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3.xml" ContentType="application/vnd.ms-excel.controlproperties+xml"/>
  <Override PartName="/xl/comments10.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4.xml" ContentType="application/vnd.ms-excel.controlproperties+xml"/>
  <Override PartName="/xl/comments11.xml" ContentType="application/vnd.openxmlformats-officedocument.spreadsheetml.comments+xml"/>
  <Override PartName="/xl/drawings/drawing10.xml" ContentType="application/vnd.openxmlformats-officedocument.drawing+xml"/>
  <Override PartName="/xl/ctrlProps/ctrlProp5.xml" ContentType="application/vnd.ms-excel.controlproperties+xml"/>
  <Override PartName="/xl/drawings/drawing11.xml" ContentType="application/vnd.openxmlformats-officedocument.drawing+xml"/>
  <Override PartName="/xl/ctrlProps/ctrlProp6.xml" ContentType="application/vnd.ms-excel.controlpropertie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https://tecnocampus-my.sharepoint.com/personal/mcodony_edu_tecnocampus_cat/Documents/1 Universitat/3R TRIMESTRE/hackathon/"/>
    </mc:Choice>
  </mc:AlternateContent>
  <xr:revisionPtr revIDLastSave="548" documentId="13_ncr:1_{77202A83-1754-45A1-8470-5C6DC19F5306}" xr6:coauthVersionLast="46" xr6:coauthVersionMax="46" xr10:uidLastSave="{4F8CBBC8-6B04-4EC6-9AB4-2F76390CDB49}"/>
  <bookViews>
    <workbookView xWindow="-24480" yWindow="2130" windowWidth="20955" windowHeight="11850" tabRatio="726" firstSheet="5" activeTab="29" xr2:uid="{00000000-000D-0000-FFFF-FFFF00000000}"/>
  </bookViews>
  <sheets>
    <sheet name="Configuració" sheetId="4" state="hidden" r:id="rId1"/>
    <sheet name="NT" sheetId="25" state="veryHidden" r:id="rId2"/>
    <sheet name="MI" sheetId="49" state="hidden" r:id="rId3"/>
    <sheet name="MI2" sheetId="51" state="veryHidden" r:id="rId4"/>
    <sheet name="Comentaris" sheetId="53" state="hidden" r:id="rId5"/>
    <sheet name="Home" sheetId="1" r:id="rId6"/>
    <sheet name="MOVINV" sheetId="14" state="veryHidden" r:id="rId7"/>
    <sheet name="INV" sheetId="2" r:id="rId8"/>
    <sheet name="FIN" sheetId="23" r:id="rId9"/>
    <sheet name="Mov FIN" sheetId="27" state="veryHidden" r:id="rId10"/>
    <sheet name="PrA" sheetId="28" state="veryHidden" r:id="rId11"/>
    <sheet name="PrB" sheetId="29" state="veryHidden" r:id="rId12"/>
    <sheet name="PrC" sheetId="30" state="veryHidden" r:id="rId13"/>
    <sheet name="PrD" sheetId="31" state="veryHidden" r:id="rId14"/>
    <sheet name="PrE" sheetId="32" state="veryHidden" r:id="rId15"/>
    <sheet name="LeA" sheetId="35" state="veryHidden" r:id="rId16"/>
    <sheet name="LeB" sheetId="45" state="veryHidden" r:id="rId17"/>
    <sheet name="LeC " sheetId="46" state="veryHidden" r:id="rId18"/>
    <sheet name="C" sheetId="5" r:id="rId19"/>
    <sheet name="MOVCF" sheetId="37" state="veryHidden" r:id="rId20"/>
    <sheet name="CVM" sheetId="15" state="veryHidden" r:id="rId21"/>
    <sheet name="CVA" sheetId="17" state="veryHidden" r:id="rId22"/>
    <sheet name="VM" sheetId="3" state="veryHidden" r:id="rId23"/>
    <sheet name="OP" sheetId="18" r:id="rId24"/>
    <sheet name="MOVCV" sheetId="39" state="veryHidden" r:id="rId25"/>
    <sheet name="MOVV" sheetId="40" state="veryHidden" r:id="rId26"/>
    <sheet name="Ex Net" sheetId="22" state="veryHidden" r:id="rId27"/>
    <sheet name="IVA" sheetId="38" state="veryHidden" r:id="rId28"/>
    <sheet name="B" sheetId="9" r:id="rId29"/>
    <sheet name="R" sheetId="7" r:id="rId30"/>
    <sheet name="IS" sheetId="42" state="veryHidden" r:id="rId31"/>
    <sheet name="IRPF" sheetId="48" state="veryHidden" r:id="rId32"/>
    <sheet name="T" sheetId="8" r:id="rId33"/>
    <sheet name="Stock" sheetId="19" r:id="rId34"/>
    <sheet name="Inv-Fin" sheetId="6" r:id="rId35"/>
    <sheet name="A" sheetId="11" r:id="rId36"/>
    <sheet name="EFE" sheetId="52" r:id="rId37"/>
  </sheets>
  <functionGroups builtInGroupCount="19"/>
  <externalReferences>
    <externalReference r:id="rId38"/>
  </externalReferences>
  <definedNames>
    <definedName name="AnysPla">NT!$B$2:$B$4</definedName>
    <definedName name="Aportacions">NT!$Q$2:$Q$5</definedName>
    <definedName name="BensServeis">NT!$T$2:$T$3</definedName>
    <definedName name="Cobraments">NT!$X$2:$X$6</definedName>
    <definedName name="DataInici">NT!$C$2:$C$170</definedName>
    <definedName name="Dataseleccionada">NT!$D$2:$D$170</definedName>
    <definedName name="Estimació_objectiva">Home!$H$21:$O$23</definedName>
    <definedName name="FormaJuridica">OFFSET(NT!$E$2,0,0,COUNTA(NT!$E$2:$E$10))</definedName>
    <definedName name="FormaJuridicaUnic">OFFSET(NT!$H$2, 0, 0, COUNT(IF(NT!$H$2:$H$10="", "", 1)), 1)</definedName>
    <definedName name="Idioma">NT!$A$2:$A$4</definedName>
    <definedName name="Idioma2">Home!#REF!</definedName>
    <definedName name="Immobilitzatid">NT!$AD$2:$AD$17</definedName>
    <definedName name="IPC">NT!$V$2:$V$12</definedName>
    <definedName name="IVA">OFFSET(NT!$G$2,0,0,COUNTA(NT!$G$2:$G$10))</definedName>
    <definedName name="IVA_General">NT!$K$2:$K$5</definedName>
    <definedName name="IVAREquivalencia">NT!$L$2:$L$5</definedName>
    <definedName name="IVASeleccionat">NT!$M$2:$M$5</definedName>
    <definedName name="IVAUnic">OFFSET(NT!$J$2, 0, 0, COUNT(IF(NT!$J$2:$J$10="", "", 1)), 1)</definedName>
    <definedName name="ModelOperacions">NT!$U$2:$U$3</definedName>
    <definedName name="Murphy">NT!$AC$2:$AC$3</definedName>
    <definedName name="NBensServies">NT!$W$2:$W$16</definedName>
    <definedName name="NSocis">NT!$N$2:$N$6</definedName>
    <definedName name="Pagaments">NT!$Y$2:$Y$6</definedName>
    <definedName name="Pagas">NT!$AB$2:$AB$3</definedName>
    <definedName name="Periodicitat">NT!$S$2:$S$4</definedName>
    <definedName name="_xlnm.Print_Area" localSheetId="35">A!$A$4:$N$81</definedName>
    <definedName name="_xlnm.Print_Area" localSheetId="28">B!$A$4:$H$73</definedName>
    <definedName name="_xlnm.Print_Area" localSheetId="18">'C'!$A$4:$S$174</definedName>
    <definedName name="_xlnm.Print_Area" localSheetId="8">FIN!$A$4:$N$51</definedName>
    <definedName name="_xlnm.Print_Area" localSheetId="5">Home!$A$4:$O$30</definedName>
    <definedName name="_xlnm.Print_Area" localSheetId="7">INV!$A$5:$P$126</definedName>
    <definedName name="_xlnm.Print_Area" localSheetId="34">'Inv-Fin'!$A$4:$G$74</definedName>
    <definedName name="_xlnm.Print_Area" localSheetId="23">OP!$A$4:$BP$80</definedName>
    <definedName name="_xlnm.Print_Area" localSheetId="29">'R'!$A$4:$G$23</definedName>
    <definedName name="_xlnm.Print_Area" localSheetId="33">Stock!$A$4:$T$101</definedName>
    <definedName name="_xlnm.Print_Area" localSheetId="32">T!$A$4:$BK$60</definedName>
    <definedName name="_xlnm.Print_Titles" localSheetId="5">Home!$9:$15</definedName>
    <definedName name="Regim">NT!$Z$2:$Z$3</definedName>
    <definedName name="Socis">NT!$O$2:$O$6</definedName>
    <definedName name="Socisunic">NT!$P$2:$P$5</definedName>
    <definedName name="Suposits">NT!$AE$2:$AE$6</definedName>
    <definedName name="TipusTreballador">NT!$AA$2:$AA$3</definedName>
    <definedName name="TributacioBeneficis">OFFSET(NT!$F$2,0,0,COUNTA(NT!$F$2:$F$10))</definedName>
    <definedName name="TributacioBeneficisUnic">OFFSET(NT!$I$2, 0, 0, COUNT(IF(NT!$I$2:$I$10="", "", 1)), 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3" i="18" l="1"/>
  <c r="K12" i="18"/>
  <c r="K11" i="18"/>
  <c r="P19" i="5"/>
  <c r="O19" i="5"/>
  <c r="N19" i="5"/>
  <c r="M19" i="5"/>
  <c r="L19" i="5"/>
  <c r="K19" i="5"/>
  <c r="J19" i="5"/>
  <c r="I19" i="5"/>
  <c r="H19" i="5"/>
  <c r="G19" i="5"/>
  <c r="F19" i="5"/>
  <c r="E19" i="5"/>
  <c r="B13" i="18"/>
  <c r="L12" i="18"/>
  <c r="L13" i="18"/>
  <c r="C13" i="18"/>
  <c r="C12" i="18"/>
  <c r="AE48" i="18"/>
  <c r="AF48" i="18" s="1"/>
  <c r="AG48" i="18" s="1"/>
  <c r="AH48" i="18" s="1"/>
  <c r="AI48" i="18" s="1"/>
  <c r="AJ48" i="18" s="1"/>
  <c r="AK48" i="18" s="1"/>
  <c r="AL48" i="18" s="1"/>
  <c r="AM48" i="18" s="1"/>
  <c r="AN48" i="18" s="1"/>
  <c r="AO48" i="18" s="1"/>
  <c r="AP48" i="18" s="1"/>
  <c r="AE47" i="18"/>
  <c r="AF47" i="18" s="1"/>
  <c r="AG47" i="18" s="1"/>
  <c r="AH47" i="18" s="1"/>
  <c r="AI47" i="18" s="1"/>
  <c r="AJ47" i="18" s="1"/>
  <c r="AK47" i="18" s="1"/>
  <c r="AL47" i="18" s="1"/>
  <c r="AM47" i="18" s="1"/>
  <c r="AN47" i="18" s="1"/>
  <c r="AO47" i="18" s="1"/>
  <c r="AP47" i="18" s="1"/>
  <c r="W47" i="18"/>
  <c r="X47" i="18" s="1"/>
  <c r="Y47" i="18" s="1"/>
  <c r="Z47" i="18" s="1"/>
  <c r="AA47" i="18" s="1"/>
  <c r="AB47" i="18" s="1"/>
  <c r="AC47" i="18" s="1"/>
  <c r="U47" i="18"/>
  <c r="S47" i="18"/>
  <c r="F29" i="18"/>
  <c r="G29" i="18" s="1"/>
  <c r="G47" i="18"/>
  <c r="H47" i="18" s="1"/>
  <c r="I47" i="18" s="1"/>
  <c r="J47" i="18" s="1"/>
  <c r="K47" i="18" s="1"/>
  <c r="L47" i="18" s="1"/>
  <c r="H14" i="18"/>
  <c r="G14" i="18"/>
  <c r="B14" i="18"/>
  <c r="H13" i="18"/>
  <c r="G13" i="18"/>
  <c r="H12" i="18"/>
  <c r="G12" i="18"/>
  <c r="L11" i="18"/>
  <c r="H11" i="18"/>
  <c r="G11" i="18"/>
  <c r="C11" i="18"/>
  <c r="L10" i="18"/>
  <c r="K10" i="18"/>
  <c r="H10" i="18"/>
  <c r="G10" i="18"/>
  <c r="C10" i="18"/>
  <c r="N27" i="23"/>
  <c r="F99" i="5"/>
  <c r="N26" i="23"/>
  <c r="F12" i="23"/>
  <c r="F11" i="23"/>
  <c r="F10" i="23"/>
  <c r="F9" i="23"/>
  <c r="F101" i="5" l="1"/>
  <c r="F100" i="5"/>
  <c r="E101" i="5"/>
  <c r="E100" i="5"/>
  <c r="E99" i="5"/>
  <c r="F98" i="5"/>
  <c r="E98" i="5"/>
  <c r="G87" i="5" l="1"/>
  <c r="G88" i="5"/>
  <c r="G89" i="5"/>
  <c r="G90" i="5"/>
  <c r="G91" i="5"/>
  <c r="G92" i="5"/>
  <c r="G93" i="5"/>
  <c r="G94" i="5"/>
  <c r="G95" i="5"/>
  <c r="G86" i="5"/>
  <c r="C13" i="52" l="1"/>
  <c r="Q107" i="5" l="1"/>
  <c r="C5" i="1" l="1"/>
  <c r="B26" i="9" l="1"/>
  <c r="B55" i="8"/>
  <c r="B43" i="11"/>
  <c r="H9" i="1"/>
  <c r="B30" i="23"/>
  <c r="B29" i="23"/>
  <c r="B42" i="23"/>
  <c r="B40" i="23"/>
  <c r="B41" i="23"/>
  <c r="B46" i="23"/>
  <c r="B47" i="23"/>
  <c r="B50" i="23"/>
  <c r="B45" i="23"/>
  <c r="B49" i="23"/>
  <c r="B44" i="23"/>
  <c r="B48" i="23"/>
  <c r="H15" i="1"/>
  <c r="B57" i="52"/>
  <c r="B54" i="52"/>
  <c r="B52" i="52"/>
  <c r="B50" i="52"/>
  <c r="B48" i="52"/>
  <c r="B47" i="52"/>
  <c r="B46" i="52"/>
  <c r="B45" i="52"/>
  <c r="B44" i="52"/>
  <c r="B43" i="52"/>
  <c r="B42" i="52"/>
  <c r="B41" i="52"/>
  <c r="B40" i="52"/>
  <c r="B39" i="52"/>
  <c r="B38" i="52"/>
  <c r="B37" i="52"/>
  <c r="B36" i="52"/>
  <c r="B34" i="52"/>
  <c r="B32" i="52"/>
  <c r="B31" i="52"/>
  <c r="B30" i="52"/>
  <c r="B29" i="52"/>
  <c r="B28" i="52"/>
  <c r="B27" i="52"/>
  <c r="B25" i="52"/>
  <c r="B24" i="52"/>
  <c r="B23" i="52"/>
  <c r="B22" i="52"/>
  <c r="B21" i="52"/>
  <c r="B20" i="52"/>
  <c r="B19" i="52"/>
  <c r="B18" i="52"/>
  <c r="B17" i="52"/>
  <c r="B16" i="52"/>
  <c r="B15" i="52"/>
  <c r="B14" i="52"/>
  <c r="B13" i="52"/>
  <c r="B12" i="52"/>
  <c r="B11" i="52"/>
  <c r="B10" i="52"/>
  <c r="B9" i="52"/>
  <c r="B8" i="52"/>
  <c r="G7" i="52"/>
  <c r="F7" i="52"/>
  <c r="E7" i="52"/>
  <c r="D7" i="52"/>
  <c r="C7" i="52"/>
  <c r="B7" i="52"/>
  <c r="G5" i="52"/>
  <c r="B5" i="52"/>
  <c r="I77" i="11"/>
  <c r="G75" i="11"/>
  <c r="F75" i="11"/>
  <c r="E75" i="11"/>
  <c r="D75" i="11"/>
  <c r="C75" i="11"/>
  <c r="G74" i="11"/>
  <c r="G80" i="11" s="1"/>
  <c r="F74" i="11"/>
  <c r="F80" i="11" s="1"/>
  <c r="E74" i="11"/>
  <c r="D74" i="11"/>
  <c r="D80" i="11" s="1"/>
  <c r="C74" i="11"/>
  <c r="C80" i="11" s="1"/>
  <c r="C73" i="11"/>
  <c r="B73" i="11"/>
  <c r="N72" i="11"/>
  <c r="M72" i="11"/>
  <c r="L72" i="11"/>
  <c r="K72" i="11"/>
  <c r="J72" i="11"/>
  <c r="D72" i="11"/>
  <c r="E72" i="11" s="1"/>
  <c r="F72" i="11" s="1"/>
  <c r="G72" i="11" s="1"/>
  <c r="L71" i="11"/>
  <c r="K71" i="11"/>
  <c r="J71" i="11"/>
  <c r="I71" i="11"/>
  <c r="C71" i="11"/>
  <c r="B71" i="11"/>
  <c r="B68" i="11"/>
  <c r="I68" i="11" s="1"/>
  <c r="B67" i="11"/>
  <c r="B65" i="11"/>
  <c r="B78" i="11" s="1"/>
  <c r="B64" i="11"/>
  <c r="I64" i="11" s="1"/>
  <c r="B63" i="11"/>
  <c r="N62" i="11"/>
  <c r="M62" i="11"/>
  <c r="L62" i="11"/>
  <c r="K62" i="11"/>
  <c r="J62" i="11"/>
  <c r="G62" i="11"/>
  <c r="F62" i="11"/>
  <c r="E62" i="11"/>
  <c r="D62" i="11"/>
  <c r="C62" i="11"/>
  <c r="B62" i="11"/>
  <c r="B61" i="11"/>
  <c r="I73" i="11" s="1"/>
  <c r="K60" i="11"/>
  <c r="L60" i="11" s="1"/>
  <c r="M60" i="11" s="1"/>
  <c r="N60" i="11" s="1"/>
  <c r="D60" i="11"/>
  <c r="J59" i="11"/>
  <c r="I59" i="11"/>
  <c r="C59" i="11"/>
  <c r="B59" i="11"/>
  <c r="C57" i="11"/>
  <c r="B55" i="11"/>
  <c r="N49" i="11"/>
  <c r="M49" i="11"/>
  <c r="L49" i="11"/>
  <c r="K49" i="11"/>
  <c r="J49" i="11"/>
  <c r="L48" i="11"/>
  <c r="K48" i="11"/>
  <c r="J48" i="11"/>
  <c r="I48" i="11"/>
  <c r="G46" i="11"/>
  <c r="F46" i="11"/>
  <c r="E46" i="11"/>
  <c r="D46" i="11"/>
  <c r="C46" i="11"/>
  <c r="I45" i="11"/>
  <c r="E45" i="11"/>
  <c r="D45" i="11"/>
  <c r="C45" i="11"/>
  <c r="B45" i="11"/>
  <c r="I44" i="11"/>
  <c r="I43" i="11"/>
  <c r="I42" i="11"/>
  <c r="B42" i="11"/>
  <c r="I41" i="11"/>
  <c r="B41" i="11"/>
  <c r="N40" i="11"/>
  <c r="M40" i="11"/>
  <c r="L40" i="11"/>
  <c r="K40" i="11"/>
  <c r="J40" i="11"/>
  <c r="B40" i="11"/>
  <c r="L39" i="11"/>
  <c r="K39" i="11"/>
  <c r="J39" i="11"/>
  <c r="I39" i="11"/>
  <c r="B39" i="11"/>
  <c r="B38" i="11"/>
  <c r="G37" i="11"/>
  <c r="F37" i="11"/>
  <c r="E37" i="11"/>
  <c r="D37" i="11"/>
  <c r="C37" i="11"/>
  <c r="I36" i="11"/>
  <c r="E36" i="11"/>
  <c r="D36" i="11"/>
  <c r="C36" i="11"/>
  <c r="B36" i="11"/>
  <c r="I35" i="11"/>
  <c r="I34" i="11"/>
  <c r="N33" i="11"/>
  <c r="M33" i="11"/>
  <c r="L33" i="11"/>
  <c r="K33" i="11"/>
  <c r="J33" i="11"/>
  <c r="L32" i="11"/>
  <c r="K32" i="11"/>
  <c r="J32" i="11"/>
  <c r="I32" i="11"/>
  <c r="B31" i="11"/>
  <c r="B30" i="11"/>
  <c r="I29" i="11"/>
  <c r="G29" i="11"/>
  <c r="F29" i="11"/>
  <c r="E29" i="11"/>
  <c r="D29" i="11"/>
  <c r="C29" i="11"/>
  <c r="I28" i="11"/>
  <c r="E28" i="11"/>
  <c r="D28" i="11"/>
  <c r="C28" i="11"/>
  <c r="B28" i="11"/>
  <c r="N27" i="11"/>
  <c r="M27" i="11"/>
  <c r="L27" i="11"/>
  <c r="K27" i="11"/>
  <c r="J27" i="11"/>
  <c r="I27" i="11"/>
  <c r="I26" i="11"/>
  <c r="I25" i="11"/>
  <c r="N24" i="11"/>
  <c r="M24" i="11"/>
  <c r="L24" i="11"/>
  <c r="K24" i="11"/>
  <c r="J24" i="11"/>
  <c r="B24" i="11"/>
  <c r="L23" i="11"/>
  <c r="K23" i="11"/>
  <c r="J23" i="11"/>
  <c r="I23" i="11"/>
  <c r="B23" i="11"/>
  <c r="G22" i="11"/>
  <c r="F22" i="11"/>
  <c r="E22" i="11"/>
  <c r="D22" i="11"/>
  <c r="C22" i="11"/>
  <c r="E21" i="11"/>
  <c r="D21" i="11"/>
  <c r="C21" i="11"/>
  <c r="B21" i="11"/>
  <c r="I20" i="11"/>
  <c r="I19" i="11"/>
  <c r="I18" i="11"/>
  <c r="B18" i="11"/>
  <c r="N17" i="11"/>
  <c r="M17" i="11"/>
  <c r="L17" i="11"/>
  <c r="K17" i="11"/>
  <c r="J17" i="11"/>
  <c r="B17" i="11"/>
  <c r="L16" i="11"/>
  <c r="K16" i="11"/>
  <c r="J16" i="11"/>
  <c r="I16" i="11"/>
  <c r="B16" i="11"/>
  <c r="G15" i="11"/>
  <c r="F15" i="11"/>
  <c r="E15" i="11"/>
  <c r="D15" i="11"/>
  <c r="C15" i="11"/>
  <c r="E14" i="11"/>
  <c r="D14" i="11"/>
  <c r="C14" i="11"/>
  <c r="B14" i="11"/>
  <c r="I13" i="11"/>
  <c r="I12" i="11"/>
  <c r="I11" i="11"/>
  <c r="B11" i="11"/>
  <c r="I10" i="11"/>
  <c r="B10" i="11"/>
  <c r="I9" i="11"/>
  <c r="B9" i="11"/>
  <c r="N8" i="11"/>
  <c r="M8" i="11"/>
  <c r="L8" i="11"/>
  <c r="K8" i="11"/>
  <c r="J8" i="11"/>
  <c r="G8" i="11"/>
  <c r="F8" i="11"/>
  <c r="E8" i="11"/>
  <c r="D8" i="11"/>
  <c r="C8" i="11"/>
  <c r="L7" i="11"/>
  <c r="K7" i="11"/>
  <c r="J7" i="11"/>
  <c r="I7" i="11"/>
  <c r="B7" i="11"/>
  <c r="G6" i="11"/>
  <c r="B5" i="11"/>
  <c r="B82" i="6"/>
  <c r="B80" i="6"/>
  <c r="B77" i="6"/>
  <c r="B74" i="6"/>
  <c r="B73" i="6"/>
  <c r="B72" i="6"/>
  <c r="B71" i="6"/>
  <c r="B69" i="6"/>
  <c r="B68" i="6"/>
  <c r="B67" i="6"/>
  <c r="B66" i="6"/>
  <c r="B65" i="6"/>
  <c r="B62" i="6"/>
  <c r="B61" i="6"/>
  <c r="B60" i="6"/>
  <c r="B59" i="6"/>
  <c r="B56" i="6"/>
  <c r="B55" i="6"/>
  <c r="B54" i="6"/>
  <c r="B53" i="6"/>
  <c r="G50" i="6"/>
  <c r="F50" i="6"/>
  <c r="E50" i="6"/>
  <c r="D50" i="6"/>
  <c r="C50" i="6"/>
  <c r="B49" i="6"/>
  <c r="B47" i="6"/>
  <c r="B45" i="6"/>
  <c r="B44" i="6"/>
  <c r="B43" i="6"/>
  <c r="G42" i="6"/>
  <c r="F42" i="6"/>
  <c r="E42" i="6"/>
  <c r="D42" i="6"/>
  <c r="C42" i="6"/>
  <c r="B41" i="6"/>
  <c r="G39" i="6"/>
  <c r="F39" i="6"/>
  <c r="E39" i="6"/>
  <c r="D39" i="6"/>
  <c r="B39" i="6"/>
  <c r="B38" i="6"/>
  <c r="G37" i="6"/>
  <c r="F37" i="6"/>
  <c r="E37" i="6"/>
  <c r="D37" i="6"/>
  <c r="C37" i="6"/>
  <c r="B36" i="6"/>
  <c r="G34" i="6"/>
  <c r="F34" i="6"/>
  <c r="E34" i="6"/>
  <c r="D34" i="6"/>
  <c r="B34" i="6"/>
  <c r="C33" i="6"/>
  <c r="C34" i="6" s="1"/>
  <c r="B33" i="6"/>
  <c r="G32" i="6"/>
  <c r="F32" i="6"/>
  <c r="E32" i="6"/>
  <c r="D32" i="6"/>
  <c r="C32" i="6"/>
  <c r="B31" i="6"/>
  <c r="B29" i="6"/>
  <c r="B28" i="6"/>
  <c r="B27" i="6"/>
  <c r="B26" i="6"/>
  <c r="B25" i="6"/>
  <c r="B24" i="6"/>
  <c r="B23" i="6"/>
  <c r="B22" i="6"/>
  <c r="B21" i="6"/>
  <c r="B20" i="6"/>
  <c r="B19" i="6"/>
  <c r="G18" i="6"/>
  <c r="F18" i="6"/>
  <c r="E18" i="6"/>
  <c r="D18" i="6"/>
  <c r="C18" i="6"/>
  <c r="B17" i="6"/>
  <c r="B15" i="6"/>
  <c r="B14" i="6"/>
  <c r="B13" i="6"/>
  <c r="B12" i="6"/>
  <c r="B11" i="6"/>
  <c r="B10" i="6"/>
  <c r="B9" i="6"/>
  <c r="G8" i="6"/>
  <c r="F8" i="6"/>
  <c r="E8" i="6"/>
  <c r="D8" i="6"/>
  <c r="C8" i="6"/>
  <c r="B7" i="6"/>
  <c r="G6" i="6"/>
  <c r="B5" i="6"/>
  <c r="T84" i="19"/>
  <c r="S84" i="19"/>
  <c r="R84" i="19"/>
  <c r="Q84" i="19"/>
  <c r="P84" i="19"/>
  <c r="N84" i="19"/>
  <c r="M84" i="19"/>
  <c r="L84" i="19"/>
  <c r="K84" i="19"/>
  <c r="J84" i="19"/>
  <c r="H84" i="19"/>
  <c r="G84" i="19"/>
  <c r="F84" i="19"/>
  <c r="E84" i="19"/>
  <c r="D84" i="19"/>
  <c r="B84" i="19"/>
  <c r="R83" i="19"/>
  <c r="Q83" i="19"/>
  <c r="P83" i="19"/>
  <c r="L83" i="19"/>
  <c r="K83" i="19"/>
  <c r="J83" i="19"/>
  <c r="F83" i="19"/>
  <c r="E83" i="19"/>
  <c r="D83" i="19"/>
  <c r="N65" i="19"/>
  <c r="M65" i="19"/>
  <c r="L65" i="19"/>
  <c r="K65" i="19"/>
  <c r="J65" i="19"/>
  <c r="H65" i="19"/>
  <c r="G65" i="19"/>
  <c r="F65" i="19"/>
  <c r="E65" i="19"/>
  <c r="D65" i="19"/>
  <c r="B65" i="19"/>
  <c r="L64" i="19"/>
  <c r="K64" i="19"/>
  <c r="J64" i="19"/>
  <c r="F64" i="19"/>
  <c r="E64" i="19"/>
  <c r="D64" i="19"/>
  <c r="T46" i="19"/>
  <c r="S46" i="19"/>
  <c r="R46" i="19"/>
  <c r="Q46" i="19"/>
  <c r="P46" i="19"/>
  <c r="N46" i="19"/>
  <c r="M46" i="19"/>
  <c r="L46" i="19"/>
  <c r="K46" i="19"/>
  <c r="J46" i="19"/>
  <c r="H46" i="19"/>
  <c r="G46" i="19"/>
  <c r="F46" i="19"/>
  <c r="E46" i="19"/>
  <c r="D46" i="19"/>
  <c r="B46" i="19"/>
  <c r="R45" i="19"/>
  <c r="Q45" i="19"/>
  <c r="P45" i="19"/>
  <c r="L45" i="19"/>
  <c r="K45" i="19"/>
  <c r="J45" i="19"/>
  <c r="F45" i="19"/>
  <c r="E45" i="19"/>
  <c r="D45" i="19"/>
  <c r="N27" i="19"/>
  <c r="M27" i="19"/>
  <c r="L27" i="19"/>
  <c r="K27" i="19"/>
  <c r="J27" i="19"/>
  <c r="H27" i="19"/>
  <c r="G27" i="19"/>
  <c r="F27" i="19"/>
  <c r="E27" i="19"/>
  <c r="D27" i="19"/>
  <c r="B27" i="19"/>
  <c r="L26" i="19"/>
  <c r="K26" i="19"/>
  <c r="J26" i="19"/>
  <c r="F26" i="19"/>
  <c r="E26" i="19"/>
  <c r="D26" i="19"/>
  <c r="T8" i="19"/>
  <c r="S8" i="19"/>
  <c r="R8" i="19"/>
  <c r="Q8" i="19"/>
  <c r="P8" i="19"/>
  <c r="N8" i="19"/>
  <c r="M8" i="19"/>
  <c r="L8" i="19"/>
  <c r="K8" i="19"/>
  <c r="J8" i="19"/>
  <c r="H8" i="19"/>
  <c r="G8" i="19"/>
  <c r="F8" i="19"/>
  <c r="E8" i="19"/>
  <c r="D8" i="19"/>
  <c r="B8" i="19"/>
  <c r="R7" i="19"/>
  <c r="Q7" i="19"/>
  <c r="P7" i="19"/>
  <c r="L7" i="19"/>
  <c r="K7" i="19"/>
  <c r="J7" i="19"/>
  <c r="G7" i="19"/>
  <c r="F7" i="19"/>
  <c r="E7" i="19"/>
  <c r="D7" i="19"/>
  <c r="B5" i="19"/>
  <c r="D70" i="8"/>
  <c r="B57" i="8"/>
  <c r="B53" i="8"/>
  <c r="B51" i="8"/>
  <c r="B49" i="8"/>
  <c r="B48" i="8"/>
  <c r="B47" i="8"/>
  <c r="B46" i="8"/>
  <c r="B45" i="8"/>
  <c r="B44" i="8"/>
  <c r="B43" i="8"/>
  <c r="B42" i="8"/>
  <c r="B41" i="8"/>
  <c r="D40" i="8"/>
  <c r="B40" i="8"/>
  <c r="D39" i="8"/>
  <c r="B39" i="8"/>
  <c r="D38" i="8"/>
  <c r="B38" i="8"/>
  <c r="B37" i="8"/>
  <c r="B36" i="8"/>
  <c r="B35" i="8"/>
  <c r="B34" i="8"/>
  <c r="B33" i="8"/>
  <c r="B32" i="8"/>
  <c r="B31" i="8"/>
  <c r="B30" i="8"/>
  <c r="B29" i="8"/>
  <c r="B28" i="8"/>
  <c r="B27" i="8"/>
  <c r="B26" i="8"/>
  <c r="B25" i="8"/>
  <c r="B24" i="8"/>
  <c r="D23" i="8"/>
  <c r="C24" i="52" s="1"/>
  <c r="B23" i="8"/>
  <c r="B21" i="8"/>
  <c r="B19" i="8"/>
  <c r="B18" i="8"/>
  <c r="B17" i="8"/>
  <c r="B16" i="8"/>
  <c r="B15" i="8"/>
  <c r="B14" i="8"/>
  <c r="B13" i="8"/>
  <c r="B12" i="8"/>
  <c r="B11" i="8"/>
  <c r="B10" i="8"/>
  <c r="B9" i="8"/>
  <c r="B8" i="8"/>
  <c r="D7" i="8"/>
  <c r="E7" i="8" s="1"/>
  <c r="F7" i="8" s="1"/>
  <c r="G7" i="8" s="1"/>
  <c r="H7" i="8" s="1"/>
  <c r="I7" i="8" s="1"/>
  <c r="J7" i="8" s="1"/>
  <c r="K7" i="8" s="1"/>
  <c r="L7" i="8" s="1"/>
  <c r="M7" i="8" s="1"/>
  <c r="N7" i="8" s="1"/>
  <c r="O7" i="8" s="1"/>
  <c r="P7" i="8" s="1"/>
  <c r="Q7" i="8" s="1"/>
  <c r="R7" i="8" s="1"/>
  <c r="S7" i="8" s="1"/>
  <c r="T7" i="8" s="1"/>
  <c r="U7" i="8" s="1"/>
  <c r="V7" i="8" s="1"/>
  <c r="W7" i="8" s="1"/>
  <c r="X7" i="8" s="1"/>
  <c r="Y7" i="8" s="1"/>
  <c r="Z7" i="8" s="1"/>
  <c r="AA7" i="8" s="1"/>
  <c r="AB7" i="8" s="1"/>
  <c r="AC7" i="8" s="1"/>
  <c r="AD7" i="8" s="1"/>
  <c r="AE7" i="8" s="1"/>
  <c r="AF7" i="8" s="1"/>
  <c r="AG7" i="8" s="1"/>
  <c r="AH7" i="8" s="1"/>
  <c r="AI7" i="8" s="1"/>
  <c r="AJ7" i="8" s="1"/>
  <c r="AK7" i="8" s="1"/>
  <c r="AL7" i="8" s="1"/>
  <c r="AM7" i="8" s="1"/>
  <c r="AN7" i="8" s="1"/>
  <c r="AO7" i="8" s="1"/>
  <c r="AP7" i="8" s="1"/>
  <c r="AQ7" i="8" s="1"/>
  <c r="AR7" i="8" s="1"/>
  <c r="AS7" i="8" s="1"/>
  <c r="AT7" i="8" s="1"/>
  <c r="AU7" i="8" s="1"/>
  <c r="AV7" i="8" s="1"/>
  <c r="AW7" i="8" s="1"/>
  <c r="AX7" i="8" s="1"/>
  <c r="AY7" i="8" s="1"/>
  <c r="AZ7" i="8" s="1"/>
  <c r="BA7" i="8" s="1"/>
  <c r="BB7" i="8" s="1"/>
  <c r="BC7" i="8" s="1"/>
  <c r="BD7" i="8" s="1"/>
  <c r="BE7" i="8" s="1"/>
  <c r="BF7" i="8" s="1"/>
  <c r="BG7" i="8" s="1"/>
  <c r="BH7" i="8" s="1"/>
  <c r="BI7" i="8" s="1"/>
  <c r="BJ7" i="8" s="1"/>
  <c r="BK7" i="8" s="1"/>
  <c r="B5" i="8"/>
  <c r="H17" i="48"/>
  <c r="G17" i="48"/>
  <c r="F17" i="48"/>
  <c r="E17" i="48"/>
  <c r="D17" i="48"/>
  <c r="H8" i="48"/>
  <c r="G8" i="48"/>
  <c r="F8" i="48"/>
  <c r="E8" i="48"/>
  <c r="D8" i="48"/>
  <c r="H34" i="42"/>
  <c r="G34" i="42"/>
  <c r="F34" i="42"/>
  <c r="E34" i="42"/>
  <c r="D34" i="42"/>
  <c r="B13" i="42"/>
  <c r="B11" i="42"/>
  <c r="B23" i="7"/>
  <c r="B22" i="7"/>
  <c r="B21" i="7"/>
  <c r="B19" i="7"/>
  <c r="B18" i="7"/>
  <c r="B16" i="7"/>
  <c r="B15" i="7"/>
  <c r="B14" i="7"/>
  <c r="B13" i="7"/>
  <c r="B12" i="7"/>
  <c r="B11" i="7"/>
  <c r="B10" i="7"/>
  <c r="B9" i="7"/>
  <c r="B8" i="7"/>
  <c r="B7" i="7"/>
  <c r="F6" i="7"/>
  <c r="B5" i="7"/>
  <c r="B74" i="9"/>
  <c r="B73" i="9"/>
  <c r="B72" i="9"/>
  <c r="B71" i="9"/>
  <c r="B70" i="9"/>
  <c r="B69" i="9"/>
  <c r="B68" i="9"/>
  <c r="B65" i="9"/>
  <c r="B64" i="9"/>
  <c r="B63" i="9"/>
  <c r="B62" i="9"/>
  <c r="B61" i="9"/>
  <c r="B60" i="9"/>
  <c r="B59" i="9"/>
  <c r="B57" i="9"/>
  <c r="B51" i="9"/>
  <c r="B48" i="9"/>
  <c r="B47" i="9"/>
  <c r="B46" i="9"/>
  <c r="B45" i="9"/>
  <c r="B44" i="9"/>
  <c r="B43" i="9"/>
  <c r="B42" i="9"/>
  <c r="B41" i="9"/>
  <c r="B40" i="9"/>
  <c r="B39" i="9"/>
  <c r="B38" i="9"/>
  <c r="B37" i="9"/>
  <c r="B36" i="9"/>
  <c r="B35" i="9"/>
  <c r="B34" i="9"/>
  <c r="B33" i="9"/>
  <c r="B32" i="9"/>
  <c r="B31" i="9"/>
  <c r="B30" i="9"/>
  <c r="B29" i="9"/>
  <c r="B63" i="6" s="1"/>
  <c r="B27" i="9"/>
  <c r="B57" i="6" s="1"/>
  <c r="B25" i="9"/>
  <c r="B51" i="6" s="1"/>
  <c r="B24" i="9"/>
  <c r="B23" i="9"/>
  <c r="B22" i="9"/>
  <c r="B20" i="9"/>
  <c r="B18" i="9"/>
  <c r="B17" i="9"/>
  <c r="B16" i="9"/>
  <c r="B15" i="9"/>
  <c r="B14" i="9"/>
  <c r="B13" i="9"/>
  <c r="B12" i="9"/>
  <c r="B11" i="9"/>
  <c r="B10" i="9"/>
  <c r="B9" i="9"/>
  <c r="B8" i="9"/>
  <c r="C7" i="9"/>
  <c r="D6" i="48" s="1"/>
  <c r="B7" i="9"/>
  <c r="C6" i="9"/>
  <c r="F5" i="9"/>
  <c r="B5" i="9"/>
  <c r="C74" i="38"/>
  <c r="C54" i="38"/>
  <c r="C20" i="38"/>
  <c r="C8" i="38"/>
  <c r="C27" i="38" s="1"/>
  <c r="C59" i="22"/>
  <c r="C58" i="22"/>
  <c r="C57" i="22"/>
  <c r="C56" i="22"/>
  <c r="C55" i="22"/>
  <c r="C54" i="22"/>
  <c r="C53" i="22"/>
  <c r="C52" i="22"/>
  <c r="C51" i="22"/>
  <c r="C50" i="22"/>
  <c r="C49" i="22"/>
  <c r="C48" i="22"/>
  <c r="C47" i="22"/>
  <c r="C46" i="22"/>
  <c r="C45" i="22"/>
  <c r="B24" i="22"/>
  <c r="B42" i="22" s="1"/>
  <c r="D8" i="22"/>
  <c r="D44" i="22" s="1"/>
  <c r="C183" i="40"/>
  <c r="C182" i="40"/>
  <c r="C181" i="40"/>
  <c r="C180" i="40"/>
  <c r="C179" i="40"/>
  <c r="C178" i="40"/>
  <c r="C177" i="40"/>
  <c r="C176" i="40"/>
  <c r="C175" i="40"/>
  <c r="C174" i="40"/>
  <c r="C173" i="40"/>
  <c r="C172" i="40"/>
  <c r="C171" i="40"/>
  <c r="C170" i="40"/>
  <c r="C169" i="40"/>
  <c r="C165" i="40"/>
  <c r="C164" i="40"/>
  <c r="C163" i="40"/>
  <c r="C162" i="40"/>
  <c r="C161" i="40"/>
  <c r="C160" i="40"/>
  <c r="C159" i="40"/>
  <c r="C158" i="40"/>
  <c r="C157" i="40"/>
  <c r="C156" i="40"/>
  <c r="C155" i="40"/>
  <c r="C154" i="40"/>
  <c r="C153" i="40"/>
  <c r="C152" i="40"/>
  <c r="C151" i="40"/>
  <c r="C129" i="40"/>
  <c r="C128" i="40"/>
  <c r="C127" i="40"/>
  <c r="C126" i="40"/>
  <c r="C125" i="40"/>
  <c r="C124" i="40"/>
  <c r="C123" i="40"/>
  <c r="C122" i="40"/>
  <c r="C121" i="40"/>
  <c r="C120" i="40"/>
  <c r="C119" i="40"/>
  <c r="C118" i="40"/>
  <c r="C117" i="40"/>
  <c r="C116" i="40"/>
  <c r="C115" i="40"/>
  <c r="C111" i="40"/>
  <c r="C110" i="40"/>
  <c r="C109" i="40"/>
  <c r="C108" i="40"/>
  <c r="C107" i="40"/>
  <c r="C106" i="40"/>
  <c r="C105" i="40"/>
  <c r="C104" i="40"/>
  <c r="C103" i="40"/>
  <c r="C102" i="40"/>
  <c r="C101" i="40"/>
  <c r="C100" i="40"/>
  <c r="C99" i="40"/>
  <c r="C98" i="40"/>
  <c r="C97" i="40"/>
  <c r="C93" i="40"/>
  <c r="C92" i="40"/>
  <c r="C91" i="40"/>
  <c r="C90" i="40"/>
  <c r="C89" i="40"/>
  <c r="C88" i="40"/>
  <c r="C87" i="40"/>
  <c r="C86" i="40"/>
  <c r="C85" i="40"/>
  <c r="C84" i="40"/>
  <c r="C83" i="40"/>
  <c r="C82" i="40"/>
  <c r="C81" i="40"/>
  <c r="C80" i="40"/>
  <c r="C79" i="40"/>
  <c r="C39" i="40"/>
  <c r="C38" i="40"/>
  <c r="C37" i="40"/>
  <c r="C36" i="40"/>
  <c r="C35" i="40"/>
  <c r="C34" i="40"/>
  <c r="C33" i="40"/>
  <c r="C32" i="40"/>
  <c r="C31" i="40"/>
  <c r="C30" i="40"/>
  <c r="C29" i="40"/>
  <c r="C28" i="40"/>
  <c r="C27" i="40"/>
  <c r="C26" i="40"/>
  <c r="C25" i="40"/>
  <c r="C111" i="39"/>
  <c r="C110" i="39"/>
  <c r="C109" i="39"/>
  <c r="C108" i="39"/>
  <c r="C107" i="39"/>
  <c r="C106" i="39"/>
  <c r="C105" i="39"/>
  <c r="C104" i="39"/>
  <c r="C103" i="39"/>
  <c r="C102" i="39"/>
  <c r="C101" i="39"/>
  <c r="C100" i="39"/>
  <c r="C99" i="39"/>
  <c r="C98" i="39"/>
  <c r="C97" i="39"/>
  <c r="C93" i="39"/>
  <c r="C92" i="39"/>
  <c r="C91" i="39"/>
  <c r="C90" i="39"/>
  <c r="C89" i="39"/>
  <c r="C88" i="39"/>
  <c r="C87" i="39"/>
  <c r="C86" i="39"/>
  <c r="C85" i="39"/>
  <c r="C84" i="39"/>
  <c r="C83" i="39"/>
  <c r="C82" i="39"/>
  <c r="C81" i="39"/>
  <c r="C80" i="39"/>
  <c r="C79" i="39"/>
  <c r="C75" i="39"/>
  <c r="C74" i="39"/>
  <c r="C73" i="39"/>
  <c r="C72" i="39"/>
  <c r="C71" i="39"/>
  <c r="C70" i="39"/>
  <c r="C69" i="39"/>
  <c r="C68" i="39"/>
  <c r="C67" i="39"/>
  <c r="C66" i="39"/>
  <c r="C65" i="39"/>
  <c r="C64" i="39"/>
  <c r="C63" i="39"/>
  <c r="C62" i="39"/>
  <c r="C61" i="39"/>
  <c r="C39" i="39"/>
  <c r="C38" i="39"/>
  <c r="C37" i="39"/>
  <c r="C36" i="39"/>
  <c r="C35" i="39"/>
  <c r="C34" i="39"/>
  <c r="C33" i="39"/>
  <c r="C32" i="39"/>
  <c r="C31" i="39"/>
  <c r="C30" i="39"/>
  <c r="C29" i="39"/>
  <c r="C28" i="39"/>
  <c r="C27" i="39"/>
  <c r="C26" i="39"/>
  <c r="C25" i="39"/>
  <c r="D6" i="39"/>
  <c r="D24" i="39" s="1"/>
  <c r="D42" i="39" s="1"/>
  <c r="D60" i="39" s="1"/>
  <c r="D78" i="39" s="1"/>
  <c r="D96" i="39" s="1"/>
  <c r="D114" i="39" s="1"/>
  <c r="D64" i="18"/>
  <c r="C64" i="18"/>
  <c r="B64" i="18"/>
  <c r="BQ64" i="18" s="1"/>
  <c r="E62" i="18"/>
  <c r="B62" i="18"/>
  <c r="B80" i="18" s="1"/>
  <c r="BQ80" i="18" s="1"/>
  <c r="F61" i="18"/>
  <c r="F60" i="18"/>
  <c r="G60" i="18" s="1"/>
  <c r="H60" i="18" s="1"/>
  <c r="I60" i="18" s="1"/>
  <c r="J60" i="18" s="1"/>
  <c r="F59" i="18"/>
  <c r="F58" i="18"/>
  <c r="G58" i="18" s="1"/>
  <c r="H58" i="18" s="1"/>
  <c r="I58" i="18" s="1"/>
  <c r="J58" i="18" s="1"/>
  <c r="F57" i="18"/>
  <c r="F56" i="18"/>
  <c r="G56" i="18" s="1"/>
  <c r="H56" i="18" s="1"/>
  <c r="I56" i="18" s="1"/>
  <c r="J56" i="18" s="1"/>
  <c r="K56" i="18" s="1"/>
  <c r="F55" i="18"/>
  <c r="G55" i="18" s="1"/>
  <c r="F54" i="18"/>
  <c r="G54" i="18" s="1"/>
  <c r="F53" i="18"/>
  <c r="F52" i="18"/>
  <c r="G52" i="18" s="1"/>
  <c r="F51" i="18"/>
  <c r="G50" i="18"/>
  <c r="C46" i="18"/>
  <c r="B46" i="18"/>
  <c r="BQ46" i="18" s="1"/>
  <c r="BQ44" i="18"/>
  <c r="E44" i="18"/>
  <c r="F43" i="18"/>
  <c r="G43" i="18" s="1"/>
  <c r="H43" i="18" s="1"/>
  <c r="I43" i="18" s="1"/>
  <c r="J43" i="18" s="1"/>
  <c r="K43" i="18" s="1"/>
  <c r="L43" i="18" s="1"/>
  <c r="M43" i="18" s="1"/>
  <c r="N43" i="18" s="1"/>
  <c r="O43" i="18" s="1"/>
  <c r="P43" i="18" s="1"/>
  <c r="R43" i="18" s="1"/>
  <c r="S43" i="18" s="1"/>
  <c r="T43" i="18" s="1"/>
  <c r="U43" i="18" s="1"/>
  <c r="V43" i="18" s="1"/>
  <c r="W43" i="18" s="1"/>
  <c r="X43" i="18" s="1"/>
  <c r="Y43" i="18" s="1"/>
  <c r="Z43" i="18" s="1"/>
  <c r="AA43" i="18" s="1"/>
  <c r="AB43" i="18" s="1"/>
  <c r="AC43" i="18" s="1"/>
  <c r="AE43" i="18" s="1"/>
  <c r="AF43" i="18" s="1"/>
  <c r="AG43" i="18" s="1"/>
  <c r="AH43" i="18" s="1"/>
  <c r="AI43" i="18" s="1"/>
  <c r="AJ43" i="18" s="1"/>
  <c r="AK43" i="18" s="1"/>
  <c r="AL43" i="18" s="1"/>
  <c r="AM43" i="18" s="1"/>
  <c r="AN43" i="18" s="1"/>
  <c r="AO43" i="18" s="1"/>
  <c r="AP43" i="18" s="1"/>
  <c r="AR43" i="18" s="1"/>
  <c r="AS43" i="18" s="1"/>
  <c r="AT43" i="18" s="1"/>
  <c r="AU43" i="18" s="1"/>
  <c r="AV43" i="18" s="1"/>
  <c r="AW43" i="18" s="1"/>
  <c r="AX43" i="18" s="1"/>
  <c r="AY43" i="18" s="1"/>
  <c r="AZ43" i="18" s="1"/>
  <c r="BA43" i="18" s="1"/>
  <c r="BB43" i="18" s="1"/>
  <c r="BC43" i="18" s="1"/>
  <c r="BE43" i="18" s="1"/>
  <c r="BF43" i="18" s="1"/>
  <c r="BG43" i="18" s="1"/>
  <c r="BH43" i="18" s="1"/>
  <c r="BI43" i="18" s="1"/>
  <c r="BJ43" i="18" s="1"/>
  <c r="BK43" i="18" s="1"/>
  <c r="BL43" i="18" s="1"/>
  <c r="BM43" i="18" s="1"/>
  <c r="BN43" i="18" s="1"/>
  <c r="BO43" i="18" s="1"/>
  <c r="BP43" i="18" s="1"/>
  <c r="D43" i="18"/>
  <c r="C43" i="18"/>
  <c r="F42" i="18"/>
  <c r="G42" i="18" s="1"/>
  <c r="H42" i="18" s="1"/>
  <c r="I42" i="18" s="1"/>
  <c r="J42" i="18" s="1"/>
  <c r="K42" i="18" s="1"/>
  <c r="L42" i="18" s="1"/>
  <c r="M42" i="18" s="1"/>
  <c r="N42" i="18" s="1"/>
  <c r="O42" i="18" s="1"/>
  <c r="P42" i="18" s="1"/>
  <c r="R42" i="18" s="1"/>
  <c r="S42" i="18" s="1"/>
  <c r="T42" i="18" s="1"/>
  <c r="U42" i="18" s="1"/>
  <c r="V42" i="18" s="1"/>
  <c r="W42" i="18" s="1"/>
  <c r="X42" i="18" s="1"/>
  <c r="Y42" i="18" s="1"/>
  <c r="Z42" i="18" s="1"/>
  <c r="AA42" i="18" s="1"/>
  <c r="AB42" i="18" s="1"/>
  <c r="AC42" i="18" s="1"/>
  <c r="AE42" i="18" s="1"/>
  <c r="AF42" i="18" s="1"/>
  <c r="AG42" i="18" s="1"/>
  <c r="AH42" i="18" s="1"/>
  <c r="AI42" i="18" s="1"/>
  <c r="AJ42" i="18" s="1"/>
  <c r="AK42" i="18" s="1"/>
  <c r="AL42" i="18" s="1"/>
  <c r="AM42" i="18" s="1"/>
  <c r="AN42" i="18" s="1"/>
  <c r="AO42" i="18" s="1"/>
  <c r="AP42" i="18" s="1"/>
  <c r="AR42" i="18" s="1"/>
  <c r="AS42" i="18" s="1"/>
  <c r="AT42" i="18" s="1"/>
  <c r="AU42" i="18" s="1"/>
  <c r="AV42" i="18" s="1"/>
  <c r="AW42" i="18" s="1"/>
  <c r="AX42" i="18" s="1"/>
  <c r="AY42" i="18" s="1"/>
  <c r="AZ42" i="18" s="1"/>
  <c r="BA42" i="18" s="1"/>
  <c r="BB42" i="18" s="1"/>
  <c r="BC42" i="18" s="1"/>
  <c r="BE42" i="18" s="1"/>
  <c r="BF42" i="18" s="1"/>
  <c r="BG42" i="18" s="1"/>
  <c r="BH42" i="18" s="1"/>
  <c r="BI42" i="18" s="1"/>
  <c r="BJ42" i="18" s="1"/>
  <c r="BK42" i="18" s="1"/>
  <c r="BL42" i="18" s="1"/>
  <c r="BM42" i="18" s="1"/>
  <c r="BN42" i="18" s="1"/>
  <c r="BO42" i="18" s="1"/>
  <c r="BP42" i="18" s="1"/>
  <c r="D42" i="18"/>
  <c r="C42" i="18"/>
  <c r="C60" i="18" s="1"/>
  <c r="F41" i="18"/>
  <c r="G41" i="18" s="1"/>
  <c r="H41" i="18" s="1"/>
  <c r="I41" i="18" s="1"/>
  <c r="J41" i="18" s="1"/>
  <c r="K41" i="18" s="1"/>
  <c r="L41" i="18" s="1"/>
  <c r="M41" i="18" s="1"/>
  <c r="N41" i="18" s="1"/>
  <c r="O41" i="18" s="1"/>
  <c r="P41" i="18" s="1"/>
  <c r="R41" i="18" s="1"/>
  <c r="S41" i="18" s="1"/>
  <c r="T41" i="18" s="1"/>
  <c r="U41" i="18" s="1"/>
  <c r="V41" i="18" s="1"/>
  <c r="W41" i="18" s="1"/>
  <c r="X41" i="18" s="1"/>
  <c r="Y41" i="18" s="1"/>
  <c r="Z41" i="18" s="1"/>
  <c r="AA41" i="18" s="1"/>
  <c r="AB41" i="18" s="1"/>
  <c r="AC41" i="18" s="1"/>
  <c r="AE41" i="18" s="1"/>
  <c r="AF41" i="18" s="1"/>
  <c r="AG41" i="18" s="1"/>
  <c r="AH41" i="18" s="1"/>
  <c r="AI41" i="18" s="1"/>
  <c r="AJ41" i="18" s="1"/>
  <c r="AK41" i="18" s="1"/>
  <c r="AL41" i="18" s="1"/>
  <c r="AM41" i="18" s="1"/>
  <c r="AN41" i="18" s="1"/>
  <c r="AO41" i="18" s="1"/>
  <c r="AP41" i="18" s="1"/>
  <c r="AR41" i="18" s="1"/>
  <c r="AS41" i="18" s="1"/>
  <c r="AT41" i="18" s="1"/>
  <c r="AU41" i="18" s="1"/>
  <c r="AV41" i="18" s="1"/>
  <c r="AW41" i="18" s="1"/>
  <c r="AX41" i="18" s="1"/>
  <c r="AY41" i="18" s="1"/>
  <c r="AZ41" i="18" s="1"/>
  <c r="BA41" i="18" s="1"/>
  <c r="BB41" i="18" s="1"/>
  <c r="BC41" i="18" s="1"/>
  <c r="BE41" i="18" s="1"/>
  <c r="BF41" i="18" s="1"/>
  <c r="BG41" i="18" s="1"/>
  <c r="BH41" i="18" s="1"/>
  <c r="BI41" i="18" s="1"/>
  <c r="BJ41" i="18" s="1"/>
  <c r="BK41" i="18" s="1"/>
  <c r="BL41" i="18" s="1"/>
  <c r="BM41" i="18" s="1"/>
  <c r="BN41" i="18" s="1"/>
  <c r="BO41" i="18" s="1"/>
  <c r="BP41" i="18" s="1"/>
  <c r="D41" i="18"/>
  <c r="C41" i="18"/>
  <c r="F40" i="18"/>
  <c r="G40" i="18" s="1"/>
  <c r="H40" i="18" s="1"/>
  <c r="I40" i="18" s="1"/>
  <c r="J40" i="18" s="1"/>
  <c r="K40" i="18" s="1"/>
  <c r="L40" i="18" s="1"/>
  <c r="M40" i="18" s="1"/>
  <c r="N40" i="18" s="1"/>
  <c r="O40" i="18" s="1"/>
  <c r="P40" i="18" s="1"/>
  <c r="R40" i="18" s="1"/>
  <c r="S40" i="18" s="1"/>
  <c r="T40" i="18" s="1"/>
  <c r="U40" i="18" s="1"/>
  <c r="V40" i="18" s="1"/>
  <c r="W40" i="18" s="1"/>
  <c r="X40" i="18" s="1"/>
  <c r="Y40" i="18" s="1"/>
  <c r="Z40" i="18" s="1"/>
  <c r="AA40" i="18" s="1"/>
  <c r="AB40" i="18" s="1"/>
  <c r="AC40" i="18" s="1"/>
  <c r="AE40" i="18" s="1"/>
  <c r="AF40" i="18" s="1"/>
  <c r="AG40" i="18" s="1"/>
  <c r="AH40" i="18" s="1"/>
  <c r="AI40" i="18" s="1"/>
  <c r="AJ40" i="18" s="1"/>
  <c r="AK40" i="18" s="1"/>
  <c r="AL40" i="18" s="1"/>
  <c r="AM40" i="18" s="1"/>
  <c r="AN40" i="18" s="1"/>
  <c r="AO40" i="18" s="1"/>
  <c r="AP40" i="18" s="1"/>
  <c r="AR40" i="18" s="1"/>
  <c r="AS40" i="18" s="1"/>
  <c r="AT40" i="18" s="1"/>
  <c r="AU40" i="18" s="1"/>
  <c r="AV40" i="18" s="1"/>
  <c r="AW40" i="18" s="1"/>
  <c r="AX40" i="18" s="1"/>
  <c r="AY40" i="18" s="1"/>
  <c r="AZ40" i="18" s="1"/>
  <c r="BA40" i="18" s="1"/>
  <c r="BB40" i="18" s="1"/>
  <c r="BC40" i="18" s="1"/>
  <c r="BE40" i="18" s="1"/>
  <c r="BF40" i="18" s="1"/>
  <c r="BG40" i="18" s="1"/>
  <c r="BH40" i="18" s="1"/>
  <c r="BI40" i="18" s="1"/>
  <c r="BJ40" i="18" s="1"/>
  <c r="BK40" i="18" s="1"/>
  <c r="BL40" i="18" s="1"/>
  <c r="BM40" i="18" s="1"/>
  <c r="BN40" i="18" s="1"/>
  <c r="BO40" i="18" s="1"/>
  <c r="BP40" i="18" s="1"/>
  <c r="D40" i="18"/>
  <c r="C40" i="18"/>
  <c r="C58" i="18" s="1"/>
  <c r="F39" i="18"/>
  <c r="G39" i="18" s="1"/>
  <c r="H39" i="18" s="1"/>
  <c r="I39" i="18" s="1"/>
  <c r="J39" i="18" s="1"/>
  <c r="K39" i="18" s="1"/>
  <c r="L39" i="18" s="1"/>
  <c r="M39" i="18" s="1"/>
  <c r="N39" i="18" s="1"/>
  <c r="O39" i="18" s="1"/>
  <c r="P39" i="18" s="1"/>
  <c r="R39" i="18" s="1"/>
  <c r="S39" i="18" s="1"/>
  <c r="T39" i="18" s="1"/>
  <c r="U39" i="18" s="1"/>
  <c r="V39" i="18" s="1"/>
  <c r="W39" i="18" s="1"/>
  <c r="X39" i="18" s="1"/>
  <c r="Y39" i="18" s="1"/>
  <c r="Z39" i="18" s="1"/>
  <c r="AA39" i="18" s="1"/>
  <c r="AB39" i="18" s="1"/>
  <c r="AC39" i="18" s="1"/>
  <c r="AE39" i="18" s="1"/>
  <c r="AF39" i="18" s="1"/>
  <c r="AG39" i="18" s="1"/>
  <c r="AH39" i="18" s="1"/>
  <c r="AI39" i="18" s="1"/>
  <c r="AJ39" i="18" s="1"/>
  <c r="AK39" i="18" s="1"/>
  <c r="AL39" i="18" s="1"/>
  <c r="AM39" i="18" s="1"/>
  <c r="AN39" i="18" s="1"/>
  <c r="AO39" i="18" s="1"/>
  <c r="AP39" i="18" s="1"/>
  <c r="AR39" i="18" s="1"/>
  <c r="AS39" i="18" s="1"/>
  <c r="AT39" i="18" s="1"/>
  <c r="AU39" i="18" s="1"/>
  <c r="AV39" i="18" s="1"/>
  <c r="AW39" i="18" s="1"/>
  <c r="AX39" i="18" s="1"/>
  <c r="AY39" i="18" s="1"/>
  <c r="AZ39" i="18" s="1"/>
  <c r="BA39" i="18" s="1"/>
  <c r="BB39" i="18" s="1"/>
  <c r="BC39" i="18" s="1"/>
  <c r="BE39" i="18" s="1"/>
  <c r="BF39" i="18" s="1"/>
  <c r="BG39" i="18" s="1"/>
  <c r="BH39" i="18" s="1"/>
  <c r="BI39" i="18" s="1"/>
  <c r="BJ39" i="18" s="1"/>
  <c r="BK39" i="18" s="1"/>
  <c r="BL39" i="18" s="1"/>
  <c r="BM39" i="18" s="1"/>
  <c r="BN39" i="18" s="1"/>
  <c r="BO39" i="18" s="1"/>
  <c r="BP39" i="18" s="1"/>
  <c r="D39" i="18"/>
  <c r="C39" i="18"/>
  <c r="F38" i="18"/>
  <c r="G38" i="18" s="1"/>
  <c r="H38" i="18" s="1"/>
  <c r="I38" i="18" s="1"/>
  <c r="J38" i="18" s="1"/>
  <c r="K38" i="18" s="1"/>
  <c r="L38" i="18" s="1"/>
  <c r="M38" i="18" s="1"/>
  <c r="N38" i="18" s="1"/>
  <c r="O38" i="18" s="1"/>
  <c r="P38" i="18" s="1"/>
  <c r="R38" i="18" s="1"/>
  <c r="S38" i="18" s="1"/>
  <c r="T38" i="18" s="1"/>
  <c r="U38" i="18" s="1"/>
  <c r="V38" i="18" s="1"/>
  <c r="W38" i="18" s="1"/>
  <c r="X38" i="18" s="1"/>
  <c r="Y38" i="18" s="1"/>
  <c r="Z38" i="18" s="1"/>
  <c r="AA38" i="18" s="1"/>
  <c r="AB38" i="18" s="1"/>
  <c r="AC38" i="18" s="1"/>
  <c r="AE38" i="18" s="1"/>
  <c r="AF38" i="18" s="1"/>
  <c r="AG38" i="18" s="1"/>
  <c r="AH38" i="18" s="1"/>
  <c r="AI38" i="18" s="1"/>
  <c r="AJ38" i="18" s="1"/>
  <c r="AK38" i="18" s="1"/>
  <c r="AL38" i="18" s="1"/>
  <c r="AM38" i="18" s="1"/>
  <c r="AN38" i="18" s="1"/>
  <c r="AO38" i="18" s="1"/>
  <c r="AP38" i="18" s="1"/>
  <c r="AR38" i="18" s="1"/>
  <c r="AS38" i="18" s="1"/>
  <c r="AT38" i="18" s="1"/>
  <c r="AU38" i="18" s="1"/>
  <c r="AV38" i="18" s="1"/>
  <c r="AW38" i="18" s="1"/>
  <c r="AX38" i="18" s="1"/>
  <c r="AY38" i="18" s="1"/>
  <c r="AZ38" i="18" s="1"/>
  <c r="BA38" i="18" s="1"/>
  <c r="BB38" i="18" s="1"/>
  <c r="BC38" i="18" s="1"/>
  <c r="BE38" i="18" s="1"/>
  <c r="BF38" i="18" s="1"/>
  <c r="BG38" i="18" s="1"/>
  <c r="BH38" i="18" s="1"/>
  <c r="BI38" i="18" s="1"/>
  <c r="BJ38" i="18" s="1"/>
  <c r="BK38" i="18" s="1"/>
  <c r="BL38" i="18" s="1"/>
  <c r="BM38" i="18" s="1"/>
  <c r="BN38" i="18" s="1"/>
  <c r="BO38" i="18" s="1"/>
  <c r="BP38" i="18" s="1"/>
  <c r="D38" i="18"/>
  <c r="C38" i="18"/>
  <c r="C56" i="18" s="1"/>
  <c r="F37" i="18"/>
  <c r="G37" i="18" s="1"/>
  <c r="H37" i="18" s="1"/>
  <c r="I37" i="18" s="1"/>
  <c r="J37" i="18" s="1"/>
  <c r="K37" i="18" s="1"/>
  <c r="L37" i="18" s="1"/>
  <c r="M37" i="18" s="1"/>
  <c r="N37" i="18" s="1"/>
  <c r="O37" i="18" s="1"/>
  <c r="P37" i="18" s="1"/>
  <c r="R37" i="18" s="1"/>
  <c r="S37" i="18" s="1"/>
  <c r="T37" i="18" s="1"/>
  <c r="U37" i="18" s="1"/>
  <c r="V37" i="18" s="1"/>
  <c r="W37" i="18" s="1"/>
  <c r="X37" i="18" s="1"/>
  <c r="Y37" i="18" s="1"/>
  <c r="Z37" i="18" s="1"/>
  <c r="AA37" i="18" s="1"/>
  <c r="AB37" i="18" s="1"/>
  <c r="AC37" i="18" s="1"/>
  <c r="AE37" i="18" s="1"/>
  <c r="AF37" i="18" s="1"/>
  <c r="AG37" i="18" s="1"/>
  <c r="AH37" i="18" s="1"/>
  <c r="AI37" i="18" s="1"/>
  <c r="AJ37" i="18" s="1"/>
  <c r="AK37" i="18" s="1"/>
  <c r="AL37" i="18" s="1"/>
  <c r="AM37" i="18" s="1"/>
  <c r="AN37" i="18" s="1"/>
  <c r="AO37" i="18" s="1"/>
  <c r="AP37" i="18" s="1"/>
  <c r="AR37" i="18" s="1"/>
  <c r="AS37" i="18" s="1"/>
  <c r="AT37" i="18" s="1"/>
  <c r="AU37" i="18" s="1"/>
  <c r="AV37" i="18" s="1"/>
  <c r="AW37" i="18" s="1"/>
  <c r="AX37" i="18" s="1"/>
  <c r="AY37" i="18" s="1"/>
  <c r="AZ37" i="18" s="1"/>
  <c r="BA37" i="18" s="1"/>
  <c r="BB37" i="18" s="1"/>
  <c r="BC37" i="18" s="1"/>
  <c r="BE37" i="18" s="1"/>
  <c r="BF37" i="18" s="1"/>
  <c r="BG37" i="18" s="1"/>
  <c r="BH37" i="18" s="1"/>
  <c r="BI37" i="18" s="1"/>
  <c r="BJ37" i="18" s="1"/>
  <c r="BK37" i="18" s="1"/>
  <c r="BL37" i="18" s="1"/>
  <c r="BM37" i="18" s="1"/>
  <c r="BN37" i="18" s="1"/>
  <c r="BO37" i="18" s="1"/>
  <c r="BP37" i="18" s="1"/>
  <c r="D37" i="18"/>
  <c r="C37" i="18"/>
  <c r="F36" i="18"/>
  <c r="G36" i="18" s="1"/>
  <c r="H36" i="18" s="1"/>
  <c r="I36" i="18" s="1"/>
  <c r="J36" i="18" s="1"/>
  <c r="K36" i="18" s="1"/>
  <c r="L36" i="18" s="1"/>
  <c r="M36" i="18" s="1"/>
  <c r="N36" i="18" s="1"/>
  <c r="O36" i="18" s="1"/>
  <c r="P36" i="18" s="1"/>
  <c r="R36" i="18" s="1"/>
  <c r="S36" i="18" s="1"/>
  <c r="T36" i="18" s="1"/>
  <c r="U36" i="18" s="1"/>
  <c r="V36" i="18" s="1"/>
  <c r="W36" i="18" s="1"/>
  <c r="X36" i="18" s="1"/>
  <c r="Y36" i="18" s="1"/>
  <c r="Z36" i="18" s="1"/>
  <c r="AA36" i="18" s="1"/>
  <c r="AB36" i="18" s="1"/>
  <c r="AC36" i="18" s="1"/>
  <c r="AE36" i="18" s="1"/>
  <c r="AF36" i="18" s="1"/>
  <c r="AG36" i="18" s="1"/>
  <c r="AH36" i="18" s="1"/>
  <c r="AI36" i="18" s="1"/>
  <c r="AJ36" i="18" s="1"/>
  <c r="AK36" i="18" s="1"/>
  <c r="AL36" i="18" s="1"/>
  <c r="AM36" i="18" s="1"/>
  <c r="AN36" i="18" s="1"/>
  <c r="AO36" i="18" s="1"/>
  <c r="AP36" i="18" s="1"/>
  <c r="AR36" i="18" s="1"/>
  <c r="AS36" i="18" s="1"/>
  <c r="AT36" i="18" s="1"/>
  <c r="AU36" i="18" s="1"/>
  <c r="AV36" i="18" s="1"/>
  <c r="AW36" i="18" s="1"/>
  <c r="AX36" i="18" s="1"/>
  <c r="AY36" i="18" s="1"/>
  <c r="AZ36" i="18" s="1"/>
  <c r="BA36" i="18" s="1"/>
  <c r="BB36" i="18" s="1"/>
  <c r="BC36" i="18" s="1"/>
  <c r="BE36" i="18" s="1"/>
  <c r="BF36" i="18" s="1"/>
  <c r="BG36" i="18" s="1"/>
  <c r="BH36" i="18" s="1"/>
  <c r="BI36" i="18" s="1"/>
  <c r="BJ36" i="18" s="1"/>
  <c r="BK36" i="18" s="1"/>
  <c r="BL36" i="18" s="1"/>
  <c r="BM36" i="18" s="1"/>
  <c r="BN36" i="18" s="1"/>
  <c r="BO36" i="18" s="1"/>
  <c r="BP36" i="18" s="1"/>
  <c r="D36" i="18"/>
  <c r="C36" i="18"/>
  <c r="C72" i="18" s="1"/>
  <c r="F35" i="18"/>
  <c r="G35" i="18" s="1"/>
  <c r="H35" i="18" s="1"/>
  <c r="I35" i="18" s="1"/>
  <c r="J35" i="18" s="1"/>
  <c r="K35" i="18" s="1"/>
  <c r="L35" i="18" s="1"/>
  <c r="M35" i="18" s="1"/>
  <c r="N35" i="18" s="1"/>
  <c r="O35" i="18" s="1"/>
  <c r="P35" i="18" s="1"/>
  <c r="R35" i="18" s="1"/>
  <c r="S35" i="18" s="1"/>
  <c r="T35" i="18" s="1"/>
  <c r="U35" i="18" s="1"/>
  <c r="V35" i="18" s="1"/>
  <c r="W35" i="18" s="1"/>
  <c r="X35" i="18" s="1"/>
  <c r="Y35" i="18" s="1"/>
  <c r="Z35" i="18" s="1"/>
  <c r="AA35" i="18" s="1"/>
  <c r="AB35" i="18" s="1"/>
  <c r="AC35" i="18" s="1"/>
  <c r="AE35" i="18" s="1"/>
  <c r="AF35" i="18" s="1"/>
  <c r="AG35" i="18" s="1"/>
  <c r="AH35" i="18" s="1"/>
  <c r="AI35" i="18" s="1"/>
  <c r="AJ35" i="18" s="1"/>
  <c r="AK35" i="18" s="1"/>
  <c r="AL35" i="18" s="1"/>
  <c r="AM35" i="18" s="1"/>
  <c r="AN35" i="18" s="1"/>
  <c r="AO35" i="18" s="1"/>
  <c r="AP35" i="18" s="1"/>
  <c r="AR35" i="18" s="1"/>
  <c r="AS35" i="18" s="1"/>
  <c r="AT35" i="18" s="1"/>
  <c r="AU35" i="18" s="1"/>
  <c r="AV35" i="18" s="1"/>
  <c r="AW35" i="18" s="1"/>
  <c r="AX35" i="18" s="1"/>
  <c r="AY35" i="18" s="1"/>
  <c r="AZ35" i="18" s="1"/>
  <c r="BA35" i="18" s="1"/>
  <c r="BB35" i="18" s="1"/>
  <c r="BC35" i="18" s="1"/>
  <c r="BE35" i="18" s="1"/>
  <c r="BF35" i="18" s="1"/>
  <c r="BG35" i="18" s="1"/>
  <c r="BH35" i="18" s="1"/>
  <c r="BI35" i="18" s="1"/>
  <c r="BJ35" i="18" s="1"/>
  <c r="BK35" i="18" s="1"/>
  <c r="BL35" i="18" s="1"/>
  <c r="BM35" i="18" s="1"/>
  <c r="BN35" i="18" s="1"/>
  <c r="BO35" i="18" s="1"/>
  <c r="BP35" i="18" s="1"/>
  <c r="D35" i="18"/>
  <c r="C35" i="18"/>
  <c r="F34" i="18"/>
  <c r="G34" i="18" s="1"/>
  <c r="H34" i="18" s="1"/>
  <c r="I34" i="18" s="1"/>
  <c r="J34" i="18" s="1"/>
  <c r="K34" i="18" s="1"/>
  <c r="L34" i="18" s="1"/>
  <c r="M34" i="18" s="1"/>
  <c r="N34" i="18" s="1"/>
  <c r="O34" i="18" s="1"/>
  <c r="P34" i="18" s="1"/>
  <c r="R34" i="18" s="1"/>
  <c r="S34" i="18" s="1"/>
  <c r="T34" i="18" s="1"/>
  <c r="U34" i="18" s="1"/>
  <c r="V34" i="18" s="1"/>
  <c r="W34" i="18" s="1"/>
  <c r="X34" i="18" s="1"/>
  <c r="Y34" i="18" s="1"/>
  <c r="Z34" i="18" s="1"/>
  <c r="AA34" i="18" s="1"/>
  <c r="AB34" i="18" s="1"/>
  <c r="AC34" i="18" s="1"/>
  <c r="AE34" i="18" s="1"/>
  <c r="AF34" i="18" s="1"/>
  <c r="AG34" i="18" s="1"/>
  <c r="AH34" i="18" s="1"/>
  <c r="AI34" i="18" s="1"/>
  <c r="AJ34" i="18" s="1"/>
  <c r="AK34" i="18" s="1"/>
  <c r="AL34" i="18" s="1"/>
  <c r="AM34" i="18" s="1"/>
  <c r="AN34" i="18" s="1"/>
  <c r="AO34" i="18" s="1"/>
  <c r="AP34" i="18" s="1"/>
  <c r="AR34" i="18" s="1"/>
  <c r="AS34" i="18" s="1"/>
  <c r="AT34" i="18" s="1"/>
  <c r="AU34" i="18" s="1"/>
  <c r="AV34" i="18" s="1"/>
  <c r="AW34" i="18" s="1"/>
  <c r="AX34" i="18" s="1"/>
  <c r="AY34" i="18" s="1"/>
  <c r="AZ34" i="18" s="1"/>
  <c r="BA34" i="18" s="1"/>
  <c r="BB34" i="18" s="1"/>
  <c r="BC34" i="18" s="1"/>
  <c r="BE34" i="18" s="1"/>
  <c r="BF34" i="18" s="1"/>
  <c r="BG34" i="18" s="1"/>
  <c r="BH34" i="18" s="1"/>
  <c r="BI34" i="18" s="1"/>
  <c r="BJ34" i="18" s="1"/>
  <c r="BK34" i="18" s="1"/>
  <c r="BL34" i="18" s="1"/>
  <c r="BM34" i="18" s="1"/>
  <c r="BN34" i="18" s="1"/>
  <c r="BO34" i="18" s="1"/>
  <c r="BP34" i="18" s="1"/>
  <c r="D34" i="18"/>
  <c r="C34" i="18"/>
  <c r="C52" i="18" s="1"/>
  <c r="F33" i="18"/>
  <c r="G33" i="18" s="1"/>
  <c r="H33" i="18" s="1"/>
  <c r="I33" i="18" s="1"/>
  <c r="J33" i="18" s="1"/>
  <c r="K33" i="18" s="1"/>
  <c r="L33" i="18" s="1"/>
  <c r="M33" i="18" s="1"/>
  <c r="N33" i="18" s="1"/>
  <c r="O33" i="18" s="1"/>
  <c r="P33" i="18" s="1"/>
  <c r="R33" i="18" s="1"/>
  <c r="S33" i="18" s="1"/>
  <c r="T33" i="18" s="1"/>
  <c r="U33" i="18" s="1"/>
  <c r="V33" i="18" s="1"/>
  <c r="W33" i="18" s="1"/>
  <c r="X33" i="18" s="1"/>
  <c r="Y33" i="18" s="1"/>
  <c r="Z33" i="18" s="1"/>
  <c r="AA33" i="18" s="1"/>
  <c r="AB33" i="18" s="1"/>
  <c r="AC33" i="18" s="1"/>
  <c r="AE33" i="18" s="1"/>
  <c r="AF33" i="18" s="1"/>
  <c r="AG33" i="18" s="1"/>
  <c r="AH33" i="18" s="1"/>
  <c r="AI33" i="18" s="1"/>
  <c r="AJ33" i="18" s="1"/>
  <c r="AK33" i="18" s="1"/>
  <c r="AL33" i="18" s="1"/>
  <c r="AM33" i="18" s="1"/>
  <c r="AN33" i="18" s="1"/>
  <c r="AO33" i="18" s="1"/>
  <c r="AP33" i="18" s="1"/>
  <c r="AR33" i="18" s="1"/>
  <c r="AS33" i="18" s="1"/>
  <c r="AT33" i="18" s="1"/>
  <c r="AU33" i="18" s="1"/>
  <c r="AV33" i="18" s="1"/>
  <c r="AW33" i="18" s="1"/>
  <c r="AX33" i="18" s="1"/>
  <c r="AY33" i="18" s="1"/>
  <c r="AZ33" i="18" s="1"/>
  <c r="BA33" i="18" s="1"/>
  <c r="BB33" i="18" s="1"/>
  <c r="BC33" i="18" s="1"/>
  <c r="BE33" i="18" s="1"/>
  <c r="BF33" i="18" s="1"/>
  <c r="BG33" i="18" s="1"/>
  <c r="BH33" i="18" s="1"/>
  <c r="BI33" i="18" s="1"/>
  <c r="BJ33" i="18" s="1"/>
  <c r="BK33" i="18" s="1"/>
  <c r="BL33" i="18" s="1"/>
  <c r="BM33" i="18" s="1"/>
  <c r="BN33" i="18" s="1"/>
  <c r="BO33" i="18" s="1"/>
  <c r="BP33" i="18" s="1"/>
  <c r="D33" i="18"/>
  <c r="C33" i="18"/>
  <c r="F32" i="18"/>
  <c r="G32" i="18" s="1"/>
  <c r="H32" i="18" s="1"/>
  <c r="I32" i="18" s="1"/>
  <c r="J32" i="18" s="1"/>
  <c r="K32" i="18" s="1"/>
  <c r="L32" i="18" s="1"/>
  <c r="M32" i="18" s="1"/>
  <c r="N32" i="18" s="1"/>
  <c r="O32" i="18" s="1"/>
  <c r="P32" i="18" s="1"/>
  <c r="R32" i="18" s="1"/>
  <c r="S32" i="18" s="1"/>
  <c r="T32" i="18" s="1"/>
  <c r="U32" i="18" s="1"/>
  <c r="V32" i="18" s="1"/>
  <c r="W32" i="18" s="1"/>
  <c r="X32" i="18" s="1"/>
  <c r="Y32" i="18" s="1"/>
  <c r="Z32" i="18" s="1"/>
  <c r="AA32" i="18" s="1"/>
  <c r="AB32" i="18" s="1"/>
  <c r="AC32" i="18" s="1"/>
  <c r="AE32" i="18" s="1"/>
  <c r="AF32" i="18" s="1"/>
  <c r="AG32" i="18" s="1"/>
  <c r="AH32" i="18" s="1"/>
  <c r="AI32" i="18" s="1"/>
  <c r="AJ32" i="18" s="1"/>
  <c r="AK32" i="18" s="1"/>
  <c r="AL32" i="18" s="1"/>
  <c r="AM32" i="18" s="1"/>
  <c r="AN32" i="18" s="1"/>
  <c r="AO32" i="18" s="1"/>
  <c r="AP32" i="18" s="1"/>
  <c r="AR32" i="18" s="1"/>
  <c r="AS32" i="18" s="1"/>
  <c r="AT32" i="18" s="1"/>
  <c r="AU32" i="18" s="1"/>
  <c r="AV32" i="18" s="1"/>
  <c r="AW32" i="18" s="1"/>
  <c r="AX32" i="18" s="1"/>
  <c r="AY32" i="18" s="1"/>
  <c r="AZ32" i="18" s="1"/>
  <c r="BA32" i="18" s="1"/>
  <c r="BB32" i="18" s="1"/>
  <c r="BC32" i="18" s="1"/>
  <c r="BE32" i="18" s="1"/>
  <c r="BF32" i="18" s="1"/>
  <c r="BG32" i="18" s="1"/>
  <c r="BH32" i="18" s="1"/>
  <c r="BI32" i="18" s="1"/>
  <c r="BJ32" i="18" s="1"/>
  <c r="BK32" i="18" s="1"/>
  <c r="BL32" i="18" s="1"/>
  <c r="BM32" i="18" s="1"/>
  <c r="BN32" i="18" s="1"/>
  <c r="BO32" i="18" s="1"/>
  <c r="BP32" i="18" s="1"/>
  <c r="D32" i="18"/>
  <c r="C32" i="18"/>
  <c r="C68" i="18" s="1"/>
  <c r="F31" i="18"/>
  <c r="G31" i="18" s="1"/>
  <c r="H31" i="18" s="1"/>
  <c r="I31" i="18" s="1"/>
  <c r="J31" i="18" s="1"/>
  <c r="K31" i="18" s="1"/>
  <c r="L31" i="18" s="1"/>
  <c r="M31" i="18" s="1"/>
  <c r="N31" i="18" s="1"/>
  <c r="O31" i="18" s="1"/>
  <c r="P31" i="18" s="1"/>
  <c r="R31" i="18" s="1"/>
  <c r="S31" i="18" s="1"/>
  <c r="T31" i="18" s="1"/>
  <c r="U31" i="18" s="1"/>
  <c r="V31" i="18" s="1"/>
  <c r="W31" i="18" s="1"/>
  <c r="X31" i="18" s="1"/>
  <c r="Y31" i="18" s="1"/>
  <c r="Z31" i="18" s="1"/>
  <c r="AA31" i="18" s="1"/>
  <c r="AB31" i="18" s="1"/>
  <c r="AC31" i="18" s="1"/>
  <c r="AE31" i="18" s="1"/>
  <c r="AF31" i="18" s="1"/>
  <c r="AG31" i="18" s="1"/>
  <c r="AH31" i="18" s="1"/>
  <c r="AI31" i="18" s="1"/>
  <c r="AJ31" i="18" s="1"/>
  <c r="AK31" i="18" s="1"/>
  <c r="AL31" i="18" s="1"/>
  <c r="AM31" i="18" s="1"/>
  <c r="AN31" i="18" s="1"/>
  <c r="AO31" i="18" s="1"/>
  <c r="AP31" i="18" s="1"/>
  <c r="AR31" i="18" s="1"/>
  <c r="AS31" i="18" s="1"/>
  <c r="AT31" i="18" s="1"/>
  <c r="AU31" i="18" s="1"/>
  <c r="AV31" i="18" s="1"/>
  <c r="AW31" i="18" s="1"/>
  <c r="AX31" i="18" s="1"/>
  <c r="AY31" i="18" s="1"/>
  <c r="AZ31" i="18" s="1"/>
  <c r="BA31" i="18" s="1"/>
  <c r="BB31" i="18" s="1"/>
  <c r="BC31" i="18" s="1"/>
  <c r="BE31" i="18" s="1"/>
  <c r="BF31" i="18" s="1"/>
  <c r="BG31" i="18" s="1"/>
  <c r="BH31" i="18" s="1"/>
  <c r="BI31" i="18" s="1"/>
  <c r="BJ31" i="18" s="1"/>
  <c r="BK31" i="18" s="1"/>
  <c r="BL31" i="18" s="1"/>
  <c r="BM31" i="18" s="1"/>
  <c r="BN31" i="18" s="1"/>
  <c r="BO31" i="18" s="1"/>
  <c r="BP31" i="18" s="1"/>
  <c r="D31" i="18"/>
  <c r="C31" i="18"/>
  <c r="F30" i="18"/>
  <c r="G30" i="18" s="1"/>
  <c r="H30" i="18" s="1"/>
  <c r="I30" i="18" s="1"/>
  <c r="J30" i="18" s="1"/>
  <c r="K30" i="18" s="1"/>
  <c r="L30" i="18" s="1"/>
  <c r="M30" i="18" s="1"/>
  <c r="N30" i="18" s="1"/>
  <c r="O30" i="18" s="1"/>
  <c r="P30" i="18" s="1"/>
  <c r="R30" i="18" s="1"/>
  <c r="S30" i="18" s="1"/>
  <c r="T30" i="18" s="1"/>
  <c r="U30" i="18" s="1"/>
  <c r="V30" i="18" s="1"/>
  <c r="W30" i="18" s="1"/>
  <c r="X30" i="18" s="1"/>
  <c r="Y30" i="18" s="1"/>
  <c r="Z30" i="18" s="1"/>
  <c r="AA30" i="18" s="1"/>
  <c r="AB30" i="18" s="1"/>
  <c r="AC30" i="18" s="1"/>
  <c r="AE30" i="18" s="1"/>
  <c r="AF30" i="18" s="1"/>
  <c r="AG30" i="18" s="1"/>
  <c r="AH30" i="18" s="1"/>
  <c r="AI30" i="18" s="1"/>
  <c r="AJ30" i="18" s="1"/>
  <c r="AK30" i="18" s="1"/>
  <c r="AL30" i="18" s="1"/>
  <c r="AM30" i="18" s="1"/>
  <c r="AN30" i="18" s="1"/>
  <c r="AO30" i="18" s="1"/>
  <c r="AP30" i="18" s="1"/>
  <c r="AR30" i="18" s="1"/>
  <c r="AS30" i="18" s="1"/>
  <c r="AT30" i="18" s="1"/>
  <c r="AU30" i="18" s="1"/>
  <c r="AV30" i="18" s="1"/>
  <c r="AW30" i="18" s="1"/>
  <c r="AX30" i="18" s="1"/>
  <c r="AY30" i="18" s="1"/>
  <c r="AZ30" i="18" s="1"/>
  <c r="BA30" i="18" s="1"/>
  <c r="BB30" i="18" s="1"/>
  <c r="BC30" i="18" s="1"/>
  <c r="BE30" i="18" s="1"/>
  <c r="BF30" i="18" s="1"/>
  <c r="BG30" i="18" s="1"/>
  <c r="BH30" i="18" s="1"/>
  <c r="BI30" i="18" s="1"/>
  <c r="BJ30" i="18" s="1"/>
  <c r="BK30" i="18" s="1"/>
  <c r="BL30" i="18" s="1"/>
  <c r="BM30" i="18" s="1"/>
  <c r="BN30" i="18" s="1"/>
  <c r="BO30" i="18" s="1"/>
  <c r="BP30" i="18" s="1"/>
  <c r="D30" i="18"/>
  <c r="C30" i="18"/>
  <c r="C48" i="18" s="1"/>
  <c r="D29" i="18"/>
  <c r="C29" i="18"/>
  <c r="E28" i="18"/>
  <c r="F28" i="18" s="1"/>
  <c r="G28" i="18" s="1"/>
  <c r="H28" i="18" s="1"/>
  <c r="I28" i="18" s="1"/>
  <c r="J28" i="18" s="1"/>
  <c r="K28" i="18" s="1"/>
  <c r="L28" i="18" s="1"/>
  <c r="M28" i="18" s="1"/>
  <c r="N28" i="18" s="1"/>
  <c r="O28" i="18" s="1"/>
  <c r="P28" i="18" s="1"/>
  <c r="R28" i="18" s="1"/>
  <c r="S28" i="18" s="1"/>
  <c r="T28" i="18" s="1"/>
  <c r="U28" i="18" s="1"/>
  <c r="V28" i="18" s="1"/>
  <c r="W28" i="18" s="1"/>
  <c r="X28" i="18" s="1"/>
  <c r="Y28" i="18" s="1"/>
  <c r="Z28" i="18" s="1"/>
  <c r="AA28" i="18" s="1"/>
  <c r="AB28" i="18" s="1"/>
  <c r="AC28" i="18" s="1"/>
  <c r="AE28" i="18" s="1"/>
  <c r="AF28" i="18" s="1"/>
  <c r="AG28" i="18" s="1"/>
  <c r="AH28" i="18" s="1"/>
  <c r="AI28" i="18" s="1"/>
  <c r="AJ28" i="18" s="1"/>
  <c r="AK28" i="18" s="1"/>
  <c r="AL28" i="18" s="1"/>
  <c r="AM28" i="18" s="1"/>
  <c r="AN28" i="18" s="1"/>
  <c r="AO28" i="18" s="1"/>
  <c r="AP28" i="18" s="1"/>
  <c r="AR28" i="18" s="1"/>
  <c r="AS28" i="18" s="1"/>
  <c r="AT28" i="18" s="1"/>
  <c r="AU28" i="18" s="1"/>
  <c r="AV28" i="18" s="1"/>
  <c r="AW28" i="18" s="1"/>
  <c r="AX28" i="18" s="1"/>
  <c r="AY28" i="18" s="1"/>
  <c r="AZ28" i="18" s="1"/>
  <c r="BA28" i="18" s="1"/>
  <c r="BB28" i="18" s="1"/>
  <c r="BC28" i="18" s="1"/>
  <c r="BE28" i="18" s="1"/>
  <c r="BF28" i="18" s="1"/>
  <c r="BG28" i="18" s="1"/>
  <c r="BH28" i="18" s="1"/>
  <c r="BI28" i="18" s="1"/>
  <c r="BJ28" i="18" s="1"/>
  <c r="BK28" i="18" s="1"/>
  <c r="BL28" i="18" s="1"/>
  <c r="BM28" i="18" s="1"/>
  <c r="BN28" i="18" s="1"/>
  <c r="BO28" i="18" s="1"/>
  <c r="BP28" i="18" s="1"/>
  <c r="D28" i="18"/>
  <c r="C28" i="18"/>
  <c r="B28" i="18"/>
  <c r="BQ28" i="18" s="1"/>
  <c r="B26" i="18"/>
  <c r="H24" i="18"/>
  <c r="G24" i="18"/>
  <c r="B24" i="18"/>
  <c r="H23" i="18"/>
  <c r="G23" i="18"/>
  <c r="B23" i="18"/>
  <c r="H22" i="18"/>
  <c r="G22" i="18"/>
  <c r="B22" i="18"/>
  <c r="H21" i="18"/>
  <c r="G21" i="18"/>
  <c r="B21" i="18"/>
  <c r="B40" i="18" s="1"/>
  <c r="H20" i="18"/>
  <c r="G20" i="18"/>
  <c r="B20" i="18"/>
  <c r="H19" i="18"/>
  <c r="G19" i="18"/>
  <c r="B19" i="18"/>
  <c r="B17" i="3" s="1"/>
  <c r="H18" i="18"/>
  <c r="G18" i="18"/>
  <c r="B18" i="18"/>
  <c r="B16" i="17" s="1"/>
  <c r="H17" i="18"/>
  <c r="G17" i="18"/>
  <c r="B17" i="18"/>
  <c r="B15" i="17" s="1"/>
  <c r="H16" i="18"/>
  <c r="G16" i="18"/>
  <c r="B16" i="18"/>
  <c r="H15" i="18"/>
  <c r="G15" i="18"/>
  <c r="B15" i="18"/>
  <c r="B13" i="15" s="1"/>
  <c r="B12" i="17"/>
  <c r="B9" i="17"/>
  <c r="B8" i="15"/>
  <c r="B80" i="15" s="1"/>
  <c r="Y9" i="18"/>
  <c r="Z9" i="18" s="1"/>
  <c r="AA9" i="18" s="1"/>
  <c r="AB9" i="18" s="1"/>
  <c r="AC9" i="18" s="1"/>
  <c r="AD9" i="18" s="1"/>
  <c r="AE9" i="18" s="1"/>
  <c r="AF9" i="18" s="1"/>
  <c r="AG9" i="18" s="1"/>
  <c r="AH9" i="18" s="1"/>
  <c r="AI9" i="18" s="1"/>
  <c r="AJ9" i="18" s="1"/>
  <c r="L9" i="18"/>
  <c r="K9" i="18"/>
  <c r="J9" i="18"/>
  <c r="I9" i="18"/>
  <c r="H9" i="18"/>
  <c r="G9" i="18"/>
  <c r="F9" i="18"/>
  <c r="E9" i="18"/>
  <c r="D9" i="18"/>
  <c r="C9" i="18"/>
  <c r="B9" i="18"/>
  <c r="V8" i="18"/>
  <c r="T8" i="18"/>
  <c r="R8" i="18"/>
  <c r="P8" i="18"/>
  <c r="N8" i="18"/>
  <c r="T7" i="18"/>
  <c r="Y6" i="18"/>
  <c r="N6" i="18"/>
  <c r="B6" i="18"/>
  <c r="B95" i="3"/>
  <c r="B77" i="3"/>
  <c r="B59" i="3"/>
  <c r="B41" i="3"/>
  <c r="G22" i="3"/>
  <c r="D22" i="3"/>
  <c r="J42" i="19" s="1"/>
  <c r="K21" i="3"/>
  <c r="H40" i="22" s="1"/>
  <c r="J21" i="3"/>
  <c r="G40" i="22" s="1"/>
  <c r="I21" i="3"/>
  <c r="F40" i="22" s="1"/>
  <c r="H21" i="3"/>
  <c r="E40" i="22" s="1"/>
  <c r="G21" i="3"/>
  <c r="D40" i="22" s="1"/>
  <c r="D21" i="3"/>
  <c r="J41" i="19" s="1"/>
  <c r="G20" i="3"/>
  <c r="D20" i="3"/>
  <c r="K19" i="3"/>
  <c r="H38" i="22" s="1"/>
  <c r="H19" i="3"/>
  <c r="E38" i="22" s="1"/>
  <c r="G19" i="3"/>
  <c r="D38" i="22" s="1"/>
  <c r="D19" i="3"/>
  <c r="J39" i="19" s="1"/>
  <c r="G18" i="3"/>
  <c r="D18" i="3"/>
  <c r="K17" i="3"/>
  <c r="H36" i="22" s="1"/>
  <c r="J17" i="3"/>
  <c r="G36" i="22" s="1"/>
  <c r="I17" i="3"/>
  <c r="F36" i="22" s="1"/>
  <c r="H17" i="3"/>
  <c r="E36" i="22" s="1"/>
  <c r="G17" i="3"/>
  <c r="D36" i="22" s="1"/>
  <c r="D17" i="3"/>
  <c r="J37" i="19" s="1"/>
  <c r="G16" i="3"/>
  <c r="D35" i="22" s="1"/>
  <c r="D16" i="3"/>
  <c r="J36" i="19" s="1"/>
  <c r="B16" i="3"/>
  <c r="G15" i="3"/>
  <c r="D34" i="22" s="1"/>
  <c r="D15" i="3"/>
  <c r="J35" i="19" s="1"/>
  <c r="G14" i="3"/>
  <c r="D14" i="3"/>
  <c r="H13" i="3"/>
  <c r="E32" i="22" s="1"/>
  <c r="G13" i="3"/>
  <c r="D32" i="22" s="1"/>
  <c r="D13" i="3"/>
  <c r="J33" i="19" s="1"/>
  <c r="G12" i="3"/>
  <c r="D12" i="3"/>
  <c r="H11" i="3"/>
  <c r="E30" i="22" s="1"/>
  <c r="G11" i="3"/>
  <c r="D30" i="22" s="1"/>
  <c r="D11" i="3"/>
  <c r="J31" i="19" s="1"/>
  <c r="G10" i="3"/>
  <c r="D10" i="3"/>
  <c r="H9" i="3"/>
  <c r="E28" i="22" s="1"/>
  <c r="G9" i="3"/>
  <c r="D28" i="22" s="1"/>
  <c r="D9" i="3"/>
  <c r="J29" i="19" s="1"/>
  <c r="H8" i="3"/>
  <c r="G8" i="3"/>
  <c r="D27" i="22" s="1"/>
  <c r="D8" i="3"/>
  <c r="J28" i="19" s="1"/>
  <c r="G7" i="3"/>
  <c r="F94" i="17"/>
  <c r="F93" i="17"/>
  <c r="F92" i="17"/>
  <c r="F91" i="17"/>
  <c r="F90" i="17"/>
  <c r="F89" i="17"/>
  <c r="F88" i="17"/>
  <c r="F87" i="17"/>
  <c r="F86" i="17"/>
  <c r="F85" i="17"/>
  <c r="F84" i="17"/>
  <c r="F83" i="17"/>
  <c r="F82" i="17"/>
  <c r="F81" i="17"/>
  <c r="F80" i="17"/>
  <c r="F76" i="17"/>
  <c r="F75" i="17"/>
  <c r="F74" i="17"/>
  <c r="F73" i="17"/>
  <c r="F72" i="17"/>
  <c r="F71" i="17"/>
  <c r="F70" i="17"/>
  <c r="F69" i="17"/>
  <c r="F68" i="17"/>
  <c r="F67" i="17"/>
  <c r="F66" i="17"/>
  <c r="F65" i="17"/>
  <c r="F64" i="17"/>
  <c r="F63" i="17"/>
  <c r="F62" i="17"/>
  <c r="F58" i="17"/>
  <c r="F57" i="17"/>
  <c r="F56" i="17"/>
  <c r="F55" i="17"/>
  <c r="F54" i="17"/>
  <c r="F53" i="17"/>
  <c r="F52" i="17"/>
  <c r="F51" i="17"/>
  <c r="F50" i="17"/>
  <c r="F49" i="17"/>
  <c r="F48" i="17"/>
  <c r="F47" i="17"/>
  <c r="F46" i="17"/>
  <c r="F45" i="17"/>
  <c r="F44" i="17"/>
  <c r="F40" i="17"/>
  <c r="F39" i="17"/>
  <c r="F38" i="17"/>
  <c r="F37" i="17"/>
  <c r="F36" i="17"/>
  <c r="F35" i="17"/>
  <c r="F34" i="17"/>
  <c r="F33" i="17"/>
  <c r="F32" i="17"/>
  <c r="F31" i="17"/>
  <c r="F30" i="17"/>
  <c r="F29" i="17"/>
  <c r="F28" i="17"/>
  <c r="F27" i="17"/>
  <c r="F26" i="17"/>
  <c r="W23" i="17"/>
  <c r="F22" i="17"/>
  <c r="D22" i="17"/>
  <c r="D40" i="17" s="1"/>
  <c r="D58" i="17" s="1"/>
  <c r="D76" i="17" s="1"/>
  <c r="D94" i="17" s="1"/>
  <c r="B22" i="17"/>
  <c r="F21" i="17"/>
  <c r="D21" i="17"/>
  <c r="F20" i="17"/>
  <c r="D20" i="17"/>
  <c r="F19" i="17"/>
  <c r="D19" i="17"/>
  <c r="F18" i="17"/>
  <c r="D18" i="17"/>
  <c r="F17" i="17"/>
  <c r="D17" i="17"/>
  <c r="F16" i="17"/>
  <c r="D16" i="17"/>
  <c r="F15" i="17"/>
  <c r="D15" i="17"/>
  <c r="D33" i="17" s="1"/>
  <c r="D51" i="17" s="1"/>
  <c r="D69" i="17" s="1"/>
  <c r="D87" i="17" s="1"/>
  <c r="F14" i="17"/>
  <c r="D14" i="17"/>
  <c r="B14" i="17"/>
  <c r="F13" i="17"/>
  <c r="D13" i="17"/>
  <c r="F12" i="17"/>
  <c r="D12" i="17"/>
  <c r="F11" i="17"/>
  <c r="D11" i="17"/>
  <c r="F10" i="17"/>
  <c r="D10" i="17"/>
  <c r="F9" i="17"/>
  <c r="D9" i="17"/>
  <c r="F8" i="17"/>
  <c r="D8" i="17"/>
  <c r="J7" i="17"/>
  <c r="X7" i="17" s="1"/>
  <c r="I7" i="17"/>
  <c r="W7" i="17" s="1"/>
  <c r="F94" i="15"/>
  <c r="F93" i="15"/>
  <c r="F92" i="15"/>
  <c r="F91" i="15"/>
  <c r="F90" i="15"/>
  <c r="F89" i="15"/>
  <c r="F88" i="15"/>
  <c r="F87" i="15"/>
  <c r="F86" i="15"/>
  <c r="F85" i="15"/>
  <c r="F84" i="15"/>
  <c r="F83" i="15"/>
  <c r="F82" i="15"/>
  <c r="F81" i="15"/>
  <c r="F80" i="15"/>
  <c r="F76" i="15"/>
  <c r="F75" i="15"/>
  <c r="F74" i="15"/>
  <c r="F73" i="15"/>
  <c r="F72" i="15"/>
  <c r="F71" i="15"/>
  <c r="F70" i="15"/>
  <c r="F69" i="15"/>
  <c r="F68" i="15"/>
  <c r="F67" i="15"/>
  <c r="F66" i="15"/>
  <c r="F65" i="15"/>
  <c r="F64" i="15"/>
  <c r="F63" i="15"/>
  <c r="F62" i="15"/>
  <c r="F58" i="15"/>
  <c r="F57" i="15"/>
  <c r="F56" i="15"/>
  <c r="F55" i="15"/>
  <c r="F54" i="15"/>
  <c r="F53" i="15"/>
  <c r="F52" i="15"/>
  <c r="F51" i="15"/>
  <c r="F50" i="15"/>
  <c r="F49" i="15"/>
  <c r="F48" i="15"/>
  <c r="F47" i="15"/>
  <c r="F46" i="15"/>
  <c r="F45" i="15"/>
  <c r="F44" i="15"/>
  <c r="F40" i="15"/>
  <c r="F39" i="15"/>
  <c r="F38" i="15"/>
  <c r="F37" i="15"/>
  <c r="F36" i="15"/>
  <c r="F35" i="15"/>
  <c r="F34" i="15"/>
  <c r="F33" i="15"/>
  <c r="F32" i="15"/>
  <c r="F31" i="15"/>
  <c r="F30" i="15"/>
  <c r="F29" i="15"/>
  <c r="F28" i="15"/>
  <c r="F27" i="15"/>
  <c r="F26" i="15"/>
  <c r="W23" i="15"/>
  <c r="F22" i="15"/>
  <c r="D22" i="15"/>
  <c r="F21" i="15"/>
  <c r="D21" i="15"/>
  <c r="F20" i="15"/>
  <c r="D20" i="15"/>
  <c r="F19" i="15"/>
  <c r="D19" i="15"/>
  <c r="F18" i="15"/>
  <c r="D18" i="15"/>
  <c r="F17" i="15"/>
  <c r="D17" i="15"/>
  <c r="F16" i="15"/>
  <c r="D16" i="15"/>
  <c r="F15" i="15"/>
  <c r="D15" i="15"/>
  <c r="F14" i="15"/>
  <c r="D14" i="15"/>
  <c r="F13" i="15"/>
  <c r="D13" i="15"/>
  <c r="D31" i="15" s="1"/>
  <c r="F12" i="15"/>
  <c r="D12" i="15"/>
  <c r="F11" i="15"/>
  <c r="D11" i="15"/>
  <c r="F10" i="15"/>
  <c r="D10" i="15"/>
  <c r="F9" i="15"/>
  <c r="D9" i="15"/>
  <c r="F8" i="15"/>
  <c r="D8" i="15"/>
  <c r="J7" i="15"/>
  <c r="D6" i="40" s="1"/>
  <c r="I7" i="15"/>
  <c r="BK223" i="37"/>
  <c r="BJ223" i="37"/>
  <c r="BI223" i="37"/>
  <c r="BH223" i="37"/>
  <c r="BG223" i="37"/>
  <c r="BF223" i="37"/>
  <c r="BE223" i="37"/>
  <c r="BD223" i="37"/>
  <c r="BC223" i="37"/>
  <c r="BB223" i="37"/>
  <c r="BA223" i="37"/>
  <c r="AZ223" i="37"/>
  <c r="AY223" i="37"/>
  <c r="AX223" i="37"/>
  <c r="AW223" i="37"/>
  <c r="AV223" i="37"/>
  <c r="AU223" i="37"/>
  <c r="AT223" i="37"/>
  <c r="AS223" i="37"/>
  <c r="AR223" i="37"/>
  <c r="AQ223" i="37"/>
  <c r="AP223" i="37"/>
  <c r="AO223" i="37"/>
  <c r="AN223" i="37"/>
  <c r="AM223" i="37"/>
  <c r="AL223" i="37"/>
  <c r="AK223" i="37"/>
  <c r="AJ223" i="37"/>
  <c r="AI223" i="37"/>
  <c r="AH223" i="37"/>
  <c r="AG223" i="37"/>
  <c r="AF223" i="37"/>
  <c r="AE223" i="37"/>
  <c r="AD223" i="37"/>
  <c r="AC223" i="37"/>
  <c r="AB223" i="37"/>
  <c r="AA223" i="37"/>
  <c r="Z223" i="37"/>
  <c r="Y223" i="37"/>
  <c r="X223" i="37"/>
  <c r="W223" i="37"/>
  <c r="V223" i="37"/>
  <c r="U223" i="37"/>
  <c r="T223" i="37"/>
  <c r="S223" i="37"/>
  <c r="R223" i="37"/>
  <c r="Q223" i="37"/>
  <c r="P223" i="37"/>
  <c r="O223" i="37"/>
  <c r="N223" i="37"/>
  <c r="M223" i="37"/>
  <c r="L223" i="37"/>
  <c r="K223" i="37"/>
  <c r="J223" i="37"/>
  <c r="I223" i="37"/>
  <c r="H223" i="37"/>
  <c r="G223" i="37"/>
  <c r="F223" i="37"/>
  <c r="E223" i="37"/>
  <c r="D223" i="37"/>
  <c r="D216" i="37"/>
  <c r="E216" i="37" s="1"/>
  <c r="B216" i="37"/>
  <c r="BK214" i="37"/>
  <c r="BJ214" i="37"/>
  <c r="BI214" i="37"/>
  <c r="BH214" i="37"/>
  <c r="BG214" i="37"/>
  <c r="BF214" i="37"/>
  <c r="BE214" i="37"/>
  <c r="BD214" i="37"/>
  <c r="BC214" i="37"/>
  <c r="BB214" i="37"/>
  <c r="BA214" i="37"/>
  <c r="AZ214" i="37"/>
  <c r="AY214" i="37"/>
  <c r="AX214" i="37"/>
  <c r="AW214" i="37"/>
  <c r="AV214" i="37"/>
  <c r="AU214" i="37"/>
  <c r="AT214" i="37"/>
  <c r="AS214" i="37"/>
  <c r="AR214" i="37"/>
  <c r="AQ214" i="37"/>
  <c r="AP214" i="37"/>
  <c r="AO214" i="37"/>
  <c r="AN214" i="37"/>
  <c r="AM214" i="37"/>
  <c r="AL214" i="37"/>
  <c r="AK214" i="37"/>
  <c r="AJ214" i="37"/>
  <c r="AI214" i="37"/>
  <c r="AH214" i="37"/>
  <c r="AG214" i="37"/>
  <c r="AF214" i="37"/>
  <c r="AE214" i="37"/>
  <c r="AD214" i="37"/>
  <c r="AC214" i="37"/>
  <c r="AB214" i="37"/>
  <c r="AA214" i="37"/>
  <c r="Z214" i="37"/>
  <c r="Y214" i="37"/>
  <c r="X214" i="37"/>
  <c r="W214" i="37"/>
  <c r="V214" i="37"/>
  <c r="U214" i="37"/>
  <c r="T214" i="37"/>
  <c r="S214" i="37"/>
  <c r="R214" i="37"/>
  <c r="Q214" i="37"/>
  <c r="P214" i="37"/>
  <c r="O214" i="37"/>
  <c r="N214" i="37"/>
  <c r="M214" i="37"/>
  <c r="L214" i="37"/>
  <c r="K214" i="37"/>
  <c r="J214" i="37"/>
  <c r="I214" i="37"/>
  <c r="H214" i="37"/>
  <c r="G214" i="37"/>
  <c r="F214" i="37"/>
  <c r="E214" i="37"/>
  <c r="D214" i="37"/>
  <c r="D207" i="37"/>
  <c r="B207" i="37"/>
  <c r="BK205" i="37"/>
  <c r="BJ205" i="37"/>
  <c r="BI205" i="37"/>
  <c r="BH205" i="37"/>
  <c r="BG205" i="37"/>
  <c r="BF205" i="37"/>
  <c r="BE205" i="37"/>
  <c r="BD205" i="37"/>
  <c r="BC205" i="37"/>
  <c r="BB205" i="37"/>
  <c r="BA205" i="37"/>
  <c r="AZ205" i="37"/>
  <c r="AY205" i="37"/>
  <c r="AX205" i="37"/>
  <c r="AW205" i="37"/>
  <c r="AV205" i="37"/>
  <c r="AU205" i="37"/>
  <c r="AT205" i="37"/>
  <c r="AS205" i="37"/>
  <c r="AR205" i="37"/>
  <c r="AQ205" i="37"/>
  <c r="AP205" i="37"/>
  <c r="AO205" i="37"/>
  <c r="AN205" i="37"/>
  <c r="AM205" i="37"/>
  <c r="AL205" i="37"/>
  <c r="AK205" i="37"/>
  <c r="AJ205" i="37"/>
  <c r="AI205" i="37"/>
  <c r="AH205" i="37"/>
  <c r="AG205" i="37"/>
  <c r="AF205" i="37"/>
  <c r="AE205" i="37"/>
  <c r="AD205" i="37"/>
  <c r="AC205" i="37"/>
  <c r="AB205" i="37"/>
  <c r="AA205" i="37"/>
  <c r="Z205" i="37"/>
  <c r="Y205" i="37"/>
  <c r="X205" i="37"/>
  <c r="W205" i="37"/>
  <c r="V205" i="37"/>
  <c r="U205" i="37"/>
  <c r="T205" i="37"/>
  <c r="S205" i="37"/>
  <c r="R205" i="37"/>
  <c r="Q205" i="37"/>
  <c r="P205" i="37"/>
  <c r="O205" i="37"/>
  <c r="N205" i="37"/>
  <c r="M205" i="37"/>
  <c r="L205" i="37"/>
  <c r="K205" i="37"/>
  <c r="J205" i="37"/>
  <c r="I205" i="37"/>
  <c r="H205" i="37"/>
  <c r="G205" i="37"/>
  <c r="F205" i="37"/>
  <c r="E205" i="37"/>
  <c r="D205" i="37"/>
  <c r="D198" i="37"/>
  <c r="E198" i="37" s="1"/>
  <c r="B198" i="37"/>
  <c r="BK196" i="37"/>
  <c r="BJ196" i="37"/>
  <c r="BI196" i="37"/>
  <c r="BH196" i="37"/>
  <c r="BG196" i="37"/>
  <c r="BF196" i="37"/>
  <c r="BE196" i="37"/>
  <c r="BD196" i="37"/>
  <c r="BC196" i="37"/>
  <c r="BB196" i="37"/>
  <c r="BA196" i="37"/>
  <c r="AZ196" i="37"/>
  <c r="AY196" i="37"/>
  <c r="AX196" i="37"/>
  <c r="AW196" i="37"/>
  <c r="AV196" i="37"/>
  <c r="AU196" i="37"/>
  <c r="AT196" i="37"/>
  <c r="AS196" i="37"/>
  <c r="AR196" i="37"/>
  <c r="AQ196" i="37"/>
  <c r="AP196" i="37"/>
  <c r="AO196" i="37"/>
  <c r="AN196" i="37"/>
  <c r="AM196" i="37"/>
  <c r="AL196" i="37"/>
  <c r="AK196" i="37"/>
  <c r="AJ196" i="37"/>
  <c r="AI196" i="37"/>
  <c r="AH196" i="37"/>
  <c r="AG196" i="37"/>
  <c r="AF196" i="37"/>
  <c r="AE196" i="37"/>
  <c r="AD196" i="37"/>
  <c r="AC196" i="37"/>
  <c r="AB196" i="37"/>
  <c r="AA196" i="37"/>
  <c r="Z196" i="37"/>
  <c r="Y196" i="37"/>
  <c r="X196" i="37"/>
  <c r="W196" i="37"/>
  <c r="V196" i="37"/>
  <c r="U196" i="37"/>
  <c r="T196" i="37"/>
  <c r="S196" i="37"/>
  <c r="R196" i="37"/>
  <c r="Q196" i="37"/>
  <c r="P196" i="37"/>
  <c r="O196" i="37"/>
  <c r="N196" i="37"/>
  <c r="M196" i="37"/>
  <c r="L196" i="37"/>
  <c r="K196" i="37"/>
  <c r="J196" i="37"/>
  <c r="I196" i="37"/>
  <c r="H196" i="37"/>
  <c r="G196" i="37"/>
  <c r="F196" i="37"/>
  <c r="E196" i="37"/>
  <c r="D196" i="37"/>
  <c r="D189" i="37"/>
  <c r="E189" i="37" s="1"/>
  <c r="B189" i="37"/>
  <c r="D180" i="37"/>
  <c r="E180" i="37" s="1"/>
  <c r="F180" i="37" s="1"/>
  <c r="G180" i="37" s="1"/>
  <c r="H180" i="37" s="1"/>
  <c r="H187" i="37" s="1"/>
  <c r="B180" i="37"/>
  <c r="D171" i="37"/>
  <c r="E171" i="37" s="1"/>
  <c r="F171" i="37" s="1"/>
  <c r="G171" i="37" s="1"/>
  <c r="G178" i="37" s="1"/>
  <c r="B171" i="37"/>
  <c r="D162" i="37"/>
  <c r="E162" i="37" s="1"/>
  <c r="F162" i="37" s="1"/>
  <c r="F169" i="37" s="1"/>
  <c r="B162" i="37"/>
  <c r="D160" i="37"/>
  <c r="D153" i="37"/>
  <c r="E153" i="37" s="1"/>
  <c r="E160" i="37" s="1"/>
  <c r="B153" i="37"/>
  <c r="D144" i="37"/>
  <c r="E144" i="37" s="1"/>
  <c r="F144" i="37" s="1"/>
  <c r="G144" i="37" s="1"/>
  <c r="H144" i="37" s="1"/>
  <c r="H151" i="37" s="1"/>
  <c r="B144" i="37"/>
  <c r="D135" i="37"/>
  <c r="D142" i="37" s="1"/>
  <c r="B135" i="37"/>
  <c r="BK132" i="37"/>
  <c r="BJ132" i="37"/>
  <c r="BI132" i="37"/>
  <c r="BH132" i="37"/>
  <c r="BG132" i="37"/>
  <c r="BF132" i="37"/>
  <c r="BE132" i="37"/>
  <c r="BD132" i="37"/>
  <c r="BC132" i="37"/>
  <c r="BB132" i="37"/>
  <c r="BA132" i="37"/>
  <c r="AZ132" i="37"/>
  <c r="AY132" i="37"/>
  <c r="AX132" i="37"/>
  <c r="AW132" i="37"/>
  <c r="AV132" i="37"/>
  <c r="AU132" i="37"/>
  <c r="AT132" i="37"/>
  <c r="AS132" i="37"/>
  <c r="AR132" i="37"/>
  <c r="AQ132" i="37"/>
  <c r="AP132" i="37"/>
  <c r="AO132" i="37"/>
  <c r="AN132" i="37"/>
  <c r="AM132" i="37"/>
  <c r="AL132" i="37"/>
  <c r="AK132" i="37"/>
  <c r="AJ132" i="37"/>
  <c r="AI132" i="37"/>
  <c r="AH132" i="37"/>
  <c r="AG132" i="37"/>
  <c r="AF132" i="37"/>
  <c r="AE132" i="37"/>
  <c r="AD132" i="37"/>
  <c r="AC132" i="37"/>
  <c r="AB132" i="37"/>
  <c r="AA132" i="37"/>
  <c r="Z132" i="37"/>
  <c r="Y132" i="37"/>
  <c r="X132" i="37"/>
  <c r="W132" i="37"/>
  <c r="V132" i="37"/>
  <c r="U132" i="37"/>
  <c r="T132" i="37"/>
  <c r="S132" i="37"/>
  <c r="R132" i="37"/>
  <c r="Q132" i="37"/>
  <c r="P132" i="37"/>
  <c r="O132" i="37"/>
  <c r="N132" i="37"/>
  <c r="M132" i="37"/>
  <c r="L132" i="37"/>
  <c r="K132" i="37"/>
  <c r="J132" i="37"/>
  <c r="I132" i="37"/>
  <c r="H132" i="37"/>
  <c r="G132" i="37"/>
  <c r="F132" i="37"/>
  <c r="E132" i="37"/>
  <c r="D132" i="37"/>
  <c r="D125" i="37"/>
  <c r="E125" i="37" s="1"/>
  <c r="F125" i="37" s="1"/>
  <c r="B125" i="37"/>
  <c r="BK123" i="37"/>
  <c r="BJ123" i="37"/>
  <c r="BI123" i="37"/>
  <c r="BH123" i="37"/>
  <c r="BG123" i="37"/>
  <c r="BF123" i="37"/>
  <c r="BE123" i="37"/>
  <c r="BD123" i="37"/>
  <c r="BC123" i="37"/>
  <c r="BB123" i="37"/>
  <c r="BA123" i="37"/>
  <c r="AZ123" i="37"/>
  <c r="AY123" i="37"/>
  <c r="AX123" i="37"/>
  <c r="AW123" i="37"/>
  <c r="AV123" i="37"/>
  <c r="AU123" i="37"/>
  <c r="AT123" i="37"/>
  <c r="AS123" i="37"/>
  <c r="AR123" i="37"/>
  <c r="AQ123" i="37"/>
  <c r="AP123" i="37"/>
  <c r="AO123" i="37"/>
  <c r="AN123" i="37"/>
  <c r="AM123" i="37"/>
  <c r="AL123" i="37"/>
  <c r="AK123" i="37"/>
  <c r="AJ123" i="37"/>
  <c r="AI123" i="37"/>
  <c r="AH123" i="37"/>
  <c r="AG123" i="37"/>
  <c r="AF123" i="37"/>
  <c r="AE123" i="37"/>
  <c r="AD123" i="37"/>
  <c r="AC123" i="37"/>
  <c r="AB123" i="37"/>
  <c r="AA123" i="37"/>
  <c r="Z123" i="37"/>
  <c r="Y123" i="37"/>
  <c r="X123" i="37"/>
  <c r="W123" i="37"/>
  <c r="V123" i="37"/>
  <c r="U123" i="37"/>
  <c r="T123" i="37"/>
  <c r="S123" i="37"/>
  <c r="R123" i="37"/>
  <c r="Q123" i="37"/>
  <c r="P123" i="37"/>
  <c r="O123" i="37"/>
  <c r="N123" i="37"/>
  <c r="M123" i="37"/>
  <c r="L123" i="37"/>
  <c r="K123" i="37"/>
  <c r="J123" i="37"/>
  <c r="I123" i="37"/>
  <c r="H123" i="37"/>
  <c r="G123" i="37"/>
  <c r="F123" i="37"/>
  <c r="E123" i="37"/>
  <c r="D123" i="37"/>
  <c r="D116" i="37"/>
  <c r="E116" i="37" s="1"/>
  <c r="B116" i="37"/>
  <c r="BK114" i="37"/>
  <c r="BJ114" i="37"/>
  <c r="BI114" i="37"/>
  <c r="BH114" i="37"/>
  <c r="BG114" i="37"/>
  <c r="BF114" i="37"/>
  <c r="BE114" i="37"/>
  <c r="BD114" i="37"/>
  <c r="BC114" i="37"/>
  <c r="BB114" i="37"/>
  <c r="BA114" i="37"/>
  <c r="AZ114" i="37"/>
  <c r="AY114" i="37"/>
  <c r="AX114" i="37"/>
  <c r="AW114" i="37"/>
  <c r="AV114" i="37"/>
  <c r="AU114" i="37"/>
  <c r="AT114" i="37"/>
  <c r="AS114" i="37"/>
  <c r="AR114" i="37"/>
  <c r="AQ114" i="37"/>
  <c r="AP114" i="37"/>
  <c r="AO114" i="37"/>
  <c r="AN114" i="37"/>
  <c r="AM114" i="37"/>
  <c r="AL114" i="37"/>
  <c r="AK114" i="37"/>
  <c r="AJ114" i="37"/>
  <c r="AI114" i="37"/>
  <c r="AH114" i="37"/>
  <c r="AG114" i="37"/>
  <c r="AF114" i="37"/>
  <c r="AE114" i="37"/>
  <c r="AD114" i="37"/>
  <c r="AC114" i="37"/>
  <c r="AB114" i="37"/>
  <c r="AA114" i="37"/>
  <c r="Z114" i="37"/>
  <c r="Y114" i="37"/>
  <c r="X114" i="37"/>
  <c r="W114" i="37"/>
  <c r="V114" i="37"/>
  <c r="U114" i="37"/>
  <c r="T114" i="37"/>
  <c r="S114" i="37"/>
  <c r="R114" i="37"/>
  <c r="Q114" i="37"/>
  <c r="P114" i="37"/>
  <c r="O114" i="37"/>
  <c r="N114" i="37"/>
  <c r="M114" i="37"/>
  <c r="L114" i="37"/>
  <c r="K114" i="37"/>
  <c r="J114" i="37"/>
  <c r="I114" i="37"/>
  <c r="H114" i="37"/>
  <c r="G114" i="37"/>
  <c r="F114" i="37"/>
  <c r="E114" i="37"/>
  <c r="D114" i="37"/>
  <c r="D107" i="37"/>
  <c r="E107" i="37" s="1"/>
  <c r="F107" i="37" s="1"/>
  <c r="G107" i="37" s="1"/>
  <c r="H107" i="37" s="1"/>
  <c r="B107" i="37"/>
  <c r="D98" i="37"/>
  <c r="E98" i="37" s="1"/>
  <c r="F98" i="37" s="1"/>
  <c r="G98" i="37" s="1"/>
  <c r="B98" i="37"/>
  <c r="BK96" i="37"/>
  <c r="BJ96" i="37"/>
  <c r="BI96" i="37"/>
  <c r="BH96" i="37"/>
  <c r="BG96" i="37"/>
  <c r="BF96" i="37"/>
  <c r="BE96" i="37"/>
  <c r="BD96" i="37"/>
  <c r="BC96" i="37"/>
  <c r="BB96" i="37"/>
  <c r="BA96" i="37"/>
  <c r="AZ96" i="37"/>
  <c r="AY96" i="37"/>
  <c r="AX96" i="37"/>
  <c r="AW96" i="37"/>
  <c r="AV96" i="37"/>
  <c r="AU96" i="37"/>
  <c r="AT96" i="37"/>
  <c r="AS96" i="37"/>
  <c r="AR96" i="37"/>
  <c r="AQ96" i="37"/>
  <c r="AP96" i="37"/>
  <c r="AO96" i="37"/>
  <c r="AN96" i="37"/>
  <c r="AM96" i="37"/>
  <c r="AL96" i="37"/>
  <c r="AK96" i="37"/>
  <c r="AJ96" i="37"/>
  <c r="AI96" i="37"/>
  <c r="AH96" i="37"/>
  <c r="AG96" i="37"/>
  <c r="AF96" i="37"/>
  <c r="AE96" i="37"/>
  <c r="AD96" i="37"/>
  <c r="AC96" i="37"/>
  <c r="AB96" i="37"/>
  <c r="AA96" i="37"/>
  <c r="Z96" i="37"/>
  <c r="Y96" i="37"/>
  <c r="X96" i="37"/>
  <c r="W96" i="37"/>
  <c r="V96" i="37"/>
  <c r="U96" i="37"/>
  <c r="T96" i="37"/>
  <c r="S96" i="37"/>
  <c r="R96" i="37"/>
  <c r="Q96" i="37"/>
  <c r="P96" i="37"/>
  <c r="O96" i="37"/>
  <c r="N96" i="37"/>
  <c r="M96" i="37"/>
  <c r="L96" i="37"/>
  <c r="K96" i="37"/>
  <c r="J96" i="37"/>
  <c r="I96" i="37"/>
  <c r="H96" i="37"/>
  <c r="G96" i="37"/>
  <c r="F96" i="37"/>
  <c r="E96" i="37"/>
  <c r="D96" i="37"/>
  <c r="D89" i="37"/>
  <c r="E89" i="37" s="1"/>
  <c r="F89" i="37" s="1"/>
  <c r="B89" i="37"/>
  <c r="BK87" i="37"/>
  <c r="BJ87" i="37"/>
  <c r="BI87" i="37"/>
  <c r="BH87" i="37"/>
  <c r="BG87" i="37"/>
  <c r="BF87" i="37"/>
  <c r="BE87" i="37"/>
  <c r="BD87" i="37"/>
  <c r="BC87" i="37"/>
  <c r="BB87" i="37"/>
  <c r="BA87" i="37"/>
  <c r="AZ87" i="37"/>
  <c r="AY87" i="37"/>
  <c r="AX87" i="37"/>
  <c r="AW87" i="37"/>
  <c r="AV87" i="37"/>
  <c r="AU87" i="37"/>
  <c r="AT87" i="37"/>
  <c r="AS87" i="37"/>
  <c r="AR87" i="37"/>
  <c r="AQ87" i="37"/>
  <c r="AP87" i="37"/>
  <c r="AO87" i="37"/>
  <c r="AN87" i="37"/>
  <c r="AM87" i="37"/>
  <c r="AL87" i="37"/>
  <c r="AK87" i="37"/>
  <c r="AJ87" i="37"/>
  <c r="AI87" i="37"/>
  <c r="AH87" i="37"/>
  <c r="AG87" i="37"/>
  <c r="AF87" i="37"/>
  <c r="AE87" i="37"/>
  <c r="AD87" i="37"/>
  <c r="AC87" i="37"/>
  <c r="AB87" i="37"/>
  <c r="AA87" i="37"/>
  <c r="Z87" i="37"/>
  <c r="Y87" i="37"/>
  <c r="X87" i="37"/>
  <c r="W87" i="37"/>
  <c r="V87" i="37"/>
  <c r="U87" i="37"/>
  <c r="T87" i="37"/>
  <c r="S87" i="37"/>
  <c r="R87" i="37"/>
  <c r="Q87" i="37"/>
  <c r="P87" i="37"/>
  <c r="O87" i="37"/>
  <c r="N87" i="37"/>
  <c r="M87" i="37"/>
  <c r="L87" i="37"/>
  <c r="K87" i="37"/>
  <c r="J87" i="37"/>
  <c r="I87" i="37"/>
  <c r="H87" i="37"/>
  <c r="G87" i="37"/>
  <c r="F87" i="37"/>
  <c r="E87" i="37"/>
  <c r="D87" i="37"/>
  <c r="D80" i="37"/>
  <c r="E80" i="37" s="1"/>
  <c r="B80" i="37"/>
  <c r="D71" i="37"/>
  <c r="E71" i="37" s="1"/>
  <c r="F71" i="37" s="1"/>
  <c r="G71" i="37" s="1"/>
  <c r="H71" i="37" s="1"/>
  <c r="H78" i="37" s="1"/>
  <c r="D62" i="37"/>
  <c r="E62" i="37" s="1"/>
  <c r="F62" i="37" s="1"/>
  <c r="G62" i="37" s="1"/>
  <c r="G69" i="37" s="1"/>
  <c r="D53" i="37"/>
  <c r="E53" i="37" s="1"/>
  <c r="F53" i="37" s="1"/>
  <c r="F60" i="37" s="1"/>
  <c r="D44" i="37"/>
  <c r="E44" i="37" s="1"/>
  <c r="E51" i="37" s="1"/>
  <c r="D38" i="37"/>
  <c r="E38" i="37" s="1"/>
  <c r="F38" i="37" s="1"/>
  <c r="G38" i="37" s="1"/>
  <c r="H38" i="37" s="1"/>
  <c r="I38" i="37" s="1"/>
  <c r="J38" i="37" s="1"/>
  <c r="K38" i="37" s="1"/>
  <c r="L38" i="37" s="1"/>
  <c r="M38" i="37" s="1"/>
  <c r="N38" i="37" s="1"/>
  <c r="O38" i="37" s="1"/>
  <c r="P38" i="37" s="1"/>
  <c r="Q38" i="37" s="1"/>
  <c r="R38" i="37" s="1"/>
  <c r="S38" i="37" s="1"/>
  <c r="T38" i="37" s="1"/>
  <c r="U38" i="37" s="1"/>
  <c r="V38" i="37" s="1"/>
  <c r="W38" i="37" s="1"/>
  <c r="X38" i="37" s="1"/>
  <c r="Y38" i="37" s="1"/>
  <c r="Z38" i="37" s="1"/>
  <c r="AA38" i="37" s="1"/>
  <c r="AB38" i="37" s="1"/>
  <c r="AC38" i="37" s="1"/>
  <c r="AD38" i="37" s="1"/>
  <c r="AE38" i="37" s="1"/>
  <c r="AF38" i="37" s="1"/>
  <c r="AG38" i="37" s="1"/>
  <c r="AH38" i="37" s="1"/>
  <c r="AI38" i="37" s="1"/>
  <c r="AJ38" i="37" s="1"/>
  <c r="AK38" i="37" s="1"/>
  <c r="AL38" i="37" s="1"/>
  <c r="AM38" i="37" s="1"/>
  <c r="AN38" i="37" s="1"/>
  <c r="AO38" i="37" s="1"/>
  <c r="AP38" i="37" s="1"/>
  <c r="AQ38" i="37" s="1"/>
  <c r="AR38" i="37" s="1"/>
  <c r="AS38" i="37" s="1"/>
  <c r="AT38" i="37" s="1"/>
  <c r="AU38" i="37" s="1"/>
  <c r="AV38" i="37" s="1"/>
  <c r="AW38" i="37" s="1"/>
  <c r="AX38" i="37" s="1"/>
  <c r="AY38" i="37" s="1"/>
  <c r="AZ38" i="37" s="1"/>
  <c r="BA38" i="37" s="1"/>
  <c r="BB38" i="37" s="1"/>
  <c r="BC38" i="37" s="1"/>
  <c r="BD38" i="37" s="1"/>
  <c r="BE38" i="37" s="1"/>
  <c r="BF38" i="37" s="1"/>
  <c r="BG38" i="37" s="1"/>
  <c r="BH38" i="37" s="1"/>
  <c r="BI38" i="37" s="1"/>
  <c r="BJ38" i="37" s="1"/>
  <c r="BK38" i="37" s="1"/>
  <c r="D36" i="37"/>
  <c r="D33" i="37"/>
  <c r="E33" i="37" s="1"/>
  <c r="F33" i="37" s="1"/>
  <c r="G33" i="37" s="1"/>
  <c r="H33" i="37" s="1"/>
  <c r="I33" i="37" s="1"/>
  <c r="J33" i="37" s="1"/>
  <c r="K33" i="37" s="1"/>
  <c r="L33" i="37" s="1"/>
  <c r="M33" i="37" s="1"/>
  <c r="N33" i="37" s="1"/>
  <c r="O33" i="37" s="1"/>
  <c r="P33" i="37" s="1"/>
  <c r="Q33" i="37" s="1"/>
  <c r="R33" i="37" s="1"/>
  <c r="S33" i="37" s="1"/>
  <c r="T33" i="37" s="1"/>
  <c r="U33" i="37" s="1"/>
  <c r="V33" i="37" s="1"/>
  <c r="W33" i="37" s="1"/>
  <c r="X33" i="37" s="1"/>
  <c r="Y33" i="37" s="1"/>
  <c r="Z33" i="37" s="1"/>
  <c r="AA33" i="37" s="1"/>
  <c r="AB33" i="37" s="1"/>
  <c r="AC33" i="37" s="1"/>
  <c r="AD33" i="37" s="1"/>
  <c r="AE33" i="37" s="1"/>
  <c r="AF33" i="37" s="1"/>
  <c r="AG33" i="37" s="1"/>
  <c r="AH33" i="37" s="1"/>
  <c r="AI33" i="37" s="1"/>
  <c r="AJ33" i="37" s="1"/>
  <c r="AK33" i="37" s="1"/>
  <c r="AL33" i="37" s="1"/>
  <c r="AM33" i="37" s="1"/>
  <c r="AN33" i="37" s="1"/>
  <c r="AO33" i="37" s="1"/>
  <c r="AP33" i="37" s="1"/>
  <c r="AQ33" i="37" s="1"/>
  <c r="AR33" i="37" s="1"/>
  <c r="AS33" i="37" s="1"/>
  <c r="AT33" i="37" s="1"/>
  <c r="AU33" i="37" s="1"/>
  <c r="AV33" i="37" s="1"/>
  <c r="AW33" i="37" s="1"/>
  <c r="AX33" i="37" s="1"/>
  <c r="AY33" i="37" s="1"/>
  <c r="AZ33" i="37" s="1"/>
  <c r="BA33" i="37" s="1"/>
  <c r="BB33" i="37" s="1"/>
  <c r="BC33" i="37" s="1"/>
  <c r="BD33" i="37" s="1"/>
  <c r="BE33" i="37" s="1"/>
  <c r="BF33" i="37" s="1"/>
  <c r="BG33" i="37" s="1"/>
  <c r="BH33" i="37" s="1"/>
  <c r="BI33" i="37" s="1"/>
  <c r="BJ33" i="37" s="1"/>
  <c r="BK33" i="37" s="1"/>
  <c r="D30" i="37"/>
  <c r="E30" i="37" s="1"/>
  <c r="F30" i="37" s="1"/>
  <c r="G30" i="37" s="1"/>
  <c r="H30" i="37" s="1"/>
  <c r="I30" i="37" s="1"/>
  <c r="J30" i="37" s="1"/>
  <c r="K30" i="37" s="1"/>
  <c r="L30" i="37" s="1"/>
  <c r="M30" i="37" s="1"/>
  <c r="N30" i="37" s="1"/>
  <c r="O30" i="37" s="1"/>
  <c r="P30" i="37" s="1"/>
  <c r="Q30" i="37" s="1"/>
  <c r="R30" i="37" s="1"/>
  <c r="S30" i="37" s="1"/>
  <c r="T30" i="37" s="1"/>
  <c r="U30" i="37" s="1"/>
  <c r="V30" i="37" s="1"/>
  <c r="W30" i="37" s="1"/>
  <c r="X30" i="37" s="1"/>
  <c r="Y30" i="37" s="1"/>
  <c r="Z30" i="37" s="1"/>
  <c r="AA30" i="37" s="1"/>
  <c r="AB30" i="37" s="1"/>
  <c r="AC30" i="37" s="1"/>
  <c r="AD30" i="37" s="1"/>
  <c r="AE30" i="37" s="1"/>
  <c r="AF30" i="37" s="1"/>
  <c r="AG30" i="37" s="1"/>
  <c r="AH30" i="37" s="1"/>
  <c r="AI30" i="37" s="1"/>
  <c r="AJ30" i="37" s="1"/>
  <c r="AK30" i="37" s="1"/>
  <c r="AL30" i="37" s="1"/>
  <c r="AM30" i="37" s="1"/>
  <c r="AN30" i="37" s="1"/>
  <c r="AO30" i="37" s="1"/>
  <c r="AP30" i="37" s="1"/>
  <c r="AQ30" i="37" s="1"/>
  <c r="AR30" i="37" s="1"/>
  <c r="AS30" i="37" s="1"/>
  <c r="AT30" i="37" s="1"/>
  <c r="AU30" i="37" s="1"/>
  <c r="AV30" i="37" s="1"/>
  <c r="AW30" i="37" s="1"/>
  <c r="AX30" i="37" s="1"/>
  <c r="AY30" i="37" s="1"/>
  <c r="AZ30" i="37" s="1"/>
  <c r="BA30" i="37" s="1"/>
  <c r="BB30" i="37" s="1"/>
  <c r="BC30" i="37" s="1"/>
  <c r="BD30" i="37" s="1"/>
  <c r="BE30" i="37" s="1"/>
  <c r="BF30" i="37" s="1"/>
  <c r="BG30" i="37" s="1"/>
  <c r="BH30" i="37" s="1"/>
  <c r="BI30" i="37" s="1"/>
  <c r="BJ30" i="37" s="1"/>
  <c r="BK30" i="37" s="1"/>
  <c r="D27" i="37"/>
  <c r="E27" i="37" s="1"/>
  <c r="D19" i="37"/>
  <c r="E19" i="37" s="1"/>
  <c r="F19" i="37" s="1"/>
  <c r="G19" i="37" s="1"/>
  <c r="H19" i="37" s="1"/>
  <c r="I19" i="37" s="1"/>
  <c r="J19" i="37" s="1"/>
  <c r="K19" i="37" s="1"/>
  <c r="L19" i="37" s="1"/>
  <c r="M19" i="37" s="1"/>
  <c r="N19" i="37" s="1"/>
  <c r="O19" i="37" s="1"/>
  <c r="P19" i="37" s="1"/>
  <c r="Q19" i="37" s="1"/>
  <c r="R19" i="37" s="1"/>
  <c r="S19" i="37" s="1"/>
  <c r="T19" i="37" s="1"/>
  <c r="U19" i="37" s="1"/>
  <c r="V19" i="37" s="1"/>
  <c r="W19" i="37" s="1"/>
  <c r="X19" i="37" s="1"/>
  <c r="Y19" i="37" s="1"/>
  <c r="Z19" i="37" s="1"/>
  <c r="AA19" i="37" s="1"/>
  <c r="AB19" i="37" s="1"/>
  <c r="AC19" i="37" s="1"/>
  <c r="AD19" i="37" s="1"/>
  <c r="AE19" i="37" s="1"/>
  <c r="AF19" i="37" s="1"/>
  <c r="AG19" i="37" s="1"/>
  <c r="AH19" i="37" s="1"/>
  <c r="AI19" i="37" s="1"/>
  <c r="AJ19" i="37" s="1"/>
  <c r="AK19" i="37" s="1"/>
  <c r="AL19" i="37" s="1"/>
  <c r="AM19" i="37" s="1"/>
  <c r="AN19" i="37" s="1"/>
  <c r="AO19" i="37" s="1"/>
  <c r="AP19" i="37" s="1"/>
  <c r="AQ19" i="37" s="1"/>
  <c r="AR19" i="37" s="1"/>
  <c r="AS19" i="37" s="1"/>
  <c r="AT19" i="37" s="1"/>
  <c r="AU19" i="37" s="1"/>
  <c r="AV19" i="37" s="1"/>
  <c r="AW19" i="37" s="1"/>
  <c r="AX19" i="37" s="1"/>
  <c r="AY19" i="37" s="1"/>
  <c r="AZ19" i="37" s="1"/>
  <c r="BA19" i="37" s="1"/>
  <c r="BB19" i="37" s="1"/>
  <c r="BC19" i="37" s="1"/>
  <c r="BD19" i="37" s="1"/>
  <c r="BE19" i="37" s="1"/>
  <c r="BF19" i="37" s="1"/>
  <c r="BG19" i="37" s="1"/>
  <c r="BH19" i="37" s="1"/>
  <c r="BI19" i="37" s="1"/>
  <c r="BJ19" i="37" s="1"/>
  <c r="BK19" i="37" s="1"/>
  <c r="D16" i="37"/>
  <c r="D15" i="37"/>
  <c r="D14" i="37"/>
  <c r="D12" i="37"/>
  <c r="D11" i="37"/>
  <c r="D10" i="37"/>
  <c r="D9" i="37"/>
  <c r="D8" i="37"/>
  <c r="D7" i="37"/>
  <c r="D6" i="37"/>
  <c r="E6" i="37" s="1"/>
  <c r="F6" i="37" s="1"/>
  <c r="G6" i="37" s="1"/>
  <c r="H6" i="37" s="1"/>
  <c r="I6" i="37" s="1"/>
  <c r="J6" i="37" s="1"/>
  <c r="K6" i="37" s="1"/>
  <c r="L6" i="37" s="1"/>
  <c r="M6" i="37" s="1"/>
  <c r="N6" i="37" s="1"/>
  <c r="O6" i="37" s="1"/>
  <c r="P6" i="37" s="1"/>
  <c r="Q6" i="37" s="1"/>
  <c r="R6" i="37" s="1"/>
  <c r="S6" i="37" s="1"/>
  <c r="T6" i="37" s="1"/>
  <c r="U6" i="37" s="1"/>
  <c r="V6" i="37" s="1"/>
  <c r="W6" i="37" s="1"/>
  <c r="X6" i="37" s="1"/>
  <c r="Y6" i="37" s="1"/>
  <c r="Z6" i="37" s="1"/>
  <c r="AA6" i="37" s="1"/>
  <c r="AB6" i="37" s="1"/>
  <c r="AC6" i="37" s="1"/>
  <c r="AD6" i="37" s="1"/>
  <c r="AE6" i="37" s="1"/>
  <c r="AF6" i="37" s="1"/>
  <c r="AG6" i="37" s="1"/>
  <c r="AH6" i="37" s="1"/>
  <c r="AI6" i="37" s="1"/>
  <c r="AJ6" i="37" s="1"/>
  <c r="AK6" i="37" s="1"/>
  <c r="AL6" i="37" s="1"/>
  <c r="AM6" i="37" s="1"/>
  <c r="AN6" i="37" s="1"/>
  <c r="AO6" i="37" s="1"/>
  <c r="AP6" i="37" s="1"/>
  <c r="AQ6" i="37" s="1"/>
  <c r="AR6" i="37" s="1"/>
  <c r="AS6" i="37" s="1"/>
  <c r="AT6" i="37" s="1"/>
  <c r="AU6" i="37" s="1"/>
  <c r="AV6" i="37" s="1"/>
  <c r="AW6" i="37" s="1"/>
  <c r="AX6" i="37" s="1"/>
  <c r="AY6" i="37" s="1"/>
  <c r="AZ6" i="37" s="1"/>
  <c r="BA6" i="37" s="1"/>
  <c r="BB6" i="37" s="1"/>
  <c r="BC6" i="37" s="1"/>
  <c r="BD6" i="37" s="1"/>
  <c r="BE6" i="37" s="1"/>
  <c r="BF6" i="37" s="1"/>
  <c r="BG6" i="37" s="1"/>
  <c r="BH6" i="37" s="1"/>
  <c r="BI6" i="37" s="1"/>
  <c r="BJ6" i="37" s="1"/>
  <c r="BK6" i="37" s="1"/>
  <c r="E178" i="5"/>
  <c r="B178" i="5"/>
  <c r="I176" i="5"/>
  <c r="I175" i="5"/>
  <c r="B175" i="5"/>
  <c r="I173" i="5"/>
  <c r="I172" i="5"/>
  <c r="B172" i="5"/>
  <c r="I170" i="5"/>
  <c r="I169" i="5"/>
  <c r="B169" i="5"/>
  <c r="I167" i="5"/>
  <c r="I166" i="5"/>
  <c r="B166" i="5"/>
  <c r="I164" i="5"/>
  <c r="I163" i="5"/>
  <c r="F162" i="5"/>
  <c r="E162" i="5"/>
  <c r="B162" i="5"/>
  <c r="B160" i="5"/>
  <c r="P157" i="5"/>
  <c r="P109" i="2" s="1"/>
  <c r="P108" i="2" s="1"/>
  <c r="O157" i="5"/>
  <c r="O109" i="2" s="1"/>
  <c r="O108" i="2" s="1"/>
  <c r="N157" i="5"/>
  <c r="N109" i="2" s="1"/>
  <c r="N108" i="2" s="1"/>
  <c r="M157" i="5"/>
  <c r="M109" i="2" s="1"/>
  <c r="M108" i="2" s="1"/>
  <c r="L157" i="5"/>
  <c r="L109" i="2" s="1"/>
  <c r="L108" i="2" s="1"/>
  <c r="K157" i="5"/>
  <c r="K109" i="2" s="1"/>
  <c r="K108" i="2" s="1"/>
  <c r="J157" i="5"/>
  <c r="J109" i="2" s="1"/>
  <c r="J108" i="2" s="1"/>
  <c r="I157" i="5"/>
  <c r="I109" i="2" s="1"/>
  <c r="I108" i="2" s="1"/>
  <c r="H157" i="5"/>
  <c r="H109" i="2" s="1"/>
  <c r="H108" i="2" s="1"/>
  <c r="G157" i="5"/>
  <c r="G109" i="2" s="1"/>
  <c r="G108" i="2" s="1"/>
  <c r="F157" i="5"/>
  <c r="F109" i="2" s="1"/>
  <c r="F108" i="2" s="1"/>
  <c r="E157" i="5"/>
  <c r="E109" i="2" s="1"/>
  <c r="C156" i="5"/>
  <c r="B156" i="5"/>
  <c r="C155" i="5"/>
  <c r="B155" i="5"/>
  <c r="C154" i="5"/>
  <c r="B154" i="5"/>
  <c r="C153" i="5"/>
  <c r="B153" i="5"/>
  <c r="C152" i="5"/>
  <c r="B151" i="5"/>
  <c r="P149" i="5"/>
  <c r="P85" i="2" s="1"/>
  <c r="P84" i="2" s="1"/>
  <c r="O149" i="5"/>
  <c r="O85" i="2" s="1"/>
  <c r="O84" i="2" s="1"/>
  <c r="N149" i="5"/>
  <c r="N85" i="2" s="1"/>
  <c r="N84" i="2" s="1"/>
  <c r="M149" i="5"/>
  <c r="M85" i="2" s="1"/>
  <c r="M84" i="2" s="1"/>
  <c r="L149" i="5"/>
  <c r="L85" i="2" s="1"/>
  <c r="L84" i="2" s="1"/>
  <c r="K149" i="5"/>
  <c r="K85" i="2" s="1"/>
  <c r="K84" i="2" s="1"/>
  <c r="J149" i="5"/>
  <c r="J85" i="2" s="1"/>
  <c r="J84" i="2" s="1"/>
  <c r="I149" i="5"/>
  <c r="I85" i="2" s="1"/>
  <c r="I84" i="2" s="1"/>
  <c r="H149" i="5"/>
  <c r="H85" i="2" s="1"/>
  <c r="H84" i="2" s="1"/>
  <c r="G149" i="5"/>
  <c r="G85" i="2" s="1"/>
  <c r="G84" i="2" s="1"/>
  <c r="F149" i="5"/>
  <c r="F85" i="2" s="1"/>
  <c r="F84" i="2" s="1"/>
  <c r="E149" i="5"/>
  <c r="E85" i="2" s="1"/>
  <c r="C148" i="5"/>
  <c r="B148" i="5"/>
  <c r="C147" i="5"/>
  <c r="B147" i="5"/>
  <c r="C146" i="5"/>
  <c r="B146" i="5"/>
  <c r="C145" i="5"/>
  <c r="B145" i="5"/>
  <c r="C144" i="5"/>
  <c r="B143" i="5"/>
  <c r="P141" i="5"/>
  <c r="P61" i="2" s="1"/>
  <c r="O141" i="5"/>
  <c r="O61" i="2" s="1"/>
  <c r="O60" i="2" s="1"/>
  <c r="N141" i="5"/>
  <c r="N61" i="2" s="1"/>
  <c r="M141" i="5"/>
  <c r="M61" i="2" s="1"/>
  <c r="M60" i="2" s="1"/>
  <c r="L141" i="5"/>
  <c r="L61" i="2" s="1"/>
  <c r="K141" i="5"/>
  <c r="K61" i="2" s="1"/>
  <c r="K60" i="2" s="1"/>
  <c r="J141" i="5"/>
  <c r="J61" i="2" s="1"/>
  <c r="I141" i="5"/>
  <c r="I61" i="2" s="1"/>
  <c r="I60" i="2" s="1"/>
  <c r="H141" i="5"/>
  <c r="H61" i="2" s="1"/>
  <c r="G141" i="5"/>
  <c r="G61" i="2" s="1"/>
  <c r="G60" i="2" s="1"/>
  <c r="F141" i="5"/>
  <c r="F61" i="2" s="1"/>
  <c r="E141" i="5"/>
  <c r="E61" i="2" s="1"/>
  <c r="C140" i="5"/>
  <c r="B140" i="5"/>
  <c r="C139" i="5"/>
  <c r="B139" i="5"/>
  <c r="C138" i="5"/>
  <c r="B138" i="5"/>
  <c r="C137" i="5"/>
  <c r="B137" i="5"/>
  <c r="C136" i="5"/>
  <c r="B135" i="5"/>
  <c r="P133" i="5"/>
  <c r="P37" i="2" s="1"/>
  <c r="AA9" i="14" s="1"/>
  <c r="O133" i="5"/>
  <c r="O37" i="2" s="1"/>
  <c r="N133" i="5"/>
  <c r="N37" i="2" s="1"/>
  <c r="M133" i="5"/>
  <c r="M37" i="2" s="1"/>
  <c r="X9" i="14" s="1"/>
  <c r="L133" i="5"/>
  <c r="L37" i="2" s="1"/>
  <c r="K133" i="5"/>
  <c r="K37" i="2" s="1"/>
  <c r="J133" i="5"/>
  <c r="J37" i="2" s="1"/>
  <c r="U9" i="14" s="1"/>
  <c r="I133" i="5"/>
  <c r="I37" i="2" s="1"/>
  <c r="T9" i="14" s="1"/>
  <c r="H133" i="5"/>
  <c r="H37" i="2" s="1"/>
  <c r="S9" i="14" s="1"/>
  <c r="G133" i="5"/>
  <c r="G37" i="2" s="1"/>
  <c r="F133" i="5"/>
  <c r="F37" i="2" s="1"/>
  <c r="E133" i="5"/>
  <c r="E37" i="2" s="1"/>
  <c r="P9" i="14" s="1"/>
  <c r="C132" i="5"/>
  <c r="B132" i="5"/>
  <c r="C131" i="5"/>
  <c r="B131" i="5"/>
  <c r="C130" i="5"/>
  <c r="B130" i="5"/>
  <c r="C129" i="5"/>
  <c r="B129" i="5"/>
  <c r="C128" i="5"/>
  <c r="B127" i="5"/>
  <c r="P125" i="5"/>
  <c r="P13" i="2" s="1"/>
  <c r="P12" i="2" s="1"/>
  <c r="O125" i="5"/>
  <c r="O13" i="2" s="1"/>
  <c r="N9" i="14" s="1"/>
  <c r="N125" i="5"/>
  <c r="N13" i="2" s="1"/>
  <c r="N12" i="2" s="1"/>
  <c r="M125" i="5"/>
  <c r="M13" i="2" s="1"/>
  <c r="M12" i="2" s="1"/>
  <c r="L125" i="5"/>
  <c r="L13" i="2" s="1"/>
  <c r="L12" i="2" s="1"/>
  <c r="K125" i="5"/>
  <c r="K13" i="2" s="1"/>
  <c r="K12" i="2" s="1"/>
  <c r="J125" i="5"/>
  <c r="J13" i="2" s="1"/>
  <c r="J12" i="2" s="1"/>
  <c r="I125" i="5"/>
  <c r="I13" i="2" s="1"/>
  <c r="I12" i="2" s="1"/>
  <c r="H125" i="5"/>
  <c r="H13" i="2" s="1"/>
  <c r="H12" i="2" s="1"/>
  <c r="G125" i="5"/>
  <c r="G13" i="2" s="1"/>
  <c r="F9" i="14" s="1"/>
  <c r="F125" i="5"/>
  <c r="F13" i="2" s="1"/>
  <c r="F12" i="2" s="1"/>
  <c r="E125" i="5"/>
  <c r="E13" i="2" s="1"/>
  <c r="E12" i="2" s="1"/>
  <c r="C124" i="5"/>
  <c r="C123" i="5"/>
  <c r="C122" i="5"/>
  <c r="C121" i="5"/>
  <c r="C120" i="5"/>
  <c r="E119" i="5"/>
  <c r="F119" i="5" s="1"/>
  <c r="G119" i="5" s="1"/>
  <c r="H119" i="5" s="1"/>
  <c r="I119" i="5" s="1"/>
  <c r="J119" i="5" s="1"/>
  <c r="K119" i="5" s="1"/>
  <c r="L119" i="5" s="1"/>
  <c r="M119" i="5" s="1"/>
  <c r="N119" i="5" s="1"/>
  <c r="O119" i="5" s="1"/>
  <c r="P119" i="5" s="1"/>
  <c r="E127" i="5" s="1"/>
  <c r="F127" i="5" s="1"/>
  <c r="G127" i="5" s="1"/>
  <c r="H127" i="5" s="1"/>
  <c r="I127" i="5" s="1"/>
  <c r="J127" i="5" s="1"/>
  <c r="K127" i="5" s="1"/>
  <c r="L127" i="5" s="1"/>
  <c r="M127" i="5" s="1"/>
  <c r="N127" i="5" s="1"/>
  <c r="O127" i="5" s="1"/>
  <c r="P127" i="5" s="1"/>
  <c r="E135" i="5" s="1"/>
  <c r="F135" i="5" s="1"/>
  <c r="G135" i="5" s="1"/>
  <c r="H135" i="5" s="1"/>
  <c r="I135" i="5" s="1"/>
  <c r="J135" i="5" s="1"/>
  <c r="K135" i="5" s="1"/>
  <c r="L135" i="5" s="1"/>
  <c r="M135" i="5" s="1"/>
  <c r="N135" i="5" s="1"/>
  <c r="O135" i="5" s="1"/>
  <c r="P135" i="5" s="1"/>
  <c r="E143" i="5" s="1"/>
  <c r="F143" i="5" s="1"/>
  <c r="G143" i="5" s="1"/>
  <c r="H143" i="5" s="1"/>
  <c r="I143" i="5" s="1"/>
  <c r="J143" i="5" s="1"/>
  <c r="K143" i="5" s="1"/>
  <c r="L143" i="5" s="1"/>
  <c r="M143" i="5" s="1"/>
  <c r="N143" i="5" s="1"/>
  <c r="O143" i="5" s="1"/>
  <c r="P143" i="5" s="1"/>
  <c r="E151" i="5" s="1"/>
  <c r="F151" i="5" s="1"/>
  <c r="G151" i="5" s="1"/>
  <c r="H151" i="5" s="1"/>
  <c r="I151" i="5" s="1"/>
  <c r="J151" i="5" s="1"/>
  <c r="K151" i="5" s="1"/>
  <c r="L151" i="5" s="1"/>
  <c r="M151" i="5" s="1"/>
  <c r="N151" i="5" s="1"/>
  <c r="O151" i="5" s="1"/>
  <c r="P151" i="5" s="1"/>
  <c r="B119" i="5"/>
  <c r="B117" i="5"/>
  <c r="B112" i="5"/>
  <c r="B111" i="5"/>
  <c r="B109" i="5"/>
  <c r="U107" i="5"/>
  <c r="K107" i="5"/>
  <c r="J107" i="5"/>
  <c r="U106" i="5"/>
  <c r="K106" i="5"/>
  <c r="J106" i="5"/>
  <c r="U105" i="5"/>
  <c r="K105" i="5"/>
  <c r="J105" i="5"/>
  <c r="U104" i="5"/>
  <c r="K104" i="5"/>
  <c r="J104" i="5"/>
  <c r="U103" i="5"/>
  <c r="K103" i="5"/>
  <c r="J103" i="5"/>
  <c r="U102" i="5"/>
  <c r="K102" i="5"/>
  <c r="J102" i="5"/>
  <c r="U101" i="5"/>
  <c r="K101" i="5"/>
  <c r="J101" i="5"/>
  <c r="U100" i="5"/>
  <c r="K100" i="5"/>
  <c r="J100" i="5"/>
  <c r="U99" i="5"/>
  <c r="K99" i="5"/>
  <c r="J99" i="5"/>
  <c r="U98" i="5"/>
  <c r="K98" i="5"/>
  <c r="J98" i="5"/>
  <c r="S97" i="5"/>
  <c r="R97" i="5"/>
  <c r="P97" i="5"/>
  <c r="O97" i="5"/>
  <c r="M97" i="5"/>
  <c r="K97" i="5"/>
  <c r="J97" i="5"/>
  <c r="H97" i="5"/>
  <c r="G97" i="5"/>
  <c r="F97" i="5"/>
  <c r="E97" i="5"/>
  <c r="C97" i="5"/>
  <c r="B97" i="5"/>
  <c r="U95" i="5"/>
  <c r="Q95" i="5"/>
  <c r="J95" i="5"/>
  <c r="U94" i="5"/>
  <c r="Q94" i="5"/>
  <c r="J94" i="5"/>
  <c r="U93" i="5"/>
  <c r="Q93" i="5"/>
  <c r="J93" i="5"/>
  <c r="U92" i="5"/>
  <c r="Q92" i="5"/>
  <c r="J92" i="5"/>
  <c r="U91" i="5"/>
  <c r="Q91" i="5"/>
  <c r="J91" i="5"/>
  <c r="U90" i="5"/>
  <c r="Q90" i="5"/>
  <c r="J90" i="5"/>
  <c r="J89" i="5"/>
  <c r="J88" i="5"/>
  <c r="Y87" i="5"/>
  <c r="X87" i="5"/>
  <c r="J87" i="5"/>
  <c r="J86" i="5"/>
  <c r="Y85" i="5"/>
  <c r="X85" i="5"/>
  <c r="S85" i="5"/>
  <c r="R85" i="5"/>
  <c r="P85" i="5"/>
  <c r="O85" i="5"/>
  <c r="M85" i="5"/>
  <c r="K85" i="5"/>
  <c r="J85" i="5"/>
  <c r="H85" i="5"/>
  <c r="G85" i="5"/>
  <c r="F85" i="5"/>
  <c r="E85" i="5"/>
  <c r="C85" i="5"/>
  <c r="B85" i="5"/>
  <c r="X83" i="5"/>
  <c r="B83" i="5"/>
  <c r="AB79" i="5"/>
  <c r="AB78" i="5"/>
  <c r="AB77" i="5"/>
  <c r="AB76" i="5"/>
  <c r="C76" i="5"/>
  <c r="AB75" i="5"/>
  <c r="AB74" i="5"/>
  <c r="AB73" i="5"/>
  <c r="AB72" i="5"/>
  <c r="AB71" i="5"/>
  <c r="AB70" i="5"/>
  <c r="AB69" i="5"/>
  <c r="AB68" i="5"/>
  <c r="B67" i="5"/>
  <c r="AB64" i="5"/>
  <c r="AB63" i="5"/>
  <c r="AB62" i="5"/>
  <c r="AB61" i="5"/>
  <c r="C61" i="5"/>
  <c r="AB60" i="5"/>
  <c r="AB59" i="5"/>
  <c r="AB58" i="5"/>
  <c r="AB57" i="5"/>
  <c r="AB56" i="5"/>
  <c r="AB55" i="5"/>
  <c r="AB54" i="5"/>
  <c r="AB53" i="5"/>
  <c r="B52" i="5"/>
  <c r="AB49" i="5"/>
  <c r="AB48" i="5"/>
  <c r="AB47" i="5"/>
  <c r="AB46" i="5"/>
  <c r="C46" i="5"/>
  <c r="AB45" i="5"/>
  <c r="AB44" i="5"/>
  <c r="AB43" i="5"/>
  <c r="AB42" i="5"/>
  <c r="AB41" i="5"/>
  <c r="AB40" i="5"/>
  <c r="AB39" i="5"/>
  <c r="AB38" i="5"/>
  <c r="B37" i="5"/>
  <c r="AB34" i="5"/>
  <c r="AB33" i="5"/>
  <c r="AB32" i="5"/>
  <c r="AB31" i="5"/>
  <c r="E31" i="5"/>
  <c r="F31" i="5" s="1"/>
  <c r="G31" i="5" s="1"/>
  <c r="H31" i="5" s="1"/>
  <c r="I31" i="5" s="1"/>
  <c r="J31" i="5" s="1"/>
  <c r="K31" i="5" s="1"/>
  <c r="L31" i="5" s="1"/>
  <c r="M31" i="5" s="1"/>
  <c r="N31" i="5" s="1"/>
  <c r="O31" i="5" s="1"/>
  <c r="P31" i="5" s="1"/>
  <c r="AB30" i="5"/>
  <c r="AB29" i="5"/>
  <c r="AB28" i="5"/>
  <c r="AB27" i="5"/>
  <c r="AB26" i="5"/>
  <c r="AB25" i="5"/>
  <c r="AB24" i="5"/>
  <c r="AB23" i="5"/>
  <c r="C22" i="5"/>
  <c r="C37" i="5" s="1"/>
  <c r="C52" i="5" s="1"/>
  <c r="C67" i="5" s="1"/>
  <c r="C119" i="5" s="1"/>
  <c r="C127" i="5" s="1"/>
  <c r="C135" i="5" s="1"/>
  <c r="C143" i="5" s="1"/>
  <c r="C151" i="5" s="1"/>
  <c r="C162" i="5" s="1"/>
  <c r="B22" i="5"/>
  <c r="B20" i="5"/>
  <c r="B35" i="5" s="1"/>
  <c r="B50" i="5" s="1"/>
  <c r="B65" i="5" s="1"/>
  <c r="B80" i="5" s="1"/>
  <c r="AB19" i="5"/>
  <c r="E16" i="37"/>
  <c r="B19" i="5"/>
  <c r="B34" i="5" s="1"/>
  <c r="B49" i="5" s="1"/>
  <c r="B64" i="5" s="1"/>
  <c r="B79" i="5" s="1"/>
  <c r="AB18" i="5"/>
  <c r="E15" i="37"/>
  <c r="B18" i="5"/>
  <c r="B33" i="5" s="1"/>
  <c r="B48" i="5" s="1"/>
  <c r="B63" i="5" s="1"/>
  <c r="B78" i="5" s="1"/>
  <c r="AB17" i="5"/>
  <c r="F17" i="5"/>
  <c r="B17" i="5"/>
  <c r="B32" i="5" s="1"/>
  <c r="B47" i="5" s="1"/>
  <c r="B62" i="5" s="1"/>
  <c r="B77" i="5" s="1"/>
  <c r="AB16" i="5"/>
  <c r="C16" i="5"/>
  <c r="B16" i="5"/>
  <c r="B31" i="5" s="1"/>
  <c r="B46" i="5" s="1"/>
  <c r="B61" i="5" s="1"/>
  <c r="B76" i="5" s="1"/>
  <c r="AB15" i="5"/>
  <c r="B15" i="5"/>
  <c r="B30" i="5" s="1"/>
  <c r="B45" i="5" s="1"/>
  <c r="B60" i="5" s="1"/>
  <c r="B75" i="5" s="1"/>
  <c r="AB14" i="5"/>
  <c r="B14" i="5"/>
  <c r="B29" i="5" s="1"/>
  <c r="B44" i="5" s="1"/>
  <c r="B59" i="5" s="1"/>
  <c r="AB13" i="5"/>
  <c r="B13" i="5"/>
  <c r="B28" i="5" s="1"/>
  <c r="B43" i="5" s="1"/>
  <c r="B58" i="5" s="1"/>
  <c r="B73" i="5" s="1"/>
  <c r="AB12" i="5"/>
  <c r="F12" i="5"/>
  <c r="B12" i="5"/>
  <c r="B27" i="5" s="1"/>
  <c r="B42" i="5" s="1"/>
  <c r="B57" i="5" s="1"/>
  <c r="B72" i="5" s="1"/>
  <c r="AB11" i="5"/>
  <c r="F11" i="5"/>
  <c r="E10" i="37" s="1"/>
  <c r="B11" i="5"/>
  <c r="B26" i="5" s="1"/>
  <c r="B41" i="5" s="1"/>
  <c r="B56" i="5" s="1"/>
  <c r="B71" i="5" s="1"/>
  <c r="AB10" i="5"/>
  <c r="F10" i="5"/>
  <c r="E9" i="37" s="1"/>
  <c r="B10" i="5"/>
  <c r="B25" i="5" s="1"/>
  <c r="B40" i="5" s="1"/>
  <c r="B55" i="5" s="1"/>
  <c r="B70" i="5" s="1"/>
  <c r="AB9" i="5"/>
  <c r="E8" i="37"/>
  <c r="B9" i="5"/>
  <c r="B24" i="5" s="1"/>
  <c r="B39" i="5" s="1"/>
  <c r="B54" i="5" s="1"/>
  <c r="B69" i="5" s="1"/>
  <c r="AB8" i="5"/>
  <c r="B8" i="5"/>
  <c r="B23" i="5" s="1"/>
  <c r="B38" i="5" s="1"/>
  <c r="B53" i="5" s="1"/>
  <c r="B68" i="5" s="1"/>
  <c r="AB7" i="5"/>
  <c r="AB22" i="5" s="1"/>
  <c r="AB37" i="5" s="1"/>
  <c r="AB52" i="5" s="1"/>
  <c r="AB67" i="5" s="1"/>
  <c r="E7" i="5"/>
  <c r="F7" i="5" s="1"/>
  <c r="G7" i="5" s="1"/>
  <c r="H7" i="5" s="1"/>
  <c r="I7" i="5" s="1"/>
  <c r="J7" i="5" s="1"/>
  <c r="K7" i="5" s="1"/>
  <c r="L7" i="5" s="1"/>
  <c r="M7" i="5" s="1"/>
  <c r="N7" i="5" s="1"/>
  <c r="O7" i="5" s="1"/>
  <c r="P7" i="5" s="1"/>
  <c r="E22" i="5" s="1"/>
  <c r="F22" i="5" s="1"/>
  <c r="G22" i="5" s="1"/>
  <c r="H22" i="5" s="1"/>
  <c r="I22" i="5" s="1"/>
  <c r="J22" i="5" s="1"/>
  <c r="K22" i="5" s="1"/>
  <c r="L22" i="5" s="1"/>
  <c r="M22" i="5" s="1"/>
  <c r="N22" i="5" s="1"/>
  <c r="O22" i="5" s="1"/>
  <c r="P22" i="5" s="1"/>
  <c r="E37" i="5" s="1"/>
  <c r="F37" i="5" s="1"/>
  <c r="G37" i="5" s="1"/>
  <c r="H37" i="5" s="1"/>
  <c r="I37" i="5" s="1"/>
  <c r="J37" i="5" s="1"/>
  <c r="K37" i="5" s="1"/>
  <c r="L37" i="5" s="1"/>
  <c r="M37" i="5" s="1"/>
  <c r="N37" i="5" s="1"/>
  <c r="O37" i="5" s="1"/>
  <c r="P37" i="5" s="1"/>
  <c r="E52" i="5" s="1"/>
  <c r="F52" i="5" s="1"/>
  <c r="G52" i="5" s="1"/>
  <c r="H52" i="5" s="1"/>
  <c r="I52" i="5" s="1"/>
  <c r="J52" i="5" s="1"/>
  <c r="K52" i="5" s="1"/>
  <c r="L52" i="5" s="1"/>
  <c r="M52" i="5" s="1"/>
  <c r="N52" i="5" s="1"/>
  <c r="O52" i="5" s="1"/>
  <c r="P52" i="5" s="1"/>
  <c r="E67" i="5" s="1"/>
  <c r="F67" i="5" s="1"/>
  <c r="G67" i="5" s="1"/>
  <c r="H67" i="5" s="1"/>
  <c r="I67" i="5" s="1"/>
  <c r="J67" i="5" s="1"/>
  <c r="K67" i="5" s="1"/>
  <c r="L67" i="5" s="1"/>
  <c r="M67" i="5" s="1"/>
  <c r="N67" i="5" s="1"/>
  <c r="O67" i="5" s="1"/>
  <c r="P67" i="5" s="1"/>
  <c r="B7" i="5"/>
  <c r="F5" i="5"/>
  <c r="B5" i="5"/>
  <c r="D11" i="46"/>
  <c r="E11" i="46" s="1"/>
  <c r="I6" i="46"/>
  <c r="C11" i="46" s="1"/>
  <c r="F6" i="46"/>
  <c r="F7" i="46" s="1"/>
  <c r="E6" i="46"/>
  <c r="D6" i="46"/>
  <c r="C6" i="46"/>
  <c r="F11" i="46" s="1"/>
  <c r="B6" i="46"/>
  <c r="D12" i="45"/>
  <c r="E12" i="45" s="1"/>
  <c r="D11" i="45"/>
  <c r="E11" i="45" s="1"/>
  <c r="I6" i="45"/>
  <c r="C11" i="45" s="1"/>
  <c r="F6" i="45"/>
  <c r="F7" i="45" s="1"/>
  <c r="E6" i="45"/>
  <c r="D6" i="45"/>
  <c r="C6" i="45"/>
  <c r="F11" i="45" s="1"/>
  <c r="B6" i="45"/>
  <c r="D11" i="35"/>
  <c r="D12" i="35" s="1"/>
  <c r="D13" i="35" s="1"/>
  <c r="I6" i="35"/>
  <c r="C11" i="35" s="1"/>
  <c r="F6" i="35"/>
  <c r="F7" i="35" s="1"/>
  <c r="E6" i="35"/>
  <c r="D6" i="35"/>
  <c r="C6" i="35"/>
  <c r="B6" i="35"/>
  <c r="M4" i="35"/>
  <c r="I6" i="32"/>
  <c r="C11" i="32" s="1"/>
  <c r="G6" i="32"/>
  <c r="F6" i="32"/>
  <c r="E6" i="32"/>
  <c r="D6" i="32"/>
  <c r="C6" i="32"/>
  <c r="F11" i="32" s="1"/>
  <c r="F12" i="32" s="1"/>
  <c r="F13" i="32" s="1"/>
  <c r="F14" i="32" s="1"/>
  <c r="F15" i="32" s="1"/>
  <c r="B6" i="32"/>
  <c r="I6" i="31"/>
  <c r="C11" i="31" s="1"/>
  <c r="G6" i="31"/>
  <c r="F6" i="31"/>
  <c r="E6" i="31"/>
  <c r="D6" i="31"/>
  <c r="C6" i="31"/>
  <c r="F11" i="31" s="1"/>
  <c r="F12" i="31" s="1"/>
  <c r="B6" i="31"/>
  <c r="I6" i="30"/>
  <c r="C11" i="30" s="1"/>
  <c r="G6" i="30"/>
  <c r="F6" i="30"/>
  <c r="E6" i="30"/>
  <c r="D6" i="30"/>
  <c r="C6" i="30"/>
  <c r="F11" i="30" s="1"/>
  <c r="F12" i="30" s="1"/>
  <c r="F13" i="30" s="1"/>
  <c r="B6" i="30"/>
  <c r="I6" i="29"/>
  <c r="C11" i="29" s="1"/>
  <c r="G6" i="29"/>
  <c r="F6" i="29"/>
  <c r="E6" i="29"/>
  <c r="D6" i="29"/>
  <c r="C6" i="29"/>
  <c r="F11" i="29" s="1"/>
  <c r="B6" i="29"/>
  <c r="I6" i="28"/>
  <c r="C11" i="28" s="1"/>
  <c r="G6" i="28"/>
  <c r="F6" i="28"/>
  <c r="E6" i="28"/>
  <c r="D6" i="28"/>
  <c r="C6" i="28"/>
  <c r="F11" i="28" s="1"/>
  <c r="B6" i="28"/>
  <c r="B164" i="27"/>
  <c r="B160" i="27"/>
  <c r="B157" i="27"/>
  <c r="B154" i="27"/>
  <c r="B139" i="27"/>
  <c r="B140" i="27" s="1"/>
  <c r="B128" i="27"/>
  <c r="B129" i="27" s="1"/>
  <c r="B117" i="27"/>
  <c r="B118" i="27" s="1"/>
  <c r="C98" i="27"/>
  <c r="B97" i="27"/>
  <c r="C89" i="27"/>
  <c r="B88" i="27"/>
  <c r="C80" i="27"/>
  <c r="B79" i="27"/>
  <c r="C71" i="27"/>
  <c r="B70" i="27"/>
  <c r="C62" i="27"/>
  <c r="B61" i="27"/>
  <c r="B27" i="27"/>
  <c r="B21" i="27"/>
  <c r="B15" i="27"/>
  <c r="B14" i="27"/>
  <c r="B20" i="27" s="1"/>
  <c r="B32" i="27" s="1"/>
  <c r="B13" i="27"/>
  <c r="B25" i="27" s="1"/>
  <c r="B12" i="27"/>
  <c r="B18" i="27" s="1"/>
  <c r="B30" i="27" s="1"/>
  <c r="B11" i="27"/>
  <c r="B23" i="27" s="1"/>
  <c r="B9" i="27"/>
  <c r="E7" i="27"/>
  <c r="E150" i="27" s="1"/>
  <c r="G50" i="23"/>
  <c r="G49" i="23"/>
  <c r="G48" i="23"/>
  <c r="G47" i="23"/>
  <c r="G46" i="23"/>
  <c r="G45" i="23"/>
  <c r="F45" i="23"/>
  <c r="E45" i="23"/>
  <c r="C45" i="23"/>
  <c r="G42" i="23"/>
  <c r="G41" i="23"/>
  <c r="G40" i="23"/>
  <c r="G39" i="23"/>
  <c r="F39" i="23"/>
  <c r="E39" i="23"/>
  <c r="C39" i="23"/>
  <c r="B39" i="23"/>
  <c r="B78" i="6" s="1"/>
  <c r="B38" i="23"/>
  <c r="O36" i="23"/>
  <c r="M36" i="23"/>
  <c r="K36" i="23"/>
  <c r="I36" i="23"/>
  <c r="H36" i="23"/>
  <c r="O35" i="23"/>
  <c r="M35" i="23"/>
  <c r="K35" i="23"/>
  <c r="I35" i="23"/>
  <c r="H35" i="23"/>
  <c r="O34" i="23"/>
  <c r="M34" i="23"/>
  <c r="I34" i="23"/>
  <c r="H34" i="23"/>
  <c r="M33" i="23"/>
  <c r="L33" i="23"/>
  <c r="K33" i="23"/>
  <c r="J33" i="23"/>
  <c r="I33" i="23"/>
  <c r="G33" i="23"/>
  <c r="F33" i="23"/>
  <c r="E33" i="23"/>
  <c r="C33" i="23"/>
  <c r="O30" i="23"/>
  <c r="M30" i="23"/>
  <c r="K30" i="23"/>
  <c r="I30" i="23"/>
  <c r="O29" i="23"/>
  <c r="M29" i="23"/>
  <c r="K29" i="23"/>
  <c r="I29" i="23"/>
  <c r="O28" i="23"/>
  <c r="M28" i="23"/>
  <c r="K28" i="23"/>
  <c r="I28" i="23"/>
  <c r="O27" i="23"/>
  <c r="M27" i="23"/>
  <c r="O26" i="23"/>
  <c r="M26" i="23"/>
  <c r="N25" i="23"/>
  <c r="M25" i="23"/>
  <c r="L25" i="23"/>
  <c r="K25" i="23"/>
  <c r="J25" i="23"/>
  <c r="I25" i="23"/>
  <c r="H25" i="23"/>
  <c r="G25" i="23"/>
  <c r="F25" i="23"/>
  <c r="E25" i="23"/>
  <c r="C25" i="23"/>
  <c r="B25" i="23"/>
  <c r="B76" i="6" s="1"/>
  <c r="B24" i="23"/>
  <c r="N8" i="23"/>
  <c r="M8" i="23"/>
  <c r="L8" i="23"/>
  <c r="K8" i="23"/>
  <c r="J8" i="23"/>
  <c r="I8" i="23"/>
  <c r="H8" i="23"/>
  <c r="F8" i="23"/>
  <c r="E8" i="23"/>
  <c r="C8" i="23"/>
  <c r="B8" i="23"/>
  <c r="B7" i="23"/>
  <c r="B5" i="23"/>
  <c r="C128" i="2"/>
  <c r="C127" i="2"/>
  <c r="P126" i="2"/>
  <c r="O126" i="2"/>
  <c r="N126" i="2"/>
  <c r="M126" i="2"/>
  <c r="L126" i="2"/>
  <c r="K126" i="2"/>
  <c r="J126" i="2"/>
  <c r="I126" i="2"/>
  <c r="H126" i="2"/>
  <c r="G126" i="2"/>
  <c r="F126" i="2"/>
  <c r="E126" i="2"/>
  <c r="C125" i="2"/>
  <c r="C124" i="2"/>
  <c r="C123" i="2"/>
  <c r="C122" i="2"/>
  <c r="C121" i="2"/>
  <c r="C120" i="2"/>
  <c r="C119" i="2"/>
  <c r="C118" i="2"/>
  <c r="C117" i="2"/>
  <c r="C116" i="2"/>
  <c r="P115" i="2"/>
  <c r="O115" i="2"/>
  <c r="N115" i="2"/>
  <c r="M115" i="2"/>
  <c r="L115" i="2"/>
  <c r="K115" i="2"/>
  <c r="J115" i="2"/>
  <c r="I115" i="2"/>
  <c r="H115" i="2"/>
  <c r="G115" i="2"/>
  <c r="F115" i="2"/>
  <c r="E115" i="2"/>
  <c r="C114" i="2"/>
  <c r="C113" i="2"/>
  <c r="C112" i="2"/>
  <c r="C111" i="2"/>
  <c r="C110" i="2"/>
  <c r="B107" i="2"/>
  <c r="C104" i="2"/>
  <c r="C103" i="2"/>
  <c r="P102" i="2"/>
  <c r="O102" i="2"/>
  <c r="N102" i="2"/>
  <c r="M102" i="2"/>
  <c r="L102" i="2"/>
  <c r="K102" i="2"/>
  <c r="J102" i="2"/>
  <c r="I102" i="2"/>
  <c r="H102" i="2"/>
  <c r="G102" i="2"/>
  <c r="F102" i="2"/>
  <c r="E102" i="2"/>
  <c r="C101" i="2"/>
  <c r="C100" i="2"/>
  <c r="C99" i="2"/>
  <c r="C98" i="2"/>
  <c r="C97" i="2"/>
  <c r="C96" i="2"/>
  <c r="C95" i="2"/>
  <c r="C94" i="2"/>
  <c r="C93" i="2"/>
  <c r="C92" i="2"/>
  <c r="P91" i="2"/>
  <c r="O91" i="2"/>
  <c r="N91" i="2"/>
  <c r="M91" i="2"/>
  <c r="L91" i="2"/>
  <c r="K91" i="2"/>
  <c r="J91" i="2"/>
  <c r="I91" i="2"/>
  <c r="H91" i="2"/>
  <c r="G91" i="2"/>
  <c r="F91" i="2"/>
  <c r="E91" i="2"/>
  <c r="C90" i="2"/>
  <c r="C89" i="2"/>
  <c r="C88" i="2"/>
  <c r="C87" i="2"/>
  <c r="C86" i="2"/>
  <c r="B83" i="2"/>
  <c r="C80" i="2"/>
  <c r="C79" i="2"/>
  <c r="P78" i="2"/>
  <c r="O78" i="2"/>
  <c r="N78" i="2"/>
  <c r="M78" i="2"/>
  <c r="L78" i="2"/>
  <c r="K78" i="2"/>
  <c r="J78" i="2"/>
  <c r="I78" i="2"/>
  <c r="H78" i="2"/>
  <c r="G78" i="2"/>
  <c r="F78" i="2"/>
  <c r="E78" i="2"/>
  <c r="C77" i="2"/>
  <c r="C76" i="2"/>
  <c r="C75" i="2"/>
  <c r="C74" i="2"/>
  <c r="C73" i="2"/>
  <c r="C72" i="2"/>
  <c r="C71" i="2"/>
  <c r="C70" i="2"/>
  <c r="C69" i="2"/>
  <c r="C68" i="2"/>
  <c r="P67" i="2"/>
  <c r="O67" i="2"/>
  <c r="N67" i="2"/>
  <c r="M67" i="2"/>
  <c r="L67" i="2"/>
  <c r="K67" i="2"/>
  <c r="J67" i="2"/>
  <c r="I67" i="2"/>
  <c r="H67" i="2"/>
  <c r="G67" i="2"/>
  <c r="F67" i="2"/>
  <c r="E67" i="2"/>
  <c r="C66" i="2"/>
  <c r="C65" i="2"/>
  <c r="C64" i="2"/>
  <c r="C63" i="2"/>
  <c r="C62" i="2"/>
  <c r="B59" i="2"/>
  <c r="C56" i="2"/>
  <c r="C55" i="2"/>
  <c r="P54" i="2"/>
  <c r="O54" i="2"/>
  <c r="N54" i="2"/>
  <c r="M54" i="2"/>
  <c r="L54" i="2"/>
  <c r="K54" i="2"/>
  <c r="J54" i="2"/>
  <c r="I54" i="2"/>
  <c r="H54" i="2"/>
  <c r="G54" i="2"/>
  <c r="F54" i="2"/>
  <c r="E54" i="2"/>
  <c r="C53" i="2"/>
  <c r="C52" i="2"/>
  <c r="C51" i="2"/>
  <c r="C50" i="2"/>
  <c r="C49" i="2"/>
  <c r="C48" i="2"/>
  <c r="C47" i="2"/>
  <c r="C46" i="2"/>
  <c r="C45" i="2"/>
  <c r="C44" i="2"/>
  <c r="P43" i="2"/>
  <c r="O43" i="2"/>
  <c r="N43" i="2"/>
  <c r="M43" i="2"/>
  <c r="L43" i="2"/>
  <c r="K43" i="2"/>
  <c r="J43" i="2"/>
  <c r="I43" i="2"/>
  <c r="H43" i="2"/>
  <c r="G43" i="2"/>
  <c r="F43" i="2"/>
  <c r="E43" i="2"/>
  <c r="C42" i="2"/>
  <c r="C41" i="2"/>
  <c r="C40" i="2"/>
  <c r="C39" i="2"/>
  <c r="C38" i="2"/>
  <c r="B35" i="2"/>
  <c r="B33" i="2"/>
  <c r="B57" i="2" s="1"/>
  <c r="B81" i="2" s="1"/>
  <c r="B105" i="2" s="1"/>
  <c r="B129" i="2" s="1"/>
  <c r="C32" i="2"/>
  <c r="B32" i="2"/>
  <c r="B56" i="2" s="1"/>
  <c r="B80" i="2" s="1"/>
  <c r="B104" i="2" s="1"/>
  <c r="B128" i="2" s="1"/>
  <c r="C31" i="2"/>
  <c r="B31" i="2"/>
  <c r="B55" i="2" s="1"/>
  <c r="B79" i="2" s="1"/>
  <c r="B103" i="2" s="1"/>
  <c r="B127" i="2" s="1"/>
  <c r="P30" i="2"/>
  <c r="O30" i="2"/>
  <c r="N30" i="2"/>
  <c r="M30" i="2"/>
  <c r="L30" i="2"/>
  <c r="K30" i="2"/>
  <c r="J30" i="2"/>
  <c r="I30" i="2"/>
  <c r="H30" i="2"/>
  <c r="G30" i="2"/>
  <c r="F30" i="2"/>
  <c r="E30" i="2"/>
  <c r="B30" i="2"/>
  <c r="B54" i="2" s="1"/>
  <c r="B78" i="2" s="1"/>
  <c r="B102" i="2" s="1"/>
  <c r="B126" i="2" s="1"/>
  <c r="C29" i="2"/>
  <c r="C28" i="2"/>
  <c r="C27" i="2"/>
  <c r="C26" i="2"/>
  <c r="C25" i="2"/>
  <c r="C24" i="2"/>
  <c r="C23" i="2"/>
  <c r="C22" i="2"/>
  <c r="C21" i="2"/>
  <c r="C20" i="2"/>
  <c r="P19" i="2"/>
  <c r="O19" i="2"/>
  <c r="N19" i="2"/>
  <c r="M19" i="2"/>
  <c r="L19" i="2"/>
  <c r="K19" i="2"/>
  <c r="J19" i="2"/>
  <c r="I19" i="2"/>
  <c r="H19" i="2"/>
  <c r="G19" i="2"/>
  <c r="F19" i="2"/>
  <c r="E19" i="2"/>
  <c r="C18" i="2"/>
  <c r="C17" i="2"/>
  <c r="C16" i="2"/>
  <c r="C15" i="2"/>
  <c r="C14" i="2"/>
  <c r="E11" i="2"/>
  <c r="F11" i="2" s="1"/>
  <c r="G11" i="2" s="1"/>
  <c r="H11" i="2" s="1"/>
  <c r="I11" i="2" s="1"/>
  <c r="J11" i="2" s="1"/>
  <c r="K11" i="2" s="1"/>
  <c r="L11" i="2" s="1"/>
  <c r="M11" i="2" s="1"/>
  <c r="N11" i="2" s="1"/>
  <c r="O11" i="2" s="1"/>
  <c r="P11" i="2" s="1"/>
  <c r="E35" i="2" s="1"/>
  <c r="F35" i="2" s="1"/>
  <c r="G35" i="2" s="1"/>
  <c r="H35" i="2" s="1"/>
  <c r="I35" i="2" s="1"/>
  <c r="J35" i="2" s="1"/>
  <c r="K35" i="2" s="1"/>
  <c r="L35" i="2" s="1"/>
  <c r="M35" i="2" s="1"/>
  <c r="N35" i="2" s="1"/>
  <c r="O35" i="2" s="1"/>
  <c r="P35" i="2" s="1"/>
  <c r="E59" i="2" s="1"/>
  <c r="F59" i="2" s="1"/>
  <c r="G59" i="2" s="1"/>
  <c r="H59" i="2" s="1"/>
  <c r="I59" i="2" s="1"/>
  <c r="J59" i="2" s="1"/>
  <c r="K59" i="2" s="1"/>
  <c r="L59" i="2" s="1"/>
  <c r="M59" i="2" s="1"/>
  <c r="N59" i="2" s="1"/>
  <c r="O59" i="2" s="1"/>
  <c r="P59" i="2" s="1"/>
  <c r="E83" i="2" s="1"/>
  <c r="F83" i="2" s="1"/>
  <c r="G83" i="2" s="1"/>
  <c r="H83" i="2" s="1"/>
  <c r="I83" i="2" s="1"/>
  <c r="J83" i="2" s="1"/>
  <c r="K83" i="2" s="1"/>
  <c r="L83" i="2" s="1"/>
  <c r="M83" i="2" s="1"/>
  <c r="N83" i="2" s="1"/>
  <c r="O83" i="2" s="1"/>
  <c r="P83" i="2" s="1"/>
  <c r="E107" i="2" s="1"/>
  <c r="F107" i="2" s="1"/>
  <c r="G107" i="2" s="1"/>
  <c r="H107" i="2" s="1"/>
  <c r="I107" i="2" s="1"/>
  <c r="J107" i="2" s="1"/>
  <c r="K107" i="2" s="1"/>
  <c r="L107" i="2" s="1"/>
  <c r="M107" i="2" s="1"/>
  <c r="N107" i="2" s="1"/>
  <c r="O107" i="2" s="1"/>
  <c r="P107" i="2" s="1"/>
  <c r="B11" i="2"/>
  <c r="C8" i="2"/>
  <c r="C7" i="2"/>
  <c r="B7" i="2"/>
  <c r="B5" i="2"/>
  <c r="BK241" i="14"/>
  <c r="BJ241" i="14"/>
  <c r="BI241" i="14"/>
  <c r="BH241" i="14"/>
  <c r="BG241" i="14"/>
  <c r="BF241" i="14"/>
  <c r="BE241" i="14"/>
  <c r="BD241" i="14"/>
  <c r="BC241" i="14"/>
  <c r="BB241" i="14"/>
  <c r="BA241" i="14"/>
  <c r="AZ241" i="14"/>
  <c r="AY241" i="14"/>
  <c r="AX241" i="14"/>
  <c r="AW241" i="14"/>
  <c r="AV241" i="14"/>
  <c r="AU241" i="14"/>
  <c r="AT241" i="14"/>
  <c r="AS241" i="14"/>
  <c r="AR241" i="14"/>
  <c r="AQ241" i="14"/>
  <c r="AP241" i="14"/>
  <c r="AO241" i="14"/>
  <c r="AN241" i="14"/>
  <c r="AM241" i="14"/>
  <c r="AL241" i="14"/>
  <c r="AK241" i="14"/>
  <c r="AJ241" i="14"/>
  <c r="AI241" i="14"/>
  <c r="AH241" i="14"/>
  <c r="AG241" i="14"/>
  <c r="AF241" i="14"/>
  <c r="AE241" i="14"/>
  <c r="AD241" i="14"/>
  <c r="AC241" i="14"/>
  <c r="AB241" i="14"/>
  <c r="AA241" i="14"/>
  <c r="Z241" i="14"/>
  <c r="Y241" i="14"/>
  <c r="X241" i="14"/>
  <c r="W241" i="14"/>
  <c r="V241" i="14"/>
  <c r="U241" i="14"/>
  <c r="T241" i="14"/>
  <c r="S241" i="14"/>
  <c r="R241" i="14"/>
  <c r="Q241" i="14"/>
  <c r="P241" i="14"/>
  <c r="O241" i="14"/>
  <c r="N241" i="14"/>
  <c r="M241" i="14"/>
  <c r="L241" i="14"/>
  <c r="K241" i="14"/>
  <c r="J241" i="14"/>
  <c r="I241" i="14"/>
  <c r="H241" i="14"/>
  <c r="G241" i="14"/>
  <c r="F241" i="14"/>
  <c r="E241" i="14"/>
  <c r="D241" i="14"/>
  <c r="BK217" i="14"/>
  <c r="BJ217" i="14"/>
  <c r="BI217" i="14"/>
  <c r="BH217" i="14"/>
  <c r="BG217" i="14"/>
  <c r="BF217" i="14"/>
  <c r="BE217" i="14"/>
  <c r="BD217" i="14"/>
  <c r="BC217" i="14"/>
  <c r="BB217" i="14"/>
  <c r="BA217" i="14"/>
  <c r="AZ217" i="14"/>
  <c r="AY217" i="14"/>
  <c r="AX217" i="14"/>
  <c r="AW217" i="14"/>
  <c r="AV217" i="14"/>
  <c r="AU217" i="14"/>
  <c r="AT217" i="14"/>
  <c r="AS217" i="14"/>
  <c r="AR217" i="14"/>
  <c r="AQ217" i="14"/>
  <c r="AP217" i="14"/>
  <c r="AO217" i="14"/>
  <c r="AN217" i="14"/>
  <c r="AM217" i="14"/>
  <c r="AL217" i="14"/>
  <c r="AK217" i="14"/>
  <c r="AJ217" i="14"/>
  <c r="AI217" i="14"/>
  <c r="AH217" i="14"/>
  <c r="AG217" i="14"/>
  <c r="AF217" i="14"/>
  <c r="AE217" i="14"/>
  <c r="AD217" i="14"/>
  <c r="AC217" i="14"/>
  <c r="AB217" i="14"/>
  <c r="AA217" i="14"/>
  <c r="Z217" i="14"/>
  <c r="Y217" i="14"/>
  <c r="X217" i="14"/>
  <c r="W217" i="14"/>
  <c r="V217" i="14"/>
  <c r="U217" i="14"/>
  <c r="T217" i="14"/>
  <c r="S217" i="14"/>
  <c r="R217" i="14"/>
  <c r="Q217" i="14"/>
  <c r="P217" i="14"/>
  <c r="O217" i="14"/>
  <c r="N217" i="14"/>
  <c r="M217" i="14"/>
  <c r="L217" i="14"/>
  <c r="K217" i="14"/>
  <c r="J217" i="14"/>
  <c r="I217" i="14"/>
  <c r="H217" i="14"/>
  <c r="G217" i="14"/>
  <c r="F217" i="14"/>
  <c r="E217" i="14"/>
  <c r="D217" i="14"/>
  <c r="C216" i="14"/>
  <c r="C215" i="14"/>
  <c r="C214" i="14"/>
  <c r="C213" i="14"/>
  <c r="C212" i="14"/>
  <c r="C211" i="14"/>
  <c r="C210" i="14"/>
  <c r="C209" i="14"/>
  <c r="C208" i="14"/>
  <c r="BK207" i="14"/>
  <c r="BJ207" i="14"/>
  <c r="BI207" i="14"/>
  <c r="BH207" i="14"/>
  <c r="BG207" i="14"/>
  <c r="BF207" i="14"/>
  <c r="BE207" i="14"/>
  <c r="BD207" i="14"/>
  <c r="BC207" i="14"/>
  <c r="BB207" i="14"/>
  <c r="BA207" i="14"/>
  <c r="AZ207" i="14"/>
  <c r="AY207" i="14"/>
  <c r="AX207" i="14"/>
  <c r="AW207" i="14"/>
  <c r="AV207" i="14"/>
  <c r="AU207" i="14"/>
  <c r="AT207" i="14"/>
  <c r="AS207" i="14"/>
  <c r="AR207" i="14"/>
  <c r="AQ207" i="14"/>
  <c r="AP207" i="14"/>
  <c r="AO207" i="14"/>
  <c r="AN207" i="14"/>
  <c r="AM207" i="14"/>
  <c r="AL207" i="14"/>
  <c r="AK207" i="14"/>
  <c r="AJ207" i="14"/>
  <c r="AI207" i="14"/>
  <c r="AH207" i="14"/>
  <c r="AG207" i="14"/>
  <c r="AF207" i="14"/>
  <c r="AE207" i="14"/>
  <c r="AD207" i="14"/>
  <c r="AC207" i="14"/>
  <c r="AB207" i="14"/>
  <c r="AA207" i="14"/>
  <c r="Z207" i="14"/>
  <c r="Y207" i="14"/>
  <c r="X207" i="14"/>
  <c r="W207" i="14"/>
  <c r="V207" i="14"/>
  <c r="U207" i="14"/>
  <c r="T207" i="14"/>
  <c r="S207" i="14"/>
  <c r="R207" i="14"/>
  <c r="Q207" i="14"/>
  <c r="P207" i="14"/>
  <c r="O207" i="14"/>
  <c r="N207" i="14"/>
  <c r="M207" i="14"/>
  <c r="L207" i="14"/>
  <c r="K207" i="14"/>
  <c r="J207" i="14"/>
  <c r="I207" i="14"/>
  <c r="H207" i="14"/>
  <c r="G207" i="14"/>
  <c r="F207" i="14"/>
  <c r="E207" i="14"/>
  <c r="D207" i="14"/>
  <c r="C207" i="14"/>
  <c r="C205" i="14"/>
  <c r="C204" i="14"/>
  <c r="C203" i="14"/>
  <c r="C202" i="14"/>
  <c r="C201" i="14"/>
  <c r="BK200" i="14"/>
  <c r="BJ200" i="14"/>
  <c r="BI200" i="14"/>
  <c r="BH200" i="14"/>
  <c r="BG200" i="14"/>
  <c r="BF200" i="14"/>
  <c r="BE200" i="14"/>
  <c r="BD200" i="14"/>
  <c r="BC200" i="14"/>
  <c r="BB200" i="14"/>
  <c r="BA200" i="14"/>
  <c r="AZ200" i="14"/>
  <c r="AY200" i="14"/>
  <c r="AX200" i="14"/>
  <c r="AW200" i="14"/>
  <c r="AV200" i="14"/>
  <c r="AU200" i="14"/>
  <c r="AT200" i="14"/>
  <c r="AS200" i="14"/>
  <c r="AR200" i="14"/>
  <c r="AQ200" i="14"/>
  <c r="AP200" i="14"/>
  <c r="AO200" i="14"/>
  <c r="AN200" i="14"/>
  <c r="AM200" i="14"/>
  <c r="AL200" i="14"/>
  <c r="AK200" i="14"/>
  <c r="AJ200" i="14"/>
  <c r="AI200" i="14"/>
  <c r="AH200" i="14"/>
  <c r="AG200" i="14"/>
  <c r="AF200" i="14"/>
  <c r="AE200" i="14"/>
  <c r="AD200" i="14"/>
  <c r="AC200" i="14"/>
  <c r="AB200" i="14"/>
  <c r="AA200" i="14"/>
  <c r="Z200" i="14"/>
  <c r="Y200" i="14"/>
  <c r="X200" i="14"/>
  <c r="W200" i="14"/>
  <c r="V200" i="14"/>
  <c r="U200" i="14"/>
  <c r="T200" i="14"/>
  <c r="S200" i="14"/>
  <c r="R200" i="14"/>
  <c r="Q200" i="14"/>
  <c r="P200" i="14"/>
  <c r="O200" i="14"/>
  <c r="N200" i="14"/>
  <c r="M200" i="14"/>
  <c r="L200" i="14"/>
  <c r="K200" i="14"/>
  <c r="J200" i="14"/>
  <c r="I200" i="14"/>
  <c r="H200" i="14"/>
  <c r="G200" i="14"/>
  <c r="F200" i="14"/>
  <c r="E200" i="14"/>
  <c r="D200" i="14"/>
  <c r="C200" i="14"/>
  <c r="BK193" i="14"/>
  <c r="BJ193" i="14"/>
  <c r="BI193" i="14"/>
  <c r="BH193" i="14"/>
  <c r="BG193" i="14"/>
  <c r="BF193" i="14"/>
  <c r="BE193" i="14"/>
  <c r="BD193" i="14"/>
  <c r="BC193" i="14"/>
  <c r="BB193" i="14"/>
  <c r="BA193" i="14"/>
  <c r="AZ193" i="14"/>
  <c r="AY193" i="14"/>
  <c r="AX193" i="14"/>
  <c r="AW193" i="14"/>
  <c r="AV193" i="14"/>
  <c r="AU193" i="14"/>
  <c r="AT193" i="14"/>
  <c r="AS193" i="14"/>
  <c r="AR193" i="14"/>
  <c r="AQ193" i="14"/>
  <c r="AP193" i="14"/>
  <c r="AO193" i="14"/>
  <c r="AN193" i="14"/>
  <c r="AM193" i="14"/>
  <c r="AL193" i="14"/>
  <c r="AK193" i="14"/>
  <c r="AJ193" i="14"/>
  <c r="AI193" i="14"/>
  <c r="AH193" i="14"/>
  <c r="AG193" i="14"/>
  <c r="AF193" i="14"/>
  <c r="AE193" i="14"/>
  <c r="AD193" i="14"/>
  <c r="AC193" i="14"/>
  <c r="AB193" i="14"/>
  <c r="AA193" i="14"/>
  <c r="Z193" i="14"/>
  <c r="Y193" i="14"/>
  <c r="X193" i="14"/>
  <c r="W193" i="14"/>
  <c r="V193" i="14"/>
  <c r="U193" i="14"/>
  <c r="T193" i="14"/>
  <c r="S193" i="14"/>
  <c r="R193" i="14"/>
  <c r="Q193" i="14"/>
  <c r="P193" i="14"/>
  <c r="O193" i="14"/>
  <c r="N193" i="14"/>
  <c r="M193" i="14"/>
  <c r="L193" i="14"/>
  <c r="K193" i="14"/>
  <c r="J193" i="14"/>
  <c r="I193" i="14"/>
  <c r="H193" i="14"/>
  <c r="G193" i="14"/>
  <c r="F193" i="14"/>
  <c r="E193" i="14"/>
  <c r="D193" i="14"/>
  <c r="C192" i="14"/>
  <c r="D192" i="14" s="1"/>
  <c r="D216" i="14" s="1"/>
  <c r="C191" i="14"/>
  <c r="D191" i="14" s="1"/>
  <c r="D215" i="14" s="1"/>
  <c r="C190" i="14"/>
  <c r="D190" i="14" s="1"/>
  <c r="D214" i="14" s="1"/>
  <c r="C189" i="14"/>
  <c r="D189" i="14" s="1"/>
  <c r="D213" i="14" s="1"/>
  <c r="C188" i="14"/>
  <c r="D188" i="14" s="1"/>
  <c r="D212" i="14" s="1"/>
  <c r="C187" i="14"/>
  <c r="D187" i="14" s="1"/>
  <c r="D211" i="14" s="1"/>
  <c r="C186" i="14"/>
  <c r="D186" i="14" s="1"/>
  <c r="D210" i="14" s="1"/>
  <c r="C185" i="14"/>
  <c r="D185" i="14" s="1"/>
  <c r="D184" i="14"/>
  <c r="D208" i="14" s="1"/>
  <c r="C184" i="14"/>
  <c r="D181" i="14"/>
  <c r="D205" i="14" s="1"/>
  <c r="C181" i="14"/>
  <c r="C180" i="14"/>
  <c r="D180" i="14" s="1"/>
  <c r="D204" i="14" s="1"/>
  <c r="C179" i="14"/>
  <c r="D179" i="14" s="1"/>
  <c r="D203" i="14" s="1"/>
  <c r="C178" i="14"/>
  <c r="D178" i="14" s="1"/>
  <c r="D202" i="14" s="1"/>
  <c r="C177" i="14"/>
  <c r="D177" i="14" s="1"/>
  <c r="C176" i="14"/>
  <c r="AY145" i="14"/>
  <c r="AX145" i="14"/>
  <c r="AW145" i="14"/>
  <c r="AV145" i="14"/>
  <c r="AU145" i="14"/>
  <c r="AT145" i="14"/>
  <c r="AS145" i="14"/>
  <c r="AR145" i="14"/>
  <c r="AQ145" i="14"/>
  <c r="AP145" i="14"/>
  <c r="AO145" i="14"/>
  <c r="AN145" i="14"/>
  <c r="AM145" i="14"/>
  <c r="AL145" i="14"/>
  <c r="AK145" i="14"/>
  <c r="AJ145" i="14"/>
  <c r="AI145" i="14"/>
  <c r="AH145" i="14"/>
  <c r="AG145" i="14"/>
  <c r="AF145" i="14"/>
  <c r="AE145" i="14"/>
  <c r="AD145" i="14"/>
  <c r="AC145" i="14"/>
  <c r="AB145" i="14"/>
  <c r="AA145" i="14"/>
  <c r="Z145" i="14"/>
  <c r="Y145" i="14"/>
  <c r="X145" i="14"/>
  <c r="W145" i="14"/>
  <c r="V145" i="14"/>
  <c r="U145" i="14"/>
  <c r="T145" i="14"/>
  <c r="S145" i="14"/>
  <c r="R145" i="14"/>
  <c r="Q145" i="14"/>
  <c r="P145" i="14"/>
  <c r="O145" i="14"/>
  <c r="N145" i="14"/>
  <c r="M145" i="14"/>
  <c r="L145" i="14"/>
  <c r="K145" i="14"/>
  <c r="J145" i="14"/>
  <c r="I145" i="14"/>
  <c r="H145" i="14"/>
  <c r="G145" i="14"/>
  <c r="F145" i="14"/>
  <c r="E145" i="14"/>
  <c r="D145" i="14"/>
  <c r="BK135" i="14"/>
  <c r="BJ135" i="14"/>
  <c r="BI135" i="14"/>
  <c r="BH135" i="14"/>
  <c r="BG135" i="14"/>
  <c r="BF135" i="14"/>
  <c r="BE135" i="14"/>
  <c r="BD135" i="14"/>
  <c r="BC135" i="14"/>
  <c r="BB135" i="14"/>
  <c r="BA135" i="14"/>
  <c r="AZ135" i="14"/>
  <c r="AY135" i="14"/>
  <c r="AX135" i="14"/>
  <c r="AW135" i="14"/>
  <c r="AV135" i="14"/>
  <c r="AU135" i="14"/>
  <c r="AT135" i="14"/>
  <c r="AS135" i="14"/>
  <c r="AR135" i="14"/>
  <c r="AQ135" i="14"/>
  <c r="AP135" i="14"/>
  <c r="AO135" i="14"/>
  <c r="AN135" i="14"/>
  <c r="AM135" i="14"/>
  <c r="AL135" i="14"/>
  <c r="AK135" i="14"/>
  <c r="AJ135" i="14"/>
  <c r="AI135" i="14"/>
  <c r="AH135" i="14"/>
  <c r="AG135" i="14"/>
  <c r="AF135" i="14"/>
  <c r="AE135" i="14"/>
  <c r="AD135" i="14"/>
  <c r="AC135" i="14"/>
  <c r="AB135" i="14"/>
  <c r="AA135" i="14"/>
  <c r="Z135" i="14"/>
  <c r="Y135" i="14"/>
  <c r="X135" i="14"/>
  <c r="W135" i="14"/>
  <c r="V135" i="14"/>
  <c r="U135" i="14"/>
  <c r="T135" i="14"/>
  <c r="S135" i="14"/>
  <c r="R135" i="14"/>
  <c r="Q135" i="14"/>
  <c r="P135" i="14"/>
  <c r="O135" i="14"/>
  <c r="N135" i="14"/>
  <c r="M135" i="14"/>
  <c r="L135" i="14"/>
  <c r="K135" i="14"/>
  <c r="J135" i="14"/>
  <c r="I135" i="14"/>
  <c r="H135" i="14"/>
  <c r="G135" i="14"/>
  <c r="F135" i="14"/>
  <c r="E135" i="14"/>
  <c r="D135" i="14"/>
  <c r="AY121" i="14"/>
  <c r="AX121" i="14"/>
  <c r="AW121" i="14"/>
  <c r="AV121" i="14"/>
  <c r="AU121" i="14"/>
  <c r="AT121" i="14"/>
  <c r="AS121" i="14"/>
  <c r="AR121" i="14"/>
  <c r="AQ121" i="14"/>
  <c r="AP121" i="14"/>
  <c r="AO121" i="14"/>
  <c r="AN121" i="14"/>
  <c r="AM121" i="14"/>
  <c r="AL121" i="14"/>
  <c r="AK121" i="14"/>
  <c r="AJ121" i="14"/>
  <c r="AI121" i="14"/>
  <c r="AH121" i="14"/>
  <c r="AG121" i="14"/>
  <c r="AF121" i="14"/>
  <c r="AE121" i="14"/>
  <c r="AD121" i="14"/>
  <c r="AC121" i="14"/>
  <c r="AB121" i="14"/>
  <c r="AA121" i="14"/>
  <c r="Z121" i="14"/>
  <c r="Y121" i="14"/>
  <c r="X121" i="14"/>
  <c r="W121" i="14"/>
  <c r="V121" i="14"/>
  <c r="U121" i="14"/>
  <c r="T121" i="14"/>
  <c r="S121" i="14"/>
  <c r="R121" i="14"/>
  <c r="Q121" i="14"/>
  <c r="P121" i="14"/>
  <c r="O121" i="14"/>
  <c r="N121" i="14"/>
  <c r="M121" i="14"/>
  <c r="L121" i="14"/>
  <c r="K121" i="14"/>
  <c r="J121" i="14"/>
  <c r="I121" i="14"/>
  <c r="H121" i="14"/>
  <c r="G121" i="14"/>
  <c r="F121" i="14"/>
  <c r="E121" i="14"/>
  <c r="D121" i="14"/>
  <c r="B53" i="14"/>
  <c r="B52" i="14"/>
  <c r="B51" i="14"/>
  <c r="BK50" i="14"/>
  <c r="BJ50" i="14"/>
  <c r="BI50" i="14"/>
  <c r="BH50" i="14"/>
  <c r="BG50" i="14"/>
  <c r="BF50" i="14"/>
  <c r="BE50" i="14"/>
  <c r="BD50" i="14"/>
  <c r="BC50" i="14"/>
  <c r="BB50" i="14"/>
  <c r="BA50" i="14"/>
  <c r="AZ50" i="14"/>
  <c r="AY50" i="14"/>
  <c r="AX50" i="14"/>
  <c r="AW50" i="14"/>
  <c r="AV50" i="14"/>
  <c r="AU50" i="14"/>
  <c r="AT50" i="14"/>
  <c r="AS50" i="14"/>
  <c r="AR50" i="14"/>
  <c r="AQ50" i="14"/>
  <c r="AP50" i="14"/>
  <c r="AO50" i="14"/>
  <c r="AN50" i="14"/>
  <c r="AM50" i="14"/>
  <c r="AL50" i="14"/>
  <c r="AK50" i="14"/>
  <c r="AJ50" i="14"/>
  <c r="AI50" i="14"/>
  <c r="AH50" i="14"/>
  <c r="AG50" i="14"/>
  <c r="AF50" i="14"/>
  <c r="AE50" i="14"/>
  <c r="AD50" i="14"/>
  <c r="AC50" i="14"/>
  <c r="AB50" i="14"/>
  <c r="AA50" i="14"/>
  <c r="Z50" i="14"/>
  <c r="Y50" i="14"/>
  <c r="X50" i="14"/>
  <c r="W50" i="14"/>
  <c r="V50" i="14"/>
  <c r="U50" i="14"/>
  <c r="T50" i="14"/>
  <c r="S50" i="14"/>
  <c r="R50" i="14"/>
  <c r="Q50" i="14"/>
  <c r="P50" i="14"/>
  <c r="O50" i="14"/>
  <c r="N50" i="14"/>
  <c r="M50" i="14"/>
  <c r="L50" i="14"/>
  <c r="K50" i="14"/>
  <c r="J50" i="14"/>
  <c r="I50" i="14"/>
  <c r="H50" i="14"/>
  <c r="G50" i="14"/>
  <c r="F50" i="14"/>
  <c r="E50" i="14"/>
  <c r="D50" i="14"/>
  <c r="B50" i="14"/>
  <c r="C49" i="14"/>
  <c r="C48" i="14"/>
  <c r="C47" i="14"/>
  <c r="C46" i="14"/>
  <c r="C45" i="14"/>
  <c r="C44" i="14"/>
  <c r="C43" i="14"/>
  <c r="C42" i="14"/>
  <c r="C41" i="14"/>
  <c r="C40" i="14"/>
  <c r="C38" i="14"/>
  <c r="C37" i="14"/>
  <c r="C36" i="14"/>
  <c r="C35" i="14"/>
  <c r="C34" i="14"/>
  <c r="C33" i="14"/>
  <c r="BK28" i="14"/>
  <c r="BK29" i="8" s="1"/>
  <c r="BJ28" i="14"/>
  <c r="BJ29" i="8" s="1"/>
  <c r="BI28" i="14"/>
  <c r="BI29" i="8" s="1"/>
  <c r="BH28" i="14"/>
  <c r="BH29" i="8" s="1"/>
  <c r="BG28" i="14"/>
  <c r="BG29" i="8" s="1"/>
  <c r="BF28" i="14"/>
  <c r="BF29" i="8" s="1"/>
  <c r="BE28" i="14"/>
  <c r="BE29" i="8" s="1"/>
  <c r="BD28" i="14"/>
  <c r="BD29" i="8" s="1"/>
  <c r="BC28" i="14"/>
  <c r="BC29" i="8" s="1"/>
  <c r="BB28" i="14"/>
  <c r="BB29" i="8" s="1"/>
  <c r="BA28" i="14"/>
  <c r="BA29" i="8" s="1"/>
  <c r="AZ28" i="14"/>
  <c r="AY28" i="14"/>
  <c r="AY29" i="8" s="1"/>
  <c r="AX28" i="14"/>
  <c r="AX29" i="8" s="1"/>
  <c r="AW28" i="14"/>
  <c r="AW29" i="8" s="1"/>
  <c r="AV28" i="14"/>
  <c r="AV29" i="8" s="1"/>
  <c r="AU28" i="14"/>
  <c r="AU29" i="8" s="1"/>
  <c r="AT28" i="14"/>
  <c r="AT29" i="8" s="1"/>
  <c r="AS28" i="14"/>
  <c r="AS29" i="8" s="1"/>
  <c r="AR28" i="14"/>
  <c r="AR29" i="8" s="1"/>
  <c r="AQ28" i="14"/>
  <c r="AQ29" i="8" s="1"/>
  <c r="AP28" i="14"/>
  <c r="AP29" i="8" s="1"/>
  <c r="AO28" i="14"/>
  <c r="AO29" i="8" s="1"/>
  <c r="AN28" i="14"/>
  <c r="AM28" i="14"/>
  <c r="AM29" i="8" s="1"/>
  <c r="AL28" i="14"/>
  <c r="AL29" i="8" s="1"/>
  <c r="AK28" i="14"/>
  <c r="AK29" i="8" s="1"/>
  <c r="AJ28" i="14"/>
  <c r="AJ29" i="8" s="1"/>
  <c r="AI28" i="14"/>
  <c r="AI29" i="8" s="1"/>
  <c r="AH28" i="14"/>
  <c r="AH29" i="8" s="1"/>
  <c r="AG28" i="14"/>
  <c r="AG29" i="8" s="1"/>
  <c r="AF28" i="14"/>
  <c r="AF29" i="8" s="1"/>
  <c r="AE28" i="14"/>
  <c r="AE29" i="8" s="1"/>
  <c r="AD28" i="14"/>
  <c r="AD29" i="8" s="1"/>
  <c r="AC28" i="14"/>
  <c r="AC29" i="8" s="1"/>
  <c r="AB28" i="14"/>
  <c r="AA28" i="14"/>
  <c r="AA29" i="8" s="1"/>
  <c r="Z28" i="14"/>
  <c r="Z29" i="8" s="1"/>
  <c r="Y28" i="14"/>
  <c r="Y29" i="8" s="1"/>
  <c r="X28" i="14"/>
  <c r="X29" i="8" s="1"/>
  <c r="W28" i="14"/>
  <c r="W29" i="8" s="1"/>
  <c r="V28" i="14"/>
  <c r="V29" i="8" s="1"/>
  <c r="U28" i="14"/>
  <c r="U29" i="8" s="1"/>
  <c r="T28" i="14"/>
  <c r="T29" i="8" s="1"/>
  <c r="S28" i="14"/>
  <c r="S29" i="8" s="1"/>
  <c r="R28" i="14"/>
  <c r="R29" i="8" s="1"/>
  <c r="Q28" i="14"/>
  <c r="Q29" i="8" s="1"/>
  <c r="P28" i="14"/>
  <c r="O28" i="14"/>
  <c r="O29" i="8" s="1"/>
  <c r="N28" i="14"/>
  <c r="N29" i="8" s="1"/>
  <c r="M28" i="14"/>
  <c r="M29" i="8" s="1"/>
  <c r="L28" i="14"/>
  <c r="L29" i="8" s="1"/>
  <c r="K28" i="14"/>
  <c r="K29" i="8" s="1"/>
  <c r="J28" i="14"/>
  <c r="J29" i="8" s="1"/>
  <c r="I28" i="14"/>
  <c r="I29" i="8" s="1"/>
  <c r="H28" i="14"/>
  <c r="H29" i="8" s="1"/>
  <c r="G28" i="14"/>
  <c r="G29" i="8" s="1"/>
  <c r="F28" i="14"/>
  <c r="F29" i="8" s="1"/>
  <c r="E28" i="14"/>
  <c r="E29" i="8" s="1"/>
  <c r="D28" i="14"/>
  <c r="BK27" i="14"/>
  <c r="BK28" i="8" s="1"/>
  <c r="BJ27" i="14"/>
  <c r="BJ28" i="8" s="1"/>
  <c r="BI27" i="14"/>
  <c r="BI28" i="8" s="1"/>
  <c r="BH27" i="14"/>
  <c r="BH28" i="8" s="1"/>
  <c r="BG27" i="14"/>
  <c r="BG28" i="8" s="1"/>
  <c r="BF27" i="14"/>
  <c r="BF28" i="8" s="1"/>
  <c r="BE27" i="14"/>
  <c r="BE28" i="8" s="1"/>
  <c r="BD27" i="14"/>
  <c r="BD28" i="8" s="1"/>
  <c r="BC27" i="14"/>
  <c r="BC28" i="8" s="1"/>
  <c r="BB27" i="14"/>
  <c r="BB28" i="8" s="1"/>
  <c r="BA27" i="14"/>
  <c r="BA28" i="8" s="1"/>
  <c r="AZ27" i="14"/>
  <c r="AZ26" i="14" s="1"/>
  <c r="AY27" i="14"/>
  <c r="AY28" i="8" s="1"/>
  <c r="AX27" i="14"/>
  <c r="AX28" i="8" s="1"/>
  <c r="AW27" i="14"/>
  <c r="AW28" i="8" s="1"/>
  <c r="AV27" i="14"/>
  <c r="AV28" i="8" s="1"/>
  <c r="AU27" i="14"/>
  <c r="AU28" i="8" s="1"/>
  <c r="AT27" i="14"/>
  <c r="AT28" i="8" s="1"/>
  <c r="AS27" i="14"/>
  <c r="AS28" i="8" s="1"/>
  <c r="AR27" i="14"/>
  <c r="AR28" i="8" s="1"/>
  <c r="AQ27" i="14"/>
  <c r="AQ28" i="8" s="1"/>
  <c r="AP27" i="14"/>
  <c r="AP28" i="8" s="1"/>
  <c r="AO27" i="14"/>
  <c r="AO28" i="8" s="1"/>
  <c r="AN27" i="14"/>
  <c r="AN26" i="14" s="1"/>
  <c r="AM27" i="14"/>
  <c r="AM28" i="8" s="1"/>
  <c r="AL27" i="14"/>
  <c r="AL28" i="8" s="1"/>
  <c r="AK27" i="14"/>
  <c r="AK28" i="8" s="1"/>
  <c r="AJ27" i="14"/>
  <c r="AJ28" i="8" s="1"/>
  <c r="AI27" i="14"/>
  <c r="AI28" i="8" s="1"/>
  <c r="AH27" i="14"/>
  <c r="AH28" i="8" s="1"/>
  <c r="AG27" i="14"/>
  <c r="AG28" i="8" s="1"/>
  <c r="AF27" i="14"/>
  <c r="AF28" i="8" s="1"/>
  <c r="AE27" i="14"/>
  <c r="AE28" i="8" s="1"/>
  <c r="AD27" i="14"/>
  <c r="AD28" i="8" s="1"/>
  <c r="AC27" i="14"/>
  <c r="AC28" i="8" s="1"/>
  <c r="AB27" i="14"/>
  <c r="AB26" i="14" s="1"/>
  <c r="AA27" i="14"/>
  <c r="AA28" i="8" s="1"/>
  <c r="Z27" i="14"/>
  <c r="Z28" i="8" s="1"/>
  <c r="Y27" i="14"/>
  <c r="Y28" i="8" s="1"/>
  <c r="X27" i="14"/>
  <c r="X28" i="8" s="1"/>
  <c r="W27" i="14"/>
  <c r="W28" i="8" s="1"/>
  <c r="V27" i="14"/>
  <c r="V28" i="8" s="1"/>
  <c r="U27" i="14"/>
  <c r="U28" i="8" s="1"/>
  <c r="T27" i="14"/>
  <c r="T28" i="8" s="1"/>
  <c r="S27" i="14"/>
  <c r="S28" i="8" s="1"/>
  <c r="R27" i="14"/>
  <c r="R28" i="8" s="1"/>
  <c r="Q27" i="14"/>
  <c r="Q28" i="8" s="1"/>
  <c r="P27" i="14"/>
  <c r="O27" i="14"/>
  <c r="O28" i="8" s="1"/>
  <c r="N27" i="14"/>
  <c r="N28" i="8" s="1"/>
  <c r="M27" i="14"/>
  <c r="M28" i="8" s="1"/>
  <c r="L27" i="14"/>
  <c r="L28" i="8" s="1"/>
  <c r="K27" i="14"/>
  <c r="K28" i="8" s="1"/>
  <c r="J27" i="14"/>
  <c r="J28" i="8" s="1"/>
  <c r="I27" i="14"/>
  <c r="I28" i="8" s="1"/>
  <c r="H27" i="14"/>
  <c r="H28" i="8" s="1"/>
  <c r="G27" i="14"/>
  <c r="G28" i="8" s="1"/>
  <c r="F27" i="14"/>
  <c r="F28" i="8" s="1"/>
  <c r="E27" i="14"/>
  <c r="E28" i="8" s="1"/>
  <c r="D27" i="14"/>
  <c r="D26" i="14" s="1"/>
  <c r="BK25" i="14"/>
  <c r="BJ25" i="14"/>
  <c r="BI25" i="14"/>
  <c r="BH25" i="14"/>
  <c r="BG25" i="14"/>
  <c r="BF25" i="14"/>
  <c r="BE25" i="14"/>
  <c r="BD25" i="14"/>
  <c r="BC25" i="14"/>
  <c r="BB25" i="14"/>
  <c r="BA25" i="14"/>
  <c r="AZ25" i="14"/>
  <c r="AY25" i="14"/>
  <c r="AX25" i="14"/>
  <c r="AW25" i="14"/>
  <c r="AV25" i="14"/>
  <c r="AU25" i="14"/>
  <c r="AT25" i="14"/>
  <c r="AS25" i="14"/>
  <c r="AR25" i="14"/>
  <c r="AQ25" i="14"/>
  <c r="AP25" i="14"/>
  <c r="AO25" i="14"/>
  <c r="AN25" i="14"/>
  <c r="AM25" i="14"/>
  <c r="AL25" i="14"/>
  <c r="AK25" i="14"/>
  <c r="AJ25" i="14"/>
  <c r="AI25" i="14"/>
  <c r="AH25" i="14"/>
  <c r="AG25" i="14"/>
  <c r="AF25" i="14"/>
  <c r="AE25" i="14"/>
  <c r="AD25" i="14"/>
  <c r="AC25" i="14"/>
  <c r="AB25" i="14"/>
  <c r="AA25" i="14"/>
  <c r="Z25" i="14"/>
  <c r="Y25" i="14"/>
  <c r="X25" i="14"/>
  <c r="W25" i="14"/>
  <c r="V25" i="14"/>
  <c r="U25" i="14"/>
  <c r="T25" i="14"/>
  <c r="S25" i="14"/>
  <c r="R25" i="14"/>
  <c r="Q25" i="14"/>
  <c r="P25" i="14"/>
  <c r="O25" i="14"/>
  <c r="N25" i="14"/>
  <c r="M25" i="14"/>
  <c r="L25" i="14"/>
  <c r="K25" i="14"/>
  <c r="J25" i="14"/>
  <c r="I25" i="14"/>
  <c r="H25" i="14"/>
  <c r="G25" i="14"/>
  <c r="F25" i="14"/>
  <c r="E25" i="14"/>
  <c r="D25" i="14"/>
  <c r="C25" i="14"/>
  <c r="C73" i="14" s="1"/>
  <c r="B25" i="14"/>
  <c r="B96" i="14" s="1"/>
  <c r="B144" i="14" s="1"/>
  <c r="B192" i="14" s="1"/>
  <c r="BK24" i="14"/>
  <c r="BJ24" i="14"/>
  <c r="BI24" i="14"/>
  <c r="BH24" i="14"/>
  <c r="BG24" i="14"/>
  <c r="BF24" i="14"/>
  <c r="BE24" i="14"/>
  <c r="BD24" i="14"/>
  <c r="BC24" i="14"/>
  <c r="BB24" i="14"/>
  <c r="BA24" i="14"/>
  <c r="AZ24" i="14"/>
  <c r="AY24" i="14"/>
  <c r="AX24" i="14"/>
  <c r="AW24" i="14"/>
  <c r="AV24" i="14"/>
  <c r="AU24" i="14"/>
  <c r="AT24" i="14"/>
  <c r="AS24" i="14"/>
  <c r="AR24" i="14"/>
  <c r="AQ24" i="14"/>
  <c r="AP24" i="14"/>
  <c r="AO24" i="14"/>
  <c r="AN24" i="14"/>
  <c r="AM24" i="14"/>
  <c r="AL24" i="14"/>
  <c r="AK24" i="14"/>
  <c r="AJ24" i="14"/>
  <c r="AI24" i="14"/>
  <c r="AH24" i="14"/>
  <c r="AG24" i="14"/>
  <c r="AF24" i="14"/>
  <c r="AE24" i="14"/>
  <c r="AD24" i="14"/>
  <c r="AC24" i="14"/>
  <c r="AB24" i="14"/>
  <c r="AA24" i="14"/>
  <c r="Z24" i="14"/>
  <c r="Y24" i="14"/>
  <c r="X24" i="14"/>
  <c r="W24" i="14"/>
  <c r="V24" i="14"/>
  <c r="U24" i="14"/>
  <c r="T24" i="14"/>
  <c r="S24" i="14"/>
  <c r="R24" i="14"/>
  <c r="Q24" i="14"/>
  <c r="P24" i="14"/>
  <c r="O24" i="14"/>
  <c r="N24" i="14"/>
  <c r="M24" i="14"/>
  <c r="L24" i="14"/>
  <c r="K24" i="14"/>
  <c r="J24" i="14"/>
  <c r="I24" i="14"/>
  <c r="H24" i="14"/>
  <c r="G24" i="14"/>
  <c r="F24" i="14"/>
  <c r="E24" i="14"/>
  <c r="D24" i="14"/>
  <c r="C24" i="14"/>
  <c r="C72" i="14" s="1"/>
  <c r="B24" i="14"/>
  <c r="B48" i="14" s="1"/>
  <c r="BK23" i="14"/>
  <c r="BJ23" i="14"/>
  <c r="BI23" i="14"/>
  <c r="BH23" i="14"/>
  <c r="BG23" i="14"/>
  <c r="BF23" i="14"/>
  <c r="BE23" i="14"/>
  <c r="BD23" i="14"/>
  <c r="BC23" i="14"/>
  <c r="BB23" i="14"/>
  <c r="BA23" i="14"/>
  <c r="AZ23" i="14"/>
  <c r="AY23" i="14"/>
  <c r="AX23" i="14"/>
  <c r="AW23" i="14"/>
  <c r="AV23" i="14"/>
  <c r="AU23" i="14"/>
  <c r="AT23" i="14"/>
  <c r="AS23" i="14"/>
  <c r="AR23" i="14"/>
  <c r="AQ23" i="14"/>
  <c r="AP23" i="14"/>
  <c r="AO23" i="14"/>
  <c r="AN23" i="14"/>
  <c r="AM23" i="14"/>
  <c r="AL23" i="14"/>
  <c r="AK23" i="14"/>
  <c r="AJ23" i="14"/>
  <c r="AI23" i="14"/>
  <c r="AH23" i="14"/>
  <c r="AG23" i="14"/>
  <c r="AF23" i="14"/>
  <c r="AE23" i="14"/>
  <c r="AD23" i="14"/>
  <c r="AC23" i="14"/>
  <c r="AB23" i="14"/>
  <c r="AA23" i="14"/>
  <c r="Z23" i="14"/>
  <c r="Y23" i="14"/>
  <c r="X23" i="14"/>
  <c r="W23" i="14"/>
  <c r="V23" i="14"/>
  <c r="U23" i="14"/>
  <c r="T23" i="14"/>
  <c r="S23" i="14"/>
  <c r="R23" i="14"/>
  <c r="Q23" i="14"/>
  <c r="P23" i="14"/>
  <c r="O23" i="14"/>
  <c r="N23" i="14"/>
  <c r="M23" i="14"/>
  <c r="L23" i="14"/>
  <c r="K23" i="14"/>
  <c r="J23" i="14"/>
  <c r="I23" i="14"/>
  <c r="H23" i="14"/>
  <c r="G23" i="14"/>
  <c r="F23" i="14"/>
  <c r="E23" i="14"/>
  <c r="D23" i="14"/>
  <c r="C23" i="14"/>
  <c r="C71" i="14" s="1"/>
  <c r="B23" i="14"/>
  <c r="B94" i="14" s="1"/>
  <c r="B142" i="14" s="1"/>
  <c r="B190" i="14" s="1"/>
  <c r="BK22" i="14"/>
  <c r="BJ22" i="14"/>
  <c r="BI22" i="14"/>
  <c r="BH22" i="14"/>
  <c r="BG22" i="14"/>
  <c r="BF22" i="14"/>
  <c r="BE22" i="14"/>
  <c r="BD22" i="14"/>
  <c r="BC22" i="14"/>
  <c r="BB22" i="14"/>
  <c r="BA22" i="14"/>
  <c r="AZ22" i="14"/>
  <c r="AY22" i="14"/>
  <c r="AX22" i="14"/>
  <c r="AW22" i="14"/>
  <c r="AV22" i="14"/>
  <c r="AU22" i="14"/>
  <c r="AT22" i="14"/>
  <c r="AS22" i="14"/>
  <c r="AR22" i="14"/>
  <c r="AQ22" i="14"/>
  <c r="AP22" i="14"/>
  <c r="AO22" i="14"/>
  <c r="AN22" i="14"/>
  <c r="AM22" i="14"/>
  <c r="AL22" i="14"/>
  <c r="AK22" i="14"/>
  <c r="AJ22" i="14"/>
  <c r="AI22" i="14"/>
  <c r="AH22" i="14"/>
  <c r="AG22" i="14"/>
  <c r="AF22" i="14"/>
  <c r="AE22" i="14"/>
  <c r="AD22" i="14"/>
  <c r="AC22" i="14"/>
  <c r="AB22" i="14"/>
  <c r="AA22" i="14"/>
  <c r="Z22" i="14"/>
  <c r="Y22" i="14"/>
  <c r="X22" i="14"/>
  <c r="W22" i="14"/>
  <c r="V22" i="14"/>
  <c r="U22" i="14"/>
  <c r="T22" i="14"/>
  <c r="S22" i="14"/>
  <c r="R22" i="14"/>
  <c r="Q22" i="14"/>
  <c r="P22" i="14"/>
  <c r="O22" i="14"/>
  <c r="N22" i="14"/>
  <c r="M22" i="14"/>
  <c r="L22" i="14"/>
  <c r="K22" i="14"/>
  <c r="J22" i="14"/>
  <c r="I22" i="14"/>
  <c r="H22" i="14"/>
  <c r="G22" i="14"/>
  <c r="F22" i="14"/>
  <c r="E22" i="14"/>
  <c r="D22" i="14"/>
  <c r="C22" i="14"/>
  <c r="C70" i="14" s="1"/>
  <c r="B22" i="14"/>
  <c r="B46" i="14" s="1"/>
  <c r="BK21" i="14"/>
  <c r="BJ21" i="14"/>
  <c r="BI21" i="14"/>
  <c r="BH21" i="14"/>
  <c r="BG21" i="14"/>
  <c r="BF21" i="14"/>
  <c r="BE21" i="14"/>
  <c r="BD21" i="14"/>
  <c r="BC21" i="14"/>
  <c r="BB21" i="14"/>
  <c r="BA21" i="14"/>
  <c r="AZ21" i="14"/>
  <c r="AY21" i="14"/>
  <c r="AX21" i="14"/>
  <c r="AW21" i="14"/>
  <c r="AV21" i="14"/>
  <c r="AU21" i="14"/>
  <c r="AT21" i="14"/>
  <c r="AS21" i="14"/>
  <c r="AR21" i="14"/>
  <c r="AQ21" i="14"/>
  <c r="AP21" i="14"/>
  <c r="AO21" i="14"/>
  <c r="AN21" i="14"/>
  <c r="AM21" i="14"/>
  <c r="AL21" i="14"/>
  <c r="AK21" i="14"/>
  <c r="AJ21" i="14"/>
  <c r="AI21" i="14"/>
  <c r="AH21" i="14"/>
  <c r="AG21" i="14"/>
  <c r="AF21" i="14"/>
  <c r="AE21" i="14"/>
  <c r="AD21" i="14"/>
  <c r="AC21" i="14"/>
  <c r="AB21" i="14"/>
  <c r="AA21" i="14"/>
  <c r="Z21" i="14"/>
  <c r="Y21" i="14"/>
  <c r="X21" i="14"/>
  <c r="W21" i="14"/>
  <c r="V21" i="14"/>
  <c r="U21" i="14"/>
  <c r="T21" i="14"/>
  <c r="S21" i="14"/>
  <c r="R21" i="14"/>
  <c r="Q21" i="14"/>
  <c r="P21" i="14"/>
  <c r="O21" i="14"/>
  <c r="N21" i="14"/>
  <c r="M21" i="14"/>
  <c r="L21" i="14"/>
  <c r="K21" i="14"/>
  <c r="J21" i="14"/>
  <c r="I21" i="14"/>
  <c r="H21" i="14"/>
  <c r="G21" i="14"/>
  <c r="F21" i="14"/>
  <c r="E21" i="14"/>
  <c r="D21" i="14"/>
  <c r="C21" i="14"/>
  <c r="C69" i="14" s="1"/>
  <c r="B21" i="14"/>
  <c r="B92" i="14" s="1"/>
  <c r="B140" i="14" s="1"/>
  <c r="B188" i="14" s="1"/>
  <c r="BK20" i="14"/>
  <c r="BJ20" i="14"/>
  <c r="BI20" i="14"/>
  <c r="BH20" i="14"/>
  <c r="BG20" i="14"/>
  <c r="BF20" i="14"/>
  <c r="BE20" i="14"/>
  <c r="BD20" i="14"/>
  <c r="BC20" i="14"/>
  <c r="BB20" i="14"/>
  <c r="BA20" i="14"/>
  <c r="AZ20" i="14"/>
  <c r="AY20" i="14"/>
  <c r="AX20" i="14"/>
  <c r="AW20" i="14"/>
  <c r="AV20" i="14"/>
  <c r="AU20" i="14"/>
  <c r="AT20" i="14"/>
  <c r="AS20" i="14"/>
  <c r="AR20" i="14"/>
  <c r="AQ20" i="14"/>
  <c r="AP20" i="14"/>
  <c r="AO20" i="14"/>
  <c r="AN20" i="14"/>
  <c r="AM20" i="14"/>
  <c r="AL20" i="14"/>
  <c r="AK20" i="14"/>
  <c r="AJ20" i="14"/>
  <c r="AI20" i="14"/>
  <c r="AH20" i="14"/>
  <c r="AG20" i="14"/>
  <c r="AF20" i="14"/>
  <c r="AE20" i="14"/>
  <c r="AD20" i="14"/>
  <c r="AC20" i="14"/>
  <c r="AB20" i="14"/>
  <c r="AA20" i="14"/>
  <c r="Z20" i="14"/>
  <c r="Y20" i="14"/>
  <c r="X20" i="14"/>
  <c r="W20" i="14"/>
  <c r="V20" i="14"/>
  <c r="U20" i="14"/>
  <c r="T20" i="14"/>
  <c r="S20" i="14"/>
  <c r="R20" i="14"/>
  <c r="Q20" i="14"/>
  <c r="P20" i="14"/>
  <c r="O20" i="14"/>
  <c r="N20" i="14"/>
  <c r="M20" i="14"/>
  <c r="L20" i="14"/>
  <c r="K20" i="14"/>
  <c r="J20" i="14"/>
  <c r="I20" i="14"/>
  <c r="H20" i="14"/>
  <c r="G20" i="14"/>
  <c r="F20" i="14"/>
  <c r="E20" i="14"/>
  <c r="D20" i="14"/>
  <c r="C20" i="14"/>
  <c r="C68" i="14" s="1"/>
  <c r="B20" i="14"/>
  <c r="B44" i="14" s="1"/>
  <c r="BK19" i="14"/>
  <c r="BJ19" i="14"/>
  <c r="BI19" i="14"/>
  <c r="BH19" i="14"/>
  <c r="BG19" i="14"/>
  <c r="BF19" i="14"/>
  <c r="BE19" i="14"/>
  <c r="BD19" i="14"/>
  <c r="BC19" i="14"/>
  <c r="BB19" i="14"/>
  <c r="BA19" i="14"/>
  <c r="AZ19" i="14"/>
  <c r="AY19" i="14"/>
  <c r="AX19" i="14"/>
  <c r="AW19" i="14"/>
  <c r="AV19" i="14"/>
  <c r="AU19" i="14"/>
  <c r="AT19" i="14"/>
  <c r="AS19" i="14"/>
  <c r="AR19" i="14"/>
  <c r="AQ19" i="14"/>
  <c r="AP19" i="14"/>
  <c r="AO19" i="14"/>
  <c r="AN19" i="14"/>
  <c r="AM19" i="14"/>
  <c r="AL19" i="14"/>
  <c r="AK19" i="14"/>
  <c r="AJ19" i="14"/>
  <c r="AI19" i="14"/>
  <c r="AH19" i="14"/>
  <c r="AG19" i="14"/>
  <c r="AF19" i="14"/>
  <c r="AE19" i="14"/>
  <c r="AD19" i="14"/>
  <c r="AC19" i="14"/>
  <c r="AB19" i="14"/>
  <c r="AA19" i="14"/>
  <c r="Z19" i="14"/>
  <c r="Y19" i="14"/>
  <c r="X19" i="14"/>
  <c r="W19" i="14"/>
  <c r="V19" i="14"/>
  <c r="U19" i="14"/>
  <c r="T19" i="14"/>
  <c r="S19" i="14"/>
  <c r="R19" i="14"/>
  <c r="Q19" i="14"/>
  <c r="P19" i="14"/>
  <c r="O19" i="14"/>
  <c r="N19" i="14"/>
  <c r="M19" i="14"/>
  <c r="L19" i="14"/>
  <c r="K19" i="14"/>
  <c r="J19" i="14"/>
  <c r="I19" i="14"/>
  <c r="H19" i="14"/>
  <c r="G19" i="14"/>
  <c r="F19" i="14"/>
  <c r="E19" i="14"/>
  <c r="D19" i="14"/>
  <c r="C19" i="14"/>
  <c r="C67" i="14" s="1"/>
  <c r="B19" i="14"/>
  <c r="B90" i="14" s="1"/>
  <c r="B138" i="14" s="1"/>
  <c r="B186" i="14" s="1"/>
  <c r="BK18" i="14"/>
  <c r="BJ18" i="14"/>
  <c r="BI18" i="14"/>
  <c r="BH18" i="14"/>
  <c r="BG18" i="14"/>
  <c r="BF18" i="14"/>
  <c r="BE18" i="14"/>
  <c r="BD18" i="14"/>
  <c r="BC18" i="14"/>
  <c r="BB18" i="14"/>
  <c r="BA18" i="14"/>
  <c r="AZ18" i="14"/>
  <c r="AY18" i="14"/>
  <c r="AX18" i="14"/>
  <c r="AW18" i="14"/>
  <c r="AV18" i="14"/>
  <c r="AU18" i="14"/>
  <c r="AT18" i="14"/>
  <c r="AS18" i="14"/>
  <c r="AR18" i="14"/>
  <c r="AQ18" i="14"/>
  <c r="AP18" i="14"/>
  <c r="AO18" i="14"/>
  <c r="AN18" i="14"/>
  <c r="AM18" i="14"/>
  <c r="AL18" i="14"/>
  <c r="AK18" i="14"/>
  <c r="AJ18" i="14"/>
  <c r="AI18" i="14"/>
  <c r="AH18" i="14"/>
  <c r="AG18" i="14"/>
  <c r="AF18" i="14"/>
  <c r="AE18" i="14"/>
  <c r="AD18" i="14"/>
  <c r="AC18" i="14"/>
  <c r="AB18" i="14"/>
  <c r="AA18" i="14"/>
  <c r="Z18" i="14"/>
  <c r="Y18" i="14"/>
  <c r="X18" i="14"/>
  <c r="W18" i="14"/>
  <c r="V18" i="14"/>
  <c r="U18" i="14"/>
  <c r="T18" i="14"/>
  <c r="S18" i="14"/>
  <c r="R18" i="14"/>
  <c r="Q18" i="14"/>
  <c r="P18" i="14"/>
  <c r="O18" i="14"/>
  <c r="N18" i="14"/>
  <c r="M18" i="14"/>
  <c r="L18" i="14"/>
  <c r="K18" i="14"/>
  <c r="J18" i="14"/>
  <c r="I18" i="14"/>
  <c r="H18" i="14"/>
  <c r="G18" i="14"/>
  <c r="F18" i="14"/>
  <c r="E18" i="14"/>
  <c r="D18" i="14"/>
  <c r="C18" i="14"/>
  <c r="C66" i="14" s="1"/>
  <c r="B18" i="14"/>
  <c r="B42" i="14" s="1"/>
  <c r="BK17" i="14"/>
  <c r="BJ17" i="14"/>
  <c r="BI17" i="14"/>
  <c r="BH17" i="14"/>
  <c r="BG17" i="14"/>
  <c r="BF17" i="14"/>
  <c r="BE17" i="14"/>
  <c r="BD17" i="14"/>
  <c r="BC17" i="14"/>
  <c r="BB17" i="14"/>
  <c r="BA17" i="14"/>
  <c r="AZ17" i="14"/>
  <c r="AY17" i="14"/>
  <c r="AX17" i="14"/>
  <c r="AW17" i="14"/>
  <c r="AV17" i="14"/>
  <c r="AU17" i="14"/>
  <c r="AT17" i="14"/>
  <c r="AS17" i="14"/>
  <c r="AR17" i="14"/>
  <c r="AQ17" i="14"/>
  <c r="AP17" i="14"/>
  <c r="AO17" i="14"/>
  <c r="AN17" i="14"/>
  <c r="AM17" i="14"/>
  <c r="AL17" i="14"/>
  <c r="AK17" i="14"/>
  <c r="AJ17" i="14"/>
  <c r="AI17" i="14"/>
  <c r="AH17" i="14"/>
  <c r="AG17" i="14"/>
  <c r="AF17" i="14"/>
  <c r="AE17" i="14"/>
  <c r="AD17" i="14"/>
  <c r="AC17" i="14"/>
  <c r="AB17" i="14"/>
  <c r="AA17" i="14"/>
  <c r="Z17" i="14"/>
  <c r="Y17" i="14"/>
  <c r="X17" i="14"/>
  <c r="W17" i="14"/>
  <c r="V17" i="14"/>
  <c r="U17" i="14"/>
  <c r="T17" i="14"/>
  <c r="S17" i="14"/>
  <c r="R17" i="14"/>
  <c r="Q17" i="14"/>
  <c r="P17" i="14"/>
  <c r="O17" i="14"/>
  <c r="N17" i="14"/>
  <c r="M17" i="14"/>
  <c r="L17" i="14"/>
  <c r="K17" i="14"/>
  <c r="J17" i="14"/>
  <c r="I17" i="14"/>
  <c r="H17" i="14"/>
  <c r="G17" i="14"/>
  <c r="F17" i="14"/>
  <c r="E17" i="14"/>
  <c r="D17" i="14"/>
  <c r="C17" i="14"/>
  <c r="C65" i="14" s="1"/>
  <c r="B17" i="14"/>
  <c r="B88" i="14" s="1"/>
  <c r="B136" i="14" s="1"/>
  <c r="B184" i="14" s="1"/>
  <c r="BK16" i="14"/>
  <c r="BJ16" i="14"/>
  <c r="BI16" i="14"/>
  <c r="BH16" i="14"/>
  <c r="BG16" i="14"/>
  <c r="BF16" i="14"/>
  <c r="BE16" i="14"/>
  <c r="BD16" i="14"/>
  <c r="BC16" i="14"/>
  <c r="BB16" i="14"/>
  <c r="BA16" i="14"/>
  <c r="AZ16" i="14"/>
  <c r="AY16" i="14"/>
  <c r="AX16" i="14"/>
  <c r="AW16" i="14"/>
  <c r="AV16" i="14"/>
  <c r="AU16" i="14"/>
  <c r="AT16" i="14"/>
  <c r="AS16" i="14"/>
  <c r="AR16" i="14"/>
  <c r="AQ16" i="14"/>
  <c r="AP16" i="14"/>
  <c r="AO16" i="14"/>
  <c r="AN16" i="14"/>
  <c r="AM16" i="14"/>
  <c r="AL16" i="14"/>
  <c r="AK16" i="14"/>
  <c r="AJ16" i="14"/>
  <c r="AI16" i="14"/>
  <c r="AH16" i="14"/>
  <c r="AG16" i="14"/>
  <c r="AF16" i="14"/>
  <c r="AE16" i="14"/>
  <c r="AD16" i="14"/>
  <c r="AC16" i="14"/>
  <c r="AB16" i="14"/>
  <c r="AA16" i="14"/>
  <c r="Z16" i="14"/>
  <c r="Y16" i="14"/>
  <c r="X16" i="14"/>
  <c r="W16" i="14"/>
  <c r="V16" i="14"/>
  <c r="U16" i="14"/>
  <c r="T16" i="14"/>
  <c r="S16" i="14"/>
  <c r="R16" i="14"/>
  <c r="Q16" i="14"/>
  <c r="P16" i="14"/>
  <c r="O16" i="14"/>
  <c r="N16" i="14"/>
  <c r="M16" i="14"/>
  <c r="L16" i="14"/>
  <c r="K16" i="14"/>
  <c r="J16" i="14"/>
  <c r="I16" i="14"/>
  <c r="H16" i="14"/>
  <c r="G16" i="14"/>
  <c r="F16" i="14"/>
  <c r="E16" i="14"/>
  <c r="D16" i="14"/>
  <c r="C16" i="14"/>
  <c r="B16" i="14"/>
  <c r="B64" i="14" s="1"/>
  <c r="B111" i="14" s="1"/>
  <c r="B159" i="14" s="1"/>
  <c r="B15" i="14"/>
  <c r="B86" i="14" s="1"/>
  <c r="B134" i="14" s="1"/>
  <c r="B182" i="14" s="1"/>
  <c r="BK14" i="14"/>
  <c r="BJ14" i="14"/>
  <c r="BI14" i="14"/>
  <c r="BH14" i="14"/>
  <c r="BG14" i="14"/>
  <c r="BF14" i="14"/>
  <c r="BE14" i="14"/>
  <c r="BD14" i="14"/>
  <c r="BC14" i="14"/>
  <c r="BB14" i="14"/>
  <c r="BA14" i="14"/>
  <c r="AZ14" i="14"/>
  <c r="AY14" i="14"/>
  <c r="AX14" i="14"/>
  <c r="AW14" i="14"/>
  <c r="AV14" i="14"/>
  <c r="AU14" i="14"/>
  <c r="AT14" i="14"/>
  <c r="AS14" i="14"/>
  <c r="AR14" i="14"/>
  <c r="AQ14" i="14"/>
  <c r="AP14" i="14"/>
  <c r="AO14" i="14"/>
  <c r="AN14" i="14"/>
  <c r="AM14" i="14"/>
  <c r="AL14" i="14"/>
  <c r="AK14" i="14"/>
  <c r="AJ14" i="14"/>
  <c r="AI14" i="14"/>
  <c r="AH14" i="14"/>
  <c r="AG14" i="14"/>
  <c r="AF14" i="14"/>
  <c r="AE14" i="14"/>
  <c r="AD14" i="14"/>
  <c r="AC14" i="14"/>
  <c r="AB14" i="14"/>
  <c r="AA14" i="14"/>
  <c r="Z14" i="14"/>
  <c r="Y14" i="14"/>
  <c r="X14" i="14"/>
  <c r="W14" i="14"/>
  <c r="V14" i="14"/>
  <c r="U14" i="14"/>
  <c r="T14" i="14"/>
  <c r="S14" i="14"/>
  <c r="R14" i="14"/>
  <c r="Q14" i="14"/>
  <c r="P14" i="14"/>
  <c r="O14" i="14"/>
  <c r="N14" i="14"/>
  <c r="M14" i="14"/>
  <c r="L14" i="14"/>
  <c r="K14" i="14"/>
  <c r="J14" i="14"/>
  <c r="I14" i="14"/>
  <c r="H14" i="14"/>
  <c r="G14" i="14"/>
  <c r="F14" i="14"/>
  <c r="E14" i="14"/>
  <c r="D14" i="14"/>
  <c r="C14" i="14"/>
  <c r="C62" i="14" s="1"/>
  <c r="B14" i="14"/>
  <c r="B85" i="14" s="1"/>
  <c r="B133" i="14" s="1"/>
  <c r="B181" i="14" s="1"/>
  <c r="BK13" i="14"/>
  <c r="BJ13" i="14"/>
  <c r="BI13" i="14"/>
  <c r="BH13" i="14"/>
  <c r="BG13" i="14"/>
  <c r="BF13" i="14"/>
  <c r="BE13" i="14"/>
  <c r="BD13" i="14"/>
  <c r="BC13" i="14"/>
  <c r="BB13" i="14"/>
  <c r="BA13" i="14"/>
  <c r="AZ13" i="14"/>
  <c r="AY13" i="14"/>
  <c r="AX13" i="14"/>
  <c r="AW13" i="14"/>
  <c r="AV13" i="14"/>
  <c r="AU13" i="14"/>
  <c r="AT13" i="14"/>
  <c r="AS13" i="14"/>
  <c r="AR13" i="14"/>
  <c r="AQ13" i="14"/>
  <c r="AP13" i="14"/>
  <c r="AO13" i="14"/>
  <c r="AN13" i="14"/>
  <c r="AM13" i="14"/>
  <c r="AL13" i="14"/>
  <c r="AK13" i="14"/>
  <c r="AJ13" i="14"/>
  <c r="AI13" i="14"/>
  <c r="AH13" i="14"/>
  <c r="AG13" i="14"/>
  <c r="AF13" i="14"/>
  <c r="AE13" i="14"/>
  <c r="AD13" i="14"/>
  <c r="AC13" i="14"/>
  <c r="AB13" i="14"/>
  <c r="AA13" i="14"/>
  <c r="Z13" i="14"/>
  <c r="Y13" i="14"/>
  <c r="X13" i="14"/>
  <c r="W13" i="14"/>
  <c r="V13" i="14"/>
  <c r="U13" i="14"/>
  <c r="T13" i="14"/>
  <c r="S13" i="14"/>
  <c r="R13" i="14"/>
  <c r="Q13" i="14"/>
  <c r="P13" i="14"/>
  <c r="O13" i="14"/>
  <c r="N13" i="14"/>
  <c r="M13" i="14"/>
  <c r="L13" i="14"/>
  <c r="K13" i="14"/>
  <c r="J13" i="14"/>
  <c r="I13" i="14"/>
  <c r="H13" i="14"/>
  <c r="G13" i="14"/>
  <c r="F13" i="14"/>
  <c r="E13" i="14"/>
  <c r="D13" i="14"/>
  <c r="C13" i="14"/>
  <c r="C61" i="14" s="1"/>
  <c r="B13" i="14"/>
  <c r="B84" i="14" s="1"/>
  <c r="B132" i="14" s="1"/>
  <c r="B180" i="14" s="1"/>
  <c r="BK12" i="14"/>
  <c r="BJ12" i="14"/>
  <c r="BI12" i="14"/>
  <c r="BH12" i="14"/>
  <c r="BG12" i="14"/>
  <c r="BF12" i="14"/>
  <c r="BE12" i="14"/>
  <c r="BD12" i="14"/>
  <c r="BC12" i="14"/>
  <c r="BB12" i="14"/>
  <c r="BA12" i="14"/>
  <c r="AZ12" i="14"/>
  <c r="AY12" i="14"/>
  <c r="AX12" i="14"/>
  <c r="AW12" i="14"/>
  <c r="AV12" i="14"/>
  <c r="AU12" i="14"/>
  <c r="AT12" i="14"/>
  <c r="AS12" i="14"/>
  <c r="AR12" i="14"/>
  <c r="AQ12" i="14"/>
  <c r="AP12" i="14"/>
  <c r="AO12" i="14"/>
  <c r="AN12" i="14"/>
  <c r="AM12" i="14"/>
  <c r="AL12" i="14"/>
  <c r="AK12" i="14"/>
  <c r="AJ12" i="14"/>
  <c r="AI12" i="14"/>
  <c r="AH12" i="14"/>
  <c r="AG12" i="14"/>
  <c r="AF12" i="14"/>
  <c r="AE12" i="14"/>
  <c r="AD12" i="14"/>
  <c r="AC12" i="14"/>
  <c r="AB12" i="14"/>
  <c r="AA12" i="14"/>
  <c r="Z12" i="14"/>
  <c r="Y12" i="14"/>
  <c r="X12" i="14"/>
  <c r="W12" i="14"/>
  <c r="V12" i="14"/>
  <c r="U12" i="14"/>
  <c r="T12" i="14"/>
  <c r="S12" i="14"/>
  <c r="R12" i="14"/>
  <c r="Q12" i="14"/>
  <c r="P12" i="14"/>
  <c r="O12" i="14"/>
  <c r="N12" i="14"/>
  <c r="M12" i="14"/>
  <c r="L12" i="14"/>
  <c r="K12" i="14"/>
  <c r="J12" i="14"/>
  <c r="I12" i="14"/>
  <c r="H12" i="14"/>
  <c r="G12" i="14"/>
  <c r="F12" i="14"/>
  <c r="E12" i="14"/>
  <c r="D12" i="14"/>
  <c r="C12" i="14"/>
  <c r="C60" i="14" s="1"/>
  <c r="B12" i="14"/>
  <c r="B83" i="14" s="1"/>
  <c r="B131" i="14" s="1"/>
  <c r="B179" i="14" s="1"/>
  <c r="BK11" i="14"/>
  <c r="BJ11" i="14"/>
  <c r="BI11" i="14"/>
  <c r="BH11" i="14"/>
  <c r="BG11" i="14"/>
  <c r="BF11" i="14"/>
  <c r="BE11" i="14"/>
  <c r="BD11" i="14"/>
  <c r="BC11" i="14"/>
  <c r="BB11" i="14"/>
  <c r="BA11" i="14"/>
  <c r="AZ11" i="14"/>
  <c r="AY11" i="14"/>
  <c r="AX11" i="14"/>
  <c r="AW11" i="14"/>
  <c r="AV11" i="14"/>
  <c r="AU11" i="14"/>
  <c r="AT11" i="14"/>
  <c r="AS11" i="14"/>
  <c r="AR11" i="14"/>
  <c r="AQ11" i="14"/>
  <c r="AP11" i="14"/>
  <c r="AO11" i="14"/>
  <c r="AN11" i="14"/>
  <c r="AM11" i="14"/>
  <c r="AL11" i="14"/>
  <c r="AK11" i="14"/>
  <c r="AJ11" i="14"/>
  <c r="AI11" i="14"/>
  <c r="AH11" i="14"/>
  <c r="AG11" i="14"/>
  <c r="AF11" i="14"/>
  <c r="AE11" i="14"/>
  <c r="AD11" i="14"/>
  <c r="AC11" i="14"/>
  <c r="AB11" i="14"/>
  <c r="AA11" i="14"/>
  <c r="Z11" i="14"/>
  <c r="Y11" i="14"/>
  <c r="X11" i="14"/>
  <c r="W11" i="14"/>
  <c r="V11" i="14"/>
  <c r="U11" i="14"/>
  <c r="T11" i="14"/>
  <c r="S11" i="14"/>
  <c r="R11" i="14"/>
  <c r="Q11" i="14"/>
  <c r="P11" i="14"/>
  <c r="O11" i="14"/>
  <c r="N11" i="14"/>
  <c r="M11" i="14"/>
  <c r="L11" i="14"/>
  <c r="K11" i="14"/>
  <c r="J11" i="14"/>
  <c r="I11" i="14"/>
  <c r="H11" i="14"/>
  <c r="G11" i="14"/>
  <c r="F11" i="14"/>
  <c r="E11" i="14"/>
  <c r="D11" i="14"/>
  <c r="C11" i="14"/>
  <c r="C59" i="14" s="1"/>
  <c r="B11" i="14"/>
  <c r="B82" i="14" s="1"/>
  <c r="B130" i="14" s="1"/>
  <c r="B178" i="14" s="1"/>
  <c r="BK10" i="14"/>
  <c r="BJ10" i="14"/>
  <c r="BI10" i="14"/>
  <c r="BH10" i="14"/>
  <c r="BG10" i="14"/>
  <c r="BF10" i="14"/>
  <c r="BE10" i="14"/>
  <c r="BD10" i="14"/>
  <c r="BC10" i="14"/>
  <c r="BB10" i="14"/>
  <c r="BA10" i="14"/>
  <c r="AZ10" i="14"/>
  <c r="AY10" i="14"/>
  <c r="AX10" i="14"/>
  <c r="AW10" i="14"/>
  <c r="AV10" i="14"/>
  <c r="AU10" i="14"/>
  <c r="AT10" i="14"/>
  <c r="AS10" i="14"/>
  <c r="AR10" i="14"/>
  <c r="AQ10" i="14"/>
  <c r="AP10" i="14"/>
  <c r="AO10" i="14"/>
  <c r="AN10" i="14"/>
  <c r="AM10" i="14"/>
  <c r="AL10" i="14"/>
  <c r="AK10" i="14"/>
  <c r="AJ10" i="14"/>
  <c r="AI10" i="14"/>
  <c r="AH10" i="14"/>
  <c r="AG10" i="14"/>
  <c r="AF10" i="14"/>
  <c r="AE10" i="14"/>
  <c r="AD10" i="14"/>
  <c r="AC10" i="14"/>
  <c r="AB10" i="14"/>
  <c r="AA10" i="14"/>
  <c r="Z10" i="14"/>
  <c r="Y10" i="14"/>
  <c r="X10" i="14"/>
  <c r="W10" i="14"/>
  <c r="V10" i="14"/>
  <c r="U10" i="14"/>
  <c r="T10" i="14"/>
  <c r="S10" i="14"/>
  <c r="R10" i="14"/>
  <c r="Q10" i="14"/>
  <c r="P10" i="14"/>
  <c r="O10" i="14"/>
  <c r="N10" i="14"/>
  <c r="M10" i="14"/>
  <c r="L10" i="14"/>
  <c r="K10" i="14"/>
  <c r="J10" i="14"/>
  <c r="I10" i="14"/>
  <c r="H10" i="14"/>
  <c r="G10" i="14"/>
  <c r="F10" i="14"/>
  <c r="E10" i="14"/>
  <c r="D10" i="14"/>
  <c r="C10" i="14"/>
  <c r="C58" i="14" s="1"/>
  <c r="B10" i="14"/>
  <c r="B81" i="14" s="1"/>
  <c r="B129" i="14" s="1"/>
  <c r="B177" i="14" s="1"/>
  <c r="C9" i="14"/>
  <c r="C57" i="14" s="1"/>
  <c r="B9" i="14"/>
  <c r="B80" i="14" s="1"/>
  <c r="B128" i="14" s="1"/>
  <c r="B176" i="14" s="1"/>
  <c r="B8" i="14"/>
  <c r="B56" i="14" s="1"/>
  <c r="B103" i="14" s="1"/>
  <c r="B151" i="14" s="1"/>
  <c r="D6" i="14"/>
  <c r="E6" i="14" s="1"/>
  <c r="E55" i="14" s="1"/>
  <c r="O21" i="1"/>
  <c r="N21" i="1"/>
  <c r="M21" i="1"/>
  <c r="L21" i="1"/>
  <c r="H21" i="1"/>
  <c r="H19" i="1"/>
  <c r="E19" i="1"/>
  <c r="B70" i="6" s="1"/>
  <c r="C19" i="1"/>
  <c r="H17" i="1"/>
  <c r="C17" i="1"/>
  <c r="C15" i="1"/>
  <c r="H13" i="1"/>
  <c r="H11" i="1"/>
  <c r="C11" i="1"/>
  <c r="C9" i="1"/>
  <c r="H7" i="1"/>
  <c r="C7" i="1"/>
  <c r="H5" i="1"/>
  <c r="E5" i="1"/>
  <c r="B50" i="49"/>
  <c r="B29" i="2" s="1"/>
  <c r="B53" i="2" s="1"/>
  <c r="B77" i="2" s="1"/>
  <c r="B101" i="2" s="1"/>
  <c r="B125" i="2" s="1"/>
  <c r="B49" i="49"/>
  <c r="B28" i="2" s="1"/>
  <c r="B52" i="2" s="1"/>
  <c r="B76" i="2" s="1"/>
  <c r="B100" i="2" s="1"/>
  <c r="B124" i="2" s="1"/>
  <c r="B48" i="49"/>
  <c r="B27" i="2" s="1"/>
  <c r="B51" i="2" s="1"/>
  <c r="B75" i="2" s="1"/>
  <c r="B99" i="2" s="1"/>
  <c r="B123" i="2" s="1"/>
  <c r="B47" i="49"/>
  <c r="B26" i="2" s="1"/>
  <c r="B50" i="2" s="1"/>
  <c r="B74" i="2" s="1"/>
  <c r="B98" i="2" s="1"/>
  <c r="B122" i="2" s="1"/>
  <c r="B46" i="49"/>
  <c r="B25" i="2" s="1"/>
  <c r="B49" i="2" s="1"/>
  <c r="B73" i="2" s="1"/>
  <c r="B97" i="2" s="1"/>
  <c r="B121" i="2" s="1"/>
  <c r="B45" i="49"/>
  <c r="B24" i="2" s="1"/>
  <c r="B48" i="2" s="1"/>
  <c r="B72" i="2" s="1"/>
  <c r="B96" i="2" s="1"/>
  <c r="B120" i="2" s="1"/>
  <c r="B44" i="49"/>
  <c r="B23" i="2" s="1"/>
  <c r="B47" i="2" s="1"/>
  <c r="B71" i="2" s="1"/>
  <c r="B95" i="2" s="1"/>
  <c r="B119" i="2" s="1"/>
  <c r="B43" i="49"/>
  <c r="B22" i="2" s="1"/>
  <c r="B46" i="2" s="1"/>
  <c r="B70" i="2" s="1"/>
  <c r="B94" i="2" s="1"/>
  <c r="B118" i="2" s="1"/>
  <c r="B42" i="49"/>
  <c r="B21" i="2" s="1"/>
  <c r="B45" i="2" s="1"/>
  <c r="B69" i="2" s="1"/>
  <c r="B93" i="2" s="1"/>
  <c r="B117" i="2" s="1"/>
  <c r="B41" i="49"/>
  <c r="B20" i="2" s="1"/>
  <c r="B44" i="2" s="1"/>
  <c r="B68" i="2" s="1"/>
  <c r="B92" i="2" s="1"/>
  <c r="B116" i="2" s="1"/>
  <c r="B40" i="49"/>
  <c r="B19" i="2" s="1"/>
  <c r="B43" i="2" s="1"/>
  <c r="B67" i="2" s="1"/>
  <c r="B91" i="2" s="1"/>
  <c r="B115" i="2" s="1"/>
  <c r="B39" i="49"/>
  <c r="B18" i="2" s="1"/>
  <c r="B42" i="2" s="1"/>
  <c r="B66" i="2" s="1"/>
  <c r="B90" i="2" s="1"/>
  <c r="B114" i="2" s="1"/>
  <c r="B38" i="49"/>
  <c r="B17" i="2" s="1"/>
  <c r="B41" i="2" s="1"/>
  <c r="B65" i="2" s="1"/>
  <c r="B89" i="2" s="1"/>
  <c r="B113" i="2" s="1"/>
  <c r="B37" i="49"/>
  <c r="B16" i="2" s="1"/>
  <c r="B40" i="2" s="1"/>
  <c r="B64" i="2" s="1"/>
  <c r="B88" i="2" s="1"/>
  <c r="B112" i="2" s="1"/>
  <c r="B36" i="49"/>
  <c r="B15" i="2" s="1"/>
  <c r="B39" i="2" s="1"/>
  <c r="B63" i="2" s="1"/>
  <c r="B87" i="2" s="1"/>
  <c r="B111" i="2" s="1"/>
  <c r="B35" i="49"/>
  <c r="B14" i="2" s="1"/>
  <c r="B38" i="2" s="1"/>
  <c r="B62" i="2" s="1"/>
  <c r="B86" i="2" s="1"/>
  <c r="B110" i="2" s="1"/>
  <c r="B34" i="49"/>
  <c r="B13" i="2" s="1"/>
  <c r="B37" i="2" s="1"/>
  <c r="B61" i="2" s="1"/>
  <c r="B85" i="2" s="1"/>
  <c r="B109" i="2" s="1"/>
  <c r="B33" i="49"/>
  <c r="B12" i="2" s="1"/>
  <c r="B36" i="2" s="1"/>
  <c r="B60" i="2" s="1"/>
  <c r="B84" i="2" s="1"/>
  <c r="B108" i="2" s="1"/>
  <c r="AD17" i="25"/>
  <c r="AD16" i="25"/>
  <c r="AD15" i="25"/>
  <c r="AD14" i="25"/>
  <c r="AD13" i="25"/>
  <c r="AD12" i="25"/>
  <c r="AD11" i="25"/>
  <c r="AD10" i="25"/>
  <c r="AD9" i="25"/>
  <c r="AD8" i="25"/>
  <c r="AD7" i="25"/>
  <c r="G7" i="25"/>
  <c r="F7" i="25"/>
  <c r="F74" i="8" s="1"/>
  <c r="E7" i="25"/>
  <c r="AD6" i="25"/>
  <c r="Y6" i="25"/>
  <c r="X6" i="25"/>
  <c r="P6" i="25"/>
  <c r="O6" i="25"/>
  <c r="G6" i="25"/>
  <c r="F6" i="25"/>
  <c r="F73" i="8" s="1"/>
  <c r="E6" i="25"/>
  <c r="AD5" i="25"/>
  <c r="Y5" i="25"/>
  <c r="X5" i="25"/>
  <c r="Q5" i="25"/>
  <c r="O5" i="25"/>
  <c r="P5" i="25" s="1"/>
  <c r="L5" i="25"/>
  <c r="K5" i="25"/>
  <c r="K75" i="46" s="1"/>
  <c r="G5" i="25"/>
  <c r="F5" i="25"/>
  <c r="F72" i="8" s="1"/>
  <c r="E5" i="25"/>
  <c r="AD4" i="25"/>
  <c r="Y4" i="25"/>
  <c r="X4" i="25"/>
  <c r="S4" i="25"/>
  <c r="Q4" i="25"/>
  <c r="O4" i="25"/>
  <c r="P4" i="25" s="1"/>
  <c r="L4" i="25"/>
  <c r="K4" i="25"/>
  <c r="G4" i="25"/>
  <c r="L17" i="1" s="1"/>
  <c r="F4" i="25"/>
  <c r="F71" i="8" s="1"/>
  <c r="E4" i="25"/>
  <c r="AD3" i="25"/>
  <c r="AC3" i="25"/>
  <c r="AA3" i="25"/>
  <c r="Z3" i="25"/>
  <c r="Y3" i="25"/>
  <c r="X3" i="25"/>
  <c r="U3" i="25"/>
  <c r="B7" i="18" s="1"/>
  <c r="T3" i="25"/>
  <c r="S3" i="25"/>
  <c r="Q3" i="25"/>
  <c r="O3" i="25"/>
  <c r="P3" i="25" s="1"/>
  <c r="L3" i="25"/>
  <c r="K3" i="25"/>
  <c r="G3" i="25"/>
  <c r="F3" i="25"/>
  <c r="F70" i="8" s="1"/>
  <c r="E3" i="25"/>
  <c r="AD2" i="25"/>
  <c r="B120" i="5" s="1"/>
  <c r="AC2" i="25"/>
  <c r="AA2" i="25"/>
  <c r="R84" i="5" s="1"/>
  <c r="Z2" i="25"/>
  <c r="Y2" i="25"/>
  <c r="X2" i="25"/>
  <c r="U2" i="25"/>
  <c r="T2" i="25"/>
  <c r="S2" i="25"/>
  <c r="E1" i="28" s="1"/>
  <c r="Q2" i="25"/>
  <c r="G15" i="23" s="1"/>
  <c r="L2" i="25"/>
  <c r="K2" i="25"/>
  <c r="G2" i="25"/>
  <c r="F2" i="25"/>
  <c r="E2" i="25"/>
  <c r="D2" i="25"/>
  <c r="D3" i="25" s="1"/>
  <c r="D4" i="25" s="1"/>
  <c r="D5" i="25" s="1"/>
  <c r="D6" i="25" s="1"/>
  <c r="D7" i="25" s="1"/>
  <c r="D8" i="25" s="1"/>
  <c r="D9" i="25" s="1"/>
  <c r="D10" i="25" s="1"/>
  <c r="D11" i="25" s="1"/>
  <c r="D12" i="25" s="1"/>
  <c r="D13" i="25" s="1"/>
  <c r="D14" i="25" s="1"/>
  <c r="D15" i="25" s="1"/>
  <c r="D16" i="25" s="1"/>
  <c r="D17" i="25" s="1"/>
  <c r="D18" i="25" s="1"/>
  <c r="D19" i="25" s="1"/>
  <c r="D20" i="25" s="1"/>
  <c r="D21" i="25" s="1"/>
  <c r="D22" i="25" s="1"/>
  <c r="D23" i="25" s="1"/>
  <c r="D24" i="25" s="1"/>
  <c r="D25" i="25" s="1"/>
  <c r="D26" i="25" s="1"/>
  <c r="D27" i="25" s="1"/>
  <c r="D28" i="25" s="1"/>
  <c r="D29" i="25" s="1"/>
  <c r="D30" i="25" s="1"/>
  <c r="D31" i="25" s="1"/>
  <c r="D32" i="25" s="1"/>
  <c r="D33" i="25" s="1"/>
  <c r="D34" i="25" s="1"/>
  <c r="D35" i="25" s="1"/>
  <c r="D36" i="25" s="1"/>
  <c r="D37" i="25" s="1"/>
  <c r="D38" i="25" s="1"/>
  <c r="D39" i="25" s="1"/>
  <c r="D40" i="25" s="1"/>
  <c r="D41" i="25" s="1"/>
  <c r="D42" i="25" s="1"/>
  <c r="D43" i="25" s="1"/>
  <c r="D44" i="25" s="1"/>
  <c r="D45" i="25" s="1"/>
  <c r="D46" i="25" s="1"/>
  <c r="D47" i="25" s="1"/>
  <c r="D48" i="25" s="1"/>
  <c r="D49" i="25" s="1"/>
  <c r="D50" i="25" s="1"/>
  <c r="D51" i="25" s="1"/>
  <c r="D52" i="25" s="1"/>
  <c r="D53" i="25" s="1"/>
  <c r="D54" i="25" s="1"/>
  <c r="D55" i="25" s="1"/>
  <c r="D56" i="25" s="1"/>
  <c r="D57" i="25" s="1"/>
  <c r="D58" i="25" s="1"/>
  <c r="D59" i="25" s="1"/>
  <c r="D60" i="25" s="1"/>
  <c r="D61" i="25" s="1"/>
  <c r="D62" i="25" s="1"/>
  <c r="D63" i="25" s="1"/>
  <c r="D64" i="25" s="1"/>
  <c r="D65" i="25" s="1"/>
  <c r="D66" i="25" s="1"/>
  <c r="D67" i="25" s="1"/>
  <c r="D68" i="25" s="1"/>
  <c r="D69" i="25" s="1"/>
  <c r="D70" i="25" s="1"/>
  <c r="D71" i="25" s="1"/>
  <c r="D72" i="25" s="1"/>
  <c r="D73" i="25" s="1"/>
  <c r="D74" i="25" s="1"/>
  <c r="D75" i="25" s="1"/>
  <c r="D76" i="25" s="1"/>
  <c r="D77" i="25" s="1"/>
  <c r="D78" i="25" s="1"/>
  <c r="D79" i="25" s="1"/>
  <c r="D80" i="25" s="1"/>
  <c r="D81" i="25" s="1"/>
  <c r="D82" i="25" s="1"/>
  <c r="D83" i="25" s="1"/>
  <c r="D84" i="25" s="1"/>
  <c r="D85" i="25" s="1"/>
  <c r="D86" i="25" s="1"/>
  <c r="D87" i="25" s="1"/>
  <c r="D88" i="25" s="1"/>
  <c r="D89" i="25" s="1"/>
  <c r="D90" i="25" s="1"/>
  <c r="D91" i="25" s="1"/>
  <c r="D92" i="25" s="1"/>
  <c r="D93" i="25" s="1"/>
  <c r="D94" i="25" s="1"/>
  <c r="D95" i="25" s="1"/>
  <c r="D96" i="25" s="1"/>
  <c r="D97" i="25" s="1"/>
  <c r="D98" i="25" s="1"/>
  <c r="D99" i="25" s="1"/>
  <c r="D100" i="25" s="1"/>
  <c r="D101" i="25" s="1"/>
  <c r="D102" i="25" s="1"/>
  <c r="D103" i="25" s="1"/>
  <c r="D104" i="25" s="1"/>
  <c r="D105" i="25" s="1"/>
  <c r="D106" i="25" s="1"/>
  <c r="D107" i="25" s="1"/>
  <c r="D108" i="25" s="1"/>
  <c r="D109" i="25" s="1"/>
  <c r="D110" i="25" s="1"/>
  <c r="D111" i="25" s="1"/>
  <c r="D112" i="25" s="1"/>
  <c r="D113" i="25" s="1"/>
  <c r="D114" i="25" s="1"/>
  <c r="D115" i="25" s="1"/>
  <c r="D116" i="25" s="1"/>
  <c r="D117" i="25" s="1"/>
  <c r="D118" i="25" s="1"/>
  <c r="D119" i="25" s="1"/>
  <c r="D120" i="25" s="1"/>
  <c r="D121" i="25" s="1"/>
  <c r="D122" i="25" s="1"/>
  <c r="D123" i="25" s="1"/>
  <c r="D124" i="25" s="1"/>
  <c r="D125" i="25" s="1"/>
  <c r="D126" i="25" s="1"/>
  <c r="D127" i="25" s="1"/>
  <c r="D128" i="25" s="1"/>
  <c r="D129" i="25" s="1"/>
  <c r="D130" i="25" s="1"/>
  <c r="D131" i="25" s="1"/>
  <c r="D132" i="25" s="1"/>
  <c r="D133" i="25" s="1"/>
  <c r="D134" i="25" s="1"/>
  <c r="D135" i="25" s="1"/>
  <c r="D136" i="25" s="1"/>
  <c r="D137" i="25" s="1"/>
  <c r="D138" i="25" s="1"/>
  <c r="D139" i="25" s="1"/>
  <c r="D140" i="25" s="1"/>
  <c r="D141" i="25" s="1"/>
  <c r="D142" i="25" s="1"/>
  <c r="D143" i="25" s="1"/>
  <c r="D144" i="25" s="1"/>
  <c r="D145" i="25" s="1"/>
  <c r="D146" i="25" s="1"/>
  <c r="D147" i="25" s="1"/>
  <c r="D148" i="25" s="1"/>
  <c r="D149" i="25" s="1"/>
  <c r="D150" i="25" s="1"/>
  <c r="D151" i="25" s="1"/>
  <c r="D152" i="25" s="1"/>
  <c r="D153" i="25" s="1"/>
  <c r="D154" i="25" s="1"/>
  <c r="D155" i="25" s="1"/>
  <c r="D156" i="25" s="1"/>
  <c r="D157" i="25" s="1"/>
  <c r="D158" i="25" s="1"/>
  <c r="D159" i="25" s="1"/>
  <c r="D160" i="25" s="1"/>
  <c r="D161" i="25" s="1"/>
  <c r="D162" i="25" s="1"/>
  <c r="D163" i="25" s="1"/>
  <c r="D164" i="25" s="1"/>
  <c r="D165" i="25" s="1"/>
  <c r="D166" i="25" s="1"/>
  <c r="D167" i="25" s="1"/>
  <c r="D168" i="25" s="1"/>
  <c r="D169" i="25" s="1"/>
  <c r="D170" i="25" s="1"/>
  <c r="D34" i="4"/>
  <c r="D33" i="4"/>
  <c r="D32" i="4"/>
  <c r="D31" i="4"/>
  <c r="D30" i="4"/>
  <c r="D29" i="4"/>
  <c r="D28" i="4"/>
  <c r="Z97" i="5" s="1"/>
  <c r="F23" i="4"/>
  <c r="F22" i="4"/>
  <c r="F21" i="4"/>
  <c r="F20" i="4"/>
  <c r="F19" i="4"/>
  <c r="F18" i="4"/>
  <c r="F17" i="4"/>
  <c r="F16" i="4"/>
  <c r="F15" i="4"/>
  <c r="K14" i="4"/>
  <c r="F12" i="4"/>
  <c r="F11" i="4"/>
  <c r="F10" i="4"/>
  <c r="F9" i="4"/>
  <c r="F8" i="4"/>
  <c r="X167" i="5"/>
  <c r="X170" i="5"/>
  <c r="X164" i="5"/>
  <c r="X163" i="5"/>
  <c r="X166" i="5"/>
  <c r="X172" i="5"/>
  <c r="X176" i="5"/>
  <c r="X175" i="5"/>
  <c r="X173" i="5"/>
  <c r="X169" i="5"/>
  <c r="D151" i="37" l="1"/>
  <c r="D51" i="37"/>
  <c r="E151" i="37"/>
  <c r="E60" i="37"/>
  <c r="F151" i="37"/>
  <c r="E187" i="37"/>
  <c r="G151" i="37"/>
  <c r="E169" i="37"/>
  <c r="D27" i="15"/>
  <c r="D29" i="3"/>
  <c r="D69" i="37"/>
  <c r="D178" i="37"/>
  <c r="E69" i="37"/>
  <c r="E178" i="37"/>
  <c r="F69" i="37"/>
  <c r="D78" i="37"/>
  <c r="F178" i="37"/>
  <c r="D187" i="37"/>
  <c r="E78" i="37"/>
  <c r="F78" i="37"/>
  <c r="F187" i="37"/>
  <c r="G78" i="37"/>
  <c r="G187" i="37"/>
  <c r="D60" i="37"/>
  <c r="D169" i="37"/>
  <c r="E7" i="37"/>
  <c r="K58" i="18"/>
  <c r="L19" i="3"/>
  <c r="I38" i="22" s="1"/>
  <c r="D33" i="15"/>
  <c r="Q70" i="22" s="1"/>
  <c r="C70" i="18"/>
  <c r="D29" i="17"/>
  <c r="D47" i="17" s="1"/>
  <c r="D65" i="17" s="1"/>
  <c r="D83" i="17" s="1"/>
  <c r="L17" i="3"/>
  <c r="I36" i="22" s="1"/>
  <c r="C74" i="18"/>
  <c r="D35" i="17"/>
  <c r="D53" i="17" s="1"/>
  <c r="D71" i="17" s="1"/>
  <c r="D89" i="17" s="1"/>
  <c r="H15" i="3"/>
  <c r="E34" i="22" s="1"/>
  <c r="C78" i="18"/>
  <c r="D30" i="17"/>
  <c r="D48" i="17" s="1"/>
  <c r="D66" i="17" s="1"/>
  <c r="D84" i="17" s="1"/>
  <c r="F7" i="29"/>
  <c r="D26" i="17"/>
  <c r="D44" i="17" s="1"/>
  <c r="D62" i="17" s="1"/>
  <c r="D80" i="17" s="1"/>
  <c r="D37" i="17"/>
  <c r="D55" i="17" s="1"/>
  <c r="D73" i="17" s="1"/>
  <c r="D91" i="17" s="1"/>
  <c r="H16" i="3"/>
  <c r="E35" i="22" s="1"/>
  <c r="I19" i="3"/>
  <c r="F38" i="22" s="1"/>
  <c r="J19" i="3"/>
  <c r="G38" i="22" s="1"/>
  <c r="K60" i="18"/>
  <c r="L21" i="3"/>
  <c r="I40" i="22" s="1"/>
  <c r="B33" i="14"/>
  <c r="B69" i="14"/>
  <c r="B116" i="14" s="1"/>
  <c r="B164" i="14" s="1"/>
  <c r="B87" i="14"/>
  <c r="B135" i="14" s="1"/>
  <c r="B183" i="14" s="1"/>
  <c r="K14" i="35"/>
  <c r="K22" i="35"/>
  <c r="K30" i="35"/>
  <c r="K38" i="35"/>
  <c r="K46" i="35"/>
  <c r="K54" i="35"/>
  <c r="K62" i="35"/>
  <c r="K70" i="35"/>
  <c r="K78" i="35"/>
  <c r="K19" i="45"/>
  <c r="K27" i="45"/>
  <c r="K35" i="45"/>
  <c r="K43" i="45"/>
  <c r="K51" i="45"/>
  <c r="K59" i="45"/>
  <c r="K67" i="45"/>
  <c r="K75" i="45"/>
  <c r="K15" i="46"/>
  <c r="K23" i="46"/>
  <c r="K31" i="46"/>
  <c r="K47" i="46"/>
  <c r="K63" i="46"/>
  <c r="K79" i="46"/>
  <c r="D33" i="3"/>
  <c r="D34" i="17"/>
  <c r="D52" i="17" s="1"/>
  <c r="D70" i="17" s="1"/>
  <c r="D88" i="17" s="1"/>
  <c r="D38" i="17"/>
  <c r="D56" i="17" s="1"/>
  <c r="D74" i="17" s="1"/>
  <c r="D92" i="17" s="1"/>
  <c r="BQ62" i="18"/>
  <c r="E64" i="39"/>
  <c r="E68" i="39"/>
  <c r="E104" i="39" s="1"/>
  <c r="E122" i="39" s="1"/>
  <c r="E72" i="39"/>
  <c r="E108" i="39" s="1"/>
  <c r="E126" i="39" s="1"/>
  <c r="B65" i="14"/>
  <c r="B112" i="14" s="1"/>
  <c r="B160" i="14" s="1"/>
  <c r="B70" i="14"/>
  <c r="B117" i="14" s="1"/>
  <c r="B165" i="14" s="1"/>
  <c r="B91" i="14"/>
  <c r="B139" i="14" s="1"/>
  <c r="B187" i="14" s="1"/>
  <c r="E11" i="35"/>
  <c r="K16" i="35"/>
  <c r="K24" i="35"/>
  <c r="K32" i="35"/>
  <c r="K40" i="35"/>
  <c r="K48" i="35"/>
  <c r="K56" i="35"/>
  <c r="K64" i="35"/>
  <c r="K72" i="35"/>
  <c r="K80" i="35"/>
  <c r="K13" i="45"/>
  <c r="K21" i="45"/>
  <c r="K29" i="45"/>
  <c r="K37" i="45"/>
  <c r="K45" i="45"/>
  <c r="K53" i="45"/>
  <c r="K61" i="45"/>
  <c r="K69" i="45"/>
  <c r="K77" i="45"/>
  <c r="K17" i="46"/>
  <c r="K25" i="46"/>
  <c r="K35" i="46"/>
  <c r="K51" i="46"/>
  <c r="K67" i="46"/>
  <c r="D37" i="3"/>
  <c r="K39" i="19" s="1"/>
  <c r="E65" i="39"/>
  <c r="E69" i="39"/>
  <c r="E105" i="39" s="1"/>
  <c r="E123" i="39" s="1"/>
  <c r="E73" i="39"/>
  <c r="E109" i="39" s="1"/>
  <c r="E127" i="39" s="1"/>
  <c r="B67" i="14"/>
  <c r="B114" i="14" s="1"/>
  <c r="B162" i="14" s="1"/>
  <c r="B72" i="14"/>
  <c r="B119" i="14" s="1"/>
  <c r="B167" i="14" s="1"/>
  <c r="B93" i="14"/>
  <c r="B141" i="14" s="1"/>
  <c r="B189" i="14" s="1"/>
  <c r="K18" i="35"/>
  <c r="K26" i="35"/>
  <c r="K34" i="35"/>
  <c r="K42" i="35"/>
  <c r="K50" i="35"/>
  <c r="K58" i="35"/>
  <c r="K66" i="35"/>
  <c r="K74" i="35"/>
  <c r="K82" i="35"/>
  <c r="K15" i="45"/>
  <c r="K23" i="45"/>
  <c r="K31" i="45"/>
  <c r="K39" i="45"/>
  <c r="K47" i="45"/>
  <c r="K55" i="45"/>
  <c r="K63" i="45"/>
  <c r="K71" i="45"/>
  <c r="K79" i="45"/>
  <c r="K19" i="46"/>
  <c r="K27" i="46"/>
  <c r="K39" i="46"/>
  <c r="K55" i="46"/>
  <c r="K71" i="46"/>
  <c r="D28" i="17"/>
  <c r="D46" i="17" s="1"/>
  <c r="D64" i="17" s="1"/>
  <c r="D82" i="17" s="1"/>
  <c r="D32" i="17"/>
  <c r="D50" i="17" s="1"/>
  <c r="D68" i="17" s="1"/>
  <c r="D86" i="17" s="1"/>
  <c r="D36" i="17"/>
  <c r="D54" i="17" s="1"/>
  <c r="D72" i="17" s="1"/>
  <c r="D90" i="17" s="1"/>
  <c r="D40" i="15"/>
  <c r="U77" i="22" s="1"/>
  <c r="E62" i="39"/>
  <c r="E98" i="39" s="1"/>
  <c r="E116" i="39" s="1"/>
  <c r="E66" i="39"/>
  <c r="E70" i="39"/>
  <c r="E74" i="39"/>
  <c r="I65" i="11"/>
  <c r="I75" i="11"/>
  <c r="B68" i="14"/>
  <c r="B115" i="14" s="1"/>
  <c r="B163" i="14" s="1"/>
  <c r="B73" i="14"/>
  <c r="B120" i="14" s="1"/>
  <c r="B168" i="14" s="1"/>
  <c r="B95" i="14"/>
  <c r="B143" i="14" s="1"/>
  <c r="B191" i="14" s="1"/>
  <c r="F7" i="31"/>
  <c r="K12" i="35"/>
  <c r="K20" i="35"/>
  <c r="K28" i="35"/>
  <c r="K36" i="35"/>
  <c r="K44" i="35"/>
  <c r="K52" i="35"/>
  <c r="K60" i="35"/>
  <c r="K68" i="35"/>
  <c r="K76" i="35"/>
  <c r="K11" i="45"/>
  <c r="K17" i="45"/>
  <c r="K25" i="45"/>
  <c r="K33" i="45"/>
  <c r="K41" i="45"/>
  <c r="K49" i="45"/>
  <c r="K57" i="45"/>
  <c r="K65" i="45"/>
  <c r="K73" i="45"/>
  <c r="K81" i="45"/>
  <c r="K13" i="46"/>
  <c r="K21" i="46"/>
  <c r="K29" i="46"/>
  <c r="K43" i="46"/>
  <c r="K59" i="46"/>
  <c r="D31" i="3"/>
  <c r="K33" i="19" s="1"/>
  <c r="D35" i="3"/>
  <c r="K37" i="19" s="1"/>
  <c r="D39" i="15"/>
  <c r="E63" i="39"/>
  <c r="E67" i="39"/>
  <c r="E71" i="39"/>
  <c r="E107" i="39" s="1"/>
  <c r="E125" i="39" s="1"/>
  <c r="E75" i="39"/>
  <c r="C66" i="18"/>
  <c r="H66" i="18" s="1"/>
  <c r="D27" i="3"/>
  <c r="K29" i="19" s="1"/>
  <c r="D26" i="15"/>
  <c r="Z63" i="22" s="1"/>
  <c r="D44" i="18"/>
  <c r="E76" i="11"/>
  <c r="P26" i="14"/>
  <c r="AO15" i="14"/>
  <c r="AN14" i="38" s="1"/>
  <c r="F15" i="14"/>
  <c r="E14" i="38" s="1"/>
  <c r="J15" i="14"/>
  <c r="I14" i="38" s="1"/>
  <c r="N15" i="14"/>
  <c r="M14" i="38" s="1"/>
  <c r="R15" i="14"/>
  <c r="Q14" i="38" s="1"/>
  <c r="V15" i="14"/>
  <c r="U14" i="38" s="1"/>
  <c r="Z15" i="14"/>
  <c r="Y14" i="38" s="1"/>
  <c r="AD15" i="14"/>
  <c r="AC14" i="38" s="1"/>
  <c r="AH15" i="14"/>
  <c r="AG14" i="38" s="1"/>
  <c r="AL15" i="14"/>
  <c r="AK14" i="38" s="1"/>
  <c r="AP15" i="14"/>
  <c r="AO14" i="38" s="1"/>
  <c r="AT15" i="14"/>
  <c r="AS14" i="38" s="1"/>
  <c r="AX15" i="14"/>
  <c r="AW14" i="38" s="1"/>
  <c r="B19" i="27"/>
  <c r="B31" i="27" s="1"/>
  <c r="AK49" i="27"/>
  <c r="D31" i="17"/>
  <c r="D49" i="17" s="1"/>
  <c r="D67" i="17" s="1"/>
  <c r="D85" i="17" s="1"/>
  <c r="D27" i="17"/>
  <c r="D45" i="17" s="1"/>
  <c r="D63" i="17" s="1"/>
  <c r="D81" i="17" s="1"/>
  <c r="B17" i="27"/>
  <c r="B29" i="27" s="1"/>
  <c r="B16" i="15"/>
  <c r="D39" i="17"/>
  <c r="D57" i="17" s="1"/>
  <c r="D75" i="17" s="1"/>
  <c r="D93" i="17" s="1"/>
  <c r="BB15" i="14"/>
  <c r="BA14" i="38" s="1"/>
  <c r="BF15" i="14"/>
  <c r="BE14" i="38" s="1"/>
  <c r="BJ15" i="14"/>
  <c r="BI14" i="38" s="1"/>
  <c r="L15" i="14"/>
  <c r="K14" i="38" s="1"/>
  <c r="AJ15" i="14"/>
  <c r="AI14" i="38" s="1"/>
  <c r="BD15" i="14"/>
  <c r="BC14" i="38" s="1"/>
  <c r="D15" i="14"/>
  <c r="C14" i="38" s="1"/>
  <c r="T15" i="14"/>
  <c r="S14" i="38" s="1"/>
  <c r="AB15" i="14"/>
  <c r="AA14" i="38" s="1"/>
  <c r="AR15" i="14"/>
  <c r="AQ14" i="38" s="1"/>
  <c r="AZ15" i="14"/>
  <c r="AY14" i="38" s="1"/>
  <c r="BH15" i="14"/>
  <c r="BG14" i="38" s="1"/>
  <c r="D9" i="38"/>
  <c r="H9" i="38"/>
  <c r="L9" i="38"/>
  <c r="P9" i="38"/>
  <c r="T9" i="38"/>
  <c r="X9" i="38"/>
  <c r="AB9" i="38"/>
  <c r="AF9" i="38"/>
  <c r="AJ9" i="38"/>
  <c r="AN9" i="38"/>
  <c r="AR9" i="38"/>
  <c r="AV9" i="38"/>
  <c r="AZ9" i="38"/>
  <c r="BD9" i="38"/>
  <c r="BH9" i="38"/>
  <c r="E15" i="14"/>
  <c r="D14" i="38" s="1"/>
  <c r="I15" i="14"/>
  <c r="H14" i="38" s="1"/>
  <c r="M15" i="14"/>
  <c r="L14" i="38" s="1"/>
  <c r="Q15" i="14"/>
  <c r="P14" i="38" s="1"/>
  <c r="U15" i="14"/>
  <c r="T14" i="38" s="1"/>
  <c r="Y15" i="14"/>
  <c r="X14" i="38" s="1"/>
  <c r="AC15" i="14"/>
  <c r="AB14" i="38" s="1"/>
  <c r="AG15" i="14"/>
  <c r="AF14" i="38" s="1"/>
  <c r="AK15" i="14"/>
  <c r="AJ14" i="38" s="1"/>
  <c r="AS15" i="14"/>
  <c r="AR14" i="38" s="1"/>
  <c r="AW15" i="14"/>
  <c r="AV14" i="38" s="1"/>
  <c r="BE15" i="14"/>
  <c r="BD14" i="38" s="1"/>
  <c r="X90" i="5"/>
  <c r="J9" i="14"/>
  <c r="I36" i="2"/>
  <c r="I57" i="2" s="1"/>
  <c r="Q9" i="14"/>
  <c r="Q8" i="14" s="1"/>
  <c r="F36" i="2"/>
  <c r="F57" i="2" s="1"/>
  <c r="W9" i="14"/>
  <c r="W8" i="14" s="1"/>
  <c r="L36" i="2"/>
  <c r="L57" i="2" s="1"/>
  <c r="Y9" i="14"/>
  <c r="Y8" i="14" s="1"/>
  <c r="N36" i="2"/>
  <c r="N57" i="2" s="1"/>
  <c r="H26" i="14"/>
  <c r="G12" i="2"/>
  <c r="G33" i="2" s="1"/>
  <c r="E36" i="2"/>
  <c r="E57" i="2" s="1"/>
  <c r="H36" i="2"/>
  <c r="H57" i="2" s="1"/>
  <c r="J36" i="2"/>
  <c r="J57" i="2" s="1"/>
  <c r="M36" i="2"/>
  <c r="M57" i="2" s="1"/>
  <c r="P36" i="2"/>
  <c r="P57" i="2" s="1"/>
  <c r="H15" i="14"/>
  <c r="G14" i="38" s="1"/>
  <c r="P15" i="14"/>
  <c r="O14" i="38" s="1"/>
  <c r="X15" i="14"/>
  <c r="W14" i="38" s="1"/>
  <c r="AF15" i="14"/>
  <c r="AE14" i="38" s="1"/>
  <c r="AN15" i="14"/>
  <c r="AV15" i="14"/>
  <c r="AU14" i="38" s="1"/>
  <c r="X26" i="14"/>
  <c r="Z9" i="14"/>
  <c r="Z8" i="14" s="1"/>
  <c r="O36" i="2"/>
  <c r="O57" i="2" s="1"/>
  <c r="V9" i="14"/>
  <c r="V8" i="14" s="1"/>
  <c r="K36" i="2"/>
  <c r="K57" i="2" s="1"/>
  <c r="G36" i="2"/>
  <c r="G57" i="2" s="1"/>
  <c r="R9" i="14"/>
  <c r="R8" i="14" s="1"/>
  <c r="O12" i="2"/>
  <c r="O33" i="2" s="1"/>
  <c r="C141" i="5"/>
  <c r="E10" i="7" s="1"/>
  <c r="C157" i="5"/>
  <c r="G10" i="7" s="1"/>
  <c r="AJ26" i="14"/>
  <c r="M9" i="38"/>
  <c r="AC9" i="38"/>
  <c r="AK9" i="38"/>
  <c r="AS9" i="38"/>
  <c r="S15" i="14"/>
  <c r="R14" i="38" s="1"/>
  <c r="AE15" i="14"/>
  <c r="AD14" i="38" s="1"/>
  <c r="AQ15" i="14"/>
  <c r="AP14" i="38" s="1"/>
  <c r="BG15" i="14"/>
  <c r="BF14" i="38" s="1"/>
  <c r="E9" i="38"/>
  <c r="I9" i="38"/>
  <c r="Q9" i="38"/>
  <c r="U9" i="38"/>
  <c r="Y9" i="38"/>
  <c r="AG9" i="38"/>
  <c r="AO9" i="38"/>
  <c r="AW9" i="38"/>
  <c r="G15" i="14"/>
  <c r="F14" i="38" s="1"/>
  <c r="K15" i="14"/>
  <c r="J14" i="38" s="1"/>
  <c r="O15" i="14"/>
  <c r="N14" i="38" s="1"/>
  <c r="W15" i="14"/>
  <c r="V14" i="38" s="1"/>
  <c r="AA15" i="14"/>
  <c r="Z14" i="38" s="1"/>
  <c r="AI15" i="14"/>
  <c r="AH14" i="38" s="1"/>
  <c r="AM15" i="14"/>
  <c r="AL14" i="38" s="1"/>
  <c r="AU15" i="14"/>
  <c r="AT14" i="38" s="1"/>
  <c r="AY15" i="14"/>
  <c r="AX14" i="38" s="1"/>
  <c r="BC15" i="14"/>
  <c r="BB14" i="38" s="1"/>
  <c r="BK15" i="14"/>
  <c r="BJ14" i="38" s="1"/>
  <c r="BA15" i="14"/>
  <c r="AZ14" i="38" s="1"/>
  <c r="BI15" i="14"/>
  <c r="BH14" i="38" s="1"/>
  <c r="T26" i="14"/>
  <c r="P49" i="27"/>
  <c r="B57" i="14"/>
  <c r="B104" i="14" s="1"/>
  <c r="B152" i="14" s="1"/>
  <c r="B200" i="14" s="1"/>
  <c r="B71" i="14"/>
  <c r="B118" i="14" s="1"/>
  <c r="B166" i="14" s="1"/>
  <c r="B238" i="14" s="1"/>
  <c r="B66" i="14"/>
  <c r="B113" i="14" s="1"/>
  <c r="B161" i="14" s="1"/>
  <c r="B209" i="14" s="1"/>
  <c r="B89" i="14"/>
  <c r="B137" i="14" s="1"/>
  <c r="B185" i="14" s="1"/>
  <c r="AT9" i="14"/>
  <c r="AT8" i="14" s="1"/>
  <c r="C133" i="5"/>
  <c r="D10" i="7" s="1"/>
  <c r="C149" i="5"/>
  <c r="F10" i="7" s="1"/>
  <c r="BA9" i="38"/>
  <c r="BE9" i="38"/>
  <c r="BI9" i="38"/>
  <c r="F9" i="38"/>
  <c r="J9" i="38"/>
  <c r="N9" i="38"/>
  <c r="R9" i="38"/>
  <c r="V9" i="38"/>
  <c r="Z9" i="38"/>
  <c r="AD9" i="38"/>
  <c r="AH9" i="38"/>
  <c r="AL9" i="38"/>
  <c r="AP9" i="38"/>
  <c r="AT9" i="38"/>
  <c r="AX9" i="38"/>
  <c r="BB9" i="38"/>
  <c r="BF9" i="38"/>
  <c r="BJ9" i="38"/>
  <c r="L26" i="14"/>
  <c r="C9" i="38"/>
  <c r="G9" i="38"/>
  <c r="K9" i="38"/>
  <c r="O9" i="38"/>
  <c r="S9" i="38"/>
  <c r="W9" i="38"/>
  <c r="AA9" i="38"/>
  <c r="AE9" i="38"/>
  <c r="AI9" i="38"/>
  <c r="AM9" i="38"/>
  <c r="AQ9" i="38"/>
  <c r="AU9" i="38"/>
  <c r="AY9" i="38"/>
  <c r="BC9" i="38"/>
  <c r="BG9" i="38"/>
  <c r="AF26" i="14"/>
  <c r="AV26" i="14"/>
  <c r="D26" i="37"/>
  <c r="K7" i="17"/>
  <c r="Y7" i="17" s="1"/>
  <c r="BD26" i="14"/>
  <c r="F26" i="14"/>
  <c r="J26" i="14"/>
  <c r="N26" i="14"/>
  <c r="R26" i="14"/>
  <c r="V26" i="14"/>
  <c r="Z26" i="14"/>
  <c r="AD26" i="14"/>
  <c r="AH26" i="14"/>
  <c r="AL26" i="14"/>
  <c r="AR26" i="14"/>
  <c r="BH26" i="14"/>
  <c r="B233" i="14"/>
  <c r="B235" i="14"/>
  <c r="B211" i="14"/>
  <c r="B237" i="14"/>
  <c r="B213" i="14"/>
  <c r="B239" i="14"/>
  <c r="B215" i="14"/>
  <c r="D209" i="14"/>
  <c r="D182" i="14"/>
  <c r="B223" i="14"/>
  <c r="B199" i="14"/>
  <c r="B231" i="14"/>
  <c r="B207" i="14"/>
  <c r="B208" i="14"/>
  <c r="B232" i="14"/>
  <c r="B210" i="14"/>
  <c r="B234" i="14"/>
  <c r="B212" i="14"/>
  <c r="B236" i="14"/>
  <c r="B216" i="14"/>
  <c r="B240" i="14"/>
  <c r="D175" i="14"/>
  <c r="D196" i="14" s="1"/>
  <c r="D206" i="14"/>
  <c r="D14" i="35"/>
  <c r="E13" i="35"/>
  <c r="A11" i="45"/>
  <c r="F12" i="45"/>
  <c r="F12" i="46"/>
  <c r="F13" i="46" s="1"/>
  <c r="A11" i="46"/>
  <c r="E28" i="19"/>
  <c r="P63" i="22"/>
  <c r="B34" i="14"/>
  <c r="B35" i="14"/>
  <c r="B36" i="14"/>
  <c r="B37" i="14"/>
  <c r="B38" i="14"/>
  <c r="B39" i="14"/>
  <c r="B58" i="14"/>
  <c r="B105" i="14" s="1"/>
  <c r="B153" i="14" s="1"/>
  <c r="B59" i="14"/>
  <c r="B106" i="14" s="1"/>
  <c r="B154" i="14" s="1"/>
  <c r="B60" i="14"/>
  <c r="B107" i="14" s="1"/>
  <c r="B155" i="14" s="1"/>
  <c r="B61" i="14"/>
  <c r="B108" i="14" s="1"/>
  <c r="B156" i="14" s="1"/>
  <c r="B62" i="14"/>
  <c r="B109" i="14" s="1"/>
  <c r="B157" i="14" s="1"/>
  <c r="B63" i="14"/>
  <c r="B110" i="14" s="1"/>
  <c r="B158" i="14" s="1"/>
  <c r="B79" i="14"/>
  <c r="B127" i="14" s="1"/>
  <c r="B175" i="14" s="1"/>
  <c r="D201" i="14"/>
  <c r="D199" i="14" s="1"/>
  <c r="B24" i="27"/>
  <c r="B26" i="27"/>
  <c r="V44" i="27"/>
  <c r="U45" i="27"/>
  <c r="T46" i="27"/>
  <c r="M47" i="27"/>
  <c r="L48" i="27"/>
  <c r="AW48" i="27"/>
  <c r="AP49" i="27"/>
  <c r="F7" i="28"/>
  <c r="D11" i="28"/>
  <c r="E11" i="28" s="1"/>
  <c r="F7" i="30"/>
  <c r="D11" i="30"/>
  <c r="E11" i="30" s="1"/>
  <c r="F7" i="32"/>
  <c r="D11" i="32"/>
  <c r="E11" i="32" s="1"/>
  <c r="D13" i="45"/>
  <c r="D12" i="46"/>
  <c r="E11" i="37"/>
  <c r="G12" i="5"/>
  <c r="F11" i="37" s="1"/>
  <c r="W7" i="15"/>
  <c r="AK7" i="15" s="1"/>
  <c r="AK7" i="17"/>
  <c r="E27" i="22"/>
  <c r="U8" i="3"/>
  <c r="AU8" i="3"/>
  <c r="U9" i="3"/>
  <c r="AU9" i="3"/>
  <c r="J30" i="19"/>
  <c r="D28" i="3"/>
  <c r="D31" i="22"/>
  <c r="T12" i="3"/>
  <c r="AT12" i="3"/>
  <c r="U13" i="3"/>
  <c r="AU13" i="3"/>
  <c r="J34" i="19"/>
  <c r="D32" i="3"/>
  <c r="U16" i="3"/>
  <c r="U17" i="3"/>
  <c r="Y17" i="3"/>
  <c r="AU17" i="3"/>
  <c r="J38" i="19"/>
  <c r="D36" i="3"/>
  <c r="D39" i="22"/>
  <c r="T20" i="3"/>
  <c r="AT20" i="3"/>
  <c r="U21" i="3"/>
  <c r="Y21" i="3"/>
  <c r="AU21" i="3"/>
  <c r="AY21" i="3"/>
  <c r="G23" i="3"/>
  <c r="D40" i="3"/>
  <c r="B9" i="15"/>
  <c r="B9" i="3"/>
  <c r="B45" i="3" s="1"/>
  <c r="B10" i="39"/>
  <c r="B28" i="39" s="1"/>
  <c r="B46" i="39" s="1"/>
  <c r="B64" i="39" s="1"/>
  <c r="B82" i="39" s="1"/>
  <c r="B100" i="39" s="1"/>
  <c r="B118" i="39" s="1"/>
  <c r="B11" i="15"/>
  <c r="B83" i="15" s="1"/>
  <c r="B21" i="3"/>
  <c r="B21" i="17"/>
  <c r="F62" i="18"/>
  <c r="H10" i="3"/>
  <c r="G51" i="18"/>
  <c r="H12" i="3"/>
  <c r="G53" i="18"/>
  <c r="H14" i="3"/>
  <c r="H55" i="18"/>
  <c r="I16" i="3"/>
  <c r="G57" i="18"/>
  <c r="H18" i="3"/>
  <c r="G59" i="18"/>
  <c r="H20" i="3"/>
  <c r="G61" i="18"/>
  <c r="H22" i="3"/>
  <c r="K82" i="46"/>
  <c r="K80" i="46"/>
  <c r="K78" i="46"/>
  <c r="K76" i="46"/>
  <c r="K74" i="46"/>
  <c r="K72" i="46"/>
  <c r="K70" i="46"/>
  <c r="K68" i="46"/>
  <c r="K66" i="46"/>
  <c r="K64" i="46"/>
  <c r="K62" i="46"/>
  <c r="K60" i="46"/>
  <c r="K58" i="46"/>
  <c r="K56" i="46"/>
  <c r="K54" i="46"/>
  <c r="K52" i="46"/>
  <c r="K50" i="46"/>
  <c r="K48" i="46"/>
  <c r="K46" i="46"/>
  <c r="K44" i="46"/>
  <c r="K42" i="46"/>
  <c r="K40" i="46"/>
  <c r="K38" i="46"/>
  <c r="K36" i="46"/>
  <c r="K34" i="46"/>
  <c r="K32" i="46"/>
  <c r="AP9" i="14"/>
  <c r="AP8" i="14" s="1"/>
  <c r="AX9" i="14"/>
  <c r="AX8" i="14" s="1"/>
  <c r="B32" i="14"/>
  <c r="B40" i="14"/>
  <c r="B41" i="14"/>
  <c r="B43" i="14"/>
  <c r="B45" i="14"/>
  <c r="B47" i="14"/>
  <c r="B49" i="14"/>
  <c r="C43" i="2"/>
  <c r="BH44" i="27"/>
  <c r="BF45" i="27"/>
  <c r="AZ46" i="27"/>
  <c r="F35" i="9" s="1"/>
  <c r="AX47" i="27"/>
  <c r="AL48" i="27"/>
  <c r="D11" i="29"/>
  <c r="D11" i="31"/>
  <c r="K11" i="35"/>
  <c r="E12" i="35"/>
  <c r="K13" i="35"/>
  <c r="K15" i="35"/>
  <c r="K17" i="35"/>
  <c r="K19" i="35"/>
  <c r="K21" i="35"/>
  <c r="K23" i="35"/>
  <c r="K25" i="35"/>
  <c r="K27" i="35"/>
  <c r="K29" i="35"/>
  <c r="K31" i="35"/>
  <c r="K33" i="35"/>
  <c r="K35" i="35"/>
  <c r="K37" i="35"/>
  <c r="K39" i="35"/>
  <c r="K41" i="35"/>
  <c r="K43" i="35"/>
  <c r="K45" i="35"/>
  <c r="K47" i="35"/>
  <c r="K49" i="35"/>
  <c r="K51" i="35"/>
  <c r="K53" i="35"/>
  <c r="K55" i="35"/>
  <c r="K57" i="35"/>
  <c r="K59" i="35"/>
  <c r="K61" i="35"/>
  <c r="K63" i="35"/>
  <c r="K65" i="35"/>
  <c r="K67" i="35"/>
  <c r="K69" i="35"/>
  <c r="K71" i="35"/>
  <c r="K73" i="35"/>
  <c r="K75" i="35"/>
  <c r="K77" i="35"/>
  <c r="K79" i="35"/>
  <c r="K81" i="35"/>
  <c r="K12" i="45"/>
  <c r="K14" i="45"/>
  <c r="K16" i="45"/>
  <c r="K18" i="45"/>
  <c r="K20" i="45"/>
  <c r="K22" i="45"/>
  <c r="K24" i="45"/>
  <c r="K26" i="45"/>
  <c r="K28" i="45"/>
  <c r="K30" i="45"/>
  <c r="K32" i="45"/>
  <c r="K34" i="45"/>
  <c r="K36" i="45"/>
  <c r="K38" i="45"/>
  <c r="K40" i="45"/>
  <c r="K42" i="45"/>
  <c r="K44" i="45"/>
  <c r="K46" i="45"/>
  <c r="K48" i="45"/>
  <c r="K50" i="45"/>
  <c r="K52" i="45"/>
  <c r="K54" i="45"/>
  <c r="K56" i="45"/>
  <c r="K58" i="45"/>
  <c r="K60" i="45"/>
  <c r="K62" i="45"/>
  <c r="K64" i="45"/>
  <c r="K66" i="45"/>
  <c r="K68" i="45"/>
  <c r="K70" i="45"/>
  <c r="K72" i="45"/>
  <c r="K74" i="45"/>
  <c r="K76" i="45"/>
  <c r="K78" i="45"/>
  <c r="K80" i="45"/>
  <c r="K82" i="45"/>
  <c r="K11" i="46"/>
  <c r="K12" i="46"/>
  <c r="K14" i="46"/>
  <c r="K16" i="46"/>
  <c r="K18" i="46"/>
  <c r="K20" i="46"/>
  <c r="K22" i="46"/>
  <c r="K24" i="46"/>
  <c r="K26" i="46"/>
  <c r="K28" i="46"/>
  <c r="K30" i="46"/>
  <c r="K33" i="46"/>
  <c r="K37" i="46"/>
  <c r="K41" i="46"/>
  <c r="K45" i="46"/>
  <c r="K49" i="46"/>
  <c r="K53" i="46"/>
  <c r="K57" i="46"/>
  <c r="K61" i="46"/>
  <c r="K65" i="46"/>
  <c r="K69" i="46"/>
  <c r="K73" i="46"/>
  <c r="K77" i="46"/>
  <c r="K81" i="46"/>
  <c r="E14" i="37"/>
  <c r="G17" i="5"/>
  <c r="F14" i="37" s="1"/>
  <c r="D31" i="19"/>
  <c r="N66" i="22"/>
  <c r="L66" i="22"/>
  <c r="J66" i="22"/>
  <c r="H66" i="22"/>
  <c r="F66" i="22"/>
  <c r="D66" i="22"/>
  <c r="O66" i="22"/>
  <c r="K66" i="22"/>
  <c r="G66" i="22"/>
  <c r="I66" i="22"/>
  <c r="M66" i="22"/>
  <c r="E66" i="22"/>
  <c r="D32" i="19"/>
  <c r="N67" i="22"/>
  <c r="L67" i="22"/>
  <c r="J67" i="22"/>
  <c r="H67" i="22"/>
  <c r="F67" i="22"/>
  <c r="D67" i="22"/>
  <c r="O67" i="22"/>
  <c r="K67" i="22"/>
  <c r="G67" i="22"/>
  <c r="M67" i="22"/>
  <c r="E67" i="22"/>
  <c r="I67" i="22"/>
  <c r="D36" i="19"/>
  <c r="N71" i="22"/>
  <c r="L71" i="22"/>
  <c r="J71" i="22"/>
  <c r="H71" i="22"/>
  <c r="F71" i="22"/>
  <c r="D71" i="22"/>
  <c r="O71" i="22"/>
  <c r="K71" i="22"/>
  <c r="G71" i="22"/>
  <c r="M71" i="22"/>
  <c r="E71" i="22"/>
  <c r="I71" i="22"/>
  <c r="D37" i="19"/>
  <c r="N72" i="22"/>
  <c r="L72" i="22"/>
  <c r="J72" i="22"/>
  <c r="H72" i="22"/>
  <c r="F72" i="22"/>
  <c r="D72" i="22"/>
  <c r="O72" i="22"/>
  <c r="K72" i="22"/>
  <c r="G72" i="22"/>
  <c r="I72" i="22"/>
  <c r="M72" i="22"/>
  <c r="E72" i="22"/>
  <c r="D38" i="19"/>
  <c r="N73" i="22"/>
  <c r="L73" i="22"/>
  <c r="J73" i="22"/>
  <c r="H73" i="22"/>
  <c r="F73" i="22"/>
  <c r="D73" i="22"/>
  <c r="O73" i="22"/>
  <c r="K73" i="22"/>
  <c r="G73" i="22"/>
  <c r="M73" i="22"/>
  <c r="E73" i="22"/>
  <c r="I73" i="22"/>
  <c r="D39" i="19"/>
  <c r="O74" i="22"/>
  <c r="M74" i="22"/>
  <c r="K74" i="22"/>
  <c r="N74" i="22"/>
  <c r="J74" i="22"/>
  <c r="H74" i="22"/>
  <c r="F74" i="22"/>
  <c r="D74" i="22"/>
  <c r="L74" i="22"/>
  <c r="G74" i="22"/>
  <c r="I74" i="22"/>
  <c r="E74" i="22"/>
  <c r="D40" i="19"/>
  <c r="O75" i="22"/>
  <c r="M75" i="22"/>
  <c r="K75" i="22"/>
  <c r="I75" i="22"/>
  <c r="G75" i="22"/>
  <c r="E75" i="22"/>
  <c r="N75" i="22"/>
  <c r="J75" i="22"/>
  <c r="F75" i="22"/>
  <c r="H75" i="22"/>
  <c r="L75" i="22"/>
  <c r="D75" i="22"/>
  <c r="B21" i="15"/>
  <c r="B93" i="15" s="1"/>
  <c r="E29" i="19"/>
  <c r="Z64" i="22"/>
  <c r="X64" i="22"/>
  <c r="V64" i="22"/>
  <c r="T64" i="22"/>
  <c r="R64" i="22"/>
  <c r="P64" i="22"/>
  <c r="AA64" i="22"/>
  <c r="W64" i="22"/>
  <c r="S64" i="22"/>
  <c r="Y64" i="22"/>
  <c r="Q64" i="22"/>
  <c r="U64" i="22"/>
  <c r="D28" i="15"/>
  <c r="D29" i="15"/>
  <c r="D30" i="15"/>
  <c r="E33" i="19"/>
  <c r="Z68" i="22"/>
  <c r="X68" i="22"/>
  <c r="V68" i="22"/>
  <c r="T68" i="22"/>
  <c r="R68" i="22"/>
  <c r="P68" i="22"/>
  <c r="AA68" i="22"/>
  <c r="W68" i="22"/>
  <c r="S68" i="22"/>
  <c r="Y68" i="22"/>
  <c r="Q68" i="22"/>
  <c r="U68" i="22"/>
  <c r="D32" i="15"/>
  <c r="AA70" i="22"/>
  <c r="S70" i="22"/>
  <c r="D34" i="15"/>
  <c r="D35" i="15"/>
  <c r="D36" i="15"/>
  <c r="D37" i="15"/>
  <c r="D38" i="15"/>
  <c r="E41" i="19"/>
  <c r="AA76" i="22"/>
  <c r="Y76" i="22"/>
  <c r="W76" i="22"/>
  <c r="U76" i="22"/>
  <c r="S76" i="22"/>
  <c r="Q76" i="22"/>
  <c r="Z76" i="22"/>
  <c r="V76" i="22"/>
  <c r="R76" i="22"/>
  <c r="T76" i="22"/>
  <c r="P76" i="22"/>
  <c r="X76" i="22"/>
  <c r="D45" i="15"/>
  <c r="D49" i="15"/>
  <c r="D57" i="15"/>
  <c r="T7" i="3"/>
  <c r="AG7" i="3" s="1"/>
  <c r="H7" i="3"/>
  <c r="I7" i="3" s="1"/>
  <c r="J7" i="3" s="1"/>
  <c r="K7" i="3" s="1"/>
  <c r="L7" i="3" s="1"/>
  <c r="M7" i="3" s="1"/>
  <c r="N7" i="3" s="1"/>
  <c r="O7" i="3" s="1"/>
  <c r="P7" i="3" s="1"/>
  <c r="Q7" i="3" s="1"/>
  <c r="R7" i="3" s="1"/>
  <c r="G25" i="3" s="1"/>
  <c r="H25" i="3" s="1"/>
  <c r="I25" i="3" s="1"/>
  <c r="J25" i="3" s="1"/>
  <c r="K25" i="3" s="1"/>
  <c r="L25" i="3" s="1"/>
  <c r="M25" i="3" s="1"/>
  <c r="N25" i="3" s="1"/>
  <c r="O25" i="3" s="1"/>
  <c r="P25" i="3" s="1"/>
  <c r="Q25" i="3" s="1"/>
  <c r="R25" i="3" s="1"/>
  <c r="G43" i="3" s="1"/>
  <c r="D29" i="22"/>
  <c r="T10" i="3"/>
  <c r="AT10" i="3"/>
  <c r="U11" i="3"/>
  <c r="AU11" i="3"/>
  <c r="J32" i="19"/>
  <c r="D30" i="3"/>
  <c r="D33" i="22"/>
  <c r="T14" i="3"/>
  <c r="AT14" i="3"/>
  <c r="U15" i="3"/>
  <c r="W17" i="3"/>
  <c r="AW17" i="3"/>
  <c r="D37" i="22"/>
  <c r="T18" i="3"/>
  <c r="AT18" i="3"/>
  <c r="U19" i="3"/>
  <c r="Y19" i="3"/>
  <c r="AU19" i="3"/>
  <c r="AY19" i="3"/>
  <c r="J40" i="19"/>
  <c r="D38" i="3"/>
  <c r="W21" i="3"/>
  <c r="AW21" i="3"/>
  <c r="D41" i="22"/>
  <c r="T22" i="3"/>
  <c r="AT22" i="3"/>
  <c r="K31" i="19"/>
  <c r="D47" i="3"/>
  <c r="K35" i="19"/>
  <c r="D51" i="3"/>
  <c r="I9" i="3"/>
  <c r="H50" i="18"/>
  <c r="I11" i="3"/>
  <c r="H52" i="18"/>
  <c r="I13" i="3"/>
  <c r="H54" i="18"/>
  <c r="I15" i="3"/>
  <c r="L56" i="18"/>
  <c r="M17" i="3"/>
  <c r="L58" i="18"/>
  <c r="M19" i="3"/>
  <c r="L60" i="18"/>
  <c r="M21" i="3"/>
  <c r="AC16" i="5"/>
  <c r="AC46" i="5"/>
  <c r="AC61" i="5"/>
  <c r="AC76" i="5"/>
  <c r="D28" i="19"/>
  <c r="N63" i="22"/>
  <c r="L63" i="22"/>
  <c r="J63" i="22"/>
  <c r="H63" i="22"/>
  <c r="F63" i="22"/>
  <c r="D63" i="22"/>
  <c r="O63" i="22"/>
  <c r="K63" i="22"/>
  <c r="G63" i="22"/>
  <c r="M63" i="22"/>
  <c r="E63" i="22"/>
  <c r="I63" i="22"/>
  <c r="D29" i="19"/>
  <c r="N64" i="22"/>
  <c r="L64" i="22"/>
  <c r="J64" i="22"/>
  <c r="H64" i="22"/>
  <c r="F64" i="22"/>
  <c r="D64" i="22"/>
  <c r="O64" i="22"/>
  <c r="K64" i="22"/>
  <c r="G64" i="22"/>
  <c r="I64" i="22"/>
  <c r="M64" i="22"/>
  <c r="E64" i="22"/>
  <c r="D30" i="19"/>
  <c r="N65" i="22"/>
  <c r="L65" i="22"/>
  <c r="J65" i="22"/>
  <c r="H65" i="22"/>
  <c r="F65" i="22"/>
  <c r="D65" i="22"/>
  <c r="O65" i="22"/>
  <c r="K65" i="22"/>
  <c r="G65" i="22"/>
  <c r="M65" i="22"/>
  <c r="E65" i="22"/>
  <c r="I65" i="22"/>
  <c r="D33" i="19"/>
  <c r="N68" i="22"/>
  <c r="L68" i="22"/>
  <c r="J68" i="22"/>
  <c r="H68" i="22"/>
  <c r="F68" i="22"/>
  <c r="D68" i="22"/>
  <c r="O68" i="22"/>
  <c r="K68" i="22"/>
  <c r="G68" i="22"/>
  <c r="I68" i="22"/>
  <c r="M68" i="22"/>
  <c r="E68" i="22"/>
  <c r="D34" i="19"/>
  <c r="N69" i="22"/>
  <c r="L69" i="22"/>
  <c r="J69" i="22"/>
  <c r="H69" i="22"/>
  <c r="F69" i="22"/>
  <c r="D69" i="22"/>
  <c r="O69" i="22"/>
  <c r="K69" i="22"/>
  <c r="G69" i="22"/>
  <c r="M69" i="22"/>
  <c r="E69" i="22"/>
  <c r="I69" i="22"/>
  <c r="D35" i="19"/>
  <c r="N70" i="22"/>
  <c r="L70" i="22"/>
  <c r="J70" i="22"/>
  <c r="H70" i="22"/>
  <c r="F70" i="22"/>
  <c r="D70" i="22"/>
  <c r="O70" i="22"/>
  <c r="K70" i="22"/>
  <c r="G70" i="22"/>
  <c r="I70" i="22"/>
  <c r="M70" i="22"/>
  <c r="E70" i="22"/>
  <c r="D41" i="19"/>
  <c r="O76" i="22"/>
  <c r="M76" i="22"/>
  <c r="K76" i="22"/>
  <c r="I76" i="22"/>
  <c r="G76" i="22"/>
  <c r="E76" i="22"/>
  <c r="N76" i="22"/>
  <c r="J76" i="22"/>
  <c r="F76" i="22"/>
  <c r="L76" i="22"/>
  <c r="D76" i="22"/>
  <c r="H76" i="22"/>
  <c r="O77" i="22"/>
  <c r="M77" i="22"/>
  <c r="K77" i="22"/>
  <c r="I77" i="22"/>
  <c r="G77" i="22"/>
  <c r="E77" i="22"/>
  <c r="D42" i="19"/>
  <c r="N77" i="22"/>
  <c r="J77" i="22"/>
  <c r="F77" i="22"/>
  <c r="H77" i="22"/>
  <c r="D77" i="22"/>
  <c r="L77" i="22"/>
  <c r="T8" i="3"/>
  <c r="AT8" i="3"/>
  <c r="T9" i="3"/>
  <c r="AT9" i="3"/>
  <c r="T11" i="3"/>
  <c r="AT11" i="3"/>
  <c r="T13" i="3"/>
  <c r="AT13" i="3"/>
  <c r="T15" i="3"/>
  <c r="AT15" i="3"/>
  <c r="T16" i="3"/>
  <c r="AT16" i="3"/>
  <c r="T17" i="3"/>
  <c r="V17" i="3"/>
  <c r="X17" i="3"/>
  <c r="AT17" i="3"/>
  <c r="AV17" i="3"/>
  <c r="AX17" i="3"/>
  <c r="T19" i="3"/>
  <c r="X19" i="3"/>
  <c r="AT19" i="3"/>
  <c r="AV19" i="3"/>
  <c r="AX19" i="3"/>
  <c r="T21" i="3"/>
  <c r="V21" i="3"/>
  <c r="X21" i="3"/>
  <c r="AT21" i="3"/>
  <c r="AV21" i="3"/>
  <c r="AX21" i="3"/>
  <c r="D26" i="3"/>
  <c r="D34" i="3"/>
  <c r="D39" i="3"/>
  <c r="C65" i="18"/>
  <c r="G65" i="18" s="1"/>
  <c r="C47" i="18"/>
  <c r="F44" i="18"/>
  <c r="C67" i="18"/>
  <c r="C49" i="18"/>
  <c r="C69" i="18"/>
  <c r="C51" i="18"/>
  <c r="C71" i="18"/>
  <c r="C53" i="18"/>
  <c r="C73" i="18"/>
  <c r="C55" i="18"/>
  <c r="C75" i="18"/>
  <c r="C57" i="18"/>
  <c r="C77" i="18"/>
  <c r="C59" i="18"/>
  <c r="C79" i="18"/>
  <c r="C61" i="18"/>
  <c r="C68" i="38"/>
  <c r="C70" i="38" s="1"/>
  <c r="C59" i="38"/>
  <c r="C62" i="38"/>
  <c r="C50" i="18"/>
  <c r="C54" i="18"/>
  <c r="C76" i="18"/>
  <c r="M64" i="11"/>
  <c r="M68" i="11" s="1"/>
  <c r="K64" i="11"/>
  <c r="K68" i="11" s="1"/>
  <c r="G64" i="11"/>
  <c r="G68" i="11" s="1"/>
  <c r="E64" i="11"/>
  <c r="E68" i="11" s="1"/>
  <c r="C64" i="11"/>
  <c r="C68" i="11" s="1"/>
  <c r="E60" i="11"/>
  <c r="F60" i="11" s="1"/>
  <c r="G60" i="11" s="1"/>
  <c r="N64" i="11"/>
  <c r="N68" i="11" s="1"/>
  <c r="J64" i="11"/>
  <c r="J68" i="11" s="1"/>
  <c r="D64" i="11"/>
  <c r="D68" i="11" s="1"/>
  <c r="L64" i="11"/>
  <c r="L68" i="11" s="1"/>
  <c r="F64" i="11"/>
  <c r="F68" i="11" s="1"/>
  <c r="D73" i="11"/>
  <c r="F77" i="11" s="1"/>
  <c r="F81" i="11" s="1"/>
  <c r="F60" i="2"/>
  <c r="F81" i="2" s="1"/>
  <c r="AC9" i="14"/>
  <c r="AC8" i="14" s="1"/>
  <c r="H60" i="2"/>
  <c r="H81" i="2" s="1"/>
  <c r="AE9" i="14"/>
  <c r="AE8" i="14" s="1"/>
  <c r="J60" i="2"/>
  <c r="J81" i="2" s="1"/>
  <c r="AG9" i="14"/>
  <c r="AG8" i="14" s="1"/>
  <c r="L60" i="2"/>
  <c r="L81" i="2" s="1"/>
  <c r="AI9" i="14"/>
  <c r="AI8" i="14" s="1"/>
  <c r="N60" i="2"/>
  <c r="N81" i="2" s="1"/>
  <c r="AK9" i="14"/>
  <c r="AK8" i="14" s="1"/>
  <c r="P60" i="2"/>
  <c r="P81" i="2" s="1"/>
  <c r="AM9" i="14"/>
  <c r="AM8" i="14" s="1"/>
  <c r="C61" i="2"/>
  <c r="C85" i="2"/>
  <c r="C109" i="2"/>
  <c r="AP26" i="14"/>
  <c r="AT26" i="14"/>
  <c r="AX26" i="14"/>
  <c r="BB26" i="14"/>
  <c r="BF26" i="14"/>
  <c r="BJ26" i="14"/>
  <c r="K129" i="2"/>
  <c r="E26" i="14"/>
  <c r="G26" i="14"/>
  <c r="I26" i="14"/>
  <c r="K26" i="14"/>
  <c r="M26" i="14"/>
  <c r="O26" i="14"/>
  <c r="Q26" i="14"/>
  <c r="S26" i="14"/>
  <c r="U26" i="14"/>
  <c r="W26" i="14"/>
  <c r="Y26" i="14"/>
  <c r="AA26" i="14"/>
  <c r="AC26" i="14"/>
  <c r="AE26" i="14"/>
  <c r="AG26" i="14"/>
  <c r="AI26" i="14"/>
  <c r="AK26" i="14"/>
  <c r="AM26" i="14"/>
  <c r="AO26" i="14"/>
  <c r="AQ26" i="14"/>
  <c r="AS26" i="14"/>
  <c r="AU26" i="14"/>
  <c r="AW26" i="14"/>
  <c r="AY26" i="14"/>
  <c r="BA26" i="14"/>
  <c r="BC26" i="14"/>
  <c r="BE26" i="14"/>
  <c r="BG26" i="14"/>
  <c r="BI26" i="14"/>
  <c r="AN9" i="14"/>
  <c r="AN8" i="14" s="1"/>
  <c r="AR9" i="14"/>
  <c r="AR8" i="14" s="1"/>
  <c r="AV9" i="14"/>
  <c r="AV8" i="14" s="1"/>
  <c r="E84" i="2"/>
  <c r="E105" i="2" s="1"/>
  <c r="BF9" i="14"/>
  <c r="BF8" i="14" s="1"/>
  <c r="BK26" i="14"/>
  <c r="G129" i="2"/>
  <c r="O129" i="2"/>
  <c r="P8" i="14"/>
  <c r="T8" i="14"/>
  <c r="X8" i="14"/>
  <c r="F33" i="2"/>
  <c r="H33" i="2"/>
  <c r="J33" i="2"/>
  <c r="L33" i="2"/>
  <c r="N33" i="2"/>
  <c r="P33" i="2"/>
  <c r="C19" i="2"/>
  <c r="C67" i="2"/>
  <c r="C78" i="2"/>
  <c r="BB9" i="14"/>
  <c r="BB8" i="14" s="1"/>
  <c r="BJ9" i="14"/>
  <c r="BJ8" i="14" s="1"/>
  <c r="D9" i="14"/>
  <c r="D8" i="14" s="1"/>
  <c r="H9" i="14"/>
  <c r="H8" i="14" s="1"/>
  <c r="L9" i="14"/>
  <c r="L8" i="14" s="1"/>
  <c r="AB9" i="14"/>
  <c r="AB8" i="14" s="1"/>
  <c r="AD9" i="14"/>
  <c r="AD8" i="14" s="1"/>
  <c r="AF9" i="14"/>
  <c r="AF8" i="14" s="1"/>
  <c r="AH9" i="14"/>
  <c r="AH8" i="14" s="1"/>
  <c r="AJ9" i="14"/>
  <c r="AJ8" i="14" s="1"/>
  <c r="AL9" i="14"/>
  <c r="AL8" i="14" s="1"/>
  <c r="AZ9" i="14"/>
  <c r="AZ8" i="14" s="1"/>
  <c r="BD9" i="14"/>
  <c r="BD8" i="14" s="1"/>
  <c r="BH9" i="14"/>
  <c r="BH8" i="14" s="1"/>
  <c r="E108" i="2"/>
  <c r="E129" i="2" s="1"/>
  <c r="C166" i="5"/>
  <c r="C172" i="5"/>
  <c r="F7" i="37"/>
  <c r="C102" i="2"/>
  <c r="S8" i="14"/>
  <c r="U8" i="14"/>
  <c r="AA8" i="14"/>
  <c r="F8" i="14"/>
  <c r="J8" i="14"/>
  <c r="N8" i="14"/>
  <c r="K33" i="2"/>
  <c r="C54" i="2"/>
  <c r="G81" i="2"/>
  <c r="K81" i="2"/>
  <c r="O81" i="2"/>
  <c r="F105" i="2"/>
  <c r="C91" i="2"/>
  <c r="F129" i="2"/>
  <c r="H129" i="2"/>
  <c r="J129" i="2"/>
  <c r="L129" i="2"/>
  <c r="N129" i="2"/>
  <c r="P129" i="2"/>
  <c r="C115" i="2"/>
  <c r="C126" i="2"/>
  <c r="E9" i="14"/>
  <c r="E8" i="14" s="1"/>
  <c r="G9" i="14"/>
  <c r="G8" i="14" s="1"/>
  <c r="I9" i="14"/>
  <c r="I8" i="14" s="1"/>
  <c r="K9" i="14"/>
  <c r="K8" i="14" s="1"/>
  <c r="M9" i="14"/>
  <c r="M8" i="14" s="1"/>
  <c r="O9" i="14"/>
  <c r="O8" i="14" s="1"/>
  <c r="AO9" i="14"/>
  <c r="AO8" i="14" s="1"/>
  <c r="AQ9" i="14"/>
  <c r="AQ8" i="14" s="1"/>
  <c r="AS9" i="14"/>
  <c r="AS8" i="14" s="1"/>
  <c r="AU9" i="14"/>
  <c r="AU8" i="14" s="1"/>
  <c r="AW9" i="14"/>
  <c r="AW8" i="14" s="1"/>
  <c r="AY9" i="14"/>
  <c r="AY8" i="14" s="1"/>
  <c r="BA9" i="14"/>
  <c r="BA8" i="14" s="1"/>
  <c r="BC9" i="14"/>
  <c r="BC8" i="14" s="1"/>
  <c r="BE9" i="14"/>
  <c r="BE8" i="14" s="1"/>
  <c r="BG9" i="14"/>
  <c r="BG8" i="14" s="1"/>
  <c r="BI9" i="14"/>
  <c r="BI8" i="14" s="1"/>
  <c r="BK9" i="14"/>
  <c r="BK8" i="14" s="1"/>
  <c r="C13" i="2"/>
  <c r="C37" i="2"/>
  <c r="E60" i="2"/>
  <c r="E81" i="2" s="1"/>
  <c r="C163" i="5"/>
  <c r="C169" i="5"/>
  <c r="C175" i="5"/>
  <c r="G10" i="5"/>
  <c r="F9" i="37" s="1"/>
  <c r="F16" i="37"/>
  <c r="K105" i="2"/>
  <c r="O105" i="2"/>
  <c r="C30" i="2"/>
  <c r="G105" i="2"/>
  <c r="I105" i="2"/>
  <c r="M105" i="2"/>
  <c r="J105" i="2"/>
  <c r="N105" i="2"/>
  <c r="B32" i="18"/>
  <c r="F76" i="11"/>
  <c r="E80" i="11"/>
  <c r="AG44" i="27"/>
  <c r="Z45" i="27"/>
  <c r="Y46" i="27"/>
  <c r="X47" i="27"/>
  <c r="Q48" i="27"/>
  <c r="J49" i="27"/>
  <c r="BL49" i="27"/>
  <c r="B15" i="15"/>
  <c r="B69" i="15" s="1"/>
  <c r="B77" i="11"/>
  <c r="BB44" i="27"/>
  <c r="AV45" i="27"/>
  <c r="AT46" i="27"/>
  <c r="AS47" i="27"/>
  <c r="AB48" i="27"/>
  <c r="N103" i="5"/>
  <c r="O103" i="5" s="1"/>
  <c r="N107" i="5"/>
  <c r="O107" i="5" s="1"/>
  <c r="H107" i="5" s="1"/>
  <c r="N99" i="5"/>
  <c r="O99" i="5" s="1"/>
  <c r="H99" i="5" s="1"/>
  <c r="Q99" i="5" s="1"/>
  <c r="N95" i="5"/>
  <c r="O95" i="5" s="1"/>
  <c r="N94" i="5"/>
  <c r="O94" i="5" s="1"/>
  <c r="L90" i="5"/>
  <c r="M90" i="5" s="1"/>
  <c r="L103" i="5"/>
  <c r="M103" i="5" s="1"/>
  <c r="L94" i="5"/>
  <c r="M94" i="5" s="1"/>
  <c r="L87" i="5"/>
  <c r="M87" i="5" s="1"/>
  <c r="N100" i="5"/>
  <c r="O100" i="5" s="1"/>
  <c r="H100" i="5" s="1"/>
  <c r="Q100" i="5" s="1"/>
  <c r="N88" i="5"/>
  <c r="O88" i="5" s="1"/>
  <c r="N87" i="5"/>
  <c r="O87" i="5" s="1"/>
  <c r="N91" i="5"/>
  <c r="O91" i="5" s="1"/>
  <c r="B31" i="15"/>
  <c r="B67" i="15"/>
  <c r="B33" i="17"/>
  <c r="B87" i="17"/>
  <c r="B85" i="15"/>
  <c r="G17" i="23"/>
  <c r="C27" i="18"/>
  <c r="U7" i="18"/>
  <c r="E3" i="31"/>
  <c r="E3" i="30"/>
  <c r="E3" i="28"/>
  <c r="N90" i="5"/>
  <c r="O90" i="5" s="1"/>
  <c r="L106" i="5"/>
  <c r="M106" i="5" s="1"/>
  <c r="P106" i="5" s="1"/>
  <c r="B84" i="17"/>
  <c r="B66" i="17"/>
  <c r="G18" i="23"/>
  <c r="AG56" i="22"/>
  <c r="Q49" i="22"/>
  <c r="AV49" i="27"/>
  <c r="Z49" i="27"/>
  <c r="E49" i="27"/>
  <c r="AR48" i="27"/>
  <c r="V48" i="27"/>
  <c r="BI47" i="27"/>
  <c r="AN47" i="27"/>
  <c r="E41" i="9" s="1"/>
  <c r="R47" i="27"/>
  <c r="BE46" i="27"/>
  <c r="AJ46" i="27"/>
  <c r="N46" i="27"/>
  <c r="BA45" i="27"/>
  <c r="AF45" i="27"/>
  <c r="J45" i="27"/>
  <c r="AW44" i="27"/>
  <c r="AB44" i="27"/>
  <c r="F44" i="27"/>
  <c r="L44" i="27"/>
  <c r="AL44" i="27"/>
  <c r="E45" i="27"/>
  <c r="AK45" i="27"/>
  <c r="BL45" i="27"/>
  <c r="AD46" i="27"/>
  <c r="BJ46" i="27"/>
  <c r="AC47" i="27"/>
  <c r="BD47" i="27"/>
  <c r="BB48" i="27"/>
  <c r="U49" i="27"/>
  <c r="BA49" i="27"/>
  <c r="B49" i="15"/>
  <c r="B52" i="3"/>
  <c r="B88" i="3"/>
  <c r="B34" i="3"/>
  <c r="B53" i="3"/>
  <c r="B89" i="3"/>
  <c r="B35" i="3"/>
  <c r="B9" i="22"/>
  <c r="B45" i="22" s="1"/>
  <c r="B63" i="22" s="1"/>
  <c r="B8" i="3"/>
  <c r="B62" i="3" s="1"/>
  <c r="B8" i="17"/>
  <c r="B62" i="17" s="1"/>
  <c r="B12" i="3"/>
  <c r="B12" i="15"/>
  <c r="B20" i="3"/>
  <c r="B20" i="15"/>
  <c r="I76" i="11"/>
  <c r="I63" i="11"/>
  <c r="B76" i="11"/>
  <c r="H2" i="25" a="1"/>
  <c r="H2" i="25" s="1"/>
  <c r="E2" i="35"/>
  <c r="E2" i="29"/>
  <c r="G14" i="23"/>
  <c r="Q44" i="27"/>
  <c r="AR44" i="27"/>
  <c r="P45" i="27"/>
  <c r="AP45" i="27"/>
  <c r="I46" i="27"/>
  <c r="AO46" i="27"/>
  <c r="H47" i="27"/>
  <c r="AH47" i="27"/>
  <c r="F48" i="27"/>
  <c r="AG48" i="27"/>
  <c r="BH48" i="27"/>
  <c r="AF49" i="27"/>
  <c r="BF49" i="27"/>
  <c r="E3" i="46"/>
  <c r="L98" i="5"/>
  <c r="M98" i="5" s="1"/>
  <c r="P98" i="5" s="1"/>
  <c r="B20" i="17"/>
  <c r="B38" i="17" s="1"/>
  <c r="B75" i="11"/>
  <c r="I74" i="11"/>
  <c r="I62" i="11"/>
  <c r="Q12" i="15"/>
  <c r="I11" i="15"/>
  <c r="AK11" i="15" s="1"/>
  <c r="B13" i="3"/>
  <c r="B67" i="3" s="1"/>
  <c r="B13" i="17"/>
  <c r="B49" i="17" s="1"/>
  <c r="B17" i="17"/>
  <c r="B53" i="17" s="1"/>
  <c r="B17" i="15"/>
  <c r="B74" i="11"/>
  <c r="I61" i="11"/>
  <c r="B163" i="5"/>
  <c r="B144" i="5"/>
  <c r="B136" i="5"/>
  <c r="B128" i="5"/>
  <c r="B152" i="5"/>
  <c r="O10" i="15"/>
  <c r="F13" i="31"/>
  <c r="F16" i="32"/>
  <c r="S9" i="15"/>
  <c r="E1" i="46"/>
  <c r="E1" i="30"/>
  <c r="E1" i="31"/>
  <c r="E1" i="35"/>
  <c r="E1" i="29"/>
  <c r="E1" i="32"/>
  <c r="E1" i="45"/>
  <c r="D61" i="39"/>
  <c r="D97" i="39" s="1"/>
  <c r="D62" i="39"/>
  <c r="D98" i="39" s="1"/>
  <c r="G63" i="39"/>
  <c r="G99" i="39" s="1"/>
  <c r="G117" i="39" s="1"/>
  <c r="S63" i="39"/>
  <c r="S99" i="39" s="1"/>
  <c r="S117" i="39" s="1"/>
  <c r="W63" i="39"/>
  <c r="W99" i="39" s="1"/>
  <c r="W117" i="39" s="1"/>
  <c r="AA63" i="39"/>
  <c r="AA99" i="39" s="1"/>
  <c r="AA117" i="39" s="1"/>
  <c r="AE63" i="39"/>
  <c r="AE99" i="39" s="1"/>
  <c r="AE117" i="39" s="1"/>
  <c r="AI63" i="39"/>
  <c r="AI99" i="39" s="1"/>
  <c r="AI117" i="39" s="1"/>
  <c r="AM63" i="39"/>
  <c r="AM99" i="39" s="1"/>
  <c r="AM117" i="39" s="1"/>
  <c r="AQ63" i="39"/>
  <c r="AQ99" i="39" s="1"/>
  <c r="AQ117" i="39" s="1"/>
  <c r="AU63" i="39"/>
  <c r="AU99" i="39" s="1"/>
  <c r="AU117" i="39" s="1"/>
  <c r="AY63" i="39"/>
  <c r="AY99" i="39" s="1"/>
  <c r="AY117" i="39" s="1"/>
  <c r="BC63" i="39"/>
  <c r="BC99" i="39" s="1"/>
  <c r="BC117" i="39" s="1"/>
  <c r="BG63" i="39"/>
  <c r="BG99" i="39" s="1"/>
  <c r="BG117" i="39" s="1"/>
  <c r="BK63" i="39"/>
  <c r="BK99" i="39" s="1"/>
  <c r="BK117" i="39" s="1"/>
  <c r="F64" i="39"/>
  <c r="F100" i="39" s="1"/>
  <c r="F118" i="39" s="1"/>
  <c r="J64" i="39"/>
  <c r="J100" i="39" s="1"/>
  <c r="J118" i="39" s="1"/>
  <c r="N64" i="39"/>
  <c r="N100" i="39" s="1"/>
  <c r="N118" i="39" s="1"/>
  <c r="R64" i="39"/>
  <c r="R100" i="39" s="1"/>
  <c r="R118" i="39" s="1"/>
  <c r="V64" i="39"/>
  <c r="V100" i="39" s="1"/>
  <c r="V118" i="39" s="1"/>
  <c r="Z64" i="39"/>
  <c r="Z100" i="39" s="1"/>
  <c r="Z118" i="39" s="1"/>
  <c r="AD64" i="39"/>
  <c r="AD100" i="39" s="1"/>
  <c r="AD118" i="39" s="1"/>
  <c r="D63" i="39"/>
  <c r="D99" i="39" s="1"/>
  <c r="D117" i="39" s="1"/>
  <c r="H63" i="39"/>
  <c r="H99" i="39" s="1"/>
  <c r="H117" i="39" s="1"/>
  <c r="T63" i="39"/>
  <c r="T99" i="39" s="1"/>
  <c r="T117" i="39" s="1"/>
  <c r="X63" i="39"/>
  <c r="X99" i="39" s="1"/>
  <c r="X117" i="39" s="1"/>
  <c r="AB63" i="39"/>
  <c r="AB99" i="39" s="1"/>
  <c r="AB117" i="39" s="1"/>
  <c r="AF63" i="39"/>
  <c r="AF99" i="39" s="1"/>
  <c r="AF117" i="39" s="1"/>
  <c r="AJ63" i="39"/>
  <c r="AJ99" i="39" s="1"/>
  <c r="AJ117" i="39" s="1"/>
  <c r="AN63" i="39"/>
  <c r="AN99" i="39" s="1"/>
  <c r="AN117" i="39" s="1"/>
  <c r="AR63" i="39"/>
  <c r="AR99" i="39" s="1"/>
  <c r="AR117" i="39" s="1"/>
  <c r="AV63" i="39"/>
  <c r="AV99" i="39" s="1"/>
  <c r="AV117" i="39" s="1"/>
  <c r="AZ63" i="39"/>
  <c r="AZ99" i="39" s="1"/>
  <c r="AZ117" i="39" s="1"/>
  <c r="BD63" i="39"/>
  <c r="BD99" i="39" s="1"/>
  <c r="BD117" i="39" s="1"/>
  <c r="BH63" i="39"/>
  <c r="BH99" i="39" s="1"/>
  <c r="BH117" i="39" s="1"/>
  <c r="BL63" i="39"/>
  <c r="BL99" i="39" s="1"/>
  <c r="BL117" i="39" s="1"/>
  <c r="G64" i="39"/>
  <c r="G100" i="39" s="1"/>
  <c r="G118" i="39" s="1"/>
  <c r="K64" i="39"/>
  <c r="K100" i="39" s="1"/>
  <c r="K118" i="39" s="1"/>
  <c r="O64" i="39"/>
  <c r="O100" i="39" s="1"/>
  <c r="O118" i="39" s="1"/>
  <c r="S64" i="39"/>
  <c r="S100" i="39" s="1"/>
  <c r="S118" i="39" s="1"/>
  <c r="W64" i="39"/>
  <c r="W100" i="39" s="1"/>
  <c r="W118" i="39" s="1"/>
  <c r="AA64" i="39"/>
  <c r="AA100" i="39" s="1"/>
  <c r="AA118" i="39" s="1"/>
  <c r="AE64" i="39"/>
  <c r="AE100" i="39" s="1"/>
  <c r="AE118" i="39" s="1"/>
  <c r="AI64" i="39"/>
  <c r="AI100" i="39" s="1"/>
  <c r="AI118" i="39" s="1"/>
  <c r="AM64" i="39"/>
  <c r="AM100" i="39" s="1"/>
  <c r="AM118" i="39" s="1"/>
  <c r="AQ64" i="39"/>
  <c r="AQ100" i="39" s="1"/>
  <c r="AQ118" i="39" s="1"/>
  <c r="AU64" i="39"/>
  <c r="AU100" i="39" s="1"/>
  <c r="AU118" i="39" s="1"/>
  <c r="AY64" i="39"/>
  <c r="AY100" i="39" s="1"/>
  <c r="AY118" i="39" s="1"/>
  <c r="BC64" i="39"/>
  <c r="BC100" i="39" s="1"/>
  <c r="BC118" i="39" s="1"/>
  <c r="BG64" i="39"/>
  <c r="BG100" i="39" s="1"/>
  <c r="BG118" i="39" s="1"/>
  <c r="BK64" i="39"/>
  <c r="BK100" i="39" s="1"/>
  <c r="BK118" i="39" s="1"/>
  <c r="F62" i="39"/>
  <c r="F98" i="39" s="1"/>
  <c r="I63" i="39"/>
  <c r="I99" i="39" s="1"/>
  <c r="I117" i="39" s="1"/>
  <c r="Q63" i="39"/>
  <c r="Q99" i="39" s="1"/>
  <c r="Q117" i="39" s="1"/>
  <c r="Y63" i="39"/>
  <c r="Y99" i="39" s="1"/>
  <c r="Y117" i="39" s="1"/>
  <c r="AG63" i="39"/>
  <c r="AG99" i="39" s="1"/>
  <c r="AG117" i="39" s="1"/>
  <c r="AO63" i="39"/>
  <c r="AO99" i="39" s="1"/>
  <c r="AO117" i="39" s="1"/>
  <c r="AW63" i="39"/>
  <c r="AW99" i="39" s="1"/>
  <c r="AW117" i="39" s="1"/>
  <c r="BE63" i="39"/>
  <c r="BE99" i="39" s="1"/>
  <c r="BE117" i="39" s="1"/>
  <c r="D64" i="39"/>
  <c r="D100" i="39" s="1"/>
  <c r="D118" i="39" s="1"/>
  <c r="L64" i="39"/>
  <c r="L100" i="39" s="1"/>
  <c r="L118" i="39" s="1"/>
  <c r="T64" i="39"/>
  <c r="T100" i="39" s="1"/>
  <c r="T118" i="39" s="1"/>
  <c r="AB64" i="39"/>
  <c r="AB100" i="39" s="1"/>
  <c r="AB118" i="39" s="1"/>
  <c r="AH64" i="39"/>
  <c r="AH100" i="39" s="1"/>
  <c r="AH118" i="39" s="1"/>
  <c r="AN64" i="39"/>
  <c r="AN100" i="39" s="1"/>
  <c r="AN118" i="39" s="1"/>
  <c r="AS64" i="39"/>
  <c r="AX64" i="39"/>
  <c r="AX100" i="39" s="1"/>
  <c r="AX118" i="39" s="1"/>
  <c r="BD64" i="39"/>
  <c r="BD100" i="39" s="1"/>
  <c r="BD118" i="39" s="1"/>
  <c r="BI64" i="39"/>
  <c r="BI100" i="39" s="1"/>
  <c r="E101" i="39"/>
  <c r="E119" i="39" s="1"/>
  <c r="I65" i="39"/>
  <c r="I101" i="39" s="1"/>
  <c r="I119" i="39" s="1"/>
  <c r="M65" i="39"/>
  <c r="M101" i="39" s="1"/>
  <c r="M119" i="39" s="1"/>
  <c r="Q65" i="39"/>
  <c r="Q101" i="39" s="1"/>
  <c r="Q119" i="39" s="1"/>
  <c r="U65" i="39"/>
  <c r="U101" i="39" s="1"/>
  <c r="U119" i="39" s="1"/>
  <c r="Y65" i="39"/>
  <c r="Y101" i="39" s="1"/>
  <c r="Y119" i="39" s="1"/>
  <c r="AC65" i="39"/>
  <c r="AC101" i="39" s="1"/>
  <c r="AC119" i="39" s="1"/>
  <c r="AG65" i="39"/>
  <c r="AG101" i="39" s="1"/>
  <c r="AG119" i="39" s="1"/>
  <c r="AK65" i="39"/>
  <c r="AK101" i="39" s="1"/>
  <c r="AK119" i="39" s="1"/>
  <c r="AO65" i="39"/>
  <c r="AO101" i="39" s="1"/>
  <c r="AO119" i="39" s="1"/>
  <c r="AS65" i="39"/>
  <c r="AS101" i="39" s="1"/>
  <c r="AS119" i="39" s="1"/>
  <c r="AW65" i="39"/>
  <c r="AW101" i="39" s="1"/>
  <c r="AW119" i="39" s="1"/>
  <c r="BA65" i="39"/>
  <c r="BA101" i="39" s="1"/>
  <c r="BA119" i="39" s="1"/>
  <c r="BE65" i="39"/>
  <c r="BE101" i="39" s="1"/>
  <c r="BE119" i="39" s="1"/>
  <c r="BI65" i="39"/>
  <c r="BI101" i="39" s="1"/>
  <c r="BI119" i="39" s="1"/>
  <c r="D66" i="39"/>
  <c r="D102" i="39" s="1"/>
  <c r="D120" i="39" s="1"/>
  <c r="H66" i="39"/>
  <c r="H102" i="39" s="1"/>
  <c r="H120" i="39" s="1"/>
  <c r="L66" i="39"/>
  <c r="L102" i="39" s="1"/>
  <c r="L120" i="39" s="1"/>
  <c r="P66" i="39"/>
  <c r="P102" i="39" s="1"/>
  <c r="P120" i="39" s="1"/>
  <c r="T66" i="39"/>
  <c r="T102" i="39" s="1"/>
  <c r="T120" i="39" s="1"/>
  <c r="X66" i="39"/>
  <c r="X102" i="39" s="1"/>
  <c r="X120" i="39" s="1"/>
  <c r="AB66" i="39"/>
  <c r="AB102" i="39" s="1"/>
  <c r="AB120" i="39" s="1"/>
  <c r="AF66" i="39"/>
  <c r="AF102" i="39" s="1"/>
  <c r="AF120" i="39" s="1"/>
  <c r="AJ66" i="39"/>
  <c r="AJ102" i="39" s="1"/>
  <c r="AJ120" i="39" s="1"/>
  <c r="AN66" i="39"/>
  <c r="AN102" i="39" s="1"/>
  <c r="AN120" i="39" s="1"/>
  <c r="AR66" i="39"/>
  <c r="AR102" i="39" s="1"/>
  <c r="AR120" i="39" s="1"/>
  <c r="AV66" i="39"/>
  <c r="AV102" i="39" s="1"/>
  <c r="AV120" i="39" s="1"/>
  <c r="AZ66" i="39"/>
  <c r="AZ102" i="39" s="1"/>
  <c r="AZ120" i="39" s="1"/>
  <c r="BD66" i="39"/>
  <c r="BD102" i="39" s="1"/>
  <c r="BD120" i="39" s="1"/>
  <c r="BH66" i="39"/>
  <c r="BH102" i="39" s="1"/>
  <c r="BH120" i="39" s="1"/>
  <c r="BL66" i="39"/>
  <c r="BL102" i="39" s="1"/>
  <c r="BL120" i="39" s="1"/>
  <c r="G67" i="39"/>
  <c r="G103" i="39" s="1"/>
  <c r="G121" i="39" s="1"/>
  <c r="K67" i="39"/>
  <c r="K103" i="39" s="1"/>
  <c r="K121" i="39" s="1"/>
  <c r="O67" i="39"/>
  <c r="O103" i="39" s="1"/>
  <c r="O121" i="39" s="1"/>
  <c r="S67" i="39"/>
  <c r="S103" i="39" s="1"/>
  <c r="S121" i="39" s="1"/>
  <c r="W67" i="39"/>
  <c r="W103" i="39" s="1"/>
  <c r="W121" i="39" s="1"/>
  <c r="AA67" i="39"/>
  <c r="AA103" i="39" s="1"/>
  <c r="AA121" i="39" s="1"/>
  <c r="AE67" i="39"/>
  <c r="AI67" i="39"/>
  <c r="AI103" i="39" s="1"/>
  <c r="AI121" i="39" s="1"/>
  <c r="AM67" i="39"/>
  <c r="AM103" i="39" s="1"/>
  <c r="AM121" i="39" s="1"/>
  <c r="AQ67" i="39"/>
  <c r="AQ103" i="39" s="1"/>
  <c r="AQ121" i="39" s="1"/>
  <c r="AU67" i="39"/>
  <c r="AU103" i="39" s="1"/>
  <c r="AU121" i="39" s="1"/>
  <c r="AY67" i="39"/>
  <c r="AY103" i="39" s="1"/>
  <c r="AY121" i="39" s="1"/>
  <c r="BC67" i="39"/>
  <c r="BC103" i="39" s="1"/>
  <c r="BC121" i="39" s="1"/>
  <c r="BG67" i="39"/>
  <c r="BG103" i="39" s="1"/>
  <c r="BG121" i="39" s="1"/>
  <c r="BK67" i="39"/>
  <c r="BK103" i="39" s="1"/>
  <c r="BK121" i="39" s="1"/>
  <c r="F68" i="39"/>
  <c r="F104" i="39" s="1"/>
  <c r="F122" i="39" s="1"/>
  <c r="J68" i="39"/>
  <c r="J104" i="39" s="1"/>
  <c r="J122" i="39" s="1"/>
  <c r="N68" i="39"/>
  <c r="N104" i="39" s="1"/>
  <c r="N122" i="39" s="1"/>
  <c r="R68" i="39"/>
  <c r="R104" i="39" s="1"/>
  <c r="R122" i="39" s="1"/>
  <c r="V68" i="39"/>
  <c r="V104" i="39" s="1"/>
  <c r="V122" i="39" s="1"/>
  <c r="Z68" i="39"/>
  <c r="Z104" i="39" s="1"/>
  <c r="Z122" i="39" s="1"/>
  <c r="AD68" i="39"/>
  <c r="AD104" i="39" s="1"/>
  <c r="AD122" i="39" s="1"/>
  <c r="AH68" i="39"/>
  <c r="AH104" i="39" s="1"/>
  <c r="AH122" i="39" s="1"/>
  <c r="AL68" i="39"/>
  <c r="AL104" i="39" s="1"/>
  <c r="AL122" i="39" s="1"/>
  <c r="AP68" i="39"/>
  <c r="AP104" i="39" s="1"/>
  <c r="AP122" i="39" s="1"/>
  <c r="AT68" i="39"/>
  <c r="AT104" i="39" s="1"/>
  <c r="AT122" i="39" s="1"/>
  <c r="AX68" i="39"/>
  <c r="AX104" i="39" s="1"/>
  <c r="AX122" i="39" s="1"/>
  <c r="BB68" i="39"/>
  <c r="BB104" i="39" s="1"/>
  <c r="BB122" i="39" s="1"/>
  <c r="BF68" i="39"/>
  <c r="BF104" i="39" s="1"/>
  <c r="BF122" i="39" s="1"/>
  <c r="BJ68" i="39"/>
  <c r="BJ104" i="39" s="1"/>
  <c r="BJ122" i="39" s="1"/>
  <c r="I69" i="39"/>
  <c r="I105" i="39" s="1"/>
  <c r="I123" i="39" s="1"/>
  <c r="M69" i="39"/>
  <c r="M105" i="39" s="1"/>
  <c r="M123" i="39" s="1"/>
  <c r="Q69" i="39"/>
  <c r="Q105" i="39" s="1"/>
  <c r="Q123" i="39" s="1"/>
  <c r="U69" i="39"/>
  <c r="U105" i="39" s="1"/>
  <c r="U123" i="39" s="1"/>
  <c r="Y69" i="39"/>
  <c r="Y105" i="39" s="1"/>
  <c r="Y123" i="39" s="1"/>
  <c r="AC69" i="39"/>
  <c r="AC105" i="39" s="1"/>
  <c r="AC123" i="39" s="1"/>
  <c r="AG69" i="39"/>
  <c r="AG105" i="39" s="1"/>
  <c r="AG123" i="39" s="1"/>
  <c r="AK69" i="39"/>
  <c r="AK105" i="39" s="1"/>
  <c r="AK123" i="39" s="1"/>
  <c r="AO69" i="39"/>
  <c r="AO105" i="39" s="1"/>
  <c r="AO123" i="39" s="1"/>
  <c r="AS69" i="39"/>
  <c r="AS105" i="39" s="1"/>
  <c r="AS123" i="39" s="1"/>
  <c r="AW69" i="39"/>
  <c r="AW105" i="39" s="1"/>
  <c r="AW123" i="39" s="1"/>
  <c r="BA69" i="39"/>
  <c r="BA105" i="39" s="1"/>
  <c r="BA123" i="39" s="1"/>
  <c r="BE69" i="39"/>
  <c r="BE105" i="39" s="1"/>
  <c r="BE123" i="39" s="1"/>
  <c r="BI69" i="39"/>
  <c r="BI105" i="39" s="1"/>
  <c r="BI123" i="39" s="1"/>
  <c r="D70" i="39"/>
  <c r="D106" i="39" s="1"/>
  <c r="D124" i="39" s="1"/>
  <c r="H70" i="39"/>
  <c r="H106" i="39" s="1"/>
  <c r="H124" i="39" s="1"/>
  <c r="L70" i="39"/>
  <c r="L106" i="39" s="1"/>
  <c r="L124" i="39" s="1"/>
  <c r="P70" i="39"/>
  <c r="P106" i="39" s="1"/>
  <c r="P124" i="39" s="1"/>
  <c r="T70" i="39"/>
  <c r="T106" i="39" s="1"/>
  <c r="T124" i="39" s="1"/>
  <c r="X70" i="39"/>
  <c r="X106" i="39" s="1"/>
  <c r="X124" i="39" s="1"/>
  <c r="AB70" i="39"/>
  <c r="AB106" i="39" s="1"/>
  <c r="AB124" i="39" s="1"/>
  <c r="AF70" i="39"/>
  <c r="AF106" i="39" s="1"/>
  <c r="AF124" i="39" s="1"/>
  <c r="AJ70" i="39"/>
  <c r="AJ106" i="39" s="1"/>
  <c r="AJ124" i="39" s="1"/>
  <c r="AN70" i="39"/>
  <c r="AN106" i="39" s="1"/>
  <c r="AN124" i="39" s="1"/>
  <c r="AR70" i="39"/>
  <c r="AR106" i="39" s="1"/>
  <c r="AR124" i="39" s="1"/>
  <c r="AV70" i="39"/>
  <c r="AV106" i="39" s="1"/>
  <c r="AV124" i="39" s="1"/>
  <c r="AZ70" i="39"/>
  <c r="AZ106" i="39" s="1"/>
  <c r="AZ124" i="39" s="1"/>
  <c r="BD70" i="39"/>
  <c r="BD106" i="39" s="1"/>
  <c r="BD124" i="39" s="1"/>
  <c r="BH70" i="39"/>
  <c r="BH106" i="39" s="1"/>
  <c r="BH124" i="39" s="1"/>
  <c r="BL70" i="39"/>
  <c r="BL106" i="39" s="1"/>
  <c r="BL124" i="39" s="1"/>
  <c r="G71" i="39"/>
  <c r="G107" i="39" s="1"/>
  <c r="G125" i="39" s="1"/>
  <c r="K71" i="39"/>
  <c r="K107" i="39" s="1"/>
  <c r="K125" i="39" s="1"/>
  <c r="O71" i="39"/>
  <c r="O107" i="39" s="1"/>
  <c r="O125" i="39" s="1"/>
  <c r="S71" i="39"/>
  <c r="S107" i="39" s="1"/>
  <c r="S125" i="39" s="1"/>
  <c r="W71" i="39"/>
  <c r="W107" i="39" s="1"/>
  <c r="W125" i="39" s="1"/>
  <c r="AA71" i="39"/>
  <c r="AA107" i="39" s="1"/>
  <c r="AA125" i="39" s="1"/>
  <c r="AE71" i="39"/>
  <c r="AE107" i="39" s="1"/>
  <c r="AE125" i="39" s="1"/>
  <c r="AI71" i="39"/>
  <c r="AI107" i="39" s="1"/>
  <c r="AI125" i="39" s="1"/>
  <c r="AM71" i="39"/>
  <c r="AM107" i="39" s="1"/>
  <c r="AM125" i="39" s="1"/>
  <c r="AQ71" i="39"/>
  <c r="AQ107" i="39" s="1"/>
  <c r="AQ125" i="39" s="1"/>
  <c r="AU71" i="39"/>
  <c r="AU107" i="39" s="1"/>
  <c r="AU125" i="39" s="1"/>
  <c r="AY71" i="39"/>
  <c r="AY107" i="39" s="1"/>
  <c r="AY125" i="39" s="1"/>
  <c r="BC71" i="39"/>
  <c r="BC107" i="39" s="1"/>
  <c r="BC125" i="39" s="1"/>
  <c r="BG71" i="39"/>
  <c r="BG107" i="39" s="1"/>
  <c r="BG125" i="39" s="1"/>
  <c r="BK71" i="39"/>
  <c r="BK107" i="39" s="1"/>
  <c r="BK125" i="39" s="1"/>
  <c r="F72" i="39"/>
  <c r="F108" i="39" s="1"/>
  <c r="F126" i="39" s="1"/>
  <c r="J72" i="39"/>
  <c r="N72" i="39"/>
  <c r="N108" i="39" s="1"/>
  <c r="N126" i="39" s="1"/>
  <c r="R72" i="39"/>
  <c r="R108" i="39" s="1"/>
  <c r="R126" i="39" s="1"/>
  <c r="V72" i="39"/>
  <c r="V108" i="39" s="1"/>
  <c r="V126" i="39" s="1"/>
  <c r="Z72" i="39"/>
  <c r="Z108" i="39" s="1"/>
  <c r="Z126" i="39" s="1"/>
  <c r="AD72" i="39"/>
  <c r="AH72" i="39"/>
  <c r="AH108" i="39" s="1"/>
  <c r="AH126" i="39" s="1"/>
  <c r="AL72" i="39"/>
  <c r="AL108" i="39" s="1"/>
  <c r="AL126" i="39" s="1"/>
  <c r="AP72" i="39"/>
  <c r="AP108" i="39" s="1"/>
  <c r="AT72" i="39"/>
  <c r="AX72" i="39"/>
  <c r="AX108" i="39" s="1"/>
  <c r="AX126" i="39" s="1"/>
  <c r="BB72" i="39"/>
  <c r="BB108" i="39" s="1"/>
  <c r="BB126" i="39" s="1"/>
  <c r="BF72" i="39"/>
  <c r="BF108" i="39" s="1"/>
  <c r="BJ72" i="39"/>
  <c r="I73" i="39"/>
  <c r="I109" i="39" s="1"/>
  <c r="I127" i="39" s="1"/>
  <c r="M73" i="39"/>
  <c r="M109" i="39" s="1"/>
  <c r="M127" i="39" s="1"/>
  <c r="Q73" i="39"/>
  <c r="Q109" i="39" s="1"/>
  <c r="Q127" i="39" s="1"/>
  <c r="U73" i="39"/>
  <c r="U109" i="39" s="1"/>
  <c r="U127" i="39" s="1"/>
  <c r="Y73" i="39"/>
  <c r="AC73" i="39"/>
  <c r="AC109" i="39" s="1"/>
  <c r="AC127" i="39" s="1"/>
  <c r="AG73" i="39"/>
  <c r="AK73" i="39"/>
  <c r="AK109" i="39" s="1"/>
  <c r="AK127" i="39" s="1"/>
  <c r="AO73" i="39"/>
  <c r="AO109" i="39" s="1"/>
  <c r="AO127" i="39" s="1"/>
  <c r="AS73" i="39"/>
  <c r="AS109" i="39" s="1"/>
  <c r="AS127" i="39" s="1"/>
  <c r="AW73" i="39"/>
  <c r="AW109" i="39" s="1"/>
  <c r="AW127" i="39" s="1"/>
  <c r="BA73" i="39"/>
  <c r="BA109" i="39" s="1"/>
  <c r="BA127" i="39" s="1"/>
  <c r="BE73" i="39"/>
  <c r="BE109" i="39" s="1"/>
  <c r="BE127" i="39" s="1"/>
  <c r="BI73" i="39"/>
  <c r="BI109" i="39" s="1"/>
  <c r="BI127" i="39" s="1"/>
  <c r="D74" i="39"/>
  <c r="D110" i="39" s="1"/>
  <c r="D128" i="39" s="1"/>
  <c r="H74" i="39"/>
  <c r="H110" i="39" s="1"/>
  <c r="H128" i="39" s="1"/>
  <c r="L74" i="39"/>
  <c r="L110" i="39" s="1"/>
  <c r="L128" i="39" s="1"/>
  <c r="P74" i="39"/>
  <c r="P110" i="39" s="1"/>
  <c r="P128" i="39" s="1"/>
  <c r="T74" i="39"/>
  <c r="T110" i="39" s="1"/>
  <c r="T128" i="39" s="1"/>
  <c r="X74" i="39"/>
  <c r="X110" i="39" s="1"/>
  <c r="X128" i="39" s="1"/>
  <c r="AB74" i="39"/>
  <c r="AB110" i="39" s="1"/>
  <c r="AB128" i="39" s="1"/>
  <c r="AF74" i="39"/>
  <c r="AF110" i="39" s="1"/>
  <c r="AF128" i="39" s="1"/>
  <c r="AJ74" i="39"/>
  <c r="AJ110" i="39" s="1"/>
  <c r="AJ128" i="39" s="1"/>
  <c r="AN74" i="39"/>
  <c r="AN110" i="39" s="1"/>
  <c r="AN128" i="39" s="1"/>
  <c r="AR74" i="39"/>
  <c r="AR110" i="39" s="1"/>
  <c r="AR128" i="39" s="1"/>
  <c r="AV74" i="39"/>
  <c r="AZ74" i="39"/>
  <c r="AZ110" i="39" s="1"/>
  <c r="AZ128" i="39" s="1"/>
  <c r="BD74" i="39"/>
  <c r="BD110" i="39" s="1"/>
  <c r="BD128" i="39" s="1"/>
  <c r="BH74" i="39"/>
  <c r="BH110" i="39" s="1"/>
  <c r="BH128" i="39" s="1"/>
  <c r="BL74" i="39"/>
  <c r="BL110" i="39" s="1"/>
  <c r="BL128" i="39" s="1"/>
  <c r="G75" i="39"/>
  <c r="G111" i="39" s="1"/>
  <c r="G129" i="39" s="1"/>
  <c r="K75" i="39"/>
  <c r="K111" i="39" s="1"/>
  <c r="K129" i="39" s="1"/>
  <c r="O75" i="39"/>
  <c r="O111" i="39" s="1"/>
  <c r="O129" i="39" s="1"/>
  <c r="S75" i="39"/>
  <c r="S111" i="39" s="1"/>
  <c r="S129" i="39" s="1"/>
  <c r="W75" i="39"/>
  <c r="W111" i="39" s="1"/>
  <c r="W129" i="39" s="1"/>
  <c r="AA75" i="39"/>
  <c r="AA111" i="39" s="1"/>
  <c r="AA129" i="39" s="1"/>
  <c r="AE75" i="39"/>
  <c r="AE111" i="39" s="1"/>
  <c r="AE129" i="39" s="1"/>
  <c r="AI75" i="39"/>
  <c r="AI111" i="39" s="1"/>
  <c r="AI129" i="39" s="1"/>
  <c r="AM75" i="39"/>
  <c r="AM111" i="39" s="1"/>
  <c r="AM129" i="39" s="1"/>
  <c r="AQ75" i="39"/>
  <c r="AQ111" i="39" s="1"/>
  <c r="AQ129" i="39" s="1"/>
  <c r="AU75" i="39"/>
  <c r="AU111" i="39" s="1"/>
  <c r="AU129" i="39" s="1"/>
  <c r="AY75" i="39"/>
  <c r="AY111" i="39" s="1"/>
  <c r="AY129" i="39" s="1"/>
  <c r="BC75" i="39"/>
  <c r="BC111" i="39" s="1"/>
  <c r="BC129" i="39" s="1"/>
  <c r="BG75" i="39"/>
  <c r="BG111" i="39" s="1"/>
  <c r="BG129" i="39" s="1"/>
  <c r="BK75" i="39"/>
  <c r="BK111" i="39" s="1"/>
  <c r="BK129" i="39" s="1"/>
  <c r="AC63" i="39"/>
  <c r="AC99" i="39" s="1"/>
  <c r="AC117" i="39" s="1"/>
  <c r="AS63" i="39"/>
  <c r="AS99" i="39" s="1"/>
  <c r="AS117" i="39" s="1"/>
  <c r="BI63" i="39"/>
  <c r="BI99" i="39" s="1"/>
  <c r="BI117" i="39" s="1"/>
  <c r="X64" i="39"/>
  <c r="X100" i="39" s="1"/>
  <c r="X118" i="39" s="1"/>
  <c r="AK64" i="39"/>
  <c r="AK100" i="39" s="1"/>
  <c r="AV64" i="39"/>
  <c r="AV100" i="39" s="1"/>
  <c r="AV118" i="39" s="1"/>
  <c r="BF64" i="39"/>
  <c r="BF100" i="39" s="1"/>
  <c r="BF118" i="39" s="1"/>
  <c r="G65" i="39"/>
  <c r="G101" i="39" s="1"/>
  <c r="G119" i="39" s="1"/>
  <c r="O65" i="39"/>
  <c r="W65" i="39"/>
  <c r="W101" i="39" s="1"/>
  <c r="W119" i="39" s="1"/>
  <c r="AE65" i="39"/>
  <c r="AE101" i="39" s="1"/>
  <c r="AE119" i="39" s="1"/>
  <c r="AM65" i="39"/>
  <c r="AM101" i="39" s="1"/>
  <c r="AM119" i="39" s="1"/>
  <c r="AU65" i="39"/>
  <c r="BC65" i="39"/>
  <c r="BC101" i="39" s="1"/>
  <c r="BC119" i="39" s="1"/>
  <c r="BK65" i="39"/>
  <c r="BK101" i="39" s="1"/>
  <c r="BK119" i="39" s="1"/>
  <c r="J66" i="39"/>
  <c r="J102" i="39" s="1"/>
  <c r="J120" i="39" s="1"/>
  <c r="R66" i="39"/>
  <c r="R102" i="39" s="1"/>
  <c r="R120" i="39" s="1"/>
  <c r="Z66" i="39"/>
  <c r="Z102" i="39" s="1"/>
  <c r="Z120" i="39" s="1"/>
  <c r="AH66" i="39"/>
  <c r="AH102" i="39" s="1"/>
  <c r="AH120" i="39" s="1"/>
  <c r="AP66" i="39"/>
  <c r="AP102" i="39" s="1"/>
  <c r="AP120" i="39" s="1"/>
  <c r="AX66" i="39"/>
  <c r="AX102" i="39" s="1"/>
  <c r="AX120" i="39" s="1"/>
  <c r="BF66" i="39"/>
  <c r="BF102" i="39" s="1"/>
  <c r="BF120" i="39" s="1"/>
  <c r="E103" i="39"/>
  <c r="M67" i="39"/>
  <c r="M103" i="39" s="1"/>
  <c r="Q67" i="39"/>
  <c r="Y67" i="39"/>
  <c r="Y103" i="39" s="1"/>
  <c r="AG67" i="39"/>
  <c r="AG103" i="39" s="1"/>
  <c r="AG121" i="39" s="1"/>
  <c r="AO67" i="39"/>
  <c r="AW67" i="39"/>
  <c r="BE67" i="39"/>
  <c r="BE103" i="39" s="1"/>
  <c r="D68" i="39"/>
  <c r="D104" i="39" s="1"/>
  <c r="D122" i="39" s="1"/>
  <c r="L68" i="39"/>
  <c r="L104" i="39" s="1"/>
  <c r="L122" i="39" s="1"/>
  <c r="T68" i="39"/>
  <c r="T104" i="39" s="1"/>
  <c r="T122" i="39" s="1"/>
  <c r="AB68" i="39"/>
  <c r="AB104" i="39" s="1"/>
  <c r="AB122" i="39" s="1"/>
  <c r="AJ68" i="39"/>
  <c r="AJ104" i="39" s="1"/>
  <c r="AJ122" i="39" s="1"/>
  <c r="AR68" i="39"/>
  <c r="AR104" i="39" s="1"/>
  <c r="AR122" i="39" s="1"/>
  <c r="AZ68" i="39"/>
  <c r="AZ104" i="39" s="1"/>
  <c r="AZ122" i="39" s="1"/>
  <c r="BH68" i="39"/>
  <c r="BH104" i="39" s="1"/>
  <c r="BH122" i="39" s="1"/>
  <c r="G69" i="39"/>
  <c r="G105" i="39" s="1"/>
  <c r="G123" i="39" s="1"/>
  <c r="O69" i="39"/>
  <c r="O105" i="39" s="1"/>
  <c r="O123" i="39" s="1"/>
  <c r="W69" i="39"/>
  <c r="W105" i="39" s="1"/>
  <c r="W123" i="39" s="1"/>
  <c r="AE69" i="39"/>
  <c r="AE105" i="39" s="1"/>
  <c r="AE123" i="39" s="1"/>
  <c r="AM69" i="39"/>
  <c r="AM105" i="39" s="1"/>
  <c r="AM123" i="39" s="1"/>
  <c r="AU69" i="39"/>
  <c r="AU105" i="39" s="1"/>
  <c r="AU123" i="39" s="1"/>
  <c r="BC69" i="39"/>
  <c r="BC105" i="39" s="1"/>
  <c r="BC123" i="39" s="1"/>
  <c r="BK69" i="39"/>
  <c r="BK105" i="39" s="1"/>
  <c r="BK123" i="39" s="1"/>
  <c r="J70" i="39"/>
  <c r="R70" i="39"/>
  <c r="R106" i="39" s="1"/>
  <c r="R124" i="39" s="1"/>
  <c r="R63" i="39"/>
  <c r="R99" i="39" s="1"/>
  <c r="R117" i="39" s="1"/>
  <c r="Z63" i="39"/>
  <c r="Z99" i="39" s="1"/>
  <c r="Z117" i="39" s="1"/>
  <c r="AH63" i="39"/>
  <c r="AH99" i="39" s="1"/>
  <c r="AH117" i="39" s="1"/>
  <c r="AP63" i="39"/>
  <c r="AP99" i="39" s="1"/>
  <c r="AP117" i="39" s="1"/>
  <c r="AX63" i="39"/>
  <c r="AX99" i="39" s="1"/>
  <c r="AX117" i="39" s="1"/>
  <c r="BF63" i="39"/>
  <c r="BF99" i="39" s="1"/>
  <c r="BF117" i="39" s="1"/>
  <c r="E100" i="39"/>
  <c r="M64" i="39"/>
  <c r="M100" i="39" s="1"/>
  <c r="U64" i="39"/>
  <c r="U100" i="39" s="1"/>
  <c r="AC64" i="39"/>
  <c r="AC100" i="39" s="1"/>
  <c r="AJ64" i="39"/>
  <c r="AJ100" i="39" s="1"/>
  <c r="AJ118" i="39" s="1"/>
  <c r="AO64" i="39"/>
  <c r="AO100" i="39" s="1"/>
  <c r="AT64" i="39"/>
  <c r="AT100" i="39" s="1"/>
  <c r="AT118" i="39" s="1"/>
  <c r="AZ64" i="39"/>
  <c r="AZ100" i="39" s="1"/>
  <c r="AZ118" i="39" s="1"/>
  <c r="BE64" i="39"/>
  <c r="BJ64" i="39"/>
  <c r="BJ100" i="39" s="1"/>
  <c r="BJ118" i="39" s="1"/>
  <c r="F65" i="39"/>
  <c r="F101" i="39" s="1"/>
  <c r="F119" i="39" s="1"/>
  <c r="J65" i="39"/>
  <c r="J101" i="39" s="1"/>
  <c r="J119" i="39" s="1"/>
  <c r="N65" i="39"/>
  <c r="N101" i="39" s="1"/>
  <c r="N119" i="39" s="1"/>
  <c r="R65" i="39"/>
  <c r="R101" i="39" s="1"/>
  <c r="R119" i="39" s="1"/>
  <c r="V65" i="39"/>
  <c r="V101" i="39" s="1"/>
  <c r="V119" i="39" s="1"/>
  <c r="Z65" i="39"/>
  <c r="Z101" i="39" s="1"/>
  <c r="Z119" i="39" s="1"/>
  <c r="AD65" i="39"/>
  <c r="AD101" i="39" s="1"/>
  <c r="AD119" i="39" s="1"/>
  <c r="AH65" i="39"/>
  <c r="AH101" i="39" s="1"/>
  <c r="AH119" i="39" s="1"/>
  <c r="AL65" i="39"/>
  <c r="AL101" i="39" s="1"/>
  <c r="AL119" i="39" s="1"/>
  <c r="AP65" i="39"/>
  <c r="AP101" i="39" s="1"/>
  <c r="AP119" i="39" s="1"/>
  <c r="AT65" i="39"/>
  <c r="AT101" i="39" s="1"/>
  <c r="AT119" i="39" s="1"/>
  <c r="AX65" i="39"/>
  <c r="AX101" i="39" s="1"/>
  <c r="AX119" i="39" s="1"/>
  <c r="BB65" i="39"/>
  <c r="BB101" i="39" s="1"/>
  <c r="BB119" i="39" s="1"/>
  <c r="BF65" i="39"/>
  <c r="BF101" i="39" s="1"/>
  <c r="BF119" i="39" s="1"/>
  <c r="BJ65" i="39"/>
  <c r="E102" i="39"/>
  <c r="E120" i="39" s="1"/>
  <c r="I66" i="39"/>
  <c r="I102" i="39" s="1"/>
  <c r="I120" i="39" s="1"/>
  <c r="M66" i="39"/>
  <c r="M102" i="39" s="1"/>
  <c r="M120" i="39" s="1"/>
  <c r="Q66" i="39"/>
  <c r="Q102" i="39" s="1"/>
  <c r="Q120" i="39" s="1"/>
  <c r="U66" i="39"/>
  <c r="U102" i="39" s="1"/>
  <c r="U120" i="39" s="1"/>
  <c r="Y66" i="39"/>
  <c r="Y102" i="39" s="1"/>
  <c r="Y120" i="39" s="1"/>
  <c r="AC66" i="39"/>
  <c r="AC102" i="39" s="1"/>
  <c r="AC120" i="39" s="1"/>
  <c r="AG66" i="39"/>
  <c r="AG102" i="39" s="1"/>
  <c r="AG120" i="39" s="1"/>
  <c r="AK66" i="39"/>
  <c r="AK102" i="39" s="1"/>
  <c r="AK120" i="39" s="1"/>
  <c r="AO66" i="39"/>
  <c r="AO102" i="39" s="1"/>
  <c r="AO120" i="39" s="1"/>
  <c r="AS66" i="39"/>
  <c r="AS102" i="39" s="1"/>
  <c r="AS120" i="39" s="1"/>
  <c r="AW66" i="39"/>
  <c r="AW102" i="39" s="1"/>
  <c r="AW120" i="39" s="1"/>
  <c r="BA66" i="39"/>
  <c r="BA102" i="39" s="1"/>
  <c r="BA120" i="39" s="1"/>
  <c r="BE66" i="39"/>
  <c r="BE102" i="39" s="1"/>
  <c r="BE120" i="39" s="1"/>
  <c r="BI66" i="39"/>
  <c r="BI102" i="39" s="1"/>
  <c r="BI120" i="39" s="1"/>
  <c r="D67" i="39"/>
  <c r="D103" i="39" s="1"/>
  <c r="H67" i="39"/>
  <c r="H103" i="39" s="1"/>
  <c r="L67" i="39"/>
  <c r="L103" i="39" s="1"/>
  <c r="P67" i="39"/>
  <c r="P103" i="39" s="1"/>
  <c r="T67" i="39"/>
  <c r="T103" i="39" s="1"/>
  <c r="X67" i="39"/>
  <c r="X103" i="39" s="1"/>
  <c r="AB67" i="39"/>
  <c r="AB103" i="39" s="1"/>
  <c r="AF67" i="39"/>
  <c r="AF103" i="39" s="1"/>
  <c r="AJ67" i="39"/>
  <c r="AJ103" i="39" s="1"/>
  <c r="AN67" i="39"/>
  <c r="AN103" i="39" s="1"/>
  <c r="AR67" i="39"/>
  <c r="AR103" i="39" s="1"/>
  <c r="AV67" i="39"/>
  <c r="AV103" i="39" s="1"/>
  <c r="AV121" i="39" s="1"/>
  <c r="AZ67" i="39"/>
  <c r="AZ103" i="39" s="1"/>
  <c r="BD67" i="39"/>
  <c r="BD103" i="39" s="1"/>
  <c r="BH67" i="39"/>
  <c r="BH103" i="39" s="1"/>
  <c r="BL67" i="39"/>
  <c r="BL103" i="39" s="1"/>
  <c r="BL121" i="39" s="1"/>
  <c r="G68" i="39"/>
  <c r="G104" i="39" s="1"/>
  <c r="G122" i="39" s="1"/>
  <c r="K68" i="39"/>
  <c r="K104" i="39" s="1"/>
  <c r="K122" i="39" s="1"/>
  <c r="O68" i="39"/>
  <c r="O104" i="39" s="1"/>
  <c r="O122" i="39" s="1"/>
  <c r="S68" i="39"/>
  <c r="S104" i="39" s="1"/>
  <c r="S122" i="39" s="1"/>
  <c r="W68" i="39"/>
  <c r="W104" i="39" s="1"/>
  <c r="W122" i="39" s="1"/>
  <c r="AA68" i="39"/>
  <c r="AA104" i="39" s="1"/>
  <c r="AA122" i="39" s="1"/>
  <c r="AE68" i="39"/>
  <c r="AE104" i="39" s="1"/>
  <c r="AE122" i="39" s="1"/>
  <c r="AI68" i="39"/>
  <c r="AI104" i="39" s="1"/>
  <c r="AI122" i="39" s="1"/>
  <c r="AM68" i="39"/>
  <c r="AM104" i="39" s="1"/>
  <c r="AM122" i="39" s="1"/>
  <c r="AQ68" i="39"/>
  <c r="AQ104" i="39" s="1"/>
  <c r="AQ122" i="39" s="1"/>
  <c r="AU68" i="39"/>
  <c r="AU104" i="39" s="1"/>
  <c r="AU122" i="39" s="1"/>
  <c r="AY68" i="39"/>
  <c r="AY104" i="39" s="1"/>
  <c r="AY122" i="39" s="1"/>
  <c r="BC68" i="39"/>
  <c r="BC104" i="39" s="1"/>
  <c r="BC122" i="39" s="1"/>
  <c r="BG68" i="39"/>
  <c r="BG104" i="39" s="1"/>
  <c r="BG122" i="39" s="1"/>
  <c r="BK68" i="39"/>
  <c r="BK104" i="39" s="1"/>
  <c r="BK122" i="39" s="1"/>
  <c r="F69" i="39"/>
  <c r="F105" i="39" s="1"/>
  <c r="F123" i="39" s="1"/>
  <c r="J69" i="39"/>
  <c r="J105" i="39" s="1"/>
  <c r="J123" i="39" s="1"/>
  <c r="N69" i="39"/>
  <c r="N105" i="39" s="1"/>
  <c r="N123" i="39" s="1"/>
  <c r="R69" i="39"/>
  <c r="R105" i="39" s="1"/>
  <c r="R123" i="39" s="1"/>
  <c r="V69" i="39"/>
  <c r="V105" i="39" s="1"/>
  <c r="V123" i="39" s="1"/>
  <c r="Z69" i="39"/>
  <c r="Z105" i="39" s="1"/>
  <c r="Z123" i="39" s="1"/>
  <c r="AD69" i="39"/>
  <c r="AD105" i="39" s="1"/>
  <c r="AD123" i="39" s="1"/>
  <c r="AH69" i="39"/>
  <c r="AH105" i="39" s="1"/>
  <c r="AH123" i="39" s="1"/>
  <c r="AL69" i="39"/>
  <c r="AL105" i="39" s="1"/>
  <c r="AL123" i="39" s="1"/>
  <c r="AP69" i="39"/>
  <c r="AP105" i="39" s="1"/>
  <c r="AP123" i="39" s="1"/>
  <c r="AT69" i="39"/>
  <c r="AT105" i="39" s="1"/>
  <c r="AT123" i="39" s="1"/>
  <c r="AX69" i="39"/>
  <c r="AX105" i="39" s="1"/>
  <c r="AX123" i="39" s="1"/>
  <c r="BB69" i="39"/>
  <c r="BB105" i="39" s="1"/>
  <c r="BB123" i="39" s="1"/>
  <c r="BF69" i="39"/>
  <c r="BF105" i="39" s="1"/>
  <c r="BF123" i="39" s="1"/>
  <c r="BJ69" i="39"/>
  <c r="BJ105" i="39" s="1"/>
  <c r="BJ123" i="39" s="1"/>
  <c r="E106" i="39"/>
  <c r="E124" i="39" s="1"/>
  <c r="I70" i="39"/>
  <c r="I106" i="39" s="1"/>
  <c r="I124" i="39" s="1"/>
  <c r="M70" i="39"/>
  <c r="M106" i="39" s="1"/>
  <c r="M124" i="39" s="1"/>
  <c r="Q70" i="39"/>
  <c r="Q106" i="39" s="1"/>
  <c r="Q124" i="39" s="1"/>
  <c r="U70" i="39"/>
  <c r="U106" i="39" s="1"/>
  <c r="U124" i="39" s="1"/>
  <c r="Y70" i="39"/>
  <c r="Y106" i="39" s="1"/>
  <c r="Y124" i="39" s="1"/>
  <c r="AC70" i="39"/>
  <c r="AC106" i="39" s="1"/>
  <c r="AC124" i="39" s="1"/>
  <c r="AG70" i="39"/>
  <c r="AG106" i="39" s="1"/>
  <c r="AG124" i="39" s="1"/>
  <c r="AK70" i="39"/>
  <c r="AK106" i="39" s="1"/>
  <c r="AK124" i="39" s="1"/>
  <c r="AO70" i="39"/>
  <c r="AO106" i="39" s="1"/>
  <c r="AO124" i="39" s="1"/>
  <c r="AS70" i="39"/>
  <c r="AS106" i="39" s="1"/>
  <c r="AS124" i="39" s="1"/>
  <c r="AW70" i="39"/>
  <c r="AW106" i="39" s="1"/>
  <c r="AW124" i="39" s="1"/>
  <c r="BA70" i="39"/>
  <c r="BA106" i="39" s="1"/>
  <c r="BA124" i="39" s="1"/>
  <c r="BE70" i="39"/>
  <c r="BE106" i="39" s="1"/>
  <c r="BE124" i="39" s="1"/>
  <c r="BI70" i="39"/>
  <c r="BI106" i="39" s="1"/>
  <c r="BI124" i="39" s="1"/>
  <c r="D71" i="39"/>
  <c r="D107" i="39" s="1"/>
  <c r="D125" i="39" s="1"/>
  <c r="H71" i="39"/>
  <c r="H107" i="39" s="1"/>
  <c r="H125" i="39" s="1"/>
  <c r="L71" i="39"/>
  <c r="L107" i="39" s="1"/>
  <c r="L125" i="39" s="1"/>
  <c r="P71" i="39"/>
  <c r="P107" i="39" s="1"/>
  <c r="P125" i="39" s="1"/>
  <c r="T71" i="39"/>
  <c r="T107" i="39" s="1"/>
  <c r="T125" i="39" s="1"/>
  <c r="X71" i="39"/>
  <c r="X107" i="39" s="1"/>
  <c r="X125" i="39" s="1"/>
  <c r="AB71" i="39"/>
  <c r="AB107" i="39" s="1"/>
  <c r="AB125" i="39" s="1"/>
  <c r="AF71" i="39"/>
  <c r="AF107" i="39" s="1"/>
  <c r="AF125" i="39" s="1"/>
  <c r="AJ71" i="39"/>
  <c r="AJ107" i="39" s="1"/>
  <c r="AJ125" i="39" s="1"/>
  <c r="AN71" i="39"/>
  <c r="AN107" i="39" s="1"/>
  <c r="AN125" i="39" s="1"/>
  <c r="AR71" i="39"/>
  <c r="AR107" i="39" s="1"/>
  <c r="AR125" i="39" s="1"/>
  <c r="AV71" i="39"/>
  <c r="AV107" i="39" s="1"/>
  <c r="AV125" i="39" s="1"/>
  <c r="AZ71" i="39"/>
  <c r="AZ107" i="39" s="1"/>
  <c r="AZ125" i="39" s="1"/>
  <c r="BD71" i="39"/>
  <c r="BD107" i="39" s="1"/>
  <c r="BD125" i="39" s="1"/>
  <c r="BH71" i="39"/>
  <c r="BH107" i="39" s="1"/>
  <c r="BH125" i="39" s="1"/>
  <c r="BL71" i="39"/>
  <c r="BL107" i="39" s="1"/>
  <c r="BL125" i="39" s="1"/>
  <c r="G72" i="39"/>
  <c r="G108" i="39" s="1"/>
  <c r="K72" i="39"/>
  <c r="K108" i="39" s="1"/>
  <c r="K126" i="39" s="1"/>
  <c r="O72" i="39"/>
  <c r="O108" i="39" s="1"/>
  <c r="O126" i="39" s="1"/>
  <c r="S72" i="39"/>
  <c r="S108" i="39" s="1"/>
  <c r="S126" i="39" s="1"/>
  <c r="W72" i="39"/>
  <c r="W108" i="39" s="1"/>
  <c r="W126" i="39" s="1"/>
  <c r="AA72" i="39"/>
  <c r="AA108" i="39" s="1"/>
  <c r="AA126" i="39" s="1"/>
  <c r="AE72" i="39"/>
  <c r="AE108" i="39" s="1"/>
  <c r="AE126" i="39" s="1"/>
  <c r="AI72" i="39"/>
  <c r="AM72" i="39"/>
  <c r="AQ72" i="39"/>
  <c r="AQ108" i="39" s="1"/>
  <c r="AQ126" i="39" s="1"/>
  <c r="AU72" i="39"/>
  <c r="AU108" i="39" s="1"/>
  <c r="AU126" i="39" s="1"/>
  <c r="AY72" i="39"/>
  <c r="BC72" i="39"/>
  <c r="BC108" i="39" s="1"/>
  <c r="BC126" i="39" s="1"/>
  <c r="BG72" i="39"/>
  <c r="BG108" i="39" s="1"/>
  <c r="BG126" i="39" s="1"/>
  <c r="BK72" i="39"/>
  <c r="BK108" i="39" s="1"/>
  <c r="BK126" i="39" s="1"/>
  <c r="F73" i="39"/>
  <c r="F109" i="39" s="1"/>
  <c r="F127" i="39" s="1"/>
  <c r="J73" i="39"/>
  <c r="J109" i="39" s="1"/>
  <c r="J127" i="39" s="1"/>
  <c r="N73" i="39"/>
  <c r="N109" i="39" s="1"/>
  <c r="N127" i="39" s="1"/>
  <c r="R73" i="39"/>
  <c r="R109" i="39" s="1"/>
  <c r="R127" i="39" s="1"/>
  <c r="V73" i="39"/>
  <c r="V109" i="39" s="1"/>
  <c r="V127" i="39" s="1"/>
  <c r="Z73" i="39"/>
  <c r="Z109" i="39" s="1"/>
  <c r="Z127" i="39" s="1"/>
  <c r="AD73" i="39"/>
  <c r="AD109" i="39" s="1"/>
  <c r="AD127" i="39" s="1"/>
  <c r="AH73" i="39"/>
  <c r="AH109" i="39" s="1"/>
  <c r="AH127" i="39" s="1"/>
  <c r="AL73" i="39"/>
  <c r="AL109" i="39" s="1"/>
  <c r="AL127" i="39" s="1"/>
  <c r="AP73" i="39"/>
  <c r="AP109" i="39" s="1"/>
  <c r="AP127" i="39" s="1"/>
  <c r="AT73" i="39"/>
  <c r="AT109" i="39" s="1"/>
  <c r="AT127" i="39" s="1"/>
  <c r="AX73" i="39"/>
  <c r="AX109" i="39" s="1"/>
  <c r="AX127" i="39" s="1"/>
  <c r="BB73" i="39"/>
  <c r="BB109" i="39" s="1"/>
  <c r="BB127" i="39" s="1"/>
  <c r="BF73" i="39"/>
  <c r="BF109" i="39" s="1"/>
  <c r="BF127" i="39" s="1"/>
  <c r="BJ73" i="39"/>
  <c r="BJ109" i="39" s="1"/>
  <c r="BJ127" i="39" s="1"/>
  <c r="E110" i="39"/>
  <c r="E128" i="39" s="1"/>
  <c r="I74" i="39"/>
  <c r="M74" i="39"/>
  <c r="M110" i="39" s="1"/>
  <c r="M128" i="39" s="1"/>
  <c r="Q74" i="39"/>
  <c r="Q110" i="39" s="1"/>
  <c r="Q128" i="39" s="1"/>
  <c r="U74" i="39"/>
  <c r="U110" i="39" s="1"/>
  <c r="U128" i="39" s="1"/>
  <c r="Y74" i="39"/>
  <c r="Y110" i="39" s="1"/>
  <c r="Y128" i="39" s="1"/>
  <c r="AC74" i="39"/>
  <c r="AC110" i="39" s="1"/>
  <c r="AC128" i="39" s="1"/>
  <c r="AG74" i="39"/>
  <c r="AG110" i="39" s="1"/>
  <c r="AG128" i="39" s="1"/>
  <c r="AK74" i="39"/>
  <c r="AK110" i="39" s="1"/>
  <c r="AK128" i="39" s="1"/>
  <c r="AO74" i="39"/>
  <c r="AO110" i="39" s="1"/>
  <c r="AO128" i="39" s="1"/>
  <c r="AS74" i="39"/>
  <c r="AS110" i="39" s="1"/>
  <c r="AS128" i="39" s="1"/>
  <c r="AW74" i="39"/>
  <c r="AW110" i="39" s="1"/>
  <c r="AW128" i="39" s="1"/>
  <c r="BA74" i="39"/>
  <c r="BA110" i="39" s="1"/>
  <c r="BA128" i="39" s="1"/>
  <c r="BE74" i="39"/>
  <c r="BE110" i="39" s="1"/>
  <c r="BE128" i="39" s="1"/>
  <c r="BI74" i="39"/>
  <c r="BI110" i="39" s="1"/>
  <c r="BI128" i="39" s="1"/>
  <c r="D75" i="39"/>
  <c r="D111" i="39" s="1"/>
  <c r="D129" i="39" s="1"/>
  <c r="H75" i="39"/>
  <c r="H111" i="39" s="1"/>
  <c r="H129" i="39" s="1"/>
  <c r="L75" i="39"/>
  <c r="L111" i="39" s="1"/>
  <c r="L129" i="39" s="1"/>
  <c r="P75" i="39"/>
  <c r="P111" i="39" s="1"/>
  <c r="P129" i="39" s="1"/>
  <c r="T75" i="39"/>
  <c r="T111" i="39" s="1"/>
  <c r="T129" i="39" s="1"/>
  <c r="X75" i="39"/>
  <c r="X111" i="39" s="1"/>
  <c r="X129" i="39" s="1"/>
  <c r="AB75" i="39"/>
  <c r="AB111" i="39" s="1"/>
  <c r="AB129" i="39" s="1"/>
  <c r="AF75" i="39"/>
  <c r="AF111" i="39" s="1"/>
  <c r="AF129" i="39" s="1"/>
  <c r="AJ75" i="39"/>
  <c r="AJ111" i="39" s="1"/>
  <c r="AJ129" i="39" s="1"/>
  <c r="AN75" i="39"/>
  <c r="AN111" i="39" s="1"/>
  <c r="AN129" i="39" s="1"/>
  <c r="AR75" i="39"/>
  <c r="AR111" i="39" s="1"/>
  <c r="AR129" i="39" s="1"/>
  <c r="AV75" i="39"/>
  <c r="AV111" i="39" s="1"/>
  <c r="AV129" i="39" s="1"/>
  <c r="AZ75" i="39"/>
  <c r="AZ111" i="39" s="1"/>
  <c r="AZ129" i="39" s="1"/>
  <c r="BD75" i="39"/>
  <c r="BD111" i="39" s="1"/>
  <c r="BD129" i="39" s="1"/>
  <c r="BH75" i="39"/>
  <c r="BH111" i="39" s="1"/>
  <c r="BH129" i="39" s="1"/>
  <c r="BL75" i="39"/>
  <c r="BL111" i="39" s="1"/>
  <c r="BL129" i="39" s="1"/>
  <c r="E99" i="39"/>
  <c r="E117" i="39" s="1"/>
  <c r="U63" i="39"/>
  <c r="U99" i="39" s="1"/>
  <c r="U117" i="39" s="1"/>
  <c r="AK63" i="39"/>
  <c r="AK99" i="39" s="1"/>
  <c r="AK117" i="39" s="1"/>
  <c r="BA63" i="39"/>
  <c r="BA99" i="39" s="1"/>
  <c r="BA117" i="39" s="1"/>
  <c r="H64" i="39"/>
  <c r="H100" i="39" s="1"/>
  <c r="H118" i="39" s="1"/>
  <c r="P64" i="39"/>
  <c r="P100" i="39" s="1"/>
  <c r="P118" i="39" s="1"/>
  <c r="AF64" i="39"/>
  <c r="AF100" i="39" s="1"/>
  <c r="AF118" i="39" s="1"/>
  <c r="AP64" i="39"/>
  <c r="AP100" i="39" s="1"/>
  <c r="AP118" i="39" s="1"/>
  <c r="BA64" i="39"/>
  <c r="BA100" i="39" s="1"/>
  <c r="BL64" i="39"/>
  <c r="BL100" i="39" s="1"/>
  <c r="BL118" i="39" s="1"/>
  <c r="K65" i="39"/>
  <c r="K101" i="39" s="1"/>
  <c r="K119" i="39" s="1"/>
  <c r="S65" i="39"/>
  <c r="S101" i="39" s="1"/>
  <c r="S119" i="39" s="1"/>
  <c r="AA65" i="39"/>
  <c r="AA101" i="39" s="1"/>
  <c r="AA119" i="39" s="1"/>
  <c r="AI65" i="39"/>
  <c r="AI101" i="39" s="1"/>
  <c r="AI119" i="39" s="1"/>
  <c r="AQ65" i="39"/>
  <c r="AQ101" i="39" s="1"/>
  <c r="AQ119" i="39" s="1"/>
  <c r="AY65" i="39"/>
  <c r="AY101" i="39" s="1"/>
  <c r="AY119" i="39" s="1"/>
  <c r="BG65" i="39"/>
  <c r="BG101" i="39" s="1"/>
  <c r="BG119" i="39" s="1"/>
  <c r="F66" i="39"/>
  <c r="F102" i="39" s="1"/>
  <c r="F120" i="39" s="1"/>
  <c r="N66" i="39"/>
  <c r="N102" i="39" s="1"/>
  <c r="N120" i="39" s="1"/>
  <c r="V66" i="39"/>
  <c r="V102" i="39" s="1"/>
  <c r="V120" i="39" s="1"/>
  <c r="AD66" i="39"/>
  <c r="AD102" i="39" s="1"/>
  <c r="AD120" i="39" s="1"/>
  <c r="AL66" i="39"/>
  <c r="AL102" i="39" s="1"/>
  <c r="AL120" i="39" s="1"/>
  <c r="AT66" i="39"/>
  <c r="AT102" i="39" s="1"/>
  <c r="AT120" i="39" s="1"/>
  <c r="BB66" i="39"/>
  <c r="BB102" i="39" s="1"/>
  <c r="BB120" i="39" s="1"/>
  <c r="BJ66" i="39"/>
  <c r="BJ102" i="39" s="1"/>
  <c r="BJ120" i="39" s="1"/>
  <c r="I67" i="39"/>
  <c r="I103" i="39" s="1"/>
  <c r="U67" i="39"/>
  <c r="U103" i="39" s="1"/>
  <c r="U121" i="39" s="1"/>
  <c r="AC67" i="39"/>
  <c r="AC103" i="39" s="1"/>
  <c r="AK67" i="39"/>
  <c r="AK103" i="39" s="1"/>
  <c r="AS67" i="39"/>
  <c r="AS103" i="39" s="1"/>
  <c r="BA67" i="39"/>
  <c r="BA103" i="39" s="1"/>
  <c r="BA121" i="39" s="1"/>
  <c r="BI67" i="39"/>
  <c r="H68" i="39"/>
  <c r="H104" i="39" s="1"/>
  <c r="H122" i="39" s="1"/>
  <c r="P68" i="39"/>
  <c r="P104" i="39" s="1"/>
  <c r="P122" i="39" s="1"/>
  <c r="X68" i="39"/>
  <c r="X104" i="39" s="1"/>
  <c r="X122" i="39" s="1"/>
  <c r="AF68" i="39"/>
  <c r="AF104" i="39" s="1"/>
  <c r="AF122" i="39" s="1"/>
  <c r="AN68" i="39"/>
  <c r="AN104" i="39" s="1"/>
  <c r="AN122" i="39" s="1"/>
  <c r="AV68" i="39"/>
  <c r="AV104" i="39" s="1"/>
  <c r="AV122" i="39" s="1"/>
  <c r="BD68" i="39"/>
  <c r="BD104" i="39" s="1"/>
  <c r="BD122" i="39" s="1"/>
  <c r="BL68" i="39"/>
  <c r="BL104" i="39" s="1"/>
  <c r="BL122" i="39" s="1"/>
  <c r="K69" i="39"/>
  <c r="K105" i="39" s="1"/>
  <c r="K123" i="39" s="1"/>
  <c r="S69" i="39"/>
  <c r="S105" i="39" s="1"/>
  <c r="S123" i="39" s="1"/>
  <c r="AA69" i="39"/>
  <c r="AA105" i="39" s="1"/>
  <c r="AA123" i="39" s="1"/>
  <c r="AI69" i="39"/>
  <c r="AI105" i="39" s="1"/>
  <c r="AI123" i="39" s="1"/>
  <c r="AQ69" i="39"/>
  <c r="AQ105" i="39" s="1"/>
  <c r="AQ123" i="39" s="1"/>
  <c r="AY69" i="39"/>
  <c r="AY105" i="39" s="1"/>
  <c r="AY123" i="39" s="1"/>
  <c r="BG69" i="39"/>
  <c r="BG105" i="39" s="1"/>
  <c r="BG123" i="39" s="1"/>
  <c r="F70" i="39"/>
  <c r="F106" i="39" s="1"/>
  <c r="F124" i="39" s="1"/>
  <c r="N70" i="39"/>
  <c r="N106" i="39" s="1"/>
  <c r="N124" i="39" s="1"/>
  <c r="AD63" i="39"/>
  <c r="AD99" i="39" s="1"/>
  <c r="AD117" i="39" s="1"/>
  <c r="BJ63" i="39"/>
  <c r="BJ99" i="39" s="1"/>
  <c r="BJ117" i="39" s="1"/>
  <c r="AG64" i="39"/>
  <c r="AG100" i="39" s="1"/>
  <c r="BB64" i="39"/>
  <c r="BB100" i="39" s="1"/>
  <c r="BB118" i="39" s="1"/>
  <c r="L65" i="39"/>
  <c r="L101" i="39" s="1"/>
  <c r="L119" i="39" s="1"/>
  <c r="AB65" i="39"/>
  <c r="AB101" i="39" s="1"/>
  <c r="AB119" i="39" s="1"/>
  <c r="AR65" i="39"/>
  <c r="BH65" i="39"/>
  <c r="BH101" i="39" s="1"/>
  <c r="BH119" i="39" s="1"/>
  <c r="O66" i="39"/>
  <c r="O102" i="39" s="1"/>
  <c r="O120" i="39" s="1"/>
  <c r="AE66" i="39"/>
  <c r="AE102" i="39" s="1"/>
  <c r="AE120" i="39" s="1"/>
  <c r="AU66" i="39"/>
  <c r="AU102" i="39" s="1"/>
  <c r="AU120" i="39" s="1"/>
  <c r="BK66" i="39"/>
  <c r="BK102" i="39" s="1"/>
  <c r="BK120" i="39" s="1"/>
  <c r="R67" i="39"/>
  <c r="R103" i="39" s="1"/>
  <c r="AH67" i="39"/>
  <c r="AH103" i="39" s="1"/>
  <c r="AX67" i="39"/>
  <c r="AX103" i="39" s="1"/>
  <c r="U68" i="39"/>
  <c r="U104" i="39" s="1"/>
  <c r="U122" i="39" s="1"/>
  <c r="AK68" i="39"/>
  <c r="AK104" i="39" s="1"/>
  <c r="AK122" i="39" s="1"/>
  <c r="BA68" i="39"/>
  <c r="BA104" i="39" s="1"/>
  <c r="BA122" i="39" s="1"/>
  <c r="H69" i="39"/>
  <c r="H105" i="39" s="1"/>
  <c r="H123" i="39" s="1"/>
  <c r="X69" i="39"/>
  <c r="X105" i="39" s="1"/>
  <c r="X123" i="39" s="1"/>
  <c r="AN69" i="39"/>
  <c r="AN105" i="39" s="1"/>
  <c r="AN123" i="39" s="1"/>
  <c r="BD69" i="39"/>
  <c r="BD105" i="39" s="1"/>
  <c r="BD123" i="39" s="1"/>
  <c r="K70" i="39"/>
  <c r="K106" i="39" s="1"/>
  <c r="K124" i="39" s="1"/>
  <c r="W70" i="39"/>
  <c r="W106" i="39" s="1"/>
  <c r="W124" i="39" s="1"/>
  <c r="AE70" i="39"/>
  <c r="AE106" i="39" s="1"/>
  <c r="AE124" i="39" s="1"/>
  <c r="AM70" i="39"/>
  <c r="AM106" i="39" s="1"/>
  <c r="AM124" i="39" s="1"/>
  <c r="AU70" i="39"/>
  <c r="AU106" i="39" s="1"/>
  <c r="AU124" i="39" s="1"/>
  <c r="BC70" i="39"/>
  <c r="BC106" i="39" s="1"/>
  <c r="BC124" i="39" s="1"/>
  <c r="BK70" i="39"/>
  <c r="BK106" i="39" s="1"/>
  <c r="BK124" i="39" s="1"/>
  <c r="J71" i="39"/>
  <c r="J107" i="39" s="1"/>
  <c r="J125" i="39" s="1"/>
  <c r="R71" i="39"/>
  <c r="R107" i="39" s="1"/>
  <c r="R125" i="39" s="1"/>
  <c r="Z71" i="39"/>
  <c r="Z107" i="39" s="1"/>
  <c r="Z125" i="39" s="1"/>
  <c r="AH71" i="39"/>
  <c r="AH107" i="39" s="1"/>
  <c r="AH125" i="39" s="1"/>
  <c r="AP71" i="39"/>
  <c r="AP107" i="39" s="1"/>
  <c r="AP125" i="39" s="1"/>
  <c r="AX71" i="39"/>
  <c r="AX107" i="39" s="1"/>
  <c r="AX125" i="39" s="1"/>
  <c r="BF71" i="39"/>
  <c r="BF107" i="39" s="1"/>
  <c r="BF125" i="39" s="1"/>
  <c r="M72" i="39"/>
  <c r="M108" i="39" s="1"/>
  <c r="U72" i="39"/>
  <c r="AC72" i="39"/>
  <c r="AC108" i="39" s="1"/>
  <c r="AC126" i="39" s="1"/>
  <c r="AK72" i="39"/>
  <c r="AK108" i="39" s="1"/>
  <c r="AK126" i="39" s="1"/>
  <c r="AS72" i="39"/>
  <c r="AS108" i="39" s="1"/>
  <c r="AS126" i="39" s="1"/>
  <c r="BA72" i="39"/>
  <c r="BA108" i="39" s="1"/>
  <c r="BA126" i="39" s="1"/>
  <c r="BI72" i="39"/>
  <c r="BI108" i="39" s="1"/>
  <c r="BI126" i="39" s="1"/>
  <c r="H73" i="39"/>
  <c r="H109" i="39" s="1"/>
  <c r="H127" i="39" s="1"/>
  <c r="P73" i="39"/>
  <c r="P109" i="39" s="1"/>
  <c r="P127" i="39" s="1"/>
  <c r="X73" i="39"/>
  <c r="X109" i="39" s="1"/>
  <c r="X127" i="39" s="1"/>
  <c r="AF73" i="39"/>
  <c r="AF109" i="39" s="1"/>
  <c r="AF127" i="39" s="1"/>
  <c r="AN73" i="39"/>
  <c r="AV73" i="39"/>
  <c r="AV109" i="39" s="1"/>
  <c r="AV127" i="39" s="1"/>
  <c r="BD73" i="39"/>
  <c r="BD109" i="39" s="1"/>
  <c r="BD127" i="39" s="1"/>
  <c r="BL73" i="39"/>
  <c r="BL109" i="39" s="1"/>
  <c r="BL127" i="39" s="1"/>
  <c r="K74" i="39"/>
  <c r="K110" i="39" s="1"/>
  <c r="K128" i="39" s="1"/>
  <c r="S74" i="39"/>
  <c r="S110" i="39" s="1"/>
  <c r="S128" i="39" s="1"/>
  <c r="AA74" i="39"/>
  <c r="AA110" i="39" s="1"/>
  <c r="AA128" i="39" s="1"/>
  <c r="AI74" i="39"/>
  <c r="AI110" i="39" s="1"/>
  <c r="AI128" i="39" s="1"/>
  <c r="AQ74" i="39"/>
  <c r="AQ110" i="39" s="1"/>
  <c r="AQ128" i="39" s="1"/>
  <c r="AY74" i="39"/>
  <c r="AY110" i="39" s="1"/>
  <c r="AY128" i="39" s="1"/>
  <c r="BG74" i="39"/>
  <c r="BG110" i="39" s="1"/>
  <c r="BG128" i="39" s="1"/>
  <c r="F75" i="39"/>
  <c r="F111" i="39" s="1"/>
  <c r="F129" i="39" s="1"/>
  <c r="N75" i="39"/>
  <c r="N111" i="39" s="1"/>
  <c r="N129" i="39" s="1"/>
  <c r="V75" i="39"/>
  <c r="V111" i="39" s="1"/>
  <c r="V129" i="39" s="1"/>
  <c r="AD75" i="39"/>
  <c r="AD111" i="39" s="1"/>
  <c r="AD129" i="39" s="1"/>
  <c r="AL75" i="39"/>
  <c r="AL111" i="39" s="1"/>
  <c r="AL129" i="39" s="1"/>
  <c r="AT75" i="39"/>
  <c r="AT111" i="39" s="1"/>
  <c r="AT129" i="39" s="1"/>
  <c r="BB75" i="39"/>
  <c r="BB111" i="39" s="1"/>
  <c r="BB129" i="39" s="1"/>
  <c r="BJ75" i="39"/>
  <c r="BJ111" i="39" s="1"/>
  <c r="BJ129" i="39" s="1"/>
  <c r="Q64" i="39"/>
  <c r="Q100" i="39" s="1"/>
  <c r="D65" i="39"/>
  <c r="D101" i="39" s="1"/>
  <c r="D119" i="39" s="1"/>
  <c r="AJ65" i="39"/>
  <c r="AJ101" i="39" s="1"/>
  <c r="AJ119" i="39" s="1"/>
  <c r="W66" i="39"/>
  <c r="W102" i="39" s="1"/>
  <c r="W120" i="39" s="1"/>
  <c r="BC66" i="39"/>
  <c r="BC102" i="39" s="1"/>
  <c r="BC120" i="39" s="1"/>
  <c r="Z67" i="39"/>
  <c r="Z103" i="39" s="1"/>
  <c r="BF67" i="39"/>
  <c r="BF103" i="39" s="1"/>
  <c r="AC68" i="39"/>
  <c r="AC104" i="39" s="1"/>
  <c r="AC122" i="39" s="1"/>
  <c r="BI68" i="39"/>
  <c r="BI104" i="39" s="1"/>
  <c r="BI122" i="39" s="1"/>
  <c r="AF69" i="39"/>
  <c r="AF105" i="39" s="1"/>
  <c r="AF123" i="39" s="1"/>
  <c r="BL69" i="39"/>
  <c r="BL105" i="39" s="1"/>
  <c r="BL123" i="39" s="1"/>
  <c r="AA70" i="39"/>
  <c r="AA106" i="39" s="1"/>
  <c r="AA124" i="39" s="1"/>
  <c r="AQ70" i="39"/>
  <c r="AQ106" i="39" s="1"/>
  <c r="AQ124" i="39" s="1"/>
  <c r="BG70" i="39"/>
  <c r="BG106" i="39" s="1"/>
  <c r="BG124" i="39" s="1"/>
  <c r="N71" i="39"/>
  <c r="N107" i="39" s="1"/>
  <c r="N125" i="39" s="1"/>
  <c r="AD71" i="39"/>
  <c r="AD107" i="39" s="1"/>
  <c r="AD125" i="39" s="1"/>
  <c r="AT71" i="39"/>
  <c r="AT107" i="39" s="1"/>
  <c r="AT125" i="39" s="1"/>
  <c r="BJ71" i="39"/>
  <c r="BJ107" i="39" s="1"/>
  <c r="BJ125" i="39" s="1"/>
  <c r="Q72" i="39"/>
  <c r="Q108" i="39" s="1"/>
  <c r="Q126" i="39" s="1"/>
  <c r="AG72" i="39"/>
  <c r="AG108" i="39" s="1"/>
  <c r="AG126" i="39" s="1"/>
  <c r="AW72" i="39"/>
  <c r="AW108" i="39" s="1"/>
  <c r="AW126" i="39" s="1"/>
  <c r="D73" i="39"/>
  <c r="D109" i="39" s="1"/>
  <c r="D127" i="39" s="1"/>
  <c r="T73" i="39"/>
  <c r="T109" i="39" s="1"/>
  <c r="T127" i="39" s="1"/>
  <c r="AJ73" i="39"/>
  <c r="AJ109" i="39" s="1"/>
  <c r="AJ127" i="39" s="1"/>
  <c r="AZ73" i="39"/>
  <c r="AZ109" i="39" s="1"/>
  <c r="AZ127" i="39" s="1"/>
  <c r="G74" i="39"/>
  <c r="G110" i="39" s="1"/>
  <c r="G128" i="39" s="1"/>
  <c r="W74" i="39"/>
  <c r="W110" i="39" s="1"/>
  <c r="W128" i="39" s="1"/>
  <c r="AM74" i="39"/>
  <c r="AM110" i="39" s="1"/>
  <c r="AM128" i="39" s="1"/>
  <c r="BC74" i="39"/>
  <c r="BC110" i="39" s="1"/>
  <c r="BC128" i="39" s="1"/>
  <c r="J75" i="39"/>
  <c r="J111" i="39" s="1"/>
  <c r="J129" i="39" s="1"/>
  <c r="AH75" i="39"/>
  <c r="AH111" i="39" s="1"/>
  <c r="AH129" i="39" s="1"/>
  <c r="AX75" i="39"/>
  <c r="AX111" i="39" s="1"/>
  <c r="AX129" i="39" s="1"/>
  <c r="BB63" i="39"/>
  <c r="BB99" i="39" s="1"/>
  <c r="BB117" i="39" s="1"/>
  <c r="AW64" i="39"/>
  <c r="AW100" i="39" s="1"/>
  <c r="X65" i="39"/>
  <c r="X101" i="39" s="1"/>
  <c r="X119" i="39" s="1"/>
  <c r="BD65" i="39"/>
  <c r="BD101" i="39" s="1"/>
  <c r="BD119" i="39" s="1"/>
  <c r="AA66" i="39"/>
  <c r="AA102" i="39" s="1"/>
  <c r="AA120" i="39" s="1"/>
  <c r="BG66" i="39"/>
  <c r="BG102" i="39" s="1"/>
  <c r="BG120" i="39" s="1"/>
  <c r="AT67" i="39"/>
  <c r="AT103" i="39" s="1"/>
  <c r="Q68" i="39"/>
  <c r="Q104" i="39" s="1"/>
  <c r="Q122" i="39" s="1"/>
  <c r="AW68" i="39"/>
  <c r="AW104" i="39" s="1"/>
  <c r="AW122" i="39" s="1"/>
  <c r="T69" i="39"/>
  <c r="T105" i="39" s="1"/>
  <c r="T123" i="39" s="1"/>
  <c r="AZ69" i="39"/>
  <c r="AZ105" i="39" s="1"/>
  <c r="AZ123" i="39" s="1"/>
  <c r="V70" i="39"/>
  <c r="V106" i="39" s="1"/>
  <c r="V124" i="39" s="1"/>
  <c r="AL70" i="39"/>
  <c r="BB70" i="39"/>
  <c r="I71" i="39"/>
  <c r="I107" i="39" s="1"/>
  <c r="I125" i="39" s="1"/>
  <c r="Y71" i="39"/>
  <c r="Y107" i="39" s="1"/>
  <c r="Y125" i="39" s="1"/>
  <c r="AO71" i="39"/>
  <c r="AO107" i="39" s="1"/>
  <c r="AO125" i="39" s="1"/>
  <c r="BE71" i="39"/>
  <c r="BE107" i="39" s="1"/>
  <c r="BE125" i="39" s="1"/>
  <c r="L72" i="39"/>
  <c r="L108" i="39" s="1"/>
  <c r="L126" i="39" s="1"/>
  <c r="AB72" i="39"/>
  <c r="AB108" i="39" s="1"/>
  <c r="AB126" i="39" s="1"/>
  <c r="AZ72" i="39"/>
  <c r="AZ108" i="39" s="1"/>
  <c r="AZ126" i="39" s="1"/>
  <c r="G73" i="39"/>
  <c r="W73" i="39"/>
  <c r="AM73" i="39"/>
  <c r="AM109" i="39" s="1"/>
  <c r="AM127" i="39" s="1"/>
  <c r="BC73" i="39"/>
  <c r="BC109" i="39" s="1"/>
  <c r="BC127" i="39" s="1"/>
  <c r="J74" i="39"/>
  <c r="J110" i="39" s="1"/>
  <c r="J128" i="39" s="1"/>
  <c r="Z74" i="39"/>
  <c r="Z110" i="39" s="1"/>
  <c r="Z128" i="39" s="1"/>
  <c r="AP74" i="39"/>
  <c r="AP110" i="39" s="1"/>
  <c r="AP128" i="39" s="1"/>
  <c r="BF74" i="39"/>
  <c r="BF110" i="39" s="1"/>
  <c r="BF128" i="39" s="1"/>
  <c r="M75" i="39"/>
  <c r="M111" i="39" s="1"/>
  <c r="M129" i="39" s="1"/>
  <c r="AC75" i="39"/>
  <c r="AC111" i="39" s="1"/>
  <c r="AC129" i="39" s="1"/>
  <c r="AS75" i="39"/>
  <c r="AS111" i="39" s="1"/>
  <c r="AS129" i="39" s="1"/>
  <c r="BI75" i="39"/>
  <c r="BI111" i="39" s="1"/>
  <c r="BI129" i="39" s="1"/>
  <c r="F63" i="39"/>
  <c r="F99" i="39" s="1"/>
  <c r="F117" i="39" s="1"/>
  <c r="AL63" i="39"/>
  <c r="I64" i="39"/>
  <c r="I100" i="39" s="1"/>
  <c r="AL64" i="39"/>
  <c r="AL100" i="39" s="1"/>
  <c r="AL118" i="39" s="1"/>
  <c r="BH64" i="39"/>
  <c r="BH100" i="39" s="1"/>
  <c r="BH118" i="39" s="1"/>
  <c r="P65" i="39"/>
  <c r="P101" i="39" s="1"/>
  <c r="P119" i="39" s="1"/>
  <c r="AF65" i="39"/>
  <c r="AV65" i="39"/>
  <c r="AV101" i="39" s="1"/>
  <c r="AV119" i="39" s="1"/>
  <c r="BL65" i="39"/>
  <c r="BL101" i="39" s="1"/>
  <c r="BL119" i="39" s="1"/>
  <c r="S66" i="39"/>
  <c r="S102" i="39" s="1"/>
  <c r="S120" i="39" s="1"/>
  <c r="AI66" i="39"/>
  <c r="AI102" i="39" s="1"/>
  <c r="AI120" i="39" s="1"/>
  <c r="AY66" i="39"/>
  <c r="AY102" i="39" s="1"/>
  <c r="AY120" i="39" s="1"/>
  <c r="F67" i="39"/>
  <c r="F103" i="39" s="1"/>
  <c r="V67" i="39"/>
  <c r="AL67" i="39"/>
  <c r="AL103" i="39" s="1"/>
  <c r="BB67" i="39"/>
  <c r="BB103" i="39" s="1"/>
  <c r="I68" i="39"/>
  <c r="I104" i="39" s="1"/>
  <c r="I122" i="39" s="1"/>
  <c r="Y68" i="39"/>
  <c r="Y104" i="39" s="1"/>
  <c r="Y122" i="39" s="1"/>
  <c r="AO68" i="39"/>
  <c r="AO104" i="39" s="1"/>
  <c r="AO122" i="39" s="1"/>
  <c r="BE68" i="39"/>
  <c r="BE104" i="39" s="1"/>
  <c r="BE122" i="39" s="1"/>
  <c r="L69" i="39"/>
  <c r="L105" i="39" s="1"/>
  <c r="L123" i="39" s="1"/>
  <c r="AB69" i="39"/>
  <c r="AB105" i="39" s="1"/>
  <c r="AB123" i="39" s="1"/>
  <c r="AR69" i="39"/>
  <c r="AR105" i="39" s="1"/>
  <c r="AR123" i="39" s="1"/>
  <c r="BH69" i="39"/>
  <c r="BH105" i="39" s="1"/>
  <c r="BH123" i="39" s="1"/>
  <c r="O70" i="39"/>
  <c r="O106" i="39" s="1"/>
  <c r="O124" i="39" s="1"/>
  <c r="Z70" i="39"/>
  <c r="Z106" i="39" s="1"/>
  <c r="Z124" i="39" s="1"/>
  <c r="AH70" i="39"/>
  <c r="AH106" i="39" s="1"/>
  <c r="AH124" i="39" s="1"/>
  <c r="AP70" i="39"/>
  <c r="AP106" i="39" s="1"/>
  <c r="AP124" i="39" s="1"/>
  <c r="AX70" i="39"/>
  <c r="AX106" i="39" s="1"/>
  <c r="AX124" i="39" s="1"/>
  <c r="BF70" i="39"/>
  <c r="BF106" i="39" s="1"/>
  <c r="BF124" i="39" s="1"/>
  <c r="M71" i="39"/>
  <c r="M107" i="39" s="1"/>
  <c r="M125" i="39" s="1"/>
  <c r="U71" i="39"/>
  <c r="U107" i="39" s="1"/>
  <c r="U125" i="39" s="1"/>
  <c r="AC71" i="39"/>
  <c r="AC107" i="39" s="1"/>
  <c r="AC125" i="39" s="1"/>
  <c r="AK71" i="39"/>
  <c r="AK107" i="39" s="1"/>
  <c r="AK125" i="39" s="1"/>
  <c r="AS71" i="39"/>
  <c r="AS107" i="39" s="1"/>
  <c r="AS125" i="39" s="1"/>
  <c r="BA71" i="39"/>
  <c r="BA107" i="39" s="1"/>
  <c r="BA125" i="39" s="1"/>
  <c r="BI71" i="39"/>
  <c r="BI107" i="39" s="1"/>
  <c r="BI125" i="39" s="1"/>
  <c r="H72" i="39"/>
  <c r="H108" i="39" s="1"/>
  <c r="H126" i="39" s="1"/>
  <c r="P72" i="39"/>
  <c r="P108" i="39" s="1"/>
  <c r="P126" i="39" s="1"/>
  <c r="X72" i="39"/>
  <c r="X108" i="39" s="1"/>
  <c r="X126" i="39" s="1"/>
  <c r="AF72" i="39"/>
  <c r="AF108" i="39" s="1"/>
  <c r="AF126" i="39" s="1"/>
  <c r="AN72" i="39"/>
  <c r="AN108" i="39" s="1"/>
  <c r="AN126" i="39" s="1"/>
  <c r="AV72" i="39"/>
  <c r="AV108" i="39" s="1"/>
  <c r="AV126" i="39" s="1"/>
  <c r="BD72" i="39"/>
  <c r="BD108" i="39" s="1"/>
  <c r="BD126" i="39" s="1"/>
  <c r="BL72" i="39"/>
  <c r="BL108" i="39" s="1"/>
  <c r="BL126" i="39" s="1"/>
  <c r="K73" i="39"/>
  <c r="S73" i="39"/>
  <c r="S109" i="39" s="1"/>
  <c r="S127" i="39" s="1"/>
  <c r="AA73" i="39"/>
  <c r="AA109" i="39" s="1"/>
  <c r="AA127" i="39" s="1"/>
  <c r="AI73" i="39"/>
  <c r="AQ73" i="39"/>
  <c r="AY73" i="39"/>
  <c r="AY109" i="39" s="1"/>
  <c r="AY127" i="39" s="1"/>
  <c r="BG73" i="39"/>
  <c r="BG109" i="39" s="1"/>
  <c r="BG127" i="39" s="1"/>
  <c r="F74" i="39"/>
  <c r="F110" i="39" s="1"/>
  <c r="F128" i="39" s="1"/>
  <c r="N74" i="39"/>
  <c r="N110" i="39" s="1"/>
  <c r="N128" i="39" s="1"/>
  <c r="V74" i="39"/>
  <c r="V110" i="39" s="1"/>
  <c r="V128" i="39" s="1"/>
  <c r="AD74" i="39"/>
  <c r="AD110" i="39" s="1"/>
  <c r="AD128" i="39" s="1"/>
  <c r="AL74" i="39"/>
  <c r="AL110" i="39" s="1"/>
  <c r="AL128" i="39" s="1"/>
  <c r="AT74" i="39"/>
  <c r="AT110" i="39" s="1"/>
  <c r="AT128" i="39" s="1"/>
  <c r="BB74" i="39"/>
  <c r="BB110" i="39" s="1"/>
  <c r="BB128" i="39" s="1"/>
  <c r="BJ74" i="39"/>
  <c r="BJ110" i="39" s="1"/>
  <c r="BJ128" i="39" s="1"/>
  <c r="I75" i="39"/>
  <c r="I111" i="39" s="1"/>
  <c r="I129" i="39" s="1"/>
  <c r="Q75" i="39"/>
  <c r="Q111" i="39" s="1"/>
  <c r="Q129" i="39" s="1"/>
  <c r="Y75" i="39"/>
  <c r="Y111" i="39" s="1"/>
  <c r="Y129" i="39" s="1"/>
  <c r="AG75" i="39"/>
  <c r="AG111" i="39" s="1"/>
  <c r="AG129" i="39" s="1"/>
  <c r="AO75" i="39"/>
  <c r="AO111" i="39" s="1"/>
  <c r="AO129" i="39" s="1"/>
  <c r="AW75" i="39"/>
  <c r="AW111" i="39" s="1"/>
  <c r="AW129" i="39" s="1"/>
  <c r="BE75" i="39"/>
  <c r="BE111" i="39" s="1"/>
  <c r="BE129" i="39" s="1"/>
  <c r="AT63" i="39"/>
  <c r="AT99" i="39" s="1"/>
  <c r="AT117" i="39" s="1"/>
  <c r="AR64" i="39"/>
  <c r="AR100" i="39" s="1"/>
  <c r="AR118" i="39" s="1"/>
  <c r="T65" i="39"/>
  <c r="T101" i="39" s="1"/>
  <c r="T119" i="39" s="1"/>
  <c r="AZ65" i="39"/>
  <c r="AZ101" i="39" s="1"/>
  <c r="AZ119" i="39" s="1"/>
  <c r="G66" i="39"/>
  <c r="G102" i="39" s="1"/>
  <c r="G120" i="39" s="1"/>
  <c r="AM66" i="39"/>
  <c r="AM102" i="39" s="1"/>
  <c r="AM120" i="39" s="1"/>
  <c r="J67" i="39"/>
  <c r="J103" i="39" s="1"/>
  <c r="AP67" i="39"/>
  <c r="M68" i="39"/>
  <c r="M104" i="39" s="1"/>
  <c r="M122" i="39" s="1"/>
  <c r="AS68" i="39"/>
  <c r="AS104" i="39" s="1"/>
  <c r="AS122" i="39" s="1"/>
  <c r="P69" i="39"/>
  <c r="P105" i="39" s="1"/>
  <c r="P123" i="39" s="1"/>
  <c r="AV69" i="39"/>
  <c r="AV105" i="39" s="1"/>
  <c r="AV123" i="39" s="1"/>
  <c r="S70" i="39"/>
  <c r="S106" i="39" s="1"/>
  <c r="S124" i="39" s="1"/>
  <c r="AI70" i="39"/>
  <c r="AI106" i="39" s="1"/>
  <c r="AI124" i="39" s="1"/>
  <c r="AY70" i="39"/>
  <c r="AY106" i="39" s="1"/>
  <c r="AY124" i="39" s="1"/>
  <c r="F71" i="39"/>
  <c r="F107" i="39" s="1"/>
  <c r="F125" i="39" s="1"/>
  <c r="V71" i="39"/>
  <c r="V107" i="39" s="1"/>
  <c r="V125" i="39" s="1"/>
  <c r="AL71" i="39"/>
  <c r="AL107" i="39" s="1"/>
  <c r="AL125" i="39" s="1"/>
  <c r="BB71" i="39"/>
  <c r="BB107" i="39" s="1"/>
  <c r="BB125" i="39" s="1"/>
  <c r="I72" i="39"/>
  <c r="I108" i="39" s="1"/>
  <c r="Y72" i="39"/>
  <c r="Y108" i="39" s="1"/>
  <c r="Y126" i="39" s="1"/>
  <c r="AO72" i="39"/>
  <c r="AO108" i="39" s="1"/>
  <c r="AO126" i="39" s="1"/>
  <c r="BE72" i="39"/>
  <c r="BE108" i="39" s="1"/>
  <c r="BE126" i="39" s="1"/>
  <c r="L73" i="39"/>
  <c r="L109" i="39" s="1"/>
  <c r="L127" i="39" s="1"/>
  <c r="AB73" i="39"/>
  <c r="AB109" i="39" s="1"/>
  <c r="AB127" i="39" s="1"/>
  <c r="AR73" i="39"/>
  <c r="AR109" i="39" s="1"/>
  <c r="AR127" i="39" s="1"/>
  <c r="BH73" i="39"/>
  <c r="BH109" i="39" s="1"/>
  <c r="BH127" i="39" s="1"/>
  <c r="O74" i="39"/>
  <c r="O110" i="39" s="1"/>
  <c r="O128" i="39" s="1"/>
  <c r="AE74" i="39"/>
  <c r="AE110" i="39" s="1"/>
  <c r="AE128" i="39" s="1"/>
  <c r="AU74" i="39"/>
  <c r="AU110" i="39" s="1"/>
  <c r="AU128" i="39" s="1"/>
  <c r="BK74" i="39"/>
  <c r="BK110" i="39" s="1"/>
  <c r="BK128" i="39" s="1"/>
  <c r="R75" i="39"/>
  <c r="R111" i="39" s="1"/>
  <c r="R129" i="39" s="1"/>
  <c r="Z75" i="39"/>
  <c r="Z111" i="39" s="1"/>
  <c r="Z129" i="39" s="1"/>
  <c r="AP75" i="39"/>
  <c r="AP111" i="39" s="1"/>
  <c r="AP129" i="39" s="1"/>
  <c r="BF75" i="39"/>
  <c r="BF111" i="39" s="1"/>
  <c r="BF129" i="39" s="1"/>
  <c r="V63" i="39"/>
  <c r="V99" i="39" s="1"/>
  <c r="V117" i="39" s="1"/>
  <c r="Y64" i="39"/>
  <c r="Y100" i="39" s="1"/>
  <c r="H65" i="39"/>
  <c r="H101" i="39" s="1"/>
  <c r="H119" i="39" s="1"/>
  <c r="AN65" i="39"/>
  <c r="AN101" i="39" s="1"/>
  <c r="AN119" i="39" s="1"/>
  <c r="K66" i="39"/>
  <c r="K102" i="39" s="1"/>
  <c r="K120" i="39" s="1"/>
  <c r="AQ66" i="39"/>
  <c r="AQ102" i="39" s="1"/>
  <c r="AQ120" i="39" s="1"/>
  <c r="N67" i="39"/>
  <c r="N103" i="39" s="1"/>
  <c r="AD67" i="39"/>
  <c r="AD103" i="39" s="1"/>
  <c r="BJ67" i="39"/>
  <c r="BJ103" i="39" s="1"/>
  <c r="AG68" i="39"/>
  <c r="AG104" i="39" s="1"/>
  <c r="AG122" i="39" s="1"/>
  <c r="D69" i="39"/>
  <c r="D105" i="39" s="1"/>
  <c r="D123" i="39" s="1"/>
  <c r="AJ69" i="39"/>
  <c r="AJ105" i="39" s="1"/>
  <c r="AJ123" i="39" s="1"/>
  <c r="G70" i="39"/>
  <c r="G106" i="39" s="1"/>
  <c r="G124" i="39" s="1"/>
  <c r="AD70" i="39"/>
  <c r="AD106" i="39" s="1"/>
  <c r="AD124" i="39" s="1"/>
  <c r="AT70" i="39"/>
  <c r="AT106" i="39" s="1"/>
  <c r="AT124" i="39" s="1"/>
  <c r="BJ70" i="39"/>
  <c r="BJ106" i="39" s="1"/>
  <c r="BJ124" i="39" s="1"/>
  <c r="Q71" i="39"/>
  <c r="Q107" i="39" s="1"/>
  <c r="Q125" i="39" s="1"/>
  <c r="AG71" i="39"/>
  <c r="AG107" i="39" s="1"/>
  <c r="AG125" i="39" s="1"/>
  <c r="AW71" i="39"/>
  <c r="AW107" i="39" s="1"/>
  <c r="AW125" i="39" s="1"/>
  <c r="D72" i="39"/>
  <c r="D108" i="39" s="1"/>
  <c r="D126" i="39" s="1"/>
  <c r="T72" i="39"/>
  <c r="T108" i="39" s="1"/>
  <c r="T126" i="39" s="1"/>
  <c r="AJ72" i="39"/>
  <c r="AJ108" i="39" s="1"/>
  <c r="AJ126" i="39" s="1"/>
  <c r="AR72" i="39"/>
  <c r="AR108" i="39" s="1"/>
  <c r="AR126" i="39" s="1"/>
  <c r="BH72" i="39"/>
  <c r="BH108" i="39" s="1"/>
  <c r="BH126" i="39" s="1"/>
  <c r="O73" i="39"/>
  <c r="O109" i="39" s="1"/>
  <c r="O127" i="39" s="1"/>
  <c r="AE73" i="39"/>
  <c r="AE109" i="39" s="1"/>
  <c r="AE127" i="39" s="1"/>
  <c r="AU73" i="39"/>
  <c r="BK73" i="39"/>
  <c r="R74" i="39"/>
  <c r="R110" i="39" s="1"/>
  <c r="R128" i="39" s="1"/>
  <c r="AH74" i="39"/>
  <c r="AH110" i="39" s="1"/>
  <c r="AH128" i="39" s="1"/>
  <c r="AX74" i="39"/>
  <c r="AX110" i="39" s="1"/>
  <c r="AX128" i="39" s="1"/>
  <c r="E111" i="39"/>
  <c r="E129" i="39" s="1"/>
  <c r="U75" i="39"/>
  <c r="U111" i="39" s="1"/>
  <c r="U129" i="39" s="1"/>
  <c r="AK75" i="39"/>
  <c r="AK111" i="39" s="1"/>
  <c r="AK129" i="39" s="1"/>
  <c r="BA75" i="39"/>
  <c r="BA111" i="39" s="1"/>
  <c r="BA129" i="39" s="1"/>
  <c r="BH165" i="40"/>
  <c r="BD165" i="40"/>
  <c r="AZ165" i="40"/>
  <c r="AV165" i="40"/>
  <c r="AR165" i="40"/>
  <c r="AN165" i="40"/>
  <c r="AJ165" i="40"/>
  <c r="AF165" i="40"/>
  <c r="AB165" i="40"/>
  <c r="X165" i="40"/>
  <c r="T165" i="40"/>
  <c r="P165" i="40"/>
  <c r="L165" i="40"/>
  <c r="H165" i="40"/>
  <c r="D165" i="40"/>
  <c r="BJ164" i="40"/>
  <c r="BJ182" i="40" s="1"/>
  <c r="BJ200" i="40" s="1"/>
  <c r="BF164" i="40"/>
  <c r="BF182" i="40" s="1"/>
  <c r="BF200" i="40" s="1"/>
  <c r="BB164" i="40"/>
  <c r="BB182" i="40" s="1"/>
  <c r="BB200" i="40" s="1"/>
  <c r="AX164" i="40"/>
  <c r="AT164" i="40"/>
  <c r="AT182" i="40" s="1"/>
  <c r="AT200" i="40" s="1"/>
  <c r="AP164" i="40"/>
  <c r="AP182" i="40" s="1"/>
  <c r="AP200" i="40" s="1"/>
  <c r="AL164" i="40"/>
  <c r="AL182" i="40" s="1"/>
  <c r="AL200" i="40" s="1"/>
  <c r="AH164" i="40"/>
  <c r="AD164" i="40"/>
  <c r="AD182" i="40" s="1"/>
  <c r="AD200" i="40" s="1"/>
  <c r="Z164" i="40"/>
  <c r="Z182" i="40" s="1"/>
  <c r="Z200" i="40" s="1"/>
  <c r="V164" i="40"/>
  <c r="V182" i="40" s="1"/>
  <c r="V200" i="40" s="1"/>
  <c r="R164" i="40"/>
  <c r="R182" i="40" s="1"/>
  <c r="R200" i="40" s="1"/>
  <c r="N164" i="40"/>
  <c r="N182" i="40" s="1"/>
  <c r="N200" i="40" s="1"/>
  <c r="J164" i="40"/>
  <c r="J182" i="40" s="1"/>
  <c r="J200" i="40" s="1"/>
  <c r="F164" i="40"/>
  <c r="F182" i="40" s="1"/>
  <c r="F200" i="40" s="1"/>
  <c r="BH163" i="40"/>
  <c r="BH181" i="40" s="1"/>
  <c r="BD163" i="40"/>
  <c r="AZ163" i="40"/>
  <c r="AV163" i="40"/>
  <c r="AV181" i="40" s="1"/>
  <c r="AR163" i="40"/>
  <c r="AR181" i="40" s="1"/>
  <c r="AN163" i="40"/>
  <c r="AN181" i="40" s="1"/>
  <c r="AJ163" i="40"/>
  <c r="AF163" i="40"/>
  <c r="AF181" i="40" s="1"/>
  <c r="AB163" i="40"/>
  <c r="AB181" i="40" s="1"/>
  <c r="X163" i="40"/>
  <c r="X181" i="40" s="1"/>
  <c r="T163" i="40"/>
  <c r="P163" i="40"/>
  <c r="P181" i="40" s="1"/>
  <c r="L163" i="40"/>
  <c r="L181" i="40" s="1"/>
  <c r="H163" i="40"/>
  <c r="H181" i="40" s="1"/>
  <c r="D163" i="40"/>
  <c r="BJ162" i="40"/>
  <c r="BJ180" i="40" s="1"/>
  <c r="BJ198" i="40" s="1"/>
  <c r="BF162" i="40"/>
  <c r="BF180" i="40" s="1"/>
  <c r="BF198" i="40" s="1"/>
  <c r="BB162" i="40"/>
  <c r="BB180" i="40" s="1"/>
  <c r="BB198" i="40" s="1"/>
  <c r="AX162" i="40"/>
  <c r="AX180" i="40" s="1"/>
  <c r="AX198" i="40" s="1"/>
  <c r="AT162" i="40"/>
  <c r="AT180" i="40" s="1"/>
  <c r="AT198" i="40" s="1"/>
  <c r="AP162" i="40"/>
  <c r="AP180" i="40" s="1"/>
  <c r="AP198" i="40" s="1"/>
  <c r="AL162" i="40"/>
  <c r="AL180" i="40" s="1"/>
  <c r="AL198" i="40" s="1"/>
  <c r="AH162" i="40"/>
  <c r="AH180" i="40" s="1"/>
  <c r="AH198" i="40" s="1"/>
  <c r="AD162" i="40"/>
  <c r="AD180" i="40" s="1"/>
  <c r="AD198" i="40" s="1"/>
  <c r="Z162" i="40"/>
  <c r="Z180" i="40" s="1"/>
  <c r="Z198" i="40" s="1"/>
  <c r="V162" i="40"/>
  <c r="V180" i="40" s="1"/>
  <c r="V198" i="40" s="1"/>
  <c r="R162" i="40"/>
  <c r="R180" i="40" s="1"/>
  <c r="R198" i="40" s="1"/>
  <c r="N162" i="40"/>
  <c r="J162" i="40"/>
  <c r="J180" i="40" s="1"/>
  <c r="J198" i="40" s="1"/>
  <c r="F162" i="40"/>
  <c r="F180" i="40" s="1"/>
  <c r="F198" i="40" s="1"/>
  <c r="BH161" i="40"/>
  <c r="BH179" i="40" s="1"/>
  <c r="BD161" i="40"/>
  <c r="BD179" i="40" s="1"/>
  <c r="AZ161" i="40"/>
  <c r="AZ179" i="40" s="1"/>
  <c r="AV161" i="40"/>
  <c r="AV179" i="40" s="1"/>
  <c r="AR161" i="40"/>
  <c r="AR179" i="40" s="1"/>
  <c r="AN161" i="40"/>
  <c r="AN179" i="40" s="1"/>
  <c r="AJ161" i="40"/>
  <c r="AJ179" i="40" s="1"/>
  <c r="AF161" i="40"/>
  <c r="AF179" i="40" s="1"/>
  <c r="AB161" i="40"/>
  <c r="AB179" i="40" s="1"/>
  <c r="X161" i="40"/>
  <c r="X179" i="40" s="1"/>
  <c r="T161" i="40"/>
  <c r="T179" i="40" s="1"/>
  <c r="P161" i="40"/>
  <c r="L161" i="40"/>
  <c r="L179" i="40" s="1"/>
  <c r="H161" i="40"/>
  <c r="H179" i="40" s="1"/>
  <c r="D161" i="40"/>
  <c r="D179" i="40" s="1"/>
  <c r="BJ160" i="40"/>
  <c r="BJ178" i="40" s="1"/>
  <c r="BJ196" i="40" s="1"/>
  <c r="BF160" i="40"/>
  <c r="BF178" i="40" s="1"/>
  <c r="BF196" i="40" s="1"/>
  <c r="BB160" i="40"/>
  <c r="BB178" i="40" s="1"/>
  <c r="BB196" i="40" s="1"/>
  <c r="AX160" i="40"/>
  <c r="AX178" i="40" s="1"/>
  <c r="AX196" i="40" s="1"/>
  <c r="AT160" i="40"/>
  <c r="AT178" i="40" s="1"/>
  <c r="AT196" i="40" s="1"/>
  <c r="AP160" i="40"/>
  <c r="AP178" i="40" s="1"/>
  <c r="AP196" i="40" s="1"/>
  <c r="AL160" i="40"/>
  <c r="AL178" i="40" s="1"/>
  <c r="AL196" i="40" s="1"/>
  <c r="AH160" i="40"/>
  <c r="AD160" i="40"/>
  <c r="AD178" i="40" s="1"/>
  <c r="AD196" i="40" s="1"/>
  <c r="Z160" i="40"/>
  <c r="Z178" i="40" s="1"/>
  <c r="Z196" i="40" s="1"/>
  <c r="V160" i="40"/>
  <c r="V178" i="40" s="1"/>
  <c r="V196" i="40" s="1"/>
  <c r="R160" i="40"/>
  <c r="R178" i="40" s="1"/>
  <c r="R196" i="40" s="1"/>
  <c r="N160" i="40"/>
  <c r="N178" i="40" s="1"/>
  <c r="N196" i="40" s="1"/>
  <c r="J160" i="40"/>
  <c r="J178" i="40" s="1"/>
  <c r="J196" i="40" s="1"/>
  <c r="F160" i="40"/>
  <c r="F178" i="40" s="1"/>
  <c r="F196" i="40" s="1"/>
  <c r="BH159" i="40"/>
  <c r="BH177" i="40" s="1"/>
  <c r="BD159" i="40"/>
  <c r="AZ159" i="40"/>
  <c r="AZ177" i="40" s="1"/>
  <c r="AV159" i="40"/>
  <c r="AV177" i="40" s="1"/>
  <c r="AR159" i="40"/>
  <c r="AR177" i="40" s="1"/>
  <c r="AN159" i="40"/>
  <c r="AJ159" i="40"/>
  <c r="AJ177" i="40" s="1"/>
  <c r="AF159" i="40"/>
  <c r="AF177" i="40" s="1"/>
  <c r="AB159" i="40"/>
  <c r="AB177" i="40" s="1"/>
  <c r="X159" i="40"/>
  <c r="X177" i="40" s="1"/>
  <c r="T159" i="40"/>
  <c r="T177" i="40" s="1"/>
  <c r="P159" i="40"/>
  <c r="P177" i="40" s="1"/>
  <c r="L159" i="40"/>
  <c r="L177" i="40" s="1"/>
  <c r="H159" i="40"/>
  <c r="H177" i="40" s="1"/>
  <c r="D159" i="40"/>
  <c r="D177" i="40" s="1"/>
  <c r="BJ158" i="40"/>
  <c r="BJ176" i="40" s="1"/>
  <c r="BJ194" i="40" s="1"/>
  <c r="BF158" i="40"/>
  <c r="BF176" i="40" s="1"/>
  <c r="BF194" i="40" s="1"/>
  <c r="BB158" i="40"/>
  <c r="AX158" i="40"/>
  <c r="AX176" i="40" s="1"/>
  <c r="AX194" i="40" s="1"/>
  <c r="AT158" i="40"/>
  <c r="AT176" i="40" s="1"/>
  <c r="AT194" i="40" s="1"/>
  <c r="AP158" i="40"/>
  <c r="AP176" i="40" s="1"/>
  <c r="AP194" i="40" s="1"/>
  <c r="AL158" i="40"/>
  <c r="AL176" i="40" s="1"/>
  <c r="AL194" i="40" s="1"/>
  <c r="AH158" i="40"/>
  <c r="AH176" i="40" s="1"/>
  <c r="AH194" i="40" s="1"/>
  <c r="AD158" i="40"/>
  <c r="AD176" i="40" s="1"/>
  <c r="AD194" i="40" s="1"/>
  <c r="Z158" i="40"/>
  <c r="Z176" i="40" s="1"/>
  <c r="Z194" i="40" s="1"/>
  <c r="V158" i="40"/>
  <c r="V176" i="40" s="1"/>
  <c r="V194" i="40" s="1"/>
  <c r="R158" i="40"/>
  <c r="R176" i="40" s="1"/>
  <c r="R194" i="40" s="1"/>
  <c r="N158" i="40"/>
  <c r="N176" i="40" s="1"/>
  <c r="N194" i="40" s="1"/>
  <c r="J158" i="40"/>
  <c r="F158" i="40"/>
  <c r="F176" i="40" s="1"/>
  <c r="F194" i="40" s="1"/>
  <c r="BH157" i="40"/>
  <c r="BH175" i="40" s="1"/>
  <c r="BH193" i="40" s="1"/>
  <c r="BD157" i="40"/>
  <c r="BD175" i="40" s="1"/>
  <c r="BD193" i="40" s="1"/>
  <c r="AZ157" i="40"/>
  <c r="AZ175" i="40" s="1"/>
  <c r="AZ193" i="40" s="1"/>
  <c r="AV157" i="40"/>
  <c r="AV175" i="40" s="1"/>
  <c r="AV193" i="40" s="1"/>
  <c r="AR157" i="40"/>
  <c r="AR175" i="40" s="1"/>
  <c r="AR193" i="40" s="1"/>
  <c r="AN157" i="40"/>
  <c r="AJ157" i="40"/>
  <c r="AF157" i="40"/>
  <c r="AF175" i="40" s="1"/>
  <c r="AF193" i="40" s="1"/>
  <c r="AB157" i="40"/>
  <c r="AB175" i="40" s="1"/>
  <c r="AB193" i="40" s="1"/>
  <c r="X157" i="40"/>
  <c r="X175" i="40" s="1"/>
  <c r="X193" i="40" s="1"/>
  <c r="T157" i="40"/>
  <c r="T175" i="40" s="1"/>
  <c r="T193" i="40" s="1"/>
  <c r="P157" i="40"/>
  <c r="P175" i="40" s="1"/>
  <c r="P193" i="40" s="1"/>
  <c r="L157" i="40"/>
  <c r="L175" i="40" s="1"/>
  <c r="L193" i="40" s="1"/>
  <c r="H157" i="40"/>
  <c r="H175" i="40" s="1"/>
  <c r="H193" i="40" s="1"/>
  <c r="D157" i="40"/>
  <c r="D175" i="40" s="1"/>
  <c r="D193" i="40" s="1"/>
  <c r="BJ165" i="40"/>
  <c r="BE165" i="40"/>
  <c r="AY165" i="40"/>
  <c r="AT165" i="40"/>
  <c r="AO165" i="40"/>
  <c r="AI165" i="40"/>
  <c r="AD165" i="40"/>
  <c r="Y165" i="40"/>
  <c r="S165" i="40"/>
  <c r="N165" i="40"/>
  <c r="I165" i="40"/>
  <c r="BH164" i="40"/>
  <c r="BH182" i="40" s="1"/>
  <c r="BH200" i="40" s="1"/>
  <c r="BC164" i="40"/>
  <c r="BC182" i="40" s="1"/>
  <c r="BC200" i="40" s="1"/>
  <c r="AW164" i="40"/>
  <c r="AW182" i="40" s="1"/>
  <c r="AW200" i="40" s="1"/>
  <c r="AR164" i="40"/>
  <c r="AR182" i="40" s="1"/>
  <c r="AR200" i="40" s="1"/>
  <c r="AM164" i="40"/>
  <c r="AM182" i="40" s="1"/>
  <c r="AM200" i="40" s="1"/>
  <c r="AG164" i="40"/>
  <c r="AG182" i="40" s="1"/>
  <c r="AG200" i="40" s="1"/>
  <c r="AB164" i="40"/>
  <c r="AB182" i="40" s="1"/>
  <c r="AB200" i="40" s="1"/>
  <c r="W164" i="40"/>
  <c r="W182" i="40" s="1"/>
  <c r="W200" i="40" s="1"/>
  <c r="Q164" i="40"/>
  <c r="Q182" i="40" s="1"/>
  <c r="Q200" i="40" s="1"/>
  <c r="L164" i="40"/>
  <c r="L182" i="40" s="1"/>
  <c r="L200" i="40" s="1"/>
  <c r="G164" i="40"/>
  <c r="G182" i="40" s="1"/>
  <c r="G200" i="40" s="1"/>
  <c r="BK163" i="40"/>
  <c r="BK181" i="40" s="1"/>
  <c r="BK199" i="40" s="1"/>
  <c r="BF163" i="40"/>
  <c r="BF181" i="40" s="1"/>
  <c r="BA163" i="40"/>
  <c r="BA181" i="40" s="1"/>
  <c r="BA199" i="40" s="1"/>
  <c r="AU163" i="40"/>
  <c r="AU181" i="40" s="1"/>
  <c r="AU199" i="40" s="1"/>
  <c r="AP163" i="40"/>
  <c r="AP181" i="40" s="1"/>
  <c r="AK163" i="40"/>
  <c r="AE163" i="40"/>
  <c r="AE181" i="40" s="1"/>
  <c r="AE199" i="40" s="1"/>
  <c r="Z163" i="40"/>
  <c r="Z181" i="40" s="1"/>
  <c r="U163" i="40"/>
  <c r="U181" i="40" s="1"/>
  <c r="U199" i="40" s="1"/>
  <c r="O163" i="40"/>
  <c r="O181" i="40" s="1"/>
  <c r="O199" i="40" s="1"/>
  <c r="J163" i="40"/>
  <c r="J181" i="40" s="1"/>
  <c r="E163" i="40"/>
  <c r="E181" i="40" s="1"/>
  <c r="E199" i="40" s="1"/>
  <c r="BI162" i="40"/>
  <c r="BI180" i="40" s="1"/>
  <c r="BI198" i="40" s="1"/>
  <c r="BD162" i="40"/>
  <c r="BD180" i="40" s="1"/>
  <c r="BD198" i="40" s="1"/>
  <c r="AY162" i="40"/>
  <c r="AY180" i="40" s="1"/>
  <c r="AY198" i="40" s="1"/>
  <c r="AS162" i="40"/>
  <c r="AS180" i="40" s="1"/>
  <c r="AS198" i="40" s="1"/>
  <c r="AN162" i="40"/>
  <c r="AN180" i="40" s="1"/>
  <c r="AN198" i="40" s="1"/>
  <c r="AI162" i="40"/>
  <c r="AI180" i="40" s="1"/>
  <c r="AI198" i="40" s="1"/>
  <c r="AC162" i="40"/>
  <c r="AC180" i="40" s="1"/>
  <c r="AC198" i="40" s="1"/>
  <c r="X162" i="40"/>
  <c r="X180" i="40" s="1"/>
  <c r="X198" i="40" s="1"/>
  <c r="S162" i="40"/>
  <c r="S180" i="40" s="1"/>
  <c r="S198" i="40" s="1"/>
  <c r="M162" i="40"/>
  <c r="M180" i="40" s="1"/>
  <c r="M198" i="40" s="1"/>
  <c r="H162" i="40"/>
  <c r="H180" i="40" s="1"/>
  <c r="H198" i="40" s="1"/>
  <c r="BG161" i="40"/>
  <c r="BG179" i="40" s="1"/>
  <c r="BG197" i="40" s="1"/>
  <c r="BB161" i="40"/>
  <c r="BB179" i="40" s="1"/>
  <c r="AW161" i="40"/>
  <c r="AW179" i="40" s="1"/>
  <c r="AW197" i="40" s="1"/>
  <c r="AQ161" i="40"/>
  <c r="AQ179" i="40" s="1"/>
  <c r="AQ197" i="40" s="1"/>
  <c r="AL161" i="40"/>
  <c r="AG161" i="40"/>
  <c r="AG179" i="40" s="1"/>
  <c r="AG197" i="40" s="1"/>
  <c r="AA161" i="40"/>
  <c r="AA179" i="40" s="1"/>
  <c r="AA197" i="40" s="1"/>
  <c r="V161" i="40"/>
  <c r="Q161" i="40"/>
  <c r="Q179" i="40" s="1"/>
  <c r="Q197" i="40" s="1"/>
  <c r="K161" i="40"/>
  <c r="K179" i="40" s="1"/>
  <c r="K197" i="40" s="1"/>
  <c r="F161" i="40"/>
  <c r="F179" i="40" s="1"/>
  <c r="BK160" i="40"/>
  <c r="BK178" i="40" s="1"/>
  <c r="BK196" i="40" s="1"/>
  <c r="BE160" i="40"/>
  <c r="BE178" i="40" s="1"/>
  <c r="BE196" i="40" s="1"/>
  <c r="AZ160" i="40"/>
  <c r="AZ178" i="40" s="1"/>
  <c r="AZ196" i="40" s="1"/>
  <c r="AU160" i="40"/>
  <c r="AU178" i="40" s="1"/>
  <c r="AU196" i="40" s="1"/>
  <c r="AO160" i="40"/>
  <c r="AO178" i="40" s="1"/>
  <c r="AO196" i="40" s="1"/>
  <c r="AJ160" i="40"/>
  <c r="AJ178" i="40" s="1"/>
  <c r="AJ196" i="40" s="1"/>
  <c r="AE160" i="40"/>
  <c r="AE178" i="40" s="1"/>
  <c r="AE196" i="40" s="1"/>
  <c r="Y160" i="40"/>
  <c r="Y178" i="40" s="1"/>
  <c r="Y196" i="40" s="1"/>
  <c r="T160" i="40"/>
  <c r="T178" i="40" s="1"/>
  <c r="T196" i="40" s="1"/>
  <c r="O160" i="40"/>
  <c r="O178" i="40" s="1"/>
  <c r="O196" i="40" s="1"/>
  <c r="I160" i="40"/>
  <c r="I178" i="40" s="1"/>
  <c r="I196" i="40" s="1"/>
  <c r="D160" i="40"/>
  <c r="BI159" i="40"/>
  <c r="BI177" i="40" s="1"/>
  <c r="BI195" i="40" s="1"/>
  <c r="BC159" i="40"/>
  <c r="BC177" i="40" s="1"/>
  <c r="BC195" i="40" s="1"/>
  <c r="AX159" i="40"/>
  <c r="AX177" i="40" s="1"/>
  <c r="AS159" i="40"/>
  <c r="AS177" i="40" s="1"/>
  <c r="AS195" i="40" s="1"/>
  <c r="AM159" i="40"/>
  <c r="AM177" i="40" s="1"/>
  <c r="AM195" i="40" s="1"/>
  <c r="AH159" i="40"/>
  <c r="AH177" i="40" s="1"/>
  <c r="AC159" i="40"/>
  <c r="AC177" i="40" s="1"/>
  <c r="AC195" i="40" s="1"/>
  <c r="W159" i="40"/>
  <c r="W177" i="40" s="1"/>
  <c r="W195" i="40" s="1"/>
  <c r="R159" i="40"/>
  <c r="R177" i="40" s="1"/>
  <c r="M159" i="40"/>
  <c r="M177" i="40" s="1"/>
  <c r="M195" i="40" s="1"/>
  <c r="G159" i="40"/>
  <c r="G177" i="40" s="1"/>
  <c r="G195" i="40" s="1"/>
  <c r="BG158" i="40"/>
  <c r="BG176" i="40" s="1"/>
  <c r="BG194" i="40" s="1"/>
  <c r="BA158" i="40"/>
  <c r="BA176" i="40" s="1"/>
  <c r="BA194" i="40" s="1"/>
  <c r="AV158" i="40"/>
  <c r="AV176" i="40" s="1"/>
  <c r="AV194" i="40" s="1"/>
  <c r="AQ158" i="40"/>
  <c r="AQ176" i="40" s="1"/>
  <c r="AQ194" i="40" s="1"/>
  <c r="AK158" i="40"/>
  <c r="AK176" i="40" s="1"/>
  <c r="AK194" i="40" s="1"/>
  <c r="AF158" i="40"/>
  <c r="AF176" i="40" s="1"/>
  <c r="AF194" i="40" s="1"/>
  <c r="AA158" i="40"/>
  <c r="AA176" i="40" s="1"/>
  <c r="AA194" i="40" s="1"/>
  <c r="U158" i="40"/>
  <c r="U176" i="40" s="1"/>
  <c r="U194" i="40" s="1"/>
  <c r="P158" i="40"/>
  <c r="P176" i="40" s="1"/>
  <c r="P194" i="40" s="1"/>
  <c r="K158" i="40"/>
  <c r="K176" i="40" s="1"/>
  <c r="K194" i="40" s="1"/>
  <c r="E158" i="40"/>
  <c r="E176" i="40" s="1"/>
  <c r="E194" i="40" s="1"/>
  <c r="BJ157" i="40"/>
  <c r="BJ175" i="40" s="1"/>
  <c r="BE157" i="40"/>
  <c r="BE175" i="40" s="1"/>
  <c r="BE193" i="40" s="1"/>
  <c r="AY157" i="40"/>
  <c r="AY175" i="40" s="1"/>
  <c r="AT157" i="40"/>
  <c r="AT175" i="40" s="1"/>
  <c r="AO157" i="40"/>
  <c r="AO175" i="40" s="1"/>
  <c r="AO193" i="40" s="1"/>
  <c r="AI157" i="40"/>
  <c r="AI175" i="40" s="1"/>
  <c r="AD157" i="40"/>
  <c r="AD175" i="40" s="1"/>
  <c r="Y157" i="40"/>
  <c r="Y175" i="40" s="1"/>
  <c r="Y193" i="40" s="1"/>
  <c r="S157" i="40"/>
  <c r="S175" i="40" s="1"/>
  <c r="N157" i="40"/>
  <c r="N175" i="40" s="1"/>
  <c r="I157" i="40"/>
  <c r="I175" i="40" s="1"/>
  <c r="I193" i="40" s="1"/>
  <c r="BI156" i="40"/>
  <c r="BI174" i="40" s="1"/>
  <c r="BI192" i="40" s="1"/>
  <c r="BE156" i="40"/>
  <c r="BE174" i="40" s="1"/>
  <c r="BE192" i="40" s="1"/>
  <c r="BA156" i="40"/>
  <c r="BA174" i="40" s="1"/>
  <c r="BA192" i="40" s="1"/>
  <c r="AW156" i="40"/>
  <c r="AW174" i="40" s="1"/>
  <c r="AW192" i="40" s="1"/>
  <c r="AS156" i="40"/>
  <c r="AS174" i="40" s="1"/>
  <c r="AS192" i="40" s="1"/>
  <c r="AO156" i="40"/>
  <c r="AO174" i="40" s="1"/>
  <c r="AO192" i="40" s="1"/>
  <c r="AK156" i="40"/>
  <c r="AK174" i="40" s="1"/>
  <c r="AK192" i="40" s="1"/>
  <c r="AG156" i="40"/>
  <c r="AG174" i="40" s="1"/>
  <c r="AG192" i="40" s="1"/>
  <c r="AC156" i="40"/>
  <c r="AC174" i="40" s="1"/>
  <c r="AC192" i="40" s="1"/>
  <c r="Y156" i="40"/>
  <c r="Y174" i="40" s="1"/>
  <c r="Y192" i="40" s="1"/>
  <c r="U156" i="40"/>
  <c r="U174" i="40" s="1"/>
  <c r="U192" i="40" s="1"/>
  <c r="Q156" i="40"/>
  <c r="Q174" i="40" s="1"/>
  <c r="Q192" i="40" s="1"/>
  <c r="M156" i="40"/>
  <c r="M174" i="40" s="1"/>
  <c r="M192" i="40" s="1"/>
  <c r="I156" i="40"/>
  <c r="I174" i="40" s="1"/>
  <c r="I192" i="40" s="1"/>
  <c r="E156" i="40"/>
  <c r="E174" i="40" s="1"/>
  <c r="E192" i="40" s="1"/>
  <c r="BK155" i="40"/>
  <c r="BK173" i="40" s="1"/>
  <c r="BK191" i="40" s="1"/>
  <c r="BG155" i="40"/>
  <c r="BG173" i="40" s="1"/>
  <c r="BG191" i="40" s="1"/>
  <c r="BC155" i="40"/>
  <c r="BC173" i="40" s="1"/>
  <c r="BC191" i="40" s="1"/>
  <c r="AY155" i="40"/>
  <c r="AY173" i="40" s="1"/>
  <c r="AY191" i="40" s="1"/>
  <c r="AU155" i="40"/>
  <c r="AU173" i="40" s="1"/>
  <c r="AU191" i="40" s="1"/>
  <c r="AQ155" i="40"/>
  <c r="AQ173" i="40" s="1"/>
  <c r="AQ191" i="40" s="1"/>
  <c r="AM155" i="40"/>
  <c r="AM173" i="40" s="1"/>
  <c r="AM191" i="40" s="1"/>
  <c r="AI155" i="40"/>
  <c r="AI173" i="40" s="1"/>
  <c r="AI191" i="40" s="1"/>
  <c r="AE155" i="40"/>
  <c r="AE173" i="40" s="1"/>
  <c r="AE191" i="40" s="1"/>
  <c r="AA155" i="40"/>
  <c r="AA173" i="40" s="1"/>
  <c r="AA191" i="40" s="1"/>
  <c r="W155" i="40"/>
  <c r="W173" i="40" s="1"/>
  <c r="W191" i="40" s="1"/>
  <c r="S155" i="40"/>
  <c r="S173" i="40" s="1"/>
  <c r="S191" i="40" s="1"/>
  <c r="O155" i="40"/>
  <c r="O173" i="40" s="1"/>
  <c r="O191" i="40" s="1"/>
  <c r="K155" i="40"/>
  <c r="K173" i="40" s="1"/>
  <c r="K191" i="40" s="1"/>
  <c r="G155" i="40"/>
  <c r="G173" i="40" s="1"/>
  <c r="G191" i="40" s="1"/>
  <c r="AK154" i="40"/>
  <c r="AK172" i="40" s="1"/>
  <c r="AK190" i="40" s="1"/>
  <c r="AG154" i="40"/>
  <c r="AG172" i="40" s="1"/>
  <c r="AG190" i="40" s="1"/>
  <c r="AC154" i="40"/>
  <c r="AC172" i="40" s="1"/>
  <c r="AC190" i="40" s="1"/>
  <c r="BH129" i="40"/>
  <c r="BD129" i="40"/>
  <c r="AZ129" i="40"/>
  <c r="AV129" i="40"/>
  <c r="AR129" i="40"/>
  <c r="AN129" i="40"/>
  <c r="AJ129" i="40"/>
  <c r="AF129" i="40"/>
  <c r="AB129" i="40"/>
  <c r="X129" i="40"/>
  <c r="T129" i="40"/>
  <c r="P129" i="40"/>
  <c r="L129" i="40"/>
  <c r="H129" i="40"/>
  <c r="D129" i="40"/>
  <c r="BJ128" i="40"/>
  <c r="BF128" i="40"/>
  <c r="BB128" i="40"/>
  <c r="AX128" i="40"/>
  <c r="AT128" i="40"/>
  <c r="AP128" i="40"/>
  <c r="AL128" i="40"/>
  <c r="AH128" i="40"/>
  <c r="AD128" i="40"/>
  <c r="Z128" i="40"/>
  <c r="V128" i="40"/>
  <c r="R128" i="40"/>
  <c r="N128" i="40"/>
  <c r="J128" i="40"/>
  <c r="F128" i="40"/>
  <c r="BH127" i="40"/>
  <c r="BD127" i="40"/>
  <c r="AZ127" i="40"/>
  <c r="AV127" i="40"/>
  <c r="AR127" i="40"/>
  <c r="AN127" i="40"/>
  <c r="AJ127" i="40"/>
  <c r="AF127" i="40"/>
  <c r="AB127" i="40"/>
  <c r="X127" i="40"/>
  <c r="T127" i="40"/>
  <c r="P127" i="40"/>
  <c r="L127" i="40"/>
  <c r="H127" i="40"/>
  <c r="D127" i="40"/>
  <c r="BJ126" i="40"/>
  <c r="BF126" i="40"/>
  <c r="BB126" i="40"/>
  <c r="AX126" i="40"/>
  <c r="AT126" i="40"/>
  <c r="AP126" i="40"/>
  <c r="AL126" i="40"/>
  <c r="AH126" i="40"/>
  <c r="AD126" i="40"/>
  <c r="Z126" i="40"/>
  <c r="V126" i="40"/>
  <c r="R126" i="40"/>
  <c r="N126" i="40"/>
  <c r="J126" i="40"/>
  <c r="F126" i="40"/>
  <c r="BH125" i="40"/>
  <c r="BD125" i="40"/>
  <c r="AZ125" i="40"/>
  <c r="AV125" i="40"/>
  <c r="AR125" i="40"/>
  <c r="AN125" i="40"/>
  <c r="AJ125" i="40"/>
  <c r="AF125" i="40"/>
  <c r="AB125" i="40"/>
  <c r="X125" i="40"/>
  <c r="T125" i="40"/>
  <c r="P125" i="40"/>
  <c r="L125" i="40"/>
  <c r="H125" i="40"/>
  <c r="D125" i="40"/>
  <c r="BJ124" i="40"/>
  <c r="BF124" i="40"/>
  <c r="BB124" i="40"/>
  <c r="AX124" i="40"/>
  <c r="AT124" i="40"/>
  <c r="AP124" i="40"/>
  <c r="AL124" i="40"/>
  <c r="AH124" i="40"/>
  <c r="AD124" i="40"/>
  <c r="Z124" i="40"/>
  <c r="V124" i="40"/>
  <c r="R124" i="40"/>
  <c r="N124" i="40"/>
  <c r="J124" i="40"/>
  <c r="F124" i="40"/>
  <c r="BH123" i="40"/>
  <c r="BD123" i="40"/>
  <c r="AZ123" i="40"/>
  <c r="AV123" i="40"/>
  <c r="AR123" i="40"/>
  <c r="AN123" i="40"/>
  <c r="AJ123" i="40"/>
  <c r="AF123" i="40"/>
  <c r="AB123" i="40"/>
  <c r="X123" i="40"/>
  <c r="T123" i="40"/>
  <c r="P123" i="40"/>
  <c r="L123" i="40"/>
  <c r="H123" i="40"/>
  <c r="D123" i="40"/>
  <c r="BJ122" i="40"/>
  <c r="BF122" i="40"/>
  <c r="BB122" i="40"/>
  <c r="AX122" i="40"/>
  <c r="AT122" i="40"/>
  <c r="AP122" i="40"/>
  <c r="AL122" i="40"/>
  <c r="AH122" i="40"/>
  <c r="AD122" i="40"/>
  <c r="Z122" i="40"/>
  <c r="V122" i="40"/>
  <c r="R122" i="40"/>
  <c r="N122" i="40"/>
  <c r="J122" i="40"/>
  <c r="F122" i="40"/>
  <c r="BH121" i="40"/>
  <c r="BD121" i="40"/>
  <c r="AZ121" i="40"/>
  <c r="AV121" i="40"/>
  <c r="AR121" i="40"/>
  <c r="AN121" i="40"/>
  <c r="AJ121" i="40"/>
  <c r="AF121" i="40"/>
  <c r="AB121" i="40"/>
  <c r="X121" i="40"/>
  <c r="T121" i="40"/>
  <c r="P121" i="40"/>
  <c r="L121" i="40"/>
  <c r="H121" i="40"/>
  <c r="D121" i="40"/>
  <c r="BJ120" i="40"/>
  <c r="BF120" i="40"/>
  <c r="BB120" i="40"/>
  <c r="AX120" i="40"/>
  <c r="AT120" i="40"/>
  <c r="AP120" i="40"/>
  <c r="AL120" i="40"/>
  <c r="AH120" i="40"/>
  <c r="AD120" i="40"/>
  <c r="Z120" i="40"/>
  <c r="V120" i="40"/>
  <c r="R120" i="40"/>
  <c r="N120" i="40"/>
  <c r="J120" i="40"/>
  <c r="F120" i="40"/>
  <c r="BH119" i="40"/>
  <c r="BD119" i="40"/>
  <c r="AZ119" i="40"/>
  <c r="AV119" i="40"/>
  <c r="AR119" i="40"/>
  <c r="AN119" i="40"/>
  <c r="AJ119" i="40"/>
  <c r="AF119" i="40"/>
  <c r="AB119" i="40"/>
  <c r="X119" i="40"/>
  <c r="T119" i="40"/>
  <c r="P119" i="40"/>
  <c r="L119" i="40"/>
  <c r="H119" i="40"/>
  <c r="D119" i="40"/>
  <c r="BH93" i="40"/>
  <c r="BD93" i="40"/>
  <c r="AZ93" i="40"/>
  <c r="AV93" i="40"/>
  <c r="AR93" i="40"/>
  <c r="AN93" i="40"/>
  <c r="AJ93" i="40"/>
  <c r="AF93" i="40"/>
  <c r="AB93" i="40"/>
  <c r="X93" i="40"/>
  <c r="T93" i="40"/>
  <c r="P93" i="40"/>
  <c r="L93" i="40"/>
  <c r="H93" i="40"/>
  <c r="D93" i="40"/>
  <c r="BJ92" i="40"/>
  <c r="BF92" i="40"/>
  <c r="BB92" i="40"/>
  <c r="AX92" i="40"/>
  <c r="AT92" i="40"/>
  <c r="AP92" i="40"/>
  <c r="AL92" i="40"/>
  <c r="AH92" i="40"/>
  <c r="AD92" i="40"/>
  <c r="Z92" i="40"/>
  <c r="V92" i="40"/>
  <c r="R92" i="40"/>
  <c r="N92" i="40"/>
  <c r="J92" i="40"/>
  <c r="F92" i="40"/>
  <c r="BH91" i="40"/>
  <c r="BD91" i="40"/>
  <c r="AZ91" i="40"/>
  <c r="AV91" i="40"/>
  <c r="AR91" i="40"/>
  <c r="AN91" i="40"/>
  <c r="AJ91" i="40"/>
  <c r="AF91" i="40"/>
  <c r="AB91" i="40"/>
  <c r="X91" i="40"/>
  <c r="T91" i="40"/>
  <c r="P91" i="40"/>
  <c r="L91" i="40"/>
  <c r="H91" i="40"/>
  <c r="D91" i="40"/>
  <c r="BJ90" i="40"/>
  <c r="BF90" i="40"/>
  <c r="BB90" i="40"/>
  <c r="AX90" i="40"/>
  <c r="AT90" i="40"/>
  <c r="AP90" i="40"/>
  <c r="AL90" i="40"/>
  <c r="AH90" i="40"/>
  <c r="AD90" i="40"/>
  <c r="Z90" i="40"/>
  <c r="V90" i="40"/>
  <c r="R90" i="40"/>
  <c r="N90" i="40"/>
  <c r="J90" i="40"/>
  <c r="F90" i="40"/>
  <c r="BH89" i="40"/>
  <c r="BD89" i="40"/>
  <c r="AZ89" i="40"/>
  <c r="AV89" i="40"/>
  <c r="AR89" i="40"/>
  <c r="AN89" i="40"/>
  <c r="AJ89" i="40"/>
  <c r="AF89" i="40"/>
  <c r="AB89" i="40"/>
  <c r="X89" i="40"/>
  <c r="T89" i="40"/>
  <c r="P89" i="40"/>
  <c r="L89" i="40"/>
  <c r="H89" i="40"/>
  <c r="D89" i="40"/>
  <c r="BJ88" i="40"/>
  <c r="BF88" i="40"/>
  <c r="BB88" i="40"/>
  <c r="AX88" i="40"/>
  <c r="AT88" i="40"/>
  <c r="AP88" i="40"/>
  <c r="AL88" i="40"/>
  <c r="AH88" i="40"/>
  <c r="AD88" i="40"/>
  <c r="Z88" i="40"/>
  <c r="V88" i="40"/>
  <c r="R88" i="40"/>
  <c r="N88" i="40"/>
  <c r="J88" i="40"/>
  <c r="F88" i="40"/>
  <c r="BH87" i="40"/>
  <c r="BD87" i="40"/>
  <c r="AZ87" i="40"/>
  <c r="AV87" i="40"/>
  <c r="AR87" i="40"/>
  <c r="AN87" i="40"/>
  <c r="AJ87" i="40"/>
  <c r="AF87" i="40"/>
  <c r="AB87" i="40"/>
  <c r="X87" i="40"/>
  <c r="T87" i="40"/>
  <c r="P87" i="40"/>
  <c r="L87" i="40"/>
  <c r="H87" i="40"/>
  <c r="D87" i="40"/>
  <c r="BJ86" i="40"/>
  <c r="BF86" i="40"/>
  <c r="BB86" i="40"/>
  <c r="AX86" i="40"/>
  <c r="AT86" i="40"/>
  <c r="AP86" i="40"/>
  <c r="AL86" i="40"/>
  <c r="AH86" i="40"/>
  <c r="AD86" i="40"/>
  <c r="Z86" i="40"/>
  <c r="V86" i="40"/>
  <c r="R86" i="40"/>
  <c r="N86" i="40"/>
  <c r="J86" i="40"/>
  <c r="F86" i="40"/>
  <c r="BH85" i="40"/>
  <c r="BD85" i="40"/>
  <c r="AZ85" i="40"/>
  <c r="AV85" i="40"/>
  <c r="AR85" i="40"/>
  <c r="AN85" i="40"/>
  <c r="AJ85" i="40"/>
  <c r="AF85" i="40"/>
  <c r="AB85" i="40"/>
  <c r="X85" i="40"/>
  <c r="T85" i="40"/>
  <c r="P85" i="40"/>
  <c r="L85" i="40"/>
  <c r="H85" i="40"/>
  <c r="D85" i="40"/>
  <c r="BJ84" i="40"/>
  <c r="BF84" i="40"/>
  <c r="BB84" i="40"/>
  <c r="AX84" i="40"/>
  <c r="AT84" i="40"/>
  <c r="AP84" i="40"/>
  <c r="AL84" i="40"/>
  <c r="AH84" i="40"/>
  <c r="AD84" i="40"/>
  <c r="Z84" i="40"/>
  <c r="V84" i="40"/>
  <c r="R84" i="40"/>
  <c r="N84" i="40"/>
  <c r="J84" i="40"/>
  <c r="F84" i="40"/>
  <c r="BH83" i="40"/>
  <c r="BD83" i="40"/>
  <c r="AZ83" i="40"/>
  <c r="AV83" i="40"/>
  <c r="AR83" i="40"/>
  <c r="AN83" i="40"/>
  <c r="AJ83" i="40"/>
  <c r="AF83" i="40"/>
  <c r="AB83" i="40"/>
  <c r="X83" i="40"/>
  <c r="T83" i="40"/>
  <c r="P83" i="40"/>
  <c r="L83" i="40"/>
  <c r="H83" i="40"/>
  <c r="D83" i="40"/>
  <c r="BI165" i="40"/>
  <c r="BC165" i="40"/>
  <c r="AX165" i="40"/>
  <c r="AS165" i="40"/>
  <c r="AM165" i="40"/>
  <c r="AH165" i="40"/>
  <c r="AC165" i="40"/>
  <c r="W165" i="40"/>
  <c r="R165" i="40"/>
  <c r="M165" i="40"/>
  <c r="G165" i="40"/>
  <c r="BG164" i="40"/>
  <c r="BG182" i="40" s="1"/>
  <c r="BG200" i="40" s="1"/>
  <c r="BA164" i="40"/>
  <c r="BA182" i="40" s="1"/>
  <c r="BA200" i="40" s="1"/>
  <c r="AV164" i="40"/>
  <c r="AV182" i="40" s="1"/>
  <c r="AV200" i="40" s="1"/>
  <c r="AQ164" i="40"/>
  <c r="AQ182" i="40" s="1"/>
  <c r="AQ200" i="40" s="1"/>
  <c r="AK164" i="40"/>
  <c r="AK182" i="40" s="1"/>
  <c r="AK200" i="40" s="1"/>
  <c r="AF164" i="40"/>
  <c r="AF182" i="40" s="1"/>
  <c r="AF200" i="40" s="1"/>
  <c r="AA164" i="40"/>
  <c r="AA182" i="40" s="1"/>
  <c r="AA200" i="40" s="1"/>
  <c r="U164" i="40"/>
  <c r="U182" i="40" s="1"/>
  <c r="U200" i="40" s="1"/>
  <c r="P164" i="40"/>
  <c r="K164" i="40"/>
  <c r="K182" i="40" s="1"/>
  <c r="K200" i="40" s="1"/>
  <c r="E164" i="40"/>
  <c r="E182" i="40" s="1"/>
  <c r="E200" i="40" s="1"/>
  <c r="BJ163" i="40"/>
  <c r="BJ181" i="40" s="1"/>
  <c r="BE163" i="40"/>
  <c r="BE181" i="40" s="1"/>
  <c r="BE199" i="40" s="1"/>
  <c r="AY163" i="40"/>
  <c r="AY181" i="40" s="1"/>
  <c r="AY199" i="40" s="1"/>
  <c r="AT163" i="40"/>
  <c r="AT181" i="40" s="1"/>
  <c r="AO163" i="40"/>
  <c r="AO181" i="40" s="1"/>
  <c r="AO199" i="40" s="1"/>
  <c r="AI163" i="40"/>
  <c r="AI181" i="40" s="1"/>
  <c r="AI199" i="40" s="1"/>
  <c r="AD163" i="40"/>
  <c r="Y163" i="40"/>
  <c r="Y181" i="40" s="1"/>
  <c r="Y199" i="40" s="1"/>
  <c r="S163" i="40"/>
  <c r="N163" i="40"/>
  <c r="I163" i="40"/>
  <c r="I181" i="40" s="1"/>
  <c r="I199" i="40" s="1"/>
  <c r="BH162" i="40"/>
  <c r="BH180" i="40" s="1"/>
  <c r="BH198" i="40" s="1"/>
  <c r="BC162" i="40"/>
  <c r="BC180" i="40" s="1"/>
  <c r="BC198" i="40" s="1"/>
  <c r="AW162" i="40"/>
  <c r="AR162" i="40"/>
  <c r="AR180" i="40" s="1"/>
  <c r="AR198" i="40" s="1"/>
  <c r="AM162" i="40"/>
  <c r="AM180" i="40" s="1"/>
  <c r="AM198" i="40" s="1"/>
  <c r="AG162" i="40"/>
  <c r="AG180" i="40" s="1"/>
  <c r="AG198" i="40" s="1"/>
  <c r="AB162" i="40"/>
  <c r="AB180" i="40" s="1"/>
  <c r="AB198" i="40" s="1"/>
  <c r="W162" i="40"/>
  <c r="W180" i="40" s="1"/>
  <c r="W198" i="40" s="1"/>
  <c r="Q162" i="40"/>
  <c r="Q180" i="40" s="1"/>
  <c r="Q198" i="40" s="1"/>
  <c r="L162" i="40"/>
  <c r="L180" i="40" s="1"/>
  <c r="L198" i="40" s="1"/>
  <c r="G162" i="40"/>
  <c r="G180" i="40" s="1"/>
  <c r="G198" i="40" s="1"/>
  <c r="BK161" i="40"/>
  <c r="BK179" i="40" s="1"/>
  <c r="BK197" i="40" s="1"/>
  <c r="BF161" i="40"/>
  <c r="BF179" i="40" s="1"/>
  <c r="BA161" i="40"/>
  <c r="BA179" i="40" s="1"/>
  <c r="BA197" i="40" s="1"/>
  <c r="AU161" i="40"/>
  <c r="AU179" i="40" s="1"/>
  <c r="AU197" i="40" s="1"/>
  <c r="AP161" i="40"/>
  <c r="AP179" i="40" s="1"/>
  <c r="AK161" i="40"/>
  <c r="AK179" i="40" s="1"/>
  <c r="AK197" i="40" s="1"/>
  <c r="AE161" i="40"/>
  <c r="AE179" i="40" s="1"/>
  <c r="AE197" i="40" s="1"/>
  <c r="Z161" i="40"/>
  <c r="U161" i="40"/>
  <c r="U179" i="40" s="1"/>
  <c r="U197" i="40" s="1"/>
  <c r="O161" i="40"/>
  <c r="O179" i="40" s="1"/>
  <c r="O197" i="40" s="1"/>
  <c r="J161" i="40"/>
  <c r="J179" i="40" s="1"/>
  <c r="E161" i="40"/>
  <c r="E179" i="40" s="1"/>
  <c r="E197" i="40" s="1"/>
  <c r="BI160" i="40"/>
  <c r="BI178" i="40" s="1"/>
  <c r="BI196" i="40" s="1"/>
  <c r="BD160" i="40"/>
  <c r="BD178" i="40" s="1"/>
  <c r="BD196" i="40" s="1"/>
  <c r="AY160" i="40"/>
  <c r="AY178" i="40" s="1"/>
  <c r="AY196" i="40" s="1"/>
  <c r="AS160" i="40"/>
  <c r="AS178" i="40" s="1"/>
  <c r="AS196" i="40" s="1"/>
  <c r="AN160" i="40"/>
  <c r="AN178" i="40" s="1"/>
  <c r="AN196" i="40" s="1"/>
  <c r="AI160" i="40"/>
  <c r="AI178" i="40" s="1"/>
  <c r="AI196" i="40" s="1"/>
  <c r="AC160" i="40"/>
  <c r="AC178" i="40" s="1"/>
  <c r="AC196" i="40" s="1"/>
  <c r="X160" i="40"/>
  <c r="X178" i="40" s="1"/>
  <c r="X196" i="40" s="1"/>
  <c r="S160" i="40"/>
  <c r="M160" i="40"/>
  <c r="M178" i="40" s="1"/>
  <c r="M196" i="40" s="1"/>
  <c r="H160" i="40"/>
  <c r="H178" i="40" s="1"/>
  <c r="H196" i="40" s="1"/>
  <c r="BG159" i="40"/>
  <c r="BG177" i="40" s="1"/>
  <c r="BG195" i="40" s="1"/>
  <c r="BB159" i="40"/>
  <c r="AW159" i="40"/>
  <c r="AW177" i="40" s="1"/>
  <c r="AW195" i="40" s="1"/>
  <c r="AQ159" i="40"/>
  <c r="AQ177" i="40" s="1"/>
  <c r="AQ195" i="40" s="1"/>
  <c r="AL159" i="40"/>
  <c r="AG159" i="40"/>
  <c r="AG177" i="40" s="1"/>
  <c r="AG195" i="40" s="1"/>
  <c r="AA159" i="40"/>
  <c r="AA177" i="40" s="1"/>
  <c r="AA195" i="40" s="1"/>
  <c r="V159" i="40"/>
  <c r="V177" i="40" s="1"/>
  <c r="Q159" i="40"/>
  <c r="Q177" i="40" s="1"/>
  <c r="Q195" i="40" s="1"/>
  <c r="K159" i="40"/>
  <c r="K177" i="40" s="1"/>
  <c r="K195" i="40" s="1"/>
  <c r="F159" i="40"/>
  <c r="F177" i="40" s="1"/>
  <c r="BK158" i="40"/>
  <c r="BK176" i="40" s="1"/>
  <c r="BK194" i="40" s="1"/>
  <c r="BE158" i="40"/>
  <c r="BE176" i="40" s="1"/>
  <c r="BE194" i="40" s="1"/>
  <c r="AZ158" i="40"/>
  <c r="AZ176" i="40" s="1"/>
  <c r="AZ194" i="40" s="1"/>
  <c r="AU158" i="40"/>
  <c r="AU176" i="40" s="1"/>
  <c r="AU194" i="40" s="1"/>
  <c r="AO158" i="40"/>
  <c r="AO176" i="40" s="1"/>
  <c r="AO194" i="40" s="1"/>
  <c r="AJ158" i="40"/>
  <c r="AJ176" i="40" s="1"/>
  <c r="AJ194" i="40" s="1"/>
  <c r="AE158" i="40"/>
  <c r="AE176" i="40" s="1"/>
  <c r="AE194" i="40" s="1"/>
  <c r="Y158" i="40"/>
  <c r="Y176" i="40" s="1"/>
  <c r="Y194" i="40" s="1"/>
  <c r="T158" i="40"/>
  <c r="T176" i="40" s="1"/>
  <c r="T194" i="40" s="1"/>
  <c r="O158" i="40"/>
  <c r="O176" i="40" s="1"/>
  <c r="O194" i="40" s="1"/>
  <c r="I158" i="40"/>
  <c r="I176" i="40" s="1"/>
  <c r="I194" i="40" s="1"/>
  <c r="D158" i="40"/>
  <c r="D176" i="40" s="1"/>
  <c r="D194" i="40" s="1"/>
  <c r="BI157" i="40"/>
  <c r="BI175" i="40" s="1"/>
  <c r="BI193" i="40" s="1"/>
  <c r="BC157" i="40"/>
  <c r="AX157" i="40"/>
  <c r="AX175" i="40" s="1"/>
  <c r="AS157" i="40"/>
  <c r="AS175" i="40" s="1"/>
  <c r="AS193" i="40" s="1"/>
  <c r="AM157" i="40"/>
  <c r="AM175" i="40" s="1"/>
  <c r="AH157" i="40"/>
  <c r="AH175" i="40" s="1"/>
  <c r="AC157" i="40"/>
  <c r="AC175" i="40" s="1"/>
  <c r="AC193" i="40" s="1"/>
  <c r="W157" i="40"/>
  <c r="W175" i="40" s="1"/>
  <c r="R157" i="40"/>
  <c r="R175" i="40" s="1"/>
  <c r="M157" i="40"/>
  <c r="M175" i="40" s="1"/>
  <c r="M193" i="40" s="1"/>
  <c r="G157" i="40"/>
  <c r="G175" i="40" s="1"/>
  <c r="BH156" i="40"/>
  <c r="BH174" i="40" s="1"/>
  <c r="BH192" i="40" s="1"/>
  <c r="BD156" i="40"/>
  <c r="BD174" i="40" s="1"/>
  <c r="BD192" i="40" s="1"/>
  <c r="AZ156" i="40"/>
  <c r="AZ174" i="40" s="1"/>
  <c r="AZ192" i="40" s="1"/>
  <c r="AV156" i="40"/>
  <c r="AV174" i="40" s="1"/>
  <c r="AV192" i="40" s="1"/>
  <c r="AR156" i="40"/>
  <c r="AR174" i="40" s="1"/>
  <c r="AR192" i="40" s="1"/>
  <c r="AN156" i="40"/>
  <c r="AN174" i="40" s="1"/>
  <c r="AN192" i="40" s="1"/>
  <c r="AJ156" i="40"/>
  <c r="AJ174" i="40" s="1"/>
  <c r="AJ192" i="40" s="1"/>
  <c r="AF156" i="40"/>
  <c r="AF174" i="40" s="1"/>
  <c r="AF192" i="40" s="1"/>
  <c r="AB156" i="40"/>
  <c r="AB174" i="40" s="1"/>
  <c r="AB192" i="40" s="1"/>
  <c r="X156" i="40"/>
  <c r="X174" i="40" s="1"/>
  <c r="X192" i="40" s="1"/>
  <c r="T156" i="40"/>
  <c r="T174" i="40" s="1"/>
  <c r="T192" i="40" s="1"/>
  <c r="P156" i="40"/>
  <c r="P174" i="40" s="1"/>
  <c r="P192" i="40" s="1"/>
  <c r="L156" i="40"/>
  <c r="L174" i="40" s="1"/>
  <c r="L192" i="40" s="1"/>
  <c r="H156" i="40"/>
  <c r="H174" i="40" s="1"/>
  <c r="H192" i="40" s="1"/>
  <c r="D156" i="40"/>
  <c r="D174" i="40" s="1"/>
  <c r="D192" i="40" s="1"/>
  <c r="BJ155" i="40"/>
  <c r="BJ173" i="40" s="1"/>
  <c r="BJ191" i="40" s="1"/>
  <c r="BF155" i="40"/>
  <c r="BF173" i="40" s="1"/>
  <c r="BF191" i="40" s="1"/>
  <c r="BB155" i="40"/>
  <c r="BB173" i="40" s="1"/>
  <c r="BB191" i="40" s="1"/>
  <c r="AX155" i="40"/>
  <c r="AX173" i="40" s="1"/>
  <c r="AX191" i="40" s="1"/>
  <c r="AT155" i="40"/>
  <c r="AT173" i="40" s="1"/>
  <c r="AT191" i="40" s="1"/>
  <c r="AP155" i="40"/>
  <c r="AP173" i="40" s="1"/>
  <c r="AP191" i="40" s="1"/>
  <c r="AL155" i="40"/>
  <c r="AL173" i="40" s="1"/>
  <c r="AL191" i="40" s="1"/>
  <c r="AH155" i="40"/>
  <c r="AH173" i="40" s="1"/>
  <c r="AH191" i="40" s="1"/>
  <c r="AD155" i="40"/>
  <c r="AD173" i="40" s="1"/>
  <c r="AD191" i="40" s="1"/>
  <c r="Z155" i="40"/>
  <c r="Z173" i="40" s="1"/>
  <c r="Z191" i="40" s="1"/>
  <c r="V155" i="40"/>
  <c r="V173" i="40" s="1"/>
  <c r="V191" i="40" s="1"/>
  <c r="R155" i="40"/>
  <c r="R173" i="40" s="1"/>
  <c r="R191" i="40" s="1"/>
  <c r="N155" i="40"/>
  <c r="N173" i="40" s="1"/>
  <c r="N191" i="40" s="1"/>
  <c r="J155" i="40"/>
  <c r="J173" i="40" s="1"/>
  <c r="J191" i="40" s="1"/>
  <c r="F155" i="40"/>
  <c r="F173" i="40" s="1"/>
  <c r="F191" i="40" s="1"/>
  <c r="AJ154" i="40"/>
  <c r="AJ172" i="40" s="1"/>
  <c r="AJ190" i="40" s="1"/>
  <c r="AF154" i="40"/>
  <c r="AF172" i="40" s="1"/>
  <c r="AF190" i="40" s="1"/>
  <c r="AB154" i="40"/>
  <c r="AB172" i="40" s="1"/>
  <c r="AB190" i="40" s="1"/>
  <c r="BK129" i="40"/>
  <c r="BG129" i="40"/>
  <c r="BC129" i="40"/>
  <c r="AY129" i="40"/>
  <c r="AU129" i="40"/>
  <c r="AQ129" i="40"/>
  <c r="AM129" i="40"/>
  <c r="AI129" i="40"/>
  <c r="AE129" i="40"/>
  <c r="AA129" i="40"/>
  <c r="W129" i="40"/>
  <c r="S129" i="40"/>
  <c r="O129" i="40"/>
  <c r="K129" i="40"/>
  <c r="G129" i="40"/>
  <c r="BI128" i="40"/>
  <c r="BE128" i="40"/>
  <c r="BA128" i="40"/>
  <c r="AW128" i="40"/>
  <c r="AS128" i="40"/>
  <c r="AO128" i="40"/>
  <c r="AK128" i="40"/>
  <c r="AG128" i="40"/>
  <c r="AC128" i="40"/>
  <c r="Y128" i="40"/>
  <c r="U128" i="40"/>
  <c r="Q128" i="40"/>
  <c r="M128" i="40"/>
  <c r="I128" i="40"/>
  <c r="E128" i="40"/>
  <c r="BK127" i="40"/>
  <c r="BG127" i="40"/>
  <c r="BC127" i="40"/>
  <c r="AY127" i="40"/>
  <c r="AU127" i="40"/>
  <c r="AQ127" i="40"/>
  <c r="AM127" i="40"/>
  <c r="AI127" i="40"/>
  <c r="AE127" i="40"/>
  <c r="AA127" i="40"/>
  <c r="W127" i="40"/>
  <c r="S127" i="40"/>
  <c r="O127" i="40"/>
  <c r="K127" i="40"/>
  <c r="G127" i="40"/>
  <c r="BI126" i="40"/>
  <c r="BE126" i="40"/>
  <c r="BA126" i="40"/>
  <c r="AW126" i="40"/>
  <c r="AS126" i="40"/>
  <c r="AO126" i="40"/>
  <c r="AK126" i="40"/>
  <c r="AG126" i="40"/>
  <c r="AC126" i="40"/>
  <c r="Y126" i="40"/>
  <c r="U126" i="40"/>
  <c r="Q126" i="40"/>
  <c r="M126" i="40"/>
  <c r="I126" i="40"/>
  <c r="E126" i="40"/>
  <c r="BK125" i="40"/>
  <c r="BG125" i="40"/>
  <c r="BC125" i="40"/>
  <c r="AY125" i="40"/>
  <c r="AU125" i="40"/>
  <c r="AQ125" i="40"/>
  <c r="AM125" i="40"/>
  <c r="AI125" i="40"/>
  <c r="AE125" i="40"/>
  <c r="AA125" i="40"/>
  <c r="W125" i="40"/>
  <c r="S125" i="40"/>
  <c r="O125" i="40"/>
  <c r="K125" i="40"/>
  <c r="G125" i="40"/>
  <c r="BI124" i="40"/>
  <c r="BE124" i="40"/>
  <c r="BA124" i="40"/>
  <c r="AW124" i="40"/>
  <c r="AS124" i="40"/>
  <c r="AO124" i="40"/>
  <c r="AK124" i="40"/>
  <c r="AG124" i="40"/>
  <c r="AC124" i="40"/>
  <c r="Y124" i="40"/>
  <c r="U124" i="40"/>
  <c r="Q124" i="40"/>
  <c r="M124" i="40"/>
  <c r="I124" i="40"/>
  <c r="E124" i="40"/>
  <c r="BK123" i="40"/>
  <c r="BG123" i="40"/>
  <c r="BC123" i="40"/>
  <c r="AY123" i="40"/>
  <c r="AU123" i="40"/>
  <c r="AQ123" i="40"/>
  <c r="AM123" i="40"/>
  <c r="AI123" i="40"/>
  <c r="AE123" i="40"/>
  <c r="AA123" i="40"/>
  <c r="W123" i="40"/>
  <c r="S123" i="40"/>
  <c r="O123" i="40"/>
  <c r="K123" i="40"/>
  <c r="G123" i="40"/>
  <c r="BI122" i="40"/>
  <c r="BE122" i="40"/>
  <c r="BA122" i="40"/>
  <c r="AW122" i="40"/>
  <c r="AS122" i="40"/>
  <c r="AO122" i="40"/>
  <c r="AK122" i="40"/>
  <c r="AG122" i="40"/>
  <c r="AC122" i="40"/>
  <c r="Y122" i="40"/>
  <c r="U122" i="40"/>
  <c r="Q122" i="40"/>
  <c r="M122" i="40"/>
  <c r="I122" i="40"/>
  <c r="E122" i="40"/>
  <c r="BK121" i="40"/>
  <c r="BG121" i="40"/>
  <c r="BC121" i="40"/>
  <c r="AY121" i="40"/>
  <c r="AU121" i="40"/>
  <c r="AQ121" i="40"/>
  <c r="AM121" i="40"/>
  <c r="AI121" i="40"/>
  <c r="AE121" i="40"/>
  <c r="AA121" i="40"/>
  <c r="W121" i="40"/>
  <c r="S121" i="40"/>
  <c r="O121" i="40"/>
  <c r="K121" i="40"/>
  <c r="G121" i="40"/>
  <c r="BI120" i="40"/>
  <c r="BE120" i="40"/>
  <c r="BA120" i="40"/>
  <c r="AW120" i="40"/>
  <c r="AS120" i="40"/>
  <c r="AO120" i="40"/>
  <c r="AK120" i="40"/>
  <c r="AG120" i="40"/>
  <c r="AC120" i="40"/>
  <c r="Y120" i="40"/>
  <c r="U120" i="40"/>
  <c r="Q120" i="40"/>
  <c r="M120" i="40"/>
  <c r="I120" i="40"/>
  <c r="E120" i="40"/>
  <c r="BK119" i="40"/>
  <c r="BG119" i="40"/>
  <c r="BC119" i="40"/>
  <c r="AY119" i="40"/>
  <c r="AU119" i="40"/>
  <c r="AQ119" i="40"/>
  <c r="AM119" i="40"/>
  <c r="AI119" i="40"/>
  <c r="AE119" i="40"/>
  <c r="AA119" i="40"/>
  <c r="W119" i="40"/>
  <c r="S119" i="40"/>
  <c r="O119" i="40"/>
  <c r="K119" i="40"/>
  <c r="G119" i="40"/>
  <c r="BK93" i="40"/>
  <c r="BG93" i="40"/>
  <c r="BC93" i="40"/>
  <c r="AY93" i="40"/>
  <c r="AU93" i="40"/>
  <c r="AQ93" i="40"/>
  <c r="AM93" i="40"/>
  <c r="AI93" i="40"/>
  <c r="AE93" i="40"/>
  <c r="AA93" i="40"/>
  <c r="W93" i="40"/>
  <c r="S93" i="40"/>
  <c r="O93" i="40"/>
  <c r="K93" i="40"/>
  <c r="G93" i="40"/>
  <c r="BI92" i="40"/>
  <c r="BE92" i="40"/>
  <c r="BA92" i="40"/>
  <c r="AW92" i="40"/>
  <c r="AS92" i="40"/>
  <c r="AO92" i="40"/>
  <c r="AK92" i="40"/>
  <c r="AG92" i="40"/>
  <c r="AC92" i="40"/>
  <c r="Y92" i="40"/>
  <c r="U92" i="40"/>
  <c r="Q92" i="40"/>
  <c r="M92" i="40"/>
  <c r="I92" i="40"/>
  <c r="E92" i="40"/>
  <c r="BK91" i="40"/>
  <c r="BG91" i="40"/>
  <c r="BC91" i="40"/>
  <c r="AY91" i="40"/>
  <c r="AU91" i="40"/>
  <c r="AQ91" i="40"/>
  <c r="AM91" i="40"/>
  <c r="AI91" i="40"/>
  <c r="AE91" i="40"/>
  <c r="AA91" i="40"/>
  <c r="W91" i="40"/>
  <c r="S91" i="40"/>
  <c r="O91" i="40"/>
  <c r="K91" i="40"/>
  <c r="G91" i="40"/>
  <c r="BI90" i="40"/>
  <c r="BE90" i="40"/>
  <c r="BA90" i="40"/>
  <c r="AW90" i="40"/>
  <c r="AS90" i="40"/>
  <c r="AO90" i="40"/>
  <c r="AK90" i="40"/>
  <c r="AG90" i="40"/>
  <c r="AC90" i="40"/>
  <c r="Y90" i="40"/>
  <c r="U90" i="40"/>
  <c r="Q90" i="40"/>
  <c r="M90" i="40"/>
  <c r="I90" i="40"/>
  <c r="E90" i="40"/>
  <c r="BK89" i="40"/>
  <c r="BG89" i="40"/>
  <c r="BC89" i="40"/>
  <c r="AY89" i="40"/>
  <c r="AU89" i="40"/>
  <c r="AQ89" i="40"/>
  <c r="AM89" i="40"/>
  <c r="AI89" i="40"/>
  <c r="AE89" i="40"/>
  <c r="AA89" i="40"/>
  <c r="W89" i="40"/>
  <c r="S89" i="40"/>
  <c r="O89" i="40"/>
  <c r="K89" i="40"/>
  <c r="G89" i="40"/>
  <c r="BI88" i="40"/>
  <c r="BE88" i="40"/>
  <c r="BA88" i="40"/>
  <c r="AW88" i="40"/>
  <c r="AS88" i="40"/>
  <c r="AO88" i="40"/>
  <c r="AK88" i="40"/>
  <c r="AG88" i="40"/>
  <c r="AC88" i="40"/>
  <c r="Y88" i="40"/>
  <c r="U88" i="40"/>
  <c r="Q88" i="40"/>
  <c r="M88" i="40"/>
  <c r="I88" i="40"/>
  <c r="E88" i="40"/>
  <c r="BK87" i="40"/>
  <c r="BG87" i="40"/>
  <c r="BC87" i="40"/>
  <c r="AY87" i="40"/>
  <c r="AU87" i="40"/>
  <c r="AQ87" i="40"/>
  <c r="AM87" i="40"/>
  <c r="AI87" i="40"/>
  <c r="AE87" i="40"/>
  <c r="AA87" i="40"/>
  <c r="W87" i="40"/>
  <c r="S87" i="40"/>
  <c r="O87" i="40"/>
  <c r="K87" i="40"/>
  <c r="G87" i="40"/>
  <c r="BI86" i="40"/>
  <c r="BE86" i="40"/>
  <c r="BA86" i="40"/>
  <c r="AW86" i="40"/>
  <c r="AS86" i="40"/>
  <c r="AO86" i="40"/>
  <c r="AK86" i="40"/>
  <c r="AG86" i="40"/>
  <c r="AC86" i="40"/>
  <c r="Y86" i="40"/>
  <c r="U86" i="40"/>
  <c r="Q86" i="40"/>
  <c r="M86" i="40"/>
  <c r="I86" i="40"/>
  <c r="E86" i="40"/>
  <c r="BK85" i="40"/>
  <c r="BG85" i="40"/>
  <c r="BC85" i="40"/>
  <c r="AY85" i="40"/>
  <c r="AU85" i="40"/>
  <c r="AQ85" i="40"/>
  <c r="AM85" i="40"/>
  <c r="AI85" i="40"/>
  <c r="AE85" i="40"/>
  <c r="AA85" i="40"/>
  <c r="W85" i="40"/>
  <c r="S85" i="40"/>
  <c r="O85" i="40"/>
  <c r="K85" i="40"/>
  <c r="G85" i="40"/>
  <c r="BI84" i="40"/>
  <c r="BE84" i="40"/>
  <c r="BA84" i="40"/>
  <c r="AW84" i="40"/>
  <c r="AS84" i="40"/>
  <c r="AO84" i="40"/>
  <c r="AK84" i="40"/>
  <c r="AG84" i="40"/>
  <c r="AC84" i="40"/>
  <c r="Y84" i="40"/>
  <c r="U84" i="40"/>
  <c r="Q84" i="40"/>
  <c r="M84" i="40"/>
  <c r="I84" i="40"/>
  <c r="E84" i="40"/>
  <c r="BK83" i="40"/>
  <c r="BG83" i="40"/>
  <c r="BC83" i="40"/>
  <c r="AY83" i="40"/>
  <c r="AU83" i="40"/>
  <c r="AQ83" i="40"/>
  <c r="AM83" i="40"/>
  <c r="AI83" i="40"/>
  <c r="AE83" i="40"/>
  <c r="AA83" i="40"/>
  <c r="W83" i="40"/>
  <c r="S83" i="40"/>
  <c r="O83" i="40"/>
  <c r="K83" i="40"/>
  <c r="G83" i="40"/>
  <c r="BF165" i="40"/>
  <c r="AU165" i="40"/>
  <c r="AK165" i="40"/>
  <c r="Z165" i="40"/>
  <c r="O165" i="40"/>
  <c r="E165" i="40"/>
  <c r="BE164" i="40"/>
  <c r="BE182" i="40" s="1"/>
  <c r="BE200" i="40" s="1"/>
  <c r="AU164" i="40"/>
  <c r="AU182" i="40" s="1"/>
  <c r="AU200" i="40" s="1"/>
  <c r="AJ164" i="40"/>
  <c r="AJ182" i="40" s="1"/>
  <c r="AJ200" i="40" s="1"/>
  <c r="BG165" i="40"/>
  <c r="AW165" i="40"/>
  <c r="AL165" i="40"/>
  <c r="AA165" i="40"/>
  <c r="Q165" i="40"/>
  <c r="F165" i="40"/>
  <c r="BI164" i="40"/>
  <c r="BI182" i="40" s="1"/>
  <c r="BI200" i="40" s="1"/>
  <c r="AY164" i="40"/>
  <c r="AY182" i="40" s="1"/>
  <c r="AY200" i="40" s="1"/>
  <c r="AN164" i="40"/>
  <c r="AN182" i="40" s="1"/>
  <c r="AN200" i="40" s="1"/>
  <c r="AC164" i="40"/>
  <c r="AC182" i="40" s="1"/>
  <c r="AC200" i="40" s="1"/>
  <c r="S164" i="40"/>
  <c r="S182" i="40" s="1"/>
  <c r="S200" i="40" s="1"/>
  <c r="H164" i="40"/>
  <c r="H182" i="40" s="1"/>
  <c r="H200" i="40" s="1"/>
  <c r="BG163" i="40"/>
  <c r="BG181" i="40" s="1"/>
  <c r="BG199" i="40" s="1"/>
  <c r="AW163" i="40"/>
  <c r="AW181" i="40" s="1"/>
  <c r="AW199" i="40" s="1"/>
  <c r="AL163" i="40"/>
  <c r="AA163" i="40"/>
  <c r="AA181" i="40" s="1"/>
  <c r="AA199" i="40" s="1"/>
  <c r="Q163" i="40"/>
  <c r="Q181" i="40" s="1"/>
  <c r="Q199" i="40" s="1"/>
  <c r="F163" i="40"/>
  <c r="BG162" i="40"/>
  <c r="BG180" i="40" s="1"/>
  <c r="BG198" i="40" s="1"/>
  <c r="AV162" i="40"/>
  <c r="AV180" i="40" s="1"/>
  <c r="AV198" i="40" s="1"/>
  <c r="AK162" i="40"/>
  <c r="AA162" i="40"/>
  <c r="AA180" i="40" s="1"/>
  <c r="AA198" i="40" s="1"/>
  <c r="P162" i="40"/>
  <c r="P180" i="40" s="1"/>
  <c r="P198" i="40" s="1"/>
  <c r="E162" i="40"/>
  <c r="E180" i="40" s="1"/>
  <c r="E198" i="40" s="1"/>
  <c r="BI161" i="40"/>
  <c r="BI179" i="40" s="1"/>
  <c r="BI197" i="40" s="1"/>
  <c r="AX161" i="40"/>
  <c r="AX179" i="40" s="1"/>
  <c r="AM161" i="40"/>
  <c r="AM179" i="40" s="1"/>
  <c r="AM197" i="40" s="1"/>
  <c r="AC161" i="40"/>
  <c r="AC179" i="40" s="1"/>
  <c r="AC197" i="40" s="1"/>
  <c r="R161" i="40"/>
  <c r="R179" i="40" s="1"/>
  <c r="G161" i="40"/>
  <c r="BG160" i="40"/>
  <c r="BG178" i="40" s="1"/>
  <c r="BG196" i="40" s="1"/>
  <c r="AV160" i="40"/>
  <c r="AV178" i="40" s="1"/>
  <c r="AV196" i="40" s="1"/>
  <c r="AK160" i="40"/>
  <c r="AK178" i="40" s="1"/>
  <c r="AK196" i="40" s="1"/>
  <c r="AA160" i="40"/>
  <c r="AA178" i="40" s="1"/>
  <c r="AA196" i="40" s="1"/>
  <c r="P160" i="40"/>
  <c r="E160" i="40"/>
  <c r="E178" i="40" s="1"/>
  <c r="E196" i="40" s="1"/>
  <c r="BF159" i="40"/>
  <c r="BF177" i="40" s="1"/>
  <c r="AU159" i="40"/>
  <c r="AU177" i="40" s="1"/>
  <c r="AU195" i="40" s="1"/>
  <c r="AK159" i="40"/>
  <c r="AK177" i="40" s="1"/>
  <c r="AK195" i="40" s="1"/>
  <c r="Z159" i="40"/>
  <c r="Z177" i="40" s="1"/>
  <c r="O159" i="40"/>
  <c r="O177" i="40" s="1"/>
  <c r="O195" i="40" s="1"/>
  <c r="E159" i="40"/>
  <c r="E177" i="40" s="1"/>
  <c r="E195" i="40" s="1"/>
  <c r="BD158" i="40"/>
  <c r="BD176" i="40" s="1"/>
  <c r="BD194" i="40" s="1"/>
  <c r="AS158" i="40"/>
  <c r="AS176" i="40" s="1"/>
  <c r="AS194" i="40" s="1"/>
  <c r="AI158" i="40"/>
  <c r="AI176" i="40" s="1"/>
  <c r="AI194" i="40" s="1"/>
  <c r="X158" i="40"/>
  <c r="X176" i="40" s="1"/>
  <c r="X194" i="40" s="1"/>
  <c r="M158" i="40"/>
  <c r="M176" i="40" s="1"/>
  <c r="M194" i="40" s="1"/>
  <c r="BB157" i="40"/>
  <c r="BB175" i="40" s="1"/>
  <c r="AQ157" i="40"/>
  <c r="AQ175" i="40" s="1"/>
  <c r="AG157" i="40"/>
  <c r="AG175" i="40" s="1"/>
  <c r="AG193" i="40" s="1"/>
  <c r="V157" i="40"/>
  <c r="V175" i="40" s="1"/>
  <c r="K157" i="40"/>
  <c r="K175" i="40" s="1"/>
  <c r="BF156" i="40"/>
  <c r="BF174" i="40" s="1"/>
  <c r="BF192" i="40" s="1"/>
  <c r="AX156" i="40"/>
  <c r="AX174" i="40" s="1"/>
  <c r="AX192" i="40" s="1"/>
  <c r="BK165" i="40"/>
  <c r="AP165" i="40"/>
  <c r="U165" i="40"/>
  <c r="BK164" i="40"/>
  <c r="BK182" i="40" s="1"/>
  <c r="BK200" i="40" s="1"/>
  <c r="AO164" i="40"/>
  <c r="AO182" i="40" s="1"/>
  <c r="AO200" i="40" s="1"/>
  <c r="X164" i="40"/>
  <c r="X182" i="40" s="1"/>
  <c r="X200" i="40" s="1"/>
  <c r="I164" i="40"/>
  <c r="I182" i="40" s="1"/>
  <c r="I200" i="40" s="1"/>
  <c r="BC163" i="40"/>
  <c r="BC181" i="40" s="1"/>
  <c r="BC199" i="40" s="1"/>
  <c r="AQ163" i="40"/>
  <c r="AQ181" i="40" s="1"/>
  <c r="AQ199" i="40" s="1"/>
  <c r="AC163" i="40"/>
  <c r="AC181" i="40" s="1"/>
  <c r="AC199" i="40" s="1"/>
  <c r="M163" i="40"/>
  <c r="M181" i="40" s="1"/>
  <c r="M199" i="40" s="1"/>
  <c r="AZ162" i="40"/>
  <c r="AZ180" i="40" s="1"/>
  <c r="AZ198" i="40" s="1"/>
  <c r="AJ162" i="40"/>
  <c r="AJ180" i="40" s="1"/>
  <c r="AJ198" i="40" s="1"/>
  <c r="U162" i="40"/>
  <c r="U180" i="40" s="1"/>
  <c r="U198" i="40" s="1"/>
  <c r="I162" i="40"/>
  <c r="I180" i="40" s="1"/>
  <c r="I198" i="40" s="1"/>
  <c r="BE161" i="40"/>
  <c r="BE179" i="40" s="1"/>
  <c r="BE197" i="40" s="1"/>
  <c r="AS161" i="40"/>
  <c r="AS179" i="40" s="1"/>
  <c r="AS197" i="40" s="1"/>
  <c r="AD161" i="40"/>
  <c r="AD179" i="40" s="1"/>
  <c r="N161" i="40"/>
  <c r="N179" i="40" s="1"/>
  <c r="AW160" i="40"/>
  <c r="AW178" i="40" s="1"/>
  <c r="AW196" i="40" s="1"/>
  <c r="AG160" i="40"/>
  <c r="AG178" i="40" s="1"/>
  <c r="AG196" i="40" s="1"/>
  <c r="U160" i="40"/>
  <c r="U178" i="40" s="1"/>
  <c r="U196" i="40" s="1"/>
  <c r="G160" i="40"/>
  <c r="BE159" i="40"/>
  <c r="BE177" i="40" s="1"/>
  <c r="BE195" i="40" s="1"/>
  <c r="AP159" i="40"/>
  <c r="AP177" i="40" s="1"/>
  <c r="AD159" i="40"/>
  <c r="AD177" i="40" s="1"/>
  <c r="N159" i="40"/>
  <c r="N177" i="40" s="1"/>
  <c r="BI158" i="40"/>
  <c r="BI176" i="40" s="1"/>
  <c r="BI194" i="40" s="1"/>
  <c r="AW158" i="40"/>
  <c r="AW176" i="40" s="1"/>
  <c r="AW194" i="40" s="1"/>
  <c r="AG158" i="40"/>
  <c r="AG176" i="40" s="1"/>
  <c r="AG194" i="40" s="1"/>
  <c r="S158" i="40"/>
  <c r="S176" i="40" s="1"/>
  <c r="S194" i="40" s="1"/>
  <c r="G158" i="40"/>
  <c r="G176" i="40" s="1"/>
  <c r="G194" i="40" s="1"/>
  <c r="BF157" i="40"/>
  <c r="AP157" i="40"/>
  <c r="AP175" i="40" s="1"/>
  <c r="AP193" i="40" s="1"/>
  <c r="AA157" i="40"/>
  <c r="AA175" i="40" s="1"/>
  <c r="O157" i="40"/>
  <c r="O175" i="40" s="1"/>
  <c r="BC156" i="40"/>
  <c r="BC174" i="40" s="1"/>
  <c r="BC192" i="40" s="1"/>
  <c r="AT156" i="40"/>
  <c r="AT174" i="40" s="1"/>
  <c r="AT192" i="40" s="1"/>
  <c r="AL156" i="40"/>
  <c r="AL174" i="40" s="1"/>
  <c r="AL192" i="40" s="1"/>
  <c r="AD156" i="40"/>
  <c r="AD174" i="40" s="1"/>
  <c r="AD192" i="40" s="1"/>
  <c r="V156" i="40"/>
  <c r="V174" i="40" s="1"/>
  <c r="V192" i="40" s="1"/>
  <c r="N156" i="40"/>
  <c r="N174" i="40" s="1"/>
  <c r="N192" i="40" s="1"/>
  <c r="F156" i="40"/>
  <c r="F174" i="40" s="1"/>
  <c r="F192" i="40" s="1"/>
  <c r="BH155" i="40"/>
  <c r="BH173" i="40" s="1"/>
  <c r="BH191" i="40" s="1"/>
  <c r="AZ155" i="40"/>
  <c r="AZ173" i="40" s="1"/>
  <c r="AZ191" i="40" s="1"/>
  <c r="AR155" i="40"/>
  <c r="AJ155" i="40"/>
  <c r="AJ173" i="40" s="1"/>
  <c r="AJ191" i="40" s="1"/>
  <c r="AB155" i="40"/>
  <c r="AB173" i="40" s="1"/>
  <c r="AB191" i="40" s="1"/>
  <c r="T155" i="40"/>
  <c r="T173" i="40" s="1"/>
  <c r="T191" i="40" s="1"/>
  <c r="L155" i="40"/>
  <c r="L173" i="40" s="1"/>
  <c r="L191" i="40" s="1"/>
  <c r="D155" i="40"/>
  <c r="D173" i="40" s="1"/>
  <c r="D191" i="40" s="1"/>
  <c r="AI154" i="40"/>
  <c r="AI172" i="40" s="1"/>
  <c r="AI190" i="40" s="1"/>
  <c r="AA154" i="40"/>
  <c r="AA172" i="40" s="1"/>
  <c r="AA190" i="40" s="1"/>
  <c r="BJ129" i="40"/>
  <c r="BB129" i="40"/>
  <c r="AT129" i="40"/>
  <c r="AL129" i="40"/>
  <c r="AD129" i="40"/>
  <c r="V129" i="40"/>
  <c r="N129" i="40"/>
  <c r="F129" i="40"/>
  <c r="BK128" i="40"/>
  <c r="BC128" i="40"/>
  <c r="AU128" i="40"/>
  <c r="AM128" i="40"/>
  <c r="AE128" i="40"/>
  <c r="W128" i="40"/>
  <c r="O128" i="40"/>
  <c r="G128" i="40"/>
  <c r="BI127" i="40"/>
  <c r="BA127" i="40"/>
  <c r="AS127" i="40"/>
  <c r="AK127" i="40"/>
  <c r="AC127" i="40"/>
  <c r="U127" i="40"/>
  <c r="M127" i="40"/>
  <c r="E127" i="40"/>
  <c r="BH126" i="40"/>
  <c r="AZ126" i="40"/>
  <c r="AR126" i="40"/>
  <c r="AJ126" i="40"/>
  <c r="AB126" i="40"/>
  <c r="T126" i="40"/>
  <c r="L126" i="40"/>
  <c r="D126" i="40"/>
  <c r="BF125" i="40"/>
  <c r="AX125" i="40"/>
  <c r="AP125" i="40"/>
  <c r="AH125" i="40"/>
  <c r="Z125" i="40"/>
  <c r="R125" i="40"/>
  <c r="J125" i="40"/>
  <c r="BG124" i="40"/>
  <c r="AY124" i="40"/>
  <c r="AQ124" i="40"/>
  <c r="AI124" i="40"/>
  <c r="AA124" i="40"/>
  <c r="S124" i="40"/>
  <c r="K124" i="40"/>
  <c r="BE123" i="40"/>
  <c r="AW123" i="40"/>
  <c r="AO123" i="40"/>
  <c r="AG123" i="40"/>
  <c r="Y123" i="40"/>
  <c r="Q123" i="40"/>
  <c r="I123" i="40"/>
  <c r="BD122" i="40"/>
  <c r="AV122" i="40"/>
  <c r="AN122" i="40"/>
  <c r="AF122" i="40"/>
  <c r="X122" i="40"/>
  <c r="P122" i="40"/>
  <c r="H122" i="40"/>
  <c r="BJ121" i="40"/>
  <c r="BB121" i="40"/>
  <c r="AT121" i="40"/>
  <c r="AL121" i="40"/>
  <c r="AD121" i="40"/>
  <c r="V121" i="40"/>
  <c r="N121" i="40"/>
  <c r="F121" i="40"/>
  <c r="BK120" i="40"/>
  <c r="BC120" i="40"/>
  <c r="AU120" i="40"/>
  <c r="AM120" i="40"/>
  <c r="AE120" i="40"/>
  <c r="W120" i="40"/>
  <c r="O120" i="40"/>
  <c r="G120" i="40"/>
  <c r="BI119" i="40"/>
  <c r="BA119" i="40"/>
  <c r="AS119" i="40"/>
  <c r="AK119" i="40"/>
  <c r="AC119" i="40"/>
  <c r="U119" i="40"/>
  <c r="M119" i="40"/>
  <c r="E119" i="40"/>
  <c r="BI93" i="40"/>
  <c r="BA93" i="40"/>
  <c r="AS93" i="40"/>
  <c r="AK93" i="40"/>
  <c r="AC93" i="40"/>
  <c r="U93" i="40"/>
  <c r="M93" i="40"/>
  <c r="E93" i="40"/>
  <c r="BH92" i="40"/>
  <c r="AZ92" i="40"/>
  <c r="AR92" i="40"/>
  <c r="AJ92" i="40"/>
  <c r="AB92" i="40"/>
  <c r="T92" i="40"/>
  <c r="L92" i="40"/>
  <c r="D92" i="40"/>
  <c r="BF91" i="40"/>
  <c r="AX91" i="40"/>
  <c r="AP91" i="40"/>
  <c r="AH91" i="40"/>
  <c r="Z91" i="40"/>
  <c r="R91" i="40"/>
  <c r="J91" i="40"/>
  <c r="BG90" i="40"/>
  <c r="AY90" i="40"/>
  <c r="AQ90" i="40"/>
  <c r="AI90" i="40"/>
  <c r="AA90" i="40"/>
  <c r="S90" i="40"/>
  <c r="K90" i="40"/>
  <c r="BE89" i="40"/>
  <c r="AW89" i="40"/>
  <c r="AO89" i="40"/>
  <c r="AG89" i="40"/>
  <c r="Y89" i="40"/>
  <c r="Q89" i="40"/>
  <c r="I89" i="40"/>
  <c r="BD88" i="40"/>
  <c r="AV88" i="40"/>
  <c r="AN88" i="40"/>
  <c r="AF88" i="40"/>
  <c r="X88" i="40"/>
  <c r="P88" i="40"/>
  <c r="H88" i="40"/>
  <c r="BJ87" i="40"/>
  <c r="BB87" i="40"/>
  <c r="AT87" i="40"/>
  <c r="AL87" i="40"/>
  <c r="AD87" i="40"/>
  <c r="V87" i="40"/>
  <c r="N87" i="40"/>
  <c r="F87" i="40"/>
  <c r="BK86" i="40"/>
  <c r="BC86" i="40"/>
  <c r="AU86" i="40"/>
  <c r="AM86" i="40"/>
  <c r="AE86" i="40"/>
  <c r="W86" i="40"/>
  <c r="O86" i="40"/>
  <c r="G86" i="40"/>
  <c r="BI85" i="40"/>
  <c r="BA85" i="40"/>
  <c r="AS85" i="40"/>
  <c r="AK85" i="40"/>
  <c r="AC85" i="40"/>
  <c r="U85" i="40"/>
  <c r="M85" i="40"/>
  <c r="E85" i="40"/>
  <c r="BH84" i="40"/>
  <c r="AZ84" i="40"/>
  <c r="AR84" i="40"/>
  <c r="AJ84" i="40"/>
  <c r="AB84" i="40"/>
  <c r="T84" i="40"/>
  <c r="L84" i="40"/>
  <c r="D84" i="40"/>
  <c r="BF83" i="40"/>
  <c r="AX83" i="40"/>
  <c r="AP83" i="40"/>
  <c r="AH83" i="40"/>
  <c r="Z83" i="40"/>
  <c r="R83" i="40"/>
  <c r="J83" i="40"/>
  <c r="BB165" i="40"/>
  <c r="AG165" i="40"/>
  <c r="K165" i="40"/>
  <c r="BD164" i="40"/>
  <c r="BD182" i="40" s="1"/>
  <c r="BD200" i="40" s="1"/>
  <c r="AI164" i="40"/>
  <c r="AI182" i="40" s="1"/>
  <c r="AI200" i="40" s="1"/>
  <c r="T164" i="40"/>
  <c r="T182" i="40" s="1"/>
  <c r="T200" i="40" s="1"/>
  <c r="D164" i="40"/>
  <c r="D182" i="40" s="1"/>
  <c r="D200" i="40" s="1"/>
  <c r="BB163" i="40"/>
  <c r="AM163" i="40"/>
  <c r="AM181" i="40" s="1"/>
  <c r="AM199" i="40" s="1"/>
  <c r="W163" i="40"/>
  <c r="W181" i="40" s="1"/>
  <c r="W199" i="40" s="1"/>
  <c r="K163" i="40"/>
  <c r="K181" i="40" s="1"/>
  <c r="K199" i="40" s="1"/>
  <c r="BK162" i="40"/>
  <c r="BK180" i="40" s="1"/>
  <c r="BK198" i="40" s="1"/>
  <c r="AU162" i="40"/>
  <c r="AU180" i="40" s="1"/>
  <c r="AU198" i="40" s="1"/>
  <c r="AF162" i="40"/>
  <c r="AF180" i="40" s="1"/>
  <c r="AF198" i="40" s="1"/>
  <c r="T162" i="40"/>
  <c r="T180" i="40" s="1"/>
  <c r="T198" i="40" s="1"/>
  <c r="D162" i="40"/>
  <c r="D180" i="40" s="1"/>
  <c r="D198" i="40" s="1"/>
  <c r="BC161" i="40"/>
  <c r="BC179" i="40" s="1"/>
  <c r="BC197" i="40" s="1"/>
  <c r="AO161" i="40"/>
  <c r="AO179" i="40" s="1"/>
  <c r="AO197" i="40" s="1"/>
  <c r="Y161" i="40"/>
  <c r="Y179" i="40" s="1"/>
  <c r="Y197" i="40" s="1"/>
  <c r="M161" i="40"/>
  <c r="M179" i="40" s="1"/>
  <c r="M197" i="40" s="1"/>
  <c r="BH160" i="40"/>
  <c r="BH178" i="40" s="1"/>
  <c r="BH196" i="40" s="1"/>
  <c r="AR160" i="40"/>
  <c r="AR178" i="40" s="1"/>
  <c r="AR196" i="40" s="1"/>
  <c r="AF160" i="40"/>
  <c r="AF178" i="40" s="1"/>
  <c r="AF196" i="40" s="1"/>
  <c r="Q160" i="40"/>
  <c r="Q178" i="40" s="1"/>
  <c r="Q196" i="40" s="1"/>
  <c r="BA159" i="40"/>
  <c r="AO159" i="40"/>
  <c r="AO177" i="40" s="1"/>
  <c r="AO195" i="40" s="1"/>
  <c r="Y159" i="40"/>
  <c r="Y177" i="40" s="1"/>
  <c r="Y195" i="40" s="1"/>
  <c r="J159" i="40"/>
  <c r="J177" i="40" s="1"/>
  <c r="BH158" i="40"/>
  <c r="BH176" i="40" s="1"/>
  <c r="BH194" i="40" s="1"/>
  <c r="AR158" i="40"/>
  <c r="AR176" i="40" s="1"/>
  <c r="AR194" i="40" s="1"/>
  <c r="AC158" i="40"/>
  <c r="AC176" i="40" s="1"/>
  <c r="AC194" i="40" s="1"/>
  <c r="Q158" i="40"/>
  <c r="BA157" i="40"/>
  <c r="BA175" i="40" s="1"/>
  <c r="BA193" i="40" s="1"/>
  <c r="AL157" i="40"/>
  <c r="AL175" i="40" s="1"/>
  <c r="Z157" i="40"/>
  <c r="Z175" i="40" s="1"/>
  <c r="J157" i="40"/>
  <c r="BK156" i="40"/>
  <c r="BK174" i="40" s="1"/>
  <c r="BK192" i="40" s="1"/>
  <c r="BB156" i="40"/>
  <c r="BB174" i="40" s="1"/>
  <c r="BB192" i="40" s="1"/>
  <c r="AQ156" i="40"/>
  <c r="AQ174" i="40" s="1"/>
  <c r="AQ192" i="40" s="1"/>
  <c r="AI156" i="40"/>
  <c r="AI174" i="40" s="1"/>
  <c r="AI192" i="40" s="1"/>
  <c r="AA156" i="40"/>
  <c r="AA174" i="40" s="1"/>
  <c r="AA192" i="40" s="1"/>
  <c r="S156" i="40"/>
  <c r="K156" i="40"/>
  <c r="K174" i="40" s="1"/>
  <c r="K192" i="40" s="1"/>
  <c r="BE155" i="40"/>
  <c r="AW155" i="40"/>
  <c r="AO155" i="40"/>
  <c r="AO173" i="40" s="1"/>
  <c r="AO191" i="40" s="1"/>
  <c r="AG155" i="40"/>
  <c r="AG173" i="40" s="1"/>
  <c r="AG191" i="40" s="1"/>
  <c r="Y155" i="40"/>
  <c r="Y173" i="40" s="1"/>
  <c r="Y191" i="40" s="1"/>
  <c r="Q155" i="40"/>
  <c r="I155" i="40"/>
  <c r="I173" i="40" s="1"/>
  <c r="I191" i="40" s="1"/>
  <c r="AH154" i="40"/>
  <c r="AH172" i="40" s="1"/>
  <c r="AH190" i="40" s="1"/>
  <c r="BI129" i="40"/>
  <c r="BA129" i="40"/>
  <c r="AS129" i="40"/>
  <c r="AK129" i="40"/>
  <c r="AC129" i="40"/>
  <c r="U129" i="40"/>
  <c r="M129" i="40"/>
  <c r="E129" i="40"/>
  <c r="BH128" i="40"/>
  <c r="AZ128" i="40"/>
  <c r="AR128" i="40"/>
  <c r="AJ128" i="40"/>
  <c r="AB128" i="40"/>
  <c r="T128" i="40"/>
  <c r="L128" i="40"/>
  <c r="D128" i="40"/>
  <c r="BF127" i="40"/>
  <c r="AX127" i="40"/>
  <c r="AP127" i="40"/>
  <c r="AH127" i="40"/>
  <c r="Z127" i="40"/>
  <c r="R127" i="40"/>
  <c r="J127" i="40"/>
  <c r="BG126" i="40"/>
  <c r="AY126" i="40"/>
  <c r="AQ126" i="40"/>
  <c r="AI126" i="40"/>
  <c r="AA126" i="40"/>
  <c r="S126" i="40"/>
  <c r="K126" i="40"/>
  <c r="BE125" i="40"/>
  <c r="AW125" i="40"/>
  <c r="AO125" i="40"/>
  <c r="AG125" i="40"/>
  <c r="Y125" i="40"/>
  <c r="Q125" i="40"/>
  <c r="I125" i="40"/>
  <c r="BD124" i="40"/>
  <c r="AV124" i="40"/>
  <c r="AN124" i="40"/>
  <c r="AF124" i="40"/>
  <c r="X124" i="40"/>
  <c r="P124" i="40"/>
  <c r="H124" i="40"/>
  <c r="BJ123" i="40"/>
  <c r="BB123" i="40"/>
  <c r="AT123" i="40"/>
  <c r="AL123" i="40"/>
  <c r="AD123" i="40"/>
  <c r="V123" i="40"/>
  <c r="N123" i="40"/>
  <c r="F123" i="40"/>
  <c r="BK122" i="40"/>
  <c r="BC122" i="40"/>
  <c r="AU122" i="40"/>
  <c r="AM122" i="40"/>
  <c r="AE122" i="40"/>
  <c r="W122" i="40"/>
  <c r="O122" i="40"/>
  <c r="G122" i="40"/>
  <c r="BI121" i="40"/>
  <c r="BA121" i="40"/>
  <c r="AS121" i="40"/>
  <c r="AK121" i="40"/>
  <c r="AC121" i="40"/>
  <c r="U121" i="40"/>
  <c r="M121" i="40"/>
  <c r="E121" i="40"/>
  <c r="BH120" i="40"/>
  <c r="AZ120" i="40"/>
  <c r="AR120" i="40"/>
  <c r="AJ120" i="40"/>
  <c r="AB120" i="40"/>
  <c r="T120" i="40"/>
  <c r="L120" i="40"/>
  <c r="D120" i="40"/>
  <c r="BF119" i="40"/>
  <c r="AX119" i="40"/>
  <c r="AP119" i="40"/>
  <c r="AH119" i="40"/>
  <c r="Z119" i="40"/>
  <c r="R119" i="40"/>
  <c r="J119" i="40"/>
  <c r="BF93" i="40"/>
  <c r="AX93" i="40"/>
  <c r="AP93" i="40"/>
  <c r="AH93" i="40"/>
  <c r="Z93" i="40"/>
  <c r="R93" i="40"/>
  <c r="J93" i="40"/>
  <c r="BG92" i="40"/>
  <c r="AY92" i="40"/>
  <c r="AQ92" i="40"/>
  <c r="AI92" i="40"/>
  <c r="AA92" i="40"/>
  <c r="S92" i="40"/>
  <c r="K92" i="40"/>
  <c r="BE91" i="40"/>
  <c r="AW91" i="40"/>
  <c r="AO91" i="40"/>
  <c r="AG91" i="40"/>
  <c r="Y91" i="40"/>
  <c r="Q91" i="40"/>
  <c r="I91" i="40"/>
  <c r="BD90" i="40"/>
  <c r="AV90" i="40"/>
  <c r="AN90" i="40"/>
  <c r="AF90" i="40"/>
  <c r="X90" i="40"/>
  <c r="P90" i="40"/>
  <c r="H90" i="40"/>
  <c r="BJ89" i="40"/>
  <c r="BB89" i="40"/>
  <c r="AT89" i="40"/>
  <c r="AL89" i="40"/>
  <c r="AD89" i="40"/>
  <c r="V89" i="40"/>
  <c r="N89" i="40"/>
  <c r="F89" i="40"/>
  <c r="BK88" i="40"/>
  <c r="BC88" i="40"/>
  <c r="AU88" i="40"/>
  <c r="AM88" i="40"/>
  <c r="AE88" i="40"/>
  <c r="W88" i="40"/>
  <c r="O88" i="40"/>
  <c r="G88" i="40"/>
  <c r="BI87" i="40"/>
  <c r="BA87" i="40"/>
  <c r="AS87" i="40"/>
  <c r="AK87" i="40"/>
  <c r="AC87" i="40"/>
  <c r="U87" i="40"/>
  <c r="M87" i="40"/>
  <c r="E87" i="40"/>
  <c r="BH86" i="40"/>
  <c r="AZ86" i="40"/>
  <c r="AR86" i="40"/>
  <c r="AJ86" i="40"/>
  <c r="AB86" i="40"/>
  <c r="T86" i="40"/>
  <c r="L86" i="40"/>
  <c r="D86" i="40"/>
  <c r="BF85" i="40"/>
  <c r="AX85" i="40"/>
  <c r="AP85" i="40"/>
  <c r="AH85" i="40"/>
  <c r="Z85" i="40"/>
  <c r="R85" i="40"/>
  <c r="J85" i="40"/>
  <c r="BG84" i="40"/>
  <c r="AY84" i="40"/>
  <c r="AQ84" i="40"/>
  <c r="AI84" i="40"/>
  <c r="AA84" i="40"/>
  <c r="S84" i="40"/>
  <c r="K84" i="40"/>
  <c r="BE83" i="40"/>
  <c r="AW83" i="40"/>
  <c r="AO83" i="40"/>
  <c r="AG83" i="40"/>
  <c r="Y83" i="40"/>
  <c r="Q83" i="40"/>
  <c r="I83" i="40"/>
  <c r="BA165" i="40"/>
  <c r="J165" i="40"/>
  <c r="AE164" i="40"/>
  <c r="AE182" i="40" s="1"/>
  <c r="AE200" i="40" s="1"/>
  <c r="AH163" i="40"/>
  <c r="AH181" i="40" s="1"/>
  <c r="G163" i="40"/>
  <c r="G181" i="40" s="1"/>
  <c r="G199" i="40" s="1"/>
  <c r="AQ162" i="40"/>
  <c r="AQ180" i="40" s="1"/>
  <c r="AQ198" i="40" s="1"/>
  <c r="O162" i="40"/>
  <c r="O180" i="40" s="1"/>
  <c r="O198" i="40" s="1"/>
  <c r="AY161" i="40"/>
  <c r="AY179" i="40" s="1"/>
  <c r="AY197" i="40" s="1"/>
  <c r="W161" i="40"/>
  <c r="W179" i="40" s="1"/>
  <c r="W197" i="40" s="1"/>
  <c r="BC160" i="40"/>
  <c r="BC178" i="40" s="1"/>
  <c r="BC196" i="40" s="1"/>
  <c r="AB160" i="40"/>
  <c r="AB178" i="40" s="1"/>
  <c r="AB196" i="40" s="1"/>
  <c r="AT159" i="40"/>
  <c r="S159" i="40"/>
  <c r="S177" i="40" s="1"/>
  <c r="S195" i="40" s="1"/>
  <c r="AY158" i="40"/>
  <c r="AY176" i="40" s="1"/>
  <c r="AY194" i="40" s="1"/>
  <c r="W158" i="40"/>
  <c r="W176" i="40" s="1"/>
  <c r="W194" i="40" s="1"/>
  <c r="BK157" i="40"/>
  <c r="BK175" i="40" s="1"/>
  <c r="AK157" i="40"/>
  <c r="AK175" i="40" s="1"/>
  <c r="AK193" i="40" s="1"/>
  <c r="F157" i="40"/>
  <c r="F175" i="40" s="1"/>
  <c r="BG156" i="40"/>
  <c r="BG174" i="40" s="1"/>
  <c r="BG192" i="40" s="1"/>
  <c r="AM156" i="40"/>
  <c r="AM174" i="40" s="1"/>
  <c r="AM192" i="40" s="1"/>
  <c r="W156" i="40"/>
  <c r="W174" i="40" s="1"/>
  <c r="W192" i="40" s="1"/>
  <c r="G156" i="40"/>
  <c r="G174" i="40" s="1"/>
  <c r="G192" i="40" s="1"/>
  <c r="BD155" i="40"/>
  <c r="BD173" i="40" s="1"/>
  <c r="BD191" i="40" s="1"/>
  <c r="AN155" i="40"/>
  <c r="AN173" i="40" s="1"/>
  <c r="AN191" i="40" s="1"/>
  <c r="X155" i="40"/>
  <c r="H155" i="40"/>
  <c r="H173" i="40" s="1"/>
  <c r="H191" i="40" s="1"/>
  <c r="AD154" i="40"/>
  <c r="AD172" i="40" s="1"/>
  <c r="AD190" i="40" s="1"/>
  <c r="AW129" i="40"/>
  <c r="AG129" i="40"/>
  <c r="Q129" i="40"/>
  <c r="AV128" i="40"/>
  <c r="AF128" i="40"/>
  <c r="P128" i="40"/>
  <c r="BJ127" i="40"/>
  <c r="AT127" i="40"/>
  <c r="AD127" i="40"/>
  <c r="N127" i="40"/>
  <c r="AV126" i="40"/>
  <c r="AF126" i="40"/>
  <c r="P126" i="40"/>
  <c r="BA125" i="40"/>
  <c r="AK125" i="40"/>
  <c r="U125" i="40"/>
  <c r="E125" i="40"/>
  <c r="BC124" i="40"/>
  <c r="AM124" i="40"/>
  <c r="W124" i="40"/>
  <c r="G124" i="40"/>
  <c r="BF123" i="40"/>
  <c r="AP123" i="40"/>
  <c r="Z123" i="40"/>
  <c r="J123" i="40"/>
  <c r="BG122" i="40"/>
  <c r="AQ122" i="40"/>
  <c r="AA122" i="40"/>
  <c r="K122" i="40"/>
  <c r="BE121" i="40"/>
  <c r="AO121" i="40"/>
  <c r="Y121" i="40"/>
  <c r="I121" i="40"/>
  <c r="BD120" i="40"/>
  <c r="AN120" i="40"/>
  <c r="X120" i="40"/>
  <c r="H120" i="40"/>
  <c r="BB119" i="40"/>
  <c r="AL119" i="40"/>
  <c r="V119" i="40"/>
  <c r="F119" i="40"/>
  <c r="BJ93" i="40"/>
  <c r="AT93" i="40"/>
  <c r="AD93" i="40"/>
  <c r="N93" i="40"/>
  <c r="AV92" i="40"/>
  <c r="AF92" i="40"/>
  <c r="P92" i="40"/>
  <c r="BA91" i="40"/>
  <c r="AK91" i="40"/>
  <c r="U91" i="40"/>
  <c r="E91" i="40"/>
  <c r="BC90" i="40"/>
  <c r="AM90" i="40"/>
  <c r="W90" i="40"/>
  <c r="G90" i="40"/>
  <c r="BF89" i="40"/>
  <c r="AP89" i="40"/>
  <c r="Z89" i="40"/>
  <c r="J89" i="40"/>
  <c r="BG88" i="40"/>
  <c r="AQ88" i="40"/>
  <c r="AA88" i="40"/>
  <c r="K88" i="40"/>
  <c r="BE87" i="40"/>
  <c r="AO87" i="40"/>
  <c r="Y87" i="40"/>
  <c r="I87" i="40"/>
  <c r="BD86" i="40"/>
  <c r="AN86" i="40"/>
  <c r="X86" i="40"/>
  <c r="H86" i="40"/>
  <c r="BB85" i="40"/>
  <c r="AL85" i="40"/>
  <c r="V85" i="40"/>
  <c r="F85" i="40"/>
  <c r="BD84" i="40"/>
  <c r="AN84" i="40"/>
  <c r="X84" i="40"/>
  <c r="H84" i="40"/>
  <c r="BI83" i="40"/>
  <c r="AS83" i="40"/>
  <c r="AC83" i="40"/>
  <c r="M83" i="40"/>
  <c r="V165" i="40"/>
  <c r="AS164" i="40"/>
  <c r="AS182" i="40" s="1"/>
  <c r="AS200" i="40" s="1"/>
  <c r="M164" i="40"/>
  <c r="M182" i="40" s="1"/>
  <c r="M200" i="40" s="1"/>
  <c r="AS163" i="40"/>
  <c r="R163" i="40"/>
  <c r="R181" i="40" s="1"/>
  <c r="BA162" i="40"/>
  <c r="BA180" i="40" s="1"/>
  <c r="BA198" i="40" s="1"/>
  <c r="Y162" i="40"/>
  <c r="BJ161" i="40"/>
  <c r="AH161" i="40"/>
  <c r="AH179" i="40" s="1"/>
  <c r="AM160" i="40"/>
  <c r="AM178" i="40" s="1"/>
  <c r="AM196" i="40" s="1"/>
  <c r="K160" i="40"/>
  <c r="K178" i="40" s="1"/>
  <c r="K196" i="40" s="1"/>
  <c r="AY159" i="40"/>
  <c r="AY177" i="40" s="1"/>
  <c r="AY195" i="40" s="1"/>
  <c r="U159" i="40"/>
  <c r="U177" i="40" s="1"/>
  <c r="U195" i="40" s="1"/>
  <c r="BC158" i="40"/>
  <c r="BC176" i="40" s="1"/>
  <c r="BC194" i="40" s="1"/>
  <c r="AB158" i="40"/>
  <c r="AB176" i="40" s="1"/>
  <c r="AB194" i="40" s="1"/>
  <c r="AU157" i="40"/>
  <c r="AU175" i="40" s="1"/>
  <c r="Q157" i="40"/>
  <c r="Q175" i="40" s="1"/>
  <c r="Q193" i="40" s="1"/>
  <c r="BJ156" i="40"/>
  <c r="BJ174" i="40" s="1"/>
  <c r="BJ192" i="40" s="1"/>
  <c r="AP156" i="40"/>
  <c r="AP174" i="40" s="1"/>
  <c r="AP192" i="40" s="1"/>
  <c r="Z156" i="40"/>
  <c r="Z174" i="40" s="1"/>
  <c r="Z192" i="40" s="1"/>
  <c r="J156" i="40"/>
  <c r="J174" i="40" s="1"/>
  <c r="J192" i="40" s="1"/>
  <c r="BI155" i="40"/>
  <c r="BI173" i="40" s="1"/>
  <c r="BI191" i="40" s="1"/>
  <c r="AS155" i="40"/>
  <c r="AS173" i="40" s="1"/>
  <c r="AS191" i="40" s="1"/>
  <c r="AC155" i="40"/>
  <c r="AC173" i="40" s="1"/>
  <c r="AC191" i="40" s="1"/>
  <c r="M155" i="40"/>
  <c r="M173" i="40" s="1"/>
  <c r="M191" i="40" s="1"/>
  <c r="AE154" i="40"/>
  <c r="AE172" i="40" s="1"/>
  <c r="AE190" i="40" s="1"/>
  <c r="AX129" i="40"/>
  <c r="AH129" i="40"/>
  <c r="R129" i="40"/>
  <c r="AY128" i="40"/>
  <c r="AI128" i="40"/>
  <c r="S128" i="40"/>
  <c r="AW127" i="40"/>
  <c r="AG127" i="40"/>
  <c r="Q127" i="40"/>
  <c r="BC126" i="40"/>
  <c r="AM126" i="40"/>
  <c r="W126" i="40"/>
  <c r="G126" i="40"/>
  <c r="BB125" i="40"/>
  <c r="AL125" i="40"/>
  <c r="V125" i="40"/>
  <c r="F125" i="40"/>
  <c r="BH124" i="40"/>
  <c r="AR124" i="40"/>
  <c r="AB124" i="40"/>
  <c r="L124" i="40"/>
  <c r="BI123" i="40"/>
  <c r="AS123" i="40"/>
  <c r="AC123" i="40"/>
  <c r="M123" i="40"/>
  <c r="BH122" i="40"/>
  <c r="AR122" i="40"/>
  <c r="AB122" i="40"/>
  <c r="L122" i="40"/>
  <c r="BF121" i="40"/>
  <c r="AP121" i="40"/>
  <c r="Z121" i="40"/>
  <c r="J121" i="40"/>
  <c r="BG120" i="40"/>
  <c r="AQ120" i="40"/>
  <c r="AA120" i="40"/>
  <c r="K120" i="40"/>
  <c r="BE119" i="40"/>
  <c r="AO119" i="40"/>
  <c r="Y119" i="40"/>
  <c r="I119" i="40"/>
  <c r="AW93" i="40"/>
  <c r="AG93" i="40"/>
  <c r="Q93" i="40"/>
  <c r="BC92" i="40"/>
  <c r="AM92" i="40"/>
  <c r="W92" i="40"/>
  <c r="G92" i="40"/>
  <c r="BB91" i="40"/>
  <c r="AL91" i="40"/>
  <c r="V91" i="40"/>
  <c r="F91" i="40"/>
  <c r="BH90" i="40"/>
  <c r="AR90" i="40"/>
  <c r="AB90" i="40"/>
  <c r="L90" i="40"/>
  <c r="BI89" i="40"/>
  <c r="AS89" i="40"/>
  <c r="AC89" i="40"/>
  <c r="M89" i="40"/>
  <c r="BH88" i="40"/>
  <c r="AR88" i="40"/>
  <c r="AB88" i="40"/>
  <c r="L88" i="40"/>
  <c r="BF87" i="40"/>
  <c r="AP87" i="40"/>
  <c r="Z87" i="40"/>
  <c r="J87" i="40"/>
  <c r="BG86" i="40"/>
  <c r="AQ86" i="40"/>
  <c r="AA86" i="40"/>
  <c r="K86" i="40"/>
  <c r="BE85" i="40"/>
  <c r="AO85" i="40"/>
  <c r="Y85" i="40"/>
  <c r="I85" i="40"/>
  <c r="BK84" i="40"/>
  <c r="AU84" i="40"/>
  <c r="AE84" i="40"/>
  <c r="O84" i="40"/>
  <c r="BJ83" i="40"/>
  <c r="AT83" i="40"/>
  <c r="AD83" i="40"/>
  <c r="N83" i="40"/>
  <c r="V163" i="40"/>
  <c r="AE162" i="40"/>
  <c r="AE180" i="40" s="1"/>
  <c r="AE198" i="40" s="1"/>
  <c r="AI161" i="40"/>
  <c r="AI179" i="40" s="1"/>
  <c r="AI197" i="40" s="1"/>
  <c r="BA160" i="40"/>
  <c r="BA178" i="40" s="1"/>
  <c r="BA196" i="40" s="1"/>
  <c r="AE159" i="40"/>
  <c r="AE177" i="40" s="1"/>
  <c r="AE195" i="40" s="1"/>
  <c r="AM158" i="40"/>
  <c r="AM176" i="40" s="1"/>
  <c r="AM194" i="40" s="1"/>
  <c r="BG157" i="40"/>
  <c r="BG175" i="40" s="1"/>
  <c r="E157" i="40"/>
  <c r="E175" i="40" s="1"/>
  <c r="E193" i="40" s="1"/>
  <c r="AH156" i="40"/>
  <c r="AH174" i="40" s="1"/>
  <c r="AH192" i="40" s="1"/>
  <c r="AK155" i="40"/>
  <c r="AK173" i="40" s="1"/>
  <c r="AK191" i="40" s="1"/>
  <c r="E155" i="40"/>
  <c r="E173" i="40" s="1"/>
  <c r="E191" i="40" s="1"/>
  <c r="BF129" i="40"/>
  <c r="Z129" i="40"/>
  <c r="AN128" i="40"/>
  <c r="H128" i="40"/>
  <c r="AO127" i="40"/>
  <c r="I127" i="40"/>
  <c r="BD126" i="40"/>
  <c r="X126" i="40"/>
  <c r="BJ125" i="40"/>
  <c r="AD125" i="40"/>
  <c r="AJ124" i="40"/>
  <c r="D124" i="40"/>
  <c r="AK123" i="40"/>
  <c r="E123" i="40"/>
  <c r="AJ122" i="40"/>
  <c r="D122" i="40"/>
  <c r="AH121" i="40"/>
  <c r="AI120" i="40"/>
  <c r="AG119" i="40"/>
  <c r="AO93" i="40"/>
  <c r="I93" i="40"/>
  <c r="BD92" i="40"/>
  <c r="X92" i="40"/>
  <c r="BJ91" i="40"/>
  <c r="AD91" i="40"/>
  <c r="AJ90" i="40"/>
  <c r="D90" i="40"/>
  <c r="AK89" i="40"/>
  <c r="E89" i="40"/>
  <c r="AJ88" i="40"/>
  <c r="D88" i="40"/>
  <c r="AH87" i="40"/>
  <c r="AI86" i="40"/>
  <c r="AG85" i="40"/>
  <c r="AM84" i="40"/>
  <c r="G84" i="40"/>
  <c r="AL83" i="40"/>
  <c r="F83" i="40"/>
  <c r="AZ164" i="40"/>
  <c r="AZ182" i="40" s="1"/>
  <c r="AZ200" i="40" s="1"/>
  <c r="BI163" i="40"/>
  <c r="K162" i="40"/>
  <c r="K180" i="40" s="1"/>
  <c r="K198" i="40" s="1"/>
  <c r="S161" i="40"/>
  <c r="S179" i="40" s="1"/>
  <c r="S197" i="40" s="1"/>
  <c r="AQ160" i="40"/>
  <c r="AQ178" i="40" s="1"/>
  <c r="AQ196" i="40" s="1"/>
  <c r="BK159" i="40"/>
  <c r="BK177" i="40" s="1"/>
  <c r="BK195" i="40" s="1"/>
  <c r="I159" i="40"/>
  <c r="I177" i="40" s="1"/>
  <c r="I195" i="40" s="1"/>
  <c r="L158" i="40"/>
  <c r="L176" i="40" s="1"/>
  <c r="L194" i="40" s="1"/>
  <c r="AW157" i="40"/>
  <c r="AW175" i="40" s="1"/>
  <c r="AW193" i="40" s="1"/>
  <c r="AE156" i="40"/>
  <c r="AE174" i="40" s="1"/>
  <c r="AE192" i="40" s="1"/>
  <c r="AF155" i="40"/>
  <c r="AF173" i="40" s="1"/>
  <c r="AF191" i="40" s="1"/>
  <c r="BE129" i="40"/>
  <c r="Y129" i="40"/>
  <c r="BG128" i="40"/>
  <c r="AA128" i="40"/>
  <c r="AL127" i="40"/>
  <c r="F127" i="40"/>
  <c r="AU126" i="40"/>
  <c r="O126" i="40"/>
  <c r="BI125" i="40"/>
  <c r="AC125" i="40"/>
  <c r="BK124" i="40"/>
  <c r="AE124" i="40"/>
  <c r="AH123" i="40"/>
  <c r="AI122" i="40"/>
  <c r="AG121" i="40"/>
  <c r="AF120" i="40"/>
  <c r="BJ119" i="40"/>
  <c r="AD119" i="40"/>
  <c r="AL93" i="40"/>
  <c r="F93" i="40"/>
  <c r="AU92" i="40"/>
  <c r="O92" i="40"/>
  <c r="BI91" i="40"/>
  <c r="AC91" i="40"/>
  <c r="BK90" i="40"/>
  <c r="AE90" i="40"/>
  <c r="AH89" i="40"/>
  <c r="AI88" i="40"/>
  <c r="AG87" i="40"/>
  <c r="AF86" i="40"/>
  <c r="BJ85" i="40"/>
  <c r="AD85" i="40"/>
  <c r="AF84" i="40"/>
  <c r="AK83" i="40"/>
  <c r="E83" i="40"/>
  <c r="AE165" i="40"/>
  <c r="BE162" i="40"/>
  <c r="BE180" i="40" s="1"/>
  <c r="BE198" i="40" s="1"/>
  <c r="I161" i="40"/>
  <c r="I179" i="40" s="1"/>
  <c r="I197" i="40" s="1"/>
  <c r="AN158" i="40"/>
  <c r="AN176" i="40" s="1"/>
  <c r="AN194" i="40" s="1"/>
  <c r="U157" i="40"/>
  <c r="U175" i="40" s="1"/>
  <c r="U193" i="40" s="1"/>
  <c r="R156" i="40"/>
  <c r="R174" i="40" s="1"/>
  <c r="R192" i="40" s="1"/>
  <c r="AV155" i="40"/>
  <c r="AV173" i="40" s="1"/>
  <c r="AV191" i="40" s="1"/>
  <c r="J129" i="40"/>
  <c r="AQ128" i="40"/>
  <c r="BE127" i="40"/>
  <c r="H126" i="40"/>
  <c r="N125" i="40"/>
  <c r="AU124" i="40"/>
  <c r="BA123" i="40"/>
  <c r="S122" i="40"/>
  <c r="R121" i="40"/>
  <c r="AV120" i="40"/>
  <c r="AW119" i="40"/>
  <c r="BE93" i="40"/>
  <c r="H92" i="40"/>
  <c r="N91" i="40"/>
  <c r="AU90" i="40"/>
  <c r="BA89" i="40"/>
  <c r="S88" i="40"/>
  <c r="R87" i="40"/>
  <c r="AV86" i="40"/>
  <c r="AW85" i="40"/>
  <c r="P84" i="40"/>
  <c r="V83" i="40"/>
  <c r="AG163" i="40"/>
  <c r="AG181" i="40" s="1"/>
  <c r="AG199" i="40" s="1"/>
  <c r="AI159" i="40"/>
  <c r="AI177" i="40" s="1"/>
  <c r="AI195" i="40" s="1"/>
  <c r="AY156" i="40"/>
  <c r="AY174" i="40" s="1"/>
  <c r="AY192" i="40" s="1"/>
  <c r="K128" i="40"/>
  <c r="AN126" i="40"/>
  <c r="O124" i="40"/>
  <c r="AY122" i="40"/>
  <c r="P120" i="40"/>
  <c r="AN92" i="40"/>
  <c r="O90" i="40"/>
  <c r="AY88" i="40"/>
  <c r="P86" i="40"/>
  <c r="AV84" i="40"/>
  <c r="AQ165" i="40"/>
  <c r="L160" i="40"/>
  <c r="L178" i="40" s="1"/>
  <c r="L196" i="40" s="1"/>
  <c r="AU156" i="40"/>
  <c r="AU174" i="40" s="1"/>
  <c r="AU192" i="40" s="1"/>
  <c r="BA155" i="40"/>
  <c r="BA173" i="40" s="1"/>
  <c r="BA191" i="40" s="1"/>
  <c r="BD128" i="40"/>
  <c r="AE126" i="40"/>
  <c r="AS125" i="40"/>
  <c r="T122" i="40"/>
  <c r="AY120" i="40"/>
  <c r="V93" i="40"/>
  <c r="AZ90" i="40"/>
  <c r="T88" i="40"/>
  <c r="AY86" i="40"/>
  <c r="W84" i="40"/>
  <c r="AX163" i="40"/>
  <c r="AX181" i="40" s="1"/>
  <c r="AO162" i="40"/>
  <c r="AO180" i="40" s="1"/>
  <c r="AO198" i="40" s="1"/>
  <c r="BJ159" i="40"/>
  <c r="BJ177" i="40" s="1"/>
  <c r="H158" i="40"/>
  <c r="H176" i="40" s="1"/>
  <c r="H194" i="40" s="1"/>
  <c r="O156" i="40"/>
  <c r="O174" i="40" s="1"/>
  <c r="O192" i="40" s="1"/>
  <c r="U155" i="40"/>
  <c r="U173" i="40" s="1"/>
  <c r="U191" i="40" s="1"/>
  <c r="I129" i="40"/>
  <c r="X128" i="40"/>
  <c r="BB127" i="40"/>
  <c r="BK126" i="40"/>
  <c r="M125" i="40"/>
  <c r="T124" i="40"/>
  <c r="AX123" i="40"/>
  <c r="AZ122" i="40"/>
  <c r="Q121" i="40"/>
  <c r="S120" i="40"/>
  <c r="AT119" i="40"/>
  <c r="BB93" i="40"/>
  <c r="BK92" i="40"/>
  <c r="M91" i="40"/>
  <c r="T90" i="40"/>
  <c r="AX89" i="40"/>
  <c r="AZ88" i="40"/>
  <c r="Q87" i="40"/>
  <c r="S86" i="40"/>
  <c r="AT85" i="40"/>
  <c r="BC84" i="40"/>
  <c r="U83" i="40"/>
  <c r="Y164" i="40"/>
  <c r="Y182" i="40" s="1"/>
  <c r="Y200" i="40" s="1"/>
  <c r="W160" i="40"/>
  <c r="W178" i="40" s="1"/>
  <c r="W196" i="40" s="1"/>
  <c r="P155" i="40"/>
  <c r="P173" i="40" s="1"/>
  <c r="P191" i="40" s="1"/>
  <c r="AP129" i="40"/>
  <c r="Y127" i="40"/>
  <c r="AT125" i="40"/>
  <c r="U123" i="40"/>
  <c r="AX121" i="40"/>
  <c r="Q119" i="40"/>
  <c r="Y93" i="40"/>
  <c r="AT91" i="40"/>
  <c r="U89" i="40"/>
  <c r="AX87" i="40"/>
  <c r="Q85" i="40"/>
  <c r="BB83" i="40"/>
  <c r="O164" i="40"/>
  <c r="O182" i="40" s="1"/>
  <c r="O200" i="40" s="1"/>
  <c r="AT161" i="40"/>
  <c r="AT179" i="40" s="1"/>
  <c r="AE157" i="40"/>
  <c r="AE175" i="40" s="1"/>
  <c r="AO129" i="40"/>
  <c r="V127" i="40"/>
  <c r="AZ124" i="40"/>
  <c r="R123" i="40"/>
  <c r="AW121" i="40"/>
  <c r="N119" i="40"/>
  <c r="AE92" i="40"/>
  <c r="AS91" i="40"/>
  <c r="R89" i="40"/>
  <c r="AW87" i="40"/>
  <c r="N85" i="40"/>
  <c r="BA83" i="40"/>
  <c r="BN79" i="18"/>
  <c r="BJ79" i="18"/>
  <c r="BF79" i="18"/>
  <c r="BA79" i="18"/>
  <c r="AW79" i="18"/>
  <c r="AS79" i="18"/>
  <c r="AN79" i="18"/>
  <c r="AJ79" i="18"/>
  <c r="AF79" i="18"/>
  <c r="AA79" i="18"/>
  <c r="W79" i="18"/>
  <c r="S79" i="18"/>
  <c r="N79" i="18"/>
  <c r="J79" i="18"/>
  <c r="F79" i="18"/>
  <c r="BN78" i="18"/>
  <c r="BJ78" i="18"/>
  <c r="BF78" i="18"/>
  <c r="BA78" i="18"/>
  <c r="AW78" i="18"/>
  <c r="AS78" i="18"/>
  <c r="AN78" i="18"/>
  <c r="AJ78" i="18"/>
  <c r="AF78" i="18"/>
  <c r="AA78" i="18"/>
  <c r="W78" i="18"/>
  <c r="S78" i="18"/>
  <c r="N78" i="18"/>
  <c r="J78" i="18"/>
  <c r="F78" i="18"/>
  <c r="BN77" i="18"/>
  <c r="BJ77" i="18"/>
  <c r="BF77" i="18"/>
  <c r="BA77" i="18"/>
  <c r="AW77" i="18"/>
  <c r="AS77" i="18"/>
  <c r="AN77" i="18"/>
  <c r="AJ77" i="18"/>
  <c r="AF77" i="18"/>
  <c r="AA77" i="18"/>
  <c r="W77" i="18"/>
  <c r="S77" i="18"/>
  <c r="N77" i="18"/>
  <c r="J77" i="18"/>
  <c r="BM79" i="18"/>
  <c r="BI79" i="18"/>
  <c r="BE79" i="18"/>
  <c r="AZ79" i="18"/>
  <c r="AV79" i="18"/>
  <c r="AR79" i="18"/>
  <c r="AM79" i="18"/>
  <c r="AI79" i="18"/>
  <c r="AE79" i="18"/>
  <c r="Z79" i="18"/>
  <c r="V79" i="18"/>
  <c r="R79" i="18"/>
  <c r="M79" i="18"/>
  <c r="BO79" i="18"/>
  <c r="BG79" i="18"/>
  <c r="AX79" i="18"/>
  <c r="AO79" i="18"/>
  <c r="AG79" i="18"/>
  <c r="X79" i="18"/>
  <c r="O79" i="18"/>
  <c r="H79" i="18"/>
  <c r="BM78" i="18"/>
  <c r="BH78" i="18"/>
  <c r="BB78" i="18"/>
  <c r="AV78" i="18"/>
  <c r="AP78" i="18"/>
  <c r="AK78" i="18"/>
  <c r="AE78" i="18"/>
  <c r="Y78" i="18"/>
  <c r="T78" i="18"/>
  <c r="M78" i="18"/>
  <c r="H78" i="18"/>
  <c r="BM77" i="18"/>
  <c r="BH77" i="18"/>
  <c r="BB77" i="18"/>
  <c r="AV77" i="18"/>
  <c r="AP77" i="18"/>
  <c r="AK77" i="18"/>
  <c r="AE77" i="18"/>
  <c r="Y77" i="18"/>
  <c r="T77" i="18"/>
  <c r="M77" i="18"/>
  <c r="H77" i="18"/>
  <c r="BP76" i="18"/>
  <c r="BL76" i="18"/>
  <c r="BH76" i="18"/>
  <c r="BC76" i="18"/>
  <c r="AY76" i="18"/>
  <c r="AU76" i="18"/>
  <c r="AP76" i="18"/>
  <c r="AL76" i="18"/>
  <c r="AH76" i="18"/>
  <c r="AC76" i="18"/>
  <c r="Y76" i="18"/>
  <c r="U76" i="18"/>
  <c r="P76" i="18"/>
  <c r="L76" i="18"/>
  <c r="H76" i="18"/>
  <c r="BP75" i="18"/>
  <c r="BL75" i="18"/>
  <c r="BH75" i="18"/>
  <c r="BC75" i="18"/>
  <c r="AY75" i="18"/>
  <c r="AU75" i="18"/>
  <c r="AP75" i="18"/>
  <c r="AL75" i="18"/>
  <c r="AH75" i="18"/>
  <c r="AC75" i="18"/>
  <c r="Y75" i="18"/>
  <c r="U75" i="18"/>
  <c r="P75" i="18"/>
  <c r="L75" i="18"/>
  <c r="H75" i="18"/>
  <c r="BP74" i="18"/>
  <c r="BL74" i="18"/>
  <c r="BH74" i="18"/>
  <c r="BC74" i="18"/>
  <c r="AY74" i="18"/>
  <c r="AU74" i="18"/>
  <c r="AP74" i="18"/>
  <c r="AL74" i="18"/>
  <c r="AH74" i="18"/>
  <c r="AC74" i="18"/>
  <c r="Y74" i="18"/>
  <c r="U74" i="18"/>
  <c r="P74" i="18"/>
  <c r="L74" i="18"/>
  <c r="H74" i="18"/>
  <c r="BP73" i="18"/>
  <c r="BL73" i="18"/>
  <c r="BH73" i="18"/>
  <c r="BC73" i="18"/>
  <c r="AY73" i="18"/>
  <c r="AU73" i="18"/>
  <c r="AP73" i="18"/>
  <c r="AL73" i="18"/>
  <c r="AH73" i="18"/>
  <c r="AC73" i="18"/>
  <c r="Y73" i="18"/>
  <c r="U73" i="18"/>
  <c r="P73" i="18"/>
  <c r="L73" i="18"/>
  <c r="H73" i="18"/>
  <c r="BP72" i="18"/>
  <c r="BL72" i="18"/>
  <c r="BH72" i="18"/>
  <c r="BC72" i="18"/>
  <c r="AY72" i="18"/>
  <c r="AU72" i="18"/>
  <c r="AP72" i="18"/>
  <c r="AL72" i="18"/>
  <c r="AH72" i="18"/>
  <c r="AC72" i="18"/>
  <c r="Y72" i="18"/>
  <c r="U72" i="18"/>
  <c r="P72" i="18"/>
  <c r="L72" i="18"/>
  <c r="H72" i="18"/>
  <c r="BP71" i="18"/>
  <c r="BL71" i="18"/>
  <c r="BH71" i="18"/>
  <c r="BC71" i="18"/>
  <c r="AY71" i="18"/>
  <c r="AU71" i="18"/>
  <c r="AP71" i="18"/>
  <c r="AL71" i="18"/>
  <c r="AH71" i="18"/>
  <c r="AC71" i="18"/>
  <c r="Y71" i="18"/>
  <c r="U71" i="18"/>
  <c r="P71" i="18"/>
  <c r="L71" i="18"/>
  <c r="H71" i="18"/>
  <c r="BP70" i="18"/>
  <c r="BL70" i="18"/>
  <c r="BH70" i="18"/>
  <c r="BC70" i="18"/>
  <c r="AY70" i="18"/>
  <c r="AU70" i="18"/>
  <c r="AP70" i="18"/>
  <c r="AL70" i="18"/>
  <c r="AH70" i="18"/>
  <c r="AC70" i="18"/>
  <c r="Y70" i="18"/>
  <c r="U70" i="18"/>
  <c r="P70" i="18"/>
  <c r="L70" i="18"/>
  <c r="H70" i="18"/>
  <c r="BP69" i="18"/>
  <c r="BL69" i="18"/>
  <c r="BH69" i="18"/>
  <c r="BC69" i="18"/>
  <c r="AY69" i="18"/>
  <c r="AU69" i="18"/>
  <c r="AP69" i="18"/>
  <c r="AL69" i="18"/>
  <c r="AH69" i="18"/>
  <c r="AC69" i="18"/>
  <c r="Y69" i="18"/>
  <c r="U69" i="18"/>
  <c r="P69" i="18"/>
  <c r="L69" i="18"/>
  <c r="H69" i="18"/>
  <c r="H68" i="18"/>
  <c r="AH94" i="17"/>
  <c r="AD94" i="17"/>
  <c r="Z94" i="17"/>
  <c r="T94" i="17"/>
  <c r="AV94" i="17" s="1"/>
  <c r="P94" i="17"/>
  <c r="L94" i="17"/>
  <c r="AN94" i="17" s="1"/>
  <c r="AF93" i="17"/>
  <c r="AB93" i="17"/>
  <c r="X93" i="17"/>
  <c r="R93" i="17"/>
  <c r="AT93" i="17" s="1"/>
  <c r="N93" i="17"/>
  <c r="AP93" i="17" s="1"/>
  <c r="J93" i="17"/>
  <c r="AG92" i="17"/>
  <c r="AC92" i="17"/>
  <c r="Y92" i="17"/>
  <c r="S92" i="17"/>
  <c r="O92" i="17"/>
  <c r="K92" i="17"/>
  <c r="AI91" i="17"/>
  <c r="AE91" i="17"/>
  <c r="AA91" i="17"/>
  <c r="U91" i="17"/>
  <c r="Q91" i="17"/>
  <c r="AS91" i="17" s="1"/>
  <c r="M91" i="17"/>
  <c r="AO91" i="17" s="1"/>
  <c r="AG90" i="17"/>
  <c r="AC90" i="17"/>
  <c r="Y90" i="17"/>
  <c r="S90" i="17"/>
  <c r="AU90" i="17" s="1"/>
  <c r="O90" i="17"/>
  <c r="K90" i="17"/>
  <c r="AH89" i="17"/>
  <c r="AD89" i="17"/>
  <c r="Z89" i="17"/>
  <c r="T89" i="17"/>
  <c r="AV89" i="17" s="1"/>
  <c r="P89" i="17"/>
  <c r="AR89" i="17" s="1"/>
  <c r="L89" i="17"/>
  <c r="AN89" i="17" s="1"/>
  <c r="AI88" i="17"/>
  <c r="AE88" i="17"/>
  <c r="AA88" i="17"/>
  <c r="U88" i="17"/>
  <c r="Q88" i="17"/>
  <c r="AS88" i="17" s="1"/>
  <c r="M88" i="17"/>
  <c r="AO88" i="17" s="1"/>
  <c r="AF87" i="17"/>
  <c r="AB87" i="17"/>
  <c r="X87" i="17"/>
  <c r="R87" i="17"/>
  <c r="AT87" i="17" s="1"/>
  <c r="N87" i="17"/>
  <c r="AP87" i="17" s="1"/>
  <c r="J87" i="17"/>
  <c r="AH86" i="17"/>
  <c r="AD86" i="17"/>
  <c r="Z86" i="17"/>
  <c r="T86" i="17"/>
  <c r="P86" i="17"/>
  <c r="L86" i="17"/>
  <c r="AI85" i="17"/>
  <c r="AE85" i="17"/>
  <c r="AA85" i="17"/>
  <c r="U85" i="17"/>
  <c r="AW85" i="17" s="1"/>
  <c r="Q85" i="17"/>
  <c r="AS85" i="17" s="1"/>
  <c r="M85" i="17"/>
  <c r="AO85" i="17" s="1"/>
  <c r="AF84" i="17"/>
  <c r="AB84" i="17"/>
  <c r="X84" i="17"/>
  <c r="R84" i="17"/>
  <c r="AT84" i="17" s="1"/>
  <c r="N84" i="17"/>
  <c r="AP84" i="17" s="1"/>
  <c r="J84" i="17"/>
  <c r="AH83" i="17"/>
  <c r="AD83" i="17"/>
  <c r="Z83" i="17"/>
  <c r="T83" i="17"/>
  <c r="P83" i="17"/>
  <c r="L83" i="17"/>
  <c r="AI82" i="17"/>
  <c r="AE82" i="17"/>
  <c r="AA82" i="17"/>
  <c r="U82" i="17"/>
  <c r="AW82" i="17" s="1"/>
  <c r="Q82" i="17"/>
  <c r="M82" i="17"/>
  <c r="AO82" i="17" s="1"/>
  <c r="AF81" i="17"/>
  <c r="AB81" i="17"/>
  <c r="X81" i="17"/>
  <c r="R81" i="17"/>
  <c r="N81" i="17"/>
  <c r="J81" i="17"/>
  <c r="AG80" i="17"/>
  <c r="AC80" i="17"/>
  <c r="Y80" i="17"/>
  <c r="S80" i="17"/>
  <c r="O80" i="17"/>
  <c r="K80" i="17"/>
  <c r="AH76" i="17"/>
  <c r="AD76" i="17"/>
  <c r="Z76" i="17"/>
  <c r="T76" i="17"/>
  <c r="P76" i="17"/>
  <c r="AR76" i="17" s="1"/>
  <c r="L76" i="17"/>
  <c r="AN76" i="17" s="1"/>
  <c r="AF75" i="17"/>
  <c r="AB75" i="17"/>
  <c r="X75" i="17"/>
  <c r="R75" i="17"/>
  <c r="AT75" i="17" s="1"/>
  <c r="N75" i="17"/>
  <c r="AP75" i="17" s="1"/>
  <c r="J75" i="17"/>
  <c r="AG74" i="17"/>
  <c r="AC74" i="17"/>
  <c r="Y74" i="17"/>
  <c r="S74" i="17"/>
  <c r="O74" i="17"/>
  <c r="AQ74" i="17" s="1"/>
  <c r="K74" i="17"/>
  <c r="AM74" i="17" s="1"/>
  <c r="AH73" i="17"/>
  <c r="AD73" i="17"/>
  <c r="Z73" i="17"/>
  <c r="T73" i="17"/>
  <c r="AV73" i="17" s="1"/>
  <c r="P73" i="17"/>
  <c r="L73" i="17"/>
  <c r="AN73" i="17" s="1"/>
  <c r="AI72" i="17"/>
  <c r="AE72" i="17"/>
  <c r="AA72" i="17"/>
  <c r="U72" i="17"/>
  <c r="AW72" i="17" s="1"/>
  <c r="Q72" i="17"/>
  <c r="AS72" i="17" s="1"/>
  <c r="M72" i="17"/>
  <c r="AO72" i="17" s="1"/>
  <c r="AF71" i="17"/>
  <c r="AB71" i="17"/>
  <c r="X71" i="17"/>
  <c r="R71" i="17"/>
  <c r="AT71" i="17" s="1"/>
  <c r="N71" i="17"/>
  <c r="J71" i="17"/>
  <c r="AG70" i="17"/>
  <c r="AC70" i="17"/>
  <c r="Y70" i="17"/>
  <c r="S70" i="17"/>
  <c r="O70" i="17"/>
  <c r="AQ70" i="17" s="1"/>
  <c r="K70" i="17"/>
  <c r="AM70" i="17" s="1"/>
  <c r="AH69" i="17"/>
  <c r="AD69" i="17"/>
  <c r="Z69" i="17"/>
  <c r="T69" i="17"/>
  <c r="AV69" i="17" s="1"/>
  <c r="P69" i="17"/>
  <c r="AR69" i="17" s="1"/>
  <c r="L69" i="17"/>
  <c r="AN69" i="17" s="1"/>
  <c r="AI68" i="17"/>
  <c r="AE68" i="17"/>
  <c r="AA68" i="17"/>
  <c r="U68" i="17"/>
  <c r="Q68" i="17"/>
  <c r="M68" i="17"/>
  <c r="AF67" i="17"/>
  <c r="AB67" i="17"/>
  <c r="X67" i="17"/>
  <c r="R67" i="17"/>
  <c r="AT67" i="17" s="1"/>
  <c r="N67" i="17"/>
  <c r="AP67" i="17" s="1"/>
  <c r="J67" i="17"/>
  <c r="AG66" i="17"/>
  <c r="AC66" i="17"/>
  <c r="Y66" i="17"/>
  <c r="S66" i="17"/>
  <c r="O66" i="17"/>
  <c r="AQ66" i="17" s="1"/>
  <c r="K66" i="17"/>
  <c r="AM66" i="17" s="1"/>
  <c r="AI65" i="17"/>
  <c r="AE65" i="17"/>
  <c r="AA65" i="17"/>
  <c r="U65" i="17"/>
  <c r="Q65" i="17"/>
  <c r="M65" i="17"/>
  <c r="AG64" i="17"/>
  <c r="AC64" i="17"/>
  <c r="Y64" i="17"/>
  <c r="S64" i="17"/>
  <c r="AU64" i="17" s="1"/>
  <c r="O64" i="17"/>
  <c r="AQ64" i="17" s="1"/>
  <c r="K64" i="17"/>
  <c r="AM64" i="17" s="1"/>
  <c r="AH63" i="17"/>
  <c r="AD63" i="17"/>
  <c r="Z63" i="17"/>
  <c r="T63" i="17"/>
  <c r="P63" i="17"/>
  <c r="L63" i="17"/>
  <c r="AI62" i="17"/>
  <c r="AE62" i="17"/>
  <c r="AA62" i="17"/>
  <c r="U62" i="17"/>
  <c r="Q62" i="17"/>
  <c r="M62" i="17"/>
  <c r="AI58" i="17"/>
  <c r="AE58" i="17"/>
  <c r="AA58" i="17"/>
  <c r="U58" i="17"/>
  <c r="AW58" i="17" s="1"/>
  <c r="Q58" i="17"/>
  <c r="AS58" i="17" s="1"/>
  <c r="M58" i="17"/>
  <c r="AO58" i="17" s="1"/>
  <c r="AG57" i="17"/>
  <c r="AC57" i="17"/>
  <c r="Y57" i="17"/>
  <c r="S57" i="17"/>
  <c r="AU57" i="17" s="1"/>
  <c r="O57" i="17"/>
  <c r="AQ57" i="17" s="1"/>
  <c r="K57" i="17"/>
  <c r="AM57" i="17" s="1"/>
  <c r="AH56" i="17"/>
  <c r="AD56" i="17"/>
  <c r="Z56" i="17"/>
  <c r="T56" i="17"/>
  <c r="AV56" i="17" s="1"/>
  <c r="P56" i="17"/>
  <c r="AR56" i="17" s="1"/>
  <c r="L56" i="17"/>
  <c r="AN56" i="17" s="1"/>
  <c r="AF55" i="17"/>
  <c r="AB55" i="17"/>
  <c r="X55" i="17"/>
  <c r="R55" i="17"/>
  <c r="AT55" i="17" s="1"/>
  <c r="N55" i="17"/>
  <c r="AP55" i="17" s="1"/>
  <c r="J55" i="17"/>
  <c r="AG54" i="17"/>
  <c r="AC54" i="17"/>
  <c r="Y54" i="17"/>
  <c r="S54" i="17"/>
  <c r="AU54" i="17" s="1"/>
  <c r="O54" i="17"/>
  <c r="K54" i="17"/>
  <c r="AM54" i="17" s="1"/>
  <c r="AI53" i="17"/>
  <c r="AE53" i="17"/>
  <c r="AA53" i="17"/>
  <c r="U53" i="17"/>
  <c r="Q53" i="17"/>
  <c r="AS53" i="17" s="1"/>
  <c r="M53" i="17"/>
  <c r="AO53" i="17" s="1"/>
  <c r="AF52" i="17"/>
  <c r="AB52" i="17"/>
  <c r="X52" i="17"/>
  <c r="R52" i="17"/>
  <c r="N52" i="17"/>
  <c r="AP52" i="17" s="1"/>
  <c r="J52" i="17"/>
  <c r="AH51" i="17"/>
  <c r="AD51" i="17"/>
  <c r="Z51" i="17"/>
  <c r="T51" i="17"/>
  <c r="AV51" i="17" s="1"/>
  <c r="P51" i="17"/>
  <c r="AR51" i="17" s="1"/>
  <c r="L51" i="17"/>
  <c r="AN51" i="17" s="1"/>
  <c r="AI50" i="17"/>
  <c r="AE50" i="17"/>
  <c r="AA50" i="17"/>
  <c r="U50" i="17"/>
  <c r="Q50" i="17"/>
  <c r="M50" i="17"/>
  <c r="AF49" i="17"/>
  <c r="AB49" i="17"/>
  <c r="X49" i="17"/>
  <c r="R49" i="17"/>
  <c r="N49" i="17"/>
  <c r="AP49" i="17" s="1"/>
  <c r="J49" i="17"/>
  <c r="AG48" i="17"/>
  <c r="AC48" i="17"/>
  <c r="Y48" i="17"/>
  <c r="S48" i="17"/>
  <c r="AU48" i="17" s="1"/>
  <c r="O48" i="17"/>
  <c r="K48" i="17"/>
  <c r="AM48" i="17" s="1"/>
  <c r="AI47" i="17"/>
  <c r="AE47" i="17"/>
  <c r="AA47" i="17"/>
  <c r="U47" i="17"/>
  <c r="Q47" i="17"/>
  <c r="M47" i="17"/>
  <c r="AG46" i="17"/>
  <c r="AC46" i="17"/>
  <c r="Y46" i="17"/>
  <c r="S46" i="17"/>
  <c r="AU46" i="17" s="1"/>
  <c r="O46" i="17"/>
  <c r="AQ46" i="17" s="1"/>
  <c r="K46" i="17"/>
  <c r="AM46" i="17" s="1"/>
  <c r="AH45" i="17"/>
  <c r="AD45" i="17"/>
  <c r="Z45" i="17"/>
  <c r="T45" i="17"/>
  <c r="P45" i="17"/>
  <c r="L45" i="17"/>
  <c r="AF44" i="17"/>
  <c r="AB44" i="17"/>
  <c r="X44" i="17"/>
  <c r="R44" i="17"/>
  <c r="N44" i="17"/>
  <c r="J44" i="17"/>
  <c r="AG40" i="17"/>
  <c r="AC40" i="17"/>
  <c r="Y40" i="17"/>
  <c r="S40" i="17"/>
  <c r="AU40" i="17" s="1"/>
  <c r="O40" i="17"/>
  <c r="AQ40" i="17" s="1"/>
  <c r="K40" i="17"/>
  <c r="AM40" i="17" s="1"/>
  <c r="AI39" i="17"/>
  <c r="AE39" i="17"/>
  <c r="AA39" i="17"/>
  <c r="U39" i="17"/>
  <c r="Q39" i="17"/>
  <c r="AS39" i="17" s="1"/>
  <c r="M39" i="17"/>
  <c r="AO39" i="17" s="1"/>
  <c r="AG38" i="17"/>
  <c r="AC38" i="17"/>
  <c r="Y38" i="17"/>
  <c r="S38" i="17"/>
  <c r="AU38" i="17" s="1"/>
  <c r="O38" i="17"/>
  <c r="AQ38" i="17" s="1"/>
  <c r="K38" i="17"/>
  <c r="AM38" i="17" s="1"/>
  <c r="AI37" i="17"/>
  <c r="AE37" i="17"/>
  <c r="AA37" i="17"/>
  <c r="U37" i="17"/>
  <c r="AW37" i="17" s="1"/>
  <c r="Q37" i="17"/>
  <c r="M37" i="17"/>
  <c r="AO37" i="17" s="1"/>
  <c r="AF36" i="17"/>
  <c r="AB36" i="17"/>
  <c r="X36" i="17"/>
  <c r="R36" i="17"/>
  <c r="N36" i="17"/>
  <c r="AP36" i="17" s="1"/>
  <c r="J36" i="17"/>
  <c r="AH35" i="17"/>
  <c r="AD35" i="17"/>
  <c r="Z35" i="17"/>
  <c r="T35" i="17"/>
  <c r="AV35" i="17" s="1"/>
  <c r="P35" i="17"/>
  <c r="AR35" i="17" s="1"/>
  <c r="L35" i="17"/>
  <c r="AI34" i="17"/>
  <c r="AE34" i="17"/>
  <c r="AA34" i="17"/>
  <c r="U34" i="17"/>
  <c r="Q34" i="17"/>
  <c r="AS34" i="17" s="1"/>
  <c r="M34" i="17"/>
  <c r="AO34" i="17" s="1"/>
  <c r="AF33" i="17"/>
  <c r="AB33" i="17"/>
  <c r="X33" i="17"/>
  <c r="R33" i="17"/>
  <c r="AT33" i="17" s="1"/>
  <c r="N33" i="17"/>
  <c r="J33" i="17"/>
  <c r="BL79" i="18"/>
  <c r="BC79" i="18"/>
  <c r="AU79" i="18"/>
  <c r="AL79" i="18"/>
  <c r="AC79" i="18"/>
  <c r="U79" i="18"/>
  <c r="L79" i="18"/>
  <c r="G79" i="18"/>
  <c r="BL78" i="18"/>
  <c r="BG78" i="18"/>
  <c r="AZ78" i="18"/>
  <c r="AU78" i="18"/>
  <c r="AO78" i="18"/>
  <c r="AI78" i="18"/>
  <c r="AC78" i="18"/>
  <c r="X78" i="18"/>
  <c r="R78" i="18"/>
  <c r="L78" i="18"/>
  <c r="G78" i="18"/>
  <c r="BL77" i="18"/>
  <c r="BG77" i="18"/>
  <c r="AZ77" i="18"/>
  <c r="AU77" i="18"/>
  <c r="AO77" i="18"/>
  <c r="AI77" i="18"/>
  <c r="AC77" i="18"/>
  <c r="X77" i="18"/>
  <c r="R77" i="18"/>
  <c r="L77" i="18"/>
  <c r="G77" i="18"/>
  <c r="BO76" i="18"/>
  <c r="BK76" i="18"/>
  <c r="BG76" i="18"/>
  <c r="BB76" i="18"/>
  <c r="AX76" i="18"/>
  <c r="AT76" i="18"/>
  <c r="AO76" i="18"/>
  <c r="AK76" i="18"/>
  <c r="AG76" i="18"/>
  <c r="AB76" i="18"/>
  <c r="X76" i="18"/>
  <c r="T76" i="18"/>
  <c r="O76" i="18"/>
  <c r="K76" i="18"/>
  <c r="G76" i="18"/>
  <c r="BO75" i="18"/>
  <c r="BK75" i="18"/>
  <c r="BG75" i="18"/>
  <c r="BB75" i="18"/>
  <c r="AX75" i="18"/>
  <c r="AT75" i="18"/>
  <c r="AO75" i="18"/>
  <c r="AK75" i="18"/>
  <c r="AG75" i="18"/>
  <c r="AB75" i="18"/>
  <c r="X75" i="18"/>
  <c r="T75" i="18"/>
  <c r="O75" i="18"/>
  <c r="K75" i="18"/>
  <c r="G75" i="18"/>
  <c r="BO74" i="18"/>
  <c r="BK74" i="18"/>
  <c r="BG74" i="18"/>
  <c r="BB74" i="18"/>
  <c r="AX74" i="18"/>
  <c r="AT74" i="18"/>
  <c r="AO74" i="18"/>
  <c r="AK74" i="18"/>
  <c r="AG74" i="18"/>
  <c r="AB74" i="18"/>
  <c r="X74" i="18"/>
  <c r="T74" i="18"/>
  <c r="O74" i="18"/>
  <c r="K74" i="18"/>
  <c r="G74" i="18"/>
  <c r="BO73" i="18"/>
  <c r="BK73" i="18"/>
  <c r="BG73" i="18"/>
  <c r="BB73" i="18"/>
  <c r="AX73" i="18"/>
  <c r="AT73" i="18"/>
  <c r="AO73" i="18"/>
  <c r="AK73" i="18"/>
  <c r="AG73" i="18"/>
  <c r="AB73" i="18"/>
  <c r="X73" i="18"/>
  <c r="T73" i="18"/>
  <c r="O73" i="18"/>
  <c r="K73" i="18"/>
  <c r="G73" i="18"/>
  <c r="BO72" i="18"/>
  <c r="BK72" i="18"/>
  <c r="BG72" i="18"/>
  <c r="BB72" i="18"/>
  <c r="AX72" i="18"/>
  <c r="AT72" i="18"/>
  <c r="AO72" i="18"/>
  <c r="AK72" i="18"/>
  <c r="AG72" i="18"/>
  <c r="AB72" i="18"/>
  <c r="X72" i="18"/>
  <c r="T72" i="18"/>
  <c r="O72" i="18"/>
  <c r="K72" i="18"/>
  <c r="G72" i="18"/>
  <c r="BO71" i="18"/>
  <c r="BK71" i="18"/>
  <c r="BG71" i="18"/>
  <c r="BB71" i="18"/>
  <c r="AX71" i="18"/>
  <c r="AT71" i="18"/>
  <c r="AO71" i="18"/>
  <c r="AK71" i="18"/>
  <c r="AG71" i="18"/>
  <c r="AB71" i="18"/>
  <c r="X71" i="18"/>
  <c r="T71" i="18"/>
  <c r="O71" i="18"/>
  <c r="K71" i="18"/>
  <c r="G71" i="18"/>
  <c r="BO70" i="18"/>
  <c r="BK70" i="18"/>
  <c r="BG70" i="18"/>
  <c r="BB70" i="18"/>
  <c r="AX70" i="18"/>
  <c r="AT70" i="18"/>
  <c r="AO70" i="18"/>
  <c r="AK70" i="18"/>
  <c r="AG70" i="18"/>
  <c r="AB70" i="18"/>
  <c r="X70" i="18"/>
  <c r="T70" i="18"/>
  <c r="O70" i="18"/>
  <c r="K70" i="18"/>
  <c r="G70" i="18"/>
  <c r="BO69" i="18"/>
  <c r="BK69" i="18"/>
  <c r="BG69" i="18"/>
  <c r="BB69" i="18"/>
  <c r="AX69" i="18"/>
  <c r="AT69" i="18"/>
  <c r="AO69" i="18"/>
  <c r="AK69" i="18"/>
  <c r="AG69" i="18"/>
  <c r="AB69" i="18"/>
  <c r="X69" i="18"/>
  <c r="T69" i="18"/>
  <c r="O69" i="18"/>
  <c r="K69" i="18"/>
  <c r="G69" i="18"/>
  <c r="G68" i="18"/>
  <c r="G67" i="18"/>
  <c r="G66" i="18"/>
  <c r="AG94" i="17"/>
  <c r="AC94" i="17"/>
  <c r="Y94" i="17"/>
  <c r="S94" i="17"/>
  <c r="AU94" i="17" s="1"/>
  <c r="O94" i="17"/>
  <c r="K94" i="17"/>
  <c r="AM94" i="17" s="1"/>
  <c r="AI93" i="17"/>
  <c r="AE93" i="17"/>
  <c r="AA93" i="17"/>
  <c r="U93" i="17"/>
  <c r="AW93" i="17" s="1"/>
  <c r="Q93" i="17"/>
  <c r="AS93" i="17" s="1"/>
  <c r="M93" i="17"/>
  <c r="AO93" i="17" s="1"/>
  <c r="AF92" i="17"/>
  <c r="AB92" i="17"/>
  <c r="X92" i="17"/>
  <c r="R92" i="17"/>
  <c r="AT92" i="17" s="1"/>
  <c r="N92" i="17"/>
  <c r="AP92" i="17" s="1"/>
  <c r="J92" i="17"/>
  <c r="AH91" i="17"/>
  <c r="AD91" i="17"/>
  <c r="Z91" i="17"/>
  <c r="T91" i="17"/>
  <c r="P91" i="17"/>
  <c r="AR91" i="17" s="1"/>
  <c r="L91" i="17"/>
  <c r="AN91" i="17" s="1"/>
  <c r="AF90" i="17"/>
  <c r="AB90" i="17"/>
  <c r="X90" i="17"/>
  <c r="R90" i="17"/>
  <c r="AT90" i="17" s="1"/>
  <c r="N90" i="17"/>
  <c r="J90" i="17"/>
  <c r="AG89" i="17"/>
  <c r="AC89" i="17"/>
  <c r="Y89" i="17"/>
  <c r="S89" i="17"/>
  <c r="O89" i="17"/>
  <c r="AQ89" i="17" s="1"/>
  <c r="K89" i="17"/>
  <c r="AM89" i="17" s="1"/>
  <c r="AH88" i="17"/>
  <c r="AD88" i="17"/>
  <c r="Z88" i="17"/>
  <c r="T88" i="17"/>
  <c r="AV88" i="17" s="1"/>
  <c r="P88" i="17"/>
  <c r="L88" i="17"/>
  <c r="AN88" i="17" s="1"/>
  <c r="AI87" i="17"/>
  <c r="AE87" i="17"/>
  <c r="AA87" i="17"/>
  <c r="U87" i="17"/>
  <c r="AW87" i="17" s="1"/>
  <c r="Q87" i="17"/>
  <c r="AS87" i="17" s="1"/>
  <c r="M87" i="17"/>
  <c r="AO87" i="17" s="1"/>
  <c r="AG86" i="17"/>
  <c r="AC86" i="17"/>
  <c r="Y86" i="17"/>
  <c r="S86" i="17"/>
  <c r="O86" i="17"/>
  <c r="K86" i="17"/>
  <c r="AH85" i="17"/>
  <c r="AD85" i="17"/>
  <c r="Z85" i="17"/>
  <c r="T85" i="17"/>
  <c r="AV85" i="17" s="1"/>
  <c r="P85" i="17"/>
  <c r="AR85" i="17" s="1"/>
  <c r="L85" i="17"/>
  <c r="AN85" i="17" s="1"/>
  <c r="AI84" i="17"/>
  <c r="AE84" i="17"/>
  <c r="AA84" i="17"/>
  <c r="U84" i="17"/>
  <c r="AW84" i="17" s="1"/>
  <c r="Q84" i="17"/>
  <c r="M84" i="17"/>
  <c r="AO84" i="17" s="1"/>
  <c r="AG83" i="17"/>
  <c r="AC83" i="17"/>
  <c r="Y83" i="17"/>
  <c r="S83" i="17"/>
  <c r="O83" i="17"/>
  <c r="K83" i="17"/>
  <c r="AH82" i="17"/>
  <c r="AD82" i="17"/>
  <c r="Z82" i="17"/>
  <c r="T82" i="17"/>
  <c r="P82" i="17"/>
  <c r="L82" i="17"/>
  <c r="AI81" i="17"/>
  <c r="AE81" i="17"/>
  <c r="AA81" i="17"/>
  <c r="U81" i="17"/>
  <c r="Q81" i="17"/>
  <c r="M81" i="17"/>
  <c r="AF80" i="17"/>
  <c r="AB80" i="17"/>
  <c r="X80" i="17"/>
  <c r="R80" i="17"/>
  <c r="N80" i="17"/>
  <c r="J80" i="17"/>
  <c r="AG76" i="17"/>
  <c r="AC76" i="17"/>
  <c r="Y76" i="17"/>
  <c r="S76" i="17"/>
  <c r="AU76" i="17" s="1"/>
  <c r="O76" i="17"/>
  <c r="AQ76" i="17" s="1"/>
  <c r="K76" i="17"/>
  <c r="AM76" i="17" s="1"/>
  <c r="AI75" i="17"/>
  <c r="AE75" i="17"/>
  <c r="AA75" i="17"/>
  <c r="U75" i="17"/>
  <c r="AW75" i="17" s="1"/>
  <c r="Q75" i="17"/>
  <c r="AS75" i="17" s="1"/>
  <c r="M75" i="17"/>
  <c r="AO75" i="17" s="1"/>
  <c r="AF74" i="17"/>
  <c r="AB74" i="17"/>
  <c r="X74" i="17"/>
  <c r="R74" i="17"/>
  <c r="AT74" i="17" s="1"/>
  <c r="N74" i="17"/>
  <c r="AP74" i="17" s="1"/>
  <c r="J74" i="17"/>
  <c r="AG73" i="17"/>
  <c r="AC73" i="17"/>
  <c r="Y73" i="17"/>
  <c r="S73" i="17"/>
  <c r="AU73" i="17" s="1"/>
  <c r="O73" i="17"/>
  <c r="K73" i="17"/>
  <c r="AM73" i="17" s="1"/>
  <c r="AH72" i="17"/>
  <c r="AD72" i="17"/>
  <c r="Z72" i="17"/>
  <c r="T72" i="17"/>
  <c r="AV72" i="17" s="1"/>
  <c r="P72" i="17"/>
  <c r="AR72" i="17" s="1"/>
  <c r="L72" i="17"/>
  <c r="AI71" i="17"/>
  <c r="AE71" i="17"/>
  <c r="AA71" i="17"/>
  <c r="U71" i="17"/>
  <c r="AW71" i="17" s="1"/>
  <c r="Q71" i="17"/>
  <c r="M71" i="17"/>
  <c r="AO71" i="17" s="1"/>
  <c r="AF70" i="17"/>
  <c r="AB70" i="17"/>
  <c r="X70" i="17"/>
  <c r="R70" i="17"/>
  <c r="N70" i="17"/>
  <c r="AP70" i="17" s="1"/>
  <c r="J70" i="17"/>
  <c r="AG69" i="17"/>
  <c r="AC69" i="17"/>
  <c r="Y69" i="17"/>
  <c r="S69" i="17"/>
  <c r="AU69" i="17" s="1"/>
  <c r="O69" i="17"/>
  <c r="AQ69" i="17" s="1"/>
  <c r="K69" i="17"/>
  <c r="AM69" i="17" s="1"/>
  <c r="AH68" i="17"/>
  <c r="AD68" i="17"/>
  <c r="Z68" i="17"/>
  <c r="T68" i="17"/>
  <c r="P68" i="17"/>
  <c r="L68" i="17"/>
  <c r="AI67" i="17"/>
  <c r="AE67" i="17"/>
  <c r="AA67" i="17"/>
  <c r="U67" i="17"/>
  <c r="AW67" i="17" s="1"/>
  <c r="Q67" i="17"/>
  <c r="M67" i="17"/>
  <c r="AO67" i="17" s="1"/>
  <c r="AF66" i="17"/>
  <c r="AB66" i="17"/>
  <c r="X66" i="17"/>
  <c r="R66" i="17"/>
  <c r="AT66" i="17" s="1"/>
  <c r="N66" i="17"/>
  <c r="AP66" i="17" s="1"/>
  <c r="J66" i="17"/>
  <c r="AH65" i="17"/>
  <c r="AD65" i="17"/>
  <c r="Z65" i="17"/>
  <c r="T65" i="17"/>
  <c r="P65" i="17"/>
  <c r="L65" i="17"/>
  <c r="AF64" i="17"/>
  <c r="AB64" i="17"/>
  <c r="X64" i="17"/>
  <c r="R64" i="17"/>
  <c r="AT64" i="17" s="1"/>
  <c r="N64" i="17"/>
  <c r="AP64" i="17" s="1"/>
  <c r="J64" i="17"/>
  <c r="AG63" i="17"/>
  <c r="AC63" i="17"/>
  <c r="Y63" i="17"/>
  <c r="S63" i="17"/>
  <c r="O63" i="17"/>
  <c r="AQ63" i="17" s="1"/>
  <c r="K63" i="17"/>
  <c r="AH62" i="17"/>
  <c r="AD62" i="17"/>
  <c r="Z62" i="17"/>
  <c r="T62" i="17"/>
  <c r="P62" i="17"/>
  <c r="L62" i="17"/>
  <c r="AH58" i="17"/>
  <c r="AD58" i="17"/>
  <c r="Z58" i="17"/>
  <c r="T58" i="17"/>
  <c r="AV58" i="17" s="1"/>
  <c r="P58" i="17"/>
  <c r="L58" i="17"/>
  <c r="AN58" i="17" s="1"/>
  <c r="AF57" i="17"/>
  <c r="AB57" i="17"/>
  <c r="X57" i="17"/>
  <c r="R57" i="17"/>
  <c r="N57" i="17"/>
  <c r="AP57" i="17" s="1"/>
  <c r="J57" i="17"/>
  <c r="AG56" i="17"/>
  <c r="AC56" i="17"/>
  <c r="Y56" i="17"/>
  <c r="S56" i="17"/>
  <c r="AU56" i="17" s="1"/>
  <c r="O56" i="17"/>
  <c r="K56" i="17"/>
  <c r="AM56" i="17" s="1"/>
  <c r="AI55" i="17"/>
  <c r="AE55" i="17"/>
  <c r="AA55" i="17"/>
  <c r="U55" i="17"/>
  <c r="AW55" i="17" s="1"/>
  <c r="Q55" i="17"/>
  <c r="AS55" i="17" s="1"/>
  <c r="M55" i="17"/>
  <c r="AO55" i="17" s="1"/>
  <c r="AF54" i="17"/>
  <c r="AB54" i="17"/>
  <c r="X54" i="17"/>
  <c r="R54" i="17"/>
  <c r="AT54" i="17" s="1"/>
  <c r="N54" i="17"/>
  <c r="J54" i="17"/>
  <c r="AH53" i="17"/>
  <c r="AD53" i="17"/>
  <c r="Z53" i="17"/>
  <c r="T53" i="17"/>
  <c r="P53" i="17"/>
  <c r="AR53" i="17" s="1"/>
  <c r="L53" i="17"/>
  <c r="AN53" i="17" s="1"/>
  <c r="AI52" i="17"/>
  <c r="AE52" i="17"/>
  <c r="AA52" i="17"/>
  <c r="U52" i="17"/>
  <c r="AW52" i="17" s="1"/>
  <c r="Q52" i="17"/>
  <c r="M52" i="17"/>
  <c r="AO52" i="17" s="1"/>
  <c r="AG51" i="17"/>
  <c r="AC51" i="17"/>
  <c r="Y51" i="17"/>
  <c r="S51" i="17"/>
  <c r="AU51" i="17" s="1"/>
  <c r="O51" i="17"/>
  <c r="AQ51" i="17" s="1"/>
  <c r="K51" i="17"/>
  <c r="AM51" i="17" s="1"/>
  <c r="AH50" i="17"/>
  <c r="AD50" i="17"/>
  <c r="Z50" i="17"/>
  <c r="T50" i="17"/>
  <c r="P50" i="17"/>
  <c r="L50" i="17"/>
  <c r="AI49" i="17"/>
  <c r="AE49" i="17"/>
  <c r="AA49" i="17"/>
  <c r="U49" i="17"/>
  <c r="Q49" i="17"/>
  <c r="AS49" i="17" s="1"/>
  <c r="M49" i="17"/>
  <c r="AO49" i="17" s="1"/>
  <c r="AF48" i="17"/>
  <c r="AB48" i="17"/>
  <c r="X48" i="17"/>
  <c r="R48" i="17"/>
  <c r="AT48" i="17" s="1"/>
  <c r="N48" i="17"/>
  <c r="J48" i="17"/>
  <c r="AH47" i="17"/>
  <c r="AD47" i="17"/>
  <c r="Z47" i="17"/>
  <c r="T47" i="17"/>
  <c r="P47" i="17"/>
  <c r="L47" i="17"/>
  <c r="AF46" i="17"/>
  <c r="AB46" i="17"/>
  <c r="X46" i="17"/>
  <c r="R46" i="17"/>
  <c r="AT46" i="17" s="1"/>
  <c r="N46" i="17"/>
  <c r="J46" i="17"/>
  <c r="AG45" i="17"/>
  <c r="AC45" i="17"/>
  <c r="Y45" i="17"/>
  <c r="S45" i="17"/>
  <c r="O45" i="17"/>
  <c r="K45" i="17"/>
  <c r="AI44" i="17"/>
  <c r="AE44" i="17"/>
  <c r="AA44" i="17"/>
  <c r="U44" i="17"/>
  <c r="Q44" i="17"/>
  <c r="M44" i="17"/>
  <c r="AF40" i="17"/>
  <c r="AB40" i="17"/>
  <c r="X40" i="17"/>
  <c r="R40" i="17"/>
  <c r="N40" i="17"/>
  <c r="AP40" i="17" s="1"/>
  <c r="J40" i="17"/>
  <c r="AH39" i="17"/>
  <c r="AD39" i="17"/>
  <c r="Z39" i="17"/>
  <c r="T39" i="17"/>
  <c r="AV39" i="17" s="1"/>
  <c r="P39" i="17"/>
  <c r="AR39" i="17" s="1"/>
  <c r="L39" i="17"/>
  <c r="AN39" i="17" s="1"/>
  <c r="AF38" i="17"/>
  <c r="AB38" i="17"/>
  <c r="X38" i="17"/>
  <c r="R38" i="17"/>
  <c r="AT38" i="17" s="1"/>
  <c r="N38" i="17"/>
  <c r="AP38" i="17" s="1"/>
  <c r="J38" i="17"/>
  <c r="AH37" i="17"/>
  <c r="AD37" i="17"/>
  <c r="Z37" i="17"/>
  <c r="T37" i="17"/>
  <c r="AV37" i="17" s="1"/>
  <c r="P37" i="17"/>
  <c r="AR37" i="17" s="1"/>
  <c r="L37" i="17"/>
  <c r="AI36" i="17"/>
  <c r="AE36" i="17"/>
  <c r="AA36" i="17"/>
  <c r="U36" i="17"/>
  <c r="AW36" i="17" s="1"/>
  <c r="Q36" i="17"/>
  <c r="AS36" i="17" s="1"/>
  <c r="M36" i="17"/>
  <c r="AO36" i="17" s="1"/>
  <c r="AG35" i="17"/>
  <c r="AC35" i="17"/>
  <c r="Y35" i="17"/>
  <c r="S35" i="17"/>
  <c r="AU35" i="17" s="1"/>
  <c r="O35" i="17"/>
  <c r="AQ35" i="17" s="1"/>
  <c r="K35" i="17"/>
  <c r="AH34" i="17"/>
  <c r="AD34" i="17"/>
  <c r="Z34" i="17"/>
  <c r="T34" i="17"/>
  <c r="P34" i="17"/>
  <c r="AR34" i="17" s="1"/>
  <c r="BK79" i="18"/>
  <c r="AT79" i="18"/>
  <c r="AB79" i="18"/>
  <c r="K79" i="18"/>
  <c r="BI78" i="18"/>
  <c r="AX78" i="18"/>
  <c r="AL78" i="18"/>
  <c r="Z78" i="18"/>
  <c r="O78" i="18"/>
  <c r="BK77" i="18"/>
  <c r="AY77" i="18"/>
  <c r="AM77" i="18"/>
  <c r="AB77" i="18"/>
  <c r="P77" i="18"/>
  <c r="F77" i="18"/>
  <c r="BI76" i="18"/>
  <c r="AZ76" i="18"/>
  <c r="AR76" i="18"/>
  <c r="AI76" i="18"/>
  <c r="Z76" i="18"/>
  <c r="R76" i="18"/>
  <c r="I76" i="18"/>
  <c r="BJ75" i="18"/>
  <c r="BA75" i="18"/>
  <c r="AS75" i="18"/>
  <c r="AJ75" i="18"/>
  <c r="AA75" i="18"/>
  <c r="S75" i="18"/>
  <c r="J75" i="18"/>
  <c r="BM74" i="18"/>
  <c r="BE74" i="18"/>
  <c r="AV74" i="18"/>
  <c r="AM74" i="18"/>
  <c r="AE74" i="18"/>
  <c r="V74" i="18"/>
  <c r="M74" i="18"/>
  <c r="E74" i="18"/>
  <c r="BN73" i="18"/>
  <c r="BF73" i="18"/>
  <c r="AW73" i="18"/>
  <c r="AN73" i="18"/>
  <c r="AF73" i="18"/>
  <c r="W73" i="18"/>
  <c r="N73" i="18"/>
  <c r="F73" i="18"/>
  <c r="BI72" i="18"/>
  <c r="AZ72" i="18"/>
  <c r="AR72" i="18"/>
  <c r="AI72" i="18"/>
  <c r="Z72" i="18"/>
  <c r="R72" i="18"/>
  <c r="I72" i="18"/>
  <c r="BJ71" i="18"/>
  <c r="BA71" i="18"/>
  <c r="AS71" i="18"/>
  <c r="AJ71" i="18"/>
  <c r="AA71" i="18"/>
  <c r="BH79" i="18"/>
  <c r="AK79" i="18"/>
  <c r="P79" i="18"/>
  <c r="BE78" i="18"/>
  <c r="AR78" i="18"/>
  <c r="AB78" i="18"/>
  <c r="K78" i="18"/>
  <c r="BP77" i="18"/>
  <c r="BC77" i="18"/>
  <c r="AL77" i="18"/>
  <c r="V77" i="18"/>
  <c r="I77" i="18"/>
  <c r="BN76" i="18"/>
  <c r="BE76" i="18"/>
  <c r="AS76" i="18"/>
  <c r="AF76" i="18"/>
  <c r="V76" i="18"/>
  <c r="J76" i="18"/>
  <c r="BF75" i="18"/>
  <c r="AV75" i="18"/>
  <c r="AI75" i="18"/>
  <c r="W75" i="18"/>
  <c r="M75" i="18"/>
  <c r="BJ74" i="18"/>
  <c r="AZ74" i="18"/>
  <c r="AN74" i="18"/>
  <c r="AA74" i="18"/>
  <c r="R74" i="18"/>
  <c r="F74" i="18"/>
  <c r="BM73" i="18"/>
  <c r="BA73" i="18"/>
  <c r="AR73" i="18"/>
  <c r="AE73" i="18"/>
  <c r="S73" i="18"/>
  <c r="I73" i="18"/>
  <c r="BN72" i="18"/>
  <c r="BE72" i="18"/>
  <c r="AS72" i="18"/>
  <c r="AF72" i="18"/>
  <c r="V72" i="18"/>
  <c r="J72" i="18"/>
  <c r="BF71" i="18"/>
  <c r="AV71" i="18"/>
  <c r="AI71" i="18"/>
  <c r="W71" i="18"/>
  <c r="N71" i="18"/>
  <c r="F71" i="18"/>
  <c r="BI70" i="18"/>
  <c r="AZ70" i="18"/>
  <c r="AR70" i="18"/>
  <c r="AI70" i="18"/>
  <c r="Z70" i="18"/>
  <c r="R70" i="18"/>
  <c r="I70" i="18"/>
  <c r="BJ69" i="18"/>
  <c r="BA69" i="18"/>
  <c r="AS69" i="18"/>
  <c r="AJ69" i="18"/>
  <c r="AA69" i="18"/>
  <c r="S69" i="18"/>
  <c r="J69" i="18"/>
  <c r="E68" i="18"/>
  <c r="F67" i="18"/>
  <c r="AF94" i="17"/>
  <c r="X94" i="17"/>
  <c r="N94" i="17"/>
  <c r="AP94" i="17" s="1"/>
  <c r="AC93" i="17"/>
  <c r="S93" i="17"/>
  <c r="AU93" i="17" s="1"/>
  <c r="K93" i="17"/>
  <c r="AM93" i="17" s="1"/>
  <c r="AE92" i="17"/>
  <c r="U92" i="17"/>
  <c r="AW92" i="17" s="1"/>
  <c r="M92" i="17"/>
  <c r="AO92" i="17" s="1"/>
  <c r="AB91" i="17"/>
  <c r="R91" i="17"/>
  <c r="J91" i="17"/>
  <c r="AE90" i="17"/>
  <c r="U90" i="17"/>
  <c r="AW90" i="17" s="1"/>
  <c r="M90" i="17"/>
  <c r="AO90" i="17" s="1"/>
  <c r="AI89" i="17"/>
  <c r="AA89" i="17"/>
  <c r="Q89" i="17"/>
  <c r="AS89" i="17" s="1"/>
  <c r="AC88" i="17"/>
  <c r="S88" i="17"/>
  <c r="AU88" i="17" s="1"/>
  <c r="K88" i="17"/>
  <c r="AM88" i="17" s="1"/>
  <c r="AG87" i="17"/>
  <c r="Y87" i="17"/>
  <c r="O87" i="17"/>
  <c r="AQ87" i="17" s="1"/>
  <c r="AB86" i="17"/>
  <c r="R86" i="17"/>
  <c r="J86" i="17"/>
  <c r="AF85" i="17"/>
  <c r="X85" i="17"/>
  <c r="N85" i="17"/>
  <c r="AP85" i="17" s="1"/>
  <c r="AH84" i="17"/>
  <c r="Z84" i="17"/>
  <c r="P84" i="17"/>
  <c r="AR84" i="17" s="1"/>
  <c r="AE83" i="17"/>
  <c r="U83" i="17"/>
  <c r="M83" i="17"/>
  <c r="AG82" i="17"/>
  <c r="Y82" i="17"/>
  <c r="O82" i="17"/>
  <c r="AC81" i="17"/>
  <c r="S81" i="17"/>
  <c r="K81" i="17"/>
  <c r="AM81" i="17" s="1"/>
  <c r="AE80" i="17"/>
  <c r="U80" i="17"/>
  <c r="M80" i="17"/>
  <c r="AI76" i="17"/>
  <c r="AA76" i="17"/>
  <c r="Q76" i="17"/>
  <c r="AS76" i="17" s="1"/>
  <c r="AD75" i="17"/>
  <c r="T75" i="17"/>
  <c r="AV75" i="17" s="1"/>
  <c r="L75" i="17"/>
  <c r="AH74" i="17"/>
  <c r="Z74" i="17"/>
  <c r="P74" i="17"/>
  <c r="AR74" i="17" s="1"/>
  <c r="AB73" i="17"/>
  <c r="R73" i="17"/>
  <c r="AT73" i="17" s="1"/>
  <c r="J73" i="17"/>
  <c r="AF72" i="17"/>
  <c r="X72" i="17"/>
  <c r="N72" i="17"/>
  <c r="AP72" i="17" s="1"/>
  <c r="AH71" i="17"/>
  <c r="Z71" i="17"/>
  <c r="P71" i="17"/>
  <c r="AR71" i="17" s="1"/>
  <c r="AD70" i="17"/>
  <c r="T70" i="17"/>
  <c r="AV70" i="17" s="1"/>
  <c r="L70" i="17"/>
  <c r="AN70" i="17" s="1"/>
  <c r="AF69" i="17"/>
  <c r="X69" i="17"/>
  <c r="N69" i="17"/>
  <c r="AP69" i="17" s="1"/>
  <c r="AB68" i="17"/>
  <c r="R68" i="17"/>
  <c r="J68" i="17"/>
  <c r="AD67" i="17"/>
  <c r="T67" i="17"/>
  <c r="AV67" i="17" s="1"/>
  <c r="L67" i="17"/>
  <c r="AN67" i="17" s="1"/>
  <c r="AH66" i="17"/>
  <c r="Z66" i="17"/>
  <c r="P66" i="17"/>
  <c r="AR66" i="17" s="1"/>
  <c r="AC65" i="17"/>
  <c r="S65" i="17"/>
  <c r="K65" i="17"/>
  <c r="AH64" i="17"/>
  <c r="Z64" i="17"/>
  <c r="P64" i="17"/>
  <c r="AR64" i="17" s="1"/>
  <c r="AB63" i="17"/>
  <c r="R63" i="17"/>
  <c r="AT63" i="17" s="1"/>
  <c r="J63" i="17"/>
  <c r="AF62" i="17"/>
  <c r="X62" i="17"/>
  <c r="N62" i="17"/>
  <c r="AG58" i="17"/>
  <c r="Y58" i="17"/>
  <c r="O58" i="17"/>
  <c r="AQ58" i="17" s="1"/>
  <c r="AD57" i="17"/>
  <c r="T57" i="17"/>
  <c r="L57" i="17"/>
  <c r="AN57" i="17" s="1"/>
  <c r="AF56" i="17"/>
  <c r="X56" i="17"/>
  <c r="N56" i="17"/>
  <c r="AC55" i="17"/>
  <c r="S55" i="17"/>
  <c r="AU55" i="17" s="1"/>
  <c r="K55" i="17"/>
  <c r="AE54" i="17"/>
  <c r="U54" i="17"/>
  <c r="AW54" i="17" s="1"/>
  <c r="M54" i="17"/>
  <c r="AO54" i="17" s="1"/>
  <c r="AB53" i="17"/>
  <c r="R53" i="17"/>
  <c r="J53" i="17"/>
  <c r="AD52" i="17"/>
  <c r="T52" i="17"/>
  <c r="AV52" i="17" s="1"/>
  <c r="L52" i="17"/>
  <c r="AN52" i="17" s="1"/>
  <c r="AI51" i="17"/>
  <c r="AA51" i="17"/>
  <c r="Q51" i="17"/>
  <c r="AS51" i="17" s="1"/>
  <c r="AC50" i="17"/>
  <c r="S50" i="17"/>
  <c r="K50" i="17"/>
  <c r="AG49" i="17"/>
  <c r="Y49" i="17"/>
  <c r="O49" i="17"/>
  <c r="AQ49" i="17" s="1"/>
  <c r="AI48" i="17"/>
  <c r="AA48" i="17"/>
  <c r="Q48" i="17"/>
  <c r="AF47" i="17"/>
  <c r="X47" i="17"/>
  <c r="N47" i="17"/>
  <c r="AI46" i="17"/>
  <c r="AA46" i="17"/>
  <c r="Q46" i="17"/>
  <c r="AS46" i="17" s="1"/>
  <c r="AE45" i="17"/>
  <c r="U45" i="17"/>
  <c r="M45" i="17"/>
  <c r="AH44" i="17"/>
  <c r="Z44" i="17"/>
  <c r="P44" i="17"/>
  <c r="AD40" i="17"/>
  <c r="T40" i="17"/>
  <c r="AV40" i="17" s="1"/>
  <c r="L40" i="17"/>
  <c r="AN40" i="17" s="1"/>
  <c r="AG39" i="17"/>
  <c r="Y39" i="17"/>
  <c r="O39" i="17"/>
  <c r="AD38" i="17"/>
  <c r="T38" i="17"/>
  <c r="L38" i="17"/>
  <c r="AN38" i="17" s="1"/>
  <c r="AG37" i="17"/>
  <c r="Y37" i="17"/>
  <c r="O37" i="17"/>
  <c r="AQ37" i="17" s="1"/>
  <c r="AC36" i="17"/>
  <c r="S36" i="17"/>
  <c r="AU36" i="17" s="1"/>
  <c r="K36" i="17"/>
  <c r="AF35" i="17"/>
  <c r="X35" i="17"/>
  <c r="N35" i="17"/>
  <c r="AP35" i="17" s="1"/>
  <c r="AB34" i="17"/>
  <c r="R34" i="17"/>
  <c r="AT34" i="17" s="1"/>
  <c r="K34" i="17"/>
  <c r="AM34" i="17" s="1"/>
  <c r="AH33" i="17"/>
  <c r="AC33" i="17"/>
  <c r="U33" i="17"/>
  <c r="AW33" i="17" s="1"/>
  <c r="P33" i="17"/>
  <c r="AR33" i="17" s="1"/>
  <c r="K33" i="17"/>
  <c r="AM33" i="17" s="1"/>
  <c r="AF32" i="17"/>
  <c r="AB32" i="17"/>
  <c r="X32" i="17"/>
  <c r="R32" i="17"/>
  <c r="N32" i="17"/>
  <c r="J32" i="17"/>
  <c r="AG31" i="17"/>
  <c r="AC31" i="17"/>
  <c r="Y31" i="17"/>
  <c r="S31" i="17"/>
  <c r="AU31" i="17" s="1"/>
  <c r="O31" i="17"/>
  <c r="AQ31" i="17" s="1"/>
  <c r="K31" i="17"/>
  <c r="AM31" i="17" s="1"/>
  <c r="AH30" i="17"/>
  <c r="AD30" i="17"/>
  <c r="Z30" i="17"/>
  <c r="T30" i="17"/>
  <c r="AV30" i="17" s="1"/>
  <c r="P30" i="17"/>
  <c r="AR30" i="17" s="1"/>
  <c r="L30" i="17"/>
  <c r="AN30" i="17" s="1"/>
  <c r="AF29" i="17"/>
  <c r="AB29" i="17"/>
  <c r="X29" i="17"/>
  <c r="R29" i="17"/>
  <c r="N29" i="17"/>
  <c r="J29" i="17"/>
  <c r="AH28" i="17"/>
  <c r="AD28" i="17"/>
  <c r="Z28" i="17"/>
  <c r="T28" i="17"/>
  <c r="AV28" i="17" s="1"/>
  <c r="P28" i="17"/>
  <c r="AR28" i="17" s="1"/>
  <c r="L28" i="17"/>
  <c r="AN28" i="17" s="1"/>
  <c r="AI27" i="17"/>
  <c r="AE27" i="17"/>
  <c r="AA27" i="17"/>
  <c r="U27" i="17"/>
  <c r="Q27" i="17"/>
  <c r="M27" i="17"/>
  <c r="AF26" i="17"/>
  <c r="AB26" i="17"/>
  <c r="X26" i="17"/>
  <c r="R26" i="17"/>
  <c r="N26" i="17"/>
  <c r="J26" i="17"/>
  <c r="AF22" i="17"/>
  <c r="AB22" i="17"/>
  <c r="X22" i="17"/>
  <c r="R22" i="17"/>
  <c r="AT22" i="17" s="1"/>
  <c r="N22" i="17"/>
  <c r="AP22" i="17" s="1"/>
  <c r="J22" i="17"/>
  <c r="AF21" i="17"/>
  <c r="AB21" i="17"/>
  <c r="X21" i="17"/>
  <c r="R21" i="17"/>
  <c r="AT21" i="17" s="1"/>
  <c r="N21" i="17"/>
  <c r="AP21" i="17" s="1"/>
  <c r="J21" i="17"/>
  <c r="AI20" i="17"/>
  <c r="AE20" i="17"/>
  <c r="AA20" i="17"/>
  <c r="U20" i="17"/>
  <c r="Q20" i="17"/>
  <c r="AS20" i="17" s="1"/>
  <c r="M20" i="17"/>
  <c r="AO20" i="17" s="1"/>
  <c r="I20" i="17"/>
  <c r="AK20" i="17" s="1"/>
  <c r="AH19" i="17"/>
  <c r="AD19" i="17"/>
  <c r="Z19" i="17"/>
  <c r="T19" i="17"/>
  <c r="AV19" i="17" s="1"/>
  <c r="P19" i="17"/>
  <c r="AR19" i="17" s="1"/>
  <c r="L19" i="17"/>
  <c r="AN19" i="17" s="1"/>
  <c r="AG18" i="17"/>
  <c r="AC18" i="17"/>
  <c r="Y18" i="17"/>
  <c r="S18" i="17"/>
  <c r="AU18" i="17" s="1"/>
  <c r="O18" i="17"/>
  <c r="K18" i="17"/>
  <c r="AM18" i="17" s="1"/>
  <c r="AG17" i="17"/>
  <c r="AC17" i="17"/>
  <c r="Y17" i="17"/>
  <c r="S17" i="17"/>
  <c r="AU17" i="17" s="1"/>
  <c r="O17" i="17"/>
  <c r="K17" i="17"/>
  <c r="AM17" i="17" s="1"/>
  <c r="AG16" i="17"/>
  <c r="AC16" i="17"/>
  <c r="Y16" i="17"/>
  <c r="S16" i="17"/>
  <c r="AU16" i="17" s="1"/>
  <c r="O16" i="17"/>
  <c r="AQ16" i="17" s="1"/>
  <c r="K16" i="17"/>
  <c r="AM16" i="17" s="1"/>
  <c r="AF15" i="17"/>
  <c r="AB15" i="17"/>
  <c r="X15" i="17"/>
  <c r="R15" i="17"/>
  <c r="AT15" i="17" s="1"/>
  <c r="N15" i="17"/>
  <c r="J15" i="17"/>
  <c r="AF14" i="17"/>
  <c r="AB14" i="17"/>
  <c r="X14" i="17"/>
  <c r="R14" i="17"/>
  <c r="AT14" i="17" s="1"/>
  <c r="N14" i="17"/>
  <c r="AP14" i="17" s="1"/>
  <c r="J14" i="17"/>
  <c r="AF13" i="17"/>
  <c r="AB13" i="17"/>
  <c r="X13" i="17"/>
  <c r="R13" i="17"/>
  <c r="AT13" i="17" s="1"/>
  <c r="N13" i="17"/>
  <c r="AP13" i="17" s="1"/>
  <c r="J13" i="17"/>
  <c r="AF12" i="17"/>
  <c r="AB12" i="17"/>
  <c r="X12" i="17"/>
  <c r="R12" i="17"/>
  <c r="AT12" i="17" s="1"/>
  <c r="N12" i="17"/>
  <c r="AP12" i="17" s="1"/>
  <c r="J12" i="17"/>
  <c r="AI11" i="17"/>
  <c r="AE11" i="17"/>
  <c r="AA11" i="17"/>
  <c r="U11" i="17"/>
  <c r="AW11" i="17" s="1"/>
  <c r="Q11" i="17"/>
  <c r="AS11" i="17" s="1"/>
  <c r="M11" i="17"/>
  <c r="AO11" i="17" s="1"/>
  <c r="I11" i="17"/>
  <c r="AH10" i="17"/>
  <c r="AD10" i="17"/>
  <c r="Z10" i="17"/>
  <c r="T10" i="17"/>
  <c r="AV10" i="17" s="1"/>
  <c r="P10" i="17"/>
  <c r="L10" i="17"/>
  <c r="AN10" i="17" s="1"/>
  <c r="AG9" i="17"/>
  <c r="AC9" i="17"/>
  <c r="Y9" i="17"/>
  <c r="S9" i="17"/>
  <c r="AU9" i="17" s="1"/>
  <c r="O9" i="17"/>
  <c r="AQ9" i="17" s="1"/>
  <c r="K9" i="17"/>
  <c r="AF8" i="17"/>
  <c r="AB8" i="17"/>
  <c r="X8" i="17"/>
  <c r="R8" i="17"/>
  <c r="N8" i="17"/>
  <c r="J8" i="17"/>
  <c r="S94" i="15"/>
  <c r="O94" i="15"/>
  <c r="K94" i="15"/>
  <c r="U93" i="15"/>
  <c r="Q93" i="15"/>
  <c r="BG22" i="22" s="1"/>
  <c r="M93" i="15"/>
  <c r="S92" i="15"/>
  <c r="O92" i="15"/>
  <c r="K92" i="15"/>
  <c r="U91" i="15"/>
  <c r="Q91" i="15"/>
  <c r="M91" i="15"/>
  <c r="S90" i="15"/>
  <c r="O90" i="15"/>
  <c r="K90" i="15"/>
  <c r="T89" i="15"/>
  <c r="BJ18" i="22" s="1"/>
  <c r="P89" i="15"/>
  <c r="BF18" i="22" s="1"/>
  <c r="L89" i="15"/>
  <c r="U88" i="15"/>
  <c r="Q88" i="15"/>
  <c r="M88" i="15"/>
  <c r="R87" i="15"/>
  <c r="N87" i="15"/>
  <c r="J87" i="15"/>
  <c r="T86" i="15"/>
  <c r="P86" i="15"/>
  <c r="L86" i="15"/>
  <c r="R85" i="15"/>
  <c r="N85" i="15"/>
  <c r="J85" i="15"/>
  <c r="T84" i="15"/>
  <c r="P84" i="15"/>
  <c r="L84" i="15"/>
  <c r="R83" i="15"/>
  <c r="N83" i="15"/>
  <c r="J83" i="15"/>
  <c r="S82" i="15"/>
  <c r="O82" i="15"/>
  <c r="K82" i="15"/>
  <c r="T81" i="15"/>
  <c r="P81" i="15"/>
  <c r="L81" i="15"/>
  <c r="T76" i="15"/>
  <c r="P76" i="15"/>
  <c r="L76" i="15"/>
  <c r="R75" i="15"/>
  <c r="N75" i="15"/>
  <c r="J75" i="15"/>
  <c r="T74" i="15"/>
  <c r="P74" i="15"/>
  <c r="L74" i="15"/>
  <c r="U73" i="15"/>
  <c r="Q73" i="15"/>
  <c r="M73" i="15"/>
  <c r="R72" i="15"/>
  <c r="N72" i="15"/>
  <c r="J72" i="15"/>
  <c r="S71" i="15"/>
  <c r="O71" i="15"/>
  <c r="K71" i="15"/>
  <c r="U70" i="15"/>
  <c r="Q70" i="15"/>
  <c r="M70" i="15"/>
  <c r="R69" i="15"/>
  <c r="N69" i="15"/>
  <c r="J69" i="15"/>
  <c r="T68" i="15"/>
  <c r="P68" i="15"/>
  <c r="AT15" i="22" s="1"/>
  <c r="L68" i="15"/>
  <c r="R67" i="15"/>
  <c r="N67" i="15"/>
  <c r="J67" i="15"/>
  <c r="T66" i="15"/>
  <c r="P66" i="15"/>
  <c r="L66" i="15"/>
  <c r="U65" i="15"/>
  <c r="Q65" i="15"/>
  <c r="M65" i="15"/>
  <c r="S64" i="15"/>
  <c r="AW11" i="22" s="1"/>
  <c r="O64" i="15"/>
  <c r="K64" i="15"/>
  <c r="T63" i="15"/>
  <c r="P63" i="15"/>
  <c r="L63" i="15"/>
  <c r="T58" i="15"/>
  <c r="P58" i="15"/>
  <c r="L58" i="15"/>
  <c r="R57" i="15"/>
  <c r="N57" i="15"/>
  <c r="AF22" i="22" s="1"/>
  <c r="J57" i="15"/>
  <c r="S56" i="15"/>
  <c r="O56" i="15"/>
  <c r="K56" i="15"/>
  <c r="AC21" i="22" s="1"/>
  <c r="U55" i="15"/>
  <c r="Q55" i="15"/>
  <c r="M55" i="15"/>
  <c r="R54" i="15"/>
  <c r="N54" i="15"/>
  <c r="J54" i="15"/>
  <c r="T53" i="15"/>
  <c r="P53" i="15"/>
  <c r="L53" i="15"/>
  <c r="U52" i="15"/>
  <c r="Q52" i="15"/>
  <c r="M52" i="15"/>
  <c r="R51" i="15"/>
  <c r="N51" i="15"/>
  <c r="J51" i="15"/>
  <c r="T50" i="15"/>
  <c r="P50" i="15"/>
  <c r="L50" i="15"/>
  <c r="R49" i="15"/>
  <c r="N49" i="15"/>
  <c r="AF14" i="22" s="1"/>
  <c r="J49" i="15"/>
  <c r="T48" i="15"/>
  <c r="P48" i="15"/>
  <c r="L48" i="15"/>
  <c r="R47" i="15"/>
  <c r="N47" i="15"/>
  <c r="AF12" i="22" s="1"/>
  <c r="J47" i="15"/>
  <c r="S46" i="15"/>
  <c r="O46" i="15"/>
  <c r="K46" i="15"/>
  <c r="T45" i="15"/>
  <c r="P45" i="15"/>
  <c r="L45" i="15"/>
  <c r="U40" i="15"/>
  <c r="Q40" i="15"/>
  <c r="M40" i="15"/>
  <c r="S39" i="15"/>
  <c r="O39" i="15"/>
  <c r="K39" i="15"/>
  <c r="T38" i="15"/>
  <c r="P38" i="15"/>
  <c r="L38" i="15"/>
  <c r="R37" i="15"/>
  <c r="N37" i="15"/>
  <c r="J37" i="15"/>
  <c r="T36" i="15"/>
  <c r="P36" i="15"/>
  <c r="L36" i="15"/>
  <c r="U35" i="15"/>
  <c r="Q35" i="15"/>
  <c r="M35" i="15"/>
  <c r="R34" i="15"/>
  <c r="X17" i="22" s="1"/>
  <c r="N34" i="15"/>
  <c r="J34" i="15"/>
  <c r="S33" i="15"/>
  <c r="O33" i="15"/>
  <c r="K33" i="15"/>
  <c r="T32" i="15"/>
  <c r="P32" i="15"/>
  <c r="L32" i="15"/>
  <c r="U31" i="15"/>
  <c r="Q31" i="15"/>
  <c r="M31" i="15"/>
  <c r="R30" i="15"/>
  <c r="N30" i="15"/>
  <c r="J30" i="15"/>
  <c r="S29" i="15"/>
  <c r="O29" i="15"/>
  <c r="K29" i="15"/>
  <c r="T28" i="15"/>
  <c r="P28" i="15"/>
  <c r="L28" i="15"/>
  <c r="U27" i="15"/>
  <c r="Q27" i="15"/>
  <c r="M27" i="15"/>
  <c r="U22" i="15"/>
  <c r="Q22" i="15"/>
  <c r="M22" i="15"/>
  <c r="I22" i="15"/>
  <c r="AK22" i="15" s="1"/>
  <c r="U21" i="15"/>
  <c r="Q21" i="15"/>
  <c r="M21" i="15"/>
  <c r="I21" i="15"/>
  <c r="AK21" i="15" s="1"/>
  <c r="T20" i="15"/>
  <c r="P20" i="15"/>
  <c r="L20" i="15"/>
  <c r="T19" i="15"/>
  <c r="P19" i="15"/>
  <c r="L19" i="15"/>
  <c r="T18" i="15"/>
  <c r="P18" i="15"/>
  <c r="L18" i="15"/>
  <c r="S17" i="15"/>
  <c r="O17" i="15"/>
  <c r="K17" i="15"/>
  <c r="S16" i="15"/>
  <c r="M17" i="22" s="1"/>
  <c r="O16" i="15"/>
  <c r="K16" i="15"/>
  <c r="R15" i="15"/>
  <c r="N15" i="15"/>
  <c r="J15" i="15"/>
  <c r="U14" i="15"/>
  <c r="Q14" i="15"/>
  <c r="M14" i="15"/>
  <c r="I14" i="15"/>
  <c r="AK14" i="15" s="1"/>
  <c r="T13" i="15"/>
  <c r="P13" i="15"/>
  <c r="L13" i="15"/>
  <c r="S12" i="15"/>
  <c r="O12" i="15"/>
  <c r="K12" i="15"/>
  <c r="S11" i="15"/>
  <c r="O11" i="15"/>
  <c r="K11" i="15"/>
  <c r="R10" i="15"/>
  <c r="N10" i="15"/>
  <c r="J10" i="15"/>
  <c r="U9" i="15"/>
  <c r="Q9" i="15"/>
  <c r="M9" i="15"/>
  <c r="I9" i="15"/>
  <c r="L8" i="15"/>
  <c r="BB79" i="18"/>
  <c r="AH79" i="18"/>
  <c r="I79" i="18"/>
  <c r="BP78" i="18"/>
  <c r="BC78" i="18"/>
  <c r="AM78" i="18"/>
  <c r="V78" i="18"/>
  <c r="I78" i="18"/>
  <c r="BO77" i="18"/>
  <c r="AX77" i="18"/>
  <c r="AH77" i="18"/>
  <c r="U77" i="18"/>
  <c r="E77" i="18"/>
  <c r="BM76" i="18"/>
  <c r="BA76" i="18"/>
  <c r="AN76" i="18"/>
  <c r="AE76" i="18"/>
  <c r="S76" i="18"/>
  <c r="F76" i="18"/>
  <c r="BN75" i="18"/>
  <c r="BE75" i="18"/>
  <c r="AR75" i="18"/>
  <c r="AF75" i="18"/>
  <c r="V75" i="18"/>
  <c r="I75" i="18"/>
  <c r="BI74" i="18"/>
  <c r="AW74" i="18"/>
  <c r="AJ74" i="18"/>
  <c r="Z74" i="18"/>
  <c r="N74" i="18"/>
  <c r="BJ73" i="18"/>
  <c r="AZ73" i="18"/>
  <c r="AM73" i="18"/>
  <c r="AA73" i="18"/>
  <c r="R73" i="18"/>
  <c r="E73" i="18"/>
  <c r="BM72" i="18"/>
  <c r="BA72" i="18"/>
  <c r="AN72" i="18"/>
  <c r="AE72" i="18"/>
  <c r="S72" i="18"/>
  <c r="F72" i="18"/>
  <c r="BN71" i="18"/>
  <c r="BE71" i="18"/>
  <c r="AR71" i="18"/>
  <c r="AF71" i="18"/>
  <c r="V71" i="18"/>
  <c r="M71" i="18"/>
  <c r="E71" i="18"/>
  <c r="BN70" i="18"/>
  <c r="BF70" i="18"/>
  <c r="AW70" i="18"/>
  <c r="AN70" i="18"/>
  <c r="AF70" i="18"/>
  <c r="W70" i="18"/>
  <c r="N70" i="18"/>
  <c r="F70" i="18"/>
  <c r="BI69" i="18"/>
  <c r="AZ69" i="18"/>
  <c r="AR69" i="18"/>
  <c r="AI69" i="18"/>
  <c r="Z69" i="18"/>
  <c r="R69" i="18"/>
  <c r="I69" i="18"/>
  <c r="E67" i="18"/>
  <c r="F66" i="18"/>
  <c r="AE94" i="17"/>
  <c r="U94" i="17"/>
  <c r="AW94" i="17" s="1"/>
  <c r="M94" i="17"/>
  <c r="AH93" i="17"/>
  <c r="Z93" i="17"/>
  <c r="P93" i="17"/>
  <c r="AR93" i="17" s="1"/>
  <c r="AD92" i="17"/>
  <c r="T92" i="17"/>
  <c r="AV92" i="17" s="1"/>
  <c r="L92" i="17"/>
  <c r="AN92" i="17" s="1"/>
  <c r="AG91" i="17"/>
  <c r="Y91" i="17"/>
  <c r="O91" i="17"/>
  <c r="AQ91" i="17" s="1"/>
  <c r="AD90" i="17"/>
  <c r="T90" i="17"/>
  <c r="AV90" i="17" s="1"/>
  <c r="L90" i="17"/>
  <c r="AF89" i="17"/>
  <c r="X89" i="17"/>
  <c r="N89" i="17"/>
  <c r="AP89" i="17" s="1"/>
  <c r="AB88" i="17"/>
  <c r="R88" i="17"/>
  <c r="AT88" i="17" s="1"/>
  <c r="J88" i="17"/>
  <c r="AD87" i="17"/>
  <c r="T87" i="17"/>
  <c r="L87" i="17"/>
  <c r="AN87" i="17" s="1"/>
  <c r="AI86" i="17"/>
  <c r="AA86" i="17"/>
  <c r="Q86" i="17"/>
  <c r="AC85" i="17"/>
  <c r="S85" i="17"/>
  <c r="AU85" i="17" s="1"/>
  <c r="K85" i="17"/>
  <c r="AM85" i="17" s="1"/>
  <c r="AG84" i="17"/>
  <c r="Y84" i="17"/>
  <c r="O84" i="17"/>
  <c r="AQ84" i="17" s="1"/>
  <c r="AB83" i="17"/>
  <c r="R83" i="17"/>
  <c r="J83" i="17"/>
  <c r="AF82" i="17"/>
  <c r="X82" i="17"/>
  <c r="N82" i="17"/>
  <c r="AH81" i="17"/>
  <c r="Z81" i="17"/>
  <c r="P81" i="17"/>
  <c r="AR81" i="17" s="1"/>
  <c r="AD80" i="17"/>
  <c r="T80" i="17"/>
  <c r="L80" i="17"/>
  <c r="AF76" i="17"/>
  <c r="X76" i="17"/>
  <c r="N76" i="17"/>
  <c r="AC75" i="17"/>
  <c r="S75" i="17"/>
  <c r="AU75" i="17" s="1"/>
  <c r="K75" i="17"/>
  <c r="AM75" i="17" s="1"/>
  <c r="AE74" i="17"/>
  <c r="U74" i="17"/>
  <c r="AW74" i="17" s="1"/>
  <c r="M74" i="17"/>
  <c r="AO74" i="17" s="1"/>
  <c r="AI73" i="17"/>
  <c r="AA73" i="17"/>
  <c r="Q73" i="17"/>
  <c r="AS73" i="17" s="1"/>
  <c r="AC72" i="17"/>
  <c r="S72" i="17"/>
  <c r="AU72" i="17" s="1"/>
  <c r="K72" i="17"/>
  <c r="AM72" i="17" s="1"/>
  <c r="AG71" i="17"/>
  <c r="Y71" i="17"/>
  <c r="O71" i="17"/>
  <c r="AQ71" i="17" s="1"/>
  <c r="AI70" i="17"/>
  <c r="AA70" i="17"/>
  <c r="Q70" i="17"/>
  <c r="AS70" i="17" s="1"/>
  <c r="AE69" i="17"/>
  <c r="U69" i="17"/>
  <c r="AW69" i="17" s="1"/>
  <c r="M69" i="17"/>
  <c r="AO69" i="17" s="1"/>
  <c r="AG68" i="17"/>
  <c r="Y68" i="17"/>
  <c r="O68" i="17"/>
  <c r="AC67" i="17"/>
  <c r="S67" i="17"/>
  <c r="AU67" i="17" s="1"/>
  <c r="K67" i="17"/>
  <c r="AE66" i="17"/>
  <c r="U66" i="17"/>
  <c r="AW66" i="17" s="1"/>
  <c r="M66" i="17"/>
  <c r="AO66" i="17" s="1"/>
  <c r="AB65" i="17"/>
  <c r="R65" i="17"/>
  <c r="J65" i="17"/>
  <c r="AE64" i="17"/>
  <c r="U64" i="17"/>
  <c r="M64" i="17"/>
  <c r="AI63" i="17"/>
  <c r="AA63" i="17"/>
  <c r="Q63" i="17"/>
  <c r="AC62" i="17"/>
  <c r="S62" i="17"/>
  <c r="K62" i="17"/>
  <c r="AF58" i="17"/>
  <c r="X58" i="17"/>
  <c r="N58" i="17"/>
  <c r="AP58" i="17" s="1"/>
  <c r="AI57" i="17"/>
  <c r="AA57" i="17"/>
  <c r="Q57" i="17"/>
  <c r="AS57" i="17" s="1"/>
  <c r="AE56" i="17"/>
  <c r="U56" i="17"/>
  <c r="AW56" i="17" s="1"/>
  <c r="M56" i="17"/>
  <c r="AO56" i="17" s="1"/>
  <c r="AH55" i="17"/>
  <c r="Z55" i="17"/>
  <c r="P55" i="17"/>
  <c r="AR55" i="17" s="1"/>
  <c r="AD54" i="17"/>
  <c r="T54" i="17"/>
  <c r="L54" i="17"/>
  <c r="AN54" i="17" s="1"/>
  <c r="AG53" i="17"/>
  <c r="Y53" i="17"/>
  <c r="O53" i="17"/>
  <c r="AQ53" i="17" s="1"/>
  <c r="AC52" i="17"/>
  <c r="S52" i="17"/>
  <c r="AU52" i="17" s="1"/>
  <c r="K52" i="17"/>
  <c r="AF51" i="17"/>
  <c r="X51" i="17"/>
  <c r="N51" i="17"/>
  <c r="AP51" i="17" s="1"/>
  <c r="AB50" i="17"/>
  <c r="R50" i="17"/>
  <c r="J50" i="17"/>
  <c r="AD49" i="17"/>
  <c r="T49" i="17"/>
  <c r="L49" i="17"/>
  <c r="AH48" i="17"/>
  <c r="Z48" i="17"/>
  <c r="P48" i="17"/>
  <c r="AR48" i="17" s="1"/>
  <c r="AC47" i="17"/>
  <c r="S47" i="17"/>
  <c r="K47" i="17"/>
  <c r="AH46" i="17"/>
  <c r="Z46" i="17"/>
  <c r="P46" i="17"/>
  <c r="AR46" i="17" s="1"/>
  <c r="AB45" i="17"/>
  <c r="R45" i="17"/>
  <c r="J45" i="17"/>
  <c r="AG44" i="17"/>
  <c r="Y44" i="17"/>
  <c r="O44" i="17"/>
  <c r="AI40" i="17"/>
  <c r="AA40" i="17"/>
  <c r="Q40" i="17"/>
  <c r="AS40" i="17" s="1"/>
  <c r="AF39" i="17"/>
  <c r="X39" i="17"/>
  <c r="N39" i="17"/>
  <c r="AP39" i="17" s="1"/>
  <c r="AI38" i="17"/>
  <c r="AA38" i="17"/>
  <c r="Q38" i="17"/>
  <c r="AS38" i="17" s="1"/>
  <c r="AF37" i="17"/>
  <c r="X37" i="17"/>
  <c r="N37" i="17"/>
  <c r="AH36" i="17"/>
  <c r="Z36" i="17"/>
  <c r="P36" i="17"/>
  <c r="AR36" i="17" s="1"/>
  <c r="AE35" i="17"/>
  <c r="U35" i="17"/>
  <c r="AW35" i="17" s="1"/>
  <c r="M35" i="17"/>
  <c r="AO35" i="17" s="1"/>
  <c r="AG34" i="17"/>
  <c r="Y34" i="17"/>
  <c r="O34" i="17"/>
  <c r="AQ34" i="17" s="1"/>
  <c r="J34" i="17"/>
  <c r="AG33" i="17"/>
  <c r="AA33" i="17"/>
  <c r="T33" i="17"/>
  <c r="AV33" i="17" s="1"/>
  <c r="O33" i="17"/>
  <c r="AQ33" i="17" s="1"/>
  <c r="AI32" i="17"/>
  <c r="AE32" i="17"/>
  <c r="AA32" i="17"/>
  <c r="U32" i="17"/>
  <c r="Q32" i="17"/>
  <c r="M32" i="17"/>
  <c r="AF31" i="17"/>
  <c r="AB31" i="17"/>
  <c r="X31" i="17"/>
  <c r="R31" i="17"/>
  <c r="N31" i="17"/>
  <c r="AP31" i="17" s="1"/>
  <c r="J31" i="17"/>
  <c r="AG30" i="17"/>
  <c r="AC30" i="17"/>
  <c r="Y30" i="17"/>
  <c r="S30" i="17"/>
  <c r="AU30" i="17" s="1"/>
  <c r="O30" i="17"/>
  <c r="AQ30" i="17" s="1"/>
  <c r="K30" i="17"/>
  <c r="AI29" i="17"/>
  <c r="AE29" i="17"/>
  <c r="AA29" i="17"/>
  <c r="U29" i="17"/>
  <c r="Q29" i="17"/>
  <c r="M29" i="17"/>
  <c r="AG28" i="17"/>
  <c r="AC28" i="17"/>
  <c r="Y28" i="17"/>
  <c r="S28" i="17"/>
  <c r="AU28" i="17" s="1"/>
  <c r="O28" i="17"/>
  <c r="AQ28" i="17" s="1"/>
  <c r="K28" i="17"/>
  <c r="AM28" i="17" s="1"/>
  <c r="AH27" i="17"/>
  <c r="AD27" i="17"/>
  <c r="Z27" i="17"/>
  <c r="T27" i="17"/>
  <c r="P27" i="17"/>
  <c r="L27" i="17"/>
  <c r="AI26" i="17"/>
  <c r="AE26" i="17"/>
  <c r="AA26" i="17"/>
  <c r="U26" i="17"/>
  <c r="Q26" i="17"/>
  <c r="M26" i="17"/>
  <c r="AI22" i="17"/>
  <c r="AE22" i="17"/>
  <c r="AA22" i="17"/>
  <c r="U22" i="17"/>
  <c r="AW22" i="17" s="1"/>
  <c r="Q22" i="17"/>
  <c r="M22" i="17"/>
  <c r="AO22" i="17" s="1"/>
  <c r="I22" i="17"/>
  <c r="AK22" i="17" s="1"/>
  <c r="AI21" i="17"/>
  <c r="AE21" i="17"/>
  <c r="AA21" i="17"/>
  <c r="U21" i="17"/>
  <c r="AW21" i="17" s="1"/>
  <c r="Q21" i="17"/>
  <c r="AS21" i="17" s="1"/>
  <c r="M21" i="17"/>
  <c r="I21" i="17"/>
  <c r="AK21" i="17" s="1"/>
  <c r="AH20" i="17"/>
  <c r="AD20" i="17"/>
  <c r="Z20" i="17"/>
  <c r="T20" i="17"/>
  <c r="AV20" i="17" s="1"/>
  <c r="P20" i="17"/>
  <c r="AR20" i="17" s="1"/>
  <c r="L20" i="17"/>
  <c r="AN20" i="17" s="1"/>
  <c r="AG19" i="17"/>
  <c r="AC19" i="17"/>
  <c r="Y19" i="17"/>
  <c r="S19" i="17"/>
  <c r="O19" i="17"/>
  <c r="AQ19" i="17" s="1"/>
  <c r="K19" i="17"/>
  <c r="AM19" i="17" s="1"/>
  <c r="AF18" i="17"/>
  <c r="AB18" i="17"/>
  <c r="X18" i="17"/>
  <c r="R18" i="17"/>
  <c r="AT18" i="17" s="1"/>
  <c r="N18" i="17"/>
  <c r="AP18" i="17" s="1"/>
  <c r="J18" i="17"/>
  <c r="AF17" i="17"/>
  <c r="AB17" i="17"/>
  <c r="X17" i="17"/>
  <c r="R17" i="17"/>
  <c r="AT17" i="17" s="1"/>
  <c r="N17" i="17"/>
  <c r="AP17" i="17" s="1"/>
  <c r="J17" i="17"/>
  <c r="AF16" i="17"/>
  <c r="AB16" i="17"/>
  <c r="X16" i="17"/>
  <c r="R16" i="17"/>
  <c r="AT16" i="17" s="1"/>
  <c r="N16" i="17"/>
  <c r="AP16" i="17" s="1"/>
  <c r="J16" i="17"/>
  <c r="AI15" i="17"/>
  <c r="AE15" i="17"/>
  <c r="AA15" i="17"/>
  <c r="U15" i="17"/>
  <c r="Q15" i="17"/>
  <c r="AS15" i="17" s="1"/>
  <c r="M15" i="17"/>
  <c r="AO15" i="17" s="1"/>
  <c r="I15" i="17"/>
  <c r="AK15" i="17" s="1"/>
  <c r="AI14" i="17"/>
  <c r="AE14" i="17"/>
  <c r="AA14" i="17"/>
  <c r="U14" i="17"/>
  <c r="AW14" i="17" s="1"/>
  <c r="Q14" i="17"/>
  <c r="AS14" i="17" s="1"/>
  <c r="M14" i="17"/>
  <c r="AO14" i="17" s="1"/>
  <c r="I14" i="17"/>
  <c r="AK14" i="17" s="1"/>
  <c r="AI13" i="17"/>
  <c r="AE13" i="17"/>
  <c r="AA13" i="17"/>
  <c r="U13" i="17"/>
  <c r="AW13" i="17" s="1"/>
  <c r="Q13" i="17"/>
  <c r="AS13" i="17" s="1"/>
  <c r="M13" i="17"/>
  <c r="AO13" i="17" s="1"/>
  <c r="I13" i="17"/>
  <c r="AK13" i="17" s="1"/>
  <c r="AI12" i="17"/>
  <c r="AE12" i="17"/>
  <c r="AA12" i="17"/>
  <c r="U12" i="17"/>
  <c r="AW12" i="17" s="1"/>
  <c r="Q12" i="17"/>
  <c r="AS12" i="17" s="1"/>
  <c r="M12" i="17"/>
  <c r="AO12" i="17" s="1"/>
  <c r="I12" i="17"/>
  <c r="AK12" i="17" s="1"/>
  <c r="AH11" i="17"/>
  <c r="AD11" i="17"/>
  <c r="Z11" i="17"/>
  <c r="T11" i="17"/>
  <c r="AV11" i="17" s="1"/>
  <c r="P11" i="17"/>
  <c r="AR11" i="17" s="1"/>
  <c r="L11" i="17"/>
  <c r="AN11" i="17" s="1"/>
  <c r="AG10" i="17"/>
  <c r="AC10" i="17"/>
  <c r="Y10" i="17"/>
  <c r="S10" i="17"/>
  <c r="AU10" i="17" s="1"/>
  <c r="O10" i="17"/>
  <c r="K10" i="17"/>
  <c r="AF9" i="17"/>
  <c r="AB9" i="17"/>
  <c r="X9" i="17"/>
  <c r="R9" i="17"/>
  <c r="AT9" i="17" s="1"/>
  <c r="N9" i="17"/>
  <c r="AP9" i="17" s="1"/>
  <c r="J9" i="17"/>
  <c r="AI8" i="17"/>
  <c r="AE8" i="17"/>
  <c r="AA8" i="17"/>
  <c r="U8" i="17"/>
  <c r="Q8" i="17"/>
  <c r="M8" i="17"/>
  <c r="I8" i="17"/>
  <c r="R94" i="15"/>
  <c r="N94" i="15"/>
  <c r="J94" i="15"/>
  <c r="T93" i="15"/>
  <c r="P93" i="15"/>
  <c r="L93" i="15"/>
  <c r="R92" i="15"/>
  <c r="N92" i="15"/>
  <c r="J92" i="15"/>
  <c r="T91" i="15"/>
  <c r="P91" i="15"/>
  <c r="BF20" i="22" s="1"/>
  <c r="L91" i="15"/>
  <c r="R90" i="15"/>
  <c r="N90" i="15"/>
  <c r="J90" i="15"/>
  <c r="AZ19" i="22" s="1"/>
  <c r="S89" i="15"/>
  <c r="O89" i="15"/>
  <c r="K89" i="15"/>
  <c r="T88" i="15"/>
  <c r="P88" i="15"/>
  <c r="L88" i="15"/>
  <c r="U87" i="15"/>
  <c r="Q87" i="15"/>
  <c r="M87" i="15"/>
  <c r="S86" i="15"/>
  <c r="O86" i="15"/>
  <c r="K86" i="15"/>
  <c r="U85" i="15"/>
  <c r="BK14" i="22" s="1"/>
  <c r="Q85" i="15"/>
  <c r="M85" i="15"/>
  <c r="S84" i="15"/>
  <c r="O84" i="15"/>
  <c r="K84" i="15"/>
  <c r="U83" i="15"/>
  <c r="Q83" i="15"/>
  <c r="M83" i="15"/>
  <c r="R82" i="15"/>
  <c r="N82" i="15"/>
  <c r="J82" i="15"/>
  <c r="S81" i="15"/>
  <c r="O81" i="15"/>
  <c r="K81" i="15"/>
  <c r="S76" i="15"/>
  <c r="AW23" i="22" s="1"/>
  <c r="O76" i="15"/>
  <c r="K76" i="15"/>
  <c r="U75" i="15"/>
  <c r="Q75" i="15"/>
  <c r="M75" i="15"/>
  <c r="S74" i="15"/>
  <c r="O74" i="15"/>
  <c r="K74" i="15"/>
  <c r="T73" i="15"/>
  <c r="P73" i="15"/>
  <c r="L73" i="15"/>
  <c r="U72" i="15"/>
  <c r="Q72" i="15"/>
  <c r="M72" i="15"/>
  <c r="R71" i="15"/>
  <c r="N71" i="15"/>
  <c r="J71" i="15"/>
  <c r="T70" i="15"/>
  <c r="P70" i="15"/>
  <c r="L70" i="15"/>
  <c r="U69" i="15"/>
  <c r="Q69" i="15"/>
  <c r="M69" i="15"/>
  <c r="S68" i="15"/>
  <c r="O68" i="15"/>
  <c r="K68" i="15"/>
  <c r="U67" i="15"/>
  <c r="Q67" i="15"/>
  <c r="M67" i="15"/>
  <c r="S66" i="15"/>
  <c r="O66" i="15"/>
  <c r="K66" i="15"/>
  <c r="T65" i="15"/>
  <c r="P65" i="15"/>
  <c r="L65" i="15"/>
  <c r="R64" i="15"/>
  <c r="AV11" i="22" s="1"/>
  <c r="N64" i="15"/>
  <c r="J64" i="15"/>
  <c r="S63" i="15"/>
  <c r="O63" i="15"/>
  <c r="K63" i="15"/>
  <c r="S58" i="15"/>
  <c r="O58" i="15"/>
  <c r="K58" i="15"/>
  <c r="U57" i="15"/>
  <c r="Q57" i="15"/>
  <c r="M57" i="15"/>
  <c r="R56" i="15"/>
  <c r="N56" i="15"/>
  <c r="J56" i="15"/>
  <c r="T55" i="15"/>
  <c r="P55" i="15"/>
  <c r="L55" i="15"/>
  <c r="U54" i="15"/>
  <c r="Q54" i="15"/>
  <c r="M54" i="15"/>
  <c r="S53" i="15"/>
  <c r="O53" i="15"/>
  <c r="K53" i="15"/>
  <c r="T52" i="15"/>
  <c r="P52" i="15"/>
  <c r="L52" i="15"/>
  <c r="U51" i="15"/>
  <c r="Q51" i="15"/>
  <c r="M51" i="15"/>
  <c r="S50" i="15"/>
  <c r="O50" i="15"/>
  <c r="K50" i="15"/>
  <c r="U49" i="15"/>
  <c r="Q49" i="15"/>
  <c r="M49" i="15"/>
  <c r="S48" i="15"/>
  <c r="O48" i="15"/>
  <c r="K48" i="15"/>
  <c r="U47" i="15"/>
  <c r="Q47" i="15"/>
  <c r="M47" i="15"/>
  <c r="AE12" i="22" s="1"/>
  <c r="R46" i="15"/>
  <c r="N46" i="15"/>
  <c r="J46" i="15"/>
  <c r="S45" i="15"/>
  <c r="O45" i="15"/>
  <c r="K45" i="15"/>
  <c r="T40" i="15"/>
  <c r="Z23" i="22" s="1"/>
  <c r="P40" i="15"/>
  <c r="L40" i="15"/>
  <c r="R39" i="15"/>
  <c r="N39" i="15"/>
  <c r="J39" i="15"/>
  <c r="S38" i="15"/>
  <c r="Y21" i="22" s="1"/>
  <c r="O38" i="15"/>
  <c r="K38" i="15"/>
  <c r="U37" i="15"/>
  <c r="Q37" i="15"/>
  <c r="M37" i="15"/>
  <c r="S36" i="15"/>
  <c r="Y19" i="22" s="1"/>
  <c r="O36" i="15"/>
  <c r="K36" i="15"/>
  <c r="T35" i="15"/>
  <c r="P35" i="15"/>
  <c r="V18" i="22" s="1"/>
  <c r="L35" i="15"/>
  <c r="U34" i="15"/>
  <c r="Q34" i="15"/>
  <c r="W17" i="22" s="1"/>
  <c r="M34" i="15"/>
  <c r="R33" i="15"/>
  <c r="N33" i="15"/>
  <c r="J33" i="15"/>
  <c r="S32" i="15"/>
  <c r="O32" i="15"/>
  <c r="K32" i="15"/>
  <c r="T31" i="15"/>
  <c r="P31" i="15"/>
  <c r="L31" i="15"/>
  <c r="U30" i="15"/>
  <c r="Q30" i="15"/>
  <c r="M30" i="15"/>
  <c r="R29" i="15"/>
  <c r="N29" i="15"/>
  <c r="J29" i="15"/>
  <c r="P12" i="22" s="1"/>
  <c r="S28" i="15"/>
  <c r="O28" i="15"/>
  <c r="K28" i="15"/>
  <c r="T27" i="15"/>
  <c r="P27" i="15"/>
  <c r="L27" i="15"/>
  <c r="T22" i="15"/>
  <c r="P22" i="15"/>
  <c r="L22" i="15"/>
  <c r="T21" i="15"/>
  <c r="P21" i="15"/>
  <c r="L21" i="15"/>
  <c r="S20" i="15"/>
  <c r="O20" i="15"/>
  <c r="K20" i="15"/>
  <c r="S19" i="15"/>
  <c r="O19" i="15"/>
  <c r="K19" i="15"/>
  <c r="S18" i="15"/>
  <c r="O18" i="15"/>
  <c r="K18" i="15"/>
  <c r="E19" i="22" s="1"/>
  <c r="R17" i="15"/>
  <c r="N17" i="15"/>
  <c r="J17" i="15"/>
  <c r="R16" i="15"/>
  <c r="N16" i="15"/>
  <c r="J16" i="15"/>
  <c r="U15" i="15"/>
  <c r="Q15" i="15"/>
  <c r="M15" i="15"/>
  <c r="I15" i="15"/>
  <c r="AK15" i="15" s="1"/>
  <c r="T14" i="15"/>
  <c r="P14" i="15"/>
  <c r="L14" i="15"/>
  <c r="S13" i="15"/>
  <c r="O13" i="15"/>
  <c r="K13" i="15"/>
  <c r="R12" i="15"/>
  <c r="N12" i="15"/>
  <c r="J12" i="15"/>
  <c r="R11" i="15"/>
  <c r="N11" i="15"/>
  <c r="J11" i="15"/>
  <c r="U10" i="15"/>
  <c r="Q10" i="15"/>
  <c r="M10" i="15"/>
  <c r="I10" i="15"/>
  <c r="T9" i="15"/>
  <c r="P9" i="15"/>
  <c r="L9" i="15"/>
  <c r="K8" i="15"/>
  <c r="BP79" i="18"/>
  <c r="T79" i="18"/>
  <c r="BO78" i="18"/>
  <c r="AH78" i="18"/>
  <c r="E78" i="18"/>
  <c r="AT77" i="18"/>
  <c r="O77" i="18"/>
  <c r="BJ76" i="18"/>
  <c r="AM76" i="18"/>
  <c r="N76" i="18"/>
  <c r="BM75" i="18"/>
  <c r="AN75" i="18"/>
  <c r="R75" i="18"/>
  <c r="BA74" i="18"/>
  <c r="AF74" i="18"/>
  <c r="I74" i="18"/>
  <c r="BI73" i="18"/>
  <c r="AJ73" i="18"/>
  <c r="M73" i="18"/>
  <c r="BJ72" i="18"/>
  <c r="AM72" i="18"/>
  <c r="N72" i="18"/>
  <c r="BM71" i="18"/>
  <c r="AN71" i="18"/>
  <c r="S71" i="18"/>
  <c r="BE70" i="18"/>
  <c r="AM70" i="18"/>
  <c r="V70" i="18"/>
  <c r="E70" i="18"/>
  <c r="BF69" i="18"/>
  <c r="AN69" i="18"/>
  <c r="W69" i="18"/>
  <c r="F69" i="18"/>
  <c r="E66" i="18"/>
  <c r="AA94" i="17"/>
  <c r="AD93" i="17"/>
  <c r="L93" i="17"/>
  <c r="AN93" i="17" s="1"/>
  <c r="AA92" i="17"/>
  <c r="AC91" i="17"/>
  <c r="K91" i="17"/>
  <c r="AM91" i="17" s="1"/>
  <c r="AA90" i="17"/>
  <c r="AB89" i="17"/>
  <c r="J89" i="17"/>
  <c r="AF88" i="17"/>
  <c r="N88" i="17"/>
  <c r="AP88" i="17" s="1"/>
  <c r="Z87" i="17"/>
  <c r="X86" i="17"/>
  <c r="Y85" i="17"/>
  <c r="T84" i="17"/>
  <c r="AV84" i="17" s="1"/>
  <c r="X83" i="17"/>
  <c r="R82" i="17"/>
  <c r="AT82" i="17" s="1"/>
  <c r="T81" i="17"/>
  <c r="AI80" i="17"/>
  <c r="Q80" i="17"/>
  <c r="AB76" i="17"/>
  <c r="J76" i="17"/>
  <c r="Z75" i="17"/>
  <c r="AA74" i="17"/>
  <c r="X73" i="17"/>
  <c r="Y72" i="17"/>
  <c r="T71" i="17"/>
  <c r="AV71" i="17" s="1"/>
  <c r="U70" i="17"/>
  <c r="R69" i="17"/>
  <c r="AT69" i="17" s="1"/>
  <c r="S68" i="17"/>
  <c r="AH67" i="17"/>
  <c r="P67" i="17"/>
  <c r="AR67" i="17" s="1"/>
  <c r="AI66" i="17"/>
  <c r="Q66" i="17"/>
  <c r="AS66" i="17" s="1"/>
  <c r="X65" i="17"/>
  <c r="T64" i="17"/>
  <c r="AV64" i="17" s="1"/>
  <c r="U63" i="17"/>
  <c r="AW63" i="17" s="1"/>
  <c r="R62" i="17"/>
  <c r="AB58" i="17"/>
  <c r="J58" i="17"/>
  <c r="Z57" i="17"/>
  <c r="AA56" i="17"/>
  <c r="AD55" i="17"/>
  <c r="L55" i="17"/>
  <c r="AN55" i="17" s="1"/>
  <c r="AA54" i="17"/>
  <c r="AC53" i="17"/>
  <c r="K53" i="17"/>
  <c r="AM53" i="17" s="1"/>
  <c r="Z52" i="17"/>
  <c r="AB51" i="17"/>
  <c r="J51" i="17"/>
  <c r="AF50" i="17"/>
  <c r="N50" i="17"/>
  <c r="Z49" i="17"/>
  <c r="U48" i="17"/>
  <c r="Y47" i="17"/>
  <c r="U46" i="17"/>
  <c r="AW46" i="17" s="1"/>
  <c r="X45" i="17"/>
  <c r="T44" i="17"/>
  <c r="AE40" i="17"/>
  <c r="M40" i="17"/>
  <c r="AO40" i="17" s="1"/>
  <c r="AB39" i="17"/>
  <c r="J39" i="17"/>
  <c r="Z38" i="17"/>
  <c r="S37" i="17"/>
  <c r="AU37" i="17" s="1"/>
  <c r="Y36" i="17"/>
  <c r="AA35" i="17"/>
  <c r="X34" i="17"/>
  <c r="AI33" i="17"/>
  <c r="Y33" i="17"/>
  <c r="L33" i="17"/>
  <c r="AN33" i="17" s="1"/>
  <c r="AD32" i="17"/>
  <c r="T32" i="17"/>
  <c r="L32" i="17"/>
  <c r="AH31" i="17"/>
  <c r="Z31" i="17"/>
  <c r="P31" i="17"/>
  <c r="AR31" i="17" s="1"/>
  <c r="AB30" i="17"/>
  <c r="R30" i="17"/>
  <c r="AT30" i="17" s="1"/>
  <c r="J30" i="17"/>
  <c r="AG29" i="17"/>
  <c r="Y29" i="17"/>
  <c r="O29" i="17"/>
  <c r="AB28" i="17"/>
  <c r="R28" i="17"/>
  <c r="J28" i="17"/>
  <c r="AF27" i="17"/>
  <c r="X27" i="17"/>
  <c r="N27" i="17"/>
  <c r="AH26" i="17"/>
  <c r="Z26" i="17"/>
  <c r="P26" i="17"/>
  <c r="AG22" i="17"/>
  <c r="Y22" i="17"/>
  <c r="O22" i="17"/>
  <c r="AQ22" i="17" s="1"/>
  <c r="AD21" i="17"/>
  <c r="T21" i="17"/>
  <c r="AV21" i="17" s="1"/>
  <c r="L21" i="17"/>
  <c r="AN21" i="17" s="1"/>
  <c r="AB20" i="17"/>
  <c r="R20" i="17"/>
  <c r="J20" i="17"/>
  <c r="AI19" i="17"/>
  <c r="AA19" i="17"/>
  <c r="Q19" i="17"/>
  <c r="AS19" i="17" s="1"/>
  <c r="I19" i="17"/>
  <c r="AE18" i="17"/>
  <c r="U18" i="17"/>
  <c r="AW18" i="17" s="1"/>
  <c r="M18" i="17"/>
  <c r="AD17" i="17"/>
  <c r="T17" i="17"/>
  <c r="AV17" i="17" s="1"/>
  <c r="L17" i="17"/>
  <c r="AN17" i="17" s="1"/>
  <c r="AD16" i="17"/>
  <c r="T16" i="17"/>
  <c r="L16" i="17"/>
  <c r="AN16" i="17" s="1"/>
  <c r="AH15" i="17"/>
  <c r="Z15" i="17"/>
  <c r="P15" i="17"/>
  <c r="AR15" i="17" s="1"/>
  <c r="AG14" i="17"/>
  <c r="Y14" i="17"/>
  <c r="O14" i="17"/>
  <c r="AD13" i="17"/>
  <c r="T13" i="17"/>
  <c r="AV13" i="17" s="1"/>
  <c r="L13" i="17"/>
  <c r="AN13" i="17" s="1"/>
  <c r="AC12" i="17"/>
  <c r="S12" i="17"/>
  <c r="AU12" i="17" s="1"/>
  <c r="K12" i="17"/>
  <c r="AM12" i="17" s="1"/>
  <c r="AG11" i="17"/>
  <c r="Y11" i="17"/>
  <c r="O11" i="17"/>
  <c r="AE10" i="17"/>
  <c r="U10" i="17"/>
  <c r="M10" i="17"/>
  <c r="AO10" i="17" s="1"/>
  <c r="AI9" i="17"/>
  <c r="AA9" i="17"/>
  <c r="Q9" i="17"/>
  <c r="AS9" i="17" s="1"/>
  <c r="I9" i="17"/>
  <c r="AK9" i="17" s="1"/>
  <c r="AG8" i="17"/>
  <c r="Y8" i="17"/>
  <c r="O8" i="17"/>
  <c r="P94" i="15"/>
  <c r="S93" i="15"/>
  <c r="K93" i="15"/>
  <c r="P92" i="15"/>
  <c r="S91" i="15"/>
  <c r="K91" i="15"/>
  <c r="P90" i="15"/>
  <c r="R89" i="15"/>
  <c r="J89" i="15"/>
  <c r="N88" i="15"/>
  <c r="P87" i="15"/>
  <c r="U86" i="15"/>
  <c r="M86" i="15"/>
  <c r="P85" i="15"/>
  <c r="U84" i="15"/>
  <c r="M84" i="15"/>
  <c r="P83" i="15"/>
  <c r="T82" i="15"/>
  <c r="L82" i="15"/>
  <c r="N81" i="15"/>
  <c r="R76" i="15"/>
  <c r="J76" i="15"/>
  <c r="O75" i="15"/>
  <c r="R74" i="15"/>
  <c r="J74" i="15"/>
  <c r="N73" i="15"/>
  <c r="P72" i="15"/>
  <c r="AT19" i="22" s="1"/>
  <c r="T71" i="15"/>
  <c r="L71" i="15"/>
  <c r="O70" i="15"/>
  <c r="AS17" i="22" s="1"/>
  <c r="S69" i="15"/>
  <c r="AW16" i="22" s="1"/>
  <c r="K69" i="15"/>
  <c r="N68" i="15"/>
  <c r="S67" i="15"/>
  <c r="K67" i="15"/>
  <c r="N66" i="15"/>
  <c r="R65" i="15"/>
  <c r="J65" i="15"/>
  <c r="U64" i="15"/>
  <c r="M64" i="15"/>
  <c r="Q63" i="15"/>
  <c r="U58" i="15"/>
  <c r="M58" i="15"/>
  <c r="P57" i="15"/>
  <c r="T56" i="15"/>
  <c r="L56" i="15"/>
  <c r="AD21" i="22" s="1"/>
  <c r="O55" i="15"/>
  <c r="S54" i="15"/>
  <c r="K54" i="15"/>
  <c r="N53" i="15"/>
  <c r="R52" i="15"/>
  <c r="J52" i="15"/>
  <c r="T51" i="15"/>
  <c r="L51" i="15"/>
  <c r="Q50" i="15"/>
  <c r="T49" i="15"/>
  <c r="L49" i="15"/>
  <c r="Q48" i="15"/>
  <c r="T47" i="15"/>
  <c r="L47" i="15"/>
  <c r="P46" i="15"/>
  <c r="R45" i="15"/>
  <c r="J45" i="15"/>
  <c r="O40" i="15"/>
  <c r="T39" i="15"/>
  <c r="L39" i="15"/>
  <c r="N38" i="15"/>
  <c r="T21" i="22" s="1"/>
  <c r="S37" i="15"/>
  <c r="K37" i="15"/>
  <c r="N36" i="15"/>
  <c r="R35" i="15"/>
  <c r="J35" i="15"/>
  <c r="T34" i="15"/>
  <c r="L34" i="15"/>
  <c r="P33" i="15"/>
  <c r="R32" i="15"/>
  <c r="J32" i="15"/>
  <c r="N31" i="15"/>
  <c r="P30" i="15"/>
  <c r="T29" i="15"/>
  <c r="L29" i="15"/>
  <c r="N28" i="15"/>
  <c r="R27" i="15"/>
  <c r="J27" i="15"/>
  <c r="R22" i="15"/>
  <c r="J22" i="15"/>
  <c r="O21" i="15"/>
  <c r="N20" i="15"/>
  <c r="N19" i="15"/>
  <c r="U18" i="15"/>
  <c r="M18" i="15"/>
  <c r="Q17" i="15"/>
  <c r="I17" i="15"/>
  <c r="AK17" i="15" s="1"/>
  <c r="Q16" i="15"/>
  <c r="I16" i="15"/>
  <c r="AK16" i="15" s="1"/>
  <c r="O15" i="15"/>
  <c r="S14" i="15"/>
  <c r="K14" i="15"/>
  <c r="Q13" i="15"/>
  <c r="I13" i="15"/>
  <c r="P12" i="15"/>
  <c r="P11" i="15"/>
  <c r="T10" i="15"/>
  <c r="N11" i="22" s="1"/>
  <c r="L10" i="15"/>
  <c r="R9" i="15"/>
  <c r="J9" i="15"/>
  <c r="I8" i="15"/>
  <c r="AP79" i="18"/>
  <c r="AY78" i="18"/>
  <c r="U78" i="18"/>
  <c r="BI77" i="18"/>
  <c r="AG77" i="18"/>
  <c r="AW76" i="18"/>
  <c r="AA76" i="18"/>
  <c r="E76" i="18"/>
  <c r="AE75" i="18"/>
  <c r="F75" i="18"/>
  <c r="BN74" i="18"/>
  <c r="AR74" i="18"/>
  <c r="S74" i="18"/>
  <c r="Z73" i="18"/>
  <c r="AA72" i="18"/>
  <c r="AZ71" i="18"/>
  <c r="J71" i="18"/>
  <c r="AV70" i="18"/>
  <c r="M70" i="18"/>
  <c r="AW69" i="18"/>
  <c r="N69" i="18"/>
  <c r="F68" i="18"/>
  <c r="AI94" i="17"/>
  <c r="S91" i="17"/>
  <c r="AI90" i="17"/>
  <c r="Q90" i="17"/>
  <c r="AS90" i="17" s="1"/>
  <c r="X88" i="17"/>
  <c r="P87" i="17"/>
  <c r="AR87" i="17" s="1"/>
  <c r="AF86" i="17"/>
  <c r="N86" i="17"/>
  <c r="O85" i="17"/>
  <c r="AQ85" i="17" s="1"/>
  <c r="AD84" i="17"/>
  <c r="L84" i="17"/>
  <c r="AN84" i="17" s="1"/>
  <c r="AF83" i="17"/>
  <c r="N83" i="17"/>
  <c r="J82" i="17"/>
  <c r="AD81" i="17"/>
  <c r="AH75" i="17"/>
  <c r="AI74" i="17"/>
  <c r="O72" i="17"/>
  <c r="AQ72" i="17" s="1"/>
  <c r="AD71" i="17"/>
  <c r="J69" i="17"/>
  <c r="AC68" i="17"/>
  <c r="AA66" i="17"/>
  <c r="AD64" i="17"/>
  <c r="M63" i="17"/>
  <c r="AB62" i="17"/>
  <c r="R58" i="17"/>
  <c r="AT58" i="17" s="1"/>
  <c r="P57" i="17"/>
  <c r="AR57" i="17" s="1"/>
  <c r="Q56" i="17"/>
  <c r="T55" i="17"/>
  <c r="AV55" i="17" s="1"/>
  <c r="AI54" i="17"/>
  <c r="AH52" i="17"/>
  <c r="P49" i="17"/>
  <c r="AR49" i="17" s="1"/>
  <c r="AE48" i="17"/>
  <c r="O47" i="17"/>
  <c r="AE46" i="17"/>
  <c r="AF45" i="17"/>
  <c r="L44" i="17"/>
  <c r="R39" i="17"/>
  <c r="AT39" i="17" s="1"/>
  <c r="AH38" i="17"/>
  <c r="K37" i="17"/>
  <c r="AM37" i="17" s="1"/>
  <c r="AG36" i="17"/>
  <c r="AI35" i="17"/>
  <c r="Q33" i="17"/>
  <c r="AH32" i="17"/>
  <c r="P32" i="17"/>
  <c r="T31" i="17"/>
  <c r="AV31" i="17" s="1"/>
  <c r="X30" i="17"/>
  <c r="AC29" i="17"/>
  <c r="S29" i="17"/>
  <c r="AF28" i="17"/>
  <c r="N28" i="17"/>
  <c r="AP28" i="17" s="1"/>
  <c r="R27" i="17"/>
  <c r="AD26" i="17"/>
  <c r="L26" i="17"/>
  <c r="S22" i="17"/>
  <c r="AU22" i="17" s="1"/>
  <c r="AH21" i="17"/>
  <c r="Z21" i="17"/>
  <c r="X20" i="17"/>
  <c r="AE19" i="17"/>
  <c r="M19" i="17"/>
  <c r="AI18" i="17"/>
  <c r="Q18" i="17"/>
  <c r="AS18" i="17" s="1"/>
  <c r="AH17" i="17"/>
  <c r="P17" i="17"/>
  <c r="AR17" i="17" s="1"/>
  <c r="Z16" i="17"/>
  <c r="T15" i="17"/>
  <c r="AV15" i="17" s="1"/>
  <c r="AC14" i="17"/>
  <c r="K14" i="17"/>
  <c r="AM14" i="17" s="1"/>
  <c r="Z13" i="17"/>
  <c r="AG12" i="17"/>
  <c r="Y12" i="17"/>
  <c r="O12" i="17"/>
  <c r="AQ12" i="17" s="1"/>
  <c r="AC11" i="17"/>
  <c r="S11" i="17"/>
  <c r="AU11" i="17" s="1"/>
  <c r="K11" i="17"/>
  <c r="AM11" i="17" s="1"/>
  <c r="AI10" i="17"/>
  <c r="AA10" i="17"/>
  <c r="Q10" i="17"/>
  <c r="AS10" i="17" s="1"/>
  <c r="I10" i="17"/>
  <c r="AK10" i="17" s="1"/>
  <c r="AE9" i="17"/>
  <c r="U9" i="17"/>
  <c r="AW9" i="17" s="1"/>
  <c r="M9" i="17"/>
  <c r="AO9" i="17" s="1"/>
  <c r="AC8" i="17"/>
  <c r="K8" i="17"/>
  <c r="T92" i="15"/>
  <c r="T90" i="15"/>
  <c r="BJ19" i="22" s="1"/>
  <c r="N89" i="15"/>
  <c r="J88" i="15"/>
  <c r="T87" i="15"/>
  <c r="T85" i="15"/>
  <c r="Q84" i="15"/>
  <c r="L83" i="15"/>
  <c r="J81" i="15"/>
  <c r="N76" i="15"/>
  <c r="K75" i="15"/>
  <c r="L72" i="15"/>
  <c r="P71" i="15"/>
  <c r="K70" i="15"/>
  <c r="AO17" i="22" s="1"/>
  <c r="R68" i="15"/>
  <c r="J68" i="15"/>
  <c r="O67" i="15"/>
  <c r="R66" i="15"/>
  <c r="U63" i="15"/>
  <c r="Q58" i="15"/>
  <c r="T57" i="15"/>
  <c r="P56" i="15"/>
  <c r="S55" i="15"/>
  <c r="AK20" i="22" s="1"/>
  <c r="O54" i="15"/>
  <c r="R53" i="15"/>
  <c r="N52" i="15"/>
  <c r="P51" i="15"/>
  <c r="AH16" i="22" s="1"/>
  <c r="U50" i="15"/>
  <c r="M48" i="15"/>
  <c r="N45" i="15"/>
  <c r="K40" i="15"/>
  <c r="P39" i="15"/>
  <c r="R38" i="15"/>
  <c r="O37" i="15"/>
  <c r="U20" i="22" s="1"/>
  <c r="J36" i="15"/>
  <c r="L33" i="15"/>
  <c r="J31" i="15"/>
  <c r="L30" i="15"/>
  <c r="P29" i="15"/>
  <c r="J28" i="15"/>
  <c r="K21" i="15"/>
  <c r="R20" i="15"/>
  <c r="R19" i="15"/>
  <c r="M17" i="15"/>
  <c r="M16" i="15"/>
  <c r="S15" i="15"/>
  <c r="M13" i="15"/>
  <c r="L12" i="15"/>
  <c r="T11" i="15"/>
  <c r="P10" i="15"/>
  <c r="N9" i="15"/>
  <c r="AT78" i="18"/>
  <c r="BE77" i="18"/>
  <c r="W76" i="18"/>
  <c r="AW75" i="18"/>
  <c r="E75" i="18"/>
  <c r="AI74" i="18"/>
  <c r="J74" i="18"/>
  <c r="AS73" i="18"/>
  <c r="V73" i="18"/>
  <c r="AV72" i="18"/>
  <c r="W72" i="18"/>
  <c r="AW71" i="18"/>
  <c r="I71" i="18"/>
  <c r="AS70" i="18"/>
  <c r="J70" i="18"/>
  <c r="BM69" i="18"/>
  <c r="AE69" i="18"/>
  <c r="M69" i="18"/>
  <c r="AB94" i="17"/>
  <c r="J94" i="17"/>
  <c r="AG93" i="17"/>
  <c r="O93" i="17"/>
  <c r="AQ93" i="17" s="1"/>
  <c r="AH92" i="17"/>
  <c r="P92" i="17"/>
  <c r="AR92" i="17" s="1"/>
  <c r="AF91" i="17"/>
  <c r="N91" i="17"/>
  <c r="AP91" i="17" s="1"/>
  <c r="AH90" i="17"/>
  <c r="P90" i="17"/>
  <c r="AE89" i="17"/>
  <c r="M89" i="17"/>
  <c r="AO89" i="17" s="1"/>
  <c r="AG88" i="17"/>
  <c r="O88" i="17"/>
  <c r="AQ88" i="17" s="1"/>
  <c r="AC87" i="17"/>
  <c r="K87" i="17"/>
  <c r="AM87" i="17" s="1"/>
  <c r="AE86" i="17"/>
  <c r="M86" i="17"/>
  <c r="AB85" i="17"/>
  <c r="J85" i="17"/>
  <c r="AC84" i="17"/>
  <c r="K84" i="17"/>
  <c r="AA83" i="17"/>
  <c r="S82" i="17"/>
  <c r="AU82" i="17" s="1"/>
  <c r="Y81" i="17"/>
  <c r="Z80" i="17"/>
  <c r="AE76" i="17"/>
  <c r="M76" i="17"/>
  <c r="AO76" i="17" s="1"/>
  <c r="AG75" i="17"/>
  <c r="O75" i="17"/>
  <c r="AQ75" i="17" s="1"/>
  <c r="AD74" i="17"/>
  <c r="L74" i="17"/>
  <c r="AN74" i="17" s="1"/>
  <c r="AE73" i="17"/>
  <c r="M73" i="17"/>
  <c r="AB72" i="17"/>
  <c r="J72" i="17"/>
  <c r="AC71" i="17"/>
  <c r="K71" i="17"/>
  <c r="AM71" i="17" s="1"/>
  <c r="Z70" i="17"/>
  <c r="AA69" i="17"/>
  <c r="X68" i="17"/>
  <c r="Y67" i="17"/>
  <c r="T66" i="17"/>
  <c r="Y65" i="17"/>
  <c r="AA64" i="17"/>
  <c r="X63" i="17"/>
  <c r="Y62" i="17"/>
  <c r="AC58" i="17"/>
  <c r="K58" i="17"/>
  <c r="AM58" i="17" s="1"/>
  <c r="AE57" i="17"/>
  <c r="M57" i="17"/>
  <c r="AO57" i="17" s="1"/>
  <c r="AB56" i="17"/>
  <c r="J56" i="17"/>
  <c r="AG55" i="17"/>
  <c r="O55" i="17"/>
  <c r="AQ55" i="17" s="1"/>
  <c r="AH54" i="17"/>
  <c r="P54" i="17"/>
  <c r="AR54" i="17" s="1"/>
  <c r="AF53" i="17"/>
  <c r="N53" i="17"/>
  <c r="AP53" i="17" s="1"/>
  <c r="AG52" i="17"/>
  <c r="O52" i="17"/>
  <c r="AE51" i="17"/>
  <c r="M51" i="17"/>
  <c r="AO51" i="17" s="1"/>
  <c r="AG50" i="17"/>
  <c r="O50" i="17"/>
  <c r="AC49" i="17"/>
  <c r="K49" i="17"/>
  <c r="AM49" i="17" s="1"/>
  <c r="AD48" i="17"/>
  <c r="L48" i="17"/>
  <c r="AN48" i="17" s="1"/>
  <c r="AB47" i="17"/>
  <c r="J47" i="17"/>
  <c r="AD46" i="17"/>
  <c r="L46" i="17"/>
  <c r="AA45" i="17"/>
  <c r="AC44" i="17"/>
  <c r="K44" i="17"/>
  <c r="AH40" i="17"/>
  <c r="P40" i="17"/>
  <c r="AR40" i="17" s="1"/>
  <c r="AC39" i="17"/>
  <c r="K39" i="17"/>
  <c r="AM39" i="17" s="1"/>
  <c r="AE38" i="17"/>
  <c r="M38" i="17"/>
  <c r="AO38" i="17" s="1"/>
  <c r="AB37" i="17"/>
  <c r="J37" i="17"/>
  <c r="AD36" i="17"/>
  <c r="L36" i="17"/>
  <c r="AN36" i="17" s="1"/>
  <c r="AB35" i="17"/>
  <c r="J35" i="17"/>
  <c r="AC34" i="17"/>
  <c r="Z33" i="17"/>
  <c r="M33" i="17"/>
  <c r="AO33" i="17" s="1"/>
  <c r="AG32" i="17"/>
  <c r="Y32" i="17"/>
  <c r="O32" i="17"/>
  <c r="AI31" i="17"/>
  <c r="AA31" i="17"/>
  <c r="Q31" i="17"/>
  <c r="AE30" i="17"/>
  <c r="U30" i="17"/>
  <c r="M30" i="17"/>
  <c r="AO30" i="17" s="1"/>
  <c r="AH29" i="17"/>
  <c r="Z29" i="17"/>
  <c r="P29" i="17"/>
  <c r="AE28" i="17"/>
  <c r="U28" i="17"/>
  <c r="AW28" i="17" s="1"/>
  <c r="M28" i="17"/>
  <c r="AO28" i="17" s="1"/>
  <c r="AG27" i="17"/>
  <c r="Y27" i="17"/>
  <c r="O27" i="17"/>
  <c r="AQ27" i="17" s="1"/>
  <c r="AC26" i="17"/>
  <c r="S26" i="17"/>
  <c r="K26" i="17"/>
  <c r="AH22" i="17"/>
  <c r="Z22" i="17"/>
  <c r="P22" i="17"/>
  <c r="AG21" i="17"/>
  <c r="Y21" i="17"/>
  <c r="O21" i="17"/>
  <c r="AQ21" i="17" s="1"/>
  <c r="AC20" i="17"/>
  <c r="S20" i="17"/>
  <c r="AU20" i="17" s="1"/>
  <c r="AB19" i="17"/>
  <c r="R19" i="17"/>
  <c r="AT19" i="17" s="1"/>
  <c r="J19" i="17"/>
  <c r="AH18" i="17"/>
  <c r="Z18" i="17"/>
  <c r="P18" i="17"/>
  <c r="AR18" i="17" s="1"/>
  <c r="AE17" i="17"/>
  <c r="U17" i="17"/>
  <c r="AW17" i="17" s="1"/>
  <c r="AE16" i="17"/>
  <c r="M16" i="17"/>
  <c r="AO16" i="17" s="1"/>
  <c r="AC15" i="17"/>
  <c r="K15" i="17"/>
  <c r="AM15" i="17" s="1"/>
  <c r="AH14" i="17"/>
  <c r="Z14" i="17"/>
  <c r="P14" i="17"/>
  <c r="Y13" i="17"/>
  <c r="AD12" i="17"/>
  <c r="L12" i="17"/>
  <c r="R11" i="17"/>
  <c r="AT11" i="17" s="1"/>
  <c r="AF10" i="17"/>
  <c r="N10" i="17"/>
  <c r="AP10" i="17" s="1"/>
  <c r="T9" i="17"/>
  <c r="AV9" i="17" s="1"/>
  <c r="AH8" i="17"/>
  <c r="N93" i="15"/>
  <c r="N91" i="15"/>
  <c r="Q90" i="15"/>
  <c r="M89" i="15"/>
  <c r="O88" i="15"/>
  <c r="K87" i="15"/>
  <c r="K85" i="15"/>
  <c r="N84" i="15"/>
  <c r="K83" i="15"/>
  <c r="BA12" i="22" s="1"/>
  <c r="U82" i="15"/>
  <c r="M76" i="15"/>
  <c r="AQ23" i="22" s="1"/>
  <c r="P75" i="15"/>
  <c r="U74" i="15"/>
  <c r="K72" i="15"/>
  <c r="U71" i="15"/>
  <c r="R70" i="15"/>
  <c r="T69" i="15"/>
  <c r="Q68" i="15"/>
  <c r="L67" i="15"/>
  <c r="Q66" i="15"/>
  <c r="K65" i="15"/>
  <c r="P64" i="15"/>
  <c r="J63" i="15"/>
  <c r="K57" i="15"/>
  <c r="AC22" i="22" s="1"/>
  <c r="U56" i="15"/>
  <c r="J55" i="15"/>
  <c r="AB20" i="22" s="1"/>
  <c r="T54" i="15"/>
  <c r="Q53" i="15"/>
  <c r="K52" i="15"/>
  <c r="J50" i="15"/>
  <c r="O47" i="15"/>
  <c r="M45" i="15"/>
  <c r="M39" i="15"/>
  <c r="Q38" i="15"/>
  <c r="T37" i="15"/>
  <c r="K35" i="15"/>
  <c r="M32" i="15"/>
  <c r="O31" i="15"/>
  <c r="S30" i="15"/>
  <c r="M29" i="15"/>
  <c r="Q28" i="15"/>
  <c r="K27" i="15"/>
  <c r="S22" i="15"/>
  <c r="K22" i="15"/>
  <c r="J21" i="15"/>
  <c r="Q20" i="15"/>
  <c r="I20" i="15"/>
  <c r="AK20" i="15" s="1"/>
  <c r="I19" i="15"/>
  <c r="AK19" i="15" s="1"/>
  <c r="N18" i="15"/>
  <c r="T17" i="15"/>
  <c r="T16" i="15"/>
  <c r="P15" i="15"/>
  <c r="N14" i="15"/>
  <c r="H15" i="22" s="1"/>
  <c r="R13" i="15"/>
  <c r="L14" i="22" s="1"/>
  <c r="AY79" i="18"/>
  <c r="E79" i="18"/>
  <c r="BK78" i="18"/>
  <c r="AG78" i="18"/>
  <c r="AR77" i="18"/>
  <c r="K77" i="18"/>
  <c r="BF76" i="18"/>
  <c r="AJ76" i="18"/>
  <c r="M76" i="18"/>
  <c r="BI75" i="18"/>
  <c r="AM75" i="18"/>
  <c r="N75" i="18"/>
  <c r="AS74" i="18"/>
  <c r="W74" i="18"/>
  <c r="BE73" i="18"/>
  <c r="AI73" i="18"/>
  <c r="J73" i="18"/>
  <c r="BF72" i="18"/>
  <c r="AJ72" i="18"/>
  <c r="M72" i="18"/>
  <c r="BI71" i="18"/>
  <c r="AM71" i="18"/>
  <c r="R71" i="18"/>
  <c r="BA70" i="18"/>
  <c r="AJ70" i="18"/>
  <c r="S70" i="18"/>
  <c r="BE69" i="18"/>
  <c r="AM69" i="18"/>
  <c r="V69" i="18"/>
  <c r="E69" i="18"/>
  <c r="R94" i="17"/>
  <c r="AT94" i="17" s="1"/>
  <c r="Y93" i="17"/>
  <c r="Z92" i="17"/>
  <c r="X91" i="17"/>
  <c r="Z90" i="17"/>
  <c r="U89" i="17"/>
  <c r="AW89" i="17" s="1"/>
  <c r="Y88" i="17"/>
  <c r="S87" i="17"/>
  <c r="U86" i="17"/>
  <c r="R85" i="17"/>
  <c r="AT85" i="17" s="1"/>
  <c r="S84" i="17"/>
  <c r="AU84" i="17" s="1"/>
  <c r="AI83" i="17"/>
  <c r="Q83" i="17"/>
  <c r="AC82" i="17"/>
  <c r="K82" i="17"/>
  <c r="AM82" i="17" s="1"/>
  <c r="AG81" i="17"/>
  <c r="O81" i="17"/>
  <c r="AQ81" i="17" s="1"/>
  <c r="AH80" i="17"/>
  <c r="P80" i="17"/>
  <c r="U76" i="17"/>
  <c r="AW76" i="17" s="1"/>
  <c r="Y75" i="17"/>
  <c r="T74" i="17"/>
  <c r="AV74" i="17" s="1"/>
  <c r="U73" i="17"/>
  <c r="AW73" i="17" s="1"/>
  <c r="R72" i="17"/>
  <c r="AT72" i="17" s="1"/>
  <c r="S71" i="17"/>
  <c r="AU71" i="17" s="1"/>
  <c r="AH70" i="17"/>
  <c r="P70" i="17"/>
  <c r="AR70" i="17" s="1"/>
  <c r="AI69" i="17"/>
  <c r="Q69" i="17"/>
  <c r="AF68" i="17"/>
  <c r="N68" i="17"/>
  <c r="AG67" i="17"/>
  <c r="O67" i="17"/>
  <c r="AD66" i="17"/>
  <c r="L66" i="17"/>
  <c r="AN66" i="17" s="1"/>
  <c r="AG65" i="17"/>
  <c r="O65" i="17"/>
  <c r="AI64" i="17"/>
  <c r="Q64" i="17"/>
  <c r="AS64" i="17" s="1"/>
  <c r="AF63" i="17"/>
  <c r="N63" i="17"/>
  <c r="AP63" i="17" s="1"/>
  <c r="AG62" i="17"/>
  <c r="O62" i="17"/>
  <c r="S58" i="17"/>
  <c r="AU58" i="17" s="1"/>
  <c r="U57" i="17"/>
  <c r="R56" i="17"/>
  <c r="AT56" i="17" s="1"/>
  <c r="Y55" i="17"/>
  <c r="Z54" i="17"/>
  <c r="X53" i="17"/>
  <c r="Y52" i="17"/>
  <c r="U51" i="17"/>
  <c r="AW51" i="17" s="1"/>
  <c r="Y50" i="17"/>
  <c r="S49" i="17"/>
  <c r="AU49" i="17" s="1"/>
  <c r="T48" i="17"/>
  <c r="AV48" i="17" s="1"/>
  <c r="R47" i="17"/>
  <c r="T46" i="17"/>
  <c r="AV46" i="17" s="1"/>
  <c r="AI45" i="17"/>
  <c r="Q45" i="17"/>
  <c r="S44" i="17"/>
  <c r="Z40" i="17"/>
  <c r="S39" i="17"/>
  <c r="AU39" i="17" s="1"/>
  <c r="U38" i="17"/>
  <c r="R37" i="17"/>
  <c r="AT37" i="17" s="1"/>
  <c r="T36" i="17"/>
  <c r="AV36" i="17" s="1"/>
  <c r="R35" i="17"/>
  <c r="S34" i="17"/>
  <c r="AU34" i="17" s="1"/>
  <c r="AE33" i="17"/>
  <c r="S33" i="17"/>
  <c r="AU33" i="17" s="1"/>
  <c r="AC32" i="17"/>
  <c r="S32" i="17"/>
  <c r="K32" i="17"/>
  <c r="AE31" i="17"/>
  <c r="U31" i="17"/>
  <c r="AW31" i="17" s="1"/>
  <c r="M31" i="17"/>
  <c r="AI30" i="17"/>
  <c r="AA30" i="17"/>
  <c r="Q30" i="17"/>
  <c r="AS30" i="17" s="1"/>
  <c r="AD29" i="17"/>
  <c r="T29" i="17"/>
  <c r="L29" i="17"/>
  <c r="AN29" i="17" s="1"/>
  <c r="AI28" i="17"/>
  <c r="AA28" i="17"/>
  <c r="Q28" i="17"/>
  <c r="AS28" i="17" s="1"/>
  <c r="AC27" i="17"/>
  <c r="S27" i="17"/>
  <c r="K27" i="17"/>
  <c r="AG26" i="17"/>
  <c r="Y26" i="17"/>
  <c r="O26" i="17"/>
  <c r="AD22" i="17"/>
  <c r="T22" i="17"/>
  <c r="AV22" i="17" s="1"/>
  <c r="L22" i="17"/>
  <c r="AN22" i="17" s="1"/>
  <c r="AC21" i="17"/>
  <c r="S21" i="17"/>
  <c r="AU21" i="17" s="1"/>
  <c r="K21" i="17"/>
  <c r="AM21" i="17" s="1"/>
  <c r="AG20" i="17"/>
  <c r="Y20" i="17"/>
  <c r="O20" i="17"/>
  <c r="AQ20" i="17" s="1"/>
  <c r="AF19" i="17"/>
  <c r="X19" i="17"/>
  <c r="N19" i="17"/>
  <c r="AP19" i="17" s="1"/>
  <c r="AD18" i="17"/>
  <c r="T18" i="17"/>
  <c r="AV18" i="17" s="1"/>
  <c r="L18" i="17"/>
  <c r="AN18" i="17" s="1"/>
  <c r="AI17" i="17"/>
  <c r="AA17" i="17"/>
  <c r="Q17" i="17"/>
  <c r="AS17" i="17" s="1"/>
  <c r="I17" i="17"/>
  <c r="AK17" i="17" s="1"/>
  <c r="AI16" i="17"/>
  <c r="AA16" i="17"/>
  <c r="Q16" i="17"/>
  <c r="AS16" i="17" s="1"/>
  <c r="I16" i="17"/>
  <c r="AK16" i="17" s="1"/>
  <c r="AG15" i="17"/>
  <c r="Y15" i="17"/>
  <c r="O15" i="17"/>
  <c r="AQ15" i="17" s="1"/>
  <c r="AD14" i="17"/>
  <c r="T14" i="17"/>
  <c r="AV14" i="17" s="1"/>
  <c r="L14" i="17"/>
  <c r="AN14" i="17" s="1"/>
  <c r="AC13" i="17"/>
  <c r="S13" i="17"/>
  <c r="AU13" i="17" s="1"/>
  <c r="K13" i="17"/>
  <c r="AH12" i="17"/>
  <c r="Z12" i="17"/>
  <c r="P12" i="17"/>
  <c r="AR12" i="17" s="1"/>
  <c r="AF11" i="17"/>
  <c r="X11" i="17"/>
  <c r="N11" i="17"/>
  <c r="AP11" i="17" s="1"/>
  <c r="AB10" i="17"/>
  <c r="R10" i="17"/>
  <c r="AT10" i="17" s="1"/>
  <c r="J10" i="17"/>
  <c r="AH9" i="17"/>
  <c r="Z9" i="17"/>
  <c r="P9" i="17"/>
  <c r="AD8" i="17"/>
  <c r="T8" i="17"/>
  <c r="L8" i="17"/>
  <c r="U94" i="15"/>
  <c r="M94" i="15"/>
  <c r="R93" i="15"/>
  <c r="J93" i="15"/>
  <c r="U92" i="15"/>
  <c r="M92" i="15"/>
  <c r="BC21" i="22" s="1"/>
  <c r="R91" i="15"/>
  <c r="J91" i="15"/>
  <c r="U90" i="15"/>
  <c r="M90" i="15"/>
  <c r="Q89" i="15"/>
  <c r="S88" i="15"/>
  <c r="K88" i="15"/>
  <c r="O87" i="15"/>
  <c r="R86" i="15"/>
  <c r="J86" i="15"/>
  <c r="O85" i="15"/>
  <c r="R84" i="15"/>
  <c r="J84" i="15"/>
  <c r="O83" i="15"/>
  <c r="BE12" i="22" s="1"/>
  <c r="Q82" i="15"/>
  <c r="U81" i="15"/>
  <c r="M81" i="15"/>
  <c r="Q76" i="15"/>
  <c r="T75" i="15"/>
  <c r="L75" i="15"/>
  <c r="Q74" i="15"/>
  <c r="S73" i="15"/>
  <c r="AW20" i="22" s="1"/>
  <c r="K73" i="15"/>
  <c r="O72" i="15"/>
  <c r="Q71" i="15"/>
  <c r="N70" i="15"/>
  <c r="P69" i="15"/>
  <c r="U68" i="15"/>
  <c r="M68" i="15"/>
  <c r="AQ15" i="22" s="1"/>
  <c r="P67" i="15"/>
  <c r="AT14" i="22" s="1"/>
  <c r="U66" i="15"/>
  <c r="M66" i="15"/>
  <c r="O65" i="15"/>
  <c r="T64" i="15"/>
  <c r="L64" i="15"/>
  <c r="N63" i="15"/>
  <c r="R58" i="15"/>
  <c r="J58" i="15"/>
  <c r="O57" i="15"/>
  <c r="AG22" i="22" s="1"/>
  <c r="Q56" i="15"/>
  <c r="N55" i="15"/>
  <c r="AF20" i="22" s="1"/>
  <c r="P54" i="15"/>
  <c r="U53" i="15"/>
  <c r="M53" i="15"/>
  <c r="AE18" i="22" s="1"/>
  <c r="O52" i="15"/>
  <c r="S51" i="15"/>
  <c r="K51" i="15"/>
  <c r="N50" i="15"/>
  <c r="S49" i="15"/>
  <c r="K49" i="15"/>
  <c r="N48" i="15"/>
  <c r="S47" i="15"/>
  <c r="K47" i="15"/>
  <c r="U46" i="15"/>
  <c r="M46" i="15"/>
  <c r="Q45" i="15"/>
  <c r="N40" i="15"/>
  <c r="Q39" i="15"/>
  <c r="U38" i="15"/>
  <c r="M38" i="15"/>
  <c r="P37" i="15"/>
  <c r="U36" i="15"/>
  <c r="M36" i="15"/>
  <c r="O35" i="15"/>
  <c r="S34" i="15"/>
  <c r="K34" i="15"/>
  <c r="U33" i="15"/>
  <c r="M33" i="15"/>
  <c r="Q32" i="15"/>
  <c r="S31" i="15"/>
  <c r="K31" i="15"/>
  <c r="O30" i="15"/>
  <c r="Q29" i="15"/>
  <c r="U28" i="15"/>
  <c r="M28" i="15"/>
  <c r="O27" i="15"/>
  <c r="O22" i="15"/>
  <c r="N21" i="15"/>
  <c r="U20" i="15"/>
  <c r="M20" i="15"/>
  <c r="U19" i="15"/>
  <c r="M19" i="15"/>
  <c r="R18" i="15"/>
  <c r="J18" i="15"/>
  <c r="P17" i="15"/>
  <c r="P16" i="15"/>
  <c r="T15" i="15"/>
  <c r="L15" i="15"/>
  <c r="R14" i="15"/>
  <c r="J14" i="15"/>
  <c r="N13" i="15"/>
  <c r="U12" i="15"/>
  <c r="M12" i="15"/>
  <c r="U11" i="15"/>
  <c r="O12" i="22" s="1"/>
  <c r="M11" i="15"/>
  <c r="S10" i="15"/>
  <c r="K10" i="15"/>
  <c r="O9" i="15"/>
  <c r="AZ75" i="18"/>
  <c r="AV73" i="18"/>
  <c r="AW72" i="18"/>
  <c r="E72" i="18"/>
  <c r="AE71" i="18"/>
  <c r="BM70" i="18"/>
  <c r="AE70" i="18"/>
  <c r="BN69" i="18"/>
  <c r="AF69" i="18"/>
  <c r="Q94" i="17"/>
  <c r="AS94" i="17" s="1"/>
  <c r="T93" i="17"/>
  <c r="AV93" i="17" s="1"/>
  <c r="AI92" i="17"/>
  <c r="Q92" i="17"/>
  <c r="R89" i="17"/>
  <c r="AT89" i="17" s="1"/>
  <c r="AH87" i="17"/>
  <c r="AG85" i="17"/>
  <c r="AB82" i="17"/>
  <c r="L81" i="17"/>
  <c r="AA80" i="17"/>
  <c r="R76" i="17"/>
  <c r="AT76" i="17" s="1"/>
  <c r="P75" i="17"/>
  <c r="AR75" i="17" s="1"/>
  <c r="Q74" i="17"/>
  <c r="AS74" i="17" s="1"/>
  <c r="AF73" i="17"/>
  <c r="N73" i="17"/>
  <c r="AP73" i="17" s="1"/>
  <c r="AG72" i="17"/>
  <c r="L71" i="17"/>
  <c r="AN71" i="17" s="1"/>
  <c r="AE70" i="17"/>
  <c r="M70" i="17"/>
  <c r="AO70" i="17" s="1"/>
  <c r="AB69" i="17"/>
  <c r="K68" i="17"/>
  <c r="Z67" i="17"/>
  <c r="AF65" i="17"/>
  <c r="N65" i="17"/>
  <c r="L64" i="17"/>
  <c r="AN64" i="17" s="1"/>
  <c r="AE63" i="17"/>
  <c r="J62" i="17"/>
  <c r="AH57" i="17"/>
  <c r="AI56" i="17"/>
  <c r="Q54" i="17"/>
  <c r="AS54" i="17" s="1"/>
  <c r="S53" i="17"/>
  <c r="AU53" i="17" s="1"/>
  <c r="P52" i="17"/>
  <c r="AR52" i="17" s="1"/>
  <c r="R51" i="17"/>
  <c r="AT51" i="17" s="1"/>
  <c r="X50" i="17"/>
  <c r="AH49" i="17"/>
  <c r="M48" i="17"/>
  <c r="AO48" i="17" s="1"/>
  <c r="AG47" i="17"/>
  <c r="M46" i="17"/>
  <c r="AO46" i="17" s="1"/>
  <c r="N45" i="17"/>
  <c r="AD44" i="17"/>
  <c r="U40" i="17"/>
  <c r="AW40" i="17" s="1"/>
  <c r="P38" i="17"/>
  <c r="AR38" i="17" s="1"/>
  <c r="AC37" i="17"/>
  <c r="O36" i="17"/>
  <c r="AQ36" i="17" s="1"/>
  <c r="Q35" i="17"/>
  <c r="AS35" i="17" s="1"/>
  <c r="AF34" i="17"/>
  <c r="N34" i="17"/>
  <c r="AP34" i="17" s="1"/>
  <c r="AD33" i="17"/>
  <c r="Z32" i="17"/>
  <c r="AD31" i="17"/>
  <c r="L31" i="17"/>
  <c r="AN31" i="17" s="1"/>
  <c r="AF30" i="17"/>
  <c r="N30" i="17"/>
  <c r="AP30" i="17" s="1"/>
  <c r="K29" i="17"/>
  <c r="X28" i="17"/>
  <c r="AB27" i="17"/>
  <c r="J27" i="17"/>
  <c r="T26" i="17"/>
  <c r="AC22" i="17"/>
  <c r="K22" i="17"/>
  <c r="AM22" i="17" s="1"/>
  <c r="P21" i="17"/>
  <c r="AR21" i="17" s="1"/>
  <c r="AF20" i="17"/>
  <c r="N20" i="17"/>
  <c r="AP20" i="17" s="1"/>
  <c r="U19" i="17"/>
  <c r="AW19" i="17" s="1"/>
  <c r="AA18" i="17"/>
  <c r="I18" i="17"/>
  <c r="AK18" i="17" s="1"/>
  <c r="Z17" i="17"/>
  <c r="AH16" i="17"/>
  <c r="P16" i="17"/>
  <c r="AR16" i="17" s="1"/>
  <c r="AD15" i="17"/>
  <c r="L15" i="17"/>
  <c r="AN15" i="17" s="1"/>
  <c r="S14" i="17"/>
  <c r="AH13" i="17"/>
  <c r="P13" i="17"/>
  <c r="AR13" i="17" s="1"/>
  <c r="S8" i="17"/>
  <c r="T94" i="15"/>
  <c r="L94" i="15"/>
  <c r="O93" i="15"/>
  <c r="L92" i="15"/>
  <c r="O91" i="15"/>
  <c r="L90" i="15"/>
  <c r="R88" i="15"/>
  <c r="L87" i="15"/>
  <c r="Q86" i="15"/>
  <c r="L85" i="15"/>
  <c r="BB14" i="22" s="1"/>
  <c r="T83" i="15"/>
  <c r="P82" i="15"/>
  <c r="R81" i="15"/>
  <c r="S75" i="15"/>
  <c r="N74" i="15"/>
  <c r="R73" i="15"/>
  <c r="J73" i="15"/>
  <c r="T72" i="15"/>
  <c r="S70" i="15"/>
  <c r="O69" i="15"/>
  <c r="J66" i="15"/>
  <c r="AN13" i="22" s="1"/>
  <c r="N65" i="15"/>
  <c r="Q64" i="15"/>
  <c r="M63" i="15"/>
  <c r="L57" i="15"/>
  <c r="K55" i="15"/>
  <c r="J53" i="15"/>
  <c r="M50" i="15"/>
  <c r="P49" i="15"/>
  <c r="U48" i="15"/>
  <c r="P47" i="15"/>
  <c r="T46" i="15"/>
  <c r="L46" i="15"/>
  <c r="S40" i="15"/>
  <c r="Y23" i="22" s="1"/>
  <c r="J38" i="15"/>
  <c r="R36" i="15"/>
  <c r="N35" i="15"/>
  <c r="P34" i="15"/>
  <c r="V17" i="22" s="1"/>
  <c r="T33" i="15"/>
  <c r="N32" i="15"/>
  <c r="R31" i="15"/>
  <c r="T30" i="15"/>
  <c r="R28" i="15"/>
  <c r="N27" i="15"/>
  <c r="N22" i="15"/>
  <c r="S21" i="15"/>
  <c r="J20" i="15"/>
  <c r="J19" i="15"/>
  <c r="Q18" i="15"/>
  <c r="I18" i="15"/>
  <c r="U17" i="15"/>
  <c r="U16" i="15"/>
  <c r="K15" i="15"/>
  <c r="O14" i="15"/>
  <c r="U13" i="15"/>
  <c r="T12" i="15"/>
  <c r="L11" i="15"/>
  <c r="Y79" i="18"/>
  <c r="P78" i="18"/>
  <c r="Z77" i="18"/>
  <c r="AV76" i="18"/>
  <c r="Z75" i="18"/>
  <c r="BF74" i="18"/>
  <c r="Z71" i="18"/>
  <c r="BJ70" i="18"/>
  <c r="AA70" i="18"/>
  <c r="AV69" i="18"/>
  <c r="L34" i="17"/>
  <c r="K20" i="17"/>
  <c r="AM20" i="17" s="1"/>
  <c r="M17" i="17"/>
  <c r="AO17" i="17" s="1"/>
  <c r="U16" i="17"/>
  <c r="S15" i="17"/>
  <c r="AG13" i="17"/>
  <c r="O13" i="17"/>
  <c r="AQ13" i="17" s="1"/>
  <c r="T12" i="17"/>
  <c r="AV12" i="17" s="1"/>
  <c r="AB11" i="17"/>
  <c r="J11" i="17"/>
  <c r="X10" i="17"/>
  <c r="AD9" i="17"/>
  <c r="L9" i="17"/>
  <c r="AN9" i="17" s="1"/>
  <c r="Z8" i="17"/>
  <c r="P8" i="17"/>
  <c r="Q94" i="15"/>
  <c r="Q92" i="15"/>
  <c r="U89" i="15"/>
  <c r="S87" i="15"/>
  <c r="N86" i="15"/>
  <c r="S85" i="15"/>
  <c r="BI14" i="22" s="1"/>
  <c r="S83" i="15"/>
  <c r="M82" i="15"/>
  <c r="Q81" i="15"/>
  <c r="U76" i="15"/>
  <c r="M74" i="15"/>
  <c r="O73" i="15"/>
  <c r="S72" i="15"/>
  <c r="M71" i="15"/>
  <c r="J70" i="15"/>
  <c r="AN17" i="22" s="1"/>
  <c r="L69" i="15"/>
  <c r="T67" i="15"/>
  <c r="S65" i="15"/>
  <c r="R63" i="15"/>
  <c r="N58" i="15"/>
  <c r="S57" i="15"/>
  <c r="AK22" i="22" s="1"/>
  <c r="M56" i="15"/>
  <c r="R55" i="15"/>
  <c r="L54" i="15"/>
  <c r="S52" i="15"/>
  <c r="O51" i="15"/>
  <c r="R50" i="15"/>
  <c r="O49" i="15"/>
  <c r="R48" i="15"/>
  <c r="J48" i="15"/>
  <c r="Q46" i="15"/>
  <c r="U45" i="15"/>
  <c r="R40" i="15"/>
  <c r="J40" i="15"/>
  <c r="U39" i="15"/>
  <c r="L37" i="15"/>
  <c r="Q36" i="15"/>
  <c r="S35" i="15"/>
  <c r="O34" i="15"/>
  <c r="Q33" i="15"/>
  <c r="U32" i="15"/>
  <c r="K30" i="15"/>
  <c r="U29" i="15"/>
  <c r="S27" i="15"/>
  <c r="R21" i="15"/>
  <c r="Q19" i="15"/>
  <c r="L17" i="15"/>
  <c r="L16" i="15"/>
  <c r="J13" i="15"/>
  <c r="T107" i="5"/>
  <c r="D218" i="37" s="1"/>
  <c r="T103" i="5"/>
  <c r="H182" i="37" s="1"/>
  <c r="T99" i="5"/>
  <c r="E148" i="37" s="1"/>
  <c r="T95" i="5"/>
  <c r="T94" i="5"/>
  <c r="E120" i="37" s="1"/>
  <c r="T91" i="5"/>
  <c r="T90" i="5"/>
  <c r="D85" i="37" s="1"/>
  <c r="T88" i="5"/>
  <c r="F66" i="37" s="1"/>
  <c r="T87" i="5"/>
  <c r="F57" i="37" s="1"/>
  <c r="T104" i="5"/>
  <c r="E193" i="37" s="1"/>
  <c r="T100" i="5"/>
  <c r="T106" i="5"/>
  <c r="T101" i="5"/>
  <c r="E164" i="37" s="1"/>
  <c r="T98" i="5"/>
  <c r="D139" i="37" s="1"/>
  <c r="T92" i="5"/>
  <c r="T89" i="5"/>
  <c r="T86" i="5"/>
  <c r="E48" i="37" s="1"/>
  <c r="T105" i="5"/>
  <c r="D200" i="37" s="1"/>
  <c r="T102" i="5"/>
  <c r="G173" i="37" s="1"/>
  <c r="T93" i="5"/>
  <c r="J8" i="15"/>
  <c r="K9" i="15"/>
  <c r="Q11" i="15"/>
  <c r="I12" i="15"/>
  <c r="AK12" i="15" s="1"/>
  <c r="B11" i="22"/>
  <c r="B9" i="39"/>
  <c r="B27" i="39" s="1"/>
  <c r="B45" i="39" s="1"/>
  <c r="B63" i="39" s="1"/>
  <c r="B81" i="39" s="1"/>
  <c r="B99" i="39" s="1"/>
  <c r="B117" i="39" s="1"/>
  <c r="B9" i="40"/>
  <c r="B10" i="3"/>
  <c r="B10" i="17"/>
  <c r="B31" i="18"/>
  <c r="B15" i="22"/>
  <c r="B13" i="39"/>
  <c r="B31" i="39" s="1"/>
  <c r="B49" i="39" s="1"/>
  <c r="B67" i="39" s="1"/>
  <c r="B85" i="39" s="1"/>
  <c r="B103" i="39" s="1"/>
  <c r="B121" i="39" s="1"/>
  <c r="B14" i="3"/>
  <c r="B13" i="40"/>
  <c r="B35" i="18"/>
  <c r="B14" i="15"/>
  <c r="B19" i="22"/>
  <c r="B17" i="39"/>
  <c r="B35" i="39" s="1"/>
  <c r="B53" i="39" s="1"/>
  <c r="B71" i="39" s="1"/>
  <c r="B89" i="39" s="1"/>
  <c r="B107" i="39" s="1"/>
  <c r="B125" i="39" s="1"/>
  <c r="B17" i="40"/>
  <c r="B18" i="3"/>
  <c r="B18" i="17"/>
  <c r="B18" i="15"/>
  <c r="B39" i="18"/>
  <c r="BK49" i="27"/>
  <c r="BG49" i="27"/>
  <c r="BC49" i="27"/>
  <c r="AY49" i="27"/>
  <c r="AU49" i="27"/>
  <c r="AQ49" i="27"/>
  <c r="AM49" i="27"/>
  <c r="AI49" i="27"/>
  <c r="AE49" i="27"/>
  <c r="AA49" i="27"/>
  <c r="W49" i="27"/>
  <c r="S49" i="27"/>
  <c r="O49" i="27"/>
  <c r="K49" i="27"/>
  <c r="G49" i="27"/>
  <c r="BK48" i="27"/>
  <c r="BG48" i="27"/>
  <c r="BC48" i="27"/>
  <c r="AY48" i="27"/>
  <c r="AU48" i="27"/>
  <c r="AQ48" i="27"/>
  <c r="AM48" i="27"/>
  <c r="AI48" i="27"/>
  <c r="AE48" i="27"/>
  <c r="AA48" i="27"/>
  <c r="W48" i="27"/>
  <c r="S48" i="27"/>
  <c r="O48" i="27"/>
  <c r="K48" i="27"/>
  <c r="G48" i="27"/>
  <c r="BK47" i="27"/>
  <c r="BG47" i="27"/>
  <c r="BC47" i="27"/>
  <c r="AY47" i="27"/>
  <c r="AU47" i="27"/>
  <c r="AQ47" i="27"/>
  <c r="AM47" i="27"/>
  <c r="AI47" i="27"/>
  <c r="AE47" i="27"/>
  <c r="AA47" i="27"/>
  <c r="W47" i="27"/>
  <c r="S47" i="27"/>
  <c r="O47" i="27"/>
  <c r="K47" i="27"/>
  <c r="G47" i="27"/>
  <c r="BK46" i="27"/>
  <c r="BG46" i="27"/>
  <c r="BC46" i="27"/>
  <c r="AY46" i="27"/>
  <c r="AU46" i="27"/>
  <c r="AQ46" i="27"/>
  <c r="AM46" i="27"/>
  <c r="AI46" i="27"/>
  <c r="AE46" i="27"/>
  <c r="AA46" i="27"/>
  <c r="W46" i="27"/>
  <c r="S46" i="27"/>
  <c r="O46" i="27"/>
  <c r="K46" i="27"/>
  <c r="G46" i="27"/>
  <c r="BK45" i="27"/>
  <c r="BG45" i="27"/>
  <c r="BC45" i="27"/>
  <c r="AY45" i="27"/>
  <c r="AU45" i="27"/>
  <c r="AQ45" i="27"/>
  <c r="AM45" i="27"/>
  <c r="AI45" i="27"/>
  <c r="AE45" i="27"/>
  <c r="AA45" i="27"/>
  <c r="W45" i="27"/>
  <c r="S45" i="27"/>
  <c r="O45" i="27"/>
  <c r="K45" i="27"/>
  <c r="G45" i="27"/>
  <c r="BK44" i="27"/>
  <c r="BG44" i="27"/>
  <c r="BC44" i="27"/>
  <c r="AY44" i="27"/>
  <c r="AU44" i="27"/>
  <c r="AQ44" i="27"/>
  <c r="AM44" i="27"/>
  <c r="AI44" i="27"/>
  <c r="AE44" i="27"/>
  <c r="AA44" i="27"/>
  <c r="W44" i="27"/>
  <c r="S44" i="27"/>
  <c r="O44" i="27"/>
  <c r="K44" i="27"/>
  <c r="G44" i="27"/>
  <c r="M44" i="27"/>
  <c r="X44" i="27"/>
  <c r="AH44" i="27"/>
  <c r="AS44" i="27"/>
  <c r="BD44" i="27"/>
  <c r="F45" i="27"/>
  <c r="Q45" i="27"/>
  <c r="V45" i="27"/>
  <c r="AG45" i="27"/>
  <c r="AR45" i="27"/>
  <c r="BB45" i="27"/>
  <c r="E46" i="27"/>
  <c r="P46" i="27"/>
  <c r="AF46" i="27"/>
  <c r="AP46" i="27"/>
  <c r="AV46" i="27"/>
  <c r="BF46" i="27"/>
  <c r="I47" i="27"/>
  <c r="T47" i="27"/>
  <c r="AD47" i="27"/>
  <c r="AO47" i="27"/>
  <c r="AZ47" i="27"/>
  <c r="BJ47" i="27"/>
  <c r="M48" i="27"/>
  <c r="X48" i="27"/>
  <c r="AH48" i="27"/>
  <c r="AS48" i="27"/>
  <c r="BD48" i="27"/>
  <c r="F49" i="27"/>
  <c r="Q49" i="27"/>
  <c r="AB49" i="27"/>
  <c r="AL49" i="27"/>
  <c r="AW49" i="27"/>
  <c r="B26" i="17"/>
  <c r="B44" i="17"/>
  <c r="B50" i="18"/>
  <c r="BQ32" i="18"/>
  <c r="BE58" i="22"/>
  <c r="E2" i="31"/>
  <c r="E2" i="32"/>
  <c r="E2" i="28"/>
  <c r="G7" i="28" s="1"/>
  <c r="G16" i="23"/>
  <c r="I44" i="27"/>
  <c r="N44" i="27"/>
  <c r="T44" i="27"/>
  <c r="Y44" i="27"/>
  <c r="AD44" i="27"/>
  <c r="AJ44" i="27"/>
  <c r="AO44" i="27"/>
  <c r="AT44" i="27"/>
  <c r="AZ44" i="27"/>
  <c r="BE44" i="27"/>
  <c r="BJ44" i="27"/>
  <c r="H45" i="27"/>
  <c r="M45" i="27"/>
  <c r="R45" i="27"/>
  <c r="X45" i="27"/>
  <c r="AC45" i="27"/>
  <c r="AH45" i="27"/>
  <c r="AN45" i="27"/>
  <c r="AS45" i="27"/>
  <c r="AX45" i="27"/>
  <c r="BD45" i="27"/>
  <c r="BI45" i="27"/>
  <c r="F46" i="27"/>
  <c r="L46" i="27"/>
  <c r="Q46" i="27"/>
  <c r="V46" i="27"/>
  <c r="AB46" i="27"/>
  <c r="AG46" i="27"/>
  <c r="AL46" i="27"/>
  <c r="AR46" i="27"/>
  <c r="AW46" i="27"/>
  <c r="BB46" i="27"/>
  <c r="BH46" i="27"/>
  <c r="E47" i="27"/>
  <c r="J47" i="27"/>
  <c r="P47" i="27"/>
  <c r="U47" i="27"/>
  <c r="Z47" i="27"/>
  <c r="AF47" i="27"/>
  <c r="AK47" i="27"/>
  <c r="AP47" i="27"/>
  <c r="AV47" i="27"/>
  <c r="BA47" i="27"/>
  <c r="BF47" i="27"/>
  <c r="BL47" i="27"/>
  <c r="I48" i="27"/>
  <c r="N48" i="27"/>
  <c r="T48" i="27"/>
  <c r="Y48" i="27"/>
  <c r="AD48" i="27"/>
  <c r="AJ48" i="27"/>
  <c r="AO48" i="27"/>
  <c r="AT48" i="27"/>
  <c r="AZ48" i="27"/>
  <c r="BE48" i="27"/>
  <c r="BJ48" i="27"/>
  <c r="H49" i="27"/>
  <c r="M49" i="27"/>
  <c r="R49" i="27"/>
  <c r="X49" i="27"/>
  <c r="AC49" i="27"/>
  <c r="AH49" i="27"/>
  <c r="AN49" i="27"/>
  <c r="AS49" i="27"/>
  <c r="AX49" i="27"/>
  <c r="BD49" i="27"/>
  <c r="BI49" i="27"/>
  <c r="E2" i="45"/>
  <c r="L93" i="5"/>
  <c r="M93" i="5" s="1"/>
  <c r="B10" i="15"/>
  <c r="B88" i="17"/>
  <c r="B34" i="17"/>
  <c r="B70" i="17"/>
  <c r="B52" i="17"/>
  <c r="B93" i="17"/>
  <c r="B75" i="17"/>
  <c r="B39" i="17"/>
  <c r="B57" i="17"/>
  <c r="B69" i="17"/>
  <c r="B80" i="17"/>
  <c r="K53" i="22"/>
  <c r="K89" i="22" s="1"/>
  <c r="B68" i="17"/>
  <c r="B50" i="17"/>
  <c r="B86" i="17"/>
  <c r="B32" i="17"/>
  <c r="B94" i="17"/>
  <c r="B76" i="17"/>
  <c r="B58" i="17"/>
  <c r="B40" i="17"/>
  <c r="B23" i="22"/>
  <c r="B21" i="39"/>
  <c r="B39" i="39" s="1"/>
  <c r="B57" i="39" s="1"/>
  <c r="B75" i="39" s="1"/>
  <c r="B93" i="39" s="1"/>
  <c r="B111" i="39" s="1"/>
  <c r="B129" i="39" s="1"/>
  <c r="B22" i="3"/>
  <c r="B21" i="40"/>
  <c r="B43" i="18"/>
  <c r="P23" i="19"/>
  <c r="P22" i="19"/>
  <c r="P21" i="19"/>
  <c r="P59" i="19" s="1"/>
  <c r="P20" i="19"/>
  <c r="P58" i="19" s="1"/>
  <c r="P19" i="19"/>
  <c r="P57" i="19" s="1"/>
  <c r="P18" i="19"/>
  <c r="P17" i="19"/>
  <c r="P55" i="19" s="1"/>
  <c r="P16" i="19"/>
  <c r="P15" i="19"/>
  <c r="P53" i="19" s="1"/>
  <c r="P14" i="19"/>
  <c r="P13" i="19"/>
  <c r="P51" i="19" s="1"/>
  <c r="BH59" i="22"/>
  <c r="BD59" i="22"/>
  <c r="AZ59" i="22"/>
  <c r="AV59" i="22"/>
  <c r="AR59" i="22"/>
  <c r="AN59" i="22"/>
  <c r="AJ59" i="22"/>
  <c r="AF59" i="22"/>
  <c r="AB59" i="22"/>
  <c r="X59" i="22"/>
  <c r="T59" i="22"/>
  <c r="P59" i="22"/>
  <c r="L59" i="22"/>
  <c r="H59" i="22"/>
  <c r="H95" i="22" s="1"/>
  <c r="D59" i="22"/>
  <c r="BJ58" i="22"/>
  <c r="BF58" i="22"/>
  <c r="BB58" i="22"/>
  <c r="AX58" i="22"/>
  <c r="AT58" i="22"/>
  <c r="AP58" i="22"/>
  <c r="AL58" i="22"/>
  <c r="AH58" i="22"/>
  <c r="AD58" i="22"/>
  <c r="Z58" i="22"/>
  <c r="V58" i="22"/>
  <c r="V94" i="22" s="1"/>
  <c r="R58" i="22"/>
  <c r="R94" i="22" s="1"/>
  <c r="N58" i="22"/>
  <c r="N94" i="22" s="1"/>
  <c r="J58" i="22"/>
  <c r="J94" i="22" s="1"/>
  <c r="F58" i="22"/>
  <c r="F94" i="22" s="1"/>
  <c r="BH57" i="22"/>
  <c r="BD57" i="22"/>
  <c r="AZ57" i="22"/>
  <c r="AV57" i="22"/>
  <c r="AR57" i="22"/>
  <c r="AN57" i="22"/>
  <c r="AJ57" i="22"/>
  <c r="AF57" i="22"/>
  <c r="AB57" i="22"/>
  <c r="X57" i="22"/>
  <c r="T57" i="22"/>
  <c r="P57" i="22"/>
  <c r="L57" i="22"/>
  <c r="L93" i="22" s="1"/>
  <c r="H57" i="22"/>
  <c r="H93" i="22" s="1"/>
  <c r="D57" i="22"/>
  <c r="D93" i="22" s="1"/>
  <c r="BJ56" i="22"/>
  <c r="BF56" i="22"/>
  <c r="BB56" i="22"/>
  <c r="AX56" i="22"/>
  <c r="AT56" i="22"/>
  <c r="AP56" i="22"/>
  <c r="AL56" i="22"/>
  <c r="AH56" i="22"/>
  <c r="AD56" i="22"/>
  <c r="Z56" i="22"/>
  <c r="V56" i="22"/>
  <c r="R56" i="22"/>
  <c r="N56" i="22"/>
  <c r="N92" i="22" s="1"/>
  <c r="J56" i="22"/>
  <c r="J92" i="22" s="1"/>
  <c r="F56" i="22"/>
  <c r="F92" i="22" s="1"/>
  <c r="BH55" i="22"/>
  <c r="BD55" i="22"/>
  <c r="AZ55" i="22"/>
  <c r="AV55" i="22"/>
  <c r="AR55" i="22"/>
  <c r="AN55" i="22"/>
  <c r="AJ55" i="22"/>
  <c r="AF55" i="22"/>
  <c r="AB55" i="22"/>
  <c r="X55" i="22"/>
  <c r="T55" i="22"/>
  <c r="P55" i="22"/>
  <c r="L55" i="22"/>
  <c r="L91" i="22" s="1"/>
  <c r="H55" i="22"/>
  <c r="H91" i="22" s="1"/>
  <c r="D55" i="22"/>
  <c r="D91" i="22" s="1"/>
  <c r="BJ54" i="22"/>
  <c r="BF54" i="22"/>
  <c r="BB54" i="22"/>
  <c r="AX54" i="22"/>
  <c r="AT54" i="22"/>
  <c r="AP54" i="22"/>
  <c r="AL54" i="22"/>
  <c r="AH54" i="22"/>
  <c r="AD54" i="22"/>
  <c r="Z54" i="22"/>
  <c r="V54" i="22"/>
  <c r="R54" i="22"/>
  <c r="N54" i="22"/>
  <c r="N90" i="22" s="1"/>
  <c r="J54" i="22"/>
  <c r="J90" i="22" s="1"/>
  <c r="F54" i="22"/>
  <c r="F90" i="22" s="1"/>
  <c r="BH53" i="22"/>
  <c r="BD53" i="22"/>
  <c r="AZ53" i="22"/>
  <c r="AV53" i="22"/>
  <c r="AR53" i="22"/>
  <c r="AN53" i="22"/>
  <c r="AJ53" i="22"/>
  <c r="AF53" i="22"/>
  <c r="AB53" i="22"/>
  <c r="X53" i="22"/>
  <c r="T53" i="22"/>
  <c r="P53" i="22"/>
  <c r="L53" i="22"/>
  <c r="L89" i="22" s="1"/>
  <c r="H53" i="22"/>
  <c r="H89" i="22" s="1"/>
  <c r="D53" i="22"/>
  <c r="D89" i="22" s="1"/>
  <c r="BJ52" i="22"/>
  <c r="BF52" i="22"/>
  <c r="BB52" i="22"/>
  <c r="AX52" i="22"/>
  <c r="AT52" i="22"/>
  <c r="AP52" i="22"/>
  <c r="AL52" i="22"/>
  <c r="AH52" i="22"/>
  <c r="AD52" i="22"/>
  <c r="Z52" i="22"/>
  <c r="V52" i="22"/>
  <c r="R52" i="22"/>
  <c r="N52" i="22"/>
  <c r="J52" i="22"/>
  <c r="J88" i="22" s="1"/>
  <c r="F52" i="22"/>
  <c r="BH51" i="22"/>
  <c r="BD51" i="22"/>
  <c r="AZ51" i="22"/>
  <c r="AV51" i="22"/>
  <c r="AR51" i="22"/>
  <c r="AN51" i="22"/>
  <c r="AJ51" i="22"/>
  <c r="AF51" i="22"/>
  <c r="AB51" i="22"/>
  <c r="X51" i="22"/>
  <c r="T51" i="22"/>
  <c r="P51" i="22"/>
  <c r="L51" i="22"/>
  <c r="H51" i="22"/>
  <c r="H87" i="22" s="1"/>
  <c r="D51" i="22"/>
  <c r="BJ50" i="22"/>
  <c r="BF50" i="22"/>
  <c r="BB50" i="22"/>
  <c r="AX50" i="22"/>
  <c r="AT50" i="22"/>
  <c r="AP50" i="22"/>
  <c r="AL50" i="22"/>
  <c r="AH50" i="22"/>
  <c r="AD50" i="22"/>
  <c r="Z50" i="22"/>
  <c r="Z86" i="22" s="1"/>
  <c r="V50" i="22"/>
  <c r="R50" i="22"/>
  <c r="R86" i="22" s="1"/>
  <c r="N50" i="22"/>
  <c r="J50" i="22"/>
  <c r="F50" i="22"/>
  <c r="F86" i="22" s="1"/>
  <c r="BH49" i="22"/>
  <c r="BD49" i="22"/>
  <c r="AZ49" i="22"/>
  <c r="AV49" i="22"/>
  <c r="AR49" i="22"/>
  <c r="AN49" i="22"/>
  <c r="AJ49" i="22"/>
  <c r="AF49" i="22"/>
  <c r="AB49" i="22"/>
  <c r="X49" i="22"/>
  <c r="T49" i="22"/>
  <c r="P49" i="22"/>
  <c r="L49" i="22"/>
  <c r="H49" i="22"/>
  <c r="H85" i="22" s="1"/>
  <c r="D49" i="22"/>
  <c r="BK59" i="22"/>
  <c r="BF59" i="22"/>
  <c r="BA59" i="22"/>
  <c r="AU59" i="22"/>
  <c r="AP59" i="22"/>
  <c r="AK59" i="22"/>
  <c r="AE59" i="22"/>
  <c r="Z59" i="22"/>
  <c r="U59" i="22"/>
  <c r="O59" i="22"/>
  <c r="J59" i="22"/>
  <c r="J95" i="22" s="1"/>
  <c r="E59" i="22"/>
  <c r="E95" i="22" s="1"/>
  <c r="BI58" i="22"/>
  <c r="BD58" i="22"/>
  <c r="AY58" i="22"/>
  <c r="AS58" i="22"/>
  <c r="AN58" i="22"/>
  <c r="AI58" i="22"/>
  <c r="AC58" i="22"/>
  <c r="X58" i="22"/>
  <c r="X94" i="22" s="1"/>
  <c r="S58" i="22"/>
  <c r="S94" i="22" s="1"/>
  <c r="M58" i="22"/>
  <c r="M94" i="22" s="1"/>
  <c r="H58" i="22"/>
  <c r="BG57" i="22"/>
  <c r="BB57" i="22"/>
  <c r="AW57" i="22"/>
  <c r="AQ57" i="22"/>
  <c r="AL57" i="22"/>
  <c r="AG57" i="22"/>
  <c r="AA57" i="22"/>
  <c r="V57" i="22"/>
  <c r="Q57" i="22"/>
  <c r="K57" i="22"/>
  <c r="F57" i="22"/>
  <c r="BK56" i="22"/>
  <c r="BE56" i="22"/>
  <c r="AZ56" i="22"/>
  <c r="AU56" i="22"/>
  <c r="AO56" i="22"/>
  <c r="AJ56" i="22"/>
  <c r="AE56" i="22"/>
  <c r="Y56" i="22"/>
  <c r="T56" i="22"/>
  <c r="O56" i="22"/>
  <c r="O92" i="22" s="1"/>
  <c r="I56" i="22"/>
  <c r="I92" i="22" s="1"/>
  <c r="D56" i="22"/>
  <c r="D92" i="22" s="1"/>
  <c r="BI55" i="22"/>
  <c r="BC55" i="22"/>
  <c r="AX55" i="22"/>
  <c r="AS55" i="22"/>
  <c r="AM55" i="22"/>
  <c r="AH55" i="22"/>
  <c r="AC55" i="22"/>
  <c r="W55" i="22"/>
  <c r="R55" i="22"/>
  <c r="M55" i="22"/>
  <c r="M91" i="22" s="1"/>
  <c r="G55" i="22"/>
  <c r="G91" i="22" s="1"/>
  <c r="BG54" i="22"/>
  <c r="BA54" i="22"/>
  <c r="AV54" i="22"/>
  <c r="AQ54" i="22"/>
  <c r="AK54" i="22"/>
  <c r="AF54" i="22"/>
  <c r="AA54" i="22"/>
  <c r="U54" i="22"/>
  <c r="P54" i="22"/>
  <c r="K54" i="22"/>
  <c r="E54" i="22"/>
  <c r="BJ53" i="22"/>
  <c r="BE53" i="22"/>
  <c r="AY53" i="22"/>
  <c r="AT53" i="22"/>
  <c r="BJ59" i="22"/>
  <c r="BE59" i="22"/>
  <c r="AY59" i="22"/>
  <c r="AT59" i="22"/>
  <c r="AO59" i="22"/>
  <c r="AI59" i="22"/>
  <c r="AD59" i="22"/>
  <c r="Y59" i="22"/>
  <c r="S59" i="22"/>
  <c r="N59" i="22"/>
  <c r="N95" i="22" s="1"/>
  <c r="I59" i="22"/>
  <c r="BH58" i="22"/>
  <c r="BC58" i="22"/>
  <c r="AW58" i="22"/>
  <c r="AR58" i="22"/>
  <c r="AM58" i="22"/>
  <c r="AG58" i="22"/>
  <c r="AB58" i="22"/>
  <c r="W58" i="22"/>
  <c r="Q58" i="22"/>
  <c r="Q94" i="22" s="1"/>
  <c r="L58" i="22"/>
  <c r="G58" i="22"/>
  <c r="BK57" i="22"/>
  <c r="BF57" i="22"/>
  <c r="BA57" i="22"/>
  <c r="AU57" i="22"/>
  <c r="AP57" i="22"/>
  <c r="AK57" i="22"/>
  <c r="AE57" i="22"/>
  <c r="Z57" i="22"/>
  <c r="U57" i="22"/>
  <c r="O57" i="22"/>
  <c r="J57" i="22"/>
  <c r="J93" i="22" s="1"/>
  <c r="E57" i="22"/>
  <c r="E93" i="22" s="1"/>
  <c r="BI56" i="22"/>
  <c r="BD56" i="22"/>
  <c r="AY56" i="22"/>
  <c r="AS56" i="22"/>
  <c r="AN56" i="22"/>
  <c r="AI56" i="22"/>
  <c r="AC56" i="22"/>
  <c r="X56" i="22"/>
  <c r="S56" i="22"/>
  <c r="M56" i="22"/>
  <c r="H56" i="22"/>
  <c r="BG55" i="22"/>
  <c r="BB55" i="22"/>
  <c r="AW55" i="22"/>
  <c r="AQ55" i="22"/>
  <c r="AL55" i="22"/>
  <c r="AG55" i="22"/>
  <c r="AA55" i="22"/>
  <c r="V55" i="22"/>
  <c r="Q55" i="22"/>
  <c r="K55" i="22"/>
  <c r="K91" i="22" s="1"/>
  <c r="F55" i="22"/>
  <c r="BK54" i="22"/>
  <c r="BE54" i="22"/>
  <c r="AZ54" i="22"/>
  <c r="AU54" i="22"/>
  <c r="AO54" i="22"/>
  <c r="AJ54" i="22"/>
  <c r="AE54" i="22"/>
  <c r="Y54" i="22"/>
  <c r="T54" i="22"/>
  <c r="O54" i="22"/>
  <c r="O90" i="22" s="1"/>
  <c r="I54" i="22"/>
  <c r="I90" i="22" s="1"/>
  <c r="D54" i="22"/>
  <c r="BI53" i="22"/>
  <c r="BC53" i="22"/>
  <c r="AX53" i="22"/>
  <c r="AS53" i="22"/>
  <c r="AM53" i="22"/>
  <c r="AH53" i="22"/>
  <c r="AC53" i="22"/>
  <c r="W53" i="22"/>
  <c r="R53" i="22"/>
  <c r="M53" i="22"/>
  <c r="M89" i="22" s="1"/>
  <c r="G53" i="22"/>
  <c r="BG52" i="22"/>
  <c r="BA52" i="22"/>
  <c r="AV52" i="22"/>
  <c r="AQ52" i="22"/>
  <c r="AK52" i="22"/>
  <c r="AF52" i="22"/>
  <c r="AA52" i="22"/>
  <c r="AA88" i="22" s="1"/>
  <c r="U52" i="22"/>
  <c r="P52" i="22"/>
  <c r="K52" i="22"/>
  <c r="K88" i="22" s="1"/>
  <c r="E52" i="22"/>
  <c r="E88" i="22" s="1"/>
  <c r="BJ51" i="22"/>
  <c r="BE51" i="22"/>
  <c r="AY51" i="22"/>
  <c r="AT51" i="22"/>
  <c r="AO51" i="22"/>
  <c r="BI59" i="22"/>
  <c r="AX59" i="22"/>
  <c r="AM59" i="22"/>
  <c r="AC59" i="22"/>
  <c r="R59" i="22"/>
  <c r="G59" i="22"/>
  <c r="BK58" i="22"/>
  <c r="AZ58" i="22"/>
  <c r="AO58" i="22"/>
  <c r="AE58" i="22"/>
  <c r="T58" i="22"/>
  <c r="T94" i="22" s="1"/>
  <c r="I58" i="22"/>
  <c r="BJ57" i="22"/>
  <c r="AY57" i="22"/>
  <c r="AO57" i="22"/>
  <c r="AD57" i="22"/>
  <c r="S57" i="22"/>
  <c r="I57" i="22"/>
  <c r="I93" i="22" s="1"/>
  <c r="BH56" i="22"/>
  <c r="AW56" i="22"/>
  <c r="AM56" i="22"/>
  <c r="AB56" i="22"/>
  <c r="Q56" i="22"/>
  <c r="G56" i="22"/>
  <c r="BJ55" i="22"/>
  <c r="AY55" i="22"/>
  <c r="AO55" i="22"/>
  <c r="AD55" i="22"/>
  <c r="S55" i="22"/>
  <c r="I55" i="22"/>
  <c r="I91" i="22" s="1"/>
  <c r="BH54" i="22"/>
  <c r="AW54" i="22"/>
  <c r="AM54" i="22"/>
  <c r="AB54" i="22"/>
  <c r="Q54" i="22"/>
  <c r="G54" i="22"/>
  <c r="G90" i="22" s="1"/>
  <c r="BF53" i="22"/>
  <c r="AU53" i="22"/>
  <c r="AL53" i="22"/>
  <c r="AE53" i="22"/>
  <c r="Y53" i="22"/>
  <c r="Q53" i="22"/>
  <c r="J53" i="22"/>
  <c r="J89" i="22" s="1"/>
  <c r="BE52" i="22"/>
  <c r="AY52" i="22"/>
  <c r="AR52" i="22"/>
  <c r="AJ52" i="22"/>
  <c r="AC52" i="22"/>
  <c r="W52" i="22"/>
  <c r="O52" i="22"/>
  <c r="O88" i="22" s="1"/>
  <c r="H52" i="22"/>
  <c r="H88" i="22" s="1"/>
  <c r="BK51" i="22"/>
  <c r="BC51" i="22"/>
  <c r="AW51" i="22"/>
  <c r="AP51" i="22"/>
  <c r="AI51" i="22"/>
  <c r="AD51" i="22"/>
  <c r="Y51" i="22"/>
  <c r="S51" i="22"/>
  <c r="N51" i="22"/>
  <c r="N87" i="22" s="1"/>
  <c r="I51" i="22"/>
  <c r="I87" i="22" s="1"/>
  <c r="BH50" i="22"/>
  <c r="BC50" i="22"/>
  <c r="AW50" i="22"/>
  <c r="AR50" i="22"/>
  <c r="AM50" i="22"/>
  <c r="AG50" i="22"/>
  <c r="AB50" i="22"/>
  <c r="W50" i="22"/>
  <c r="W86" i="22" s="1"/>
  <c r="Q50" i="22"/>
  <c r="L50" i="22"/>
  <c r="L86" i="22" s="1"/>
  <c r="G50" i="22"/>
  <c r="G86" i="22" s="1"/>
  <c r="BK49" i="22"/>
  <c r="BF49" i="22"/>
  <c r="BA49" i="22"/>
  <c r="AU49" i="22"/>
  <c r="AP49" i="22"/>
  <c r="AK49" i="22"/>
  <c r="AE49" i="22"/>
  <c r="Z49" i="22"/>
  <c r="U49" i="22"/>
  <c r="O49" i="22"/>
  <c r="O85" i="22" s="1"/>
  <c r="J49" i="22"/>
  <c r="J85" i="22" s="1"/>
  <c r="E49" i="22"/>
  <c r="E85" i="22" s="1"/>
  <c r="BG59" i="22"/>
  <c r="AW59" i="22"/>
  <c r="AL59" i="22"/>
  <c r="AA59" i="22"/>
  <c r="Q59" i="22"/>
  <c r="F59" i="22"/>
  <c r="BG58" i="22"/>
  <c r="AV58" i="22"/>
  <c r="AK58" i="22"/>
  <c r="AA58" i="22"/>
  <c r="P58" i="22"/>
  <c r="E58" i="22"/>
  <c r="E94" i="22" s="1"/>
  <c r="BI57" i="22"/>
  <c r="AX57" i="22"/>
  <c r="AM57" i="22"/>
  <c r="AC57" i="22"/>
  <c r="R57" i="22"/>
  <c r="G57" i="22"/>
  <c r="BG56" i="22"/>
  <c r="AV56" i="22"/>
  <c r="AK56" i="22"/>
  <c r="AA56" i="22"/>
  <c r="P56" i="22"/>
  <c r="E56" i="22"/>
  <c r="E92" i="22" s="1"/>
  <c r="BF55" i="22"/>
  <c r="AU55" i="22"/>
  <c r="AK55" i="22"/>
  <c r="Z55" i="22"/>
  <c r="O55" i="22"/>
  <c r="E55" i="22"/>
  <c r="BD54" i="22"/>
  <c r="AS54" i="22"/>
  <c r="AI54" i="22"/>
  <c r="X54" i="22"/>
  <c r="M54" i="22"/>
  <c r="M90" i="22" s="1"/>
  <c r="BB53" i="22"/>
  <c r="AQ53" i="22"/>
  <c r="AK53" i="22"/>
  <c r="AD53" i="22"/>
  <c r="V53" i="22"/>
  <c r="O53" i="22"/>
  <c r="I53" i="22"/>
  <c r="I89" i="22" s="1"/>
  <c r="BK52" i="22"/>
  <c r="BD52" i="22"/>
  <c r="AW52" i="22"/>
  <c r="AO52" i="22"/>
  <c r="AI52" i="22"/>
  <c r="AB52" i="22"/>
  <c r="T52" i="22"/>
  <c r="M52" i="22"/>
  <c r="M88" i="22" s="1"/>
  <c r="G52" i="22"/>
  <c r="G88" i="22" s="1"/>
  <c r="BI51" i="22"/>
  <c r="BB51" i="22"/>
  <c r="AU51" i="22"/>
  <c r="AM51" i="22"/>
  <c r="AH51" i="22"/>
  <c r="AC51" i="22"/>
  <c r="W51" i="22"/>
  <c r="R51" i="22"/>
  <c r="M51" i="22"/>
  <c r="M87" i="22" s="1"/>
  <c r="G51" i="22"/>
  <c r="G87" i="22" s="1"/>
  <c r="BG50" i="22"/>
  <c r="BA50" i="22"/>
  <c r="AV50" i="22"/>
  <c r="AQ50" i="22"/>
  <c r="AK50" i="22"/>
  <c r="AF50" i="22"/>
  <c r="AA50" i="22"/>
  <c r="U50" i="22"/>
  <c r="U86" i="22" s="1"/>
  <c r="P50" i="22"/>
  <c r="P86" i="22" s="1"/>
  <c r="K50" i="22"/>
  <c r="E50" i="22"/>
  <c r="E86" i="22" s="1"/>
  <c r="BJ49" i="22"/>
  <c r="BE49" i="22"/>
  <c r="AY49" i="22"/>
  <c r="AT49" i="22"/>
  <c r="AO49" i="22"/>
  <c r="AI49" i="22"/>
  <c r="AD49" i="22"/>
  <c r="Y49" i="22"/>
  <c r="S49" i="22"/>
  <c r="N49" i="22"/>
  <c r="N85" i="22" s="1"/>
  <c r="I49" i="22"/>
  <c r="I85" i="22" s="1"/>
  <c r="AS59" i="22"/>
  <c r="W59" i="22"/>
  <c r="AU58" i="22"/>
  <c r="Y58" i="22"/>
  <c r="Y94" i="22" s="1"/>
  <c r="D58" i="22"/>
  <c r="D94" i="22" s="1"/>
  <c r="AT57" i="22"/>
  <c r="Y57" i="22"/>
  <c r="AR56" i="22"/>
  <c r="W56" i="22"/>
  <c r="AT55" i="22"/>
  <c r="Y55" i="22"/>
  <c r="AR54" i="22"/>
  <c r="W54" i="22"/>
  <c r="AW53" i="22"/>
  <c r="AG53" i="22"/>
  <c r="S53" i="22"/>
  <c r="E53" i="22"/>
  <c r="E89" i="22" s="1"/>
  <c r="BC52" i="22"/>
  <c r="AN52" i="22"/>
  <c r="Y52" i="22"/>
  <c r="L52" i="22"/>
  <c r="BG51" i="22"/>
  <c r="AS51" i="22"/>
  <c r="AG51" i="22"/>
  <c r="V51" i="22"/>
  <c r="K51" i="22"/>
  <c r="K87" i="22" s="1"/>
  <c r="BD50" i="22"/>
  <c r="AS50" i="22"/>
  <c r="AI50" i="22"/>
  <c r="X50" i="22"/>
  <c r="X86" i="22" s="1"/>
  <c r="M50" i="22"/>
  <c r="M86" i="22" s="1"/>
  <c r="BB49" i="22"/>
  <c r="AQ49" i="22"/>
  <c r="AG49" i="22"/>
  <c r="V49" i="22"/>
  <c r="K49" i="22"/>
  <c r="AQ59" i="22"/>
  <c r="V59" i="22"/>
  <c r="AQ58" i="22"/>
  <c r="U58" i="22"/>
  <c r="U94" i="22" s="1"/>
  <c r="AS57" i="22"/>
  <c r="W57" i="22"/>
  <c r="AQ56" i="22"/>
  <c r="U56" i="22"/>
  <c r="BK55" i="22"/>
  <c r="AP55" i="22"/>
  <c r="U55" i="22"/>
  <c r="BI54" i="22"/>
  <c r="AN54" i="22"/>
  <c r="S54" i="22"/>
  <c r="BK53" i="22"/>
  <c r="AP53" i="22"/>
  <c r="AA53" i="22"/>
  <c r="N53" i="22"/>
  <c r="AZ52" i="22"/>
  <c r="AM52" i="22"/>
  <c r="X52" i="22"/>
  <c r="I52" i="22"/>
  <c r="I88" i="22" s="1"/>
  <c r="BF51" i="22"/>
  <c r="AQ51" i="22"/>
  <c r="AE51" i="22"/>
  <c r="U51" i="22"/>
  <c r="J51" i="22"/>
  <c r="BK50" i="22"/>
  <c r="AZ50" i="22"/>
  <c r="AO50" i="22"/>
  <c r="AE50" i="22"/>
  <c r="T50" i="22"/>
  <c r="T86" i="22" s="1"/>
  <c r="I50" i="22"/>
  <c r="I86" i="22" s="1"/>
  <c r="BI49" i="22"/>
  <c r="AX49" i="22"/>
  <c r="AM49" i="22"/>
  <c r="AC49" i="22"/>
  <c r="R49" i="22"/>
  <c r="G49" i="22"/>
  <c r="G85" i="22" s="1"/>
  <c r="AH59" i="22"/>
  <c r="AF58" i="22"/>
  <c r="BE57" i="22"/>
  <c r="N57" i="22"/>
  <c r="N93" i="22" s="1"/>
  <c r="BA56" i="22"/>
  <c r="K56" i="22"/>
  <c r="K92" i="22" s="1"/>
  <c r="AI55" i="22"/>
  <c r="AC54" i="22"/>
  <c r="BG53" i="22"/>
  <c r="Z53" i="22"/>
  <c r="AS52" i="22"/>
  <c r="Q52" i="22"/>
  <c r="AX51" i="22"/>
  <c r="Z51" i="22"/>
  <c r="E51" i="22"/>
  <c r="E87" i="22" s="1"/>
  <c r="AY50" i="22"/>
  <c r="AC50" i="22"/>
  <c r="H50" i="22"/>
  <c r="BC49" i="22"/>
  <c r="AH49" i="22"/>
  <c r="M49" i="22"/>
  <c r="BC59" i="22"/>
  <c r="K59" i="22"/>
  <c r="K95" i="22" s="1"/>
  <c r="AJ58" i="22"/>
  <c r="BC57" i="22"/>
  <c r="L56" i="22"/>
  <c r="L92" i="22" s="1"/>
  <c r="AE55" i="22"/>
  <c r="BC54" i="22"/>
  <c r="H54" i="22"/>
  <c r="AI53" i="22"/>
  <c r="AG52" i="22"/>
  <c r="AA51" i="22"/>
  <c r="AN50" i="22"/>
  <c r="O50" i="22"/>
  <c r="AW49" i="22"/>
  <c r="W49" i="22"/>
  <c r="M59" i="22"/>
  <c r="M95" i="22" s="1"/>
  <c r="BA58" i="22"/>
  <c r="M57" i="22"/>
  <c r="M93" i="22" s="1"/>
  <c r="AF56" i="22"/>
  <c r="BA55" i="22"/>
  <c r="L54" i="22"/>
  <c r="L90" i="22" s="1"/>
  <c r="AO53" i="22"/>
  <c r="F53" i="22"/>
  <c r="AU52" i="22"/>
  <c r="D52" i="22"/>
  <c r="AK51" i="22"/>
  <c r="F51" i="22"/>
  <c r="F87" i="22" s="1"/>
  <c r="AU50" i="22"/>
  <c r="S50" i="22"/>
  <c r="BG49" i="22"/>
  <c r="AA49" i="22"/>
  <c r="BB59" i="22"/>
  <c r="O58" i="22"/>
  <c r="AH57" i="22"/>
  <c r="BA53" i="22"/>
  <c r="BI52" i="22"/>
  <c r="O51" i="22"/>
  <c r="AJ50" i="22"/>
  <c r="AS49" i="22"/>
  <c r="D77" i="18"/>
  <c r="D76" i="18"/>
  <c r="D75" i="18"/>
  <c r="D74" i="18"/>
  <c r="D73" i="18"/>
  <c r="D72" i="18"/>
  <c r="D71" i="18"/>
  <c r="D70" i="18"/>
  <c r="D69" i="18"/>
  <c r="D68" i="18"/>
  <c r="D67" i="18"/>
  <c r="AG59" i="22"/>
  <c r="K58" i="22"/>
  <c r="K94" i="22" s="1"/>
  <c r="BE55" i="22"/>
  <c r="AY54" i="22"/>
  <c r="U53" i="22"/>
  <c r="BH52" i="22"/>
  <c r="BA51" i="22"/>
  <c r="Y50" i="22"/>
  <c r="Y86" i="22" s="1"/>
  <c r="AL49" i="22"/>
  <c r="N55" i="22"/>
  <c r="N91" i="22" s="1"/>
  <c r="S52" i="22"/>
  <c r="AI57" i="22"/>
  <c r="AG54" i="22"/>
  <c r="AE52" i="22"/>
  <c r="Q51" i="22"/>
  <c r="D50" i="22"/>
  <c r="D86" i="22" s="1"/>
  <c r="D78" i="18"/>
  <c r="J55" i="22"/>
  <c r="BI50" i="22"/>
  <c r="F49" i="22"/>
  <c r="F85" i="22" s="1"/>
  <c r="BC56" i="22"/>
  <c r="BE50" i="22"/>
  <c r="H44" i="27"/>
  <c r="R44" i="27"/>
  <c r="AC44" i="27"/>
  <c r="AN44" i="27"/>
  <c r="AX44" i="27"/>
  <c r="BI44" i="27"/>
  <c r="L45" i="27"/>
  <c r="AB45" i="27"/>
  <c r="AL45" i="27"/>
  <c r="AW45" i="27"/>
  <c r="BH45" i="27"/>
  <c r="J46" i="27"/>
  <c r="U46" i="27"/>
  <c r="Z46" i="27"/>
  <c r="AK46" i="27"/>
  <c r="BA46" i="27"/>
  <c r="BL46" i="27"/>
  <c r="N47" i="27"/>
  <c r="Y47" i="27"/>
  <c r="AJ47" i="27"/>
  <c r="AT47" i="27"/>
  <c r="BE47" i="27"/>
  <c r="H48" i="27"/>
  <c r="R48" i="27"/>
  <c r="AC48" i="27"/>
  <c r="AN48" i="27"/>
  <c r="AX48" i="27"/>
  <c r="BI48" i="27"/>
  <c r="L49" i="27"/>
  <c r="V49" i="27"/>
  <c r="AG49" i="27"/>
  <c r="AR49" i="27"/>
  <c r="BB49" i="27"/>
  <c r="BH49" i="27"/>
  <c r="B58" i="18"/>
  <c r="BQ40" i="18"/>
  <c r="D79" i="18"/>
  <c r="BC19" i="22"/>
  <c r="AU15" i="22"/>
  <c r="BH10" i="22"/>
  <c r="E12" i="22"/>
  <c r="AY10" i="22"/>
  <c r="Y22" i="22"/>
  <c r="BG20" i="22"/>
  <c r="AX17" i="22"/>
  <c r="BH16" i="22"/>
  <c r="AV15" i="22"/>
  <c r="AL10" i="22"/>
  <c r="BF13" i="22"/>
  <c r="N105" i="5"/>
  <c r="O105" i="5" s="1"/>
  <c r="H105" i="5" s="1"/>
  <c r="Q105" i="5" s="1"/>
  <c r="L104" i="5"/>
  <c r="M104" i="5" s="1"/>
  <c r="N101" i="5"/>
  <c r="O101" i="5" s="1"/>
  <c r="L100" i="5"/>
  <c r="M100" i="5" s="1"/>
  <c r="N92" i="5"/>
  <c r="O92" i="5" s="1"/>
  <c r="N89" i="5"/>
  <c r="O89" i="5" s="1"/>
  <c r="N86" i="5"/>
  <c r="O86" i="5" s="1"/>
  <c r="N106" i="5"/>
  <c r="O106" i="5" s="1"/>
  <c r="H106" i="5" s="1"/>
  <c r="Q106" i="5" s="1"/>
  <c r="L105" i="5"/>
  <c r="M105" i="5" s="1"/>
  <c r="N102" i="5"/>
  <c r="O102" i="5" s="1"/>
  <c r="H102" i="5" s="1"/>
  <c r="Q102" i="5" s="1"/>
  <c r="L101" i="5"/>
  <c r="M101" i="5" s="1"/>
  <c r="N98" i="5"/>
  <c r="O98" i="5" s="1"/>
  <c r="H98" i="5" s="1"/>
  <c r="Q98" i="5" s="1"/>
  <c r="L95" i="5"/>
  <c r="M95" i="5" s="1"/>
  <c r="N93" i="5"/>
  <c r="O93" i="5" s="1"/>
  <c r="L92" i="5"/>
  <c r="M92" i="5" s="1"/>
  <c r="L91" i="5"/>
  <c r="M91" i="5" s="1"/>
  <c r="L89" i="5"/>
  <c r="M89" i="5" s="1"/>
  <c r="L86" i="5"/>
  <c r="M86" i="5" s="1"/>
  <c r="E3" i="32"/>
  <c r="E3" i="45"/>
  <c r="E3" i="35"/>
  <c r="E3" i="29"/>
  <c r="G13" i="23"/>
  <c r="E44" i="27"/>
  <c r="J44" i="27"/>
  <c r="P44" i="27"/>
  <c r="U44" i="27"/>
  <c r="Z44" i="27"/>
  <c r="AF44" i="27"/>
  <c r="AK44" i="27"/>
  <c r="AP44" i="27"/>
  <c r="AV44" i="27"/>
  <c r="BA44" i="27"/>
  <c r="BF44" i="27"/>
  <c r="BL44" i="27"/>
  <c r="I45" i="27"/>
  <c r="N45" i="27"/>
  <c r="T45" i="27"/>
  <c r="Y45" i="27"/>
  <c r="AD45" i="27"/>
  <c r="AJ45" i="27"/>
  <c r="AO45" i="27"/>
  <c r="AT45" i="27"/>
  <c r="AZ45" i="27"/>
  <c r="BE45" i="27"/>
  <c r="BJ45" i="27"/>
  <c r="H46" i="27"/>
  <c r="M46" i="27"/>
  <c r="R46" i="27"/>
  <c r="X46" i="27"/>
  <c r="AC46" i="27"/>
  <c r="AH46" i="27"/>
  <c r="AN46" i="27"/>
  <c r="AS46" i="27"/>
  <c r="AX46" i="27"/>
  <c r="BD46" i="27"/>
  <c r="BI46" i="27"/>
  <c r="F47" i="27"/>
  <c r="L47" i="27"/>
  <c r="Q47" i="27"/>
  <c r="V47" i="27"/>
  <c r="AB47" i="27"/>
  <c r="AG47" i="27"/>
  <c r="AL47" i="27"/>
  <c r="AR47" i="27"/>
  <c r="AW47" i="27"/>
  <c r="BB47" i="27"/>
  <c r="BH47" i="27"/>
  <c r="E48" i="27"/>
  <c r="J48" i="27"/>
  <c r="P48" i="27"/>
  <c r="U48" i="27"/>
  <c r="Z48" i="27"/>
  <c r="AF48" i="27"/>
  <c r="AK48" i="27"/>
  <c r="AP48" i="27"/>
  <c r="AV48" i="27"/>
  <c r="BA48" i="27"/>
  <c r="BF48" i="27"/>
  <c r="BL48" i="27"/>
  <c r="I49" i="27"/>
  <c r="N49" i="27"/>
  <c r="T49" i="27"/>
  <c r="Y49" i="27"/>
  <c r="AD49" i="27"/>
  <c r="AJ49" i="27"/>
  <c r="AO49" i="27"/>
  <c r="AT49" i="27"/>
  <c r="AZ49" i="27"/>
  <c r="BE49" i="27"/>
  <c r="BJ49" i="27"/>
  <c r="B150" i="27"/>
  <c r="E2" i="30"/>
  <c r="F14" i="30"/>
  <c r="E2" i="46"/>
  <c r="L88" i="5"/>
  <c r="M88" i="5" s="1"/>
  <c r="L99" i="5"/>
  <c r="M99" i="5" s="1"/>
  <c r="L102" i="5"/>
  <c r="M102" i="5" s="1"/>
  <c r="P102" i="5" s="1"/>
  <c r="N104" i="5"/>
  <c r="O104" i="5" s="1"/>
  <c r="L107" i="5"/>
  <c r="M107" i="5" s="1"/>
  <c r="B88" i="15"/>
  <c r="B70" i="15"/>
  <c r="B52" i="15"/>
  <c r="B34" i="15"/>
  <c r="B22" i="15"/>
  <c r="B45" i="17"/>
  <c r="B81" i="17"/>
  <c r="B63" i="17"/>
  <c r="B27" i="17"/>
  <c r="B48" i="17"/>
  <c r="B30" i="17"/>
  <c r="B51" i="17"/>
  <c r="B12" i="22"/>
  <c r="B11" i="3"/>
  <c r="B10" i="40"/>
  <c r="B11" i="17"/>
  <c r="B14" i="40"/>
  <c r="B15" i="3"/>
  <c r="B16" i="22"/>
  <c r="B14" i="39"/>
  <c r="B32" i="39" s="1"/>
  <c r="B50" i="39" s="1"/>
  <c r="B68" i="39" s="1"/>
  <c r="B86" i="39" s="1"/>
  <c r="B104" i="39" s="1"/>
  <c r="B122" i="39" s="1"/>
  <c r="B20" i="22"/>
  <c r="B19" i="3"/>
  <c r="B18" i="40"/>
  <c r="B19" i="17"/>
  <c r="B18" i="39"/>
  <c r="B36" i="39" s="1"/>
  <c r="B54" i="39" s="1"/>
  <c r="B72" i="39" s="1"/>
  <c r="B90" i="39" s="1"/>
  <c r="B108" i="39" s="1"/>
  <c r="B126" i="39" s="1"/>
  <c r="B19" i="15"/>
  <c r="B36" i="18"/>
  <c r="AL51" i="22"/>
  <c r="B26" i="15"/>
  <c r="B30" i="15"/>
  <c r="B44" i="15"/>
  <c r="B57" i="15"/>
  <c r="B27" i="15"/>
  <c r="B48" i="15"/>
  <c r="B62" i="15"/>
  <c r="B63" i="3"/>
  <c r="B70" i="3"/>
  <c r="B71" i="3"/>
  <c r="B74" i="3"/>
  <c r="B75" i="3"/>
  <c r="B10" i="22"/>
  <c r="B8" i="40"/>
  <c r="B14" i="22"/>
  <c r="B12" i="40"/>
  <c r="B18" i="22"/>
  <c r="B16" i="40"/>
  <c r="B22" i="22"/>
  <c r="B20" i="40"/>
  <c r="B30" i="18"/>
  <c r="B34" i="18"/>
  <c r="B38" i="18"/>
  <c r="B42" i="18"/>
  <c r="B8" i="39"/>
  <c r="B26" i="39" s="1"/>
  <c r="B44" i="39" s="1"/>
  <c r="B62" i="39" s="1"/>
  <c r="B80" i="39" s="1"/>
  <c r="B98" i="39" s="1"/>
  <c r="B116" i="39" s="1"/>
  <c r="B12" i="39"/>
  <c r="B30" i="39" s="1"/>
  <c r="B48" i="39" s="1"/>
  <c r="B66" i="39" s="1"/>
  <c r="B84" i="39" s="1"/>
  <c r="B102" i="39" s="1"/>
  <c r="B120" i="39" s="1"/>
  <c r="B16" i="39"/>
  <c r="B34" i="39" s="1"/>
  <c r="B52" i="39" s="1"/>
  <c r="B70" i="39" s="1"/>
  <c r="B88" i="39" s="1"/>
  <c r="B106" i="39" s="1"/>
  <c r="B124" i="39" s="1"/>
  <c r="B20" i="39"/>
  <c r="B38" i="39" s="1"/>
  <c r="B56" i="39" s="1"/>
  <c r="B74" i="39" s="1"/>
  <c r="B92" i="39" s="1"/>
  <c r="B110" i="39" s="1"/>
  <c r="B128" i="39" s="1"/>
  <c r="B7" i="39"/>
  <c r="B25" i="39" s="1"/>
  <c r="B43" i="39" s="1"/>
  <c r="B61" i="39" s="1"/>
  <c r="B79" i="39" s="1"/>
  <c r="B97" i="39" s="1"/>
  <c r="B115" i="39" s="1"/>
  <c r="B7" i="40"/>
  <c r="B11" i="39"/>
  <c r="B29" i="39" s="1"/>
  <c r="B47" i="39" s="1"/>
  <c r="B65" i="39" s="1"/>
  <c r="B83" i="39" s="1"/>
  <c r="B101" i="39" s="1"/>
  <c r="B119" i="39" s="1"/>
  <c r="B13" i="22"/>
  <c r="B11" i="40"/>
  <c r="B15" i="39"/>
  <c r="B33" i="39" s="1"/>
  <c r="B51" i="39" s="1"/>
  <c r="B69" i="39" s="1"/>
  <c r="B87" i="39" s="1"/>
  <c r="B105" i="39" s="1"/>
  <c r="B123" i="39" s="1"/>
  <c r="B15" i="40"/>
  <c r="B17" i="22"/>
  <c r="B19" i="39"/>
  <c r="B37" i="39" s="1"/>
  <c r="B55" i="39" s="1"/>
  <c r="B73" i="39" s="1"/>
  <c r="B91" i="39" s="1"/>
  <c r="B109" i="39" s="1"/>
  <c r="B127" i="39" s="1"/>
  <c r="B21" i="22"/>
  <c r="B19" i="40"/>
  <c r="B29" i="18"/>
  <c r="B33" i="18"/>
  <c r="B37" i="18"/>
  <c r="B41" i="18"/>
  <c r="I67" i="11"/>
  <c r="B80" i="11"/>
  <c r="D76" i="11"/>
  <c r="B81" i="11"/>
  <c r="C76" i="11"/>
  <c r="G76" i="11"/>
  <c r="O2" i="25"/>
  <c r="P2" i="25" s="1"/>
  <c r="B10" i="27"/>
  <c r="B52" i="6"/>
  <c r="B58" i="6"/>
  <c r="B64" i="6"/>
  <c r="I81" i="2"/>
  <c r="M81" i="2"/>
  <c r="H105" i="2"/>
  <c r="L105" i="2"/>
  <c r="P105" i="2"/>
  <c r="I33" i="2"/>
  <c r="M33" i="2"/>
  <c r="I129" i="2"/>
  <c r="M129" i="2"/>
  <c r="C125" i="5"/>
  <c r="C10" i="7" s="1"/>
  <c r="X91" i="5"/>
  <c r="Y90" i="5" s="1"/>
  <c r="Z90" i="5" s="1"/>
  <c r="D20" i="38"/>
  <c r="E12" i="37"/>
  <c r="B21" i="38"/>
  <c r="B74" i="5"/>
  <c r="G11" i="5"/>
  <c r="C31" i="5"/>
  <c r="AC31" i="5" s="1"/>
  <c r="AM14" i="38"/>
  <c r="C43" i="6"/>
  <c r="D28" i="8"/>
  <c r="BJ98" i="14"/>
  <c r="BH98" i="14"/>
  <c r="BF98" i="14"/>
  <c r="BD98" i="14"/>
  <c r="BB98" i="14"/>
  <c r="AZ98" i="14"/>
  <c r="AX98" i="14"/>
  <c r="AV98" i="14"/>
  <c r="AT98" i="14"/>
  <c r="AR98" i="14"/>
  <c r="AP98" i="14"/>
  <c r="AN98" i="14"/>
  <c r="AL98" i="14"/>
  <c r="AJ98" i="14"/>
  <c r="AH98" i="14"/>
  <c r="AF98" i="14"/>
  <c r="AD98" i="14"/>
  <c r="AB98" i="14"/>
  <c r="Z98" i="14"/>
  <c r="X98" i="14"/>
  <c r="V98" i="14"/>
  <c r="T98" i="14"/>
  <c r="R98" i="14"/>
  <c r="P98" i="14"/>
  <c r="N98" i="14"/>
  <c r="L98" i="14"/>
  <c r="J98" i="14"/>
  <c r="H98" i="14"/>
  <c r="F98" i="14"/>
  <c r="D98" i="14"/>
  <c r="BI98" i="14"/>
  <c r="BE98" i="14"/>
  <c r="BA98" i="14"/>
  <c r="AW98" i="14"/>
  <c r="AS98" i="14"/>
  <c r="AO98" i="14"/>
  <c r="AK98" i="14"/>
  <c r="AG98" i="14"/>
  <c r="AC98" i="14"/>
  <c r="Y98" i="14"/>
  <c r="U98" i="14"/>
  <c r="Q98" i="14"/>
  <c r="M98" i="14"/>
  <c r="I98" i="14"/>
  <c r="E98" i="14"/>
  <c r="BK98" i="14"/>
  <c r="BG98" i="14"/>
  <c r="BC98" i="14"/>
  <c r="AY98" i="14"/>
  <c r="AU98" i="14"/>
  <c r="AQ98" i="14"/>
  <c r="AM98" i="14"/>
  <c r="AI98" i="14"/>
  <c r="AE98" i="14"/>
  <c r="AA98" i="14"/>
  <c r="W98" i="14"/>
  <c r="S98" i="14"/>
  <c r="O98" i="14"/>
  <c r="K98" i="14"/>
  <c r="G98" i="14"/>
  <c r="P28" i="8"/>
  <c r="D43" i="6"/>
  <c r="E43" i="6"/>
  <c r="AB28" i="8"/>
  <c r="AN28" i="8"/>
  <c r="F43" i="6"/>
  <c r="G43" i="6"/>
  <c r="AZ28" i="8"/>
  <c r="C44" i="6"/>
  <c r="D29" i="8"/>
  <c r="BJ99" i="14"/>
  <c r="BJ171" i="14" s="1"/>
  <c r="BH99" i="14"/>
  <c r="BH171" i="14" s="1"/>
  <c r="BF99" i="14"/>
  <c r="BF171" i="14" s="1"/>
  <c r="BD99" i="14"/>
  <c r="BD171" i="14" s="1"/>
  <c r="BB99" i="14"/>
  <c r="BB171" i="14" s="1"/>
  <c r="AZ99" i="14"/>
  <c r="AZ171" i="14" s="1"/>
  <c r="AX99" i="14"/>
  <c r="AX171" i="14" s="1"/>
  <c r="AV99" i="14"/>
  <c r="AV171" i="14" s="1"/>
  <c r="AT99" i="14"/>
  <c r="AT171" i="14" s="1"/>
  <c r="AR99" i="14"/>
  <c r="AR171" i="14" s="1"/>
  <c r="AP99" i="14"/>
  <c r="AP171" i="14" s="1"/>
  <c r="AN99" i="14"/>
  <c r="AN171" i="14" s="1"/>
  <c r="AL99" i="14"/>
  <c r="AL171" i="14" s="1"/>
  <c r="AJ99" i="14"/>
  <c r="AJ171" i="14" s="1"/>
  <c r="AH99" i="14"/>
  <c r="AH171" i="14" s="1"/>
  <c r="AF99" i="14"/>
  <c r="AF171" i="14" s="1"/>
  <c r="AD99" i="14"/>
  <c r="AD171" i="14" s="1"/>
  <c r="AB99" i="14"/>
  <c r="AB171" i="14" s="1"/>
  <c r="Z99" i="14"/>
  <c r="Z171" i="14" s="1"/>
  <c r="X99" i="14"/>
  <c r="X171" i="14" s="1"/>
  <c r="V99" i="14"/>
  <c r="V171" i="14" s="1"/>
  <c r="T99" i="14"/>
  <c r="T171" i="14" s="1"/>
  <c r="R99" i="14"/>
  <c r="R171" i="14" s="1"/>
  <c r="P99" i="14"/>
  <c r="P171" i="14" s="1"/>
  <c r="N99" i="14"/>
  <c r="N171" i="14" s="1"/>
  <c r="L99" i="14"/>
  <c r="L171" i="14" s="1"/>
  <c r="J99" i="14"/>
  <c r="J171" i="14" s="1"/>
  <c r="H99" i="14"/>
  <c r="H171" i="14" s="1"/>
  <c r="F99" i="14"/>
  <c r="F171" i="14" s="1"/>
  <c r="D99" i="14"/>
  <c r="D171" i="14" s="1"/>
  <c r="BI99" i="14"/>
  <c r="BI171" i="14" s="1"/>
  <c r="BE99" i="14"/>
  <c r="BE171" i="14" s="1"/>
  <c r="BA99" i="14"/>
  <c r="BA171" i="14" s="1"/>
  <c r="AW99" i="14"/>
  <c r="AW171" i="14" s="1"/>
  <c r="AS99" i="14"/>
  <c r="AS171" i="14" s="1"/>
  <c r="AO99" i="14"/>
  <c r="AO171" i="14" s="1"/>
  <c r="AK99" i="14"/>
  <c r="AK171" i="14" s="1"/>
  <c r="AG99" i="14"/>
  <c r="AG171" i="14" s="1"/>
  <c r="AC99" i="14"/>
  <c r="AC171" i="14" s="1"/>
  <c r="Y99" i="14"/>
  <c r="Y171" i="14" s="1"/>
  <c r="U99" i="14"/>
  <c r="U171" i="14" s="1"/>
  <c r="Q99" i="14"/>
  <c r="Q171" i="14" s="1"/>
  <c r="M99" i="14"/>
  <c r="M171" i="14" s="1"/>
  <c r="I99" i="14"/>
  <c r="I171" i="14" s="1"/>
  <c r="E99" i="14"/>
  <c r="E171" i="14" s="1"/>
  <c r="BK99" i="14"/>
  <c r="BK171" i="14" s="1"/>
  <c r="BG99" i="14"/>
  <c r="BG171" i="14" s="1"/>
  <c r="BC99" i="14"/>
  <c r="BC171" i="14" s="1"/>
  <c r="AY99" i="14"/>
  <c r="AY171" i="14" s="1"/>
  <c r="AU99" i="14"/>
  <c r="AU171" i="14" s="1"/>
  <c r="AQ99" i="14"/>
  <c r="AQ171" i="14" s="1"/>
  <c r="AM99" i="14"/>
  <c r="AM171" i="14" s="1"/>
  <c r="AI99" i="14"/>
  <c r="AI171" i="14" s="1"/>
  <c r="AE99" i="14"/>
  <c r="AE171" i="14" s="1"/>
  <c r="AA99" i="14"/>
  <c r="AA171" i="14" s="1"/>
  <c r="W99" i="14"/>
  <c r="W171" i="14" s="1"/>
  <c r="S99" i="14"/>
  <c r="S171" i="14" s="1"/>
  <c r="O99" i="14"/>
  <c r="O171" i="14" s="1"/>
  <c r="K99" i="14"/>
  <c r="K171" i="14" s="1"/>
  <c r="G99" i="14"/>
  <c r="G171" i="14" s="1"/>
  <c r="D44" i="6"/>
  <c r="P29" i="8"/>
  <c r="E44" i="6"/>
  <c r="AB29" i="8"/>
  <c r="F44" i="6"/>
  <c r="AN29" i="8"/>
  <c r="G44" i="6"/>
  <c r="AZ29" i="8"/>
  <c r="E33" i="2"/>
  <c r="D174" i="14"/>
  <c r="E174" i="14" s="1"/>
  <c r="F174" i="14" s="1"/>
  <c r="G174" i="14" s="1"/>
  <c r="H174" i="14" s="1"/>
  <c r="I174" i="14" s="1"/>
  <c r="J174" i="14" s="1"/>
  <c r="K174" i="14" s="1"/>
  <c r="L174" i="14" s="1"/>
  <c r="M174" i="14" s="1"/>
  <c r="N174" i="14" s="1"/>
  <c r="O174" i="14" s="1"/>
  <c r="P174" i="14" s="1"/>
  <c r="Q174" i="14" s="1"/>
  <c r="R174" i="14" s="1"/>
  <c r="S174" i="14" s="1"/>
  <c r="T174" i="14" s="1"/>
  <c r="U174" i="14" s="1"/>
  <c r="V174" i="14" s="1"/>
  <c r="W174" i="14" s="1"/>
  <c r="X174" i="14" s="1"/>
  <c r="Y174" i="14" s="1"/>
  <c r="Z174" i="14" s="1"/>
  <c r="AA174" i="14" s="1"/>
  <c r="AB174" i="14" s="1"/>
  <c r="AC174" i="14" s="1"/>
  <c r="AD174" i="14" s="1"/>
  <c r="AE174" i="14" s="1"/>
  <c r="AF174" i="14" s="1"/>
  <c r="AG174" i="14" s="1"/>
  <c r="AH174" i="14" s="1"/>
  <c r="AI174" i="14" s="1"/>
  <c r="AJ174" i="14" s="1"/>
  <c r="AK174" i="14" s="1"/>
  <c r="AL174" i="14" s="1"/>
  <c r="AM174" i="14" s="1"/>
  <c r="AN174" i="14" s="1"/>
  <c r="AO174" i="14" s="1"/>
  <c r="AP174" i="14" s="1"/>
  <c r="AQ174" i="14" s="1"/>
  <c r="AR174" i="14" s="1"/>
  <c r="AS174" i="14" s="1"/>
  <c r="AT174" i="14" s="1"/>
  <c r="AU174" i="14" s="1"/>
  <c r="AV174" i="14" s="1"/>
  <c r="AW174" i="14" s="1"/>
  <c r="AX174" i="14" s="1"/>
  <c r="AY174" i="14" s="1"/>
  <c r="AZ174" i="14" s="1"/>
  <c r="BA174" i="14" s="1"/>
  <c r="BB174" i="14" s="1"/>
  <c r="BC174" i="14" s="1"/>
  <c r="BD174" i="14" s="1"/>
  <c r="BE174" i="14" s="1"/>
  <c r="BF174" i="14" s="1"/>
  <c r="BG174" i="14" s="1"/>
  <c r="BH174" i="14" s="1"/>
  <c r="BI174" i="14" s="1"/>
  <c r="BJ174" i="14" s="1"/>
  <c r="BK174" i="14" s="1"/>
  <c r="D150" i="14"/>
  <c r="E150" i="14" s="1"/>
  <c r="F150" i="14" s="1"/>
  <c r="G150" i="14" s="1"/>
  <c r="H150" i="14" s="1"/>
  <c r="I150" i="14" s="1"/>
  <c r="J150" i="14" s="1"/>
  <c r="K150" i="14" s="1"/>
  <c r="L150" i="14" s="1"/>
  <c r="M150" i="14" s="1"/>
  <c r="N150" i="14" s="1"/>
  <c r="O150" i="14" s="1"/>
  <c r="P150" i="14" s="1"/>
  <c r="Q150" i="14" s="1"/>
  <c r="R150" i="14" s="1"/>
  <c r="S150" i="14" s="1"/>
  <c r="T150" i="14" s="1"/>
  <c r="U150" i="14" s="1"/>
  <c r="V150" i="14" s="1"/>
  <c r="W150" i="14" s="1"/>
  <c r="X150" i="14" s="1"/>
  <c r="Y150" i="14" s="1"/>
  <c r="Z150" i="14" s="1"/>
  <c r="AA150" i="14" s="1"/>
  <c r="AB150" i="14" s="1"/>
  <c r="AC150" i="14" s="1"/>
  <c r="AD150" i="14" s="1"/>
  <c r="AE150" i="14" s="1"/>
  <c r="AF150" i="14" s="1"/>
  <c r="AG150" i="14" s="1"/>
  <c r="AH150" i="14" s="1"/>
  <c r="AI150" i="14" s="1"/>
  <c r="AJ150" i="14" s="1"/>
  <c r="AK150" i="14" s="1"/>
  <c r="AL150" i="14" s="1"/>
  <c r="AM150" i="14" s="1"/>
  <c r="AN150" i="14" s="1"/>
  <c r="AO150" i="14" s="1"/>
  <c r="AP150" i="14" s="1"/>
  <c r="AQ150" i="14" s="1"/>
  <c r="AR150" i="14" s="1"/>
  <c r="AS150" i="14" s="1"/>
  <c r="AT150" i="14" s="1"/>
  <c r="AU150" i="14" s="1"/>
  <c r="AV150" i="14" s="1"/>
  <c r="AW150" i="14" s="1"/>
  <c r="AX150" i="14" s="1"/>
  <c r="AY150" i="14" s="1"/>
  <c r="AZ150" i="14" s="1"/>
  <c r="BA150" i="14" s="1"/>
  <c r="BB150" i="14" s="1"/>
  <c r="BC150" i="14" s="1"/>
  <c r="BD150" i="14" s="1"/>
  <c r="BE150" i="14" s="1"/>
  <c r="BF150" i="14" s="1"/>
  <c r="BG150" i="14" s="1"/>
  <c r="BH150" i="14" s="1"/>
  <c r="BI150" i="14" s="1"/>
  <c r="BJ150" i="14" s="1"/>
  <c r="BK150" i="14" s="1"/>
  <c r="D222" i="14"/>
  <c r="E222" i="14" s="1"/>
  <c r="F222" i="14" s="1"/>
  <c r="G222" i="14" s="1"/>
  <c r="H222" i="14" s="1"/>
  <c r="I222" i="14" s="1"/>
  <c r="J222" i="14" s="1"/>
  <c r="K222" i="14" s="1"/>
  <c r="L222" i="14" s="1"/>
  <c r="M222" i="14" s="1"/>
  <c r="N222" i="14" s="1"/>
  <c r="O222" i="14" s="1"/>
  <c r="P222" i="14" s="1"/>
  <c r="Q222" i="14" s="1"/>
  <c r="R222" i="14" s="1"/>
  <c r="S222" i="14" s="1"/>
  <c r="T222" i="14" s="1"/>
  <c r="U222" i="14" s="1"/>
  <c r="V222" i="14" s="1"/>
  <c r="W222" i="14" s="1"/>
  <c r="X222" i="14" s="1"/>
  <c r="Y222" i="14" s="1"/>
  <c r="Z222" i="14" s="1"/>
  <c r="AA222" i="14" s="1"/>
  <c r="AB222" i="14" s="1"/>
  <c r="AC222" i="14" s="1"/>
  <c r="AD222" i="14" s="1"/>
  <c r="AE222" i="14" s="1"/>
  <c r="AF222" i="14" s="1"/>
  <c r="AG222" i="14" s="1"/>
  <c r="AH222" i="14" s="1"/>
  <c r="AI222" i="14" s="1"/>
  <c r="AJ222" i="14" s="1"/>
  <c r="AK222" i="14" s="1"/>
  <c r="AL222" i="14" s="1"/>
  <c r="AM222" i="14" s="1"/>
  <c r="AN222" i="14" s="1"/>
  <c r="AO222" i="14" s="1"/>
  <c r="AP222" i="14" s="1"/>
  <c r="AQ222" i="14" s="1"/>
  <c r="AR222" i="14" s="1"/>
  <c r="AS222" i="14" s="1"/>
  <c r="AT222" i="14" s="1"/>
  <c r="AU222" i="14" s="1"/>
  <c r="AV222" i="14" s="1"/>
  <c r="AW222" i="14" s="1"/>
  <c r="AX222" i="14" s="1"/>
  <c r="AY222" i="14" s="1"/>
  <c r="AZ222" i="14" s="1"/>
  <c r="BA222" i="14" s="1"/>
  <c r="BB222" i="14" s="1"/>
  <c r="BC222" i="14" s="1"/>
  <c r="BD222" i="14" s="1"/>
  <c r="BE222" i="14" s="1"/>
  <c r="BF222" i="14" s="1"/>
  <c r="BG222" i="14" s="1"/>
  <c r="BH222" i="14" s="1"/>
  <c r="BI222" i="14" s="1"/>
  <c r="BJ222" i="14" s="1"/>
  <c r="BK222" i="14" s="1"/>
  <c r="F6" i="14"/>
  <c r="D31" i="14"/>
  <c r="D55" i="14"/>
  <c r="D198" i="14" s="1"/>
  <c r="E198" i="14" s="1"/>
  <c r="F198" i="14" s="1"/>
  <c r="G198" i="14" s="1"/>
  <c r="H198" i="14" s="1"/>
  <c r="I198" i="14" s="1"/>
  <c r="J198" i="14" s="1"/>
  <c r="K198" i="14" s="1"/>
  <c r="L198" i="14" s="1"/>
  <c r="M198" i="14" s="1"/>
  <c r="N198" i="14" s="1"/>
  <c r="O198" i="14" s="1"/>
  <c r="P198" i="14" s="1"/>
  <c r="Q198" i="14" s="1"/>
  <c r="R198" i="14" s="1"/>
  <c r="S198" i="14" s="1"/>
  <c r="T198" i="14" s="1"/>
  <c r="U198" i="14" s="1"/>
  <c r="V198" i="14" s="1"/>
  <c r="W198" i="14" s="1"/>
  <c r="X198" i="14" s="1"/>
  <c r="Y198" i="14" s="1"/>
  <c r="Z198" i="14" s="1"/>
  <c r="AA198" i="14" s="1"/>
  <c r="AB198" i="14" s="1"/>
  <c r="AC198" i="14" s="1"/>
  <c r="AD198" i="14" s="1"/>
  <c r="AE198" i="14" s="1"/>
  <c r="AF198" i="14" s="1"/>
  <c r="AG198" i="14" s="1"/>
  <c r="AH198" i="14" s="1"/>
  <c r="AI198" i="14" s="1"/>
  <c r="AJ198" i="14" s="1"/>
  <c r="AK198" i="14" s="1"/>
  <c r="AL198" i="14" s="1"/>
  <c r="AM198" i="14" s="1"/>
  <c r="AN198" i="14" s="1"/>
  <c r="AO198" i="14" s="1"/>
  <c r="AP198" i="14" s="1"/>
  <c r="AQ198" i="14" s="1"/>
  <c r="AR198" i="14" s="1"/>
  <c r="AS198" i="14" s="1"/>
  <c r="AT198" i="14" s="1"/>
  <c r="AU198" i="14" s="1"/>
  <c r="AV198" i="14" s="1"/>
  <c r="AW198" i="14" s="1"/>
  <c r="AX198" i="14" s="1"/>
  <c r="AY198" i="14" s="1"/>
  <c r="AZ198" i="14" s="1"/>
  <c r="BA198" i="14" s="1"/>
  <c r="BB198" i="14" s="1"/>
  <c r="BC198" i="14" s="1"/>
  <c r="BD198" i="14" s="1"/>
  <c r="BE198" i="14" s="1"/>
  <c r="BF198" i="14" s="1"/>
  <c r="BG198" i="14" s="1"/>
  <c r="BH198" i="14" s="1"/>
  <c r="BI198" i="14" s="1"/>
  <c r="BJ198" i="14" s="1"/>
  <c r="BK198" i="14" s="1"/>
  <c r="E57" i="14"/>
  <c r="E58" i="14"/>
  <c r="E59" i="14"/>
  <c r="E60" i="14"/>
  <c r="E61" i="14"/>
  <c r="E62" i="14"/>
  <c r="E65" i="14"/>
  <c r="E66" i="14"/>
  <c r="E67" i="14"/>
  <c r="E68" i="14"/>
  <c r="E69" i="14"/>
  <c r="E70" i="14"/>
  <c r="E71" i="14"/>
  <c r="E72" i="14"/>
  <c r="E73" i="14"/>
  <c r="D57" i="14"/>
  <c r="D58" i="14"/>
  <c r="D59" i="14"/>
  <c r="D60" i="14"/>
  <c r="D61" i="14"/>
  <c r="D62" i="14"/>
  <c r="D65" i="14"/>
  <c r="D66" i="14"/>
  <c r="D67" i="14"/>
  <c r="D68" i="14"/>
  <c r="D69" i="14"/>
  <c r="D70" i="14"/>
  <c r="D71" i="14"/>
  <c r="D72" i="14"/>
  <c r="D73" i="14"/>
  <c r="D78" i="14"/>
  <c r="E78" i="14" s="1"/>
  <c r="F78" i="14" s="1"/>
  <c r="G78" i="14" s="1"/>
  <c r="H78" i="14" s="1"/>
  <c r="I78" i="14" s="1"/>
  <c r="J78" i="14" s="1"/>
  <c r="K78" i="14" s="1"/>
  <c r="L78" i="14" s="1"/>
  <c r="M78" i="14" s="1"/>
  <c r="N78" i="14" s="1"/>
  <c r="O78" i="14" s="1"/>
  <c r="P78" i="14" s="1"/>
  <c r="Q78" i="14" s="1"/>
  <c r="R78" i="14" s="1"/>
  <c r="S78" i="14" s="1"/>
  <c r="T78" i="14" s="1"/>
  <c r="U78" i="14" s="1"/>
  <c r="V78" i="14" s="1"/>
  <c r="W78" i="14" s="1"/>
  <c r="X78" i="14" s="1"/>
  <c r="Y78" i="14" s="1"/>
  <c r="Z78" i="14" s="1"/>
  <c r="AA78" i="14" s="1"/>
  <c r="AB78" i="14" s="1"/>
  <c r="AC78" i="14" s="1"/>
  <c r="AD78" i="14" s="1"/>
  <c r="AE78" i="14" s="1"/>
  <c r="AF78" i="14" s="1"/>
  <c r="AG78" i="14" s="1"/>
  <c r="AH78" i="14" s="1"/>
  <c r="AI78" i="14" s="1"/>
  <c r="AJ78" i="14" s="1"/>
  <c r="AK78" i="14" s="1"/>
  <c r="AL78" i="14" s="1"/>
  <c r="AM78" i="14" s="1"/>
  <c r="AN78" i="14" s="1"/>
  <c r="AO78" i="14" s="1"/>
  <c r="AP78" i="14" s="1"/>
  <c r="AQ78" i="14" s="1"/>
  <c r="AR78" i="14" s="1"/>
  <c r="AS78" i="14" s="1"/>
  <c r="AT78" i="14" s="1"/>
  <c r="AU78" i="14" s="1"/>
  <c r="AV78" i="14" s="1"/>
  <c r="AW78" i="14" s="1"/>
  <c r="AX78" i="14" s="1"/>
  <c r="AY78" i="14" s="1"/>
  <c r="AZ78" i="14" s="1"/>
  <c r="BA78" i="14" s="1"/>
  <c r="BB78" i="14" s="1"/>
  <c r="BC78" i="14" s="1"/>
  <c r="BD78" i="14" s="1"/>
  <c r="BE78" i="14" s="1"/>
  <c r="BF78" i="14" s="1"/>
  <c r="BG78" i="14" s="1"/>
  <c r="BH78" i="14" s="1"/>
  <c r="BI78" i="14" s="1"/>
  <c r="BJ78" i="14" s="1"/>
  <c r="BK78" i="14" s="1"/>
  <c r="D102" i="14"/>
  <c r="D126" i="14"/>
  <c r="E126" i="14" s="1"/>
  <c r="F126" i="14" s="1"/>
  <c r="G126" i="14" s="1"/>
  <c r="H126" i="14" s="1"/>
  <c r="I126" i="14" s="1"/>
  <c r="J126" i="14" s="1"/>
  <c r="K126" i="14" s="1"/>
  <c r="L126" i="14" s="1"/>
  <c r="M126" i="14" s="1"/>
  <c r="N126" i="14" s="1"/>
  <c r="O126" i="14" s="1"/>
  <c r="P126" i="14" s="1"/>
  <c r="Q126" i="14" s="1"/>
  <c r="R126" i="14" s="1"/>
  <c r="S126" i="14" s="1"/>
  <c r="T126" i="14" s="1"/>
  <c r="U126" i="14" s="1"/>
  <c r="V126" i="14" s="1"/>
  <c r="W126" i="14" s="1"/>
  <c r="X126" i="14" s="1"/>
  <c r="Y126" i="14" s="1"/>
  <c r="Z126" i="14" s="1"/>
  <c r="AA126" i="14" s="1"/>
  <c r="AB126" i="14" s="1"/>
  <c r="AC126" i="14" s="1"/>
  <c r="AD126" i="14" s="1"/>
  <c r="AE126" i="14" s="1"/>
  <c r="AF126" i="14" s="1"/>
  <c r="AG126" i="14" s="1"/>
  <c r="AH126" i="14" s="1"/>
  <c r="AI126" i="14" s="1"/>
  <c r="AJ126" i="14" s="1"/>
  <c r="AK126" i="14" s="1"/>
  <c r="AL126" i="14" s="1"/>
  <c r="AM126" i="14" s="1"/>
  <c r="AN126" i="14" s="1"/>
  <c r="AO126" i="14" s="1"/>
  <c r="AP126" i="14" s="1"/>
  <c r="AQ126" i="14" s="1"/>
  <c r="AR126" i="14" s="1"/>
  <c r="AS126" i="14" s="1"/>
  <c r="AT126" i="14" s="1"/>
  <c r="AU126" i="14" s="1"/>
  <c r="AV126" i="14" s="1"/>
  <c r="AW126" i="14" s="1"/>
  <c r="AX126" i="14" s="1"/>
  <c r="AY126" i="14" s="1"/>
  <c r="AZ126" i="14" s="1"/>
  <c r="BA126" i="14" s="1"/>
  <c r="BB126" i="14" s="1"/>
  <c r="BC126" i="14" s="1"/>
  <c r="BD126" i="14" s="1"/>
  <c r="BE126" i="14" s="1"/>
  <c r="BF126" i="14" s="1"/>
  <c r="BG126" i="14" s="1"/>
  <c r="BH126" i="14" s="1"/>
  <c r="BI126" i="14" s="1"/>
  <c r="BJ126" i="14" s="1"/>
  <c r="BK126" i="14" s="1"/>
  <c r="F7" i="27"/>
  <c r="E34" i="27"/>
  <c r="E43" i="27"/>
  <c r="E52" i="27" s="1"/>
  <c r="E169" i="27"/>
  <c r="E168" i="27"/>
  <c r="E167" i="27"/>
  <c r="E166" i="27"/>
  <c r="E165" i="27"/>
  <c r="E159" i="27"/>
  <c r="E157" i="27"/>
  <c r="E61" i="27"/>
  <c r="E154" i="27"/>
  <c r="E156" i="27"/>
  <c r="E160" i="27"/>
  <c r="E162" i="27"/>
  <c r="E26" i="37"/>
  <c r="F27" i="37"/>
  <c r="D118" i="37"/>
  <c r="G162" i="37"/>
  <c r="G169" i="37" s="1"/>
  <c r="F198" i="37"/>
  <c r="D42" i="40"/>
  <c r="E42" i="40" s="1"/>
  <c r="F42" i="40" s="1"/>
  <c r="G42" i="40" s="1"/>
  <c r="H42" i="40" s="1"/>
  <c r="I42" i="40" s="1"/>
  <c r="J42" i="40" s="1"/>
  <c r="K42" i="40" s="1"/>
  <c r="L42" i="40" s="1"/>
  <c r="M42" i="40" s="1"/>
  <c r="N42" i="40" s="1"/>
  <c r="O42" i="40" s="1"/>
  <c r="P42" i="40" s="1"/>
  <c r="Q42" i="40" s="1"/>
  <c r="R42" i="40" s="1"/>
  <c r="S42" i="40" s="1"/>
  <c r="T42" i="40" s="1"/>
  <c r="U42" i="40" s="1"/>
  <c r="V42" i="40" s="1"/>
  <c r="W42" i="40" s="1"/>
  <c r="X42" i="40" s="1"/>
  <c r="Y42" i="40" s="1"/>
  <c r="Z42" i="40" s="1"/>
  <c r="AA42" i="40" s="1"/>
  <c r="AB42" i="40" s="1"/>
  <c r="AC42" i="40" s="1"/>
  <c r="AD42" i="40" s="1"/>
  <c r="AE42" i="40" s="1"/>
  <c r="AF42" i="40" s="1"/>
  <c r="AG42" i="40" s="1"/>
  <c r="AH42" i="40" s="1"/>
  <c r="AI42" i="40" s="1"/>
  <c r="AJ42" i="40" s="1"/>
  <c r="AK42" i="40" s="1"/>
  <c r="AL42" i="40" s="1"/>
  <c r="AM42" i="40" s="1"/>
  <c r="AN42" i="40" s="1"/>
  <c r="AO42" i="40" s="1"/>
  <c r="AP42" i="40" s="1"/>
  <c r="AQ42" i="40" s="1"/>
  <c r="AR42" i="40" s="1"/>
  <c r="AS42" i="40" s="1"/>
  <c r="AT42" i="40" s="1"/>
  <c r="AU42" i="40" s="1"/>
  <c r="AV42" i="40" s="1"/>
  <c r="AW42" i="40" s="1"/>
  <c r="AX42" i="40" s="1"/>
  <c r="AY42" i="40" s="1"/>
  <c r="AZ42" i="40" s="1"/>
  <c r="BA42" i="40" s="1"/>
  <c r="BB42" i="40" s="1"/>
  <c r="BC42" i="40" s="1"/>
  <c r="BD42" i="40" s="1"/>
  <c r="BE42" i="40" s="1"/>
  <c r="BF42" i="40" s="1"/>
  <c r="BG42" i="40" s="1"/>
  <c r="BH42" i="40" s="1"/>
  <c r="BI42" i="40" s="1"/>
  <c r="BJ42" i="40" s="1"/>
  <c r="BK42" i="40" s="1"/>
  <c r="D24" i="40"/>
  <c r="E6" i="40"/>
  <c r="F6" i="40" s="1"/>
  <c r="G6" i="40" s="1"/>
  <c r="H6" i="40" s="1"/>
  <c r="I6" i="40" s="1"/>
  <c r="J6" i="40" s="1"/>
  <c r="K6" i="40" s="1"/>
  <c r="L6" i="40" s="1"/>
  <c r="M6" i="40" s="1"/>
  <c r="N6" i="40" s="1"/>
  <c r="O6" i="40" s="1"/>
  <c r="P6" i="40" s="1"/>
  <c r="Q6" i="40" s="1"/>
  <c r="R6" i="40" s="1"/>
  <c r="S6" i="40" s="1"/>
  <c r="T6" i="40" s="1"/>
  <c r="U6" i="40" s="1"/>
  <c r="V6" i="40" s="1"/>
  <c r="W6" i="40" s="1"/>
  <c r="X6" i="40" s="1"/>
  <c r="Y6" i="40" s="1"/>
  <c r="Z6" i="40" s="1"/>
  <c r="AA6" i="40" s="1"/>
  <c r="AB6" i="40" s="1"/>
  <c r="AC6" i="40" s="1"/>
  <c r="AD6" i="40" s="1"/>
  <c r="AE6" i="40" s="1"/>
  <c r="AF6" i="40" s="1"/>
  <c r="AG6" i="40" s="1"/>
  <c r="AH6" i="40" s="1"/>
  <c r="AI6" i="40" s="1"/>
  <c r="AJ6" i="40" s="1"/>
  <c r="AK6" i="40" s="1"/>
  <c r="AL6" i="40" s="1"/>
  <c r="AM6" i="40" s="1"/>
  <c r="AN6" i="40" s="1"/>
  <c r="AO6" i="40" s="1"/>
  <c r="AP6" i="40" s="1"/>
  <c r="AQ6" i="40" s="1"/>
  <c r="AR6" i="40" s="1"/>
  <c r="AS6" i="40" s="1"/>
  <c r="AT6" i="40" s="1"/>
  <c r="AU6" i="40" s="1"/>
  <c r="AV6" i="40" s="1"/>
  <c r="AW6" i="40" s="1"/>
  <c r="AX6" i="40" s="1"/>
  <c r="AY6" i="40" s="1"/>
  <c r="AZ6" i="40" s="1"/>
  <c r="BA6" i="40" s="1"/>
  <c r="BB6" i="40" s="1"/>
  <c r="BC6" i="40" s="1"/>
  <c r="BD6" i="40" s="1"/>
  <c r="BE6" i="40" s="1"/>
  <c r="BF6" i="40" s="1"/>
  <c r="BG6" i="40" s="1"/>
  <c r="BH6" i="40" s="1"/>
  <c r="BI6" i="40" s="1"/>
  <c r="BJ6" i="40" s="1"/>
  <c r="BK6" i="40" s="1"/>
  <c r="F44" i="37"/>
  <c r="F51" i="37" s="1"/>
  <c r="G53" i="37"/>
  <c r="G60" i="37" s="1"/>
  <c r="H62" i="37"/>
  <c r="H69" i="37" s="1"/>
  <c r="I71" i="37"/>
  <c r="I78" i="37" s="1"/>
  <c r="F80" i="37"/>
  <c r="G89" i="37"/>
  <c r="H98" i="37"/>
  <c r="I107" i="37"/>
  <c r="F116" i="37"/>
  <c r="G125" i="37"/>
  <c r="E135" i="37"/>
  <c r="E142" i="37" s="1"/>
  <c r="I144" i="37"/>
  <c r="I151" i="37" s="1"/>
  <c r="F153" i="37"/>
  <c r="F160" i="37" s="1"/>
  <c r="H171" i="37"/>
  <c r="H178" i="37" s="1"/>
  <c r="I180" i="37"/>
  <c r="I187" i="37" s="1"/>
  <c r="F189" i="37"/>
  <c r="E207" i="37"/>
  <c r="F216" i="37"/>
  <c r="K7" i="15"/>
  <c r="X7" i="15"/>
  <c r="AL7" i="17"/>
  <c r="AM7" i="17" s="1"/>
  <c r="AN7" i="17" s="1"/>
  <c r="AO7" i="17" s="1"/>
  <c r="AP7" i="17" s="1"/>
  <c r="AQ7" i="17" s="1"/>
  <c r="AR7" i="17" s="1"/>
  <c r="AS7" i="17" s="1"/>
  <c r="AT7" i="17" s="1"/>
  <c r="AU7" i="17" s="1"/>
  <c r="AV7" i="17" s="1"/>
  <c r="AW7" i="17" s="1"/>
  <c r="E46" i="18"/>
  <c r="D62" i="22"/>
  <c r="E62" i="22" s="1"/>
  <c r="F62" i="22" s="1"/>
  <c r="G62" i="22" s="1"/>
  <c r="H62" i="22" s="1"/>
  <c r="I62" i="22" s="1"/>
  <c r="J62" i="22" s="1"/>
  <c r="K62" i="22" s="1"/>
  <c r="L62" i="22" s="1"/>
  <c r="M62" i="22" s="1"/>
  <c r="N62" i="22" s="1"/>
  <c r="O62" i="22" s="1"/>
  <c r="P62" i="22" s="1"/>
  <c r="Q62" i="22" s="1"/>
  <c r="R62" i="22" s="1"/>
  <c r="S62" i="22" s="1"/>
  <c r="T62" i="22" s="1"/>
  <c r="U62" i="22" s="1"/>
  <c r="V62" i="22" s="1"/>
  <c r="W62" i="22" s="1"/>
  <c r="X62" i="22" s="1"/>
  <c r="Y62" i="22" s="1"/>
  <c r="Z62" i="22" s="1"/>
  <c r="AA62" i="22" s="1"/>
  <c r="AB62" i="22" s="1"/>
  <c r="AC62" i="22" s="1"/>
  <c r="AD62" i="22" s="1"/>
  <c r="AE62" i="22" s="1"/>
  <c r="AF62" i="22" s="1"/>
  <c r="AG62" i="22" s="1"/>
  <c r="AH62" i="22" s="1"/>
  <c r="AI62" i="22" s="1"/>
  <c r="AJ62" i="22" s="1"/>
  <c r="AK62" i="22" s="1"/>
  <c r="AL62" i="22" s="1"/>
  <c r="AM62" i="22" s="1"/>
  <c r="AN62" i="22" s="1"/>
  <c r="AO62" i="22" s="1"/>
  <c r="AP62" i="22" s="1"/>
  <c r="AQ62" i="22" s="1"/>
  <c r="AR62" i="22" s="1"/>
  <c r="AS62" i="22" s="1"/>
  <c r="AT62" i="22" s="1"/>
  <c r="AU62" i="22" s="1"/>
  <c r="AV62" i="22" s="1"/>
  <c r="AW62" i="22" s="1"/>
  <c r="AX62" i="22" s="1"/>
  <c r="AY62" i="22" s="1"/>
  <c r="AZ62" i="22" s="1"/>
  <c r="BA62" i="22" s="1"/>
  <c r="BB62" i="22" s="1"/>
  <c r="BC62" i="22" s="1"/>
  <c r="BD62" i="22" s="1"/>
  <c r="BE62" i="22" s="1"/>
  <c r="BF62" i="22" s="1"/>
  <c r="BG62" i="22" s="1"/>
  <c r="BH62" i="22" s="1"/>
  <c r="BI62" i="22" s="1"/>
  <c r="BJ62" i="22" s="1"/>
  <c r="BK62" i="22" s="1"/>
  <c r="E44" i="22"/>
  <c r="F44" i="22" s="1"/>
  <c r="G44" i="22" s="1"/>
  <c r="H44" i="22" s="1"/>
  <c r="I44" i="22" s="1"/>
  <c r="J44" i="22" s="1"/>
  <c r="K44" i="22" s="1"/>
  <c r="L44" i="22" s="1"/>
  <c r="M44" i="22" s="1"/>
  <c r="N44" i="22" s="1"/>
  <c r="O44" i="22" s="1"/>
  <c r="P44" i="22" s="1"/>
  <c r="Q44" i="22" s="1"/>
  <c r="R44" i="22" s="1"/>
  <c r="S44" i="22" s="1"/>
  <c r="T44" i="22" s="1"/>
  <c r="U44" i="22" s="1"/>
  <c r="V44" i="22" s="1"/>
  <c r="W44" i="22" s="1"/>
  <c r="X44" i="22" s="1"/>
  <c r="Y44" i="22" s="1"/>
  <c r="Z44" i="22" s="1"/>
  <c r="AA44" i="22" s="1"/>
  <c r="AB44" i="22" s="1"/>
  <c r="AC44" i="22" s="1"/>
  <c r="AD44" i="22" s="1"/>
  <c r="AE44" i="22" s="1"/>
  <c r="AF44" i="22" s="1"/>
  <c r="AG44" i="22" s="1"/>
  <c r="AH44" i="22" s="1"/>
  <c r="AI44" i="22" s="1"/>
  <c r="AJ44" i="22" s="1"/>
  <c r="AK44" i="22" s="1"/>
  <c r="AL44" i="22" s="1"/>
  <c r="AM44" i="22" s="1"/>
  <c r="AN44" i="22" s="1"/>
  <c r="AO44" i="22" s="1"/>
  <c r="AP44" i="22" s="1"/>
  <c r="AQ44" i="22" s="1"/>
  <c r="AR44" i="22" s="1"/>
  <c r="AS44" i="22" s="1"/>
  <c r="AT44" i="22" s="1"/>
  <c r="AU44" i="22" s="1"/>
  <c r="AV44" i="22" s="1"/>
  <c r="AW44" i="22" s="1"/>
  <c r="AX44" i="22" s="1"/>
  <c r="AY44" i="22" s="1"/>
  <c r="AZ44" i="22" s="1"/>
  <c r="BA44" i="22" s="1"/>
  <c r="BB44" i="22" s="1"/>
  <c r="BC44" i="22" s="1"/>
  <c r="BD44" i="22" s="1"/>
  <c r="BE44" i="22" s="1"/>
  <c r="BF44" i="22" s="1"/>
  <c r="BG44" i="22" s="1"/>
  <c r="BH44" i="22" s="1"/>
  <c r="BI44" i="22" s="1"/>
  <c r="BJ44" i="22" s="1"/>
  <c r="BK44" i="22" s="1"/>
  <c r="E220" i="37"/>
  <c r="AL7" i="15"/>
  <c r="AM7" i="15" s="1"/>
  <c r="AN7" i="15" s="1"/>
  <c r="AO7" i="15" s="1"/>
  <c r="AP7" i="15" s="1"/>
  <c r="AQ7" i="15" s="1"/>
  <c r="AR7" i="15" s="1"/>
  <c r="AS7" i="15" s="1"/>
  <c r="AT7" i="15" s="1"/>
  <c r="AU7" i="15" s="1"/>
  <c r="AV7" i="15" s="1"/>
  <c r="AW7" i="15" s="1"/>
  <c r="E6" i="39"/>
  <c r="D27" i="38"/>
  <c r="E27" i="38" s="1"/>
  <c r="F27" i="38" s="1"/>
  <c r="G27" i="38" s="1"/>
  <c r="H27" i="38" s="1"/>
  <c r="I27" i="38" s="1"/>
  <c r="J27" i="38" s="1"/>
  <c r="K27" i="38" s="1"/>
  <c r="L27" i="38" s="1"/>
  <c r="M27" i="38" s="1"/>
  <c r="N27" i="38" s="1"/>
  <c r="O27" i="38" s="1"/>
  <c r="P27" i="38" s="1"/>
  <c r="Q27" i="38" s="1"/>
  <c r="R27" i="38" s="1"/>
  <c r="S27" i="38" s="1"/>
  <c r="T27" i="38" s="1"/>
  <c r="U27" i="38" s="1"/>
  <c r="V27" i="38" s="1"/>
  <c r="W27" i="38" s="1"/>
  <c r="X27" i="38" s="1"/>
  <c r="Y27" i="38" s="1"/>
  <c r="Z27" i="38" s="1"/>
  <c r="AA27" i="38" s="1"/>
  <c r="AB27" i="38" s="1"/>
  <c r="AC27" i="38" s="1"/>
  <c r="AD27" i="38" s="1"/>
  <c r="AE27" i="38" s="1"/>
  <c r="AF27" i="38" s="1"/>
  <c r="AG27" i="38" s="1"/>
  <c r="AH27" i="38" s="1"/>
  <c r="AI27" i="38" s="1"/>
  <c r="AJ27" i="38" s="1"/>
  <c r="AK27" i="38" s="1"/>
  <c r="AL27" i="38" s="1"/>
  <c r="AM27" i="38" s="1"/>
  <c r="AN27" i="38" s="1"/>
  <c r="AO27" i="38" s="1"/>
  <c r="AP27" i="38" s="1"/>
  <c r="AQ27" i="38" s="1"/>
  <c r="AR27" i="38" s="1"/>
  <c r="AS27" i="38" s="1"/>
  <c r="AT27" i="38" s="1"/>
  <c r="AU27" i="38" s="1"/>
  <c r="AV27" i="38" s="1"/>
  <c r="AW27" i="38" s="1"/>
  <c r="AX27" i="38" s="1"/>
  <c r="AY27" i="38" s="1"/>
  <c r="AZ27" i="38" s="1"/>
  <c r="BA27" i="38" s="1"/>
  <c r="BB27" i="38" s="1"/>
  <c r="BC27" i="38" s="1"/>
  <c r="BD27" i="38" s="1"/>
  <c r="BE27" i="38" s="1"/>
  <c r="BF27" i="38" s="1"/>
  <c r="BG27" i="38" s="1"/>
  <c r="BH27" i="38" s="1"/>
  <c r="BI27" i="38" s="1"/>
  <c r="BJ27" i="38" s="1"/>
  <c r="C36" i="38"/>
  <c r="E8" i="22"/>
  <c r="F8" i="22" s="1"/>
  <c r="G8" i="22" s="1"/>
  <c r="H8" i="22" s="1"/>
  <c r="I8" i="22" s="1"/>
  <c r="J8" i="22" s="1"/>
  <c r="K8" i="22" s="1"/>
  <c r="L8" i="22" s="1"/>
  <c r="M8" i="22" s="1"/>
  <c r="N8" i="22" s="1"/>
  <c r="O8" i="22" s="1"/>
  <c r="P8" i="22" s="1"/>
  <c r="Q8" i="22" s="1"/>
  <c r="R8" i="22" s="1"/>
  <c r="S8" i="22" s="1"/>
  <c r="T8" i="22" s="1"/>
  <c r="U8" i="22" s="1"/>
  <c r="V8" i="22" s="1"/>
  <c r="W8" i="22" s="1"/>
  <c r="X8" i="22" s="1"/>
  <c r="Y8" i="22" s="1"/>
  <c r="Z8" i="22" s="1"/>
  <c r="AA8" i="22" s="1"/>
  <c r="AB8" i="22" s="1"/>
  <c r="AC8" i="22" s="1"/>
  <c r="AD8" i="22" s="1"/>
  <c r="AE8" i="22" s="1"/>
  <c r="AF8" i="22" s="1"/>
  <c r="AG8" i="22" s="1"/>
  <c r="AH8" i="22" s="1"/>
  <c r="AI8" i="22" s="1"/>
  <c r="AJ8" i="22" s="1"/>
  <c r="AK8" i="22" s="1"/>
  <c r="AL8" i="22" s="1"/>
  <c r="AM8" i="22" s="1"/>
  <c r="AN8" i="22" s="1"/>
  <c r="AO8" i="22" s="1"/>
  <c r="AP8" i="22" s="1"/>
  <c r="AQ8" i="22" s="1"/>
  <c r="AR8" i="22" s="1"/>
  <c r="AS8" i="22" s="1"/>
  <c r="AT8" i="22" s="1"/>
  <c r="AU8" i="22" s="1"/>
  <c r="AV8" i="22" s="1"/>
  <c r="AW8" i="22" s="1"/>
  <c r="AX8" i="22" s="1"/>
  <c r="AY8" i="22" s="1"/>
  <c r="AZ8" i="22" s="1"/>
  <c r="BA8" i="22" s="1"/>
  <c r="BB8" i="22" s="1"/>
  <c r="BC8" i="22" s="1"/>
  <c r="BD8" i="22" s="1"/>
  <c r="BE8" i="22" s="1"/>
  <c r="BF8" i="22" s="1"/>
  <c r="BG8" i="22" s="1"/>
  <c r="BH8" i="22" s="1"/>
  <c r="BI8" i="22" s="1"/>
  <c r="BJ8" i="22" s="1"/>
  <c r="BK8" i="22" s="1"/>
  <c r="D80" i="22"/>
  <c r="E80" i="22" s="1"/>
  <c r="F80" i="22" s="1"/>
  <c r="G80" i="22" s="1"/>
  <c r="H80" i="22" s="1"/>
  <c r="I80" i="22" s="1"/>
  <c r="J80" i="22" s="1"/>
  <c r="K80" i="22" s="1"/>
  <c r="L80" i="22" s="1"/>
  <c r="M80" i="22" s="1"/>
  <c r="N80" i="22" s="1"/>
  <c r="O80" i="22" s="1"/>
  <c r="P80" i="22" s="1"/>
  <c r="Q80" i="22" s="1"/>
  <c r="R80" i="22" s="1"/>
  <c r="S80" i="22" s="1"/>
  <c r="T80" i="22" s="1"/>
  <c r="U80" i="22" s="1"/>
  <c r="V80" i="22" s="1"/>
  <c r="W80" i="22" s="1"/>
  <c r="X80" i="22" s="1"/>
  <c r="Y80" i="22" s="1"/>
  <c r="Z80" i="22" s="1"/>
  <c r="AA80" i="22" s="1"/>
  <c r="AB80" i="22" s="1"/>
  <c r="AC80" i="22" s="1"/>
  <c r="AD80" i="22" s="1"/>
  <c r="AE80" i="22" s="1"/>
  <c r="AF80" i="22" s="1"/>
  <c r="AG80" i="22" s="1"/>
  <c r="AH80" i="22" s="1"/>
  <c r="AI80" i="22" s="1"/>
  <c r="AJ80" i="22" s="1"/>
  <c r="AK80" i="22" s="1"/>
  <c r="AL80" i="22" s="1"/>
  <c r="AM80" i="22" s="1"/>
  <c r="AN80" i="22" s="1"/>
  <c r="AO80" i="22" s="1"/>
  <c r="AP80" i="22" s="1"/>
  <c r="AQ80" i="22" s="1"/>
  <c r="AR80" i="22" s="1"/>
  <c r="AS80" i="22" s="1"/>
  <c r="AT80" i="22" s="1"/>
  <c r="AU80" i="22" s="1"/>
  <c r="AV80" i="22" s="1"/>
  <c r="AW80" i="22" s="1"/>
  <c r="AX80" i="22" s="1"/>
  <c r="AY80" i="22" s="1"/>
  <c r="AZ80" i="22" s="1"/>
  <c r="BA80" i="22" s="1"/>
  <c r="BB80" i="22" s="1"/>
  <c r="BC80" i="22" s="1"/>
  <c r="BD80" i="22" s="1"/>
  <c r="BE80" i="22" s="1"/>
  <c r="BF80" i="22" s="1"/>
  <c r="BG80" i="22" s="1"/>
  <c r="BH80" i="22" s="1"/>
  <c r="BI80" i="22" s="1"/>
  <c r="BJ80" i="22" s="1"/>
  <c r="BK80" i="22" s="1"/>
  <c r="D8" i="38"/>
  <c r="E8" i="38" s="1"/>
  <c r="F8" i="38" s="1"/>
  <c r="G8" i="38" s="1"/>
  <c r="H8" i="38" s="1"/>
  <c r="I8" i="38" s="1"/>
  <c r="J8" i="38" s="1"/>
  <c r="K8" i="38" s="1"/>
  <c r="L8" i="38" s="1"/>
  <c r="M8" i="38" s="1"/>
  <c r="N8" i="38" s="1"/>
  <c r="O8" i="38" s="1"/>
  <c r="P8" i="38" s="1"/>
  <c r="Q8" i="38" s="1"/>
  <c r="R8" i="38" s="1"/>
  <c r="S8" i="38" s="1"/>
  <c r="T8" i="38" s="1"/>
  <c r="U8" i="38" s="1"/>
  <c r="V8" i="38" s="1"/>
  <c r="W8" i="38" s="1"/>
  <c r="X8" i="38" s="1"/>
  <c r="Y8" i="38" s="1"/>
  <c r="Z8" i="38" s="1"/>
  <c r="AA8" i="38" s="1"/>
  <c r="AB8" i="38" s="1"/>
  <c r="AC8" i="38" s="1"/>
  <c r="AD8" i="38" s="1"/>
  <c r="AE8" i="38" s="1"/>
  <c r="AF8" i="38" s="1"/>
  <c r="AG8" i="38" s="1"/>
  <c r="AH8" i="38" s="1"/>
  <c r="AI8" i="38" s="1"/>
  <c r="AJ8" i="38" s="1"/>
  <c r="AK8" i="38" s="1"/>
  <c r="AL8" i="38" s="1"/>
  <c r="AM8" i="38" s="1"/>
  <c r="AN8" i="38" s="1"/>
  <c r="AO8" i="38" s="1"/>
  <c r="AP8" i="38" s="1"/>
  <c r="AQ8" i="38" s="1"/>
  <c r="AR8" i="38" s="1"/>
  <c r="AS8" i="38" s="1"/>
  <c r="AT8" i="38" s="1"/>
  <c r="AU8" i="38" s="1"/>
  <c r="AV8" i="38" s="1"/>
  <c r="AW8" i="38" s="1"/>
  <c r="AX8" i="38" s="1"/>
  <c r="AY8" i="38" s="1"/>
  <c r="AZ8" i="38" s="1"/>
  <c r="BA8" i="38" s="1"/>
  <c r="BB8" i="38" s="1"/>
  <c r="BC8" i="38" s="1"/>
  <c r="BD8" i="38" s="1"/>
  <c r="BE8" i="38" s="1"/>
  <c r="BF8" i="38" s="1"/>
  <c r="BG8" i="38" s="1"/>
  <c r="BH8" i="38" s="1"/>
  <c r="BI8" i="38" s="1"/>
  <c r="BJ8" i="38" s="1"/>
  <c r="D26" i="22"/>
  <c r="E26" i="22" s="1"/>
  <c r="F26" i="22" s="1"/>
  <c r="G26" i="22" s="1"/>
  <c r="H26" i="22" s="1"/>
  <c r="I26" i="22" s="1"/>
  <c r="J26" i="22" s="1"/>
  <c r="K26" i="22" s="1"/>
  <c r="L26" i="22" s="1"/>
  <c r="M26" i="22" s="1"/>
  <c r="N26" i="22" s="1"/>
  <c r="O26" i="22" s="1"/>
  <c r="P26" i="22" s="1"/>
  <c r="Q26" i="22" s="1"/>
  <c r="R26" i="22" s="1"/>
  <c r="S26" i="22" s="1"/>
  <c r="T26" i="22" s="1"/>
  <c r="U26" i="22" s="1"/>
  <c r="V26" i="22" s="1"/>
  <c r="W26" i="22" s="1"/>
  <c r="X26" i="22" s="1"/>
  <c r="Y26" i="22" s="1"/>
  <c r="Z26" i="22" s="1"/>
  <c r="AA26" i="22" s="1"/>
  <c r="AB26" i="22" s="1"/>
  <c r="AC26" i="22" s="1"/>
  <c r="AD26" i="22" s="1"/>
  <c r="AE26" i="22" s="1"/>
  <c r="AF26" i="22" s="1"/>
  <c r="AG26" i="22" s="1"/>
  <c r="AH26" i="22" s="1"/>
  <c r="AI26" i="22" s="1"/>
  <c r="AJ26" i="22" s="1"/>
  <c r="AK26" i="22" s="1"/>
  <c r="AL26" i="22" s="1"/>
  <c r="AM26" i="22" s="1"/>
  <c r="AN26" i="22" s="1"/>
  <c r="AO26" i="22" s="1"/>
  <c r="AP26" i="22" s="1"/>
  <c r="AQ26" i="22" s="1"/>
  <c r="AR26" i="22" s="1"/>
  <c r="AS26" i="22" s="1"/>
  <c r="AT26" i="22" s="1"/>
  <c r="AU26" i="22" s="1"/>
  <c r="AV26" i="22" s="1"/>
  <c r="AW26" i="22" s="1"/>
  <c r="AX26" i="22" s="1"/>
  <c r="AY26" i="22" s="1"/>
  <c r="AZ26" i="22" s="1"/>
  <c r="BA26" i="22" s="1"/>
  <c r="BB26" i="22" s="1"/>
  <c r="BC26" i="22" s="1"/>
  <c r="BD26" i="22" s="1"/>
  <c r="BE26" i="22" s="1"/>
  <c r="BF26" i="22" s="1"/>
  <c r="BG26" i="22" s="1"/>
  <c r="BH26" i="22" s="1"/>
  <c r="BI26" i="22" s="1"/>
  <c r="BJ26" i="22" s="1"/>
  <c r="BK26" i="22" s="1"/>
  <c r="C22" i="9"/>
  <c r="C68" i="9"/>
  <c r="D6" i="9"/>
  <c r="D7" i="42"/>
  <c r="D26" i="42" s="1"/>
  <c r="C7" i="7"/>
  <c r="C59" i="9"/>
  <c r="D7" i="9"/>
  <c r="D15" i="48"/>
  <c r="D22" i="48" s="1"/>
  <c r="D78" i="8"/>
  <c r="P182" i="40"/>
  <c r="P200" i="40" s="1"/>
  <c r="AH182" i="40"/>
  <c r="AH200" i="40" s="1"/>
  <c r="AX182" i="40"/>
  <c r="AX200" i="40" s="1"/>
  <c r="I110" i="39"/>
  <c r="I128" i="39" s="1"/>
  <c r="AV110" i="39"/>
  <c r="AV128" i="39" s="1"/>
  <c r="AN109" i="39"/>
  <c r="AN127" i="39" s="1"/>
  <c r="S181" i="40"/>
  <c r="S199" i="40" s="1"/>
  <c r="AK181" i="40"/>
  <c r="AK199" i="40" s="1"/>
  <c r="AS181" i="40"/>
  <c r="AS199" i="40" s="1"/>
  <c r="BI181" i="40"/>
  <c r="BI199" i="40" s="1"/>
  <c r="L199" i="40"/>
  <c r="Y109" i="39"/>
  <c r="Y127" i="39" s="1"/>
  <c r="Y180" i="40"/>
  <c r="Y198" i="40" s="1"/>
  <c r="AK180" i="40"/>
  <c r="AK198" i="40" s="1"/>
  <c r="AW180" i="40"/>
  <c r="AW198" i="40" s="1"/>
  <c r="N180" i="40"/>
  <c r="N198" i="40" s="1"/>
  <c r="G179" i="40"/>
  <c r="G197" i="40" s="1"/>
  <c r="AH178" i="40"/>
  <c r="AH196" i="40" s="1"/>
  <c r="D178" i="40"/>
  <c r="D196" i="40" s="1"/>
  <c r="P178" i="40"/>
  <c r="P196" i="40" s="1"/>
  <c r="G178" i="40"/>
  <c r="G196" i="40" s="1"/>
  <c r="S178" i="40"/>
  <c r="S196" i="40" s="1"/>
  <c r="J106" i="39"/>
  <c r="J124" i="39" s="1"/>
  <c r="AL106" i="39"/>
  <c r="AL124" i="39" s="1"/>
  <c r="BB106" i="39"/>
  <c r="BB124" i="39" s="1"/>
  <c r="BA177" i="40"/>
  <c r="BA195" i="40" s="1"/>
  <c r="Q176" i="40"/>
  <c r="Q194" i="40" s="1"/>
  <c r="J176" i="40"/>
  <c r="J194" i="40" s="1"/>
  <c r="BB176" i="40"/>
  <c r="BB194" i="40" s="1"/>
  <c r="S193" i="40"/>
  <c r="W193" i="40"/>
  <c r="AU193" i="40"/>
  <c r="AH193" i="40"/>
  <c r="AJ175" i="40"/>
  <c r="AJ193" i="40" s="1"/>
  <c r="AN175" i="40"/>
  <c r="AN193" i="40" s="1"/>
  <c r="S174" i="40"/>
  <c r="S192" i="40" s="1"/>
  <c r="X173" i="40"/>
  <c r="X191" i="40" s="1"/>
  <c r="AR173" i="40"/>
  <c r="AR191" i="40" s="1"/>
  <c r="BE173" i="40"/>
  <c r="BE191" i="40" s="1"/>
  <c r="BJ101" i="39"/>
  <c r="BJ119" i="39" s="1"/>
  <c r="AW118" i="39"/>
  <c r="F11" i="35"/>
  <c r="Q63" i="22" l="1"/>
  <c r="U63" i="22"/>
  <c r="T63" i="22"/>
  <c r="X63" i="22"/>
  <c r="Q88" i="5"/>
  <c r="B62" i="37"/>
  <c r="U88" i="5"/>
  <c r="U89" i="5"/>
  <c r="Q89" i="5"/>
  <c r="B71" i="37"/>
  <c r="B53" i="37"/>
  <c r="U87" i="5"/>
  <c r="Q87" i="5"/>
  <c r="E24" i="27"/>
  <c r="E31" i="27"/>
  <c r="B9" i="23"/>
  <c r="D65" i="18"/>
  <c r="E65" i="18"/>
  <c r="F65" i="18"/>
  <c r="BF12" i="22"/>
  <c r="Y77" i="22"/>
  <c r="AB23" i="22"/>
  <c r="AH22" i="22"/>
  <c r="O14" i="22"/>
  <c r="N14" i="22"/>
  <c r="AA23" i="22"/>
  <c r="AA15" i="22"/>
  <c r="AB15" i="22"/>
  <c r="AN12" i="22"/>
  <c r="Q16" i="22"/>
  <c r="AB18" i="22"/>
  <c r="AM193" i="40"/>
  <c r="S86" i="22"/>
  <c r="AW86" i="17"/>
  <c r="AQ47" i="17"/>
  <c r="T22" i="22"/>
  <c r="AO32" i="17"/>
  <c r="AT83" i="17"/>
  <c r="AT29" i="17"/>
  <c r="AR50" i="17"/>
  <c r="AQ86" i="17"/>
  <c r="AW50" i="17"/>
  <c r="AW65" i="17"/>
  <c r="AV86" i="17"/>
  <c r="D51" i="15"/>
  <c r="W77" i="22"/>
  <c r="Y70" i="22"/>
  <c r="Y88" i="22" s="1"/>
  <c r="AU16" i="3"/>
  <c r="Q88" i="22"/>
  <c r="N88" i="22"/>
  <c r="BH15" i="22"/>
  <c r="Z20" i="22"/>
  <c r="AA77" i="22"/>
  <c r="AA95" i="22" s="1"/>
  <c r="W70" i="22"/>
  <c r="W88" i="22" s="1"/>
  <c r="Z22" i="22"/>
  <c r="H94" i="22"/>
  <c r="V19" i="3"/>
  <c r="P77" i="22"/>
  <c r="P95" i="22" s="1"/>
  <c r="P70" i="22"/>
  <c r="P88" i="22" s="1"/>
  <c r="Y18" i="22"/>
  <c r="E42" i="19"/>
  <c r="BF199" i="40"/>
  <c r="L11" i="22"/>
  <c r="M85" i="22"/>
  <c r="K85" i="22"/>
  <c r="BK13" i="22"/>
  <c r="X77" i="22"/>
  <c r="R70" i="22"/>
  <c r="BJ199" i="40"/>
  <c r="AB199" i="40"/>
  <c r="AJ19" i="22"/>
  <c r="AA94" i="22"/>
  <c r="Q86" i="22"/>
  <c r="H92" i="22"/>
  <c r="L94" i="22"/>
  <c r="K93" i="22"/>
  <c r="U95" i="22"/>
  <c r="B67" i="17"/>
  <c r="M23" i="22"/>
  <c r="R77" i="22"/>
  <c r="R95" i="22" s="1"/>
  <c r="T70" i="22"/>
  <c r="W95" i="22"/>
  <c r="K13" i="22"/>
  <c r="D90" i="22"/>
  <c r="F91" i="22"/>
  <c r="Y95" i="22"/>
  <c r="J86" i="22"/>
  <c r="BI23" i="22"/>
  <c r="V77" i="22"/>
  <c r="V95" i="22" s="1"/>
  <c r="V70" i="22"/>
  <c r="V88" i="22" s="1"/>
  <c r="T88" i="22"/>
  <c r="G89" i="22"/>
  <c r="W94" i="22"/>
  <c r="K90" i="22"/>
  <c r="B33" i="15"/>
  <c r="AU68" i="17"/>
  <c r="AC23" i="22"/>
  <c r="AW29" i="17"/>
  <c r="AS86" i="17"/>
  <c r="AB16" i="22"/>
  <c r="Z77" i="22"/>
  <c r="Z95" i="22" s="1"/>
  <c r="X70" i="22"/>
  <c r="X88" i="22" s="1"/>
  <c r="T77" i="22"/>
  <c r="T95" i="22" s="1"/>
  <c r="B81" i="22"/>
  <c r="Y13" i="22"/>
  <c r="D95" i="22"/>
  <c r="P60" i="19"/>
  <c r="Q77" i="22"/>
  <c r="Q95" i="22" s="1"/>
  <c r="Z70" i="22"/>
  <c r="Z88" i="22" s="1"/>
  <c r="D53" i="3"/>
  <c r="N86" i="22"/>
  <c r="B27" i="22"/>
  <c r="G93" i="22"/>
  <c r="F95" i="22"/>
  <c r="AK14" i="22"/>
  <c r="BD17" i="22"/>
  <c r="D58" i="15"/>
  <c r="S77" i="22"/>
  <c r="S95" i="22" s="1"/>
  <c r="U70" i="22"/>
  <c r="U88" i="22" s="1"/>
  <c r="E35" i="19"/>
  <c r="S88" i="22"/>
  <c r="O89" i="22"/>
  <c r="O91" i="22"/>
  <c r="L87" i="22"/>
  <c r="B51" i="15"/>
  <c r="AQ68" i="17"/>
  <c r="AP29" i="17"/>
  <c r="AN50" i="17"/>
  <c r="AN65" i="17"/>
  <c r="AZ21" i="22"/>
  <c r="AS50" i="17"/>
  <c r="AU15" i="3"/>
  <c r="AW19" i="22"/>
  <c r="J87" i="22"/>
  <c r="AM68" i="17"/>
  <c r="AV29" i="17"/>
  <c r="AT47" i="17"/>
  <c r="AP68" i="17"/>
  <c r="AR32" i="17"/>
  <c r="AN32" i="17"/>
  <c r="D13" i="22"/>
  <c r="AL20" i="22"/>
  <c r="AS32" i="17"/>
  <c r="AT86" i="17"/>
  <c r="AV50" i="17"/>
  <c r="AV65" i="17"/>
  <c r="AU86" i="17"/>
  <c r="D55" i="3"/>
  <c r="L39" i="19" s="1"/>
  <c r="W63" i="22"/>
  <c r="AQ32" i="17"/>
  <c r="AD17" i="22"/>
  <c r="BB17" i="22"/>
  <c r="AW32" i="17"/>
  <c r="D49" i="3"/>
  <c r="L33" i="19" s="1"/>
  <c r="AW19" i="3"/>
  <c r="AE21" i="22"/>
  <c r="O87" i="22"/>
  <c r="D88" i="22"/>
  <c r="G92" i="22"/>
  <c r="AT50" i="17"/>
  <c r="G15" i="22"/>
  <c r="AU20" i="22"/>
  <c r="AO83" i="17"/>
  <c r="B71" i="17"/>
  <c r="K86" i="22"/>
  <c r="P94" i="22"/>
  <c r="G94" i="22"/>
  <c r="F93" i="22"/>
  <c r="O95" i="22"/>
  <c r="L85" i="22"/>
  <c r="AM29" i="17"/>
  <c r="D15" i="22"/>
  <c r="AT68" i="17"/>
  <c r="AO47" i="17"/>
  <c r="AO68" i="17"/>
  <c r="AN83" i="17"/>
  <c r="D45" i="3"/>
  <c r="L29" i="19" s="1"/>
  <c r="AY17" i="3"/>
  <c r="T195" i="40"/>
  <c r="AS18" i="22"/>
  <c r="F89" i="22"/>
  <c r="BK18" i="22"/>
  <c r="AR29" i="17"/>
  <c r="AQ16" i="22"/>
  <c r="AM47" i="17"/>
  <c r="AN47" i="17"/>
  <c r="AN11" i="22"/>
  <c r="AN68" i="17"/>
  <c r="AM83" i="17"/>
  <c r="AS47" i="17"/>
  <c r="AS68" i="17"/>
  <c r="AR83" i="17"/>
  <c r="AQ18" i="22"/>
  <c r="M92" i="22"/>
  <c r="O93" i="22"/>
  <c r="E90" i="22"/>
  <c r="AP14" i="22"/>
  <c r="AO86" i="17"/>
  <c r="AO29" i="17"/>
  <c r="AU47" i="17"/>
  <c r="AT32" i="17"/>
  <c r="AM50" i="17"/>
  <c r="AM65" i="17"/>
  <c r="AR47" i="17"/>
  <c r="AR68" i="17"/>
  <c r="AQ83" i="17"/>
  <c r="AW68" i="17"/>
  <c r="AV83" i="17"/>
  <c r="O94" i="22"/>
  <c r="H86" i="22"/>
  <c r="L88" i="22"/>
  <c r="AA86" i="22"/>
  <c r="AQ65" i="17"/>
  <c r="AS83" i="17"/>
  <c r="AS29" i="17"/>
  <c r="AU50" i="17"/>
  <c r="AU65" i="17"/>
  <c r="AV47" i="17"/>
  <c r="AV68" i="17"/>
  <c r="E91" i="22"/>
  <c r="G95" i="22"/>
  <c r="V86" i="22"/>
  <c r="AJ23" i="22"/>
  <c r="AM32" i="17"/>
  <c r="AU29" i="17"/>
  <c r="AP83" i="17"/>
  <c r="BE15" i="22"/>
  <c r="BD23" i="22"/>
  <c r="AP47" i="17"/>
  <c r="W19" i="3"/>
  <c r="N89" i="22"/>
  <c r="Z94" i="22"/>
  <c r="L95" i="22"/>
  <c r="AU32" i="17"/>
  <c r="AP50" i="17"/>
  <c r="AP12" i="22"/>
  <c r="AH11" i="22"/>
  <c r="Y11" i="22"/>
  <c r="G75" i="37"/>
  <c r="T25" i="3"/>
  <c r="D57" i="37"/>
  <c r="BD29" i="14"/>
  <c r="J197" i="40"/>
  <c r="BJ193" i="40"/>
  <c r="BH195" i="40"/>
  <c r="BJ23" i="22"/>
  <c r="AZ13" i="22"/>
  <c r="AE10" i="22"/>
  <c r="X21" i="22"/>
  <c r="AV23" i="22"/>
  <c r="X13" i="22"/>
  <c r="BI11" i="22"/>
  <c r="N193" i="40"/>
  <c r="AV22" i="22"/>
  <c r="AM23" i="22"/>
  <c r="AC15" i="22"/>
  <c r="AE19" i="22"/>
  <c r="J91" i="22"/>
  <c r="O86" i="22"/>
  <c r="D87" i="22"/>
  <c r="B29" i="15"/>
  <c r="S12" i="22"/>
  <c r="AP18" i="22"/>
  <c r="N21" i="22"/>
  <c r="AD13" i="22"/>
  <c r="AN19" i="22"/>
  <c r="BB13" i="22"/>
  <c r="BC17" i="22"/>
  <c r="B224" i="14"/>
  <c r="I94" i="22"/>
  <c r="I95" i="22"/>
  <c r="B47" i="15"/>
  <c r="AM15" i="22"/>
  <c r="X15" i="22"/>
  <c r="BG193" i="40"/>
  <c r="F12" i="22"/>
  <c r="B65" i="15"/>
  <c r="AY13" i="22"/>
  <c r="AX19" i="22"/>
  <c r="AL12" i="22"/>
  <c r="F88" i="22"/>
  <c r="AX199" i="40"/>
  <c r="P14" i="22"/>
  <c r="BK16" i="22"/>
  <c r="U16" i="22"/>
  <c r="AR16" i="22"/>
  <c r="D42" i="22"/>
  <c r="B214" i="14"/>
  <c r="AG23" i="22"/>
  <c r="H90" i="22"/>
  <c r="X95" i="22"/>
  <c r="M22" i="22"/>
  <c r="AK12" i="22"/>
  <c r="AK19" i="22"/>
  <c r="AC13" i="22"/>
  <c r="W18" i="22"/>
  <c r="D85" i="22"/>
  <c r="R88" i="22"/>
  <c r="BK11" i="22"/>
  <c r="E22" i="22"/>
  <c r="K83" i="45"/>
  <c r="AR15" i="22"/>
  <c r="AQ13" i="22"/>
  <c r="N23" i="22"/>
  <c r="V16" i="22"/>
  <c r="BD18" i="22"/>
  <c r="AW22" i="22"/>
  <c r="U13" i="22"/>
  <c r="BE16" i="22"/>
  <c r="BA14" i="22"/>
  <c r="V22" i="22"/>
  <c r="AN15" i="22"/>
  <c r="P18" i="22"/>
  <c r="H13" i="22"/>
  <c r="E18" i="22"/>
  <c r="S10" i="22"/>
  <c r="BA11" i="22"/>
  <c r="AH15" i="22"/>
  <c r="AR14" i="22"/>
  <c r="Q17" i="22"/>
  <c r="K19" i="22"/>
  <c r="BK21" i="22"/>
  <c r="K21" i="22"/>
  <c r="BA16" i="22"/>
  <c r="BD20" i="22"/>
  <c r="K14" i="22"/>
  <c r="AG20" i="22"/>
  <c r="AS22" i="22"/>
  <c r="G11" i="22"/>
  <c r="L13" i="22"/>
  <c r="L18" i="22"/>
  <c r="U15" i="22"/>
  <c r="AQ14" i="22"/>
  <c r="BE13" i="22"/>
  <c r="BD21" i="22"/>
  <c r="AZ12" i="22"/>
  <c r="G23" i="22"/>
  <c r="W10" i="22"/>
  <c r="Z11" i="22"/>
  <c r="H23" i="3"/>
  <c r="D220" i="14"/>
  <c r="BG17" i="22"/>
  <c r="T12" i="22"/>
  <c r="AT11" i="22"/>
  <c r="AG14" i="22"/>
  <c r="I10" i="22"/>
  <c r="AU23" i="22"/>
  <c r="AZ20" i="22"/>
  <c r="AM21" i="22"/>
  <c r="AU22" i="22"/>
  <c r="F20" i="22"/>
  <c r="D66" i="18"/>
  <c r="AP45" i="17"/>
  <c r="AN81" i="17"/>
  <c r="AM27" i="17"/>
  <c r="AO63" i="17"/>
  <c r="AP27" i="17"/>
  <c r="AV81" i="17"/>
  <c r="AN27" i="17"/>
  <c r="AV27" i="17"/>
  <c r="AS63" i="17"/>
  <c r="D44" i="15"/>
  <c r="AL63" i="22" s="1"/>
  <c r="Y63" i="22"/>
  <c r="S63" i="22"/>
  <c r="AA63" i="22"/>
  <c r="R63" i="22"/>
  <c r="V63" i="22"/>
  <c r="BB10" i="22"/>
  <c r="AU10" i="22"/>
  <c r="AZ10" i="22"/>
  <c r="R10" i="22"/>
  <c r="BI10" i="22"/>
  <c r="AR10" i="22"/>
  <c r="AS10" i="22"/>
  <c r="E77" i="11"/>
  <c r="E81" i="11" s="1"/>
  <c r="F78" i="11"/>
  <c r="AH199" i="40"/>
  <c r="X199" i="40"/>
  <c r="H199" i="40"/>
  <c r="F197" i="40"/>
  <c r="AA193" i="40"/>
  <c r="AX197" i="40"/>
  <c r="AX121" i="39"/>
  <c r="E202" i="37"/>
  <c r="E117" i="37"/>
  <c r="E55" i="37"/>
  <c r="D166" i="37"/>
  <c r="F164" i="37"/>
  <c r="AZ29" i="14"/>
  <c r="D29" i="14"/>
  <c r="AD197" i="40"/>
  <c r="R193" i="40"/>
  <c r="AI193" i="40"/>
  <c r="E17" i="27"/>
  <c r="E73" i="11"/>
  <c r="F73" i="11" s="1"/>
  <c r="G73" i="11" s="1"/>
  <c r="D77" i="11"/>
  <c r="D81" i="11" s="1"/>
  <c r="C77" i="11"/>
  <c r="C81" i="11" s="1"/>
  <c r="G77" i="11"/>
  <c r="G81" i="11" s="1"/>
  <c r="E91" i="37"/>
  <c r="AJ195" i="40"/>
  <c r="F193" i="40"/>
  <c r="AX193" i="40"/>
  <c r="M121" i="39"/>
  <c r="T121" i="39"/>
  <c r="AC121" i="39"/>
  <c r="D121" i="39"/>
  <c r="P90" i="5"/>
  <c r="P91" i="5"/>
  <c r="F29" i="14"/>
  <c r="AB29" i="14"/>
  <c r="X29" i="14"/>
  <c r="G148" i="37"/>
  <c r="F103" i="37"/>
  <c r="F54" i="37"/>
  <c r="D175" i="37"/>
  <c r="G16" i="37"/>
  <c r="D112" i="37"/>
  <c r="D66" i="37"/>
  <c r="F91" i="37"/>
  <c r="H29" i="14"/>
  <c r="N29" i="14"/>
  <c r="T29" i="14"/>
  <c r="L29" i="14"/>
  <c r="AN29" i="14"/>
  <c r="AT199" i="40"/>
  <c r="AP199" i="40"/>
  <c r="BD197" i="40"/>
  <c r="H197" i="40"/>
  <c r="AT197" i="40"/>
  <c r="BJ195" i="40"/>
  <c r="AF195" i="40"/>
  <c r="AV195" i="40"/>
  <c r="F195" i="40"/>
  <c r="AT193" i="40"/>
  <c r="BH121" i="39"/>
  <c r="BE121" i="39"/>
  <c r="AR121" i="39"/>
  <c r="R121" i="39"/>
  <c r="U118" i="39"/>
  <c r="D84" i="37"/>
  <c r="G76" i="37"/>
  <c r="AJ12" i="22"/>
  <c r="O10" i="22"/>
  <c r="W11" i="22"/>
  <c r="L20" i="22"/>
  <c r="E173" i="37"/>
  <c r="E109" i="37"/>
  <c r="BJ10" i="22"/>
  <c r="BJ13" i="22"/>
  <c r="F18" i="22"/>
  <c r="S21" i="22"/>
  <c r="AM16" i="22"/>
  <c r="D182" i="37"/>
  <c r="E81" i="37"/>
  <c r="E15" i="22"/>
  <c r="AG11" i="22"/>
  <c r="BC18" i="22"/>
  <c r="E13" i="22"/>
  <c r="Q21" i="19"/>
  <c r="AP11" i="22"/>
  <c r="AH21" i="22"/>
  <c r="AZ11" i="22"/>
  <c r="AN23" i="22"/>
  <c r="BA20" i="22"/>
  <c r="E21" i="22"/>
  <c r="P20" i="22"/>
  <c r="AJ16" i="22"/>
  <c r="AO27" i="17"/>
  <c r="AU81" i="17"/>
  <c r="AM45" i="17"/>
  <c r="AU63" i="17"/>
  <c r="AO81" i="17"/>
  <c r="AN45" i="17"/>
  <c r="AV63" i="17"/>
  <c r="AS27" i="17"/>
  <c r="AO45" i="17"/>
  <c r="AQ45" i="17"/>
  <c r="AS81" i="17"/>
  <c r="AR45" i="17"/>
  <c r="AP81" i="17"/>
  <c r="B27" i="3"/>
  <c r="J12" i="22"/>
  <c r="P22" i="22"/>
  <c r="S18" i="22"/>
  <c r="Q22" i="22"/>
  <c r="AW27" i="17"/>
  <c r="AW45" i="17"/>
  <c r="AU45" i="17"/>
  <c r="AW81" i="17"/>
  <c r="AV45" i="17"/>
  <c r="AT81" i="17"/>
  <c r="B87" i="15"/>
  <c r="BF126" i="39"/>
  <c r="AH121" i="39"/>
  <c r="J121" i="39"/>
  <c r="AH197" i="40"/>
  <c r="R197" i="40"/>
  <c r="L195" i="40"/>
  <c r="X195" i="40"/>
  <c r="P195" i="40"/>
  <c r="J195" i="40"/>
  <c r="BB193" i="40"/>
  <c r="AL193" i="40"/>
  <c r="AD193" i="40"/>
  <c r="BK193" i="40"/>
  <c r="O193" i="40"/>
  <c r="AY193" i="40"/>
  <c r="K193" i="40"/>
  <c r="Y118" i="39"/>
  <c r="Q118" i="39"/>
  <c r="M29" i="14"/>
  <c r="C36" i="2"/>
  <c r="AL29" i="14"/>
  <c r="P29" i="14"/>
  <c r="AV29" i="14"/>
  <c r="C84" i="2"/>
  <c r="H17" i="5"/>
  <c r="I17" i="5" s="1"/>
  <c r="H12" i="5"/>
  <c r="G11" i="37" s="1"/>
  <c r="H10" i="5"/>
  <c r="BH199" i="40"/>
  <c r="AR199" i="40"/>
  <c r="BF197" i="40"/>
  <c r="BB197" i="40"/>
  <c r="AV197" i="40"/>
  <c r="AN197" i="40"/>
  <c r="AF197" i="40"/>
  <c r="X197" i="40"/>
  <c r="BH197" i="40"/>
  <c r="AZ197" i="40"/>
  <c r="AR197" i="40"/>
  <c r="AJ197" i="40"/>
  <c r="AB197" i="40"/>
  <c r="T197" i="40"/>
  <c r="N197" i="40"/>
  <c r="D197" i="40"/>
  <c r="BF195" i="40"/>
  <c r="AR195" i="40"/>
  <c r="AH195" i="40"/>
  <c r="AB195" i="40"/>
  <c r="V195" i="40"/>
  <c r="D195" i="40"/>
  <c r="BF121" i="39"/>
  <c r="AT121" i="39"/>
  <c r="AF121" i="39"/>
  <c r="BJ121" i="39"/>
  <c r="BB121" i="39"/>
  <c r="Z121" i="39"/>
  <c r="N121" i="39"/>
  <c r="AS121" i="39"/>
  <c r="Y121" i="39"/>
  <c r="I121" i="39"/>
  <c r="AZ121" i="39"/>
  <c r="AJ121" i="39"/>
  <c r="AB121" i="39"/>
  <c r="L121" i="39"/>
  <c r="BI118" i="39"/>
  <c r="AC118" i="39"/>
  <c r="M118" i="39"/>
  <c r="P87" i="5"/>
  <c r="AI29" i="14"/>
  <c r="R29" i="14"/>
  <c r="AA29" i="14"/>
  <c r="S29" i="14"/>
  <c r="AH29" i="14"/>
  <c r="AR29" i="14"/>
  <c r="V29" i="14"/>
  <c r="U7" i="3"/>
  <c r="V7" i="3" s="1"/>
  <c r="W7" i="3" s="1"/>
  <c r="X7" i="3" s="1"/>
  <c r="Y7" i="3" s="1"/>
  <c r="Z7" i="3" s="1"/>
  <c r="AA7" i="3" s="1"/>
  <c r="AB7" i="3" s="1"/>
  <c r="AC7" i="3" s="1"/>
  <c r="AD7" i="3" s="1"/>
  <c r="AE7" i="3" s="1"/>
  <c r="L7" i="17"/>
  <c r="Z7" i="17" s="1"/>
  <c r="C12" i="2"/>
  <c r="D120" i="37"/>
  <c r="E118" i="37"/>
  <c r="E119" i="37" s="1"/>
  <c r="E57" i="37"/>
  <c r="F55" i="37"/>
  <c r="G7" i="37"/>
  <c r="D48" i="37"/>
  <c r="E218" i="37"/>
  <c r="D220" i="37"/>
  <c r="D164" i="37"/>
  <c r="D55" i="37"/>
  <c r="E166" i="37"/>
  <c r="F166" i="37"/>
  <c r="D117" i="37"/>
  <c r="E54" i="37"/>
  <c r="F58" i="37"/>
  <c r="D58" i="37"/>
  <c r="E49" i="37"/>
  <c r="P93" i="5"/>
  <c r="D54" i="37"/>
  <c r="D121" i="37"/>
  <c r="E58" i="37"/>
  <c r="AF29" i="14"/>
  <c r="AX29" i="14"/>
  <c r="AD29" i="14"/>
  <c r="AJ29" i="14"/>
  <c r="A12" i="46"/>
  <c r="Z199" i="40"/>
  <c r="F121" i="39"/>
  <c r="E121" i="39"/>
  <c r="P121" i="39"/>
  <c r="BD121" i="39"/>
  <c r="AN121" i="39"/>
  <c r="X121" i="39"/>
  <c r="H121" i="39"/>
  <c r="AL121" i="39"/>
  <c r="F116" i="39"/>
  <c r="J29" i="14"/>
  <c r="C108" i="2"/>
  <c r="Z29" i="14"/>
  <c r="C60" i="2"/>
  <c r="W29" i="14"/>
  <c r="AK29" i="14"/>
  <c r="AG29" i="14"/>
  <c r="AC29" i="14"/>
  <c r="AM29" i="14"/>
  <c r="AE29" i="14"/>
  <c r="E29" i="14"/>
  <c r="BB29" i="14"/>
  <c r="AP29" i="14"/>
  <c r="BI29" i="14"/>
  <c r="BE29" i="14"/>
  <c r="BA29" i="14"/>
  <c r="AW29" i="14"/>
  <c r="AS29" i="14"/>
  <c r="AO29" i="14"/>
  <c r="I29" i="14"/>
  <c r="Y29" i="14"/>
  <c r="U29" i="14"/>
  <c r="Q29" i="14"/>
  <c r="AV199" i="40"/>
  <c r="AN199" i="40"/>
  <c r="AF199" i="40"/>
  <c r="P199" i="40"/>
  <c r="J199" i="40"/>
  <c r="M126" i="39"/>
  <c r="AP126" i="39"/>
  <c r="AX195" i="40"/>
  <c r="AD195" i="40"/>
  <c r="Z195" i="40"/>
  <c r="R195" i="40"/>
  <c r="H195" i="40"/>
  <c r="AG118" i="39"/>
  <c r="E118" i="39"/>
  <c r="H108" i="37"/>
  <c r="F67" i="37"/>
  <c r="BK29" i="14"/>
  <c r="BH29" i="14"/>
  <c r="BF29" i="14"/>
  <c r="O29" i="14"/>
  <c r="K29" i="14"/>
  <c r="G29" i="14"/>
  <c r="C105" i="2"/>
  <c r="BF16" i="22"/>
  <c r="N22" i="22"/>
  <c r="E182" i="37"/>
  <c r="F94" i="37"/>
  <c r="W12" i="22"/>
  <c r="AL17" i="22"/>
  <c r="AJ11" i="22"/>
  <c r="AD10" i="22"/>
  <c r="BI15" i="22"/>
  <c r="BF10" i="22"/>
  <c r="D16" i="22"/>
  <c r="AD22" i="22"/>
  <c r="AY12" i="22"/>
  <c r="BE14" i="22"/>
  <c r="AP17" i="22"/>
  <c r="H19" i="22"/>
  <c r="AY20" i="22"/>
  <c r="D23" i="22"/>
  <c r="AA10" i="22"/>
  <c r="R11" i="22"/>
  <c r="AE14" i="22"/>
  <c r="H17" i="22"/>
  <c r="R23" i="22"/>
  <c r="BC11" i="22"/>
  <c r="I13" i="22"/>
  <c r="BI13" i="22"/>
  <c r="BH14" i="22"/>
  <c r="W15" i="22"/>
  <c r="Y17" i="22"/>
  <c r="AV18" i="22"/>
  <c r="L22" i="22"/>
  <c r="W23" i="22"/>
  <c r="B31" i="17"/>
  <c r="Q19" i="19"/>
  <c r="R19" i="19" s="1"/>
  <c r="Q15" i="19"/>
  <c r="B85" i="17"/>
  <c r="J17" i="22"/>
  <c r="J16" i="22"/>
  <c r="AS15" i="22"/>
  <c r="B39" i="15"/>
  <c r="B81" i="3"/>
  <c r="B75" i="15"/>
  <c r="BG29" i="14"/>
  <c r="BC29" i="14"/>
  <c r="AY29" i="14"/>
  <c r="AU29" i="14"/>
  <c r="AQ29" i="14"/>
  <c r="AT29" i="14"/>
  <c r="BJ29" i="14"/>
  <c r="G44" i="18"/>
  <c r="K41" i="19"/>
  <c r="D57" i="3"/>
  <c r="K28" i="19"/>
  <c r="D44" i="3"/>
  <c r="H20" i="40"/>
  <c r="H38" i="40" s="1"/>
  <c r="H146" i="40" s="1"/>
  <c r="AK21" i="3"/>
  <c r="AB21" i="15" s="1"/>
  <c r="AP21" i="15" s="1"/>
  <c r="I20" i="39" s="1"/>
  <c r="I38" i="39" s="1"/>
  <c r="I56" i="39" s="1"/>
  <c r="D20" i="40"/>
  <c r="D38" i="40" s="1"/>
  <c r="D146" i="40" s="1"/>
  <c r="AG21" i="3"/>
  <c r="F18" i="40"/>
  <c r="F36" i="40" s="1"/>
  <c r="F144" i="40" s="1"/>
  <c r="AI19" i="3"/>
  <c r="Z19" i="15" s="1"/>
  <c r="AN19" i="15" s="1"/>
  <c r="G18" i="39" s="1"/>
  <c r="G36" i="39" s="1"/>
  <c r="G54" i="39" s="1"/>
  <c r="H16" i="40"/>
  <c r="H34" i="40" s="1"/>
  <c r="H142" i="40" s="1"/>
  <c r="AK17" i="3"/>
  <c r="AB17" i="15" s="1"/>
  <c r="D16" i="40"/>
  <c r="D34" i="40" s="1"/>
  <c r="D142" i="40" s="1"/>
  <c r="AG17" i="3"/>
  <c r="D14" i="40"/>
  <c r="D32" i="40" s="1"/>
  <c r="D140" i="40" s="1"/>
  <c r="AG15" i="3"/>
  <c r="D10" i="40"/>
  <c r="D28" i="40" s="1"/>
  <c r="D136" i="40" s="1"/>
  <c r="D154" i="40" s="1"/>
  <c r="D172" i="40" s="1"/>
  <c r="D190" i="40" s="1"/>
  <c r="AG11" i="3"/>
  <c r="D7" i="40"/>
  <c r="AG8" i="3"/>
  <c r="T23" i="3"/>
  <c r="I78" i="22"/>
  <c r="M78" i="22"/>
  <c r="K78" i="22"/>
  <c r="D78" i="22"/>
  <c r="H78" i="22"/>
  <c r="L78" i="22"/>
  <c r="J40" i="22"/>
  <c r="AZ21" i="3"/>
  <c r="Z21" i="3"/>
  <c r="J38" i="22"/>
  <c r="AZ19" i="3"/>
  <c r="Z19" i="3"/>
  <c r="J36" i="22"/>
  <c r="AZ17" i="3"/>
  <c r="Z17" i="3"/>
  <c r="F34" i="22"/>
  <c r="AV15" i="3"/>
  <c r="V15" i="3"/>
  <c r="F32" i="22"/>
  <c r="AV13" i="3"/>
  <c r="V13" i="3"/>
  <c r="F30" i="22"/>
  <c r="AV11" i="3"/>
  <c r="V11" i="3"/>
  <c r="F28" i="22"/>
  <c r="AV9" i="3"/>
  <c r="V9" i="3"/>
  <c r="D73" i="3"/>
  <c r="L35" i="19"/>
  <c r="D69" i="3"/>
  <c r="L31" i="19"/>
  <c r="D65" i="3"/>
  <c r="K40" i="19"/>
  <c r="D56" i="3"/>
  <c r="I18" i="40"/>
  <c r="I36" i="40" s="1"/>
  <c r="I144" i="40" s="1"/>
  <c r="AL19" i="3"/>
  <c r="AC19" i="15" s="1"/>
  <c r="AQ19" i="15" s="1"/>
  <c r="J18" i="39" s="1"/>
  <c r="J36" i="39" s="1"/>
  <c r="J54" i="39" s="1"/>
  <c r="K32" i="19"/>
  <c r="D48" i="3"/>
  <c r="F42" i="19"/>
  <c r="AM77" i="22"/>
  <c r="AM95" i="22" s="1"/>
  <c r="AK77" i="22"/>
  <c r="AK95" i="22" s="1"/>
  <c r="AI77" i="22"/>
  <c r="AI95" i="22" s="1"/>
  <c r="AG77" i="22"/>
  <c r="AG95" i="22" s="1"/>
  <c r="AE77" i="22"/>
  <c r="AE95" i="22" s="1"/>
  <c r="AC77" i="22"/>
  <c r="AC95" i="22" s="1"/>
  <c r="AL77" i="22"/>
  <c r="AL95" i="22" s="1"/>
  <c r="AH77" i="22"/>
  <c r="AH95" i="22" s="1"/>
  <c r="AD77" i="22"/>
  <c r="AD95" i="22" s="1"/>
  <c r="AF77" i="22"/>
  <c r="AF95" i="22" s="1"/>
  <c r="AJ77" i="22"/>
  <c r="AJ95" i="22" s="1"/>
  <c r="AB77" i="22"/>
  <c r="AB95" i="22" s="1"/>
  <c r="D76" i="15"/>
  <c r="F35" i="19"/>
  <c r="AL70" i="22"/>
  <c r="AL88" i="22" s="1"/>
  <c r="AJ70" i="22"/>
  <c r="AJ88" i="22" s="1"/>
  <c r="AH70" i="22"/>
  <c r="AH88" i="22" s="1"/>
  <c r="AF70" i="22"/>
  <c r="AF88" i="22" s="1"/>
  <c r="AD70" i="22"/>
  <c r="AD88" i="22" s="1"/>
  <c r="AB70" i="22"/>
  <c r="AB88" i="22" s="1"/>
  <c r="AM70" i="22"/>
  <c r="AM88" i="22" s="1"/>
  <c r="AI70" i="22"/>
  <c r="AI88" i="22" s="1"/>
  <c r="AE70" i="22"/>
  <c r="AE88" i="22" s="1"/>
  <c r="AG70" i="22"/>
  <c r="AG88" i="22" s="1"/>
  <c r="AK70" i="22"/>
  <c r="AK88" i="22" s="1"/>
  <c r="AC70" i="22"/>
  <c r="AC88" i="22" s="1"/>
  <c r="D69" i="15"/>
  <c r="F29" i="19"/>
  <c r="AL64" i="22"/>
  <c r="AJ64" i="22"/>
  <c r="AH64" i="22"/>
  <c r="AF64" i="22"/>
  <c r="AD64" i="22"/>
  <c r="AB64" i="22"/>
  <c r="AM64" i="22"/>
  <c r="AI64" i="22"/>
  <c r="AE64" i="22"/>
  <c r="AG64" i="22"/>
  <c r="AK64" i="22"/>
  <c r="AC64" i="22"/>
  <c r="D63" i="15"/>
  <c r="AA74" i="22"/>
  <c r="AA92" i="22" s="1"/>
  <c r="Y74" i="22"/>
  <c r="Y92" i="22" s="1"/>
  <c r="W74" i="22"/>
  <c r="W92" i="22" s="1"/>
  <c r="U74" i="22"/>
  <c r="U92" i="22" s="1"/>
  <c r="S74" i="22"/>
  <c r="S92" i="22" s="1"/>
  <c r="Q74" i="22"/>
  <c r="Q92" i="22" s="1"/>
  <c r="E39" i="19"/>
  <c r="Z74" i="22"/>
  <c r="Z92" i="22" s="1"/>
  <c r="V74" i="22"/>
  <c r="V92" i="22" s="1"/>
  <c r="R74" i="22"/>
  <c r="R92" i="22" s="1"/>
  <c r="T74" i="22"/>
  <c r="T92" i="22" s="1"/>
  <c r="X74" i="22"/>
  <c r="X92" i="22" s="1"/>
  <c r="P74" i="22"/>
  <c r="P92" i="22" s="1"/>
  <c r="D55" i="15"/>
  <c r="E37" i="19"/>
  <c r="Z72" i="22"/>
  <c r="Z90" i="22" s="1"/>
  <c r="X72" i="22"/>
  <c r="X90" i="22" s="1"/>
  <c r="V72" i="22"/>
  <c r="V90" i="22" s="1"/>
  <c r="T72" i="22"/>
  <c r="T90" i="22" s="1"/>
  <c r="R72" i="22"/>
  <c r="R90" i="22" s="1"/>
  <c r="P72" i="22"/>
  <c r="P90" i="22" s="1"/>
  <c r="AA72" i="22"/>
  <c r="AA90" i="22" s="1"/>
  <c r="W72" i="22"/>
  <c r="W90" i="22" s="1"/>
  <c r="S72" i="22"/>
  <c r="S90" i="22" s="1"/>
  <c r="Y72" i="22"/>
  <c r="Y90" i="22" s="1"/>
  <c r="Q72" i="22"/>
  <c r="Q90" i="22" s="1"/>
  <c r="U72" i="22"/>
  <c r="U90" i="22" s="1"/>
  <c r="D53" i="15"/>
  <c r="E31" i="19"/>
  <c r="Z66" i="22"/>
  <c r="X66" i="22"/>
  <c r="V66" i="22"/>
  <c r="T66" i="22"/>
  <c r="R66" i="22"/>
  <c r="P66" i="22"/>
  <c r="AA66" i="22"/>
  <c r="W66" i="22"/>
  <c r="S66" i="22"/>
  <c r="Y66" i="22"/>
  <c r="Q66" i="22"/>
  <c r="U66" i="22"/>
  <c r="D47" i="15"/>
  <c r="K83" i="46"/>
  <c r="H61" i="18"/>
  <c r="I22" i="3"/>
  <c r="H59" i="18"/>
  <c r="I20" i="3"/>
  <c r="H57" i="18"/>
  <c r="I18" i="3"/>
  <c r="I55" i="18"/>
  <c r="J16" i="3"/>
  <c r="H53" i="18"/>
  <c r="I14" i="3"/>
  <c r="H51" i="18"/>
  <c r="I12" i="3"/>
  <c r="H49" i="18"/>
  <c r="I10" i="3"/>
  <c r="B57" i="3"/>
  <c r="B39" i="3"/>
  <c r="B93" i="3"/>
  <c r="B45" i="15"/>
  <c r="B81" i="15"/>
  <c r="B63" i="15"/>
  <c r="L37" i="19"/>
  <c r="D71" i="3"/>
  <c r="E20" i="40"/>
  <c r="E38" i="40" s="1"/>
  <c r="E146" i="40" s="1"/>
  <c r="AH21" i="3"/>
  <c r="Y21" i="15" s="1"/>
  <c r="AM21" i="15" s="1"/>
  <c r="F20" i="39" s="1"/>
  <c r="F38" i="39" s="1"/>
  <c r="F56" i="39" s="1"/>
  <c r="D19" i="40"/>
  <c r="D37" i="40" s="1"/>
  <c r="D145" i="40" s="1"/>
  <c r="AG20" i="3"/>
  <c r="K38" i="19"/>
  <c r="D54" i="3"/>
  <c r="I16" i="40"/>
  <c r="I34" i="40" s="1"/>
  <c r="I142" i="40" s="1"/>
  <c r="AL17" i="3"/>
  <c r="AC17" i="15" s="1"/>
  <c r="AQ17" i="15" s="1"/>
  <c r="K34" i="19"/>
  <c r="D50" i="3"/>
  <c r="K30" i="19"/>
  <c r="D46" i="3"/>
  <c r="E12" i="46"/>
  <c r="D13" i="46"/>
  <c r="B229" i="14"/>
  <c r="B205" i="14"/>
  <c r="B227" i="14"/>
  <c r="B203" i="14"/>
  <c r="B225" i="14"/>
  <c r="B201" i="14"/>
  <c r="F13" i="45"/>
  <c r="A12" i="45"/>
  <c r="D12" i="30"/>
  <c r="C57" i="2"/>
  <c r="K36" i="19"/>
  <c r="D52" i="3"/>
  <c r="F20" i="40"/>
  <c r="F38" i="40" s="1"/>
  <c r="F146" i="40" s="1"/>
  <c r="AI21" i="3"/>
  <c r="Z21" i="15" s="1"/>
  <c r="H18" i="40"/>
  <c r="H36" i="40" s="1"/>
  <c r="H144" i="40" s="1"/>
  <c r="AK19" i="3"/>
  <c r="AB19" i="15" s="1"/>
  <c r="D18" i="40"/>
  <c r="D36" i="40" s="1"/>
  <c r="D144" i="40" s="1"/>
  <c r="AG19" i="3"/>
  <c r="F16" i="40"/>
  <c r="F34" i="40" s="1"/>
  <c r="F142" i="40" s="1"/>
  <c r="AI17" i="3"/>
  <c r="Z17" i="15" s="1"/>
  <c r="D15" i="40"/>
  <c r="D33" i="40" s="1"/>
  <c r="D141" i="40" s="1"/>
  <c r="AG16" i="3"/>
  <c r="D12" i="40"/>
  <c r="D30" i="40" s="1"/>
  <c r="D138" i="40" s="1"/>
  <c r="AG13" i="3"/>
  <c r="D8" i="40"/>
  <c r="D26" i="40" s="1"/>
  <c r="D134" i="40" s="1"/>
  <c r="AG9" i="3"/>
  <c r="AT23" i="3"/>
  <c r="E78" i="22"/>
  <c r="G78" i="22"/>
  <c r="O78" i="22"/>
  <c r="F78" i="22"/>
  <c r="J78" i="22"/>
  <c r="N78" i="22"/>
  <c r="M60" i="18"/>
  <c r="N21" i="3"/>
  <c r="M58" i="18"/>
  <c r="N19" i="3"/>
  <c r="M56" i="18"/>
  <c r="N17" i="3"/>
  <c r="I54" i="18"/>
  <c r="J15" i="3"/>
  <c r="I52" i="18"/>
  <c r="J13" i="3"/>
  <c r="J11" i="3"/>
  <c r="J9" i="3"/>
  <c r="D21" i="40"/>
  <c r="AG22" i="3"/>
  <c r="G20" i="40"/>
  <c r="G38" i="40" s="1"/>
  <c r="G146" i="40" s="1"/>
  <c r="AJ21" i="3"/>
  <c r="AA21" i="15" s="1"/>
  <c r="E18" i="40"/>
  <c r="E36" i="40" s="1"/>
  <c r="E144" i="40" s="1"/>
  <c r="AH19" i="3"/>
  <c r="Y19" i="15" s="1"/>
  <c r="AM19" i="15" s="1"/>
  <c r="F18" i="39" s="1"/>
  <c r="F36" i="39" s="1"/>
  <c r="F54" i="39" s="1"/>
  <c r="D17" i="40"/>
  <c r="D35" i="40" s="1"/>
  <c r="D143" i="40" s="1"/>
  <c r="AG18" i="3"/>
  <c r="G16" i="40"/>
  <c r="G34" i="40" s="1"/>
  <c r="G142" i="40" s="1"/>
  <c r="AJ17" i="3"/>
  <c r="AA17" i="15" s="1"/>
  <c r="E14" i="40"/>
  <c r="E32" i="40" s="1"/>
  <c r="E140" i="40" s="1"/>
  <c r="AH15" i="3"/>
  <c r="Y15" i="15" s="1"/>
  <c r="AM15" i="15" s="1"/>
  <c r="F14" i="39" s="1"/>
  <c r="F32" i="39" s="1"/>
  <c r="F50" i="39" s="1"/>
  <c r="D13" i="40"/>
  <c r="D31" i="40" s="1"/>
  <c r="D139" i="40" s="1"/>
  <c r="AG14" i="3"/>
  <c r="E10" i="40"/>
  <c r="E28" i="40" s="1"/>
  <c r="E136" i="40" s="1"/>
  <c r="E154" i="40" s="1"/>
  <c r="E172" i="40" s="1"/>
  <c r="E190" i="40" s="1"/>
  <c r="AH11" i="3"/>
  <c r="Y11" i="15" s="1"/>
  <c r="AM11" i="15" s="1"/>
  <c r="F10" i="39" s="1"/>
  <c r="F28" i="39" s="1"/>
  <c r="F46" i="39" s="1"/>
  <c r="D9" i="40"/>
  <c r="D27" i="40" s="1"/>
  <c r="D135" i="40" s="1"/>
  <c r="D153" i="40" s="1"/>
  <c r="D171" i="40" s="1"/>
  <c r="AG10" i="3"/>
  <c r="AM76" i="22"/>
  <c r="AM94" i="22" s="1"/>
  <c r="AK76" i="22"/>
  <c r="AK94" i="22" s="1"/>
  <c r="AI76" i="22"/>
  <c r="AI94" i="22" s="1"/>
  <c r="AG76" i="22"/>
  <c r="AG94" i="22" s="1"/>
  <c r="AE76" i="22"/>
  <c r="AE94" i="22" s="1"/>
  <c r="AC76" i="22"/>
  <c r="AC94" i="22" s="1"/>
  <c r="F41" i="19"/>
  <c r="AL76" i="22"/>
  <c r="AL94" i="22" s="1"/>
  <c r="AH76" i="22"/>
  <c r="AH94" i="22" s="1"/>
  <c r="AD76" i="22"/>
  <c r="AD94" i="22" s="1"/>
  <c r="AJ76" i="22"/>
  <c r="AJ94" i="22" s="1"/>
  <c r="AB76" i="22"/>
  <c r="AB94" i="22" s="1"/>
  <c r="AF76" i="22"/>
  <c r="AF94" i="22" s="1"/>
  <c r="D75" i="15"/>
  <c r="F33" i="19"/>
  <c r="AL68" i="22"/>
  <c r="AL86" i="22" s="1"/>
  <c r="AJ68" i="22"/>
  <c r="AJ86" i="22" s="1"/>
  <c r="AH68" i="22"/>
  <c r="AH86" i="22" s="1"/>
  <c r="AF68" i="22"/>
  <c r="AF86" i="22" s="1"/>
  <c r="AD68" i="22"/>
  <c r="AD86" i="22" s="1"/>
  <c r="AB68" i="22"/>
  <c r="AB86" i="22" s="1"/>
  <c r="AM68" i="22"/>
  <c r="AM86" i="22" s="1"/>
  <c r="AI68" i="22"/>
  <c r="AI86" i="22" s="1"/>
  <c r="AE68" i="22"/>
  <c r="AE86" i="22" s="1"/>
  <c r="AG68" i="22"/>
  <c r="AG86" i="22" s="1"/>
  <c r="AK68" i="22"/>
  <c r="AK86" i="22" s="1"/>
  <c r="AC68" i="22"/>
  <c r="AC86" i="22" s="1"/>
  <c r="D67" i="15"/>
  <c r="AA75" i="22"/>
  <c r="AA93" i="22" s="1"/>
  <c r="Y75" i="22"/>
  <c r="Y93" i="22" s="1"/>
  <c r="W75" i="22"/>
  <c r="W93" i="22" s="1"/>
  <c r="U75" i="22"/>
  <c r="U93" i="22" s="1"/>
  <c r="S75" i="22"/>
  <c r="S93" i="22" s="1"/>
  <c r="Q75" i="22"/>
  <c r="Q93" i="22" s="1"/>
  <c r="E40" i="19"/>
  <c r="Q59" i="19" s="1"/>
  <c r="Z75" i="22"/>
  <c r="Z93" i="22" s="1"/>
  <c r="V75" i="22"/>
  <c r="V93" i="22" s="1"/>
  <c r="R75" i="22"/>
  <c r="R93" i="22" s="1"/>
  <c r="X75" i="22"/>
  <c r="X93" i="22" s="1"/>
  <c r="P75" i="22"/>
  <c r="P93" i="22" s="1"/>
  <c r="T75" i="22"/>
  <c r="T93" i="22" s="1"/>
  <c r="D56" i="15"/>
  <c r="E38" i="19"/>
  <c r="Z73" i="22"/>
  <c r="Z91" i="22" s="1"/>
  <c r="X73" i="22"/>
  <c r="X91" i="22" s="1"/>
  <c r="V73" i="22"/>
  <c r="V91" i="22" s="1"/>
  <c r="T73" i="22"/>
  <c r="T91" i="22" s="1"/>
  <c r="R73" i="22"/>
  <c r="R91" i="22" s="1"/>
  <c r="P73" i="22"/>
  <c r="P91" i="22" s="1"/>
  <c r="AA73" i="22"/>
  <c r="AA91" i="22" s="1"/>
  <c r="W73" i="22"/>
  <c r="W91" i="22" s="1"/>
  <c r="S73" i="22"/>
  <c r="S91" i="22" s="1"/>
  <c r="U73" i="22"/>
  <c r="U91" i="22" s="1"/>
  <c r="Y73" i="22"/>
  <c r="Y91" i="22" s="1"/>
  <c r="Q73" i="22"/>
  <c r="Q91" i="22" s="1"/>
  <c r="D54" i="15"/>
  <c r="E36" i="19"/>
  <c r="Z71" i="22"/>
  <c r="Z89" i="22" s="1"/>
  <c r="X71" i="22"/>
  <c r="X89" i="22" s="1"/>
  <c r="V71" i="22"/>
  <c r="V89" i="22" s="1"/>
  <c r="T71" i="22"/>
  <c r="T89" i="22" s="1"/>
  <c r="R71" i="22"/>
  <c r="R89" i="22" s="1"/>
  <c r="P71" i="22"/>
  <c r="P89" i="22" s="1"/>
  <c r="AA71" i="22"/>
  <c r="AA89" i="22" s="1"/>
  <c r="W71" i="22"/>
  <c r="W89" i="22" s="1"/>
  <c r="S71" i="22"/>
  <c r="S89" i="22" s="1"/>
  <c r="U71" i="22"/>
  <c r="U89" i="22" s="1"/>
  <c r="Y71" i="22"/>
  <c r="Y89" i="22" s="1"/>
  <c r="Q71" i="22"/>
  <c r="Q89" i="22" s="1"/>
  <c r="D52" i="15"/>
  <c r="E34" i="19"/>
  <c r="Z69" i="22"/>
  <c r="Z87" i="22" s="1"/>
  <c r="X69" i="22"/>
  <c r="X87" i="22" s="1"/>
  <c r="V69" i="22"/>
  <c r="V87" i="22" s="1"/>
  <c r="T69" i="22"/>
  <c r="T87" i="22" s="1"/>
  <c r="R69" i="22"/>
  <c r="R87" i="22" s="1"/>
  <c r="P69" i="22"/>
  <c r="P87" i="22" s="1"/>
  <c r="AA69" i="22"/>
  <c r="AA87" i="22" s="1"/>
  <c r="W69" i="22"/>
  <c r="W87" i="22" s="1"/>
  <c r="S69" i="22"/>
  <c r="S87" i="22" s="1"/>
  <c r="U69" i="22"/>
  <c r="U87" i="22" s="1"/>
  <c r="Y69" i="22"/>
  <c r="Y87" i="22" s="1"/>
  <c r="Q69" i="22"/>
  <c r="Q87" i="22" s="1"/>
  <c r="D50" i="15"/>
  <c r="E32" i="19"/>
  <c r="Z67" i="22"/>
  <c r="Z85" i="22" s="1"/>
  <c r="X67" i="22"/>
  <c r="X85" i="22" s="1"/>
  <c r="V67" i="22"/>
  <c r="V85" i="22" s="1"/>
  <c r="T67" i="22"/>
  <c r="T85" i="22" s="1"/>
  <c r="R67" i="22"/>
  <c r="R85" i="22" s="1"/>
  <c r="P67" i="22"/>
  <c r="P85" i="22" s="1"/>
  <c r="AA67" i="22"/>
  <c r="AA85" i="22" s="1"/>
  <c r="W67" i="22"/>
  <c r="W85" i="22" s="1"/>
  <c r="S67" i="22"/>
  <c r="S85" i="22" s="1"/>
  <c r="U67" i="22"/>
  <c r="U85" i="22" s="1"/>
  <c r="Y67" i="22"/>
  <c r="Y85" i="22" s="1"/>
  <c r="Q67" i="22"/>
  <c r="Q85" i="22" s="1"/>
  <c r="D48" i="15"/>
  <c r="E30" i="19"/>
  <c r="Z65" i="22"/>
  <c r="X65" i="22"/>
  <c r="V65" i="22"/>
  <c r="T65" i="22"/>
  <c r="R65" i="22"/>
  <c r="P65" i="22"/>
  <c r="AA65" i="22"/>
  <c r="W65" i="22"/>
  <c r="S65" i="22"/>
  <c r="U65" i="22"/>
  <c r="Y65" i="22"/>
  <c r="Q65" i="22"/>
  <c r="D46" i="15"/>
  <c r="K83" i="35"/>
  <c r="D12" i="31"/>
  <c r="E11" i="31"/>
  <c r="D12" i="29"/>
  <c r="E11" i="29"/>
  <c r="E41" i="22"/>
  <c r="AU22" i="3"/>
  <c r="U22" i="3"/>
  <c r="E39" i="22"/>
  <c r="AU20" i="3"/>
  <c r="U20" i="3"/>
  <c r="E37" i="22"/>
  <c r="AU18" i="3"/>
  <c r="U18" i="3"/>
  <c r="F35" i="22"/>
  <c r="AV16" i="3"/>
  <c r="V16" i="3"/>
  <c r="E33" i="22"/>
  <c r="AU14" i="3"/>
  <c r="U14" i="3"/>
  <c r="E31" i="22"/>
  <c r="AU12" i="3"/>
  <c r="U12" i="3"/>
  <c r="E29" i="22"/>
  <c r="AU10" i="3"/>
  <c r="U10" i="3"/>
  <c r="G62" i="18"/>
  <c r="I8" i="3"/>
  <c r="K42" i="19"/>
  <c r="D58" i="3"/>
  <c r="I20" i="40"/>
  <c r="I38" i="40" s="1"/>
  <c r="I146" i="40" s="1"/>
  <c r="AL21" i="3"/>
  <c r="AC21" i="15" s="1"/>
  <c r="E16" i="40"/>
  <c r="E34" i="40" s="1"/>
  <c r="E142" i="40" s="1"/>
  <c r="AH17" i="3"/>
  <c r="Y17" i="15" s="1"/>
  <c r="E15" i="40"/>
  <c r="E33" i="40" s="1"/>
  <c r="E141" i="40" s="1"/>
  <c r="AH16" i="3"/>
  <c r="Y16" i="15" s="1"/>
  <c r="E12" i="40"/>
  <c r="E30" i="40" s="1"/>
  <c r="E138" i="40" s="1"/>
  <c r="AH13" i="3"/>
  <c r="Y13" i="15" s="1"/>
  <c r="AM13" i="15" s="1"/>
  <c r="D11" i="40"/>
  <c r="D29" i="40" s="1"/>
  <c r="D137" i="40" s="1"/>
  <c r="AG12" i="3"/>
  <c r="E8" i="40"/>
  <c r="E26" i="40" s="1"/>
  <c r="E134" i="40" s="1"/>
  <c r="AH9" i="3"/>
  <c r="Y9" i="15" s="1"/>
  <c r="AM9" i="15" s="1"/>
  <c r="E7" i="40"/>
  <c r="AH8" i="3"/>
  <c r="D14" i="45"/>
  <c r="E13" i="45"/>
  <c r="B206" i="14"/>
  <c r="B230" i="14"/>
  <c r="B204" i="14"/>
  <c r="B228" i="14"/>
  <c r="B202" i="14"/>
  <c r="B226" i="14"/>
  <c r="AC63" i="22"/>
  <c r="D15" i="35"/>
  <c r="E14" i="35"/>
  <c r="D12" i="32"/>
  <c r="D12" i="28"/>
  <c r="D136" i="37"/>
  <c r="H3" i="25" a="1"/>
  <c r="H3" i="25" s="1"/>
  <c r="H4" i="25" s="1"/>
  <c r="H5" i="25" s="1" a="1"/>
  <c r="H5" i="25" s="1"/>
  <c r="H6" i="25" s="1" a="1"/>
  <c r="H6" i="25" s="1"/>
  <c r="P94" i="5"/>
  <c r="C178" i="5"/>
  <c r="C33" i="2"/>
  <c r="C129" i="2"/>
  <c r="C81" i="2"/>
  <c r="P100" i="5"/>
  <c r="D158" i="37"/>
  <c r="E217" i="37"/>
  <c r="D184" i="37"/>
  <c r="E184" i="37"/>
  <c r="D191" i="37"/>
  <c r="G184" i="37"/>
  <c r="H185" i="37"/>
  <c r="E93" i="37"/>
  <c r="F93" i="37"/>
  <c r="D94" i="37"/>
  <c r="D154" i="37"/>
  <c r="G12" i="22"/>
  <c r="BB21" i="22"/>
  <c r="D17" i="22"/>
  <c r="AD19" i="22"/>
  <c r="N16" i="22"/>
  <c r="AY23" i="22"/>
  <c r="Q17" i="19"/>
  <c r="R17" i="19" s="1"/>
  <c r="E154" i="37"/>
  <c r="P10" i="22"/>
  <c r="L12" i="22"/>
  <c r="M14" i="22"/>
  <c r="AT17" i="22"/>
  <c r="I17" i="22"/>
  <c r="O22" i="22"/>
  <c r="T13" i="22"/>
  <c r="E7" i="35"/>
  <c r="G6" i="35" s="1"/>
  <c r="C7" i="35" s="1"/>
  <c r="N19" i="22"/>
  <c r="AN20" i="22"/>
  <c r="AB22" i="22"/>
  <c r="AN21" i="22"/>
  <c r="AB14" i="22"/>
  <c r="AZ16" i="22"/>
  <c r="D199" i="37"/>
  <c r="F181" i="37"/>
  <c r="D91" i="37"/>
  <c r="E191" i="37"/>
  <c r="H181" i="37"/>
  <c r="D137" i="37"/>
  <c r="D103" i="37"/>
  <c r="E90" i="37"/>
  <c r="D45" i="37"/>
  <c r="G181" i="37"/>
  <c r="AW15" i="22"/>
  <c r="AS19" i="22"/>
  <c r="I23" i="22"/>
  <c r="M12" i="22"/>
  <c r="R12" i="22"/>
  <c r="F184" i="37"/>
  <c r="D90" i="37"/>
  <c r="D193" i="37"/>
  <c r="E45" i="37"/>
  <c r="AU13" i="22"/>
  <c r="J14" i="22"/>
  <c r="Q12" i="22"/>
  <c r="BH13" i="22"/>
  <c r="BB16" i="22"/>
  <c r="AI19" i="22"/>
  <c r="Q13" i="19"/>
  <c r="P105" i="5"/>
  <c r="D203" i="37"/>
  <c r="E203" i="37"/>
  <c r="P107" i="5"/>
  <c r="D221" i="37"/>
  <c r="H101" i="5"/>
  <c r="Q101" i="5" s="1"/>
  <c r="E163" i="37"/>
  <c r="D99" i="37"/>
  <c r="AI11" i="22"/>
  <c r="BH22" i="22"/>
  <c r="U14" i="22"/>
  <c r="BD13" i="22"/>
  <c r="BE17" i="22"/>
  <c r="BB12" i="22"/>
  <c r="AI15" i="22"/>
  <c r="BF21" i="22"/>
  <c r="AO18" i="17"/>
  <c r="G19" i="22"/>
  <c r="AM10" i="17"/>
  <c r="E11" i="22"/>
  <c r="AM52" i="17"/>
  <c r="AC17" i="22"/>
  <c r="AW64" i="17"/>
  <c r="AY11" i="22"/>
  <c r="AM36" i="17"/>
  <c r="Q19" i="22"/>
  <c r="AR58" i="17"/>
  <c r="AH23" i="22"/>
  <c r="AS67" i="17"/>
  <c r="AU14" i="22"/>
  <c r="AS71" i="17"/>
  <c r="AU18" i="22"/>
  <c r="AP33" i="17"/>
  <c r="T16" i="22"/>
  <c r="AR63" i="17"/>
  <c r="AT10" i="22"/>
  <c r="AP71" i="17"/>
  <c r="AR18" i="22"/>
  <c r="AQ92" i="17"/>
  <c r="BE21" i="22"/>
  <c r="Z179" i="40"/>
  <c r="Z197" i="40" s="1"/>
  <c r="AN177" i="40"/>
  <c r="AN195" i="40" s="1"/>
  <c r="BD177" i="40"/>
  <c r="BD195" i="40" s="1"/>
  <c r="P179" i="40"/>
  <c r="P197" i="40" s="1"/>
  <c r="BD181" i="40"/>
  <c r="BD199" i="40" s="1"/>
  <c r="I126" i="39"/>
  <c r="V103" i="39"/>
  <c r="V121" i="39" s="1"/>
  <c r="AL99" i="39"/>
  <c r="AL117" i="39" s="1"/>
  <c r="AR101" i="39"/>
  <c r="AR119" i="39" s="1"/>
  <c r="BI103" i="39"/>
  <c r="BI121" i="39" s="1"/>
  <c r="BE100" i="39"/>
  <c r="BE118" i="39" s="1"/>
  <c r="AO103" i="39"/>
  <c r="AO121" i="39" s="1"/>
  <c r="J108" i="39"/>
  <c r="J126" i="39" s="1"/>
  <c r="AS100" i="39"/>
  <c r="AS118" i="39" s="1"/>
  <c r="B89" i="17"/>
  <c r="B35" i="17"/>
  <c r="B48" i="3"/>
  <c r="B84" i="3"/>
  <c r="B30" i="3"/>
  <c r="F126" i="37"/>
  <c r="B66" i="3"/>
  <c r="C8" i="35"/>
  <c r="F145" i="37"/>
  <c r="H145" i="37"/>
  <c r="D46" i="37"/>
  <c r="E46" i="37"/>
  <c r="Q57" i="19"/>
  <c r="E7" i="28"/>
  <c r="C8" i="28"/>
  <c r="C12" i="28" s="1"/>
  <c r="C13" i="28" s="1"/>
  <c r="C14" i="28" s="1"/>
  <c r="C15" i="28" s="1"/>
  <c r="C16" i="28" s="1"/>
  <c r="C17" i="28" s="1"/>
  <c r="C18" i="28" s="1"/>
  <c r="C19" i="28" s="1"/>
  <c r="C20" i="28" s="1"/>
  <c r="C21" i="28" s="1"/>
  <c r="C22" i="28" s="1"/>
  <c r="C23" i="28" s="1"/>
  <c r="C24" i="28" s="1"/>
  <c r="C25" i="28" s="1"/>
  <c r="C26" i="28" s="1"/>
  <c r="C27" i="28" s="1"/>
  <c r="C28" i="28" s="1"/>
  <c r="C29" i="28" s="1"/>
  <c r="C30" i="28" s="1"/>
  <c r="C31" i="28" s="1"/>
  <c r="C32" i="28" s="1"/>
  <c r="C33" i="28" s="1"/>
  <c r="C34" i="28" s="1"/>
  <c r="C35" i="28" s="1"/>
  <c r="C36" i="28" s="1"/>
  <c r="C37" i="28" s="1"/>
  <c r="C38" i="28" s="1"/>
  <c r="C39" i="28" s="1"/>
  <c r="C40" i="28" s="1"/>
  <c r="C41" i="28" s="1"/>
  <c r="C42" i="28" s="1"/>
  <c r="C43" i="28" s="1"/>
  <c r="C44" i="28" s="1"/>
  <c r="C45" i="28" s="1"/>
  <c r="C46" i="28" s="1"/>
  <c r="C47" i="28" s="1"/>
  <c r="C48" i="28" s="1"/>
  <c r="C49" i="28" s="1"/>
  <c r="C50" i="28" s="1"/>
  <c r="C51" i="28" s="1"/>
  <c r="C52" i="28" s="1"/>
  <c r="C53" i="28" s="1"/>
  <c r="C54" i="28" s="1"/>
  <c r="C55" i="28" s="1"/>
  <c r="C56" i="28" s="1"/>
  <c r="C57" i="28" s="1"/>
  <c r="C58" i="28" s="1"/>
  <c r="C59" i="28" s="1"/>
  <c r="C60" i="28" s="1"/>
  <c r="C61" i="28" s="1"/>
  <c r="C62" i="28" s="1"/>
  <c r="C63" i="28" s="1"/>
  <c r="C64" i="28" s="1"/>
  <c r="C65" i="28" s="1"/>
  <c r="C66" i="28" s="1"/>
  <c r="C67" i="28" s="1"/>
  <c r="C68" i="28" s="1"/>
  <c r="C69" i="28" s="1"/>
  <c r="C70" i="28" s="1"/>
  <c r="C71" i="28" s="1"/>
  <c r="C72" i="28" s="1"/>
  <c r="C73" i="28" s="1"/>
  <c r="C74" i="28" s="1"/>
  <c r="C75" i="28" s="1"/>
  <c r="C76" i="28" s="1"/>
  <c r="C77" i="28" s="1"/>
  <c r="C78" i="28" s="1"/>
  <c r="C79" i="28" s="1"/>
  <c r="C80" i="28" s="1"/>
  <c r="C81" i="28" s="1"/>
  <c r="C82" i="28" s="1"/>
  <c r="E16" i="22"/>
  <c r="Z16" i="22"/>
  <c r="AK16" i="22"/>
  <c r="AU27" i="17"/>
  <c r="Y10" i="22"/>
  <c r="D217" i="37"/>
  <c r="D148" i="37"/>
  <c r="F146" i="37"/>
  <c r="D140" i="37"/>
  <c r="E199" i="37"/>
  <c r="E121" i="37"/>
  <c r="P89" i="5"/>
  <c r="AQ17" i="22"/>
  <c r="BB22" i="22"/>
  <c r="BG12" i="22"/>
  <c r="AG12" i="22"/>
  <c r="N15" i="22"/>
  <c r="AH19" i="22"/>
  <c r="AF10" i="22"/>
  <c r="S11" i="22"/>
  <c r="P61" i="19"/>
  <c r="Q23" i="19"/>
  <c r="Q61" i="19" s="1"/>
  <c r="E200" i="37"/>
  <c r="D202" i="37"/>
  <c r="F90" i="37"/>
  <c r="E94" i="37"/>
  <c r="D93" i="37"/>
  <c r="H184" i="37"/>
  <c r="G182" i="37"/>
  <c r="F182" i="37"/>
  <c r="E185" i="37"/>
  <c r="D181" i="37"/>
  <c r="AG16" i="22"/>
  <c r="AV10" i="22"/>
  <c r="BG10" i="22"/>
  <c r="F16" i="22"/>
  <c r="BI17" i="22"/>
  <c r="AU87" i="17"/>
  <c r="BI16" i="22"/>
  <c r="AS31" i="17"/>
  <c r="W14" i="22"/>
  <c r="AN46" i="17"/>
  <c r="AD11" i="22"/>
  <c r="AQ50" i="17"/>
  <c r="AG15" i="22"/>
  <c r="AQ52" i="17"/>
  <c r="AG17" i="22"/>
  <c r="G18" i="22"/>
  <c r="AU91" i="17"/>
  <c r="BI20" i="22"/>
  <c r="L10" i="22"/>
  <c r="J13" i="22"/>
  <c r="V13" i="22"/>
  <c r="AW10" i="17"/>
  <c r="O11" i="22"/>
  <c r="AQ29" i="17"/>
  <c r="U12" i="22"/>
  <c r="AW48" i="17"/>
  <c r="AM13" i="22"/>
  <c r="K11" i="22"/>
  <c r="F23" i="22"/>
  <c r="AK18" i="22"/>
  <c r="AB21" i="22"/>
  <c r="BJ22" i="22"/>
  <c r="AQ10" i="17"/>
  <c r="I11" i="22"/>
  <c r="F9" i="22"/>
  <c r="K10" i="22"/>
  <c r="O15" i="22"/>
  <c r="Z19" i="22"/>
  <c r="AV19" i="22"/>
  <c r="BH12" i="22"/>
  <c r="AM9" i="17"/>
  <c r="E10" i="22"/>
  <c r="AK11" i="17"/>
  <c r="D10" i="39" s="1"/>
  <c r="D28" i="39" s="1"/>
  <c r="D46" i="39" s="1"/>
  <c r="D12" i="22"/>
  <c r="AQ18" i="17"/>
  <c r="I19" i="22"/>
  <c r="AQ39" i="17"/>
  <c r="U22" i="22"/>
  <c r="AN72" i="17"/>
  <c r="AP19" i="22"/>
  <c r="AV82" i="17"/>
  <c r="BJ11" i="22"/>
  <c r="AW39" i="17"/>
  <c r="AA22" i="22"/>
  <c r="AT52" i="17"/>
  <c r="AJ17" i="22"/>
  <c r="AW88" i="17"/>
  <c r="BK17" i="22"/>
  <c r="AU92" i="17"/>
  <c r="BI21" i="22"/>
  <c r="B38" i="15"/>
  <c r="B92" i="15"/>
  <c r="B74" i="15"/>
  <c r="B56" i="15"/>
  <c r="P88" i="5"/>
  <c r="Z193" i="40"/>
  <c r="AE193" i="40"/>
  <c r="AQ193" i="40"/>
  <c r="N195" i="40"/>
  <c r="Q20" i="19"/>
  <c r="AO21" i="15"/>
  <c r="B49" i="3"/>
  <c r="B85" i="3"/>
  <c r="B31" i="3"/>
  <c r="B56" i="3"/>
  <c r="B92" i="3"/>
  <c r="B38" i="3"/>
  <c r="B44" i="3"/>
  <c r="B80" i="3"/>
  <c r="B26" i="3"/>
  <c r="F73" i="37"/>
  <c r="E130" i="37"/>
  <c r="AD59" i="17"/>
  <c r="AD23" i="17"/>
  <c r="AH95" i="17"/>
  <c r="AC59" i="17"/>
  <c r="Y77" i="17"/>
  <c r="AG23" i="17"/>
  <c r="F80" i="18"/>
  <c r="AC77" i="17"/>
  <c r="G126" i="39"/>
  <c r="B35" i="15"/>
  <c r="B71" i="15"/>
  <c r="B53" i="15"/>
  <c r="B89" i="15"/>
  <c r="B56" i="17"/>
  <c r="B92" i="17"/>
  <c r="B74" i="17"/>
  <c r="F14" i="46"/>
  <c r="A13" i="46"/>
  <c r="B84" i="15"/>
  <c r="B66" i="15"/>
  <c r="P104" i="5"/>
  <c r="D194" i="37"/>
  <c r="E194" i="37"/>
  <c r="P99" i="5"/>
  <c r="G149" i="37"/>
  <c r="P101" i="5"/>
  <c r="F167" i="37"/>
  <c r="B60" i="18"/>
  <c r="BQ42" i="18"/>
  <c r="B30" i="40"/>
  <c r="B66" i="40" s="1"/>
  <c r="B84" i="40" s="1"/>
  <c r="B102" i="40" s="1"/>
  <c r="B120" i="40" s="1"/>
  <c r="B138" i="40" s="1"/>
  <c r="B156" i="40" s="1"/>
  <c r="B174" i="40" s="1"/>
  <c r="B192" i="40" s="1"/>
  <c r="B48" i="40"/>
  <c r="E35" i="9"/>
  <c r="P56" i="19"/>
  <c r="Q18" i="19"/>
  <c r="F14" i="31"/>
  <c r="E172" i="37"/>
  <c r="D109" i="37"/>
  <c r="G172" i="37"/>
  <c r="B94" i="22"/>
  <c r="B58" i="22"/>
  <c r="B76" i="22" s="1"/>
  <c r="B40" i="22"/>
  <c r="B37" i="17"/>
  <c r="B91" i="17"/>
  <c r="B55" i="17"/>
  <c r="B73" i="17"/>
  <c r="B65" i="17"/>
  <c r="B47" i="17"/>
  <c r="B83" i="17"/>
  <c r="B29" i="17"/>
  <c r="P54" i="19"/>
  <c r="Q16" i="19"/>
  <c r="B41" i="22"/>
  <c r="B59" i="22"/>
  <c r="B77" i="22" s="1"/>
  <c r="B95" i="22"/>
  <c r="B12" i="19"/>
  <c r="B31" i="19" s="1"/>
  <c r="B68" i="18"/>
  <c r="BQ68" i="18" s="1"/>
  <c r="BQ50" i="18"/>
  <c r="C35" i="9"/>
  <c r="B72" i="15"/>
  <c r="B54" i="15"/>
  <c r="B90" i="15"/>
  <c r="B36" i="15"/>
  <c r="H111" i="37"/>
  <c r="G109" i="37"/>
  <c r="F111" i="37"/>
  <c r="E108" i="37"/>
  <c r="H112" i="37"/>
  <c r="G108" i="37"/>
  <c r="F112" i="37"/>
  <c r="E112" i="37"/>
  <c r="D111" i="37"/>
  <c r="G66" i="37"/>
  <c r="F64" i="37"/>
  <c r="E64" i="37"/>
  <c r="D64" i="37"/>
  <c r="G67" i="37"/>
  <c r="F63" i="37"/>
  <c r="E66" i="37"/>
  <c r="D63" i="37"/>
  <c r="C13" i="15"/>
  <c r="AM10" i="22"/>
  <c r="C48" i="15"/>
  <c r="AB13" i="22"/>
  <c r="AK17" i="22"/>
  <c r="AF23" i="22"/>
  <c r="AU15" i="17"/>
  <c r="M16" i="22"/>
  <c r="C19" i="15"/>
  <c r="C38" i="15"/>
  <c r="P21" i="22"/>
  <c r="AL11" i="22"/>
  <c r="AV20" i="22"/>
  <c r="BJ12" i="22"/>
  <c r="BH17" i="22"/>
  <c r="BE20" i="22"/>
  <c r="AS92" i="17"/>
  <c r="BG21" i="22"/>
  <c r="L15" i="22"/>
  <c r="H22" i="22"/>
  <c r="T23" i="22"/>
  <c r="AC16" i="22"/>
  <c r="AR17" i="22"/>
  <c r="AX22" i="22"/>
  <c r="BC10" i="22"/>
  <c r="AL10" i="17"/>
  <c r="C10" i="17"/>
  <c r="AW38" i="17"/>
  <c r="AA21" i="22"/>
  <c r="N18" i="22"/>
  <c r="C55" i="15"/>
  <c r="AY18" i="22"/>
  <c r="AH23" i="17"/>
  <c r="AR14" i="17"/>
  <c r="J15" i="22"/>
  <c r="S41" i="17"/>
  <c r="AU26" i="17"/>
  <c r="AV66" i="17"/>
  <c r="AX13" i="22"/>
  <c r="G17" i="22"/>
  <c r="C28" i="15"/>
  <c r="C88" i="15"/>
  <c r="K23" i="17"/>
  <c r="AM8" i="17"/>
  <c r="AS56" i="17"/>
  <c r="AI21" i="22"/>
  <c r="C69" i="17"/>
  <c r="AL69" i="17"/>
  <c r="AN16" i="22"/>
  <c r="F11" i="22"/>
  <c r="O19" i="22"/>
  <c r="AQ21" i="15"/>
  <c r="J20" i="39" s="1"/>
  <c r="J38" i="39" s="1"/>
  <c r="J56" i="39" s="1"/>
  <c r="I22" i="22"/>
  <c r="T11" i="22"/>
  <c r="Y20" i="22"/>
  <c r="AR13" i="22"/>
  <c r="AX18" i="22"/>
  <c r="C74" i="15"/>
  <c r="BD10" i="22"/>
  <c r="C20" i="17"/>
  <c r="AL20" i="17"/>
  <c r="AT28" i="17"/>
  <c r="X11" i="22"/>
  <c r="AW70" i="17"/>
  <c r="AY17" i="22"/>
  <c r="Q95" i="17"/>
  <c r="AS80" i="17"/>
  <c r="AK10" i="15"/>
  <c r="D9" i="39" s="1"/>
  <c r="D27" i="39" s="1"/>
  <c r="D45" i="39" s="1"/>
  <c r="D11" i="22"/>
  <c r="I14" i="22"/>
  <c r="C17" i="15"/>
  <c r="D18" i="22"/>
  <c r="AN21" i="15"/>
  <c r="G20" i="39" s="1"/>
  <c r="G38" i="39" s="1"/>
  <c r="G56" i="39" s="1"/>
  <c r="F22" i="22"/>
  <c r="Z14" i="22"/>
  <c r="X16" i="22"/>
  <c r="X22" i="22"/>
  <c r="AC10" i="22"/>
  <c r="AC18" i="22"/>
  <c r="AD20" i="22"/>
  <c r="AY14" i="22"/>
  <c r="AY16" i="22"/>
  <c r="AX20" i="22"/>
  <c r="AY22" i="22"/>
  <c r="BC12" i="22"/>
  <c r="BA18" i="22"/>
  <c r="BH21" i="22"/>
  <c r="I23" i="17"/>
  <c r="AK8" i="17"/>
  <c r="AO21" i="17"/>
  <c r="G22" i="22"/>
  <c r="AS22" i="17"/>
  <c r="K23" i="22"/>
  <c r="AN49" i="17"/>
  <c r="AD14" i="22"/>
  <c r="AV54" i="17"/>
  <c r="AL19" i="22"/>
  <c r="AT65" i="17"/>
  <c r="AV12" i="22"/>
  <c r="AP76" i="17"/>
  <c r="AR23" i="22"/>
  <c r="AK9" i="15"/>
  <c r="D10" i="22"/>
  <c r="AM16" i="15"/>
  <c r="F15" i="39" s="1"/>
  <c r="F33" i="39" s="1"/>
  <c r="F51" i="39" s="1"/>
  <c r="E17" i="22"/>
  <c r="F19" i="22"/>
  <c r="N20" i="22"/>
  <c r="O23" i="22"/>
  <c r="C30" i="15"/>
  <c r="P13" i="22"/>
  <c r="C34" i="15"/>
  <c r="P17" i="22"/>
  <c r="R21" i="22"/>
  <c r="C47" i="15"/>
  <c r="AB12" i="22"/>
  <c r="AL13" i="22"/>
  <c r="C51" i="15"/>
  <c r="AM17" i="22"/>
  <c r="AK21" i="22"/>
  <c r="AX10" i="22"/>
  <c r="AP15" i="22"/>
  <c r="AP23" i="22"/>
  <c r="C83" i="15"/>
  <c r="BB18" i="22"/>
  <c r="AB23" i="17"/>
  <c r="AP15" i="17"/>
  <c r="H16" i="22"/>
  <c r="AW20" i="17"/>
  <c r="O21" i="22"/>
  <c r="AL26" i="17"/>
  <c r="C26" i="17"/>
  <c r="J41" i="17"/>
  <c r="AS48" i="17"/>
  <c r="AI13" i="22"/>
  <c r="AV57" i="17"/>
  <c r="AL22" i="22"/>
  <c r="AL63" i="17"/>
  <c r="C63" i="17"/>
  <c r="AQ82" i="17"/>
  <c r="BE11" i="22"/>
  <c r="AM35" i="17"/>
  <c r="Q18" i="22"/>
  <c r="AT40" i="17"/>
  <c r="X23" i="22"/>
  <c r="M59" i="17"/>
  <c r="AO44" i="17"/>
  <c r="AL48" i="17"/>
  <c r="C48" i="17"/>
  <c r="AW49" i="17"/>
  <c r="AM14" i="22"/>
  <c r="AV53" i="17"/>
  <c r="AL18" i="22"/>
  <c r="AT57" i="17"/>
  <c r="AJ22" i="22"/>
  <c r="AM63" i="17"/>
  <c r="AO10" i="22"/>
  <c r="AB95" i="17"/>
  <c r="AN82" i="17"/>
  <c r="BB11" i="22"/>
  <c r="AU89" i="17"/>
  <c r="BI18" i="22"/>
  <c r="AL92" i="17"/>
  <c r="C92" i="17"/>
  <c r="AL33" i="17"/>
  <c r="C33" i="17"/>
  <c r="P16" i="22"/>
  <c r="AW34" i="17"/>
  <c r="AA17" i="22"/>
  <c r="J59" i="17"/>
  <c r="AL44" i="17"/>
  <c r="C44" i="17"/>
  <c r="AT49" i="17"/>
  <c r="AJ14" i="22"/>
  <c r="AL52" i="17"/>
  <c r="C52" i="17"/>
  <c r="AB17" i="22"/>
  <c r="AW53" i="17"/>
  <c r="AM18" i="22"/>
  <c r="AN63" i="17"/>
  <c r="AP10" i="22"/>
  <c r="AO65" i="17"/>
  <c r="AQ12" i="22"/>
  <c r="AU66" i="17"/>
  <c r="AW13" i="22"/>
  <c r="AL71" i="17"/>
  <c r="C71" i="17"/>
  <c r="AN18" i="22"/>
  <c r="AL75" i="17"/>
  <c r="C75" i="17"/>
  <c r="AN22" i="22"/>
  <c r="AV76" i="17"/>
  <c r="AX23" i="22"/>
  <c r="AM80" i="17"/>
  <c r="K95" i="17"/>
  <c r="AL84" i="17"/>
  <c r="C84" i="17"/>
  <c r="AN86" i="17"/>
  <c r="BB15" i="22"/>
  <c r="AM90" i="17"/>
  <c r="BA19" i="22"/>
  <c r="AW91" i="17"/>
  <c r="BK20" i="22"/>
  <c r="BK183" i="40"/>
  <c r="AL181" i="40"/>
  <c r="AL199" i="40" s="1"/>
  <c r="BB177" i="40"/>
  <c r="BB195" i="40" s="1"/>
  <c r="AM183" i="40"/>
  <c r="AM201" i="40" s="1"/>
  <c r="BI183" i="40"/>
  <c r="N183" i="40"/>
  <c r="N201" i="40" s="1"/>
  <c r="BE183" i="40"/>
  <c r="BE201" i="40" s="1"/>
  <c r="D181" i="40"/>
  <c r="D199" i="40" s="1"/>
  <c r="AJ181" i="40"/>
  <c r="AJ199" i="40" s="1"/>
  <c r="L183" i="40"/>
  <c r="L201" i="40" s="1"/>
  <c r="AB183" i="40"/>
  <c r="AB201" i="40" s="1"/>
  <c r="BH183" i="40"/>
  <c r="BK109" i="39"/>
  <c r="BK127" i="39" s="1"/>
  <c r="K109" i="39"/>
  <c r="K127" i="39" s="1"/>
  <c r="W109" i="39"/>
  <c r="W127" i="39" s="1"/>
  <c r="U108" i="39"/>
  <c r="U126" i="39" s="1"/>
  <c r="Q103" i="39"/>
  <c r="Q121" i="39" s="1"/>
  <c r="G8" i="45"/>
  <c r="C8" i="45"/>
  <c r="E7" i="45"/>
  <c r="E7" i="31"/>
  <c r="G13" i="31" s="1"/>
  <c r="C8" i="31"/>
  <c r="G7" i="31"/>
  <c r="H6" i="28"/>
  <c r="I26" i="23" s="1"/>
  <c r="D116" i="39"/>
  <c r="AU101" i="39"/>
  <c r="AU119" i="39" s="1"/>
  <c r="O101" i="39"/>
  <c r="O119" i="39" s="1"/>
  <c r="AF101" i="39"/>
  <c r="AF119" i="39" s="1"/>
  <c r="AW173" i="40"/>
  <c r="AW191" i="40" s="1"/>
  <c r="Q173" i="40"/>
  <c r="Q191" i="40" s="1"/>
  <c r="AE103" i="39"/>
  <c r="AE121" i="39" s="1"/>
  <c r="AK121" i="39"/>
  <c r="AP197" i="40"/>
  <c r="AM108" i="39"/>
  <c r="AM126" i="39" s="1"/>
  <c r="AG109" i="39"/>
  <c r="AG127" i="39" s="1"/>
  <c r="D108" i="37"/>
  <c r="D75" i="37"/>
  <c r="F108" i="37"/>
  <c r="G112" i="37"/>
  <c r="G63" i="37"/>
  <c r="B89" i="22"/>
  <c r="B53" i="22"/>
  <c r="B71" i="22" s="1"/>
  <c r="B35" i="22"/>
  <c r="B36" i="40"/>
  <c r="B72" i="40" s="1"/>
  <c r="B90" i="40" s="1"/>
  <c r="B108" i="40" s="1"/>
  <c r="B126" i="40" s="1"/>
  <c r="B144" i="40" s="1"/>
  <c r="B162" i="40" s="1"/>
  <c r="B180" i="40" s="1"/>
  <c r="B198" i="40" s="1"/>
  <c r="B54" i="40"/>
  <c r="B28" i="40"/>
  <c r="B64" i="40" s="1"/>
  <c r="B82" i="40" s="1"/>
  <c r="B100" i="40" s="1"/>
  <c r="B118" i="40" s="1"/>
  <c r="B136" i="40" s="1"/>
  <c r="B154" i="40" s="1"/>
  <c r="B172" i="40" s="1"/>
  <c r="B190" i="40" s="1"/>
  <c r="B46" i="40"/>
  <c r="AW10" i="22"/>
  <c r="BH19" i="22"/>
  <c r="AV16" i="22"/>
  <c r="W21" i="22"/>
  <c r="R13" i="22"/>
  <c r="AG18" i="22"/>
  <c r="R22" i="22"/>
  <c r="AC11" i="22"/>
  <c r="Q15" i="22"/>
  <c r="BI19" i="22"/>
  <c r="AQ21" i="22"/>
  <c r="H11" i="22"/>
  <c r="Y14" i="22"/>
  <c r="G16" i="22"/>
  <c r="S20" i="22"/>
  <c r="AX15" i="22"/>
  <c r="K18" i="22"/>
  <c r="R19" i="22"/>
  <c r="D21" i="22"/>
  <c r="AE22" i="22"/>
  <c r="BB23" i="22"/>
  <c r="V12" i="22"/>
  <c r="M13" i="22"/>
  <c r="AM19" i="22"/>
  <c r="AP20" i="22"/>
  <c r="AO21" i="22"/>
  <c r="AI23" i="22"/>
  <c r="B39" i="40"/>
  <c r="B75" i="40" s="1"/>
  <c r="B93" i="40" s="1"/>
  <c r="B111" i="40" s="1"/>
  <c r="B129" i="40" s="1"/>
  <c r="B147" i="40" s="1"/>
  <c r="B165" i="40" s="1"/>
  <c r="B183" i="40" s="1"/>
  <c r="B201" i="40" s="1"/>
  <c r="B57" i="40"/>
  <c r="B29" i="22"/>
  <c r="B83" i="22"/>
  <c r="B47" i="22"/>
  <c r="B65" i="22" s="1"/>
  <c r="K12" i="22"/>
  <c r="G99" i="37"/>
  <c r="G103" i="37"/>
  <c r="E99" i="37"/>
  <c r="E84" i="37"/>
  <c r="D82" i="37"/>
  <c r="E85" i="37"/>
  <c r="D81" i="37"/>
  <c r="U17" i="22"/>
  <c r="C40" i="15"/>
  <c r="P23" i="22"/>
  <c r="N13" i="22"/>
  <c r="AK18" i="15"/>
  <c r="D17" i="39" s="1"/>
  <c r="D35" i="39" s="1"/>
  <c r="D53" i="39" s="1"/>
  <c r="D19" i="22"/>
  <c r="H23" i="22"/>
  <c r="Z13" i="22"/>
  <c r="AU11" i="22"/>
  <c r="AS16" i="22"/>
  <c r="AR21" i="22"/>
  <c r="S23" i="17"/>
  <c r="AU8" i="17"/>
  <c r="AA11" i="22"/>
  <c r="Q14" i="22"/>
  <c r="AA19" i="22"/>
  <c r="W22" i="22"/>
  <c r="AS12" i="22"/>
  <c r="AO20" i="22"/>
  <c r="BA17" i="22"/>
  <c r="AR9" i="17"/>
  <c r="J10" i="22"/>
  <c r="AM13" i="17"/>
  <c r="E14" i="22"/>
  <c r="AW57" i="17"/>
  <c r="AM22" i="22"/>
  <c r="AS69" i="17"/>
  <c r="AU16" i="22"/>
  <c r="C50" i="15"/>
  <c r="C63" i="15"/>
  <c r="AN10" i="22"/>
  <c r="AN12" i="17"/>
  <c r="F13" i="22"/>
  <c r="AO73" i="17"/>
  <c r="AQ20" i="22"/>
  <c r="Z95" i="17"/>
  <c r="AR90" i="17"/>
  <c r="BF19" i="22"/>
  <c r="C94" i="17"/>
  <c r="AL94" i="17"/>
  <c r="AZ23" i="22"/>
  <c r="H10" i="22"/>
  <c r="R16" i="22"/>
  <c r="AV13" i="22"/>
  <c r="AT18" i="22"/>
  <c r="AC23" i="17"/>
  <c r="AS33" i="17"/>
  <c r="W16" i="22"/>
  <c r="I23" i="15"/>
  <c r="AK8" i="15"/>
  <c r="AK13" i="15"/>
  <c r="D14" i="22"/>
  <c r="T14" i="22"/>
  <c r="AE23" i="22"/>
  <c r="AO16" i="22"/>
  <c r="AV21" i="22"/>
  <c r="BI22" i="22"/>
  <c r="D8" i="39"/>
  <c r="D26" i="39" s="1"/>
  <c r="D44" i="39" s="1"/>
  <c r="AT20" i="17"/>
  <c r="L21" i="22"/>
  <c r="P41" i="17"/>
  <c r="AR26" i="17"/>
  <c r="F15" i="22"/>
  <c r="K16" i="22"/>
  <c r="J22" i="22"/>
  <c r="U11" i="22"/>
  <c r="U19" i="22"/>
  <c r="V23" i="22"/>
  <c r="AI12" i="22"/>
  <c r="AI22" i="22"/>
  <c r="AR11" i="22"/>
  <c r="AU19" i="22"/>
  <c r="BE10" i="22"/>
  <c r="BE18" i="22"/>
  <c r="BF22" i="22"/>
  <c r="AE23" i="17"/>
  <c r="AL16" i="17"/>
  <c r="C16" i="17"/>
  <c r="M41" i="17"/>
  <c r="AO26" i="17"/>
  <c r="AM30" i="17"/>
  <c r="Q13" i="22"/>
  <c r="AT31" i="17"/>
  <c r="X14" i="22"/>
  <c r="AP37" i="17"/>
  <c r="T20" i="22"/>
  <c r="AT45" i="17"/>
  <c r="AJ10" i="22"/>
  <c r="AV49" i="17"/>
  <c r="AL14" i="22"/>
  <c r="AP82" i="17"/>
  <c r="BD11" i="22"/>
  <c r="AV87" i="17"/>
  <c r="BJ16" i="22"/>
  <c r="AN90" i="17"/>
  <c r="BB19" i="22"/>
  <c r="J21" i="22"/>
  <c r="V11" i="22"/>
  <c r="V15" i="22"/>
  <c r="V19" i="22"/>
  <c r="AF16" i="22"/>
  <c r="AI20" i="22"/>
  <c r="AT13" i="22"/>
  <c r="AU17" i="22"/>
  <c r="AT21" i="22"/>
  <c r="AT23" i="22"/>
  <c r="BD14" i="22"/>
  <c r="N23" i="17"/>
  <c r="AP8" i="17"/>
  <c r="AL14" i="17"/>
  <c r="C14" i="17"/>
  <c r="AP26" i="17"/>
  <c r="N41" i="17"/>
  <c r="Z59" i="17"/>
  <c r="AM55" i="17"/>
  <c r="AC20" i="22"/>
  <c r="AI59" i="17"/>
  <c r="AP54" i="17"/>
  <c r="AF19" i="22"/>
  <c r="Z77" i="17"/>
  <c r="AF95" i="17"/>
  <c r="AR82" i="17"/>
  <c r="BF11" i="22"/>
  <c r="AP90" i="17"/>
  <c r="BD19" i="22"/>
  <c r="AQ94" i="17"/>
  <c r="BE23" i="22"/>
  <c r="AF59" i="17"/>
  <c r="AQ48" i="17"/>
  <c r="AG13" i="22"/>
  <c r="AA77" i="17"/>
  <c r="AS65" i="17"/>
  <c r="AU12" i="22"/>
  <c r="AR73" i="17"/>
  <c r="AT20" i="22"/>
  <c r="AG95" i="17"/>
  <c r="AS82" i="17"/>
  <c r="BG11" i="22"/>
  <c r="AR86" i="17"/>
  <c r="BF15" i="22"/>
  <c r="AR94" i="17"/>
  <c r="BF23" i="22"/>
  <c r="BJ179" i="40"/>
  <c r="BJ197" i="40" s="1"/>
  <c r="AT177" i="40"/>
  <c r="AT195" i="40" s="1"/>
  <c r="J175" i="40"/>
  <c r="J193" i="40" s="1"/>
  <c r="F181" i="40"/>
  <c r="F199" i="40" s="1"/>
  <c r="F183" i="40"/>
  <c r="F201" i="40" s="1"/>
  <c r="AW183" i="40"/>
  <c r="AW201" i="40" s="1"/>
  <c r="AK183" i="40"/>
  <c r="AK201" i="40" s="1"/>
  <c r="BC175" i="40"/>
  <c r="BC193" i="40" s="1"/>
  <c r="AL177" i="40"/>
  <c r="AL195" i="40" s="1"/>
  <c r="N181" i="40"/>
  <c r="N199" i="40" s="1"/>
  <c r="W183" i="40"/>
  <c r="W201" i="40" s="1"/>
  <c r="AS183" i="40"/>
  <c r="V179" i="40"/>
  <c r="V197" i="40" s="1"/>
  <c r="S183" i="40"/>
  <c r="AO183" i="40"/>
  <c r="AO201" i="40" s="1"/>
  <c r="BJ183" i="40"/>
  <c r="BJ201" i="40" s="1"/>
  <c r="P183" i="40"/>
  <c r="P201" i="40" s="1"/>
  <c r="AF183" i="40"/>
  <c r="AF201" i="40" s="1"/>
  <c r="AV183" i="40"/>
  <c r="AV201" i="40" s="1"/>
  <c r="AU109" i="39"/>
  <c r="AU127" i="39" s="1"/>
  <c r="AP103" i="39"/>
  <c r="AP121" i="39" s="1"/>
  <c r="AI109" i="39"/>
  <c r="AI127" i="39" s="1"/>
  <c r="G109" i="39"/>
  <c r="G127" i="39" s="1"/>
  <c r="AY108" i="39"/>
  <c r="AY126" i="39" s="1"/>
  <c r="AI108" i="39"/>
  <c r="AI126" i="39" s="1"/>
  <c r="G7" i="32"/>
  <c r="E7" i="32"/>
  <c r="G16" i="32" s="1"/>
  <c r="C8" i="32"/>
  <c r="E7" i="30"/>
  <c r="G14" i="30" s="1"/>
  <c r="C8" i="30"/>
  <c r="G7" i="30"/>
  <c r="F72" i="9"/>
  <c r="F63" i="9"/>
  <c r="B38" i="40"/>
  <c r="B74" i="40" s="1"/>
  <c r="B92" i="40" s="1"/>
  <c r="B110" i="40" s="1"/>
  <c r="B128" i="40" s="1"/>
  <c r="B146" i="40" s="1"/>
  <c r="B164" i="40" s="1"/>
  <c r="B182" i="40" s="1"/>
  <c r="B200" i="40" s="1"/>
  <c r="B56" i="40"/>
  <c r="F72" i="37"/>
  <c r="H109" i="37"/>
  <c r="B56" i="18"/>
  <c r="BQ38" i="18"/>
  <c r="B86" i="22"/>
  <c r="B50" i="22"/>
  <c r="B68" i="22" s="1"/>
  <c r="B32" i="22"/>
  <c r="R21" i="19"/>
  <c r="BQ43" i="18"/>
  <c r="B61" i="18"/>
  <c r="G41" i="9"/>
  <c r="B31" i="40"/>
  <c r="B67" i="40" s="1"/>
  <c r="B85" i="40" s="1"/>
  <c r="B103" i="40" s="1"/>
  <c r="B121" i="40" s="1"/>
  <c r="B139" i="40" s="1"/>
  <c r="B157" i="40" s="1"/>
  <c r="B175" i="40" s="1"/>
  <c r="B193" i="40" s="1"/>
  <c r="B49" i="40"/>
  <c r="BQ31" i="18"/>
  <c r="B49" i="18"/>
  <c r="D76" i="37"/>
  <c r="H75" i="37"/>
  <c r="G73" i="37"/>
  <c r="F75" i="37"/>
  <c r="E72" i="37"/>
  <c r="D73" i="37"/>
  <c r="H76" i="37"/>
  <c r="G72" i="37"/>
  <c r="F76" i="37"/>
  <c r="E76" i="37"/>
  <c r="D72" i="37"/>
  <c r="D212" i="37"/>
  <c r="D211" i="37"/>
  <c r="D209" i="37"/>
  <c r="F129" i="37"/>
  <c r="D126" i="37"/>
  <c r="D130" i="37"/>
  <c r="F130" i="37"/>
  <c r="E126" i="37"/>
  <c r="F17" i="22"/>
  <c r="AJ20" i="22"/>
  <c r="AN34" i="17"/>
  <c r="R17" i="22"/>
  <c r="T18" i="22"/>
  <c r="AH14" i="22"/>
  <c r="BG15" i="22"/>
  <c r="AU14" i="17"/>
  <c r="M15" i="22"/>
  <c r="AP65" i="17"/>
  <c r="AR12" i="22"/>
  <c r="M11" i="22"/>
  <c r="H14" i="22"/>
  <c r="J18" i="22"/>
  <c r="AC12" i="22"/>
  <c r="AU21" i="22"/>
  <c r="BK19" i="22"/>
  <c r="C93" i="15"/>
  <c r="AZ22" i="22"/>
  <c r="AO31" i="17"/>
  <c r="S14" i="22"/>
  <c r="AS45" i="17"/>
  <c r="AI10" i="22"/>
  <c r="AG77" i="17"/>
  <c r="BD22" i="22"/>
  <c r="AL19" i="17"/>
  <c r="C19" i="17"/>
  <c r="AR22" i="17"/>
  <c r="J23" i="22"/>
  <c r="AW30" i="17"/>
  <c r="AA13" i="22"/>
  <c r="C47" i="17"/>
  <c r="AL47" i="17"/>
  <c r="G14" i="22"/>
  <c r="AO22" i="22"/>
  <c r="AO19" i="17"/>
  <c r="G20" i="22"/>
  <c r="AT27" i="17"/>
  <c r="X10" i="22"/>
  <c r="AP86" i="17"/>
  <c r="BD15" i="22"/>
  <c r="I16" i="22"/>
  <c r="L23" i="22"/>
  <c r="C32" i="15"/>
  <c r="P15" i="22"/>
  <c r="T19" i="22"/>
  <c r="AD12" i="22"/>
  <c r="AD16" i="22"/>
  <c r="AL21" i="22"/>
  <c r="AW14" i="22"/>
  <c r="BK15" i="22"/>
  <c r="C89" i="15"/>
  <c r="AZ18" i="22"/>
  <c r="AQ11" i="17"/>
  <c r="I12" i="22"/>
  <c r="AV16" i="17"/>
  <c r="N17" i="22"/>
  <c r="AK19" i="17"/>
  <c r="D20" i="22"/>
  <c r="AV32" i="17"/>
  <c r="Z15" i="22"/>
  <c r="C58" i="17"/>
  <c r="AL58" i="17"/>
  <c r="K23" i="15"/>
  <c r="E9" i="22"/>
  <c r="N10" i="22"/>
  <c r="L17" i="22"/>
  <c r="M19" i="22"/>
  <c r="Q11" i="22"/>
  <c r="X12" i="22"/>
  <c r="Q21" i="22"/>
  <c r="AK13" i="22"/>
  <c r="AK23" i="22"/>
  <c r="C64" i="15"/>
  <c r="AX12" i="22"/>
  <c r="AO15" i="22"/>
  <c r="AQ19" i="22"/>
  <c r="BA10" i="22"/>
  <c r="BH11" i="22"/>
  <c r="BC14" i="22"/>
  <c r="BC16" i="22"/>
  <c r="BJ17" i="22"/>
  <c r="BH23" i="22"/>
  <c r="AA23" i="17"/>
  <c r="D12" i="39"/>
  <c r="D30" i="39" s="1"/>
  <c r="D48" i="39" s="1"/>
  <c r="AA41" i="17"/>
  <c r="AR27" i="17"/>
  <c r="V10" i="22"/>
  <c r="AL45" i="17"/>
  <c r="C45" i="17"/>
  <c r="AO64" i="17"/>
  <c r="AQ11" i="22"/>
  <c r="T95" i="17"/>
  <c r="AV80" i="17"/>
  <c r="C83" i="17"/>
  <c r="AL83" i="17"/>
  <c r="L16" i="22"/>
  <c r="F21" i="22"/>
  <c r="Y12" i="22"/>
  <c r="Y16" i="22"/>
  <c r="X20" i="22"/>
  <c r="C49" i="15"/>
  <c r="AL15" i="22"/>
  <c r="AD18" i="22"/>
  <c r="C57" i="15"/>
  <c r="AL23" i="22"/>
  <c r="AO11" i="22"/>
  <c r="C72" i="15"/>
  <c r="C85" i="15"/>
  <c r="AZ14" i="22"/>
  <c r="C87" i="15"/>
  <c r="BC22" i="22"/>
  <c r="C8" i="17"/>
  <c r="J23" i="17"/>
  <c r="AL8" i="17"/>
  <c r="AQ17" i="17"/>
  <c r="I18" i="22"/>
  <c r="C21" i="17"/>
  <c r="AL21" i="17"/>
  <c r="D22" i="22"/>
  <c r="AB41" i="17"/>
  <c r="AL32" i="17"/>
  <c r="C32" i="17"/>
  <c r="AV38" i="17"/>
  <c r="Z21" i="22"/>
  <c r="P59" i="17"/>
  <c r="AR44" i="17"/>
  <c r="AT53" i="17"/>
  <c r="AJ18" i="22"/>
  <c r="AP56" i="17"/>
  <c r="AF21" i="22"/>
  <c r="AN75" i="17"/>
  <c r="AP22" i="22"/>
  <c r="AE95" i="17"/>
  <c r="AW83" i="17"/>
  <c r="BK12" i="22"/>
  <c r="AL86" i="17"/>
  <c r="C86" i="17"/>
  <c r="AZ15" i="22"/>
  <c r="AT91" i="17"/>
  <c r="BH20" i="22"/>
  <c r="AV34" i="17"/>
  <c r="Z17" i="22"/>
  <c r="AN37" i="17"/>
  <c r="R20" i="22"/>
  <c r="AE59" i="17"/>
  <c r="AL46" i="17"/>
  <c r="C46" i="17"/>
  <c r="AL54" i="17"/>
  <c r="C54" i="17"/>
  <c r="AB19" i="22"/>
  <c r="T77" i="17"/>
  <c r="AV62" i="17"/>
  <c r="AT70" i="17"/>
  <c r="AV17" i="22"/>
  <c r="AL80" i="17"/>
  <c r="C80" i="17"/>
  <c r="J95" i="17"/>
  <c r="AU83" i="17"/>
  <c r="BI12" i="22"/>
  <c r="AM86" i="17"/>
  <c r="BA15" i="22"/>
  <c r="AL90" i="17"/>
  <c r="C90" i="17"/>
  <c r="AV91" i="17"/>
  <c r="BJ20" i="22"/>
  <c r="AN35" i="17"/>
  <c r="R18" i="22"/>
  <c r="AT36" i="17"/>
  <c r="X19" i="22"/>
  <c r="AB59" i="17"/>
  <c r="AW47" i="17"/>
  <c r="AM12" i="22"/>
  <c r="AO50" i="17"/>
  <c r="AE15" i="22"/>
  <c r="U77" i="17"/>
  <c r="AW62" i="17"/>
  <c r="AL67" i="17"/>
  <c r="C67" i="17"/>
  <c r="AN14" i="22"/>
  <c r="AU70" i="17"/>
  <c r="AW17" i="22"/>
  <c r="AU74" i="17"/>
  <c r="AW21" i="22"/>
  <c r="AC95" i="17"/>
  <c r="AM92" i="17"/>
  <c r="BA21" i="22"/>
  <c r="V181" i="40"/>
  <c r="V199" i="40" s="1"/>
  <c r="V183" i="40"/>
  <c r="V201" i="40" s="1"/>
  <c r="BA183" i="40"/>
  <c r="BB183" i="40"/>
  <c r="BB201" i="40" s="1"/>
  <c r="BF175" i="40"/>
  <c r="BF193" i="40" s="1"/>
  <c r="AL183" i="40"/>
  <c r="AL201" i="40" s="1"/>
  <c r="Z183" i="40"/>
  <c r="Z201" i="40" s="1"/>
  <c r="AD181" i="40"/>
  <c r="AD199" i="40" s="1"/>
  <c r="R183" i="40"/>
  <c r="R201" i="40" s="1"/>
  <c r="AL179" i="40"/>
  <c r="AL197" i="40" s="1"/>
  <c r="AI183" i="40"/>
  <c r="AI201" i="40" s="1"/>
  <c r="T181" i="40"/>
  <c r="T199" i="40" s="1"/>
  <c r="AZ181" i="40"/>
  <c r="AZ199" i="40" s="1"/>
  <c r="AR183" i="40"/>
  <c r="AR201" i="40" s="1"/>
  <c r="AQ109" i="39"/>
  <c r="AQ127" i="39" s="1"/>
  <c r="AW103" i="39"/>
  <c r="D76" i="39"/>
  <c r="AO118" i="39"/>
  <c r="I118" i="39"/>
  <c r="G193" i="40"/>
  <c r="AZ195" i="40"/>
  <c r="AP195" i="40"/>
  <c r="E75" i="37"/>
  <c r="E63" i="37"/>
  <c r="H72" i="37"/>
  <c r="BQ29" i="18"/>
  <c r="B47" i="18"/>
  <c r="B85" i="22"/>
  <c r="B31" i="22"/>
  <c r="B49" i="22"/>
  <c r="B67" i="22" s="1"/>
  <c r="B54" i="18"/>
  <c r="BQ36" i="18"/>
  <c r="B52" i="22"/>
  <c r="B70" i="22" s="1"/>
  <c r="B34" i="22"/>
  <c r="B88" i="22"/>
  <c r="D190" i="37"/>
  <c r="E190" i="37"/>
  <c r="H104" i="5"/>
  <c r="Q104" i="5" s="1"/>
  <c r="L19" i="22"/>
  <c r="AK15" i="22"/>
  <c r="S16" i="22"/>
  <c r="BF14" i="22"/>
  <c r="AA16" i="22"/>
  <c r="AM20" i="22"/>
  <c r="AX21" i="22"/>
  <c r="BA22" i="22"/>
  <c r="Z10" i="22"/>
  <c r="H12" i="22"/>
  <c r="Z18" i="22"/>
  <c r="BA23" i="22"/>
  <c r="M10" i="22"/>
  <c r="BJ21" i="22"/>
  <c r="R15" i="22"/>
  <c r="AA18" i="22"/>
  <c r="E20" i="22"/>
  <c r="BK22" i="22"/>
  <c r="AO13" i="22"/>
  <c r="AY15" i="22"/>
  <c r="AL16" i="22"/>
  <c r="S19" i="22"/>
  <c r="J20" i="22"/>
  <c r="I21" i="22"/>
  <c r="BK23" i="22"/>
  <c r="P52" i="19"/>
  <c r="Q14" i="19"/>
  <c r="C41" i="9"/>
  <c r="B72" i="17"/>
  <c r="B36" i="17"/>
  <c r="B90" i="17"/>
  <c r="B54" i="17"/>
  <c r="B37" i="22"/>
  <c r="B55" i="22"/>
  <c r="B73" i="22" s="1"/>
  <c r="B91" i="22"/>
  <c r="B50" i="3"/>
  <c r="B68" i="3"/>
  <c r="B32" i="3"/>
  <c r="B86" i="3"/>
  <c r="B82" i="17"/>
  <c r="B28" i="17"/>
  <c r="B64" i="17"/>
  <c r="B46" i="17"/>
  <c r="G175" i="37"/>
  <c r="F173" i="37"/>
  <c r="E175" i="37"/>
  <c r="D173" i="37"/>
  <c r="F172" i="37"/>
  <c r="F176" i="37"/>
  <c r="G176" i="37"/>
  <c r="E176" i="37"/>
  <c r="D172" i="37"/>
  <c r="E155" i="37"/>
  <c r="D157" i="37"/>
  <c r="E157" i="37"/>
  <c r="D155" i="37"/>
  <c r="D149" i="37"/>
  <c r="H148" i="37"/>
  <c r="G146" i="37"/>
  <c r="F148" i="37"/>
  <c r="E146" i="37"/>
  <c r="D146" i="37"/>
  <c r="G145" i="37"/>
  <c r="H149" i="37"/>
  <c r="F149" i="37"/>
  <c r="E145" i="37"/>
  <c r="D145" i="37"/>
  <c r="K20" i="22"/>
  <c r="C70" i="15"/>
  <c r="BG23" i="22"/>
  <c r="AW16" i="17"/>
  <c r="O17" i="22"/>
  <c r="T10" i="22"/>
  <c r="AH12" i="22"/>
  <c r="J77" i="17"/>
  <c r="C62" i="17"/>
  <c r="AL62" i="17"/>
  <c r="G13" i="22"/>
  <c r="G21" i="22"/>
  <c r="U10" i="22"/>
  <c r="U18" i="22"/>
  <c r="AE11" i="22"/>
  <c r="C58" i="15"/>
  <c r="AT16" i="22"/>
  <c r="C84" i="15"/>
  <c r="O41" i="17"/>
  <c r="AQ26" i="17"/>
  <c r="AT35" i="17"/>
  <c r="X18" i="22"/>
  <c r="AQ67" i="17"/>
  <c r="AS14" i="22"/>
  <c r="S22" i="22"/>
  <c r="AI18" i="22"/>
  <c r="AO12" i="22"/>
  <c r="AX16" i="22"/>
  <c r="AO19" i="22"/>
  <c r="BG19" i="22"/>
  <c r="AC41" i="17"/>
  <c r="AM84" i="17"/>
  <c r="BA13" i="22"/>
  <c r="N12" i="22"/>
  <c r="C36" i="15"/>
  <c r="AF17" i="22"/>
  <c r="C68" i="15"/>
  <c r="BJ14" i="22"/>
  <c r="C9" i="15"/>
  <c r="C27" i="15"/>
  <c r="C35" i="15"/>
  <c r="C65" i="15"/>
  <c r="AR20" i="22"/>
  <c r="AQ14" i="17"/>
  <c r="I15" i="22"/>
  <c r="AL30" i="17"/>
  <c r="C30" i="17"/>
  <c r="AI95" i="17"/>
  <c r="C12" i="15"/>
  <c r="AP17" i="15"/>
  <c r="I16" i="39" s="1"/>
  <c r="I34" i="39" s="1"/>
  <c r="I52" i="39" s="1"/>
  <c r="H18" i="22"/>
  <c r="I20" i="22"/>
  <c r="W13" i="22"/>
  <c r="U21" i="22"/>
  <c r="AG10" i="22"/>
  <c r="AI14" i="22"/>
  <c r="AI16" i="22"/>
  <c r="AH20" i="22"/>
  <c r="AS23" i="22"/>
  <c r="BG16" i="22"/>
  <c r="M23" i="17"/>
  <c r="AO8" i="17"/>
  <c r="D11" i="39"/>
  <c r="D29" i="39" s="1"/>
  <c r="D47" i="39" s="1"/>
  <c r="AW15" i="17"/>
  <c r="O16" i="22"/>
  <c r="AL18" i="17"/>
  <c r="C18" i="17"/>
  <c r="AU19" i="17"/>
  <c r="M20" i="22"/>
  <c r="AE41" i="17"/>
  <c r="O59" i="17"/>
  <c r="AQ44" i="17"/>
  <c r="AM67" i="17"/>
  <c r="AO14" i="22"/>
  <c r="AD95" i="17"/>
  <c r="AO94" i="17"/>
  <c r="BC23" i="22"/>
  <c r="G10" i="22"/>
  <c r="F14" i="22"/>
  <c r="K15" i="22"/>
  <c r="J19" i="22"/>
  <c r="AS11" i="22"/>
  <c r="AR19" i="22"/>
  <c r="BD12" i="22"/>
  <c r="BD16" i="22"/>
  <c r="AF23" i="17"/>
  <c r="AR10" i="17"/>
  <c r="J11" i="22"/>
  <c r="C12" i="17"/>
  <c r="AL12" i="17"/>
  <c r="E12" i="17" s="1"/>
  <c r="G12" i="17" s="1"/>
  <c r="D19" i="39"/>
  <c r="D37" i="39" s="1"/>
  <c r="D55" i="39" s="1"/>
  <c r="AF41" i="17"/>
  <c r="AP32" i="17"/>
  <c r="T15" i="22"/>
  <c r="AP62" i="17"/>
  <c r="N77" i="17"/>
  <c r="Q59" i="17"/>
  <c r="AS44" i="17"/>
  <c r="AP46" i="17"/>
  <c r="AF11" i="22"/>
  <c r="AP48" i="17"/>
  <c r="AF13" i="22"/>
  <c r="AS52" i="17"/>
  <c r="AI17" i="22"/>
  <c r="AQ56" i="17"/>
  <c r="AG21" i="22"/>
  <c r="AR65" i="17"/>
  <c r="AT12" i="22"/>
  <c r="AQ73" i="17"/>
  <c r="AS20" i="22"/>
  <c r="AP80" i="17"/>
  <c r="N95" i="17"/>
  <c r="AS84" i="17"/>
  <c r="BG13" i="22"/>
  <c r="AR88" i="17"/>
  <c r="BF17" i="22"/>
  <c r="AS37" i="17"/>
  <c r="W20" i="22"/>
  <c r="N59" i="17"/>
  <c r="AP44" i="17"/>
  <c r="AQ54" i="17"/>
  <c r="AG19" i="22"/>
  <c r="AQ80" i="17"/>
  <c r="O95" i="17"/>
  <c r="AQ90" i="17"/>
  <c r="BE19" i="22"/>
  <c r="BB181" i="40"/>
  <c r="BB199" i="40" s="1"/>
  <c r="BA118" i="39"/>
  <c r="AK118" i="39"/>
  <c r="AD121" i="39"/>
  <c r="V193" i="40"/>
  <c r="L197" i="40"/>
  <c r="AD108" i="39"/>
  <c r="AD126" i="39" s="1"/>
  <c r="AT108" i="39"/>
  <c r="AT126" i="39" s="1"/>
  <c r="BJ108" i="39"/>
  <c r="BJ126" i="39" s="1"/>
  <c r="R199" i="40"/>
  <c r="D208" i="37"/>
  <c r="D163" i="37"/>
  <c r="D176" i="37"/>
  <c r="E149" i="37"/>
  <c r="D129" i="37"/>
  <c r="F175" i="37"/>
  <c r="E167" i="37"/>
  <c r="E158" i="37"/>
  <c r="H146" i="37"/>
  <c r="E111" i="37"/>
  <c r="F109" i="37"/>
  <c r="E103" i="37"/>
  <c r="E73" i="37"/>
  <c r="D67" i="37"/>
  <c r="E67" i="37"/>
  <c r="F163" i="37"/>
  <c r="E129" i="37"/>
  <c r="G111" i="37"/>
  <c r="F99" i="37"/>
  <c r="E82" i="37"/>
  <c r="H73" i="37"/>
  <c r="G64" i="37"/>
  <c r="P103" i="5"/>
  <c r="F185" i="37"/>
  <c r="BQ41" i="18"/>
  <c r="B59" i="18"/>
  <c r="B55" i="40"/>
  <c r="B37" i="40"/>
  <c r="B73" i="40" s="1"/>
  <c r="B91" i="40" s="1"/>
  <c r="B109" i="40" s="1"/>
  <c r="B127" i="40" s="1"/>
  <c r="B145" i="40" s="1"/>
  <c r="B163" i="40" s="1"/>
  <c r="B181" i="40" s="1"/>
  <c r="B199" i="40" s="1"/>
  <c r="B51" i="40"/>
  <c r="B33" i="40"/>
  <c r="B69" i="40" s="1"/>
  <c r="B87" i="40" s="1"/>
  <c r="B105" i="40" s="1"/>
  <c r="B123" i="40" s="1"/>
  <c r="B141" i="40" s="1"/>
  <c r="B159" i="40" s="1"/>
  <c r="B177" i="40" s="1"/>
  <c r="B195" i="40" s="1"/>
  <c r="H103" i="5"/>
  <c r="Q103" i="5" s="1"/>
  <c r="E181" i="37"/>
  <c r="F15" i="30"/>
  <c r="D41" i="9"/>
  <c r="P86" i="5"/>
  <c r="O13" i="22"/>
  <c r="AF15" i="22"/>
  <c r="O20" i="22"/>
  <c r="AX14" i="22"/>
  <c r="AE13" i="22"/>
  <c r="K17" i="22"/>
  <c r="AP13" i="22"/>
  <c r="AE20" i="22"/>
  <c r="BC13" i="22"/>
  <c r="S17" i="22"/>
  <c r="AP21" i="22"/>
  <c r="E23" i="22"/>
  <c r="AB11" i="22"/>
  <c r="AH13" i="22"/>
  <c r="AW18" i="22"/>
  <c r="BC20" i="22"/>
  <c r="U23" i="22"/>
  <c r="AO23" i="22"/>
  <c r="AH10" i="22"/>
  <c r="AK11" i="22"/>
  <c r="S13" i="22"/>
  <c r="V14" i="22"/>
  <c r="Y15" i="22"/>
  <c r="AE17" i="22"/>
  <c r="AH18" i="22"/>
  <c r="AC19" i="22"/>
  <c r="H20" i="22"/>
  <c r="AY21" i="22"/>
  <c r="AT22" i="22"/>
  <c r="Q23" i="22"/>
  <c r="AK10" i="22"/>
  <c r="P11" i="22"/>
  <c r="AA12" i="22"/>
  <c r="AJ15" i="22"/>
  <c r="AE16" i="22"/>
  <c r="AH17" i="22"/>
  <c r="M18" i="22"/>
  <c r="P19" i="22"/>
  <c r="AA20" i="22"/>
  <c r="V21" i="22"/>
  <c r="BE22" i="22"/>
  <c r="D9" i="22"/>
  <c r="AQ10" i="22"/>
  <c r="BK10" i="22"/>
  <c r="AX11" i="22"/>
  <c r="AW12" i="22"/>
  <c r="AJ13" i="22"/>
  <c r="AA14" i="22"/>
  <c r="BG14" i="22"/>
  <c r="AD15" i="22"/>
  <c r="BJ15" i="22"/>
  <c r="T17" i="22"/>
  <c r="AZ17" i="22"/>
  <c r="O18" i="22"/>
  <c r="BG18" i="22"/>
  <c r="Q20" i="22"/>
  <c r="H21" i="22"/>
  <c r="AJ21" i="22"/>
  <c r="K22" i="22"/>
  <c r="AQ22" i="22"/>
  <c r="AD23" i="22"/>
  <c r="AB10" i="22"/>
  <c r="AM11" i="22"/>
  <c r="Z12" i="22"/>
  <c r="AS13" i="22"/>
  <c r="AV14" i="22"/>
  <c r="S15" i="22"/>
  <c r="BC15" i="22"/>
  <c r="AP16" i="22"/>
  <c r="AF18" i="22"/>
  <c r="BH18" i="22"/>
  <c r="W19" i="22"/>
  <c r="AY19" i="22"/>
  <c r="V20" i="22"/>
  <c r="BB20" i="22"/>
  <c r="M21" i="22"/>
  <c r="AS21" i="22"/>
  <c r="AR22" i="22"/>
  <c r="S23" i="22"/>
  <c r="B20" i="19"/>
  <c r="B39" i="19" s="1"/>
  <c r="B76" i="18"/>
  <c r="BQ76" i="18" s="1"/>
  <c r="BQ58" i="18"/>
  <c r="Q22" i="19"/>
  <c r="R13" i="19"/>
  <c r="F17" i="32"/>
  <c r="BQ33" i="18"/>
  <c r="B51" i="18"/>
  <c r="B47" i="40"/>
  <c r="B29" i="40"/>
  <c r="B65" i="40" s="1"/>
  <c r="B83" i="40" s="1"/>
  <c r="B101" i="40" s="1"/>
  <c r="B119" i="40" s="1"/>
  <c r="B137" i="40" s="1"/>
  <c r="B155" i="40" s="1"/>
  <c r="B173" i="40" s="1"/>
  <c r="B191" i="40" s="1"/>
  <c r="B48" i="18"/>
  <c r="BQ30" i="18"/>
  <c r="B90" i="22"/>
  <c r="B54" i="22"/>
  <c r="B72" i="22" s="1"/>
  <c r="B36" i="22"/>
  <c r="B82" i="22"/>
  <c r="B46" i="22"/>
  <c r="B64" i="22" s="1"/>
  <c r="B28" i="22"/>
  <c r="B56" i="22"/>
  <c r="B74" i="22" s="1"/>
  <c r="B92" i="22"/>
  <c r="B38" i="22"/>
  <c r="B32" i="40"/>
  <c r="B68" i="40" s="1"/>
  <c r="B86" i="40" s="1"/>
  <c r="B104" i="40" s="1"/>
  <c r="B122" i="40" s="1"/>
  <c r="B140" i="40" s="1"/>
  <c r="B158" i="40" s="1"/>
  <c r="B176" i="40" s="1"/>
  <c r="B194" i="40" s="1"/>
  <c r="B50" i="40"/>
  <c r="B48" i="22"/>
  <c r="B66" i="22" s="1"/>
  <c r="B84" i="22"/>
  <c r="B30" i="22"/>
  <c r="B76" i="15"/>
  <c r="B58" i="15"/>
  <c r="B40" i="15"/>
  <c r="B94" i="15"/>
  <c r="F41" i="9"/>
  <c r="BQ39" i="18"/>
  <c r="B57" i="18"/>
  <c r="B53" i="40"/>
  <c r="B35" i="40"/>
  <c r="B71" i="40" s="1"/>
  <c r="B89" i="40" s="1"/>
  <c r="B107" i="40" s="1"/>
  <c r="B125" i="40" s="1"/>
  <c r="B143" i="40" s="1"/>
  <c r="B161" i="40" s="1"/>
  <c r="B179" i="40" s="1"/>
  <c r="B197" i="40" s="1"/>
  <c r="BQ35" i="18"/>
  <c r="B53" i="18"/>
  <c r="B33" i="22"/>
  <c r="B87" i="22"/>
  <c r="B51" i="22"/>
  <c r="B69" i="22" s="1"/>
  <c r="B45" i="40"/>
  <c r="B27" i="40"/>
  <c r="B63" i="40" s="1"/>
  <c r="B81" i="40" s="1"/>
  <c r="B99" i="40" s="1"/>
  <c r="B117" i="40" s="1"/>
  <c r="B135" i="40" s="1"/>
  <c r="B153" i="40" s="1"/>
  <c r="B171" i="40" s="1"/>
  <c r="B189" i="40" s="1"/>
  <c r="D49" i="37"/>
  <c r="Z23" i="17"/>
  <c r="C11" i="17"/>
  <c r="AL11" i="17"/>
  <c r="C53" i="15"/>
  <c r="C73" i="15"/>
  <c r="AL27" i="17"/>
  <c r="C27" i="17"/>
  <c r="C14" i="15"/>
  <c r="C18" i="15"/>
  <c r="C86" i="15"/>
  <c r="T23" i="17"/>
  <c r="AV8" i="17"/>
  <c r="AG41" i="17"/>
  <c r="S59" i="17"/>
  <c r="AU44" i="17"/>
  <c r="O77" i="17"/>
  <c r="AQ62" i="17"/>
  <c r="P95" i="17"/>
  <c r="AR80" i="17"/>
  <c r="K41" i="17"/>
  <c r="AM26" i="17"/>
  <c r="C35" i="17"/>
  <c r="AL35" i="17"/>
  <c r="AL37" i="17"/>
  <c r="C37" i="17"/>
  <c r="K59" i="17"/>
  <c r="AM44" i="17"/>
  <c r="C72" i="17"/>
  <c r="AL72" i="17"/>
  <c r="C85" i="17"/>
  <c r="AL85" i="17"/>
  <c r="E85" i="17" s="1"/>
  <c r="G85" i="17" s="1"/>
  <c r="AD41" i="17"/>
  <c r="AN44" i="17"/>
  <c r="L59" i="17"/>
  <c r="AB77" i="17"/>
  <c r="C22" i="15"/>
  <c r="C52" i="15"/>
  <c r="Y23" i="17"/>
  <c r="AH41" i="17"/>
  <c r="AL28" i="17"/>
  <c r="C28" i="17"/>
  <c r="AL89" i="17"/>
  <c r="C89" i="17"/>
  <c r="C11" i="15"/>
  <c r="U23" i="17"/>
  <c r="AW8" i="17"/>
  <c r="AL9" i="17"/>
  <c r="C9" i="17"/>
  <c r="D13" i="39"/>
  <c r="D31" i="39" s="1"/>
  <c r="D49" i="39" s="1"/>
  <c r="AL17" i="17"/>
  <c r="C17" i="17"/>
  <c r="D20" i="39"/>
  <c r="D38" i="39" s="1"/>
  <c r="D56" i="39" s="1"/>
  <c r="U41" i="17"/>
  <c r="AW26" i="17"/>
  <c r="AL31" i="17"/>
  <c r="C31" i="17"/>
  <c r="AL34" i="17"/>
  <c r="C34" i="17"/>
  <c r="AG59" i="17"/>
  <c r="C50" i="17"/>
  <c r="AL50" i="17"/>
  <c r="AU62" i="17"/>
  <c r="S77" i="17"/>
  <c r="C65" i="17"/>
  <c r="AL65" i="17"/>
  <c r="L95" i="17"/>
  <c r="AN80" i="17"/>
  <c r="C88" i="17"/>
  <c r="AL88" i="17"/>
  <c r="C10" i="15"/>
  <c r="X23" i="17"/>
  <c r="AL13" i="17"/>
  <c r="C13" i="17"/>
  <c r="AL15" i="17"/>
  <c r="C15" i="17"/>
  <c r="X41" i="17"/>
  <c r="AL53" i="17"/>
  <c r="C53" i="17"/>
  <c r="AF77" i="17"/>
  <c r="AL68" i="17"/>
  <c r="E68" i="17" s="1"/>
  <c r="G68" i="17" s="1"/>
  <c r="C68" i="17"/>
  <c r="U95" i="17"/>
  <c r="AW80" i="17"/>
  <c r="C91" i="17"/>
  <c r="AL91" i="17"/>
  <c r="AA59" i="17"/>
  <c r="P77" i="17"/>
  <c r="AR62" i="17"/>
  <c r="AH77" i="17"/>
  <c r="X95" i="17"/>
  <c r="X59" i="17"/>
  <c r="Q77" i="17"/>
  <c r="AS62" i="17"/>
  <c r="AI77" i="17"/>
  <c r="Y95" i="17"/>
  <c r="J183" i="40"/>
  <c r="J201" i="40" s="1"/>
  <c r="AG183" i="40"/>
  <c r="AG201" i="40" s="1"/>
  <c r="AP183" i="40"/>
  <c r="AP201" i="40" s="1"/>
  <c r="AA183" i="40"/>
  <c r="O183" i="40"/>
  <c r="O201" i="40" s="1"/>
  <c r="BF183" i="40"/>
  <c r="BF201" i="40" s="1"/>
  <c r="M183" i="40"/>
  <c r="AH183" i="40"/>
  <c r="AH201" i="40" s="1"/>
  <c r="BC183" i="40"/>
  <c r="BC201" i="40" s="1"/>
  <c r="I183" i="40"/>
  <c r="AD183" i="40"/>
  <c r="AD201" i="40" s="1"/>
  <c r="AY183" i="40"/>
  <c r="H183" i="40"/>
  <c r="H201" i="40" s="1"/>
  <c r="X183" i="40"/>
  <c r="X201" i="40" s="1"/>
  <c r="AN183" i="40"/>
  <c r="AN201" i="40" s="1"/>
  <c r="BD183" i="40"/>
  <c r="G8" i="35"/>
  <c r="BQ37" i="18"/>
  <c r="B55" i="18"/>
  <c r="B93" i="22"/>
  <c r="B57" i="22"/>
  <c r="B75" i="22" s="1"/>
  <c r="B39" i="22"/>
  <c r="B43" i="40"/>
  <c r="B25" i="40"/>
  <c r="B61" i="40" s="1"/>
  <c r="B79" i="40" s="1"/>
  <c r="B97" i="40" s="1"/>
  <c r="B115" i="40" s="1"/>
  <c r="B133" i="40" s="1"/>
  <c r="B151" i="40" s="1"/>
  <c r="B169" i="40" s="1"/>
  <c r="B187" i="40" s="1"/>
  <c r="B52" i="18"/>
  <c r="BQ34" i="18"/>
  <c r="B34" i="40"/>
  <c r="B70" i="40" s="1"/>
  <c r="B88" i="40" s="1"/>
  <c r="B106" i="40" s="1"/>
  <c r="B124" i="40" s="1"/>
  <c r="B142" i="40" s="1"/>
  <c r="B160" i="40" s="1"/>
  <c r="B178" i="40" s="1"/>
  <c r="B196" i="40" s="1"/>
  <c r="B52" i="40"/>
  <c r="B26" i="40"/>
  <c r="B62" i="40" s="1"/>
  <c r="B80" i="40" s="1"/>
  <c r="B98" i="40" s="1"/>
  <c r="B116" i="40" s="1"/>
  <c r="B134" i="40" s="1"/>
  <c r="B152" i="40" s="1"/>
  <c r="B170" i="40" s="1"/>
  <c r="B188" i="40" s="1"/>
  <c r="B44" i="40"/>
  <c r="B73" i="15"/>
  <c r="B55" i="15"/>
  <c r="B91" i="15"/>
  <c r="B37" i="15"/>
  <c r="B55" i="3"/>
  <c r="B73" i="3"/>
  <c r="B37" i="3"/>
  <c r="B91" i="3"/>
  <c r="B51" i="3"/>
  <c r="B69" i="3"/>
  <c r="B33" i="3"/>
  <c r="B87" i="3"/>
  <c r="B47" i="3"/>
  <c r="B65" i="3"/>
  <c r="B29" i="3"/>
  <c r="B83" i="3"/>
  <c r="P92" i="5"/>
  <c r="G35" i="9"/>
  <c r="D80" i="18"/>
  <c r="B58" i="3"/>
  <c r="B76" i="3"/>
  <c r="B40" i="3"/>
  <c r="B94" i="3"/>
  <c r="B82" i="15"/>
  <c r="B46" i="15"/>
  <c r="B64" i="15"/>
  <c r="B28" i="15"/>
  <c r="D35" i="9"/>
  <c r="B54" i="3"/>
  <c r="B72" i="3"/>
  <c r="B36" i="3"/>
  <c r="B90" i="3"/>
  <c r="B86" i="15"/>
  <c r="B68" i="15"/>
  <c r="B50" i="15"/>
  <c r="B32" i="15"/>
  <c r="B46" i="3"/>
  <c r="B64" i="3"/>
  <c r="B28" i="3"/>
  <c r="B82" i="3"/>
  <c r="J23" i="15"/>
  <c r="AN17" i="15"/>
  <c r="G16" i="39" s="1"/>
  <c r="G34" i="39" s="1"/>
  <c r="G52" i="39" s="1"/>
  <c r="P23" i="17"/>
  <c r="AR8" i="17"/>
  <c r="C20" i="15"/>
  <c r="C66" i="15"/>
  <c r="T41" i="17"/>
  <c r="AV26" i="17"/>
  <c r="AA95" i="17"/>
  <c r="AC14" i="22"/>
  <c r="C91" i="15"/>
  <c r="L23" i="17"/>
  <c r="AN8" i="17"/>
  <c r="AN23" i="17" s="1"/>
  <c r="D15" i="39"/>
  <c r="D33" i="39" s="1"/>
  <c r="D51" i="39" s="1"/>
  <c r="D16" i="39"/>
  <c r="D34" i="39" s="1"/>
  <c r="D52" i="39" s="1"/>
  <c r="Y41" i="17"/>
  <c r="E80" i="18"/>
  <c r="C21" i="15"/>
  <c r="Q10" i="22"/>
  <c r="C56" i="17"/>
  <c r="AL56" i="17"/>
  <c r="AO17" i="15"/>
  <c r="H16" i="39" s="1"/>
  <c r="H34" i="39" s="1"/>
  <c r="H52" i="39" s="1"/>
  <c r="C31" i="15"/>
  <c r="C81" i="15"/>
  <c r="L41" i="17"/>
  <c r="AN26" i="17"/>
  <c r="AL82" i="17"/>
  <c r="C82" i="17"/>
  <c r="AP19" i="15"/>
  <c r="I18" i="39" s="1"/>
  <c r="I36" i="39" s="1"/>
  <c r="I54" i="39" s="1"/>
  <c r="C45" i="15"/>
  <c r="C76" i="15"/>
  <c r="O23" i="17"/>
  <c r="AQ8" i="17"/>
  <c r="Z41" i="17"/>
  <c r="C39" i="17"/>
  <c r="AL39" i="17"/>
  <c r="E39" i="17" s="1"/>
  <c r="G39" i="17" s="1"/>
  <c r="AV44" i="17"/>
  <c r="T59" i="17"/>
  <c r="AL51" i="17"/>
  <c r="E51" i="17" s="1"/>
  <c r="G51" i="17" s="1"/>
  <c r="C51" i="17"/>
  <c r="R77" i="17"/>
  <c r="AT62" i="17"/>
  <c r="AL76" i="17"/>
  <c r="C76" i="17"/>
  <c r="F10" i="22"/>
  <c r="C16" i="15"/>
  <c r="C29" i="15"/>
  <c r="R14" i="22"/>
  <c r="C33" i="15"/>
  <c r="C39" i="15"/>
  <c r="C46" i="15"/>
  <c r="C56" i="15"/>
  <c r="C71" i="15"/>
  <c r="C82" i="15"/>
  <c r="C90" i="15"/>
  <c r="C92" i="15"/>
  <c r="C94" i="15"/>
  <c r="Q23" i="17"/>
  <c r="AS8" i="17"/>
  <c r="AI23" i="17"/>
  <c r="D14" i="39"/>
  <c r="D32" i="39" s="1"/>
  <c r="D50" i="39" s="1"/>
  <c r="D21" i="39"/>
  <c r="AS26" i="17"/>
  <c r="Q41" i="17"/>
  <c r="AI41" i="17"/>
  <c r="Y59" i="17"/>
  <c r="AM62" i="17"/>
  <c r="K77" i="17"/>
  <c r="L23" i="15"/>
  <c r="C15" i="15"/>
  <c r="AM17" i="15"/>
  <c r="F16" i="39" s="1"/>
  <c r="F34" i="39" s="1"/>
  <c r="F52" i="39" s="1"/>
  <c r="C37" i="15"/>
  <c r="C54" i="15"/>
  <c r="C67" i="15"/>
  <c r="C69" i="15"/>
  <c r="AO18" i="22"/>
  <c r="C75" i="15"/>
  <c r="R23" i="17"/>
  <c r="AT8" i="17"/>
  <c r="AL22" i="17"/>
  <c r="C22" i="17"/>
  <c r="AT26" i="17"/>
  <c r="R41" i="17"/>
  <c r="AL29" i="17"/>
  <c r="C29" i="17"/>
  <c r="AH59" i="17"/>
  <c r="X77" i="17"/>
  <c r="AL73" i="17"/>
  <c r="C73" i="17"/>
  <c r="M95" i="17"/>
  <c r="AO80" i="17"/>
  <c r="AL38" i="17"/>
  <c r="C38" i="17"/>
  <c r="AL40" i="17"/>
  <c r="E40" i="17" s="1"/>
  <c r="G40" i="17" s="1"/>
  <c r="C40" i="17"/>
  <c r="U59" i="17"/>
  <c r="AW44" i="17"/>
  <c r="AL57" i="17"/>
  <c r="C57" i="17"/>
  <c r="L77" i="17"/>
  <c r="AN62" i="17"/>
  <c r="AD77" i="17"/>
  <c r="AL64" i="17"/>
  <c r="C64" i="17"/>
  <c r="AL66" i="17"/>
  <c r="C66" i="17"/>
  <c r="AL70" i="17"/>
  <c r="C70" i="17"/>
  <c r="AL74" i="17"/>
  <c r="E74" i="17" s="1"/>
  <c r="G74" i="17" s="1"/>
  <c r="C74" i="17"/>
  <c r="AT80" i="17"/>
  <c r="R95" i="17"/>
  <c r="G80" i="18"/>
  <c r="AL36" i="17"/>
  <c r="C36" i="17"/>
  <c r="R59" i="17"/>
  <c r="AT44" i="17"/>
  <c r="AL49" i="17"/>
  <c r="C49" i="17"/>
  <c r="AL55" i="17"/>
  <c r="C55" i="17"/>
  <c r="M77" i="17"/>
  <c r="AO62" i="17"/>
  <c r="AE77" i="17"/>
  <c r="AU80" i="17"/>
  <c r="S95" i="17"/>
  <c r="AL81" i="17"/>
  <c r="C81" i="17"/>
  <c r="AL87" i="17"/>
  <c r="C87" i="17"/>
  <c r="AL93" i="17"/>
  <c r="E93" i="17" s="1"/>
  <c r="G93" i="17" s="1"/>
  <c r="C93" i="17"/>
  <c r="AQ183" i="40"/>
  <c r="AE183" i="40"/>
  <c r="AE201" i="40" s="1"/>
  <c r="K183" i="40"/>
  <c r="K201" i="40" s="1"/>
  <c r="U183" i="40"/>
  <c r="Q183" i="40"/>
  <c r="BG183" i="40"/>
  <c r="E183" i="40"/>
  <c r="E201" i="40" s="1"/>
  <c r="AU183" i="40"/>
  <c r="AU201" i="40" s="1"/>
  <c r="G183" i="40"/>
  <c r="AC183" i="40"/>
  <c r="AX183" i="40"/>
  <c r="AX201" i="40" s="1"/>
  <c r="Y183" i="40"/>
  <c r="Y201" i="40" s="1"/>
  <c r="AT183" i="40"/>
  <c r="D183" i="40"/>
  <c r="D201" i="40" s="1"/>
  <c r="T183" i="40"/>
  <c r="T201" i="40" s="1"/>
  <c r="AJ183" i="40"/>
  <c r="AJ201" i="40" s="1"/>
  <c r="AZ183" i="40"/>
  <c r="AZ201" i="40" s="1"/>
  <c r="C8" i="29"/>
  <c r="G7" i="29"/>
  <c r="E7" i="29"/>
  <c r="C8" i="46"/>
  <c r="G8" i="46"/>
  <c r="E7" i="46"/>
  <c r="B22" i="27"/>
  <c r="E22" i="27" s="1"/>
  <c r="B16" i="27"/>
  <c r="F16" i="27" s="1"/>
  <c r="E221" i="37"/>
  <c r="G185" i="37"/>
  <c r="D185" i="37"/>
  <c r="D167" i="37"/>
  <c r="X92" i="5"/>
  <c r="Y91" i="5" s="1"/>
  <c r="Z91" i="5" s="1"/>
  <c r="F15" i="37"/>
  <c r="F10" i="37"/>
  <c r="H11" i="5"/>
  <c r="G9" i="37"/>
  <c r="I10" i="5"/>
  <c r="E20" i="38"/>
  <c r="F12" i="37"/>
  <c r="I12" i="5"/>
  <c r="F8" i="37"/>
  <c r="F45" i="6"/>
  <c r="F31" i="52" s="1"/>
  <c r="D45" i="6"/>
  <c r="D31" i="52" s="1"/>
  <c r="G170" i="14"/>
  <c r="G169" i="14" s="1"/>
  <c r="G97" i="14"/>
  <c r="O170" i="14"/>
  <c r="O169" i="14" s="1"/>
  <c r="O97" i="14"/>
  <c r="C11" i="9" s="1"/>
  <c r="W170" i="14"/>
  <c r="W169" i="14" s="1"/>
  <c r="W97" i="14"/>
  <c r="AE170" i="14"/>
  <c r="AE169" i="14" s="1"/>
  <c r="AE97" i="14"/>
  <c r="AM170" i="14"/>
  <c r="AM169" i="14" s="1"/>
  <c r="AM97" i="14"/>
  <c r="E11" i="9" s="1"/>
  <c r="AU170" i="14"/>
  <c r="AU169" i="14" s="1"/>
  <c r="AU97" i="14"/>
  <c r="BC170" i="14"/>
  <c r="BC97" i="14"/>
  <c r="BK170" i="14"/>
  <c r="BK97" i="14"/>
  <c r="G11" i="9" s="1"/>
  <c r="I170" i="14"/>
  <c r="I169" i="14" s="1"/>
  <c r="I97" i="14"/>
  <c r="Q170" i="14"/>
  <c r="Q169" i="14" s="1"/>
  <c r="Q97" i="14"/>
  <c r="Y170" i="14"/>
  <c r="Y169" i="14" s="1"/>
  <c r="Y97" i="14"/>
  <c r="AG170" i="14"/>
  <c r="AG169" i="14" s="1"/>
  <c r="AG97" i="14"/>
  <c r="AO170" i="14"/>
  <c r="AO169" i="14" s="1"/>
  <c r="AO97" i="14"/>
  <c r="AW170" i="14"/>
  <c r="AW169" i="14" s="1"/>
  <c r="AW97" i="14"/>
  <c r="BE170" i="14"/>
  <c r="BE97" i="14"/>
  <c r="D170" i="14"/>
  <c r="D169" i="14" s="1"/>
  <c r="D97" i="14"/>
  <c r="H170" i="14"/>
  <c r="H169" i="14" s="1"/>
  <c r="H97" i="14"/>
  <c r="L170" i="14"/>
  <c r="L169" i="14" s="1"/>
  <c r="L97" i="14"/>
  <c r="P170" i="14"/>
  <c r="P169" i="14" s="1"/>
  <c r="P97" i="14"/>
  <c r="T170" i="14"/>
  <c r="T169" i="14" s="1"/>
  <c r="T97" i="14"/>
  <c r="X170" i="14"/>
  <c r="X169" i="14" s="1"/>
  <c r="X97" i="14"/>
  <c r="AB170" i="14"/>
  <c r="AB169" i="14" s="1"/>
  <c r="AB97" i="14"/>
  <c r="AF170" i="14"/>
  <c r="AF169" i="14" s="1"/>
  <c r="AF97" i="14"/>
  <c r="AJ170" i="14"/>
  <c r="AJ169" i="14" s="1"/>
  <c r="AJ97" i="14"/>
  <c r="AN170" i="14"/>
  <c r="AN169" i="14" s="1"/>
  <c r="AN97" i="14"/>
  <c r="AR170" i="14"/>
  <c r="AR169" i="14" s="1"/>
  <c r="AR97" i="14"/>
  <c r="AV170" i="14"/>
  <c r="AV169" i="14" s="1"/>
  <c r="AV97" i="14"/>
  <c r="AZ170" i="14"/>
  <c r="AZ97" i="14"/>
  <c r="BD170" i="14"/>
  <c r="BD97" i="14"/>
  <c r="BH170" i="14"/>
  <c r="BH97" i="14"/>
  <c r="G45" i="6"/>
  <c r="G31" i="52" s="1"/>
  <c r="E45" i="6"/>
  <c r="E31" i="52" s="1"/>
  <c r="K170" i="14"/>
  <c r="K169" i="14" s="1"/>
  <c r="K97" i="14"/>
  <c r="S170" i="14"/>
  <c r="S169" i="14" s="1"/>
  <c r="S97" i="14"/>
  <c r="AA170" i="14"/>
  <c r="AA169" i="14" s="1"/>
  <c r="AA97" i="14"/>
  <c r="D11" i="9" s="1"/>
  <c r="AI170" i="14"/>
  <c r="AI169" i="14" s="1"/>
  <c r="AI97" i="14"/>
  <c r="AQ170" i="14"/>
  <c r="AQ169" i="14" s="1"/>
  <c r="AQ97" i="14"/>
  <c r="AY170" i="14"/>
  <c r="AY169" i="14" s="1"/>
  <c r="AY97" i="14"/>
  <c r="F11" i="9" s="1"/>
  <c r="BG170" i="14"/>
  <c r="BG97" i="14"/>
  <c r="E170" i="14"/>
  <c r="E169" i="14" s="1"/>
  <c r="E97" i="14"/>
  <c r="M170" i="14"/>
  <c r="M169" i="14" s="1"/>
  <c r="M97" i="14"/>
  <c r="U170" i="14"/>
  <c r="U169" i="14" s="1"/>
  <c r="U97" i="14"/>
  <c r="AC170" i="14"/>
  <c r="AC169" i="14" s="1"/>
  <c r="AC97" i="14"/>
  <c r="AK170" i="14"/>
  <c r="AK169" i="14" s="1"/>
  <c r="AK97" i="14"/>
  <c r="AS170" i="14"/>
  <c r="AS169" i="14" s="1"/>
  <c r="AS97" i="14"/>
  <c r="BA170" i="14"/>
  <c r="BA97" i="14"/>
  <c r="BI170" i="14"/>
  <c r="BI97" i="14"/>
  <c r="F170" i="14"/>
  <c r="F169" i="14" s="1"/>
  <c r="F97" i="14"/>
  <c r="J170" i="14"/>
  <c r="J169" i="14" s="1"/>
  <c r="J97" i="14"/>
  <c r="N170" i="14"/>
  <c r="N169" i="14" s="1"/>
  <c r="N97" i="14"/>
  <c r="R170" i="14"/>
  <c r="R169" i="14" s="1"/>
  <c r="R97" i="14"/>
  <c r="V170" i="14"/>
  <c r="V169" i="14" s="1"/>
  <c r="V97" i="14"/>
  <c r="Z170" i="14"/>
  <c r="Z169" i="14" s="1"/>
  <c r="Z97" i="14"/>
  <c r="AD170" i="14"/>
  <c r="AD169" i="14" s="1"/>
  <c r="AD97" i="14"/>
  <c r="AH170" i="14"/>
  <c r="AH169" i="14" s="1"/>
  <c r="AH97" i="14"/>
  <c r="AL170" i="14"/>
  <c r="AL169" i="14" s="1"/>
  <c r="AL97" i="14"/>
  <c r="AP170" i="14"/>
  <c r="AP169" i="14" s="1"/>
  <c r="AP97" i="14"/>
  <c r="AT170" i="14"/>
  <c r="AT169" i="14" s="1"/>
  <c r="AT97" i="14"/>
  <c r="AX170" i="14"/>
  <c r="AX169" i="14" s="1"/>
  <c r="AX97" i="14"/>
  <c r="BB170" i="14"/>
  <c r="BB97" i="14"/>
  <c r="BF170" i="14"/>
  <c r="BF97" i="14"/>
  <c r="BJ170" i="14"/>
  <c r="BJ97" i="14"/>
  <c r="C45" i="6"/>
  <c r="C31" i="52" s="1"/>
  <c r="D36" i="38"/>
  <c r="E36" i="38" s="1"/>
  <c r="F36" i="38" s="1"/>
  <c r="G36" i="38" s="1"/>
  <c r="H36" i="38" s="1"/>
  <c r="I36" i="38" s="1"/>
  <c r="J36" i="38" s="1"/>
  <c r="K36" i="38" s="1"/>
  <c r="L36" i="38" s="1"/>
  <c r="M36" i="38" s="1"/>
  <c r="N36" i="38" s="1"/>
  <c r="O36" i="38" s="1"/>
  <c r="P36" i="38" s="1"/>
  <c r="Q36" i="38" s="1"/>
  <c r="R36" i="38" s="1"/>
  <c r="S36" i="38" s="1"/>
  <c r="T36" i="38" s="1"/>
  <c r="U36" i="38" s="1"/>
  <c r="V36" i="38" s="1"/>
  <c r="W36" i="38" s="1"/>
  <c r="X36" i="38" s="1"/>
  <c r="Y36" i="38" s="1"/>
  <c r="Z36" i="38" s="1"/>
  <c r="AA36" i="38" s="1"/>
  <c r="AB36" i="38" s="1"/>
  <c r="AC36" i="38" s="1"/>
  <c r="AD36" i="38" s="1"/>
  <c r="AE36" i="38" s="1"/>
  <c r="AF36" i="38" s="1"/>
  <c r="AG36" i="38" s="1"/>
  <c r="AH36" i="38" s="1"/>
  <c r="AI36" i="38" s="1"/>
  <c r="AJ36" i="38" s="1"/>
  <c r="AK36" i="38" s="1"/>
  <c r="AL36" i="38" s="1"/>
  <c r="AM36" i="38" s="1"/>
  <c r="AN36" i="38" s="1"/>
  <c r="AO36" i="38" s="1"/>
  <c r="AP36" i="38" s="1"/>
  <c r="AQ36" i="38" s="1"/>
  <c r="AR36" i="38" s="1"/>
  <c r="AS36" i="38" s="1"/>
  <c r="AT36" i="38" s="1"/>
  <c r="AU36" i="38" s="1"/>
  <c r="AV36" i="38" s="1"/>
  <c r="AW36" i="38" s="1"/>
  <c r="AX36" i="38" s="1"/>
  <c r="AY36" i="38" s="1"/>
  <c r="AZ36" i="38" s="1"/>
  <c r="BA36" i="38" s="1"/>
  <c r="BB36" i="38" s="1"/>
  <c r="BC36" i="38" s="1"/>
  <c r="BD36" i="38" s="1"/>
  <c r="BE36" i="38" s="1"/>
  <c r="BF36" i="38" s="1"/>
  <c r="BG36" i="38" s="1"/>
  <c r="BH36" i="38" s="1"/>
  <c r="BI36" i="38" s="1"/>
  <c r="BJ36" i="38" s="1"/>
  <c r="C42" i="38"/>
  <c r="E24" i="39"/>
  <c r="F6" i="39"/>
  <c r="G6" i="39" s="1"/>
  <c r="H6" i="39" s="1"/>
  <c r="I6" i="39" s="1"/>
  <c r="J6" i="39" s="1"/>
  <c r="K6" i="39" s="1"/>
  <c r="L6" i="39" s="1"/>
  <c r="M6" i="39" s="1"/>
  <c r="N6" i="39" s="1"/>
  <c r="O6" i="39" s="1"/>
  <c r="P6" i="39" s="1"/>
  <c r="Q6" i="39" s="1"/>
  <c r="R6" i="39" s="1"/>
  <c r="S6" i="39" s="1"/>
  <c r="T6" i="39" s="1"/>
  <c r="U6" i="39" s="1"/>
  <c r="V6" i="39" s="1"/>
  <c r="W6" i="39" s="1"/>
  <c r="X6" i="39" s="1"/>
  <c r="Y6" i="39" s="1"/>
  <c r="Z6" i="39" s="1"/>
  <c r="AA6" i="39" s="1"/>
  <c r="AB6" i="39" s="1"/>
  <c r="AC6" i="39" s="1"/>
  <c r="AD6" i="39" s="1"/>
  <c r="AE6" i="39" s="1"/>
  <c r="AF6" i="39" s="1"/>
  <c r="AG6" i="39" s="1"/>
  <c r="AH6" i="39" s="1"/>
  <c r="AI6" i="39" s="1"/>
  <c r="AJ6" i="39" s="1"/>
  <c r="AK6" i="39" s="1"/>
  <c r="AL6" i="39" s="1"/>
  <c r="AM6" i="39" s="1"/>
  <c r="AN6" i="39" s="1"/>
  <c r="AO6" i="39" s="1"/>
  <c r="AP6" i="39" s="1"/>
  <c r="AQ6" i="39" s="1"/>
  <c r="AR6" i="39" s="1"/>
  <c r="AS6" i="39" s="1"/>
  <c r="AT6" i="39" s="1"/>
  <c r="AU6" i="39" s="1"/>
  <c r="AV6" i="39" s="1"/>
  <c r="AW6" i="39" s="1"/>
  <c r="AX6" i="39" s="1"/>
  <c r="AY6" i="39" s="1"/>
  <c r="AZ6" i="39" s="1"/>
  <c r="BA6" i="39" s="1"/>
  <c r="BB6" i="39" s="1"/>
  <c r="BC6" i="39" s="1"/>
  <c r="BD6" i="39" s="1"/>
  <c r="BE6" i="39" s="1"/>
  <c r="BF6" i="39" s="1"/>
  <c r="BG6" i="39" s="1"/>
  <c r="BH6" i="39" s="1"/>
  <c r="BI6" i="39" s="1"/>
  <c r="BJ6" i="39" s="1"/>
  <c r="BK6" i="39" s="1"/>
  <c r="BL6" i="39" s="1"/>
  <c r="F46" i="18"/>
  <c r="G46" i="18" s="1"/>
  <c r="H46" i="18" s="1"/>
  <c r="I46" i="18" s="1"/>
  <c r="J46" i="18" s="1"/>
  <c r="K46" i="18" s="1"/>
  <c r="L46" i="18" s="1"/>
  <c r="M46" i="18" s="1"/>
  <c r="N46" i="18" s="1"/>
  <c r="O46" i="18" s="1"/>
  <c r="P46" i="18" s="1"/>
  <c r="R46" i="18" s="1"/>
  <c r="S46" i="18" s="1"/>
  <c r="T46" i="18" s="1"/>
  <c r="U46" i="18" s="1"/>
  <c r="V46" i="18" s="1"/>
  <c r="W46" i="18" s="1"/>
  <c r="X46" i="18" s="1"/>
  <c r="Y46" i="18" s="1"/>
  <c r="Z46" i="18" s="1"/>
  <c r="AA46" i="18" s="1"/>
  <c r="AB46" i="18" s="1"/>
  <c r="AC46" i="18" s="1"/>
  <c r="AE46" i="18" s="1"/>
  <c r="AF46" i="18" s="1"/>
  <c r="AG46" i="18" s="1"/>
  <c r="AH46" i="18" s="1"/>
  <c r="AI46" i="18" s="1"/>
  <c r="AJ46" i="18" s="1"/>
  <c r="AK46" i="18" s="1"/>
  <c r="AL46" i="18" s="1"/>
  <c r="AM46" i="18" s="1"/>
  <c r="AN46" i="18" s="1"/>
  <c r="AO46" i="18" s="1"/>
  <c r="AP46" i="18" s="1"/>
  <c r="AR46" i="18" s="1"/>
  <c r="AS46" i="18" s="1"/>
  <c r="AT46" i="18" s="1"/>
  <c r="AU46" i="18" s="1"/>
  <c r="AV46" i="18" s="1"/>
  <c r="AW46" i="18" s="1"/>
  <c r="AX46" i="18" s="1"/>
  <c r="AY46" i="18" s="1"/>
  <c r="AZ46" i="18" s="1"/>
  <c r="BA46" i="18" s="1"/>
  <c r="BB46" i="18" s="1"/>
  <c r="BC46" i="18" s="1"/>
  <c r="BE46" i="18" s="1"/>
  <c r="BF46" i="18" s="1"/>
  <c r="BG46" i="18" s="1"/>
  <c r="BH46" i="18" s="1"/>
  <c r="BI46" i="18" s="1"/>
  <c r="BJ46" i="18" s="1"/>
  <c r="BK46" i="18" s="1"/>
  <c r="BL46" i="18" s="1"/>
  <c r="BM46" i="18" s="1"/>
  <c r="BN46" i="18" s="1"/>
  <c r="BO46" i="18" s="1"/>
  <c r="BP46" i="18" s="1"/>
  <c r="E64" i="18"/>
  <c r="F64" i="18" s="1"/>
  <c r="G64" i="18" s="1"/>
  <c r="H64" i="18" s="1"/>
  <c r="I64" i="18" s="1"/>
  <c r="J64" i="18" s="1"/>
  <c r="K64" i="18" s="1"/>
  <c r="L64" i="18" s="1"/>
  <c r="M64" i="18" s="1"/>
  <c r="N64" i="18" s="1"/>
  <c r="O64" i="18" s="1"/>
  <c r="P64" i="18" s="1"/>
  <c r="R64" i="18" s="1"/>
  <c r="S64" i="18" s="1"/>
  <c r="T64" i="18" s="1"/>
  <c r="U64" i="18" s="1"/>
  <c r="V64" i="18" s="1"/>
  <c r="W64" i="18" s="1"/>
  <c r="X64" i="18" s="1"/>
  <c r="Y64" i="18" s="1"/>
  <c r="Z64" i="18" s="1"/>
  <c r="AA64" i="18" s="1"/>
  <c r="AB64" i="18" s="1"/>
  <c r="AC64" i="18" s="1"/>
  <c r="AE64" i="18" s="1"/>
  <c r="AF64" i="18" s="1"/>
  <c r="AG64" i="18" s="1"/>
  <c r="AH64" i="18" s="1"/>
  <c r="AI64" i="18" s="1"/>
  <c r="AJ64" i="18" s="1"/>
  <c r="AK64" i="18" s="1"/>
  <c r="AL64" i="18" s="1"/>
  <c r="AM64" i="18" s="1"/>
  <c r="AN64" i="18" s="1"/>
  <c r="AO64" i="18" s="1"/>
  <c r="AP64" i="18" s="1"/>
  <c r="AR64" i="18" s="1"/>
  <c r="AS64" i="18" s="1"/>
  <c r="AT64" i="18" s="1"/>
  <c r="AU64" i="18" s="1"/>
  <c r="AV64" i="18" s="1"/>
  <c r="AW64" i="18" s="1"/>
  <c r="AX64" i="18" s="1"/>
  <c r="AY64" i="18" s="1"/>
  <c r="AZ64" i="18" s="1"/>
  <c r="BA64" i="18" s="1"/>
  <c r="BB64" i="18" s="1"/>
  <c r="BC64" i="18" s="1"/>
  <c r="BE64" i="18" s="1"/>
  <c r="BF64" i="18" s="1"/>
  <c r="BG64" i="18" s="1"/>
  <c r="BH64" i="18" s="1"/>
  <c r="BI64" i="18" s="1"/>
  <c r="BJ64" i="18" s="1"/>
  <c r="BK64" i="18" s="1"/>
  <c r="BL64" i="18" s="1"/>
  <c r="BM64" i="18" s="1"/>
  <c r="BN64" i="18" s="1"/>
  <c r="BO64" i="18" s="1"/>
  <c r="BP64" i="18" s="1"/>
  <c r="Y7" i="15"/>
  <c r="L7" i="15"/>
  <c r="G216" i="37"/>
  <c r="F221" i="37"/>
  <c r="F220" i="37"/>
  <c r="F218" i="37"/>
  <c r="F217" i="37"/>
  <c r="U25" i="3"/>
  <c r="V25" i="3" s="1"/>
  <c r="W25" i="3" s="1"/>
  <c r="X25" i="3" s="1"/>
  <c r="Y25" i="3" s="1"/>
  <c r="Z25" i="3" s="1"/>
  <c r="AA25" i="3" s="1"/>
  <c r="AB25" i="3" s="1"/>
  <c r="AC25" i="3" s="1"/>
  <c r="AD25" i="3" s="1"/>
  <c r="AE25" i="3" s="1"/>
  <c r="AG25" i="3"/>
  <c r="G189" i="37"/>
  <c r="F194" i="37"/>
  <c r="F193" i="37"/>
  <c r="F191" i="37"/>
  <c r="F190" i="37"/>
  <c r="I171" i="37"/>
  <c r="I178" i="37" s="1"/>
  <c r="H176" i="37"/>
  <c r="H175" i="37"/>
  <c r="H173" i="37"/>
  <c r="H172" i="37"/>
  <c r="J144" i="37"/>
  <c r="J151" i="37" s="1"/>
  <c r="I149" i="37"/>
  <c r="I148" i="37"/>
  <c r="I146" i="37"/>
  <c r="I145" i="37"/>
  <c r="H125" i="37"/>
  <c r="G130" i="37"/>
  <c r="G129" i="37"/>
  <c r="G126" i="37"/>
  <c r="J107" i="37"/>
  <c r="I112" i="37"/>
  <c r="I111" i="37"/>
  <c r="I109" i="37"/>
  <c r="I108" i="37"/>
  <c r="H89" i="37"/>
  <c r="G94" i="37"/>
  <c r="G93" i="37"/>
  <c r="G91" i="37"/>
  <c r="G90" i="37"/>
  <c r="J71" i="37"/>
  <c r="J78" i="37" s="1"/>
  <c r="I76" i="37"/>
  <c r="I75" i="37"/>
  <c r="I73" i="37"/>
  <c r="I72" i="37"/>
  <c r="H53" i="37"/>
  <c r="H60" i="37" s="1"/>
  <c r="G58" i="37"/>
  <c r="G57" i="37"/>
  <c r="G55" i="37"/>
  <c r="G54" i="37"/>
  <c r="AH7" i="3"/>
  <c r="AI7" i="3" s="1"/>
  <c r="AJ7" i="3" s="1"/>
  <c r="AK7" i="3" s="1"/>
  <c r="AL7" i="3" s="1"/>
  <c r="AM7" i="3" s="1"/>
  <c r="AN7" i="3" s="1"/>
  <c r="AO7" i="3" s="1"/>
  <c r="AP7" i="3" s="1"/>
  <c r="AQ7" i="3" s="1"/>
  <c r="AR7" i="3" s="1"/>
  <c r="AT7" i="3"/>
  <c r="AU7" i="3" s="1"/>
  <c r="AV7" i="3" s="1"/>
  <c r="AW7" i="3" s="1"/>
  <c r="AX7" i="3" s="1"/>
  <c r="AY7" i="3" s="1"/>
  <c r="AZ7" i="3" s="1"/>
  <c r="BA7" i="3" s="1"/>
  <c r="BB7" i="3" s="1"/>
  <c r="BC7" i="3" s="1"/>
  <c r="BD7" i="3" s="1"/>
  <c r="BE7" i="3" s="1"/>
  <c r="H162" i="37"/>
  <c r="H169" i="37" s="1"/>
  <c r="G167" i="37"/>
  <c r="G166" i="37"/>
  <c r="G164" i="37"/>
  <c r="G163" i="37"/>
  <c r="E161" i="27"/>
  <c r="E155" i="27"/>
  <c r="E158" i="27"/>
  <c r="E164" i="27"/>
  <c r="E151" i="27" s="1"/>
  <c r="E102" i="14"/>
  <c r="F73" i="14"/>
  <c r="F72" i="14"/>
  <c r="F71" i="14"/>
  <c r="F70" i="14"/>
  <c r="F69" i="14"/>
  <c r="F68" i="14"/>
  <c r="F67" i="14"/>
  <c r="F66" i="14"/>
  <c r="F65" i="14"/>
  <c r="F62" i="14"/>
  <c r="F61" i="14"/>
  <c r="F60" i="14"/>
  <c r="F59" i="14"/>
  <c r="F58" i="14"/>
  <c r="F57" i="14"/>
  <c r="G6" i="14"/>
  <c r="F55" i="14"/>
  <c r="E78" i="8"/>
  <c r="D79" i="8"/>
  <c r="E15" i="48"/>
  <c r="E22" i="48" s="1"/>
  <c r="E6" i="48"/>
  <c r="D68" i="9"/>
  <c r="D22" i="9"/>
  <c r="E7" i="42"/>
  <c r="E26" i="42" s="1"/>
  <c r="D7" i="7"/>
  <c r="D59" i="9"/>
  <c r="E7" i="9"/>
  <c r="E6" i="9"/>
  <c r="F207" i="37"/>
  <c r="E212" i="37"/>
  <c r="E211" i="37"/>
  <c r="E209" i="37"/>
  <c r="E208" i="37"/>
  <c r="T43" i="3"/>
  <c r="H43" i="3"/>
  <c r="I43" i="3" s="1"/>
  <c r="J43" i="3" s="1"/>
  <c r="K43" i="3" s="1"/>
  <c r="L43" i="3" s="1"/>
  <c r="M43" i="3" s="1"/>
  <c r="N43" i="3" s="1"/>
  <c r="O43" i="3" s="1"/>
  <c r="P43" i="3" s="1"/>
  <c r="Q43" i="3" s="1"/>
  <c r="R43" i="3" s="1"/>
  <c r="G61" i="3" s="1"/>
  <c r="J180" i="37"/>
  <c r="J187" i="37" s="1"/>
  <c r="I185" i="37"/>
  <c r="I184" i="37"/>
  <c r="I182" i="37"/>
  <c r="I181" i="37"/>
  <c r="G153" i="37"/>
  <c r="G160" i="37" s="1"/>
  <c r="F158" i="37"/>
  <c r="F157" i="37"/>
  <c r="F155" i="37"/>
  <c r="F154" i="37"/>
  <c r="E140" i="37"/>
  <c r="E139" i="37"/>
  <c r="E137" i="37"/>
  <c r="E136" i="37"/>
  <c r="F135" i="37"/>
  <c r="F142" i="37" s="1"/>
  <c r="G116" i="37"/>
  <c r="F121" i="37"/>
  <c r="F120" i="37"/>
  <c r="F118" i="37"/>
  <c r="F117" i="37"/>
  <c r="I98" i="37"/>
  <c r="H103" i="37"/>
  <c r="H99" i="37"/>
  <c r="G80" i="37"/>
  <c r="F85" i="37"/>
  <c r="F84" i="37"/>
  <c r="F82" i="37"/>
  <c r="F81" i="37"/>
  <c r="I62" i="37"/>
  <c r="I69" i="37" s="1"/>
  <c r="H67" i="37"/>
  <c r="H66" i="37"/>
  <c r="H64" i="37"/>
  <c r="H63" i="37"/>
  <c r="F49" i="37"/>
  <c r="F48" i="37"/>
  <c r="F46" i="37"/>
  <c r="F45" i="37"/>
  <c r="G44" i="37"/>
  <c r="G51" i="37" s="1"/>
  <c r="D60" i="40"/>
  <c r="E24" i="40"/>
  <c r="F24" i="40" s="1"/>
  <c r="G24" i="40" s="1"/>
  <c r="H24" i="40" s="1"/>
  <c r="I24" i="40" s="1"/>
  <c r="J24" i="40" s="1"/>
  <c r="K24" i="40" s="1"/>
  <c r="L24" i="40" s="1"/>
  <c r="M24" i="40" s="1"/>
  <c r="N24" i="40" s="1"/>
  <c r="O24" i="40" s="1"/>
  <c r="P24" i="40" s="1"/>
  <c r="Q24" i="40" s="1"/>
  <c r="R24" i="40" s="1"/>
  <c r="S24" i="40" s="1"/>
  <c r="T24" i="40" s="1"/>
  <c r="U24" i="40" s="1"/>
  <c r="V24" i="40" s="1"/>
  <c r="W24" i="40" s="1"/>
  <c r="X24" i="40" s="1"/>
  <c r="Y24" i="40" s="1"/>
  <c r="Z24" i="40" s="1"/>
  <c r="AA24" i="40" s="1"/>
  <c r="AB24" i="40" s="1"/>
  <c r="AC24" i="40" s="1"/>
  <c r="AD24" i="40" s="1"/>
  <c r="AE24" i="40" s="1"/>
  <c r="AF24" i="40" s="1"/>
  <c r="AG24" i="40" s="1"/>
  <c r="AH24" i="40" s="1"/>
  <c r="AI24" i="40" s="1"/>
  <c r="AJ24" i="40" s="1"/>
  <c r="AK24" i="40" s="1"/>
  <c r="AL24" i="40" s="1"/>
  <c r="AM24" i="40" s="1"/>
  <c r="AN24" i="40" s="1"/>
  <c r="AO24" i="40" s="1"/>
  <c r="AP24" i="40" s="1"/>
  <c r="AQ24" i="40" s="1"/>
  <c r="AR24" i="40" s="1"/>
  <c r="AS24" i="40" s="1"/>
  <c r="AT24" i="40" s="1"/>
  <c r="AU24" i="40" s="1"/>
  <c r="AV24" i="40" s="1"/>
  <c r="AW24" i="40" s="1"/>
  <c r="AX24" i="40" s="1"/>
  <c r="AY24" i="40" s="1"/>
  <c r="AZ24" i="40" s="1"/>
  <c r="BA24" i="40" s="1"/>
  <c r="BB24" i="40" s="1"/>
  <c r="BC24" i="40" s="1"/>
  <c r="BD24" i="40" s="1"/>
  <c r="BE24" i="40" s="1"/>
  <c r="BF24" i="40" s="1"/>
  <c r="BG24" i="40" s="1"/>
  <c r="BH24" i="40" s="1"/>
  <c r="BI24" i="40" s="1"/>
  <c r="BJ24" i="40" s="1"/>
  <c r="BK24" i="40" s="1"/>
  <c r="F203" i="37"/>
  <c r="F202" i="37"/>
  <c r="F200" i="37"/>
  <c r="F199" i="37"/>
  <c r="G198" i="37"/>
  <c r="G27" i="37"/>
  <c r="F26" i="37"/>
  <c r="E70" i="27"/>
  <c r="E68" i="27"/>
  <c r="E62" i="27"/>
  <c r="F43" i="27"/>
  <c r="F52" i="27" s="1"/>
  <c r="F34" i="27"/>
  <c r="F32" i="27"/>
  <c r="F31" i="27"/>
  <c r="F30" i="27"/>
  <c r="F29" i="27"/>
  <c r="F26" i="27"/>
  <c r="F25" i="27"/>
  <c r="F24" i="27"/>
  <c r="F23" i="27"/>
  <c r="F20" i="27"/>
  <c r="F19" i="27"/>
  <c r="F18" i="27"/>
  <c r="F17" i="27"/>
  <c r="F14" i="27"/>
  <c r="F13" i="27"/>
  <c r="F12" i="27"/>
  <c r="F11" i="27"/>
  <c r="F10" i="27"/>
  <c r="G7" i="27"/>
  <c r="F150" i="27"/>
  <c r="F61" i="27"/>
  <c r="D38" i="14"/>
  <c r="D37" i="14"/>
  <c r="D36" i="14"/>
  <c r="D35" i="14"/>
  <c r="D34" i="14"/>
  <c r="E31" i="14"/>
  <c r="D49" i="14"/>
  <c r="D48" i="14"/>
  <c r="D47" i="14"/>
  <c r="D46" i="14"/>
  <c r="D45" i="14"/>
  <c r="D44" i="14"/>
  <c r="D43" i="14"/>
  <c r="D42" i="14"/>
  <c r="D41" i="14"/>
  <c r="D40" i="14"/>
  <c r="D112" i="39"/>
  <c r="D115" i="39"/>
  <c r="G7" i="35"/>
  <c r="I12" i="35"/>
  <c r="F12" i="35"/>
  <c r="A11" i="35"/>
  <c r="D189" i="40" l="1"/>
  <c r="AM77" i="17"/>
  <c r="E29" i="27"/>
  <c r="E30" i="27"/>
  <c r="E32" i="27"/>
  <c r="E25" i="27"/>
  <c r="E11" i="27"/>
  <c r="E13" i="27"/>
  <c r="E12" i="27"/>
  <c r="E14" i="27"/>
  <c r="E18" i="27"/>
  <c r="E19" i="27"/>
  <c r="E20" i="27"/>
  <c r="E23" i="27"/>
  <c r="Q86" i="5"/>
  <c r="B44" i="37"/>
  <c r="U86" i="5"/>
  <c r="E10" i="27"/>
  <c r="E26" i="27"/>
  <c r="E201" i="37"/>
  <c r="I68" i="18"/>
  <c r="H67" i="18"/>
  <c r="E87" i="17"/>
  <c r="G87" i="17" s="1"/>
  <c r="AG63" i="22"/>
  <c r="F28" i="19"/>
  <c r="AK63" i="22"/>
  <c r="AE63" i="22"/>
  <c r="F12" i="39"/>
  <c r="F30" i="39" s="1"/>
  <c r="F48" i="39" s="1"/>
  <c r="Q58" i="19"/>
  <c r="AI63" i="22"/>
  <c r="AM63" i="22"/>
  <c r="AB63" i="22"/>
  <c r="AD63" i="22"/>
  <c r="AQ41" i="17"/>
  <c r="AF63" i="22"/>
  <c r="AH63" i="22"/>
  <c r="AS23" i="17"/>
  <c r="AJ63" i="22"/>
  <c r="D62" i="15"/>
  <c r="AR63" i="22" s="1"/>
  <c r="E30" i="17"/>
  <c r="G30" i="17" s="1"/>
  <c r="D63" i="3"/>
  <c r="M29" i="19" s="1"/>
  <c r="D67" i="3"/>
  <c r="E29" i="17"/>
  <c r="G29" i="17" s="1"/>
  <c r="G18" i="40"/>
  <c r="G36" i="40" s="1"/>
  <c r="G144" i="40" s="1"/>
  <c r="AJ19" i="3"/>
  <c r="AA19" i="15" s="1"/>
  <c r="AO19" i="15" s="1"/>
  <c r="H18" i="39" s="1"/>
  <c r="H36" i="39" s="1"/>
  <c r="H54" i="39" s="1"/>
  <c r="Y78" i="22"/>
  <c r="F48" i="22"/>
  <c r="F84" i="22" s="1"/>
  <c r="D48" i="22"/>
  <c r="D84" i="22" s="1"/>
  <c r="E48" i="22"/>
  <c r="E84" i="22" s="1"/>
  <c r="G78" i="11"/>
  <c r="D47" i="22"/>
  <c r="D83" i="22" s="1"/>
  <c r="E47" i="22"/>
  <c r="E83" i="22" s="1"/>
  <c r="D152" i="40"/>
  <c r="E152" i="40"/>
  <c r="E170" i="40" s="1"/>
  <c r="E188" i="40" s="1"/>
  <c r="E78" i="11"/>
  <c r="J13" i="1"/>
  <c r="B49" i="9" s="1"/>
  <c r="W78" i="22"/>
  <c r="T78" i="22"/>
  <c r="AR77" i="17"/>
  <c r="AU59" i="17"/>
  <c r="Q78" i="22"/>
  <c r="F56" i="37"/>
  <c r="F59" i="37" s="1"/>
  <c r="H20" i="39"/>
  <c r="H38" i="39" s="1"/>
  <c r="H56" i="39" s="1"/>
  <c r="I13" i="35"/>
  <c r="V78" i="22"/>
  <c r="AA78" i="22"/>
  <c r="D12" i="19"/>
  <c r="E81" i="17"/>
  <c r="G81" i="17" s="1"/>
  <c r="AS41" i="17"/>
  <c r="E28" i="17"/>
  <c r="G28" i="17" s="1"/>
  <c r="I66" i="18"/>
  <c r="D78" i="11"/>
  <c r="H65" i="18"/>
  <c r="F46" i="22"/>
  <c r="F82" i="22" s="1"/>
  <c r="E46" i="22"/>
  <c r="E82" i="22" s="1"/>
  <c r="D46" i="22"/>
  <c r="D82" i="22" s="1"/>
  <c r="D45" i="22"/>
  <c r="E45" i="22"/>
  <c r="C78" i="11"/>
  <c r="D165" i="37"/>
  <c r="D168" i="37" s="1"/>
  <c r="G14" i="37"/>
  <c r="E110" i="37"/>
  <c r="E113" i="37" s="1"/>
  <c r="D219" i="37"/>
  <c r="D222" i="37" s="1"/>
  <c r="H7" i="37"/>
  <c r="R78" i="22"/>
  <c r="E11" i="17"/>
  <c r="G11" i="17" s="1"/>
  <c r="G17" i="19"/>
  <c r="E17" i="17"/>
  <c r="G17" i="17" s="1"/>
  <c r="E34" i="17"/>
  <c r="G34" i="17" s="1"/>
  <c r="E192" i="37"/>
  <c r="E195" i="37" s="1"/>
  <c r="E47" i="37"/>
  <c r="E50" i="37" s="1"/>
  <c r="D56" i="37"/>
  <c r="D59" i="37" s="1"/>
  <c r="F165" i="37"/>
  <c r="F168" i="37" s="1"/>
  <c r="E122" i="37"/>
  <c r="G174" i="37"/>
  <c r="G177" i="37" s="1"/>
  <c r="D119" i="37"/>
  <c r="D122" i="37" s="1"/>
  <c r="F92" i="37"/>
  <c r="F95" i="37" s="1"/>
  <c r="D138" i="37"/>
  <c r="D141" i="37" s="1"/>
  <c r="E56" i="37"/>
  <c r="E59" i="37" s="1"/>
  <c r="M7" i="17"/>
  <c r="AA7" i="17" s="1"/>
  <c r="D156" i="37"/>
  <c r="D159" i="37" s="1"/>
  <c r="D210" i="37"/>
  <c r="D213" i="37" s="1"/>
  <c r="E165" i="37"/>
  <c r="E168" i="37" s="1"/>
  <c r="E219" i="37"/>
  <c r="E222" i="37" s="1"/>
  <c r="E153" i="27"/>
  <c r="D192" i="37"/>
  <c r="D195" i="37" s="1"/>
  <c r="E174" i="37"/>
  <c r="E177" i="37" s="1"/>
  <c r="E204" i="37"/>
  <c r="D183" i="37"/>
  <c r="D186" i="37" s="1"/>
  <c r="F22" i="27"/>
  <c r="F21" i="27" s="1"/>
  <c r="E11" i="8" s="1"/>
  <c r="D130" i="39"/>
  <c r="H110" i="37"/>
  <c r="H113" i="37" s="1"/>
  <c r="E92" i="37"/>
  <c r="E95" i="37" s="1"/>
  <c r="D47" i="37"/>
  <c r="D50" i="37" s="1"/>
  <c r="D92" i="37"/>
  <c r="D95" i="37" s="1"/>
  <c r="E183" i="37"/>
  <c r="E186" i="37" s="1"/>
  <c r="G74" i="37"/>
  <c r="G77" i="37" s="1"/>
  <c r="G183" i="37"/>
  <c r="G186" i="37" s="1"/>
  <c r="F183" i="37"/>
  <c r="F186" i="37" s="1"/>
  <c r="H183" i="37"/>
  <c r="H186" i="37" s="1"/>
  <c r="D201" i="37"/>
  <c r="D204" i="37" s="1"/>
  <c r="E12" i="32"/>
  <c r="I12" i="32" s="1"/>
  <c r="D13" i="32"/>
  <c r="D16" i="35"/>
  <c r="E15" i="35"/>
  <c r="D15" i="45"/>
  <c r="E14" i="45"/>
  <c r="Y8" i="15"/>
  <c r="E25" i="40"/>
  <c r="X12" i="15"/>
  <c r="AL12" i="15" s="1"/>
  <c r="H62" i="18"/>
  <c r="J8" i="3"/>
  <c r="E9" i="40"/>
  <c r="E27" i="40" s="1"/>
  <c r="E135" i="40" s="1"/>
  <c r="E153" i="40" s="1"/>
  <c r="E171" i="40" s="1"/>
  <c r="E189" i="40" s="1"/>
  <c r="AH10" i="3"/>
  <c r="Y10" i="15" s="1"/>
  <c r="AM10" i="15" s="1"/>
  <c r="F9" i="39" s="1"/>
  <c r="F27" i="39" s="1"/>
  <c r="F45" i="39" s="1"/>
  <c r="E13" i="40"/>
  <c r="E31" i="40" s="1"/>
  <c r="E139" i="40" s="1"/>
  <c r="AH14" i="3"/>
  <c r="Y14" i="15" s="1"/>
  <c r="AM14" i="15" s="1"/>
  <c r="F13" i="39" s="1"/>
  <c r="F31" i="39" s="1"/>
  <c r="F49" i="39" s="1"/>
  <c r="F15" i="40"/>
  <c r="F33" i="40" s="1"/>
  <c r="F141" i="40" s="1"/>
  <c r="AI16" i="3"/>
  <c r="Z16" i="15" s="1"/>
  <c r="AN16" i="15" s="1"/>
  <c r="G15" i="39" s="1"/>
  <c r="G33" i="39" s="1"/>
  <c r="G51" i="39" s="1"/>
  <c r="E19" i="40"/>
  <c r="E37" i="40" s="1"/>
  <c r="E145" i="40" s="1"/>
  <c r="AH20" i="3"/>
  <c r="Y20" i="15" s="1"/>
  <c r="AM20" i="15" s="1"/>
  <c r="F19" i="39" s="1"/>
  <c r="F37" i="39" s="1"/>
  <c r="F55" i="39" s="1"/>
  <c r="X10" i="15"/>
  <c r="AL10" i="15" s="1"/>
  <c r="E9" i="39" s="1"/>
  <c r="E27" i="39" s="1"/>
  <c r="E45" i="39" s="1"/>
  <c r="X14" i="15"/>
  <c r="AL14" i="15" s="1"/>
  <c r="X18" i="15"/>
  <c r="AL18" i="15" s="1"/>
  <c r="E17" i="39" s="1"/>
  <c r="E35" i="39" s="1"/>
  <c r="E53" i="39" s="1"/>
  <c r="X22" i="15"/>
  <c r="AL22" i="15" s="1"/>
  <c r="D39" i="40"/>
  <c r="D147" i="40" s="1"/>
  <c r="K9" i="3"/>
  <c r="K11" i="3"/>
  <c r="J50" i="18"/>
  <c r="K13" i="3"/>
  <c r="J52" i="18"/>
  <c r="K15" i="3"/>
  <c r="J54" i="18"/>
  <c r="N56" i="18"/>
  <c r="O17" i="3"/>
  <c r="N58" i="18"/>
  <c r="O19" i="3"/>
  <c r="N60" i="18"/>
  <c r="O21" i="3"/>
  <c r="X9" i="15"/>
  <c r="AL9" i="15" s="1"/>
  <c r="E8" i="39" s="1"/>
  <c r="E26" i="39" s="1"/>
  <c r="E44" i="39" s="1"/>
  <c r="X13" i="15"/>
  <c r="AL13" i="15" s="1"/>
  <c r="X16" i="15"/>
  <c r="AL16" i="15" s="1"/>
  <c r="E15" i="39" s="1"/>
  <c r="E33" i="39" s="1"/>
  <c r="E51" i="39" s="1"/>
  <c r="F87" i="39" s="1"/>
  <c r="X19" i="15"/>
  <c r="AL19" i="15" s="1"/>
  <c r="E18" i="39" s="1"/>
  <c r="E36" i="39" s="1"/>
  <c r="E54" i="39" s="1"/>
  <c r="X78" i="22"/>
  <c r="P78" i="22"/>
  <c r="U78" i="22"/>
  <c r="D14" i="46"/>
  <c r="E13" i="46"/>
  <c r="AU23" i="3"/>
  <c r="L34" i="19"/>
  <c r="D68" i="3"/>
  <c r="L38" i="19"/>
  <c r="D72" i="3"/>
  <c r="I67" i="18"/>
  <c r="J10" i="3"/>
  <c r="I51" i="18"/>
  <c r="J12" i="3"/>
  <c r="I53" i="18"/>
  <c r="J14" i="3"/>
  <c r="J55" i="18"/>
  <c r="K16" i="3"/>
  <c r="I57" i="18"/>
  <c r="J18" i="3"/>
  <c r="I59" i="18"/>
  <c r="J20" i="3"/>
  <c r="I61" i="18"/>
  <c r="J22" i="3"/>
  <c r="F31" i="19"/>
  <c r="AL66" i="22"/>
  <c r="AJ66" i="22"/>
  <c r="AH66" i="22"/>
  <c r="AF66" i="22"/>
  <c r="AD66" i="22"/>
  <c r="AB66" i="22"/>
  <c r="AM66" i="22"/>
  <c r="AI66" i="22"/>
  <c r="AE66" i="22"/>
  <c r="AG66" i="22"/>
  <c r="AK66" i="22"/>
  <c r="AC66" i="22"/>
  <c r="D65" i="15"/>
  <c r="F37" i="19"/>
  <c r="AL72" i="22"/>
  <c r="AL90" i="22" s="1"/>
  <c r="AJ72" i="22"/>
  <c r="AJ90" i="22" s="1"/>
  <c r="AH72" i="22"/>
  <c r="AH90" i="22" s="1"/>
  <c r="AF72" i="22"/>
  <c r="AF90" i="22" s="1"/>
  <c r="AD72" i="22"/>
  <c r="AD90" i="22" s="1"/>
  <c r="AB72" i="22"/>
  <c r="AB90" i="22" s="1"/>
  <c r="AM72" i="22"/>
  <c r="AM90" i="22" s="1"/>
  <c r="AI72" i="22"/>
  <c r="AI90" i="22" s="1"/>
  <c r="AE72" i="22"/>
  <c r="AE90" i="22" s="1"/>
  <c r="AG72" i="22"/>
  <c r="AG90" i="22" s="1"/>
  <c r="AK72" i="22"/>
  <c r="AK90" i="22" s="1"/>
  <c r="AC72" i="22"/>
  <c r="AC90" i="22" s="1"/>
  <c r="D71" i="15"/>
  <c r="F39" i="19"/>
  <c r="AM74" i="22"/>
  <c r="AM92" i="22" s="1"/>
  <c r="AK74" i="22"/>
  <c r="AK92" i="22" s="1"/>
  <c r="AI74" i="22"/>
  <c r="AI92" i="22" s="1"/>
  <c r="AG74" i="22"/>
  <c r="AG92" i="22" s="1"/>
  <c r="AE74" i="22"/>
  <c r="AE92" i="22" s="1"/>
  <c r="AC74" i="22"/>
  <c r="AC92" i="22" s="1"/>
  <c r="AL74" i="22"/>
  <c r="AL92" i="22" s="1"/>
  <c r="AH74" i="22"/>
  <c r="AH92" i="22" s="1"/>
  <c r="AD74" i="22"/>
  <c r="AD92" i="22" s="1"/>
  <c r="AJ74" i="22"/>
  <c r="AJ92" i="22" s="1"/>
  <c r="AB74" i="22"/>
  <c r="AB92" i="22" s="1"/>
  <c r="AF74" i="22"/>
  <c r="AF92" i="22" s="1"/>
  <c r="D73" i="15"/>
  <c r="G29" i="19"/>
  <c r="AX64" i="22"/>
  <c r="AV64" i="22"/>
  <c r="AT64" i="22"/>
  <c r="AR64" i="22"/>
  <c r="AP64" i="22"/>
  <c r="AN64" i="22"/>
  <c r="AY64" i="22"/>
  <c r="AU64" i="22"/>
  <c r="AQ64" i="22"/>
  <c r="AW64" i="22"/>
  <c r="AO64" i="22"/>
  <c r="AS64" i="22"/>
  <c r="D81" i="15"/>
  <c r="G35" i="19"/>
  <c r="AX70" i="22"/>
  <c r="AX88" i="22" s="1"/>
  <c r="AV70" i="22"/>
  <c r="AV88" i="22" s="1"/>
  <c r="AT70" i="22"/>
  <c r="AT88" i="22" s="1"/>
  <c r="AR70" i="22"/>
  <c r="AR88" i="22" s="1"/>
  <c r="AP70" i="22"/>
  <c r="AP88" i="22" s="1"/>
  <c r="AN70" i="22"/>
  <c r="AN88" i="22" s="1"/>
  <c r="AY70" i="22"/>
  <c r="AY88" i="22" s="1"/>
  <c r="AU70" i="22"/>
  <c r="AU88" i="22" s="1"/>
  <c r="AQ70" i="22"/>
  <c r="AQ88" i="22" s="1"/>
  <c r="AW70" i="22"/>
  <c r="AW88" i="22" s="1"/>
  <c r="AO70" i="22"/>
  <c r="AO88" i="22" s="1"/>
  <c r="AS70" i="22"/>
  <c r="AS88" i="22" s="1"/>
  <c r="D87" i="15"/>
  <c r="G42" i="19"/>
  <c r="AY77" i="22"/>
  <c r="AY95" i="22" s="1"/>
  <c r="AW77" i="22"/>
  <c r="AW95" i="22" s="1"/>
  <c r="AU77" i="22"/>
  <c r="AU95" i="22" s="1"/>
  <c r="AS77" i="22"/>
  <c r="AS95" i="22" s="1"/>
  <c r="AQ77" i="22"/>
  <c r="AQ95" i="22" s="1"/>
  <c r="AO77" i="22"/>
  <c r="AO95" i="22" s="1"/>
  <c r="AX77" i="22"/>
  <c r="AX95" i="22" s="1"/>
  <c r="AT77" i="22"/>
  <c r="AT95" i="22" s="1"/>
  <c r="AP77" i="22"/>
  <c r="AP95" i="22" s="1"/>
  <c r="AV77" i="22"/>
  <c r="AV95" i="22" s="1"/>
  <c r="AN77" i="22"/>
  <c r="AN95" i="22" s="1"/>
  <c r="AR77" i="22"/>
  <c r="AR95" i="22" s="1"/>
  <c r="D94" i="15"/>
  <c r="L32" i="19"/>
  <c r="D66" i="3"/>
  <c r="L40" i="19"/>
  <c r="D74" i="3"/>
  <c r="F8" i="40"/>
  <c r="F26" i="40" s="1"/>
  <c r="F134" i="40" s="1"/>
  <c r="AI9" i="3"/>
  <c r="Z9" i="15" s="1"/>
  <c r="AN9" i="15" s="1"/>
  <c r="G8" i="39" s="1"/>
  <c r="G26" i="39" s="1"/>
  <c r="G44" i="39" s="1"/>
  <c r="I62" i="39" s="1"/>
  <c r="I98" i="39" s="1"/>
  <c r="I116" i="39" s="1"/>
  <c r="F10" i="40"/>
  <c r="F28" i="40" s="1"/>
  <c r="F136" i="40" s="1"/>
  <c r="F154" i="40" s="1"/>
  <c r="F172" i="40" s="1"/>
  <c r="F190" i="40" s="1"/>
  <c r="AI11" i="3"/>
  <c r="Z11" i="15" s="1"/>
  <c r="AN11" i="15" s="1"/>
  <c r="G10" i="39" s="1"/>
  <c r="G28" i="39" s="1"/>
  <c r="G46" i="39" s="1"/>
  <c r="F12" i="40"/>
  <c r="F30" i="40" s="1"/>
  <c r="F138" i="40" s="1"/>
  <c r="AI13" i="3"/>
  <c r="Z13" i="15" s="1"/>
  <c r="AN13" i="15" s="1"/>
  <c r="G12" i="39" s="1"/>
  <c r="G30" i="39" s="1"/>
  <c r="G48" i="39" s="1"/>
  <c r="F14" i="40"/>
  <c r="F32" i="40" s="1"/>
  <c r="F140" i="40" s="1"/>
  <c r="AI15" i="3"/>
  <c r="Z15" i="15" s="1"/>
  <c r="AN15" i="15" s="1"/>
  <c r="G14" i="39" s="1"/>
  <c r="G32" i="39" s="1"/>
  <c r="G50" i="39" s="1"/>
  <c r="J16" i="40"/>
  <c r="J34" i="40" s="1"/>
  <c r="J142" i="40" s="1"/>
  <c r="AM17" i="3"/>
  <c r="AD17" i="15" s="1"/>
  <c r="AR17" i="15" s="1"/>
  <c r="K16" i="39" s="1"/>
  <c r="K34" i="39" s="1"/>
  <c r="K52" i="39" s="1"/>
  <c r="J18" i="40"/>
  <c r="J36" i="40" s="1"/>
  <c r="J144" i="40" s="1"/>
  <c r="AM19" i="3"/>
  <c r="AD19" i="15" s="1"/>
  <c r="AR19" i="15" s="1"/>
  <c r="K18" i="39" s="1"/>
  <c r="K36" i="39" s="1"/>
  <c r="K54" i="39" s="1"/>
  <c r="J20" i="40"/>
  <c r="J38" i="40" s="1"/>
  <c r="J146" i="40" s="1"/>
  <c r="AM21" i="3"/>
  <c r="AD21" i="15" s="1"/>
  <c r="AR21" i="15" s="1"/>
  <c r="K20" i="39" s="1"/>
  <c r="K38" i="39" s="1"/>
  <c r="K56" i="39" s="1"/>
  <c r="D22" i="40"/>
  <c r="D25" i="40"/>
  <c r="I11" i="35"/>
  <c r="I15" i="35"/>
  <c r="I14" i="35"/>
  <c r="H6" i="35"/>
  <c r="E152" i="27"/>
  <c r="Q201" i="40"/>
  <c r="AO95" i="17"/>
  <c r="AV59" i="17"/>
  <c r="AV41" i="17"/>
  <c r="E15" i="17"/>
  <c r="G15" i="17" s="1"/>
  <c r="AW41" i="17"/>
  <c r="E72" i="17"/>
  <c r="G72" i="17" s="1"/>
  <c r="AV23" i="17"/>
  <c r="E27" i="17"/>
  <c r="G27" i="17" s="1"/>
  <c r="F23" i="19"/>
  <c r="F61" i="19" s="1"/>
  <c r="E83" i="37"/>
  <c r="E86" i="37" s="1"/>
  <c r="H12" i="19"/>
  <c r="J16" i="39"/>
  <c r="J34" i="39" s="1"/>
  <c r="J52" i="39" s="1"/>
  <c r="R20" i="19"/>
  <c r="BI201" i="40"/>
  <c r="J6" i="28"/>
  <c r="K26" i="23" s="1"/>
  <c r="Q51" i="19"/>
  <c r="Q55" i="19"/>
  <c r="E12" i="28"/>
  <c r="I12" i="28" s="1"/>
  <c r="D13" i="28"/>
  <c r="Z78" i="22"/>
  <c r="S78" i="22"/>
  <c r="G28" i="19"/>
  <c r="AV63" i="22"/>
  <c r="AP63" i="22"/>
  <c r="AQ63" i="22"/>
  <c r="AO63" i="22"/>
  <c r="E42" i="22"/>
  <c r="U23" i="3"/>
  <c r="L42" i="19"/>
  <c r="D76" i="3"/>
  <c r="F27" i="22"/>
  <c r="F45" i="22" s="1"/>
  <c r="AV8" i="3"/>
  <c r="V8" i="3"/>
  <c r="I23" i="3"/>
  <c r="E11" i="40"/>
  <c r="E29" i="40" s="1"/>
  <c r="E137" i="40" s="1"/>
  <c r="AH12" i="3"/>
  <c r="Y12" i="15" s="1"/>
  <c r="AM12" i="15" s="1"/>
  <c r="F11" i="39" s="1"/>
  <c r="F29" i="39" s="1"/>
  <c r="F47" i="39" s="1"/>
  <c r="E17" i="40"/>
  <c r="E35" i="40" s="1"/>
  <c r="E143" i="40" s="1"/>
  <c r="AH18" i="3"/>
  <c r="Y18" i="15" s="1"/>
  <c r="AM18" i="15" s="1"/>
  <c r="F17" i="39" s="1"/>
  <c r="F35" i="39" s="1"/>
  <c r="F53" i="39" s="1"/>
  <c r="E21" i="40"/>
  <c r="AH22" i="3"/>
  <c r="Y22" i="15" s="1"/>
  <c r="AM22" i="15" s="1"/>
  <c r="F21" i="39" s="1"/>
  <c r="F39" i="39" s="1"/>
  <c r="F57" i="39" s="1"/>
  <c r="E12" i="29"/>
  <c r="I12" i="29" s="1"/>
  <c r="D13" i="29"/>
  <c r="H13" i="29" s="1"/>
  <c r="E12" i="31"/>
  <c r="I12" i="31" s="1"/>
  <c r="D13" i="31"/>
  <c r="H13" i="31" s="1"/>
  <c r="F30" i="19"/>
  <c r="AL65" i="22"/>
  <c r="AJ65" i="22"/>
  <c r="AH65" i="22"/>
  <c r="AF65" i="22"/>
  <c r="AD65" i="22"/>
  <c r="AB65" i="22"/>
  <c r="AM65" i="22"/>
  <c r="AI65" i="22"/>
  <c r="AE65" i="22"/>
  <c r="AK65" i="22"/>
  <c r="AC65" i="22"/>
  <c r="AG65" i="22"/>
  <c r="D64" i="15"/>
  <c r="F32" i="19"/>
  <c r="R51" i="19" s="1"/>
  <c r="AL67" i="22"/>
  <c r="AL85" i="22" s="1"/>
  <c r="AJ67" i="22"/>
  <c r="AJ85" i="22" s="1"/>
  <c r="AH67" i="22"/>
  <c r="AH85" i="22" s="1"/>
  <c r="AF67" i="22"/>
  <c r="AF85" i="22" s="1"/>
  <c r="AD67" i="22"/>
  <c r="AD85" i="22" s="1"/>
  <c r="AB67" i="22"/>
  <c r="AB85" i="22" s="1"/>
  <c r="AM67" i="22"/>
  <c r="AM85" i="22" s="1"/>
  <c r="AI67" i="22"/>
  <c r="AI85" i="22" s="1"/>
  <c r="AE67" i="22"/>
  <c r="AE85" i="22" s="1"/>
  <c r="AK67" i="22"/>
  <c r="AK85" i="22" s="1"/>
  <c r="AC67" i="22"/>
  <c r="AC85" i="22" s="1"/>
  <c r="AG67" i="22"/>
  <c r="AG85" i="22" s="1"/>
  <c r="D66" i="15"/>
  <c r="F34" i="19"/>
  <c r="AL69" i="22"/>
  <c r="AL87" i="22" s="1"/>
  <c r="AJ69" i="22"/>
  <c r="AJ87" i="22" s="1"/>
  <c r="AH69" i="22"/>
  <c r="AH87" i="22" s="1"/>
  <c r="AF69" i="22"/>
  <c r="AF87" i="22" s="1"/>
  <c r="AD69" i="22"/>
  <c r="AD87" i="22" s="1"/>
  <c r="AB69" i="22"/>
  <c r="AB87" i="22" s="1"/>
  <c r="AM69" i="22"/>
  <c r="AM87" i="22" s="1"/>
  <c r="AI69" i="22"/>
  <c r="AI87" i="22" s="1"/>
  <c r="AE69" i="22"/>
  <c r="AE87" i="22" s="1"/>
  <c r="AK69" i="22"/>
  <c r="AK87" i="22" s="1"/>
  <c r="AC69" i="22"/>
  <c r="AC87" i="22" s="1"/>
  <c r="AG69" i="22"/>
  <c r="AG87" i="22" s="1"/>
  <c r="D68" i="15"/>
  <c r="F36" i="19"/>
  <c r="R55" i="19" s="1"/>
  <c r="AL71" i="22"/>
  <c r="AL89" i="22" s="1"/>
  <c r="AJ71" i="22"/>
  <c r="AJ89" i="22" s="1"/>
  <c r="AH71" i="22"/>
  <c r="AH89" i="22" s="1"/>
  <c r="AF71" i="22"/>
  <c r="AF89" i="22" s="1"/>
  <c r="AD71" i="22"/>
  <c r="AD89" i="22" s="1"/>
  <c r="AB71" i="22"/>
  <c r="AB89" i="22" s="1"/>
  <c r="AM71" i="22"/>
  <c r="AM89" i="22" s="1"/>
  <c r="AI71" i="22"/>
  <c r="AI89" i="22" s="1"/>
  <c r="AE71" i="22"/>
  <c r="AE89" i="22" s="1"/>
  <c r="AK71" i="22"/>
  <c r="AK89" i="22" s="1"/>
  <c r="AC71" i="22"/>
  <c r="AC89" i="22" s="1"/>
  <c r="AG71" i="22"/>
  <c r="AG89" i="22" s="1"/>
  <c r="D70" i="15"/>
  <c r="F38" i="19"/>
  <c r="R57" i="19" s="1"/>
  <c r="AL73" i="22"/>
  <c r="AL91" i="22" s="1"/>
  <c r="AJ73" i="22"/>
  <c r="AJ91" i="22" s="1"/>
  <c r="AH73" i="22"/>
  <c r="AH91" i="22" s="1"/>
  <c r="AF73" i="22"/>
  <c r="AF91" i="22" s="1"/>
  <c r="AD73" i="22"/>
  <c r="AD91" i="22" s="1"/>
  <c r="AB73" i="22"/>
  <c r="AB91" i="22" s="1"/>
  <c r="AM73" i="22"/>
  <c r="AM91" i="22" s="1"/>
  <c r="AI73" i="22"/>
  <c r="AI91" i="22" s="1"/>
  <c r="AE73" i="22"/>
  <c r="AE91" i="22" s="1"/>
  <c r="AK73" i="22"/>
  <c r="AK91" i="22" s="1"/>
  <c r="AC73" i="22"/>
  <c r="AC91" i="22" s="1"/>
  <c r="AG73" i="22"/>
  <c r="AG91" i="22" s="1"/>
  <c r="D72" i="15"/>
  <c r="F40" i="19"/>
  <c r="R59" i="19" s="1"/>
  <c r="AM75" i="22"/>
  <c r="AM93" i="22" s="1"/>
  <c r="AK75" i="22"/>
  <c r="AK93" i="22" s="1"/>
  <c r="AI75" i="22"/>
  <c r="AI93" i="22" s="1"/>
  <c r="AG75" i="22"/>
  <c r="AG93" i="22" s="1"/>
  <c r="AE75" i="22"/>
  <c r="AE93" i="22" s="1"/>
  <c r="AC75" i="22"/>
  <c r="AC93" i="22" s="1"/>
  <c r="AL75" i="22"/>
  <c r="AL93" i="22" s="1"/>
  <c r="AH75" i="22"/>
  <c r="AH93" i="22" s="1"/>
  <c r="AD75" i="22"/>
  <c r="AD93" i="22" s="1"/>
  <c r="AF75" i="22"/>
  <c r="AF93" i="22" s="1"/>
  <c r="AB75" i="22"/>
  <c r="AB93" i="22" s="1"/>
  <c r="AJ75" i="22"/>
  <c r="AJ93" i="22" s="1"/>
  <c r="D74" i="15"/>
  <c r="G33" i="19"/>
  <c r="AX68" i="22"/>
  <c r="AX86" i="22" s="1"/>
  <c r="AV68" i="22"/>
  <c r="AV86" i="22" s="1"/>
  <c r="AT68" i="22"/>
  <c r="AT86" i="22" s="1"/>
  <c r="AR68" i="22"/>
  <c r="AR86" i="22" s="1"/>
  <c r="AP68" i="22"/>
  <c r="AP86" i="22" s="1"/>
  <c r="AN68" i="22"/>
  <c r="AN86" i="22" s="1"/>
  <c r="AY68" i="22"/>
  <c r="AY86" i="22" s="1"/>
  <c r="AU68" i="22"/>
  <c r="AU86" i="22" s="1"/>
  <c r="AQ68" i="22"/>
  <c r="AQ86" i="22" s="1"/>
  <c r="AW68" i="22"/>
  <c r="AW86" i="22" s="1"/>
  <c r="AO68" i="22"/>
  <c r="AO86" i="22" s="1"/>
  <c r="AS68" i="22"/>
  <c r="AS86" i="22" s="1"/>
  <c r="D85" i="15"/>
  <c r="G41" i="19"/>
  <c r="AY76" i="22"/>
  <c r="AY94" i="22" s="1"/>
  <c r="AW76" i="22"/>
  <c r="AW94" i="22" s="1"/>
  <c r="AU76" i="22"/>
  <c r="AU94" i="22" s="1"/>
  <c r="AS76" i="22"/>
  <c r="AS94" i="22" s="1"/>
  <c r="AQ76" i="22"/>
  <c r="AQ94" i="22" s="1"/>
  <c r="AO76" i="22"/>
  <c r="AO94" i="22" s="1"/>
  <c r="AX76" i="22"/>
  <c r="AX94" i="22" s="1"/>
  <c r="AT76" i="22"/>
  <c r="AT94" i="22" s="1"/>
  <c r="AP76" i="22"/>
  <c r="AP94" i="22" s="1"/>
  <c r="AR76" i="22"/>
  <c r="AR94" i="22" s="1"/>
  <c r="AV76" i="22"/>
  <c r="AV94" i="22" s="1"/>
  <c r="AN76" i="22"/>
  <c r="AN94" i="22" s="1"/>
  <c r="D93" i="15"/>
  <c r="G28" i="22"/>
  <c r="AW9" i="3"/>
  <c r="W9" i="3"/>
  <c r="G30" i="22"/>
  <c r="G48" i="22" s="1"/>
  <c r="G84" i="22" s="1"/>
  <c r="AW11" i="3"/>
  <c r="W11" i="3"/>
  <c r="G32" i="22"/>
  <c r="AW13" i="3"/>
  <c r="W13" i="3"/>
  <c r="G34" i="22"/>
  <c r="AW15" i="3"/>
  <c r="W15" i="3"/>
  <c r="K36" i="22"/>
  <c r="BA17" i="3"/>
  <c r="AA17" i="3"/>
  <c r="K38" i="22"/>
  <c r="BA19" i="3"/>
  <c r="AA19" i="3"/>
  <c r="K40" i="22"/>
  <c r="BA21" i="3"/>
  <c r="AA21" i="3"/>
  <c r="L36" i="19"/>
  <c r="D70" i="3"/>
  <c r="E12" i="30"/>
  <c r="D13" i="30"/>
  <c r="F14" i="45"/>
  <c r="A13" i="45"/>
  <c r="L30" i="19"/>
  <c r="D64" i="3"/>
  <c r="X20" i="15"/>
  <c r="AL20" i="15" s="1"/>
  <c r="E19" i="39" s="1"/>
  <c r="E37" i="39" s="1"/>
  <c r="E55" i="39" s="1"/>
  <c r="F91" i="39" s="1"/>
  <c r="M33" i="19"/>
  <c r="D85" i="3"/>
  <c r="N33" i="19" s="1"/>
  <c r="M37" i="19"/>
  <c r="D89" i="3"/>
  <c r="N37" i="19" s="1"/>
  <c r="F29" i="22"/>
  <c r="AV10" i="3"/>
  <c r="V10" i="3"/>
  <c r="F31" i="22"/>
  <c r="AV12" i="3"/>
  <c r="V12" i="3"/>
  <c r="F33" i="22"/>
  <c r="AV14" i="3"/>
  <c r="V14" i="3"/>
  <c r="G35" i="22"/>
  <c r="AW16" i="3"/>
  <c r="W16" i="3"/>
  <c r="F37" i="22"/>
  <c r="AV18" i="3"/>
  <c r="V18" i="3"/>
  <c r="F39" i="22"/>
  <c r="AV20" i="3"/>
  <c r="V20" i="3"/>
  <c r="F41" i="22"/>
  <c r="AV22" i="3"/>
  <c r="V22" i="3"/>
  <c r="M31" i="19"/>
  <c r="D83" i="3"/>
  <c r="N31" i="19" s="1"/>
  <c r="M35" i="19"/>
  <c r="D87" i="3"/>
  <c r="N35" i="19" s="1"/>
  <c r="M39" i="19"/>
  <c r="D91" i="3"/>
  <c r="N39" i="19" s="1"/>
  <c r="AG23" i="3"/>
  <c r="X8" i="15"/>
  <c r="X11" i="15"/>
  <c r="AL11" i="15" s="1"/>
  <c r="E10" i="39" s="1"/>
  <c r="E28" i="39" s="1"/>
  <c r="E46" i="39" s="1"/>
  <c r="D82" i="39" s="1"/>
  <c r="X15" i="15"/>
  <c r="AL15" i="15" s="1"/>
  <c r="E14" i="39" s="1"/>
  <c r="E32" i="39" s="1"/>
  <c r="E50" i="39" s="1"/>
  <c r="F86" i="39" s="1"/>
  <c r="X17" i="15"/>
  <c r="AL17" i="15" s="1"/>
  <c r="E16" i="39" s="1"/>
  <c r="E34" i="39" s="1"/>
  <c r="E52" i="39" s="1"/>
  <c r="F88" i="39" s="1"/>
  <c r="X21" i="15"/>
  <c r="AL21" i="15" s="1"/>
  <c r="L28" i="19"/>
  <c r="D62" i="3"/>
  <c r="L41" i="19"/>
  <c r="D75" i="3"/>
  <c r="H44" i="18"/>
  <c r="M8" i="15"/>
  <c r="Q53" i="19"/>
  <c r="R15" i="19"/>
  <c r="D13" i="19"/>
  <c r="D51" i="19" s="1"/>
  <c r="H74" i="37"/>
  <c r="H77" i="37" s="1"/>
  <c r="F74" i="37"/>
  <c r="F77" i="37" s="1"/>
  <c r="H11" i="19"/>
  <c r="H10" i="19"/>
  <c r="D24" i="37"/>
  <c r="E35" i="37" s="1"/>
  <c r="E40" i="8" s="1"/>
  <c r="S201" i="40"/>
  <c r="D83" i="37"/>
  <c r="D86" i="37" s="1"/>
  <c r="F22" i="19"/>
  <c r="F60" i="19" s="1"/>
  <c r="F20" i="19"/>
  <c r="F15" i="27"/>
  <c r="E10" i="8" s="1"/>
  <c r="E16" i="17"/>
  <c r="G16" i="17" s="1"/>
  <c r="AS201" i="40"/>
  <c r="E14" i="17"/>
  <c r="G14" i="17" s="1"/>
  <c r="E84" i="17"/>
  <c r="G84" i="17" s="1"/>
  <c r="E33" i="17"/>
  <c r="G33" i="17" s="1"/>
  <c r="F65" i="37"/>
  <c r="F68" i="37" s="1"/>
  <c r="F110" i="37"/>
  <c r="F113" i="37" s="1"/>
  <c r="E12" i="39"/>
  <c r="E30" i="39" s="1"/>
  <c r="E48" i="39" s="1"/>
  <c r="D84" i="39" s="1"/>
  <c r="E18" i="17"/>
  <c r="G18" i="17" s="1"/>
  <c r="AC201" i="40"/>
  <c r="AW121" i="39"/>
  <c r="BA201" i="40"/>
  <c r="M201" i="40"/>
  <c r="AU77" i="17"/>
  <c r="D17" i="19"/>
  <c r="D55" i="19" s="1"/>
  <c r="E20" i="37"/>
  <c r="F34" i="37" s="1"/>
  <c r="F39" i="8" s="1"/>
  <c r="BG201" i="40"/>
  <c r="AT201" i="40"/>
  <c r="G23" i="19"/>
  <c r="J6" i="35"/>
  <c r="K34" i="23" s="1"/>
  <c r="C12" i="35"/>
  <c r="F127" i="37"/>
  <c r="F128" i="37" s="1"/>
  <c r="F131" i="37" s="1"/>
  <c r="D127" i="37"/>
  <c r="D128" i="37" s="1"/>
  <c r="D131" i="37" s="1"/>
  <c r="P95" i="5"/>
  <c r="AO77" i="17"/>
  <c r="F21" i="19"/>
  <c r="AS59" i="17"/>
  <c r="E46" i="17"/>
  <c r="G46" i="17" s="1"/>
  <c r="D22" i="19"/>
  <c r="D60" i="19" s="1"/>
  <c r="F24" i="22"/>
  <c r="E83" i="17"/>
  <c r="G83" i="17" s="1"/>
  <c r="H19" i="19"/>
  <c r="E52" i="17"/>
  <c r="G52" i="17" s="1"/>
  <c r="D15" i="19"/>
  <c r="D53" i="19" s="1"/>
  <c r="F16" i="19"/>
  <c r="F54" i="19" s="1"/>
  <c r="G65" i="37"/>
  <c r="G68" i="37" s="1"/>
  <c r="F15" i="46"/>
  <c r="A14" i="46"/>
  <c r="S19" i="19"/>
  <c r="E14" i="19"/>
  <c r="E52" i="19" s="1"/>
  <c r="AT77" i="17"/>
  <c r="E82" i="17"/>
  <c r="G82" i="17" s="1"/>
  <c r="I201" i="40"/>
  <c r="E13" i="17"/>
  <c r="G13" i="17" s="1"/>
  <c r="E89" i="17"/>
  <c r="G89" i="17" s="1"/>
  <c r="AM59" i="17"/>
  <c r="E35" i="17"/>
  <c r="G35" i="17" s="1"/>
  <c r="F15" i="19"/>
  <c r="G21" i="19"/>
  <c r="AP77" i="17"/>
  <c r="H13" i="19"/>
  <c r="E147" i="37"/>
  <c r="E150" i="37" s="1"/>
  <c r="E156" i="37"/>
  <c r="E159" i="37" s="1"/>
  <c r="F174" i="37"/>
  <c r="F177" i="37" s="1"/>
  <c r="H21" i="19"/>
  <c r="AR59" i="17"/>
  <c r="E21" i="17"/>
  <c r="G21" i="17" s="1"/>
  <c r="H16" i="19"/>
  <c r="E58" i="17"/>
  <c r="G58" i="17" s="1"/>
  <c r="E127" i="37"/>
  <c r="E128" i="37" s="1"/>
  <c r="E131" i="37" s="1"/>
  <c r="E12" i="19"/>
  <c r="E50" i="19" s="1"/>
  <c r="D16" i="19"/>
  <c r="D54" i="19" s="1"/>
  <c r="H11" i="28"/>
  <c r="E66" i="27" s="1"/>
  <c r="E71" i="17"/>
  <c r="G71" i="17" s="1"/>
  <c r="E69" i="17"/>
  <c r="G69" i="17" s="1"/>
  <c r="AM23" i="17"/>
  <c r="E57" i="17"/>
  <c r="G57" i="17" s="1"/>
  <c r="F14" i="19"/>
  <c r="F52" i="19" s="1"/>
  <c r="R23" i="19"/>
  <c r="S23" i="19" s="1"/>
  <c r="E88" i="17"/>
  <c r="G88" i="17" s="1"/>
  <c r="E50" i="17"/>
  <c r="G50" i="17" s="1"/>
  <c r="G20" i="19"/>
  <c r="AW77" i="17"/>
  <c r="H20" i="19"/>
  <c r="F19" i="19"/>
  <c r="F57" i="19" s="1"/>
  <c r="E10" i="17"/>
  <c r="G10" i="17" s="1"/>
  <c r="G127" i="37"/>
  <c r="G128" i="37" s="1"/>
  <c r="G131" i="37" s="1"/>
  <c r="AN41" i="17"/>
  <c r="E10" i="19"/>
  <c r="E48" i="19" s="1"/>
  <c r="AS77" i="17"/>
  <c r="AW95" i="17"/>
  <c r="E9" i="17"/>
  <c r="G9" i="17" s="1"/>
  <c r="AN59" i="17"/>
  <c r="F8" i="39"/>
  <c r="F26" i="39" s="1"/>
  <c r="F44" i="39" s="1"/>
  <c r="H62" i="39" s="1"/>
  <c r="E20" i="19"/>
  <c r="E58" i="19" s="1"/>
  <c r="E74" i="37"/>
  <c r="E77" i="37" s="1"/>
  <c r="H147" i="37"/>
  <c r="H150" i="37" s="1"/>
  <c r="E11" i="39"/>
  <c r="E29" i="39" s="1"/>
  <c r="E47" i="39" s="1"/>
  <c r="G19" i="19"/>
  <c r="G12" i="19"/>
  <c r="E22" i="19"/>
  <c r="E60" i="19" s="1"/>
  <c r="F147" i="37"/>
  <c r="F150" i="37" s="1"/>
  <c r="G13" i="19"/>
  <c r="E67" i="17"/>
  <c r="G67" i="17" s="1"/>
  <c r="F18" i="19"/>
  <c r="G15" i="19"/>
  <c r="E24" i="22"/>
  <c r="E15" i="19"/>
  <c r="E53" i="19" s="1"/>
  <c r="E47" i="17"/>
  <c r="G47" i="17" s="1"/>
  <c r="D20" i="37"/>
  <c r="D39" i="37" s="1"/>
  <c r="D14" i="19"/>
  <c r="D52" i="19" s="1"/>
  <c r="G10" i="19"/>
  <c r="D23" i="19"/>
  <c r="D61" i="19" s="1"/>
  <c r="G11" i="28"/>
  <c r="I11" i="28"/>
  <c r="E67" i="27" s="1"/>
  <c r="H12" i="28"/>
  <c r="E18" i="19"/>
  <c r="E56" i="19" s="1"/>
  <c r="E20" i="17"/>
  <c r="G20" i="17" s="1"/>
  <c r="AU41" i="17"/>
  <c r="B13" i="19"/>
  <c r="B32" i="19" s="1"/>
  <c r="BQ51" i="18"/>
  <c r="B69" i="18"/>
  <c r="BQ69" i="18" s="1"/>
  <c r="E19" i="19"/>
  <c r="E57" i="19" s="1"/>
  <c r="G14" i="19"/>
  <c r="C95" i="17"/>
  <c r="D18" i="39"/>
  <c r="D36" i="39" s="1"/>
  <c r="D54" i="39" s="1"/>
  <c r="E19" i="17"/>
  <c r="G19" i="17" s="1"/>
  <c r="H22" i="19"/>
  <c r="C12" i="30"/>
  <c r="J6" i="30"/>
  <c r="D21" i="19"/>
  <c r="D59" i="19" s="1"/>
  <c r="F12" i="19"/>
  <c r="E21" i="19"/>
  <c r="E59" i="19" s="1"/>
  <c r="I183" i="37"/>
  <c r="I186" i="37" s="1"/>
  <c r="AQ201" i="40"/>
  <c r="E49" i="17"/>
  <c r="G49" i="17" s="1"/>
  <c r="E66" i="17"/>
  <c r="G66" i="17" s="1"/>
  <c r="AW59" i="17"/>
  <c r="AT41" i="17"/>
  <c r="AA201" i="40"/>
  <c r="E65" i="17"/>
  <c r="G65" i="17" s="1"/>
  <c r="B10" i="19"/>
  <c r="B29" i="19" s="1"/>
  <c r="B66" i="18"/>
  <c r="BQ66" i="18" s="1"/>
  <c r="BQ48" i="18"/>
  <c r="F18" i="32"/>
  <c r="G17" i="32"/>
  <c r="AP59" i="17"/>
  <c r="AQ59" i="17"/>
  <c r="AL23" i="17"/>
  <c r="H18" i="19"/>
  <c r="D74" i="37"/>
  <c r="D77" i="37" s="1"/>
  <c r="S21" i="19"/>
  <c r="G12" i="30"/>
  <c r="G11" i="30"/>
  <c r="H11" i="30"/>
  <c r="H6" i="30"/>
  <c r="I12" i="30"/>
  <c r="H12" i="30"/>
  <c r="I11" i="30"/>
  <c r="G13" i="30"/>
  <c r="G22" i="19"/>
  <c r="E63" i="17"/>
  <c r="G63" i="17" s="1"/>
  <c r="G110" i="37"/>
  <c r="G113" i="37" s="1"/>
  <c r="E72" i="9"/>
  <c r="E63" i="9"/>
  <c r="B78" i="18"/>
  <c r="BQ78" i="18" s="1"/>
  <c r="B22" i="19"/>
  <c r="B41" i="19" s="1"/>
  <c r="BQ60" i="18"/>
  <c r="I11" i="29"/>
  <c r="G11" i="29"/>
  <c r="H6" i="29"/>
  <c r="I27" i="23" s="1"/>
  <c r="H12" i="29"/>
  <c r="H11" i="29"/>
  <c r="AU95" i="17"/>
  <c r="AT59" i="17"/>
  <c r="E38" i="17"/>
  <c r="G38" i="17" s="1"/>
  <c r="AT23" i="17"/>
  <c r="E22" i="17"/>
  <c r="G22" i="17" s="1"/>
  <c r="E20" i="39"/>
  <c r="E38" i="39" s="1"/>
  <c r="E56" i="39" s="1"/>
  <c r="D92" i="39" s="1"/>
  <c r="B17" i="19"/>
  <c r="B36" i="19" s="1"/>
  <c r="BQ55" i="18"/>
  <c r="B73" i="18"/>
  <c r="BQ73" i="18" s="1"/>
  <c r="BD201" i="40"/>
  <c r="AY201" i="40"/>
  <c r="E91" i="17"/>
  <c r="G91" i="17" s="1"/>
  <c r="E53" i="17"/>
  <c r="G53" i="17" s="1"/>
  <c r="AW23" i="17"/>
  <c r="AM41" i="17"/>
  <c r="E13" i="39"/>
  <c r="E31" i="39" s="1"/>
  <c r="E49" i="39" s="1"/>
  <c r="D85" i="39" s="1"/>
  <c r="B15" i="19"/>
  <c r="B34" i="19" s="1"/>
  <c r="BQ53" i="18"/>
  <c r="B71" i="18"/>
  <c r="BQ71" i="18" s="1"/>
  <c r="B19" i="19"/>
  <c r="B38" i="19" s="1"/>
  <c r="BQ57" i="18"/>
  <c r="B75" i="18"/>
  <c r="BQ75" i="18" s="1"/>
  <c r="S13" i="19"/>
  <c r="B77" i="19"/>
  <c r="B96" i="19" s="1"/>
  <c r="B58" i="19"/>
  <c r="E11" i="19"/>
  <c r="E49" i="19" s="1"/>
  <c r="C77" i="17"/>
  <c r="G147" i="37"/>
  <c r="G150" i="37" s="1"/>
  <c r="D174" i="37"/>
  <c r="D177" i="37" s="1"/>
  <c r="Q52" i="19"/>
  <c r="R14" i="19"/>
  <c r="E80" i="17"/>
  <c r="G80" i="17" s="1"/>
  <c r="AL95" i="17"/>
  <c r="AV77" i="17"/>
  <c r="E54" i="17"/>
  <c r="G54" i="17" s="1"/>
  <c r="E32" i="17"/>
  <c r="G32" i="17" s="1"/>
  <c r="C23" i="17"/>
  <c r="AV95" i="17"/>
  <c r="B18" i="19"/>
  <c r="B37" i="19" s="1"/>
  <c r="BQ56" i="18"/>
  <c r="B74" i="18"/>
  <c r="BQ74" i="18" s="1"/>
  <c r="G11" i="19"/>
  <c r="J6" i="32"/>
  <c r="C12" i="32"/>
  <c r="C13" i="32" s="1"/>
  <c r="C14" i="32" s="1"/>
  <c r="C15" i="32" s="1"/>
  <c r="C16" i="32" s="1"/>
  <c r="C17" i="32" s="1"/>
  <c r="C18" i="32" s="1"/>
  <c r="C19" i="32" s="1"/>
  <c r="C20" i="32" s="1"/>
  <c r="C21" i="32" s="1"/>
  <c r="C22" i="32" s="1"/>
  <c r="C23" i="32" s="1"/>
  <c r="C24" i="32" s="1"/>
  <c r="C25" i="32" s="1"/>
  <c r="C26" i="32" s="1"/>
  <c r="C27" i="32" s="1"/>
  <c r="C28" i="32" s="1"/>
  <c r="C29" i="32" s="1"/>
  <c r="C30" i="32" s="1"/>
  <c r="C31" i="32" s="1"/>
  <c r="C32" i="32" s="1"/>
  <c r="C33" i="32" s="1"/>
  <c r="C34" i="32" s="1"/>
  <c r="C35" i="32" s="1"/>
  <c r="C36" i="32" s="1"/>
  <c r="C37" i="32" s="1"/>
  <c r="C38" i="32" s="1"/>
  <c r="C39" i="32" s="1"/>
  <c r="C40" i="32" s="1"/>
  <c r="C41" i="32" s="1"/>
  <c r="C42" i="32" s="1"/>
  <c r="C43" i="32" s="1"/>
  <c r="C44" i="32" s="1"/>
  <c r="C45" i="32" s="1"/>
  <c r="C46" i="32" s="1"/>
  <c r="C47" i="32" s="1"/>
  <c r="C48" i="32" s="1"/>
  <c r="C49" i="32" s="1"/>
  <c r="C50" i="32" s="1"/>
  <c r="C51" i="32" s="1"/>
  <c r="C52" i="32" s="1"/>
  <c r="C53" i="32" s="1"/>
  <c r="C54" i="32" s="1"/>
  <c r="C55" i="32" s="1"/>
  <c r="C56" i="32" s="1"/>
  <c r="C57" i="32" s="1"/>
  <c r="C58" i="32" s="1"/>
  <c r="C59" i="32" s="1"/>
  <c r="C60" i="32" s="1"/>
  <c r="C61" i="32" s="1"/>
  <c r="C62" i="32" s="1"/>
  <c r="C63" i="32" s="1"/>
  <c r="C64" i="32" s="1"/>
  <c r="C65" i="32" s="1"/>
  <c r="C66" i="32" s="1"/>
  <c r="C67" i="32" s="1"/>
  <c r="C68" i="32" s="1"/>
  <c r="C69" i="32" s="1"/>
  <c r="C70" i="32" s="1"/>
  <c r="C71" i="32" s="1"/>
  <c r="C72" i="32" s="1"/>
  <c r="C73" i="32" s="1"/>
  <c r="C74" i="32" s="1"/>
  <c r="C75" i="32" s="1"/>
  <c r="C76" i="32" s="1"/>
  <c r="C77" i="32" s="1"/>
  <c r="C78" i="32" s="1"/>
  <c r="C79" i="32" s="1"/>
  <c r="C80" i="32" s="1"/>
  <c r="C81" i="32" s="1"/>
  <c r="C82" i="32" s="1"/>
  <c r="AP23" i="17"/>
  <c r="H23" i="19"/>
  <c r="D19" i="19"/>
  <c r="D57" i="19" s="1"/>
  <c r="G6" i="45"/>
  <c r="BH201" i="40"/>
  <c r="BK201" i="40"/>
  <c r="AM95" i="17"/>
  <c r="AL59" i="17"/>
  <c r="E44" i="17"/>
  <c r="G44" i="17" s="1"/>
  <c r="E16" i="19"/>
  <c r="E54" i="19" s="1"/>
  <c r="E48" i="17"/>
  <c r="G48" i="17" s="1"/>
  <c r="C41" i="17"/>
  <c r="E13" i="19"/>
  <c r="E51" i="19" s="1"/>
  <c r="D10" i="19"/>
  <c r="D11" i="19"/>
  <c r="AS95" i="17"/>
  <c r="D65" i="37"/>
  <c r="D68" i="37" s="1"/>
  <c r="D110" i="37"/>
  <c r="D113" i="37" s="1"/>
  <c r="Q56" i="19"/>
  <c r="R18" i="19"/>
  <c r="J6" i="29"/>
  <c r="K27" i="23" s="1"/>
  <c r="C12" i="29"/>
  <c r="C13" i="29" s="1"/>
  <c r="C14" i="29" s="1"/>
  <c r="C15" i="29" s="1"/>
  <c r="C16" i="29" s="1"/>
  <c r="C17" i="29" s="1"/>
  <c r="C18" i="29" s="1"/>
  <c r="C19" i="29" s="1"/>
  <c r="C20" i="29" s="1"/>
  <c r="C21" i="29" s="1"/>
  <c r="C22" i="29" s="1"/>
  <c r="C23" i="29" s="1"/>
  <c r="C24" i="29" s="1"/>
  <c r="C25" i="29" s="1"/>
  <c r="C26" i="29" s="1"/>
  <c r="C27" i="29" s="1"/>
  <c r="C28" i="29" s="1"/>
  <c r="C29" i="29" s="1"/>
  <c r="C30" i="29" s="1"/>
  <c r="C31" i="29" s="1"/>
  <c r="C32" i="29" s="1"/>
  <c r="C33" i="29" s="1"/>
  <c r="C34" i="29" s="1"/>
  <c r="C35" i="29" s="1"/>
  <c r="C36" i="29" s="1"/>
  <c r="C37" i="29" s="1"/>
  <c r="C38" i="29" s="1"/>
  <c r="C39" i="29" s="1"/>
  <c r="C40" i="29" s="1"/>
  <c r="C41" i="29" s="1"/>
  <c r="C42" i="29" s="1"/>
  <c r="C43" i="29" s="1"/>
  <c r="C44" i="29" s="1"/>
  <c r="C45" i="29" s="1"/>
  <c r="C46" i="29" s="1"/>
  <c r="C47" i="29" s="1"/>
  <c r="C48" i="29" s="1"/>
  <c r="C49" i="29" s="1"/>
  <c r="C50" i="29" s="1"/>
  <c r="C51" i="29" s="1"/>
  <c r="C52" i="29" s="1"/>
  <c r="C53" i="29" s="1"/>
  <c r="C54" i="29" s="1"/>
  <c r="C55" i="29" s="1"/>
  <c r="C56" i="29" s="1"/>
  <c r="C57" i="29" s="1"/>
  <c r="C58" i="29" s="1"/>
  <c r="C59" i="29" s="1"/>
  <c r="C60" i="29" s="1"/>
  <c r="C61" i="29" s="1"/>
  <c r="C62" i="29" s="1"/>
  <c r="C63" i="29" s="1"/>
  <c r="C64" i="29" s="1"/>
  <c r="C65" i="29" s="1"/>
  <c r="C66" i="29" s="1"/>
  <c r="C67" i="29" s="1"/>
  <c r="C68" i="29" s="1"/>
  <c r="C69" i="29" s="1"/>
  <c r="C70" i="29" s="1"/>
  <c r="C71" i="29" s="1"/>
  <c r="C72" i="29" s="1"/>
  <c r="C73" i="29" s="1"/>
  <c r="C74" i="29" s="1"/>
  <c r="C75" i="29" s="1"/>
  <c r="C76" i="29" s="1"/>
  <c r="C77" i="29" s="1"/>
  <c r="C78" i="29" s="1"/>
  <c r="C79" i="29" s="1"/>
  <c r="C80" i="29" s="1"/>
  <c r="C81" i="29" s="1"/>
  <c r="C82" i="29" s="1"/>
  <c r="B14" i="19"/>
  <c r="B33" i="19" s="1"/>
  <c r="B70" i="18"/>
  <c r="BQ70" i="18" s="1"/>
  <c r="BQ52" i="18"/>
  <c r="D24" i="22"/>
  <c r="F11" i="19"/>
  <c r="E62" i="17"/>
  <c r="G62" i="17" s="1"/>
  <c r="AL77" i="17"/>
  <c r="H14" i="19"/>
  <c r="C12" i="31"/>
  <c r="C13" i="31" s="1"/>
  <c r="C14" i="31" s="1"/>
  <c r="C15" i="31" s="1"/>
  <c r="C16" i="31" s="1"/>
  <c r="C17" i="31" s="1"/>
  <c r="C18" i="31" s="1"/>
  <c r="C19" i="31" s="1"/>
  <c r="C20" i="31" s="1"/>
  <c r="C21" i="31" s="1"/>
  <c r="C22" i="31" s="1"/>
  <c r="C23" i="31" s="1"/>
  <c r="C24" i="31" s="1"/>
  <c r="C25" i="31" s="1"/>
  <c r="C26" i="31" s="1"/>
  <c r="C27" i="31" s="1"/>
  <c r="C28" i="31" s="1"/>
  <c r="C29" i="31" s="1"/>
  <c r="C30" i="31" s="1"/>
  <c r="C31" i="31" s="1"/>
  <c r="C32" i="31" s="1"/>
  <c r="C33" i="31" s="1"/>
  <c r="C34" i="31" s="1"/>
  <c r="C35" i="31" s="1"/>
  <c r="C36" i="31" s="1"/>
  <c r="C37" i="31" s="1"/>
  <c r="C38" i="31" s="1"/>
  <c r="C39" i="31" s="1"/>
  <c r="C40" i="31" s="1"/>
  <c r="C41" i="31" s="1"/>
  <c r="C42" i="31" s="1"/>
  <c r="C43" i="31" s="1"/>
  <c r="C44" i="31" s="1"/>
  <c r="C45" i="31" s="1"/>
  <c r="C46" i="31" s="1"/>
  <c r="C47" i="31" s="1"/>
  <c r="C48" i="31" s="1"/>
  <c r="C49" i="31" s="1"/>
  <c r="C50" i="31" s="1"/>
  <c r="C51" i="31" s="1"/>
  <c r="C52" i="31" s="1"/>
  <c r="C53" i="31" s="1"/>
  <c r="C54" i="31" s="1"/>
  <c r="C55" i="31" s="1"/>
  <c r="C56" i="31" s="1"/>
  <c r="C57" i="31" s="1"/>
  <c r="C58" i="31" s="1"/>
  <c r="C59" i="31" s="1"/>
  <c r="C60" i="31" s="1"/>
  <c r="C61" i="31" s="1"/>
  <c r="C62" i="31" s="1"/>
  <c r="C63" i="31" s="1"/>
  <c r="C64" i="31" s="1"/>
  <c r="C65" i="31" s="1"/>
  <c r="C66" i="31" s="1"/>
  <c r="C67" i="31" s="1"/>
  <c r="C68" i="31" s="1"/>
  <c r="C69" i="31" s="1"/>
  <c r="C70" i="31" s="1"/>
  <c r="C71" i="31" s="1"/>
  <c r="C72" i="31" s="1"/>
  <c r="C73" i="31" s="1"/>
  <c r="C74" i="31" s="1"/>
  <c r="C75" i="31" s="1"/>
  <c r="C76" i="31" s="1"/>
  <c r="C77" i="31" s="1"/>
  <c r="C78" i="31" s="1"/>
  <c r="C79" i="31" s="1"/>
  <c r="C80" i="31" s="1"/>
  <c r="C81" i="31" s="1"/>
  <c r="C82" i="31" s="1"/>
  <c r="J6" i="31"/>
  <c r="G18" i="19"/>
  <c r="AL41" i="17"/>
  <c r="E26" i="17"/>
  <c r="G26" i="17" s="1"/>
  <c r="C63" i="9"/>
  <c r="C72" i="9"/>
  <c r="C12" i="46"/>
  <c r="J6" i="46"/>
  <c r="G201" i="40"/>
  <c r="E36" i="17"/>
  <c r="G36" i="17" s="1"/>
  <c r="AN77" i="17"/>
  <c r="D39" i="39"/>
  <c r="D57" i="39" s="1"/>
  <c r="AQ23" i="17"/>
  <c r="D72" i="9"/>
  <c r="D63" i="9"/>
  <c r="G63" i="9"/>
  <c r="G72" i="9"/>
  <c r="AR95" i="17"/>
  <c r="S17" i="19"/>
  <c r="AQ95" i="17"/>
  <c r="AO23" i="17"/>
  <c r="B16" i="19"/>
  <c r="B35" i="19" s="1"/>
  <c r="B72" i="18"/>
  <c r="BQ72" i="18" s="1"/>
  <c r="BQ54" i="18"/>
  <c r="B9" i="19"/>
  <c r="B28" i="19" s="1"/>
  <c r="BQ47" i="18"/>
  <c r="B65" i="18"/>
  <c r="BQ65" i="18" s="1"/>
  <c r="H15" i="19"/>
  <c r="B23" i="19"/>
  <c r="B42" i="19" s="1"/>
  <c r="B79" i="18"/>
  <c r="BQ79" i="18" s="1"/>
  <c r="BQ61" i="18"/>
  <c r="AR41" i="17"/>
  <c r="H12" i="31"/>
  <c r="H11" i="31"/>
  <c r="H6" i="31"/>
  <c r="G11" i="31"/>
  <c r="I11" i="31"/>
  <c r="G12" i="31"/>
  <c r="D7" i="39"/>
  <c r="E8" i="17"/>
  <c r="G8" i="17" s="1"/>
  <c r="AK23" i="17"/>
  <c r="D18" i="19"/>
  <c r="D56" i="19" s="1"/>
  <c r="F47" i="37"/>
  <c r="F50" i="37" s="1"/>
  <c r="H65" i="37"/>
  <c r="H68" i="37" s="1"/>
  <c r="E210" i="37"/>
  <c r="E213" i="37" s="1"/>
  <c r="G6" i="46"/>
  <c r="I11" i="46" s="1"/>
  <c r="U201" i="40"/>
  <c r="E55" i="17"/>
  <c r="G55" i="17" s="1"/>
  <c r="AT95" i="17"/>
  <c r="E70" i="17"/>
  <c r="G70" i="17" s="1"/>
  <c r="E64" i="17"/>
  <c r="G64" i="17" s="1"/>
  <c r="E73" i="17"/>
  <c r="G73" i="17" s="1"/>
  <c r="E76" i="17"/>
  <c r="G76" i="17" s="1"/>
  <c r="E56" i="17"/>
  <c r="G56" i="17" s="1"/>
  <c r="AR23" i="17"/>
  <c r="AN95" i="17"/>
  <c r="E31" i="17"/>
  <c r="G31" i="17" s="1"/>
  <c r="E21" i="39"/>
  <c r="E37" i="17"/>
  <c r="G37" i="17" s="1"/>
  <c r="AQ77" i="17"/>
  <c r="Q60" i="19"/>
  <c r="R22" i="19"/>
  <c r="F10" i="19"/>
  <c r="F48" i="19" s="1"/>
  <c r="H17" i="19"/>
  <c r="G15" i="30"/>
  <c r="F16" i="30"/>
  <c r="B21" i="19"/>
  <c r="B40" i="19" s="1"/>
  <c r="BQ59" i="18"/>
  <c r="B77" i="18"/>
  <c r="BQ77" i="18" s="1"/>
  <c r="AP95" i="17"/>
  <c r="D147" i="37"/>
  <c r="D150" i="37" s="1"/>
  <c r="E90" i="17"/>
  <c r="G90" i="17" s="1"/>
  <c r="E86" i="17"/>
  <c r="G86" i="17" s="1"/>
  <c r="E45" i="17"/>
  <c r="G45" i="17" s="1"/>
  <c r="D20" i="19"/>
  <c r="D58" i="19" s="1"/>
  <c r="B11" i="19"/>
  <c r="B30" i="19" s="1"/>
  <c r="BQ49" i="18"/>
  <c r="B67" i="18"/>
  <c r="BQ67" i="18" s="1"/>
  <c r="I11" i="32"/>
  <c r="H13" i="32"/>
  <c r="H12" i="32"/>
  <c r="H11" i="32"/>
  <c r="H6" i="32"/>
  <c r="G11" i="32"/>
  <c r="G12" i="32"/>
  <c r="G14" i="32"/>
  <c r="G13" i="32"/>
  <c r="G15" i="32"/>
  <c r="AP41" i="17"/>
  <c r="AO41" i="17"/>
  <c r="AK23" i="15"/>
  <c r="E94" i="17"/>
  <c r="G94" i="17" s="1"/>
  <c r="AU23" i="17"/>
  <c r="E23" i="19"/>
  <c r="E61" i="19" s="1"/>
  <c r="C12" i="45"/>
  <c r="C13" i="45" s="1"/>
  <c r="C14" i="45" s="1"/>
  <c r="C15" i="45" s="1"/>
  <c r="C16" i="45" s="1"/>
  <c r="C17" i="45" s="1"/>
  <c r="C18" i="45" s="1"/>
  <c r="C19" i="45" s="1"/>
  <c r="C20" i="45" s="1"/>
  <c r="C21" i="45" s="1"/>
  <c r="C22" i="45" s="1"/>
  <c r="C23" i="45" s="1"/>
  <c r="C24" i="45" s="1"/>
  <c r="C25" i="45" s="1"/>
  <c r="C26" i="45" s="1"/>
  <c r="C27" i="45" s="1"/>
  <c r="C28" i="45" s="1"/>
  <c r="C29" i="45" s="1"/>
  <c r="C30" i="45" s="1"/>
  <c r="C31" i="45" s="1"/>
  <c r="C32" i="45" s="1"/>
  <c r="C33" i="45" s="1"/>
  <c r="C34" i="45" s="1"/>
  <c r="C35" i="45" s="1"/>
  <c r="C36" i="45" s="1"/>
  <c r="C37" i="45" s="1"/>
  <c r="C38" i="45" s="1"/>
  <c r="C39" i="45" s="1"/>
  <c r="C40" i="45" s="1"/>
  <c r="C41" i="45" s="1"/>
  <c r="C42" i="45" s="1"/>
  <c r="C43" i="45" s="1"/>
  <c r="C44" i="45" s="1"/>
  <c r="C45" i="45" s="1"/>
  <c r="C46" i="45" s="1"/>
  <c r="C47" i="45" s="1"/>
  <c r="C48" i="45" s="1"/>
  <c r="C49" i="45" s="1"/>
  <c r="C50" i="45" s="1"/>
  <c r="C51" i="45" s="1"/>
  <c r="C52" i="45" s="1"/>
  <c r="C53" i="45" s="1"/>
  <c r="C54" i="45" s="1"/>
  <c r="C55" i="45" s="1"/>
  <c r="C56" i="45" s="1"/>
  <c r="C57" i="45" s="1"/>
  <c r="C58" i="45" s="1"/>
  <c r="C59" i="45" s="1"/>
  <c r="C60" i="45" s="1"/>
  <c r="C61" i="45" s="1"/>
  <c r="C62" i="45" s="1"/>
  <c r="C63" i="45" s="1"/>
  <c r="C64" i="45" s="1"/>
  <c r="C65" i="45" s="1"/>
  <c r="C66" i="45" s="1"/>
  <c r="C67" i="45" s="1"/>
  <c r="C68" i="45" s="1"/>
  <c r="C69" i="45" s="1"/>
  <c r="C70" i="45" s="1"/>
  <c r="C71" i="45" s="1"/>
  <c r="C72" i="45" s="1"/>
  <c r="C73" i="45" s="1"/>
  <c r="C74" i="45" s="1"/>
  <c r="C75" i="45" s="1"/>
  <c r="C76" i="45" s="1"/>
  <c r="C77" i="45" s="1"/>
  <c r="C78" i="45" s="1"/>
  <c r="C79" i="45" s="1"/>
  <c r="C80" i="45" s="1"/>
  <c r="C81" i="45" s="1"/>
  <c r="C82" i="45" s="1"/>
  <c r="J6" i="45"/>
  <c r="E75" i="17"/>
  <c r="G75" i="17" s="1"/>
  <c r="F17" i="19"/>
  <c r="C59" i="17"/>
  <c r="E92" i="17"/>
  <c r="G92" i="17" s="1"/>
  <c r="AO59" i="17"/>
  <c r="E17" i="19"/>
  <c r="E55" i="19" s="1"/>
  <c r="G16" i="19"/>
  <c r="G54" i="19" s="1"/>
  <c r="F13" i="19"/>
  <c r="F51" i="19" s="1"/>
  <c r="E65" i="37"/>
  <c r="E68" i="37" s="1"/>
  <c r="B69" i="19"/>
  <c r="B88" i="19" s="1"/>
  <c r="B50" i="19"/>
  <c r="Q54" i="19"/>
  <c r="R16" i="19"/>
  <c r="G14" i="31"/>
  <c r="F15" i="31"/>
  <c r="B28" i="27"/>
  <c r="G28" i="27" s="1"/>
  <c r="E16" i="27"/>
  <c r="E24" i="37"/>
  <c r="F35" i="37" s="1"/>
  <c r="G165" i="37"/>
  <c r="G168" i="37" s="1"/>
  <c r="H174" i="37"/>
  <c r="H177" i="37" s="1"/>
  <c r="X93" i="5"/>
  <c r="Y92" i="5" s="1"/>
  <c r="Z92" i="5" s="1"/>
  <c r="H14" i="37"/>
  <c r="J17" i="5"/>
  <c r="G15" i="37"/>
  <c r="G8" i="37"/>
  <c r="H11" i="37"/>
  <c r="J12" i="5"/>
  <c r="F20" i="38"/>
  <c r="G12" i="37"/>
  <c r="H9" i="37"/>
  <c r="J10" i="5"/>
  <c r="G10" i="37"/>
  <c r="I11" i="5"/>
  <c r="D15" i="8"/>
  <c r="D88" i="14"/>
  <c r="D90" i="14"/>
  <c r="D92" i="14"/>
  <c r="D94" i="14"/>
  <c r="D96" i="14"/>
  <c r="D33" i="14"/>
  <c r="D81" i="14"/>
  <c r="D83" i="14"/>
  <c r="D85" i="14"/>
  <c r="F162" i="27"/>
  <c r="F160" i="27"/>
  <c r="F156" i="27"/>
  <c r="F154" i="27"/>
  <c r="F169" i="27"/>
  <c r="F168" i="27"/>
  <c r="F167" i="27"/>
  <c r="F166" i="27"/>
  <c r="F165" i="27"/>
  <c r="F159" i="27"/>
  <c r="F157" i="27"/>
  <c r="F9" i="27"/>
  <c r="E79" i="27"/>
  <c r="E77" i="27"/>
  <c r="E71" i="27"/>
  <c r="E53" i="27" s="1"/>
  <c r="G203" i="37"/>
  <c r="G202" i="37"/>
  <c r="G200" i="37"/>
  <c r="G199" i="37"/>
  <c r="H198" i="37"/>
  <c r="F201" i="37"/>
  <c r="F204" i="37" s="1"/>
  <c r="D78" i="40"/>
  <c r="E60" i="40"/>
  <c r="F60" i="40" s="1"/>
  <c r="G60" i="40" s="1"/>
  <c r="H60" i="40" s="1"/>
  <c r="I60" i="40" s="1"/>
  <c r="J60" i="40" s="1"/>
  <c r="K60" i="40" s="1"/>
  <c r="L60" i="40" s="1"/>
  <c r="M60" i="40" s="1"/>
  <c r="N60" i="40" s="1"/>
  <c r="O60" i="40" s="1"/>
  <c r="P60" i="40" s="1"/>
  <c r="Q60" i="40" s="1"/>
  <c r="R60" i="40" s="1"/>
  <c r="S60" i="40" s="1"/>
  <c r="T60" i="40" s="1"/>
  <c r="U60" i="40" s="1"/>
  <c r="V60" i="40" s="1"/>
  <c r="W60" i="40" s="1"/>
  <c r="X60" i="40" s="1"/>
  <c r="Y60" i="40" s="1"/>
  <c r="Z60" i="40" s="1"/>
  <c r="AA60" i="40" s="1"/>
  <c r="AB60" i="40" s="1"/>
  <c r="AC60" i="40" s="1"/>
  <c r="AD60" i="40" s="1"/>
  <c r="AE60" i="40" s="1"/>
  <c r="AF60" i="40" s="1"/>
  <c r="AG60" i="40" s="1"/>
  <c r="AH60" i="40" s="1"/>
  <c r="AI60" i="40" s="1"/>
  <c r="AJ60" i="40" s="1"/>
  <c r="AK60" i="40" s="1"/>
  <c r="AL60" i="40" s="1"/>
  <c r="AM60" i="40" s="1"/>
  <c r="AN60" i="40" s="1"/>
  <c r="AO60" i="40" s="1"/>
  <c r="AP60" i="40" s="1"/>
  <c r="AQ60" i="40" s="1"/>
  <c r="AR60" i="40" s="1"/>
  <c r="AS60" i="40" s="1"/>
  <c r="AT60" i="40" s="1"/>
  <c r="AU60" i="40" s="1"/>
  <c r="AV60" i="40" s="1"/>
  <c r="AW60" i="40" s="1"/>
  <c r="AX60" i="40" s="1"/>
  <c r="AY60" i="40" s="1"/>
  <c r="AZ60" i="40" s="1"/>
  <c r="BA60" i="40" s="1"/>
  <c r="BB60" i="40" s="1"/>
  <c r="BC60" i="40" s="1"/>
  <c r="BD60" i="40" s="1"/>
  <c r="BE60" i="40" s="1"/>
  <c r="BF60" i="40" s="1"/>
  <c r="BG60" i="40" s="1"/>
  <c r="BH60" i="40" s="1"/>
  <c r="BI60" i="40" s="1"/>
  <c r="BJ60" i="40" s="1"/>
  <c r="BK60" i="40" s="1"/>
  <c r="I67" i="37"/>
  <c r="I66" i="37"/>
  <c r="I64" i="37"/>
  <c r="I63" i="37"/>
  <c r="J62" i="37"/>
  <c r="J69" i="37" s="1"/>
  <c r="F83" i="37"/>
  <c r="F86" i="37" s="1"/>
  <c r="I103" i="37"/>
  <c r="I99" i="37"/>
  <c r="J98" i="37"/>
  <c r="F119" i="37"/>
  <c r="F122" i="37" s="1"/>
  <c r="G135" i="37"/>
  <c r="G142" i="37" s="1"/>
  <c r="F139" i="37"/>
  <c r="F140" i="37"/>
  <c r="F137" i="37"/>
  <c r="F136" i="37"/>
  <c r="E138" i="37"/>
  <c r="E141" i="37" s="1"/>
  <c r="F156" i="37"/>
  <c r="F159" i="37" s="1"/>
  <c r="J185" i="37"/>
  <c r="J184" i="37"/>
  <c r="J182" i="37"/>
  <c r="J181" i="37"/>
  <c r="K180" i="37"/>
  <c r="K187" i="37" s="1"/>
  <c r="H61" i="3"/>
  <c r="I61" i="3" s="1"/>
  <c r="J61" i="3" s="1"/>
  <c r="K61" i="3" s="1"/>
  <c r="L61" i="3" s="1"/>
  <c r="M61" i="3" s="1"/>
  <c r="N61" i="3" s="1"/>
  <c r="O61" i="3" s="1"/>
  <c r="P61" i="3" s="1"/>
  <c r="Q61" i="3" s="1"/>
  <c r="R61" i="3" s="1"/>
  <c r="G79" i="3" s="1"/>
  <c r="T61" i="3"/>
  <c r="F212" i="37"/>
  <c r="F211" i="37"/>
  <c r="F209" i="37"/>
  <c r="F208" i="37"/>
  <c r="G207" i="37"/>
  <c r="F7" i="42"/>
  <c r="F26" i="42" s="1"/>
  <c r="E7" i="7"/>
  <c r="E59" i="9"/>
  <c r="F7" i="9"/>
  <c r="F15" i="48"/>
  <c r="F22" i="48" s="1"/>
  <c r="F6" i="48"/>
  <c r="E68" i="9"/>
  <c r="E22" i="9"/>
  <c r="H167" i="37"/>
  <c r="H166" i="37"/>
  <c r="H164" i="37"/>
  <c r="H163" i="37"/>
  <c r="I162" i="37"/>
  <c r="I169" i="37" s="1"/>
  <c r="G56" i="37"/>
  <c r="G59" i="37" s="1"/>
  <c r="I74" i="37"/>
  <c r="I77" i="37" s="1"/>
  <c r="G92" i="37"/>
  <c r="G95" i="37" s="1"/>
  <c r="I110" i="37"/>
  <c r="I113" i="37" s="1"/>
  <c r="I147" i="37"/>
  <c r="I150" i="37" s="1"/>
  <c r="I176" i="37"/>
  <c r="I175" i="37"/>
  <c r="I173" i="37"/>
  <c r="I172" i="37"/>
  <c r="J171" i="37"/>
  <c r="J178" i="37" s="1"/>
  <c r="F192" i="37"/>
  <c r="F195" i="37" s="1"/>
  <c r="F219" i="37"/>
  <c r="F222" i="37" s="1"/>
  <c r="D42" i="38"/>
  <c r="C45" i="38"/>
  <c r="C41" i="38"/>
  <c r="D87" i="14"/>
  <c r="D39" i="14"/>
  <c r="D89" i="14"/>
  <c r="D91" i="14"/>
  <c r="D93" i="14"/>
  <c r="D95" i="14"/>
  <c r="E49" i="14"/>
  <c r="E48" i="14"/>
  <c r="E47" i="14"/>
  <c r="E46" i="14"/>
  <c r="E93" i="14" s="1"/>
  <c r="E45" i="14"/>
  <c r="E44" i="14"/>
  <c r="E43" i="14"/>
  <c r="E42" i="14"/>
  <c r="E41" i="14"/>
  <c r="E40" i="14"/>
  <c r="E38" i="14"/>
  <c r="E37" i="14"/>
  <c r="E84" i="14" s="1"/>
  <c r="E36" i="14"/>
  <c r="E35" i="14"/>
  <c r="E82" i="14" s="1"/>
  <c r="E34" i="14"/>
  <c r="F31" i="14"/>
  <c r="D82" i="14"/>
  <c r="D84" i="14"/>
  <c r="F68" i="27"/>
  <c r="F67" i="27"/>
  <c r="F66" i="27"/>
  <c r="F62" i="27"/>
  <c r="F70" i="27"/>
  <c r="G150" i="27"/>
  <c r="G61" i="27"/>
  <c r="G43" i="27"/>
  <c r="G52" i="27" s="1"/>
  <c r="G34" i="27"/>
  <c r="G32" i="27"/>
  <c r="G31" i="27"/>
  <c r="G30" i="27"/>
  <c r="G29" i="27"/>
  <c r="G26" i="27"/>
  <c r="G25" i="27"/>
  <c r="G24" i="27"/>
  <c r="G23" i="27"/>
  <c r="G22" i="27"/>
  <c r="G20" i="27"/>
  <c r="G19" i="27"/>
  <c r="G18" i="27"/>
  <c r="G17" i="27"/>
  <c r="G16" i="27"/>
  <c r="G14" i="27"/>
  <c r="G13" i="27"/>
  <c r="G12" i="27"/>
  <c r="G11" i="27"/>
  <c r="G10" i="27"/>
  <c r="H7" i="27"/>
  <c r="G26" i="37"/>
  <c r="H27" i="37"/>
  <c r="G49" i="37"/>
  <c r="G48" i="37"/>
  <c r="G46" i="37"/>
  <c r="H44" i="37"/>
  <c r="H51" i="37" s="1"/>
  <c r="G45" i="37"/>
  <c r="G85" i="37"/>
  <c r="G84" i="37"/>
  <c r="G82" i="37"/>
  <c r="G81" i="37"/>
  <c r="H80" i="37"/>
  <c r="G121" i="37"/>
  <c r="G120" i="37"/>
  <c r="G118" i="37"/>
  <c r="G117" i="37"/>
  <c r="H116" i="37"/>
  <c r="G158" i="37"/>
  <c r="G157" i="37"/>
  <c r="G155" i="37"/>
  <c r="G154" i="37"/>
  <c r="H153" i="37"/>
  <c r="H160" i="37" s="1"/>
  <c r="AG43" i="3"/>
  <c r="U43" i="3"/>
  <c r="V43" i="3" s="1"/>
  <c r="W43" i="3" s="1"/>
  <c r="X43" i="3" s="1"/>
  <c r="Y43" i="3" s="1"/>
  <c r="Z43" i="3" s="1"/>
  <c r="AA43" i="3" s="1"/>
  <c r="AB43" i="3" s="1"/>
  <c r="AC43" i="3" s="1"/>
  <c r="AD43" i="3" s="1"/>
  <c r="AE43" i="3" s="1"/>
  <c r="F6" i="9"/>
  <c r="E79" i="8"/>
  <c r="F78" i="8"/>
  <c r="G55" i="14"/>
  <c r="G73" i="14"/>
  <c r="G72" i="14"/>
  <c r="G71" i="14"/>
  <c r="G70" i="14"/>
  <c r="G69" i="14"/>
  <c r="G68" i="14"/>
  <c r="G67" i="14"/>
  <c r="G66" i="14"/>
  <c r="G65" i="14"/>
  <c r="G62" i="14"/>
  <c r="G61" i="14"/>
  <c r="G60" i="14"/>
  <c r="G59" i="14"/>
  <c r="G58" i="14"/>
  <c r="G57" i="14"/>
  <c r="H6" i="14"/>
  <c r="F102" i="14"/>
  <c r="H58" i="37"/>
  <c r="H57" i="37"/>
  <c r="H55" i="37"/>
  <c r="H54" i="37"/>
  <c r="I53" i="37"/>
  <c r="I60" i="37" s="1"/>
  <c r="J76" i="37"/>
  <c r="J75" i="37"/>
  <c r="J73" i="37"/>
  <c r="J72" i="37"/>
  <c r="K71" i="37"/>
  <c r="K78" i="37" s="1"/>
  <c r="H94" i="37"/>
  <c r="H93" i="37"/>
  <c r="H91" i="37"/>
  <c r="H90" i="37"/>
  <c r="I89" i="37"/>
  <c r="J112" i="37"/>
  <c r="J111" i="37"/>
  <c r="J109" i="37"/>
  <c r="J108" i="37"/>
  <c r="K107" i="37"/>
  <c r="H130" i="37"/>
  <c r="H129" i="37"/>
  <c r="H127" i="37"/>
  <c r="H126" i="37"/>
  <c r="I125" i="37"/>
  <c r="J149" i="37"/>
  <c r="J148" i="37"/>
  <c r="J146" i="37"/>
  <c r="J145" i="37"/>
  <c r="K144" i="37"/>
  <c r="K151" i="37" s="1"/>
  <c r="G194" i="37"/>
  <c r="G193" i="37"/>
  <c r="G191" i="37"/>
  <c r="G190" i="37"/>
  <c r="H189" i="37"/>
  <c r="AH25" i="3"/>
  <c r="AI25" i="3" s="1"/>
  <c r="AJ25" i="3" s="1"/>
  <c r="AK25" i="3" s="1"/>
  <c r="AL25" i="3" s="1"/>
  <c r="AM25" i="3" s="1"/>
  <c r="AN25" i="3" s="1"/>
  <c r="AO25" i="3" s="1"/>
  <c r="AP25" i="3" s="1"/>
  <c r="AQ25" i="3" s="1"/>
  <c r="AR25" i="3" s="1"/>
  <c r="AT25" i="3"/>
  <c r="AU25" i="3" s="1"/>
  <c r="AV25" i="3" s="1"/>
  <c r="AW25" i="3" s="1"/>
  <c r="AX25" i="3" s="1"/>
  <c r="AY25" i="3" s="1"/>
  <c r="AZ25" i="3" s="1"/>
  <c r="BA25" i="3" s="1"/>
  <c r="BB25" i="3" s="1"/>
  <c r="BC25" i="3" s="1"/>
  <c r="BD25" i="3" s="1"/>
  <c r="BE25" i="3" s="1"/>
  <c r="G221" i="37"/>
  <c r="G220" i="37"/>
  <c r="G218" i="37"/>
  <c r="G217" i="37"/>
  <c r="H216" i="37"/>
  <c r="Z7" i="15"/>
  <c r="M7" i="15"/>
  <c r="E42" i="39"/>
  <c r="F24" i="39"/>
  <c r="G24" i="39" s="1"/>
  <c r="H24" i="39" s="1"/>
  <c r="I24" i="39" s="1"/>
  <c r="J24" i="39" s="1"/>
  <c r="K24" i="39" s="1"/>
  <c r="L24" i="39" s="1"/>
  <c r="M24" i="39" s="1"/>
  <c r="N24" i="39" s="1"/>
  <c r="O24" i="39" s="1"/>
  <c r="P24" i="39" s="1"/>
  <c r="Q24" i="39" s="1"/>
  <c r="R24" i="39" s="1"/>
  <c r="S24" i="39" s="1"/>
  <c r="T24" i="39" s="1"/>
  <c r="U24" i="39" s="1"/>
  <c r="V24" i="39" s="1"/>
  <c r="W24" i="39" s="1"/>
  <c r="X24" i="39" s="1"/>
  <c r="Y24" i="39" s="1"/>
  <c r="Z24" i="39" s="1"/>
  <c r="AA24" i="39" s="1"/>
  <c r="AB24" i="39" s="1"/>
  <c r="AC24" i="39" s="1"/>
  <c r="AD24" i="39" s="1"/>
  <c r="AE24" i="39" s="1"/>
  <c r="AF24" i="39" s="1"/>
  <c r="AG24" i="39" s="1"/>
  <c r="AH24" i="39" s="1"/>
  <c r="AI24" i="39" s="1"/>
  <c r="AJ24" i="39" s="1"/>
  <c r="AK24" i="39" s="1"/>
  <c r="AL24" i="39" s="1"/>
  <c r="AM24" i="39" s="1"/>
  <c r="AN24" i="39" s="1"/>
  <c r="AO24" i="39" s="1"/>
  <c r="AP24" i="39" s="1"/>
  <c r="AQ24" i="39" s="1"/>
  <c r="AR24" i="39" s="1"/>
  <c r="AS24" i="39" s="1"/>
  <c r="AT24" i="39" s="1"/>
  <c r="AU24" i="39" s="1"/>
  <c r="AV24" i="39" s="1"/>
  <c r="AW24" i="39" s="1"/>
  <c r="AX24" i="39" s="1"/>
  <c r="AY24" i="39" s="1"/>
  <c r="AZ24" i="39" s="1"/>
  <c r="BA24" i="39" s="1"/>
  <c r="BB24" i="39" s="1"/>
  <c r="BC24" i="39" s="1"/>
  <c r="BD24" i="39" s="1"/>
  <c r="BE24" i="39" s="1"/>
  <c r="BF24" i="39" s="1"/>
  <c r="BG24" i="39" s="1"/>
  <c r="BH24" i="39" s="1"/>
  <c r="BI24" i="39" s="1"/>
  <c r="BJ24" i="39" s="1"/>
  <c r="BK24" i="39" s="1"/>
  <c r="BL24" i="39" s="1"/>
  <c r="G11" i="35"/>
  <c r="H11" i="35"/>
  <c r="F13" i="35"/>
  <c r="A12" i="35"/>
  <c r="AS63" i="22" l="1"/>
  <c r="AY63" i="22"/>
  <c r="AT63" i="22"/>
  <c r="AX63" i="22"/>
  <c r="D80" i="15"/>
  <c r="BH63" i="22" s="1"/>
  <c r="AW63" i="22"/>
  <c r="D14" i="8"/>
  <c r="E35" i="27"/>
  <c r="F53" i="27"/>
  <c r="F35" i="27" s="1"/>
  <c r="E21" i="27"/>
  <c r="D11" i="8" s="1"/>
  <c r="E9" i="27"/>
  <c r="D9" i="8" s="1"/>
  <c r="E15" i="27"/>
  <c r="D10" i="8" s="1"/>
  <c r="H80" i="18"/>
  <c r="F76" i="27"/>
  <c r="F58" i="27" s="1"/>
  <c r="F40" i="27" s="1"/>
  <c r="E41" i="8" s="1"/>
  <c r="D81" i="3"/>
  <c r="N29" i="19" s="1"/>
  <c r="R58" i="19"/>
  <c r="J68" i="18"/>
  <c r="AU63" i="22"/>
  <c r="F55" i="19"/>
  <c r="AN63" i="22"/>
  <c r="R61" i="19"/>
  <c r="F83" i="39"/>
  <c r="F50" i="19"/>
  <c r="F47" i="22"/>
  <c r="F83" i="22" s="1"/>
  <c r="D50" i="19"/>
  <c r="D49" i="19"/>
  <c r="E14" i="8"/>
  <c r="E63" i="27"/>
  <c r="J12" i="28"/>
  <c r="D170" i="40"/>
  <c r="D188" i="40" s="1"/>
  <c r="F152" i="40"/>
  <c r="F170" i="40" s="1"/>
  <c r="F188" i="40" s="1"/>
  <c r="S20" i="19"/>
  <c r="F53" i="19"/>
  <c r="J12" i="29"/>
  <c r="G48" i="19"/>
  <c r="F58" i="19"/>
  <c r="F49" i="19"/>
  <c r="J66" i="18"/>
  <c r="G46" i="22"/>
  <c r="G82" i="22" s="1"/>
  <c r="I65" i="18"/>
  <c r="I80" i="18" s="1"/>
  <c r="G62" i="39"/>
  <c r="G98" i="39" s="1"/>
  <c r="G116" i="39" s="1"/>
  <c r="H98" i="39"/>
  <c r="H116" i="39" s="1"/>
  <c r="D48" i="19"/>
  <c r="E60" i="22"/>
  <c r="E81" i="22"/>
  <c r="E96" i="22" s="1"/>
  <c r="F81" i="22"/>
  <c r="D60" i="22"/>
  <c r="D81" i="22"/>
  <c r="D96" i="22" s="1"/>
  <c r="E92" i="39"/>
  <c r="J92" i="39"/>
  <c r="F92" i="39"/>
  <c r="I92" i="39"/>
  <c r="H92" i="39"/>
  <c r="K92" i="39"/>
  <c r="G92" i="39"/>
  <c r="E91" i="39"/>
  <c r="G90" i="39"/>
  <c r="I90" i="39"/>
  <c r="K90" i="39"/>
  <c r="F90" i="39"/>
  <c r="H90" i="39"/>
  <c r="J90" i="39"/>
  <c r="E90" i="39"/>
  <c r="E89" i="39"/>
  <c r="F89" i="39"/>
  <c r="K88" i="39"/>
  <c r="G88" i="39"/>
  <c r="H88" i="39"/>
  <c r="I88" i="39"/>
  <c r="E88" i="39"/>
  <c r="J88" i="39"/>
  <c r="E87" i="39"/>
  <c r="G87" i="39"/>
  <c r="G86" i="39"/>
  <c r="E86" i="39"/>
  <c r="E85" i="39"/>
  <c r="F85" i="39"/>
  <c r="G84" i="39"/>
  <c r="E84" i="39"/>
  <c r="F84" i="39"/>
  <c r="E83" i="39"/>
  <c r="G82" i="39"/>
  <c r="E82" i="39"/>
  <c r="F82" i="39"/>
  <c r="E81" i="39"/>
  <c r="F81" i="39"/>
  <c r="E80" i="39"/>
  <c r="F80" i="39"/>
  <c r="H16" i="37"/>
  <c r="D89" i="39"/>
  <c r="F56" i="19"/>
  <c r="AL78" i="22"/>
  <c r="N7" i="17"/>
  <c r="AB7" i="17" s="1"/>
  <c r="J12" i="32"/>
  <c r="AD78" i="22"/>
  <c r="F59" i="19"/>
  <c r="G61" i="19"/>
  <c r="AE78" i="22"/>
  <c r="D83" i="39"/>
  <c r="D87" i="39"/>
  <c r="D86" i="39"/>
  <c r="D40" i="37"/>
  <c r="D41" i="37" s="1"/>
  <c r="F94" i="27"/>
  <c r="I2" i="25" a="1"/>
  <c r="I2" i="25" s="1"/>
  <c r="R53" i="19"/>
  <c r="S15" i="19"/>
  <c r="G9" i="22"/>
  <c r="M23" i="15"/>
  <c r="F19" i="40"/>
  <c r="F37" i="40" s="1"/>
  <c r="F145" i="40" s="1"/>
  <c r="AI20" i="3"/>
  <c r="G15" i="40"/>
  <c r="G33" i="40" s="1"/>
  <c r="G141" i="40" s="1"/>
  <c r="AJ16" i="3"/>
  <c r="F11" i="40"/>
  <c r="F29" i="40" s="1"/>
  <c r="F137" i="40" s="1"/>
  <c r="AI12" i="3"/>
  <c r="M30" i="19"/>
  <c r="D82" i="3"/>
  <c r="N30" i="19" s="1"/>
  <c r="E13" i="30"/>
  <c r="I13" i="30" s="1"/>
  <c r="D14" i="30"/>
  <c r="M36" i="19"/>
  <c r="D88" i="3"/>
  <c r="N36" i="19" s="1"/>
  <c r="K20" i="40"/>
  <c r="K38" i="40" s="1"/>
  <c r="K146" i="40" s="1"/>
  <c r="AN21" i="3"/>
  <c r="K16" i="40"/>
  <c r="K34" i="40" s="1"/>
  <c r="K142" i="40" s="1"/>
  <c r="AN17" i="3"/>
  <c r="G12" i="40"/>
  <c r="G30" i="40" s="1"/>
  <c r="G138" i="40" s="1"/>
  <c r="AJ13" i="3"/>
  <c r="AA13" i="15" s="1"/>
  <c r="AO13" i="15" s="1"/>
  <c r="G8" i="40"/>
  <c r="G26" i="40" s="1"/>
  <c r="G134" i="40" s="1"/>
  <c r="AJ9" i="3"/>
  <c r="AA9" i="15" s="1"/>
  <c r="AO9" i="15" s="1"/>
  <c r="E39" i="40"/>
  <c r="E147" i="40" s="1"/>
  <c r="AV23" i="3"/>
  <c r="M42" i="19"/>
  <c r="D94" i="3"/>
  <c r="N42" i="19" s="1"/>
  <c r="H28" i="19"/>
  <c r="BJ63" i="22"/>
  <c r="BF63" i="22"/>
  <c r="BD63" i="22"/>
  <c r="BB63" i="22"/>
  <c r="BK63" i="22"/>
  <c r="BG63" i="22"/>
  <c r="BI63" i="22"/>
  <c r="BE63" i="22"/>
  <c r="E13" i="28"/>
  <c r="I13" i="28" s="1"/>
  <c r="D14" i="28"/>
  <c r="H13" i="28"/>
  <c r="D40" i="40"/>
  <c r="C38" i="38" s="1"/>
  <c r="C37" i="38" s="1"/>
  <c r="C52" i="38" s="1"/>
  <c r="D133" i="40"/>
  <c r="M40" i="19"/>
  <c r="D92" i="3"/>
  <c r="N40" i="19" s="1"/>
  <c r="M32" i="19"/>
  <c r="D84" i="3"/>
  <c r="N32" i="19" s="1"/>
  <c r="BK77" i="22"/>
  <c r="BK95" i="22" s="1"/>
  <c r="BI77" i="22"/>
  <c r="BI95" i="22" s="1"/>
  <c r="BG77" i="22"/>
  <c r="BG95" i="22" s="1"/>
  <c r="BE77" i="22"/>
  <c r="BE95" i="22" s="1"/>
  <c r="BC77" i="22"/>
  <c r="BC95" i="22" s="1"/>
  <c r="BA77" i="22"/>
  <c r="BA95" i="22" s="1"/>
  <c r="H42" i="19"/>
  <c r="BJ77" i="22"/>
  <c r="BJ95" i="22" s="1"/>
  <c r="BF77" i="22"/>
  <c r="BF95" i="22" s="1"/>
  <c r="BB77" i="22"/>
  <c r="BB95" i="22" s="1"/>
  <c r="BD77" i="22"/>
  <c r="BD95" i="22" s="1"/>
  <c r="AZ77" i="22"/>
  <c r="AZ95" i="22" s="1"/>
  <c r="BH77" i="22"/>
  <c r="BH95" i="22" s="1"/>
  <c r="H35" i="19"/>
  <c r="H54" i="19" s="1"/>
  <c r="BJ70" i="22"/>
  <c r="BJ88" i="22" s="1"/>
  <c r="BH70" i="22"/>
  <c r="BH88" i="22" s="1"/>
  <c r="BF70" i="22"/>
  <c r="BF88" i="22" s="1"/>
  <c r="BD70" i="22"/>
  <c r="BD88" i="22" s="1"/>
  <c r="BB70" i="22"/>
  <c r="BB88" i="22" s="1"/>
  <c r="AZ70" i="22"/>
  <c r="AZ88" i="22" s="1"/>
  <c r="BK70" i="22"/>
  <c r="BK88" i="22" s="1"/>
  <c r="BG70" i="22"/>
  <c r="BG88" i="22" s="1"/>
  <c r="BC70" i="22"/>
  <c r="BC88" i="22" s="1"/>
  <c r="BE70" i="22"/>
  <c r="BE88" i="22" s="1"/>
  <c r="BI70" i="22"/>
  <c r="BI88" i="22" s="1"/>
  <c r="BA70" i="22"/>
  <c r="BA88" i="22" s="1"/>
  <c r="H29" i="19"/>
  <c r="H48" i="19" s="1"/>
  <c r="BJ64" i="22"/>
  <c r="BH64" i="22"/>
  <c r="BF64" i="22"/>
  <c r="BD64" i="22"/>
  <c r="BB64" i="22"/>
  <c r="AZ64" i="22"/>
  <c r="BK64" i="22"/>
  <c r="BG64" i="22"/>
  <c r="BC64" i="22"/>
  <c r="BE64" i="22"/>
  <c r="BI64" i="22"/>
  <c r="BA64" i="22"/>
  <c r="AY74" i="22"/>
  <c r="AY92" i="22" s="1"/>
  <c r="AW74" i="22"/>
  <c r="AW92" i="22" s="1"/>
  <c r="AU74" i="22"/>
  <c r="AU92" i="22" s="1"/>
  <c r="AS74" i="22"/>
  <c r="AS92" i="22" s="1"/>
  <c r="AQ74" i="22"/>
  <c r="AQ92" i="22" s="1"/>
  <c r="AO74" i="22"/>
  <c r="AO92" i="22" s="1"/>
  <c r="G39" i="19"/>
  <c r="S58" i="19" s="1"/>
  <c r="AX74" i="22"/>
  <c r="AX92" i="22" s="1"/>
  <c r="AT74" i="22"/>
  <c r="AT92" i="22" s="1"/>
  <c r="AP74" i="22"/>
  <c r="AP92" i="22" s="1"/>
  <c r="AR74" i="22"/>
  <c r="AR92" i="22" s="1"/>
  <c r="AN74" i="22"/>
  <c r="AN92" i="22" s="1"/>
  <c r="AV74" i="22"/>
  <c r="AV92" i="22" s="1"/>
  <c r="D91" i="15"/>
  <c r="G37" i="19"/>
  <c r="G56" i="19" s="1"/>
  <c r="AX72" i="22"/>
  <c r="AX90" i="22" s="1"/>
  <c r="AV72" i="22"/>
  <c r="AV90" i="22" s="1"/>
  <c r="AT72" i="22"/>
  <c r="AT90" i="22" s="1"/>
  <c r="AR72" i="22"/>
  <c r="AR90" i="22" s="1"/>
  <c r="AP72" i="22"/>
  <c r="AP90" i="22" s="1"/>
  <c r="AN72" i="22"/>
  <c r="AN90" i="22" s="1"/>
  <c r="AY72" i="22"/>
  <c r="AY90" i="22" s="1"/>
  <c r="AU72" i="22"/>
  <c r="AU90" i="22" s="1"/>
  <c r="AQ72" i="22"/>
  <c r="AQ90" i="22" s="1"/>
  <c r="AW72" i="22"/>
  <c r="AW90" i="22" s="1"/>
  <c r="AO72" i="22"/>
  <c r="AO90" i="22" s="1"/>
  <c r="AS72" i="22"/>
  <c r="AS90" i="22" s="1"/>
  <c r="D89" i="15"/>
  <c r="G31" i="19"/>
  <c r="G50" i="19" s="1"/>
  <c r="AX66" i="22"/>
  <c r="AV66" i="22"/>
  <c r="AT66" i="22"/>
  <c r="AR66" i="22"/>
  <c r="AP66" i="22"/>
  <c r="AN66" i="22"/>
  <c r="AY66" i="22"/>
  <c r="AU66" i="22"/>
  <c r="AQ66" i="22"/>
  <c r="AW66" i="22"/>
  <c r="AO66" i="22"/>
  <c r="AS66" i="22"/>
  <c r="D83" i="15"/>
  <c r="G41" i="22"/>
  <c r="AW22" i="3"/>
  <c r="W22" i="3"/>
  <c r="G39" i="22"/>
  <c r="AW20" i="3"/>
  <c r="W20" i="3"/>
  <c r="G37" i="22"/>
  <c r="AW18" i="3"/>
  <c r="W18" i="3"/>
  <c r="H35" i="22"/>
  <c r="AX16" i="3"/>
  <c r="X16" i="3"/>
  <c r="G33" i="22"/>
  <c r="AW14" i="3"/>
  <c r="W14" i="3"/>
  <c r="G31" i="22"/>
  <c r="AW12" i="3"/>
  <c r="W12" i="3"/>
  <c r="G29" i="22"/>
  <c r="AW10" i="3"/>
  <c r="W10" i="3"/>
  <c r="O60" i="18"/>
  <c r="P21" i="3"/>
  <c r="O58" i="18"/>
  <c r="P19" i="3"/>
  <c r="O56" i="18"/>
  <c r="P17" i="3"/>
  <c r="H34" i="22"/>
  <c r="AX15" i="3"/>
  <c r="X15" i="3"/>
  <c r="H32" i="22"/>
  <c r="AX13" i="3"/>
  <c r="X13" i="3"/>
  <c r="H30" i="22"/>
  <c r="H48" i="22" s="1"/>
  <c r="H84" i="22" s="1"/>
  <c r="AX11" i="3"/>
  <c r="X11" i="3"/>
  <c r="H28" i="22"/>
  <c r="AX9" i="3"/>
  <c r="X9" i="3"/>
  <c r="G27" i="22"/>
  <c r="J23" i="3"/>
  <c r="AW8" i="3"/>
  <c r="W8" i="3"/>
  <c r="E22" i="40"/>
  <c r="AH23" i="3"/>
  <c r="D16" i="45"/>
  <c r="E15" i="45"/>
  <c r="AF78" i="22"/>
  <c r="AI78" i="22"/>
  <c r="AG78" i="22"/>
  <c r="D17" i="35"/>
  <c r="E16" i="35"/>
  <c r="I16" i="35" s="1"/>
  <c r="F164" i="27"/>
  <c r="F151" i="27" s="1"/>
  <c r="H61" i="19"/>
  <c r="G60" i="19"/>
  <c r="H13" i="30"/>
  <c r="J13" i="30" s="1"/>
  <c r="G52" i="19"/>
  <c r="I44" i="18"/>
  <c r="N8" i="15"/>
  <c r="M41" i="19"/>
  <c r="D93" i="3"/>
  <c r="N41" i="19" s="1"/>
  <c r="M28" i="19"/>
  <c r="D80" i="3"/>
  <c r="N28" i="19" s="1"/>
  <c r="X23" i="15"/>
  <c r="AL8" i="15"/>
  <c r="F21" i="40"/>
  <c r="AI22" i="3"/>
  <c r="F17" i="40"/>
  <c r="F35" i="40" s="1"/>
  <c r="F143" i="40" s="1"/>
  <c r="AI18" i="3"/>
  <c r="F13" i="40"/>
  <c r="F31" i="40" s="1"/>
  <c r="F139" i="40" s="1"/>
  <c r="AI14" i="3"/>
  <c r="F9" i="40"/>
  <c r="F27" i="40" s="1"/>
  <c r="F135" i="40" s="1"/>
  <c r="F153" i="40" s="1"/>
  <c r="AI10" i="3"/>
  <c r="F15" i="45"/>
  <c r="A14" i="45"/>
  <c r="K18" i="40"/>
  <c r="K36" i="40" s="1"/>
  <c r="K144" i="40" s="1"/>
  <c r="AN19" i="3"/>
  <c r="G14" i="40"/>
  <c r="G32" i="40" s="1"/>
  <c r="G140" i="40" s="1"/>
  <c r="AJ15" i="3"/>
  <c r="G10" i="40"/>
  <c r="G28" i="40" s="1"/>
  <c r="G136" i="40" s="1"/>
  <c r="G154" i="40" s="1"/>
  <c r="G172" i="40" s="1"/>
  <c r="G190" i="40" s="1"/>
  <c r="AJ11" i="3"/>
  <c r="H41" i="19"/>
  <c r="H60" i="19" s="1"/>
  <c r="BK76" i="22"/>
  <c r="BK94" i="22" s="1"/>
  <c r="BI76" i="22"/>
  <c r="BI94" i="22" s="1"/>
  <c r="BG76" i="22"/>
  <c r="BG94" i="22" s="1"/>
  <c r="BE76" i="22"/>
  <c r="BE94" i="22" s="1"/>
  <c r="BC76" i="22"/>
  <c r="BC94" i="22" s="1"/>
  <c r="BA76" i="22"/>
  <c r="BA94" i="22" s="1"/>
  <c r="BJ76" i="22"/>
  <c r="BJ94" i="22" s="1"/>
  <c r="BF76" i="22"/>
  <c r="BF94" i="22" s="1"/>
  <c r="BB76" i="22"/>
  <c r="BB94" i="22" s="1"/>
  <c r="BH76" i="22"/>
  <c r="BH94" i="22" s="1"/>
  <c r="AZ76" i="22"/>
  <c r="AZ94" i="22" s="1"/>
  <c r="BD76" i="22"/>
  <c r="BD94" i="22" s="1"/>
  <c r="H33" i="19"/>
  <c r="H52" i="19" s="1"/>
  <c r="BJ68" i="22"/>
  <c r="BJ86" i="22" s="1"/>
  <c r="BH68" i="22"/>
  <c r="BH86" i="22" s="1"/>
  <c r="BF68" i="22"/>
  <c r="BF86" i="22" s="1"/>
  <c r="BD68" i="22"/>
  <c r="BD86" i="22" s="1"/>
  <c r="BB68" i="22"/>
  <c r="BB86" i="22" s="1"/>
  <c r="AZ68" i="22"/>
  <c r="AZ86" i="22" s="1"/>
  <c r="BK68" i="22"/>
  <c r="BK86" i="22" s="1"/>
  <c r="BG68" i="22"/>
  <c r="BG86" i="22" s="1"/>
  <c r="BC68" i="22"/>
  <c r="BC86" i="22" s="1"/>
  <c r="BE68" i="22"/>
  <c r="BE86" i="22" s="1"/>
  <c r="BI68" i="22"/>
  <c r="BI86" i="22" s="1"/>
  <c r="BA68" i="22"/>
  <c r="BA86" i="22" s="1"/>
  <c r="AY75" i="22"/>
  <c r="AY93" i="22" s="1"/>
  <c r="AW75" i="22"/>
  <c r="AW93" i="22" s="1"/>
  <c r="AU75" i="22"/>
  <c r="AU93" i="22" s="1"/>
  <c r="AS75" i="22"/>
  <c r="AS93" i="22" s="1"/>
  <c r="AQ75" i="22"/>
  <c r="AQ93" i="22" s="1"/>
  <c r="AO75" i="22"/>
  <c r="AO93" i="22" s="1"/>
  <c r="G40" i="19"/>
  <c r="G59" i="19" s="1"/>
  <c r="AX75" i="22"/>
  <c r="AX93" i="22" s="1"/>
  <c r="AT75" i="22"/>
  <c r="AT93" i="22" s="1"/>
  <c r="AP75" i="22"/>
  <c r="AP93" i="22" s="1"/>
  <c r="AV75" i="22"/>
  <c r="AV93" i="22" s="1"/>
  <c r="AN75" i="22"/>
  <c r="AN93" i="22" s="1"/>
  <c r="AR75" i="22"/>
  <c r="AR93" i="22" s="1"/>
  <c r="D92" i="15"/>
  <c r="G38" i="19"/>
  <c r="G57" i="19" s="1"/>
  <c r="AX73" i="22"/>
  <c r="AX91" i="22" s="1"/>
  <c r="AV73" i="22"/>
  <c r="AV91" i="22" s="1"/>
  <c r="AT73" i="22"/>
  <c r="AT91" i="22" s="1"/>
  <c r="AR73" i="22"/>
  <c r="AR91" i="22" s="1"/>
  <c r="AP73" i="22"/>
  <c r="AP91" i="22" s="1"/>
  <c r="AN73" i="22"/>
  <c r="AN91" i="22" s="1"/>
  <c r="AY73" i="22"/>
  <c r="AY91" i="22" s="1"/>
  <c r="AU73" i="22"/>
  <c r="AU91" i="22" s="1"/>
  <c r="AQ73" i="22"/>
  <c r="AQ91" i="22" s="1"/>
  <c r="AS73" i="22"/>
  <c r="AS91" i="22" s="1"/>
  <c r="AW73" i="22"/>
  <c r="AW91" i="22" s="1"/>
  <c r="AO73" i="22"/>
  <c r="AO91" i="22" s="1"/>
  <c r="D90" i="15"/>
  <c r="G36" i="19"/>
  <c r="G55" i="19" s="1"/>
  <c r="AX71" i="22"/>
  <c r="AX89" i="22" s="1"/>
  <c r="AV71" i="22"/>
  <c r="AV89" i="22" s="1"/>
  <c r="AT71" i="22"/>
  <c r="AT89" i="22" s="1"/>
  <c r="AR71" i="22"/>
  <c r="AR89" i="22" s="1"/>
  <c r="AP71" i="22"/>
  <c r="AP89" i="22" s="1"/>
  <c r="AN71" i="22"/>
  <c r="AN89" i="22" s="1"/>
  <c r="AY71" i="22"/>
  <c r="AY89" i="22" s="1"/>
  <c r="AU71" i="22"/>
  <c r="AU89" i="22" s="1"/>
  <c r="AQ71" i="22"/>
  <c r="AQ89" i="22" s="1"/>
  <c r="AS71" i="22"/>
  <c r="AS89" i="22" s="1"/>
  <c r="AW71" i="22"/>
  <c r="AW89" i="22" s="1"/>
  <c r="AO71" i="22"/>
  <c r="AO89" i="22" s="1"/>
  <c r="D88" i="15"/>
  <c r="G34" i="19"/>
  <c r="G53" i="19" s="1"/>
  <c r="AX69" i="22"/>
  <c r="AX87" i="22" s="1"/>
  <c r="AV69" i="22"/>
  <c r="AV87" i="22" s="1"/>
  <c r="AT69" i="22"/>
  <c r="AT87" i="22" s="1"/>
  <c r="AR69" i="22"/>
  <c r="AR87" i="22" s="1"/>
  <c r="AP69" i="22"/>
  <c r="AP87" i="22" s="1"/>
  <c r="AN69" i="22"/>
  <c r="AN87" i="22" s="1"/>
  <c r="AY69" i="22"/>
  <c r="AY87" i="22" s="1"/>
  <c r="AU69" i="22"/>
  <c r="AU87" i="22" s="1"/>
  <c r="AQ69" i="22"/>
  <c r="AQ87" i="22" s="1"/>
  <c r="AS69" i="22"/>
  <c r="AS87" i="22" s="1"/>
  <c r="AW69" i="22"/>
  <c r="AW87" i="22" s="1"/>
  <c r="AO69" i="22"/>
  <c r="AO87" i="22" s="1"/>
  <c r="D86" i="15"/>
  <c r="G32" i="19"/>
  <c r="G51" i="19" s="1"/>
  <c r="AX67" i="22"/>
  <c r="AX85" i="22" s="1"/>
  <c r="AV67" i="22"/>
  <c r="AV85" i="22" s="1"/>
  <c r="AT67" i="22"/>
  <c r="AT85" i="22" s="1"/>
  <c r="AR67" i="22"/>
  <c r="AR85" i="22" s="1"/>
  <c r="AP67" i="22"/>
  <c r="AP85" i="22" s="1"/>
  <c r="AN67" i="22"/>
  <c r="AN85" i="22" s="1"/>
  <c r="AY67" i="22"/>
  <c r="AY85" i="22" s="1"/>
  <c r="AU67" i="22"/>
  <c r="AU85" i="22" s="1"/>
  <c r="AQ67" i="22"/>
  <c r="AQ85" i="22" s="1"/>
  <c r="AS67" i="22"/>
  <c r="AS85" i="22" s="1"/>
  <c r="AW67" i="22"/>
  <c r="AW85" i="22" s="1"/>
  <c r="AO67" i="22"/>
  <c r="AO85" i="22" s="1"/>
  <c r="D84" i="15"/>
  <c r="G30" i="19"/>
  <c r="G49" i="19" s="1"/>
  <c r="AX65" i="22"/>
  <c r="AV65" i="22"/>
  <c r="AT65" i="22"/>
  <c r="AR65" i="22"/>
  <c r="AP65" i="22"/>
  <c r="AN65" i="22"/>
  <c r="AY65" i="22"/>
  <c r="AU65" i="22"/>
  <c r="AQ65" i="22"/>
  <c r="AS65" i="22"/>
  <c r="AW65" i="22"/>
  <c r="AO65" i="22"/>
  <c r="D82" i="15"/>
  <c r="E13" i="31"/>
  <c r="I13" i="31" s="1"/>
  <c r="J13" i="31" s="1"/>
  <c r="D14" i="31"/>
  <c r="E13" i="29"/>
  <c r="I13" i="29" s="1"/>
  <c r="J13" i="29" s="1"/>
  <c r="D14" i="29"/>
  <c r="F7" i="40"/>
  <c r="AI8" i="3"/>
  <c r="V23" i="3"/>
  <c r="F42" i="22"/>
  <c r="AH78" i="22"/>
  <c r="AM78" i="22"/>
  <c r="AC78" i="22"/>
  <c r="J61" i="18"/>
  <c r="K22" i="3"/>
  <c r="J59" i="18"/>
  <c r="K20" i="3"/>
  <c r="J57" i="18"/>
  <c r="K18" i="3"/>
  <c r="K55" i="18"/>
  <c r="L16" i="3"/>
  <c r="J53" i="18"/>
  <c r="K14" i="3"/>
  <c r="J51" i="18"/>
  <c r="K12" i="3"/>
  <c r="J49" i="18"/>
  <c r="K10" i="3"/>
  <c r="M38" i="19"/>
  <c r="D90" i="3"/>
  <c r="N38" i="19" s="1"/>
  <c r="M34" i="19"/>
  <c r="D86" i="3"/>
  <c r="N34" i="19" s="1"/>
  <c r="D15" i="46"/>
  <c r="E14" i="46"/>
  <c r="I14" i="46" s="1"/>
  <c r="L40" i="22"/>
  <c r="BB21" i="3"/>
  <c r="AB21" i="3"/>
  <c r="L38" i="22"/>
  <c r="BB19" i="3"/>
  <c r="AB19" i="3"/>
  <c r="L36" i="22"/>
  <c r="BB17" i="3"/>
  <c r="AB17" i="3"/>
  <c r="K54" i="18"/>
  <c r="L15" i="3"/>
  <c r="K52" i="18"/>
  <c r="L13" i="3"/>
  <c r="K50" i="18"/>
  <c r="L11" i="3"/>
  <c r="L9" i="3"/>
  <c r="I62" i="18"/>
  <c r="K8" i="3"/>
  <c r="E40" i="40"/>
  <c r="E133" i="40"/>
  <c r="Y23" i="15"/>
  <c r="AM8" i="15"/>
  <c r="AJ78" i="22"/>
  <c r="AB78" i="22"/>
  <c r="AK78" i="22"/>
  <c r="E13" i="32"/>
  <c r="I13" i="32" s="1"/>
  <c r="J13" i="32" s="1"/>
  <c r="D14" i="32"/>
  <c r="G21" i="27"/>
  <c r="G77" i="17"/>
  <c r="F133" i="27"/>
  <c r="E33" i="14"/>
  <c r="E32" i="14" s="1"/>
  <c r="F16" i="46"/>
  <c r="A15" i="46"/>
  <c r="C13" i="35"/>
  <c r="C14" i="35" s="1"/>
  <c r="C15" i="35" s="1"/>
  <c r="C16" i="35" s="1"/>
  <c r="C17" i="35" s="1"/>
  <c r="C18" i="35" s="1"/>
  <c r="C19" i="35" s="1"/>
  <c r="C20" i="35" s="1"/>
  <c r="C21" i="35" s="1"/>
  <c r="C22" i="35" s="1"/>
  <c r="C23" i="35" s="1"/>
  <c r="C24" i="35" s="1"/>
  <c r="C25" i="35" s="1"/>
  <c r="C26" i="35" s="1"/>
  <c r="C27" i="35" s="1"/>
  <c r="C28" i="35" s="1"/>
  <c r="C29" i="35" s="1"/>
  <c r="C30" i="35" s="1"/>
  <c r="C31" i="35" s="1"/>
  <c r="C32" i="35" s="1"/>
  <c r="C33" i="35" s="1"/>
  <c r="C34" i="35" s="1"/>
  <c r="C35" i="35" s="1"/>
  <c r="C36" i="35" s="1"/>
  <c r="C37" i="35" s="1"/>
  <c r="C38" i="35" s="1"/>
  <c r="C39" i="35" s="1"/>
  <c r="C40" i="35" s="1"/>
  <c r="C41" i="35" s="1"/>
  <c r="C42" i="35" s="1"/>
  <c r="C43" i="35" s="1"/>
  <c r="C44" i="35" s="1"/>
  <c r="C45" i="35" s="1"/>
  <c r="C46" i="35" s="1"/>
  <c r="C47" i="35" s="1"/>
  <c r="C48" i="35" s="1"/>
  <c r="C49" i="35" s="1"/>
  <c r="C50" i="35" s="1"/>
  <c r="C51" i="35" s="1"/>
  <c r="C52" i="35" s="1"/>
  <c r="C53" i="35" s="1"/>
  <c r="C54" i="35" s="1"/>
  <c r="C55" i="35" s="1"/>
  <c r="C56" i="35" s="1"/>
  <c r="C57" i="35" s="1"/>
  <c r="C58" i="35" s="1"/>
  <c r="C59" i="35" s="1"/>
  <c r="C60" i="35" s="1"/>
  <c r="C61" i="35" s="1"/>
  <c r="C62" i="35" s="1"/>
  <c r="C63" i="35" s="1"/>
  <c r="C64" i="35" s="1"/>
  <c r="C65" i="35" s="1"/>
  <c r="C66" i="35" s="1"/>
  <c r="C67" i="35" s="1"/>
  <c r="C68" i="35" s="1"/>
  <c r="C69" i="35" s="1"/>
  <c r="C70" i="35" s="1"/>
  <c r="C71" i="35" s="1"/>
  <c r="C72" i="35" s="1"/>
  <c r="C73" i="35" s="1"/>
  <c r="C74" i="35" s="1"/>
  <c r="C75" i="35" s="1"/>
  <c r="C76" i="35" s="1"/>
  <c r="C77" i="35" s="1"/>
  <c r="C78" i="35" s="1"/>
  <c r="C79" i="35" s="1"/>
  <c r="C80" i="35" s="1"/>
  <c r="C81" i="35" s="1"/>
  <c r="C82" i="35" s="1"/>
  <c r="F75" i="27"/>
  <c r="F57" i="27" s="1"/>
  <c r="G59" i="17"/>
  <c r="J11" i="28"/>
  <c r="F12" i="28" s="1"/>
  <c r="F24" i="37"/>
  <c r="G35" i="37" s="1"/>
  <c r="G40" i="8" s="1"/>
  <c r="C13" i="46"/>
  <c r="C14" i="46" s="1"/>
  <c r="C15" i="46" s="1"/>
  <c r="C16" i="46" s="1"/>
  <c r="C17" i="46" s="1"/>
  <c r="C18" i="46" s="1"/>
  <c r="C19" i="46" s="1"/>
  <c r="C20" i="46" s="1"/>
  <c r="C21" i="46" s="1"/>
  <c r="C22" i="46" s="1"/>
  <c r="C23" i="46" s="1"/>
  <c r="C24" i="46" s="1"/>
  <c r="C25" i="46" s="1"/>
  <c r="C26" i="46" s="1"/>
  <c r="C27" i="46" s="1"/>
  <c r="C28" i="46" s="1"/>
  <c r="C29" i="46" s="1"/>
  <c r="C30" i="46" s="1"/>
  <c r="C31" i="46" s="1"/>
  <c r="C32" i="46" s="1"/>
  <c r="C33" i="46" s="1"/>
  <c r="C34" i="46" s="1"/>
  <c r="C35" i="46" s="1"/>
  <c r="C36" i="46" s="1"/>
  <c r="C37" i="46" s="1"/>
  <c r="C38" i="46" s="1"/>
  <c r="C39" i="46" s="1"/>
  <c r="C40" i="46" s="1"/>
  <c r="C41" i="46" s="1"/>
  <c r="C42" i="46" s="1"/>
  <c r="C43" i="46" s="1"/>
  <c r="C44" i="46" s="1"/>
  <c r="C45" i="46" s="1"/>
  <c r="C46" i="46" s="1"/>
  <c r="C47" i="46" s="1"/>
  <c r="C48" i="46" s="1"/>
  <c r="C49" i="46" s="1"/>
  <c r="C50" i="46" s="1"/>
  <c r="C51" i="46" s="1"/>
  <c r="C52" i="46" s="1"/>
  <c r="C53" i="46" s="1"/>
  <c r="C54" i="46" s="1"/>
  <c r="C55" i="46" s="1"/>
  <c r="C56" i="46" s="1"/>
  <c r="C57" i="46" s="1"/>
  <c r="C58" i="46" s="1"/>
  <c r="C59" i="46" s="1"/>
  <c r="C60" i="46" s="1"/>
  <c r="C61" i="46" s="1"/>
  <c r="C62" i="46" s="1"/>
  <c r="C63" i="46" s="1"/>
  <c r="C64" i="46" s="1"/>
  <c r="C65" i="46" s="1"/>
  <c r="C66" i="46" s="1"/>
  <c r="C67" i="46" s="1"/>
  <c r="C68" i="46" s="1"/>
  <c r="C69" i="46" s="1"/>
  <c r="C70" i="46" s="1"/>
  <c r="C71" i="46" s="1"/>
  <c r="C72" i="46" s="1"/>
  <c r="C73" i="46" s="1"/>
  <c r="C74" i="46" s="1"/>
  <c r="C75" i="46" s="1"/>
  <c r="C76" i="46" s="1"/>
  <c r="C77" i="46" s="1"/>
  <c r="C78" i="46" s="1"/>
  <c r="C79" i="46" s="1"/>
  <c r="C80" i="46" s="1"/>
  <c r="C81" i="46" s="1"/>
  <c r="C82" i="46" s="1"/>
  <c r="C13" i="30"/>
  <c r="C14" i="30" s="1"/>
  <c r="C15" i="30" s="1"/>
  <c r="C16" i="30" s="1"/>
  <c r="C17" i="30" s="1"/>
  <c r="C18" i="30" s="1"/>
  <c r="C19" i="30" s="1"/>
  <c r="C20" i="30" s="1"/>
  <c r="C21" i="30" s="1"/>
  <c r="C22" i="30" s="1"/>
  <c r="C23" i="30" s="1"/>
  <c r="C24" i="30" s="1"/>
  <c r="C25" i="30" s="1"/>
  <c r="C26" i="30" s="1"/>
  <c r="C27" i="30" s="1"/>
  <c r="C28" i="30" s="1"/>
  <c r="C29" i="30" s="1"/>
  <c r="C30" i="30" s="1"/>
  <c r="C31" i="30" s="1"/>
  <c r="C32" i="30" s="1"/>
  <c r="C33" i="30" s="1"/>
  <c r="C34" i="30" s="1"/>
  <c r="C35" i="30" s="1"/>
  <c r="C36" i="30" s="1"/>
  <c r="C37" i="30" s="1"/>
  <c r="C38" i="30" s="1"/>
  <c r="C39" i="30" s="1"/>
  <c r="C40" i="30" s="1"/>
  <c r="C41" i="30" s="1"/>
  <c r="C42" i="30" s="1"/>
  <c r="C43" i="30" s="1"/>
  <c r="C44" i="30" s="1"/>
  <c r="C45" i="30" s="1"/>
  <c r="C46" i="30" s="1"/>
  <c r="C47" i="30" s="1"/>
  <c r="C48" i="30" s="1"/>
  <c r="C49" i="30" s="1"/>
  <c r="C50" i="30" s="1"/>
  <c r="C51" i="30" s="1"/>
  <c r="C52" i="30" s="1"/>
  <c r="C53" i="30" s="1"/>
  <c r="C54" i="30" s="1"/>
  <c r="C55" i="30" s="1"/>
  <c r="C56" i="30" s="1"/>
  <c r="C57" i="30" s="1"/>
  <c r="C58" i="30" s="1"/>
  <c r="C59" i="30" s="1"/>
  <c r="C60" i="30" s="1"/>
  <c r="C61" i="30" s="1"/>
  <c r="C62" i="30" s="1"/>
  <c r="C63" i="30" s="1"/>
  <c r="C64" i="30" s="1"/>
  <c r="C65" i="30" s="1"/>
  <c r="C66" i="30" s="1"/>
  <c r="C67" i="30" s="1"/>
  <c r="C68" i="30" s="1"/>
  <c r="C69" i="30" s="1"/>
  <c r="C70" i="30" s="1"/>
  <c r="C71" i="30" s="1"/>
  <c r="C72" i="30" s="1"/>
  <c r="C73" i="30" s="1"/>
  <c r="C74" i="30" s="1"/>
  <c r="C75" i="30" s="1"/>
  <c r="C76" i="30" s="1"/>
  <c r="C77" i="30" s="1"/>
  <c r="C78" i="30" s="1"/>
  <c r="C79" i="30" s="1"/>
  <c r="C80" i="30" s="1"/>
  <c r="C81" i="30" s="1"/>
  <c r="C82" i="30" s="1"/>
  <c r="F40" i="8"/>
  <c r="F36" i="37"/>
  <c r="F134" i="27"/>
  <c r="F135" i="27"/>
  <c r="J12" i="31"/>
  <c r="G41" i="17"/>
  <c r="E34" i="37"/>
  <c r="T19" i="19"/>
  <c r="G23" i="17"/>
  <c r="H6" i="45"/>
  <c r="D90" i="39"/>
  <c r="R60" i="19"/>
  <c r="S22" i="19"/>
  <c r="C7" i="46"/>
  <c r="G7" i="46"/>
  <c r="B66" i="19"/>
  <c r="B85" i="19" s="1"/>
  <c r="B47" i="19"/>
  <c r="J11" i="30"/>
  <c r="I65" i="37"/>
  <c r="I68" i="37" s="1"/>
  <c r="R54" i="19"/>
  <c r="S16" i="19"/>
  <c r="J11" i="32"/>
  <c r="E102" i="27"/>
  <c r="E103" i="27"/>
  <c r="D22" i="39"/>
  <c r="C38" i="6" s="1"/>
  <c r="C39" i="6" s="1"/>
  <c r="D25" i="39"/>
  <c r="D40" i="39" s="1"/>
  <c r="E59" i="17"/>
  <c r="I15" i="45"/>
  <c r="I12" i="45"/>
  <c r="B56" i="19"/>
  <c r="B75" i="19"/>
  <c r="B94" i="19" s="1"/>
  <c r="E95" i="17"/>
  <c r="B74" i="19"/>
  <c r="B93" i="19" s="1"/>
  <c r="B55" i="19"/>
  <c r="B70" i="19"/>
  <c r="B89" i="19" s="1"/>
  <c r="B51" i="19"/>
  <c r="G9" i="27"/>
  <c r="F9" i="8" s="1"/>
  <c r="F103" i="27"/>
  <c r="F136" i="27"/>
  <c r="T20" i="19"/>
  <c r="B78" i="19"/>
  <c r="B97" i="19" s="1"/>
  <c r="B59" i="19"/>
  <c r="E94" i="27"/>
  <c r="S55" i="19"/>
  <c r="T17" i="19"/>
  <c r="E77" i="17"/>
  <c r="G95" i="17"/>
  <c r="I13" i="45"/>
  <c r="E76" i="27"/>
  <c r="E58" i="27" s="1"/>
  <c r="E40" i="27" s="1"/>
  <c r="D41" i="8" s="1"/>
  <c r="B60" i="19"/>
  <c r="B79" i="19"/>
  <c r="B98" i="19" s="1"/>
  <c r="T21" i="19"/>
  <c r="B48" i="19"/>
  <c r="B67" i="19"/>
  <c r="B86" i="19" s="1"/>
  <c r="D88" i="39"/>
  <c r="B49" i="19"/>
  <c r="B68" i="19"/>
  <c r="B87" i="19" s="1"/>
  <c r="D80" i="39"/>
  <c r="B57" i="19"/>
  <c r="B76" i="19"/>
  <c r="B95" i="19" s="1"/>
  <c r="G119" i="37"/>
  <c r="G122" i="37" s="1"/>
  <c r="F102" i="27"/>
  <c r="G201" i="37"/>
  <c r="G204" i="37" s="1"/>
  <c r="I12" i="46"/>
  <c r="B52" i="19"/>
  <c r="B71" i="19"/>
  <c r="B90" i="19" s="1"/>
  <c r="G7" i="45"/>
  <c r="C7" i="45"/>
  <c r="I11" i="45"/>
  <c r="I14" i="45"/>
  <c r="F93" i="27"/>
  <c r="F210" i="37"/>
  <c r="F213" i="37" s="1"/>
  <c r="G15" i="31"/>
  <c r="F16" i="31"/>
  <c r="D81" i="39"/>
  <c r="G16" i="30"/>
  <c r="F17" i="30"/>
  <c r="E39" i="39"/>
  <c r="E57" i="39" s="1"/>
  <c r="I13" i="46"/>
  <c r="H6" i="46"/>
  <c r="E23" i="17"/>
  <c r="J11" i="31"/>
  <c r="E93" i="27"/>
  <c r="B61" i="19"/>
  <c r="B80" i="19"/>
  <c r="B99" i="19" s="1"/>
  <c r="B73" i="19"/>
  <c r="B92" i="19" s="1"/>
  <c r="B54" i="19"/>
  <c r="E41" i="17"/>
  <c r="S61" i="19"/>
  <c r="T23" i="19"/>
  <c r="T61" i="19" s="1"/>
  <c r="R56" i="19"/>
  <c r="S18" i="19"/>
  <c r="R52" i="19"/>
  <c r="S14" i="19"/>
  <c r="D91" i="39"/>
  <c r="S51" i="19"/>
  <c r="T13" i="19"/>
  <c r="B53" i="19"/>
  <c r="B72" i="19"/>
  <c r="B91" i="19" s="1"/>
  <c r="J11" i="29"/>
  <c r="F12" i="29" s="1"/>
  <c r="E75" i="27"/>
  <c r="E72" i="27" s="1"/>
  <c r="J12" i="30"/>
  <c r="F19" i="32"/>
  <c r="G18" i="32"/>
  <c r="E28" i="27"/>
  <c r="E27" i="27" s="1"/>
  <c r="F28" i="27"/>
  <c r="F27" i="27" s="1"/>
  <c r="E12" i="8" s="1"/>
  <c r="F20" i="37"/>
  <c r="G34" i="37" s="1"/>
  <c r="G219" i="37"/>
  <c r="G222" i="37" s="1"/>
  <c r="J147" i="37"/>
  <c r="J150" i="37" s="1"/>
  <c r="J110" i="37"/>
  <c r="J113" i="37" s="1"/>
  <c r="J74" i="37"/>
  <c r="J77" i="37" s="1"/>
  <c r="I174" i="37"/>
  <c r="I177" i="37" s="1"/>
  <c r="X94" i="5"/>
  <c r="Y93" i="5" s="1"/>
  <c r="Z93" i="5" s="1"/>
  <c r="H10" i="37"/>
  <c r="J11" i="5"/>
  <c r="I9" i="37"/>
  <c r="K10" i="5"/>
  <c r="I11" i="37"/>
  <c r="K12" i="5"/>
  <c r="G20" i="38"/>
  <c r="H12" i="37"/>
  <c r="H8" i="37"/>
  <c r="I7" i="37"/>
  <c r="H15" i="37"/>
  <c r="I14" i="37"/>
  <c r="K17" i="5"/>
  <c r="I16" i="37"/>
  <c r="L144" i="37"/>
  <c r="L151" i="37" s="1"/>
  <c r="K149" i="37"/>
  <c r="K145" i="37"/>
  <c r="K148" i="37"/>
  <c r="K146" i="37"/>
  <c r="L107" i="37"/>
  <c r="K112" i="37"/>
  <c r="K111" i="37"/>
  <c r="K109" i="37"/>
  <c r="K108" i="37"/>
  <c r="L71" i="37"/>
  <c r="L78" i="37" s="1"/>
  <c r="K76" i="37"/>
  <c r="K75" i="37"/>
  <c r="K73" i="37"/>
  <c r="K72" i="37"/>
  <c r="G78" i="8"/>
  <c r="F79" i="8"/>
  <c r="G6" i="9"/>
  <c r="AT43" i="3"/>
  <c r="AU43" i="3" s="1"/>
  <c r="AV43" i="3" s="1"/>
  <c r="AW43" i="3" s="1"/>
  <c r="AX43" i="3" s="1"/>
  <c r="AY43" i="3" s="1"/>
  <c r="AZ43" i="3" s="1"/>
  <c r="BA43" i="3" s="1"/>
  <c r="BB43" i="3" s="1"/>
  <c r="BC43" i="3" s="1"/>
  <c r="BD43" i="3" s="1"/>
  <c r="BE43" i="3" s="1"/>
  <c r="AH43" i="3"/>
  <c r="AI43" i="3" s="1"/>
  <c r="AJ43" i="3" s="1"/>
  <c r="AK43" i="3" s="1"/>
  <c r="AL43" i="3" s="1"/>
  <c r="AM43" i="3" s="1"/>
  <c r="AN43" i="3" s="1"/>
  <c r="AO43" i="3" s="1"/>
  <c r="AP43" i="3" s="1"/>
  <c r="AQ43" i="3" s="1"/>
  <c r="AR43" i="3" s="1"/>
  <c r="I116" i="37"/>
  <c r="H121" i="37"/>
  <c r="H120" i="37"/>
  <c r="H118" i="37"/>
  <c r="H117" i="37"/>
  <c r="H45" i="37"/>
  <c r="H49" i="37"/>
  <c r="H48" i="37"/>
  <c r="H46" i="37"/>
  <c r="I44" i="37"/>
  <c r="I51" i="37" s="1"/>
  <c r="I27" i="37"/>
  <c r="H26" i="37"/>
  <c r="G70" i="27"/>
  <c r="G136" i="27"/>
  <c r="G135" i="27"/>
  <c r="G134" i="27"/>
  <c r="G133" i="27"/>
  <c r="G103" i="27"/>
  <c r="G102" i="27"/>
  <c r="G94" i="27"/>
  <c r="G93" i="27"/>
  <c r="G76" i="27"/>
  <c r="G75" i="27"/>
  <c r="G68" i="27"/>
  <c r="G67" i="27"/>
  <c r="G66" i="27"/>
  <c r="G62" i="27"/>
  <c r="F77" i="27"/>
  <c r="F71" i="27"/>
  <c r="F79" i="27"/>
  <c r="D226" i="14"/>
  <c r="D237" i="14"/>
  <c r="D233" i="14"/>
  <c r="E89" i="14"/>
  <c r="D231" i="14"/>
  <c r="D159" i="14"/>
  <c r="D86" i="14"/>
  <c r="E87" i="14"/>
  <c r="C76" i="38"/>
  <c r="C48" i="38"/>
  <c r="D45" i="38"/>
  <c r="E45" i="38" s="1"/>
  <c r="F45" i="38" s="1"/>
  <c r="G45" i="38" s="1"/>
  <c r="H45" i="38" s="1"/>
  <c r="I45" i="38" s="1"/>
  <c r="J45" i="38" s="1"/>
  <c r="K45" i="38" s="1"/>
  <c r="L45" i="38" s="1"/>
  <c r="M45" i="38" s="1"/>
  <c r="N45" i="38" s="1"/>
  <c r="O45" i="38" s="1"/>
  <c r="P45" i="38" s="1"/>
  <c r="Q45" i="38" s="1"/>
  <c r="R45" i="38" s="1"/>
  <c r="S45" i="38" s="1"/>
  <c r="T45" i="38" s="1"/>
  <c r="U45" i="38" s="1"/>
  <c r="V45" i="38" s="1"/>
  <c r="W45" i="38" s="1"/>
  <c r="X45" i="38" s="1"/>
  <c r="Y45" i="38" s="1"/>
  <c r="Z45" i="38" s="1"/>
  <c r="AA45" i="38" s="1"/>
  <c r="AB45" i="38" s="1"/>
  <c r="AC45" i="38" s="1"/>
  <c r="AD45" i="38" s="1"/>
  <c r="AE45" i="38" s="1"/>
  <c r="AF45" i="38" s="1"/>
  <c r="AG45" i="38" s="1"/>
  <c r="AH45" i="38" s="1"/>
  <c r="AI45" i="38" s="1"/>
  <c r="AJ45" i="38" s="1"/>
  <c r="AK45" i="38" s="1"/>
  <c r="AL45" i="38" s="1"/>
  <c r="AM45" i="38" s="1"/>
  <c r="AN45" i="38" s="1"/>
  <c r="AO45" i="38" s="1"/>
  <c r="AP45" i="38" s="1"/>
  <c r="AQ45" i="38" s="1"/>
  <c r="AR45" i="38" s="1"/>
  <c r="AS45" i="38" s="1"/>
  <c r="AT45" i="38" s="1"/>
  <c r="AU45" i="38" s="1"/>
  <c r="AV45" i="38" s="1"/>
  <c r="AW45" i="38" s="1"/>
  <c r="AX45" i="38" s="1"/>
  <c r="AY45" i="38" s="1"/>
  <c r="AZ45" i="38" s="1"/>
  <c r="BA45" i="38" s="1"/>
  <c r="BB45" i="38" s="1"/>
  <c r="BC45" i="38" s="1"/>
  <c r="BD45" i="38" s="1"/>
  <c r="BE45" i="38" s="1"/>
  <c r="BF45" i="38" s="1"/>
  <c r="BG45" i="38" s="1"/>
  <c r="BH45" i="38" s="1"/>
  <c r="BI45" i="38" s="1"/>
  <c r="BJ45" i="38" s="1"/>
  <c r="K171" i="37"/>
  <c r="K178" i="37" s="1"/>
  <c r="J176" i="37"/>
  <c r="J172" i="37"/>
  <c r="J175" i="37"/>
  <c r="J173" i="37"/>
  <c r="G15" i="48"/>
  <c r="G22" i="48" s="1"/>
  <c r="G6" i="48"/>
  <c r="F68" i="9"/>
  <c r="F22" i="9"/>
  <c r="G7" i="42"/>
  <c r="G26" i="42" s="1"/>
  <c r="F7" i="7"/>
  <c r="F59" i="9"/>
  <c r="G7" i="9"/>
  <c r="H207" i="37"/>
  <c r="G212" i="37"/>
  <c r="G211" i="37"/>
  <c r="G209" i="37"/>
  <c r="G208" i="37"/>
  <c r="T79" i="3"/>
  <c r="H79" i="3"/>
  <c r="I79" i="3" s="1"/>
  <c r="J79" i="3" s="1"/>
  <c r="K79" i="3" s="1"/>
  <c r="L79" i="3" s="1"/>
  <c r="M79" i="3" s="1"/>
  <c r="N79" i="3" s="1"/>
  <c r="O79" i="3" s="1"/>
  <c r="P79" i="3" s="1"/>
  <c r="Q79" i="3" s="1"/>
  <c r="R79" i="3" s="1"/>
  <c r="G140" i="37"/>
  <c r="G139" i="37"/>
  <c r="G137" i="37"/>
  <c r="G136" i="37"/>
  <c r="H135" i="37"/>
  <c r="H142" i="37" s="1"/>
  <c r="K98" i="37"/>
  <c r="J103" i="37"/>
  <c r="J99" i="37"/>
  <c r="K62" i="37"/>
  <c r="K69" i="37" s="1"/>
  <c r="J67" i="37"/>
  <c r="J66" i="37"/>
  <c r="J64" i="37"/>
  <c r="J63" i="37"/>
  <c r="E88" i="27"/>
  <c r="E86" i="27"/>
  <c r="E80" i="27"/>
  <c r="E9" i="8"/>
  <c r="F8" i="27"/>
  <c r="F155" i="27"/>
  <c r="F161" i="27"/>
  <c r="D229" i="14"/>
  <c r="E85" i="14"/>
  <c r="D225" i="14"/>
  <c r="D80" i="14"/>
  <c r="D32" i="14"/>
  <c r="D53" i="14" s="1"/>
  <c r="E96" i="14"/>
  <c r="D240" i="14"/>
  <c r="E92" i="14"/>
  <c r="D236" i="14"/>
  <c r="E88" i="14"/>
  <c r="D232" i="14"/>
  <c r="D13" i="8"/>
  <c r="AA7" i="15"/>
  <c r="N7" i="15"/>
  <c r="I216" i="37"/>
  <c r="H221" i="37"/>
  <c r="H220" i="37"/>
  <c r="H218" i="37"/>
  <c r="H217" i="37"/>
  <c r="E60" i="39"/>
  <c r="F42" i="39"/>
  <c r="G42" i="39" s="1"/>
  <c r="H42" i="39" s="1"/>
  <c r="I42" i="39" s="1"/>
  <c r="J42" i="39" s="1"/>
  <c r="K42" i="39" s="1"/>
  <c r="L42" i="39" s="1"/>
  <c r="M42" i="39" s="1"/>
  <c r="N42" i="39" s="1"/>
  <c r="O42" i="39" s="1"/>
  <c r="P42" i="39" s="1"/>
  <c r="Q42" i="39" s="1"/>
  <c r="R42" i="39" s="1"/>
  <c r="S42" i="39" s="1"/>
  <c r="T42" i="39" s="1"/>
  <c r="U42" i="39" s="1"/>
  <c r="V42" i="39" s="1"/>
  <c r="W42" i="39" s="1"/>
  <c r="X42" i="39" s="1"/>
  <c r="Y42" i="39" s="1"/>
  <c r="Z42" i="39" s="1"/>
  <c r="AA42" i="39" s="1"/>
  <c r="AB42" i="39" s="1"/>
  <c r="AC42" i="39" s="1"/>
  <c r="AD42" i="39" s="1"/>
  <c r="AE42" i="39" s="1"/>
  <c r="AF42" i="39" s="1"/>
  <c r="AG42" i="39" s="1"/>
  <c r="AH42" i="39" s="1"/>
  <c r="AI42" i="39" s="1"/>
  <c r="AJ42" i="39" s="1"/>
  <c r="AK42" i="39" s="1"/>
  <c r="AL42" i="39" s="1"/>
  <c r="AM42" i="39" s="1"/>
  <c r="AN42" i="39" s="1"/>
  <c r="AO42" i="39" s="1"/>
  <c r="AP42" i="39" s="1"/>
  <c r="AQ42" i="39" s="1"/>
  <c r="AR42" i="39" s="1"/>
  <c r="AS42" i="39" s="1"/>
  <c r="AT42" i="39" s="1"/>
  <c r="AU42" i="39" s="1"/>
  <c r="AV42" i="39" s="1"/>
  <c r="AW42" i="39" s="1"/>
  <c r="AX42" i="39" s="1"/>
  <c r="AY42" i="39" s="1"/>
  <c r="AZ42" i="39" s="1"/>
  <c r="BA42" i="39" s="1"/>
  <c r="BB42" i="39" s="1"/>
  <c r="BC42" i="39" s="1"/>
  <c r="BD42" i="39" s="1"/>
  <c r="BE42" i="39" s="1"/>
  <c r="BF42" i="39" s="1"/>
  <c r="BG42" i="39" s="1"/>
  <c r="BH42" i="39" s="1"/>
  <c r="BI42" i="39" s="1"/>
  <c r="BJ42" i="39" s="1"/>
  <c r="BK42" i="39" s="1"/>
  <c r="BL42" i="39" s="1"/>
  <c r="I189" i="37"/>
  <c r="H194" i="37"/>
  <c r="H190" i="37"/>
  <c r="H193" i="37"/>
  <c r="H191" i="37"/>
  <c r="G192" i="37"/>
  <c r="G195" i="37" s="1"/>
  <c r="J125" i="37"/>
  <c r="I130" i="37"/>
  <c r="I129" i="37"/>
  <c r="I127" i="37"/>
  <c r="I126" i="37"/>
  <c r="H128" i="37"/>
  <c r="H131" i="37" s="1"/>
  <c r="J89" i="37"/>
  <c r="I94" i="37"/>
  <c r="I93" i="37"/>
  <c r="I91" i="37"/>
  <c r="I90" i="37"/>
  <c r="H92" i="37"/>
  <c r="H95" i="37" s="1"/>
  <c r="J53" i="37"/>
  <c r="J60" i="37" s="1"/>
  <c r="I58" i="37"/>
  <c r="I57" i="37"/>
  <c r="I55" i="37"/>
  <c r="I54" i="37"/>
  <c r="H56" i="37"/>
  <c r="H59" i="37" s="1"/>
  <c r="G102" i="14"/>
  <c r="H73" i="14"/>
  <c r="H72" i="14"/>
  <c r="H71" i="14"/>
  <c r="H70" i="14"/>
  <c r="H69" i="14"/>
  <c r="H68" i="14"/>
  <c r="H67" i="14"/>
  <c r="H66" i="14"/>
  <c r="H65" i="14"/>
  <c r="H62" i="14"/>
  <c r="H61" i="14"/>
  <c r="H60" i="14"/>
  <c r="H59" i="14"/>
  <c r="H58" i="14"/>
  <c r="H57" i="14"/>
  <c r="I6" i="14"/>
  <c r="H55" i="14"/>
  <c r="I153" i="37"/>
  <c r="I160" i="37" s="1"/>
  <c r="H158" i="37"/>
  <c r="H154" i="37"/>
  <c r="H157" i="37"/>
  <c r="H155" i="37"/>
  <c r="G156" i="37"/>
  <c r="G159" i="37" s="1"/>
  <c r="I80" i="37"/>
  <c r="H85" i="37"/>
  <c r="H84" i="37"/>
  <c r="H82" i="37"/>
  <c r="H81" i="37"/>
  <c r="G83" i="37"/>
  <c r="G86" i="37" s="1"/>
  <c r="G47" i="37"/>
  <c r="G50" i="37" s="1"/>
  <c r="H150" i="27"/>
  <c r="H43" i="27"/>
  <c r="H52" i="27" s="1"/>
  <c r="H34" i="27"/>
  <c r="H32" i="27"/>
  <c r="H31" i="27"/>
  <c r="H30" i="27"/>
  <c r="H29" i="27"/>
  <c r="H28" i="27"/>
  <c r="H26" i="27"/>
  <c r="H25" i="27"/>
  <c r="H24" i="27"/>
  <c r="H23" i="27"/>
  <c r="H22" i="27"/>
  <c r="H20" i="27"/>
  <c r="H19" i="27"/>
  <c r="H18" i="27"/>
  <c r="H17" i="27"/>
  <c r="H16" i="27"/>
  <c r="H14" i="27"/>
  <c r="H13" i="27"/>
  <c r="H12" i="27"/>
  <c r="H11" i="27"/>
  <c r="H10" i="27"/>
  <c r="I7" i="27"/>
  <c r="H61" i="27"/>
  <c r="G15" i="27"/>
  <c r="G27" i="27"/>
  <c r="G169" i="27"/>
  <c r="G168" i="27"/>
  <c r="G167" i="27"/>
  <c r="G166" i="27"/>
  <c r="G165" i="27"/>
  <c r="G159" i="27"/>
  <c r="G157" i="27"/>
  <c r="G162" i="27"/>
  <c r="G160" i="27"/>
  <c r="G156" i="27"/>
  <c r="G154" i="27"/>
  <c r="D228" i="14"/>
  <c r="F38" i="14"/>
  <c r="F85" i="14" s="1"/>
  <c r="F37" i="14"/>
  <c r="F36" i="14"/>
  <c r="F35" i="14"/>
  <c r="F34" i="14"/>
  <c r="F81" i="14" s="1"/>
  <c r="G31" i="14"/>
  <c r="F49" i="14"/>
  <c r="F96" i="14" s="1"/>
  <c r="F48" i="14"/>
  <c r="F47" i="14"/>
  <c r="F46" i="14"/>
  <c r="F93" i="14" s="1"/>
  <c r="F45" i="14"/>
  <c r="F92" i="14" s="1"/>
  <c r="F44" i="14"/>
  <c r="F43" i="14"/>
  <c r="F42" i="14"/>
  <c r="F89" i="14" s="1"/>
  <c r="F41" i="14"/>
  <c r="F88" i="14" s="1"/>
  <c r="F40" i="14"/>
  <c r="F87" i="14" s="1"/>
  <c r="E39" i="14"/>
  <c r="D239" i="14"/>
  <c r="E95" i="14"/>
  <c r="D235" i="14"/>
  <c r="E91" i="14"/>
  <c r="D41" i="38"/>
  <c r="E42" i="38"/>
  <c r="J162" i="37"/>
  <c r="J169" i="37" s="1"/>
  <c r="I166" i="37"/>
  <c r="I164" i="37"/>
  <c r="I167" i="37"/>
  <c r="I163" i="37"/>
  <c r="H165" i="37"/>
  <c r="H168" i="37" s="1"/>
  <c r="U61" i="3"/>
  <c r="V61" i="3" s="1"/>
  <c r="W61" i="3" s="1"/>
  <c r="X61" i="3" s="1"/>
  <c r="Y61" i="3" s="1"/>
  <c r="Z61" i="3" s="1"/>
  <c r="AA61" i="3" s="1"/>
  <c r="AB61" i="3" s="1"/>
  <c r="AC61" i="3" s="1"/>
  <c r="AD61" i="3" s="1"/>
  <c r="AE61" i="3" s="1"/>
  <c r="AG61" i="3"/>
  <c r="L180" i="37"/>
  <c r="L187" i="37" s="1"/>
  <c r="K185" i="37"/>
  <c r="K181" i="37"/>
  <c r="K184" i="37"/>
  <c r="K182" i="37"/>
  <c r="J183" i="37"/>
  <c r="J186" i="37" s="1"/>
  <c r="F138" i="37"/>
  <c r="F141" i="37" s="1"/>
  <c r="D96" i="40"/>
  <c r="E78" i="40"/>
  <c r="F78" i="40" s="1"/>
  <c r="G78" i="40" s="1"/>
  <c r="H78" i="40" s="1"/>
  <c r="I78" i="40" s="1"/>
  <c r="J78" i="40" s="1"/>
  <c r="K78" i="40" s="1"/>
  <c r="L78" i="40" s="1"/>
  <c r="M78" i="40" s="1"/>
  <c r="N78" i="40" s="1"/>
  <c r="O78" i="40" s="1"/>
  <c r="P78" i="40" s="1"/>
  <c r="Q78" i="40" s="1"/>
  <c r="R78" i="40" s="1"/>
  <c r="S78" i="40" s="1"/>
  <c r="T78" i="40" s="1"/>
  <c r="U78" i="40" s="1"/>
  <c r="V78" i="40" s="1"/>
  <c r="W78" i="40" s="1"/>
  <c r="X78" i="40" s="1"/>
  <c r="Y78" i="40" s="1"/>
  <c r="Z78" i="40" s="1"/>
  <c r="AA78" i="40" s="1"/>
  <c r="AB78" i="40" s="1"/>
  <c r="AC78" i="40" s="1"/>
  <c r="AD78" i="40" s="1"/>
  <c r="AE78" i="40" s="1"/>
  <c r="AF78" i="40" s="1"/>
  <c r="AG78" i="40" s="1"/>
  <c r="AH78" i="40" s="1"/>
  <c r="AI78" i="40" s="1"/>
  <c r="AJ78" i="40" s="1"/>
  <c r="AK78" i="40" s="1"/>
  <c r="AL78" i="40" s="1"/>
  <c r="AM78" i="40" s="1"/>
  <c r="AN78" i="40" s="1"/>
  <c r="AO78" i="40" s="1"/>
  <c r="AP78" i="40" s="1"/>
  <c r="AQ78" i="40" s="1"/>
  <c r="AR78" i="40" s="1"/>
  <c r="AS78" i="40" s="1"/>
  <c r="AT78" i="40" s="1"/>
  <c r="AU78" i="40" s="1"/>
  <c r="AV78" i="40" s="1"/>
  <c r="AW78" i="40" s="1"/>
  <c r="AX78" i="40" s="1"/>
  <c r="AY78" i="40" s="1"/>
  <c r="AZ78" i="40" s="1"/>
  <c r="BA78" i="40" s="1"/>
  <c r="BB78" i="40" s="1"/>
  <c r="BC78" i="40" s="1"/>
  <c r="BD78" i="40" s="1"/>
  <c r="BE78" i="40" s="1"/>
  <c r="BF78" i="40" s="1"/>
  <c r="BG78" i="40" s="1"/>
  <c r="BH78" i="40" s="1"/>
  <c r="BI78" i="40" s="1"/>
  <c r="BJ78" i="40" s="1"/>
  <c r="BK78" i="40" s="1"/>
  <c r="H203" i="37"/>
  <c r="H202" i="37"/>
  <c r="H200" i="37"/>
  <c r="H199" i="37"/>
  <c r="I198" i="37"/>
  <c r="F63" i="27"/>
  <c r="F158" i="27"/>
  <c r="D227" i="14"/>
  <c r="E83" i="14"/>
  <c r="E81" i="14"/>
  <c r="E94" i="14"/>
  <c r="D238" i="14"/>
  <c r="E90" i="14"/>
  <c r="D234" i="14"/>
  <c r="G12" i="35"/>
  <c r="H12" i="35"/>
  <c r="F14" i="35"/>
  <c r="A13" i="35"/>
  <c r="J11" i="35"/>
  <c r="F171" i="40" l="1"/>
  <c r="F189" i="40"/>
  <c r="BA63" i="22"/>
  <c r="BC63" i="22"/>
  <c r="AZ63" i="22"/>
  <c r="E8" i="27"/>
  <c r="F39" i="27"/>
  <c r="E31" i="8"/>
  <c r="G57" i="27"/>
  <c r="F31" i="8" s="1"/>
  <c r="G58" i="27"/>
  <c r="G40" i="27" s="1"/>
  <c r="F41" i="8" s="1"/>
  <c r="E57" i="27"/>
  <c r="D31" i="8" s="1"/>
  <c r="E54" i="27"/>
  <c r="E36" i="27" s="1"/>
  <c r="G12" i="29"/>
  <c r="F13" i="29" s="1"/>
  <c r="J67" i="18"/>
  <c r="K68" i="18"/>
  <c r="S59" i="19"/>
  <c r="G47" i="22"/>
  <c r="G83" i="22" s="1"/>
  <c r="F60" i="22"/>
  <c r="F96" i="22"/>
  <c r="S57" i="19"/>
  <c r="G152" i="40"/>
  <c r="G170" i="40" s="1"/>
  <c r="G188" i="40" s="1"/>
  <c r="G12" i="28"/>
  <c r="F13" i="28" s="1"/>
  <c r="E40" i="37"/>
  <c r="F40" i="37" s="1"/>
  <c r="F153" i="27"/>
  <c r="F93" i="39"/>
  <c r="E93" i="39"/>
  <c r="K66" i="18"/>
  <c r="H46" i="22"/>
  <c r="H82" i="22" s="1"/>
  <c r="J65" i="18"/>
  <c r="G80" i="39"/>
  <c r="E148" i="40"/>
  <c r="E151" i="40"/>
  <c r="D148" i="40"/>
  <c r="D151" i="40"/>
  <c r="G45" i="22"/>
  <c r="D12" i="8"/>
  <c r="D8" i="8" s="1"/>
  <c r="F11" i="8"/>
  <c r="O7" i="17"/>
  <c r="P7" i="17" s="1"/>
  <c r="E85" i="27"/>
  <c r="E84" i="27"/>
  <c r="G58" i="19"/>
  <c r="F72" i="27"/>
  <c r="F74" i="27" s="1"/>
  <c r="F73" i="27" s="1"/>
  <c r="G144" i="27"/>
  <c r="E122" i="27"/>
  <c r="G147" i="27"/>
  <c r="E145" i="27"/>
  <c r="E123" i="27"/>
  <c r="G145" i="27"/>
  <c r="G146" i="27"/>
  <c r="I3" i="25" a="1"/>
  <c r="I3" i="25" s="1"/>
  <c r="G158" i="27"/>
  <c r="G20" i="37"/>
  <c r="H34" i="37" s="1"/>
  <c r="H39" i="8" s="1"/>
  <c r="AM23" i="15"/>
  <c r="F7" i="39"/>
  <c r="J62" i="18"/>
  <c r="L8" i="3"/>
  <c r="M9" i="3"/>
  <c r="L50" i="18"/>
  <c r="M11" i="3"/>
  <c r="L52" i="18"/>
  <c r="M13" i="3"/>
  <c r="L54" i="18"/>
  <c r="M15" i="3"/>
  <c r="L18" i="40"/>
  <c r="L36" i="40" s="1"/>
  <c r="L144" i="40" s="1"/>
  <c r="AO19" i="3"/>
  <c r="AF19" i="15" s="1"/>
  <c r="AT19" i="15" s="1"/>
  <c r="M18" i="39" s="1"/>
  <c r="M36" i="39" s="1"/>
  <c r="M54" i="39" s="1"/>
  <c r="H29" i="22"/>
  <c r="AX10" i="3"/>
  <c r="X10" i="3"/>
  <c r="H31" i="22"/>
  <c r="AX12" i="3"/>
  <c r="X12" i="3"/>
  <c r="H33" i="22"/>
  <c r="AX14" i="3"/>
  <c r="X14" i="3"/>
  <c r="I35" i="22"/>
  <c r="AY16" i="3"/>
  <c r="Y16" i="3"/>
  <c r="H37" i="22"/>
  <c r="AX18" i="3"/>
  <c r="X18" i="3"/>
  <c r="H39" i="22"/>
  <c r="AX20" i="3"/>
  <c r="X20" i="3"/>
  <c r="H41" i="22"/>
  <c r="AX22" i="3"/>
  <c r="X22" i="3"/>
  <c r="F22" i="40"/>
  <c r="F25" i="40"/>
  <c r="F133" i="40" s="1"/>
  <c r="F151" i="40" s="1"/>
  <c r="E14" i="29"/>
  <c r="I14" i="29" s="1"/>
  <c r="D15" i="29"/>
  <c r="H14" i="29"/>
  <c r="E14" i="31"/>
  <c r="I14" i="31" s="1"/>
  <c r="D15" i="31"/>
  <c r="H14" i="31"/>
  <c r="H30" i="19"/>
  <c r="H49" i="19" s="1"/>
  <c r="BJ65" i="22"/>
  <c r="BH65" i="22"/>
  <c r="BF65" i="22"/>
  <c r="BD65" i="22"/>
  <c r="BB65" i="22"/>
  <c r="AZ65" i="22"/>
  <c r="BK65" i="22"/>
  <c r="BG65" i="22"/>
  <c r="BC65" i="22"/>
  <c r="BI65" i="22"/>
  <c r="BA65" i="22"/>
  <c r="BE65" i="22"/>
  <c r="H32" i="19"/>
  <c r="H51" i="19" s="1"/>
  <c r="BJ67" i="22"/>
  <c r="BJ85" i="22" s="1"/>
  <c r="BH67" i="22"/>
  <c r="BH85" i="22" s="1"/>
  <c r="BF67" i="22"/>
  <c r="BF85" i="22" s="1"/>
  <c r="BD67" i="22"/>
  <c r="BD85" i="22" s="1"/>
  <c r="BB67" i="22"/>
  <c r="BB85" i="22" s="1"/>
  <c r="AZ67" i="22"/>
  <c r="AZ85" i="22" s="1"/>
  <c r="BK67" i="22"/>
  <c r="BK85" i="22" s="1"/>
  <c r="BG67" i="22"/>
  <c r="BG85" i="22" s="1"/>
  <c r="BC67" i="22"/>
  <c r="BC85" i="22" s="1"/>
  <c r="BI67" i="22"/>
  <c r="BI85" i="22" s="1"/>
  <c r="BA67" i="22"/>
  <c r="BA85" i="22" s="1"/>
  <c r="BE67" i="22"/>
  <c r="BE85" i="22" s="1"/>
  <c r="H34" i="19"/>
  <c r="H53" i="19" s="1"/>
  <c r="BJ69" i="22"/>
  <c r="BJ87" i="22" s="1"/>
  <c r="BH69" i="22"/>
  <c r="BH87" i="22" s="1"/>
  <c r="BF69" i="22"/>
  <c r="BF87" i="22" s="1"/>
  <c r="BD69" i="22"/>
  <c r="BD87" i="22" s="1"/>
  <c r="BB69" i="22"/>
  <c r="BB87" i="22" s="1"/>
  <c r="AZ69" i="22"/>
  <c r="AZ87" i="22" s="1"/>
  <c r="BK69" i="22"/>
  <c r="BK87" i="22" s="1"/>
  <c r="BG69" i="22"/>
  <c r="BG87" i="22" s="1"/>
  <c r="BC69" i="22"/>
  <c r="BC87" i="22" s="1"/>
  <c r="BI69" i="22"/>
  <c r="BI87" i="22" s="1"/>
  <c r="BA69" i="22"/>
  <c r="BA87" i="22" s="1"/>
  <c r="BE69" i="22"/>
  <c r="BE87" i="22" s="1"/>
  <c r="H36" i="19"/>
  <c r="H55" i="19" s="1"/>
  <c r="BJ71" i="22"/>
  <c r="BJ89" i="22" s="1"/>
  <c r="BH71" i="22"/>
  <c r="BH89" i="22" s="1"/>
  <c r="BF71" i="22"/>
  <c r="BF89" i="22" s="1"/>
  <c r="BD71" i="22"/>
  <c r="BD89" i="22" s="1"/>
  <c r="BB71" i="22"/>
  <c r="BB89" i="22" s="1"/>
  <c r="AZ71" i="22"/>
  <c r="AZ89" i="22" s="1"/>
  <c r="BK71" i="22"/>
  <c r="BK89" i="22" s="1"/>
  <c r="BG71" i="22"/>
  <c r="BG89" i="22" s="1"/>
  <c r="BC71" i="22"/>
  <c r="BC89" i="22" s="1"/>
  <c r="BI71" i="22"/>
  <c r="BI89" i="22" s="1"/>
  <c r="BA71" i="22"/>
  <c r="BA89" i="22" s="1"/>
  <c r="BE71" i="22"/>
  <c r="BE89" i="22" s="1"/>
  <c r="H38" i="19"/>
  <c r="H57" i="19" s="1"/>
  <c r="BJ73" i="22"/>
  <c r="BJ91" i="22" s="1"/>
  <c r="BH73" i="22"/>
  <c r="BH91" i="22" s="1"/>
  <c r="BF73" i="22"/>
  <c r="BF91" i="22" s="1"/>
  <c r="BD73" i="22"/>
  <c r="BD91" i="22" s="1"/>
  <c r="BB73" i="22"/>
  <c r="BB91" i="22" s="1"/>
  <c r="AZ73" i="22"/>
  <c r="AZ91" i="22" s="1"/>
  <c r="BK73" i="22"/>
  <c r="BK91" i="22" s="1"/>
  <c r="BG73" i="22"/>
  <c r="BG91" i="22" s="1"/>
  <c r="BC73" i="22"/>
  <c r="BC91" i="22" s="1"/>
  <c r="BI73" i="22"/>
  <c r="BI91" i="22" s="1"/>
  <c r="BA73" i="22"/>
  <c r="BA91" i="22" s="1"/>
  <c r="BE73" i="22"/>
  <c r="BE91" i="22" s="1"/>
  <c r="H40" i="19"/>
  <c r="H59" i="19" s="1"/>
  <c r="BK75" i="22"/>
  <c r="BK93" i="22" s="1"/>
  <c r="BI75" i="22"/>
  <c r="BI93" i="22" s="1"/>
  <c r="BG75" i="22"/>
  <c r="BG93" i="22" s="1"/>
  <c r="BE75" i="22"/>
  <c r="BE93" i="22" s="1"/>
  <c r="BC75" i="22"/>
  <c r="BC93" i="22" s="1"/>
  <c r="BA75" i="22"/>
  <c r="BA93" i="22" s="1"/>
  <c r="BJ75" i="22"/>
  <c r="BJ93" i="22" s="1"/>
  <c r="BF75" i="22"/>
  <c r="BF93" i="22" s="1"/>
  <c r="BB75" i="22"/>
  <c r="BB93" i="22" s="1"/>
  <c r="BD75" i="22"/>
  <c r="BD93" i="22" s="1"/>
  <c r="BH75" i="22"/>
  <c r="BH93" i="22" s="1"/>
  <c r="AZ75" i="22"/>
  <c r="AZ93" i="22" s="1"/>
  <c r="AA11" i="15"/>
  <c r="AO11" i="15" s="1"/>
  <c r="AA15" i="15"/>
  <c r="AO15" i="15" s="1"/>
  <c r="Z10" i="15"/>
  <c r="AN10" i="15" s="1"/>
  <c r="Z14" i="15"/>
  <c r="AN14" i="15" s="1"/>
  <c r="Z18" i="15"/>
  <c r="AN18" i="15" s="1"/>
  <c r="F39" i="40"/>
  <c r="F147" i="40" s="1"/>
  <c r="J44" i="18"/>
  <c r="O8" i="15"/>
  <c r="D18" i="35"/>
  <c r="E17" i="35"/>
  <c r="I17" i="35" s="1"/>
  <c r="G7" i="40"/>
  <c r="W23" i="3"/>
  <c r="AJ8" i="3"/>
  <c r="H8" i="40"/>
  <c r="H26" i="40" s="1"/>
  <c r="H134" i="40" s="1"/>
  <c r="AK9" i="3"/>
  <c r="H12" i="40"/>
  <c r="H30" i="40" s="1"/>
  <c r="H138" i="40" s="1"/>
  <c r="AK13" i="3"/>
  <c r="M36" i="22"/>
  <c r="BC17" i="3"/>
  <c r="AC17" i="3"/>
  <c r="M38" i="22"/>
  <c r="BC19" i="3"/>
  <c r="AC19" i="3"/>
  <c r="M40" i="22"/>
  <c r="BC21" i="3"/>
  <c r="AC21" i="3"/>
  <c r="G9" i="40"/>
  <c r="G27" i="40" s="1"/>
  <c r="G135" i="40" s="1"/>
  <c r="G153" i="40" s="1"/>
  <c r="G171" i="40" s="1"/>
  <c r="G189" i="40" s="1"/>
  <c r="AJ10" i="3"/>
  <c r="AA10" i="15" s="1"/>
  <c r="AO10" i="15" s="1"/>
  <c r="H9" i="39" s="1"/>
  <c r="H27" i="39" s="1"/>
  <c r="H45" i="39" s="1"/>
  <c r="G11" i="40"/>
  <c r="G29" i="40" s="1"/>
  <c r="G137" i="40" s="1"/>
  <c r="AJ12" i="3"/>
  <c r="AA12" i="15" s="1"/>
  <c r="AO12" i="15" s="1"/>
  <c r="H11" i="39" s="1"/>
  <c r="H29" i="39" s="1"/>
  <c r="H47" i="39" s="1"/>
  <c r="G21" i="40"/>
  <c r="AJ22" i="3"/>
  <c r="AA22" i="15" s="1"/>
  <c r="AO22" i="15" s="1"/>
  <c r="H21" i="39" s="1"/>
  <c r="H39" i="39" s="1"/>
  <c r="H57" i="39" s="1"/>
  <c r="E14" i="28"/>
  <c r="I14" i="28" s="1"/>
  <c r="D15" i="28"/>
  <c r="H14" i="28"/>
  <c r="H8" i="39"/>
  <c r="H26" i="39" s="1"/>
  <c r="H44" i="39" s="1"/>
  <c r="J62" i="39" s="1"/>
  <c r="J98" i="39" s="1"/>
  <c r="J116" i="39" s="1"/>
  <c r="AE17" i="15"/>
  <c r="AS17" i="15" s="1"/>
  <c r="AE21" i="15"/>
  <c r="AS21" i="15" s="1"/>
  <c r="E14" i="30"/>
  <c r="I14" i="30" s="1"/>
  <c r="D15" i="30"/>
  <c r="H14" i="30"/>
  <c r="Z12" i="15"/>
  <c r="AN12" i="15" s="1"/>
  <c r="G24" i="22"/>
  <c r="G123" i="27"/>
  <c r="G63" i="27"/>
  <c r="T57" i="19"/>
  <c r="E14" i="32"/>
  <c r="I14" i="32" s="1"/>
  <c r="D15" i="32"/>
  <c r="H14" i="32"/>
  <c r="D37" i="38"/>
  <c r="D38" i="38"/>
  <c r="H27" i="22"/>
  <c r="AX8" i="3"/>
  <c r="X8" i="3"/>
  <c r="K23" i="3"/>
  <c r="I28" i="22"/>
  <c r="AY9" i="3"/>
  <c r="Y9" i="3"/>
  <c r="I30" i="22"/>
  <c r="AY11" i="3"/>
  <c r="Y11" i="3"/>
  <c r="I32" i="22"/>
  <c r="AY13" i="3"/>
  <c r="Y13" i="3"/>
  <c r="I34" i="22"/>
  <c r="AY15" i="3"/>
  <c r="Y15" i="3"/>
  <c r="L16" i="40"/>
  <c r="L34" i="40" s="1"/>
  <c r="L142" i="40" s="1"/>
  <c r="AO17" i="3"/>
  <c r="AF17" i="15" s="1"/>
  <c r="AT17" i="15" s="1"/>
  <c r="M16" i="39" s="1"/>
  <c r="M34" i="39" s="1"/>
  <c r="M52" i="39" s="1"/>
  <c r="L20" i="40"/>
  <c r="L38" i="40" s="1"/>
  <c r="L146" i="40" s="1"/>
  <c r="AO21" i="3"/>
  <c r="AF21" i="15" s="1"/>
  <c r="AT21" i="15" s="1"/>
  <c r="M20" i="39" s="1"/>
  <c r="M38" i="39" s="1"/>
  <c r="M56" i="39" s="1"/>
  <c r="D16" i="46"/>
  <c r="E15" i="46"/>
  <c r="I15" i="46" s="1"/>
  <c r="K49" i="18"/>
  <c r="L10" i="3"/>
  <c r="K51" i="18"/>
  <c r="L12" i="3"/>
  <c r="K53" i="18"/>
  <c r="L14" i="3"/>
  <c r="L55" i="18"/>
  <c r="M16" i="3"/>
  <c r="K57" i="18"/>
  <c r="L18" i="3"/>
  <c r="K59" i="18"/>
  <c r="L20" i="3"/>
  <c r="K61" i="18"/>
  <c r="L22" i="3"/>
  <c r="AV78" i="22"/>
  <c r="AR78" i="22"/>
  <c r="AN78" i="22"/>
  <c r="AU78" i="22"/>
  <c r="AS78" i="22"/>
  <c r="AO78" i="22"/>
  <c r="AI23" i="3"/>
  <c r="Z8" i="15"/>
  <c r="AE19" i="15"/>
  <c r="AS19" i="15" s="1"/>
  <c r="A15" i="45"/>
  <c r="G15" i="45" s="1"/>
  <c r="F16" i="45"/>
  <c r="Z22" i="15"/>
  <c r="AN22" i="15" s="1"/>
  <c r="AL23" i="15"/>
  <c r="E7" i="39"/>
  <c r="H9" i="22"/>
  <c r="H24" i="22" s="1"/>
  <c r="N23" i="15"/>
  <c r="D17" i="45"/>
  <c r="E16" i="45"/>
  <c r="I16" i="45" s="1"/>
  <c r="AW23" i="3"/>
  <c r="G42" i="22"/>
  <c r="H10" i="40"/>
  <c r="H28" i="40" s="1"/>
  <c r="H136" i="40" s="1"/>
  <c r="H154" i="40" s="1"/>
  <c r="H172" i="40" s="1"/>
  <c r="H190" i="40" s="1"/>
  <c r="AK11" i="3"/>
  <c r="AB11" i="15" s="1"/>
  <c r="AP11" i="15" s="1"/>
  <c r="I10" i="39" s="1"/>
  <c r="I28" i="39" s="1"/>
  <c r="I46" i="39" s="1"/>
  <c r="H14" i="40"/>
  <c r="H32" i="40" s="1"/>
  <c r="H140" i="40" s="1"/>
  <c r="AK15" i="3"/>
  <c r="AB15" i="15" s="1"/>
  <c r="AP15" i="15" s="1"/>
  <c r="I14" i="39" s="1"/>
  <c r="I32" i="39" s="1"/>
  <c r="I50" i="39" s="1"/>
  <c r="P56" i="18"/>
  <c r="Q17" i="3"/>
  <c r="P58" i="18"/>
  <c r="Q19" i="3"/>
  <c r="P60" i="18"/>
  <c r="Q21" i="3"/>
  <c r="G13" i="40"/>
  <c r="G31" i="40" s="1"/>
  <c r="G139" i="40" s="1"/>
  <c r="AJ14" i="3"/>
  <c r="AA14" i="15" s="1"/>
  <c r="AO14" i="15" s="1"/>
  <c r="H13" i="39" s="1"/>
  <c r="H31" i="39" s="1"/>
  <c r="H49" i="39" s="1"/>
  <c r="H15" i="40"/>
  <c r="H33" i="40" s="1"/>
  <c r="H141" i="40" s="1"/>
  <c r="AK16" i="3"/>
  <c r="AB16" i="15" s="1"/>
  <c r="AP16" i="15" s="1"/>
  <c r="I15" i="39" s="1"/>
  <c r="I33" i="39" s="1"/>
  <c r="I51" i="39" s="1"/>
  <c r="G17" i="40"/>
  <c r="G35" i="40" s="1"/>
  <c r="G143" i="40" s="1"/>
  <c r="AJ18" i="3"/>
  <c r="AA18" i="15" s="1"/>
  <c r="AO18" i="15" s="1"/>
  <c r="H17" i="39" s="1"/>
  <c r="H35" i="39" s="1"/>
  <c r="H53" i="39" s="1"/>
  <c r="G19" i="40"/>
  <c r="G37" i="40" s="1"/>
  <c r="G145" i="40" s="1"/>
  <c r="AJ20" i="3"/>
  <c r="AA20" i="15" s="1"/>
  <c r="AO20" i="15" s="1"/>
  <c r="H19" i="39" s="1"/>
  <c r="H37" i="39" s="1"/>
  <c r="H55" i="39" s="1"/>
  <c r="H31" i="19"/>
  <c r="H50" i="19" s="1"/>
  <c r="BJ66" i="22"/>
  <c r="BH66" i="22"/>
  <c r="BF66" i="22"/>
  <c r="BD66" i="22"/>
  <c r="BB66" i="22"/>
  <c r="AZ66" i="22"/>
  <c r="BK66" i="22"/>
  <c r="BG66" i="22"/>
  <c r="BC66" i="22"/>
  <c r="BE66" i="22"/>
  <c r="BI66" i="22"/>
  <c r="BA66" i="22"/>
  <c r="H37" i="19"/>
  <c r="H56" i="19" s="1"/>
  <c r="BJ72" i="22"/>
  <c r="BJ90" i="22" s="1"/>
  <c r="BH72" i="22"/>
  <c r="BH90" i="22" s="1"/>
  <c r="BF72" i="22"/>
  <c r="BF90" i="22" s="1"/>
  <c r="BD72" i="22"/>
  <c r="BD90" i="22" s="1"/>
  <c r="BB72" i="22"/>
  <c r="BB90" i="22" s="1"/>
  <c r="AZ72" i="22"/>
  <c r="AZ90" i="22" s="1"/>
  <c r="BK72" i="22"/>
  <c r="BK90" i="22" s="1"/>
  <c r="BG72" i="22"/>
  <c r="BG90" i="22" s="1"/>
  <c r="BC72" i="22"/>
  <c r="BC90" i="22" s="1"/>
  <c r="BE72" i="22"/>
  <c r="BE90" i="22" s="1"/>
  <c r="BI72" i="22"/>
  <c r="BI90" i="22" s="1"/>
  <c r="BA72" i="22"/>
  <c r="BA90" i="22" s="1"/>
  <c r="H39" i="19"/>
  <c r="H58" i="19" s="1"/>
  <c r="BK74" i="22"/>
  <c r="BK92" i="22" s="1"/>
  <c r="BI74" i="22"/>
  <c r="BI92" i="22" s="1"/>
  <c r="BG74" i="22"/>
  <c r="BG92" i="22" s="1"/>
  <c r="BE74" i="22"/>
  <c r="BE92" i="22" s="1"/>
  <c r="BC74" i="22"/>
  <c r="BC92" i="22" s="1"/>
  <c r="BA74" i="22"/>
  <c r="BA92" i="22" s="1"/>
  <c r="BJ74" i="22"/>
  <c r="BJ92" i="22" s="1"/>
  <c r="BF74" i="22"/>
  <c r="BF92" i="22" s="1"/>
  <c r="BB74" i="22"/>
  <c r="BB92" i="22" s="1"/>
  <c r="BH74" i="22"/>
  <c r="BH92" i="22" s="1"/>
  <c r="AZ74" i="22"/>
  <c r="AZ92" i="22" s="1"/>
  <c r="BD74" i="22"/>
  <c r="BD92" i="22" s="1"/>
  <c r="J13" i="28"/>
  <c r="AX78" i="22"/>
  <c r="AT78" i="22"/>
  <c r="AP78" i="22"/>
  <c r="AY78" i="22"/>
  <c r="AQ78" i="22"/>
  <c r="AW78" i="22"/>
  <c r="H12" i="39"/>
  <c r="H30" i="39" s="1"/>
  <c r="H48" i="39" s="1"/>
  <c r="AA16" i="15"/>
  <c r="AO16" i="15" s="1"/>
  <c r="Z20" i="15"/>
  <c r="AN20" i="15" s="1"/>
  <c r="S53" i="19"/>
  <c r="T15" i="19"/>
  <c r="E53" i="14"/>
  <c r="E80" i="14"/>
  <c r="E79" i="14" s="1"/>
  <c r="G24" i="37"/>
  <c r="H35" i="37" s="1"/>
  <c r="H40" i="8" s="1"/>
  <c r="F123" i="27"/>
  <c r="F146" i="27"/>
  <c r="E39" i="8"/>
  <c r="E36" i="37"/>
  <c r="F17" i="46"/>
  <c r="A16" i="46"/>
  <c r="G16" i="46" s="1"/>
  <c r="G85" i="27"/>
  <c r="G36" i="37"/>
  <c r="F145" i="27"/>
  <c r="F84" i="27"/>
  <c r="F147" i="27"/>
  <c r="E39" i="37"/>
  <c r="G84" i="27"/>
  <c r="G8" i="27"/>
  <c r="F85" i="27"/>
  <c r="F144" i="27"/>
  <c r="D93" i="39"/>
  <c r="G39" i="8"/>
  <c r="S56" i="19"/>
  <c r="T18" i="19"/>
  <c r="I128" i="37"/>
  <c r="I131" i="37" s="1"/>
  <c r="H119" i="37"/>
  <c r="H122" i="37" s="1"/>
  <c r="G16" i="31"/>
  <c r="F17" i="31"/>
  <c r="E8" i="8"/>
  <c r="S52" i="19"/>
  <c r="T14" i="19"/>
  <c r="T52" i="19" s="1"/>
  <c r="G17" i="30"/>
  <c r="F18" i="30"/>
  <c r="E134" i="27"/>
  <c r="H201" i="37"/>
  <c r="H204" i="37" s="1"/>
  <c r="I56" i="37"/>
  <c r="I59" i="37" s="1"/>
  <c r="S54" i="19"/>
  <c r="T16" i="19"/>
  <c r="T54" i="19" s="1"/>
  <c r="H9" i="27"/>
  <c r="G9" i="8" s="1"/>
  <c r="H83" i="37"/>
  <c r="H86" i="37" s="1"/>
  <c r="I92" i="37"/>
  <c r="I95" i="37" s="1"/>
  <c r="F20" i="32"/>
  <c r="G19" i="32"/>
  <c r="G12" i="45"/>
  <c r="G11" i="45"/>
  <c r="H12" i="45"/>
  <c r="J12" i="45" s="1"/>
  <c r="H11" i="45"/>
  <c r="G13" i="45"/>
  <c r="H13" i="45"/>
  <c r="J13" i="45" s="1"/>
  <c r="H14" i="45"/>
  <c r="J14" i="45" s="1"/>
  <c r="G14" i="45"/>
  <c r="D43" i="39"/>
  <c r="E61" i="39" s="1"/>
  <c r="H11" i="46"/>
  <c r="G11" i="46"/>
  <c r="G13" i="46"/>
  <c r="G12" i="46"/>
  <c r="H13" i="46"/>
  <c r="J13" i="46" s="1"/>
  <c r="H12" i="46"/>
  <c r="J12" i="46" s="1"/>
  <c r="G15" i="46"/>
  <c r="H15" i="46"/>
  <c r="G14" i="46"/>
  <c r="H14" i="46"/>
  <c r="J14" i="46" s="1"/>
  <c r="S60" i="19"/>
  <c r="T22" i="19"/>
  <c r="T60" i="19" s="1"/>
  <c r="J65" i="37"/>
  <c r="J68" i="37" s="1"/>
  <c r="G138" i="37"/>
  <c r="G141" i="37" s="1"/>
  <c r="G210" i="37"/>
  <c r="G213" i="37" s="1"/>
  <c r="K110" i="37"/>
  <c r="K113" i="37" s="1"/>
  <c r="K147" i="37"/>
  <c r="K150" i="37" s="1"/>
  <c r="X95" i="5"/>
  <c r="J16" i="37"/>
  <c r="I15" i="37"/>
  <c r="J11" i="37"/>
  <c r="L12" i="5"/>
  <c r="I10" i="37"/>
  <c r="K11" i="5"/>
  <c r="J14" i="37"/>
  <c r="L17" i="5"/>
  <c r="J7" i="37"/>
  <c r="I8" i="37"/>
  <c r="H20" i="38"/>
  <c r="I12" i="37"/>
  <c r="J9" i="37"/>
  <c r="L10" i="5"/>
  <c r="I203" i="37"/>
  <c r="I202" i="37"/>
  <c r="I200" i="37"/>
  <c r="I199" i="37"/>
  <c r="J198" i="37"/>
  <c r="D114" i="40"/>
  <c r="E96" i="40"/>
  <c r="F96" i="40" s="1"/>
  <c r="G96" i="40" s="1"/>
  <c r="H96" i="40" s="1"/>
  <c r="I96" i="40" s="1"/>
  <c r="J96" i="40" s="1"/>
  <c r="K96" i="40" s="1"/>
  <c r="L96" i="40" s="1"/>
  <c r="M96" i="40" s="1"/>
  <c r="N96" i="40" s="1"/>
  <c r="O96" i="40" s="1"/>
  <c r="P96" i="40" s="1"/>
  <c r="Q96" i="40" s="1"/>
  <c r="R96" i="40" s="1"/>
  <c r="S96" i="40" s="1"/>
  <c r="T96" i="40" s="1"/>
  <c r="U96" i="40" s="1"/>
  <c r="V96" i="40" s="1"/>
  <c r="W96" i="40" s="1"/>
  <c r="X96" i="40" s="1"/>
  <c r="Y96" i="40" s="1"/>
  <c r="Z96" i="40" s="1"/>
  <c r="AA96" i="40" s="1"/>
  <c r="AB96" i="40" s="1"/>
  <c r="AC96" i="40" s="1"/>
  <c r="AD96" i="40" s="1"/>
  <c r="AE96" i="40" s="1"/>
  <c r="AF96" i="40" s="1"/>
  <c r="AG96" i="40" s="1"/>
  <c r="AH96" i="40" s="1"/>
  <c r="AI96" i="40" s="1"/>
  <c r="AJ96" i="40" s="1"/>
  <c r="AK96" i="40" s="1"/>
  <c r="AL96" i="40" s="1"/>
  <c r="AM96" i="40" s="1"/>
  <c r="AN96" i="40" s="1"/>
  <c r="AO96" i="40" s="1"/>
  <c r="AP96" i="40" s="1"/>
  <c r="AQ96" i="40" s="1"/>
  <c r="AR96" i="40" s="1"/>
  <c r="AS96" i="40" s="1"/>
  <c r="AT96" i="40" s="1"/>
  <c r="AU96" i="40" s="1"/>
  <c r="AV96" i="40" s="1"/>
  <c r="AW96" i="40" s="1"/>
  <c r="AX96" i="40" s="1"/>
  <c r="AY96" i="40" s="1"/>
  <c r="AZ96" i="40" s="1"/>
  <c r="BA96" i="40" s="1"/>
  <c r="BB96" i="40" s="1"/>
  <c r="BC96" i="40" s="1"/>
  <c r="BD96" i="40" s="1"/>
  <c r="BE96" i="40" s="1"/>
  <c r="BF96" i="40" s="1"/>
  <c r="BG96" i="40" s="1"/>
  <c r="BH96" i="40" s="1"/>
  <c r="BI96" i="40" s="1"/>
  <c r="BJ96" i="40" s="1"/>
  <c r="BK96" i="40" s="1"/>
  <c r="AH61" i="3"/>
  <c r="AI61" i="3" s="1"/>
  <c r="AJ61" i="3" s="1"/>
  <c r="AK61" i="3" s="1"/>
  <c r="AL61" i="3" s="1"/>
  <c r="AM61" i="3" s="1"/>
  <c r="AN61" i="3" s="1"/>
  <c r="AO61" i="3" s="1"/>
  <c r="AP61" i="3" s="1"/>
  <c r="AQ61" i="3" s="1"/>
  <c r="AR61" i="3" s="1"/>
  <c r="AT61" i="3"/>
  <c r="AU61" i="3" s="1"/>
  <c r="AV61" i="3" s="1"/>
  <c r="AW61" i="3" s="1"/>
  <c r="AX61" i="3" s="1"/>
  <c r="AY61" i="3" s="1"/>
  <c r="AZ61" i="3" s="1"/>
  <c r="BA61" i="3" s="1"/>
  <c r="BB61" i="3" s="1"/>
  <c r="BC61" i="3" s="1"/>
  <c r="BD61" i="3" s="1"/>
  <c r="BE61" i="3" s="1"/>
  <c r="F42" i="38"/>
  <c r="E41" i="38"/>
  <c r="F33" i="14"/>
  <c r="F12" i="8"/>
  <c r="H147" i="27"/>
  <c r="H146" i="27"/>
  <c r="H145" i="27"/>
  <c r="H144" i="27"/>
  <c r="H136" i="27"/>
  <c r="H135" i="27"/>
  <c r="H134" i="27"/>
  <c r="H133" i="27"/>
  <c r="H103" i="27"/>
  <c r="H102" i="27"/>
  <c r="H94" i="27"/>
  <c r="H93" i="27"/>
  <c r="H85" i="27"/>
  <c r="H84" i="27"/>
  <c r="H76" i="27"/>
  <c r="H75" i="27"/>
  <c r="H68" i="27"/>
  <c r="H67" i="27"/>
  <c r="H66" i="27"/>
  <c r="H62" i="27"/>
  <c r="H70" i="27"/>
  <c r="H123" i="27"/>
  <c r="H21" i="27"/>
  <c r="H162" i="27"/>
  <c r="H160" i="27"/>
  <c r="H156" i="27"/>
  <c r="H154" i="27"/>
  <c r="H169" i="27"/>
  <c r="H168" i="27"/>
  <c r="H167" i="27"/>
  <c r="H166" i="27"/>
  <c r="H165" i="27"/>
  <c r="H159" i="27"/>
  <c r="H157" i="27"/>
  <c r="I221" i="37"/>
  <c r="I220" i="37"/>
  <c r="I218" i="37"/>
  <c r="I217" i="37"/>
  <c r="J216" i="37"/>
  <c r="F90" i="14"/>
  <c r="F94" i="14"/>
  <c r="D224" i="14"/>
  <c r="D223" i="14" s="1"/>
  <c r="D79" i="14"/>
  <c r="D100" i="14" s="1"/>
  <c r="F83" i="14"/>
  <c r="G161" i="27"/>
  <c r="G155" i="27"/>
  <c r="F152" i="27"/>
  <c r="E81" i="27"/>
  <c r="E97" i="27"/>
  <c r="E95" i="27"/>
  <c r="E89" i="27"/>
  <c r="H140" i="37"/>
  <c r="H139" i="37"/>
  <c r="I135" i="37"/>
  <c r="I142" i="37" s="1"/>
  <c r="H137" i="37"/>
  <c r="H136" i="37"/>
  <c r="AG79" i="3"/>
  <c r="U79" i="3"/>
  <c r="V79" i="3" s="1"/>
  <c r="W79" i="3" s="1"/>
  <c r="X79" i="3" s="1"/>
  <c r="Y79" i="3" s="1"/>
  <c r="Z79" i="3" s="1"/>
  <c r="AA79" i="3" s="1"/>
  <c r="AB79" i="3" s="1"/>
  <c r="AC79" i="3" s="1"/>
  <c r="AD79" i="3" s="1"/>
  <c r="AE79" i="3" s="1"/>
  <c r="H7" i="42"/>
  <c r="H26" i="42" s="1"/>
  <c r="G7" i="7"/>
  <c r="G59" i="9"/>
  <c r="H6" i="48"/>
  <c r="G68" i="9"/>
  <c r="G22" i="9"/>
  <c r="H15" i="48"/>
  <c r="H22" i="48" s="1"/>
  <c r="D76" i="38"/>
  <c r="E76" i="38" s="1"/>
  <c r="F76" i="38" s="1"/>
  <c r="G76" i="38" s="1"/>
  <c r="H76" i="38" s="1"/>
  <c r="I76" i="38" s="1"/>
  <c r="J76" i="38" s="1"/>
  <c r="K76" i="38" s="1"/>
  <c r="L76" i="38" s="1"/>
  <c r="M76" i="38" s="1"/>
  <c r="N76" i="38" s="1"/>
  <c r="O76" i="38" s="1"/>
  <c r="P76" i="38" s="1"/>
  <c r="Q76" i="38" s="1"/>
  <c r="R76" i="38" s="1"/>
  <c r="S76" i="38" s="1"/>
  <c r="T76" i="38" s="1"/>
  <c r="U76" i="38" s="1"/>
  <c r="V76" i="38" s="1"/>
  <c r="W76" i="38" s="1"/>
  <c r="X76" i="38" s="1"/>
  <c r="Y76" i="38" s="1"/>
  <c r="Z76" i="38" s="1"/>
  <c r="AA76" i="38" s="1"/>
  <c r="AB76" i="38" s="1"/>
  <c r="AC76" i="38" s="1"/>
  <c r="AD76" i="38" s="1"/>
  <c r="AE76" i="38" s="1"/>
  <c r="AF76" i="38" s="1"/>
  <c r="AG76" i="38" s="1"/>
  <c r="AH76" i="38" s="1"/>
  <c r="AI76" i="38" s="1"/>
  <c r="AJ76" i="38" s="1"/>
  <c r="AK76" i="38" s="1"/>
  <c r="AL76" i="38" s="1"/>
  <c r="AM76" i="38" s="1"/>
  <c r="AN76" i="38" s="1"/>
  <c r="AO76" i="38" s="1"/>
  <c r="AP76" i="38" s="1"/>
  <c r="AQ76" i="38" s="1"/>
  <c r="AR76" i="38" s="1"/>
  <c r="AS76" i="38" s="1"/>
  <c r="AT76" i="38" s="1"/>
  <c r="AU76" i="38" s="1"/>
  <c r="AV76" i="38" s="1"/>
  <c r="AW76" i="38" s="1"/>
  <c r="AX76" i="38" s="1"/>
  <c r="AY76" i="38" s="1"/>
  <c r="AZ76" i="38" s="1"/>
  <c r="BA76" i="38" s="1"/>
  <c r="BB76" i="38" s="1"/>
  <c r="BC76" i="38" s="1"/>
  <c r="BD76" i="38" s="1"/>
  <c r="BE76" i="38" s="1"/>
  <c r="BF76" i="38" s="1"/>
  <c r="BG76" i="38" s="1"/>
  <c r="BH76" i="38" s="1"/>
  <c r="BI76" i="38" s="1"/>
  <c r="BJ76" i="38" s="1"/>
  <c r="C79" i="38"/>
  <c r="D230" i="14"/>
  <c r="F86" i="27"/>
  <c r="F80" i="27"/>
  <c r="F88" i="27"/>
  <c r="I49" i="37"/>
  <c r="I48" i="37"/>
  <c r="I46" i="37"/>
  <c r="J44" i="37"/>
  <c r="J51" i="37" s="1"/>
  <c r="I45" i="37"/>
  <c r="G79" i="8"/>
  <c r="H78" i="8"/>
  <c r="L76" i="37"/>
  <c r="L75" i="37"/>
  <c r="L73" i="37"/>
  <c r="L72" i="37"/>
  <c r="M71" i="37"/>
  <c r="M78" i="37" s="1"/>
  <c r="L149" i="37"/>
  <c r="L148" i="37"/>
  <c r="L146" i="37"/>
  <c r="L145" i="37"/>
  <c r="M144" i="37"/>
  <c r="M151" i="37" s="1"/>
  <c r="K183" i="37"/>
  <c r="K186" i="37" s="1"/>
  <c r="L185" i="37"/>
  <c r="L184" i="37"/>
  <c r="L182" i="37"/>
  <c r="L181" i="37"/>
  <c r="M180" i="37"/>
  <c r="M187" i="37" s="1"/>
  <c r="I165" i="37"/>
  <c r="I168" i="37" s="1"/>
  <c r="J167" i="37"/>
  <c r="J166" i="37"/>
  <c r="J164" i="37"/>
  <c r="J163" i="37"/>
  <c r="K162" i="37"/>
  <c r="K169" i="37" s="1"/>
  <c r="D46" i="38"/>
  <c r="F231" i="14"/>
  <c r="F159" i="14"/>
  <c r="F39" i="14"/>
  <c r="F91" i="14"/>
  <c r="F95" i="14"/>
  <c r="G49" i="14"/>
  <c r="G48" i="14"/>
  <c r="G47" i="14"/>
  <c r="G94" i="14" s="1"/>
  <c r="G46" i="14"/>
  <c r="G45" i="14"/>
  <c r="G44" i="14"/>
  <c r="G43" i="14"/>
  <c r="G90" i="14" s="1"/>
  <c r="G42" i="14"/>
  <c r="G41" i="14"/>
  <c r="G40" i="14"/>
  <c r="G38" i="14"/>
  <c r="G37" i="14"/>
  <c r="G84" i="14" s="1"/>
  <c r="G36" i="14"/>
  <c r="G83" i="14" s="1"/>
  <c r="G35" i="14"/>
  <c r="G82" i="14" s="1"/>
  <c r="G34" i="14"/>
  <c r="H31" i="14"/>
  <c r="F82" i="14"/>
  <c r="F84" i="14"/>
  <c r="G164" i="27"/>
  <c r="G151" i="27" s="1"/>
  <c r="F10" i="8"/>
  <c r="I150" i="27"/>
  <c r="I61" i="27"/>
  <c r="I43" i="27"/>
  <c r="I52" i="27" s="1"/>
  <c r="I34" i="27"/>
  <c r="I32" i="27"/>
  <c r="I31" i="27"/>
  <c r="I30" i="27"/>
  <c r="I29" i="27"/>
  <c r="I28" i="27"/>
  <c r="I26" i="27"/>
  <c r="I25" i="27"/>
  <c r="I24" i="27"/>
  <c r="I23" i="27"/>
  <c r="I22" i="27"/>
  <c r="I20" i="27"/>
  <c r="I19" i="27"/>
  <c r="I18" i="27"/>
  <c r="I17" i="27"/>
  <c r="I16" i="27"/>
  <c r="I14" i="27"/>
  <c r="I13" i="27"/>
  <c r="I12" i="27"/>
  <c r="I11" i="27"/>
  <c r="I10" i="27"/>
  <c r="J7" i="27"/>
  <c r="H15" i="27"/>
  <c r="G10" i="8" s="1"/>
  <c r="H27" i="27"/>
  <c r="G12" i="8" s="1"/>
  <c r="I85" i="37"/>
  <c r="I84" i="37"/>
  <c r="I82" i="37"/>
  <c r="I81" i="37"/>
  <c r="J80" i="37"/>
  <c r="H156" i="37"/>
  <c r="H159" i="37" s="1"/>
  <c r="I158" i="37"/>
  <c r="I157" i="37"/>
  <c r="I155" i="37"/>
  <c r="I154" i="37"/>
  <c r="J153" i="37"/>
  <c r="J160" i="37" s="1"/>
  <c r="I55" i="14"/>
  <c r="I73" i="14"/>
  <c r="I72" i="14"/>
  <c r="I71" i="14"/>
  <c r="I70" i="14"/>
  <c r="I69" i="14"/>
  <c r="I68" i="14"/>
  <c r="I67" i="14"/>
  <c r="I66" i="14"/>
  <c r="I65" i="14"/>
  <c r="I62" i="14"/>
  <c r="I61" i="14"/>
  <c r="I60" i="14"/>
  <c r="I59" i="14"/>
  <c r="I58" i="14"/>
  <c r="I57" i="14"/>
  <c r="J6" i="14"/>
  <c r="H102" i="14"/>
  <c r="J58" i="37"/>
  <c r="J57" i="37"/>
  <c r="J55" i="37"/>
  <c r="J54" i="37"/>
  <c r="K53" i="37"/>
  <c r="K60" i="37" s="1"/>
  <c r="J94" i="37"/>
  <c r="J93" i="37"/>
  <c r="J91" i="37"/>
  <c r="J90" i="37"/>
  <c r="K89" i="37"/>
  <c r="J130" i="37"/>
  <c r="J129" i="37"/>
  <c r="J127" i="37"/>
  <c r="J126" i="37"/>
  <c r="K125" i="37"/>
  <c r="H192" i="37"/>
  <c r="H195" i="37" s="1"/>
  <c r="I194" i="37"/>
  <c r="I193" i="37"/>
  <c r="I191" i="37"/>
  <c r="I190" i="37"/>
  <c r="J189" i="37"/>
  <c r="E78" i="39"/>
  <c r="F60" i="39"/>
  <c r="G60" i="39" s="1"/>
  <c r="H60" i="39" s="1"/>
  <c r="I60" i="39" s="1"/>
  <c r="J60" i="39" s="1"/>
  <c r="K60" i="39" s="1"/>
  <c r="L60" i="39" s="1"/>
  <c r="M60" i="39" s="1"/>
  <c r="N60" i="39" s="1"/>
  <c r="O60" i="39" s="1"/>
  <c r="P60" i="39" s="1"/>
  <c r="Q60" i="39" s="1"/>
  <c r="R60" i="39" s="1"/>
  <c r="S60" i="39" s="1"/>
  <c r="T60" i="39" s="1"/>
  <c r="U60" i="39" s="1"/>
  <c r="V60" i="39" s="1"/>
  <c r="W60" i="39" s="1"/>
  <c r="X60" i="39" s="1"/>
  <c r="Y60" i="39" s="1"/>
  <c r="Z60" i="39" s="1"/>
  <c r="AA60" i="39" s="1"/>
  <c r="AB60" i="39" s="1"/>
  <c r="AC60" i="39" s="1"/>
  <c r="AD60" i="39" s="1"/>
  <c r="AE60" i="39" s="1"/>
  <c r="AF60" i="39" s="1"/>
  <c r="AG60" i="39" s="1"/>
  <c r="AH60" i="39" s="1"/>
  <c r="AI60" i="39" s="1"/>
  <c r="AJ60" i="39" s="1"/>
  <c r="AK60" i="39" s="1"/>
  <c r="AL60" i="39" s="1"/>
  <c r="AM60" i="39" s="1"/>
  <c r="AN60" i="39" s="1"/>
  <c r="AO60" i="39" s="1"/>
  <c r="AP60" i="39" s="1"/>
  <c r="AQ60" i="39" s="1"/>
  <c r="AR60" i="39" s="1"/>
  <c r="AS60" i="39" s="1"/>
  <c r="AT60" i="39" s="1"/>
  <c r="AU60" i="39" s="1"/>
  <c r="AV60" i="39" s="1"/>
  <c r="AW60" i="39" s="1"/>
  <c r="AX60" i="39" s="1"/>
  <c r="AY60" i="39" s="1"/>
  <c r="AZ60" i="39" s="1"/>
  <c r="BA60" i="39" s="1"/>
  <c r="BB60" i="39" s="1"/>
  <c r="BC60" i="39" s="1"/>
  <c r="BD60" i="39" s="1"/>
  <c r="BE60" i="39" s="1"/>
  <c r="BF60" i="39" s="1"/>
  <c r="BG60" i="39" s="1"/>
  <c r="BH60" i="39" s="1"/>
  <c r="BI60" i="39" s="1"/>
  <c r="BJ60" i="39" s="1"/>
  <c r="BK60" i="39" s="1"/>
  <c r="BL60" i="39" s="1"/>
  <c r="H219" i="37"/>
  <c r="H222" i="37" s="1"/>
  <c r="AB7" i="15"/>
  <c r="O7" i="15"/>
  <c r="E15" i="8"/>
  <c r="E74" i="27"/>
  <c r="E73" i="27" s="1"/>
  <c r="K67" i="37"/>
  <c r="K66" i="37"/>
  <c r="K64" i="37"/>
  <c r="K63" i="37"/>
  <c r="L62" i="37"/>
  <c r="L69" i="37" s="1"/>
  <c r="K103" i="37"/>
  <c r="K99" i="37"/>
  <c r="L98" i="37"/>
  <c r="H212" i="37"/>
  <c r="H211" i="37"/>
  <c r="H209" i="37"/>
  <c r="H208" i="37"/>
  <c r="I207" i="37"/>
  <c r="J174" i="37"/>
  <c r="J177" i="37" s="1"/>
  <c r="K176" i="37"/>
  <c r="K175" i="37"/>
  <c r="K173" i="37"/>
  <c r="K172" i="37"/>
  <c r="L171" i="37"/>
  <c r="L178" i="37" s="1"/>
  <c r="D48" i="38"/>
  <c r="E48" i="38" s="1"/>
  <c r="F48" i="38" s="1"/>
  <c r="G48" i="38" s="1"/>
  <c r="H48" i="38" s="1"/>
  <c r="I48" i="38" s="1"/>
  <c r="J48" i="38" s="1"/>
  <c r="K48" i="38" s="1"/>
  <c r="L48" i="38" s="1"/>
  <c r="M48" i="38" s="1"/>
  <c r="N48" i="38" s="1"/>
  <c r="O48" i="38" s="1"/>
  <c r="P48" i="38" s="1"/>
  <c r="Q48" i="38" s="1"/>
  <c r="R48" i="38" s="1"/>
  <c r="S48" i="38" s="1"/>
  <c r="T48" i="38" s="1"/>
  <c r="U48" i="38" s="1"/>
  <c r="V48" i="38" s="1"/>
  <c r="W48" i="38" s="1"/>
  <c r="X48" i="38" s="1"/>
  <c r="Y48" i="38" s="1"/>
  <c r="Z48" i="38" s="1"/>
  <c r="AA48" i="38" s="1"/>
  <c r="AB48" i="38" s="1"/>
  <c r="AC48" i="38" s="1"/>
  <c r="AD48" i="38" s="1"/>
  <c r="AE48" i="38" s="1"/>
  <c r="AF48" i="38" s="1"/>
  <c r="AG48" i="38" s="1"/>
  <c r="AH48" i="38" s="1"/>
  <c r="AI48" i="38" s="1"/>
  <c r="AJ48" i="38" s="1"/>
  <c r="AK48" i="38" s="1"/>
  <c r="AL48" i="38" s="1"/>
  <c r="AM48" i="38" s="1"/>
  <c r="AN48" i="38" s="1"/>
  <c r="AO48" i="38" s="1"/>
  <c r="AP48" i="38" s="1"/>
  <c r="AQ48" i="38" s="1"/>
  <c r="AR48" i="38" s="1"/>
  <c r="AS48" i="38" s="1"/>
  <c r="AT48" i="38" s="1"/>
  <c r="AU48" i="38" s="1"/>
  <c r="AV48" i="38" s="1"/>
  <c r="AW48" i="38" s="1"/>
  <c r="AX48" i="38" s="1"/>
  <c r="AY48" i="38" s="1"/>
  <c r="AZ48" i="38" s="1"/>
  <c r="BA48" i="38" s="1"/>
  <c r="BB48" i="38" s="1"/>
  <c r="BC48" i="38" s="1"/>
  <c r="BD48" i="38" s="1"/>
  <c r="BE48" i="38" s="1"/>
  <c r="BF48" i="38" s="1"/>
  <c r="BG48" i="38" s="1"/>
  <c r="BH48" i="38" s="1"/>
  <c r="BI48" i="38" s="1"/>
  <c r="BJ48" i="38" s="1"/>
  <c r="C51" i="38"/>
  <c r="E159" i="14"/>
  <c r="E231" i="14"/>
  <c r="E86" i="14"/>
  <c r="G79" i="27"/>
  <c r="G77" i="27"/>
  <c r="G71" i="27"/>
  <c r="G53" i="27" s="1"/>
  <c r="I26" i="37"/>
  <c r="J27" i="37"/>
  <c r="H47" i="37"/>
  <c r="H50" i="37" s="1"/>
  <c r="I121" i="37"/>
  <c r="I120" i="37"/>
  <c r="I118" i="37"/>
  <c r="I117" i="37"/>
  <c r="J116" i="37"/>
  <c r="K74" i="37"/>
  <c r="K77" i="37" s="1"/>
  <c r="L112" i="37"/>
  <c r="L111" i="37"/>
  <c r="L109" i="37"/>
  <c r="L108" i="37"/>
  <c r="M107" i="37"/>
  <c r="M11" i="35"/>
  <c r="L11" i="35"/>
  <c r="E124" i="27" s="1"/>
  <c r="F15" i="35"/>
  <c r="A14" i="35"/>
  <c r="G13" i="35"/>
  <c r="H13" i="35"/>
  <c r="J12" i="35"/>
  <c r="F122" i="27"/>
  <c r="E39" i="27" l="1"/>
  <c r="G39" i="27"/>
  <c r="F14" i="8"/>
  <c r="G35" i="27"/>
  <c r="H53" i="27"/>
  <c r="G14" i="8" s="1"/>
  <c r="J80" i="18"/>
  <c r="H58" i="27"/>
  <c r="H40" i="27" s="1"/>
  <c r="G41" i="8" s="1"/>
  <c r="F54" i="27"/>
  <c r="F36" i="27" s="1"/>
  <c r="G13" i="29"/>
  <c r="F14" i="29" s="1"/>
  <c r="L68" i="18"/>
  <c r="K67" i="18"/>
  <c r="I48" i="22"/>
  <c r="I84" i="22" s="1"/>
  <c r="T59" i="19"/>
  <c r="H47" i="22"/>
  <c r="H83" i="22" s="1"/>
  <c r="H57" i="27"/>
  <c r="G31" i="8" s="1"/>
  <c r="H152" i="40"/>
  <c r="H170" i="40" s="1"/>
  <c r="H188" i="40" s="1"/>
  <c r="G13" i="28"/>
  <c r="F14" i="28" s="1"/>
  <c r="E41" i="37"/>
  <c r="H16" i="46"/>
  <c r="AX23" i="3"/>
  <c r="T53" i="19"/>
  <c r="L66" i="18"/>
  <c r="I46" i="22"/>
  <c r="I82" i="22" s="1"/>
  <c r="K65" i="18"/>
  <c r="D169" i="40"/>
  <c r="D184" i="40" s="1"/>
  <c r="D16" i="8" s="1"/>
  <c r="D166" i="40"/>
  <c r="E169" i="40"/>
  <c r="E184" i="40" s="1"/>
  <c r="E16" i="8" s="1"/>
  <c r="E166" i="40"/>
  <c r="F169" i="40"/>
  <c r="F184" i="40" s="1"/>
  <c r="F16" i="8" s="1"/>
  <c r="F166" i="40"/>
  <c r="E97" i="39"/>
  <c r="E112" i="39" s="1"/>
  <c r="D33" i="8" s="1"/>
  <c r="E76" i="39"/>
  <c r="G60" i="22"/>
  <c r="G81" i="22"/>
  <c r="G96" i="22" s="1"/>
  <c r="H45" i="22"/>
  <c r="H84" i="39"/>
  <c r="H80" i="39"/>
  <c r="AC7" i="17"/>
  <c r="T51" i="19"/>
  <c r="J14" i="30"/>
  <c r="H155" i="27"/>
  <c r="G112" i="27"/>
  <c r="F42" i="8" s="1"/>
  <c r="H20" i="37"/>
  <c r="I34" i="37" s="1"/>
  <c r="I39" i="8" s="1"/>
  <c r="H24" i="37"/>
  <c r="I35" i="37" s="1"/>
  <c r="I40" i="8" s="1"/>
  <c r="F112" i="27"/>
  <c r="E42" i="8" s="1"/>
  <c r="J15" i="46"/>
  <c r="L15" i="46" s="1"/>
  <c r="E112" i="27"/>
  <c r="D42" i="8" s="1"/>
  <c r="I4" i="25" a="1"/>
  <c r="I4" i="25" s="1"/>
  <c r="G40" i="37"/>
  <c r="G152" i="27"/>
  <c r="H164" i="27"/>
  <c r="H153" i="27" s="1"/>
  <c r="H161" i="27"/>
  <c r="E224" i="14"/>
  <c r="R58" i="18"/>
  <c r="R19" i="3"/>
  <c r="D18" i="45"/>
  <c r="E17" i="45"/>
  <c r="I17" i="45" s="1"/>
  <c r="F17" i="45"/>
  <c r="A16" i="45"/>
  <c r="Z23" i="15"/>
  <c r="AN8" i="15"/>
  <c r="I39" i="22"/>
  <c r="AY20" i="3"/>
  <c r="Y20" i="3"/>
  <c r="I37" i="22"/>
  <c r="AY18" i="3"/>
  <c r="Y18" i="3"/>
  <c r="J35" i="22"/>
  <c r="AZ16" i="3"/>
  <c r="Z16" i="3"/>
  <c r="I33" i="22"/>
  <c r="AY14" i="3"/>
  <c r="Y14" i="3"/>
  <c r="I31" i="22"/>
  <c r="AY12" i="3"/>
  <c r="Y12" i="3"/>
  <c r="I29" i="22"/>
  <c r="AY10" i="3"/>
  <c r="Y10" i="3"/>
  <c r="I12" i="40"/>
  <c r="I30" i="40" s="1"/>
  <c r="I138" i="40" s="1"/>
  <c r="AL13" i="3"/>
  <c r="AC13" i="15" s="1"/>
  <c r="AQ13" i="15" s="1"/>
  <c r="J12" i="39" s="1"/>
  <c r="J30" i="39" s="1"/>
  <c r="J48" i="39" s="1"/>
  <c r="J14" i="32"/>
  <c r="G11" i="39"/>
  <c r="G29" i="39" s="1"/>
  <c r="G47" i="39" s="1"/>
  <c r="E15" i="30"/>
  <c r="I15" i="30" s="1"/>
  <c r="D16" i="30"/>
  <c r="H15" i="30"/>
  <c r="J14" i="28"/>
  <c r="G39" i="40"/>
  <c r="G147" i="40" s="1"/>
  <c r="R60" i="18"/>
  <c r="R21" i="3"/>
  <c r="R56" i="18"/>
  <c r="R17" i="3"/>
  <c r="I41" i="22"/>
  <c r="AY22" i="3"/>
  <c r="Y22" i="3"/>
  <c r="I14" i="40"/>
  <c r="I32" i="40" s="1"/>
  <c r="I140" i="40" s="1"/>
  <c r="AL15" i="3"/>
  <c r="K44" i="18"/>
  <c r="P8" i="15"/>
  <c r="J14" i="31"/>
  <c r="E15" i="29"/>
  <c r="I15" i="29" s="1"/>
  <c r="D16" i="29"/>
  <c r="H15" i="29"/>
  <c r="F148" i="40"/>
  <c r="H21" i="40"/>
  <c r="AK22" i="3"/>
  <c r="H17" i="40"/>
  <c r="H35" i="40" s="1"/>
  <c r="H143" i="40" s="1"/>
  <c r="AK18" i="3"/>
  <c r="AB18" i="15" s="1"/>
  <c r="AP18" i="15" s="1"/>
  <c r="I17" i="39" s="1"/>
  <c r="I35" i="39" s="1"/>
  <c r="I53" i="39" s="1"/>
  <c r="H13" i="40"/>
  <c r="H31" i="40" s="1"/>
  <c r="H139" i="40" s="1"/>
  <c r="AK14" i="3"/>
  <c r="H9" i="40"/>
  <c r="H27" i="40" s="1"/>
  <c r="H135" i="40" s="1"/>
  <c r="H153" i="40" s="1"/>
  <c r="AK10" i="3"/>
  <c r="AB10" i="15" s="1"/>
  <c r="AP10" i="15" s="1"/>
  <c r="I9" i="39" s="1"/>
  <c r="I27" i="39" s="1"/>
  <c r="I45" i="39" s="1"/>
  <c r="J63" i="39" s="1"/>
  <c r="J99" i="39" s="1"/>
  <c r="J117" i="39" s="1"/>
  <c r="M54" i="18"/>
  <c r="N15" i="3"/>
  <c r="M52" i="18"/>
  <c r="N13" i="3"/>
  <c r="M50" i="18"/>
  <c r="N11" i="3"/>
  <c r="N9" i="3"/>
  <c r="M8" i="3"/>
  <c r="K62" i="18"/>
  <c r="F22" i="39"/>
  <c r="F25" i="39"/>
  <c r="F40" i="39" s="1"/>
  <c r="D33" i="38" s="1"/>
  <c r="T55" i="19"/>
  <c r="F111" i="27"/>
  <c r="T56" i="19"/>
  <c r="G19" i="39"/>
  <c r="G37" i="39" s="1"/>
  <c r="G55" i="39" s="1"/>
  <c r="H15" i="39"/>
  <c r="H33" i="39" s="1"/>
  <c r="H51" i="39" s="1"/>
  <c r="BJ78" i="22"/>
  <c r="BF78" i="22"/>
  <c r="BB78" i="22"/>
  <c r="BK78" i="22"/>
  <c r="BC78" i="22"/>
  <c r="BA78" i="22"/>
  <c r="N40" i="22"/>
  <c r="BD21" i="3"/>
  <c r="AD21" i="3"/>
  <c r="N38" i="22"/>
  <c r="BD19" i="3"/>
  <c r="AD19" i="3"/>
  <c r="N36" i="22"/>
  <c r="BD17" i="3"/>
  <c r="AD17" i="3"/>
  <c r="E22" i="39"/>
  <c r="E25" i="39"/>
  <c r="G21" i="39"/>
  <c r="G39" i="39" s="1"/>
  <c r="G57" i="39" s="1"/>
  <c r="L18" i="39"/>
  <c r="L36" i="39" s="1"/>
  <c r="L54" i="39" s="1"/>
  <c r="L61" i="18"/>
  <c r="M22" i="3"/>
  <c r="L59" i="18"/>
  <c r="M20" i="3"/>
  <c r="L57" i="18"/>
  <c r="M18" i="3"/>
  <c r="M55" i="18"/>
  <c r="N16" i="3"/>
  <c r="L53" i="18"/>
  <c r="M14" i="3"/>
  <c r="L51" i="18"/>
  <c r="M12" i="3"/>
  <c r="L49" i="18"/>
  <c r="M10" i="3"/>
  <c r="D17" i="46"/>
  <c r="E16" i="46"/>
  <c r="I16" i="46" s="1"/>
  <c r="I10" i="40"/>
  <c r="I28" i="40" s="1"/>
  <c r="I136" i="40" s="1"/>
  <c r="I154" i="40" s="1"/>
  <c r="I172" i="40" s="1"/>
  <c r="I190" i="40" s="1"/>
  <c r="AL11" i="3"/>
  <c r="I8" i="40"/>
  <c r="I26" i="40" s="1"/>
  <c r="I134" i="40" s="1"/>
  <c r="AL9" i="3"/>
  <c r="AC9" i="15" s="1"/>
  <c r="AQ9" i="15" s="1"/>
  <c r="J8" i="39" s="1"/>
  <c r="J26" i="39" s="1"/>
  <c r="J44" i="39" s="1"/>
  <c r="L62" i="39" s="1"/>
  <c r="H7" i="40"/>
  <c r="AK8" i="3"/>
  <c r="X23" i="3"/>
  <c r="H42" i="22"/>
  <c r="E15" i="32"/>
  <c r="I15" i="32" s="1"/>
  <c r="D16" i="32"/>
  <c r="H15" i="32"/>
  <c r="H15" i="45"/>
  <c r="J15" i="45" s="1"/>
  <c r="L20" i="39"/>
  <c r="L38" i="39" s="1"/>
  <c r="L56" i="39" s="1"/>
  <c r="L16" i="39"/>
  <c r="L34" i="39" s="1"/>
  <c r="L52" i="39" s="1"/>
  <c r="BH78" i="22"/>
  <c r="BD78" i="22"/>
  <c r="AZ78" i="22"/>
  <c r="BG78" i="22"/>
  <c r="BI78" i="22"/>
  <c r="BE78" i="22"/>
  <c r="E15" i="28"/>
  <c r="I15" i="28" s="1"/>
  <c r="D16" i="28"/>
  <c r="H15" i="28"/>
  <c r="M20" i="40"/>
  <c r="M38" i="40" s="1"/>
  <c r="M146" i="40" s="1"/>
  <c r="AP21" i="3"/>
  <c r="AG21" i="15" s="1"/>
  <c r="AU21" i="15" s="1"/>
  <c r="N20" i="39" s="1"/>
  <c r="N38" i="39" s="1"/>
  <c r="N56" i="39" s="1"/>
  <c r="M18" i="40"/>
  <c r="M36" i="40" s="1"/>
  <c r="M144" i="40" s="1"/>
  <c r="AP19" i="3"/>
  <c r="M16" i="40"/>
  <c r="M34" i="40" s="1"/>
  <c r="M142" i="40" s="1"/>
  <c r="AP17" i="3"/>
  <c r="AG17" i="15" s="1"/>
  <c r="AU17" i="15" s="1"/>
  <c r="N16" i="39" s="1"/>
  <c r="N34" i="39" s="1"/>
  <c r="N52" i="39" s="1"/>
  <c r="AB13" i="15"/>
  <c r="AP13" i="15" s="1"/>
  <c r="AB9" i="15"/>
  <c r="AP9" i="15" s="1"/>
  <c r="AJ23" i="3"/>
  <c r="AA8" i="15"/>
  <c r="G22" i="40"/>
  <c r="G25" i="40"/>
  <c r="D19" i="35"/>
  <c r="E18" i="35"/>
  <c r="I18" i="35" s="1"/>
  <c r="O23" i="15"/>
  <c r="I9" i="22"/>
  <c r="I24" i="22" s="1"/>
  <c r="G17" i="39"/>
  <c r="G35" i="39" s="1"/>
  <c r="G53" i="39" s="1"/>
  <c r="G13" i="39"/>
  <c r="G31" i="39" s="1"/>
  <c r="G49" i="39" s="1"/>
  <c r="G9" i="39"/>
  <c r="G27" i="39" s="1"/>
  <c r="G45" i="39" s="1"/>
  <c r="H14" i="39"/>
  <c r="H32" i="39" s="1"/>
  <c r="H50" i="39" s="1"/>
  <c r="H10" i="39"/>
  <c r="H28" i="39" s="1"/>
  <c r="H46" i="39" s="1"/>
  <c r="E15" i="31"/>
  <c r="I15" i="31" s="1"/>
  <c r="D16" i="31"/>
  <c r="H15" i="31"/>
  <c r="J14" i="29"/>
  <c r="F40" i="40"/>
  <c r="H19" i="40"/>
  <c r="H37" i="40" s="1"/>
  <c r="H145" i="40" s="1"/>
  <c r="AK20" i="3"/>
  <c r="I15" i="40"/>
  <c r="I33" i="40" s="1"/>
  <c r="I141" i="40" s="1"/>
  <c r="AL16" i="3"/>
  <c r="H11" i="40"/>
  <c r="H29" i="40" s="1"/>
  <c r="H137" i="40" s="1"/>
  <c r="AK12" i="3"/>
  <c r="AB12" i="15" s="1"/>
  <c r="AP12" i="15" s="1"/>
  <c r="I11" i="39" s="1"/>
  <c r="I29" i="39" s="1"/>
  <c r="I47" i="39" s="1"/>
  <c r="J34" i="22"/>
  <c r="AZ15" i="3"/>
  <c r="Z15" i="3"/>
  <c r="J32" i="22"/>
  <c r="AZ13" i="3"/>
  <c r="Z13" i="3"/>
  <c r="J30" i="22"/>
  <c r="J48" i="22" s="1"/>
  <c r="J84" i="22" s="1"/>
  <c r="AZ11" i="3"/>
  <c r="Z11" i="3"/>
  <c r="J28" i="22"/>
  <c r="AZ9" i="3"/>
  <c r="Z9" i="3"/>
  <c r="I27" i="22"/>
  <c r="L23" i="3"/>
  <c r="AY8" i="3"/>
  <c r="Y8" i="3"/>
  <c r="T58" i="19"/>
  <c r="H36" i="37"/>
  <c r="L183" i="37"/>
  <c r="L186" i="37" s="1"/>
  <c r="F18" i="46"/>
  <c r="A17" i="46"/>
  <c r="I83" i="37"/>
  <c r="I86" i="37" s="1"/>
  <c r="F8" i="8"/>
  <c r="F39" i="37"/>
  <c r="L12" i="46"/>
  <c r="M12" i="46"/>
  <c r="G18" i="30"/>
  <c r="F19" i="30"/>
  <c r="L14" i="46"/>
  <c r="M14" i="46"/>
  <c r="J11" i="46"/>
  <c r="E144" i="27"/>
  <c r="G17" i="31"/>
  <c r="F18" i="31"/>
  <c r="I156" i="37"/>
  <c r="I159" i="37" s="1"/>
  <c r="I21" i="27"/>
  <c r="J165" i="37"/>
  <c r="J168" i="37" s="1"/>
  <c r="I219" i="37"/>
  <c r="I222" i="37" s="1"/>
  <c r="D79" i="39"/>
  <c r="D94" i="39" s="1"/>
  <c r="D58" i="39"/>
  <c r="J11" i="45"/>
  <c r="E133" i="27"/>
  <c r="M13" i="45"/>
  <c r="L13" i="45"/>
  <c r="F21" i="32"/>
  <c r="G20" i="32"/>
  <c r="L13" i="46"/>
  <c r="M13" i="46"/>
  <c r="L14" i="45"/>
  <c r="M14" i="45"/>
  <c r="M12" i="45"/>
  <c r="L12" i="45"/>
  <c r="J92" i="37"/>
  <c r="J95" i="37" s="1"/>
  <c r="L74" i="37"/>
  <c r="L77" i="37" s="1"/>
  <c r="H138" i="37"/>
  <c r="H141" i="37" s="1"/>
  <c r="X96" i="5"/>
  <c r="Y96" i="5" s="1"/>
  <c r="Z96" i="5" s="1"/>
  <c r="I201" i="37"/>
  <c r="I204" i="37" s="1"/>
  <c r="Y94" i="5"/>
  <c r="Z94" i="5" s="1"/>
  <c r="K9" i="37"/>
  <c r="M10" i="5"/>
  <c r="K14" i="37"/>
  <c r="M17" i="5"/>
  <c r="J10" i="37"/>
  <c r="L11" i="5"/>
  <c r="K11" i="37"/>
  <c r="M12" i="5"/>
  <c r="J15" i="37"/>
  <c r="K16" i="37"/>
  <c r="I20" i="38"/>
  <c r="J12" i="37"/>
  <c r="J8" i="37"/>
  <c r="K7" i="37"/>
  <c r="E100" i="14"/>
  <c r="F15" i="8"/>
  <c r="F13" i="8" s="1"/>
  <c r="K27" i="37"/>
  <c r="J26" i="37"/>
  <c r="M98" i="37"/>
  <c r="L103" i="37"/>
  <c r="L99" i="37"/>
  <c r="E13" i="8"/>
  <c r="AD7" i="17"/>
  <c r="Q7" i="17"/>
  <c r="AC7" i="15"/>
  <c r="P7" i="15"/>
  <c r="E96" i="39"/>
  <c r="F78" i="39"/>
  <c r="G78" i="39" s="1"/>
  <c r="H78" i="39" s="1"/>
  <c r="I78" i="39" s="1"/>
  <c r="J78" i="39" s="1"/>
  <c r="K78" i="39" s="1"/>
  <c r="L78" i="39" s="1"/>
  <c r="M78" i="39" s="1"/>
  <c r="N78" i="39" s="1"/>
  <c r="O78" i="39" s="1"/>
  <c r="P78" i="39" s="1"/>
  <c r="Q78" i="39" s="1"/>
  <c r="R78" i="39" s="1"/>
  <c r="S78" i="39" s="1"/>
  <c r="T78" i="39" s="1"/>
  <c r="U78" i="39" s="1"/>
  <c r="V78" i="39" s="1"/>
  <c r="W78" i="39" s="1"/>
  <c r="X78" i="39" s="1"/>
  <c r="Y78" i="39" s="1"/>
  <c r="Z78" i="39" s="1"/>
  <c r="AA78" i="39" s="1"/>
  <c r="AB78" i="39" s="1"/>
  <c r="AC78" i="39" s="1"/>
  <c r="AD78" i="39" s="1"/>
  <c r="AE78" i="39" s="1"/>
  <c r="AF78" i="39" s="1"/>
  <c r="AG78" i="39" s="1"/>
  <c r="AH78" i="39" s="1"/>
  <c r="AI78" i="39" s="1"/>
  <c r="AJ78" i="39" s="1"/>
  <c r="AK78" i="39" s="1"/>
  <c r="AL78" i="39" s="1"/>
  <c r="AM78" i="39" s="1"/>
  <c r="AN78" i="39" s="1"/>
  <c r="AO78" i="39" s="1"/>
  <c r="AP78" i="39" s="1"/>
  <c r="AQ78" i="39" s="1"/>
  <c r="AR78" i="39" s="1"/>
  <c r="AS78" i="39" s="1"/>
  <c r="AT78" i="39" s="1"/>
  <c r="AU78" i="39" s="1"/>
  <c r="AV78" i="39" s="1"/>
  <c r="AW78" i="39" s="1"/>
  <c r="AX78" i="39" s="1"/>
  <c r="AY78" i="39" s="1"/>
  <c r="AZ78" i="39" s="1"/>
  <c r="BA78" i="39" s="1"/>
  <c r="BB78" i="39" s="1"/>
  <c r="BC78" i="39" s="1"/>
  <c r="BD78" i="39" s="1"/>
  <c r="BE78" i="39" s="1"/>
  <c r="BF78" i="39" s="1"/>
  <c r="BG78" i="39" s="1"/>
  <c r="BH78" i="39" s="1"/>
  <c r="BI78" i="39" s="1"/>
  <c r="BJ78" i="39" s="1"/>
  <c r="BK78" i="39" s="1"/>
  <c r="BL78" i="39" s="1"/>
  <c r="L89" i="37"/>
  <c r="K94" i="37"/>
  <c r="K93" i="37"/>
  <c r="K91" i="37"/>
  <c r="K90" i="37"/>
  <c r="K153" i="37"/>
  <c r="K160" i="37" s="1"/>
  <c r="J158" i="37"/>
  <c r="J157" i="37"/>
  <c r="J155" i="37"/>
  <c r="J154" i="37"/>
  <c r="K80" i="37"/>
  <c r="J85" i="37"/>
  <c r="J84" i="37"/>
  <c r="J82" i="37"/>
  <c r="J81" i="37"/>
  <c r="I9" i="27"/>
  <c r="I147" i="27"/>
  <c r="I146" i="27"/>
  <c r="I145" i="27"/>
  <c r="I144" i="27"/>
  <c r="I70" i="27"/>
  <c r="I136" i="27"/>
  <c r="I135" i="27"/>
  <c r="I134" i="27"/>
  <c r="I133" i="27"/>
  <c r="I103" i="27"/>
  <c r="I102" i="27"/>
  <c r="I94" i="27"/>
  <c r="I93" i="27"/>
  <c r="I85" i="27"/>
  <c r="I84" i="27"/>
  <c r="I76" i="27"/>
  <c r="I75" i="27"/>
  <c r="I68" i="27"/>
  <c r="I67" i="27"/>
  <c r="I66" i="27"/>
  <c r="I62" i="27"/>
  <c r="I123" i="27"/>
  <c r="H38" i="14"/>
  <c r="H37" i="14"/>
  <c r="H36" i="14"/>
  <c r="H83" i="14" s="1"/>
  <c r="H35" i="14"/>
  <c r="H82" i="14" s="1"/>
  <c r="H34" i="14"/>
  <c r="H81" i="14" s="1"/>
  <c r="I31" i="14"/>
  <c r="H49" i="14"/>
  <c r="H48" i="14"/>
  <c r="H95" i="14" s="1"/>
  <c r="H47" i="14"/>
  <c r="H94" i="14" s="1"/>
  <c r="H46" i="14"/>
  <c r="H93" i="14" s="1"/>
  <c r="H45" i="14"/>
  <c r="H44" i="14"/>
  <c r="H91" i="14" s="1"/>
  <c r="H43" i="14"/>
  <c r="H90" i="14" s="1"/>
  <c r="H42" i="14"/>
  <c r="H89" i="14" s="1"/>
  <c r="H41" i="14"/>
  <c r="H40" i="14"/>
  <c r="G39" i="14"/>
  <c r="G87" i="14"/>
  <c r="G89" i="14"/>
  <c r="G93" i="14"/>
  <c r="G91" i="14"/>
  <c r="L162" i="37"/>
  <c r="L169" i="37" s="1"/>
  <c r="K167" i="37"/>
  <c r="K166" i="37"/>
  <c r="K164" i="37"/>
  <c r="K163" i="37"/>
  <c r="N180" i="37"/>
  <c r="N187" i="37" s="1"/>
  <c r="M185" i="37"/>
  <c r="M184" i="37"/>
  <c r="M182" i="37"/>
  <c r="M181" i="37"/>
  <c r="N71" i="37"/>
  <c r="N78" i="37" s="1"/>
  <c r="M76" i="37"/>
  <c r="M75" i="37"/>
  <c r="M73" i="37"/>
  <c r="M72" i="37"/>
  <c r="I47" i="37"/>
  <c r="I50" i="37" s="1"/>
  <c r="AT79" i="3"/>
  <c r="AU79" i="3" s="1"/>
  <c r="AV79" i="3" s="1"/>
  <c r="AW79" i="3" s="1"/>
  <c r="AX79" i="3" s="1"/>
  <c r="AY79" i="3" s="1"/>
  <c r="AZ79" i="3" s="1"/>
  <c r="BA79" i="3" s="1"/>
  <c r="BB79" i="3" s="1"/>
  <c r="BC79" i="3" s="1"/>
  <c r="BD79" i="3" s="1"/>
  <c r="BE79" i="3" s="1"/>
  <c r="AH79" i="3"/>
  <c r="AI79" i="3" s="1"/>
  <c r="AJ79" i="3" s="1"/>
  <c r="AK79" i="3" s="1"/>
  <c r="AL79" i="3" s="1"/>
  <c r="AM79" i="3" s="1"/>
  <c r="AN79" i="3" s="1"/>
  <c r="AO79" i="3" s="1"/>
  <c r="AP79" i="3" s="1"/>
  <c r="AQ79" i="3" s="1"/>
  <c r="AR79" i="3" s="1"/>
  <c r="E83" i="27"/>
  <c r="E82" i="27" s="1"/>
  <c r="F81" i="27"/>
  <c r="K216" i="37"/>
  <c r="J221" i="37"/>
  <c r="J220" i="37"/>
  <c r="J218" i="37"/>
  <c r="J217" i="37"/>
  <c r="H158" i="27"/>
  <c r="G11" i="8"/>
  <c r="G8" i="8" s="1"/>
  <c r="H77" i="27"/>
  <c r="H71" i="27"/>
  <c r="H79" i="27"/>
  <c r="G153" i="27"/>
  <c r="E46" i="38"/>
  <c r="J203" i="37"/>
  <c r="J202" i="37"/>
  <c r="J200" i="37"/>
  <c r="J199" i="37"/>
  <c r="K198" i="37"/>
  <c r="N107" i="37"/>
  <c r="M112" i="37"/>
  <c r="M111" i="37"/>
  <c r="M109" i="37"/>
  <c r="M108" i="37"/>
  <c r="L110" i="37"/>
  <c r="L113" i="37" s="1"/>
  <c r="K116" i="37"/>
  <c r="J121" i="37"/>
  <c r="J120" i="37"/>
  <c r="J118" i="37"/>
  <c r="J117" i="37"/>
  <c r="I119" i="37"/>
  <c r="I122" i="37" s="1"/>
  <c r="G72" i="27"/>
  <c r="G54" i="27" s="1"/>
  <c r="G36" i="27" s="1"/>
  <c r="G88" i="27"/>
  <c r="G86" i="27"/>
  <c r="G80" i="27"/>
  <c r="G81" i="27" s="1"/>
  <c r="C58" i="38"/>
  <c r="D51" i="38"/>
  <c r="E51" i="38" s="1"/>
  <c r="F51" i="38" s="1"/>
  <c r="G51" i="38" s="1"/>
  <c r="H51" i="38" s="1"/>
  <c r="I51" i="38" s="1"/>
  <c r="J51" i="38" s="1"/>
  <c r="K51" i="38" s="1"/>
  <c r="L51" i="38" s="1"/>
  <c r="M51" i="38" s="1"/>
  <c r="N51" i="38" s="1"/>
  <c r="O51" i="38" s="1"/>
  <c r="P51" i="38" s="1"/>
  <c r="Q51" i="38" s="1"/>
  <c r="R51" i="38" s="1"/>
  <c r="S51" i="38" s="1"/>
  <c r="T51" i="38" s="1"/>
  <c r="U51" i="38" s="1"/>
  <c r="V51" i="38" s="1"/>
  <c r="W51" i="38" s="1"/>
  <c r="X51" i="38" s="1"/>
  <c r="Y51" i="38" s="1"/>
  <c r="Z51" i="38" s="1"/>
  <c r="AA51" i="38" s="1"/>
  <c r="AB51" i="38" s="1"/>
  <c r="AC51" i="38" s="1"/>
  <c r="AD51" i="38" s="1"/>
  <c r="AE51" i="38" s="1"/>
  <c r="AF51" i="38" s="1"/>
  <c r="AG51" i="38" s="1"/>
  <c r="AH51" i="38" s="1"/>
  <c r="AI51" i="38" s="1"/>
  <c r="AJ51" i="38" s="1"/>
  <c r="AK51" i="38" s="1"/>
  <c r="AL51" i="38" s="1"/>
  <c r="AM51" i="38" s="1"/>
  <c r="AN51" i="38" s="1"/>
  <c r="AO51" i="38" s="1"/>
  <c r="AP51" i="38" s="1"/>
  <c r="AQ51" i="38" s="1"/>
  <c r="AR51" i="38" s="1"/>
  <c r="AS51" i="38" s="1"/>
  <c r="AT51" i="38" s="1"/>
  <c r="AU51" i="38" s="1"/>
  <c r="AV51" i="38" s="1"/>
  <c r="AW51" i="38" s="1"/>
  <c r="AX51" i="38" s="1"/>
  <c r="AY51" i="38" s="1"/>
  <c r="AZ51" i="38" s="1"/>
  <c r="BA51" i="38" s="1"/>
  <c r="BB51" i="38" s="1"/>
  <c r="BC51" i="38" s="1"/>
  <c r="BD51" i="38" s="1"/>
  <c r="BE51" i="38" s="1"/>
  <c r="BF51" i="38" s="1"/>
  <c r="BG51" i="38" s="1"/>
  <c r="BH51" i="38" s="1"/>
  <c r="BI51" i="38" s="1"/>
  <c r="BJ51" i="38" s="1"/>
  <c r="M171" i="37"/>
  <c r="M178" i="37" s="1"/>
  <c r="L176" i="37"/>
  <c r="L175" i="37"/>
  <c r="L173" i="37"/>
  <c r="L172" i="37"/>
  <c r="K174" i="37"/>
  <c r="K177" i="37" s="1"/>
  <c r="J207" i="37"/>
  <c r="I212" i="37"/>
  <c r="I211" i="37"/>
  <c r="I209" i="37"/>
  <c r="I208" i="37"/>
  <c r="H210" i="37"/>
  <c r="H213" i="37" s="1"/>
  <c r="M62" i="37"/>
  <c r="M69" i="37" s="1"/>
  <c r="L67" i="37"/>
  <c r="L66" i="37"/>
  <c r="L64" i="37"/>
  <c r="L63" i="37"/>
  <c r="K65" i="37"/>
  <c r="K68" i="37" s="1"/>
  <c r="K189" i="37"/>
  <c r="J194" i="37"/>
  <c r="J193" i="37"/>
  <c r="J191" i="37"/>
  <c r="J190" i="37"/>
  <c r="I192" i="37"/>
  <c r="I195" i="37" s="1"/>
  <c r="L125" i="37"/>
  <c r="K130" i="37"/>
  <c r="K129" i="37"/>
  <c r="K127" i="37"/>
  <c r="K126" i="37"/>
  <c r="J128" i="37"/>
  <c r="J131" i="37" s="1"/>
  <c r="L53" i="37"/>
  <c r="L60" i="37" s="1"/>
  <c r="K58" i="37"/>
  <c r="K57" i="37"/>
  <c r="K55" i="37"/>
  <c r="K54" i="37"/>
  <c r="J56" i="37"/>
  <c r="J59" i="37" s="1"/>
  <c r="I102" i="14"/>
  <c r="J73" i="14"/>
  <c r="J72" i="14"/>
  <c r="J71" i="14"/>
  <c r="J70" i="14"/>
  <c r="J69" i="14"/>
  <c r="J68" i="14"/>
  <c r="J67" i="14"/>
  <c r="J66" i="14"/>
  <c r="J65" i="14"/>
  <c r="J62" i="14"/>
  <c r="J61" i="14"/>
  <c r="J60" i="14"/>
  <c r="J59" i="14"/>
  <c r="J58" i="14"/>
  <c r="J57" i="14"/>
  <c r="K6" i="14"/>
  <c r="J55" i="14"/>
  <c r="J43" i="27"/>
  <c r="J52" i="27" s="1"/>
  <c r="J34" i="27"/>
  <c r="J32" i="27"/>
  <c r="J31" i="27"/>
  <c r="J30" i="27"/>
  <c r="J29" i="27"/>
  <c r="J28" i="27"/>
  <c r="J26" i="27"/>
  <c r="J25" i="27"/>
  <c r="J24" i="27"/>
  <c r="J23" i="27"/>
  <c r="J22" i="27"/>
  <c r="J20" i="27"/>
  <c r="J19" i="27"/>
  <c r="J18" i="27"/>
  <c r="J17" i="27"/>
  <c r="J16" i="27"/>
  <c r="J14" i="27"/>
  <c r="J13" i="27"/>
  <c r="J12" i="27"/>
  <c r="J11" i="27"/>
  <c r="J10" i="27"/>
  <c r="K7" i="27"/>
  <c r="J150" i="27"/>
  <c r="J61" i="27"/>
  <c r="I15" i="27"/>
  <c r="H10" i="8" s="1"/>
  <c r="I27" i="27"/>
  <c r="I169" i="27"/>
  <c r="I168" i="27"/>
  <c r="I167" i="27"/>
  <c r="I166" i="27"/>
  <c r="I165" i="27"/>
  <c r="I159" i="27"/>
  <c r="I157" i="27"/>
  <c r="I162" i="27"/>
  <c r="I160" i="27"/>
  <c r="I156" i="27"/>
  <c r="I154" i="27"/>
  <c r="G33" i="14"/>
  <c r="G32" i="14" s="1"/>
  <c r="G85" i="14"/>
  <c r="G88" i="14"/>
  <c r="G92" i="14"/>
  <c r="G96" i="14"/>
  <c r="G95" i="14"/>
  <c r="F86" i="14"/>
  <c r="D52" i="38"/>
  <c r="N144" i="37"/>
  <c r="N151" i="37" s="1"/>
  <c r="M149" i="37"/>
  <c r="M148" i="37"/>
  <c r="M146" i="37"/>
  <c r="M145" i="37"/>
  <c r="L147" i="37"/>
  <c r="L150" i="37" s="1"/>
  <c r="I78" i="8"/>
  <c r="H79" i="8"/>
  <c r="J49" i="37"/>
  <c r="J48" i="37"/>
  <c r="J46" i="37"/>
  <c r="J45" i="37"/>
  <c r="K44" i="37"/>
  <c r="K51" i="37" s="1"/>
  <c r="F95" i="27"/>
  <c r="F89" i="27"/>
  <c r="F97" i="27"/>
  <c r="D79" i="38"/>
  <c r="E79" i="38" s="1"/>
  <c r="F79" i="38" s="1"/>
  <c r="G79" i="38" s="1"/>
  <c r="H79" i="38" s="1"/>
  <c r="I79" i="38" s="1"/>
  <c r="J79" i="38" s="1"/>
  <c r="K79" i="38" s="1"/>
  <c r="L79" i="38" s="1"/>
  <c r="M79" i="38" s="1"/>
  <c r="N79" i="38" s="1"/>
  <c r="O79" i="38" s="1"/>
  <c r="P79" i="38" s="1"/>
  <c r="Q79" i="38" s="1"/>
  <c r="R79" i="38" s="1"/>
  <c r="S79" i="38" s="1"/>
  <c r="T79" i="38" s="1"/>
  <c r="U79" i="38" s="1"/>
  <c r="V79" i="38" s="1"/>
  <c r="W79" i="38" s="1"/>
  <c r="X79" i="38" s="1"/>
  <c r="Y79" i="38" s="1"/>
  <c r="Z79" i="38" s="1"/>
  <c r="AA79" i="38" s="1"/>
  <c r="AB79" i="38" s="1"/>
  <c r="AC79" i="38" s="1"/>
  <c r="AD79" i="38" s="1"/>
  <c r="AE79" i="38" s="1"/>
  <c r="AF79" i="38" s="1"/>
  <c r="AG79" i="38" s="1"/>
  <c r="AH79" i="38" s="1"/>
  <c r="AI79" i="38" s="1"/>
  <c r="AJ79" i="38" s="1"/>
  <c r="AK79" i="38" s="1"/>
  <c r="AL79" i="38" s="1"/>
  <c r="AM79" i="38" s="1"/>
  <c r="AN79" i="38" s="1"/>
  <c r="AO79" i="38" s="1"/>
  <c r="AP79" i="38" s="1"/>
  <c r="AQ79" i="38" s="1"/>
  <c r="AR79" i="38" s="1"/>
  <c r="AS79" i="38" s="1"/>
  <c r="AT79" i="38" s="1"/>
  <c r="AU79" i="38" s="1"/>
  <c r="AV79" i="38" s="1"/>
  <c r="AW79" i="38" s="1"/>
  <c r="AX79" i="38" s="1"/>
  <c r="AY79" i="38" s="1"/>
  <c r="AZ79" i="38" s="1"/>
  <c r="BA79" i="38" s="1"/>
  <c r="BB79" i="38" s="1"/>
  <c r="BC79" i="38" s="1"/>
  <c r="BD79" i="38" s="1"/>
  <c r="BE79" i="38" s="1"/>
  <c r="BF79" i="38" s="1"/>
  <c r="BG79" i="38" s="1"/>
  <c r="BH79" i="38" s="1"/>
  <c r="BI79" i="38" s="1"/>
  <c r="BJ79" i="38" s="1"/>
  <c r="C82" i="38"/>
  <c r="I140" i="37"/>
  <c r="I139" i="37"/>
  <c r="I137" i="37"/>
  <c r="I136" i="37"/>
  <c r="J135" i="37"/>
  <c r="J142" i="37" s="1"/>
  <c r="E90" i="27"/>
  <c r="E106" i="27"/>
  <c r="E117" i="27" s="1"/>
  <c r="E104" i="27"/>
  <c r="E41" i="27" s="1"/>
  <c r="E98" i="27"/>
  <c r="D244" i="14"/>
  <c r="G81" i="14"/>
  <c r="H151" i="27"/>
  <c r="G15" i="8" s="1"/>
  <c r="H8" i="27"/>
  <c r="H112" i="27"/>
  <c r="H63" i="27"/>
  <c r="F32" i="14"/>
  <c r="F53" i="14" s="1"/>
  <c r="F80" i="14"/>
  <c r="F41" i="38"/>
  <c r="G42" i="38"/>
  <c r="D132" i="40"/>
  <c r="E114" i="40"/>
  <c r="F114" i="40" s="1"/>
  <c r="G114" i="40" s="1"/>
  <c r="H114" i="40" s="1"/>
  <c r="I114" i="40" s="1"/>
  <c r="J114" i="40" s="1"/>
  <c r="K114" i="40" s="1"/>
  <c r="L114" i="40" s="1"/>
  <c r="M114" i="40" s="1"/>
  <c r="N114" i="40" s="1"/>
  <c r="O114" i="40" s="1"/>
  <c r="P114" i="40" s="1"/>
  <c r="Q114" i="40" s="1"/>
  <c r="R114" i="40" s="1"/>
  <c r="S114" i="40" s="1"/>
  <c r="T114" i="40" s="1"/>
  <c r="U114" i="40" s="1"/>
  <c r="V114" i="40" s="1"/>
  <c r="W114" i="40" s="1"/>
  <c r="X114" i="40" s="1"/>
  <c r="Y114" i="40" s="1"/>
  <c r="Z114" i="40" s="1"/>
  <c r="AA114" i="40" s="1"/>
  <c r="AB114" i="40" s="1"/>
  <c r="AC114" i="40" s="1"/>
  <c r="AD114" i="40" s="1"/>
  <c r="AE114" i="40" s="1"/>
  <c r="AF114" i="40" s="1"/>
  <c r="AG114" i="40" s="1"/>
  <c r="AH114" i="40" s="1"/>
  <c r="AI114" i="40" s="1"/>
  <c r="AJ114" i="40" s="1"/>
  <c r="AK114" i="40" s="1"/>
  <c r="AL114" i="40" s="1"/>
  <c r="AM114" i="40" s="1"/>
  <c r="AN114" i="40" s="1"/>
  <c r="AO114" i="40" s="1"/>
  <c r="AP114" i="40" s="1"/>
  <c r="AQ114" i="40" s="1"/>
  <c r="AR114" i="40" s="1"/>
  <c r="AS114" i="40" s="1"/>
  <c r="AT114" i="40" s="1"/>
  <c r="AU114" i="40" s="1"/>
  <c r="AV114" i="40" s="1"/>
  <c r="AW114" i="40" s="1"/>
  <c r="AX114" i="40" s="1"/>
  <c r="AY114" i="40" s="1"/>
  <c r="AZ114" i="40" s="1"/>
  <c r="BA114" i="40" s="1"/>
  <c r="BB114" i="40" s="1"/>
  <c r="BC114" i="40" s="1"/>
  <c r="BD114" i="40" s="1"/>
  <c r="BE114" i="40" s="1"/>
  <c r="BF114" i="40" s="1"/>
  <c r="BG114" i="40" s="1"/>
  <c r="BH114" i="40" s="1"/>
  <c r="BI114" i="40" s="1"/>
  <c r="BJ114" i="40" s="1"/>
  <c r="BK114" i="40" s="1"/>
  <c r="M12" i="35"/>
  <c r="F125" i="27" s="1"/>
  <c r="F114" i="27" s="1"/>
  <c r="L12" i="35"/>
  <c r="F124" i="27" s="1"/>
  <c r="F113" i="27" s="1"/>
  <c r="D31" i="38" s="1"/>
  <c r="G14" i="35"/>
  <c r="H14" i="35"/>
  <c r="G122" i="27"/>
  <c r="J13" i="35"/>
  <c r="F16" i="35"/>
  <c r="A15" i="35"/>
  <c r="E125" i="27"/>
  <c r="H171" i="40" l="1"/>
  <c r="H189" i="40" s="1"/>
  <c r="G13" i="8"/>
  <c r="H35" i="27"/>
  <c r="I57" i="27"/>
  <c r="H31" i="8" s="1"/>
  <c r="I58" i="27"/>
  <c r="I40" i="27" s="1"/>
  <c r="H41" i="8" s="1"/>
  <c r="G14" i="29"/>
  <c r="F15" i="29" s="1"/>
  <c r="L67" i="18"/>
  <c r="M68" i="18"/>
  <c r="K80" i="18"/>
  <c r="G40" i="40"/>
  <c r="F37" i="38" s="1"/>
  <c r="I47" i="22"/>
  <c r="I83" i="22" s="1"/>
  <c r="H39" i="27"/>
  <c r="I152" i="40"/>
  <c r="I170" i="40" s="1"/>
  <c r="I188" i="40" s="1"/>
  <c r="D187" i="40"/>
  <c r="D202" i="40" s="1"/>
  <c r="D17" i="8" s="1"/>
  <c r="G14" i="28"/>
  <c r="F15" i="28" s="1"/>
  <c r="E115" i="39"/>
  <c r="E130" i="39" s="1"/>
  <c r="D34" i="8" s="1"/>
  <c r="E32" i="8"/>
  <c r="E30" i="8" s="1"/>
  <c r="H93" i="39"/>
  <c r="G93" i="39"/>
  <c r="J15" i="29"/>
  <c r="M15" i="46"/>
  <c r="I42" i="22"/>
  <c r="J16" i="46"/>
  <c r="L16" i="46" s="1"/>
  <c r="AY23" i="3"/>
  <c r="E187" i="40"/>
  <c r="E202" i="40" s="1"/>
  <c r="E17" i="8" s="1"/>
  <c r="L65" i="18"/>
  <c r="M66" i="18"/>
  <c r="J46" i="22"/>
  <c r="J82" i="22" s="1"/>
  <c r="L98" i="39"/>
  <c r="L116" i="39" s="1"/>
  <c r="F187" i="40"/>
  <c r="F202" i="40" s="1"/>
  <c r="F17" i="8" s="1"/>
  <c r="I45" i="22"/>
  <c r="H60" i="22"/>
  <c r="H81" i="22"/>
  <c r="H96" i="22" s="1"/>
  <c r="M92" i="39"/>
  <c r="N92" i="39"/>
  <c r="L92" i="39"/>
  <c r="G91" i="39"/>
  <c r="H91" i="39"/>
  <c r="L90" i="39"/>
  <c r="M90" i="39"/>
  <c r="G89" i="39"/>
  <c r="I89" i="39"/>
  <c r="H89" i="39"/>
  <c r="L88" i="39"/>
  <c r="M88" i="39"/>
  <c r="N88" i="39"/>
  <c r="I87" i="39"/>
  <c r="H87" i="39"/>
  <c r="H86" i="39"/>
  <c r="I86" i="39"/>
  <c r="H85" i="39"/>
  <c r="G85" i="39"/>
  <c r="G83" i="39"/>
  <c r="H83" i="39"/>
  <c r="I83" i="39"/>
  <c r="H82" i="39"/>
  <c r="I82" i="39"/>
  <c r="G81" i="39"/>
  <c r="I81" i="39"/>
  <c r="H81" i="39"/>
  <c r="H12" i="8"/>
  <c r="H11" i="8"/>
  <c r="J15" i="31"/>
  <c r="J15" i="28"/>
  <c r="H152" i="27"/>
  <c r="I36" i="37"/>
  <c r="I5" i="25" a="1"/>
  <c r="I5" i="25" s="1"/>
  <c r="H40" i="37"/>
  <c r="M16" i="46"/>
  <c r="J15" i="32"/>
  <c r="I24" i="37"/>
  <c r="J35" i="37" s="1"/>
  <c r="J40" i="8" s="1"/>
  <c r="G53" i="14"/>
  <c r="I20" i="37"/>
  <c r="J34" i="37" s="1"/>
  <c r="J39" i="8" s="1"/>
  <c r="G133" i="40"/>
  <c r="F43" i="39"/>
  <c r="J10" i="40"/>
  <c r="J28" i="40" s="1"/>
  <c r="J136" i="40" s="1"/>
  <c r="J154" i="40" s="1"/>
  <c r="J172" i="40" s="1"/>
  <c r="J190" i="40" s="1"/>
  <c r="AM11" i="3"/>
  <c r="AD11" i="15" s="1"/>
  <c r="AR11" i="15" s="1"/>
  <c r="K10" i="39" s="1"/>
  <c r="K28" i="39" s="1"/>
  <c r="K46" i="39" s="1"/>
  <c r="AB20" i="15"/>
  <c r="AP20" i="15" s="1"/>
  <c r="E38" i="38"/>
  <c r="E37" i="38"/>
  <c r="E52" i="38" s="1"/>
  <c r="I8" i="39"/>
  <c r="I26" i="39" s="1"/>
  <c r="I44" i="39" s="1"/>
  <c r="K62" i="39" s="1"/>
  <c r="K98" i="39" s="1"/>
  <c r="K116" i="39" s="1"/>
  <c r="I12" i="39"/>
  <c r="I30" i="39" s="1"/>
  <c r="I48" i="39" s="1"/>
  <c r="E16" i="28"/>
  <c r="I16" i="28" s="1"/>
  <c r="D17" i="28"/>
  <c r="H16" i="28"/>
  <c r="L15" i="45"/>
  <c r="M15" i="45"/>
  <c r="E16" i="32"/>
  <c r="I16" i="32" s="1"/>
  <c r="D17" i="32"/>
  <c r="H16" i="32"/>
  <c r="H22" i="40"/>
  <c r="H25" i="40"/>
  <c r="H133" i="40" s="1"/>
  <c r="H151" i="40" s="1"/>
  <c r="D18" i="46"/>
  <c r="E17" i="46"/>
  <c r="I17" i="46" s="1"/>
  <c r="M49" i="18"/>
  <c r="N10" i="3"/>
  <c r="M51" i="18"/>
  <c r="N12" i="3"/>
  <c r="M53" i="18"/>
  <c r="N14" i="3"/>
  <c r="O16" i="3"/>
  <c r="N55" i="18"/>
  <c r="M57" i="18"/>
  <c r="N18" i="3"/>
  <c r="M59" i="18"/>
  <c r="N20" i="3"/>
  <c r="M61" i="18"/>
  <c r="N22" i="3"/>
  <c r="N18" i="40"/>
  <c r="N36" i="40" s="1"/>
  <c r="N144" i="40" s="1"/>
  <c r="AQ19" i="3"/>
  <c r="AH19" i="15" s="1"/>
  <c r="AV19" i="15" s="1"/>
  <c r="O18" i="39" s="1"/>
  <c r="O36" i="39" s="1"/>
  <c r="O54" i="39" s="1"/>
  <c r="J27" i="22"/>
  <c r="AZ8" i="3"/>
  <c r="Z8" i="3"/>
  <c r="M23" i="3"/>
  <c r="K28" i="22"/>
  <c r="BA9" i="3"/>
  <c r="AA9" i="3"/>
  <c r="K30" i="22"/>
  <c r="BA11" i="3"/>
  <c r="AA11" i="3"/>
  <c r="K32" i="22"/>
  <c r="BA13" i="3"/>
  <c r="AA13" i="3"/>
  <c r="K34" i="22"/>
  <c r="BA15" i="3"/>
  <c r="AA15" i="3"/>
  <c r="AB22" i="15"/>
  <c r="AP22" i="15" s="1"/>
  <c r="E16" i="29"/>
  <c r="I16" i="29" s="1"/>
  <c r="D17" i="29"/>
  <c r="H16" i="29"/>
  <c r="J9" i="22"/>
  <c r="P23" i="15"/>
  <c r="G35" i="3"/>
  <c r="S56" i="18"/>
  <c r="G39" i="3"/>
  <c r="S60" i="18"/>
  <c r="E16" i="30"/>
  <c r="I16" i="30" s="1"/>
  <c r="D17" i="30"/>
  <c r="H16" i="30"/>
  <c r="J16" i="30" s="1"/>
  <c r="I9" i="40"/>
  <c r="I27" i="40" s="1"/>
  <c r="I135" i="40" s="1"/>
  <c r="I153" i="40" s="1"/>
  <c r="I171" i="40" s="1"/>
  <c r="I189" i="40" s="1"/>
  <c r="AL10" i="3"/>
  <c r="AC10" i="15" s="1"/>
  <c r="AQ10" i="15" s="1"/>
  <c r="I13" i="40"/>
  <c r="I31" i="40" s="1"/>
  <c r="I139" i="40" s="1"/>
  <c r="AL14" i="3"/>
  <c r="AC14" i="15" s="1"/>
  <c r="AQ14" i="15" s="1"/>
  <c r="J13" i="39" s="1"/>
  <c r="J31" i="39" s="1"/>
  <c r="J49" i="39" s="1"/>
  <c r="I17" i="40"/>
  <c r="I35" i="40" s="1"/>
  <c r="I143" i="40" s="1"/>
  <c r="AL18" i="3"/>
  <c r="AC18" i="15" s="1"/>
  <c r="AQ18" i="15" s="1"/>
  <c r="AN23" i="15"/>
  <c r="G7" i="39"/>
  <c r="H16" i="45"/>
  <c r="J16" i="45" s="1"/>
  <c r="G16" i="45"/>
  <c r="O38" i="22"/>
  <c r="J20" i="19" s="1"/>
  <c r="J58" i="19" s="1"/>
  <c r="BE19" i="3"/>
  <c r="J77" i="19" s="1"/>
  <c r="AE19" i="3"/>
  <c r="E19" i="3" s="1"/>
  <c r="C19" i="3"/>
  <c r="I63" i="27"/>
  <c r="E111" i="27"/>
  <c r="I7" i="40"/>
  <c r="Y23" i="3"/>
  <c r="AL8" i="3"/>
  <c r="J8" i="40"/>
  <c r="J26" i="40" s="1"/>
  <c r="J134" i="40" s="1"/>
  <c r="AM9" i="3"/>
  <c r="AD9" i="15" s="1"/>
  <c r="AR9" i="15" s="1"/>
  <c r="K8" i="39" s="1"/>
  <c r="K26" i="39" s="1"/>
  <c r="K44" i="39" s="1"/>
  <c r="M62" i="39" s="1"/>
  <c r="J12" i="40"/>
  <c r="J30" i="40" s="1"/>
  <c r="J138" i="40" s="1"/>
  <c r="AM13" i="3"/>
  <c r="AD13" i="15" s="1"/>
  <c r="AR13" i="15" s="1"/>
  <c r="K12" i="39" s="1"/>
  <c r="K30" i="39" s="1"/>
  <c r="K48" i="39" s="1"/>
  <c r="J14" i="40"/>
  <c r="J32" i="40" s="1"/>
  <c r="J140" i="40" s="1"/>
  <c r="AM15" i="3"/>
  <c r="AD15" i="15" s="1"/>
  <c r="AR15" i="15" s="1"/>
  <c r="K14" i="39" s="1"/>
  <c r="K32" i="39" s="1"/>
  <c r="K50" i="39" s="1"/>
  <c r="AC16" i="15"/>
  <c r="AQ16" i="15" s="1"/>
  <c r="E16" i="31"/>
  <c r="I16" i="31" s="1"/>
  <c r="D17" i="31"/>
  <c r="H16" i="31"/>
  <c r="D20" i="35"/>
  <c r="E19" i="35"/>
  <c r="I19" i="35" s="1"/>
  <c r="AA23" i="15"/>
  <c r="AO8" i="15"/>
  <c r="AG19" i="15"/>
  <c r="AU19" i="15" s="1"/>
  <c r="AK23" i="3"/>
  <c r="AB8" i="15"/>
  <c r="AC11" i="15"/>
  <c r="AQ11" i="15" s="1"/>
  <c r="J29" i="22"/>
  <c r="J47" i="22" s="1"/>
  <c r="J83" i="22" s="1"/>
  <c r="AZ10" i="3"/>
  <c r="Z10" i="3"/>
  <c r="J31" i="22"/>
  <c r="AZ12" i="3"/>
  <c r="Z12" i="3"/>
  <c r="J33" i="22"/>
  <c r="AZ14" i="3"/>
  <c r="Z14" i="3"/>
  <c r="K35" i="22"/>
  <c r="BA16" i="3"/>
  <c r="AA16" i="3"/>
  <c r="J37" i="22"/>
  <c r="AZ18" i="3"/>
  <c r="Z18" i="3"/>
  <c r="J39" i="22"/>
  <c r="AZ20" i="3"/>
  <c r="Z20" i="3"/>
  <c r="J41" i="22"/>
  <c r="AZ22" i="3"/>
  <c r="Z22" i="3"/>
  <c r="E43" i="39"/>
  <c r="F61" i="39" s="1"/>
  <c r="E40" i="39"/>
  <c r="C33" i="38" s="1"/>
  <c r="N16" i="40"/>
  <c r="N34" i="40" s="1"/>
  <c r="N142" i="40" s="1"/>
  <c r="AQ17" i="3"/>
  <c r="AH17" i="15" s="1"/>
  <c r="AV17" i="15" s="1"/>
  <c r="O16" i="39" s="1"/>
  <c r="O34" i="39" s="1"/>
  <c r="O52" i="39" s="1"/>
  <c r="N20" i="40"/>
  <c r="N38" i="40" s="1"/>
  <c r="N146" i="40" s="1"/>
  <c r="AQ21" i="3"/>
  <c r="AH21" i="15" s="1"/>
  <c r="AV21" i="15" s="1"/>
  <c r="O20" i="39" s="1"/>
  <c r="O38" i="39" s="1"/>
  <c r="O56" i="39" s="1"/>
  <c r="L62" i="18"/>
  <c r="N8" i="3"/>
  <c r="O9" i="3"/>
  <c r="N66" i="18"/>
  <c r="O11" i="3"/>
  <c r="N50" i="18"/>
  <c r="O13" i="3"/>
  <c r="N52" i="18"/>
  <c r="O15" i="3"/>
  <c r="N54" i="18"/>
  <c r="AB14" i="15"/>
  <c r="AP14" i="15" s="1"/>
  <c r="H39" i="40"/>
  <c r="H147" i="40" s="1"/>
  <c r="L44" i="18"/>
  <c r="Q8" i="15"/>
  <c r="AC15" i="15"/>
  <c r="AQ15" i="15" s="1"/>
  <c r="I21" i="40"/>
  <c r="AL22" i="3"/>
  <c r="AC22" i="15" s="1"/>
  <c r="AQ22" i="15" s="1"/>
  <c r="J21" i="39" s="1"/>
  <c r="J39" i="39" s="1"/>
  <c r="J57" i="39" s="1"/>
  <c r="O36" i="22"/>
  <c r="J18" i="19" s="1"/>
  <c r="J56" i="19" s="1"/>
  <c r="BE17" i="3"/>
  <c r="J75" i="19" s="1"/>
  <c r="AE17" i="3"/>
  <c r="C17" i="3"/>
  <c r="O40" i="22"/>
  <c r="J22" i="19" s="1"/>
  <c r="J60" i="19" s="1"/>
  <c r="BE21" i="3"/>
  <c r="J79" i="19" s="1"/>
  <c r="AE21" i="3"/>
  <c r="C21" i="3"/>
  <c r="J15" i="30"/>
  <c r="I11" i="40"/>
  <c r="I29" i="40" s="1"/>
  <c r="I137" i="40" s="1"/>
  <c r="AL12" i="3"/>
  <c r="AC12" i="15" s="1"/>
  <c r="AQ12" i="15" s="1"/>
  <c r="J11" i="39" s="1"/>
  <c r="J29" i="39" s="1"/>
  <c r="J47" i="39" s="1"/>
  <c r="J15" i="40"/>
  <c r="J33" i="40" s="1"/>
  <c r="J141" i="40" s="1"/>
  <c r="AM16" i="3"/>
  <c r="AD16" i="15" s="1"/>
  <c r="AR16" i="15" s="1"/>
  <c r="K15" i="39" s="1"/>
  <c r="K33" i="39" s="1"/>
  <c r="K51" i="39" s="1"/>
  <c r="I19" i="40"/>
  <c r="I37" i="40" s="1"/>
  <c r="I145" i="40" s="1"/>
  <c r="AL20" i="3"/>
  <c r="AC20" i="15" s="1"/>
  <c r="AQ20" i="15" s="1"/>
  <c r="J19" i="39" s="1"/>
  <c r="J37" i="39" s="1"/>
  <c r="J55" i="39" s="1"/>
  <c r="F18" i="45"/>
  <c r="A17" i="45"/>
  <c r="D19" i="45"/>
  <c r="E18" i="45"/>
  <c r="I18" i="45" s="1"/>
  <c r="S58" i="18"/>
  <c r="G37" i="3"/>
  <c r="J83" i="37"/>
  <c r="J86" i="37" s="1"/>
  <c r="K165" i="37"/>
  <c r="K168" i="37" s="1"/>
  <c r="H17" i="46"/>
  <c r="G17" i="46"/>
  <c r="G39" i="37"/>
  <c r="F41" i="37"/>
  <c r="F19" i="46"/>
  <c r="A18" i="46"/>
  <c r="J47" i="37"/>
  <c r="J50" i="37" s="1"/>
  <c r="J21" i="27"/>
  <c r="I11" i="8" s="1"/>
  <c r="M74" i="37"/>
  <c r="M77" i="37" s="1"/>
  <c r="K92" i="37"/>
  <c r="K95" i="37" s="1"/>
  <c r="F22" i="32"/>
  <c r="G21" i="32"/>
  <c r="M11" i="45"/>
  <c r="L11" i="45"/>
  <c r="E135" i="27" s="1"/>
  <c r="G19" i="30"/>
  <c r="F20" i="30"/>
  <c r="G18" i="31"/>
  <c r="F19" i="31"/>
  <c r="L11" i="46"/>
  <c r="E146" i="27" s="1"/>
  <c r="M11" i="46"/>
  <c r="G80" i="14"/>
  <c r="G79" i="14" s="1"/>
  <c r="J119" i="37"/>
  <c r="J122" i="37" s="1"/>
  <c r="M110" i="37"/>
  <c r="M113" i="37" s="1"/>
  <c r="J219" i="37"/>
  <c r="J222" i="37" s="1"/>
  <c r="Y95" i="5"/>
  <c r="Z95" i="5" s="1"/>
  <c r="Z98" i="5" s="1"/>
  <c r="Z99" i="5" s="1"/>
  <c r="C113" i="5" s="1"/>
  <c r="L7" i="37"/>
  <c r="K8" i="37"/>
  <c r="J20" i="38"/>
  <c r="K12" i="37"/>
  <c r="L16" i="37"/>
  <c r="K15" i="37"/>
  <c r="K10" i="37"/>
  <c r="M11" i="5"/>
  <c r="L9" i="37"/>
  <c r="N10" i="5"/>
  <c r="L11" i="37"/>
  <c r="N12" i="5"/>
  <c r="L14" i="37"/>
  <c r="N17" i="5"/>
  <c r="D150" i="40"/>
  <c r="E132" i="40"/>
  <c r="F132" i="40" s="1"/>
  <c r="G132" i="40" s="1"/>
  <c r="H132" i="40" s="1"/>
  <c r="I132" i="40" s="1"/>
  <c r="J132" i="40" s="1"/>
  <c r="K132" i="40" s="1"/>
  <c r="L132" i="40" s="1"/>
  <c r="M132" i="40" s="1"/>
  <c r="N132" i="40" s="1"/>
  <c r="O132" i="40" s="1"/>
  <c r="P132" i="40" s="1"/>
  <c r="Q132" i="40" s="1"/>
  <c r="R132" i="40" s="1"/>
  <c r="S132" i="40" s="1"/>
  <c r="T132" i="40" s="1"/>
  <c r="U132" i="40" s="1"/>
  <c r="V132" i="40" s="1"/>
  <c r="W132" i="40" s="1"/>
  <c r="X132" i="40" s="1"/>
  <c r="Y132" i="40" s="1"/>
  <c r="Z132" i="40" s="1"/>
  <c r="AA132" i="40" s="1"/>
  <c r="AB132" i="40" s="1"/>
  <c r="AC132" i="40" s="1"/>
  <c r="AD132" i="40" s="1"/>
  <c r="AE132" i="40" s="1"/>
  <c r="AF132" i="40" s="1"/>
  <c r="AG132" i="40" s="1"/>
  <c r="AH132" i="40" s="1"/>
  <c r="AI132" i="40" s="1"/>
  <c r="AJ132" i="40" s="1"/>
  <c r="AK132" i="40" s="1"/>
  <c r="AL132" i="40" s="1"/>
  <c r="AM132" i="40" s="1"/>
  <c r="AN132" i="40" s="1"/>
  <c r="AO132" i="40" s="1"/>
  <c r="AP132" i="40" s="1"/>
  <c r="AQ132" i="40" s="1"/>
  <c r="AR132" i="40" s="1"/>
  <c r="AS132" i="40" s="1"/>
  <c r="AT132" i="40" s="1"/>
  <c r="AU132" i="40" s="1"/>
  <c r="AV132" i="40" s="1"/>
  <c r="AW132" i="40" s="1"/>
  <c r="AX132" i="40" s="1"/>
  <c r="AY132" i="40" s="1"/>
  <c r="AZ132" i="40" s="1"/>
  <c r="BA132" i="40" s="1"/>
  <c r="BB132" i="40" s="1"/>
  <c r="BC132" i="40" s="1"/>
  <c r="BD132" i="40" s="1"/>
  <c r="BE132" i="40" s="1"/>
  <c r="BF132" i="40" s="1"/>
  <c r="BG132" i="40" s="1"/>
  <c r="BH132" i="40" s="1"/>
  <c r="BI132" i="40" s="1"/>
  <c r="BJ132" i="40" s="1"/>
  <c r="BK132" i="40" s="1"/>
  <c r="H42" i="38"/>
  <c r="G41" i="38"/>
  <c r="F224" i="14"/>
  <c r="F79" i="14"/>
  <c r="F100" i="14" s="1"/>
  <c r="G83" i="27"/>
  <c r="G82" i="27" s="1"/>
  <c r="E92" i="27"/>
  <c r="E91" i="27" s="1"/>
  <c r="F90" i="27"/>
  <c r="K135" i="37"/>
  <c r="K142" i="37" s="1"/>
  <c r="J140" i="37"/>
  <c r="J139" i="37"/>
  <c r="J137" i="37"/>
  <c r="J136" i="37"/>
  <c r="I138" i="37"/>
  <c r="I141" i="37" s="1"/>
  <c r="D82" i="38"/>
  <c r="E82" i="38" s="1"/>
  <c r="F82" i="38" s="1"/>
  <c r="G82" i="38" s="1"/>
  <c r="H82" i="38" s="1"/>
  <c r="I82" i="38" s="1"/>
  <c r="J82" i="38" s="1"/>
  <c r="K82" i="38" s="1"/>
  <c r="L82" i="38" s="1"/>
  <c r="M82" i="38" s="1"/>
  <c r="N82" i="38" s="1"/>
  <c r="O82" i="38" s="1"/>
  <c r="P82" i="38" s="1"/>
  <c r="Q82" i="38" s="1"/>
  <c r="R82" i="38" s="1"/>
  <c r="S82" i="38" s="1"/>
  <c r="T82" i="38" s="1"/>
  <c r="U82" i="38" s="1"/>
  <c r="V82" i="38" s="1"/>
  <c r="W82" i="38" s="1"/>
  <c r="X82" i="38" s="1"/>
  <c r="Y82" i="38" s="1"/>
  <c r="Z82" i="38" s="1"/>
  <c r="AA82" i="38" s="1"/>
  <c r="AB82" i="38" s="1"/>
  <c r="AC82" i="38" s="1"/>
  <c r="AD82" i="38" s="1"/>
  <c r="AE82" i="38" s="1"/>
  <c r="AF82" i="38" s="1"/>
  <c r="AG82" i="38" s="1"/>
  <c r="AH82" i="38" s="1"/>
  <c r="AI82" i="38" s="1"/>
  <c r="AJ82" i="38" s="1"/>
  <c r="AK82" i="38" s="1"/>
  <c r="AL82" i="38" s="1"/>
  <c r="AM82" i="38" s="1"/>
  <c r="AN82" i="38" s="1"/>
  <c r="AO82" i="38" s="1"/>
  <c r="AP82" i="38" s="1"/>
  <c r="AQ82" i="38" s="1"/>
  <c r="AR82" i="38" s="1"/>
  <c r="AS82" i="38" s="1"/>
  <c r="AT82" i="38" s="1"/>
  <c r="AU82" i="38" s="1"/>
  <c r="AV82" i="38" s="1"/>
  <c r="AW82" i="38" s="1"/>
  <c r="AX82" i="38" s="1"/>
  <c r="AY82" i="38" s="1"/>
  <c r="AZ82" i="38" s="1"/>
  <c r="BA82" i="38" s="1"/>
  <c r="BB82" i="38" s="1"/>
  <c r="BC82" i="38" s="1"/>
  <c r="BD82" i="38" s="1"/>
  <c r="BE82" i="38" s="1"/>
  <c r="BF82" i="38" s="1"/>
  <c r="BG82" i="38" s="1"/>
  <c r="BH82" i="38" s="1"/>
  <c r="BI82" i="38" s="1"/>
  <c r="BJ82" i="38" s="1"/>
  <c r="C85" i="38"/>
  <c r="F106" i="27"/>
  <c r="F117" i="27" s="1"/>
  <c r="F104" i="27"/>
  <c r="F41" i="27" s="1"/>
  <c r="F98" i="27"/>
  <c r="F99" i="27" s="1"/>
  <c r="M147" i="37"/>
  <c r="M150" i="37" s="1"/>
  <c r="I155" i="27"/>
  <c r="I161" i="27"/>
  <c r="I164" i="27"/>
  <c r="I151" i="27" s="1"/>
  <c r="J147" i="27"/>
  <c r="J146" i="27"/>
  <c r="J145" i="27"/>
  <c r="J144" i="27"/>
  <c r="J136" i="27"/>
  <c r="J135" i="27"/>
  <c r="J134" i="27"/>
  <c r="J133" i="27"/>
  <c r="J103" i="27"/>
  <c r="J102" i="27"/>
  <c r="J94" i="27"/>
  <c r="J93" i="27"/>
  <c r="J85" i="27"/>
  <c r="J84" i="27"/>
  <c r="J76" i="27"/>
  <c r="J75" i="27"/>
  <c r="J68" i="27"/>
  <c r="J67" i="27"/>
  <c r="J66" i="27"/>
  <c r="J62" i="27"/>
  <c r="J70" i="27"/>
  <c r="J123" i="27"/>
  <c r="K150" i="27"/>
  <c r="K61" i="27"/>
  <c r="K43" i="27"/>
  <c r="K52" i="27" s="1"/>
  <c r="K34" i="27"/>
  <c r="K32" i="27"/>
  <c r="K31" i="27"/>
  <c r="K30" i="27"/>
  <c r="K29" i="27"/>
  <c r="K28" i="27"/>
  <c r="K26" i="27"/>
  <c r="K25" i="27"/>
  <c r="K24" i="27"/>
  <c r="K23" i="27"/>
  <c r="K22" i="27"/>
  <c r="K20" i="27"/>
  <c r="K19" i="27"/>
  <c r="K18" i="27"/>
  <c r="K17" i="27"/>
  <c r="K16" i="27"/>
  <c r="K14" i="27"/>
  <c r="K13" i="27"/>
  <c r="K12" i="27"/>
  <c r="K11" i="27"/>
  <c r="K10" i="27"/>
  <c r="L7" i="27"/>
  <c r="J15" i="27"/>
  <c r="J27" i="27"/>
  <c r="K55" i="14"/>
  <c r="K73" i="14"/>
  <c r="K72" i="14"/>
  <c r="K71" i="14"/>
  <c r="K70" i="14"/>
  <c r="K69" i="14"/>
  <c r="K68" i="14"/>
  <c r="K67" i="14"/>
  <c r="K66" i="14"/>
  <c r="K65" i="14"/>
  <c r="K62" i="14"/>
  <c r="K61" i="14"/>
  <c r="K60" i="14"/>
  <c r="K59" i="14"/>
  <c r="K58" i="14"/>
  <c r="K57" i="14"/>
  <c r="L6" i="14"/>
  <c r="J102" i="14"/>
  <c r="K56" i="37"/>
  <c r="K59" i="37" s="1"/>
  <c r="K128" i="37"/>
  <c r="K131" i="37" s="1"/>
  <c r="J192" i="37"/>
  <c r="J195" i="37" s="1"/>
  <c r="L65" i="37"/>
  <c r="L68" i="37" s="1"/>
  <c r="I210" i="37"/>
  <c r="I213" i="37" s="1"/>
  <c r="L174" i="37"/>
  <c r="L177" i="37" s="1"/>
  <c r="G97" i="27"/>
  <c r="G95" i="27"/>
  <c r="G89" i="27"/>
  <c r="H72" i="27"/>
  <c r="H54" i="27" s="1"/>
  <c r="H36" i="27" s="1"/>
  <c r="K121" i="37"/>
  <c r="K120" i="37"/>
  <c r="K118" i="37"/>
  <c r="K117" i="37"/>
  <c r="L116" i="37"/>
  <c r="N112" i="37"/>
  <c r="N111" i="37"/>
  <c r="N109" i="37"/>
  <c r="N108" i="37"/>
  <c r="O107" i="37"/>
  <c r="K203" i="37"/>
  <c r="K202" i="37"/>
  <c r="K200" i="37"/>
  <c r="K199" i="37"/>
  <c r="L198" i="37"/>
  <c r="J201" i="37"/>
  <c r="J204" i="37" s="1"/>
  <c r="H86" i="27"/>
  <c r="H80" i="27"/>
  <c r="H88" i="27"/>
  <c r="I158" i="27"/>
  <c r="K221" i="37"/>
  <c r="K220" i="37"/>
  <c r="K218" i="37"/>
  <c r="K217" i="37"/>
  <c r="L216" i="37"/>
  <c r="N76" i="37"/>
  <c r="N75" i="37"/>
  <c r="N73" i="37"/>
  <c r="N72" i="37"/>
  <c r="O71" i="37"/>
  <c r="O78" i="37" s="1"/>
  <c r="M183" i="37"/>
  <c r="M186" i="37" s="1"/>
  <c r="L167" i="37"/>
  <c r="L166" i="37"/>
  <c r="L164" i="37"/>
  <c r="L163" i="37"/>
  <c r="M162" i="37"/>
  <c r="M169" i="37" s="1"/>
  <c r="H39" i="14"/>
  <c r="H87" i="14"/>
  <c r="I49" i="14"/>
  <c r="I48" i="14"/>
  <c r="I47" i="14"/>
  <c r="I46" i="14"/>
  <c r="I45" i="14"/>
  <c r="I44" i="14"/>
  <c r="I43" i="14"/>
  <c r="I42" i="14"/>
  <c r="I41" i="14"/>
  <c r="I40" i="14"/>
  <c r="I38" i="14"/>
  <c r="I85" i="14" s="1"/>
  <c r="I37" i="14"/>
  <c r="I36" i="14"/>
  <c r="I35" i="14"/>
  <c r="I34" i="14"/>
  <c r="J31" i="14"/>
  <c r="H84" i="14"/>
  <c r="I112" i="27"/>
  <c r="H42" i="8" s="1"/>
  <c r="K85" i="37"/>
  <c r="K84" i="37"/>
  <c r="K82" i="37"/>
  <c r="K81" i="37"/>
  <c r="L80" i="37"/>
  <c r="J156" i="37"/>
  <c r="J159" i="37" s="1"/>
  <c r="L94" i="37"/>
  <c r="L93" i="37"/>
  <c r="L91" i="37"/>
  <c r="L90" i="37"/>
  <c r="M89" i="37"/>
  <c r="E114" i="39"/>
  <c r="F114" i="39" s="1"/>
  <c r="G114" i="39" s="1"/>
  <c r="H114" i="39" s="1"/>
  <c r="I114" i="39" s="1"/>
  <c r="J114" i="39" s="1"/>
  <c r="K114" i="39" s="1"/>
  <c r="L114" i="39" s="1"/>
  <c r="M114" i="39" s="1"/>
  <c r="N114" i="39" s="1"/>
  <c r="O114" i="39" s="1"/>
  <c r="P114" i="39" s="1"/>
  <c r="Q114" i="39" s="1"/>
  <c r="R114" i="39" s="1"/>
  <c r="S114" i="39" s="1"/>
  <c r="T114" i="39" s="1"/>
  <c r="U114" i="39" s="1"/>
  <c r="V114" i="39" s="1"/>
  <c r="W114" i="39" s="1"/>
  <c r="X114" i="39" s="1"/>
  <c r="Y114" i="39" s="1"/>
  <c r="Z114" i="39" s="1"/>
  <c r="AA114" i="39" s="1"/>
  <c r="AB114" i="39" s="1"/>
  <c r="AC114" i="39" s="1"/>
  <c r="AD114" i="39" s="1"/>
  <c r="AE114" i="39" s="1"/>
  <c r="AF114" i="39" s="1"/>
  <c r="AG114" i="39" s="1"/>
  <c r="AH114" i="39" s="1"/>
  <c r="AI114" i="39" s="1"/>
  <c r="AJ114" i="39" s="1"/>
  <c r="AK114" i="39" s="1"/>
  <c r="AL114" i="39" s="1"/>
  <c r="AM114" i="39" s="1"/>
  <c r="AN114" i="39" s="1"/>
  <c r="AO114" i="39" s="1"/>
  <c r="AP114" i="39" s="1"/>
  <c r="AQ114" i="39" s="1"/>
  <c r="AR114" i="39" s="1"/>
  <c r="AS114" i="39" s="1"/>
  <c r="AT114" i="39" s="1"/>
  <c r="AU114" i="39" s="1"/>
  <c r="AV114" i="39" s="1"/>
  <c r="AW114" i="39" s="1"/>
  <c r="AX114" i="39" s="1"/>
  <c r="AY114" i="39" s="1"/>
  <c r="AZ114" i="39" s="1"/>
  <c r="BA114" i="39" s="1"/>
  <c r="BB114" i="39" s="1"/>
  <c r="BC114" i="39" s="1"/>
  <c r="BD114" i="39" s="1"/>
  <c r="BE114" i="39" s="1"/>
  <c r="BF114" i="39" s="1"/>
  <c r="BG114" i="39" s="1"/>
  <c r="BH114" i="39" s="1"/>
  <c r="BI114" i="39" s="1"/>
  <c r="BJ114" i="39" s="1"/>
  <c r="BK114" i="39" s="1"/>
  <c r="BL114" i="39" s="1"/>
  <c r="F96" i="39"/>
  <c r="G96" i="39" s="1"/>
  <c r="H96" i="39" s="1"/>
  <c r="I96" i="39" s="1"/>
  <c r="J96" i="39" s="1"/>
  <c r="K96" i="39" s="1"/>
  <c r="L96" i="39" s="1"/>
  <c r="M96" i="39" s="1"/>
  <c r="N96" i="39" s="1"/>
  <c r="O96" i="39" s="1"/>
  <c r="P96" i="39" s="1"/>
  <c r="Q96" i="39" s="1"/>
  <c r="R96" i="39" s="1"/>
  <c r="S96" i="39" s="1"/>
  <c r="T96" i="39" s="1"/>
  <c r="U96" i="39" s="1"/>
  <c r="V96" i="39" s="1"/>
  <c r="W96" i="39" s="1"/>
  <c r="X96" i="39" s="1"/>
  <c r="Y96" i="39" s="1"/>
  <c r="Z96" i="39" s="1"/>
  <c r="AA96" i="39" s="1"/>
  <c r="AB96" i="39" s="1"/>
  <c r="AC96" i="39" s="1"/>
  <c r="AD96" i="39" s="1"/>
  <c r="AE96" i="39" s="1"/>
  <c r="AF96" i="39" s="1"/>
  <c r="AG96" i="39" s="1"/>
  <c r="AH96" i="39" s="1"/>
  <c r="AI96" i="39" s="1"/>
  <c r="AJ96" i="39" s="1"/>
  <c r="AK96" i="39" s="1"/>
  <c r="AL96" i="39" s="1"/>
  <c r="AM96" i="39" s="1"/>
  <c r="AN96" i="39" s="1"/>
  <c r="AO96" i="39" s="1"/>
  <c r="AP96" i="39" s="1"/>
  <c r="AQ96" i="39" s="1"/>
  <c r="AR96" i="39" s="1"/>
  <c r="AS96" i="39" s="1"/>
  <c r="AT96" i="39" s="1"/>
  <c r="AU96" i="39" s="1"/>
  <c r="AV96" i="39" s="1"/>
  <c r="AW96" i="39" s="1"/>
  <c r="AX96" i="39" s="1"/>
  <c r="AY96" i="39" s="1"/>
  <c r="AZ96" i="39" s="1"/>
  <c r="BA96" i="39" s="1"/>
  <c r="BB96" i="39" s="1"/>
  <c r="BC96" i="39" s="1"/>
  <c r="BD96" i="39" s="1"/>
  <c r="BE96" i="39" s="1"/>
  <c r="BF96" i="39" s="1"/>
  <c r="BG96" i="39" s="1"/>
  <c r="BH96" i="39" s="1"/>
  <c r="BI96" i="39" s="1"/>
  <c r="BJ96" i="39" s="1"/>
  <c r="BK96" i="39" s="1"/>
  <c r="BL96" i="39" s="1"/>
  <c r="K26" i="37"/>
  <c r="L27" i="37"/>
  <c r="G42" i="8"/>
  <c r="E99" i="27"/>
  <c r="E128" i="27"/>
  <c r="E118" i="27"/>
  <c r="E126" i="27"/>
  <c r="K49" i="37"/>
  <c r="K48" i="37"/>
  <c r="K46" i="37"/>
  <c r="K45" i="37"/>
  <c r="L44" i="37"/>
  <c r="L51" i="37" s="1"/>
  <c r="I79" i="8"/>
  <c r="J78" i="8"/>
  <c r="N149" i="37"/>
  <c r="N148" i="37"/>
  <c r="N146" i="37"/>
  <c r="N145" i="37"/>
  <c r="O144" i="37"/>
  <c r="O151" i="37" s="1"/>
  <c r="J162" i="27"/>
  <c r="J160" i="27"/>
  <c r="J156" i="27"/>
  <c r="J154" i="27"/>
  <c r="J169" i="27"/>
  <c r="J168" i="27"/>
  <c r="J167" i="27"/>
  <c r="J166" i="27"/>
  <c r="J165" i="27"/>
  <c r="J159" i="27"/>
  <c r="J157" i="27"/>
  <c r="J9" i="27"/>
  <c r="L58" i="37"/>
  <c r="L57" i="37"/>
  <c r="L55" i="37"/>
  <c r="L54" i="37"/>
  <c r="M53" i="37"/>
  <c r="M60" i="37" s="1"/>
  <c r="L130" i="37"/>
  <c r="L129" i="37"/>
  <c r="L127" i="37"/>
  <c r="L126" i="37"/>
  <c r="M125" i="37"/>
  <c r="K194" i="37"/>
  <c r="K193" i="37"/>
  <c r="K191" i="37"/>
  <c r="K190" i="37"/>
  <c r="L189" i="37"/>
  <c r="M67" i="37"/>
  <c r="M66" i="37"/>
  <c r="M64" i="37"/>
  <c r="M63" i="37"/>
  <c r="N62" i="37"/>
  <c r="N69" i="37" s="1"/>
  <c r="J212" i="37"/>
  <c r="J211" i="37"/>
  <c r="J209" i="37"/>
  <c r="J208" i="37"/>
  <c r="K207" i="37"/>
  <c r="M176" i="37"/>
  <c r="M175" i="37"/>
  <c r="M173" i="37"/>
  <c r="M172" i="37"/>
  <c r="N171" i="37"/>
  <c r="N178" i="37" s="1"/>
  <c r="C61" i="38"/>
  <c r="D58" i="38"/>
  <c r="E58" i="38" s="1"/>
  <c r="F58" i="38" s="1"/>
  <c r="G58" i="38" s="1"/>
  <c r="H58" i="38" s="1"/>
  <c r="I58" i="38" s="1"/>
  <c r="J58" i="38" s="1"/>
  <c r="K58" i="38" s="1"/>
  <c r="L58" i="38" s="1"/>
  <c r="M58" i="38" s="1"/>
  <c r="N58" i="38" s="1"/>
  <c r="O58" i="38" s="1"/>
  <c r="P58" i="38" s="1"/>
  <c r="Q58" i="38" s="1"/>
  <c r="R58" i="38" s="1"/>
  <c r="S58" i="38" s="1"/>
  <c r="T58" i="38" s="1"/>
  <c r="U58" i="38" s="1"/>
  <c r="V58" i="38" s="1"/>
  <c r="W58" i="38" s="1"/>
  <c r="X58" i="38" s="1"/>
  <c r="Y58" i="38" s="1"/>
  <c r="Z58" i="38" s="1"/>
  <c r="AA58" i="38" s="1"/>
  <c r="AB58" i="38" s="1"/>
  <c r="AC58" i="38" s="1"/>
  <c r="AD58" i="38" s="1"/>
  <c r="AE58" i="38" s="1"/>
  <c r="AF58" i="38" s="1"/>
  <c r="AG58" i="38" s="1"/>
  <c r="AH58" i="38" s="1"/>
  <c r="AI58" i="38" s="1"/>
  <c r="AJ58" i="38" s="1"/>
  <c r="AK58" i="38" s="1"/>
  <c r="AL58" i="38" s="1"/>
  <c r="AM58" i="38" s="1"/>
  <c r="AN58" i="38" s="1"/>
  <c r="AO58" i="38" s="1"/>
  <c r="AP58" i="38" s="1"/>
  <c r="AQ58" i="38" s="1"/>
  <c r="AR58" i="38" s="1"/>
  <c r="AS58" i="38" s="1"/>
  <c r="AT58" i="38" s="1"/>
  <c r="AU58" i="38" s="1"/>
  <c r="AV58" i="38" s="1"/>
  <c r="AW58" i="38" s="1"/>
  <c r="AX58" i="38" s="1"/>
  <c r="AY58" i="38" s="1"/>
  <c r="AZ58" i="38" s="1"/>
  <c r="BA58" i="38" s="1"/>
  <c r="BB58" i="38" s="1"/>
  <c r="BC58" i="38" s="1"/>
  <c r="BD58" i="38" s="1"/>
  <c r="BE58" i="38" s="1"/>
  <c r="BF58" i="38" s="1"/>
  <c r="BG58" i="38" s="1"/>
  <c r="BH58" i="38" s="1"/>
  <c r="BI58" i="38" s="1"/>
  <c r="BJ58" i="38" s="1"/>
  <c r="G74" i="27"/>
  <c r="G73" i="27" s="1"/>
  <c r="F83" i="27"/>
  <c r="F82" i="27" s="1"/>
  <c r="N185" i="37"/>
  <c r="N184" i="37"/>
  <c r="N182" i="37"/>
  <c r="N181" i="37"/>
  <c r="O180" i="37"/>
  <c r="O187" i="37" s="1"/>
  <c r="G159" i="14"/>
  <c r="G231" i="14"/>
  <c r="G86" i="14"/>
  <c r="H88" i="14"/>
  <c r="H92" i="14"/>
  <c r="H96" i="14"/>
  <c r="H33" i="14"/>
  <c r="H85" i="14"/>
  <c r="I79" i="27"/>
  <c r="I77" i="27"/>
  <c r="I71" i="27"/>
  <c r="I53" i="27" s="1"/>
  <c r="H9" i="8"/>
  <c r="I8" i="27"/>
  <c r="K158" i="37"/>
  <c r="K157" i="37"/>
  <c r="K155" i="37"/>
  <c r="K154" i="37"/>
  <c r="L153" i="37"/>
  <c r="L160" i="37" s="1"/>
  <c r="AD7" i="15"/>
  <c r="Q7" i="15"/>
  <c r="AE7" i="17"/>
  <c r="R7" i="17"/>
  <c r="M103" i="37"/>
  <c r="M99" i="37"/>
  <c r="N98" i="37"/>
  <c r="F17" i="35"/>
  <c r="A16" i="35"/>
  <c r="G111" i="27"/>
  <c r="G15" i="35"/>
  <c r="H15" i="35"/>
  <c r="M13" i="35"/>
  <c r="L13" i="35"/>
  <c r="G124" i="27" s="1"/>
  <c r="G113" i="27" s="1"/>
  <c r="E31" i="38" s="1"/>
  <c r="J14" i="35"/>
  <c r="H122" i="27"/>
  <c r="I35" i="27" l="1"/>
  <c r="H14" i="8"/>
  <c r="J57" i="27"/>
  <c r="J39" i="27" s="1"/>
  <c r="I60" i="22"/>
  <c r="L80" i="18"/>
  <c r="J58" i="27"/>
  <c r="J40" i="27" s="1"/>
  <c r="I41" i="8" s="1"/>
  <c r="I39" i="27"/>
  <c r="G15" i="29"/>
  <c r="F16" i="29" s="1"/>
  <c r="F38" i="38"/>
  <c r="M67" i="18"/>
  <c r="N68" i="18"/>
  <c r="K48" i="22"/>
  <c r="K84" i="22" s="1"/>
  <c r="J152" i="40"/>
  <c r="J170" i="40" s="1"/>
  <c r="J188" i="40" s="1"/>
  <c r="G15" i="28"/>
  <c r="F16" i="28" s="1"/>
  <c r="J96" i="19"/>
  <c r="J16" i="28"/>
  <c r="M65" i="18"/>
  <c r="K46" i="22"/>
  <c r="K82" i="22" s="1"/>
  <c r="M98" i="39"/>
  <c r="M116" i="39" s="1"/>
  <c r="H169" i="40"/>
  <c r="H184" i="40" s="1"/>
  <c r="H16" i="8" s="1"/>
  <c r="H166" i="40"/>
  <c r="G148" i="40"/>
  <c r="G151" i="40"/>
  <c r="F58" i="39"/>
  <c r="G61" i="39"/>
  <c r="F76" i="39"/>
  <c r="F97" i="39"/>
  <c r="I81" i="22"/>
  <c r="I96" i="22" s="1"/>
  <c r="J24" i="22"/>
  <c r="J45" i="22"/>
  <c r="O92" i="39"/>
  <c r="O88" i="39"/>
  <c r="K84" i="39"/>
  <c r="J84" i="39"/>
  <c r="I84" i="39"/>
  <c r="J83" i="39"/>
  <c r="K80" i="39"/>
  <c r="I80" i="39"/>
  <c r="J80" i="39"/>
  <c r="I6" i="25" a="1"/>
  <c r="I6" i="25" s="1"/>
  <c r="J15" i="1" s="1"/>
  <c r="I153" i="27"/>
  <c r="H8" i="8"/>
  <c r="I40" i="37"/>
  <c r="J36" i="37"/>
  <c r="J16" i="31"/>
  <c r="F46" i="38"/>
  <c r="F52" i="38" s="1"/>
  <c r="G224" i="14"/>
  <c r="J24" i="37"/>
  <c r="K35" i="37" s="1"/>
  <c r="K40" i="8" s="1"/>
  <c r="J158" i="27"/>
  <c r="P38" i="22"/>
  <c r="AT37" i="3"/>
  <c r="T37" i="3"/>
  <c r="H17" i="45"/>
  <c r="J17" i="45" s="1"/>
  <c r="G17" i="45"/>
  <c r="AR21" i="3"/>
  <c r="AI21" i="15" s="1"/>
  <c r="AW21" i="15" s="1"/>
  <c r="P20" i="39" s="1"/>
  <c r="P38" i="39" s="1"/>
  <c r="P56" i="39" s="1"/>
  <c r="O20" i="40"/>
  <c r="O38" i="40" s="1"/>
  <c r="O146" i="40" s="1"/>
  <c r="E21" i="3"/>
  <c r="J98" i="19"/>
  <c r="AR17" i="3"/>
  <c r="AI17" i="15" s="1"/>
  <c r="AW17" i="15" s="1"/>
  <c r="P16" i="39" s="1"/>
  <c r="P34" i="39" s="1"/>
  <c r="P52" i="39" s="1"/>
  <c r="O16" i="40"/>
  <c r="O34" i="40" s="1"/>
  <c r="O142" i="40" s="1"/>
  <c r="J94" i="19"/>
  <c r="K9" i="22"/>
  <c r="Q23" i="15"/>
  <c r="I13" i="39"/>
  <c r="I31" i="39" s="1"/>
  <c r="I49" i="39" s="1"/>
  <c r="L34" i="22"/>
  <c r="BB15" i="3"/>
  <c r="AB15" i="3"/>
  <c r="L32" i="22"/>
  <c r="BB13" i="3"/>
  <c r="AB13" i="3"/>
  <c r="L30" i="22"/>
  <c r="BB11" i="3"/>
  <c r="AB11" i="3"/>
  <c r="L28" i="22"/>
  <c r="L46" i="22" s="1"/>
  <c r="L82" i="22" s="1"/>
  <c r="BB9" i="3"/>
  <c r="AB9" i="3"/>
  <c r="M62" i="18"/>
  <c r="O8" i="3"/>
  <c r="E17" i="3"/>
  <c r="E58" i="39"/>
  <c r="E79" i="39"/>
  <c r="E94" i="39" s="1"/>
  <c r="F79" i="39"/>
  <c r="F94" i="39" s="1"/>
  <c r="J19" i="40"/>
  <c r="J37" i="40" s="1"/>
  <c r="J145" i="40" s="1"/>
  <c r="AM20" i="3"/>
  <c r="AD20" i="15" s="1"/>
  <c r="AR20" i="15" s="1"/>
  <c r="K19" i="39" s="1"/>
  <c r="K37" i="39" s="1"/>
  <c r="K55" i="39" s="1"/>
  <c r="AN16" i="3"/>
  <c r="AE16" i="15" s="1"/>
  <c r="AS16" i="15" s="1"/>
  <c r="L15" i="39" s="1"/>
  <c r="L33" i="39" s="1"/>
  <c r="L51" i="39" s="1"/>
  <c r="K15" i="40"/>
  <c r="K33" i="40" s="1"/>
  <c r="K141" i="40" s="1"/>
  <c r="J11" i="40"/>
  <c r="J29" i="40" s="1"/>
  <c r="J137" i="40" s="1"/>
  <c r="AM12" i="3"/>
  <c r="AD12" i="15" s="1"/>
  <c r="AR12" i="15" s="1"/>
  <c r="K11" i="39" s="1"/>
  <c r="K29" i="39" s="1"/>
  <c r="K47" i="39" s="1"/>
  <c r="J9" i="40"/>
  <c r="J27" i="40" s="1"/>
  <c r="J135" i="40" s="1"/>
  <c r="J153" i="40" s="1"/>
  <c r="J171" i="40" s="1"/>
  <c r="J189" i="40" s="1"/>
  <c r="AM10" i="3"/>
  <c r="J10" i="39"/>
  <c r="J28" i="39" s="1"/>
  <c r="J46" i="39" s="1"/>
  <c r="H7" i="39"/>
  <c r="AO23" i="15"/>
  <c r="J15" i="39"/>
  <c r="J33" i="39" s="1"/>
  <c r="J51" i="39" s="1"/>
  <c r="M16" i="45"/>
  <c r="L16" i="45"/>
  <c r="G22" i="39"/>
  <c r="G25" i="39"/>
  <c r="G40" i="39" s="1"/>
  <c r="E33" i="38" s="1"/>
  <c r="J17" i="39"/>
  <c r="J35" i="39" s="1"/>
  <c r="J53" i="39" s="1"/>
  <c r="J9" i="39"/>
  <c r="J27" i="39" s="1"/>
  <c r="J45" i="39" s="1"/>
  <c r="K63" i="39" s="1"/>
  <c r="K99" i="39" s="1"/>
  <c r="K117" i="39" s="1"/>
  <c r="E17" i="30"/>
  <c r="I17" i="30" s="1"/>
  <c r="D18" i="30"/>
  <c r="H17" i="30"/>
  <c r="T60" i="18"/>
  <c r="H39" i="3"/>
  <c r="T56" i="18"/>
  <c r="H35" i="3"/>
  <c r="E17" i="29"/>
  <c r="I17" i="29" s="1"/>
  <c r="D18" i="29"/>
  <c r="H17" i="29"/>
  <c r="K14" i="40"/>
  <c r="K32" i="40" s="1"/>
  <c r="K140" i="40" s="1"/>
  <c r="AN15" i="3"/>
  <c r="K12" i="40"/>
  <c r="K30" i="40" s="1"/>
  <c r="K138" i="40" s="1"/>
  <c r="AN13" i="3"/>
  <c r="K10" i="40"/>
  <c r="K28" i="40" s="1"/>
  <c r="K136" i="40" s="1"/>
  <c r="K154" i="40" s="1"/>
  <c r="K172" i="40" s="1"/>
  <c r="K190" i="40" s="1"/>
  <c r="AN11" i="3"/>
  <c r="K8" i="40"/>
  <c r="K26" i="40" s="1"/>
  <c r="K134" i="40" s="1"/>
  <c r="AN9" i="3"/>
  <c r="AZ23" i="3"/>
  <c r="K41" i="22"/>
  <c r="BA22" i="3"/>
  <c r="AA22" i="3"/>
  <c r="K39" i="22"/>
  <c r="BA20" i="3"/>
  <c r="AA20" i="3"/>
  <c r="K37" i="22"/>
  <c r="BA18" i="3"/>
  <c r="AA18" i="3"/>
  <c r="O55" i="18"/>
  <c r="P16" i="3"/>
  <c r="BA14" i="3"/>
  <c r="AA14" i="3"/>
  <c r="K33" i="22"/>
  <c r="BA12" i="3"/>
  <c r="AA12" i="3"/>
  <c r="K31" i="22"/>
  <c r="BA10" i="3"/>
  <c r="AA10" i="3"/>
  <c r="K29" i="22"/>
  <c r="K47" i="22" s="1"/>
  <c r="K83" i="22" s="1"/>
  <c r="H40" i="40"/>
  <c r="J16" i="32"/>
  <c r="I19" i="39"/>
  <c r="I37" i="39" s="1"/>
  <c r="I55" i="39" s="1"/>
  <c r="T58" i="18"/>
  <c r="H37" i="3"/>
  <c r="D20" i="45"/>
  <c r="E19" i="45"/>
  <c r="I19" i="45" s="1"/>
  <c r="F19" i="45"/>
  <c r="A18" i="45"/>
  <c r="I39" i="40"/>
  <c r="I147" i="40" s="1"/>
  <c r="J14" i="39"/>
  <c r="J32" i="39" s="1"/>
  <c r="J50" i="39" s="1"/>
  <c r="M44" i="18"/>
  <c r="N65" i="18"/>
  <c r="R8" i="15"/>
  <c r="O54" i="18"/>
  <c r="P15" i="3"/>
  <c r="O52" i="18"/>
  <c r="P13" i="3"/>
  <c r="O50" i="18"/>
  <c r="O68" i="18" s="1"/>
  <c r="P11" i="3"/>
  <c r="O66" i="18"/>
  <c r="P9" i="3"/>
  <c r="N23" i="3"/>
  <c r="BA8" i="3"/>
  <c r="AA8" i="3"/>
  <c r="K27" i="22"/>
  <c r="J21" i="40"/>
  <c r="AM22" i="3"/>
  <c r="AD22" i="15" s="1"/>
  <c r="AR22" i="15" s="1"/>
  <c r="K21" i="39" s="1"/>
  <c r="K39" i="39" s="1"/>
  <c r="K57" i="39" s="1"/>
  <c r="J17" i="40"/>
  <c r="J35" i="40" s="1"/>
  <c r="J143" i="40" s="1"/>
  <c r="AM18" i="3"/>
  <c r="J13" i="40"/>
  <c r="J31" i="40" s="1"/>
  <c r="J139" i="40" s="1"/>
  <c r="AM14" i="3"/>
  <c r="AB23" i="15"/>
  <c r="AP8" i="15"/>
  <c r="N18" i="39"/>
  <c r="N36" i="39" s="1"/>
  <c r="N54" i="39" s="1"/>
  <c r="D21" i="35"/>
  <c r="E20" i="35"/>
  <c r="I20" i="35" s="1"/>
  <c r="E17" i="31"/>
  <c r="I17" i="31" s="1"/>
  <c r="D18" i="31"/>
  <c r="H17" i="31"/>
  <c r="AL23" i="3"/>
  <c r="AC8" i="15"/>
  <c r="I22" i="40"/>
  <c r="I25" i="40"/>
  <c r="I40" i="40" s="1"/>
  <c r="O18" i="40"/>
  <c r="O36" i="40" s="1"/>
  <c r="O144" i="40" s="1"/>
  <c r="AR19" i="3"/>
  <c r="P40" i="22"/>
  <c r="AT39" i="3"/>
  <c r="T39" i="3"/>
  <c r="P36" i="22"/>
  <c r="AT35" i="3"/>
  <c r="T35" i="3"/>
  <c r="J16" i="29"/>
  <c r="I21" i="39"/>
  <c r="I39" i="39" s="1"/>
  <c r="I57" i="39" s="1"/>
  <c r="J7" i="40"/>
  <c r="AM8" i="3"/>
  <c r="Z23" i="3"/>
  <c r="J42" i="22"/>
  <c r="N61" i="18"/>
  <c r="O22" i="3"/>
  <c r="N59" i="18"/>
  <c r="O20" i="3"/>
  <c r="N57" i="18"/>
  <c r="O18" i="3"/>
  <c r="L35" i="22"/>
  <c r="BB16" i="3"/>
  <c r="AB16" i="3"/>
  <c r="O14" i="3"/>
  <c r="N53" i="18"/>
  <c r="N51" i="18"/>
  <c r="O12" i="3"/>
  <c r="O10" i="3"/>
  <c r="N49" i="18"/>
  <c r="N67" i="18" s="1"/>
  <c r="D19" i="46"/>
  <c r="E18" i="46"/>
  <c r="I18" i="46" s="1"/>
  <c r="H148" i="40"/>
  <c r="E17" i="32"/>
  <c r="I17" i="32" s="1"/>
  <c r="D18" i="32"/>
  <c r="H17" i="32"/>
  <c r="E17" i="28"/>
  <c r="I17" i="28" s="1"/>
  <c r="D18" i="28"/>
  <c r="H17" i="28"/>
  <c r="J20" i="37"/>
  <c r="K34" i="37" s="1"/>
  <c r="K39" i="8" s="1"/>
  <c r="H39" i="37"/>
  <c r="G41" i="37"/>
  <c r="H18" i="46"/>
  <c r="G18" i="46"/>
  <c r="F20" i="46"/>
  <c r="A19" i="46"/>
  <c r="J17" i="46"/>
  <c r="L165" i="37"/>
  <c r="L168" i="37" s="1"/>
  <c r="K219" i="37"/>
  <c r="K222" i="37" s="1"/>
  <c r="E147" i="27"/>
  <c r="E136" i="27"/>
  <c r="K15" i="27"/>
  <c r="J10" i="8" s="1"/>
  <c r="N74" i="37"/>
  <c r="N77" i="37" s="1"/>
  <c r="N110" i="37"/>
  <c r="N113" i="37" s="1"/>
  <c r="G19" i="31"/>
  <c r="F20" i="31"/>
  <c r="G20" i="30"/>
  <c r="F21" i="30"/>
  <c r="N183" i="37"/>
  <c r="N186" i="37" s="1"/>
  <c r="E113" i="27"/>
  <c r="C31" i="38" s="1"/>
  <c r="F23" i="32"/>
  <c r="G22" i="32"/>
  <c r="M174" i="37"/>
  <c r="M177" i="37" s="1"/>
  <c r="M65" i="37"/>
  <c r="M68" i="37" s="1"/>
  <c r="K192" i="37"/>
  <c r="K195" i="37" s="1"/>
  <c r="L56" i="37"/>
  <c r="L59" i="37" s="1"/>
  <c r="L92" i="37"/>
  <c r="L95" i="37" s="1"/>
  <c r="K83" i="37"/>
  <c r="K86" i="37" s="1"/>
  <c r="L15" i="37"/>
  <c r="M16" i="37"/>
  <c r="K20" i="38"/>
  <c r="L12" i="37"/>
  <c r="M14" i="37"/>
  <c r="O17" i="5"/>
  <c r="M11" i="37"/>
  <c r="O12" i="5"/>
  <c r="M9" i="37"/>
  <c r="O10" i="5"/>
  <c r="L10" i="37"/>
  <c r="N11" i="5"/>
  <c r="L8" i="37"/>
  <c r="M7" i="37"/>
  <c r="H15" i="8"/>
  <c r="M189" i="37"/>
  <c r="L193" i="37"/>
  <c r="L191" i="37"/>
  <c r="L194" i="37"/>
  <c r="L190" i="37"/>
  <c r="N53" i="37"/>
  <c r="N60" i="37" s="1"/>
  <c r="M58" i="37"/>
  <c r="M57" i="37"/>
  <c r="M55" i="37"/>
  <c r="M54" i="37"/>
  <c r="I9" i="8"/>
  <c r="J8" i="27"/>
  <c r="K78" i="8"/>
  <c r="J79" i="8"/>
  <c r="E139" i="27"/>
  <c r="E137" i="27"/>
  <c r="E129" i="27"/>
  <c r="M27" i="37"/>
  <c r="L26" i="37"/>
  <c r="N89" i="37"/>
  <c r="M94" i="37"/>
  <c r="M93" i="37"/>
  <c r="M91" i="37"/>
  <c r="M90" i="37"/>
  <c r="M80" i="37"/>
  <c r="L85" i="37"/>
  <c r="L84" i="37"/>
  <c r="L82" i="37"/>
  <c r="L81" i="37"/>
  <c r="J38" i="14"/>
  <c r="J85" i="14" s="1"/>
  <c r="J37" i="14"/>
  <c r="J36" i="14"/>
  <c r="J35" i="14"/>
  <c r="J82" i="14" s="1"/>
  <c r="J34" i="14"/>
  <c r="J81" i="14" s="1"/>
  <c r="K31" i="14"/>
  <c r="J49" i="14"/>
  <c r="J96" i="14" s="1"/>
  <c r="J48" i="14"/>
  <c r="J95" i="14" s="1"/>
  <c r="J47" i="14"/>
  <c r="J46" i="14"/>
  <c r="J93" i="14" s="1"/>
  <c r="J45" i="14"/>
  <c r="J92" i="14" s="1"/>
  <c r="J44" i="14"/>
  <c r="J91" i="14" s="1"/>
  <c r="J43" i="14"/>
  <c r="J42" i="14"/>
  <c r="J89" i="14" s="1"/>
  <c r="J41" i="14"/>
  <c r="J88" i="14" s="1"/>
  <c r="J40" i="14"/>
  <c r="J87" i="14" s="1"/>
  <c r="I82" i="14"/>
  <c r="I39" i="14"/>
  <c r="I87" i="14"/>
  <c r="I89" i="14"/>
  <c r="I91" i="14"/>
  <c r="I93" i="14"/>
  <c r="I95" i="14"/>
  <c r="N162" i="37"/>
  <c r="N169" i="37" s="1"/>
  <c r="M167" i="37"/>
  <c r="M163" i="37"/>
  <c r="M166" i="37"/>
  <c r="M164" i="37"/>
  <c r="P71" i="37"/>
  <c r="P78" i="37" s="1"/>
  <c r="O76" i="37"/>
  <c r="O75" i="37"/>
  <c r="O73" i="37"/>
  <c r="O72" i="37"/>
  <c r="M216" i="37"/>
  <c r="L221" i="37"/>
  <c r="L220" i="37"/>
  <c r="L218" i="37"/>
  <c r="L217" i="37"/>
  <c r="H95" i="27"/>
  <c r="H89" i="27"/>
  <c r="H97" i="27"/>
  <c r="P107" i="37"/>
  <c r="O112" i="37"/>
  <c r="O111" i="37"/>
  <c r="O109" i="37"/>
  <c r="O108" i="37"/>
  <c r="H74" i="27"/>
  <c r="H73" i="27" s="1"/>
  <c r="G90" i="27"/>
  <c r="G106" i="27"/>
  <c r="G117" i="27" s="1"/>
  <c r="G104" i="27"/>
  <c r="G41" i="27" s="1"/>
  <c r="G98" i="27"/>
  <c r="L150" i="27"/>
  <c r="L43" i="27"/>
  <c r="L52" i="27" s="1"/>
  <c r="L34" i="27"/>
  <c r="L32" i="27"/>
  <c r="L31" i="27"/>
  <c r="L30" i="27"/>
  <c r="L29" i="27"/>
  <c r="L28" i="27"/>
  <c r="L26" i="27"/>
  <c r="L25" i="27"/>
  <c r="L24" i="27"/>
  <c r="L23" i="27"/>
  <c r="L22" i="27"/>
  <c r="L20" i="27"/>
  <c r="L19" i="27"/>
  <c r="L18" i="27"/>
  <c r="L17" i="27"/>
  <c r="L16" i="27"/>
  <c r="L14" i="27"/>
  <c r="L13" i="27"/>
  <c r="L12" i="27"/>
  <c r="L11" i="27"/>
  <c r="L10" i="27"/>
  <c r="M7" i="27"/>
  <c r="L61" i="27"/>
  <c r="K27" i="27"/>
  <c r="K169" i="27"/>
  <c r="K168" i="27"/>
  <c r="K167" i="27"/>
  <c r="K166" i="27"/>
  <c r="K165" i="27"/>
  <c r="K159" i="27"/>
  <c r="K157" i="27"/>
  <c r="K162" i="27"/>
  <c r="K160" i="27"/>
  <c r="K156" i="27"/>
  <c r="K154" i="27"/>
  <c r="J77" i="27"/>
  <c r="J71" i="27"/>
  <c r="J72" i="27" s="1"/>
  <c r="J79" i="27"/>
  <c r="J161" i="27"/>
  <c r="F126" i="27"/>
  <c r="F128" i="27"/>
  <c r="F118" i="27"/>
  <c r="F119" i="27" s="1"/>
  <c r="K140" i="37"/>
  <c r="K139" i="37"/>
  <c r="K137" i="37"/>
  <c r="K136" i="37"/>
  <c r="L135" i="37"/>
  <c r="L142" i="37" s="1"/>
  <c r="F92" i="27"/>
  <c r="F91" i="27" s="1"/>
  <c r="G46" i="38"/>
  <c r="H32" i="14"/>
  <c r="H53" i="14" s="1"/>
  <c r="H80" i="14"/>
  <c r="P180" i="37"/>
  <c r="P187" i="37" s="1"/>
  <c r="O184" i="37"/>
  <c r="O182" i="37"/>
  <c r="O185" i="37"/>
  <c r="O181" i="37"/>
  <c r="O171" i="37"/>
  <c r="O178" i="37" s="1"/>
  <c r="N175" i="37"/>
  <c r="N173" i="37"/>
  <c r="N176" i="37"/>
  <c r="N172" i="37"/>
  <c r="O62" i="37"/>
  <c r="O69" i="37" s="1"/>
  <c r="N67" i="37"/>
  <c r="N66" i="37"/>
  <c r="N64" i="37"/>
  <c r="N63" i="37"/>
  <c r="O98" i="37"/>
  <c r="N103" i="37"/>
  <c r="N99" i="37"/>
  <c r="AF7" i="17"/>
  <c r="S7" i="17"/>
  <c r="AE7" i="15"/>
  <c r="R7" i="15"/>
  <c r="M153" i="37"/>
  <c r="M160" i="37" s="1"/>
  <c r="L157" i="37"/>
  <c r="L155" i="37"/>
  <c r="L158" i="37"/>
  <c r="L154" i="37"/>
  <c r="K156" i="37"/>
  <c r="K159" i="37" s="1"/>
  <c r="I72" i="27"/>
  <c r="I54" i="27" s="1"/>
  <c r="I36" i="27" s="1"/>
  <c r="I88" i="27"/>
  <c r="I86" i="27"/>
  <c r="I80" i="27"/>
  <c r="I81" i="27" s="1"/>
  <c r="C67" i="38"/>
  <c r="D61" i="38"/>
  <c r="E61" i="38" s="1"/>
  <c r="F61" i="38" s="1"/>
  <c r="G61" i="38" s="1"/>
  <c r="H61" i="38" s="1"/>
  <c r="I61" i="38" s="1"/>
  <c r="J61" i="38" s="1"/>
  <c r="K61" i="38" s="1"/>
  <c r="L61" i="38" s="1"/>
  <c r="M61" i="38" s="1"/>
  <c r="N61" i="38" s="1"/>
  <c r="O61" i="38" s="1"/>
  <c r="P61" i="38" s="1"/>
  <c r="Q61" i="38" s="1"/>
  <c r="R61" i="38" s="1"/>
  <c r="S61" i="38" s="1"/>
  <c r="T61" i="38" s="1"/>
  <c r="U61" i="38" s="1"/>
  <c r="V61" i="38" s="1"/>
  <c r="W61" i="38" s="1"/>
  <c r="X61" i="38" s="1"/>
  <c r="Y61" i="38" s="1"/>
  <c r="Z61" i="38" s="1"/>
  <c r="AA61" i="38" s="1"/>
  <c r="AB61" i="38" s="1"/>
  <c r="AC61" i="38" s="1"/>
  <c r="AD61" i="38" s="1"/>
  <c r="AE61" i="38" s="1"/>
  <c r="AF61" i="38" s="1"/>
  <c r="AG61" i="38" s="1"/>
  <c r="AH61" i="38" s="1"/>
  <c r="AI61" i="38" s="1"/>
  <c r="AJ61" i="38" s="1"/>
  <c r="AK61" i="38" s="1"/>
  <c r="AL61" i="38" s="1"/>
  <c r="AM61" i="38" s="1"/>
  <c r="AN61" i="38" s="1"/>
  <c r="AO61" i="38" s="1"/>
  <c r="AP61" i="38" s="1"/>
  <c r="AQ61" i="38" s="1"/>
  <c r="AR61" i="38" s="1"/>
  <c r="AS61" i="38" s="1"/>
  <c r="AT61" i="38" s="1"/>
  <c r="AU61" i="38" s="1"/>
  <c r="AV61" i="38" s="1"/>
  <c r="AW61" i="38" s="1"/>
  <c r="AX61" i="38" s="1"/>
  <c r="AY61" i="38" s="1"/>
  <c r="AZ61" i="38" s="1"/>
  <c r="BA61" i="38" s="1"/>
  <c r="BB61" i="38" s="1"/>
  <c r="BC61" i="38" s="1"/>
  <c r="BD61" i="38" s="1"/>
  <c r="BE61" i="38" s="1"/>
  <c r="BF61" i="38" s="1"/>
  <c r="BG61" i="38" s="1"/>
  <c r="BH61" i="38" s="1"/>
  <c r="BI61" i="38" s="1"/>
  <c r="BJ61" i="38" s="1"/>
  <c r="L207" i="37"/>
  <c r="K212" i="37"/>
  <c r="K211" i="37"/>
  <c r="K209" i="37"/>
  <c r="K208" i="37"/>
  <c r="J210" i="37"/>
  <c r="J213" i="37" s="1"/>
  <c r="N125" i="37"/>
  <c r="M130" i="37"/>
  <c r="M129" i="37"/>
  <c r="M127" i="37"/>
  <c r="M126" i="37"/>
  <c r="L128" i="37"/>
  <c r="L131" i="37" s="1"/>
  <c r="J164" i="27"/>
  <c r="J151" i="27" s="1"/>
  <c r="I15" i="8" s="1"/>
  <c r="P144" i="37"/>
  <c r="P151" i="37" s="1"/>
  <c r="O148" i="37"/>
  <c r="O146" i="37"/>
  <c r="O149" i="37"/>
  <c r="O145" i="37"/>
  <c r="N147" i="37"/>
  <c r="N150" i="37" s="1"/>
  <c r="L49" i="37"/>
  <c r="L48" i="37"/>
  <c r="L46" i="37"/>
  <c r="L45" i="37"/>
  <c r="M44" i="37"/>
  <c r="M51" i="37" s="1"/>
  <c r="K47" i="37"/>
  <c r="E119" i="27"/>
  <c r="E101" i="27"/>
  <c r="E100" i="27" s="1"/>
  <c r="F101" i="27"/>
  <c r="F100" i="27" s="1"/>
  <c r="I84" i="14"/>
  <c r="I33" i="14"/>
  <c r="I32" i="14" s="1"/>
  <c r="I81" i="14"/>
  <c r="I83" i="14"/>
  <c r="I88" i="14"/>
  <c r="I90" i="14"/>
  <c r="I92" i="14"/>
  <c r="I94" i="14"/>
  <c r="I96" i="14"/>
  <c r="H231" i="14"/>
  <c r="H159" i="14"/>
  <c r="H86" i="14"/>
  <c r="H81" i="27"/>
  <c r="L203" i="37"/>
  <c r="L202" i="37"/>
  <c r="L200" i="37"/>
  <c r="L199" i="37"/>
  <c r="M198" i="37"/>
  <c r="K201" i="37"/>
  <c r="K204" i="37" s="1"/>
  <c r="M116" i="37"/>
  <c r="L121" i="37"/>
  <c r="L120" i="37"/>
  <c r="L118" i="37"/>
  <c r="L117" i="37"/>
  <c r="K119" i="37"/>
  <c r="K122" i="37" s="1"/>
  <c r="K102" i="14"/>
  <c r="L73" i="14"/>
  <c r="L72" i="14"/>
  <c r="L71" i="14"/>
  <c r="L70" i="14"/>
  <c r="L69" i="14"/>
  <c r="L68" i="14"/>
  <c r="L67" i="14"/>
  <c r="L66" i="14"/>
  <c r="L65" i="14"/>
  <c r="L62" i="14"/>
  <c r="L61" i="14"/>
  <c r="L60" i="14"/>
  <c r="L59" i="14"/>
  <c r="L58" i="14"/>
  <c r="L57" i="14"/>
  <c r="M6" i="14"/>
  <c r="L55" i="14"/>
  <c r="I12" i="8"/>
  <c r="I10" i="8"/>
  <c r="K9" i="27"/>
  <c r="K21" i="27"/>
  <c r="K70" i="27"/>
  <c r="K147" i="27"/>
  <c r="K146" i="27"/>
  <c r="K145" i="27"/>
  <c r="K144" i="27"/>
  <c r="K136" i="27"/>
  <c r="K135" i="27"/>
  <c r="K134" i="27"/>
  <c r="K133" i="27"/>
  <c r="K103" i="27"/>
  <c r="K102" i="27"/>
  <c r="K94" i="27"/>
  <c r="K93" i="27"/>
  <c r="K85" i="27"/>
  <c r="K84" i="27"/>
  <c r="K76" i="27"/>
  <c r="K75" i="27"/>
  <c r="K68" i="27"/>
  <c r="K67" i="27"/>
  <c r="K66" i="27"/>
  <c r="K62" i="27"/>
  <c r="K123" i="27"/>
  <c r="J112" i="27"/>
  <c r="J63" i="27"/>
  <c r="J54" i="27" s="1"/>
  <c r="J36" i="27" s="1"/>
  <c r="I152" i="27"/>
  <c r="J155" i="27"/>
  <c r="D85" i="38"/>
  <c r="E85" i="38" s="1"/>
  <c r="F85" i="38" s="1"/>
  <c r="G85" i="38" s="1"/>
  <c r="H85" i="38" s="1"/>
  <c r="I85" i="38" s="1"/>
  <c r="J85" i="38" s="1"/>
  <c r="K85" i="38" s="1"/>
  <c r="L85" i="38" s="1"/>
  <c r="M85" i="38" s="1"/>
  <c r="N85" i="38" s="1"/>
  <c r="O85" i="38" s="1"/>
  <c r="P85" i="38" s="1"/>
  <c r="Q85" i="38" s="1"/>
  <c r="R85" i="38" s="1"/>
  <c r="S85" i="38" s="1"/>
  <c r="T85" i="38" s="1"/>
  <c r="U85" i="38" s="1"/>
  <c r="V85" i="38" s="1"/>
  <c r="W85" i="38" s="1"/>
  <c r="X85" i="38" s="1"/>
  <c r="Y85" i="38" s="1"/>
  <c r="Z85" i="38" s="1"/>
  <c r="AA85" i="38" s="1"/>
  <c r="AB85" i="38" s="1"/>
  <c r="AC85" i="38" s="1"/>
  <c r="AD85" i="38" s="1"/>
  <c r="AE85" i="38" s="1"/>
  <c r="AF85" i="38" s="1"/>
  <c r="AG85" i="38" s="1"/>
  <c r="AH85" i="38" s="1"/>
  <c r="AI85" i="38" s="1"/>
  <c r="AJ85" i="38" s="1"/>
  <c r="AK85" i="38" s="1"/>
  <c r="AL85" i="38" s="1"/>
  <c r="AM85" i="38" s="1"/>
  <c r="AN85" i="38" s="1"/>
  <c r="AO85" i="38" s="1"/>
  <c r="AP85" i="38" s="1"/>
  <c r="AQ85" i="38" s="1"/>
  <c r="AR85" i="38" s="1"/>
  <c r="AS85" i="38" s="1"/>
  <c r="AT85" i="38" s="1"/>
  <c r="AU85" i="38" s="1"/>
  <c r="AV85" i="38" s="1"/>
  <c r="AW85" i="38" s="1"/>
  <c r="AX85" i="38" s="1"/>
  <c r="AY85" i="38" s="1"/>
  <c r="AZ85" i="38" s="1"/>
  <c r="BA85" i="38" s="1"/>
  <c r="BB85" i="38" s="1"/>
  <c r="BC85" i="38" s="1"/>
  <c r="BD85" i="38" s="1"/>
  <c r="BE85" i="38" s="1"/>
  <c r="BF85" i="38" s="1"/>
  <c r="BG85" i="38" s="1"/>
  <c r="BH85" i="38" s="1"/>
  <c r="BI85" i="38" s="1"/>
  <c r="BJ85" i="38" s="1"/>
  <c r="C90" i="38"/>
  <c r="J138" i="37"/>
  <c r="J141" i="37" s="1"/>
  <c r="G100" i="14"/>
  <c r="H41" i="38"/>
  <c r="I42" i="38"/>
  <c r="E150" i="40"/>
  <c r="F150" i="40" s="1"/>
  <c r="G150" i="40" s="1"/>
  <c r="H150" i="40" s="1"/>
  <c r="I150" i="40" s="1"/>
  <c r="J150" i="40" s="1"/>
  <c r="K150" i="40" s="1"/>
  <c r="L150" i="40" s="1"/>
  <c r="M150" i="40" s="1"/>
  <c r="N150" i="40" s="1"/>
  <c r="O150" i="40" s="1"/>
  <c r="P150" i="40" s="1"/>
  <c r="Q150" i="40" s="1"/>
  <c r="R150" i="40" s="1"/>
  <c r="S150" i="40" s="1"/>
  <c r="T150" i="40" s="1"/>
  <c r="U150" i="40" s="1"/>
  <c r="V150" i="40" s="1"/>
  <c r="W150" i="40" s="1"/>
  <c r="X150" i="40" s="1"/>
  <c r="Y150" i="40" s="1"/>
  <c r="Z150" i="40" s="1"/>
  <c r="AA150" i="40" s="1"/>
  <c r="AB150" i="40" s="1"/>
  <c r="AC150" i="40" s="1"/>
  <c r="AD150" i="40" s="1"/>
  <c r="AE150" i="40" s="1"/>
  <c r="AF150" i="40" s="1"/>
  <c r="AG150" i="40" s="1"/>
  <c r="AH150" i="40" s="1"/>
  <c r="AI150" i="40" s="1"/>
  <c r="AJ150" i="40" s="1"/>
  <c r="AK150" i="40" s="1"/>
  <c r="AL150" i="40" s="1"/>
  <c r="AM150" i="40" s="1"/>
  <c r="AN150" i="40" s="1"/>
  <c r="AO150" i="40" s="1"/>
  <c r="AP150" i="40" s="1"/>
  <c r="AQ150" i="40" s="1"/>
  <c r="AR150" i="40" s="1"/>
  <c r="AS150" i="40" s="1"/>
  <c r="AT150" i="40" s="1"/>
  <c r="AU150" i="40" s="1"/>
  <c r="AV150" i="40" s="1"/>
  <c r="AW150" i="40" s="1"/>
  <c r="AX150" i="40" s="1"/>
  <c r="AY150" i="40" s="1"/>
  <c r="AZ150" i="40" s="1"/>
  <c r="BA150" i="40" s="1"/>
  <c r="BB150" i="40" s="1"/>
  <c r="BC150" i="40" s="1"/>
  <c r="BD150" i="40" s="1"/>
  <c r="BE150" i="40" s="1"/>
  <c r="BF150" i="40" s="1"/>
  <c r="BG150" i="40" s="1"/>
  <c r="BH150" i="40" s="1"/>
  <c r="BI150" i="40" s="1"/>
  <c r="BJ150" i="40" s="1"/>
  <c r="BK150" i="40" s="1"/>
  <c r="D168" i="40"/>
  <c r="H111" i="27"/>
  <c r="I122" i="27"/>
  <c r="I111" i="27" s="1"/>
  <c r="J15" i="35"/>
  <c r="F18" i="35"/>
  <c r="A17" i="35"/>
  <c r="M14" i="35"/>
  <c r="H125" i="27" s="1"/>
  <c r="H114" i="27" s="1"/>
  <c r="G32" i="8" s="1"/>
  <c r="G30" i="8" s="1"/>
  <c r="L14" i="35"/>
  <c r="H124" i="27" s="1"/>
  <c r="H113" i="27" s="1"/>
  <c r="F31" i="38" s="1"/>
  <c r="G125" i="27"/>
  <c r="G114" i="27" s="1"/>
  <c r="F32" i="8" s="1"/>
  <c r="F30" i="8" s="1"/>
  <c r="G16" i="35"/>
  <c r="H16" i="35"/>
  <c r="M80" i="18" l="1"/>
  <c r="I31" i="8"/>
  <c r="J53" i="27"/>
  <c r="K57" i="27"/>
  <c r="J31" i="8" s="1"/>
  <c r="K58" i="27"/>
  <c r="K40" i="27" s="1"/>
  <c r="J41" i="8" s="1"/>
  <c r="G16" i="29"/>
  <c r="F17" i="29"/>
  <c r="N80" i="18"/>
  <c r="D79" i="19"/>
  <c r="D98" i="19" s="1"/>
  <c r="P98" i="19" s="1"/>
  <c r="K42" i="22"/>
  <c r="L48" i="22"/>
  <c r="L84" i="22" s="1"/>
  <c r="K152" i="40"/>
  <c r="K170" i="40" s="1"/>
  <c r="K188" i="40" s="1"/>
  <c r="G16" i="28"/>
  <c r="F17" i="28" s="1"/>
  <c r="BA23" i="3"/>
  <c r="J93" i="39"/>
  <c r="K93" i="39"/>
  <c r="I93" i="39"/>
  <c r="H187" i="40"/>
  <c r="H202" i="40" s="1"/>
  <c r="H17" i="8" s="1"/>
  <c r="G169" i="40"/>
  <c r="G184" i="40" s="1"/>
  <c r="G16" i="8" s="1"/>
  <c r="G166" i="40"/>
  <c r="F115" i="39"/>
  <c r="F130" i="39" s="1"/>
  <c r="E34" i="8" s="1"/>
  <c r="F112" i="39"/>
  <c r="E33" i="8" s="1"/>
  <c r="G97" i="39"/>
  <c r="G112" i="39" s="1"/>
  <c r="F33" i="8" s="1"/>
  <c r="G76" i="39"/>
  <c r="K45" i="22"/>
  <c r="J81" i="22"/>
  <c r="J96" i="22" s="1"/>
  <c r="J60" i="22"/>
  <c r="P92" i="39"/>
  <c r="I91" i="39"/>
  <c r="J91" i="39"/>
  <c r="K91" i="39"/>
  <c r="O90" i="39"/>
  <c r="N90" i="39"/>
  <c r="J89" i="39"/>
  <c r="P88" i="39"/>
  <c r="L87" i="39"/>
  <c r="J87" i="39"/>
  <c r="K87" i="39"/>
  <c r="K86" i="39"/>
  <c r="J86" i="39"/>
  <c r="I85" i="39"/>
  <c r="J85" i="39"/>
  <c r="K83" i="39"/>
  <c r="K82" i="39"/>
  <c r="J82" i="39"/>
  <c r="J81" i="39"/>
  <c r="BA56" i="40"/>
  <c r="E17" i="15"/>
  <c r="G17" i="15" s="1"/>
  <c r="J17" i="29"/>
  <c r="E21" i="15"/>
  <c r="G21" i="15" s="1"/>
  <c r="J153" i="27"/>
  <c r="K63" i="27"/>
  <c r="K155" i="27"/>
  <c r="J40" i="37"/>
  <c r="J18" i="46"/>
  <c r="J17" i="32"/>
  <c r="J152" i="27"/>
  <c r="K161" i="27"/>
  <c r="K36" i="37"/>
  <c r="I133" i="40"/>
  <c r="E18" i="28"/>
  <c r="I18" i="28" s="1"/>
  <c r="D19" i="28"/>
  <c r="H18" i="28"/>
  <c r="E18" i="32"/>
  <c r="I18" i="32" s="1"/>
  <c r="D19" i="32"/>
  <c r="H18" i="32"/>
  <c r="D20" i="46"/>
  <c r="E19" i="46"/>
  <c r="I19" i="46" s="1"/>
  <c r="L29" i="22"/>
  <c r="L47" i="22" s="1"/>
  <c r="L83" i="22" s="1"/>
  <c r="BB10" i="3"/>
  <c r="AB10" i="3"/>
  <c r="O51" i="18"/>
  <c r="P12" i="3"/>
  <c r="L33" i="22"/>
  <c r="BB14" i="3"/>
  <c r="AB14" i="3"/>
  <c r="L15" i="40"/>
  <c r="L33" i="40" s="1"/>
  <c r="L141" i="40" s="1"/>
  <c r="AO16" i="3"/>
  <c r="O57" i="18"/>
  <c r="P18" i="3"/>
  <c r="O59" i="18"/>
  <c r="P20" i="3"/>
  <c r="O61" i="18"/>
  <c r="P22" i="3"/>
  <c r="J22" i="40"/>
  <c r="J25" i="40"/>
  <c r="J133" i="40" s="1"/>
  <c r="J151" i="40" s="1"/>
  <c r="P20" i="40"/>
  <c r="P38" i="40" s="1"/>
  <c r="P146" i="40" s="1"/>
  <c r="AG39" i="3"/>
  <c r="AI19" i="15"/>
  <c r="AW19" i="15" s="1"/>
  <c r="D77" i="19"/>
  <c r="D96" i="19" s="1"/>
  <c r="P96" i="19" s="1"/>
  <c r="J17" i="31"/>
  <c r="D22" i="35"/>
  <c r="E21" i="35"/>
  <c r="I21" i="35" s="1"/>
  <c r="I7" i="39"/>
  <c r="AP23" i="15"/>
  <c r="AD18" i="15"/>
  <c r="AR18" i="15" s="1"/>
  <c r="M28" i="22"/>
  <c r="M46" i="22" s="1"/>
  <c r="M82" i="22" s="1"/>
  <c r="BC9" i="3"/>
  <c r="AC9" i="3"/>
  <c r="M30" i="22"/>
  <c r="BC11" i="3"/>
  <c r="AC11" i="3"/>
  <c r="M32" i="22"/>
  <c r="BC13" i="3"/>
  <c r="AC13" i="3"/>
  <c r="M34" i="22"/>
  <c r="BC15" i="3"/>
  <c r="AC15" i="3"/>
  <c r="L9" i="22"/>
  <c r="L24" i="22" s="1"/>
  <c r="R23" i="15"/>
  <c r="H18" i="45"/>
  <c r="J18" i="45" s="1"/>
  <c r="G18" i="45"/>
  <c r="Q38" i="22"/>
  <c r="AU37" i="3"/>
  <c r="U37" i="3"/>
  <c r="G37" i="38"/>
  <c r="H46" i="38" s="1"/>
  <c r="G38" i="38"/>
  <c r="AN12" i="3"/>
  <c r="AE12" i="15" s="1"/>
  <c r="AS12" i="15" s="1"/>
  <c r="K11" i="40"/>
  <c r="K29" i="40" s="1"/>
  <c r="K137" i="40" s="1"/>
  <c r="P55" i="18"/>
  <c r="Q16" i="3"/>
  <c r="AN20" i="3"/>
  <c r="K19" i="40"/>
  <c r="K37" i="40" s="1"/>
  <c r="K145" i="40" s="1"/>
  <c r="U56" i="18"/>
  <c r="I35" i="3"/>
  <c r="U60" i="18"/>
  <c r="I39" i="3"/>
  <c r="J17" i="30"/>
  <c r="G43" i="39"/>
  <c r="H61" i="39" s="1"/>
  <c r="H25" i="39"/>
  <c r="H40" i="39" s="1"/>
  <c r="F33" i="38" s="1"/>
  <c r="H22" i="39"/>
  <c r="L27" i="22"/>
  <c r="BB8" i="3"/>
  <c r="AB8" i="3"/>
  <c r="O23" i="3"/>
  <c r="L8" i="40"/>
  <c r="L26" i="40" s="1"/>
  <c r="L134" i="40" s="1"/>
  <c r="AO9" i="3"/>
  <c r="AF9" i="15" s="1"/>
  <c r="AT9" i="15" s="1"/>
  <c r="M8" i="39" s="1"/>
  <c r="M26" i="39" s="1"/>
  <c r="M44" i="39" s="1"/>
  <c r="O62" i="39" s="1"/>
  <c r="O98" i="39" s="1"/>
  <c r="O116" i="39" s="1"/>
  <c r="L12" i="40"/>
  <c r="AO13" i="3"/>
  <c r="AF13" i="15" s="1"/>
  <c r="AT13" i="15" s="1"/>
  <c r="M12" i="39" s="1"/>
  <c r="M30" i="39" s="1"/>
  <c r="M48" i="39" s="1"/>
  <c r="L14" i="40"/>
  <c r="L32" i="40" s="1"/>
  <c r="L140" i="40" s="1"/>
  <c r="AO15" i="3"/>
  <c r="AF15" i="15" s="1"/>
  <c r="AT15" i="15" s="1"/>
  <c r="M14" i="39" s="1"/>
  <c r="M32" i="39" s="1"/>
  <c r="M50" i="39" s="1"/>
  <c r="K24" i="22"/>
  <c r="D75" i="19"/>
  <c r="D94" i="19" s="1"/>
  <c r="P94" i="19" s="1"/>
  <c r="L17" i="45"/>
  <c r="M17" i="45"/>
  <c r="J17" i="28"/>
  <c r="O49" i="18"/>
  <c r="P10" i="3"/>
  <c r="L31" i="22"/>
  <c r="BB12" i="3"/>
  <c r="AB12" i="3"/>
  <c r="O53" i="18"/>
  <c r="P14" i="3"/>
  <c r="L37" i="22"/>
  <c r="BB18" i="3"/>
  <c r="AB18" i="3"/>
  <c r="L39" i="22"/>
  <c r="BB20" i="3"/>
  <c r="AB20" i="3"/>
  <c r="L41" i="22"/>
  <c r="BB22" i="3"/>
  <c r="AB22" i="3"/>
  <c r="AM23" i="3"/>
  <c r="AD8" i="15"/>
  <c r="P16" i="40"/>
  <c r="P34" i="40" s="1"/>
  <c r="P142" i="40" s="1"/>
  <c r="AG35" i="3"/>
  <c r="H37" i="38"/>
  <c r="H38" i="38"/>
  <c r="AC23" i="15"/>
  <c r="AQ8" i="15"/>
  <c r="E18" i="31"/>
  <c r="I18" i="31" s="1"/>
  <c r="D19" i="31"/>
  <c r="H18" i="31"/>
  <c r="AD14" i="15"/>
  <c r="AR14" i="15" s="1"/>
  <c r="J39" i="40"/>
  <c r="AA23" i="3"/>
  <c r="AN8" i="3"/>
  <c r="K7" i="40"/>
  <c r="P66" i="18"/>
  <c r="Q9" i="3"/>
  <c r="P50" i="18"/>
  <c r="Q11" i="3"/>
  <c r="P52" i="18"/>
  <c r="Q13" i="3"/>
  <c r="P54" i="18"/>
  <c r="Q15" i="3"/>
  <c r="N44" i="18"/>
  <c r="S8" i="15"/>
  <c r="A19" i="45"/>
  <c r="F20" i="45"/>
  <c r="D21" i="45"/>
  <c r="E20" i="45"/>
  <c r="I20" i="45" s="1"/>
  <c r="U58" i="18"/>
  <c r="I37" i="3"/>
  <c r="AN10" i="3"/>
  <c r="AE10" i="15" s="1"/>
  <c r="AS10" i="15" s="1"/>
  <c r="L9" i="39" s="1"/>
  <c r="L27" i="39" s="1"/>
  <c r="L45" i="39" s="1"/>
  <c r="M63" i="39" s="1"/>
  <c r="M99" i="39" s="1"/>
  <c r="M117" i="39" s="1"/>
  <c r="K9" i="40"/>
  <c r="K27" i="40" s="1"/>
  <c r="K135" i="40" s="1"/>
  <c r="K153" i="40" s="1"/>
  <c r="K171" i="40" s="1"/>
  <c r="K189" i="40" s="1"/>
  <c r="AN14" i="3"/>
  <c r="AE14" i="15" s="1"/>
  <c r="AS14" i="15" s="1"/>
  <c r="L13" i="39" s="1"/>
  <c r="L31" i="39" s="1"/>
  <c r="L49" i="39" s="1"/>
  <c r="K13" i="40"/>
  <c r="M35" i="22"/>
  <c r="BC16" i="3"/>
  <c r="AC16" i="3"/>
  <c r="AN18" i="3"/>
  <c r="AE18" i="15" s="1"/>
  <c r="AS18" i="15" s="1"/>
  <c r="L17" i="39" s="1"/>
  <c r="L35" i="39" s="1"/>
  <c r="L53" i="39" s="1"/>
  <c r="K17" i="40"/>
  <c r="K35" i="40" s="1"/>
  <c r="K143" i="40" s="1"/>
  <c r="AN22" i="3"/>
  <c r="AE22" i="15" s="1"/>
  <c r="AS22" i="15" s="1"/>
  <c r="K21" i="40"/>
  <c r="AE9" i="15"/>
  <c r="AS9" i="15" s="1"/>
  <c r="AE11" i="15"/>
  <c r="AS11" i="15" s="1"/>
  <c r="AE13" i="15"/>
  <c r="AS13" i="15" s="1"/>
  <c r="AE15" i="15"/>
  <c r="AS15" i="15" s="1"/>
  <c r="E18" i="29"/>
  <c r="I18" i="29" s="1"/>
  <c r="D19" i="29"/>
  <c r="H18" i="29"/>
  <c r="Q36" i="22"/>
  <c r="AU35" i="3"/>
  <c r="U35" i="3"/>
  <c r="Q40" i="22"/>
  <c r="AU39" i="3"/>
  <c r="U39" i="3"/>
  <c r="E18" i="30"/>
  <c r="I18" i="30" s="1"/>
  <c r="D19" i="30"/>
  <c r="H18" i="30"/>
  <c r="AD10" i="15"/>
  <c r="AR10" i="15" s="1"/>
  <c r="N62" i="18"/>
  <c r="P8" i="3"/>
  <c r="L10" i="40"/>
  <c r="AO11" i="3"/>
  <c r="AF11" i="15" s="1"/>
  <c r="AT11" i="15" s="1"/>
  <c r="M10" i="39" s="1"/>
  <c r="M28" i="39" s="1"/>
  <c r="M46" i="39" s="1"/>
  <c r="P18" i="40"/>
  <c r="P36" i="40" s="1"/>
  <c r="P144" i="40" s="1"/>
  <c r="AG37" i="3"/>
  <c r="M56" i="37"/>
  <c r="M59" i="37" s="1"/>
  <c r="O110" i="37"/>
  <c r="O113" i="37" s="1"/>
  <c r="L17" i="46"/>
  <c r="M17" i="46"/>
  <c r="H19" i="46"/>
  <c r="G19" i="46"/>
  <c r="K24" i="37"/>
  <c r="L35" i="37" s="1"/>
  <c r="L40" i="8" s="1"/>
  <c r="M18" i="46"/>
  <c r="L18" i="46"/>
  <c r="K112" i="27"/>
  <c r="J42" i="8" s="1"/>
  <c r="E114" i="27"/>
  <c r="D32" i="8" s="1"/>
  <c r="D30" i="8" s="1"/>
  <c r="F21" i="46"/>
  <c r="A20" i="46"/>
  <c r="I39" i="37"/>
  <c r="H41" i="37"/>
  <c r="G21" i="30"/>
  <c r="F22" i="30"/>
  <c r="N65" i="37"/>
  <c r="N68" i="37" s="1"/>
  <c r="L219" i="37"/>
  <c r="L222" i="37" s="1"/>
  <c r="L21" i="27"/>
  <c r="K11" i="8" s="1"/>
  <c r="L201" i="37"/>
  <c r="L204" i="37" s="1"/>
  <c r="L9" i="27"/>
  <c r="K9" i="8" s="1"/>
  <c r="F24" i="32"/>
  <c r="G23" i="32"/>
  <c r="G20" i="31"/>
  <c r="F21" i="31"/>
  <c r="I53" i="14"/>
  <c r="M128" i="37"/>
  <c r="M131" i="37" s="1"/>
  <c r="K210" i="37"/>
  <c r="K213" i="37" s="1"/>
  <c r="K20" i="37"/>
  <c r="L34" i="37" s="1"/>
  <c r="L83" i="37"/>
  <c r="L86" i="37" s="1"/>
  <c r="N7" i="37"/>
  <c r="C8" i="5"/>
  <c r="AC8" i="5" s="1"/>
  <c r="M8" i="37"/>
  <c r="N9" i="37"/>
  <c r="P10" i="5"/>
  <c r="N11" i="37"/>
  <c r="P12" i="5"/>
  <c r="N14" i="37"/>
  <c r="P17" i="5"/>
  <c r="L20" i="38"/>
  <c r="M12" i="37"/>
  <c r="N16" i="37"/>
  <c r="M15" i="37"/>
  <c r="M10" i="37"/>
  <c r="O11" i="5"/>
  <c r="I42" i="8"/>
  <c r="K79" i="27"/>
  <c r="K77" i="27"/>
  <c r="K71" i="27"/>
  <c r="K53" i="27" s="1"/>
  <c r="J11" i="8"/>
  <c r="M55" i="14"/>
  <c r="M73" i="14"/>
  <c r="M72" i="14"/>
  <c r="M71" i="14"/>
  <c r="M70" i="14"/>
  <c r="M69" i="14"/>
  <c r="M68" i="14"/>
  <c r="M67" i="14"/>
  <c r="M66" i="14"/>
  <c r="M65" i="14"/>
  <c r="M62" i="14"/>
  <c r="M61" i="14"/>
  <c r="M60" i="14"/>
  <c r="M59" i="14"/>
  <c r="M58" i="14"/>
  <c r="M57" i="14"/>
  <c r="N6" i="14"/>
  <c r="L102" i="14"/>
  <c r="L119" i="37"/>
  <c r="L122" i="37" s="1"/>
  <c r="H83" i="27"/>
  <c r="H82" i="27" s="1"/>
  <c r="F121" i="27"/>
  <c r="M49" i="37"/>
  <c r="M48" i="37"/>
  <c r="M46" i="37"/>
  <c r="M45" i="37"/>
  <c r="N44" i="37"/>
  <c r="N51" i="37" s="1"/>
  <c r="L47" i="37"/>
  <c r="O147" i="37"/>
  <c r="O150" i="37" s="1"/>
  <c r="P149" i="37"/>
  <c r="P148" i="37"/>
  <c r="P146" i="37"/>
  <c r="P145" i="37"/>
  <c r="Q144" i="37"/>
  <c r="Q151" i="37" s="1"/>
  <c r="N130" i="37"/>
  <c r="N129" i="37"/>
  <c r="N127" i="37"/>
  <c r="N126" i="37"/>
  <c r="O125" i="37"/>
  <c r="L212" i="37"/>
  <c r="L211" i="37"/>
  <c r="L209" i="37"/>
  <c r="L208" i="37"/>
  <c r="M207" i="37"/>
  <c r="C66" i="38"/>
  <c r="D67" i="38"/>
  <c r="I74" i="27"/>
  <c r="I73" i="27" s="1"/>
  <c r="L156" i="37"/>
  <c r="L159" i="37" s="1"/>
  <c r="M158" i="37"/>
  <c r="M157" i="37"/>
  <c r="M155" i="37"/>
  <c r="M154" i="37"/>
  <c r="N153" i="37"/>
  <c r="N160" i="37" s="1"/>
  <c r="O67" i="37"/>
  <c r="O66" i="37"/>
  <c r="O64" i="37"/>
  <c r="O63" i="37"/>
  <c r="P62" i="37"/>
  <c r="P69" i="37" s="1"/>
  <c r="O183" i="37"/>
  <c r="O186" i="37" s="1"/>
  <c r="P185" i="37"/>
  <c r="P184" i="37"/>
  <c r="P182" i="37"/>
  <c r="P181" i="37"/>
  <c r="Q180" i="37"/>
  <c r="Q187" i="37" s="1"/>
  <c r="I80" i="14"/>
  <c r="L140" i="37"/>
  <c r="L139" i="37"/>
  <c r="M135" i="37"/>
  <c r="M142" i="37" s="1"/>
  <c r="L137" i="37"/>
  <c r="L136" i="37"/>
  <c r="K138" i="37"/>
  <c r="K141" i="37" s="1"/>
  <c r="F137" i="27"/>
  <c r="F129" i="27"/>
  <c r="F130" i="27" s="1"/>
  <c r="F139" i="27"/>
  <c r="K158" i="27"/>
  <c r="K164" i="27"/>
  <c r="K151" i="27" s="1"/>
  <c r="J15" i="8" s="1"/>
  <c r="J12" i="8"/>
  <c r="M150" i="27"/>
  <c r="M61" i="27"/>
  <c r="M43" i="27"/>
  <c r="M52" i="27" s="1"/>
  <c r="M34" i="27"/>
  <c r="M32" i="27"/>
  <c r="M31" i="27"/>
  <c r="M30" i="27"/>
  <c r="M29" i="27"/>
  <c r="M28" i="27"/>
  <c r="M26" i="27"/>
  <c r="M25" i="27"/>
  <c r="M24" i="27"/>
  <c r="M23" i="27"/>
  <c r="M22" i="27"/>
  <c r="M20" i="27"/>
  <c r="M19" i="27"/>
  <c r="M18" i="27"/>
  <c r="M17" i="27"/>
  <c r="M16" i="27"/>
  <c r="M14" i="27"/>
  <c r="M13" i="27"/>
  <c r="M12" i="27"/>
  <c r="M11" i="27"/>
  <c r="M10" i="27"/>
  <c r="N7" i="27"/>
  <c r="L15" i="27"/>
  <c r="L27" i="27"/>
  <c r="G99" i="27"/>
  <c r="G128" i="27"/>
  <c r="G118" i="27"/>
  <c r="G119" i="27" s="1"/>
  <c r="G126" i="27"/>
  <c r="H90" i="27"/>
  <c r="P112" i="37"/>
  <c r="P111" i="37"/>
  <c r="P109" i="37"/>
  <c r="P108" i="37"/>
  <c r="Q107" i="37"/>
  <c r="H106" i="27"/>
  <c r="H117" i="27" s="1"/>
  <c r="H104" i="27"/>
  <c r="H41" i="27" s="1"/>
  <c r="H98" i="27"/>
  <c r="M221" i="37"/>
  <c r="M220" i="37"/>
  <c r="M218" i="37"/>
  <c r="M217" i="37"/>
  <c r="N216" i="37"/>
  <c r="O74" i="37"/>
  <c r="O77" i="37" s="1"/>
  <c r="M165" i="37"/>
  <c r="M168" i="37" s="1"/>
  <c r="N167" i="37"/>
  <c r="N166" i="37"/>
  <c r="N164" i="37"/>
  <c r="N163" i="37"/>
  <c r="O162" i="37"/>
  <c r="O169" i="37" s="1"/>
  <c r="J231" i="14"/>
  <c r="J159" i="14"/>
  <c r="J39" i="14"/>
  <c r="K49" i="14"/>
  <c r="K48" i="14"/>
  <c r="K47" i="14"/>
  <c r="K94" i="14" s="1"/>
  <c r="K46" i="14"/>
  <c r="K45" i="14"/>
  <c r="K44" i="14"/>
  <c r="K43" i="14"/>
  <c r="K90" i="14" s="1"/>
  <c r="K42" i="14"/>
  <c r="K41" i="14"/>
  <c r="K40" i="14"/>
  <c r="K38" i="14"/>
  <c r="K37" i="14"/>
  <c r="K36" i="14"/>
  <c r="K83" i="14" s="1"/>
  <c r="K35" i="14"/>
  <c r="K34" i="14"/>
  <c r="K81" i="14" s="1"/>
  <c r="L31" i="14"/>
  <c r="J84" i="14"/>
  <c r="M85" i="37"/>
  <c r="M84" i="37"/>
  <c r="M82" i="37"/>
  <c r="M81" i="37"/>
  <c r="N80" i="37"/>
  <c r="M92" i="37"/>
  <c r="M95" i="37" s="1"/>
  <c r="E130" i="27"/>
  <c r="E148" i="27"/>
  <c r="E115" i="27" s="1"/>
  <c r="E15" i="5" s="1"/>
  <c r="E140" i="27"/>
  <c r="K79" i="8"/>
  <c r="L78" i="8"/>
  <c r="N58" i="37"/>
  <c r="N57" i="37"/>
  <c r="N55" i="37"/>
  <c r="N54" i="37"/>
  <c r="O53" i="37"/>
  <c r="O60" i="37" s="1"/>
  <c r="E168" i="40"/>
  <c r="F168" i="40" s="1"/>
  <c r="G168" i="40" s="1"/>
  <c r="H168" i="40" s="1"/>
  <c r="I168" i="40" s="1"/>
  <c r="J168" i="40" s="1"/>
  <c r="K168" i="40" s="1"/>
  <c r="L168" i="40" s="1"/>
  <c r="M168" i="40" s="1"/>
  <c r="N168" i="40" s="1"/>
  <c r="O168" i="40" s="1"/>
  <c r="P168" i="40" s="1"/>
  <c r="Q168" i="40" s="1"/>
  <c r="R168" i="40" s="1"/>
  <c r="S168" i="40" s="1"/>
  <c r="T168" i="40" s="1"/>
  <c r="U168" i="40" s="1"/>
  <c r="V168" i="40" s="1"/>
  <c r="W168" i="40" s="1"/>
  <c r="X168" i="40" s="1"/>
  <c r="Y168" i="40" s="1"/>
  <c r="Z168" i="40" s="1"/>
  <c r="AA168" i="40" s="1"/>
  <c r="AB168" i="40" s="1"/>
  <c r="AC168" i="40" s="1"/>
  <c r="AD168" i="40" s="1"/>
  <c r="AE168" i="40" s="1"/>
  <c r="AF168" i="40" s="1"/>
  <c r="AG168" i="40" s="1"/>
  <c r="AH168" i="40" s="1"/>
  <c r="AI168" i="40" s="1"/>
  <c r="AJ168" i="40" s="1"/>
  <c r="AK168" i="40" s="1"/>
  <c r="AL168" i="40" s="1"/>
  <c r="AM168" i="40" s="1"/>
  <c r="AN168" i="40" s="1"/>
  <c r="AO168" i="40" s="1"/>
  <c r="AP168" i="40" s="1"/>
  <c r="AQ168" i="40" s="1"/>
  <c r="AR168" i="40" s="1"/>
  <c r="AS168" i="40" s="1"/>
  <c r="AT168" i="40" s="1"/>
  <c r="AU168" i="40" s="1"/>
  <c r="AV168" i="40" s="1"/>
  <c r="AW168" i="40" s="1"/>
  <c r="AX168" i="40" s="1"/>
  <c r="AY168" i="40" s="1"/>
  <c r="AZ168" i="40" s="1"/>
  <c r="BA168" i="40" s="1"/>
  <c r="BB168" i="40" s="1"/>
  <c r="BC168" i="40" s="1"/>
  <c r="BD168" i="40" s="1"/>
  <c r="BE168" i="40" s="1"/>
  <c r="BF168" i="40" s="1"/>
  <c r="BG168" i="40" s="1"/>
  <c r="BH168" i="40" s="1"/>
  <c r="BI168" i="40" s="1"/>
  <c r="BJ168" i="40" s="1"/>
  <c r="BK168" i="40" s="1"/>
  <c r="D186" i="40"/>
  <c r="E186" i="40" s="1"/>
  <c r="F186" i="40" s="1"/>
  <c r="G186" i="40" s="1"/>
  <c r="H186" i="40" s="1"/>
  <c r="I186" i="40" s="1"/>
  <c r="J186" i="40" s="1"/>
  <c r="K186" i="40" s="1"/>
  <c r="L186" i="40" s="1"/>
  <c r="M186" i="40" s="1"/>
  <c r="N186" i="40" s="1"/>
  <c r="O186" i="40" s="1"/>
  <c r="P186" i="40" s="1"/>
  <c r="Q186" i="40" s="1"/>
  <c r="R186" i="40" s="1"/>
  <c r="S186" i="40" s="1"/>
  <c r="T186" i="40" s="1"/>
  <c r="U186" i="40" s="1"/>
  <c r="V186" i="40" s="1"/>
  <c r="W186" i="40" s="1"/>
  <c r="X186" i="40" s="1"/>
  <c r="Y186" i="40" s="1"/>
  <c r="Z186" i="40" s="1"/>
  <c r="AA186" i="40" s="1"/>
  <c r="AB186" i="40" s="1"/>
  <c r="AC186" i="40" s="1"/>
  <c r="AD186" i="40" s="1"/>
  <c r="AE186" i="40" s="1"/>
  <c r="AF186" i="40" s="1"/>
  <c r="AG186" i="40" s="1"/>
  <c r="AH186" i="40" s="1"/>
  <c r="AI186" i="40" s="1"/>
  <c r="AJ186" i="40" s="1"/>
  <c r="AK186" i="40" s="1"/>
  <c r="AL186" i="40" s="1"/>
  <c r="AM186" i="40" s="1"/>
  <c r="AN186" i="40" s="1"/>
  <c r="AO186" i="40" s="1"/>
  <c r="AP186" i="40" s="1"/>
  <c r="AQ186" i="40" s="1"/>
  <c r="AR186" i="40" s="1"/>
  <c r="AS186" i="40" s="1"/>
  <c r="AT186" i="40" s="1"/>
  <c r="AU186" i="40" s="1"/>
  <c r="AV186" i="40" s="1"/>
  <c r="AW186" i="40" s="1"/>
  <c r="AX186" i="40" s="1"/>
  <c r="AY186" i="40" s="1"/>
  <c r="AZ186" i="40" s="1"/>
  <c r="BA186" i="40" s="1"/>
  <c r="BB186" i="40" s="1"/>
  <c r="BC186" i="40" s="1"/>
  <c r="BD186" i="40" s="1"/>
  <c r="BE186" i="40" s="1"/>
  <c r="BF186" i="40" s="1"/>
  <c r="BG186" i="40" s="1"/>
  <c r="BH186" i="40" s="1"/>
  <c r="BI186" i="40" s="1"/>
  <c r="BJ186" i="40" s="1"/>
  <c r="BK186" i="40" s="1"/>
  <c r="J42" i="38"/>
  <c r="I41" i="38"/>
  <c r="D90" i="38"/>
  <c r="E90" i="38" s="1"/>
  <c r="F90" i="38" s="1"/>
  <c r="G90" i="38" s="1"/>
  <c r="H90" i="38" s="1"/>
  <c r="I90" i="38" s="1"/>
  <c r="J90" i="38" s="1"/>
  <c r="K90" i="38" s="1"/>
  <c r="L90" i="38" s="1"/>
  <c r="M90" i="38" s="1"/>
  <c r="N90" i="38" s="1"/>
  <c r="O90" i="38" s="1"/>
  <c r="P90" i="38" s="1"/>
  <c r="Q90" i="38" s="1"/>
  <c r="R90" i="38" s="1"/>
  <c r="S90" i="38" s="1"/>
  <c r="T90" i="38" s="1"/>
  <c r="U90" i="38" s="1"/>
  <c r="V90" i="38" s="1"/>
  <c r="W90" i="38" s="1"/>
  <c r="X90" i="38" s="1"/>
  <c r="Y90" i="38" s="1"/>
  <c r="Z90" i="38" s="1"/>
  <c r="AA90" i="38" s="1"/>
  <c r="AB90" i="38" s="1"/>
  <c r="AC90" i="38" s="1"/>
  <c r="AD90" i="38" s="1"/>
  <c r="AE90" i="38" s="1"/>
  <c r="AF90" i="38" s="1"/>
  <c r="AG90" i="38" s="1"/>
  <c r="AH90" i="38" s="1"/>
  <c r="AI90" i="38" s="1"/>
  <c r="AJ90" i="38" s="1"/>
  <c r="AK90" i="38" s="1"/>
  <c r="AL90" i="38" s="1"/>
  <c r="AM90" i="38" s="1"/>
  <c r="AN90" i="38" s="1"/>
  <c r="AO90" i="38" s="1"/>
  <c r="AP90" i="38" s="1"/>
  <c r="AQ90" i="38" s="1"/>
  <c r="AR90" i="38" s="1"/>
  <c r="AS90" i="38" s="1"/>
  <c r="AT90" i="38" s="1"/>
  <c r="AU90" i="38" s="1"/>
  <c r="AV90" i="38" s="1"/>
  <c r="AW90" i="38" s="1"/>
  <c r="AX90" i="38" s="1"/>
  <c r="AY90" i="38" s="1"/>
  <c r="AZ90" i="38" s="1"/>
  <c r="BA90" i="38" s="1"/>
  <c r="BB90" i="38" s="1"/>
  <c r="BC90" i="38" s="1"/>
  <c r="BD90" i="38" s="1"/>
  <c r="BE90" i="38" s="1"/>
  <c r="BF90" i="38" s="1"/>
  <c r="BG90" i="38" s="1"/>
  <c r="BH90" i="38" s="1"/>
  <c r="BI90" i="38" s="1"/>
  <c r="BJ90" i="38" s="1"/>
  <c r="C93" i="38"/>
  <c r="D93" i="38" s="1"/>
  <c r="E93" i="38" s="1"/>
  <c r="F93" i="38" s="1"/>
  <c r="G93" i="38" s="1"/>
  <c r="H93" i="38" s="1"/>
  <c r="I93" i="38" s="1"/>
  <c r="J93" i="38" s="1"/>
  <c r="K93" i="38" s="1"/>
  <c r="L93" i="38" s="1"/>
  <c r="M93" i="38" s="1"/>
  <c r="N93" i="38" s="1"/>
  <c r="O93" i="38" s="1"/>
  <c r="P93" i="38" s="1"/>
  <c r="Q93" i="38" s="1"/>
  <c r="R93" i="38" s="1"/>
  <c r="S93" i="38" s="1"/>
  <c r="T93" i="38" s="1"/>
  <c r="U93" i="38" s="1"/>
  <c r="V93" i="38" s="1"/>
  <c r="W93" i="38" s="1"/>
  <c r="X93" i="38" s="1"/>
  <c r="Y93" i="38" s="1"/>
  <c r="Z93" i="38" s="1"/>
  <c r="AA93" i="38" s="1"/>
  <c r="AB93" i="38" s="1"/>
  <c r="AC93" i="38" s="1"/>
  <c r="AD93" i="38" s="1"/>
  <c r="AE93" i="38" s="1"/>
  <c r="AF93" i="38" s="1"/>
  <c r="AG93" i="38" s="1"/>
  <c r="AH93" i="38" s="1"/>
  <c r="AI93" i="38" s="1"/>
  <c r="AJ93" i="38" s="1"/>
  <c r="AK93" i="38" s="1"/>
  <c r="AL93" i="38" s="1"/>
  <c r="AM93" i="38" s="1"/>
  <c r="AN93" i="38" s="1"/>
  <c r="AO93" i="38" s="1"/>
  <c r="AP93" i="38" s="1"/>
  <c r="AQ93" i="38" s="1"/>
  <c r="AR93" i="38" s="1"/>
  <c r="AS93" i="38" s="1"/>
  <c r="AT93" i="38" s="1"/>
  <c r="AU93" i="38" s="1"/>
  <c r="AV93" i="38" s="1"/>
  <c r="AW93" i="38" s="1"/>
  <c r="AX93" i="38" s="1"/>
  <c r="AY93" i="38" s="1"/>
  <c r="AZ93" i="38" s="1"/>
  <c r="BA93" i="38" s="1"/>
  <c r="BB93" i="38" s="1"/>
  <c r="BC93" i="38" s="1"/>
  <c r="BD93" i="38" s="1"/>
  <c r="BE93" i="38" s="1"/>
  <c r="BF93" i="38" s="1"/>
  <c r="BG93" i="38" s="1"/>
  <c r="BH93" i="38" s="1"/>
  <c r="BI93" i="38" s="1"/>
  <c r="BJ93" i="38" s="1"/>
  <c r="J9" i="8"/>
  <c r="K8" i="27"/>
  <c r="M121" i="37"/>
  <c r="M120" i="37"/>
  <c r="M118" i="37"/>
  <c r="M117" i="37"/>
  <c r="N116" i="37"/>
  <c r="M203" i="37"/>
  <c r="M202" i="37"/>
  <c r="M200" i="37"/>
  <c r="M199" i="37"/>
  <c r="N198" i="37"/>
  <c r="I83" i="27"/>
  <c r="I82" i="27" s="1"/>
  <c r="E121" i="27"/>
  <c r="E120" i="27" s="1"/>
  <c r="K50" i="37"/>
  <c r="I97" i="27"/>
  <c r="I95" i="27"/>
  <c r="I89" i="27"/>
  <c r="J74" i="27"/>
  <c r="J73" i="27" s="1"/>
  <c r="AF7" i="15"/>
  <c r="S7" i="15"/>
  <c r="AG7" i="17"/>
  <c r="T7" i="17"/>
  <c r="O103" i="37"/>
  <c r="O99" i="37"/>
  <c r="P98" i="37"/>
  <c r="N174" i="37"/>
  <c r="N177" i="37" s="1"/>
  <c r="O176" i="37"/>
  <c r="O175" i="37"/>
  <c r="O173" i="37"/>
  <c r="O172" i="37"/>
  <c r="P171" i="37"/>
  <c r="P178" i="37" s="1"/>
  <c r="H224" i="14"/>
  <c r="H79" i="14"/>
  <c r="H100" i="14" s="1"/>
  <c r="J86" i="27"/>
  <c r="J80" i="27"/>
  <c r="J88" i="27"/>
  <c r="L147" i="27"/>
  <c r="L146" i="27"/>
  <c r="L145" i="27"/>
  <c r="L144" i="27"/>
  <c r="L136" i="27"/>
  <c r="L135" i="27"/>
  <c r="L134" i="27"/>
  <c r="L133" i="27"/>
  <c r="L103" i="27"/>
  <c r="L102" i="27"/>
  <c r="L94" i="27"/>
  <c r="L93" i="27"/>
  <c r="L85" i="27"/>
  <c r="L84" i="27"/>
  <c r="L76" i="27"/>
  <c r="L75" i="27"/>
  <c r="L68" i="27"/>
  <c r="L67" i="27"/>
  <c r="L66" i="27"/>
  <c r="L62" i="27"/>
  <c r="L70" i="27"/>
  <c r="L123" i="27"/>
  <c r="L162" i="27"/>
  <c r="L160" i="27"/>
  <c r="L156" i="27"/>
  <c r="L154" i="27"/>
  <c r="L169" i="27"/>
  <c r="L168" i="27"/>
  <c r="L167" i="27"/>
  <c r="L166" i="27"/>
  <c r="L165" i="27"/>
  <c r="L159" i="27"/>
  <c r="L157" i="27"/>
  <c r="G92" i="27"/>
  <c r="G91" i="27" s="1"/>
  <c r="P76" i="37"/>
  <c r="P75" i="37"/>
  <c r="P73" i="37"/>
  <c r="P72" i="37"/>
  <c r="Q71" i="37"/>
  <c r="Q78" i="37" s="1"/>
  <c r="I159" i="14"/>
  <c r="I231" i="14"/>
  <c r="I86" i="14"/>
  <c r="J90" i="14"/>
  <c r="J94" i="14"/>
  <c r="J33" i="14"/>
  <c r="J32" i="14" s="1"/>
  <c r="J83" i="14"/>
  <c r="N94" i="37"/>
  <c r="N93" i="37"/>
  <c r="N91" i="37"/>
  <c r="N90" i="37"/>
  <c r="O89" i="37"/>
  <c r="M26" i="37"/>
  <c r="N27" i="37"/>
  <c r="I8" i="8"/>
  <c r="L192" i="37"/>
  <c r="L195" i="37" s="1"/>
  <c r="M194" i="37"/>
  <c r="M193" i="37"/>
  <c r="M191" i="37"/>
  <c r="M190" i="37"/>
  <c r="N189" i="37"/>
  <c r="H13" i="8"/>
  <c r="G17" i="35"/>
  <c r="H17" i="35"/>
  <c r="M15" i="35"/>
  <c r="L15" i="35"/>
  <c r="I124" i="27" s="1"/>
  <c r="I113" i="27" s="1"/>
  <c r="G31" i="38" s="1"/>
  <c r="J16" i="35"/>
  <c r="J122" i="27"/>
  <c r="F19" i="35"/>
  <c r="A18" i="35"/>
  <c r="K35" i="27" l="1"/>
  <c r="J14" i="8"/>
  <c r="K39" i="27"/>
  <c r="J35" i="27"/>
  <c r="I14" i="8"/>
  <c r="I13" i="8" s="1"/>
  <c r="L58" i="27"/>
  <c r="L40" i="27" s="1"/>
  <c r="K41" i="8" s="1"/>
  <c r="G17" i="29"/>
  <c r="F18" i="29" s="1"/>
  <c r="O67" i="18"/>
  <c r="P67" i="18"/>
  <c r="R67" i="18"/>
  <c r="P68" i="18"/>
  <c r="M48" i="22"/>
  <c r="M84" i="22" s="1"/>
  <c r="L57" i="27"/>
  <c r="K31" i="8" s="1"/>
  <c r="J18" i="28"/>
  <c r="L152" i="40"/>
  <c r="L170" i="40" s="1"/>
  <c r="L188" i="40" s="1"/>
  <c r="G187" i="40"/>
  <c r="G202" i="40" s="1"/>
  <c r="G17" i="8" s="1"/>
  <c r="G17" i="28"/>
  <c r="F18" i="28" s="1"/>
  <c r="J18" i="30"/>
  <c r="G115" i="39"/>
  <c r="G130" i="39" s="1"/>
  <c r="F34" i="8" s="1"/>
  <c r="O65" i="18"/>
  <c r="J169" i="40"/>
  <c r="J184" i="40" s="1"/>
  <c r="J16" i="8" s="1"/>
  <c r="J166" i="40"/>
  <c r="I148" i="40"/>
  <c r="I151" i="40"/>
  <c r="H97" i="39"/>
  <c r="H112" i="39" s="1"/>
  <c r="G33" i="8" s="1"/>
  <c r="H76" i="39"/>
  <c r="L45" i="22"/>
  <c r="K81" i="22"/>
  <c r="K96" i="22" s="1"/>
  <c r="K60" i="22"/>
  <c r="J2" i="25" a="1"/>
  <c r="J2" i="25" s="1"/>
  <c r="K45" i="8"/>
  <c r="J44" i="40"/>
  <c r="Q47" i="40"/>
  <c r="D54" i="40"/>
  <c r="D72" i="40" s="1"/>
  <c r="D108" i="40" s="1"/>
  <c r="AH45" i="40"/>
  <c r="AH117" i="40" s="1"/>
  <c r="AZ43" i="40"/>
  <c r="AZ115" i="40" s="1"/>
  <c r="AL48" i="40"/>
  <c r="AS18" i="8"/>
  <c r="V52" i="40"/>
  <c r="AQ49" i="40"/>
  <c r="AC54" i="40"/>
  <c r="AB45" i="40"/>
  <c r="AB117" i="40" s="1"/>
  <c r="AE50" i="40"/>
  <c r="T50" i="40"/>
  <c r="AO55" i="40"/>
  <c r="V48" i="40"/>
  <c r="N47" i="40"/>
  <c r="AB18" i="8"/>
  <c r="R46" i="40"/>
  <c r="R118" i="40" s="1"/>
  <c r="AA53" i="40"/>
  <c r="I45" i="40"/>
  <c r="AA49" i="40"/>
  <c r="BE54" i="40"/>
  <c r="E45" i="8"/>
  <c r="G46" i="40"/>
  <c r="AR56" i="40"/>
  <c r="BH45" i="40"/>
  <c r="BH117" i="40" s="1"/>
  <c r="S51" i="40"/>
  <c r="AM43" i="40"/>
  <c r="AM115" i="40" s="1"/>
  <c r="T43" i="40"/>
  <c r="T115" i="40" s="1"/>
  <c r="L18" i="8"/>
  <c r="Z43" i="40"/>
  <c r="Z115" i="40" s="1"/>
  <c r="S55" i="40"/>
  <c r="H44" i="40"/>
  <c r="X53" i="40"/>
  <c r="W47" i="40"/>
  <c r="G43" i="40"/>
  <c r="AW54" i="40"/>
  <c r="L48" i="40"/>
  <c r="F45" i="8"/>
  <c r="AG53" i="40"/>
  <c r="L46" i="40"/>
  <c r="L118" i="40" s="1"/>
  <c r="AP53" i="40"/>
  <c r="T44" i="40"/>
  <c r="D57" i="40"/>
  <c r="D75" i="40" s="1"/>
  <c r="D111" i="40" s="1"/>
  <c r="BI47" i="40"/>
  <c r="X50" i="40"/>
  <c r="AM52" i="40"/>
  <c r="AJ54" i="40"/>
  <c r="F48" i="40"/>
  <c r="F66" i="40" s="1"/>
  <c r="AO45" i="40"/>
  <c r="AO117" i="40" s="1"/>
  <c r="X54" i="40"/>
  <c r="D47" i="40"/>
  <c r="D65" i="40" s="1"/>
  <c r="D101" i="40" s="1"/>
  <c r="N50" i="40"/>
  <c r="BK44" i="40"/>
  <c r="W48" i="40"/>
  <c r="AR46" i="40"/>
  <c r="AR118" i="40" s="1"/>
  <c r="BE51" i="40"/>
  <c r="Y45" i="40"/>
  <c r="Y117" i="40" s="1"/>
  <c r="AY55" i="40"/>
  <c r="K18" i="8"/>
  <c r="AC51" i="40"/>
  <c r="AO18" i="8"/>
  <c r="J47" i="40"/>
  <c r="J65" i="40" s="1"/>
  <c r="BF43" i="40"/>
  <c r="BF115" i="40" s="1"/>
  <c r="AI47" i="40"/>
  <c r="AJ44" i="40"/>
  <c r="AB52" i="40"/>
  <c r="O45" i="40"/>
  <c r="O117" i="40" s="1"/>
  <c r="Q49" i="40"/>
  <c r="AY51" i="40"/>
  <c r="Z49" i="40"/>
  <c r="AW49" i="40"/>
  <c r="AU45" i="40"/>
  <c r="AU117" i="40" s="1"/>
  <c r="I44" i="40"/>
  <c r="AL52" i="40"/>
  <c r="AL47" i="40"/>
  <c r="H49" i="40"/>
  <c r="H67" i="40" s="1"/>
  <c r="O56" i="40"/>
  <c r="O74" i="40" s="1"/>
  <c r="AV50" i="40"/>
  <c r="D18" i="8"/>
  <c r="BA54" i="40"/>
  <c r="H45" i="40"/>
  <c r="Y51" i="40"/>
  <c r="BE44" i="40"/>
  <c r="AC18" i="8"/>
  <c r="Y44" i="40"/>
  <c r="K49" i="40"/>
  <c r="AG46" i="40"/>
  <c r="AG118" i="40" s="1"/>
  <c r="AT50" i="40"/>
  <c r="J45" i="8"/>
  <c r="L56" i="40"/>
  <c r="L74" i="40" s="1"/>
  <c r="AO47" i="40"/>
  <c r="BC43" i="40"/>
  <c r="BC115" i="40" s="1"/>
  <c r="L45" i="40"/>
  <c r="L117" i="40" s="1"/>
  <c r="AQ53" i="40"/>
  <c r="AL51" i="40"/>
  <c r="M50" i="40"/>
  <c r="BI18" i="8"/>
  <c r="AN48" i="40"/>
  <c r="H45" i="8"/>
  <c r="AZ53" i="40"/>
  <c r="BA44" i="40"/>
  <c r="AB46" i="40"/>
  <c r="AB118" i="40" s="1"/>
  <c r="Q46" i="40"/>
  <c r="Q118" i="40" s="1"/>
  <c r="AD50" i="40"/>
  <c r="N54" i="40"/>
  <c r="N72" i="40" s="1"/>
  <c r="AL56" i="40"/>
  <c r="AI50" i="40"/>
  <c r="BK57" i="40"/>
  <c r="U52" i="40"/>
  <c r="P55" i="40"/>
  <c r="AO43" i="40"/>
  <c r="AO115" i="40" s="1"/>
  <c r="Z51" i="40"/>
  <c r="AT46" i="40"/>
  <c r="AT118" i="40" s="1"/>
  <c r="AH49" i="40"/>
  <c r="W18" i="8"/>
  <c r="AL55" i="40"/>
  <c r="D49" i="40"/>
  <c r="D67" i="40" s="1"/>
  <c r="D103" i="40" s="1"/>
  <c r="BB51" i="40"/>
  <c r="AZ48" i="40"/>
  <c r="D43" i="40"/>
  <c r="T47" i="40"/>
  <c r="AI51" i="40"/>
  <c r="AT54" i="40"/>
  <c r="E57" i="40"/>
  <c r="E75" i="40" s="1"/>
  <c r="AQ52" i="40"/>
  <c r="AK48" i="40"/>
  <c r="BA52" i="40"/>
  <c r="V55" i="40"/>
  <c r="AK55" i="40"/>
  <c r="AO57" i="40"/>
  <c r="AL44" i="40"/>
  <c r="AX53" i="40"/>
  <c r="BB57" i="40"/>
  <c r="AN56" i="40"/>
  <c r="AG48" i="40"/>
  <c r="AT49" i="40"/>
  <c r="Y49" i="40"/>
  <c r="AK49" i="40"/>
  <c r="AF56" i="40"/>
  <c r="E55" i="40"/>
  <c r="E73" i="40" s="1"/>
  <c r="AI46" i="40"/>
  <c r="AI118" i="40" s="1"/>
  <c r="BE43" i="40"/>
  <c r="BE115" i="40" s="1"/>
  <c r="H54" i="40"/>
  <c r="H72" i="40" s="1"/>
  <c r="D71" i="8"/>
  <c r="AG18" i="8"/>
  <c r="I55" i="40"/>
  <c r="I73" i="40" s="1"/>
  <c r="Y43" i="40"/>
  <c r="Y115" i="40" s="1"/>
  <c r="AP57" i="40"/>
  <c r="Q52" i="40"/>
  <c r="K54" i="40"/>
  <c r="K72" i="40" s="1"/>
  <c r="M52" i="40"/>
  <c r="M70" i="40" s="1"/>
  <c r="J52" i="40"/>
  <c r="J70" i="40" s="1"/>
  <c r="U45" i="40"/>
  <c r="U117" i="40" s="1"/>
  <c r="AZ18" i="8"/>
  <c r="BK48" i="40"/>
  <c r="AO56" i="40"/>
  <c r="BD52" i="40"/>
  <c r="AA44" i="40"/>
  <c r="AA47" i="40"/>
  <c r="P56" i="40"/>
  <c r="P74" i="40" s="1"/>
  <c r="AH18" i="8"/>
  <c r="AI18" i="8"/>
  <c r="W43" i="40"/>
  <c r="W115" i="40" s="1"/>
  <c r="L57" i="40"/>
  <c r="AH55" i="40"/>
  <c r="AR51" i="40"/>
  <c r="F53" i="40"/>
  <c r="F71" i="40" s="1"/>
  <c r="H51" i="40"/>
  <c r="H69" i="40" s="1"/>
  <c r="AM51" i="40"/>
  <c r="E45" i="40"/>
  <c r="T18" i="8"/>
  <c r="AY47" i="40"/>
  <c r="AC43" i="40"/>
  <c r="AC115" i="40" s="1"/>
  <c r="AT57" i="40"/>
  <c r="I43" i="40"/>
  <c r="V18" i="8"/>
  <c r="T53" i="40"/>
  <c r="L51" i="40"/>
  <c r="L69" i="40" s="1"/>
  <c r="AA57" i="40"/>
  <c r="BB49" i="40"/>
  <c r="AE18" i="8"/>
  <c r="BD47" i="40"/>
  <c r="Z56" i="40"/>
  <c r="BC47" i="40"/>
  <c r="AC47" i="40"/>
  <c r="AX44" i="40"/>
  <c r="AH47" i="40"/>
  <c r="AW45" i="40"/>
  <c r="AW117" i="40" s="1"/>
  <c r="BJ54" i="40"/>
  <c r="H56" i="40"/>
  <c r="H74" i="40" s="1"/>
  <c r="AQ56" i="40"/>
  <c r="D55" i="40"/>
  <c r="D73" i="40" s="1"/>
  <c r="D109" i="40" s="1"/>
  <c r="BI56" i="40"/>
  <c r="AW52" i="40"/>
  <c r="AO50" i="40"/>
  <c r="BB56" i="40"/>
  <c r="AY48" i="40"/>
  <c r="E56" i="40"/>
  <c r="E74" i="40" s="1"/>
  <c r="W57" i="40"/>
  <c r="BC55" i="40"/>
  <c r="X47" i="40"/>
  <c r="M47" i="40"/>
  <c r="W45" i="40"/>
  <c r="W117" i="40" s="1"/>
  <c r="AM48" i="40"/>
  <c r="T46" i="40"/>
  <c r="T118" i="40" s="1"/>
  <c r="I50" i="40"/>
  <c r="I68" i="40" s="1"/>
  <c r="BH47" i="40"/>
  <c r="AZ57" i="40"/>
  <c r="BJ51" i="40"/>
  <c r="BI55" i="40"/>
  <c r="BK56" i="40"/>
  <c r="U54" i="40"/>
  <c r="E50" i="40"/>
  <c r="E68" i="40" s="1"/>
  <c r="AJ57" i="40"/>
  <c r="AT47" i="40"/>
  <c r="R54" i="40"/>
  <c r="BK49" i="40"/>
  <c r="M46" i="40"/>
  <c r="M118" i="40" s="1"/>
  <c r="E44" i="40"/>
  <c r="E116" i="40" s="1"/>
  <c r="X46" i="40"/>
  <c r="X118" i="40" s="1"/>
  <c r="P44" i="40"/>
  <c r="AM44" i="40"/>
  <c r="I53" i="40"/>
  <c r="I71" i="40" s="1"/>
  <c r="AB57" i="40"/>
  <c r="I51" i="40"/>
  <c r="I69" i="40" s="1"/>
  <c r="F51" i="40"/>
  <c r="F69" i="40" s="1"/>
  <c r="AJ49" i="40"/>
  <c r="BG57" i="40"/>
  <c r="AR55" i="40"/>
  <c r="BG50" i="40"/>
  <c r="M49" i="40"/>
  <c r="N55" i="40"/>
  <c r="P53" i="40"/>
  <c r="BI48" i="40"/>
  <c r="BJ53" i="40"/>
  <c r="M57" i="40"/>
  <c r="AU53" i="40"/>
  <c r="AE49" i="40"/>
  <c r="BD45" i="40"/>
  <c r="BD117" i="40" s="1"/>
  <c r="AV43" i="40"/>
  <c r="AV115" i="40" s="1"/>
  <c r="H46" i="40"/>
  <c r="K43" i="40"/>
  <c r="K115" i="40" s="1"/>
  <c r="J45" i="40"/>
  <c r="AO53" i="40"/>
  <c r="H18" i="8"/>
  <c r="D50" i="40"/>
  <c r="D68" i="40" s="1"/>
  <c r="D104" i="40" s="1"/>
  <c r="N53" i="40"/>
  <c r="W55" i="40"/>
  <c r="O53" i="40"/>
  <c r="G51" i="40"/>
  <c r="G69" i="40" s="1"/>
  <c r="BF48" i="40"/>
  <c r="BA46" i="40"/>
  <c r="BA118" i="40" s="1"/>
  <c r="AN45" i="40"/>
  <c r="AN117" i="40" s="1"/>
  <c r="AK44" i="40"/>
  <c r="AF43" i="40"/>
  <c r="AF115" i="40" s="1"/>
  <c r="BD46" i="40"/>
  <c r="BD118" i="40" s="1"/>
  <c r="BA45" i="40"/>
  <c r="BA117" i="40" s="1"/>
  <c r="AV44" i="40"/>
  <c r="AA43" i="40"/>
  <c r="AA115" i="40" s="1"/>
  <c r="BF46" i="40"/>
  <c r="BF118" i="40" s="1"/>
  <c r="AU46" i="40"/>
  <c r="AU118" i="40" s="1"/>
  <c r="BH50" i="40"/>
  <c r="Q55" i="40"/>
  <c r="AX51" i="40"/>
  <c r="BD18" i="8"/>
  <c r="G52" i="40"/>
  <c r="G70" i="40" s="1"/>
  <c r="G47" i="40"/>
  <c r="G65" i="40" s="1"/>
  <c r="AY49" i="40"/>
  <c r="AA46" i="40"/>
  <c r="AA118" i="40" s="1"/>
  <c r="AX54" i="40"/>
  <c r="AP52" i="40"/>
  <c r="AH50" i="40"/>
  <c r="Z48" i="40"/>
  <c r="AC46" i="40"/>
  <c r="AC118" i="40" s="1"/>
  <c r="X45" i="40"/>
  <c r="X117" i="40" s="1"/>
  <c r="U44" i="40"/>
  <c r="P43" i="40"/>
  <c r="P115" i="40" s="1"/>
  <c r="AN46" i="40"/>
  <c r="AN118" i="40" s="1"/>
  <c r="AK45" i="40"/>
  <c r="AK117" i="40" s="1"/>
  <c r="AF44" i="40"/>
  <c r="AQ43" i="40"/>
  <c r="AQ115" i="40" s="1"/>
  <c r="AE47" i="40"/>
  <c r="R47" i="40"/>
  <c r="AG51" i="40"/>
  <c r="AW55" i="40"/>
  <c r="BC52" i="40"/>
  <c r="AT49" i="8"/>
  <c r="BF49" i="40"/>
  <c r="BK45" i="40"/>
  <c r="BK117" i="40" s="1"/>
  <c r="V50" i="40"/>
  <c r="AN50" i="40"/>
  <c r="BG43" i="40"/>
  <c r="BG115" i="40" s="1"/>
  <c r="BC45" i="40"/>
  <c r="BC117" i="40" s="1"/>
  <c r="AH43" i="40"/>
  <c r="AH115" i="40" s="1"/>
  <c r="AP45" i="40"/>
  <c r="AP117" i="40" s="1"/>
  <c r="AW47" i="40"/>
  <c r="BE49" i="40"/>
  <c r="D52" i="40"/>
  <c r="D70" i="40" s="1"/>
  <c r="D106" i="40" s="1"/>
  <c r="L54" i="40"/>
  <c r="L72" i="40" s="1"/>
  <c r="T56" i="40"/>
  <c r="AP49" i="40"/>
  <c r="BF53" i="40"/>
  <c r="X18" i="8"/>
  <c r="AH49" i="8"/>
  <c r="BH57" i="40"/>
  <c r="Y55" i="40"/>
  <c r="BC46" i="40"/>
  <c r="BC118" i="40" s="1"/>
  <c r="AE43" i="40"/>
  <c r="AE115" i="40" s="1"/>
  <c r="AJ45" i="40"/>
  <c r="AJ117" i="40" s="1"/>
  <c r="F54" i="40"/>
  <c r="F72" i="40" s="1"/>
  <c r="H53" i="40"/>
  <c r="H71" i="40" s="1"/>
  <c r="R48" i="40"/>
  <c r="R44" i="40"/>
  <c r="Z46" i="40"/>
  <c r="Z118" i="40" s="1"/>
  <c r="G44" i="40"/>
  <c r="O46" i="40"/>
  <c r="O118" i="40" s="1"/>
  <c r="T48" i="40"/>
  <c r="AB50" i="40"/>
  <c r="AJ52" i="40"/>
  <c r="AR54" i="40"/>
  <c r="BH56" i="40"/>
  <c r="AU50" i="40"/>
  <c r="T55" i="40"/>
  <c r="AN18" i="8"/>
  <c r="BJ18" i="8"/>
  <c r="O54" i="40"/>
  <c r="O72" i="40" s="1"/>
  <c r="T54" i="40"/>
  <c r="AX45" i="40"/>
  <c r="AX117" i="40" s="1"/>
  <c r="L44" i="40"/>
  <c r="I46" i="40"/>
  <c r="AL54" i="40"/>
  <c r="M54" i="40"/>
  <c r="M72" i="40" s="1"/>
  <c r="AH48" i="40"/>
  <c r="AX47" i="40"/>
  <c r="Q53" i="40"/>
  <c r="BH48" i="40"/>
  <c r="AU44" i="40"/>
  <c r="BF44" i="40"/>
  <c r="AR44" i="40"/>
  <c r="AB43" i="40"/>
  <c r="AB115" i="40" s="1"/>
  <c r="AQ47" i="40"/>
  <c r="BG51" i="40"/>
  <c r="N56" i="40"/>
  <c r="N74" i="40" s="1"/>
  <c r="AV47" i="40"/>
  <c r="K46" i="40"/>
  <c r="AU48" i="40"/>
  <c r="BD56" i="40"/>
  <c r="AB56" i="40"/>
  <c r="L52" i="40"/>
  <c r="L70" i="40" s="1"/>
  <c r="BE47" i="40"/>
  <c r="AP43" i="40"/>
  <c r="AP115" i="40" s="1"/>
  <c r="BK43" i="40"/>
  <c r="BK115" i="40" s="1"/>
  <c r="Q45" i="40"/>
  <c r="Q117" i="40" s="1"/>
  <c r="BH43" i="40"/>
  <c r="BH115" i="40" s="1"/>
  <c r="N48" i="40"/>
  <c r="AD52" i="40"/>
  <c r="AV56" i="40"/>
  <c r="BA48" i="40"/>
  <c r="U51" i="40"/>
  <c r="I57" i="40"/>
  <c r="I75" i="40" s="1"/>
  <c r="AC57" i="40"/>
  <c r="AZ46" i="40"/>
  <c r="AZ118" i="40" s="1"/>
  <c r="AG44" i="40"/>
  <c r="AO46" i="40"/>
  <c r="AO118" i="40" s="1"/>
  <c r="AT48" i="40"/>
  <c r="BB50" i="40"/>
  <c r="BJ52" i="40"/>
  <c r="K55" i="40"/>
  <c r="K73" i="40" s="1"/>
  <c r="BA57" i="40"/>
  <c r="BH55" i="40"/>
  <c r="BD49" i="40"/>
  <c r="AL18" i="8"/>
  <c r="N43" i="40"/>
  <c r="N115" i="40" s="1"/>
  <c r="AY44" i="40"/>
  <c r="AA45" i="40"/>
  <c r="AA117" i="40" s="1"/>
  <c r="AH52" i="40"/>
  <c r="BH18" i="8"/>
  <c r="Y47" i="40"/>
  <c r="D45" i="40"/>
  <c r="L47" i="40"/>
  <c r="S49" i="40"/>
  <c r="AA51" i="40"/>
  <c r="AI53" i="40"/>
  <c r="AQ55" i="40"/>
  <c r="BG48" i="40"/>
  <c r="O57" i="40"/>
  <c r="BI50" i="40"/>
  <c r="AP55" i="40"/>
  <c r="AU18" i="8"/>
  <c r="E49" i="40"/>
  <c r="E67" i="40" s="1"/>
  <c r="V44" i="40"/>
  <c r="AX52" i="40"/>
  <c r="AI48" i="40"/>
  <c r="AV55" i="40"/>
  <c r="AX57" i="40"/>
  <c r="AK43" i="40"/>
  <c r="AK115" i="40" s="1"/>
  <c r="AI45" i="40"/>
  <c r="AI117" i="40" s="1"/>
  <c r="BD54" i="40"/>
  <c r="N18" i="8"/>
  <c r="AC49" i="40"/>
  <c r="BA49" i="40"/>
  <c r="Z50" i="40"/>
  <c r="AP54" i="40"/>
  <c r="M48" i="40"/>
  <c r="AH53" i="40"/>
  <c r="E52" i="40"/>
  <c r="E70" i="40" s="1"/>
  <c r="BD57" i="40"/>
  <c r="Z18" i="8"/>
  <c r="V45" i="40"/>
  <c r="V117" i="40" s="1"/>
  <c r="AL46" i="40"/>
  <c r="AL118" i="40" s="1"/>
  <c r="J51" i="40"/>
  <c r="J69" i="40" s="1"/>
  <c r="AJ55" i="40"/>
  <c r="X48" i="40"/>
  <c r="BI51" i="40"/>
  <c r="AP50" i="40"/>
  <c r="BF54" i="40"/>
  <c r="AS48" i="40"/>
  <c r="AX46" i="40"/>
  <c r="AX118" i="40" s="1"/>
  <c r="U43" i="40"/>
  <c r="U115" i="40" s="1"/>
  <c r="U53" i="40"/>
  <c r="BK52" i="40"/>
  <c r="AS53" i="40"/>
  <c r="N45" i="40"/>
  <c r="N117" i="40" s="1"/>
  <c r="AY45" i="40"/>
  <c r="AY117" i="40" s="1"/>
  <c r="P47" i="40"/>
  <c r="W49" i="40"/>
  <c r="AE51" i="40"/>
  <c r="AM53" i="40"/>
  <c r="AU55" i="40"/>
  <c r="AA52" i="40"/>
  <c r="AC52" i="40"/>
  <c r="AO48" i="40"/>
  <c r="U49" i="40"/>
  <c r="BJ44" i="40"/>
  <c r="BF47" i="40"/>
  <c r="BC50" i="40"/>
  <c r="AN52" i="40"/>
  <c r="K44" i="40"/>
  <c r="AD43" i="40"/>
  <c r="AD115" i="40" s="1"/>
  <c r="AF47" i="40"/>
  <c r="AM49" i="40"/>
  <c r="AU51" i="40"/>
  <c r="BC53" i="40"/>
  <c r="BK55" i="40"/>
  <c r="AD53" i="40"/>
  <c r="BI52" i="40"/>
  <c r="AG50" i="40"/>
  <c r="X57" i="40"/>
  <c r="BA55" i="40"/>
  <c r="AK51" i="40"/>
  <c r="V47" i="40"/>
  <c r="F43" i="40"/>
  <c r="AG43" i="40"/>
  <c r="AG115" i="40" s="1"/>
  <c r="AL45" i="40"/>
  <c r="AL117" i="40" s="1"/>
  <c r="AS46" i="40"/>
  <c r="AS118" i="40" s="1"/>
  <c r="AU47" i="40"/>
  <c r="AX48" i="40"/>
  <c r="BC49" i="40"/>
  <c r="BF50" i="40"/>
  <c r="BK51" i="40"/>
  <c r="G53" i="40"/>
  <c r="G71" i="40" s="1"/>
  <c r="J54" i="40"/>
  <c r="J72" i="40" s="1"/>
  <c r="O55" i="40"/>
  <c r="R56" i="40"/>
  <c r="K48" i="40"/>
  <c r="K66" i="40" s="1"/>
  <c r="BG18" i="8"/>
  <c r="U50" i="40"/>
  <c r="AK54" i="40"/>
  <c r="V53" i="40"/>
  <c r="BE52" i="40"/>
  <c r="BC56" i="40"/>
  <c r="AR48" i="40"/>
  <c r="AV54" i="40"/>
  <c r="AF50" i="40"/>
  <c r="S46" i="40"/>
  <c r="S118" i="40" s="1"/>
  <c r="AD46" i="40"/>
  <c r="AD118" i="40" s="1"/>
  <c r="D44" i="40"/>
  <c r="D116" i="40" s="1"/>
  <c r="AS47" i="40"/>
  <c r="BI46" i="40"/>
  <c r="BI118" i="40" s="1"/>
  <c r="BK47" i="40"/>
  <c r="G49" i="40"/>
  <c r="G67" i="40" s="1"/>
  <c r="J50" i="40"/>
  <c r="J68" i="40" s="1"/>
  <c r="O51" i="40"/>
  <c r="R52" i="40"/>
  <c r="W53" i="40"/>
  <c r="Z54" i="40"/>
  <c r="AE55" i="40"/>
  <c r="AH56" i="40"/>
  <c r="N49" i="40"/>
  <c r="G57" i="40"/>
  <c r="G75" i="40" s="1"/>
  <c r="BA50" i="40"/>
  <c r="AF55" i="40"/>
  <c r="AT56" i="40"/>
  <c r="G56" i="40"/>
  <c r="G74" i="40" s="1"/>
  <c r="P50" i="40"/>
  <c r="AE54" i="40"/>
  <c r="S50" i="40"/>
  <c r="AI54" i="40"/>
  <c r="AM57" i="40"/>
  <c r="P49" i="40"/>
  <c r="X51" i="40"/>
  <c r="AF53" i="40"/>
  <c r="AK56" i="40"/>
  <c r="F49" i="40"/>
  <c r="F67" i="40" s="1"/>
  <c r="BJ56" i="40"/>
  <c r="AW50" i="40"/>
  <c r="AZ56" i="40"/>
  <c r="Y54" i="40"/>
  <c r="F46" i="40"/>
  <c r="E48" i="40"/>
  <c r="E66" i="40" s="1"/>
  <c r="AJ56" i="40"/>
  <c r="BI57" i="40"/>
  <c r="V51" i="40"/>
  <c r="AG56" i="40"/>
  <c r="AN47" i="40"/>
  <c r="AV49" i="40"/>
  <c r="BD51" i="40"/>
  <c r="E54" i="40"/>
  <c r="E72" i="40" s="1"/>
  <c r="E108" i="40" s="1"/>
  <c r="AY18" i="8"/>
  <c r="AY52" i="40"/>
  <c r="Y48" i="40"/>
  <c r="AO52" i="40"/>
  <c r="BE57" i="40"/>
  <c r="J55" i="40"/>
  <c r="J73" i="40" s="1"/>
  <c r="V49" i="8"/>
  <c r="BH46" i="40"/>
  <c r="BH118" i="40" s="1"/>
  <c r="AX43" i="40"/>
  <c r="AX115" i="40" s="1"/>
  <c r="BG54" i="40"/>
  <c r="BG44" i="40"/>
  <c r="AQ50" i="40"/>
  <c r="L55" i="40"/>
  <c r="AY57" i="40"/>
  <c r="AB49" i="40"/>
  <c r="AJ51" i="40"/>
  <c r="BH53" i="40"/>
  <c r="AM54" i="40"/>
  <c r="P51" i="40"/>
  <c r="M56" i="40"/>
  <c r="M74" i="40" s="1"/>
  <c r="BE18" i="8"/>
  <c r="S56" i="40"/>
  <c r="AS49" i="40"/>
  <c r="V56" i="40"/>
  <c r="BB52" i="40"/>
  <c r="T52" i="40"/>
  <c r="AP48" i="40"/>
  <c r="AD55" i="40"/>
  <c r="AC53" i="40"/>
  <c r="N51" i="40"/>
  <c r="Q56" i="40"/>
  <c r="AJ47" i="40"/>
  <c r="AR49" i="40"/>
  <c r="AZ51" i="40"/>
  <c r="AF57" i="40"/>
  <c r="BG56" i="40"/>
  <c r="BG53" i="40"/>
  <c r="AQ18" i="8"/>
  <c r="P48" i="40"/>
  <c r="V57" i="40"/>
  <c r="AT43" i="40"/>
  <c r="AT115" i="40" s="1"/>
  <c r="BJ50" i="40"/>
  <c r="BF49" i="8"/>
  <c r="D48" i="40"/>
  <c r="D66" i="40" s="1"/>
  <c r="D102" i="40" s="1"/>
  <c r="AU52" i="40"/>
  <c r="AN57" i="40"/>
  <c r="AE56" i="40"/>
  <c r="AS55" i="40"/>
  <c r="BB45" i="40"/>
  <c r="BB117" i="40" s="1"/>
  <c r="AL49" i="40"/>
  <c r="AT51" i="40"/>
  <c r="BB53" i="40"/>
  <c r="T57" i="40"/>
  <c r="S57" i="40"/>
  <c r="AZ47" i="40"/>
  <c r="BE48" i="40"/>
  <c r="BH49" i="40"/>
  <c r="D51" i="40"/>
  <c r="D69" i="40" s="1"/>
  <c r="D105" i="40" s="1"/>
  <c r="I52" i="40"/>
  <c r="I70" i="40" s="1"/>
  <c r="L53" i="40"/>
  <c r="AG54" i="40"/>
  <c r="E18" i="8"/>
  <c r="J57" i="40"/>
  <c r="J75" i="40" s="1"/>
  <c r="BJ43" i="40"/>
  <c r="BJ115" i="40" s="1"/>
  <c r="R53" i="40"/>
  <c r="AD57" i="40"/>
  <c r="F45" i="40"/>
  <c r="E43" i="40"/>
  <c r="AE57" i="40"/>
  <c r="BG49" i="40"/>
  <c r="AZ50" i="40"/>
  <c r="AO54" i="40"/>
  <c r="AS56" i="40"/>
  <c r="AK18" i="8"/>
  <c r="Z55" i="40"/>
  <c r="Z57" i="40"/>
  <c r="AP18" i="8"/>
  <c r="N44" i="40"/>
  <c r="AF54" i="40"/>
  <c r="AS51" i="40"/>
  <c r="AI56" i="40"/>
  <c r="AL57" i="40"/>
  <c r="AX18" i="8"/>
  <c r="S45" i="40"/>
  <c r="S117" i="40" s="1"/>
  <c r="BI53" i="40"/>
  <c r="BA53" i="40"/>
  <c r="U56" i="40"/>
  <c r="BF56" i="40"/>
  <c r="AI55" i="40"/>
  <c r="BB48" i="40"/>
  <c r="AZ44" i="40"/>
  <c r="BH52" i="40"/>
  <c r="BK50" i="40"/>
  <c r="BF18" i="8"/>
  <c r="W52" i="40"/>
  <c r="AG55" i="40"/>
  <c r="Q51" i="40"/>
  <c r="BK46" i="40"/>
  <c r="BK118" i="40" s="1"/>
  <c r="O47" i="40"/>
  <c r="AS45" i="40"/>
  <c r="AS117" i="40" s="1"/>
  <c r="BF52" i="40"/>
  <c r="AF52" i="40"/>
  <c r="BA18" i="8"/>
  <c r="AH57" i="40"/>
  <c r="V46" i="40"/>
  <c r="V118" i="40" s="1"/>
  <c r="BJ47" i="40"/>
  <c r="K50" i="40"/>
  <c r="K68" i="40" s="1"/>
  <c r="S52" i="40"/>
  <c r="AA54" i="40"/>
  <c r="M18" i="8"/>
  <c r="AI57" i="40"/>
  <c r="I48" i="40"/>
  <c r="I66" i="40" s="1"/>
  <c r="L49" i="40"/>
  <c r="Q50" i="40"/>
  <c r="T51" i="40"/>
  <c r="Y52" i="40"/>
  <c r="AB53" i="40"/>
  <c r="X55" i="40"/>
  <c r="AU54" i="40"/>
  <c r="AM18" i="8"/>
  <c r="BB43" i="40"/>
  <c r="BB115" i="40" s="1"/>
  <c r="BB55" i="40"/>
  <c r="BC18" i="8"/>
  <c r="V43" i="40"/>
  <c r="V115" i="40" s="1"/>
  <c r="AK53" i="40"/>
  <c r="AA48" i="40"/>
  <c r="AR45" i="40"/>
  <c r="AR117" i="40" s="1"/>
  <c r="AH51" i="40"/>
  <c r="H55" i="40"/>
  <c r="H73" i="40" s="1"/>
  <c r="P57" i="40"/>
  <c r="BB18" i="8"/>
  <c r="AX55" i="40"/>
  <c r="BF57" i="40"/>
  <c r="AM50" i="40"/>
  <c r="N46" i="40"/>
  <c r="N118" i="40" s="1"/>
  <c r="W50" i="40"/>
  <c r="AT55" i="40"/>
  <c r="AY56" i="40"/>
  <c r="BJ57" i="40"/>
  <c r="AP51" i="40"/>
  <c r="AQ45" i="40"/>
  <c r="AQ117" i="40" s="1"/>
  <c r="R49" i="40"/>
  <c r="F47" i="40"/>
  <c r="F65" i="40" s="1"/>
  <c r="AV51" i="40"/>
  <c r="AT53" i="40"/>
  <c r="AD54" i="40"/>
  <c r="AW46" i="40"/>
  <c r="AW118" i="40" s="1"/>
  <c r="AP44" i="40"/>
  <c r="AW57" i="40"/>
  <c r="AZ55" i="40"/>
  <c r="AF18" i="8"/>
  <c r="O50" i="40"/>
  <c r="AB54" i="40"/>
  <c r="L50" i="40"/>
  <c r="L68" i="40" s="1"/>
  <c r="BF45" i="40"/>
  <c r="BF117" i="40" s="1"/>
  <c r="J46" i="40"/>
  <c r="X43" i="40"/>
  <c r="X115" i="40" s="1"/>
  <c r="AS57" i="40"/>
  <c r="AS52" i="40"/>
  <c r="AR53" i="40"/>
  <c r="AC56" i="40"/>
  <c r="R55" i="40"/>
  <c r="J18" i="8"/>
  <c r="X52" i="40"/>
  <c r="AA56" i="40"/>
  <c r="R18" i="8"/>
  <c r="BA51" i="40"/>
  <c r="BD53" i="40"/>
  <c r="F56" i="40"/>
  <c r="F74" i="40" s="1"/>
  <c r="BE45" i="40"/>
  <c r="BE117" i="40" s="1"/>
  <c r="I54" i="40"/>
  <c r="I72" i="40" s="1"/>
  <c r="AN55" i="40"/>
  <c r="AV57" i="40"/>
  <c r="BC54" i="40"/>
  <c r="W56" i="40"/>
  <c r="S18" i="8"/>
  <c r="AN54" i="40"/>
  <c r="BJ45" i="40"/>
  <c r="BJ117" i="40" s="1"/>
  <c r="G50" i="40"/>
  <c r="G68" i="40" s="1"/>
  <c r="BJ55" i="40"/>
  <c r="F57" i="40"/>
  <c r="F75" i="40" s="1"/>
  <c r="Q18" i="8"/>
  <c r="M55" i="40"/>
  <c r="AD45" i="40"/>
  <c r="AD117" i="40" s="1"/>
  <c r="W54" i="40"/>
  <c r="R57" i="40"/>
  <c r="AS50" i="40"/>
  <c r="AD49" i="40"/>
  <c r="K53" i="40"/>
  <c r="K71" i="40" s="1"/>
  <c r="AO44" i="40"/>
  <c r="AE44" i="40"/>
  <c r="BE56" i="40"/>
  <c r="AJ18" i="8"/>
  <c r="AA18" i="8"/>
  <c r="G48" i="40"/>
  <c r="G66" i="40" s="1"/>
  <c r="Y53" i="40"/>
  <c r="I49" i="40"/>
  <c r="I67" i="40" s="1"/>
  <c r="BC44" i="40"/>
  <c r="AI43" i="40"/>
  <c r="AI115" i="40" s="1"/>
  <c r="AF45" i="40"/>
  <c r="AF117" i="40" s="1"/>
  <c r="AF49" i="40"/>
  <c r="AS44" i="40"/>
  <c r="P46" i="40"/>
  <c r="P118" i="40" s="1"/>
  <c r="BD43" i="40"/>
  <c r="BD115" i="40" s="1"/>
  <c r="E46" i="40"/>
  <c r="AU49" i="40"/>
  <c r="BK53" i="40"/>
  <c r="AY50" i="40"/>
  <c r="AN51" i="40"/>
  <c r="AL53" i="40"/>
  <c r="P52" i="40"/>
  <c r="P70" i="40" s="1"/>
  <c r="Z52" i="40"/>
  <c r="I47" i="40"/>
  <c r="I65" i="40" s="1"/>
  <c r="G45" i="40"/>
  <c r="AN44" i="40"/>
  <c r="AV46" i="40"/>
  <c r="AV118" i="40" s="1"/>
  <c r="AC44" i="40"/>
  <c r="AK46" i="40"/>
  <c r="AK118" i="40" s="1"/>
  <c r="AX50" i="40"/>
  <c r="G55" i="40"/>
  <c r="G73" i="40" s="1"/>
  <c r="AB55" i="40"/>
  <c r="AV53" i="40"/>
  <c r="AW48" i="40"/>
  <c r="AW18" i="8"/>
  <c r="H43" i="40"/>
  <c r="O52" i="40"/>
  <c r="O70" i="40" s="1"/>
  <c r="F44" i="40"/>
  <c r="M45" i="40"/>
  <c r="M117" i="40" s="1"/>
  <c r="U47" i="40"/>
  <c r="BI44" i="40"/>
  <c r="AM47" i="40"/>
  <c r="BC51" i="40"/>
  <c r="J56" i="40"/>
  <c r="J74" i="40" s="1"/>
  <c r="BC57" i="40"/>
  <c r="H57" i="40"/>
  <c r="H75" i="40" s="1"/>
  <c r="D53" i="40"/>
  <c r="D71" i="40" s="1"/>
  <c r="D107" i="40" s="1"/>
  <c r="AQ57" i="40"/>
  <c r="AG47" i="40"/>
  <c r="BA43" i="40"/>
  <c r="BA115" i="40" s="1"/>
  <c r="O48" i="40"/>
  <c r="AW56" i="40"/>
  <c r="AZ49" i="40"/>
  <c r="Q54" i="40"/>
  <c r="H50" i="40"/>
  <c r="H68" i="40" s="1"/>
  <c r="AN49" i="40"/>
  <c r="BK54" i="40"/>
  <c r="AQ54" i="40"/>
  <c r="AC48" i="40"/>
  <c r="J48" i="40"/>
  <c r="J66" i="40" s="1"/>
  <c r="AF46" i="40"/>
  <c r="AF118" i="40" s="1"/>
  <c r="AO49" i="40"/>
  <c r="W44" i="40"/>
  <c r="BE46" i="40"/>
  <c r="BE118" i="40" s="1"/>
  <c r="P54" i="40"/>
  <c r="P72" i="40" s="1"/>
  <c r="BJ46" i="40"/>
  <c r="BJ118" i="40" s="1"/>
  <c r="V49" i="40"/>
  <c r="K57" i="40"/>
  <c r="BE50" i="40"/>
  <c r="BK18" i="8"/>
  <c r="N57" i="40"/>
  <c r="AM46" i="40"/>
  <c r="AM118" i="40" s="1"/>
  <c r="AJ53" i="40"/>
  <c r="AA50" i="40"/>
  <c r="AP56" i="40"/>
  <c r="U46" i="40"/>
  <c r="U118" i="40" s="1"/>
  <c r="AY43" i="40"/>
  <c r="AY115" i="40" s="1"/>
  <c r="BC48" i="40"/>
  <c r="AQ48" i="40"/>
  <c r="O18" i="8"/>
  <c r="AP46" i="40"/>
  <c r="AP118" i="40" s="1"/>
  <c r="AP47" i="40"/>
  <c r="BF55" i="40"/>
  <c r="AD51" i="40"/>
  <c r="AR47" i="40"/>
  <c r="BH51" i="40"/>
  <c r="AM56" i="40"/>
  <c r="E53" i="40"/>
  <c r="E71" i="40" s="1"/>
  <c r="AY54" i="40"/>
  <c r="AB51" i="40"/>
  <c r="F18" i="8"/>
  <c r="AH54" i="40"/>
  <c r="P45" i="40"/>
  <c r="P117" i="40" s="1"/>
  <c r="AM45" i="40"/>
  <c r="AM117" i="40" s="1"/>
  <c r="AG49" i="40"/>
  <c r="AE46" i="40"/>
  <c r="AE118" i="40" s="1"/>
  <c r="AS54" i="40"/>
  <c r="AB44" i="40"/>
  <c r="Z47" i="40"/>
  <c r="AC45" i="40"/>
  <c r="AC117" i="40" s="1"/>
  <c r="R43" i="40"/>
  <c r="R115" i="40" s="1"/>
  <c r="AW51" i="40"/>
  <c r="Y50" i="40"/>
  <c r="Y56" i="40"/>
  <c r="AB48" i="40"/>
  <c r="K51" i="40"/>
  <c r="K69" i="40" s="1"/>
  <c r="AE52" i="40"/>
  <c r="AT45" i="40"/>
  <c r="AT117" i="40" s="1"/>
  <c r="AT52" i="40"/>
  <c r="J53" i="40"/>
  <c r="J71" i="40" s="1"/>
  <c r="AR57" i="40"/>
  <c r="F52" i="40"/>
  <c r="F70" i="40" s="1"/>
  <c r="H48" i="40"/>
  <c r="H66" i="40" s="1"/>
  <c r="T49" i="40"/>
  <c r="K45" i="40"/>
  <c r="BG52" i="40"/>
  <c r="R50" i="40"/>
  <c r="M44" i="40"/>
  <c r="X44" i="40"/>
  <c r="Z45" i="40"/>
  <c r="Z117" i="40" s="1"/>
  <c r="Z53" i="40"/>
  <c r="AX56" i="40"/>
  <c r="AR18" i="8"/>
  <c r="Z44" i="40"/>
  <c r="AA55" i="40"/>
  <c r="AV52" i="40"/>
  <c r="AI44" i="40"/>
  <c r="AN53" i="40"/>
  <c r="AY53" i="40"/>
  <c r="BB46" i="40"/>
  <c r="BB118" i="40" s="1"/>
  <c r="D56" i="40"/>
  <c r="D74" i="40" s="1"/>
  <c r="D110" i="40" s="1"/>
  <c r="I45" i="8"/>
  <c r="AW53" i="40"/>
  <c r="K56" i="40"/>
  <c r="K74" i="40" s="1"/>
  <c r="S48" i="40"/>
  <c r="W51" i="40"/>
  <c r="BD44" i="40"/>
  <c r="AZ52" i="40"/>
  <c r="Q57" i="40"/>
  <c r="Q48" i="40"/>
  <c r="AN43" i="40"/>
  <c r="AN115" i="40" s="1"/>
  <c r="AV18" i="8"/>
  <c r="O44" i="40"/>
  <c r="BH44" i="40"/>
  <c r="AW44" i="40"/>
  <c r="BJ48" i="40"/>
  <c r="S53" i="40"/>
  <c r="BB47" i="40"/>
  <c r="AC50" i="40"/>
  <c r="AU56" i="40"/>
  <c r="BI43" i="40"/>
  <c r="BI115" i="40" s="1"/>
  <c r="K47" i="40"/>
  <c r="K65" i="40" s="1"/>
  <c r="AX49" i="40"/>
  <c r="BI49" i="40"/>
  <c r="BG45" i="40"/>
  <c r="BG117" i="40" s="1"/>
  <c r="AG52" i="40"/>
  <c r="R45" i="40"/>
  <c r="R117" i="40" s="1"/>
  <c r="Y46" i="40"/>
  <c r="Y118" i="40" s="1"/>
  <c r="U57" i="40"/>
  <c r="M43" i="40"/>
  <c r="M115" i="40" s="1"/>
  <c r="U55" i="40"/>
  <c r="AQ46" i="40"/>
  <c r="AQ118" i="40" s="1"/>
  <c r="T45" i="40"/>
  <c r="T117" i="40" s="1"/>
  <c r="I18" i="8"/>
  <c r="BB44" i="40"/>
  <c r="AU57" i="40"/>
  <c r="AU43" i="40"/>
  <c r="AU115" i="40" s="1"/>
  <c r="AB47" i="40"/>
  <c r="J49" i="40"/>
  <c r="J67" i="40" s="1"/>
  <c r="AT18" i="8"/>
  <c r="AO51" i="40"/>
  <c r="BD55" i="40"/>
  <c r="BI54" i="40"/>
  <c r="H47" i="40"/>
  <c r="H65" i="40" s="1"/>
  <c r="AH44" i="40"/>
  <c r="AG57" i="40"/>
  <c r="AR52" i="40"/>
  <c r="G18" i="8"/>
  <c r="S43" i="40"/>
  <c r="S115" i="40" s="1"/>
  <c r="AZ54" i="40"/>
  <c r="AH46" i="40"/>
  <c r="AH118" i="40" s="1"/>
  <c r="D46" i="40"/>
  <c r="AZ45" i="40"/>
  <c r="AZ117" i="40" s="1"/>
  <c r="F50" i="40"/>
  <c r="F68" i="40" s="1"/>
  <c r="V54" i="40"/>
  <c r="K52" i="40"/>
  <c r="K70" i="40" s="1"/>
  <c r="AK52" i="40"/>
  <c r="AE48" i="40"/>
  <c r="S44" i="40"/>
  <c r="M51" i="40"/>
  <c r="X56" i="40"/>
  <c r="BA47" i="40"/>
  <c r="Q43" i="40"/>
  <c r="Q115" i="40" s="1"/>
  <c r="AV45" i="40"/>
  <c r="AV117" i="40" s="1"/>
  <c r="AE45" i="40"/>
  <c r="AE117" i="40" s="1"/>
  <c r="AD48" i="40"/>
  <c r="X49" i="40"/>
  <c r="AF48" i="40"/>
  <c r="E51" i="40"/>
  <c r="E69" i="40" s="1"/>
  <c r="BI45" i="40"/>
  <c r="BI117" i="40" s="1"/>
  <c r="AI49" i="40"/>
  <c r="AS43" i="40"/>
  <c r="AS115" i="40" s="1"/>
  <c r="AE53" i="40"/>
  <c r="AD47" i="40"/>
  <c r="BG55" i="40"/>
  <c r="M53" i="40"/>
  <c r="BE53" i="40"/>
  <c r="P18" i="8"/>
  <c r="BE55" i="40"/>
  <c r="AK57" i="40"/>
  <c r="AD18" i="8"/>
  <c r="AM55" i="40"/>
  <c r="E47" i="40"/>
  <c r="E65" i="40" s="1"/>
  <c r="AJ48" i="40"/>
  <c r="G45" i="8"/>
  <c r="Y18" i="8"/>
  <c r="O49" i="40"/>
  <c r="BH54" i="40"/>
  <c r="W46" i="40"/>
  <c r="W118" i="40" s="1"/>
  <c r="O43" i="40"/>
  <c r="O115" i="40" s="1"/>
  <c r="AR43" i="40"/>
  <c r="AR115" i="40" s="1"/>
  <c r="BG47" i="40"/>
  <c r="N52" i="40"/>
  <c r="N70" i="40" s="1"/>
  <c r="AD56" i="40"/>
  <c r="U48" i="40"/>
  <c r="U18" i="8"/>
  <c r="AD44" i="40"/>
  <c r="I56" i="40"/>
  <c r="I74" i="40" s="1"/>
  <c r="G54" i="40"/>
  <c r="G72" i="40" s="1"/>
  <c r="H52" i="40"/>
  <c r="H70" i="40" s="1"/>
  <c r="AL43" i="40"/>
  <c r="AL115" i="40" s="1"/>
  <c r="AV48" i="40"/>
  <c r="R51" i="40"/>
  <c r="Q44" i="40"/>
  <c r="BB54" i="40"/>
  <c r="F55" i="40"/>
  <c r="F73" i="40" s="1"/>
  <c r="BF51" i="40"/>
  <c r="AW43" i="40"/>
  <c r="AW115" i="40" s="1"/>
  <c r="J43" i="40"/>
  <c r="AF51" i="40"/>
  <c r="BD48" i="40"/>
  <c r="L43" i="40"/>
  <c r="L115" i="40" s="1"/>
  <c r="AK47" i="40"/>
  <c r="AR50" i="40"/>
  <c r="AJ43" i="40"/>
  <c r="AJ115" i="40" s="1"/>
  <c r="AT44" i="40"/>
  <c r="AK50" i="40"/>
  <c r="AJ50" i="40"/>
  <c r="AJ46" i="40"/>
  <c r="AJ118" i="40" s="1"/>
  <c r="AL50" i="40"/>
  <c r="S54" i="40"/>
  <c r="S47" i="40"/>
  <c r="AC55" i="40"/>
  <c r="AY46" i="40"/>
  <c r="AY118" i="40" s="1"/>
  <c r="AI52" i="40"/>
  <c r="AG45" i="40"/>
  <c r="AG117" i="40" s="1"/>
  <c r="BJ49" i="40"/>
  <c r="BG46" i="40"/>
  <c r="BG118" i="40" s="1"/>
  <c r="BD50" i="40"/>
  <c r="AQ51" i="40"/>
  <c r="AQ44" i="40"/>
  <c r="Y57" i="40"/>
  <c r="J18" i="32"/>
  <c r="K153" i="27"/>
  <c r="K152" i="27"/>
  <c r="L24" i="37"/>
  <c r="M35" i="37" s="1"/>
  <c r="M40" i="8" s="1"/>
  <c r="J18" i="31"/>
  <c r="I46" i="38"/>
  <c r="H43" i="39"/>
  <c r="L112" i="27"/>
  <c r="K42" i="8" s="1"/>
  <c r="L20" i="37"/>
  <c r="M34" i="37" s="1"/>
  <c r="M39" i="8" s="1"/>
  <c r="L36" i="37"/>
  <c r="G52" i="38"/>
  <c r="H52" i="38"/>
  <c r="J8" i="8"/>
  <c r="X37" i="15"/>
  <c r="AL37" i="15" s="1"/>
  <c r="M27" i="22"/>
  <c r="P23" i="3"/>
  <c r="BC8" i="3"/>
  <c r="AC8" i="3"/>
  <c r="K9" i="39"/>
  <c r="K27" i="39" s="1"/>
  <c r="K45" i="39" s="1"/>
  <c r="L63" i="39" s="1"/>
  <c r="L99" i="39" s="1"/>
  <c r="L117" i="39" s="1"/>
  <c r="E19" i="30"/>
  <c r="I19" i="30" s="1"/>
  <c r="D20" i="30"/>
  <c r="H19" i="30"/>
  <c r="Q20" i="40"/>
  <c r="AH39" i="3"/>
  <c r="Y39" i="15" s="1"/>
  <c r="AM39" i="15" s="1"/>
  <c r="R20" i="39" s="1"/>
  <c r="R38" i="39" s="1"/>
  <c r="R56" i="39" s="1"/>
  <c r="J18" i="29"/>
  <c r="K39" i="40"/>
  <c r="K147" i="40" s="1"/>
  <c r="M15" i="40"/>
  <c r="AP16" i="3"/>
  <c r="AG16" i="15" s="1"/>
  <c r="AU16" i="15" s="1"/>
  <c r="N15" i="39" s="1"/>
  <c r="N33" i="39" s="1"/>
  <c r="N51" i="39" s="1"/>
  <c r="V58" i="18"/>
  <c r="J37" i="3"/>
  <c r="D22" i="45"/>
  <c r="E21" i="45"/>
  <c r="I21" i="45" s="1"/>
  <c r="G19" i="45"/>
  <c r="H19" i="45"/>
  <c r="J19" i="45" s="1"/>
  <c r="O44" i="18"/>
  <c r="T8" i="15"/>
  <c r="N34" i="22"/>
  <c r="BD15" i="3"/>
  <c r="AD15" i="3"/>
  <c r="N32" i="22"/>
  <c r="BD13" i="3"/>
  <c r="AD13" i="3"/>
  <c r="N30" i="22"/>
  <c r="N48" i="22" s="1"/>
  <c r="N84" i="22" s="1"/>
  <c r="BD11" i="3"/>
  <c r="AD11" i="3"/>
  <c r="N28" i="22"/>
  <c r="N46" i="22" s="1"/>
  <c r="N82" i="22" s="1"/>
  <c r="BD9" i="3"/>
  <c r="AD9" i="3"/>
  <c r="AN23" i="3"/>
  <c r="AE8" i="15"/>
  <c r="X35" i="15"/>
  <c r="AL35" i="15" s="1"/>
  <c r="AD23" i="15"/>
  <c r="AR8" i="15"/>
  <c r="L21" i="40"/>
  <c r="AO22" i="3"/>
  <c r="AF22" i="15" s="1"/>
  <c r="AT22" i="15" s="1"/>
  <c r="M21" i="39" s="1"/>
  <c r="M39" i="39" s="1"/>
  <c r="M57" i="39" s="1"/>
  <c r="L17" i="40"/>
  <c r="AO18" i="3"/>
  <c r="AF18" i="15" s="1"/>
  <c r="AT18" i="15" s="1"/>
  <c r="M17" i="39" s="1"/>
  <c r="M35" i="39" s="1"/>
  <c r="M53" i="39" s="1"/>
  <c r="P53" i="18"/>
  <c r="Q14" i="3"/>
  <c r="M29" i="22"/>
  <c r="M47" i="22" s="1"/>
  <c r="M83" i="22" s="1"/>
  <c r="BC10" i="3"/>
  <c r="AC10" i="3"/>
  <c r="BB23" i="3"/>
  <c r="G58" i="39"/>
  <c r="G79" i="39"/>
  <c r="G94" i="39" s="1"/>
  <c r="V60" i="18"/>
  <c r="J39" i="3"/>
  <c r="V56" i="18"/>
  <c r="J35" i="3"/>
  <c r="AE20" i="15"/>
  <c r="AS20" i="15" s="1"/>
  <c r="R55" i="18"/>
  <c r="R16" i="3"/>
  <c r="M12" i="40"/>
  <c r="AP13" i="3"/>
  <c r="AG13" i="15" s="1"/>
  <c r="AU13" i="15" s="1"/>
  <c r="N12" i="39" s="1"/>
  <c r="N30" i="39" s="1"/>
  <c r="N48" i="39" s="1"/>
  <c r="M8" i="40"/>
  <c r="AP9" i="3"/>
  <c r="AG9" i="15" s="1"/>
  <c r="AU9" i="15" s="1"/>
  <c r="N8" i="39" s="1"/>
  <c r="N26" i="39" s="1"/>
  <c r="N44" i="39" s="1"/>
  <c r="P62" i="39" s="1"/>
  <c r="K17" i="39"/>
  <c r="K35" i="39" s="1"/>
  <c r="K53" i="39" s="1"/>
  <c r="I22" i="39"/>
  <c r="I25" i="39"/>
  <c r="I40" i="39" s="1"/>
  <c r="G33" i="38" s="1"/>
  <c r="X39" i="15"/>
  <c r="AL39" i="15" s="1"/>
  <c r="J40" i="40"/>
  <c r="M41" i="22"/>
  <c r="BC22" i="3"/>
  <c r="AC22" i="3"/>
  <c r="M39" i="22"/>
  <c r="BC20" i="3"/>
  <c r="AC20" i="3"/>
  <c r="M37" i="22"/>
  <c r="BC18" i="3"/>
  <c r="AC18" i="3"/>
  <c r="AF16" i="15"/>
  <c r="AT16" i="15" s="1"/>
  <c r="L13" i="40"/>
  <c r="AO14" i="3"/>
  <c r="AF14" i="15" s="1"/>
  <c r="AT14" i="15" s="1"/>
  <c r="M13" i="39" s="1"/>
  <c r="M31" i="39" s="1"/>
  <c r="M49" i="39" s="1"/>
  <c r="P51" i="18"/>
  <c r="Q12" i="3"/>
  <c r="E19" i="28"/>
  <c r="I19" i="28" s="1"/>
  <c r="D20" i="28"/>
  <c r="H19" i="28"/>
  <c r="L161" i="27"/>
  <c r="L28" i="40"/>
  <c r="L136" i="40" s="1"/>
  <c r="L154" i="40" s="1"/>
  <c r="L172" i="40" s="1"/>
  <c r="L190" i="40" s="1"/>
  <c r="O62" i="18"/>
  <c r="Q8" i="3"/>
  <c r="Q16" i="40"/>
  <c r="AH35" i="3"/>
  <c r="Y35" i="15" s="1"/>
  <c r="AM35" i="15" s="1"/>
  <c r="R16" i="39" s="1"/>
  <c r="R34" i="39" s="1"/>
  <c r="R52" i="39" s="1"/>
  <c r="E19" i="29"/>
  <c r="I19" i="29" s="1"/>
  <c r="D20" i="29"/>
  <c r="H19" i="29"/>
  <c r="L14" i="39"/>
  <c r="L32" i="39" s="1"/>
  <c r="L50" i="39" s="1"/>
  <c r="L12" i="39"/>
  <c r="L30" i="39" s="1"/>
  <c r="L48" i="39" s="1"/>
  <c r="L10" i="39"/>
  <c r="L28" i="39" s="1"/>
  <c r="L46" i="39" s="1"/>
  <c r="L8" i="39"/>
  <c r="L26" i="39" s="1"/>
  <c r="L44" i="39" s="1"/>
  <c r="N62" i="39" s="1"/>
  <c r="L21" i="39"/>
  <c r="L39" i="39" s="1"/>
  <c r="L57" i="39" s="1"/>
  <c r="K31" i="40"/>
  <c r="K139" i="40" s="1"/>
  <c r="R38" i="22"/>
  <c r="AV37" i="3"/>
  <c r="V37" i="3"/>
  <c r="F21" i="45"/>
  <c r="A20" i="45"/>
  <c r="M9" i="22"/>
  <c r="S23" i="15"/>
  <c r="R54" i="18"/>
  <c r="R15" i="3"/>
  <c r="R52" i="18"/>
  <c r="R13" i="3"/>
  <c r="R50" i="18"/>
  <c r="R68" i="18" s="1"/>
  <c r="R11" i="3"/>
  <c r="R66" i="18"/>
  <c r="R9" i="3"/>
  <c r="K22" i="40"/>
  <c r="K25" i="40"/>
  <c r="K133" i="40" s="1"/>
  <c r="K151" i="40" s="1"/>
  <c r="J147" i="40"/>
  <c r="J148" i="40" s="1"/>
  <c r="K13" i="39"/>
  <c r="K31" i="39" s="1"/>
  <c r="K49" i="39" s="1"/>
  <c r="E19" i="31"/>
  <c r="I19" i="31" s="1"/>
  <c r="D20" i="31"/>
  <c r="H19" i="31"/>
  <c r="J7" i="39"/>
  <c r="AQ23" i="15"/>
  <c r="L19" i="40"/>
  <c r="AO20" i="3"/>
  <c r="AF20" i="15" s="1"/>
  <c r="AT20" i="15" s="1"/>
  <c r="M19" i="39" s="1"/>
  <c r="M37" i="39" s="1"/>
  <c r="M55" i="39" s="1"/>
  <c r="M33" i="22"/>
  <c r="BC14" i="3"/>
  <c r="AC14" i="3"/>
  <c r="L11" i="40"/>
  <c r="AO12" i="3"/>
  <c r="AF12" i="15" s="1"/>
  <c r="AT12" i="15" s="1"/>
  <c r="M11" i="39" s="1"/>
  <c r="M29" i="39" s="1"/>
  <c r="M47" i="39" s="1"/>
  <c r="Q10" i="3"/>
  <c r="L30" i="40"/>
  <c r="L138" i="40" s="1"/>
  <c r="L7" i="40"/>
  <c r="AO8" i="3"/>
  <c r="AB23" i="3"/>
  <c r="L42" i="22"/>
  <c r="R40" i="22"/>
  <c r="AV39" i="3"/>
  <c r="V39" i="3"/>
  <c r="R36" i="22"/>
  <c r="AV35" i="3"/>
  <c r="V35" i="3"/>
  <c r="N35" i="22"/>
  <c r="BD16" i="3"/>
  <c r="AD16" i="3"/>
  <c r="L11" i="39"/>
  <c r="L29" i="39" s="1"/>
  <c r="L47" i="39" s="1"/>
  <c r="L83" i="39" s="1"/>
  <c r="Q18" i="40"/>
  <c r="AH37" i="3"/>
  <c r="Y37" i="15" s="1"/>
  <c r="AM37" i="15" s="1"/>
  <c r="R18" i="39" s="1"/>
  <c r="R36" i="39" s="1"/>
  <c r="R54" i="39" s="1"/>
  <c r="M18" i="45"/>
  <c r="L18" i="45"/>
  <c r="M14" i="40"/>
  <c r="AP15" i="3"/>
  <c r="M10" i="40"/>
  <c r="AP11" i="3"/>
  <c r="AG11" i="15" s="1"/>
  <c r="AU11" i="15" s="1"/>
  <c r="N10" i="39" s="1"/>
  <c r="N28" i="39" s="1"/>
  <c r="N46" i="39" s="1"/>
  <c r="D23" i="35"/>
  <c r="E22" i="35"/>
  <c r="I22" i="35" s="1"/>
  <c r="P18" i="39"/>
  <c r="P36" i="39" s="1"/>
  <c r="P54" i="39" s="1"/>
  <c r="E19" i="15"/>
  <c r="G19" i="15" s="1"/>
  <c r="P61" i="18"/>
  <c r="Q22" i="3"/>
  <c r="P59" i="18"/>
  <c r="Q20" i="3"/>
  <c r="P57" i="18"/>
  <c r="Q18" i="3"/>
  <c r="M31" i="22"/>
  <c r="BC12" i="3"/>
  <c r="AC12" i="3"/>
  <c r="L9" i="40"/>
  <c r="AO10" i="3"/>
  <c r="AF10" i="15" s="1"/>
  <c r="AT10" i="15" s="1"/>
  <c r="M9" i="39" s="1"/>
  <c r="M27" i="39" s="1"/>
  <c r="M45" i="39" s="1"/>
  <c r="N63" i="39" s="1"/>
  <c r="N99" i="39" s="1"/>
  <c r="N117" i="39" s="1"/>
  <c r="D21" i="46"/>
  <c r="E20" i="46"/>
  <c r="I20" i="46" s="1"/>
  <c r="E19" i="32"/>
  <c r="I19" i="32" s="1"/>
  <c r="D20" i="32"/>
  <c r="H19" i="32"/>
  <c r="J53" i="14"/>
  <c r="L8" i="27"/>
  <c r="L39" i="8"/>
  <c r="J39" i="37"/>
  <c r="I41" i="37"/>
  <c r="N56" i="37"/>
  <c r="N59" i="37" s="1"/>
  <c r="M83" i="37"/>
  <c r="M86" i="37" s="1"/>
  <c r="H20" i="46"/>
  <c r="G20" i="46"/>
  <c r="K40" i="37"/>
  <c r="F22" i="46"/>
  <c r="A21" i="46"/>
  <c r="J19" i="46"/>
  <c r="G21" i="31"/>
  <c r="F22" i="31"/>
  <c r="M9" i="27"/>
  <c r="L9" i="8" s="1"/>
  <c r="N92" i="37"/>
  <c r="N95" i="37" s="1"/>
  <c r="P74" i="37"/>
  <c r="P77" i="37" s="1"/>
  <c r="O174" i="37"/>
  <c r="O177" i="37" s="1"/>
  <c r="M21" i="27"/>
  <c r="F25" i="32"/>
  <c r="G24" i="32"/>
  <c r="G22" i="30"/>
  <c r="F23" i="30"/>
  <c r="M119" i="37"/>
  <c r="M122" i="37" s="1"/>
  <c r="N165" i="37"/>
  <c r="N168" i="37" s="1"/>
  <c r="L138" i="37"/>
  <c r="L141" i="37" s="1"/>
  <c r="M156" i="37"/>
  <c r="M159" i="37" s="1"/>
  <c r="N128" i="37"/>
  <c r="N131" i="37" s="1"/>
  <c r="N10" i="37"/>
  <c r="P11" i="5"/>
  <c r="N15" i="37"/>
  <c r="O16" i="37"/>
  <c r="E34" i="5"/>
  <c r="C19" i="5"/>
  <c r="AC19" i="5" s="1"/>
  <c r="M20" i="38"/>
  <c r="N12" i="37"/>
  <c r="O14" i="37"/>
  <c r="E32" i="5"/>
  <c r="C17" i="5"/>
  <c r="AC17" i="5" s="1"/>
  <c r="O11" i="37"/>
  <c r="E27" i="5"/>
  <c r="C12" i="5"/>
  <c r="AC12" i="5" s="1"/>
  <c r="O9" i="37"/>
  <c r="E25" i="5"/>
  <c r="C10" i="5"/>
  <c r="AC10" i="5" s="1"/>
  <c r="N8" i="37"/>
  <c r="O7" i="37"/>
  <c r="E23" i="5"/>
  <c r="J86" i="14"/>
  <c r="E14" i="5"/>
  <c r="J13" i="8"/>
  <c r="O27" i="37"/>
  <c r="N26" i="37"/>
  <c r="P89" i="37"/>
  <c r="O94" i="37"/>
  <c r="O93" i="37"/>
  <c r="O91" i="37"/>
  <c r="O90" i="37"/>
  <c r="R71" i="37"/>
  <c r="R78" i="37" s="1"/>
  <c r="Q76" i="37"/>
  <c r="Q75" i="37"/>
  <c r="Q73" i="37"/>
  <c r="Q72" i="37"/>
  <c r="L155" i="27"/>
  <c r="L63" i="27"/>
  <c r="AH7" i="17"/>
  <c r="U7" i="17"/>
  <c r="AG7" i="15"/>
  <c r="T7" i="15"/>
  <c r="I90" i="27"/>
  <c r="I106" i="27"/>
  <c r="I117" i="27" s="1"/>
  <c r="I104" i="27"/>
  <c r="I41" i="27" s="1"/>
  <c r="I98" i="27"/>
  <c r="I99" i="27" s="1"/>
  <c r="O198" i="37"/>
  <c r="N203" i="37"/>
  <c r="N202" i="37"/>
  <c r="N200" i="37"/>
  <c r="N199" i="37"/>
  <c r="M201" i="37"/>
  <c r="M204" i="37" s="1"/>
  <c r="J41" i="38"/>
  <c r="K42" i="38"/>
  <c r="M78" i="8"/>
  <c r="L79" i="8"/>
  <c r="L45" i="8" s="1"/>
  <c r="E141" i="27"/>
  <c r="E107" i="27"/>
  <c r="E132" i="27"/>
  <c r="E131" i="27" s="1"/>
  <c r="F132" i="27"/>
  <c r="F131" i="27" s="1"/>
  <c r="K33" i="14"/>
  <c r="K32" i="14" s="1"/>
  <c r="K85" i="14"/>
  <c r="K88" i="14"/>
  <c r="K92" i="14"/>
  <c r="K96" i="14"/>
  <c r="O216" i="37"/>
  <c r="N221" i="37"/>
  <c r="N220" i="37"/>
  <c r="N218" i="37"/>
  <c r="N217" i="37"/>
  <c r="M219" i="37"/>
  <c r="M222" i="37" s="1"/>
  <c r="R107" i="37"/>
  <c r="Q112" i="37"/>
  <c r="Q111" i="37"/>
  <c r="Q109" i="37"/>
  <c r="Q108" i="37"/>
  <c r="P110" i="37"/>
  <c r="P113" i="37" s="1"/>
  <c r="G101" i="27"/>
  <c r="G100" i="27" s="1"/>
  <c r="N43" i="27"/>
  <c r="N52" i="27" s="1"/>
  <c r="N34" i="27"/>
  <c r="N32" i="27"/>
  <c r="N31" i="27"/>
  <c r="N30" i="27"/>
  <c r="N29" i="27"/>
  <c r="N28" i="27"/>
  <c r="N26" i="27"/>
  <c r="N25" i="27"/>
  <c r="N24" i="27"/>
  <c r="N23" i="27"/>
  <c r="N22" i="27"/>
  <c r="N20" i="27"/>
  <c r="N19" i="27"/>
  <c r="N18" i="27"/>
  <c r="N17" i="27"/>
  <c r="N16" i="27"/>
  <c r="N14" i="27"/>
  <c r="N13" i="27"/>
  <c r="N12" i="27"/>
  <c r="N11" i="27"/>
  <c r="N10" i="27"/>
  <c r="O7" i="27"/>
  <c r="N150" i="27"/>
  <c r="N61" i="27"/>
  <c r="M15" i="27"/>
  <c r="L10" i="8" s="1"/>
  <c r="M27" i="27"/>
  <c r="L12" i="8" s="1"/>
  <c r="M169" i="27"/>
  <c r="M168" i="27"/>
  <c r="M167" i="27"/>
  <c r="M166" i="27"/>
  <c r="M165" i="27"/>
  <c r="M159" i="27"/>
  <c r="M157" i="27"/>
  <c r="M162" i="27"/>
  <c r="M160" i="27"/>
  <c r="M156" i="27"/>
  <c r="M154" i="27"/>
  <c r="F148" i="27"/>
  <c r="F115" i="27" s="1"/>
  <c r="F15" i="5" s="1"/>
  <c r="F14" i="5" s="1"/>
  <c r="F140" i="27"/>
  <c r="F107" i="27" s="1"/>
  <c r="E27" i="8" s="1"/>
  <c r="M140" i="37"/>
  <c r="M139" i="37"/>
  <c r="M137" i="37"/>
  <c r="M136" i="37"/>
  <c r="N135" i="37"/>
  <c r="N142" i="37" s="1"/>
  <c r="J80" i="14"/>
  <c r="I224" i="14"/>
  <c r="I79" i="14"/>
  <c r="I100" i="14" s="1"/>
  <c r="R180" i="37"/>
  <c r="R187" i="37" s="1"/>
  <c r="Q185" i="37"/>
  <c r="Q184" i="37"/>
  <c r="Q182" i="37"/>
  <c r="Q181" i="37"/>
  <c r="P183" i="37"/>
  <c r="P186" i="37" s="1"/>
  <c r="Q62" i="37"/>
  <c r="Q69" i="37" s="1"/>
  <c r="P67" i="37"/>
  <c r="P66" i="37"/>
  <c r="P64" i="37"/>
  <c r="P63" i="37"/>
  <c r="O65" i="37"/>
  <c r="O68" i="37" s="1"/>
  <c r="E67" i="38"/>
  <c r="D69" i="38"/>
  <c r="D74" i="38" s="1"/>
  <c r="D66" i="38"/>
  <c r="N207" i="37"/>
  <c r="M212" i="37"/>
  <c r="M211" i="37"/>
  <c r="M209" i="37"/>
  <c r="M208" i="37"/>
  <c r="L210" i="37"/>
  <c r="L213" i="37" s="1"/>
  <c r="R144" i="37"/>
  <c r="R151" i="37" s="1"/>
  <c r="Q149" i="37"/>
  <c r="Q148" i="37"/>
  <c r="Q146" i="37"/>
  <c r="Q145" i="37"/>
  <c r="P147" i="37"/>
  <c r="P150" i="37" s="1"/>
  <c r="L50" i="37"/>
  <c r="K72" i="27"/>
  <c r="K54" i="27" s="1"/>
  <c r="K36" i="27" s="1"/>
  <c r="K88" i="27"/>
  <c r="K86" i="27"/>
  <c r="K80" i="27"/>
  <c r="O189" i="37"/>
  <c r="N194" i="37"/>
  <c r="N193" i="37"/>
  <c r="N191" i="37"/>
  <c r="N190" i="37"/>
  <c r="M192" i="37"/>
  <c r="M195" i="37" s="1"/>
  <c r="L158" i="27"/>
  <c r="L164" i="27"/>
  <c r="L151" i="27" s="1"/>
  <c r="K15" i="8" s="1"/>
  <c r="L77" i="27"/>
  <c r="L71" i="27"/>
  <c r="L53" i="27" s="1"/>
  <c r="L79" i="27"/>
  <c r="J95" i="27"/>
  <c r="J89" i="27"/>
  <c r="J97" i="27"/>
  <c r="G121" i="27"/>
  <c r="Q171" i="37"/>
  <c r="Q178" i="37" s="1"/>
  <c r="P176" i="37"/>
  <c r="P175" i="37"/>
  <c r="P173" i="37"/>
  <c r="P172" i="37"/>
  <c r="Q98" i="37"/>
  <c r="P103" i="37"/>
  <c r="P99" i="37"/>
  <c r="J81" i="27"/>
  <c r="O116" i="37"/>
  <c r="N121" i="37"/>
  <c r="N120" i="37"/>
  <c r="N118" i="37"/>
  <c r="N117" i="37"/>
  <c r="P53" i="37"/>
  <c r="P60" i="37" s="1"/>
  <c r="O58" i="37"/>
  <c r="O57" i="37"/>
  <c r="O55" i="37"/>
  <c r="O54" i="37"/>
  <c r="O80" i="37"/>
  <c r="N85" i="37"/>
  <c r="N84" i="37"/>
  <c r="N82" i="37"/>
  <c r="N81" i="37"/>
  <c r="L38" i="14"/>
  <c r="L85" i="14" s="1"/>
  <c r="L37" i="14"/>
  <c r="L84" i="14" s="1"/>
  <c r="L36" i="14"/>
  <c r="L83" i="14" s="1"/>
  <c r="L35" i="14"/>
  <c r="L82" i="14" s="1"/>
  <c r="L34" i="14"/>
  <c r="M31" i="14"/>
  <c r="L49" i="14"/>
  <c r="L96" i="14" s="1"/>
  <c r="L48" i="14"/>
  <c r="L95" i="14" s="1"/>
  <c r="L47" i="14"/>
  <c r="L94" i="14" s="1"/>
  <c r="L46" i="14"/>
  <c r="L93" i="14" s="1"/>
  <c r="L45" i="14"/>
  <c r="L92" i="14" s="1"/>
  <c r="L44" i="14"/>
  <c r="L91" i="14" s="1"/>
  <c r="L43" i="14"/>
  <c r="L90" i="14" s="1"/>
  <c r="L42" i="14"/>
  <c r="L89" i="14" s="1"/>
  <c r="L41" i="14"/>
  <c r="L88" i="14" s="1"/>
  <c r="L40" i="14"/>
  <c r="K82" i="14"/>
  <c r="K84" i="14"/>
  <c r="K39" i="14"/>
  <c r="K87" i="14"/>
  <c r="K89" i="14"/>
  <c r="K91" i="14"/>
  <c r="K93" i="14"/>
  <c r="K95" i="14"/>
  <c r="P162" i="37"/>
  <c r="P169" i="37" s="1"/>
  <c r="O167" i="37"/>
  <c r="O166" i="37"/>
  <c r="O164" i="37"/>
  <c r="O163" i="37"/>
  <c r="H126" i="27"/>
  <c r="H128" i="27"/>
  <c r="H118" i="27"/>
  <c r="H92" i="27"/>
  <c r="H91" i="27" s="1"/>
  <c r="G139" i="27"/>
  <c r="G137" i="27"/>
  <c r="G129" i="27"/>
  <c r="H99" i="27"/>
  <c r="K12" i="8"/>
  <c r="K10" i="8"/>
  <c r="M147" i="27"/>
  <c r="M146" i="27"/>
  <c r="M145" i="27"/>
  <c r="M144" i="27"/>
  <c r="M70" i="27"/>
  <c r="M136" i="27"/>
  <c r="M135" i="27"/>
  <c r="M134" i="27"/>
  <c r="M133" i="27"/>
  <c r="M103" i="27"/>
  <c r="M102" i="27"/>
  <c r="M94" i="27"/>
  <c r="M93" i="27"/>
  <c r="M85" i="27"/>
  <c r="M84" i="27"/>
  <c r="M76" i="27"/>
  <c r="M75" i="27"/>
  <c r="M68" i="27"/>
  <c r="M67" i="27"/>
  <c r="M66" i="27"/>
  <c r="M62" i="27"/>
  <c r="M123" i="27"/>
  <c r="O153" i="37"/>
  <c r="O160" i="37" s="1"/>
  <c r="N158" i="37"/>
  <c r="N157" i="37"/>
  <c r="N155" i="37"/>
  <c r="N154" i="37"/>
  <c r="P125" i="37"/>
  <c r="O130" i="37"/>
  <c r="O129" i="37"/>
  <c r="O127" i="37"/>
  <c r="O126" i="37"/>
  <c r="N49" i="37"/>
  <c r="N48" i="37"/>
  <c r="N46" i="37"/>
  <c r="N45" i="37"/>
  <c r="O44" i="37"/>
  <c r="O51" i="37" s="1"/>
  <c r="M47" i="37"/>
  <c r="F120" i="27"/>
  <c r="M102" i="14"/>
  <c r="N73" i="14"/>
  <c r="N72" i="14"/>
  <c r="N71" i="14"/>
  <c r="N70" i="14"/>
  <c r="N69" i="14"/>
  <c r="N68" i="14"/>
  <c r="N67" i="14"/>
  <c r="N66" i="14"/>
  <c r="N65" i="14"/>
  <c r="N62" i="14"/>
  <c r="N61" i="14"/>
  <c r="N60" i="14"/>
  <c r="N59" i="14"/>
  <c r="N58" i="14"/>
  <c r="N57" i="14"/>
  <c r="O6" i="14"/>
  <c r="N55" i="14"/>
  <c r="F20" i="35"/>
  <c r="A19" i="35"/>
  <c r="M16" i="35"/>
  <c r="J125" i="27" s="1"/>
  <c r="J114" i="27" s="1"/>
  <c r="I32" i="8" s="1"/>
  <c r="I30" i="8" s="1"/>
  <c r="L16" i="35"/>
  <c r="J124" i="27" s="1"/>
  <c r="J113" i="27" s="1"/>
  <c r="K122" i="27"/>
  <c r="J17" i="35"/>
  <c r="G18" i="35"/>
  <c r="H18" i="35"/>
  <c r="J111" i="27"/>
  <c r="I125" i="27"/>
  <c r="I114" i="27" s="1"/>
  <c r="H32" i="8" s="1"/>
  <c r="H30" i="8" s="1"/>
  <c r="M57" i="27" l="1"/>
  <c r="L31" i="8" s="1"/>
  <c r="L35" i="27"/>
  <c r="K14" i="8"/>
  <c r="K13" i="8"/>
  <c r="O80" i="18"/>
  <c r="K63" i="40"/>
  <c r="K81" i="40" s="1"/>
  <c r="K117" i="40"/>
  <c r="D63" i="40"/>
  <c r="D117" i="40"/>
  <c r="I63" i="40"/>
  <c r="I81" i="40" s="1"/>
  <c r="I117" i="40"/>
  <c r="J63" i="40"/>
  <c r="J81" i="40" s="1"/>
  <c r="J117" i="40"/>
  <c r="E63" i="40"/>
  <c r="E81" i="40" s="1"/>
  <c r="E117" i="40"/>
  <c r="G63" i="40"/>
  <c r="G81" i="40" s="1"/>
  <c r="G117" i="40"/>
  <c r="F63" i="40"/>
  <c r="F81" i="40" s="1"/>
  <c r="F117" i="40"/>
  <c r="H63" i="40"/>
  <c r="H81" i="40" s="1"/>
  <c r="H117" i="40"/>
  <c r="E64" i="40"/>
  <c r="E82" i="40" s="1"/>
  <c r="E118" i="40"/>
  <c r="F64" i="40"/>
  <c r="F82" i="40" s="1"/>
  <c r="F118" i="40"/>
  <c r="I64" i="40"/>
  <c r="I82" i="40" s="1"/>
  <c r="I118" i="40"/>
  <c r="J64" i="40"/>
  <c r="J82" i="40" s="1"/>
  <c r="J118" i="40"/>
  <c r="H64" i="40"/>
  <c r="H82" i="40" s="1"/>
  <c r="H118" i="40"/>
  <c r="G64" i="40"/>
  <c r="G82" i="40" s="1"/>
  <c r="G118" i="40"/>
  <c r="D64" i="40"/>
  <c r="D118" i="40"/>
  <c r="K64" i="40"/>
  <c r="K82" i="40" s="1"/>
  <c r="K118" i="40"/>
  <c r="M58" i="27"/>
  <c r="M40" i="27" s="1"/>
  <c r="L41" i="8" s="1"/>
  <c r="G18" i="29"/>
  <c r="F19" i="29" s="1"/>
  <c r="M45" i="22"/>
  <c r="M81" i="22" s="1"/>
  <c r="M96" i="22" s="1"/>
  <c r="L39" i="27"/>
  <c r="AX116" i="40"/>
  <c r="AX130" i="40" s="1"/>
  <c r="Y116" i="40"/>
  <c r="Y130" i="40" s="1"/>
  <c r="BE116" i="40"/>
  <c r="BE130" i="40" s="1"/>
  <c r="U116" i="40"/>
  <c r="U130" i="40" s="1"/>
  <c r="AJ116" i="40"/>
  <c r="AJ130" i="40" s="1"/>
  <c r="BF116" i="40"/>
  <c r="BF130" i="40" s="1"/>
  <c r="AY116" i="40"/>
  <c r="AY130" i="40" s="1"/>
  <c r="BJ116" i="40"/>
  <c r="BJ130" i="40" s="1"/>
  <c r="AK116" i="40"/>
  <c r="AK130" i="40" s="1"/>
  <c r="S116" i="40"/>
  <c r="S130" i="40" s="1"/>
  <c r="AB116" i="40"/>
  <c r="AB130" i="40" s="1"/>
  <c r="AE116" i="40"/>
  <c r="AE130" i="40" s="1"/>
  <c r="AU116" i="40"/>
  <c r="AU130" i="40" s="1"/>
  <c r="AS116" i="40"/>
  <c r="AS130" i="40" s="1"/>
  <c r="AF116" i="40"/>
  <c r="AF130" i="40" s="1"/>
  <c r="AG116" i="40"/>
  <c r="AG130" i="40" s="1"/>
  <c r="Z116" i="40"/>
  <c r="Z130" i="40" s="1"/>
  <c r="AR116" i="40"/>
  <c r="AR130" i="40" s="1"/>
  <c r="AO116" i="40"/>
  <c r="AO130" i="40" s="1"/>
  <c r="AZ116" i="40"/>
  <c r="AZ130" i="40" s="1"/>
  <c r="V116" i="40"/>
  <c r="V130" i="40" s="1"/>
  <c r="R116" i="40"/>
  <c r="R130" i="40" s="1"/>
  <c r="BC116" i="40"/>
  <c r="BC130" i="40" s="1"/>
  <c r="AL116" i="40"/>
  <c r="AL130" i="40" s="1"/>
  <c r="BK116" i="40"/>
  <c r="BK130" i="40" s="1"/>
  <c r="AH116" i="40"/>
  <c r="AH130" i="40" s="1"/>
  <c r="AI116" i="40"/>
  <c r="AI130" i="40" s="1"/>
  <c r="AT116" i="40"/>
  <c r="AT130" i="40" s="1"/>
  <c r="AV116" i="40"/>
  <c r="AV130" i="40" s="1"/>
  <c r="BA116" i="40"/>
  <c r="BA130" i="40" s="1"/>
  <c r="BH116" i="40"/>
  <c r="BH130" i="40" s="1"/>
  <c r="AM116" i="40"/>
  <c r="AM130" i="40" s="1"/>
  <c r="AC116" i="40"/>
  <c r="AC130" i="40" s="1"/>
  <c r="AD116" i="40"/>
  <c r="AD130" i="40" s="1"/>
  <c r="AP116" i="40"/>
  <c r="AP130" i="40" s="1"/>
  <c r="BI116" i="40"/>
  <c r="BI130" i="40" s="1"/>
  <c r="AW116" i="40"/>
  <c r="AW130" i="40" s="1"/>
  <c r="T116" i="40"/>
  <c r="T130" i="40" s="1"/>
  <c r="AA116" i="40"/>
  <c r="AA130" i="40" s="1"/>
  <c r="AQ116" i="40"/>
  <c r="AQ130" i="40" s="1"/>
  <c r="W116" i="40"/>
  <c r="W130" i="40" s="1"/>
  <c r="AN116" i="40"/>
  <c r="AN130" i="40" s="1"/>
  <c r="BG116" i="40"/>
  <c r="BG130" i="40" s="1"/>
  <c r="Q116" i="40"/>
  <c r="Q130" i="40" s="1"/>
  <c r="O116" i="40"/>
  <c r="O130" i="40" s="1"/>
  <c r="BB116" i="40"/>
  <c r="BB130" i="40" s="1"/>
  <c r="BD116" i="40"/>
  <c r="BD130" i="40" s="1"/>
  <c r="P116" i="40"/>
  <c r="P130" i="40" s="1"/>
  <c r="X116" i="40"/>
  <c r="X130" i="40" s="1"/>
  <c r="G18" i="28"/>
  <c r="F19" i="28" s="1"/>
  <c r="M83" i="39"/>
  <c r="J187" i="40"/>
  <c r="J202" i="40" s="1"/>
  <c r="J17" i="8" s="1"/>
  <c r="L93" i="39"/>
  <c r="M93" i="39"/>
  <c r="K75" i="40"/>
  <c r="K111" i="40" s="1"/>
  <c r="P65" i="18"/>
  <c r="P80" i="18" s="1"/>
  <c r="N98" i="39"/>
  <c r="N116" i="39" s="1"/>
  <c r="P98" i="39"/>
  <c r="P116" i="39" s="1"/>
  <c r="K169" i="40"/>
  <c r="K184" i="40" s="1"/>
  <c r="K16" i="8" s="1"/>
  <c r="K166" i="40"/>
  <c r="I169" i="40"/>
  <c r="I184" i="40" s="1"/>
  <c r="I16" i="8" s="1"/>
  <c r="I166" i="40"/>
  <c r="H115" i="39"/>
  <c r="H130" i="39" s="1"/>
  <c r="G34" i="8" s="1"/>
  <c r="H58" i="39"/>
  <c r="I61" i="39"/>
  <c r="L81" i="22"/>
  <c r="L96" i="22" s="1"/>
  <c r="L60" i="22"/>
  <c r="F62" i="40"/>
  <c r="H116" i="40"/>
  <c r="D62" i="40"/>
  <c r="D80" i="40" s="1"/>
  <c r="F116" i="40"/>
  <c r="L62" i="40"/>
  <c r="N116" i="40"/>
  <c r="N130" i="40" s="1"/>
  <c r="G62" i="40"/>
  <c r="I116" i="40"/>
  <c r="E62" i="40"/>
  <c r="G116" i="40"/>
  <c r="I62" i="40"/>
  <c r="K116" i="40"/>
  <c r="K62" i="40"/>
  <c r="M116" i="40"/>
  <c r="M130" i="40" s="1"/>
  <c r="H62" i="40"/>
  <c r="J116" i="40"/>
  <c r="J62" i="40"/>
  <c r="L116" i="40"/>
  <c r="L130" i="40" s="1"/>
  <c r="H61" i="40"/>
  <c r="H79" i="40" s="1"/>
  <c r="H115" i="40"/>
  <c r="I61" i="40"/>
  <c r="I79" i="40" s="1"/>
  <c r="I115" i="40"/>
  <c r="G61" i="40"/>
  <c r="G79" i="40" s="1"/>
  <c r="G115" i="40"/>
  <c r="J61" i="40"/>
  <c r="J79" i="40" s="1"/>
  <c r="J115" i="40"/>
  <c r="E61" i="40"/>
  <c r="E79" i="40" s="1"/>
  <c r="E115" i="40"/>
  <c r="F61" i="40"/>
  <c r="F79" i="40" s="1"/>
  <c r="F115" i="40"/>
  <c r="D61" i="40"/>
  <c r="D115" i="40"/>
  <c r="P90" i="39"/>
  <c r="K89" i="39"/>
  <c r="L89" i="39"/>
  <c r="M89" i="39"/>
  <c r="M86" i="39"/>
  <c r="L86" i="39"/>
  <c r="K85" i="39"/>
  <c r="M85" i="39"/>
  <c r="L85" i="39"/>
  <c r="M84" i="39"/>
  <c r="L84" i="39"/>
  <c r="N84" i="39"/>
  <c r="M82" i="39"/>
  <c r="L82" i="39"/>
  <c r="N82" i="39"/>
  <c r="K81" i="39"/>
  <c r="L81" i="39"/>
  <c r="M81" i="39"/>
  <c r="N80" i="39"/>
  <c r="M80" i="39"/>
  <c r="L80" i="39"/>
  <c r="E101" i="40"/>
  <c r="E109" i="40"/>
  <c r="E111" i="40"/>
  <c r="F111" i="40"/>
  <c r="J3" i="25" a="1"/>
  <c r="J3" i="25" s="1"/>
  <c r="AC7" i="5" s="1"/>
  <c r="AC22" i="5" s="1"/>
  <c r="AC37" i="5" s="1"/>
  <c r="AC52" i="5" s="1"/>
  <c r="AC67" i="5" s="1"/>
  <c r="H105" i="40"/>
  <c r="AX58" i="40"/>
  <c r="BK58" i="40"/>
  <c r="F102" i="40"/>
  <c r="F110" i="40"/>
  <c r="H111" i="40"/>
  <c r="J109" i="40"/>
  <c r="AS58" i="40"/>
  <c r="G103" i="40"/>
  <c r="F108" i="40"/>
  <c r="E106" i="40"/>
  <c r="J102" i="40"/>
  <c r="H108" i="40"/>
  <c r="G106" i="40"/>
  <c r="H106" i="40"/>
  <c r="E102" i="40"/>
  <c r="G109" i="40"/>
  <c r="H104" i="40"/>
  <c r="I103" i="40"/>
  <c r="V58" i="40"/>
  <c r="O106" i="40"/>
  <c r="I110" i="40"/>
  <c r="L58" i="40"/>
  <c r="F109" i="40"/>
  <c r="G111" i="40"/>
  <c r="L110" i="40"/>
  <c r="F106" i="40"/>
  <c r="G102" i="40"/>
  <c r="D58" i="40"/>
  <c r="H109" i="40"/>
  <c r="O110" i="40"/>
  <c r="G108" i="40"/>
  <c r="I109" i="40"/>
  <c r="J110" i="40"/>
  <c r="E107" i="40"/>
  <c r="K109" i="40"/>
  <c r="AY58" i="40"/>
  <c r="AT58" i="40"/>
  <c r="AW58" i="40"/>
  <c r="Q58" i="40"/>
  <c r="M106" i="40"/>
  <c r="I111" i="40"/>
  <c r="G110" i="40"/>
  <c r="G58" i="40"/>
  <c r="I101" i="40"/>
  <c r="N110" i="40"/>
  <c r="F107" i="40"/>
  <c r="AF58" i="40"/>
  <c r="AV58" i="40"/>
  <c r="BI58" i="40"/>
  <c r="AB58" i="40"/>
  <c r="AP58" i="40"/>
  <c r="Y58" i="40"/>
  <c r="M58" i="40"/>
  <c r="AM58" i="40"/>
  <c r="BH58" i="40"/>
  <c r="BJ58" i="40"/>
  <c r="AO58" i="40"/>
  <c r="BA58" i="40"/>
  <c r="AN58" i="40"/>
  <c r="I102" i="40"/>
  <c r="M108" i="40"/>
  <c r="BF58" i="40"/>
  <c r="F101" i="40"/>
  <c r="J111" i="40"/>
  <c r="H107" i="40"/>
  <c r="AG58" i="40"/>
  <c r="R58" i="40"/>
  <c r="BE58" i="40"/>
  <c r="BC58" i="40"/>
  <c r="AQ58" i="40"/>
  <c r="P58" i="40"/>
  <c r="Z58" i="40"/>
  <c r="AA58" i="40"/>
  <c r="E104" i="40"/>
  <c r="AC58" i="40"/>
  <c r="U58" i="40"/>
  <c r="H103" i="40"/>
  <c r="J106" i="40"/>
  <c r="K58" i="40"/>
  <c r="K102" i="40"/>
  <c r="H102" i="40"/>
  <c r="I58" i="40"/>
  <c r="I108" i="40"/>
  <c r="L108" i="40"/>
  <c r="F104" i="40"/>
  <c r="I106" i="40"/>
  <c r="I107" i="40"/>
  <c r="G104" i="40"/>
  <c r="G107" i="40"/>
  <c r="K106" i="40"/>
  <c r="J103" i="40"/>
  <c r="I104" i="40"/>
  <c r="F103" i="40"/>
  <c r="H101" i="40"/>
  <c r="J101" i="40"/>
  <c r="G101" i="40"/>
  <c r="K101" i="40"/>
  <c r="K108" i="40"/>
  <c r="J108" i="40"/>
  <c r="J107" i="40"/>
  <c r="J104" i="40"/>
  <c r="E103" i="40"/>
  <c r="K104" i="40"/>
  <c r="BD58" i="40"/>
  <c r="J58" i="40"/>
  <c r="BB58" i="40"/>
  <c r="N106" i="40"/>
  <c r="W58" i="40"/>
  <c r="J105" i="40"/>
  <c r="X58" i="40"/>
  <c r="AH58" i="40"/>
  <c r="T58" i="40"/>
  <c r="F58" i="40"/>
  <c r="O108" i="40"/>
  <c r="N108" i="40"/>
  <c r="H58" i="40"/>
  <c r="L106" i="40"/>
  <c r="P108" i="40"/>
  <c r="I105" i="40"/>
  <c r="P106" i="40"/>
  <c r="K105" i="40"/>
  <c r="G105" i="40"/>
  <c r="E105" i="40"/>
  <c r="AD58" i="40"/>
  <c r="AJ58" i="40"/>
  <c r="AL58" i="40"/>
  <c r="AZ58" i="40"/>
  <c r="AU58" i="40"/>
  <c r="AK58" i="40"/>
  <c r="AE58" i="40"/>
  <c r="S58" i="40"/>
  <c r="BG58" i="40"/>
  <c r="O58" i="40"/>
  <c r="AI58" i="40"/>
  <c r="AR58" i="40"/>
  <c r="E110" i="40"/>
  <c r="N58" i="40"/>
  <c r="E58" i="40"/>
  <c r="M110" i="40"/>
  <c r="H110" i="40"/>
  <c r="K110" i="40"/>
  <c r="F105" i="40"/>
  <c r="L11" i="8"/>
  <c r="L8" i="8" s="1"/>
  <c r="J19" i="29"/>
  <c r="J19" i="30"/>
  <c r="L40" i="37"/>
  <c r="J20" i="46"/>
  <c r="L20" i="46" s="1"/>
  <c r="J19" i="31"/>
  <c r="L66" i="40"/>
  <c r="L102" i="40" s="1"/>
  <c r="H79" i="39"/>
  <c r="H94" i="39" s="1"/>
  <c r="K80" i="14"/>
  <c r="K79" i="14" s="1"/>
  <c r="K148" i="40"/>
  <c r="L64" i="40"/>
  <c r="K61" i="40"/>
  <c r="K8" i="8"/>
  <c r="L153" i="27"/>
  <c r="L104" i="40"/>
  <c r="P110" i="40"/>
  <c r="E20" i="32"/>
  <c r="I20" i="32" s="1"/>
  <c r="D21" i="32"/>
  <c r="H20" i="32"/>
  <c r="M11" i="40"/>
  <c r="AP12" i="3"/>
  <c r="AG12" i="15" s="1"/>
  <c r="AU12" i="15" s="1"/>
  <c r="R57" i="18"/>
  <c r="R18" i="3"/>
  <c r="R59" i="18"/>
  <c r="R20" i="3"/>
  <c r="R61" i="18"/>
  <c r="R22" i="3"/>
  <c r="M28" i="40"/>
  <c r="M136" i="40" s="1"/>
  <c r="M154" i="40" s="1"/>
  <c r="M172" i="40" s="1"/>
  <c r="M190" i="40" s="1"/>
  <c r="M32" i="40"/>
  <c r="M140" i="40" s="1"/>
  <c r="Q36" i="40"/>
  <c r="Q144" i="40" s="1"/>
  <c r="L22" i="40"/>
  <c r="L25" i="40"/>
  <c r="L61" i="40" s="1"/>
  <c r="L79" i="40" s="1"/>
  <c r="R10" i="3"/>
  <c r="L29" i="40"/>
  <c r="L137" i="40" s="1"/>
  <c r="J25" i="39"/>
  <c r="J40" i="39" s="1"/>
  <c r="H33" i="38" s="1"/>
  <c r="J22" i="39"/>
  <c r="E20" i="31"/>
  <c r="I20" i="31" s="1"/>
  <c r="D21" i="31"/>
  <c r="H20" i="31"/>
  <c r="K40" i="40"/>
  <c r="BE9" i="3"/>
  <c r="J67" i="19" s="1"/>
  <c r="AE9" i="3"/>
  <c r="O28" i="22"/>
  <c r="C9" i="3"/>
  <c r="O30" i="22"/>
  <c r="BE11" i="3"/>
  <c r="J69" i="19" s="1"/>
  <c r="AE11" i="3"/>
  <c r="C11" i="3"/>
  <c r="BE13" i="3"/>
  <c r="J71" i="19" s="1"/>
  <c r="AE13" i="3"/>
  <c r="O32" i="22"/>
  <c r="J14" i="19" s="1"/>
  <c r="J52" i="19" s="1"/>
  <c r="C13" i="3"/>
  <c r="O34" i="22"/>
  <c r="J16" i="19" s="1"/>
  <c r="J54" i="19" s="1"/>
  <c r="BE15" i="3"/>
  <c r="J73" i="19" s="1"/>
  <c r="AE15" i="3"/>
  <c r="C15" i="3"/>
  <c r="M24" i="22"/>
  <c r="F22" i="45"/>
  <c r="A21" i="45"/>
  <c r="K67" i="40"/>
  <c r="Q34" i="40"/>
  <c r="Q142" i="40" s="1"/>
  <c r="N27" i="22"/>
  <c r="BD8" i="3"/>
  <c r="AD8" i="3"/>
  <c r="Q23" i="3"/>
  <c r="J19" i="28"/>
  <c r="R51" i="18"/>
  <c r="R12" i="3"/>
  <c r="L31" i="40"/>
  <c r="L139" i="40" s="1"/>
  <c r="M15" i="39"/>
  <c r="M33" i="39" s="1"/>
  <c r="M51" i="39" s="1"/>
  <c r="M19" i="40"/>
  <c r="AP20" i="3"/>
  <c r="AG20" i="15" s="1"/>
  <c r="AU20" i="15" s="1"/>
  <c r="N19" i="39" s="1"/>
  <c r="N37" i="39" s="1"/>
  <c r="N55" i="39" s="1"/>
  <c r="I38" i="38"/>
  <c r="I37" i="38"/>
  <c r="I52" i="38" s="1"/>
  <c r="I43" i="39"/>
  <c r="J61" i="39" s="1"/>
  <c r="M26" i="40"/>
  <c r="M134" i="40" s="1"/>
  <c r="M30" i="40"/>
  <c r="M138" i="40" s="1"/>
  <c r="S55" i="18"/>
  <c r="G34" i="3"/>
  <c r="L19" i="39"/>
  <c r="L37" i="39" s="1"/>
  <c r="L55" i="39" s="1"/>
  <c r="W56" i="18"/>
  <c r="K35" i="3"/>
  <c r="W60" i="18"/>
  <c r="K39" i="3"/>
  <c r="K107" i="40"/>
  <c r="M9" i="40"/>
  <c r="AP10" i="3"/>
  <c r="AG10" i="15" s="1"/>
  <c r="AU10" i="15" s="1"/>
  <c r="N9" i="39" s="1"/>
  <c r="N27" i="39" s="1"/>
  <c r="N45" i="39" s="1"/>
  <c r="R53" i="18"/>
  <c r="R14" i="3"/>
  <c r="L35" i="40"/>
  <c r="L143" i="40" s="1"/>
  <c r="L39" i="40"/>
  <c r="L75" i="40" s="1"/>
  <c r="AE23" i="15"/>
  <c r="AS8" i="15"/>
  <c r="N8" i="40"/>
  <c r="AQ9" i="3"/>
  <c r="AH9" i="15" s="1"/>
  <c r="AV9" i="15" s="1"/>
  <c r="O8" i="39" s="1"/>
  <c r="O26" i="39" s="1"/>
  <c r="O44" i="39" s="1"/>
  <c r="N12" i="40"/>
  <c r="AQ13" i="3"/>
  <c r="AH13" i="15" s="1"/>
  <c r="AV13" i="15" s="1"/>
  <c r="T23" i="15"/>
  <c r="N9" i="22"/>
  <c r="D23" i="45"/>
  <c r="E22" i="45"/>
  <c r="I22" i="45" s="1"/>
  <c r="W58" i="18"/>
  <c r="K37" i="3"/>
  <c r="M33" i="40"/>
  <c r="M141" i="40" s="1"/>
  <c r="Q38" i="40"/>
  <c r="Q146" i="40" s="1"/>
  <c r="E20" i="30"/>
  <c r="I20" i="30" s="1"/>
  <c r="D21" i="30"/>
  <c r="H20" i="30"/>
  <c r="M7" i="40"/>
  <c r="AC23" i="3"/>
  <c r="AP8" i="3"/>
  <c r="Q18" i="39"/>
  <c r="Q36" i="39" s="1"/>
  <c r="Q54" i="39" s="1"/>
  <c r="J19" i="32"/>
  <c r="D22" i="46"/>
  <c r="E21" i="46"/>
  <c r="I21" i="46" s="1"/>
  <c r="L27" i="40"/>
  <c r="L135" i="40" s="1"/>
  <c r="L153" i="40" s="1"/>
  <c r="N37" i="22"/>
  <c r="BD18" i="3"/>
  <c r="AD18" i="3"/>
  <c r="N39" i="22"/>
  <c r="BD20" i="3"/>
  <c r="AD20" i="3"/>
  <c r="N41" i="22"/>
  <c r="BD22" i="3"/>
  <c r="AD22" i="3"/>
  <c r="D24" i="35"/>
  <c r="E23" i="35"/>
  <c r="I23" i="35" s="1"/>
  <c r="AG15" i="15"/>
  <c r="AU15" i="15" s="1"/>
  <c r="N15" i="40"/>
  <c r="AQ16" i="3"/>
  <c r="AH16" i="15" s="1"/>
  <c r="AV16" i="15" s="1"/>
  <c r="O15" i="39" s="1"/>
  <c r="O33" i="39" s="1"/>
  <c r="O51" i="39" s="1"/>
  <c r="R16" i="40"/>
  <c r="AI35" i="3"/>
  <c r="Z35" i="15" s="1"/>
  <c r="AN35" i="15" s="1"/>
  <c r="S16" i="39" s="1"/>
  <c r="S34" i="39" s="1"/>
  <c r="S52" i="39" s="1"/>
  <c r="R20" i="40"/>
  <c r="AI39" i="3"/>
  <c r="AO23" i="3"/>
  <c r="AF8" i="15"/>
  <c r="N29" i="22"/>
  <c r="N47" i="22" s="1"/>
  <c r="N83" i="22" s="1"/>
  <c r="BD10" i="3"/>
  <c r="AD10" i="3"/>
  <c r="M13" i="40"/>
  <c r="AP14" i="3"/>
  <c r="AG14" i="15" s="1"/>
  <c r="AU14" i="15" s="1"/>
  <c r="N13" i="39" s="1"/>
  <c r="N31" i="39" s="1"/>
  <c r="N49" i="39" s="1"/>
  <c r="N85" i="39" s="1"/>
  <c r="L37" i="40"/>
  <c r="L145" i="40" s="1"/>
  <c r="G27" i="3"/>
  <c r="S66" i="18"/>
  <c r="S50" i="18"/>
  <c r="S68" i="18" s="1"/>
  <c r="G29" i="3"/>
  <c r="G31" i="3"/>
  <c r="S52" i="18"/>
  <c r="S54" i="18"/>
  <c r="G33" i="3"/>
  <c r="G20" i="45"/>
  <c r="H20" i="45"/>
  <c r="J20" i="45" s="1"/>
  <c r="M20" i="45" s="1"/>
  <c r="R18" i="40"/>
  <c r="AI37" i="3"/>
  <c r="Z37" i="15" s="1"/>
  <c r="AN37" i="15" s="1"/>
  <c r="S18" i="39" s="1"/>
  <c r="S36" i="39" s="1"/>
  <c r="S54" i="39" s="1"/>
  <c r="E20" i="29"/>
  <c r="I20" i="29" s="1"/>
  <c r="D21" i="29"/>
  <c r="H20" i="29"/>
  <c r="P62" i="18"/>
  <c r="R8" i="3"/>
  <c r="L105" i="40"/>
  <c r="E20" i="28"/>
  <c r="I20" i="28" s="1"/>
  <c r="D21" i="28"/>
  <c r="H20" i="28"/>
  <c r="N31" i="22"/>
  <c r="BD12" i="3"/>
  <c r="AD12" i="3"/>
  <c r="M17" i="40"/>
  <c r="AP18" i="3"/>
  <c r="AG18" i="15" s="1"/>
  <c r="AU18" i="15" s="1"/>
  <c r="M21" i="40"/>
  <c r="AP22" i="3"/>
  <c r="AG22" i="15" s="1"/>
  <c r="AU22" i="15" s="1"/>
  <c r="Q20" i="39"/>
  <c r="Q38" i="39" s="1"/>
  <c r="Q56" i="39" s="1"/>
  <c r="Q92" i="39" s="1"/>
  <c r="O35" i="22"/>
  <c r="J17" i="19" s="1"/>
  <c r="J55" i="19" s="1"/>
  <c r="BE16" i="3"/>
  <c r="J74" i="19" s="1"/>
  <c r="AE16" i="3"/>
  <c r="C16" i="3"/>
  <c r="S36" i="22"/>
  <c r="AW35" i="3"/>
  <c r="W35" i="3"/>
  <c r="S40" i="22"/>
  <c r="AW39" i="3"/>
  <c r="W39" i="3"/>
  <c r="N33" i="22"/>
  <c r="BD14" i="3"/>
  <c r="AD14" i="3"/>
  <c r="AR23" i="15"/>
  <c r="K7" i="39"/>
  <c r="Q16" i="39"/>
  <c r="Q34" i="39" s="1"/>
  <c r="Q52" i="39" s="1"/>
  <c r="Q88" i="39" s="1"/>
  <c r="N10" i="40"/>
  <c r="AQ11" i="3"/>
  <c r="AH11" i="15" s="1"/>
  <c r="AV11" i="15" s="1"/>
  <c r="O10" i="39" s="1"/>
  <c r="O28" i="39" s="1"/>
  <c r="O46" i="39" s="1"/>
  <c r="O82" i="39" s="1"/>
  <c r="N14" i="40"/>
  <c r="AQ15" i="3"/>
  <c r="AH15" i="15" s="1"/>
  <c r="AV15" i="15" s="1"/>
  <c r="O14" i="39" s="1"/>
  <c r="O32" i="39" s="1"/>
  <c r="O50" i="39" s="1"/>
  <c r="P44" i="18"/>
  <c r="R29" i="18"/>
  <c r="U8" i="15"/>
  <c r="M19" i="45"/>
  <c r="L19" i="45"/>
  <c r="S38" i="22"/>
  <c r="AW37" i="3"/>
  <c r="W37" i="3"/>
  <c r="BC23" i="3"/>
  <c r="M42" i="22"/>
  <c r="M20" i="37"/>
  <c r="N34" i="37" s="1"/>
  <c r="N39" i="8" s="1"/>
  <c r="K39" i="37"/>
  <c r="J41" i="37"/>
  <c r="M36" i="37"/>
  <c r="N27" i="27"/>
  <c r="M12" i="8" s="1"/>
  <c r="G21" i="46"/>
  <c r="H21" i="46"/>
  <c r="M19" i="46"/>
  <c r="L19" i="46"/>
  <c r="M24" i="37"/>
  <c r="N35" i="37" s="1"/>
  <c r="N40" i="8" s="1"/>
  <c r="F23" i="46"/>
  <c r="A22" i="46"/>
  <c r="N192" i="37"/>
  <c r="N195" i="37" s="1"/>
  <c r="M63" i="27"/>
  <c r="N15" i="27"/>
  <c r="M10" i="8" s="1"/>
  <c r="G22" i="31"/>
  <c r="F23" i="31"/>
  <c r="F26" i="32"/>
  <c r="G25" i="32"/>
  <c r="M112" i="27"/>
  <c r="L42" i="8" s="1"/>
  <c r="O128" i="37"/>
  <c r="O131" i="37" s="1"/>
  <c r="M8" i="27"/>
  <c r="Q110" i="37"/>
  <c r="Q113" i="37" s="1"/>
  <c r="G23" i="30"/>
  <c r="F24" i="30"/>
  <c r="N219" i="37"/>
  <c r="N222" i="37" s="1"/>
  <c r="O165" i="37"/>
  <c r="O168" i="37" s="1"/>
  <c r="N83" i="37"/>
  <c r="N86" i="37" s="1"/>
  <c r="N119" i="37"/>
  <c r="N122" i="37" s="1"/>
  <c r="M138" i="37"/>
  <c r="M141" i="37" s="1"/>
  <c r="P9" i="37"/>
  <c r="F25" i="5"/>
  <c r="P14" i="37"/>
  <c r="F32" i="5"/>
  <c r="N20" i="38"/>
  <c r="O12" i="37"/>
  <c r="C13" i="5"/>
  <c r="AC13" i="5" s="1"/>
  <c r="P16" i="37"/>
  <c r="F34" i="5"/>
  <c r="O15" i="37"/>
  <c r="E33" i="5"/>
  <c r="C18" i="5"/>
  <c r="AC18" i="5" s="1"/>
  <c r="O10" i="37"/>
  <c r="E26" i="5"/>
  <c r="C11" i="5"/>
  <c r="AC11" i="5" s="1"/>
  <c r="P7" i="37"/>
  <c r="F23" i="5"/>
  <c r="O8" i="37"/>
  <c r="E24" i="5"/>
  <c r="C9" i="5"/>
  <c r="AC9" i="5" s="1"/>
  <c r="P11" i="37"/>
  <c r="F27" i="5"/>
  <c r="O55" i="14"/>
  <c r="O73" i="14"/>
  <c r="O72" i="14"/>
  <c r="O71" i="14"/>
  <c r="O70" i="14"/>
  <c r="O69" i="14"/>
  <c r="O68" i="14"/>
  <c r="O67" i="14"/>
  <c r="O66" i="14"/>
  <c r="O65" i="14"/>
  <c r="O62" i="14"/>
  <c r="O61" i="14"/>
  <c r="O60" i="14"/>
  <c r="O59" i="14"/>
  <c r="O58" i="14"/>
  <c r="O57" i="14"/>
  <c r="P6" i="14"/>
  <c r="N102" i="14"/>
  <c r="M50" i="37"/>
  <c r="P130" i="37"/>
  <c r="P129" i="37"/>
  <c r="P127" i="37"/>
  <c r="P126" i="37"/>
  <c r="Q125" i="37"/>
  <c r="N156" i="37"/>
  <c r="N159" i="37" s="1"/>
  <c r="M79" i="27"/>
  <c r="M77" i="27"/>
  <c r="M71" i="27"/>
  <c r="M72" i="27" s="1"/>
  <c r="H101" i="27"/>
  <c r="H100" i="27" s="1"/>
  <c r="G130" i="27"/>
  <c r="G148" i="27"/>
  <c r="G115" i="27" s="1"/>
  <c r="G15" i="5" s="1"/>
  <c r="G140" i="27"/>
  <c r="G107" i="27" s="1"/>
  <c r="F27" i="8" s="1"/>
  <c r="K159" i="14"/>
  <c r="K231" i="14"/>
  <c r="K86" i="14"/>
  <c r="L39" i="14"/>
  <c r="L87" i="14"/>
  <c r="M49" i="14"/>
  <c r="M96" i="14" s="1"/>
  <c r="M48" i="14"/>
  <c r="M95" i="14" s="1"/>
  <c r="M47" i="14"/>
  <c r="M94" i="14" s="1"/>
  <c r="M46" i="14"/>
  <c r="M93" i="14" s="1"/>
  <c r="M45" i="14"/>
  <c r="M92" i="14" s="1"/>
  <c r="M44" i="14"/>
  <c r="M91" i="14" s="1"/>
  <c r="M43" i="14"/>
  <c r="M90" i="14" s="1"/>
  <c r="M42" i="14"/>
  <c r="M89" i="14" s="1"/>
  <c r="M41" i="14"/>
  <c r="M88" i="14" s="1"/>
  <c r="M40" i="14"/>
  <c r="M38" i="14"/>
  <c r="M85" i="14" s="1"/>
  <c r="M37" i="14"/>
  <c r="M84" i="14" s="1"/>
  <c r="M36" i="14"/>
  <c r="M83" i="14" s="1"/>
  <c r="M35" i="14"/>
  <c r="M82" i="14" s="1"/>
  <c r="M34" i="14"/>
  <c r="N31" i="14"/>
  <c r="O85" i="37"/>
  <c r="O84" i="37"/>
  <c r="O82" i="37"/>
  <c r="O81" i="37"/>
  <c r="P80" i="37"/>
  <c r="O56" i="37"/>
  <c r="O59" i="37" s="1"/>
  <c r="O121" i="37"/>
  <c r="O120" i="37"/>
  <c r="O118" i="37"/>
  <c r="O117" i="37"/>
  <c r="P116" i="37"/>
  <c r="J83" i="27"/>
  <c r="J82" i="27" s="1"/>
  <c r="Q103" i="37"/>
  <c r="Q99" i="37"/>
  <c r="R98" i="37"/>
  <c r="P174" i="37"/>
  <c r="P177" i="37" s="1"/>
  <c r="O194" i="37"/>
  <c r="O193" i="37"/>
  <c r="O191" i="37"/>
  <c r="O190" i="37"/>
  <c r="P189" i="37"/>
  <c r="K97" i="27"/>
  <c r="K95" i="27"/>
  <c r="K89" i="27"/>
  <c r="K90" i="27" s="1"/>
  <c r="Q147" i="37"/>
  <c r="Q150" i="37" s="1"/>
  <c r="M210" i="37"/>
  <c r="M213" i="37" s="1"/>
  <c r="E69" i="38"/>
  <c r="E66" i="38"/>
  <c r="F67" i="38"/>
  <c r="Q67" i="37"/>
  <c r="Q66" i="37"/>
  <c r="Q64" i="37"/>
  <c r="Q63" i="37"/>
  <c r="R62" i="37"/>
  <c r="R69" i="37" s="1"/>
  <c r="R185" i="37"/>
  <c r="R184" i="37"/>
  <c r="R182" i="37"/>
  <c r="R181" i="37"/>
  <c r="S180" i="37"/>
  <c r="S187" i="37" s="1"/>
  <c r="O135" i="37"/>
  <c r="O142" i="37" s="1"/>
  <c r="N139" i="37"/>
  <c r="N140" i="37"/>
  <c r="N137" i="37"/>
  <c r="N136" i="37"/>
  <c r="E13" i="37"/>
  <c r="E17" i="37" s="1"/>
  <c r="D19" i="38" s="1"/>
  <c r="D21" i="38"/>
  <c r="F20" i="5"/>
  <c r="N147" i="27"/>
  <c r="N146" i="27"/>
  <c r="N145" i="27"/>
  <c r="N144" i="27"/>
  <c r="N136" i="27"/>
  <c r="N135" i="27"/>
  <c r="N134" i="27"/>
  <c r="N133" i="27"/>
  <c r="N103" i="27"/>
  <c r="N102" i="27"/>
  <c r="N94" i="27"/>
  <c r="N93" i="27"/>
  <c r="N85" i="27"/>
  <c r="N84" i="27"/>
  <c r="N76" i="27"/>
  <c r="N75" i="27"/>
  <c r="N68" i="27"/>
  <c r="N67" i="27"/>
  <c r="N66" i="27"/>
  <c r="N62" i="27"/>
  <c r="N70" i="27"/>
  <c r="N123" i="27"/>
  <c r="O150" i="27"/>
  <c r="O61" i="27"/>
  <c r="O43" i="27"/>
  <c r="O52" i="27" s="1"/>
  <c r="O34" i="27"/>
  <c r="O32" i="27"/>
  <c r="O31" i="27"/>
  <c r="O30" i="27"/>
  <c r="O29" i="27"/>
  <c r="O28" i="27"/>
  <c r="O26" i="27"/>
  <c r="O25" i="27"/>
  <c r="O24" i="27"/>
  <c r="O23" i="27"/>
  <c r="O22" i="27"/>
  <c r="O20" i="27"/>
  <c r="O19" i="27"/>
  <c r="O18" i="27"/>
  <c r="O17" i="27"/>
  <c r="O16" i="27"/>
  <c r="O14" i="27"/>
  <c r="O13" i="27"/>
  <c r="O12" i="27"/>
  <c r="O11" i="27"/>
  <c r="O10" i="27"/>
  <c r="P7" i="27"/>
  <c r="I101" i="27"/>
  <c r="I100" i="27" s="1"/>
  <c r="K53" i="14"/>
  <c r="F141" i="27"/>
  <c r="L42" i="38"/>
  <c r="K41" i="38"/>
  <c r="N201" i="37"/>
  <c r="N204" i="37" s="1"/>
  <c r="AH7" i="15"/>
  <c r="U7" i="15"/>
  <c r="J25" i="17"/>
  <c r="AI7" i="17"/>
  <c r="K81" i="27"/>
  <c r="Q74" i="37"/>
  <c r="Q77" i="37" s="1"/>
  <c r="O92" i="37"/>
  <c r="O95" i="37" s="1"/>
  <c r="C21" i="38"/>
  <c r="E20" i="5"/>
  <c r="D13" i="37"/>
  <c r="D17" i="37" s="1"/>
  <c r="C19" i="38" s="1"/>
  <c r="O49" i="37"/>
  <c r="O48" i="37"/>
  <c r="O46" i="37"/>
  <c r="O45" i="37"/>
  <c r="P44" i="37"/>
  <c r="P51" i="37" s="1"/>
  <c r="N47" i="37"/>
  <c r="O158" i="37"/>
  <c r="O157" i="37"/>
  <c r="O155" i="37"/>
  <c r="O154" i="37"/>
  <c r="P153" i="37"/>
  <c r="P160" i="37" s="1"/>
  <c r="H137" i="27"/>
  <c r="H129" i="27"/>
  <c r="H139" i="27"/>
  <c r="P167" i="37"/>
  <c r="P166" i="37"/>
  <c r="P164" i="37"/>
  <c r="P163" i="37"/>
  <c r="Q162" i="37"/>
  <c r="Q169" i="37" s="1"/>
  <c r="L33" i="14"/>
  <c r="L81" i="14"/>
  <c r="P58" i="37"/>
  <c r="P57" i="37"/>
  <c r="P55" i="37"/>
  <c r="P54" i="37"/>
  <c r="Q53" i="37"/>
  <c r="Q60" i="37" s="1"/>
  <c r="Q176" i="37"/>
  <c r="Q175" i="37"/>
  <c r="Q173" i="37"/>
  <c r="Q172" i="37"/>
  <c r="R171" i="37"/>
  <c r="R178" i="37" s="1"/>
  <c r="G120" i="27"/>
  <c r="J106" i="27"/>
  <c r="J117" i="27" s="1"/>
  <c r="J104" i="27"/>
  <c r="J41" i="27" s="1"/>
  <c r="J98" i="27"/>
  <c r="L86" i="27"/>
  <c r="L80" i="27"/>
  <c r="L81" i="27" s="1"/>
  <c r="L88" i="27"/>
  <c r="K74" i="27"/>
  <c r="K73" i="27" s="1"/>
  <c r="L72" i="27"/>
  <c r="L54" i="27" s="1"/>
  <c r="L36" i="27" s="1"/>
  <c r="R149" i="37"/>
  <c r="R148" i="37"/>
  <c r="R146" i="37"/>
  <c r="R145" i="37"/>
  <c r="S144" i="37"/>
  <c r="S151" i="37" s="1"/>
  <c r="N212" i="37"/>
  <c r="N211" i="37"/>
  <c r="N209" i="37"/>
  <c r="N208" i="37"/>
  <c r="O207" i="37"/>
  <c r="P65" i="37"/>
  <c r="P68" i="37" s="1"/>
  <c r="Q183" i="37"/>
  <c r="Q186" i="37" s="1"/>
  <c r="J224" i="14"/>
  <c r="J79" i="14"/>
  <c r="J100" i="14" s="1"/>
  <c r="M155" i="27"/>
  <c r="M161" i="27"/>
  <c r="M158" i="27"/>
  <c r="M164" i="27"/>
  <c r="M151" i="27" s="1"/>
  <c r="L15" i="8" s="1"/>
  <c r="N162" i="27"/>
  <c r="N160" i="27"/>
  <c r="N156" i="27"/>
  <c r="N154" i="27"/>
  <c r="N169" i="27"/>
  <c r="N168" i="27"/>
  <c r="N167" i="27"/>
  <c r="N166" i="27"/>
  <c r="N165" i="27"/>
  <c r="N159" i="27"/>
  <c r="N157" i="27"/>
  <c r="N9" i="27"/>
  <c r="N21" i="27"/>
  <c r="M11" i="8" s="1"/>
  <c r="H119" i="27"/>
  <c r="R112" i="37"/>
  <c r="R111" i="37"/>
  <c r="R109" i="37"/>
  <c r="R108" i="37"/>
  <c r="S107" i="37"/>
  <c r="O221" i="37"/>
  <c r="O220" i="37"/>
  <c r="O218" i="37"/>
  <c r="O217" i="37"/>
  <c r="P216" i="37"/>
  <c r="D27" i="8"/>
  <c r="E143" i="27"/>
  <c r="E110" i="27" s="1"/>
  <c r="E108" i="27"/>
  <c r="M79" i="8"/>
  <c r="M45" i="8" s="1"/>
  <c r="N78" i="8"/>
  <c r="O203" i="37"/>
  <c r="O202" i="37"/>
  <c r="O200" i="37"/>
  <c r="O199" i="37"/>
  <c r="P198" i="37"/>
  <c r="I128" i="27"/>
  <c r="I118" i="27"/>
  <c r="I126" i="27"/>
  <c r="J90" i="27"/>
  <c r="I92" i="27"/>
  <c r="I91" i="27" s="1"/>
  <c r="L152" i="27"/>
  <c r="R76" i="37"/>
  <c r="R75" i="37"/>
  <c r="R73" i="37"/>
  <c r="R72" i="37"/>
  <c r="S71" i="37"/>
  <c r="S78" i="37" s="1"/>
  <c r="P94" i="37"/>
  <c r="P93" i="37"/>
  <c r="P91" i="37"/>
  <c r="P90" i="37"/>
  <c r="Q89" i="37"/>
  <c r="O26" i="37"/>
  <c r="P27" i="37"/>
  <c r="K111" i="27"/>
  <c r="H31" i="38"/>
  <c r="G19" i="35"/>
  <c r="H19" i="35"/>
  <c r="J18" i="35"/>
  <c r="L122" i="27"/>
  <c r="M17" i="35"/>
  <c r="L17" i="35"/>
  <c r="K124" i="27" s="1"/>
  <c r="K113" i="27" s="1"/>
  <c r="I31" i="38" s="1"/>
  <c r="F21" i="35"/>
  <c r="A20" i="35"/>
  <c r="N81" i="39" l="1"/>
  <c r="O63" i="39"/>
  <c r="O99" i="39" s="1"/>
  <c r="O117" i="39" s="1"/>
  <c r="L171" i="40"/>
  <c r="L189" i="40" s="1"/>
  <c r="M39" i="27"/>
  <c r="N58" i="27"/>
  <c r="N40" i="27" s="1"/>
  <c r="M41" i="8" s="1"/>
  <c r="M53" i="27"/>
  <c r="K130" i="40"/>
  <c r="D130" i="40"/>
  <c r="E130" i="40"/>
  <c r="D81" i="40"/>
  <c r="L82" i="40"/>
  <c r="D82" i="40"/>
  <c r="G19" i="29"/>
  <c r="F20" i="29" s="1"/>
  <c r="M60" i="22"/>
  <c r="J12" i="19"/>
  <c r="O48" i="22"/>
  <c r="O84" i="22" s="1"/>
  <c r="I187" i="40"/>
  <c r="I202" i="40" s="1"/>
  <c r="I17" i="8" s="1"/>
  <c r="N57" i="27"/>
  <c r="M31" i="8" s="1"/>
  <c r="M54" i="27"/>
  <c r="M36" i="27" s="1"/>
  <c r="L80" i="40"/>
  <c r="M152" i="40"/>
  <c r="M170" i="40" s="1"/>
  <c r="M188" i="40" s="1"/>
  <c r="J80" i="40"/>
  <c r="J94" i="40" s="1"/>
  <c r="K80" i="40"/>
  <c r="H80" i="40"/>
  <c r="H94" i="40" s="1"/>
  <c r="I80" i="40"/>
  <c r="I94" i="40" s="1"/>
  <c r="G80" i="40"/>
  <c r="G94" i="40" s="1"/>
  <c r="E80" i="40"/>
  <c r="E98" i="40" s="1"/>
  <c r="R65" i="18"/>
  <c r="R80" i="18" s="1"/>
  <c r="G19" i="28"/>
  <c r="F20" i="28" s="1"/>
  <c r="G130" i="40"/>
  <c r="M20" i="46"/>
  <c r="J90" i="19"/>
  <c r="J20" i="31"/>
  <c r="L111" i="40"/>
  <c r="J20" i="32"/>
  <c r="J93" i="19"/>
  <c r="J20" i="29"/>
  <c r="L147" i="40"/>
  <c r="J20" i="28"/>
  <c r="K187" i="40"/>
  <c r="K202" i="40" s="1"/>
  <c r="K17" i="8" s="1"/>
  <c r="J92" i="19"/>
  <c r="F76" i="40"/>
  <c r="D76" i="40"/>
  <c r="J76" i="40"/>
  <c r="F130" i="40"/>
  <c r="J10" i="19"/>
  <c r="O46" i="22"/>
  <c r="O82" i="22" s="1"/>
  <c r="G26" i="48"/>
  <c r="E76" i="40"/>
  <c r="O80" i="39"/>
  <c r="Q62" i="39"/>
  <c r="H26" i="48"/>
  <c r="J97" i="39"/>
  <c r="J112" i="39" s="1"/>
  <c r="I33" i="8" s="1"/>
  <c r="J76" i="39"/>
  <c r="I97" i="39"/>
  <c r="I112" i="39" s="1"/>
  <c r="H33" i="8" s="1"/>
  <c r="I76" i="39"/>
  <c r="I76" i="40"/>
  <c r="J130" i="40"/>
  <c r="H130" i="40"/>
  <c r="E26" i="48"/>
  <c r="F26" i="48"/>
  <c r="N24" i="22"/>
  <c r="N45" i="22"/>
  <c r="G76" i="40"/>
  <c r="H76" i="40"/>
  <c r="I130" i="40"/>
  <c r="D98" i="40"/>
  <c r="F80" i="40"/>
  <c r="F94" i="40" s="1"/>
  <c r="D79" i="40"/>
  <c r="D97" i="40" s="1"/>
  <c r="K79" i="40"/>
  <c r="R92" i="39"/>
  <c r="L91" i="39"/>
  <c r="M91" i="39"/>
  <c r="N91" i="39"/>
  <c r="S90" i="39"/>
  <c r="R90" i="39"/>
  <c r="Q90" i="39"/>
  <c r="S88" i="39"/>
  <c r="R88" i="39"/>
  <c r="M87" i="39"/>
  <c r="N87" i="39"/>
  <c r="O87" i="39"/>
  <c r="J4" i="25" a="1"/>
  <c r="J4" i="25" s="1"/>
  <c r="J17" i="1" s="1"/>
  <c r="E24" i="48"/>
  <c r="D24" i="48"/>
  <c r="G24" i="48"/>
  <c r="F24" i="48"/>
  <c r="H24" i="48"/>
  <c r="J46" i="38"/>
  <c r="M40" i="37"/>
  <c r="N36" i="37"/>
  <c r="L20" i="45"/>
  <c r="M66" i="40"/>
  <c r="M102" i="40" s="1"/>
  <c r="L65" i="40"/>
  <c r="L101" i="40" s="1"/>
  <c r="J43" i="39"/>
  <c r="K224" i="14"/>
  <c r="C22" i="38"/>
  <c r="N158" i="27"/>
  <c r="G141" i="27"/>
  <c r="G108" i="27" s="1"/>
  <c r="M69" i="40"/>
  <c r="M105" i="40" s="1"/>
  <c r="L67" i="40"/>
  <c r="L103" i="40" s="1"/>
  <c r="L63" i="40"/>
  <c r="M62" i="40"/>
  <c r="M80" i="40" s="1"/>
  <c r="N161" i="27"/>
  <c r="N164" i="27"/>
  <c r="N153" i="27" s="1"/>
  <c r="U23" i="15"/>
  <c r="C23" i="15" s="1"/>
  <c r="O9" i="22"/>
  <c r="N32" i="40"/>
  <c r="N140" i="40" s="1"/>
  <c r="N28" i="40"/>
  <c r="N136" i="40" s="1"/>
  <c r="N154" i="40" s="1"/>
  <c r="N172" i="40" s="1"/>
  <c r="N190" i="40" s="1"/>
  <c r="S20" i="40"/>
  <c r="AJ39" i="3"/>
  <c r="AA39" i="15" s="1"/>
  <c r="AO39" i="15" s="1"/>
  <c r="T20" i="39" s="1"/>
  <c r="T38" i="39" s="1"/>
  <c r="T56" i="39" s="1"/>
  <c r="M39" i="40"/>
  <c r="M147" i="40" s="1"/>
  <c r="M35" i="40"/>
  <c r="M143" i="40" s="1"/>
  <c r="O27" i="22"/>
  <c r="R23" i="3"/>
  <c r="C23" i="3" s="1"/>
  <c r="BE8" i="3"/>
  <c r="AE8" i="3"/>
  <c r="C8" i="3"/>
  <c r="E21" i="29"/>
  <c r="I21" i="29" s="1"/>
  <c r="D22" i="29"/>
  <c r="H21" i="29"/>
  <c r="R36" i="40"/>
  <c r="R144" i="40" s="1"/>
  <c r="T54" i="18"/>
  <c r="H33" i="3"/>
  <c r="P32" i="22"/>
  <c r="AT31" i="3"/>
  <c r="T31" i="3"/>
  <c r="T50" i="18"/>
  <c r="T68" i="18" s="1"/>
  <c r="H29" i="3"/>
  <c r="P28" i="22"/>
  <c r="P46" i="22" s="1"/>
  <c r="P82" i="22" s="1"/>
  <c r="AT27" i="3"/>
  <c r="T27" i="3"/>
  <c r="L73" i="40"/>
  <c r="N9" i="40"/>
  <c r="AQ10" i="3"/>
  <c r="AH10" i="15" s="1"/>
  <c r="AV10" i="15" s="1"/>
  <c r="R38" i="40"/>
  <c r="R146" i="40" s="1"/>
  <c r="R34" i="40"/>
  <c r="R142" i="40" s="1"/>
  <c r="N33" i="40"/>
  <c r="N141" i="40" s="1"/>
  <c r="N14" i="39"/>
  <c r="N32" i="39" s="1"/>
  <c r="N50" i="39" s="1"/>
  <c r="N86" i="39" s="1"/>
  <c r="D25" i="35"/>
  <c r="E24" i="35"/>
  <c r="I24" i="35" s="1"/>
  <c r="N19" i="40"/>
  <c r="AQ20" i="3"/>
  <c r="AH20" i="15" s="1"/>
  <c r="AV20" i="15" s="1"/>
  <c r="AP23" i="3"/>
  <c r="AG8" i="15"/>
  <c r="M22" i="40"/>
  <c r="M25" i="40"/>
  <c r="M133" i="40" s="1"/>
  <c r="M151" i="40" s="1"/>
  <c r="J20" i="30"/>
  <c r="T38" i="22"/>
  <c r="AX37" i="3"/>
  <c r="X37" i="3"/>
  <c r="C8" i="15"/>
  <c r="O12" i="39"/>
  <c r="O30" i="39" s="1"/>
  <c r="O48" i="39" s="1"/>
  <c r="O84" i="39" s="1"/>
  <c r="AS23" i="15"/>
  <c r="L7" i="39"/>
  <c r="L71" i="40"/>
  <c r="O33" i="22"/>
  <c r="J15" i="19" s="1"/>
  <c r="J53" i="19" s="1"/>
  <c r="BE14" i="3"/>
  <c r="J72" i="19" s="1"/>
  <c r="AE14" i="3"/>
  <c r="C14" i="3"/>
  <c r="X60" i="18"/>
  <c r="L39" i="3"/>
  <c r="X56" i="18"/>
  <c r="L35" i="3"/>
  <c r="T55" i="18"/>
  <c r="H34" i="3"/>
  <c r="I58" i="39"/>
  <c r="I79" i="39"/>
  <c r="I94" i="39" s="1"/>
  <c r="M37" i="40"/>
  <c r="M145" i="40" s="1"/>
  <c r="G30" i="3"/>
  <c r="S51" i="18"/>
  <c r="BD23" i="3"/>
  <c r="Q70" i="40"/>
  <c r="K103" i="40"/>
  <c r="K76" i="40"/>
  <c r="G21" i="45"/>
  <c r="H21" i="45"/>
  <c r="J21" i="45" s="1"/>
  <c r="AR13" i="3"/>
  <c r="O12" i="40"/>
  <c r="E13" i="3"/>
  <c r="AR9" i="3"/>
  <c r="O8" i="40"/>
  <c r="E9" i="3"/>
  <c r="J37" i="38"/>
  <c r="J38" i="38"/>
  <c r="O29" i="22"/>
  <c r="BE10" i="3"/>
  <c r="J68" i="19" s="1"/>
  <c r="AE10" i="3"/>
  <c r="C10" i="3"/>
  <c r="L40" i="40"/>
  <c r="O41" i="22"/>
  <c r="J23" i="19" s="1"/>
  <c r="J61" i="19" s="1"/>
  <c r="BE22" i="3"/>
  <c r="J80" i="19" s="1"/>
  <c r="AE22" i="3"/>
  <c r="C22" i="3"/>
  <c r="O39" i="22"/>
  <c r="J21" i="19" s="1"/>
  <c r="J59" i="19" s="1"/>
  <c r="BE20" i="3"/>
  <c r="J78" i="19" s="1"/>
  <c r="AE20" i="3"/>
  <c r="C20" i="3"/>
  <c r="O37" i="22"/>
  <c r="J19" i="19" s="1"/>
  <c r="J57" i="19" s="1"/>
  <c r="BE18" i="3"/>
  <c r="J76" i="19" s="1"/>
  <c r="AE18" i="3"/>
  <c r="C18" i="3"/>
  <c r="N11" i="39"/>
  <c r="N29" i="39" s="1"/>
  <c r="N47" i="39" s="1"/>
  <c r="N83" i="39" s="1"/>
  <c r="S18" i="40"/>
  <c r="AJ37" i="3"/>
  <c r="R44" i="18"/>
  <c r="S29" i="18"/>
  <c r="J26" i="15"/>
  <c r="K22" i="39"/>
  <c r="K25" i="39"/>
  <c r="K40" i="39" s="1"/>
  <c r="I33" i="38" s="1"/>
  <c r="N13" i="40"/>
  <c r="AQ14" i="3"/>
  <c r="AH14" i="15" s="1"/>
  <c r="AV14" i="15" s="1"/>
  <c r="O13" i="39" s="1"/>
  <c r="O31" i="39" s="1"/>
  <c r="O49" i="39" s="1"/>
  <c r="O85" i="39" s="1"/>
  <c r="S16" i="40"/>
  <c r="AJ35" i="3"/>
  <c r="AA35" i="15" s="1"/>
  <c r="AO35" i="15" s="1"/>
  <c r="O15" i="40"/>
  <c r="AR16" i="3"/>
  <c r="E16" i="3"/>
  <c r="N21" i="39"/>
  <c r="N39" i="39" s="1"/>
  <c r="N57" i="39" s="1"/>
  <c r="N93" i="39" s="1"/>
  <c r="N17" i="39"/>
  <c r="N35" i="39" s="1"/>
  <c r="N53" i="39" s="1"/>
  <c r="N89" i="39" s="1"/>
  <c r="N11" i="40"/>
  <c r="AQ12" i="3"/>
  <c r="AH12" i="15" s="1"/>
  <c r="AV12" i="15" s="1"/>
  <c r="O11" i="39" s="1"/>
  <c r="O29" i="39" s="1"/>
  <c r="O47" i="39" s="1"/>
  <c r="E21" i="28"/>
  <c r="I21" i="28" s="1"/>
  <c r="D22" i="28"/>
  <c r="H21" i="28"/>
  <c r="R62" i="18"/>
  <c r="G26" i="3"/>
  <c r="P34" i="22"/>
  <c r="AT33" i="3"/>
  <c r="T33" i="3"/>
  <c r="T52" i="18"/>
  <c r="H31" i="3"/>
  <c r="P30" i="22"/>
  <c r="P48" i="22" s="1"/>
  <c r="P84" i="22" s="1"/>
  <c r="AT29" i="3"/>
  <c r="T29" i="3"/>
  <c r="T66" i="18"/>
  <c r="H27" i="3"/>
  <c r="M31" i="40"/>
  <c r="M139" i="40" s="1"/>
  <c r="AF23" i="15"/>
  <c r="AT8" i="15"/>
  <c r="Z39" i="15"/>
  <c r="AN39" i="15" s="1"/>
  <c r="N21" i="40"/>
  <c r="AQ22" i="3"/>
  <c r="AH22" i="15" s="1"/>
  <c r="AV22" i="15" s="1"/>
  <c r="O21" i="39" s="1"/>
  <c r="O39" i="39" s="1"/>
  <c r="O57" i="39" s="1"/>
  <c r="N17" i="40"/>
  <c r="AQ18" i="3"/>
  <c r="AH18" i="15" s="1"/>
  <c r="AV18" i="15" s="1"/>
  <c r="O17" i="39" s="1"/>
  <c r="O35" i="39" s="1"/>
  <c r="O53" i="39" s="1"/>
  <c r="D23" i="46"/>
  <c r="E22" i="46"/>
  <c r="I22" i="46" s="1"/>
  <c r="E21" i="30"/>
  <c r="I21" i="30" s="1"/>
  <c r="D22" i="30"/>
  <c r="H21" i="30"/>
  <c r="Q74" i="40"/>
  <c r="X58" i="18"/>
  <c r="L37" i="3"/>
  <c r="D24" i="45"/>
  <c r="E23" i="45"/>
  <c r="I23" i="45" s="1"/>
  <c r="N30" i="40"/>
  <c r="N138" i="40" s="1"/>
  <c r="N26" i="40"/>
  <c r="N134" i="40" s="1"/>
  <c r="G32" i="3"/>
  <c r="S53" i="18"/>
  <c r="M27" i="40"/>
  <c r="M135" i="40" s="1"/>
  <c r="M153" i="40" s="1"/>
  <c r="M171" i="40" s="1"/>
  <c r="M189" i="40" s="1"/>
  <c r="T40" i="22"/>
  <c r="AX39" i="3"/>
  <c r="X39" i="3"/>
  <c r="T36" i="22"/>
  <c r="AX35" i="3"/>
  <c r="X35" i="3"/>
  <c r="P35" i="22"/>
  <c r="AT34" i="3"/>
  <c r="T34" i="3"/>
  <c r="O31" i="22"/>
  <c r="J13" i="19" s="1"/>
  <c r="J51" i="19" s="1"/>
  <c r="BE12" i="3"/>
  <c r="J70" i="19" s="1"/>
  <c r="AE12" i="3"/>
  <c r="C12" i="3"/>
  <c r="N7" i="40"/>
  <c r="AQ8" i="3"/>
  <c r="AD23" i="3"/>
  <c r="N42" i="22"/>
  <c r="A22" i="45"/>
  <c r="F23" i="45"/>
  <c r="O14" i="40"/>
  <c r="AR15" i="3"/>
  <c r="E15" i="3"/>
  <c r="O10" i="40"/>
  <c r="AR11" i="3"/>
  <c r="E11" i="3"/>
  <c r="E21" i="31"/>
  <c r="I21" i="31" s="1"/>
  <c r="D22" i="31"/>
  <c r="H21" i="31"/>
  <c r="G28" i="3"/>
  <c r="L133" i="40"/>
  <c r="Q72" i="40"/>
  <c r="M68" i="40"/>
  <c r="M64" i="40"/>
  <c r="M82" i="40" s="1"/>
  <c r="S61" i="18"/>
  <c r="G40" i="3"/>
  <c r="S59" i="18"/>
  <c r="G38" i="3"/>
  <c r="S57" i="18"/>
  <c r="G36" i="3"/>
  <c r="M29" i="40"/>
  <c r="M137" i="40" s="1"/>
  <c r="E21" i="32"/>
  <c r="I21" i="32" s="1"/>
  <c r="D22" i="32"/>
  <c r="H21" i="32"/>
  <c r="D22" i="38"/>
  <c r="G22" i="46"/>
  <c r="H22" i="46"/>
  <c r="J22" i="46" s="1"/>
  <c r="P128" i="37"/>
  <c r="P131" i="37" s="1"/>
  <c r="J21" i="46"/>
  <c r="F24" i="46"/>
  <c r="A23" i="46"/>
  <c r="K41" i="37"/>
  <c r="L39" i="37"/>
  <c r="P56" i="37"/>
  <c r="P59" i="37" s="1"/>
  <c r="O27" i="27"/>
  <c r="N12" i="8" s="1"/>
  <c r="F27" i="32"/>
  <c r="G26" i="32"/>
  <c r="N112" i="27"/>
  <c r="M42" i="8" s="1"/>
  <c r="G23" i="31"/>
  <c r="F24" i="31"/>
  <c r="R147" i="37"/>
  <c r="R150" i="37" s="1"/>
  <c r="O15" i="27"/>
  <c r="N10" i="8" s="1"/>
  <c r="R110" i="37"/>
  <c r="R113" i="37" s="1"/>
  <c r="O9" i="27"/>
  <c r="N9" i="8" s="1"/>
  <c r="G24" i="30"/>
  <c r="F25" i="30"/>
  <c r="E142" i="27"/>
  <c r="E109" i="27" s="1"/>
  <c r="N24" i="37"/>
  <c r="O35" i="37" s="1"/>
  <c r="O40" i="8" s="1"/>
  <c r="O21" i="27"/>
  <c r="N11" i="8" s="1"/>
  <c r="N63" i="27"/>
  <c r="N138" i="37"/>
  <c r="N141" i="37" s="1"/>
  <c r="O156" i="37"/>
  <c r="O159" i="37" s="1"/>
  <c r="R183" i="37"/>
  <c r="R186" i="37" s="1"/>
  <c r="O192" i="37"/>
  <c r="O195" i="37" s="1"/>
  <c r="R74" i="37"/>
  <c r="R77" i="37" s="1"/>
  <c r="O201" i="37"/>
  <c r="O204" i="37" s="1"/>
  <c r="N20" i="37"/>
  <c r="O34" i="37" s="1"/>
  <c r="O39" i="8" s="1"/>
  <c r="P8" i="37"/>
  <c r="F24" i="5"/>
  <c r="P10" i="37"/>
  <c r="F26" i="5"/>
  <c r="Q16" i="37"/>
  <c r="G34" i="5"/>
  <c r="Q9" i="37"/>
  <c r="G25" i="5"/>
  <c r="Q11" i="37"/>
  <c r="G27" i="5"/>
  <c r="Q7" i="37"/>
  <c r="G23" i="5"/>
  <c r="P15" i="37"/>
  <c r="F33" i="5"/>
  <c r="O20" i="38"/>
  <c r="P12" i="37"/>
  <c r="Q14" i="37"/>
  <c r="G32" i="5"/>
  <c r="L83" i="27"/>
  <c r="L82" i="27" s="1"/>
  <c r="G14" i="5"/>
  <c r="T71" i="37"/>
  <c r="T78" i="37" s="1"/>
  <c r="S76" i="37"/>
  <c r="S75" i="37"/>
  <c r="S73" i="37"/>
  <c r="S72" i="37"/>
  <c r="Q198" i="37"/>
  <c r="P203" i="37"/>
  <c r="P202" i="37"/>
  <c r="P200" i="37"/>
  <c r="P199" i="37"/>
  <c r="T107" i="37"/>
  <c r="S112" i="37"/>
  <c r="S111" i="37"/>
  <c r="S109" i="37"/>
  <c r="S108" i="37"/>
  <c r="K92" i="27"/>
  <c r="K91" i="27" s="1"/>
  <c r="M152" i="27"/>
  <c r="P207" i="37"/>
  <c r="O212" i="37"/>
  <c r="O211" i="37"/>
  <c r="O209" i="37"/>
  <c r="O208" i="37"/>
  <c r="N210" i="37"/>
  <c r="N213" i="37" s="1"/>
  <c r="J99" i="27"/>
  <c r="J126" i="27"/>
  <c r="J128" i="27"/>
  <c r="J118" i="27"/>
  <c r="R53" i="37"/>
  <c r="R60" i="37" s="1"/>
  <c r="Q58" i="37"/>
  <c r="Q57" i="37"/>
  <c r="Q55" i="37"/>
  <c r="Q54" i="37"/>
  <c r="L32" i="14"/>
  <c r="L53" i="14" s="1"/>
  <c r="L80" i="14"/>
  <c r="H148" i="27"/>
  <c r="H115" i="27" s="1"/>
  <c r="H15" i="5" s="1"/>
  <c r="H140" i="27"/>
  <c r="H107" i="27" s="1"/>
  <c r="Q153" i="37"/>
  <c r="Q160" i="37" s="1"/>
  <c r="P158" i="37"/>
  <c r="P154" i="37"/>
  <c r="P157" i="37"/>
  <c r="P155" i="37"/>
  <c r="P49" i="37"/>
  <c r="P48" i="37"/>
  <c r="P46" i="37"/>
  <c r="P45" i="37"/>
  <c r="Q44" i="37"/>
  <c r="Q51" i="37" s="1"/>
  <c r="O47" i="37"/>
  <c r="J25" i="15"/>
  <c r="AI7" i="15"/>
  <c r="L41" i="38"/>
  <c r="M42" i="38"/>
  <c r="F143" i="27"/>
  <c r="F110" i="27" s="1"/>
  <c r="F108" i="27"/>
  <c r="O70" i="27"/>
  <c r="O147" i="27"/>
  <c r="O146" i="27"/>
  <c r="O145" i="27"/>
  <c r="O144" i="27"/>
  <c r="O136" i="27"/>
  <c r="O135" i="27"/>
  <c r="O134" i="27"/>
  <c r="O133" i="27"/>
  <c r="O103" i="27"/>
  <c r="O102" i="27"/>
  <c r="O94" i="27"/>
  <c r="O93" i="27"/>
  <c r="O85" i="27"/>
  <c r="O84" i="27"/>
  <c r="O76" i="27"/>
  <c r="O75" i="27"/>
  <c r="O68" i="27"/>
  <c r="O67" i="27"/>
  <c r="O58" i="27" s="1"/>
  <c r="O40" i="27" s="1"/>
  <c r="N41" i="8" s="1"/>
  <c r="O66" i="27"/>
  <c r="O62" i="27"/>
  <c r="O123" i="27"/>
  <c r="M153" i="27"/>
  <c r="O140" i="37"/>
  <c r="O139" i="37"/>
  <c r="O137" i="37"/>
  <c r="O136" i="37"/>
  <c r="P135" i="37"/>
  <c r="P142" i="37" s="1"/>
  <c r="S62" i="37"/>
  <c r="S69" i="37" s="1"/>
  <c r="R67" i="37"/>
  <c r="R66" i="37"/>
  <c r="R64" i="37"/>
  <c r="R63" i="37"/>
  <c r="Q65" i="37"/>
  <c r="Q68" i="37" s="1"/>
  <c r="Q189" i="37"/>
  <c r="P194" i="37"/>
  <c r="P190" i="37"/>
  <c r="P193" i="37"/>
  <c r="P191" i="37"/>
  <c r="S98" i="37"/>
  <c r="R103" i="37"/>
  <c r="R99" i="37"/>
  <c r="M33" i="14"/>
  <c r="M81" i="14"/>
  <c r="H130" i="27"/>
  <c r="K100" i="14"/>
  <c r="R125" i="37"/>
  <c r="Q130" i="37"/>
  <c r="Q129" i="37"/>
  <c r="Q127" i="37"/>
  <c r="Q126" i="37"/>
  <c r="O102" i="14"/>
  <c r="P73" i="14"/>
  <c r="P72" i="14"/>
  <c r="P71" i="14"/>
  <c r="P70" i="14"/>
  <c r="P69" i="14"/>
  <c r="P68" i="14"/>
  <c r="P67" i="14"/>
  <c r="P66" i="14"/>
  <c r="P65" i="14"/>
  <c r="P62" i="14"/>
  <c r="P61" i="14"/>
  <c r="P60" i="14"/>
  <c r="P59" i="14"/>
  <c r="P58" i="14"/>
  <c r="P57" i="14"/>
  <c r="Q6" i="14"/>
  <c r="P55" i="14"/>
  <c r="Q27" i="37"/>
  <c r="P26" i="37"/>
  <c r="R89" i="37"/>
  <c r="Q94" i="37"/>
  <c r="Q93" i="37"/>
  <c r="Q91" i="37"/>
  <c r="Q90" i="37"/>
  <c r="P92" i="37"/>
  <c r="P95" i="37" s="1"/>
  <c r="J92" i="27"/>
  <c r="J91" i="27" s="1"/>
  <c r="I139" i="27"/>
  <c r="I137" i="27"/>
  <c r="I129" i="27"/>
  <c r="I130" i="27" s="1"/>
  <c r="O78" i="8"/>
  <c r="N79" i="8"/>
  <c r="N45" i="8" s="1"/>
  <c r="Q216" i="37"/>
  <c r="P221" i="37"/>
  <c r="P220" i="37"/>
  <c r="P218" i="37"/>
  <c r="P217" i="37"/>
  <c r="O219" i="37"/>
  <c r="O222" i="37" s="1"/>
  <c r="H121" i="27"/>
  <c r="H120" i="27" s="1"/>
  <c r="M9" i="8"/>
  <c r="M8" i="8" s="1"/>
  <c r="N8" i="27"/>
  <c r="N155" i="27"/>
  <c r="T144" i="37"/>
  <c r="T151" i="37" s="1"/>
  <c r="S149" i="37"/>
  <c r="S145" i="37"/>
  <c r="S148" i="37"/>
  <c r="S146" i="37"/>
  <c r="L74" i="27"/>
  <c r="L73" i="27" s="1"/>
  <c r="L95" i="27"/>
  <c r="L89" i="27"/>
  <c r="L97" i="27"/>
  <c r="S171" i="37"/>
  <c r="S178" i="37" s="1"/>
  <c r="R176" i="37"/>
  <c r="R172" i="37"/>
  <c r="R175" i="37"/>
  <c r="R173" i="37"/>
  <c r="Q174" i="37"/>
  <c r="Q177" i="37" s="1"/>
  <c r="R162" i="37"/>
  <c r="R169" i="37" s="1"/>
  <c r="Q166" i="37"/>
  <c r="Q164" i="37"/>
  <c r="Q167" i="37"/>
  <c r="Q163" i="37"/>
  <c r="P165" i="37"/>
  <c r="P168" i="37" s="1"/>
  <c r="N50" i="37"/>
  <c r="K83" i="27"/>
  <c r="K82" i="27" s="1"/>
  <c r="AL25" i="17"/>
  <c r="AM25" i="17" s="1"/>
  <c r="AN25" i="17" s="1"/>
  <c r="AO25" i="17" s="1"/>
  <c r="AP25" i="17" s="1"/>
  <c r="AQ25" i="17" s="1"/>
  <c r="AR25" i="17" s="1"/>
  <c r="AS25" i="17" s="1"/>
  <c r="AT25" i="17" s="1"/>
  <c r="AU25" i="17" s="1"/>
  <c r="AV25" i="17" s="1"/>
  <c r="AW25" i="17" s="1"/>
  <c r="X25" i="17"/>
  <c r="K25" i="17"/>
  <c r="P150" i="27"/>
  <c r="P43" i="27"/>
  <c r="P52" i="27" s="1"/>
  <c r="P34" i="27"/>
  <c r="P32" i="27"/>
  <c r="C74" i="6" s="1"/>
  <c r="P31" i="27"/>
  <c r="C73" i="6" s="1"/>
  <c r="P30" i="27"/>
  <c r="C72" i="6" s="1"/>
  <c r="P29" i="27"/>
  <c r="C71" i="6" s="1"/>
  <c r="P28" i="27"/>
  <c r="P26" i="27"/>
  <c r="C68" i="6" s="1"/>
  <c r="P25" i="27"/>
  <c r="C67" i="6" s="1"/>
  <c r="P24" i="27"/>
  <c r="C66" i="6" s="1"/>
  <c r="P23" i="27"/>
  <c r="C65" i="6" s="1"/>
  <c r="P22" i="27"/>
  <c r="P20" i="27"/>
  <c r="C62" i="6" s="1"/>
  <c r="P19" i="27"/>
  <c r="C61" i="6" s="1"/>
  <c r="P18" i="27"/>
  <c r="C60" i="6" s="1"/>
  <c r="P17" i="27"/>
  <c r="C59" i="6" s="1"/>
  <c r="P16" i="27"/>
  <c r="P14" i="27"/>
  <c r="C56" i="6" s="1"/>
  <c r="P13" i="27"/>
  <c r="C55" i="6" s="1"/>
  <c r="P12" i="27"/>
  <c r="C54" i="6" s="1"/>
  <c r="P11" i="27"/>
  <c r="C53" i="6" s="1"/>
  <c r="P10" i="27"/>
  <c r="Q7" i="27"/>
  <c r="P61" i="27"/>
  <c r="O169" i="27"/>
  <c r="O168" i="27"/>
  <c r="O167" i="27"/>
  <c r="O166" i="27"/>
  <c r="O165" i="27"/>
  <c r="O159" i="27"/>
  <c r="O157" i="27"/>
  <c r="O162" i="27"/>
  <c r="O160" i="27"/>
  <c r="O156" i="27"/>
  <c r="O154" i="27"/>
  <c r="N77" i="27"/>
  <c r="N71" i="27"/>
  <c r="N72" i="27" s="1"/>
  <c r="N79" i="27"/>
  <c r="T180" i="37"/>
  <c r="T187" i="37" s="1"/>
  <c r="S185" i="37"/>
  <c r="S181" i="37"/>
  <c r="S184" i="37"/>
  <c r="S182" i="37"/>
  <c r="G67" i="38"/>
  <c r="F66" i="38"/>
  <c r="F69" i="38"/>
  <c r="F74" i="38" s="1"/>
  <c r="E74" i="38"/>
  <c r="K106" i="27"/>
  <c r="K117" i="27" s="1"/>
  <c r="K104" i="27"/>
  <c r="K41" i="27" s="1"/>
  <c r="K98" i="27"/>
  <c r="Q116" i="37"/>
  <c r="P121" i="37"/>
  <c r="P120" i="37"/>
  <c r="P118" i="37"/>
  <c r="P117" i="37"/>
  <c r="O119" i="37"/>
  <c r="O122" i="37" s="1"/>
  <c r="Q80" i="37"/>
  <c r="P85" i="37"/>
  <c r="P84" i="37"/>
  <c r="P82" i="37"/>
  <c r="P81" i="37"/>
  <c r="O83" i="37"/>
  <c r="O86" i="37" s="1"/>
  <c r="N38" i="14"/>
  <c r="N85" i="14" s="1"/>
  <c r="N37" i="14"/>
  <c r="N84" i="14" s="1"/>
  <c r="N36" i="14"/>
  <c r="N83" i="14" s="1"/>
  <c r="N35" i="14"/>
  <c r="N82" i="14" s="1"/>
  <c r="N34" i="14"/>
  <c r="O31" i="14"/>
  <c r="N49" i="14"/>
  <c r="N96" i="14" s="1"/>
  <c r="N48" i="14"/>
  <c r="N95" i="14" s="1"/>
  <c r="N47" i="14"/>
  <c r="N94" i="14" s="1"/>
  <c r="N46" i="14"/>
  <c r="N93" i="14" s="1"/>
  <c r="N45" i="14"/>
  <c r="N92" i="14" s="1"/>
  <c r="N44" i="14"/>
  <c r="N91" i="14" s="1"/>
  <c r="N43" i="14"/>
  <c r="N90" i="14" s="1"/>
  <c r="N42" i="14"/>
  <c r="N89" i="14" s="1"/>
  <c r="N41" i="14"/>
  <c r="N88" i="14" s="1"/>
  <c r="N40" i="14"/>
  <c r="M39" i="14"/>
  <c r="M87" i="14"/>
  <c r="L231" i="14"/>
  <c r="L159" i="14"/>
  <c r="L86" i="14"/>
  <c r="I119" i="27"/>
  <c r="G132" i="27"/>
  <c r="M74" i="27"/>
  <c r="M73" i="27" s="1"/>
  <c r="M88" i="27"/>
  <c r="M86" i="27"/>
  <c r="M80" i="27"/>
  <c r="M81" i="27" s="1"/>
  <c r="G20" i="35"/>
  <c r="H20" i="35"/>
  <c r="K125" i="27"/>
  <c r="K114" i="27" s="1"/>
  <c r="J32" i="8" s="1"/>
  <c r="J30" i="8" s="1"/>
  <c r="L111" i="27"/>
  <c r="M122" i="27"/>
  <c r="J19" i="35"/>
  <c r="F22" i="35"/>
  <c r="A21" i="35"/>
  <c r="M18" i="35"/>
  <c r="L125" i="27" s="1"/>
  <c r="L114" i="27" s="1"/>
  <c r="K32" i="8" s="1"/>
  <c r="K30" i="8" s="1"/>
  <c r="L18" i="35"/>
  <c r="L124" i="27" s="1"/>
  <c r="L113" i="27" s="1"/>
  <c r="M35" i="27" l="1"/>
  <c r="L14" i="8"/>
  <c r="L13" i="8" s="1"/>
  <c r="N53" i="27"/>
  <c r="E99" i="40"/>
  <c r="H99" i="40"/>
  <c r="J99" i="40"/>
  <c r="I99" i="40"/>
  <c r="F99" i="40"/>
  <c r="K99" i="40"/>
  <c r="G99" i="40"/>
  <c r="L81" i="40"/>
  <c r="L94" i="40" s="1"/>
  <c r="D99" i="40"/>
  <c r="H100" i="40"/>
  <c r="E100" i="40"/>
  <c r="I100" i="40"/>
  <c r="F100" i="40"/>
  <c r="D100" i="40"/>
  <c r="K100" i="40"/>
  <c r="L100" i="40"/>
  <c r="J100" i="40"/>
  <c r="G100" i="40"/>
  <c r="G20" i="29"/>
  <c r="F21" i="29" s="1"/>
  <c r="M75" i="40"/>
  <c r="M111" i="40" s="1"/>
  <c r="J50" i="19"/>
  <c r="J88" i="19" s="1"/>
  <c r="P12" i="19"/>
  <c r="P50" i="19" s="1"/>
  <c r="N39" i="27"/>
  <c r="J11" i="19"/>
  <c r="O47" i="22"/>
  <c r="O83" i="22" s="1"/>
  <c r="S67" i="18"/>
  <c r="O57" i="27"/>
  <c r="N31" i="8" s="1"/>
  <c r="N54" i="27"/>
  <c r="N36" i="27" s="1"/>
  <c r="N152" i="40"/>
  <c r="N170" i="40" s="1"/>
  <c r="N188" i="40" s="1"/>
  <c r="K94" i="40"/>
  <c r="E94" i="40"/>
  <c r="G20" i="28"/>
  <c r="F21" i="28" s="1"/>
  <c r="J115" i="39"/>
  <c r="J130" i="39" s="1"/>
  <c r="I34" i="8" s="1"/>
  <c r="O93" i="39"/>
  <c r="J89" i="19"/>
  <c r="O89" i="39"/>
  <c r="O83" i="39"/>
  <c r="J91" i="19"/>
  <c r="J48" i="19"/>
  <c r="J86" i="19" s="1"/>
  <c r="P10" i="19"/>
  <c r="P48" i="19" s="1"/>
  <c r="S65" i="18"/>
  <c r="O45" i="22"/>
  <c r="D26" i="48"/>
  <c r="Q98" i="39"/>
  <c r="Q116" i="39" s="1"/>
  <c r="L148" i="40"/>
  <c r="L151" i="40"/>
  <c r="M169" i="40"/>
  <c r="M184" i="40" s="1"/>
  <c r="M16" i="8" s="1"/>
  <c r="M166" i="40"/>
  <c r="I115" i="39"/>
  <c r="I130" i="39" s="1"/>
  <c r="H34" i="8" s="1"/>
  <c r="J58" i="39"/>
  <c r="K61" i="39"/>
  <c r="L97" i="40"/>
  <c r="N60" i="22"/>
  <c r="N81" i="22"/>
  <c r="N96" i="22" s="1"/>
  <c r="H98" i="40"/>
  <c r="I98" i="40"/>
  <c r="F98" i="40"/>
  <c r="J98" i="40"/>
  <c r="L98" i="40"/>
  <c r="G98" i="40"/>
  <c r="K98" i="40"/>
  <c r="M98" i="40"/>
  <c r="K97" i="40"/>
  <c r="D94" i="40"/>
  <c r="E97" i="40"/>
  <c r="H97" i="40"/>
  <c r="F97" i="40"/>
  <c r="I97" i="40"/>
  <c r="G97" i="40"/>
  <c r="J97" i="40"/>
  <c r="O86" i="39"/>
  <c r="V23" i="38"/>
  <c r="AG15" i="38"/>
  <c r="AG16" i="38" s="1"/>
  <c r="AG17" i="38" s="1"/>
  <c r="AH26" i="8" s="1"/>
  <c r="N23" i="38"/>
  <c r="AJ10" i="38"/>
  <c r="AJ28" i="38" s="1"/>
  <c r="AR15" i="38"/>
  <c r="AR16" i="38" s="1"/>
  <c r="AR30" i="38" s="1"/>
  <c r="AT15" i="38"/>
  <c r="AT16" i="38" s="1"/>
  <c r="AT17" i="38" s="1"/>
  <c r="AU26" i="8" s="1"/>
  <c r="F15" i="38"/>
  <c r="F16" i="38" s="1"/>
  <c r="F30" i="38" s="1"/>
  <c r="BD15" i="38"/>
  <c r="BD16" i="38" s="1"/>
  <c r="BD30" i="38" s="1"/>
  <c r="G15" i="38"/>
  <c r="G16" i="38" s="1"/>
  <c r="G30" i="38" s="1"/>
  <c r="AE23" i="38"/>
  <c r="Z10" i="38"/>
  <c r="Z28" i="38" s="1"/>
  <c r="BF23" i="38"/>
  <c r="Z23" i="38"/>
  <c r="BA15" i="38"/>
  <c r="BA16" i="38" s="1"/>
  <c r="BA17" i="38" s="1"/>
  <c r="BB26" i="8" s="1"/>
  <c r="U15" i="38"/>
  <c r="U16" i="38" s="1"/>
  <c r="U17" i="38" s="1"/>
  <c r="V26" i="8" s="1"/>
  <c r="AW10" i="38"/>
  <c r="AW11" i="38" s="1"/>
  <c r="AW12" i="38" s="1"/>
  <c r="AX25" i="8" s="1"/>
  <c r="Q10" i="38"/>
  <c r="Q11" i="38" s="1"/>
  <c r="Q29" i="38" s="1"/>
  <c r="AV23" i="38"/>
  <c r="P23" i="38"/>
  <c r="AQ15" i="38"/>
  <c r="AQ16" i="38" s="1"/>
  <c r="AQ30" i="38" s="1"/>
  <c r="K15" i="38"/>
  <c r="K16" i="38" s="1"/>
  <c r="K30" i="38" s="1"/>
  <c r="G10" i="38"/>
  <c r="G28" i="38" s="1"/>
  <c r="E23" i="38"/>
  <c r="BH10" i="38"/>
  <c r="BH11" i="38" s="1"/>
  <c r="BH29" i="38" s="1"/>
  <c r="BC23" i="38"/>
  <c r="AT10" i="38"/>
  <c r="AT11" i="38" s="1"/>
  <c r="AT12" i="38" s="1"/>
  <c r="AU25" i="8" s="1"/>
  <c r="M2" i="25"/>
  <c r="K10" i="38"/>
  <c r="K28" i="38" s="1"/>
  <c r="I23" i="38"/>
  <c r="D15" i="38"/>
  <c r="D16" i="38" s="1"/>
  <c r="D30" i="38" s="1"/>
  <c r="AU23" i="38"/>
  <c r="AL10" i="38"/>
  <c r="AL28" i="38" s="1"/>
  <c r="AH23" i="38"/>
  <c r="Y10" i="38"/>
  <c r="Y11" i="38" s="1"/>
  <c r="Y29" i="38" s="1"/>
  <c r="X23" i="38"/>
  <c r="W10" i="38"/>
  <c r="W28" i="38" s="1"/>
  <c r="P15" i="38"/>
  <c r="P16" i="38" s="1"/>
  <c r="P17" i="38" s="1"/>
  <c r="Q26" i="8" s="1"/>
  <c r="R15" i="38"/>
  <c r="R16" i="38" s="1"/>
  <c r="R17" i="38" s="1"/>
  <c r="S26" i="8" s="1"/>
  <c r="AA10" i="38"/>
  <c r="AA28" i="38" s="1"/>
  <c r="T15" i="38"/>
  <c r="T16" i="38" s="1"/>
  <c r="T30" i="38" s="1"/>
  <c r="J15" i="38"/>
  <c r="J16" i="38" s="1"/>
  <c r="J30" i="38" s="1"/>
  <c r="C15" i="38"/>
  <c r="C16" i="38" s="1"/>
  <c r="C17" i="38" s="1"/>
  <c r="D26" i="8" s="1"/>
  <c r="D23" i="38"/>
  <c r="D24" i="38" s="1"/>
  <c r="D32" i="38" s="1"/>
  <c r="AX10" i="38"/>
  <c r="AX11" i="38" s="1"/>
  <c r="AX29" i="38" s="1"/>
  <c r="H10" i="38"/>
  <c r="H11" i="38" s="1"/>
  <c r="H12" i="38" s="1"/>
  <c r="I25" i="8" s="1"/>
  <c r="J10" i="38"/>
  <c r="J28" i="38" s="1"/>
  <c r="R10" i="38"/>
  <c r="R11" i="38" s="1"/>
  <c r="R29" i="38" s="1"/>
  <c r="AZ10" i="38"/>
  <c r="AZ11" i="38" s="1"/>
  <c r="AZ12" i="38" s="1"/>
  <c r="BA25" i="8" s="1"/>
  <c r="AI10" i="38"/>
  <c r="AI11" i="38" s="1"/>
  <c r="AI12" i="38" s="1"/>
  <c r="AJ25" i="8" s="1"/>
  <c r="Z15" i="38"/>
  <c r="Z16" i="38" s="1"/>
  <c r="Z17" i="38" s="1"/>
  <c r="AA26" i="8" s="1"/>
  <c r="S23" i="38"/>
  <c r="AX23" i="38"/>
  <c r="R23" i="38"/>
  <c r="AS15" i="38"/>
  <c r="AS16" i="38" s="1"/>
  <c r="AS17" i="38" s="1"/>
  <c r="AT26" i="8" s="1"/>
  <c r="M15" i="38"/>
  <c r="M16" i="38" s="1"/>
  <c r="M17" i="38" s="1"/>
  <c r="N26" i="8" s="1"/>
  <c r="AO10" i="38"/>
  <c r="AO11" i="38" s="1"/>
  <c r="AO12" i="38" s="1"/>
  <c r="AP25" i="8" s="1"/>
  <c r="I10" i="38"/>
  <c r="I11" i="38" s="1"/>
  <c r="I12" i="38" s="1"/>
  <c r="J25" i="8" s="1"/>
  <c r="AN23" i="38"/>
  <c r="H23" i="38"/>
  <c r="AI15" i="38"/>
  <c r="AI16" i="38" s="1"/>
  <c r="AI30" i="38" s="1"/>
  <c r="BC10" i="38"/>
  <c r="BC28" i="38" s="1"/>
  <c r="BA23" i="38"/>
  <c r="AV15" i="38"/>
  <c r="AV16" i="38" s="1"/>
  <c r="AV17" i="38" s="1"/>
  <c r="AW26" i="8" s="1"/>
  <c r="AR10" i="38"/>
  <c r="AR11" i="38" s="1"/>
  <c r="AR29" i="38" s="1"/>
  <c r="W23" i="38"/>
  <c r="N10" i="38"/>
  <c r="N11" i="38" s="1"/>
  <c r="N12" i="38" s="1"/>
  <c r="O25" i="8" s="1"/>
  <c r="BG10" i="38"/>
  <c r="BG28" i="38" s="1"/>
  <c r="BE23" i="38"/>
  <c r="AZ15" i="38"/>
  <c r="AZ16" i="38" s="1"/>
  <c r="AZ30" i="38" s="1"/>
  <c r="AV10" i="38"/>
  <c r="AV28" i="38" s="1"/>
  <c r="O23" i="38"/>
  <c r="F10" i="38"/>
  <c r="F11" i="38" s="1"/>
  <c r="F12" i="38" s="1"/>
  <c r="G25" i="8" s="1"/>
  <c r="T10" i="38"/>
  <c r="T28" i="38" s="1"/>
  <c r="AE15" i="38"/>
  <c r="AE16" i="38" s="1"/>
  <c r="AE17" i="38" s="1"/>
  <c r="AF26" i="8" s="1"/>
  <c r="AY10" i="38"/>
  <c r="AY28" i="38" s="1"/>
  <c r="BF15" i="38"/>
  <c r="BF16" i="38" s="1"/>
  <c r="BF30" i="38" s="1"/>
  <c r="M3" i="25"/>
  <c r="W15" i="38"/>
  <c r="W16" i="38" s="1"/>
  <c r="W17" i="38" s="1"/>
  <c r="X26" i="8" s="1"/>
  <c r="AM23" i="38"/>
  <c r="AG23" i="38"/>
  <c r="AA23" i="38"/>
  <c r="AH10" i="38"/>
  <c r="AH11" i="38" s="1"/>
  <c r="AH12" i="38" s="1"/>
  <c r="AI25" i="8" s="1"/>
  <c r="AP23" i="38"/>
  <c r="J23" i="38"/>
  <c r="AK15" i="38"/>
  <c r="AK16" i="38" s="1"/>
  <c r="AK17" i="38" s="1"/>
  <c r="AL26" i="8" s="1"/>
  <c r="E15" i="38"/>
  <c r="E16" i="38" s="1"/>
  <c r="E17" i="38" s="1"/>
  <c r="F26" i="8" s="1"/>
  <c r="AG10" i="38"/>
  <c r="AG11" i="38" s="1"/>
  <c r="AG12" i="38" s="1"/>
  <c r="AH25" i="8" s="1"/>
  <c r="C77" i="38"/>
  <c r="D19" i="8" s="1"/>
  <c r="D21" i="8" s="1"/>
  <c r="AF23" i="38"/>
  <c r="BG15" i="38"/>
  <c r="BG16" i="38" s="1"/>
  <c r="BG30" i="38" s="1"/>
  <c r="AA15" i="38"/>
  <c r="AA16" i="38" s="1"/>
  <c r="AA30" i="38" s="1"/>
  <c r="AM10" i="38"/>
  <c r="AM28" i="38" s="1"/>
  <c r="AK23" i="38"/>
  <c r="AF15" i="38"/>
  <c r="AF16" i="38" s="1"/>
  <c r="AF17" i="38" s="1"/>
  <c r="AG26" i="8" s="1"/>
  <c r="AB10" i="38"/>
  <c r="AB11" i="38" s="1"/>
  <c r="AB29" i="38" s="1"/>
  <c r="AX15" i="38"/>
  <c r="AX16" i="38" s="1"/>
  <c r="AX17" i="38" s="1"/>
  <c r="AY26" i="8" s="1"/>
  <c r="AI23" i="38"/>
  <c r="AQ10" i="38"/>
  <c r="AQ28" i="38" s="1"/>
  <c r="AO23" i="38"/>
  <c r="AJ15" i="38"/>
  <c r="AJ16" i="38" s="1"/>
  <c r="AJ30" i="38" s="1"/>
  <c r="AF10" i="38"/>
  <c r="AF28" i="38" s="1"/>
  <c r="AP15" i="38"/>
  <c r="AP16" i="38" s="1"/>
  <c r="AP30" i="38" s="1"/>
  <c r="AQ23" i="38"/>
  <c r="AL23" i="38"/>
  <c r="M4" i="25"/>
  <c r="AN15" i="38"/>
  <c r="AN16" i="38" s="1"/>
  <c r="AN30" i="38" s="1"/>
  <c r="Q23" i="38"/>
  <c r="K23" i="38"/>
  <c r="BB15" i="38"/>
  <c r="BB16" i="38" s="1"/>
  <c r="BB17" i="38" s="1"/>
  <c r="BC26" i="8" s="1"/>
  <c r="BI23" i="38"/>
  <c r="AD10" i="38"/>
  <c r="AD28" i="38" s="1"/>
  <c r="AB15" i="38"/>
  <c r="AB16" i="38" s="1"/>
  <c r="AB17" i="38" s="1"/>
  <c r="AC26" i="8" s="1"/>
  <c r="AD15" i="38"/>
  <c r="AD16" i="38" s="1"/>
  <c r="AD17" i="38" s="1"/>
  <c r="AE26" i="8" s="1"/>
  <c r="C80" i="38"/>
  <c r="D43" i="8" s="1"/>
  <c r="BI15" i="38"/>
  <c r="BI16" i="38" s="1"/>
  <c r="BI17" i="38" s="1"/>
  <c r="BJ26" i="8" s="1"/>
  <c r="AC15" i="38"/>
  <c r="AC16" i="38" s="1"/>
  <c r="AC17" i="38" s="1"/>
  <c r="AD26" i="8" s="1"/>
  <c r="BE10" i="38"/>
  <c r="BE11" i="38" s="1"/>
  <c r="BE29" i="38" s="1"/>
  <c r="BD23" i="38"/>
  <c r="AY15" i="38"/>
  <c r="AY16" i="38" s="1"/>
  <c r="AY30" i="38" s="1"/>
  <c r="S15" i="38"/>
  <c r="S16" i="38" s="1"/>
  <c r="S30" i="38" s="1"/>
  <c r="U23" i="38"/>
  <c r="L10" i="38"/>
  <c r="L11" i="38" s="1"/>
  <c r="L12" i="38" s="1"/>
  <c r="M25" i="8" s="1"/>
  <c r="AL15" i="38"/>
  <c r="AL16" i="38" s="1"/>
  <c r="AL17" i="38" s="1"/>
  <c r="AM26" i="8" s="1"/>
  <c r="Y23" i="38"/>
  <c r="P10" i="38"/>
  <c r="P28" i="38" s="1"/>
  <c r="AP10" i="38"/>
  <c r="AP11" i="38" s="1"/>
  <c r="AP29" i="38" s="1"/>
  <c r="BG23" i="38"/>
  <c r="AN10" i="38"/>
  <c r="AN28" i="38" s="1"/>
  <c r="AW23" i="38"/>
  <c r="AY23" i="38"/>
  <c r="AS23" i="38"/>
  <c r="E10" i="38"/>
  <c r="E11" i="38" s="1"/>
  <c r="E29" i="38" s="1"/>
  <c r="BJ15" i="38"/>
  <c r="BJ16" i="38" s="1"/>
  <c r="BJ30" i="38" s="1"/>
  <c r="AB23" i="38"/>
  <c r="N15" i="38"/>
  <c r="N16" i="38" s="1"/>
  <c r="N30" i="38" s="1"/>
  <c r="BB10" i="38"/>
  <c r="BB11" i="38" s="1"/>
  <c r="BB29" i="38" s="1"/>
  <c r="L15" i="38"/>
  <c r="L16" i="38" s="1"/>
  <c r="L17" i="38" s="1"/>
  <c r="M26" i="8" s="1"/>
  <c r="S10" i="38"/>
  <c r="S11" i="38" s="1"/>
  <c r="S29" i="38" s="1"/>
  <c r="G23" i="38"/>
  <c r="AU10" i="38"/>
  <c r="AU11" i="38" s="1"/>
  <c r="AU29" i="38" s="1"/>
  <c r="I15" i="38"/>
  <c r="I16" i="38" s="1"/>
  <c r="I17" i="38" s="1"/>
  <c r="J26" i="8" s="1"/>
  <c r="BH15" i="38"/>
  <c r="BH16" i="38" s="1"/>
  <c r="BH30" i="38" s="1"/>
  <c r="AC10" i="38"/>
  <c r="AC11" i="38" s="1"/>
  <c r="AC12" i="38" s="1"/>
  <c r="AD25" i="8" s="1"/>
  <c r="D10" i="38"/>
  <c r="D28" i="38" s="1"/>
  <c r="M23" i="38"/>
  <c r="O15" i="38"/>
  <c r="O16" i="38" s="1"/>
  <c r="O30" i="38" s="1"/>
  <c r="T23" i="38"/>
  <c r="U10" i="38"/>
  <c r="U28" i="38" s="1"/>
  <c r="Y15" i="38"/>
  <c r="Y16" i="38" s="1"/>
  <c r="Y17" i="38" s="1"/>
  <c r="Z26" i="8" s="1"/>
  <c r="AD23" i="38"/>
  <c r="V15" i="38"/>
  <c r="V16" i="38" s="1"/>
  <c r="V30" i="38" s="1"/>
  <c r="V10" i="38"/>
  <c r="V11" i="38" s="1"/>
  <c r="V29" i="38" s="1"/>
  <c r="C10" i="38"/>
  <c r="C11" i="38" s="1"/>
  <c r="C12" i="38" s="1"/>
  <c r="D25" i="8" s="1"/>
  <c r="X15" i="38"/>
  <c r="X16" i="38" s="1"/>
  <c r="X17" i="38" s="1"/>
  <c r="Y26" i="8" s="1"/>
  <c r="AM15" i="38"/>
  <c r="AM16" i="38" s="1"/>
  <c r="AM30" i="38" s="1"/>
  <c r="AR23" i="38"/>
  <c r="AS10" i="38"/>
  <c r="AS28" i="38" s="1"/>
  <c r="AW15" i="38"/>
  <c r="AW16" i="38" s="1"/>
  <c r="AW17" i="38" s="1"/>
  <c r="AX26" i="8" s="1"/>
  <c r="BB23" i="38"/>
  <c r="AJ23" i="38"/>
  <c r="AK10" i="38"/>
  <c r="AK11" i="38" s="1"/>
  <c r="AK12" i="38" s="1"/>
  <c r="AL25" i="8" s="1"/>
  <c r="AO15" i="38"/>
  <c r="AO16" i="38" s="1"/>
  <c r="AO17" i="38" s="1"/>
  <c r="AP26" i="8" s="1"/>
  <c r="AT23" i="38"/>
  <c r="M5" i="25"/>
  <c r="X10" i="38"/>
  <c r="X28" i="38" s="1"/>
  <c r="C23" i="38"/>
  <c r="C24" i="38" s="1"/>
  <c r="AC23" i="38"/>
  <c r="BC15" i="38"/>
  <c r="BC16" i="38" s="1"/>
  <c r="BC17" i="38" s="1"/>
  <c r="BD26" i="8" s="1"/>
  <c r="BH23" i="38"/>
  <c r="BI10" i="38"/>
  <c r="BI11" i="38" s="1"/>
  <c r="BI12" i="38" s="1"/>
  <c r="BJ25" i="8" s="1"/>
  <c r="F23" i="38"/>
  <c r="BJ10" i="38"/>
  <c r="BJ28" i="38" s="1"/>
  <c r="H15" i="38"/>
  <c r="H16" i="38" s="1"/>
  <c r="H17" i="38" s="1"/>
  <c r="I26" i="8" s="1"/>
  <c r="O10" i="38"/>
  <c r="O11" i="38" s="1"/>
  <c r="O12" i="38" s="1"/>
  <c r="P25" i="8" s="1"/>
  <c r="AU15" i="38"/>
  <c r="AU16" i="38" s="1"/>
  <c r="AU30" i="38" s="1"/>
  <c r="AZ23" i="38"/>
  <c r="BA10" i="38"/>
  <c r="BA28" i="38" s="1"/>
  <c r="BE15" i="38"/>
  <c r="BE16" i="38" s="1"/>
  <c r="BE17" i="38" s="1"/>
  <c r="BF26" i="8" s="1"/>
  <c r="BJ23" i="38"/>
  <c r="BF10" i="38"/>
  <c r="BF11" i="38" s="1"/>
  <c r="BF29" i="38" s="1"/>
  <c r="BD10" i="38"/>
  <c r="BD11" i="38" s="1"/>
  <c r="BD29" i="38" s="1"/>
  <c r="AH15" i="38"/>
  <c r="AH16" i="38" s="1"/>
  <c r="AH30" i="38" s="1"/>
  <c r="AE10" i="38"/>
  <c r="AE11" i="38" s="1"/>
  <c r="AE12" i="38" s="1"/>
  <c r="AF25" i="8" s="1"/>
  <c r="L23" i="38"/>
  <c r="M10" i="38"/>
  <c r="M28" i="38" s="1"/>
  <c r="Q15" i="38"/>
  <c r="Q16" i="38" s="1"/>
  <c r="Q17" i="38" s="1"/>
  <c r="R26" i="8" s="1"/>
  <c r="J52" i="38"/>
  <c r="O20" i="37"/>
  <c r="P34" i="37" s="1"/>
  <c r="P39" i="8" s="1"/>
  <c r="J21" i="28"/>
  <c r="J21" i="30"/>
  <c r="G143" i="27"/>
  <c r="G142" i="27" s="1"/>
  <c r="N69" i="40"/>
  <c r="N105" i="40" s="1"/>
  <c r="M71" i="40"/>
  <c r="M107" i="40" s="1"/>
  <c r="J79" i="39"/>
  <c r="J94" i="39" s="1"/>
  <c r="N152" i="27"/>
  <c r="O24" i="37"/>
  <c r="P35" i="37" s="1"/>
  <c r="P40" i="8" s="1"/>
  <c r="J21" i="31"/>
  <c r="R74" i="40"/>
  <c r="R110" i="40" s="1"/>
  <c r="R70" i="40"/>
  <c r="R106" i="40" s="1"/>
  <c r="M61" i="40"/>
  <c r="N40" i="37"/>
  <c r="N151" i="27"/>
  <c r="M15" i="8" s="1"/>
  <c r="K46" i="38"/>
  <c r="M67" i="40"/>
  <c r="M103" i="40" s="1"/>
  <c r="M148" i="40"/>
  <c r="L76" i="40"/>
  <c r="K43" i="39"/>
  <c r="O161" i="27"/>
  <c r="O158" i="27"/>
  <c r="O164" i="27"/>
  <c r="O151" i="27" s="1"/>
  <c r="N15" i="8" s="1"/>
  <c r="E22" i="32"/>
  <c r="I22" i="32" s="1"/>
  <c r="D23" i="32"/>
  <c r="H22" i="32"/>
  <c r="M65" i="40"/>
  <c r="P37" i="22"/>
  <c r="AT36" i="3"/>
  <c r="T36" i="3"/>
  <c r="P39" i="22"/>
  <c r="AT38" i="3"/>
  <c r="T38" i="3"/>
  <c r="P41" i="22"/>
  <c r="AT40" i="3"/>
  <c r="T40" i="3"/>
  <c r="M104" i="40"/>
  <c r="P29" i="22"/>
  <c r="AT28" i="3"/>
  <c r="T28" i="3"/>
  <c r="E22" i="31"/>
  <c r="I22" i="31" s="1"/>
  <c r="D23" i="31"/>
  <c r="H22" i="31"/>
  <c r="AI11" i="15"/>
  <c r="AW11" i="15" s="1"/>
  <c r="D69" i="19"/>
  <c r="D88" i="19" s="1"/>
  <c r="O32" i="40"/>
  <c r="O140" i="40" s="1"/>
  <c r="H22" i="45"/>
  <c r="J22" i="45" s="1"/>
  <c r="M22" i="45" s="1"/>
  <c r="G22" i="45"/>
  <c r="N22" i="40"/>
  <c r="N25" i="40"/>
  <c r="N133" i="40" s="1"/>
  <c r="N151" i="40" s="1"/>
  <c r="M63" i="40"/>
  <c r="M81" i="40" s="1"/>
  <c r="T53" i="18"/>
  <c r="H32" i="3"/>
  <c r="N62" i="40"/>
  <c r="N66" i="40"/>
  <c r="U38" i="22"/>
  <c r="AY37" i="3"/>
  <c r="Y37" i="3"/>
  <c r="Q110" i="40"/>
  <c r="E22" i="30"/>
  <c r="I22" i="30" s="1"/>
  <c r="D23" i="30"/>
  <c r="H22" i="30"/>
  <c r="S20" i="39"/>
  <c r="S38" i="39" s="1"/>
  <c r="S56" i="39" s="1"/>
  <c r="S92" i="39" s="1"/>
  <c r="Q28" i="22"/>
  <c r="Q46" i="22" s="1"/>
  <c r="Q82" i="22" s="1"/>
  <c r="AU27" i="3"/>
  <c r="U27" i="3"/>
  <c r="P10" i="40"/>
  <c r="AG29" i="3"/>
  <c r="Q32" i="22"/>
  <c r="AU31" i="3"/>
  <c r="U31" i="3"/>
  <c r="P14" i="40"/>
  <c r="AG33" i="3"/>
  <c r="S62" i="18"/>
  <c r="H26" i="3"/>
  <c r="E22" i="28"/>
  <c r="I22" i="28" s="1"/>
  <c r="D23" i="28"/>
  <c r="H22" i="28"/>
  <c r="O33" i="40"/>
  <c r="O141" i="40" s="1"/>
  <c r="S34" i="40"/>
  <c r="S142" i="40" s="1"/>
  <c r="N31" i="40"/>
  <c r="N139" i="40" s="1"/>
  <c r="S44" i="18"/>
  <c r="T29" i="18"/>
  <c r="K26" i="15"/>
  <c r="AA37" i="15"/>
  <c r="AO37" i="15" s="1"/>
  <c r="O17" i="40"/>
  <c r="AR18" i="3"/>
  <c r="E18" i="3"/>
  <c r="J95" i="19"/>
  <c r="O19" i="40"/>
  <c r="AR20" i="3"/>
  <c r="E20" i="3"/>
  <c r="J97" i="19"/>
  <c r="O21" i="40"/>
  <c r="AR22" i="3"/>
  <c r="E22" i="3"/>
  <c r="J99" i="19"/>
  <c r="O9" i="40"/>
  <c r="AR10" i="3"/>
  <c r="E10" i="3"/>
  <c r="O26" i="40"/>
  <c r="O134" i="40" s="1"/>
  <c r="AI13" i="15"/>
  <c r="AW13" i="15" s="1"/>
  <c r="D71" i="19"/>
  <c r="D90" i="19" s="1"/>
  <c r="P90" i="19" s="1"/>
  <c r="Q106" i="40"/>
  <c r="T51" i="18"/>
  <c r="H30" i="3"/>
  <c r="M73" i="40"/>
  <c r="M109" i="40" s="1"/>
  <c r="U55" i="18"/>
  <c r="I34" i="3"/>
  <c r="U36" i="22"/>
  <c r="AY35" i="3"/>
  <c r="Y35" i="3"/>
  <c r="U40" i="22"/>
  <c r="AY39" i="3"/>
  <c r="Y39" i="3"/>
  <c r="L107" i="40"/>
  <c r="T18" i="40"/>
  <c r="AK37" i="3"/>
  <c r="AB37" i="15" s="1"/>
  <c r="AP37" i="15" s="1"/>
  <c r="U18" i="39" s="1"/>
  <c r="U36" i="39" s="1"/>
  <c r="U54" i="39" s="1"/>
  <c r="N37" i="40"/>
  <c r="N145" i="40" s="1"/>
  <c r="D26" i="35"/>
  <c r="E25" i="35"/>
  <c r="I25" i="35" s="1"/>
  <c r="N27" i="40"/>
  <c r="N135" i="40" s="1"/>
  <c r="N153" i="40" s="1"/>
  <c r="P8" i="40"/>
  <c r="AG27" i="3"/>
  <c r="Q30" i="22"/>
  <c r="Q48" i="22" s="1"/>
  <c r="Q84" i="22" s="1"/>
  <c r="AU29" i="3"/>
  <c r="U29" i="3"/>
  <c r="P12" i="40"/>
  <c r="AG31" i="3"/>
  <c r="Q34" i="22"/>
  <c r="AU33" i="3"/>
  <c r="U33" i="3"/>
  <c r="R72" i="40"/>
  <c r="R108" i="40" s="1"/>
  <c r="E22" i="29"/>
  <c r="I22" i="29" s="1"/>
  <c r="D23" i="29"/>
  <c r="H22" i="29"/>
  <c r="BE23" i="3"/>
  <c r="J66" i="19"/>
  <c r="J81" i="19" s="1"/>
  <c r="O42" i="22"/>
  <c r="J9" i="19"/>
  <c r="S38" i="40"/>
  <c r="S146" i="40" s="1"/>
  <c r="J21" i="32"/>
  <c r="T57" i="18"/>
  <c r="H36" i="3"/>
  <c r="T59" i="18"/>
  <c r="H38" i="3"/>
  <c r="T61" i="18"/>
  <c r="H40" i="3"/>
  <c r="M100" i="40"/>
  <c r="Q108" i="40"/>
  <c r="H28" i="3"/>
  <c r="O28" i="40"/>
  <c r="O136" i="40" s="1"/>
  <c r="O154" i="40" s="1"/>
  <c r="O172" i="40" s="1"/>
  <c r="O190" i="40" s="1"/>
  <c r="AI15" i="15"/>
  <c r="AW15" i="15" s="1"/>
  <c r="D73" i="19"/>
  <c r="D92" i="19" s="1"/>
  <c r="P92" i="19" s="1"/>
  <c r="F24" i="45"/>
  <c r="A23" i="45"/>
  <c r="AQ23" i="3"/>
  <c r="AH8" i="15"/>
  <c r="O11" i="40"/>
  <c r="AR12" i="3"/>
  <c r="E12" i="3"/>
  <c r="P15" i="40"/>
  <c r="AG34" i="3"/>
  <c r="T16" i="40"/>
  <c r="AK35" i="3"/>
  <c r="AB35" i="15" s="1"/>
  <c r="AP35" i="15" s="1"/>
  <c r="U16" i="39" s="1"/>
  <c r="U34" i="39" s="1"/>
  <c r="U52" i="39" s="1"/>
  <c r="T20" i="40"/>
  <c r="AK39" i="3"/>
  <c r="P33" i="22"/>
  <c r="AT32" i="3"/>
  <c r="T32" i="3"/>
  <c r="D25" i="45"/>
  <c r="E24" i="45"/>
  <c r="I24" i="45" s="1"/>
  <c r="Y58" i="18"/>
  <c r="M37" i="3"/>
  <c r="D24" i="46"/>
  <c r="E23" i="46"/>
  <c r="I23" i="46" s="1"/>
  <c r="N35" i="40"/>
  <c r="N143" i="40" s="1"/>
  <c r="N39" i="40"/>
  <c r="N147" i="40" s="1"/>
  <c r="AT23" i="15"/>
  <c r="M7" i="39"/>
  <c r="U66" i="18"/>
  <c r="I27" i="3"/>
  <c r="U52" i="18"/>
  <c r="I31" i="3"/>
  <c r="P27" i="22"/>
  <c r="G41" i="3"/>
  <c r="AT26" i="3"/>
  <c r="T26" i="3"/>
  <c r="N29" i="40"/>
  <c r="N137" i="40" s="1"/>
  <c r="AI16" i="15"/>
  <c r="AW16" i="15" s="1"/>
  <c r="D74" i="19"/>
  <c r="D93" i="19" s="1"/>
  <c r="P93" i="19" s="1"/>
  <c r="T16" i="39"/>
  <c r="T34" i="39" s="1"/>
  <c r="T52" i="39" s="1"/>
  <c r="T88" i="39" s="1"/>
  <c r="J41" i="15"/>
  <c r="P9" i="22"/>
  <c r="S36" i="40"/>
  <c r="S144" i="40" s="1"/>
  <c r="K37" i="38"/>
  <c r="L46" i="38" s="1"/>
  <c r="K38" i="38"/>
  <c r="AI9" i="15"/>
  <c r="AW9" i="15" s="1"/>
  <c r="D67" i="19"/>
  <c r="D86" i="19" s="1"/>
  <c r="O30" i="40"/>
  <c r="O138" i="40" s="1"/>
  <c r="M21" i="45"/>
  <c r="L21" i="45"/>
  <c r="P31" i="22"/>
  <c r="AT30" i="3"/>
  <c r="T30" i="3"/>
  <c r="Q35" i="22"/>
  <c r="AU34" i="3"/>
  <c r="U34" i="3"/>
  <c r="Y56" i="18"/>
  <c r="M35" i="3"/>
  <c r="Y60" i="18"/>
  <c r="M39" i="3"/>
  <c r="O13" i="40"/>
  <c r="AR14" i="3"/>
  <c r="E14" i="3"/>
  <c r="L25" i="39"/>
  <c r="L40" i="39" s="1"/>
  <c r="J33" i="38" s="1"/>
  <c r="L22" i="39"/>
  <c r="M40" i="40"/>
  <c r="AG23" i="15"/>
  <c r="AU8" i="15"/>
  <c r="O19" i="39"/>
  <c r="O37" i="39" s="1"/>
  <c r="O55" i="39" s="1"/>
  <c r="O91" i="39" s="1"/>
  <c r="O9" i="39"/>
  <c r="O27" i="39" s="1"/>
  <c r="O45" i="39" s="1"/>
  <c r="L109" i="40"/>
  <c r="U50" i="18"/>
  <c r="U68" i="18" s="1"/>
  <c r="I29" i="3"/>
  <c r="U54" i="18"/>
  <c r="I33" i="3"/>
  <c r="J21" i="29"/>
  <c r="O7" i="40"/>
  <c r="AE23" i="3"/>
  <c r="E23" i="3" s="1"/>
  <c r="C8" i="7" s="1"/>
  <c r="AR8" i="3"/>
  <c r="E8" i="3"/>
  <c r="N64" i="40"/>
  <c r="N82" i="40" s="1"/>
  <c r="N68" i="40"/>
  <c r="O24" i="22"/>
  <c r="D9" i="19"/>
  <c r="O63" i="27"/>
  <c r="O8" i="27"/>
  <c r="F25" i="46"/>
  <c r="A24" i="46"/>
  <c r="M22" i="46"/>
  <c r="L22" i="46"/>
  <c r="L21" i="46"/>
  <c r="M21" i="46"/>
  <c r="G23" i="46"/>
  <c r="H23" i="46"/>
  <c r="P201" i="37"/>
  <c r="P204" i="37" s="1"/>
  <c r="L41" i="37"/>
  <c r="M39" i="37"/>
  <c r="M41" i="37" s="1"/>
  <c r="O138" i="37"/>
  <c r="O141" i="37" s="1"/>
  <c r="G25" i="30"/>
  <c r="F26" i="30"/>
  <c r="N8" i="8"/>
  <c r="O36" i="37"/>
  <c r="L22" i="45"/>
  <c r="G131" i="27"/>
  <c r="P219" i="37"/>
  <c r="P222" i="37" s="1"/>
  <c r="R65" i="37"/>
  <c r="R68" i="37" s="1"/>
  <c r="O112" i="27"/>
  <c r="N42" i="8" s="1"/>
  <c r="G24" i="31"/>
  <c r="F25" i="31"/>
  <c r="F28" i="32"/>
  <c r="G27" i="32"/>
  <c r="Q92" i="37"/>
  <c r="Q95" i="37" s="1"/>
  <c r="O210" i="37"/>
  <c r="O213" i="37" s="1"/>
  <c r="R14" i="37"/>
  <c r="H32" i="5"/>
  <c r="Q15" i="37"/>
  <c r="G33" i="5"/>
  <c r="R7" i="37"/>
  <c r="H23" i="5"/>
  <c r="R11" i="37"/>
  <c r="H27" i="5"/>
  <c r="R9" i="37"/>
  <c r="H25" i="5"/>
  <c r="R16" i="37"/>
  <c r="H34" i="5"/>
  <c r="Q8" i="37"/>
  <c r="G24" i="5"/>
  <c r="P20" i="38"/>
  <c r="Q12" i="37"/>
  <c r="Q10" i="37"/>
  <c r="G26" i="5"/>
  <c r="H14" i="5"/>
  <c r="I121" i="27"/>
  <c r="I120" i="27" s="1"/>
  <c r="N33" i="14"/>
  <c r="N81" i="14"/>
  <c r="Q85" i="37"/>
  <c r="Q84" i="37"/>
  <c r="Q82" i="37"/>
  <c r="Q81" i="37"/>
  <c r="R80" i="37"/>
  <c r="Q121" i="37"/>
  <c r="Q120" i="37"/>
  <c r="Q118" i="37"/>
  <c r="Q117" i="37"/>
  <c r="R116" i="37"/>
  <c r="G69" i="38"/>
  <c r="G74" i="38" s="1"/>
  <c r="G66" i="38"/>
  <c r="H67" i="38"/>
  <c r="N74" i="27"/>
  <c r="N73" i="27" s="1"/>
  <c r="O155" i="27"/>
  <c r="Q150" i="27"/>
  <c r="Q61" i="27"/>
  <c r="Q43" i="27"/>
  <c r="Q52" i="27" s="1"/>
  <c r="Q34" i="27"/>
  <c r="Q32" i="27"/>
  <c r="Q31" i="27"/>
  <c r="Q30" i="27"/>
  <c r="Q29" i="27"/>
  <c r="Q28" i="27"/>
  <c r="Q26" i="27"/>
  <c r="Q25" i="27"/>
  <c r="Q24" i="27"/>
  <c r="Q23" i="27"/>
  <c r="Q22" i="27"/>
  <c r="Q20" i="27"/>
  <c r="Q19" i="27"/>
  <c r="Q18" i="27"/>
  <c r="Q17" i="27"/>
  <c r="Q16" i="27"/>
  <c r="Q14" i="27"/>
  <c r="Q13" i="27"/>
  <c r="Q12" i="27"/>
  <c r="Q11" i="27"/>
  <c r="Q10" i="27"/>
  <c r="R7" i="27"/>
  <c r="P15" i="27"/>
  <c r="C58" i="6"/>
  <c r="P27" i="27"/>
  <c r="C26" i="9" s="1"/>
  <c r="C70" i="6"/>
  <c r="L25" i="17"/>
  <c r="Y25" i="17"/>
  <c r="L90" i="27"/>
  <c r="I148" i="27"/>
  <c r="I115" i="27" s="1"/>
  <c r="I15" i="5" s="1"/>
  <c r="I140" i="27"/>
  <c r="I141" i="27" s="1"/>
  <c r="Q55" i="14"/>
  <c r="Q73" i="14"/>
  <c r="Q72" i="14"/>
  <c r="Q71" i="14"/>
  <c r="Q70" i="14"/>
  <c r="Q69" i="14"/>
  <c r="Q68" i="14"/>
  <c r="Q67" i="14"/>
  <c r="Q66" i="14"/>
  <c r="Q65" i="14"/>
  <c r="Q62" i="14"/>
  <c r="Q61" i="14"/>
  <c r="Q60" i="14"/>
  <c r="Q59" i="14"/>
  <c r="Q58" i="14"/>
  <c r="Q57" i="14"/>
  <c r="R6" i="14"/>
  <c r="P102" i="14"/>
  <c r="R130" i="37"/>
  <c r="R129" i="37"/>
  <c r="R127" i="37"/>
  <c r="R126" i="37"/>
  <c r="S125" i="37"/>
  <c r="H132" i="27"/>
  <c r="H131" i="27" s="1"/>
  <c r="G27" i="8"/>
  <c r="S103" i="37"/>
  <c r="S99" i="37"/>
  <c r="T98" i="37"/>
  <c r="P140" i="37"/>
  <c r="P139" i="37"/>
  <c r="Q135" i="37"/>
  <c r="Q142" i="37" s="1"/>
  <c r="P137" i="37"/>
  <c r="P136" i="37"/>
  <c r="AL25" i="15"/>
  <c r="AM25" i="15" s="1"/>
  <c r="AN25" i="15" s="1"/>
  <c r="AO25" i="15" s="1"/>
  <c r="AP25" i="15" s="1"/>
  <c r="AQ25" i="15" s="1"/>
  <c r="AR25" i="15" s="1"/>
  <c r="AS25" i="15" s="1"/>
  <c r="AT25" i="15" s="1"/>
  <c r="AU25" i="15" s="1"/>
  <c r="AV25" i="15" s="1"/>
  <c r="AW25" i="15" s="1"/>
  <c r="X25" i="15"/>
  <c r="K25" i="15"/>
  <c r="Q49" i="37"/>
  <c r="Q48" i="37"/>
  <c r="Q46" i="37"/>
  <c r="Q45" i="37"/>
  <c r="R44" i="37"/>
  <c r="R51" i="37" s="1"/>
  <c r="P47" i="37"/>
  <c r="H141" i="27"/>
  <c r="L224" i="14"/>
  <c r="L79" i="14"/>
  <c r="L100" i="14" s="1"/>
  <c r="R58" i="37"/>
  <c r="R57" i="37"/>
  <c r="R55" i="37"/>
  <c r="R54" i="37"/>
  <c r="S53" i="37"/>
  <c r="S60" i="37" s="1"/>
  <c r="J137" i="27"/>
  <c r="J129" i="27"/>
  <c r="J139" i="27"/>
  <c r="T112" i="37"/>
  <c r="T111" i="37"/>
  <c r="T109" i="37"/>
  <c r="T108" i="37"/>
  <c r="U107" i="37"/>
  <c r="Q203" i="37"/>
  <c r="Q202" i="37"/>
  <c r="Q200" i="37"/>
  <c r="Q199" i="37"/>
  <c r="R198" i="37"/>
  <c r="S74" i="37"/>
  <c r="S77" i="37" s="1"/>
  <c r="M83" i="27"/>
  <c r="M82" i="27" s="1"/>
  <c r="M97" i="27"/>
  <c r="M95" i="27"/>
  <c r="M89" i="27"/>
  <c r="M90" i="27" s="1"/>
  <c r="I132" i="27"/>
  <c r="I131" i="27" s="1"/>
  <c r="M159" i="14"/>
  <c r="M231" i="14"/>
  <c r="M86" i="14"/>
  <c r="N39" i="14"/>
  <c r="N87" i="14"/>
  <c r="O49" i="14"/>
  <c r="O48" i="14"/>
  <c r="O47" i="14"/>
  <c r="O46" i="14"/>
  <c r="O45" i="14"/>
  <c r="O44" i="14"/>
  <c r="O43" i="14"/>
  <c r="O42" i="14"/>
  <c r="O41" i="14"/>
  <c r="O40" i="14"/>
  <c r="O38" i="14"/>
  <c r="O37" i="14"/>
  <c r="O36" i="14"/>
  <c r="O35" i="14"/>
  <c r="O34" i="14"/>
  <c r="P31" i="14"/>
  <c r="P83" i="37"/>
  <c r="P86" i="37" s="1"/>
  <c r="P119" i="37"/>
  <c r="P122" i="37" s="1"/>
  <c r="K128" i="27"/>
  <c r="K118" i="27"/>
  <c r="K119" i="27" s="1"/>
  <c r="K126" i="27"/>
  <c r="S183" i="37"/>
  <c r="S186" i="37" s="1"/>
  <c r="T185" i="37"/>
  <c r="T184" i="37"/>
  <c r="T182" i="37"/>
  <c r="T181" i="37"/>
  <c r="U180" i="37"/>
  <c r="U187" i="37" s="1"/>
  <c r="N86" i="27"/>
  <c r="N80" i="27"/>
  <c r="N81" i="27" s="1"/>
  <c r="N88" i="27"/>
  <c r="P147" i="27"/>
  <c r="P146" i="27"/>
  <c r="P145" i="27"/>
  <c r="P144" i="27"/>
  <c r="P136" i="27"/>
  <c r="P135" i="27"/>
  <c r="P134" i="27"/>
  <c r="P133" i="27"/>
  <c r="P103" i="27"/>
  <c r="P102" i="27"/>
  <c r="P94" i="27"/>
  <c r="P93" i="27"/>
  <c r="P85" i="27"/>
  <c r="P84" i="27"/>
  <c r="P76" i="27"/>
  <c r="P75" i="27"/>
  <c r="P68" i="27"/>
  <c r="P67" i="27"/>
  <c r="P66" i="27"/>
  <c r="P62" i="27"/>
  <c r="P70" i="27"/>
  <c r="P123" i="27"/>
  <c r="P9" i="27"/>
  <c r="C25" i="9" s="1"/>
  <c r="C52" i="6"/>
  <c r="P21" i="27"/>
  <c r="C29" i="9" s="1"/>
  <c r="C64" i="6"/>
  <c r="P162" i="27"/>
  <c r="P160" i="27"/>
  <c r="P156" i="27"/>
  <c r="P154" i="27"/>
  <c r="P169" i="27"/>
  <c r="P168" i="27"/>
  <c r="P167" i="27"/>
  <c r="P166" i="27"/>
  <c r="P165" i="27"/>
  <c r="P159" i="27"/>
  <c r="P157" i="27"/>
  <c r="Q165" i="37"/>
  <c r="Q168" i="37" s="1"/>
  <c r="R167" i="37"/>
  <c r="R166" i="37"/>
  <c r="R164" i="37"/>
  <c r="R163" i="37"/>
  <c r="S162" i="37"/>
  <c r="S169" i="37" s="1"/>
  <c r="R174" i="37"/>
  <c r="R177" i="37" s="1"/>
  <c r="S176" i="37"/>
  <c r="S175" i="37"/>
  <c r="S173" i="37"/>
  <c r="S172" i="37"/>
  <c r="T171" i="37"/>
  <c r="T178" i="37" s="1"/>
  <c r="L106" i="27"/>
  <c r="L117" i="27" s="1"/>
  <c r="L104" i="27"/>
  <c r="L41" i="27" s="1"/>
  <c r="L98" i="27"/>
  <c r="L99" i="27" s="1"/>
  <c r="S147" i="37"/>
  <c r="S150" i="37" s="1"/>
  <c r="T149" i="37"/>
  <c r="T148" i="37"/>
  <c r="T146" i="37"/>
  <c r="T145" i="37"/>
  <c r="U144" i="37"/>
  <c r="U151" i="37" s="1"/>
  <c r="Q221" i="37"/>
  <c r="Q220" i="37"/>
  <c r="Q218" i="37"/>
  <c r="Q217" i="37"/>
  <c r="R216" i="37"/>
  <c r="O79" i="8"/>
  <c r="O45" i="8" s="1"/>
  <c r="D19" i="48" s="1"/>
  <c r="D20" i="48" s="1"/>
  <c r="P78" i="8"/>
  <c r="R94" i="37"/>
  <c r="R93" i="37"/>
  <c r="R91" i="37"/>
  <c r="R90" i="37"/>
  <c r="S89" i="37"/>
  <c r="Q26" i="37"/>
  <c r="R27" i="37"/>
  <c r="Q128" i="37"/>
  <c r="Q131" i="37" s="1"/>
  <c r="M32" i="14"/>
  <c r="M53" i="14" s="1"/>
  <c r="M80" i="14"/>
  <c r="P192" i="37"/>
  <c r="P195" i="37" s="1"/>
  <c r="Q194" i="37"/>
  <c r="Q193" i="37"/>
  <c r="Q191" i="37"/>
  <c r="Q190" i="37"/>
  <c r="R189" i="37"/>
  <c r="S67" i="37"/>
  <c r="S66" i="37"/>
  <c r="S64" i="37"/>
  <c r="S63" i="37"/>
  <c r="T62" i="37"/>
  <c r="T69" i="37" s="1"/>
  <c r="O79" i="27"/>
  <c r="O77" i="27"/>
  <c r="O71" i="27"/>
  <c r="O72" i="27" s="1"/>
  <c r="F142" i="27"/>
  <c r="F109" i="27" s="1"/>
  <c r="N42" i="38"/>
  <c r="M41" i="38"/>
  <c r="O50" i="37"/>
  <c r="P156" i="37"/>
  <c r="P159" i="37" s="1"/>
  <c r="Q158" i="37"/>
  <c r="Q157" i="37"/>
  <c r="Q155" i="37"/>
  <c r="Q154" i="37"/>
  <c r="R153" i="37"/>
  <c r="R160" i="37" s="1"/>
  <c r="Q56" i="37"/>
  <c r="Q59" i="37" s="1"/>
  <c r="K99" i="27"/>
  <c r="J101" i="27"/>
  <c r="J100" i="27" s="1"/>
  <c r="P212" i="37"/>
  <c r="P211" i="37"/>
  <c r="P209" i="37"/>
  <c r="P208" i="37"/>
  <c r="Q207" i="37"/>
  <c r="S110" i="37"/>
  <c r="S113" i="37" s="1"/>
  <c r="J119" i="27"/>
  <c r="T76" i="37"/>
  <c r="T75" i="37"/>
  <c r="T73" i="37"/>
  <c r="T72" i="37"/>
  <c r="U71" i="37"/>
  <c r="U78" i="37" s="1"/>
  <c r="E21" i="38"/>
  <c r="G20" i="5"/>
  <c r="F13" i="37"/>
  <c r="F17" i="37" s="1"/>
  <c r="E19" i="38" s="1"/>
  <c r="J31" i="38"/>
  <c r="G21" i="35"/>
  <c r="H21" i="35"/>
  <c r="M111" i="27"/>
  <c r="F23" i="35"/>
  <c r="A22" i="35"/>
  <c r="M19" i="35"/>
  <c r="M125" i="27" s="1"/>
  <c r="M114" i="27" s="1"/>
  <c r="L32" i="8" s="1"/>
  <c r="L30" i="8" s="1"/>
  <c r="L19" i="35"/>
  <c r="M124" i="27" s="1"/>
  <c r="M113" i="27" s="1"/>
  <c r="K31" i="38" s="1"/>
  <c r="J20" i="35"/>
  <c r="N122" i="27"/>
  <c r="O81" i="39" l="1"/>
  <c r="P63" i="39"/>
  <c r="P99" i="39" s="1"/>
  <c r="P117" i="39" s="1"/>
  <c r="N171" i="40"/>
  <c r="N189" i="40" s="1"/>
  <c r="M14" i="8"/>
  <c r="N35" i="27"/>
  <c r="M13" i="8"/>
  <c r="O53" i="27"/>
  <c r="E112" i="40"/>
  <c r="L99" i="40"/>
  <c r="L112" i="40" s="1"/>
  <c r="D112" i="40"/>
  <c r="P57" i="27"/>
  <c r="O31" i="8" s="1"/>
  <c r="C45" i="52" s="1"/>
  <c r="C44" i="52" s="1"/>
  <c r="P58" i="27"/>
  <c r="P40" i="27" s="1"/>
  <c r="O41" i="8" s="1"/>
  <c r="J22" i="29"/>
  <c r="G21" i="29"/>
  <c r="F22" i="29" s="1"/>
  <c r="S80" i="18"/>
  <c r="P86" i="19"/>
  <c r="P88" i="19"/>
  <c r="O60" i="22"/>
  <c r="J49" i="19"/>
  <c r="J87" i="19" s="1"/>
  <c r="P11" i="19"/>
  <c r="P49" i="19" s="1"/>
  <c r="P47" i="22"/>
  <c r="P83" i="22" s="1"/>
  <c r="T67" i="18"/>
  <c r="O39" i="27"/>
  <c r="O54" i="27"/>
  <c r="O36" i="27" s="1"/>
  <c r="O152" i="40"/>
  <c r="O170" i="40" s="1"/>
  <c r="O188" i="40" s="1"/>
  <c r="N80" i="40"/>
  <c r="N98" i="40" s="1"/>
  <c r="T65" i="18"/>
  <c r="P9" i="19"/>
  <c r="P47" i="19" s="1"/>
  <c r="G21" i="28"/>
  <c r="F22" i="28" s="1"/>
  <c r="I29" i="38"/>
  <c r="H112" i="40"/>
  <c r="G112" i="40"/>
  <c r="O81" i="22"/>
  <c r="O96" i="22" s="1"/>
  <c r="C14" i="9" s="1"/>
  <c r="J44" i="11" s="1"/>
  <c r="M187" i="40"/>
  <c r="M202" i="40" s="1"/>
  <c r="M17" i="8" s="1"/>
  <c r="P45" i="22"/>
  <c r="N169" i="40"/>
  <c r="N166" i="40"/>
  <c r="L169" i="40"/>
  <c r="L166" i="40"/>
  <c r="K58" i="39"/>
  <c r="L61" i="39"/>
  <c r="K97" i="39"/>
  <c r="K112" i="39" s="1"/>
  <c r="J33" i="8" s="1"/>
  <c r="K76" i="39"/>
  <c r="F112" i="40"/>
  <c r="K112" i="40"/>
  <c r="J112" i="40"/>
  <c r="I112" i="40"/>
  <c r="M79" i="40"/>
  <c r="M94" i="40" s="1"/>
  <c r="T92" i="39"/>
  <c r="U88" i="39"/>
  <c r="AA11" i="38"/>
  <c r="AA12" i="38" s="1"/>
  <c r="AB25" i="8" s="1"/>
  <c r="BA30" i="38"/>
  <c r="AI29" i="38"/>
  <c r="G17" i="38"/>
  <c r="H26" i="8" s="1"/>
  <c r="AT29" i="38"/>
  <c r="AG30" i="38"/>
  <c r="S28" i="38"/>
  <c r="H29" i="38"/>
  <c r="Q12" i="38"/>
  <c r="R25" i="8" s="1"/>
  <c r="AR17" i="38"/>
  <c r="AS26" i="8" s="1"/>
  <c r="R28" i="38"/>
  <c r="AP12" i="38"/>
  <c r="AQ25" i="8" s="1"/>
  <c r="N29" i="38"/>
  <c r="Y12" i="38"/>
  <c r="Z25" i="8" s="1"/>
  <c r="AT28" i="38"/>
  <c r="AH29" i="38"/>
  <c r="G11" i="38"/>
  <c r="G29" i="38" s="1"/>
  <c r="AQ11" i="38"/>
  <c r="AQ12" i="38" s="1"/>
  <c r="AR25" i="8" s="1"/>
  <c r="C86" i="38"/>
  <c r="BE12" i="38"/>
  <c r="BF25" i="8" s="1"/>
  <c r="K17" i="38"/>
  <c r="L26" i="8" s="1"/>
  <c r="P30" i="38"/>
  <c r="Q28" i="38"/>
  <c r="BC11" i="38"/>
  <c r="BC29" i="38" s="1"/>
  <c r="J17" i="38"/>
  <c r="K26" i="8" s="1"/>
  <c r="AE29" i="38"/>
  <c r="U30" i="38"/>
  <c r="S12" i="38"/>
  <c r="T25" i="8" s="1"/>
  <c r="D17" i="38"/>
  <c r="E26" i="8" s="1"/>
  <c r="AT30" i="38"/>
  <c r="L30" i="38"/>
  <c r="AL30" i="38"/>
  <c r="AB28" i="38"/>
  <c r="F17" i="38"/>
  <c r="G26" i="8" s="1"/>
  <c r="G24" i="8" s="1"/>
  <c r="AY17" i="38"/>
  <c r="AZ26" i="8" s="1"/>
  <c r="AC29" i="38"/>
  <c r="AA17" i="38"/>
  <c r="AB26" i="8" s="1"/>
  <c r="L29" i="38"/>
  <c r="BG17" i="38"/>
  <c r="BH26" i="8" s="1"/>
  <c r="AF30" i="38"/>
  <c r="R30" i="38"/>
  <c r="W30" i="38"/>
  <c r="AS30" i="38"/>
  <c r="BH17" i="38"/>
  <c r="BI26" i="8" s="1"/>
  <c r="AP17" i="38"/>
  <c r="AQ26" i="8" s="1"/>
  <c r="E30" i="38"/>
  <c r="Y28" i="38"/>
  <c r="AN17" i="38"/>
  <c r="AO26" i="8" s="1"/>
  <c r="AH28" i="38"/>
  <c r="J11" i="38"/>
  <c r="J12" i="38" s="1"/>
  <c r="K25" i="8" s="1"/>
  <c r="C30" i="38"/>
  <c r="N28" i="38"/>
  <c r="AV11" i="38"/>
  <c r="AV29" i="38" s="1"/>
  <c r="AE30" i="38"/>
  <c r="Z30" i="38"/>
  <c r="D24" i="8"/>
  <c r="V17" i="38"/>
  <c r="W26" i="8" s="1"/>
  <c r="AZ28" i="38"/>
  <c r="AP28" i="38"/>
  <c r="L28" i="38"/>
  <c r="AF11" i="38"/>
  <c r="AF29" i="38" s="1"/>
  <c r="BE28" i="38"/>
  <c r="P11" i="38"/>
  <c r="P12" i="38" s="1"/>
  <c r="Q25" i="8" s="1"/>
  <c r="BB30" i="38"/>
  <c r="C28" i="38"/>
  <c r="AD30" i="38"/>
  <c r="I28" i="38"/>
  <c r="AK30" i="38"/>
  <c r="AZ17" i="38"/>
  <c r="BA26" i="8" s="1"/>
  <c r="H28" i="38"/>
  <c r="AI28" i="38"/>
  <c r="T11" i="38"/>
  <c r="T29" i="38" s="1"/>
  <c r="AJ11" i="38"/>
  <c r="AJ12" i="38" s="1"/>
  <c r="AK25" i="8" s="1"/>
  <c r="AB30" i="38"/>
  <c r="I30" i="38"/>
  <c r="R12" i="38"/>
  <c r="S25" i="8" s="1"/>
  <c r="AB12" i="38"/>
  <c r="AC25" i="8" s="1"/>
  <c r="AG29" i="38"/>
  <c r="BI30" i="38"/>
  <c r="Z11" i="38"/>
  <c r="Z12" i="38" s="1"/>
  <c r="AA25" i="8" s="1"/>
  <c r="AD11" i="38"/>
  <c r="AD29" i="38" s="1"/>
  <c r="AM17" i="38"/>
  <c r="AN26" i="8" s="1"/>
  <c r="BG11" i="38"/>
  <c r="BG29" i="38" s="1"/>
  <c r="AG28" i="38"/>
  <c r="AV30" i="38"/>
  <c r="AC28" i="38"/>
  <c r="N17" i="38"/>
  <c r="O26" i="8" s="1"/>
  <c r="M30" i="38"/>
  <c r="AY11" i="38"/>
  <c r="AY12" i="38" s="1"/>
  <c r="AZ25" i="8" s="1"/>
  <c r="F29" i="38"/>
  <c r="AZ29" i="38"/>
  <c r="AO29" i="38"/>
  <c r="AW29" i="38"/>
  <c r="AU12" i="38"/>
  <c r="AV25" i="8" s="1"/>
  <c r="AR12" i="38"/>
  <c r="AS25" i="8" s="1"/>
  <c r="F28" i="38"/>
  <c r="AI17" i="38"/>
  <c r="AJ26" i="8" s="1"/>
  <c r="AX12" i="38"/>
  <c r="AY25" i="8" s="1"/>
  <c r="BB12" i="38"/>
  <c r="BC25" i="8" s="1"/>
  <c r="BH12" i="38"/>
  <c r="BI25" i="8" s="1"/>
  <c r="BF12" i="38"/>
  <c r="BG25" i="8" s="1"/>
  <c r="BI29" i="38"/>
  <c r="AQ17" i="38"/>
  <c r="AR26" i="8" s="1"/>
  <c r="BF17" i="38"/>
  <c r="BG26" i="8" s="1"/>
  <c r="O29" i="38"/>
  <c r="BH28" i="38"/>
  <c r="BD17" i="38"/>
  <c r="BE26" i="8" s="1"/>
  <c r="AM11" i="38"/>
  <c r="AM12" i="38" s="1"/>
  <c r="AN25" i="8" s="1"/>
  <c r="AR28" i="38"/>
  <c r="AC30" i="38"/>
  <c r="AN11" i="38"/>
  <c r="AN12" i="38" s="1"/>
  <c r="AO25" i="8" s="1"/>
  <c r="AO28" i="38"/>
  <c r="W11" i="38"/>
  <c r="W12" i="38" s="1"/>
  <c r="X25" i="8" s="1"/>
  <c r="AX28" i="38"/>
  <c r="U11" i="38"/>
  <c r="U29" i="38" s="1"/>
  <c r="BB28" i="38"/>
  <c r="AX30" i="38"/>
  <c r="AJ17" i="38"/>
  <c r="AK26" i="8" s="1"/>
  <c r="AU28" i="38"/>
  <c r="S17" i="38"/>
  <c r="T26" i="8" s="1"/>
  <c r="K11" i="38"/>
  <c r="K29" i="38" s="1"/>
  <c r="AW28" i="38"/>
  <c r="AL11" i="38"/>
  <c r="AL12" i="38" s="1"/>
  <c r="AM25" i="8" s="1"/>
  <c r="T17" i="38"/>
  <c r="U26" i="8" s="1"/>
  <c r="D11" i="38"/>
  <c r="D12" i="38" s="1"/>
  <c r="E25" i="8" s="1"/>
  <c r="BF28" i="38"/>
  <c r="C32" i="38"/>
  <c r="C25" i="38"/>
  <c r="D35" i="8" s="1"/>
  <c r="AO30" i="38"/>
  <c r="O17" i="38"/>
  <c r="P26" i="8" s="1"/>
  <c r="O28" i="38"/>
  <c r="BE30" i="38"/>
  <c r="AW30" i="38"/>
  <c r="AH17" i="38"/>
  <c r="AI26" i="8" s="1"/>
  <c r="X30" i="38"/>
  <c r="BI28" i="38"/>
  <c r="Q30" i="38"/>
  <c r="AU17" i="38"/>
  <c r="AV26" i="8" s="1"/>
  <c r="AE28" i="38"/>
  <c r="BD12" i="38"/>
  <c r="BE25" i="8" s="1"/>
  <c r="V12" i="38"/>
  <c r="W25" i="8" s="1"/>
  <c r="C29" i="38"/>
  <c r="E12" i="38"/>
  <c r="F25" i="8" s="1"/>
  <c r="F24" i="8" s="1"/>
  <c r="AK29" i="38"/>
  <c r="X11" i="38"/>
  <c r="X12" i="38" s="1"/>
  <c r="Y25" i="8" s="1"/>
  <c r="E28" i="38"/>
  <c r="AS11" i="38"/>
  <c r="AS29" i="38" s="1"/>
  <c r="V28" i="38"/>
  <c r="BJ11" i="38"/>
  <c r="BJ29" i="38" s="1"/>
  <c r="BJ17" i="38"/>
  <c r="BK26" i="8" s="1"/>
  <c r="M11" i="38"/>
  <c r="M12" i="38" s="1"/>
  <c r="N25" i="8" s="1"/>
  <c r="BD28" i="38"/>
  <c r="AK28" i="38"/>
  <c r="BC30" i="38"/>
  <c r="H30" i="38"/>
  <c r="Y30" i="38"/>
  <c r="BA11" i="38"/>
  <c r="BA12" i="38" s="1"/>
  <c r="BB25" i="8" s="1"/>
  <c r="G109" i="27"/>
  <c r="O152" i="27"/>
  <c r="P36" i="37"/>
  <c r="G110" i="27"/>
  <c r="D25" i="38"/>
  <c r="E35" i="8" s="1"/>
  <c r="J22" i="28"/>
  <c r="J22" i="30"/>
  <c r="J22" i="32"/>
  <c r="O40" i="37"/>
  <c r="N67" i="40"/>
  <c r="N103" i="40" s="1"/>
  <c r="O62" i="40"/>
  <c r="O80" i="40" s="1"/>
  <c r="P161" i="27"/>
  <c r="O153" i="27"/>
  <c r="J23" i="46"/>
  <c r="J22" i="31"/>
  <c r="N61" i="40"/>
  <c r="L43" i="39"/>
  <c r="K52" i="38"/>
  <c r="P112" i="27"/>
  <c r="O42" i="8" s="1"/>
  <c r="S65" i="37"/>
  <c r="S68" i="37" s="1"/>
  <c r="R92" i="37"/>
  <c r="R95" i="37" s="1"/>
  <c r="T147" i="37"/>
  <c r="T150" i="37" s="1"/>
  <c r="I107" i="27"/>
  <c r="H27" i="8" s="1"/>
  <c r="S72" i="40"/>
  <c r="S108" i="40" s="1"/>
  <c r="N71" i="40"/>
  <c r="N107" i="40" s="1"/>
  <c r="S70" i="40"/>
  <c r="S106" i="40" s="1"/>
  <c r="O69" i="40"/>
  <c r="O105" i="40" s="1"/>
  <c r="M76" i="40"/>
  <c r="O64" i="40"/>
  <c r="K79" i="39"/>
  <c r="K94" i="39" s="1"/>
  <c r="C38" i="11"/>
  <c r="C23" i="11"/>
  <c r="J73" i="11" s="1"/>
  <c r="J18" i="11"/>
  <c r="D11" i="42"/>
  <c r="D12" i="42"/>
  <c r="R34" i="22"/>
  <c r="AV33" i="3"/>
  <c r="V33" i="3"/>
  <c r="R30" i="22"/>
  <c r="R48" i="22" s="1"/>
  <c r="R84" i="22" s="1"/>
  <c r="AV29" i="3"/>
  <c r="V29" i="3"/>
  <c r="N7" i="39"/>
  <c r="AU23" i="15"/>
  <c r="L37" i="38"/>
  <c r="L52" i="38" s="1"/>
  <c r="L38" i="38"/>
  <c r="O31" i="40"/>
  <c r="O139" i="40" s="1"/>
  <c r="Z60" i="18"/>
  <c r="N39" i="3"/>
  <c r="Z56" i="18"/>
  <c r="N35" i="3"/>
  <c r="P11" i="40"/>
  <c r="AG30" i="3"/>
  <c r="P8" i="39"/>
  <c r="P26" i="39" s="1"/>
  <c r="P44" i="39" s="1"/>
  <c r="E9" i="15"/>
  <c r="G9" i="15" s="1"/>
  <c r="P24" i="22"/>
  <c r="P7" i="40"/>
  <c r="T41" i="3"/>
  <c r="AG26" i="3"/>
  <c r="R32" i="22"/>
  <c r="AV31" i="3"/>
  <c r="V31" i="3"/>
  <c r="R28" i="22"/>
  <c r="R46" i="22" s="1"/>
  <c r="R82" i="22" s="1"/>
  <c r="AV27" i="3"/>
  <c r="V27" i="3"/>
  <c r="V38" i="22"/>
  <c r="AZ37" i="3"/>
  <c r="Z37" i="3"/>
  <c r="AB39" i="15"/>
  <c r="AP39" i="15" s="1"/>
  <c r="X34" i="15"/>
  <c r="AL34" i="15" s="1"/>
  <c r="O29" i="40"/>
  <c r="O137" i="40" s="1"/>
  <c r="F25" i="45"/>
  <c r="A24" i="45"/>
  <c r="P14" i="39"/>
  <c r="P32" i="39" s="1"/>
  <c r="P50" i="39" s="1"/>
  <c r="P86" i="39" s="1"/>
  <c r="E15" i="15"/>
  <c r="G15" i="15" s="1"/>
  <c r="I28" i="3"/>
  <c r="U61" i="18"/>
  <c r="I40" i="3"/>
  <c r="U59" i="18"/>
  <c r="I38" i="3"/>
  <c r="U57" i="18"/>
  <c r="I36" i="3"/>
  <c r="S74" i="40"/>
  <c r="J47" i="19"/>
  <c r="J24" i="19"/>
  <c r="Q14" i="40"/>
  <c r="AH33" i="3"/>
  <c r="Y33" i="15" s="1"/>
  <c r="AM33" i="15" s="1"/>
  <c r="R14" i="39" s="1"/>
  <c r="R32" i="39" s="1"/>
  <c r="R50" i="39" s="1"/>
  <c r="X31" i="15"/>
  <c r="AL31" i="15" s="1"/>
  <c r="P30" i="40"/>
  <c r="P138" i="40" s="1"/>
  <c r="N63" i="40"/>
  <c r="N81" i="40" s="1"/>
  <c r="N73" i="40"/>
  <c r="T36" i="40"/>
  <c r="T144" i="40" s="1"/>
  <c r="U20" i="40"/>
  <c r="AL39" i="3"/>
  <c r="AC39" i="15" s="1"/>
  <c r="AQ39" i="15" s="1"/>
  <c r="V20" i="39" s="1"/>
  <c r="V38" i="39" s="1"/>
  <c r="V56" i="39" s="1"/>
  <c r="R35" i="22"/>
  <c r="AV34" i="3"/>
  <c r="V34" i="3"/>
  <c r="Q31" i="22"/>
  <c r="AU30" i="3"/>
  <c r="U30" i="3"/>
  <c r="P12" i="39"/>
  <c r="P30" i="39" s="1"/>
  <c r="P48" i="39" s="1"/>
  <c r="P84" i="39" s="1"/>
  <c r="E13" i="15"/>
  <c r="G13" i="15" s="1"/>
  <c r="O27" i="40"/>
  <c r="O135" i="40" s="1"/>
  <c r="O153" i="40" s="1"/>
  <c r="O171" i="40" s="1"/>
  <c r="O189" i="40" s="1"/>
  <c r="O39" i="40"/>
  <c r="O147" i="40" s="1"/>
  <c r="O37" i="40"/>
  <c r="O145" i="40" s="1"/>
  <c r="O35" i="40"/>
  <c r="O143" i="40" s="1"/>
  <c r="Q9" i="22"/>
  <c r="K41" i="15"/>
  <c r="E23" i="28"/>
  <c r="I23" i="28" s="1"/>
  <c r="D24" i="28"/>
  <c r="H23" i="28"/>
  <c r="Q27" i="22"/>
  <c r="H41" i="3"/>
  <c r="AU26" i="3"/>
  <c r="U26" i="3"/>
  <c r="Q12" i="40"/>
  <c r="AH31" i="3"/>
  <c r="Y31" i="15" s="1"/>
  <c r="AM31" i="15" s="1"/>
  <c r="R12" i="39" s="1"/>
  <c r="R30" i="39" s="1"/>
  <c r="R48" i="39" s="1"/>
  <c r="Q8" i="40"/>
  <c r="AH27" i="3"/>
  <c r="Y27" i="15" s="1"/>
  <c r="AM27" i="15" s="1"/>
  <c r="R8" i="39" s="1"/>
  <c r="R26" i="39" s="1"/>
  <c r="R44" i="39" s="1"/>
  <c r="T62" i="39" s="1"/>
  <c r="E23" i="30"/>
  <c r="I23" i="30" s="1"/>
  <c r="D24" i="30"/>
  <c r="H23" i="30"/>
  <c r="N102" i="40"/>
  <c r="Q33" i="22"/>
  <c r="AU32" i="3"/>
  <c r="U32" i="3"/>
  <c r="M99" i="40"/>
  <c r="N40" i="40"/>
  <c r="O68" i="40"/>
  <c r="O104" i="40" s="1"/>
  <c r="P9" i="40"/>
  <c r="AG28" i="3"/>
  <c r="N104" i="40"/>
  <c r="P21" i="40"/>
  <c r="AG40" i="3"/>
  <c r="M101" i="40"/>
  <c r="E23" i="32"/>
  <c r="I23" i="32" s="1"/>
  <c r="D24" i="32"/>
  <c r="H23" i="32"/>
  <c r="D24" i="19"/>
  <c r="D47" i="19"/>
  <c r="AR23" i="3"/>
  <c r="AI8" i="15"/>
  <c r="D66" i="19"/>
  <c r="O22" i="40"/>
  <c r="O25" i="40"/>
  <c r="O61" i="40" s="1"/>
  <c r="O79" i="40" s="1"/>
  <c r="V54" i="18"/>
  <c r="J33" i="3"/>
  <c r="V50" i="18"/>
  <c r="V68" i="18" s="1"/>
  <c r="J29" i="3"/>
  <c r="AI14" i="15"/>
  <c r="AW14" i="15" s="1"/>
  <c r="D72" i="19"/>
  <c r="D91" i="19" s="1"/>
  <c r="P91" i="19" s="1"/>
  <c r="V40" i="22"/>
  <c r="AZ39" i="3"/>
  <c r="Z39" i="3"/>
  <c r="V36" i="22"/>
  <c r="AZ35" i="3"/>
  <c r="Z35" i="3"/>
  <c r="Q15" i="40"/>
  <c r="AH34" i="3"/>
  <c r="Y34" i="15" s="1"/>
  <c r="AM34" i="15" s="1"/>
  <c r="R15" i="39" s="1"/>
  <c r="R33" i="39" s="1"/>
  <c r="R51" i="39" s="1"/>
  <c r="O66" i="40"/>
  <c r="O102" i="40" s="1"/>
  <c r="P15" i="39"/>
  <c r="P33" i="39" s="1"/>
  <c r="P51" i="39" s="1"/>
  <c r="P87" i="39" s="1"/>
  <c r="E16" i="15"/>
  <c r="G16" i="15" s="1"/>
  <c r="N65" i="40"/>
  <c r="AT41" i="3"/>
  <c r="P42" i="22"/>
  <c r="V52" i="18"/>
  <c r="J31" i="3"/>
  <c r="V66" i="18"/>
  <c r="J27" i="3"/>
  <c r="M22" i="39"/>
  <c r="M25" i="39"/>
  <c r="M40" i="39" s="1"/>
  <c r="K33" i="38" s="1"/>
  <c r="N75" i="40"/>
  <c r="D25" i="46"/>
  <c r="E24" i="46"/>
  <c r="I24" i="46" s="1"/>
  <c r="Z58" i="18"/>
  <c r="N37" i="3"/>
  <c r="D26" i="45"/>
  <c r="E25" i="45"/>
  <c r="I25" i="45" s="1"/>
  <c r="P13" i="40"/>
  <c r="AG32" i="3"/>
  <c r="T38" i="40"/>
  <c r="T146" i="40" s="1"/>
  <c r="T34" i="40"/>
  <c r="T142" i="40" s="1"/>
  <c r="P33" i="40"/>
  <c r="P141" i="40" s="1"/>
  <c r="AI12" i="15"/>
  <c r="AW12" i="15" s="1"/>
  <c r="D70" i="19"/>
  <c r="D89" i="19" s="1"/>
  <c r="P89" i="19" s="1"/>
  <c r="AH23" i="15"/>
  <c r="AV8" i="15"/>
  <c r="H23" i="45"/>
  <c r="J23" i="45" s="1"/>
  <c r="G23" i="45"/>
  <c r="Q29" i="22"/>
  <c r="AU28" i="3"/>
  <c r="U28" i="3"/>
  <c r="N100" i="40"/>
  <c r="Q41" i="22"/>
  <c r="AU40" i="3"/>
  <c r="U40" i="3"/>
  <c r="Q39" i="22"/>
  <c r="AU38" i="3"/>
  <c r="U38" i="3"/>
  <c r="Q37" i="22"/>
  <c r="AU36" i="3"/>
  <c r="U36" i="3"/>
  <c r="E23" i="29"/>
  <c r="I23" i="29" s="1"/>
  <c r="D24" i="29"/>
  <c r="H23" i="29"/>
  <c r="Q10" i="40"/>
  <c r="AH29" i="3"/>
  <c r="Y29" i="15" s="1"/>
  <c r="AM29" i="15" s="1"/>
  <c r="R10" i="39" s="1"/>
  <c r="R28" i="39" s="1"/>
  <c r="R46" i="39" s="1"/>
  <c r="X27" i="15"/>
  <c r="AL27" i="15" s="1"/>
  <c r="P26" i="40"/>
  <c r="P134" i="40" s="1"/>
  <c r="D27" i="35"/>
  <c r="E26" i="35"/>
  <c r="I26" i="35" s="1"/>
  <c r="U16" i="40"/>
  <c r="AL35" i="3"/>
  <c r="V55" i="18"/>
  <c r="J34" i="3"/>
  <c r="U51" i="18"/>
  <c r="I30" i="3"/>
  <c r="AI10" i="15"/>
  <c r="AW10" i="15" s="1"/>
  <c r="D68" i="19"/>
  <c r="D87" i="19" s="1"/>
  <c r="AI22" i="15"/>
  <c r="AW22" i="15" s="1"/>
  <c r="D80" i="19"/>
  <c r="D99" i="19" s="1"/>
  <c r="P99" i="19" s="1"/>
  <c r="AI20" i="15"/>
  <c r="AW20" i="15" s="1"/>
  <c r="D78" i="19"/>
  <c r="D97" i="19" s="1"/>
  <c r="P97" i="19" s="1"/>
  <c r="AI18" i="15"/>
  <c r="AW18" i="15" s="1"/>
  <c r="D76" i="19"/>
  <c r="D95" i="19" s="1"/>
  <c r="P95" i="19" s="1"/>
  <c r="T18" i="39"/>
  <c r="T36" i="39" s="1"/>
  <c r="T54" i="39" s="1"/>
  <c r="T90" i="39" s="1"/>
  <c r="T44" i="18"/>
  <c r="U29" i="18"/>
  <c r="L26" i="15"/>
  <c r="I26" i="3"/>
  <c r="T62" i="18"/>
  <c r="X33" i="15"/>
  <c r="AL33" i="15" s="1"/>
  <c r="P32" i="40"/>
  <c r="P140" i="40" s="1"/>
  <c r="X29" i="15"/>
  <c r="AL29" i="15" s="1"/>
  <c r="P28" i="40"/>
  <c r="P136" i="40" s="1"/>
  <c r="P154" i="40" s="1"/>
  <c r="P172" i="40" s="1"/>
  <c r="P190" i="40" s="1"/>
  <c r="U18" i="40"/>
  <c r="AL37" i="3"/>
  <c r="AC37" i="15" s="1"/>
  <c r="AQ37" i="15" s="1"/>
  <c r="V18" i="39" s="1"/>
  <c r="V36" i="39" s="1"/>
  <c r="V54" i="39" s="1"/>
  <c r="U53" i="18"/>
  <c r="I32" i="3"/>
  <c r="N148" i="40"/>
  <c r="P10" i="39"/>
  <c r="P28" i="39" s="1"/>
  <c r="P46" i="39" s="1"/>
  <c r="P82" i="39" s="1"/>
  <c r="E11" i="15"/>
  <c r="G11" i="15" s="1"/>
  <c r="E23" i="31"/>
  <c r="I23" i="31" s="1"/>
  <c r="D24" i="31"/>
  <c r="H23" i="31"/>
  <c r="P19" i="40"/>
  <c r="AG38" i="3"/>
  <c r="P17" i="40"/>
  <c r="AG36" i="3"/>
  <c r="N39" i="37"/>
  <c r="G24" i="46"/>
  <c r="H24" i="46"/>
  <c r="P63" i="27"/>
  <c r="L23" i="46"/>
  <c r="M23" i="46"/>
  <c r="F26" i="46"/>
  <c r="A25" i="46"/>
  <c r="P24" i="37"/>
  <c r="Q35" i="37" s="1"/>
  <c r="Q40" i="8" s="1"/>
  <c r="G26" i="30"/>
  <c r="F27" i="30"/>
  <c r="F29" i="32"/>
  <c r="G28" i="32"/>
  <c r="P20" i="37"/>
  <c r="Q34" i="37" s="1"/>
  <c r="Q39" i="8" s="1"/>
  <c r="G25" i="31"/>
  <c r="F26" i="31"/>
  <c r="T183" i="37"/>
  <c r="T186" i="37" s="1"/>
  <c r="Q201" i="37"/>
  <c r="Q204" i="37" s="1"/>
  <c r="T110" i="37"/>
  <c r="T113" i="37" s="1"/>
  <c r="R10" i="37"/>
  <c r="H26" i="5"/>
  <c r="R8" i="37"/>
  <c r="H24" i="5"/>
  <c r="S16" i="37"/>
  <c r="I34" i="5"/>
  <c r="S11" i="37"/>
  <c r="I27" i="5"/>
  <c r="S14" i="37"/>
  <c r="I32" i="5"/>
  <c r="Q20" i="38"/>
  <c r="R12" i="37"/>
  <c r="S9" i="37"/>
  <c r="I25" i="5"/>
  <c r="S7" i="37"/>
  <c r="I23" i="5"/>
  <c r="R15" i="37"/>
  <c r="H33" i="5"/>
  <c r="I14" i="5"/>
  <c r="L101" i="27"/>
  <c r="L100" i="27" s="1"/>
  <c r="E22" i="38"/>
  <c r="E24" i="38" s="1"/>
  <c r="E32" i="38" s="1"/>
  <c r="J121" i="27"/>
  <c r="J120" i="27" s="1"/>
  <c r="K121" i="27"/>
  <c r="U62" i="37"/>
  <c r="U69" i="37" s="1"/>
  <c r="T67" i="37"/>
  <c r="T66" i="37"/>
  <c r="T64" i="37"/>
  <c r="T63" i="37"/>
  <c r="S27" i="37"/>
  <c r="R26" i="37"/>
  <c r="T89" i="37"/>
  <c r="S94" i="37"/>
  <c r="S93" i="37"/>
  <c r="S91" i="37"/>
  <c r="S90" i="37"/>
  <c r="V144" i="37"/>
  <c r="V151" i="37" s="1"/>
  <c r="U149" i="37"/>
  <c r="U148" i="37"/>
  <c r="U146" i="37"/>
  <c r="U145" i="37"/>
  <c r="L126" i="27"/>
  <c r="L128" i="27"/>
  <c r="L118" i="27"/>
  <c r="L119" i="27" s="1"/>
  <c r="P155" i="27"/>
  <c r="N83" i="27"/>
  <c r="N82" i="27" s="1"/>
  <c r="V180" i="37"/>
  <c r="V187" i="37" s="1"/>
  <c r="U185" i="37"/>
  <c r="U184" i="37"/>
  <c r="U182" i="37"/>
  <c r="U181" i="37"/>
  <c r="K139" i="27"/>
  <c r="K137" i="27"/>
  <c r="K129" i="27"/>
  <c r="O33" i="14"/>
  <c r="O81" i="14"/>
  <c r="C10" i="6"/>
  <c r="C12" i="6"/>
  <c r="O83" i="14"/>
  <c r="C14" i="6"/>
  <c r="O85" i="14"/>
  <c r="C20" i="6"/>
  <c r="O88" i="14"/>
  <c r="C22" i="6"/>
  <c r="O90" i="14"/>
  <c r="C24" i="6"/>
  <c r="O92" i="14"/>
  <c r="C26" i="6"/>
  <c r="O94" i="14"/>
  <c r="C28" i="6"/>
  <c r="O96" i="14"/>
  <c r="S198" i="37"/>
  <c r="R203" i="37"/>
  <c r="R202" i="37"/>
  <c r="R200" i="37"/>
  <c r="R199" i="37"/>
  <c r="V107" i="37"/>
  <c r="U112" i="37"/>
  <c r="U111" i="37"/>
  <c r="U109" i="37"/>
  <c r="U108" i="37"/>
  <c r="J148" i="27"/>
  <c r="J115" i="27" s="1"/>
  <c r="J15" i="5" s="1"/>
  <c r="J14" i="5" s="1"/>
  <c r="J140" i="27"/>
  <c r="I143" i="27"/>
  <c r="I142" i="27" s="1"/>
  <c r="I109" i="27" s="1"/>
  <c r="P50" i="37"/>
  <c r="L25" i="15"/>
  <c r="Y25" i="15"/>
  <c r="Q140" i="37"/>
  <c r="Q139" i="37"/>
  <c r="Q137" i="37"/>
  <c r="Q136" i="37"/>
  <c r="R135" i="37"/>
  <c r="R142" i="37" s="1"/>
  <c r="Q102" i="14"/>
  <c r="R73" i="14"/>
  <c r="R72" i="14"/>
  <c r="R71" i="14"/>
  <c r="R70" i="14"/>
  <c r="R69" i="14"/>
  <c r="R68" i="14"/>
  <c r="R67" i="14"/>
  <c r="R66" i="14"/>
  <c r="R65" i="14"/>
  <c r="R62" i="14"/>
  <c r="R61" i="14"/>
  <c r="R60" i="14"/>
  <c r="R59" i="14"/>
  <c r="R58" i="14"/>
  <c r="R57" i="14"/>
  <c r="S6" i="14"/>
  <c r="R55" i="14"/>
  <c r="O12" i="8"/>
  <c r="C69" i="6"/>
  <c r="O10" i="8"/>
  <c r="C57" i="6"/>
  <c r="C27" i="9"/>
  <c r="Q9" i="27"/>
  <c r="Q21" i="27"/>
  <c r="Q147" i="27"/>
  <c r="Q146" i="27"/>
  <c r="Q145" i="27"/>
  <c r="Q144" i="27"/>
  <c r="Q70" i="27"/>
  <c r="Q136" i="27"/>
  <c r="Q135" i="27"/>
  <c r="Q134" i="27"/>
  <c r="Q133" i="27"/>
  <c r="Q103" i="27"/>
  <c r="Q102" i="27"/>
  <c r="Q94" i="27"/>
  <c r="Q93" i="27"/>
  <c r="Q85" i="27"/>
  <c r="Q84" i="27"/>
  <c r="Q76" i="27"/>
  <c r="Q75" i="27"/>
  <c r="Q68" i="27"/>
  <c r="Q67" i="27"/>
  <c r="Q66" i="27"/>
  <c r="Q62" i="27"/>
  <c r="Q123" i="27"/>
  <c r="I67" i="38"/>
  <c r="H69" i="38"/>
  <c r="H66" i="38"/>
  <c r="S80" i="37"/>
  <c r="R85" i="37"/>
  <c r="R84" i="37"/>
  <c r="R82" i="37"/>
  <c r="R81" i="37"/>
  <c r="Q83" i="37"/>
  <c r="Q86" i="37" s="1"/>
  <c r="N32" i="14"/>
  <c r="N53" i="14" s="1"/>
  <c r="N80" i="14"/>
  <c r="F21" i="38"/>
  <c r="H20" i="5"/>
  <c r="G13" i="37"/>
  <c r="G17" i="37" s="1"/>
  <c r="F19" i="38" s="1"/>
  <c r="V71" i="37"/>
  <c r="V78" i="37" s="1"/>
  <c r="U76" i="37"/>
  <c r="U75" i="37"/>
  <c r="U73" i="37"/>
  <c r="U72" i="37"/>
  <c r="T74" i="37"/>
  <c r="T77" i="37" s="1"/>
  <c r="R207" i="37"/>
  <c r="Q212" i="37"/>
  <c r="Q211" i="37"/>
  <c r="Q209" i="37"/>
  <c r="Q208" i="37"/>
  <c r="P210" i="37"/>
  <c r="P213" i="37" s="1"/>
  <c r="K101" i="27"/>
  <c r="K100" i="27" s="1"/>
  <c r="S153" i="37"/>
  <c r="S160" i="37" s="1"/>
  <c r="R158" i="37"/>
  <c r="R157" i="37"/>
  <c r="R155" i="37"/>
  <c r="R154" i="37"/>
  <c r="Q156" i="37"/>
  <c r="Q159" i="37" s="1"/>
  <c r="N41" i="38"/>
  <c r="O42" i="38"/>
  <c r="O74" i="27"/>
  <c r="O73" i="27" s="1"/>
  <c r="O88" i="27"/>
  <c r="O86" i="27"/>
  <c r="O80" i="27"/>
  <c r="O81" i="27" s="1"/>
  <c r="S189" i="37"/>
  <c r="R194" i="37"/>
  <c r="R193" i="37"/>
  <c r="R191" i="37"/>
  <c r="R190" i="37"/>
  <c r="Q192" i="37"/>
  <c r="Q195" i="37" s="1"/>
  <c r="M224" i="14"/>
  <c r="M79" i="14"/>
  <c r="M100" i="14" s="1"/>
  <c r="Q78" i="8"/>
  <c r="P79" i="8"/>
  <c r="P45" i="8" s="1"/>
  <c r="S216" i="37"/>
  <c r="R221" i="37"/>
  <c r="R220" i="37"/>
  <c r="R218" i="37"/>
  <c r="R217" i="37"/>
  <c r="Q219" i="37"/>
  <c r="Q222" i="37" s="1"/>
  <c r="U171" i="37"/>
  <c r="U178" i="37" s="1"/>
  <c r="T176" i="37"/>
  <c r="T175" i="37"/>
  <c r="T173" i="37"/>
  <c r="T172" i="37"/>
  <c r="S174" i="37"/>
  <c r="S177" i="37" s="1"/>
  <c r="T162" i="37"/>
  <c r="T169" i="37" s="1"/>
  <c r="S167" i="37"/>
  <c r="S166" i="37"/>
  <c r="S164" i="37"/>
  <c r="S163" i="37"/>
  <c r="R165" i="37"/>
  <c r="R168" i="37" s="1"/>
  <c r="P158" i="27"/>
  <c r="P164" i="27"/>
  <c r="P151" i="27" s="1"/>
  <c r="O11" i="8"/>
  <c r="C63" i="6"/>
  <c r="O9" i="8"/>
  <c r="P8" i="27"/>
  <c r="C51" i="6"/>
  <c r="P77" i="27"/>
  <c r="P71" i="27"/>
  <c r="P72" i="27" s="1"/>
  <c r="P79" i="27"/>
  <c r="N95" i="27"/>
  <c r="N89" i="27"/>
  <c r="N90" i="27" s="1"/>
  <c r="N97" i="27"/>
  <c r="P38" i="14"/>
  <c r="P37" i="14"/>
  <c r="P36" i="14"/>
  <c r="P35" i="14"/>
  <c r="P34" i="14"/>
  <c r="Q31" i="14"/>
  <c r="P49" i="14"/>
  <c r="P48" i="14"/>
  <c r="P47" i="14"/>
  <c r="P46" i="14"/>
  <c r="P45" i="14"/>
  <c r="P44" i="14"/>
  <c r="P43" i="14"/>
  <c r="P42" i="14"/>
  <c r="P41" i="14"/>
  <c r="P40" i="14"/>
  <c r="O82" i="14"/>
  <c r="C11" i="6"/>
  <c r="O84" i="14"/>
  <c r="C13" i="6"/>
  <c r="O39" i="14"/>
  <c r="C19" i="6"/>
  <c r="O87" i="14"/>
  <c r="C21" i="6"/>
  <c r="O89" i="14"/>
  <c r="C23" i="6"/>
  <c r="O91" i="14"/>
  <c r="O93" i="14"/>
  <c r="C25" i="6"/>
  <c r="C27" i="6"/>
  <c r="O95" i="14"/>
  <c r="N231" i="14"/>
  <c r="N159" i="14"/>
  <c r="N86" i="14"/>
  <c r="M92" i="27"/>
  <c r="M91" i="27" s="1"/>
  <c r="M106" i="27"/>
  <c r="M117" i="27" s="1"/>
  <c r="M104" i="27"/>
  <c r="M41" i="27" s="1"/>
  <c r="M98" i="27"/>
  <c r="M99" i="27" s="1"/>
  <c r="J130" i="27"/>
  <c r="T53" i="37"/>
  <c r="T60" i="37" s="1"/>
  <c r="S58" i="37"/>
  <c r="S57" i="37"/>
  <c r="S55" i="37"/>
  <c r="S54" i="37"/>
  <c r="R56" i="37"/>
  <c r="R59" i="37" s="1"/>
  <c r="H143" i="27"/>
  <c r="H110" i="27" s="1"/>
  <c r="H108" i="27"/>
  <c r="R49" i="37"/>
  <c r="R48" i="37"/>
  <c r="R46" i="37"/>
  <c r="R45" i="37"/>
  <c r="S44" i="37"/>
  <c r="S51" i="37" s="1"/>
  <c r="Q47" i="37"/>
  <c r="P138" i="37"/>
  <c r="P141" i="37" s="1"/>
  <c r="U98" i="37"/>
  <c r="T103" i="37"/>
  <c r="T99" i="37"/>
  <c r="T125" i="37"/>
  <c r="S130" i="37"/>
  <c r="S129" i="37"/>
  <c r="S127" i="37"/>
  <c r="S126" i="37"/>
  <c r="R128" i="37"/>
  <c r="R131" i="37" s="1"/>
  <c r="L92" i="27"/>
  <c r="L91" i="27" s="1"/>
  <c r="Z25" i="17"/>
  <c r="M25" i="17"/>
  <c r="R43" i="27"/>
  <c r="R52" i="27" s="1"/>
  <c r="R34" i="27"/>
  <c r="R32" i="27"/>
  <c r="R31" i="27"/>
  <c r="R30" i="27"/>
  <c r="R29" i="27"/>
  <c r="R28" i="27"/>
  <c r="R26" i="27"/>
  <c r="R25" i="27"/>
  <c r="R24" i="27"/>
  <c r="R23" i="27"/>
  <c r="R22" i="27"/>
  <c r="R20" i="27"/>
  <c r="R19" i="27"/>
  <c r="R18" i="27"/>
  <c r="R17" i="27"/>
  <c r="R16" i="27"/>
  <c r="R14" i="27"/>
  <c r="R13" i="27"/>
  <c r="R12" i="27"/>
  <c r="R11" i="27"/>
  <c r="R10" i="27"/>
  <c r="S7" i="27"/>
  <c r="R150" i="27"/>
  <c r="R61" i="27"/>
  <c r="Q15" i="27"/>
  <c r="Q27" i="27"/>
  <c r="Q169" i="27"/>
  <c r="Q168" i="27"/>
  <c r="Q167" i="27"/>
  <c r="Q166" i="27"/>
  <c r="Q165" i="27"/>
  <c r="Q159" i="27"/>
  <c r="Q157" i="27"/>
  <c r="Q162" i="27"/>
  <c r="Q160" i="27"/>
  <c r="Q156" i="27"/>
  <c r="Q154" i="27"/>
  <c r="S116" i="37"/>
  <c r="R121" i="37"/>
  <c r="R120" i="37"/>
  <c r="R118" i="37"/>
  <c r="R117" i="37"/>
  <c r="Q119" i="37"/>
  <c r="Q122" i="37" s="1"/>
  <c r="I108" i="27"/>
  <c r="M20" i="35"/>
  <c r="N125" i="27" s="1"/>
  <c r="N114" i="27" s="1"/>
  <c r="M32" i="8" s="1"/>
  <c r="M30" i="8" s="1"/>
  <c r="L20" i="35"/>
  <c r="N124" i="27" s="1"/>
  <c r="N113" i="27" s="1"/>
  <c r="L31" i="38" s="1"/>
  <c r="G22" i="35"/>
  <c r="H22" i="35"/>
  <c r="O122" i="27"/>
  <c r="J21" i="35"/>
  <c r="N111" i="27"/>
  <c r="F24" i="35"/>
  <c r="A23" i="35"/>
  <c r="N184" i="40" l="1"/>
  <c r="N16" i="8" s="1"/>
  <c r="P62" i="19"/>
  <c r="N14" i="8"/>
  <c r="N13" i="8" s="1"/>
  <c r="O35" i="27"/>
  <c r="P39" i="27"/>
  <c r="P53" i="27"/>
  <c r="O82" i="40"/>
  <c r="O100" i="40" s="1"/>
  <c r="Q58" i="27"/>
  <c r="Q40" i="27" s="1"/>
  <c r="P41" i="8" s="1"/>
  <c r="G22" i="29"/>
  <c r="F23" i="29" s="1"/>
  <c r="P60" i="22"/>
  <c r="V90" i="39"/>
  <c r="P87" i="19"/>
  <c r="Q47" i="22"/>
  <c r="Q83" i="22" s="1"/>
  <c r="U67" i="18"/>
  <c r="T80" i="18"/>
  <c r="Q57" i="27"/>
  <c r="P31" i="8" s="1"/>
  <c r="E65" i="27"/>
  <c r="P54" i="27"/>
  <c r="P36" i="27" s="1"/>
  <c r="P152" i="40"/>
  <c r="P170" i="40" s="1"/>
  <c r="P188" i="40" s="1"/>
  <c r="P24" i="19"/>
  <c r="P81" i="22"/>
  <c r="P96" i="22" s="1"/>
  <c r="G22" i="28"/>
  <c r="F23" i="28" s="1"/>
  <c r="P29" i="38"/>
  <c r="BC12" i="38"/>
  <c r="BD25" i="8" s="1"/>
  <c r="J23" i="30"/>
  <c r="O75" i="40"/>
  <c r="O111" i="40" s="1"/>
  <c r="C9" i="7"/>
  <c r="C15" i="52" s="1"/>
  <c r="K115" i="39"/>
  <c r="K130" i="39" s="1"/>
  <c r="J34" i="8" s="1"/>
  <c r="U65" i="18"/>
  <c r="T98" i="39"/>
  <c r="T116" i="39" s="1"/>
  <c r="P80" i="39"/>
  <c r="R62" i="39"/>
  <c r="L187" i="40"/>
  <c r="L202" i="40" s="1"/>
  <c r="L17" i="8" s="1"/>
  <c r="L184" i="40"/>
  <c r="L16" i="8" s="1"/>
  <c r="N187" i="40"/>
  <c r="N202" i="40" s="1"/>
  <c r="N17" i="8" s="1"/>
  <c r="L58" i="39"/>
  <c r="M61" i="39"/>
  <c r="L97" i="39"/>
  <c r="L112" i="39" s="1"/>
  <c r="K33" i="8" s="1"/>
  <c r="L76" i="39"/>
  <c r="Q24" i="22"/>
  <c r="Q45" i="22"/>
  <c r="O98" i="40"/>
  <c r="M97" i="40"/>
  <c r="M112" i="40" s="1"/>
  <c r="N79" i="40"/>
  <c r="N94" i="40" s="1"/>
  <c r="U90" i="39"/>
  <c r="AA29" i="38"/>
  <c r="E34" i="38"/>
  <c r="G12" i="38"/>
  <c r="H25" i="8" s="1"/>
  <c r="H24" i="8" s="1"/>
  <c r="AQ29" i="38"/>
  <c r="E24" i="8"/>
  <c r="T12" i="38"/>
  <c r="U25" i="8" s="1"/>
  <c r="AV12" i="38"/>
  <c r="AW25" i="8" s="1"/>
  <c r="J29" i="38"/>
  <c r="Z29" i="38"/>
  <c r="AF12" i="38"/>
  <c r="AG25" i="8" s="1"/>
  <c r="AD12" i="38"/>
  <c r="AE25" i="8" s="1"/>
  <c r="AJ29" i="38"/>
  <c r="AY29" i="38"/>
  <c r="BG12" i="38"/>
  <c r="BH25" i="8" s="1"/>
  <c r="D29" i="38"/>
  <c r="D34" i="38" s="1"/>
  <c r="K12" i="38"/>
  <c r="L25" i="8" s="1"/>
  <c r="W29" i="38"/>
  <c r="AL29" i="38"/>
  <c r="U12" i="38"/>
  <c r="V25" i="8" s="1"/>
  <c r="BA29" i="38"/>
  <c r="AM29" i="38"/>
  <c r="AN29" i="38"/>
  <c r="BJ12" i="38"/>
  <c r="BK25" i="8" s="1"/>
  <c r="X29" i="38"/>
  <c r="C34" i="38"/>
  <c r="C83" i="38" s="1"/>
  <c r="C88" i="38" s="1"/>
  <c r="C91" i="38" s="1"/>
  <c r="M29" i="38"/>
  <c r="AS12" i="38"/>
  <c r="AT25" i="8" s="1"/>
  <c r="M46" i="38"/>
  <c r="L79" i="39"/>
  <c r="L94" i="39" s="1"/>
  <c r="J23" i="28"/>
  <c r="J23" i="29"/>
  <c r="C18" i="7"/>
  <c r="C22" i="52" s="1"/>
  <c r="E43" i="38"/>
  <c r="E54" i="38" s="1"/>
  <c r="E59" i="38" s="1"/>
  <c r="J23" i="32"/>
  <c r="J23" i="31"/>
  <c r="T70" i="40"/>
  <c r="T106" i="40" s="1"/>
  <c r="O40" i="40"/>
  <c r="N38" i="38" s="1"/>
  <c r="T74" i="40"/>
  <c r="T110" i="40" s="1"/>
  <c r="O73" i="40"/>
  <c r="O109" i="40" s="1"/>
  <c r="O71" i="40"/>
  <c r="O107" i="40" s="1"/>
  <c r="P66" i="40"/>
  <c r="P102" i="40" s="1"/>
  <c r="Q161" i="27"/>
  <c r="Q158" i="27"/>
  <c r="Q164" i="27"/>
  <c r="Q151" i="27" s="1"/>
  <c r="P153" i="27"/>
  <c r="C15" i="7" s="1"/>
  <c r="C11" i="52" s="1"/>
  <c r="X36" i="15"/>
  <c r="AL36" i="15" s="1"/>
  <c r="X38" i="15"/>
  <c r="AL38" i="15" s="1"/>
  <c r="R33" i="22"/>
  <c r="AV32" i="3"/>
  <c r="V32" i="3"/>
  <c r="P64" i="40"/>
  <c r="P82" i="40" s="1"/>
  <c r="Q10" i="39"/>
  <c r="Q28" i="39" s="1"/>
  <c r="Q46" i="39" s="1"/>
  <c r="Q82" i="39" s="1"/>
  <c r="P68" i="40"/>
  <c r="Q14" i="39"/>
  <c r="Q32" i="39" s="1"/>
  <c r="Q50" i="39" s="1"/>
  <c r="Q86" i="39" s="1"/>
  <c r="U62" i="18"/>
  <c r="J26" i="3"/>
  <c r="U44" i="18"/>
  <c r="V29" i="18"/>
  <c r="M26" i="15"/>
  <c r="R31" i="22"/>
  <c r="AV30" i="3"/>
  <c r="V30" i="3"/>
  <c r="K34" i="3"/>
  <c r="W55" i="18"/>
  <c r="U34" i="40"/>
  <c r="U142" i="40" s="1"/>
  <c r="P62" i="40"/>
  <c r="Q8" i="39"/>
  <c r="Q26" i="39" s="1"/>
  <c r="Q44" i="39" s="1"/>
  <c r="E24" i="29"/>
  <c r="I24" i="29" s="1"/>
  <c r="D25" i="29"/>
  <c r="H24" i="29"/>
  <c r="Q17" i="40"/>
  <c r="AH36" i="3"/>
  <c r="Y36" i="15" s="1"/>
  <c r="AM36" i="15" s="1"/>
  <c r="R17" i="39" s="1"/>
  <c r="R35" i="39" s="1"/>
  <c r="R53" i="39" s="1"/>
  <c r="Q21" i="40"/>
  <c r="AH40" i="3"/>
  <c r="Y40" i="15" s="1"/>
  <c r="AM40" i="15" s="1"/>
  <c r="R21" i="39" s="1"/>
  <c r="R39" i="39" s="1"/>
  <c r="R57" i="39" s="1"/>
  <c r="AV23" i="15"/>
  <c r="O7" i="39"/>
  <c r="P69" i="40"/>
  <c r="P31" i="40"/>
  <c r="P139" i="40" s="1"/>
  <c r="D27" i="45"/>
  <c r="E26" i="45"/>
  <c r="I26" i="45" s="1"/>
  <c r="AA58" i="18"/>
  <c r="O37" i="3"/>
  <c r="D26" i="46"/>
  <c r="E25" i="46"/>
  <c r="I25" i="46" s="1"/>
  <c r="M43" i="39"/>
  <c r="N61" i="39" s="1"/>
  <c r="W66" i="18"/>
  <c r="K27" i="3"/>
  <c r="W52" i="18"/>
  <c r="K31" i="3"/>
  <c r="Q33" i="40"/>
  <c r="Q141" i="40" s="1"/>
  <c r="V16" i="40"/>
  <c r="AM35" i="3"/>
  <c r="AD35" i="15" s="1"/>
  <c r="AR35" i="15" s="1"/>
  <c r="W16" i="39" s="1"/>
  <c r="W34" i="39" s="1"/>
  <c r="W52" i="39" s="1"/>
  <c r="V20" i="40"/>
  <c r="AM39" i="3"/>
  <c r="AD39" i="15" s="1"/>
  <c r="AR39" i="15" s="1"/>
  <c r="W20" i="39" s="1"/>
  <c r="W38" i="39" s="1"/>
  <c r="W56" i="39" s="1"/>
  <c r="P13" i="39"/>
  <c r="P31" i="39" s="1"/>
  <c r="P49" i="39" s="1"/>
  <c r="P85" i="39" s="1"/>
  <c r="E14" i="15"/>
  <c r="G14" i="15" s="1"/>
  <c r="W50" i="18"/>
  <c r="W68" i="18" s="1"/>
  <c r="K29" i="3"/>
  <c r="W54" i="18"/>
  <c r="K33" i="3"/>
  <c r="O133" i="40"/>
  <c r="AI23" i="15"/>
  <c r="AW8" i="15"/>
  <c r="D85" i="19"/>
  <c r="D100" i="19" s="1"/>
  <c r="J74" i="11" s="1"/>
  <c r="J76" i="11" s="1"/>
  <c r="J77" i="11" s="1"/>
  <c r="D62" i="19"/>
  <c r="X40" i="15"/>
  <c r="AL40" i="15" s="1"/>
  <c r="P39" i="40"/>
  <c r="P147" i="40" s="1"/>
  <c r="X28" i="15"/>
  <c r="AL28" i="15" s="1"/>
  <c r="N76" i="40"/>
  <c r="N99" i="40"/>
  <c r="E24" i="30"/>
  <c r="I24" i="30" s="1"/>
  <c r="D25" i="30"/>
  <c r="H24" i="30"/>
  <c r="Q26" i="40"/>
  <c r="Q134" i="40" s="1"/>
  <c r="Q30" i="40"/>
  <c r="Q138" i="40" s="1"/>
  <c r="Q7" i="40"/>
  <c r="U41" i="3"/>
  <c r="AH26" i="3"/>
  <c r="O63" i="40"/>
  <c r="Q11" i="40"/>
  <c r="AH30" i="3"/>
  <c r="Y30" i="15" s="1"/>
  <c r="AM30" i="15" s="1"/>
  <c r="R11" i="39" s="1"/>
  <c r="R29" i="39" s="1"/>
  <c r="R47" i="39" s="1"/>
  <c r="T72" i="40"/>
  <c r="N109" i="40"/>
  <c r="Q32" i="40"/>
  <c r="Q140" i="40" s="1"/>
  <c r="J85" i="19"/>
  <c r="J62" i="19"/>
  <c r="R37" i="22"/>
  <c r="AV36" i="3"/>
  <c r="V36" i="3"/>
  <c r="R39" i="22"/>
  <c r="AV38" i="3"/>
  <c r="V38" i="3"/>
  <c r="R41" i="22"/>
  <c r="AV40" i="3"/>
  <c r="V40" i="3"/>
  <c r="J28" i="3"/>
  <c r="F26" i="45"/>
  <c r="A25" i="45"/>
  <c r="U20" i="39"/>
  <c r="U38" i="39" s="1"/>
  <c r="U56" i="39" s="1"/>
  <c r="U92" i="39" s="1"/>
  <c r="V18" i="40"/>
  <c r="AM37" i="3"/>
  <c r="AD37" i="15" s="1"/>
  <c r="AR37" i="15" s="1"/>
  <c r="W18" i="39" s="1"/>
  <c r="W36" i="39" s="1"/>
  <c r="W54" i="39" s="1"/>
  <c r="W90" i="39" s="1"/>
  <c r="R12" i="40"/>
  <c r="AI31" i="3"/>
  <c r="Z31" i="15" s="1"/>
  <c r="AN31" i="15" s="1"/>
  <c r="S12" i="39" s="1"/>
  <c r="S30" i="39" s="1"/>
  <c r="S48" i="39" s="1"/>
  <c r="P29" i="40"/>
  <c r="P137" i="40" s="1"/>
  <c r="AA56" i="18"/>
  <c r="O35" i="3"/>
  <c r="O39" i="3"/>
  <c r="AA60" i="18"/>
  <c r="N22" i="39"/>
  <c r="N25" i="39"/>
  <c r="N40" i="39" s="1"/>
  <c r="L33" i="38" s="1"/>
  <c r="R10" i="40"/>
  <c r="AI29" i="3"/>
  <c r="R14" i="40"/>
  <c r="AI33" i="3"/>
  <c r="P35" i="40"/>
  <c r="P143" i="40" s="1"/>
  <c r="P37" i="40"/>
  <c r="P145" i="40" s="1"/>
  <c r="E24" i="31"/>
  <c r="I24" i="31" s="1"/>
  <c r="D25" i="31"/>
  <c r="H24" i="31"/>
  <c r="V53" i="18"/>
  <c r="J32" i="3"/>
  <c r="U36" i="40"/>
  <c r="U144" i="40" s="1"/>
  <c r="R27" i="22"/>
  <c r="I41" i="3"/>
  <c r="AV26" i="3"/>
  <c r="V26" i="3"/>
  <c r="R9" i="22"/>
  <c r="L41" i="15"/>
  <c r="P17" i="39"/>
  <c r="P35" i="39" s="1"/>
  <c r="P53" i="39" s="1"/>
  <c r="P89" i="39" s="1"/>
  <c r="E18" i="15"/>
  <c r="G18" i="15" s="1"/>
  <c r="P19" i="39"/>
  <c r="P37" i="39" s="1"/>
  <c r="P55" i="39" s="1"/>
  <c r="P91" i="39" s="1"/>
  <c r="E20" i="15"/>
  <c r="G20" i="15" s="1"/>
  <c r="P21" i="39"/>
  <c r="P39" i="39" s="1"/>
  <c r="P57" i="39" s="1"/>
  <c r="P93" i="39" s="1"/>
  <c r="E22" i="15"/>
  <c r="G22" i="15" s="1"/>
  <c r="P9" i="39"/>
  <c r="P27" i="39" s="1"/>
  <c r="P45" i="39" s="1"/>
  <c r="P81" i="39" s="1"/>
  <c r="E10" i="15"/>
  <c r="G10" i="15" s="1"/>
  <c r="V51" i="18"/>
  <c r="J30" i="3"/>
  <c r="S35" i="22"/>
  <c r="AW34" i="3"/>
  <c r="W34" i="3"/>
  <c r="AC35" i="15"/>
  <c r="AQ35" i="15" s="1"/>
  <c r="D28" i="35"/>
  <c r="E27" i="35"/>
  <c r="I27" i="35" s="1"/>
  <c r="Q28" i="40"/>
  <c r="Q136" i="40" s="1"/>
  <c r="Q154" i="40" s="1"/>
  <c r="Q172" i="40" s="1"/>
  <c r="Q190" i="40" s="1"/>
  <c r="Q19" i="40"/>
  <c r="AH38" i="3"/>
  <c r="Y38" i="15" s="1"/>
  <c r="AM38" i="15" s="1"/>
  <c r="R19" i="39" s="1"/>
  <c r="R37" i="39" s="1"/>
  <c r="R55" i="39" s="1"/>
  <c r="Q9" i="40"/>
  <c r="AH28" i="3"/>
  <c r="Y28" i="15" s="1"/>
  <c r="AM28" i="15" s="1"/>
  <c r="R9" i="39" s="1"/>
  <c r="R27" i="39" s="1"/>
  <c r="R45" i="39" s="1"/>
  <c r="M23" i="45"/>
  <c r="L23" i="45"/>
  <c r="P11" i="39"/>
  <c r="P29" i="39" s="1"/>
  <c r="P47" i="39" s="1"/>
  <c r="P83" i="39" s="1"/>
  <c r="E12" i="15"/>
  <c r="G12" i="15" s="1"/>
  <c r="X32" i="15"/>
  <c r="AL32" i="15" s="1"/>
  <c r="W38" i="22"/>
  <c r="BA37" i="3"/>
  <c r="AA37" i="3"/>
  <c r="N111" i="40"/>
  <c r="S28" i="22"/>
  <c r="S46" i="22" s="1"/>
  <c r="S82" i="22" s="1"/>
  <c r="AW27" i="3"/>
  <c r="W27" i="3"/>
  <c r="S32" i="22"/>
  <c r="AW31" i="3"/>
  <c r="W31" i="3"/>
  <c r="S30" i="22"/>
  <c r="S48" i="22" s="1"/>
  <c r="S84" i="22" s="1"/>
  <c r="AW29" i="3"/>
  <c r="W29" i="3"/>
  <c r="S34" i="22"/>
  <c r="AW33" i="3"/>
  <c r="W33" i="3"/>
  <c r="D81" i="19"/>
  <c r="E24" i="32"/>
  <c r="I24" i="32" s="1"/>
  <c r="D25" i="32"/>
  <c r="H24" i="32"/>
  <c r="N101" i="40"/>
  <c r="P27" i="40"/>
  <c r="P135" i="40" s="1"/>
  <c r="P153" i="40" s="1"/>
  <c r="M38" i="38"/>
  <c r="M37" i="38"/>
  <c r="Q13" i="40"/>
  <c r="AH32" i="3"/>
  <c r="Y32" i="15" s="1"/>
  <c r="AM32" i="15" s="1"/>
  <c r="R13" i="39" s="1"/>
  <c r="R31" i="39" s="1"/>
  <c r="R49" i="39" s="1"/>
  <c r="AU41" i="3"/>
  <c r="Q42" i="22"/>
  <c r="E24" i="28"/>
  <c r="I24" i="28" s="1"/>
  <c r="D25" i="28"/>
  <c r="H24" i="28"/>
  <c r="R15" i="40"/>
  <c r="AI34" i="3"/>
  <c r="Z34" i="15" s="1"/>
  <c r="AN34" i="15" s="1"/>
  <c r="S15" i="39" s="1"/>
  <c r="S33" i="39" s="1"/>
  <c r="S51" i="39" s="1"/>
  <c r="U38" i="40"/>
  <c r="U146" i="40" s="1"/>
  <c r="Q12" i="39"/>
  <c r="Q30" i="39" s="1"/>
  <c r="Q48" i="39" s="1"/>
  <c r="Q84" i="39" s="1"/>
  <c r="S110" i="40"/>
  <c r="V57" i="18"/>
  <c r="J36" i="3"/>
  <c r="V59" i="18"/>
  <c r="J38" i="3"/>
  <c r="V61" i="18"/>
  <c r="J40" i="3"/>
  <c r="R29" i="22"/>
  <c r="AV28" i="3"/>
  <c r="V28" i="3"/>
  <c r="G24" i="45"/>
  <c r="H24" i="45"/>
  <c r="J24" i="45" s="1"/>
  <c r="O65" i="40"/>
  <c r="O101" i="40" s="1"/>
  <c r="Q15" i="39"/>
  <c r="Q33" i="39" s="1"/>
  <c r="Q51" i="39" s="1"/>
  <c r="Q87" i="39" s="1"/>
  <c r="R8" i="40"/>
  <c r="AI27" i="3"/>
  <c r="AG41" i="3"/>
  <c r="X26" i="15"/>
  <c r="P22" i="40"/>
  <c r="P25" i="40"/>
  <c r="P61" i="40" s="1"/>
  <c r="P79" i="40" s="1"/>
  <c r="X30" i="15"/>
  <c r="AL30" i="15" s="1"/>
  <c r="W36" i="22"/>
  <c r="BA35" i="3"/>
  <c r="AA35" i="3"/>
  <c r="W40" i="22"/>
  <c r="BA39" i="3"/>
  <c r="AA39" i="3"/>
  <c r="O67" i="40"/>
  <c r="M61" i="11"/>
  <c r="K61" i="11"/>
  <c r="G61" i="11"/>
  <c r="E61" i="11"/>
  <c r="C61" i="11"/>
  <c r="N61" i="11"/>
  <c r="J61" i="11"/>
  <c r="D61" i="11"/>
  <c r="F61" i="11"/>
  <c r="L61" i="11"/>
  <c r="N41" i="37"/>
  <c r="O39" i="37"/>
  <c r="O41" i="37" s="1"/>
  <c r="C48" i="9" s="1"/>
  <c r="H25" i="46"/>
  <c r="J25" i="46" s="1"/>
  <c r="G25" i="46"/>
  <c r="S56" i="37"/>
  <c r="S59" i="37" s="1"/>
  <c r="I110" i="27"/>
  <c r="Q112" i="27"/>
  <c r="P42" i="8" s="1"/>
  <c r="Q24" i="37"/>
  <c r="R35" i="37" s="1"/>
  <c r="R40" i="8" s="1"/>
  <c r="U183" i="37"/>
  <c r="U186" i="37" s="1"/>
  <c r="Q36" i="37"/>
  <c r="F27" i="46"/>
  <c r="A26" i="46"/>
  <c r="J24" i="46"/>
  <c r="R27" i="27"/>
  <c r="Q12" i="8" s="1"/>
  <c r="P40" i="37"/>
  <c r="Q63" i="27"/>
  <c r="R15" i="27"/>
  <c r="Q10" i="8" s="1"/>
  <c r="U110" i="37"/>
  <c r="U113" i="37" s="1"/>
  <c r="G27" i="30"/>
  <c r="F28" i="30"/>
  <c r="R9" i="27"/>
  <c r="Q9" i="8" s="1"/>
  <c r="F30" i="32"/>
  <c r="G29" i="32"/>
  <c r="R21" i="27"/>
  <c r="Q11" i="8" s="1"/>
  <c r="O8" i="8"/>
  <c r="T65" i="37"/>
  <c r="T68" i="37" s="1"/>
  <c r="G26" i="31"/>
  <c r="F27" i="31"/>
  <c r="R119" i="37"/>
  <c r="R122" i="37" s="1"/>
  <c r="S128" i="37"/>
  <c r="S131" i="37" s="1"/>
  <c r="Q20" i="37"/>
  <c r="R34" i="37" s="1"/>
  <c r="R39" i="8" s="1"/>
  <c r="U147" i="37"/>
  <c r="U150" i="37" s="1"/>
  <c r="S15" i="37"/>
  <c r="I33" i="5"/>
  <c r="T7" i="37"/>
  <c r="J23" i="5"/>
  <c r="R20" i="38"/>
  <c r="S12" i="37"/>
  <c r="T16" i="37"/>
  <c r="J34" i="5"/>
  <c r="S10" i="37"/>
  <c r="I26" i="5"/>
  <c r="T9" i="37"/>
  <c r="J25" i="5"/>
  <c r="T14" i="37"/>
  <c r="J32" i="5"/>
  <c r="T11" i="37"/>
  <c r="J27" i="5"/>
  <c r="S8" i="37"/>
  <c r="I24" i="5"/>
  <c r="O15" i="8"/>
  <c r="C78" i="6"/>
  <c r="Q155" i="27"/>
  <c r="R162" i="27"/>
  <c r="R160" i="27"/>
  <c r="R156" i="27"/>
  <c r="R154" i="27"/>
  <c r="R169" i="27"/>
  <c r="R168" i="27"/>
  <c r="R167" i="27"/>
  <c r="R166" i="27"/>
  <c r="R165" i="27"/>
  <c r="R159" i="27"/>
  <c r="R157" i="27"/>
  <c r="N25" i="17"/>
  <c r="AA25" i="17"/>
  <c r="U103" i="37"/>
  <c r="U99" i="37"/>
  <c r="V98" i="37"/>
  <c r="Q50" i="37"/>
  <c r="J132" i="27"/>
  <c r="J131" i="27" s="1"/>
  <c r="O159" i="14"/>
  <c r="O231" i="14"/>
  <c r="O86" i="14"/>
  <c r="P88" i="14"/>
  <c r="P90" i="14"/>
  <c r="P92" i="14"/>
  <c r="P94" i="14"/>
  <c r="P96" i="14"/>
  <c r="P33" i="14"/>
  <c r="P81" i="14"/>
  <c r="P83" i="14"/>
  <c r="P85" i="14"/>
  <c r="N106" i="27"/>
  <c r="N117" i="27" s="1"/>
  <c r="N104" i="27"/>
  <c r="N41" i="27" s="1"/>
  <c r="N98" i="27"/>
  <c r="N99" i="27" s="1"/>
  <c r="P86" i="27"/>
  <c r="P80" i="27"/>
  <c r="P81" i="27" s="1"/>
  <c r="P88" i="27"/>
  <c r="C60" i="9"/>
  <c r="C61" i="9" s="1"/>
  <c r="C69" i="9"/>
  <c r="C70" i="9" s="1"/>
  <c r="T167" i="37"/>
  <c r="T166" i="37"/>
  <c r="T164" i="37"/>
  <c r="T163" i="37"/>
  <c r="U162" i="37"/>
  <c r="U169" i="37" s="1"/>
  <c r="U176" i="37"/>
  <c r="U175" i="37"/>
  <c r="U173" i="37"/>
  <c r="U172" i="37"/>
  <c r="V171" i="37"/>
  <c r="V178" i="37" s="1"/>
  <c r="S221" i="37"/>
  <c r="S220" i="37"/>
  <c r="S218" i="37"/>
  <c r="S217" i="37"/>
  <c r="T216" i="37"/>
  <c r="Q79" i="8"/>
  <c r="Q45" i="8" s="1"/>
  <c r="R78" i="8"/>
  <c r="S194" i="37"/>
  <c r="S193" i="37"/>
  <c r="S191" i="37"/>
  <c r="S190" i="37"/>
  <c r="T189" i="37"/>
  <c r="P42" i="38"/>
  <c r="O41" i="38"/>
  <c r="R156" i="37"/>
  <c r="R159" i="37" s="1"/>
  <c r="Q210" i="37"/>
  <c r="Q213" i="37" s="1"/>
  <c r="U74" i="37"/>
  <c r="U77" i="37" s="1"/>
  <c r="F22" i="38"/>
  <c r="F24" i="38" s="1"/>
  <c r="F32" i="38" s="1"/>
  <c r="F34" i="38" s="1"/>
  <c r="S85" i="37"/>
  <c r="S84" i="37"/>
  <c r="S82" i="37"/>
  <c r="S81" i="37"/>
  <c r="T80" i="37"/>
  <c r="H74" i="38"/>
  <c r="P11" i="8"/>
  <c r="P9" i="8"/>
  <c r="Q8" i="27"/>
  <c r="S135" i="37"/>
  <c r="S142" i="37" s="1"/>
  <c r="R140" i="37"/>
  <c r="R139" i="37"/>
  <c r="R137" i="37"/>
  <c r="R136" i="37"/>
  <c r="Q138" i="37"/>
  <c r="Q141" i="37" s="1"/>
  <c r="Z25" i="15"/>
  <c r="M25" i="15"/>
  <c r="J107" i="27"/>
  <c r="J141" i="27"/>
  <c r="J108" i="27" s="1"/>
  <c r="V112" i="37"/>
  <c r="V111" i="37"/>
  <c r="V109" i="37"/>
  <c r="V108" i="37"/>
  <c r="W107" i="37"/>
  <c r="R201" i="37"/>
  <c r="R204" i="37" s="1"/>
  <c r="K130" i="27"/>
  <c r="K148" i="27"/>
  <c r="K115" i="27" s="1"/>
  <c r="K15" i="5" s="1"/>
  <c r="K14" i="5" s="1"/>
  <c r="K140" i="27"/>
  <c r="K107" i="27" s="1"/>
  <c r="J27" i="8" s="1"/>
  <c r="J24" i="8" s="1"/>
  <c r="V185" i="37"/>
  <c r="V184" i="37"/>
  <c r="V182" i="37"/>
  <c r="V181" i="37"/>
  <c r="W180" i="37"/>
  <c r="W187" i="37" s="1"/>
  <c r="L137" i="27"/>
  <c r="L129" i="27"/>
  <c r="L139" i="27"/>
  <c r="V149" i="37"/>
  <c r="V148" i="37"/>
  <c r="V146" i="37"/>
  <c r="V145" i="37"/>
  <c r="W144" i="37"/>
  <c r="W151" i="37" s="1"/>
  <c r="S92" i="37"/>
  <c r="S95" i="37" s="1"/>
  <c r="U67" i="37"/>
  <c r="U66" i="37"/>
  <c r="U64" i="37"/>
  <c r="U63" i="37"/>
  <c r="V62" i="37"/>
  <c r="V69" i="37" s="1"/>
  <c r="K120" i="27"/>
  <c r="E25" i="38"/>
  <c r="F35" i="8" s="1"/>
  <c r="H13" i="37"/>
  <c r="H17" i="37" s="1"/>
  <c r="G19" i="38" s="1"/>
  <c r="G21" i="38"/>
  <c r="I20" i="5"/>
  <c r="S121" i="37"/>
  <c r="S120" i="37"/>
  <c r="S118" i="37"/>
  <c r="S117" i="37"/>
  <c r="T116" i="37"/>
  <c r="P12" i="8"/>
  <c r="P10" i="8"/>
  <c r="R147" i="27"/>
  <c r="R146" i="27"/>
  <c r="R145" i="27"/>
  <c r="R144" i="27"/>
  <c r="R136" i="27"/>
  <c r="R135" i="27"/>
  <c r="R134" i="27"/>
  <c r="R133" i="27"/>
  <c r="R103" i="27"/>
  <c r="R102" i="27"/>
  <c r="R94" i="27"/>
  <c r="R93" i="27"/>
  <c r="R85" i="27"/>
  <c r="R84" i="27"/>
  <c r="R76" i="27"/>
  <c r="R75" i="27"/>
  <c r="R68" i="27"/>
  <c r="R67" i="27"/>
  <c r="R66" i="27"/>
  <c r="R62" i="27"/>
  <c r="R70" i="27"/>
  <c r="R123" i="27"/>
  <c r="S150" i="27"/>
  <c r="S61" i="27"/>
  <c r="S43" i="27"/>
  <c r="S52" i="27" s="1"/>
  <c r="S34" i="27"/>
  <c r="S32" i="27"/>
  <c r="S31" i="27"/>
  <c r="S30" i="27"/>
  <c r="S29" i="27"/>
  <c r="S28" i="27"/>
  <c r="S26" i="27"/>
  <c r="S25" i="27"/>
  <c r="S24" i="27"/>
  <c r="S23" i="27"/>
  <c r="S22" i="27"/>
  <c r="S20" i="27"/>
  <c r="S19" i="27"/>
  <c r="S18" i="27"/>
  <c r="S17" i="27"/>
  <c r="S16" i="27"/>
  <c r="S14" i="27"/>
  <c r="S13" i="27"/>
  <c r="S12" i="27"/>
  <c r="S11" i="27"/>
  <c r="S10" i="27"/>
  <c r="T7" i="27"/>
  <c r="T130" i="37"/>
  <c r="T129" i="37"/>
  <c r="T127" i="37"/>
  <c r="T126" i="37"/>
  <c r="U125" i="37"/>
  <c r="S49" i="37"/>
  <c r="S48" i="37"/>
  <c r="S46" i="37"/>
  <c r="S45" i="37"/>
  <c r="T44" i="37"/>
  <c r="T51" i="37" s="1"/>
  <c r="R47" i="37"/>
  <c r="H142" i="27"/>
  <c r="H109" i="27" s="1"/>
  <c r="T58" i="37"/>
  <c r="T57" i="37"/>
  <c r="T55" i="37"/>
  <c r="T54" i="37"/>
  <c r="U53" i="37"/>
  <c r="U60" i="37" s="1"/>
  <c r="M101" i="27"/>
  <c r="M100" i="27" s="1"/>
  <c r="M128" i="27"/>
  <c r="M118" i="27"/>
  <c r="M119" i="27" s="1"/>
  <c r="M126" i="27"/>
  <c r="C29" i="6"/>
  <c r="P39" i="14"/>
  <c r="P87" i="14"/>
  <c r="P89" i="14"/>
  <c r="P91" i="14"/>
  <c r="P93" i="14"/>
  <c r="P95" i="14"/>
  <c r="Q49" i="14"/>
  <c r="Q96" i="14" s="1"/>
  <c r="Q48" i="14"/>
  <c r="Q95" i="14" s="1"/>
  <c r="Q47" i="14"/>
  <c r="Q94" i="14" s="1"/>
  <c r="Q46" i="14"/>
  <c r="Q93" i="14" s="1"/>
  <c r="Q45" i="14"/>
  <c r="Q92" i="14" s="1"/>
  <c r="Q44" i="14"/>
  <c r="Q91" i="14" s="1"/>
  <c r="Q43" i="14"/>
  <c r="Q90" i="14" s="1"/>
  <c r="Q42" i="14"/>
  <c r="Q89" i="14" s="1"/>
  <c r="Q41" i="14"/>
  <c r="Q88" i="14" s="1"/>
  <c r="Q40" i="14"/>
  <c r="Q38" i="14"/>
  <c r="Q85" i="14" s="1"/>
  <c r="Q37" i="14"/>
  <c r="Q84" i="14" s="1"/>
  <c r="Q36" i="14"/>
  <c r="Q83" i="14" s="1"/>
  <c r="Q35" i="14"/>
  <c r="Q82" i="14" s="1"/>
  <c r="Q34" i="14"/>
  <c r="R31" i="14"/>
  <c r="P82" i="14"/>
  <c r="P84" i="14"/>
  <c r="L121" i="27"/>
  <c r="N92" i="27"/>
  <c r="N91" i="27" s="1"/>
  <c r="P74" i="27"/>
  <c r="P73" i="27" s="1"/>
  <c r="C38" i="52"/>
  <c r="S165" i="37"/>
  <c r="S168" i="37" s="1"/>
  <c r="T174" i="37"/>
  <c r="T177" i="37" s="1"/>
  <c r="R219" i="37"/>
  <c r="R222" i="37" s="1"/>
  <c r="R192" i="37"/>
  <c r="R195" i="37" s="1"/>
  <c r="O83" i="27"/>
  <c r="O82" i="27" s="1"/>
  <c r="O97" i="27"/>
  <c r="O95" i="27"/>
  <c r="O89" i="27"/>
  <c r="O90" i="27" s="1"/>
  <c r="S158" i="37"/>
  <c r="S157" i="37"/>
  <c r="S155" i="37"/>
  <c r="S154" i="37"/>
  <c r="T153" i="37"/>
  <c r="T160" i="37" s="1"/>
  <c r="R212" i="37"/>
  <c r="R211" i="37"/>
  <c r="R209" i="37"/>
  <c r="R208" i="37"/>
  <c r="S207" i="37"/>
  <c r="V76" i="37"/>
  <c r="V75" i="37"/>
  <c r="V73" i="37"/>
  <c r="V72" i="37"/>
  <c r="W71" i="37"/>
  <c r="W78" i="37" s="1"/>
  <c r="N224" i="14"/>
  <c r="N79" i="14"/>
  <c r="N100" i="14" s="1"/>
  <c r="R83" i="37"/>
  <c r="R86" i="37" s="1"/>
  <c r="I69" i="38"/>
  <c r="I74" i="38" s="1"/>
  <c r="I66" i="38"/>
  <c r="J67" i="38"/>
  <c r="Q79" i="27"/>
  <c r="Q77" i="27"/>
  <c r="Q71" i="27"/>
  <c r="Q72" i="27" s="1"/>
  <c r="S55" i="14"/>
  <c r="S73" i="14"/>
  <c r="S72" i="14"/>
  <c r="S71" i="14"/>
  <c r="S70" i="14"/>
  <c r="S69" i="14"/>
  <c r="S68" i="14"/>
  <c r="S67" i="14"/>
  <c r="S66" i="14"/>
  <c r="S65" i="14"/>
  <c r="S62" i="14"/>
  <c r="S61" i="14"/>
  <c r="S60" i="14"/>
  <c r="S59" i="14"/>
  <c r="S58" i="14"/>
  <c r="S57" i="14"/>
  <c r="T6" i="14"/>
  <c r="R102" i="14"/>
  <c r="I13" i="37"/>
  <c r="I17" i="37" s="1"/>
  <c r="H19" i="38" s="1"/>
  <c r="H21" i="38"/>
  <c r="J20" i="5"/>
  <c r="S203" i="37"/>
  <c r="S202" i="37"/>
  <c r="S200" i="37"/>
  <c r="S199" i="37"/>
  <c r="T198" i="37"/>
  <c r="O32" i="14"/>
  <c r="O53" i="14" s="1"/>
  <c r="C9" i="6"/>
  <c r="C15" i="6" s="1"/>
  <c r="O80" i="14"/>
  <c r="P152" i="27"/>
  <c r="C32" i="9" s="1"/>
  <c r="T94" i="37"/>
  <c r="T93" i="37"/>
  <c r="T91" i="37"/>
  <c r="T90" i="37"/>
  <c r="U89" i="37"/>
  <c r="S26" i="37"/>
  <c r="T27" i="37"/>
  <c r="G23" i="35"/>
  <c r="H23" i="35"/>
  <c r="O111" i="27"/>
  <c r="J22" i="35"/>
  <c r="P122" i="27"/>
  <c r="F25" i="35"/>
  <c r="A24" i="35"/>
  <c r="M21" i="35"/>
  <c r="O125" i="27" s="1"/>
  <c r="O114" i="27" s="1"/>
  <c r="N32" i="8" s="1"/>
  <c r="N30" i="8" s="1"/>
  <c r="L21" i="35"/>
  <c r="O124" i="27" s="1"/>
  <c r="O113" i="27" s="1"/>
  <c r="P171" i="40" l="1"/>
  <c r="P189" i="40" s="1"/>
  <c r="O14" i="8"/>
  <c r="P35" i="27"/>
  <c r="C76" i="6" s="1"/>
  <c r="Q53" i="27"/>
  <c r="O81" i="40"/>
  <c r="O94" i="40" s="1"/>
  <c r="R58" i="27"/>
  <c r="R40" i="27" s="1"/>
  <c r="Q41" i="8" s="1"/>
  <c r="G23" i="29"/>
  <c r="F24" i="29" s="1"/>
  <c r="U80" i="18"/>
  <c r="Q39" i="27"/>
  <c r="R47" i="22"/>
  <c r="R83" i="22" s="1"/>
  <c r="V67" i="18"/>
  <c r="R57" i="27"/>
  <c r="Q31" i="8" s="1"/>
  <c r="F65" i="27"/>
  <c r="E64" i="27"/>
  <c r="E55" i="27" s="1"/>
  <c r="E37" i="27" s="1"/>
  <c r="E56" i="27"/>
  <c r="E38" i="27" s="1"/>
  <c r="Q54" i="27"/>
  <c r="Q36" i="27" s="1"/>
  <c r="Q152" i="40"/>
  <c r="Q170" i="40" s="1"/>
  <c r="Q188" i="40" s="1"/>
  <c r="P80" i="40"/>
  <c r="L115" i="39"/>
  <c r="L130" i="39" s="1"/>
  <c r="K34" i="8" s="1"/>
  <c r="V65" i="18"/>
  <c r="J42" i="11"/>
  <c r="G23" i="28"/>
  <c r="F24" i="28" s="1"/>
  <c r="D43" i="38"/>
  <c r="D54" i="38" s="1"/>
  <c r="D59" i="38" s="1"/>
  <c r="J24" i="29"/>
  <c r="J10" i="11"/>
  <c r="J24" i="31"/>
  <c r="O97" i="40"/>
  <c r="R98" i="39"/>
  <c r="R116" i="39" s="1"/>
  <c r="Q80" i="39"/>
  <c r="S62" i="39"/>
  <c r="S98" i="39" s="1"/>
  <c r="S116" i="39" s="1"/>
  <c r="O148" i="40"/>
  <c r="O151" i="40"/>
  <c r="N97" i="39"/>
  <c r="N112" i="39" s="1"/>
  <c r="M33" i="8" s="1"/>
  <c r="N76" i="39"/>
  <c r="M97" i="39"/>
  <c r="M112" i="39" s="1"/>
  <c r="L33" i="8" s="1"/>
  <c r="M76" i="39"/>
  <c r="R24" i="22"/>
  <c r="R45" i="22"/>
  <c r="N97" i="40"/>
  <c r="N112" i="40" s="1"/>
  <c r="Q81" i="22"/>
  <c r="Q96" i="22" s="1"/>
  <c r="Q60" i="22"/>
  <c r="W92" i="39"/>
  <c r="V92" i="39"/>
  <c r="S87" i="39"/>
  <c r="R87" i="39"/>
  <c r="R86" i="39"/>
  <c r="S84" i="39"/>
  <c r="R84" i="39"/>
  <c r="R82" i="39"/>
  <c r="R80" i="39"/>
  <c r="C94" i="38"/>
  <c r="F43" i="38"/>
  <c r="F54" i="38" s="1"/>
  <c r="F68" i="38" s="1"/>
  <c r="F70" i="38" s="1"/>
  <c r="C49" i="38"/>
  <c r="M52" i="38"/>
  <c r="C19" i="7"/>
  <c r="C12" i="52"/>
  <c r="P75" i="40"/>
  <c r="P111" i="40" s="1"/>
  <c r="J24" i="28"/>
  <c r="J24" i="30"/>
  <c r="Q153" i="27"/>
  <c r="P39" i="37"/>
  <c r="P41" i="37" s="1"/>
  <c r="E77" i="38"/>
  <c r="F19" i="8" s="1"/>
  <c r="F21" i="8" s="1"/>
  <c r="E68" i="38"/>
  <c r="E70" i="38" s="1"/>
  <c r="E80" i="38"/>
  <c r="F43" i="8" s="1"/>
  <c r="E62" i="38"/>
  <c r="N46" i="38"/>
  <c r="N37" i="38"/>
  <c r="O46" i="38" s="1"/>
  <c r="Q152" i="27"/>
  <c r="J24" i="32"/>
  <c r="U74" i="40"/>
  <c r="U110" i="40" s="1"/>
  <c r="U72" i="40"/>
  <c r="U108" i="40" s="1"/>
  <c r="Q66" i="40"/>
  <c r="Q102" i="40" s="1"/>
  <c r="G43" i="38"/>
  <c r="G54" i="38" s="1"/>
  <c r="G68" i="38" s="1"/>
  <c r="G70" i="38" s="1"/>
  <c r="Q40" i="37"/>
  <c r="Q69" i="40"/>
  <c r="Q105" i="40" s="1"/>
  <c r="P40" i="40"/>
  <c r="O37" i="38" s="1"/>
  <c r="P65" i="40"/>
  <c r="P101" i="40" s="1"/>
  <c r="Q64" i="40"/>
  <c r="P63" i="40"/>
  <c r="Q62" i="40"/>
  <c r="Q80" i="40" s="1"/>
  <c r="R158" i="27"/>
  <c r="R164" i="27"/>
  <c r="R153" i="27" s="1"/>
  <c r="Q8" i="8"/>
  <c r="F63" i="11"/>
  <c r="F65" i="11" s="1"/>
  <c r="F67" i="11" s="1"/>
  <c r="J63" i="11"/>
  <c r="J65" i="11" s="1"/>
  <c r="J67" i="11" s="1"/>
  <c r="C63" i="11"/>
  <c r="C65" i="11" s="1"/>
  <c r="C67" i="11" s="1"/>
  <c r="G63" i="11"/>
  <c r="G65" i="11" s="1"/>
  <c r="G67" i="11" s="1"/>
  <c r="M63" i="11"/>
  <c r="M65" i="11" s="1"/>
  <c r="M67" i="11" s="1"/>
  <c r="W20" i="40"/>
  <c r="AN39" i="3"/>
  <c r="Q11" i="39"/>
  <c r="Q29" i="39" s="1"/>
  <c r="Q47" i="39" s="1"/>
  <c r="Q83" i="39" s="1"/>
  <c r="P133" i="40"/>
  <c r="R26" i="40"/>
  <c r="R134" i="40" s="1"/>
  <c r="S41" i="22"/>
  <c r="AW40" i="3"/>
  <c r="W40" i="3"/>
  <c r="S39" i="22"/>
  <c r="AW38" i="3"/>
  <c r="W38" i="3"/>
  <c r="S37" i="22"/>
  <c r="AW36" i="3"/>
  <c r="W36" i="3"/>
  <c r="R33" i="40"/>
  <c r="R141" i="40" s="1"/>
  <c r="E25" i="28"/>
  <c r="I25" i="28" s="1"/>
  <c r="D26" i="28"/>
  <c r="H25" i="28"/>
  <c r="E25" i="32"/>
  <c r="I25" i="32" s="1"/>
  <c r="D26" i="32"/>
  <c r="H25" i="32"/>
  <c r="S14" i="40"/>
  <c r="AJ33" i="3"/>
  <c r="AA33" i="15" s="1"/>
  <c r="AO33" i="15" s="1"/>
  <c r="T14" i="39" s="1"/>
  <c r="T32" i="39" s="1"/>
  <c r="T50" i="39" s="1"/>
  <c r="S12" i="40"/>
  <c r="AJ31" i="3"/>
  <c r="AA31" i="15" s="1"/>
  <c r="AO31" i="15" s="1"/>
  <c r="AN37" i="3"/>
  <c r="AE37" i="15" s="1"/>
  <c r="AS37" i="15" s="1"/>
  <c r="X18" i="39" s="1"/>
  <c r="X36" i="39" s="1"/>
  <c r="X54" i="39" s="1"/>
  <c r="X90" i="39" s="1"/>
  <c r="W18" i="40"/>
  <c r="Q27" i="40"/>
  <c r="Q135" i="40" s="1"/>
  <c r="Q153" i="40" s="1"/>
  <c r="Q171" i="40" s="1"/>
  <c r="Q189" i="40" s="1"/>
  <c r="Q37" i="40"/>
  <c r="Q145" i="40" s="1"/>
  <c r="D29" i="35"/>
  <c r="E28" i="35"/>
  <c r="I28" i="35" s="1"/>
  <c r="V16" i="39"/>
  <c r="V34" i="39" s="1"/>
  <c r="V52" i="39" s="1"/>
  <c r="V88" i="39" s="1"/>
  <c r="S31" i="22"/>
  <c r="AW30" i="3"/>
  <c r="W30" i="3"/>
  <c r="AV41" i="3"/>
  <c r="R42" i="22"/>
  <c r="K32" i="3"/>
  <c r="W53" i="18"/>
  <c r="E25" i="31"/>
  <c r="I25" i="31" s="1"/>
  <c r="D26" i="31"/>
  <c r="H25" i="31"/>
  <c r="P73" i="40"/>
  <c r="P71" i="40"/>
  <c r="R32" i="40"/>
  <c r="R140" i="40" s="1"/>
  <c r="Z29" i="15"/>
  <c r="AN29" i="15" s="1"/>
  <c r="N43" i="39"/>
  <c r="O61" i="39" s="1"/>
  <c r="X40" i="22"/>
  <c r="BB39" i="3"/>
  <c r="AB39" i="3"/>
  <c r="AB56" i="18"/>
  <c r="P35" i="3"/>
  <c r="R30" i="40"/>
  <c r="R138" i="40" s="1"/>
  <c r="F27" i="45"/>
  <c r="A26" i="45"/>
  <c r="K28" i="3"/>
  <c r="R19" i="40"/>
  <c r="AI38" i="3"/>
  <c r="Z38" i="15" s="1"/>
  <c r="AN38" i="15" s="1"/>
  <c r="S19" i="39" s="1"/>
  <c r="S37" i="39" s="1"/>
  <c r="S55" i="39" s="1"/>
  <c r="Q68" i="40"/>
  <c r="Q104" i="40" s="1"/>
  <c r="AH41" i="3"/>
  <c r="Y26" i="15"/>
  <c r="Q22" i="40"/>
  <c r="Q25" i="40"/>
  <c r="Q61" i="40" s="1"/>
  <c r="Q79" i="40" s="1"/>
  <c r="E25" i="30"/>
  <c r="I25" i="30" s="1"/>
  <c r="D26" i="30"/>
  <c r="H25" i="30"/>
  <c r="P97" i="40"/>
  <c r="Q21" i="39"/>
  <c r="Q39" i="39" s="1"/>
  <c r="Q57" i="39" s="1"/>
  <c r="Q93" i="39" s="1"/>
  <c r="P7" i="39"/>
  <c r="AW23" i="15"/>
  <c r="E23" i="15" s="1"/>
  <c r="C11" i="7" s="1"/>
  <c r="E8" i="15"/>
  <c r="G8" i="15" s="1"/>
  <c r="G23" i="15" s="1"/>
  <c r="X54" i="18"/>
  <c r="L33" i="3"/>
  <c r="X50" i="18"/>
  <c r="X68" i="18" s="1"/>
  <c r="L29" i="3"/>
  <c r="V38" i="40"/>
  <c r="V146" i="40" s="1"/>
  <c r="V34" i="40"/>
  <c r="V142" i="40" s="1"/>
  <c r="X52" i="18"/>
  <c r="L31" i="3"/>
  <c r="X66" i="18"/>
  <c r="L27" i="3"/>
  <c r="X38" i="22"/>
  <c r="BB37" i="3"/>
  <c r="AB37" i="3"/>
  <c r="P67" i="40"/>
  <c r="P103" i="40" s="1"/>
  <c r="P105" i="40"/>
  <c r="Q39" i="40"/>
  <c r="Q147" i="40" s="1"/>
  <c r="Q35" i="40"/>
  <c r="Q143" i="40" s="1"/>
  <c r="E25" i="29"/>
  <c r="I25" i="29" s="1"/>
  <c r="D26" i="29"/>
  <c r="H25" i="29"/>
  <c r="T35" i="22"/>
  <c r="AX34" i="3"/>
  <c r="X34" i="3"/>
  <c r="R11" i="40"/>
  <c r="AI30" i="3"/>
  <c r="S9" i="22"/>
  <c r="M41" i="15"/>
  <c r="V62" i="18"/>
  <c r="K26" i="3"/>
  <c r="P104" i="40"/>
  <c r="Q19" i="39"/>
  <c r="Q37" i="39" s="1"/>
  <c r="Q55" i="39" s="1"/>
  <c r="Q91" i="39" s="1"/>
  <c r="Q17" i="39"/>
  <c r="Q35" i="39" s="1"/>
  <c r="Q53" i="39" s="1"/>
  <c r="Q89" i="39" s="1"/>
  <c r="L63" i="11"/>
  <c r="L65" i="11" s="1"/>
  <c r="L67" i="11" s="1"/>
  <c r="D63" i="11"/>
  <c r="D65" i="11" s="1"/>
  <c r="D67" i="11" s="1"/>
  <c r="N63" i="11"/>
  <c r="N65" i="11" s="1"/>
  <c r="N67" i="11" s="1"/>
  <c r="E63" i="11"/>
  <c r="E65" i="11" s="1"/>
  <c r="E67" i="11" s="1"/>
  <c r="K63" i="11"/>
  <c r="K65" i="11" s="1"/>
  <c r="K67" i="11" s="1"/>
  <c r="O103" i="40"/>
  <c r="AN35" i="3"/>
  <c r="AE35" i="15" s="1"/>
  <c r="AS35" i="15" s="1"/>
  <c r="X16" i="39" s="1"/>
  <c r="X34" i="39" s="1"/>
  <c r="X52" i="39" s="1"/>
  <c r="W16" i="40"/>
  <c r="X41" i="15"/>
  <c r="AL26" i="15"/>
  <c r="Z27" i="15"/>
  <c r="AN27" i="15" s="1"/>
  <c r="L24" i="45"/>
  <c r="M24" i="45"/>
  <c r="R9" i="40"/>
  <c r="AI28" i="3"/>
  <c r="Z28" i="15" s="1"/>
  <c r="AN28" i="15" s="1"/>
  <c r="S9" i="39" s="1"/>
  <c r="S27" i="39" s="1"/>
  <c r="S45" i="39" s="1"/>
  <c r="K40" i="3"/>
  <c r="W61" i="18"/>
  <c r="K38" i="3"/>
  <c r="W59" i="18"/>
  <c r="K36" i="3"/>
  <c r="W57" i="18"/>
  <c r="Q31" i="40"/>
  <c r="Q139" i="40" s="1"/>
  <c r="O76" i="40"/>
  <c r="S10" i="40"/>
  <c r="AJ29" i="3"/>
  <c r="AA29" i="15" s="1"/>
  <c r="AO29" i="15" s="1"/>
  <c r="T10" i="39" s="1"/>
  <c r="T28" i="39" s="1"/>
  <c r="T46" i="39" s="1"/>
  <c r="S8" i="40"/>
  <c r="AJ27" i="3"/>
  <c r="AA27" i="15" s="1"/>
  <c r="AO27" i="15" s="1"/>
  <c r="T8" i="39" s="1"/>
  <c r="T26" i="39" s="1"/>
  <c r="T44" i="39" s="1"/>
  <c r="Q13" i="39"/>
  <c r="Q31" i="39" s="1"/>
  <c r="Q49" i="39" s="1"/>
  <c r="Q85" i="39" s="1"/>
  <c r="S15" i="40"/>
  <c r="AJ34" i="3"/>
  <c r="AA34" i="15" s="1"/>
  <c r="AO34" i="15" s="1"/>
  <c r="T15" i="39" s="1"/>
  <c r="T33" i="39" s="1"/>
  <c r="T51" i="39" s="1"/>
  <c r="T87" i="39" s="1"/>
  <c r="K30" i="3"/>
  <c r="W51" i="18"/>
  <c r="R7" i="40"/>
  <c r="V41" i="3"/>
  <c r="AI26" i="3"/>
  <c r="S33" i="22"/>
  <c r="AW32" i="3"/>
  <c r="W32" i="3"/>
  <c r="Z33" i="15"/>
  <c r="AN33" i="15" s="1"/>
  <c r="R28" i="40"/>
  <c r="R136" i="40" s="1"/>
  <c r="R154" i="40" s="1"/>
  <c r="R172" i="40" s="1"/>
  <c r="R190" i="40" s="1"/>
  <c r="AB60" i="18"/>
  <c r="P39" i="3"/>
  <c r="X36" i="22"/>
  <c r="BB35" i="3"/>
  <c r="AB35" i="3"/>
  <c r="V36" i="40"/>
  <c r="V144" i="40" s="1"/>
  <c r="G25" i="45"/>
  <c r="H25" i="45"/>
  <c r="J25" i="45" s="1"/>
  <c r="S29" i="22"/>
  <c r="AW28" i="3"/>
  <c r="W28" i="3"/>
  <c r="R21" i="40"/>
  <c r="AI40" i="3"/>
  <c r="R17" i="40"/>
  <c r="AI36" i="3"/>
  <c r="Z36" i="15" s="1"/>
  <c r="AN36" i="15" s="1"/>
  <c r="S17" i="39" s="1"/>
  <c r="S35" i="39" s="1"/>
  <c r="S53" i="39" s="1"/>
  <c r="J100" i="19"/>
  <c r="P85" i="19"/>
  <c r="P100" i="19" s="1"/>
  <c r="T108" i="40"/>
  <c r="Q29" i="40"/>
  <c r="Q137" i="40" s="1"/>
  <c r="Q9" i="39"/>
  <c r="Q27" i="39" s="1"/>
  <c r="Q45" i="39" s="1"/>
  <c r="Q81" i="39" s="1"/>
  <c r="T34" i="22"/>
  <c r="AX33" i="3"/>
  <c r="X33" i="3"/>
  <c r="T30" i="22"/>
  <c r="T48" i="22" s="1"/>
  <c r="T84" i="22" s="1"/>
  <c r="AX29" i="3"/>
  <c r="X29" i="3"/>
  <c r="T32" i="22"/>
  <c r="AX31" i="3"/>
  <c r="X31" i="3"/>
  <c r="T28" i="22"/>
  <c r="T46" i="22" s="1"/>
  <c r="T82" i="22" s="1"/>
  <c r="AX27" i="3"/>
  <c r="X27" i="3"/>
  <c r="M58" i="39"/>
  <c r="M79" i="39"/>
  <c r="M94" i="39" s="1"/>
  <c r="D27" i="46"/>
  <c r="E26" i="46"/>
  <c r="I26" i="46" s="1"/>
  <c r="AB58" i="18"/>
  <c r="P37" i="3"/>
  <c r="D28" i="45"/>
  <c r="E27" i="45"/>
  <c r="I27" i="45" s="1"/>
  <c r="O22" i="39"/>
  <c r="O25" i="39"/>
  <c r="O40" i="39" s="1"/>
  <c r="M33" i="38" s="1"/>
  <c r="U70" i="40"/>
  <c r="X55" i="18"/>
  <c r="L34" i="3"/>
  <c r="V44" i="18"/>
  <c r="W29" i="18"/>
  <c r="W65" i="18" s="1"/>
  <c r="N26" i="15"/>
  <c r="S27" i="22"/>
  <c r="AW26" i="3"/>
  <c r="W26" i="3"/>
  <c r="J41" i="3"/>
  <c r="P100" i="40"/>
  <c r="R13" i="40"/>
  <c r="AI32" i="3"/>
  <c r="Z32" i="15" s="1"/>
  <c r="AN32" i="15" s="1"/>
  <c r="S13" i="39" s="1"/>
  <c r="S31" i="39" s="1"/>
  <c r="S49" i="39" s="1"/>
  <c r="R36" i="37"/>
  <c r="T92" i="37"/>
  <c r="T95" i="37" s="1"/>
  <c r="S119" i="37"/>
  <c r="S122" i="37" s="1"/>
  <c r="G26" i="46"/>
  <c r="H26" i="46"/>
  <c r="L24" i="46"/>
  <c r="M24" i="46"/>
  <c r="F28" i="46"/>
  <c r="A27" i="46"/>
  <c r="M25" i="46"/>
  <c r="L25" i="46"/>
  <c r="R112" i="27"/>
  <c r="Q42" i="8" s="1"/>
  <c r="R24" i="37"/>
  <c r="S35" i="37" s="1"/>
  <c r="S40" i="8" s="1"/>
  <c r="R8" i="27"/>
  <c r="G27" i="31"/>
  <c r="F28" i="31"/>
  <c r="F31" i="32"/>
  <c r="G30" i="32"/>
  <c r="G28" i="30"/>
  <c r="F29" i="30"/>
  <c r="S9" i="27"/>
  <c r="R9" i="8" s="1"/>
  <c r="S21" i="27"/>
  <c r="R11" i="8" s="1"/>
  <c r="R63" i="27"/>
  <c r="R20" i="37"/>
  <c r="S34" i="37" s="1"/>
  <c r="S39" i="8" s="1"/>
  <c r="V74" i="37"/>
  <c r="V77" i="37" s="1"/>
  <c r="S156" i="37"/>
  <c r="S159" i="37" s="1"/>
  <c r="T56" i="37"/>
  <c r="T59" i="37" s="1"/>
  <c r="T128" i="37"/>
  <c r="T131" i="37" s="1"/>
  <c r="R138" i="37"/>
  <c r="R141" i="37" s="1"/>
  <c r="S83" i="37"/>
  <c r="S86" i="37" s="1"/>
  <c r="U174" i="37"/>
  <c r="U177" i="37" s="1"/>
  <c r="U14" i="37"/>
  <c r="K32" i="5"/>
  <c r="T15" i="37"/>
  <c r="J33" i="5"/>
  <c r="T8" i="37"/>
  <c r="J24" i="5"/>
  <c r="U11" i="37"/>
  <c r="K27" i="5"/>
  <c r="U9" i="37"/>
  <c r="K25" i="5"/>
  <c r="T10" i="37"/>
  <c r="J26" i="5"/>
  <c r="U16" i="37"/>
  <c r="K34" i="5"/>
  <c r="S20" i="38"/>
  <c r="T12" i="37"/>
  <c r="U7" i="37"/>
  <c r="K23" i="5"/>
  <c r="I21" i="38"/>
  <c r="K20" i="5"/>
  <c r="J13" i="37"/>
  <c r="J17" i="37" s="1"/>
  <c r="I19" i="38" s="1"/>
  <c r="O224" i="14"/>
  <c r="O79" i="14"/>
  <c r="O100" i="14" s="1"/>
  <c r="H22" i="38"/>
  <c r="H24" i="38" s="1"/>
  <c r="H32" i="38" s="1"/>
  <c r="H34" i="38" s="1"/>
  <c r="Q88" i="27"/>
  <c r="Q86" i="27"/>
  <c r="Q80" i="27"/>
  <c r="Q81" i="27" s="1"/>
  <c r="X71" i="37"/>
  <c r="X78" i="37" s="1"/>
  <c r="W76" i="37"/>
  <c r="W75" i="37"/>
  <c r="W73" i="37"/>
  <c r="W72" i="37"/>
  <c r="U153" i="37"/>
  <c r="U160" i="37" s="1"/>
  <c r="T157" i="37"/>
  <c r="T155" i="37"/>
  <c r="T158" i="37"/>
  <c r="T154" i="37"/>
  <c r="L120" i="27"/>
  <c r="R38" i="14"/>
  <c r="R85" i="14" s="1"/>
  <c r="R37" i="14"/>
  <c r="R84" i="14" s="1"/>
  <c r="R36" i="14"/>
  <c r="R83" i="14" s="1"/>
  <c r="R35" i="14"/>
  <c r="R82" i="14" s="1"/>
  <c r="R34" i="14"/>
  <c r="S31" i="14"/>
  <c r="R49" i="14"/>
  <c r="R96" i="14" s="1"/>
  <c r="R48" i="14"/>
  <c r="R95" i="14" s="1"/>
  <c r="R47" i="14"/>
  <c r="R94" i="14" s="1"/>
  <c r="R46" i="14"/>
  <c r="R93" i="14" s="1"/>
  <c r="R45" i="14"/>
  <c r="R92" i="14" s="1"/>
  <c r="R44" i="14"/>
  <c r="R91" i="14" s="1"/>
  <c r="R43" i="14"/>
  <c r="R90" i="14" s="1"/>
  <c r="R42" i="14"/>
  <c r="R89" i="14" s="1"/>
  <c r="R41" i="14"/>
  <c r="R88" i="14" s="1"/>
  <c r="R40" i="14"/>
  <c r="Q39" i="14"/>
  <c r="Q87" i="14"/>
  <c r="P231" i="14"/>
  <c r="P159" i="14"/>
  <c r="P86" i="14"/>
  <c r="V53" i="37"/>
  <c r="V60" i="37" s="1"/>
  <c r="U58" i="37"/>
  <c r="U57" i="37"/>
  <c r="U55" i="37"/>
  <c r="U54" i="37"/>
  <c r="R50" i="37"/>
  <c r="V125" i="37"/>
  <c r="U130" i="37"/>
  <c r="U129" i="37"/>
  <c r="U127" i="37"/>
  <c r="U126" i="37"/>
  <c r="S70" i="27"/>
  <c r="S147" i="27"/>
  <c r="S146" i="27"/>
  <c r="S145" i="27"/>
  <c r="S144" i="27"/>
  <c r="S136" i="27"/>
  <c r="S135" i="27"/>
  <c r="S134" i="27"/>
  <c r="S133" i="27"/>
  <c r="S103" i="27"/>
  <c r="S102" i="27"/>
  <c r="S94" i="27"/>
  <c r="S93" i="27"/>
  <c r="S85" i="27"/>
  <c r="S84" i="27"/>
  <c r="S76" i="27"/>
  <c r="S75" i="27"/>
  <c r="S68" i="27"/>
  <c r="S67" i="27"/>
  <c r="S66" i="27"/>
  <c r="S62" i="27"/>
  <c r="S123" i="27"/>
  <c r="W62" i="37"/>
  <c r="W69" i="37" s="1"/>
  <c r="V67" i="37"/>
  <c r="V66" i="37"/>
  <c r="V64" i="37"/>
  <c r="V63" i="37"/>
  <c r="U65" i="37"/>
  <c r="U68" i="37" s="1"/>
  <c r="X144" i="37"/>
  <c r="X151" i="37" s="1"/>
  <c r="W148" i="37"/>
  <c r="W146" i="37"/>
  <c r="W149" i="37"/>
  <c r="W145" i="37"/>
  <c r="V147" i="37"/>
  <c r="V150" i="37" s="1"/>
  <c r="L130" i="27"/>
  <c r="X180" i="37"/>
  <c r="X187" i="37" s="1"/>
  <c r="W184" i="37"/>
  <c r="W182" i="37"/>
  <c r="W185" i="37"/>
  <c r="W181" i="37"/>
  <c r="V183" i="37"/>
  <c r="V186" i="37" s="1"/>
  <c r="X107" i="37"/>
  <c r="W112" i="37"/>
  <c r="W111" i="37"/>
  <c r="W109" i="37"/>
  <c r="W108" i="37"/>
  <c r="V110" i="37"/>
  <c r="V113" i="37" s="1"/>
  <c r="I27" i="8"/>
  <c r="I24" i="8" s="1"/>
  <c r="K141" i="27"/>
  <c r="K108" i="27" s="1"/>
  <c r="S140" i="37"/>
  <c r="S139" i="37"/>
  <c r="S137" i="37"/>
  <c r="S136" i="37"/>
  <c r="T135" i="37"/>
  <c r="T142" i="37" s="1"/>
  <c r="P8" i="8"/>
  <c r="F25" i="38"/>
  <c r="G35" i="8" s="1"/>
  <c r="U189" i="37"/>
  <c r="T193" i="37"/>
  <c r="T191" i="37"/>
  <c r="T194" i="37"/>
  <c r="T190" i="37"/>
  <c r="S192" i="37"/>
  <c r="S195" i="37" s="1"/>
  <c r="S78" i="8"/>
  <c r="R79" i="8"/>
  <c r="R45" i="8" s="1"/>
  <c r="U216" i="37"/>
  <c r="T221" i="37"/>
  <c r="T220" i="37"/>
  <c r="T218" i="37"/>
  <c r="T217" i="37"/>
  <c r="S219" i="37"/>
  <c r="S222" i="37" s="1"/>
  <c r="V162" i="37"/>
  <c r="V169" i="37" s="1"/>
  <c r="U167" i="37"/>
  <c r="U163" i="37"/>
  <c r="U166" i="37"/>
  <c r="U164" i="37"/>
  <c r="T165" i="37"/>
  <c r="T168" i="37" s="1"/>
  <c r="P83" i="27"/>
  <c r="P82" i="27" s="1"/>
  <c r="N101" i="27"/>
  <c r="N100" i="27" s="1"/>
  <c r="N126" i="27"/>
  <c r="N128" i="27"/>
  <c r="N118" i="27"/>
  <c r="P32" i="14"/>
  <c r="P53" i="14" s="1"/>
  <c r="P80" i="14"/>
  <c r="W98" i="37"/>
  <c r="V103" i="37"/>
  <c r="V99" i="37"/>
  <c r="AB25" i="17"/>
  <c r="O25" i="17"/>
  <c r="R155" i="27"/>
  <c r="R161" i="27"/>
  <c r="O13" i="8"/>
  <c r="C39" i="52"/>
  <c r="C37" i="52" s="1"/>
  <c r="U27" i="37"/>
  <c r="T26" i="37"/>
  <c r="V89" i="37"/>
  <c r="U94" i="37"/>
  <c r="U93" i="37"/>
  <c r="U91" i="37"/>
  <c r="U90" i="37"/>
  <c r="M121" i="27"/>
  <c r="C29" i="52"/>
  <c r="C47" i="6"/>
  <c r="U198" i="37"/>
  <c r="T203" i="37"/>
  <c r="T202" i="37"/>
  <c r="T200" i="37"/>
  <c r="T199" i="37"/>
  <c r="S201" i="37"/>
  <c r="S204" i="37" s="1"/>
  <c r="S102" i="14"/>
  <c r="T73" i="14"/>
  <c r="T72" i="14"/>
  <c r="T71" i="14"/>
  <c r="T70" i="14"/>
  <c r="T69" i="14"/>
  <c r="T68" i="14"/>
  <c r="T67" i="14"/>
  <c r="T66" i="14"/>
  <c r="T65" i="14"/>
  <c r="T62" i="14"/>
  <c r="T61" i="14"/>
  <c r="T60" i="14"/>
  <c r="T59" i="14"/>
  <c r="T58" i="14"/>
  <c r="T57" i="14"/>
  <c r="U6" i="14"/>
  <c r="T55" i="14"/>
  <c r="K67" i="38"/>
  <c r="J66" i="38"/>
  <c r="J69" i="38"/>
  <c r="J74" i="38" s="1"/>
  <c r="T207" i="37"/>
  <c r="S212" i="37"/>
  <c r="S211" i="37"/>
  <c r="S209" i="37"/>
  <c r="S208" i="37"/>
  <c r="R210" i="37"/>
  <c r="R213" i="37" s="1"/>
  <c r="O92" i="27"/>
  <c r="O91" i="27" s="1"/>
  <c r="O106" i="27"/>
  <c r="O117" i="27" s="1"/>
  <c r="O104" i="27"/>
  <c r="O41" i="27" s="1"/>
  <c r="O98" i="27"/>
  <c r="O99" i="27" s="1"/>
  <c r="Q33" i="14"/>
  <c r="Q81" i="14"/>
  <c r="M139" i="27"/>
  <c r="M137" i="27"/>
  <c r="M129" i="27"/>
  <c r="M130" i="27" s="1"/>
  <c r="T49" i="37"/>
  <c r="T48" i="37"/>
  <c r="T46" i="37"/>
  <c r="T45" i="37"/>
  <c r="U44" i="37"/>
  <c r="U51" i="37" s="1"/>
  <c r="S47" i="37"/>
  <c r="T150" i="27"/>
  <c r="T43" i="27"/>
  <c r="T52" i="27" s="1"/>
  <c r="T34" i="27"/>
  <c r="T32" i="27"/>
  <c r="T31" i="27"/>
  <c r="T30" i="27"/>
  <c r="T29" i="27"/>
  <c r="T28" i="27"/>
  <c r="T26" i="27"/>
  <c r="T25" i="27"/>
  <c r="T24" i="27"/>
  <c r="T23" i="27"/>
  <c r="T22" i="27"/>
  <c r="T20" i="27"/>
  <c r="T19" i="27"/>
  <c r="T18" i="27"/>
  <c r="T17" i="27"/>
  <c r="T16" i="27"/>
  <c r="T14" i="27"/>
  <c r="T13" i="27"/>
  <c r="T12" i="27"/>
  <c r="T11" i="27"/>
  <c r="T10" i="27"/>
  <c r="U7" i="27"/>
  <c r="T61" i="27"/>
  <c r="S15" i="27"/>
  <c r="S27" i="27"/>
  <c r="S169" i="27"/>
  <c r="S168" i="27"/>
  <c r="S167" i="27"/>
  <c r="S166" i="27"/>
  <c r="S165" i="27"/>
  <c r="S159" i="27"/>
  <c r="S157" i="27"/>
  <c r="S162" i="27"/>
  <c r="S160" i="27"/>
  <c r="S156" i="27"/>
  <c r="S154" i="27"/>
  <c r="R77" i="27"/>
  <c r="R71" i="27"/>
  <c r="R72" i="27" s="1"/>
  <c r="R79" i="27"/>
  <c r="U116" i="37"/>
  <c r="T121" i="37"/>
  <c r="T120" i="37"/>
  <c r="T118" i="37"/>
  <c r="T117" i="37"/>
  <c r="G22" i="38"/>
  <c r="G24" i="38" s="1"/>
  <c r="G32" i="38" s="1"/>
  <c r="G34" i="38" s="1"/>
  <c r="H43" i="38" s="1"/>
  <c r="H54" i="38" s="1"/>
  <c r="L148" i="27"/>
  <c r="L115" i="27" s="1"/>
  <c r="L15" i="5" s="1"/>
  <c r="L14" i="5" s="1"/>
  <c r="L140" i="27"/>
  <c r="L107" i="27" s="1"/>
  <c r="K27" i="8" s="1"/>
  <c r="K24" i="8" s="1"/>
  <c r="K132" i="27"/>
  <c r="J143" i="27"/>
  <c r="J110" i="27" s="1"/>
  <c r="N25" i="15"/>
  <c r="AA25" i="15"/>
  <c r="U80" i="37"/>
  <c r="T85" i="37"/>
  <c r="T84" i="37"/>
  <c r="T82" i="37"/>
  <c r="T81" i="37"/>
  <c r="P41" i="38"/>
  <c r="Q42" i="38"/>
  <c r="W171" i="37"/>
  <c r="W178" i="37" s="1"/>
  <c r="V175" i="37"/>
  <c r="V173" i="37"/>
  <c r="V176" i="37"/>
  <c r="V172" i="37"/>
  <c r="P95" i="27"/>
  <c r="P89" i="27"/>
  <c r="P90" i="27" s="1"/>
  <c r="P97" i="27"/>
  <c r="P15" i="8"/>
  <c r="M31" i="38"/>
  <c r="G24" i="35"/>
  <c r="H24" i="35"/>
  <c r="M22" i="35"/>
  <c r="P125" i="27" s="1"/>
  <c r="P114" i="27" s="1"/>
  <c r="O32" i="8" s="1"/>
  <c r="O30" i="8" s="1"/>
  <c r="L22" i="35"/>
  <c r="P124" i="27" s="1"/>
  <c r="P113" i="27" s="1"/>
  <c r="N31" i="38" s="1"/>
  <c r="Q122" i="27"/>
  <c r="J23" i="35"/>
  <c r="F26" i="35"/>
  <c r="A25" i="35"/>
  <c r="P111" i="27"/>
  <c r="C42" i="52" s="1"/>
  <c r="C41" i="52" s="1"/>
  <c r="C40" i="52" s="1"/>
  <c r="R53" i="27" l="1"/>
  <c r="P14" i="8"/>
  <c r="Q35" i="27"/>
  <c r="P81" i="40"/>
  <c r="P99" i="40" s="1"/>
  <c r="O99" i="40"/>
  <c r="O112" i="40" s="1"/>
  <c r="C16" i="9" s="1"/>
  <c r="Q82" i="40"/>
  <c r="Q100" i="40" s="1"/>
  <c r="S58" i="27"/>
  <c r="S40" i="27" s="1"/>
  <c r="R41" i="8" s="1"/>
  <c r="G24" i="29"/>
  <c r="F25" i="29" s="1"/>
  <c r="S85" i="39"/>
  <c r="V80" i="18"/>
  <c r="W67" i="18"/>
  <c r="W80" i="18" s="1"/>
  <c r="S47" i="22"/>
  <c r="S83" i="22" s="1"/>
  <c r="S57" i="27"/>
  <c r="R31" i="8" s="1"/>
  <c r="G65" i="27"/>
  <c r="F64" i="27"/>
  <c r="F55" i="27" s="1"/>
  <c r="F37" i="27" s="1"/>
  <c r="F56" i="27"/>
  <c r="F38" i="27" s="1"/>
  <c r="R39" i="27"/>
  <c r="R54" i="27"/>
  <c r="R36" i="27" s="1"/>
  <c r="P98" i="40"/>
  <c r="R152" i="40"/>
  <c r="R170" i="40" s="1"/>
  <c r="R188" i="40" s="1"/>
  <c r="G24" i="28"/>
  <c r="F25" i="28" s="1"/>
  <c r="Q39" i="37"/>
  <c r="R39" i="37" s="1"/>
  <c r="D80" i="38"/>
  <c r="D86" i="38" s="1"/>
  <c r="D62" i="38"/>
  <c r="E49" i="38"/>
  <c r="D68" i="38"/>
  <c r="D70" i="38" s="1"/>
  <c r="D77" i="38"/>
  <c r="E83" i="38" s="1"/>
  <c r="D49" i="38"/>
  <c r="X88" i="39"/>
  <c r="S89" i="39"/>
  <c r="M115" i="39"/>
  <c r="M130" i="39" s="1"/>
  <c r="L34" i="8" s="1"/>
  <c r="J26" i="46"/>
  <c r="S42" i="22"/>
  <c r="J25" i="28"/>
  <c r="N115" i="39"/>
  <c r="N130" i="39" s="1"/>
  <c r="M34" i="8" s="1"/>
  <c r="R93" i="39"/>
  <c r="S45" i="22"/>
  <c r="S81" i="22" s="1"/>
  <c r="P148" i="40"/>
  <c r="P151" i="40"/>
  <c r="O169" i="40"/>
  <c r="O166" i="40"/>
  <c r="O97" i="39"/>
  <c r="O112" i="39" s="1"/>
  <c r="N33" i="8" s="1"/>
  <c r="O76" i="39"/>
  <c r="R60" i="22"/>
  <c r="R81" i="22"/>
  <c r="R96" i="22" s="1"/>
  <c r="Q98" i="40"/>
  <c r="S91" i="39"/>
  <c r="R91" i="39"/>
  <c r="R89" i="39"/>
  <c r="W88" i="39"/>
  <c r="R85" i="39"/>
  <c r="R83" i="39"/>
  <c r="S81" i="39"/>
  <c r="R81" i="39"/>
  <c r="F80" i="38"/>
  <c r="F62" i="38"/>
  <c r="F49" i="38"/>
  <c r="F77" i="38"/>
  <c r="F59" i="38"/>
  <c r="J25" i="30"/>
  <c r="J25" i="32"/>
  <c r="J25" i="29"/>
  <c r="Q75" i="40"/>
  <c r="Q111" i="40" s="1"/>
  <c r="N52" i="38"/>
  <c r="J25" i="31"/>
  <c r="Q73" i="40"/>
  <c r="Q109" i="40" s="1"/>
  <c r="Q71" i="40"/>
  <c r="Q107" i="40" s="1"/>
  <c r="O52" i="38"/>
  <c r="O38" i="38"/>
  <c r="G62" i="38"/>
  <c r="G80" i="38"/>
  <c r="H43" i="8" s="1"/>
  <c r="G59" i="38"/>
  <c r="G77" i="38"/>
  <c r="H19" i="8" s="1"/>
  <c r="H21" i="8" s="1"/>
  <c r="I43" i="38"/>
  <c r="I54" i="38" s="1"/>
  <c r="I77" i="38" s="1"/>
  <c r="J19" i="8" s="1"/>
  <c r="J21" i="8" s="1"/>
  <c r="R151" i="27"/>
  <c r="Q15" i="8" s="1"/>
  <c r="Q63" i="40"/>
  <c r="O43" i="39"/>
  <c r="H68" i="38"/>
  <c r="H70" i="38" s="1"/>
  <c r="H80" i="38"/>
  <c r="I43" i="8" s="1"/>
  <c r="H62" i="38"/>
  <c r="H59" i="38"/>
  <c r="H77" i="38"/>
  <c r="I19" i="8" s="1"/>
  <c r="I21" i="8" s="1"/>
  <c r="R31" i="40"/>
  <c r="R139" i="40" s="1"/>
  <c r="S7" i="40"/>
  <c r="AJ26" i="3"/>
  <c r="W41" i="3"/>
  <c r="W44" i="18"/>
  <c r="X29" i="18"/>
  <c r="O26" i="15"/>
  <c r="Y55" i="18"/>
  <c r="M34" i="3"/>
  <c r="D29" i="45"/>
  <c r="E28" i="45"/>
  <c r="I28" i="45" s="1"/>
  <c r="AC58" i="18"/>
  <c r="Q37" i="3"/>
  <c r="D28" i="46"/>
  <c r="E27" i="46"/>
  <c r="I27" i="46" s="1"/>
  <c r="T12" i="40"/>
  <c r="AK31" i="3"/>
  <c r="T14" i="40"/>
  <c r="AK33" i="3"/>
  <c r="R35" i="40"/>
  <c r="R143" i="40" s="1"/>
  <c r="Z40" i="15"/>
  <c r="AN40" i="15" s="1"/>
  <c r="M25" i="45"/>
  <c r="L25" i="45"/>
  <c r="X16" i="40"/>
  <c r="AO35" i="3"/>
  <c r="AF35" i="15" s="1"/>
  <c r="AT35" i="15" s="1"/>
  <c r="AC60" i="18"/>
  <c r="Q39" i="3"/>
  <c r="S14" i="39"/>
  <c r="S32" i="39" s="1"/>
  <c r="S50" i="39" s="1"/>
  <c r="S86" i="39" s="1"/>
  <c r="AI41" i="3"/>
  <c r="Z26" i="15"/>
  <c r="R22" i="40"/>
  <c r="R25" i="40"/>
  <c r="R133" i="40" s="1"/>
  <c r="R151" i="40" s="1"/>
  <c r="X51" i="18"/>
  <c r="L30" i="3"/>
  <c r="S33" i="40"/>
  <c r="S141" i="40" s="1"/>
  <c r="S26" i="40"/>
  <c r="S134" i="40" s="1"/>
  <c r="T37" i="22"/>
  <c r="AX36" i="3"/>
  <c r="X36" i="3"/>
  <c r="T39" i="22"/>
  <c r="AX38" i="3"/>
  <c r="X38" i="3"/>
  <c r="T41" i="22"/>
  <c r="AX40" i="3"/>
  <c r="X40" i="3"/>
  <c r="R27" i="40"/>
  <c r="R135" i="40" s="1"/>
  <c r="R153" i="40" s="1"/>
  <c r="S8" i="39"/>
  <c r="S26" i="39" s="1"/>
  <c r="S44" i="39" s="1"/>
  <c r="W34" i="40"/>
  <c r="W142" i="40" s="1"/>
  <c r="W62" i="18"/>
  <c r="L26" i="3"/>
  <c r="S24" i="22"/>
  <c r="Z30" i="15"/>
  <c r="AN30" i="15" s="1"/>
  <c r="T15" i="40"/>
  <c r="AK34" i="3"/>
  <c r="E26" i="29"/>
  <c r="I26" i="29" s="1"/>
  <c r="D27" i="29"/>
  <c r="H26" i="29"/>
  <c r="X18" i="40"/>
  <c r="AO37" i="3"/>
  <c r="AF37" i="15" s="1"/>
  <c r="AT37" i="15" s="1"/>
  <c r="Y18" i="39" s="1"/>
  <c r="Y36" i="39" s="1"/>
  <c r="Y54" i="39" s="1"/>
  <c r="Y90" i="39" s="1"/>
  <c r="Y66" i="18"/>
  <c r="M27" i="3"/>
  <c r="Y52" i="18"/>
  <c r="M31" i="3"/>
  <c r="U30" i="22"/>
  <c r="U48" i="22" s="1"/>
  <c r="U84" i="22" s="1"/>
  <c r="AY29" i="3"/>
  <c r="Y29" i="3"/>
  <c r="U34" i="22"/>
  <c r="AY33" i="3"/>
  <c r="Y33" i="3"/>
  <c r="P25" i="39"/>
  <c r="P40" i="39" s="1"/>
  <c r="N33" i="38" s="1"/>
  <c r="P22" i="39"/>
  <c r="E26" i="30"/>
  <c r="I26" i="30" s="1"/>
  <c r="D27" i="30"/>
  <c r="H26" i="30"/>
  <c r="Q40" i="40"/>
  <c r="Y41" i="15"/>
  <c r="AM26" i="15"/>
  <c r="R37" i="40"/>
  <c r="R145" i="40" s="1"/>
  <c r="L28" i="3"/>
  <c r="H26" i="45"/>
  <c r="J26" i="45" s="1"/>
  <c r="G26" i="45"/>
  <c r="Y36" i="22"/>
  <c r="BC35" i="3"/>
  <c r="AC35" i="3"/>
  <c r="N58" i="39"/>
  <c r="N79" i="39"/>
  <c r="N94" i="39" s="1"/>
  <c r="S10" i="39"/>
  <c r="S28" i="39" s="1"/>
  <c r="S46" i="39" s="1"/>
  <c r="S82" i="39" s="1"/>
  <c r="P107" i="40"/>
  <c r="T33" i="22"/>
  <c r="AX32" i="3"/>
  <c r="X32" i="3"/>
  <c r="S30" i="40"/>
  <c r="S138" i="40" s="1"/>
  <c r="S32" i="40"/>
  <c r="S140" i="40" s="1"/>
  <c r="E26" i="32"/>
  <c r="I26" i="32" s="1"/>
  <c r="D27" i="32"/>
  <c r="H26" i="32"/>
  <c r="E26" i="28"/>
  <c r="I26" i="28" s="1"/>
  <c r="D27" i="28"/>
  <c r="H26" i="28"/>
  <c r="S17" i="40"/>
  <c r="AJ36" i="3"/>
  <c r="AJ40" i="3"/>
  <c r="AA40" i="15" s="1"/>
  <c r="AO40" i="15" s="1"/>
  <c r="T21" i="39" s="1"/>
  <c r="T39" i="39" s="1"/>
  <c r="T57" i="39" s="1"/>
  <c r="S21" i="40"/>
  <c r="AE39" i="15"/>
  <c r="AS39" i="15" s="1"/>
  <c r="S161" i="27"/>
  <c r="S158" i="27"/>
  <c r="S164" i="27"/>
  <c r="S153" i="27" s="1"/>
  <c r="R152" i="27"/>
  <c r="AW41" i="3"/>
  <c r="T9" i="22"/>
  <c r="N41" i="15"/>
  <c r="U35" i="22"/>
  <c r="AY34" i="3"/>
  <c r="Y34" i="3"/>
  <c r="U106" i="40"/>
  <c r="Y38" i="22"/>
  <c r="BC37" i="3"/>
  <c r="AC37" i="3"/>
  <c r="T8" i="40"/>
  <c r="AK27" i="3"/>
  <c r="AB27" i="15" s="1"/>
  <c r="AP27" i="15" s="1"/>
  <c r="U8" i="39" s="1"/>
  <c r="U26" i="39" s="1"/>
  <c r="U44" i="39" s="1"/>
  <c r="V62" i="39" s="1"/>
  <c r="V98" i="39" s="1"/>
  <c r="V116" i="39" s="1"/>
  <c r="T10" i="40"/>
  <c r="AK29" i="3"/>
  <c r="AB29" i="15" s="1"/>
  <c r="AP29" i="15" s="1"/>
  <c r="U10" i="39" s="1"/>
  <c r="U28" i="39" s="1"/>
  <c r="U46" i="39" s="1"/>
  <c r="Q97" i="40"/>
  <c r="Q65" i="40"/>
  <c r="R39" i="40"/>
  <c r="R147" i="40" s="1"/>
  <c r="S9" i="40"/>
  <c r="AJ28" i="3"/>
  <c r="AA28" i="15" s="1"/>
  <c r="AO28" i="15" s="1"/>
  <c r="V72" i="40"/>
  <c r="Y40" i="22"/>
  <c r="BC39" i="3"/>
  <c r="AC39" i="3"/>
  <c r="R64" i="40"/>
  <c r="R82" i="40" s="1"/>
  <c r="S13" i="40"/>
  <c r="AJ32" i="3"/>
  <c r="T31" i="22"/>
  <c r="AX30" i="3"/>
  <c r="X30" i="3"/>
  <c r="S28" i="40"/>
  <c r="S136" i="40" s="1"/>
  <c r="S154" i="40" s="1"/>
  <c r="S172" i="40" s="1"/>
  <c r="S190" i="40" s="1"/>
  <c r="Q67" i="40"/>
  <c r="X57" i="18"/>
  <c r="L36" i="3"/>
  <c r="X59" i="18"/>
  <c r="L38" i="3"/>
  <c r="X61" i="18"/>
  <c r="L40" i="3"/>
  <c r="AL41" i="15"/>
  <c r="Q7" i="39"/>
  <c r="P76" i="40"/>
  <c r="T27" i="22"/>
  <c r="K41" i="3"/>
  <c r="AX26" i="3"/>
  <c r="X26" i="3"/>
  <c r="R29" i="40"/>
  <c r="R137" i="40" s="1"/>
  <c r="U28" i="22"/>
  <c r="U46" i="22" s="1"/>
  <c r="U82" i="22" s="1"/>
  <c r="AY27" i="3"/>
  <c r="Y27" i="3"/>
  <c r="U32" i="22"/>
  <c r="AY31" i="3"/>
  <c r="Y31" i="3"/>
  <c r="V70" i="40"/>
  <c r="V74" i="40"/>
  <c r="Y50" i="18"/>
  <c r="Y68" i="18" s="1"/>
  <c r="M29" i="3"/>
  <c r="Y54" i="18"/>
  <c r="M33" i="3"/>
  <c r="J41" i="11"/>
  <c r="J43" i="11" s="1"/>
  <c r="J45" i="11" s="1"/>
  <c r="C40" i="11"/>
  <c r="Q133" i="40"/>
  <c r="T29" i="22"/>
  <c r="AX28" i="3"/>
  <c r="X28" i="3"/>
  <c r="F28" i="45"/>
  <c r="A27" i="45"/>
  <c r="R66" i="40"/>
  <c r="AC56" i="18"/>
  <c r="Q35" i="3"/>
  <c r="X20" i="40"/>
  <c r="AO39" i="3"/>
  <c r="AF39" i="15" s="1"/>
  <c r="AT39" i="15" s="1"/>
  <c r="Y20" i="39" s="1"/>
  <c r="Y38" i="39" s="1"/>
  <c r="Y56" i="39" s="1"/>
  <c r="R68" i="40"/>
  <c r="P109" i="40"/>
  <c r="E26" i="31"/>
  <c r="I26" i="31" s="1"/>
  <c r="D27" i="31"/>
  <c r="H26" i="31"/>
  <c r="X53" i="18"/>
  <c r="L32" i="3"/>
  <c r="S11" i="40"/>
  <c r="AJ30" i="3"/>
  <c r="AA30" i="15" s="1"/>
  <c r="AO30" i="15" s="1"/>
  <c r="T11" i="39" s="1"/>
  <c r="T29" i="39" s="1"/>
  <c r="T47" i="39" s="1"/>
  <c r="D30" i="35"/>
  <c r="E29" i="35"/>
  <c r="I29" i="35" s="1"/>
  <c r="W36" i="40"/>
  <c r="W144" i="40" s="1"/>
  <c r="T12" i="39"/>
  <c r="T30" i="39" s="1"/>
  <c r="T48" i="39" s="1"/>
  <c r="T84" i="39" s="1"/>
  <c r="R69" i="40"/>
  <c r="S19" i="40"/>
  <c r="AJ38" i="3"/>
  <c r="R62" i="40"/>
  <c r="W38" i="40"/>
  <c r="W146" i="40" s="1"/>
  <c r="S24" i="37"/>
  <c r="T35" i="37" s="1"/>
  <c r="T40" i="8" s="1"/>
  <c r="S112" i="27"/>
  <c r="R42" i="8" s="1"/>
  <c r="F29" i="46"/>
  <c r="A28" i="46"/>
  <c r="T27" i="27"/>
  <c r="S12" i="8" s="1"/>
  <c r="L26" i="46"/>
  <c r="M26" i="46"/>
  <c r="G27" i="46"/>
  <c r="H27" i="46"/>
  <c r="F32" i="32"/>
  <c r="G31" i="32"/>
  <c r="T83" i="37"/>
  <c r="T86" i="37" s="1"/>
  <c r="G29" i="30"/>
  <c r="F30" i="30"/>
  <c r="T15" i="27"/>
  <c r="S10" i="8" s="1"/>
  <c r="S36" i="37"/>
  <c r="C48" i="52"/>
  <c r="J142" i="27"/>
  <c r="J109" i="27" s="1"/>
  <c r="R40" i="37"/>
  <c r="T219" i="37"/>
  <c r="T222" i="37" s="1"/>
  <c r="G28" i="31"/>
  <c r="F29" i="31"/>
  <c r="S210" i="37"/>
  <c r="S213" i="37" s="1"/>
  <c r="T201" i="37"/>
  <c r="T204" i="37" s="1"/>
  <c r="U92" i="37"/>
  <c r="U95" i="37" s="1"/>
  <c r="V65" i="37"/>
  <c r="V68" i="37" s="1"/>
  <c r="T119" i="37"/>
  <c r="T122" i="37" s="1"/>
  <c r="S20" i="37"/>
  <c r="T34" i="37" s="1"/>
  <c r="T20" i="38"/>
  <c r="U12" i="37"/>
  <c r="V16" i="37"/>
  <c r="L34" i="5"/>
  <c r="U8" i="37"/>
  <c r="K24" i="5"/>
  <c r="U15" i="37"/>
  <c r="K33" i="5"/>
  <c r="V14" i="37"/>
  <c r="L32" i="5"/>
  <c r="V7" i="37"/>
  <c r="L23" i="5"/>
  <c r="U10" i="37"/>
  <c r="K26" i="5"/>
  <c r="V9" i="37"/>
  <c r="L25" i="5"/>
  <c r="V11" i="37"/>
  <c r="L27" i="5"/>
  <c r="AB25" i="15"/>
  <c r="O25" i="15"/>
  <c r="J21" i="38"/>
  <c r="L20" i="5"/>
  <c r="K13" i="37"/>
  <c r="K17" i="37" s="1"/>
  <c r="J19" i="38" s="1"/>
  <c r="G49" i="38"/>
  <c r="H49" i="38"/>
  <c r="S155" i="27"/>
  <c r="R12" i="8"/>
  <c r="R10" i="8"/>
  <c r="U150" i="27"/>
  <c r="U61" i="27"/>
  <c r="U43" i="27"/>
  <c r="U52" i="27" s="1"/>
  <c r="U34" i="27"/>
  <c r="U32" i="27"/>
  <c r="U31" i="27"/>
  <c r="U30" i="27"/>
  <c r="U29" i="27"/>
  <c r="U28" i="27"/>
  <c r="U26" i="27"/>
  <c r="U25" i="27"/>
  <c r="U24" i="27"/>
  <c r="U23" i="27"/>
  <c r="U22" i="27"/>
  <c r="U20" i="27"/>
  <c r="U19" i="27"/>
  <c r="U18" i="27"/>
  <c r="U17" i="27"/>
  <c r="U16" i="27"/>
  <c r="U14" i="27"/>
  <c r="U13" i="27"/>
  <c r="U12" i="27"/>
  <c r="U11" i="27"/>
  <c r="U10" i="27"/>
  <c r="V7" i="27"/>
  <c r="S50" i="37"/>
  <c r="M132" i="27"/>
  <c r="M131" i="27" s="1"/>
  <c r="M148" i="27"/>
  <c r="M115" i="27" s="1"/>
  <c r="M15" i="5" s="1"/>
  <c r="M14" i="5" s="1"/>
  <c r="M140" i="27"/>
  <c r="M141" i="27" s="1"/>
  <c r="M108" i="27" s="1"/>
  <c r="Q32" i="14"/>
  <c r="Q53" i="14" s="1"/>
  <c r="Q80" i="14"/>
  <c r="O101" i="27"/>
  <c r="O100" i="27" s="1"/>
  <c r="O128" i="27"/>
  <c r="O118" i="27"/>
  <c r="O119" i="27" s="1"/>
  <c r="O126" i="27"/>
  <c r="K69" i="38"/>
  <c r="K66" i="38"/>
  <c r="L67" i="38"/>
  <c r="U55" i="14"/>
  <c r="U73" i="14"/>
  <c r="U72" i="14"/>
  <c r="U71" i="14"/>
  <c r="U70" i="14"/>
  <c r="U69" i="14"/>
  <c r="U68" i="14"/>
  <c r="U67" i="14"/>
  <c r="U66" i="14"/>
  <c r="U65" i="14"/>
  <c r="U62" i="14"/>
  <c r="U61" i="14"/>
  <c r="U60" i="14"/>
  <c r="U59" i="14"/>
  <c r="U58" i="14"/>
  <c r="U57" i="14"/>
  <c r="V6" i="14"/>
  <c r="T102" i="14"/>
  <c r="C30" i="11"/>
  <c r="C16" i="11"/>
  <c r="M120" i="27"/>
  <c r="P25" i="17"/>
  <c r="AC25" i="17"/>
  <c r="W103" i="37"/>
  <c r="W99" i="37"/>
  <c r="X98" i="37"/>
  <c r="U165" i="37"/>
  <c r="U168" i="37" s="1"/>
  <c r="V167" i="37"/>
  <c r="V166" i="37"/>
  <c r="V164" i="37"/>
  <c r="V163" i="37"/>
  <c r="W162" i="37"/>
  <c r="W169" i="37" s="1"/>
  <c r="U221" i="37"/>
  <c r="U220" i="37"/>
  <c r="U218" i="37"/>
  <c r="U217" i="37"/>
  <c r="V216" i="37"/>
  <c r="S79" i="8"/>
  <c r="S45" i="8" s="1"/>
  <c r="T78" i="8"/>
  <c r="T192" i="37"/>
  <c r="T195" i="37" s="1"/>
  <c r="U194" i="37"/>
  <c r="U193" i="37"/>
  <c r="U191" i="37"/>
  <c r="U190" i="37"/>
  <c r="V189" i="37"/>
  <c r="T140" i="37"/>
  <c r="T139" i="37"/>
  <c r="U135" i="37"/>
  <c r="U142" i="37" s="1"/>
  <c r="T137" i="37"/>
  <c r="T136" i="37"/>
  <c r="S138" i="37"/>
  <c r="S141" i="37" s="1"/>
  <c r="W110" i="37"/>
  <c r="W113" i="37" s="1"/>
  <c r="W147" i="37"/>
  <c r="W150" i="37" s="1"/>
  <c r="X149" i="37"/>
  <c r="X148" i="37"/>
  <c r="X146" i="37"/>
  <c r="X145" i="37"/>
  <c r="Y144" i="37"/>
  <c r="Y151" i="37" s="1"/>
  <c r="W67" i="37"/>
  <c r="W66" i="37"/>
  <c r="W64" i="37"/>
  <c r="W63" i="37"/>
  <c r="X62" i="37"/>
  <c r="X69" i="37" s="1"/>
  <c r="S63" i="27"/>
  <c r="S79" i="27"/>
  <c r="S77" i="27"/>
  <c r="S71" i="27"/>
  <c r="S72" i="27" s="1"/>
  <c r="U128" i="37"/>
  <c r="U131" i="37" s="1"/>
  <c r="U56" i="37"/>
  <c r="U59" i="37" s="1"/>
  <c r="N119" i="27"/>
  <c r="Q159" i="14"/>
  <c r="Q231" i="14"/>
  <c r="Q86" i="14"/>
  <c r="R39" i="14"/>
  <c r="R87" i="14"/>
  <c r="S49" i="14"/>
  <c r="S48" i="14"/>
  <c r="S47" i="14"/>
  <c r="S46" i="14"/>
  <c r="S45" i="14"/>
  <c r="S44" i="14"/>
  <c r="S43" i="14"/>
  <c r="S42" i="14"/>
  <c r="S41" i="14"/>
  <c r="S40" i="14"/>
  <c r="S38" i="14"/>
  <c r="S37" i="14"/>
  <c r="S36" i="14"/>
  <c r="S35" i="14"/>
  <c r="S34" i="14"/>
  <c r="T31" i="14"/>
  <c r="T156" i="37"/>
  <c r="T159" i="37" s="1"/>
  <c r="U158" i="37"/>
  <c r="U157" i="37"/>
  <c r="U155" i="37"/>
  <c r="U154" i="37"/>
  <c r="V153" i="37"/>
  <c r="V160" i="37" s="1"/>
  <c r="W74" i="37"/>
  <c r="W77" i="37" s="1"/>
  <c r="H25" i="38"/>
  <c r="I35" i="8" s="1"/>
  <c r="P13" i="8"/>
  <c r="P106" i="27"/>
  <c r="P117" i="27" s="1"/>
  <c r="P104" i="27"/>
  <c r="P41" i="27" s="1"/>
  <c r="P98" i="27"/>
  <c r="P99" i="27" s="1"/>
  <c r="P46" i="38"/>
  <c r="P92" i="27"/>
  <c r="P91" i="27" s="1"/>
  <c r="V174" i="37"/>
  <c r="V177" i="37" s="1"/>
  <c r="W176" i="37"/>
  <c r="W175" i="37"/>
  <c r="W173" i="37"/>
  <c r="W172" i="37"/>
  <c r="X171" i="37"/>
  <c r="X178" i="37" s="1"/>
  <c r="R42" i="38"/>
  <c r="Q41" i="38"/>
  <c r="U85" i="37"/>
  <c r="U84" i="37"/>
  <c r="U82" i="37"/>
  <c r="U81" i="37"/>
  <c r="V80" i="37"/>
  <c r="K131" i="27"/>
  <c r="G25" i="38"/>
  <c r="H35" i="8" s="1"/>
  <c r="U121" i="37"/>
  <c r="U120" i="37"/>
  <c r="U118" i="37"/>
  <c r="U117" i="37"/>
  <c r="V116" i="37"/>
  <c r="R86" i="27"/>
  <c r="R80" i="27"/>
  <c r="R81" i="27" s="1"/>
  <c r="R88" i="27"/>
  <c r="T147" i="27"/>
  <c r="T146" i="27"/>
  <c r="T145" i="27"/>
  <c r="T144" i="27"/>
  <c r="T136" i="27"/>
  <c r="T135" i="27"/>
  <c r="T134" i="27"/>
  <c r="T133" i="27"/>
  <c r="T103" i="27"/>
  <c r="T102" i="27"/>
  <c r="T94" i="27"/>
  <c r="T93" i="27"/>
  <c r="T85" i="27"/>
  <c r="T84" i="27"/>
  <c r="T76" i="27"/>
  <c r="T75" i="27"/>
  <c r="T68" i="27"/>
  <c r="T67" i="27"/>
  <c r="T66" i="27"/>
  <c r="T62" i="27"/>
  <c r="T70" i="27"/>
  <c r="T123" i="27"/>
  <c r="T9" i="27"/>
  <c r="T21" i="27"/>
  <c r="T162" i="27"/>
  <c r="T160" i="27"/>
  <c r="T156" i="27"/>
  <c r="T154" i="27"/>
  <c r="T169" i="27"/>
  <c r="T168" i="27"/>
  <c r="T167" i="27"/>
  <c r="T166" i="27"/>
  <c r="T165" i="27"/>
  <c r="T159" i="27"/>
  <c r="T157" i="27"/>
  <c r="U49" i="37"/>
  <c r="U48" i="37"/>
  <c r="U46" i="37"/>
  <c r="U45" i="37"/>
  <c r="V44" i="37"/>
  <c r="V51" i="37" s="1"/>
  <c r="T47" i="37"/>
  <c r="T212" i="37"/>
  <c r="T211" i="37"/>
  <c r="T209" i="37"/>
  <c r="T208" i="37"/>
  <c r="U207" i="37"/>
  <c r="U203" i="37"/>
  <c r="U202" i="37"/>
  <c r="U200" i="37"/>
  <c r="U199" i="37"/>
  <c r="V198" i="37"/>
  <c r="V94" i="37"/>
  <c r="V93" i="37"/>
  <c r="V91" i="37"/>
  <c r="V90" i="37"/>
  <c r="W89" i="37"/>
  <c r="U26" i="37"/>
  <c r="V27" i="37"/>
  <c r="P224" i="14"/>
  <c r="P79" i="14"/>
  <c r="P100" i="14" s="1"/>
  <c r="N137" i="27"/>
  <c r="N129" i="27"/>
  <c r="N130" i="27" s="1"/>
  <c r="N139" i="27"/>
  <c r="K143" i="27"/>
  <c r="K110" i="27" s="1"/>
  <c r="L141" i="27"/>
  <c r="L108" i="27" s="1"/>
  <c r="X112" i="37"/>
  <c r="X111" i="37"/>
  <c r="X109" i="37"/>
  <c r="X108" i="37"/>
  <c r="Y107" i="37"/>
  <c r="W183" i="37"/>
  <c r="W186" i="37" s="1"/>
  <c r="X185" i="37"/>
  <c r="X184" i="37"/>
  <c r="X182" i="37"/>
  <c r="X181" i="37"/>
  <c r="Y180" i="37"/>
  <c r="Y187" i="37" s="1"/>
  <c r="L132" i="27"/>
  <c r="L131" i="27" s="1"/>
  <c r="S8" i="27"/>
  <c r="V130" i="37"/>
  <c r="V129" i="37"/>
  <c r="V127" i="37"/>
  <c r="V126" i="37"/>
  <c r="W125" i="37"/>
  <c r="V58" i="37"/>
  <c r="V57" i="37"/>
  <c r="V55" i="37"/>
  <c r="V54" i="37"/>
  <c r="W53" i="37"/>
  <c r="W60" i="37" s="1"/>
  <c r="M107" i="27"/>
  <c r="L27" i="8" s="1"/>
  <c r="L24" i="8" s="1"/>
  <c r="R33" i="14"/>
  <c r="R81" i="14"/>
  <c r="X76" i="37"/>
  <c r="X75" i="37"/>
  <c r="X73" i="37"/>
  <c r="X72" i="37"/>
  <c r="Y71" i="37"/>
  <c r="Y78" i="37" s="1"/>
  <c r="Q83" i="27"/>
  <c r="Q82" i="27" s="1"/>
  <c r="Q97" i="27"/>
  <c r="Q95" i="27"/>
  <c r="Q89" i="27"/>
  <c r="Q90" i="27" s="1"/>
  <c r="I22" i="38"/>
  <c r="I24" i="38" s="1"/>
  <c r="I32" i="38" s="1"/>
  <c r="I34" i="38" s="1"/>
  <c r="G25" i="35"/>
  <c r="H25" i="35"/>
  <c r="M23" i="35"/>
  <c r="Q125" i="27" s="1"/>
  <c r="Q114" i="27" s="1"/>
  <c r="P32" i="8" s="1"/>
  <c r="P30" i="8" s="1"/>
  <c r="L23" i="35"/>
  <c r="Q124" i="27" s="1"/>
  <c r="Q113" i="27" s="1"/>
  <c r="F27" i="35"/>
  <c r="A26" i="35"/>
  <c r="Q111" i="27"/>
  <c r="J24" i="35"/>
  <c r="R122" i="27"/>
  <c r="R171" i="40" l="1"/>
  <c r="R189" i="40"/>
  <c r="S53" i="27"/>
  <c r="R35" i="27"/>
  <c r="Q14" i="8"/>
  <c r="Q13" i="8" s="1"/>
  <c r="Q81" i="40"/>
  <c r="Q94" i="40" s="1"/>
  <c r="P94" i="40"/>
  <c r="T58" i="27"/>
  <c r="T40" i="27" s="1"/>
  <c r="S41" i="8" s="1"/>
  <c r="S54" i="27"/>
  <c r="S36" i="27" s="1"/>
  <c r="G25" i="29"/>
  <c r="F26" i="29" s="1"/>
  <c r="U82" i="39"/>
  <c r="S96" i="22"/>
  <c r="T47" i="22"/>
  <c r="T83" i="22" s="1"/>
  <c r="X67" i="18"/>
  <c r="G64" i="27"/>
  <c r="G55" i="27" s="1"/>
  <c r="G37" i="27" s="1"/>
  <c r="G56" i="27"/>
  <c r="G38" i="27" s="1"/>
  <c r="T57" i="27"/>
  <c r="S31" i="8" s="1"/>
  <c r="H65" i="27"/>
  <c r="S39" i="27"/>
  <c r="S152" i="40"/>
  <c r="S170" i="40" s="1"/>
  <c r="S188" i="40" s="1"/>
  <c r="R80" i="40"/>
  <c r="R98" i="40" s="1"/>
  <c r="S60" i="22"/>
  <c r="G25" i="28"/>
  <c r="F26" i="28" s="1"/>
  <c r="F86" i="38"/>
  <c r="Q41" i="37"/>
  <c r="E86" i="38"/>
  <c r="E88" i="38" s="1"/>
  <c r="E94" i="38" s="1"/>
  <c r="E43" i="8"/>
  <c r="D83" i="38"/>
  <c r="D88" i="38" s="1"/>
  <c r="D94" i="38" s="1"/>
  <c r="E19" i="8"/>
  <c r="E21" i="8" s="1"/>
  <c r="F83" i="38"/>
  <c r="T36" i="37"/>
  <c r="O115" i="39"/>
  <c r="O130" i="39" s="1"/>
  <c r="N34" i="8" s="1"/>
  <c r="J26" i="30"/>
  <c r="X65" i="18"/>
  <c r="S80" i="39"/>
  <c r="U62" i="39"/>
  <c r="U98" i="39" s="1"/>
  <c r="U116" i="39" s="1"/>
  <c r="P169" i="40"/>
  <c r="P184" i="40" s="1"/>
  <c r="P16" i="8" s="1"/>
  <c r="P166" i="40"/>
  <c r="Q148" i="40"/>
  <c r="Q151" i="40"/>
  <c r="R169" i="40"/>
  <c r="R166" i="40"/>
  <c r="O187" i="40"/>
  <c r="O202" i="40" s="1"/>
  <c r="O17" i="8" s="1"/>
  <c r="O184" i="40"/>
  <c r="O16" i="8" s="1"/>
  <c r="O58" i="39"/>
  <c r="P61" i="39"/>
  <c r="T24" i="22"/>
  <c r="T45" i="22"/>
  <c r="T86" i="39"/>
  <c r="T82" i="39"/>
  <c r="T80" i="39"/>
  <c r="G43" i="8"/>
  <c r="G19" i="8"/>
  <c r="G21" i="8" s="1"/>
  <c r="C41" i="11"/>
  <c r="J26" i="28"/>
  <c r="J26" i="29"/>
  <c r="S152" i="27"/>
  <c r="T161" i="27"/>
  <c r="S40" i="37"/>
  <c r="S151" i="27"/>
  <c r="R15" i="8" s="1"/>
  <c r="S64" i="40"/>
  <c r="R41" i="37"/>
  <c r="J27" i="46"/>
  <c r="L27" i="46" s="1"/>
  <c r="J26" i="31"/>
  <c r="J26" i="32"/>
  <c r="R71" i="40"/>
  <c r="R107" i="40" s="1"/>
  <c r="R65" i="40"/>
  <c r="R101" i="40" s="1"/>
  <c r="R61" i="40"/>
  <c r="P43" i="39"/>
  <c r="O79" i="39"/>
  <c r="O94" i="39" s="1"/>
  <c r="G86" i="38"/>
  <c r="G83" i="38"/>
  <c r="I62" i="38"/>
  <c r="I68" i="38"/>
  <c r="I70" i="38" s="1"/>
  <c r="I80" i="38"/>
  <c r="J43" i="8" s="1"/>
  <c r="I59" i="38"/>
  <c r="T112" i="27"/>
  <c r="S42" i="8" s="1"/>
  <c r="I49" i="38"/>
  <c r="R73" i="40"/>
  <c r="R109" i="40" s="1"/>
  <c r="H83" i="38"/>
  <c r="H86" i="38"/>
  <c r="S66" i="40"/>
  <c r="S102" i="40" s="1"/>
  <c r="P112" i="40"/>
  <c r="AA38" i="15"/>
  <c r="AO38" i="15" s="1"/>
  <c r="R105" i="40"/>
  <c r="S29" i="40"/>
  <c r="S137" i="40" s="1"/>
  <c r="Y53" i="18"/>
  <c r="M32" i="3"/>
  <c r="E27" i="31"/>
  <c r="I27" i="31" s="1"/>
  <c r="D28" i="31"/>
  <c r="H27" i="31"/>
  <c r="R104" i="40"/>
  <c r="Z36" i="22"/>
  <c r="BD35" i="3"/>
  <c r="AD35" i="3"/>
  <c r="H27" i="45"/>
  <c r="J27" i="45" s="1"/>
  <c r="G27" i="45"/>
  <c r="T9" i="40"/>
  <c r="AK28" i="3"/>
  <c r="V34" i="22"/>
  <c r="AZ33" i="3"/>
  <c r="Z33" i="3"/>
  <c r="V30" i="22"/>
  <c r="V48" i="22" s="1"/>
  <c r="V84" i="22" s="1"/>
  <c r="AZ29" i="3"/>
  <c r="Z29" i="3"/>
  <c r="V110" i="40"/>
  <c r="U12" i="40"/>
  <c r="AL31" i="3"/>
  <c r="AC31" i="15" s="1"/>
  <c r="AQ31" i="15" s="1"/>
  <c r="V12" i="39" s="1"/>
  <c r="V30" i="39" s="1"/>
  <c r="V48" i="39" s="1"/>
  <c r="AX41" i="3"/>
  <c r="T42" i="22"/>
  <c r="Q22" i="39"/>
  <c r="Q25" i="39"/>
  <c r="Y61" i="18"/>
  <c r="M40" i="3"/>
  <c r="Y59" i="18"/>
  <c r="M38" i="3"/>
  <c r="Y57" i="18"/>
  <c r="M36" i="3"/>
  <c r="T11" i="40"/>
  <c r="AK30" i="3"/>
  <c r="AB30" i="15" s="1"/>
  <c r="AP30" i="15" s="1"/>
  <c r="U11" i="39" s="1"/>
  <c r="U29" i="39" s="1"/>
  <c r="U47" i="39" s="1"/>
  <c r="AA32" i="15"/>
  <c r="AO32" i="15" s="1"/>
  <c r="R100" i="40"/>
  <c r="V108" i="40"/>
  <c r="S27" i="40"/>
  <c r="S135" i="40" s="1"/>
  <c r="S153" i="40" s="1"/>
  <c r="S171" i="40" s="1"/>
  <c r="S189" i="40" s="1"/>
  <c r="T28" i="40"/>
  <c r="T136" i="40" s="1"/>
  <c r="T154" i="40" s="1"/>
  <c r="T172" i="40" s="1"/>
  <c r="T190" i="40" s="1"/>
  <c r="Y18" i="40"/>
  <c r="AP37" i="3"/>
  <c r="AG37" i="15" s="1"/>
  <c r="AU37" i="15" s="1"/>
  <c r="Z18" i="39" s="1"/>
  <c r="Z36" i="39" s="1"/>
  <c r="Z54" i="39" s="1"/>
  <c r="Z90" i="39" s="1"/>
  <c r="V106" i="40"/>
  <c r="U15" i="40"/>
  <c r="AL34" i="3"/>
  <c r="AC34" i="15" s="1"/>
  <c r="AQ34" i="15" s="1"/>
  <c r="V15" i="39" s="1"/>
  <c r="V33" i="39" s="1"/>
  <c r="V51" i="39" s="1"/>
  <c r="S35" i="40"/>
  <c r="S143" i="40" s="1"/>
  <c r="E27" i="28"/>
  <c r="I27" i="28" s="1"/>
  <c r="D28" i="28"/>
  <c r="H27" i="28"/>
  <c r="T13" i="40"/>
  <c r="AK32" i="3"/>
  <c r="AB32" i="15" s="1"/>
  <c r="AP32" i="15" s="1"/>
  <c r="U13" i="39" s="1"/>
  <c r="U31" i="39" s="1"/>
  <c r="U49" i="39" s="1"/>
  <c r="U29" i="22"/>
  <c r="AY28" i="3"/>
  <c r="Y28" i="3"/>
  <c r="R7" i="39"/>
  <c r="AM41" i="15"/>
  <c r="P37" i="38"/>
  <c r="P52" i="38" s="1"/>
  <c r="P38" i="38"/>
  <c r="U14" i="40"/>
  <c r="AL33" i="3"/>
  <c r="AC33" i="15" s="1"/>
  <c r="AQ33" i="15" s="1"/>
  <c r="V14" i="39" s="1"/>
  <c r="V32" i="39" s="1"/>
  <c r="V50" i="39" s="1"/>
  <c r="U10" i="40"/>
  <c r="AL29" i="3"/>
  <c r="Z52" i="18"/>
  <c r="N31" i="3"/>
  <c r="Z66" i="18"/>
  <c r="N27" i="3"/>
  <c r="X36" i="40"/>
  <c r="X144" i="40" s="1"/>
  <c r="T33" i="40"/>
  <c r="T141" i="40" s="1"/>
  <c r="S11" i="39"/>
  <c r="S29" i="39" s="1"/>
  <c r="S47" i="39" s="1"/>
  <c r="S83" i="39" s="1"/>
  <c r="X62" i="18"/>
  <c r="M26" i="3"/>
  <c r="T21" i="40"/>
  <c r="AK40" i="3"/>
  <c r="AB40" i="15" s="1"/>
  <c r="AP40" i="15" s="1"/>
  <c r="U21" i="39" s="1"/>
  <c r="Y51" i="18"/>
  <c r="M30" i="3"/>
  <c r="R148" i="40"/>
  <c r="Z41" i="15"/>
  <c r="AN26" i="15"/>
  <c r="Z40" i="22"/>
  <c r="BD39" i="3"/>
  <c r="AD39" i="3"/>
  <c r="Y16" i="39"/>
  <c r="Y34" i="39" s="1"/>
  <c r="Y52" i="39" s="1"/>
  <c r="Y88" i="39" s="1"/>
  <c r="AB33" i="15"/>
  <c r="AP33" i="15" s="1"/>
  <c r="T30" i="40"/>
  <c r="T138" i="40" s="1"/>
  <c r="D29" i="46"/>
  <c r="E28" i="46"/>
  <c r="I28" i="46" s="1"/>
  <c r="AE58" i="18"/>
  <c r="R37" i="3"/>
  <c r="D30" i="45"/>
  <c r="E29" i="45"/>
  <c r="I29" i="45" s="1"/>
  <c r="Z55" i="18"/>
  <c r="N34" i="3"/>
  <c r="X44" i="18"/>
  <c r="Y29" i="18"/>
  <c r="Y65" i="18" s="1"/>
  <c r="P26" i="15"/>
  <c r="S22" i="40"/>
  <c r="S25" i="40"/>
  <c r="S133" i="40" s="1"/>
  <c r="S151" i="40" s="1"/>
  <c r="R8" i="8"/>
  <c r="W74" i="40"/>
  <c r="S37" i="40"/>
  <c r="S145" i="40" s="1"/>
  <c r="W72" i="40"/>
  <c r="D31" i="35"/>
  <c r="E30" i="35"/>
  <c r="I30" i="35" s="1"/>
  <c r="U33" i="22"/>
  <c r="AY32" i="3"/>
  <c r="Y32" i="3"/>
  <c r="X38" i="40"/>
  <c r="X146" i="40" s="1"/>
  <c r="AE56" i="18"/>
  <c r="R35" i="3"/>
  <c r="R102" i="40"/>
  <c r="A28" i="45"/>
  <c r="F29" i="45"/>
  <c r="Z54" i="18"/>
  <c r="N33" i="3"/>
  <c r="Z50" i="18"/>
  <c r="Z68" i="18" s="1"/>
  <c r="N29" i="3"/>
  <c r="U8" i="40"/>
  <c r="AL27" i="3"/>
  <c r="T7" i="40"/>
  <c r="X41" i="3"/>
  <c r="AK26" i="3"/>
  <c r="U41" i="22"/>
  <c r="AY40" i="3"/>
  <c r="Y40" i="3"/>
  <c r="U39" i="22"/>
  <c r="AY38" i="3"/>
  <c r="Y38" i="3"/>
  <c r="U37" i="22"/>
  <c r="AY36" i="3"/>
  <c r="Y36" i="3"/>
  <c r="Q103" i="40"/>
  <c r="S31" i="40"/>
  <c r="S139" i="40" s="1"/>
  <c r="Y20" i="40"/>
  <c r="AP39" i="3"/>
  <c r="AG39" i="15" s="1"/>
  <c r="AU39" i="15" s="1"/>
  <c r="Z20" i="39" s="1"/>
  <c r="Z38" i="39" s="1"/>
  <c r="Z56" i="39" s="1"/>
  <c r="T9" i="39"/>
  <c r="T27" i="39" s="1"/>
  <c r="T45" i="39" s="1"/>
  <c r="T81" i="39" s="1"/>
  <c r="R75" i="40"/>
  <c r="R111" i="40" s="1"/>
  <c r="Q101" i="40"/>
  <c r="T26" i="40"/>
  <c r="T134" i="40" s="1"/>
  <c r="X20" i="39"/>
  <c r="X38" i="39" s="1"/>
  <c r="X56" i="39" s="1"/>
  <c r="X92" i="39" s="1"/>
  <c r="S39" i="40"/>
  <c r="S147" i="40" s="1"/>
  <c r="AA36" i="15"/>
  <c r="AO36" i="15" s="1"/>
  <c r="E27" i="32"/>
  <c r="I27" i="32" s="1"/>
  <c r="D28" i="32"/>
  <c r="H27" i="32"/>
  <c r="S68" i="40"/>
  <c r="S104" i="40" s="1"/>
  <c r="Y16" i="40"/>
  <c r="AP35" i="3"/>
  <c r="AG35" i="15" s="1"/>
  <c r="AU35" i="15" s="1"/>
  <c r="Z16" i="39" s="1"/>
  <c r="Z34" i="39" s="1"/>
  <c r="Z52" i="39" s="1"/>
  <c r="L26" i="45"/>
  <c r="M26" i="45"/>
  <c r="M28" i="3"/>
  <c r="Q76" i="40"/>
  <c r="E27" i="30"/>
  <c r="I27" i="30" s="1"/>
  <c r="D28" i="30"/>
  <c r="H27" i="30"/>
  <c r="V32" i="22"/>
  <c r="AZ31" i="3"/>
  <c r="Z31" i="3"/>
  <c r="V28" i="22"/>
  <c r="V46" i="22" s="1"/>
  <c r="V82" i="22" s="1"/>
  <c r="AZ27" i="3"/>
  <c r="Z27" i="3"/>
  <c r="E27" i="29"/>
  <c r="I27" i="29" s="1"/>
  <c r="D28" i="29"/>
  <c r="H27" i="29"/>
  <c r="AB34" i="15"/>
  <c r="AP34" i="15" s="1"/>
  <c r="U27" i="22"/>
  <c r="L41" i="3"/>
  <c r="AY26" i="3"/>
  <c r="Y26" i="3"/>
  <c r="W70" i="40"/>
  <c r="R63" i="40"/>
  <c r="R81" i="40" s="1"/>
  <c r="T19" i="40"/>
  <c r="AK38" i="3"/>
  <c r="AB38" i="15" s="1"/>
  <c r="AP38" i="15" s="1"/>
  <c r="U19" i="39" s="1"/>
  <c r="U37" i="39" s="1"/>
  <c r="U55" i="39" s="1"/>
  <c r="T17" i="40"/>
  <c r="AK36" i="3"/>
  <c r="AB36" i="15" s="1"/>
  <c r="AP36" i="15" s="1"/>
  <c r="U17" i="39" s="1"/>
  <c r="U35" i="39" s="1"/>
  <c r="U53" i="39" s="1"/>
  <c r="S62" i="40"/>
  <c r="S69" i="40"/>
  <c r="U31" i="22"/>
  <c r="AY30" i="3"/>
  <c r="Y30" i="3"/>
  <c r="R40" i="40"/>
  <c r="AE60" i="18"/>
  <c r="R39" i="3"/>
  <c r="X34" i="40"/>
  <c r="X142" i="40" s="1"/>
  <c r="S21" i="39"/>
  <c r="S39" i="39" s="1"/>
  <c r="S57" i="39" s="1"/>
  <c r="S93" i="39" s="1"/>
  <c r="T32" i="40"/>
  <c r="T140" i="40" s="1"/>
  <c r="AB31" i="15"/>
  <c r="AP31" i="15" s="1"/>
  <c r="Z38" i="22"/>
  <c r="BD37" i="3"/>
  <c r="AD37" i="3"/>
  <c r="V35" i="22"/>
  <c r="AZ34" i="3"/>
  <c r="Z34" i="3"/>
  <c r="U9" i="22"/>
  <c r="O41" i="15"/>
  <c r="AJ41" i="3"/>
  <c r="AA26" i="15"/>
  <c r="R67" i="40"/>
  <c r="G28" i="46"/>
  <c r="H28" i="46"/>
  <c r="J28" i="46" s="1"/>
  <c r="F30" i="46"/>
  <c r="A29" i="46"/>
  <c r="G29" i="31"/>
  <c r="F30" i="31"/>
  <c r="I83" i="38"/>
  <c r="W65" i="37"/>
  <c r="W68" i="37" s="1"/>
  <c r="T138" i="37"/>
  <c r="T141" i="37" s="1"/>
  <c r="U15" i="27"/>
  <c r="T10" i="8" s="1"/>
  <c r="K142" i="27"/>
  <c r="K109" i="27" s="1"/>
  <c r="T63" i="27"/>
  <c r="S39" i="37"/>
  <c r="T39" i="8"/>
  <c r="V128" i="37"/>
  <c r="V131" i="37" s="1"/>
  <c r="T24" i="37"/>
  <c r="U35" i="37" s="1"/>
  <c r="U40" i="8" s="1"/>
  <c r="U83" i="37"/>
  <c r="U86" i="37" s="1"/>
  <c r="U192" i="37"/>
  <c r="U195" i="37" s="1"/>
  <c r="U219" i="37"/>
  <c r="U222" i="37" s="1"/>
  <c r="G30" i="30"/>
  <c r="F31" i="30"/>
  <c r="F33" i="32"/>
  <c r="G32" i="32"/>
  <c r="X74" i="37"/>
  <c r="X77" i="37" s="1"/>
  <c r="V92" i="37"/>
  <c r="V95" i="37" s="1"/>
  <c r="U201" i="37"/>
  <c r="U204" i="37" s="1"/>
  <c r="U156" i="37"/>
  <c r="U159" i="37" s="1"/>
  <c r="T20" i="37"/>
  <c r="U34" i="37" s="1"/>
  <c r="W11" i="37"/>
  <c r="M27" i="5"/>
  <c r="W7" i="37"/>
  <c r="M23" i="5"/>
  <c r="W14" i="37"/>
  <c r="M32" i="5"/>
  <c r="W9" i="37"/>
  <c r="M25" i="5"/>
  <c r="V10" i="37"/>
  <c r="L26" i="5"/>
  <c r="V15" i="37"/>
  <c r="L33" i="5"/>
  <c r="V8" i="37"/>
  <c r="L24" i="5"/>
  <c r="W16" i="37"/>
  <c r="M34" i="5"/>
  <c r="U20" i="38"/>
  <c r="V12" i="37"/>
  <c r="L13" i="37"/>
  <c r="L17" i="37" s="1"/>
  <c r="K19" i="38" s="1"/>
  <c r="K21" i="38"/>
  <c r="M20" i="5"/>
  <c r="I25" i="38"/>
  <c r="J35" i="8" s="1"/>
  <c r="Q92" i="27"/>
  <c r="Q91" i="27" s="1"/>
  <c r="Q106" i="27"/>
  <c r="Q117" i="27" s="1"/>
  <c r="Q104" i="27"/>
  <c r="Q41" i="27" s="1"/>
  <c r="Q98" i="27"/>
  <c r="Q99" i="27" s="1"/>
  <c r="X53" i="37"/>
  <c r="X60" i="37" s="1"/>
  <c r="W58" i="37"/>
  <c r="W57" i="37"/>
  <c r="W55" i="37"/>
  <c r="W54" i="37"/>
  <c r="V56" i="37"/>
  <c r="V59" i="37" s="1"/>
  <c r="N148" i="27"/>
  <c r="N115" i="27" s="1"/>
  <c r="N15" i="5" s="1"/>
  <c r="N14" i="5" s="1"/>
  <c r="N140" i="27"/>
  <c r="N141" i="27" s="1"/>
  <c r="N108" i="27" s="1"/>
  <c r="W27" i="37"/>
  <c r="V26" i="37"/>
  <c r="X89" i="37"/>
  <c r="W94" i="37"/>
  <c r="W93" i="37"/>
  <c r="W91" i="37"/>
  <c r="W90" i="37"/>
  <c r="W198" i="37"/>
  <c r="V203" i="37"/>
  <c r="V202" i="37"/>
  <c r="V200" i="37"/>
  <c r="V199" i="37"/>
  <c r="V49" i="37"/>
  <c r="V48" i="37"/>
  <c r="V46" i="37"/>
  <c r="V45" i="37"/>
  <c r="W44" i="37"/>
  <c r="W51" i="37" s="1"/>
  <c r="U47" i="37"/>
  <c r="T155" i="27"/>
  <c r="R95" i="27"/>
  <c r="R89" i="27"/>
  <c r="R90" i="27" s="1"/>
  <c r="R97" i="27"/>
  <c r="W80" i="37"/>
  <c r="V85" i="37"/>
  <c r="V84" i="37"/>
  <c r="V82" i="37"/>
  <c r="V81" i="37"/>
  <c r="R41" i="38"/>
  <c r="S42" i="38"/>
  <c r="P101" i="27"/>
  <c r="P100" i="27" s="1"/>
  <c r="P126" i="27"/>
  <c r="P128" i="27"/>
  <c r="P118" i="27"/>
  <c r="P119" i="27" s="1"/>
  <c r="W153" i="37"/>
  <c r="W160" i="37" s="1"/>
  <c r="V158" i="37"/>
  <c r="V157" i="37"/>
  <c r="V155" i="37"/>
  <c r="V154" i="37"/>
  <c r="S33" i="14"/>
  <c r="S81" i="14"/>
  <c r="S83" i="14"/>
  <c r="S85" i="14"/>
  <c r="S88" i="14"/>
  <c r="S90" i="14"/>
  <c r="S92" i="14"/>
  <c r="S94" i="14"/>
  <c r="S96" i="14"/>
  <c r="Z144" i="37"/>
  <c r="Z151" i="37" s="1"/>
  <c r="Y149" i="37"/>
  <c r="Y148" i="37"/>
  <c r="Y146" i="37"/>
  <c r="Y145" i="37"/>
  <c r="X147" i="37"/>
  <c r="X150" i="37" s="1"/>
  <c r="U140" i="37"/>
  <c r="U139" i="37"/>
  <c r="U137" i="37"/>
  <c r="U136" i="37"/>
  <c r="V135" i="37"/>
  <c r="V142" i="37" s="1"/>
  <c r="X162" i="37"/>
  <c r="X169" i="37" s="1"/>
  <c r="W167" i="37"/>
  <c r="W166" i="37"/>
  <c r="W164" i="37"/>
  <c r="W163" i="37"/>
  <c r="V165" i="37"/>
  <c r="V168" i="37" s="1"/>
  <c r="M67" i="38"/>
  <c r="L69" i="38"/>
  <c r="L66" i="38"/>
  <c r="K74" i="38"/>
  <c r="Q224" i="14"/>
  <c r="Q79" i="14"/>
  <c r="Q100" i="14" s="1"/>
  <c r="M143" i="27"/>
  <c r="M110" i="27" s="1"/>
  <c r="U9" i="27"/>
  <c r="U21" i="27"/>
  <c r="T11" i="8" s="1"/>
  <c r="U147" i="27"/>
  <c r="U146" i="27"/>
  <c r="U145" i="27"/>
  <c r="U144" i="27"/>
  <c r="U70" i="27"/>
  <c r="U136" i="27"/>
  <c r="U135" i="27"/>
  <c r="U134" i="27"/>
  <c r="U133" i="27"/>
  <c r="U103" i="27"/>
  <c r="U102" i="27"/>
  <c r="U94" i="27"/>
  <c r="U93" i="27"/>
  <c r="U85" i="27"/>
  <c r="U84" i="27"/>
  <c r="U76" i="27"/>
  <c r="U75" i="27"/>
  <c r="U68" i="27"/>
  <c r="U67" i="27"/>
  <c r="U66" i="27"/>
  <c r="U62" i="27"/>
  <c r="U123" i="27"/>
  <c r="J22" i="38"/>
  <c r="J24" i="38" s="1"/>
  <c r="J32" i="38" s="1"/>
  <c r="J34" i="38" s="1"/>
  <c r="K43" i="38" s="1"/>
  <c r="K54" i="38" s="1"/>
  <c r="P25" i="15"/>
  <c r="AC25" i="15"/>
  <c r="Z71" i="37"/>
  <c r="Z78" i="37" s="1"/>
  <c r="Y76" i="37"/>
  <c r="Y75" i="37"/>
  <c r="Y73" i="37"/>
  <c r="Y72" i="37"/>
  <c r="R32" i="14"/>
  <c r="R53" i="14" s="1"/>
  <c r="R80" i="14"/>
  <c r="X125" i="37"/>
  <c r="W130" i="37"/>
  <c r="W129" i="37"/>
  <c r="W127" i="37"/>
  <c r="W126" i="37"/>
  <c r="Z180" i="37"/>
  <c r="Z187" i="37" s="1"/>
  <c r="Y185" i="37"/>
  <c r="Y184" i="37"/>
  <c r="Y182" i="37"/>
  <c r="Y181" i="37"/>
  <c r="X183" i="37"/>
  <c r="X186" i="37" s="1"/>
  <c r="Z107" i="37"/>
  <c r="Y112" i="37"/>
  <c r="Y111" i="37"/>
  <c r="Y109" i="37"/>
  <c r="Y108" i="37"/>
  <c r="X110" i="37"/>
  <c r="X113" i="37" s="1"/>
  <c r="L143" i="27"/>
  <c r="L110" i="27" s="1"/>
  <c r="N132" i="27"/>
  <c r="N131" i="27" s="1"/>
  <c r="V207" i="37"/>
  <c r="U212" i="37"/>
  <c r="U211" i="37"/>
  <c r="U209" i="37"/>
  <c r="U208" i="37"/>
  <c r="T210" i="37"/>
  <c r="T213" i="37" s="1"/>
  <c r="T50" i="37"/>
  <c r="T158" i="27"/>
  <c r="T164" i="27"/>
  <c r="T151" i="27" s="1"/>
  <c r="S11" i="8"/>
  <c r="S9" i="8"/>
  <c r="T8" i="27"/>
  <c r="T77" i="27"/>
  <c r="T71" i="27"/>
  <c r="T72" i="27" s="1"/>
  <c r="T79" i="27"/>
  <c r="R83" i="27"/>
  <c r="R82" i="27" s="1"/>
  <c r="W116" i="37"/>
  <c r="V121" i="37"/>
  <c r="V120" i="37"/>
  <c r="V118" i="37"/>
  <c r="V117" i="37"/>
  <c r="U119" i="37"/>
  <c r="U122" i="37" s="1"/>
  <c r="Y171" i="37"/>
  <c r="Y178" i="37" s="1"/>
  <c r="X176" i="37"/>
  <c r="X175" i="37"/>
  <c r="X173" i="37"/>
  <c r="X172" i="37"/>
  <c r="W174" i="37"/>
  <c r="W177" i="37" s="1"/>
  <c r="T38" i="14"/>
  <c r="T85" i="14" s="1"/>
  <c r="T37" i="14"/>
  <c r="T84" i="14" s="1"/>
  <c r="T36" i="14"/>
  <c r="T83" i="14" s="1"/>
  <c r="T35" i="14"/>
  <c r="T82" i="14" s="1"/>
  <c r="T34" i="14"/>
  <c r="U31" i="14"/>
  <c r="T49" i="14"/>
  <c r="T96" i="14" s="1"/>
  <c r="T48" i="14"/>
  <c r="T95" i="14" s="1"/>
  <c r="T47" i="14"/>
  <c r="T94" i="14" s="1"/>
  <c r="T46" i="14"/>
  <c r="T93" i="14" s="1"/>
  <c r="T45" i="14"/>
  <c r="T92" i="14" s="1"/>
  <c r="T44" i="14"/>
  <c r="T91" i="14" s="1"/>
  <c r="T43" i="14"/>
  <c r="T90" i="14" s="1"/>
  <c r="T42" i="14"/>
  <c r="T89" i="14" s="1"/>
  <c r="T41" i="14"/>
  <c r="T88" i="14" s="1"/>
  <c r="T40" i="14"/>
  <c r="S82" i="14"/>
  <c r="S84" i="14"/>
  <c r="S39" i="14"/>
  <c r="S87" i="14"/>
  <c r="S89" i="14"/>
  <c r="S91" i="14"/>
  <c r="S93" i="14"/>
  <c r="S95" i="14"/>
  <c r="R231" i="14"/>
  <c r="R159" i="14"/>
  <c r="R86" i="14"/>
  <c r="N121" i="27"/>
  <c r="N120" i="27" s="1"/>
  <c r="S88" i="27"/>
  <c r="S86" i="27"/>
  <c r="S80" i="27"/>
  <c r="S81" i="27" s="1"/>
  <c r="Y62" i="37"/>
  <c r="Y69" i="37" s="1"/>
  <c r="X67" i="37"/>
  <c r="X66" i="37"/>
  <c r="X64" i="37"/>
  <c r="X63" i="37"/>
  <c r="W189" i="37"/>
  <c r="V194" i="37"/>
  <c r="V193" i="37"/>
  <c r="V191" i="37"/>
  <c r="V190" i="37"/>
  <c r="U78" i="8"/>
  <c r="T79" i="8"/>
  <c r="T45" i="8" s="1"/>
  <c r="W216" i="37"/>
  <c r="V221" i="37"/>
  <c r="V220" i="37"/>
  <c r="V218" i="37"/>
  <c r="V217" i="37"/>
  <c r="O121" i="27"/>
  <c r="Y98" i="37"/>
  <c r="X103" i="37"/>
  <c r="X99" i="37"/>
  <c r="AD25" i="17"/>
  <c r="Q25" i="17"/>
  <c r="U102" i="14"/>
  <c r="V73" i="14"/>
  <c r="V72" i="14"/>
  <c r="V71" i="14"/>
  <c r="V70" i="14"/>
  <c r="V69" i="14"/>
  <c r="V68" i="14"/>
  <c r="V67" i="14"/>
  <c r="V66" i="14"/>
  <c r="V65" i="14"/>
  <c r="V62" i="14"/>
  <c r="V61" i="14"/>
  <c r="V60" i="14"/>
  <c r="V59" i="14"/>
  <c r="V58" i="14"/>
  <c r="V57" i="14"/>
  <c r="W6" i="14"/>
  <c r="V55" i="14"/>
  <c r="O139" i="27"/>
  <c r="O137" i="27"/>
  <c r="O129" i="27"/>
  <c r="O130" i="27" s="1"/>
  <c r="V43" i="27"/>
  <c r="V52" i="27" s="1"/>
  <c r="V34" i="27"/>
  <c r="V32" i="27"/>
  <c r="V31" i="27"/>
  <c r="V30" i="27"/>
  <c r="V29" i="27"/>
  <c r="V28" i="27"/>
  <c r="V26" i="27"/>
  <c r="V25" i="27"/>
  <c r="V24" i="27"/>
  <c r="V23" i="27"/>
  <c r="V22" i="27"/>
  <c r="V20" i="27"/>
  <c r="V19" i="27"/>
  <c r="V18" i="27"/>
  <c r="V17" i="27"/>
  <c r="V16" i="27"/>
  <c r="V14" i="27"/>
  <c r="V13" i="27"/>
  <c r="V12" i="27"/>
  <c r="V11" i="27"/>
  <c r="V10" i="27"/>
  <c r="W7" i="27"/>
  <c r="V150" i="27"/>
  <c r="V61" i="27"/>
  <c r="U27" i="27"/>
  <c r="U169" i="27"/>
  <c r="U168" i="27"/>
  <c r="U167" i="27"/>
  <c r="U166" i="27"/>
  <c r="U165" i="27"/>
  <c r="U159" i="27"/>
  <c r="U157" i="27"/>
  <c r="U162" i="27"/>
  <c r="U160" i="27"/>
  <c r="U156" i="27"/>
  <c r="U154" i="27"/>
  <c r="J43" i="38"/>
  <c r="J54" i="38" s="1"/>
  <c r="M24" i="35"/>
  <c r="R125" i="27" s="1"/>
  <c r="R114" i="27" s="1"/>
  <c r="Q32" i="8" s="1"/>
  <c r="Q30" i="8" s="1"/>
  <c r="L24" i="35"/>
  <c r="R124" i="27" s="1"/>
  <c r="R113" i="27" s="1"/>
  <c r="P31" i="38" s="1"/>
  <c r="F28" i="35"/>
  <c r="A27" i="35"/>
  <c r="O31" i="38"/>
  <c r="S122" i="27"/>
  <c r="J25" i="35"/>
  <c r="R111" i="27"/>
  <c r="G26" i="35"/>
  <c r="H26" i="35"/>
  <c r="R14" i="8" l="1"/>
  <c r="S35" i="27"/>
  <c r="T53" i="27"/>
  <c r="Q99" i="40"/>
  <c r="Q112" i="40" s="1"/>
  <c r="S82" i="40"/>
  <c r="S100" i="40" s="1"/>
  <c r="U58" i="27"/>
  <c r="U40" i="27" s="1"/>
  <c r="T41" i="8" s="1"/>
  <c r="G26" i="29"/>
  <c r="F27" i="29" s="1"/>
  <c r="U47" i="22"/>
  <c r="U83" i="22" s="1"/>
  <c r="X80" i="18"/>
  <c r="Y67" i="18"/>
  <c r="Y80" i="18" s="1"/>
  <c r="H64" i="27"/>
  <c r="H55" i="27" s="1"/>
  <c r="H37" i="27" s="1"/>
  <c r="H56" i="27"/>
  <c r="H38" i="27" s="1"/>
  <c r="U57" i="27"/>
  <c r="T31" i="8" s="1"/>
  <c r="I65" i="27"/>
  <c r="T39" i="27"/>
  <c r="T54" i="27"/>
  <c r="T36" i="27" s="1"/>
  <c r="T152" i="40"/>
  <c r="T170" i="40" s="1"/>
  <c r="T188" i="40" s="1"/>
  <c r="S80" i="40"/>
  <c r="S98" i="40" s="1"/>
  <c r="G26" i="28"/>
  <c r="F27" i="28" s="1"/>
  <c r="F88" i="38"/>
  <c r="F91" i="38" s="1"/>
  <c r="U36" i="37"/>
  <c r="U20" i="37"/>
  <c r="V34" i="37" s="1"/>
  <c r="V39" i="8" s="1"/>
  <c r="S41" i="37"/>
  <c r="D91" i="38"/>
  <c r="M27" i="46"/>
  <c r="Z88" i="39"/>
  <c r="S75" i="40"/>
  <c r="S111" i="40" s="1"/>
  <c r="T93" i="39"/>
  <c r="U80" i="39"/>
  <c r="S169" i="40"/>
  <c r="S184" i="40" s="1"/>
  <c r="S16" i="8" s="1"/>
  <c r="S166" i="40"/>
  <c r="R187" i="40"/>
  <c r="R202" i="40" s="1"/>
  <c r="R17" i="8" s="1"/>
  <c r="R184" i="40"/>
  <c r="R16" i="8" s="1"/>
  <c r="P187" i="40"/>
  <c r="P202" i="40" s="1"/>
  <c r="P17" i="8" s="1"/>
  <c r="Q169" i="40"/>
  <c r="Q184" i="40" s="1"/>
  <c r="Q16" i="8" s="1"/>
  <c r="Q166" i="40"/>
  <c r="P97" i="39"/>
  <c r="P112" i="39" s="1"/>
  <c r="O33" i="8" s="1"/>
  <c r="P76" i="39"/>
  <c r="P58" i="39"/>
  <c r="Q61" i="39"/>
  <c r="U24" i="22"/>
  <c r="U45" i="22"/>
  <c r="T60" i="22"/>
  <c r="T81" i="22"/>
  <c r="T96" i="22" s="1"/>
  <c r="R79" i="40"/>
  <c r="R94" i="40" s="1"/>
  <c r="Z92" i="39"/>
  <c r="Y92" i="39"/>
  <c r="U83" i="39"/>
  <c r="T83" i="39"/>
  <c r="E91" i="38"/>
  <c r="J27" i="30"/>
  <c r="S73" i="40"/>
  <c r="S109" i="40" s="1"/>
  <c r="X72" i="40"/>
  <c r="X108" i="40" s="1"/>
  <c r="J27" i="29"/>
  <c r="J27" i="28"/>
  <c r="P79" i="39"/>
  <c r="P94" i="39" s="1"/>
  <c r="C45" i="9" s="1"/>
  <c r="J27" i="31"/>
  <c r="J27" i="32"/>
  <c r="G88" i="38"/>
  <c r="G91" i="38" s="1"/>
  <c r="I86" i="38"/>
  <c r="I88" i="38" s="1"/>
  <c r="I94" i="38" s="1"/>
  <c r="H88" i="38"/>
  <c r="H94" i="38" s="1"/>
  <c r="U161" i="27"/>
  <c r="N107" i="27"/>
  <c r="M27" i="8" s="1"/>
  <c r="M24" i="8" s="1"/>
  <c r="T69" i="40"/>
  <c r="T105" i="40" s="1"/>
  <c r="Q46" i="38"/>
  <c r="S67" i="40"/>
  <c r="S103" i="40" s="1"/>
  <c r="T66" i="40"/>
  <c r="T102" i="40" s="1"/>
  <c r="T64" i="40"/>
  <c r="S61" i="40"/>
  <c r="K68" i="38"/>
  <c r="K70" i="38" s="1"/>
  <c r="K59" i="38"/>
  <c r="K62" i="38"/>
  <c r="K80" i="38"/>
  <c r="L43" i="8" s="1"/>
  <c r="K77" i="38"/>
  <c r="L19" i="8" s="1"/>
  <c r="L21" i="8" s="1"/>
  <c r="S8" i="8"/>
  <c r="AA41" i="15"/>
  <c r="AO26" i="15"/>
  <c r="Z18" i="40"/>
  <c r="AQ37" i="3"/>
  <c r="AH37" i="15" s="1"/>
  <c r="AV37" i="15" s="1"/>
  <c r="AA18" i="39" s="1"/>
  <c r="AA36" i="39" s="1"/>
  <c r="AA54" i="39" s="1"/>
  <c r="AA90" i="39" s="1"/>
  <c r="U12" i="39"/>
  <c r="U30" i="39" s="1"/>
  <c r="U48" i="39" s="1"/>
  <c r="U84" i="39" s="1"/>
  <c r="AF60" i="18"/>
  <c r="G57" i="3"/>
  <c r="T35" i="40"/>
  <c r="T143" i="40" s="1"/>
  <c r="U7" i="40"/>
  <c r="Y41" i="3"/>
  <c r="AL26" i="3"/>
  <c r="V12" i="40"/>
  <c r="AM31" i="3"/>
  <c r="E28" i="30"/>
  <c r="I28" i="30" s="1"/>
  <c r="D29" i="30"/>
  <c r="H28" i="30"/>
  <c r="J28" i="30" s="1"/>
  <c r="Z67" i="18"/>
  <c r="N28" i="3"/>
  <c r="Y34" i="40"/>
  <c r="Y142" i="40" s="1"/>
  <c r="E28" i="32"/>
  <c r="I28" i="32" s="1"/>
  <c r="D29" i="32"/>
  <c r="H28" i="32"/>
  <c r="U19" i="40"/>
  <c r="AL38" i="3"/>
  <c r="AC38" i="15" s="1"/>
  <c r="AQ38" i="15" s="1"/>
  <c r="V19" i="39" s="1"/>
  <c r="V37" i="39" s="1"/>
  <c r="V55" i="39" s="1"/>
  <c r="AC27" i="15"/>
  <c r="AQ27" i="15" s="1"/>
  <c r="BA29" i="3"/>
  <c r="AA29" i="3"/>
  <c r="W30" i="22"/>
  <c r="W48" i="22" s="1"/>
  <c r="W84" i="22" s="1"/>
  <c r="W34" i="22"/>
  <c r="BA33" i="3"/>
  <c r="AA33" i="3"/>
  <c r="F30" i="45"/>
  <c r="A29" i="45"/>
  <c r="AF56" i="18"/>
  <c r="G53" i="3"/>
  <c r="D32" i="35"/>
  <c r="E31" i="35"/>
  <c r="I31" i="35" s="1"/>
  <c r="S148" i="40"/>
  <c r="Y44" i="18"/>
  <c r="Z29" i="18"/>
  <c r="Q26" i="15"/>
  <c r="W35" i="22"/>
  <c r="BA34" i="3"/>
  <c r="AA34" i="3"/>
  <c r="AA38" i="22"/>
  <c r="K20" i="19" s="1"/>
  <c r="K58" i="19" s="1"/>
  <c r="BE37" i="3"/>
  <c r="K77" i="19" s="1"/>
  <c r="AE37" i="3"/>
  <c r="C37" i="3"/>
  <c r="S7" i="39"/>
  <c r="AN41" i="15"/>
  <c r="Z51" i="18"/>
  <c r="N30" i="3"/>
  <c r="T39" i="40"/>
  <c r="T147" i="40" s="1"/>
  <c r="Y62" i="18"/>
  <c r="N26" i="3"/>
  <c r="BA27" i="3"/>
  <c r="AA27" i="3"/>
  <c r="W28" i="22"/>
  <c r="W46" i="22" s="1"/>
  <c r="W82" i="22" s="1"/>
  <c r="BA31" i="3"/>
  <c r="AA31" i="3"/>
  <c r="W32" i="22"/>
  <c r="AC29" i="15"/>
  <c r="AQ29" i="15" s="1"/>
  <c r="U33" i="40"/>
  <c r="U141" i="40" s="1"/>
  <c r="T13" i="39"/>
  <c r="T31" i="39" s="1"/>
  <c r="T49" i="39" s="1"/>
  <c r="T85" i="39" s="1"/>
  <c r="T29" i="40"/>
  <c r="T137" i="40" s="1"/>
  <c r="Z57" i="18"/>
  <c r="N36" i="3"/>
  <c r="Z59" i="18"/>
  <c r="N38" i="3"/>
  <c r="Z61" i="18"/>
  <c r="N40" i="3"/>
  <c r="U30" i="40"/>
  <c r="U138" i="40" s="1"/>
  <c r="W110" i="40"/>
  <c r="V10" i="40"/>
  <c r="AM29" i="3"/>
  <c r="AD29" i="15" s="1"/>
  <c r="AR29" i="15" s="1"/>
  <c r="W10" i="39" s="1"/>
  <c r="W28" i="39" s="1"/>
  <c r="W46" i="39" s="1"/>
  <c r="T27" i="40"/>
  <c r="T135" i="40" s="1"/>
  <c r="T153" i="40" s="1"/>
  <c r="L27" i="45"/>
  <c r="M27" i="45"/>
  <c r="Z53" i="18"/>
  <c r="N32" i="3"/>
  <c r="T19" i="39"/>
  <c r="T37" i="39" s="1"/>
  <c r="T55" i="39" s="1"/>
  <c r="T91" i="39" s="1"/>
  <c r="U158" i="27"/>
  <c r="V15" i="40"/>
  <c r="AM34" i="3"/>
  <c r="T68" i="40"/>
  <c r="T104" i="40" s="1"/>
  <c r="X70" i="40"/>
  <c r="X106" i="40" s="1"/>
  <c r="AA40" i="22"/>
  <c r="K22" i="19" s="1"/>
  <c r="K60" i="19" s="1"/>
  <c r="BE39" i="3"/>
  <c r="K79" i="19" s="1"/>
  <c r="AE39" i="3"/>
  <c r="C39" i="3"/>
  <c r="Q38" i="38"/>
  <c r="Q37" i="38"/>
  <c r="R46" i="38" s="1"/>
  <c r="R76" i="40"/>
  <c r="U11" i="40"/>
  <c r="AL30" i="3"/>
  <c r="T37" i="40"/>
  <c r="T145" i="40" s="1"/>
  <c r="R99" i="40"/>
  <c r="AY41" i="3"/>
  <c r="U42" i="22"/>
  <c r="U15" i="39"/>
  <c r="U33" i="39" s="1"/>
  <c r="U51" i="39" s="1"/>
  <c r="U87" i="39" s="1"/>
  <c r="E28" i="29"/>
  <c r="I28" i="29" s="1"/>
  <c r="D29" i="29"/>
  <c r="H28" i="29"/>
  <c r="V8" i="40"/>
  <c r="AM27" i="3"/>
  <c r="AD27" i="15" s="1"/>
  <c r="AR27" i="15" s="1"/>
  <c r="W8" i="39" s="1"/>
  <c r="W26" i="39" s="1"/>
  <c r="W44" i="39" s="1"/>
  <c r="V29" i="22"/>
  <c r="V47" i="22" s="1"/>
  <c r="V83" i="22" s="1"/>
  <c r="AZ28" i="3"/>
  <c r="Z28" i="3"/>
  <c r="T17" i="39"/>
  <c r="T35" i="39" s="1"/>
  <c r="T53" i="39" s="1"/>
  <c r="T89" i="39" s="1"/>
  <c r="T62" i="40"/>
  <c r="T80" i="40" s="1"/>
  <c r="Y38" i="40"/>
  <c r="Y146" i="40" s="1"/>
  <c r="R103" i="40"/>
  <c r="U17" i="40"/>
  <c r="AL36" i="3"/>
  <c r="AC36" i="15" s="1"/>
  <c r="AQ36" i="15" s="1"/>
  <c r="V17" i="39" s="1"/>
  <c r="V35" i="39" s="1"/>
  <c r="V53" i="39" s="1"/>
  <c r="U21" i="40"/>
  <c r="AL40" i="3"/>
  <c r="AK41" i="3"/>
  <c r="AB26" i="15"/>
  <c r="T22" i="40"/>
  <c r="T25" i="40"/>
  <c r="T133" i="40" s="1"/>
  <c r="T151" i="40" s="1"/>
  <c r="U26" i="40"/>
  <c r="U134" i="40" s="1"/>
  <c r="AA50" i="18"/>
  <c r="AA68" i="18" s="1"/>
  <c r="O29" i="3"/>
  <c r="AA54" i="18"/>
  <c r="O33" i="3"/>
  <c r="H28" i="45"/>
  <c r="J28" i="45" s="1"/>
  <c r="G28" i="45"/>
  <c r="AA36" i="22"/>
  <c r="K18" i="19" s="1"/>
  <c r="K56" i="19" s="1"/>
  <c r="BE35" i="3"/>
  <c r="K75" i="19" s="1"/>
  <c r="AE35" i="3"/>
  <c r="C35" i="3"/>
  <c r="X74" i="40"/>
  <c r="U13" i="40"/>
  <c r="AL32" i="3"/>
  <c r="AC32" i="15" s="1"/>
  <c r="AQ32" i="15" s="1"/>
  <c r="V13" i="39" s="1"/>
  <c r="V31" i="39" s="1"/>
  <c r="V49" i="39" s="1"/>
  <c r="S40" i="40"/>
  <c r="V9" i="22"/>
  <c r="P41" i="15"/>
  <c r="AA55" i="18"/>
  <c r="O34" i="3"/>
  <c r="D31" i="45"/>
  <c r="E30" i="45"/>
  <c r="I30" i="45" s="1"/>
  <c r="AF58" i="18"/>
  <c r="G55" i="3"/>
  <c r="D30" i="46"/>
  <c r="E29" i="46"/>
  <c r="I29" i="46" s="1"/>
  <c r="U14" i="39"/>
  <c r="U32" i="39" s="1"/>
  <c r="U50" i="39" s="1"/>
  <c r="U86" i="39" s="1"/>
  <c r="Z20" i="40"/>
  <c r="AQ39" i="3"/>
  <c r="AH39" i="15" s="1"/>
  <c r="AV39" i="15" s="1"/>
  <c r="V31" i="22"/>
  <c r="AZ30" i="3"/>
  <c r="Z30" i="3"/>
  <c r="U39" i="39"/>
  <c r="U57" i="39" s="1"/>
  <c r="U93" i="39" s="1"/>
  <c r="V27" i="22"/>
  <c r="M41" i="3"/>
  <c r="AZ26" i="3"/>
  <c r="Z26" i="3"/>
  <c r="O27" i="3"/>
  <c r="AA66" i="18"/>
  <c r="O31" i="3"/>
  <c r="AA52" i="18"/>
  <c r="U28" i="40"/>
  <c r="U136" i="40" s="1"/>
  <c r="U154" i="40" s="1"/>
  <c r="U172" i="40" s="1"/>
  <c r="U190" i="40" s="1"/>
  <c r="U32" i="40"/>
  <c r="U140" i="40" s="1"/>
  <c r="R22" i="39"/>
  <c r="R25" i="39"/>
  <c r="R40" i="39" s="1"/>
  <c r="P33" i="38" s="1"/>
  <c r="U9" i="40"/>
  <c r="AL28" i="3"/>
  <c r="AC28" i="15" s="1"/>
  <c r="AQ28" i="15" s="1"/>
  <c r="V9" i="39" s="1"/>
  <c r="V27" i="39" s="1"/>
  <c r="V45" i="39" s="1"/>
  <c r="T31" i="40"/>
  <c r="T139" i="40" s="1"/>
  <c r="E28" i="28"/>
  <c r="I28" i="28" s="1"/>
  <c r="D29" i="28"/>
  <c r="H28" i="28"/>
  <c r="S71" i="40"/>
  <c r="W106" i="40"/>
  <c r="Y36" i="40"/>
  <c r="Y144" i="40" s="1"/>
  <c r="S63" i="40"/>
  <c r="W108" i="40"/>
  <c r="V37" i="22"/>
  <c r="AZ36" i="3"/>
  <c r="Z36" i="3"/>
  <c r="V39" i="22"/>
  <c r="AZ38" i="3"/>
  <c r="Z38" i="3"/>
  <c r="V41" i="22"/>
  <c r="AZ40" i="3"/>
  <c r="Z40" i="3"/>
  <c r="Q43" i="39"/>
  <c r="R61" i="39" s="1"/>
  <c r="Q40" i="39"/>
  <c r="O33" i="38" s="1"/>
  <c r="V14" i="40"/>
  <c r="AM33" i="3"/>
  <c r="AB28" i="15"/>
  <c r="AP28" i="15" s="1"/>
  <c r="Z16" i="40"/>
  <c r="AQ35" i="3"/>
  <c r="AH35" i="15" s="1"/>
  <c r="AV35" i="15" s="1"/>
  <c r="AA16" i="39" s="1"/>
  <c r="AA34" i="39" s="1"/>
  <c r="AA52" i="39" s="1"/>
  <c r="AA88" i="39" s="1"/>
  <c r="E28" i="31"/>
  <c r="I28" i="31" s="1"/>
  <c r="D29" i="31"/>
  <c r="H28" i="31"/>
  <c r="V33" i="22"/>
  <c r="AZ32" i="3"/>
  <c r="Z32" i="3"/>
  <c r="S65" i="40"/>
  <c r="S105" i="40"/>
  <c r="M28" i="46"/>
  <c r="L28" i="46"/>
  <c r="U138" i="37"/>
  <c r="U141" i="37" s="1"/>
  <c r="V156" i="37"/>
  <c r="V159" i="37" s="1"/>
  <c r="T39" i="37"/>
  <c r="G29" i="46"/>
  <c r="H29" i="46"/>
  <c r="J29" i="46" s="1"/>
  <c r="U39" i="8"/>
  <c r="T40" i="37"/>
  <c r="M142" i="27"/>
  <c r="M109" i="27" s="1"/>
  <c r="F31" i="46"/>
  <c r="A30" i="46"/>
  <c r="X65" i="37"/>
  <c r="X68" i="37" s="1"/>
  <c r="U112" i="27"/>
  <c r="T42" i="8" s="1"/>
  <c r="G31" i="30"/>
  <c r="F32" i="30"/>
  <c r="U63" i="27"/>
  <c r="G30" i="31"/>
  <c r="F31" i="31"/>
  <c r="F34" i="32"/>
  <c r="G33" i="32"/>
  <c r="V219" i="37"/>
  <c r="V222" i="37" s="1"/>
  <c r="U24" i="37"/>
  <c r="V35" i="37" s="1"/>
  <c r="V40" i="8" s="1"/>
  <c r="W56" i="37"/>
  <c r="W59" i="37" s="1"/>
  <c r="V119" i="37"/>
  <c r="V122" i="37" s="1"/>
  <c r="U210" i="37"/>
  <c r="U213" i="37" s="1"/>
  <c r="V83" i="37"/>
  <c r="V86" i="37" s="1"/>
  <c r="J25" i="38"/>
  <c r="K35" i="8" s="1"/>
  <c r="X16" i="37"/>
  <c r="N34" i="5"/>
  <c r="X14" i="37"/>
  <c r="N32" i="5"/>
  <c r="X7" i="37"/>
  <c r="N23" i="5"/>
  <c r="V20" i="38"/>
  <c r="W12" i="37"/>
  <c r="W8" i="37"/>
  <c r="M24" i="5"/>
  <c r="W15" i="37"/>
  <c r="M33" i="5"/>
  <c r="W10" i="37"/>
  <c r="M26" i="5"/>
  <c r="X9" i="37"/>
  <c r="N25" i="5"/>
  <c r="X11" i="37"/>
  <c r="N27" i="5"/>
  <c r="M13" i="37"/>
  <c r="M17" i="37" s="1"/>
  <c r="L19" i="38" s="1"/>
  <c r="L21" i="38"/>
  <c r="N20" i="5"/>
  <c r="S15" i="8"/>
  <c r="U164" i="27"/>
  <c r="U151" i="27" s="1"/>
  <c r="T15" i="8" s="1"/>
  <c r="T12" i="8"/>
  <c r="V147" i="27"/>
  <c r="V146" i="27"/>
  <c r="V145" i="27"/>
  <c r="V144" i="27"/>
  <c r="V136" i="27"/>
  <c r="V135" i="27"/>
  <c r="V134" i="27"/>
  <c r="V133" i="27"/>
  <c r="V103" i="27"/>
  <c r="V102" i="27"/>
  <c r="V94" i="27"/>
  <c r="V93" i="27"/>
  <c r="V85" i="27"/>
  <c r="V84" i="27"/>
  <c r="V76" i="27"/>
  <c r="V75" i="27"/>
  <c r="V68" i="27"/>
  <c r="V67" i="27"/>
  <c r="V66" i="27"/>
  <c r="V62" i="27"/>
  <c r="V70" i="27"/>
  <c r="V123" i="27"/>
  <c r="W150" i="27"/>
  <c r="W61" i="27"/>
  <c r="W43" i="27"/>
  <c r="W52" i="27" s="1"/>
  <c r="W34" i="27"/>
  <c r="W32" i="27"/>
  <c r="W31" i="27"/>
  <c r="W30" i="27"/>
  <c r="W29" i="27"/>
  <c r="W28" i="27"/>
  <c r="W26" i="27"/>
  <c r="W25" i="27"/>
  <c r="W24" i="27"/>
  <c r="W23" i="27"/>
  <c r="W22" i="27"/>
  <c r="W20" i="27"/>
  <c r="W19" i="27"/>
  <c r="W18" i="27"/>
  <c r="W17" i="27"/>
  <c r="W16" i="27"/>
  <c r="W14" i="27"/>
  <c r="W13" i="27"/>
  <c r="W12" i="27"/>
  <c r="W11" i="27"/>
  <c r="W10" i="27"/>
  <c r="X7" i="27"/>
  <c r="V15" i="27"/>
  <c r="V27" i="27"/>
  <c r="U12" i="8" s="1"/>
  <c r="W55" i="14"/>
  <c r="W73" i="14"/>
  <c r="W72" i="14"/>
  <c r="W71" i="14"/>
  <c r="W70" i="14"/>
  <c r="W69" i="14"/>
  <c r="W68" i="14"/>
  <c r="W67" i="14"/>
  <c r="W66" i="14"/>
  <c r="W65" i="14"/>
  <c r="W62" i="14"/>
  <c r="W61" i="14"/>
  <c r="W60" i="14"/>
  <c r="W59" i="14"/>
  <c r="W58" i="14"/>
  <c r="W57" i="14"/>
  <c r="X6" i="14"/>
  <c r="V102" i="14"/>
  <c r="O120" i="27"/>
  <c r="W221" i="37"/>
  <c r="W220" i="37"/>
  <c r="W218" i="37"/>
  <c r="W217" i="37"/>
  <c r="X216" i="37"/>
  <c r="U79" i="8"/>
  <c r="U45" i="8" s="1"/>
  <c r="V78" i="8"/>
  <c r="V192" i="37"/>
  <c r="V195" i="37" s="1"/>
  <c r="Y67" i="37"/>
  <c r="Y66" i="37"/>
  <c r="Y64" i="37"/>
  <c r="Y63" i="37"/>
  <c r="Z62" i="37"/>
  <c r="Z69" i="37" s="1"/>
  <c r="S159" i="14"/>
  <c r="S231" i="14"/>
  <c r="S86" i="14"/>
  <c r="T39" i="14"/>
  <c r="T87" i="14"/>
  <c r="U49" i="14"/>
  <c r="U96" i="14" s="1"/>
  <c r="U48" i="14"/>
  <c r="U47" i="14"/>
  <c r="U94" i="14" s="1"/>
  <c r="U46" i="14"/>
  <c r="U45" i="14"/>
  <c r="U92" i="14" s="1"/>
  <c r="U44" i="14"/>
  <c r="U43" i="14"/>
  <c r="U90" i="14" s="1"/>
  <c r="U42" i="14"/>
  <c r="U41" i="14"/>
  <c r="U88" i="14" s="1"/>
  <c r="U40" i="14"/>
  <c r="U38" i="14"/>
  <c r="U85" i="14" s="1"/>
  <c r="U37" i="14"/>
  <c r="U36" i="14"/>
  <c r="U83" i="14" s="1"/>
  <c r="U35" i="14"/>
  <c r="U34" i="14"/>
  <c r="V31" i="14"/>
  <c r="X174" i="37"/>
  <c r="X177" i="37" s="1"/>
  <c r="W121" i="37"/>
  <c r="W120" i="37"/>
  <c r="W118" i="37"/>
  <c r="W117" i="37"/>
  <c r="X116" i="37"/>
  <c r="T86" i="27"/>
  <c r="T80" i="27"/>
  <c r="T81" i="27" s="1"/>
  <c r="T88" i="27"/>
  <c r="T153" i="27"/>
  <c r="V212" i="37"/>
  <c r="V211" i="37"/>
  <c r="V209" i="37"/>
  <c r="V208" i="37"/>
  <c r="W207" i="37"/>
  <c r="L142" i="27"/>
  <c r="L109" i="27" s="1"/>
  <c r="Y110" i="37"/>
  <c r="Y113" i="37" s="1"/>
  <c r="Y183" i="37"/>
  <c r="Y186" i="37" s="1"/>
  <c r="X130" i="37"/>
  <c r="X129" i="37"/>
  <c r="X127" i="37"/>
  <c r="X126" i="37"/>
  <c r="Y125" i="37"/>
  <c r="Y74" i="37"/>
  <c r="Y77" i="37" s="1"/>
  <c r="AD25" i="15"/>
  <c r="Q25" i="15"/>
  <c r="U79" i="27"/>
  <c r="U77" i="27"/>
  <c r="U71" i="27"/>
  <c r="U72" i="27" s="1"/>
  <c r="T9" i="8"/>
  <c r="U8" i="27"/>
  <c r="P121" i="27"/>
  <c r="M69" i="38"/>
  <c r="M74" i="38" s="1"/>
  <c r="M66" i="38"/>
  <c r="N67" i="38"/>
  <c r="X167" i="37"/>
  <c r="X166" i="37"/>
  <c r="X164" i="37"/>
  <c r="X163" i="37"/>
  <c r="Y162" i="37"/>
  <c r="Y169" i="37" s="1"/>
  <c r="W135" i="37"/>
  <c r="W142" i="37" s="1"/>
  <c r="V139" i="37"/>
  <c r="V140" i="37"/>
  <c r="V137" i="37"/>
  <c r="V136" i="37"/>
  <c r="Z149" i="37"/>
  <c r="Z148" i="37"/>
  <c r="Z146" i="37"/>
  <c r="Z145" i="37"/>
  <c r="AA144" i="37"/>
  <c r="AA151" i="37" s="1"/>
  <c r="S32" i="14"/>
  <c r="S53" i="14" s="1"/>
  <c r="S80" i="14"/>
  <c r="R92" i="27"/>
  <c r="R91" i="27" s="1"/>
  <c r="T152" i="27"/>
  <c r="U50" i="37"/>
  <c r="W203" i="37"/>
  <c r="W202" i="37"/>
  <c r="W200" i="37"/>
  <c r="W199" i="37"/>
  <c r="X198" i="37"/>
  <c r="W92" i="37"/>
  <c r="W95" i="37" s="1"/>
  <c r="N143" i="27"/>
  <c r="N110" i="27" s="1"/>
  <c r="X58" i="37"/>
  <c r="X57" i="37"/>
  <c r="X55" i="37"/>
  <c r="X54" i="37"/>
  <c r="Y53" i="37"/>
  <c r="Y60" i="37" s="1"/>
  <c r="K22" i="38"/>
  <c r="K24" i="38" s="1"/>
  <c r="K32" i="38" s="1"/>
  <c r="K34" i="38" s="1"/>
  <c r="L43" i="38" s="1"/>
  <c r="L54" i="38" s="1"/>
  <c r="J68" i="38"/>
  <c r="J70" i="38" s="1"/>
  <c r="J59" i="38"/>
  <c r="J62" i="38"/>
  <c r="J80" i="38"/>
  <c r="J77" i="38"/>
  <c r="K19" i="8" s="1"/>
  <c r="K21" i="8" s="1"/>
  <c r="U155" i="27"/>
  <c r="J49" i="38"/>
  <c r="R13" i="8"/>
  <c r="V162" i="27"/>
  <c r="V160" i="27"/>
  <c r="V156" i="27"/>
  <c r="V154" i="27"/>
  <c r="V169" i="27"/>
  <c r="V168" i="27"/>
  <c r="V167" i="27"/>
  <c r="V166" i="27"/>
  <c r="V165" i="27"/>
  <c r="V159" i="27"/>
  <c r="V157" i="27"/>
  <c r="V9" i="27"/>
  <c r="V21" i="27"/>
  <c r="O132" i="27"/>
  <c r="O148" i="27"/>
  <c r="O115" i="27" s="1"/>
  <c r="O15" i="5" s="1"/>
  <c r="O14" i="5" s="1"/>
  <c r="O140" i="27"/>
  <c r="O141" i="27" s="1"/>
  <c r="O108" i="27" s="1"/>
  <c r="R25" i="17"/>
  <c r="AE25" i="17"/>
  <c r="Y103" i="37"/>
  <c r="Y99" i="37"/>
  <c r="Z98" i="37"/>
  <c r="W194" i="37"/>
  <c r="W193" i="37"/>
  <c r="W191" i="37"/>
  <c r="W190" i="37"/>
  <c r="X189" i="37"/>
  <c r="S83" i="27"/>
  <c r="S82" i="27" s="1"/>
  <c r="S97" i="27"/>
  <c r="S95" i="27"/>
  <c r="S89" i="27"/>
  <c r="S90" i="27" s="1"/>
  <c r="T33" i="14"/>
  <c r="T81" i="14"/>
  <c r="Y176" i="37"/>
  <c r="Y175" i="37"/>
  <c r="Y173" i="37"/>
  <c r="Y172" i="37"/>
  <c r="Z171" i="37"/>
  <c r="Z178" i="37" s="1"/>
  <c r="Z112" i="37"/>
  <c r="Z111" i="37"/>
  <c r="Z109" i="37"/>
  <c r="Z108" i="37"/>
  <c r="AA107" i="37"/>
  <c r="Z185" i="37"/>
  <c r="Z184" i="37"/>
  <c r="Z182" i="37"/>
  <c r="Z181" i="37"/>
  <c r="AA180" i="37"/>
  <c r="AA187" i="37" s="1"/>
  <c r="W128" i="37"/>
  <c r="W131" i="37" s="1"/>
  <c r="R224" i="14"/>
  <c r="R79" i="14"/>
  <c r="R100" i="14" s="1"/>
  <c r="Z76" i="37"/>
  <c r="Z75" i="37"/>
  <c r="Z73" i="37"/>
  <c r="Z72" i="37"/>
  <c r="AA71" i="37"/>
  <c r="AA78" i="37" s="1"/>
  <c r="L74" i="38"/>
  <c r="W165" i="37"/>
  <c r="W168" i="37" s="1"/>
  <c r="Y147" i="37"/>
  <c r="Y150" i="37" s="1"/>
  <c r="W158" i="37"/>
  <c r="W157" i="37"/>
  <c r="W155" i="37"/>
  <c r="W154" i="37"/>
  <c r="X153" i="37"/>
  <c r="X160" i="37" s="1"/>
  <c r="P137" i="27"/>
  <c r="P129" i="27"/>
  <c r="P130" i="27" s="1"/>
  <c r="P139" i="27"/>
  <c r="T42" i="38"/>
  <c r="S41" i="38"/>
  <c r="W85" i="37"/>
  <c r="W84" i="37"/>
  <c r="W82" i="37"/>
  <c r="W81" i="37"/>
  <c r="X80" i="37"/>
  <c r="R106" i="27"/>
  <c r="R117" i="27" s="1"/>
  <c r="R104" i="27"/>
  <c r="R41" i="27" s="1"/>
  <c r="R98" i="27"/>
  <c r="R99" i="27" s="1"/>
  <c r="W49" i="37"/>
  <c r="W48" i="37"/>
  <c r="W46" i="37"/>
  <c r="W45" i="37"/>
  <c r="X44" i="37"/>
  <c r="X51" i="37" s="1"/>
  <c r="V47" i="37"/>
  <c r="V201" i="37"/>
  <c r="V204" i="37" s="1"/>
  <c r="X94" i="37"/>
  <c r="X93" i="37"/>
  <c r="X91" i="37"/>
  <c r="X90" i="37"/>
  <c r="Y89" i="37"/>
  <c r="W26" i="37"/>
  <c r="X27" i="37"/>
  <c r="Q101" i="27"/>
  <c r="Q100" i="27" s="1"/>
  <c r="Q128" i="27"/>
  <c r="Q118" i="27"/>
  <c r="Q126" i="27"/>
  <c r="J26" i="35"/>
  <c r="T122" i="27"/>
  <c r="M25" i="35"/>
  <c r="S125" i="27" s="1"/>
  <c r="S114" i="27" s="1"/>
  <c r="R32" i="8" s="1"/>
  <c r="R30" i="8" s="1"/>
  <c r="L25" i="35"/>
  <c r="S124" i="27" s="1"/>
  <c r="S113" i="27" s="1"/>
  <c r="F29" i="35"/>
  <c r="A28" i="35"/>
  <c r="S111" i="27"/>
  <c r="G27" i="35"/>
  <c r="H27" i="35"/>
  <c r="T171" i="40" l="1"/>
  <c r="T189" i="40"/>
  <c r="S14" i="8"/>
  <c r="T35" i="27"/>
  <c r="S13" i="8"/>
  <c r="U53" i="27"/>
  <c r="S81" i="40"/>
  <c r="S99" i="40" s="1"/>
  <c r="T82" i="40"/>
  <c r="T100" i="40" s="1"/>
  <c r="V58" i="27"/>
  <c r="V40" i="27" s="1"/>
  <c r="U41" i="8" s="1"/>
  <c r="G27" i="29"/>
  <c r="F28" i="29" s="1"/>
  <c r="K98" i="19"/>
  <c r="J28" i="28"/>
  <c r="I56" i="27"/>
  <c r="I38" i="27" s="1"/>
  <c r="I64" i="27"/>
  <c r="I55" i="27" s="1"/>
  <c r="I37" i="27" s="1"/>
  <c r="V57" i="27"/>
  <c r="V39" i="27" s="1"/>
  <c r="J65" i="27"/>
  <c r="U39" i="27"/>
  <c r="U54" i="27"/>
  <c r="U36" i="27" s="1"/>
  <c r="U152" i="40"/>
  <c r="U170" i="40" s="1"/>
  <c r="U188" i="40" s="1"/>
  <c r="P115" i="39"/>
  <c r="P130" i="39" s="1"/>
  <c r="O34" i="8" s="1"/>
  <c r="Z65" i="18"/>
  <c r="Z80" i="18" s="1"/>
  <c r="G27" i="28"/>
  <c r="F28" i="28" s="1"/>
  <c r="F94" i="38"/>
  <c r="U39" i="37"/>
  <c r="V85" i="39"/>
  <c r="S187" i="40"/>
  <c r="S202" i="40" s="1"/>
  <c r="S17" i="8" s="1"/>
  <c r="J28" i="29"/>
  <c r="V24" i="37"/>
  <c r="W35" i="37" s="1"/>
  <c r="W40" i="8" s="1"/>
  <c r="K96" i="19"/>
  <c r="Q187" i="40"/>
  <c r="Q202" i="40" s="1"/>
  <c r="Q17" i="8" s="1"/>
  <c r="T169" i="40"/>
  <c r="T184" i="40" s="1"/>
  <c r="T16" i="8" s="1"/>
  <c r="T166" i="40"/>
  <c r="R97" i="39"/>
  <c r="R112" i="39" s="1"/>
  <c r="Q33" i="8" s="1"/>
  <c r="R76" i="39"/>
  <c r="Q97" i="39"/>
  <c r="Q112" i="39" s="1"/>
  <c r="P33" i="8" s="1"/>
  <c r="Q76" i="39"/>
  <c r="V24" i="22"/>
  <c r="V45" i="22"/>
  <c r="U60" i="22"/>
  <c r="U81" i="22"/>
  <c r="U96" i="22" s="1"/>
  <c r="T98" i="40"/>
  <c r="R97" i="40"/>
  <c r="R112" i="40" s="1"/>
  <c r="S79" i="40"/>
  <c r="V91" i="39"/>
  <c r="U91" i="39"/>
  <c r="V89" i="39"/>
  <c r="U89" i="39"/>
  <c r="V87" i="39"/>
  <c r="V86" i="39"/>
  <c r="U85" i="39"/>
  <c r="V84" i="39"/>
  <c r="U153" i="27"/>
  <c r="K94" i="19"/>
  <c r="T73" i="40"/>
  <c r="T109" i="40" s="1"/>
  <c r="Y72" i="40"/>
  <c r="Y108" i="40" s="1"/>
  <c r="T71" i="40"/>
  <c r="T107" i="40" s="1"/>
  <c r="U68" i="40"/>
  <c r="U104" i="40" s="1"/>
  <c r="T41" i="37"/>
  <c r="O107" i="27"/>
  <c r="N27" i="8" s="1"/>
  <c r="N24" i="8" s="1"/>
  <c r="J28" i="32"/>
  <c r="J28" i="31"/>
  <c r="G94" i="38"/>
  <c r="Y70" i="40"/>
  <c r="Y106" i="40" s="1"/>
  <c r="T61" i="40"/>
  <c r="H91" i="38"/>
  <c r="L62" i="38"/>
  <c r="L77" i="38"/>
  <c r="M19" i="8" s="1"/>
  <c r="M21" i="8" s="1"/>
  <c r="L59" i="38"/>
  <c r="L68" i="38"/>
  <c r="L70" i="38" s="1"/>
  <c r="L80" i="38"/>
  <c r="M43" i="8" s="1"/>
  <c r="V36" i="37"/>
  <c r="U152" i="27"/>
  <c r="U40" i="37"/>
  <c r="Q52" i="38"/>
  <c r="V20" i="37"/>
  <c r="W34" i="37" s="1"/>
  <c r="W39" i="8" s="1"/>
  <c r="I91" i="38"/>
  <c r="U64" i="40"/>
  <c r="V161" i="27"/>
  <c r="S101" i="40"/>
  <c r="Z34" i="40"/>
  <c r="Z142" i="40" s="1"/>
  <c r="U9" i="39"/>
  <c r="U27" i="39" s="1"/>
  <c r="U45" i="39" s="1"/>
  <c r="U81" i="39" s="1"/>
  <c r="AD33" i="15"/>
  <c r="AR33" i="15" s="1"/>
  <c r="V21" i="40"/>
  <c r="AM40" i="3"/>
  <c r="AD40" i="15" s="1"/>
  <c r="AR40" i="15" s="1"/>
  <c r="W21" i="39" s="1"/>
  <c r="W39" i="39" s="1"/>
  <c r="W57" i="39" s="1"/>
  <c r="V17" i="40"/>
  <c r="AM36" i="3"/>
  <c r="AD36" i="15" s="1"/>
  <c r="AR36" i="15" s="1"/>
  <c r="W17" i="39" s="1"/>
  <c r="W35" i="39" s="1"/>
  <c r="W53" i="39" s="1"/>
  <c r="W89" i="39" s="1"/>
  <c r="S107" i="40"/>
  <c r="E29" i="28"/>
  <c r="I29" i="28" s="1"/>
  <c r="D30" i="28"/>
  <c r="H29" i="28"/>
  <c r="T67" i="40"/>
  <c r="T103" i="40" s="1"/>
  <c r="R43" i="39"/>
  <c r="S61" i="39" s="1"/>
  <c r="X32" i="22"/>
  <c r="BB31" i="3"/>
  <c r="AB31" i="3"/>
  <c r="X28" i="22"/>
  <c r="X46" i="22" s="1"/>
  <c r="X82" i="22" s="1"/>
  <c r="BB27" i="3"/>
  <c r="AB27" i="3"/>
  <c r="V7" i="40"/>
  <c r="Z41" i="3"/>
  <c r="AM26" i="3"/>
  <c r="V11" i="40"/>
  <c r="AM30" i="3"/>
  <c r="AD30" i="15" s="1"/>
  <c r="AR30" i="15" s="1"/>
  <c r="W11" i="39" s="1"/>
  <c r="W29" i="39" s="1"/>
  <c r="W47" i="39" s="1"/>
  <c r="Z38" i="40"/>
  <c r="Z146" i="40" s="1"/>
  <c r="AB38" i="22"/>
  <c r="AT55" i="3"/>
  <c r="T55" i="3"/>
  <c r="X35" i="22"/>
  <c r="BB34" i="3"/>
  <c r="AB34" i="3"/>
  <c r="R37" i="38"/>
  <c r="R52" i="38" s="1"/>
  <c r="R38" i="38"/>
  <c r="S76" i="40"/>
  <c r="U31" i="40"/>
  <c r="U139" i="40" s="1"/>
  <c r="X34" i="22"/>
  <c r="BB33" i="3"/>
  <c r="AB33" i="3"/>
  <c r="X30" i="22"/>
  <c r="X48" i="22" s="1"/>
  <c r="X84" i="22" s="1"/>
  <c r="BB29" i="3"/>
  <c r="AB29" i="3"/>
  <c r="U62" i="40"/>
  <c r="U80" i="40" s="1"/>
  <c r="T40" i="40"/>
  <c r="AC40" i="15"/>
  <c r="AQ40" i="15" s="1"/>
  <c r="Y74" i="40"/>
  <c r="Y110" i="40" s="1"/>
  <c r="V9" i="40"/>
  <c r="AM28" i="3"/>
  <c r="V26" i="40"/>
  <c r="V134" i="40" s="1"/>
  <c r="E29" i="29"/>
  <c r="I29" i="29" s="1"/>
  <c r="D30" i="29"/>
  <c r="H29" i="29"/>
  <c r="AC30" i="15"/>
  <c r="AQ30" i="15" s="1"/>
  <c r="AA20" i="40"/>
  <c r="AR39" i="3"/>
  <c r="E39" i="3"/>
  <c r="V33" i="40"/>
  <c r="V141" i="40" s="1"/>
  <c r="W33" i="22"/>
  <c r="BA32" i="3"/>
  <c r="AA32" i="3"/>
  <c r="V28" i="40"/>
  <c r="V136" i="40" s="1"/>
  <c r="V154" i="40" s="1"/>
  <c r="V172" i="40" s="1"/>
  <c r="V190" i="40" s="1"/>
  <c r="AA61" i="18"/>
  <c r="O40" i="3"/>
  <c r="AA59" i="18"/>
  <c r="O38" i="3"/>
  <c r="AA57" i="18"/>
  <c r="O36" i="3"/>
  <c r="AN27" i="3"/>
  <c r="AE27" i="15" s="1"/>
  <c r="AS27" i="15" s="1"/>
  <c r="X8" i="39" s="1"/>
  <c r="X26" i="39" s="1"/>
  <c r="X44" i="39" s="1"/>
  <c r="W8" i="40"/>
  <c r="W27" i="22"/>
  <c r="BA26" i="3"/>
  <c r="AA26" i="3"/>
  <c r="N41" i="3"/>
  <c r="W31" i="22"/>
  <c r="BA30" i="3"/>
  <c r="AA30" i="3"/>
  <c r="S22" i="39"/>
  <c r="S25" i="39"/>
  <c r="S40" i="39" s="1"/>
  <c r="Q33" i="38" s="1"/>
  <c r="AA18" i="40"/>
  <c r="AR37" i="3"/>
  <c r="E37" i="3"/>
  <c r="W9" i="22"/>
  <c r="Q41" i="15"/>
  <c r="D33" i="35"/>
  <c r="E32" i="35"/>
  <c r="I32" i="35" s="1"/>
  <c r="AG56" i="18"/>
  <c r="H53" i="3"/>
  <c r="F31" i="45"/>
  <c r="A30" i="45"/>
  <c r="V8" i="39"/>
  <c r="V26" i="39" s="1"/>
  <c r="V44" i="39" s="1"/>
  <c r="W62" i="39" s="1"/>
  <c r="W98" i="39" s="1"/>
  <c r="W116" i="39" s="1"/>
  <c r="O28" i="3"/>
  <c r="AA67" i="18"/>
  <c r="E29" i="30"/>
  <c r="I29" i="30" s="1"/>
  <c r="D30" i="30"/>
  <c r="H29" i="30"/>
  <c r="V30" i="40"/>
  <c r="V138" i="40" s="1"/>
  <c r="AL41" i="3"/>
  <c r="AC26" i="15"/>
  <c r="U22" i="40"/>
  <c r="U25" i="40"/>
  <c r="U133" i="40" s="1"/>
  <c r="U151" i="40" s="1"/>
  <c r="AB40" i="22"/>
  <c r="AT57" i="3"/>
  <c r="T57" i="3"/>
  <c r="AO41" i="15"/>
  <c r="T7" i="39"/>
  <c r="V13" i="40"/>
  <c r="AM32" i="3"/>
  <c r="E29" i="31"/>
  <c r="I29" i="31" s="1"/>
  <c r="D30" i="31"/>
  <c r="H29" i="31"/>
  <c r="V32" i="40"/>
  <c r="V140" i="40" s="1"/>
  <c r="Q58" i="39"/>
  <c r="Q79" i="39"/>
  <c r="Q94" i="39" s="1"/>
  <c r="V19" i="40"/>
  <c r="AM38" i="3"/>
  <c r="U27" i="40"/>
  <c r="U135" i="40" s="1"/>
  <c r="U153" i="40" s="1"/>
  <c r="U171" i="40" s="1"/>
  <c r="U189" i="40" s="1"/>
  <c r="AB52" i="18"/>
  <c r="P31" i="3"/>
  <c r="AB66" i="18"/>
  <c r="P27" i="3"/>
  <c r="AZ41" i="3"/>
  <c r="V42" i="22"/>
  <c r="AA20" i="39"/>
  <c r="AA38" i="39" s="1"/>
  <c r="AA56" i="39" s="1"/>
  <c r="AA92" i="39" s="1"/>
  <c r="D31" i="46"/>
  <c r="E30" i="46"/>
  <c r="I30" i="46" s="1"/>
  <c r="AG58" i="18"/>
  <c r="H55" i="3"/>
  <c r="D32" i="45"/>
  <c r="E31" i="45"/>
  <c r="I31" i="45" s="1"/>
  <c r="AB55" i="18"/>
  <c r="P34" i="3"/>
  <c r="AA16" i="40"/>
  <c r="AR35" i="3"/>
  <c r="E35" i="3"/>
  <c r="M28" i="45"/>
  <c r="L28" i="45"/>
  <c r="AB54" i="18"/>
  <c r="P33" i="3"/>
  <c r="AB50" i="18"/>
  <c r="P29" i="3"/>
  <c r="T148" i="40"/>
  <c r="AB41" i="15"/>
  <c r="AP26" i="15"/>
  <c r="U39" i="40"/>
  <c r="U75" i="40" s="1"/>
  <c r="U147" i="40"/>
  <c r="U35" i="40"/>
  <c r="U143" i="40" s="1"/>
  <c r="U29" i="40"/>
  <c r="U137" i="40" s="1"/>
  <c r="AD34" i="15"/>
  <c r="AR34" i="15" s="1"/>
  <c r="O32" i="3"/>
  <c r="AA53" i="18"/>
  <c r="T63" i="40"/>
  <c r="X110" i="40"/>
  <c r="U66" i="40"/>
  <c r="W41" i="22"/>
  <c r="BA40" i="3"/>
  <c r="AA40" i="3"/>
  <c r="W39" i="22"/>
  <c r="BA38" i="3"/>
  <c r="AA38" i="3"/>
  <c r="W37" i="22"/>
  <c r="BA36" i="3"/>
  <c r="AA36" i="3"/>
  <c r="T65" i="40"/>
  <c r="T101" i="40" s="1"/>
  <c r="U69" i="40"/>
  <c r="U105" i="40" s="1"/>
  <c r="V10" i="39"/>
  <c r="V28" i="39" s="1"/>
  <c r="V46" i="39" s="1"/>
  <c r="V82" i="39" s="1"/>
  <c r="AN31" i="3"/>
  <c r="AE31" i="15" s="1"/>
  <c r="AS31" i="15" s="1"/>
  <c r="X12" i="39" s="1"/>
  <c r="X30" i="39" s="1"/>
  <c r="X48" i="39" s="1"/>
  <c r="W12" i="40"/>
  <c r="Z62" i="18"/>
  <c r="O26" i="3"/>
  <c r="T75" i="40"/>
  <c r="T111" i="40" s="1"/>
  <c r="O30" i="3"/>
  <c r="AA51" i="18"/>
  <c r="W15" i="40"/>
  <c r="AN34" i="3"/>
  <c r="AE34" i="15" s="1"/>
  <c r="AS34" i="15" s="1"/>
  <c r="X15" i="39" s="1"/>
  <c r="X33" i="39" s="1"/>
  <c r="X51" i="39" s="1"/>
  <c r="Z44" i="18"/>
  <c r="AA29" i="18"/>
  <c r="R26" i="15"/>
  <c r="AB36" i="22"/>
  <c r="AT53" i="3"/>
  <c r="T53" i="3"/>
  <c r="G29" i="45"/>
  <c r="H29" i="45"/>
  <c r="J29" i="45" s="1"/>
  <c r="AN33" i="3"/>
  <c r="AE33" i="15" s="1"/>
  <c r="AS33" i="15" s="1"/>
  <c r="X14" i="39" s="1"/>
  <c r="X32" i="39" s="1"/>
  <c r="X50" i="39" s="1"/>
  <c r="W14" i="40"/>
  <c r="AN29" i="3"/>
  <c r="AE29" i="15" s="1"/>
  <c r="AS29" i="15" s="1"/>
  <c r="X10" i="39" s="1"/>
  <c r="X28" i="39" s="1"/>
  <c r="X46" i="39" s="1"/>
  <c r="W10" i="40"/>
  <c r="U37" i="40"/>
  <c r="U145" i="40" s="1"/>
  <c r="E29" i="32"/>
  <c r="I29" i="32" s="1"/>
  <c r="D30" i="32"/>
  <c r="H29" i="32"/>
  <c r="W29" i="22"/>
  <c r="W47" i="22" s="1"/>
  <c r="W83" i="22" s="1"/>
  <c r="BA28" i="3"/>
  <c r="AA28" i="3"/>
  <c r="AD31" i="15"/>
  <c r="AR31" i="15" s="1"/>
  <c r="AG60" i="18"/>
  <c r="H57" i="3"/>
  <c r="Z36" i="40"/>
  <c r="Z144" i="40" s="1"/>
  <c r="N142" i="27"/>
  <c r="N109" i="27" s="1"/>
  <c r="F32" i="46"/>
  <c r="A31" i="46"/>
  <c r="V112" i="27"/>
  <c r="U42" i="8" s="1"/>
  <c r="L29" i="46"/>
  <c r="M29" i="46"/>
  <c r="X128" i="37"/>
  <c r="X131" i="37" s="1"/>
  <c r="W15" i="27"/>
  <c r="V10" i="8" s="1"/>
  <c r="H30" i="46"/>
  <c r="J30" i="46" s="1"/>
  <c r="G30" i="46"/>
  <c r="G32" i="30"/>
  <c r="F33" i="30"/>
  <c r="W83" i="37"/>
  <c r="W86" i="37" s="1"/>
  <c r="T8" i="8"/>
  <c r="F35" i="32"/>
  <c r="G34" i="32"/>
  <c r="W156" i="37"/>
  <c r="W159" i="37" s="1"/>
  <c r="W192" i="37"/>
  <c r="W195" i="37" s="1"/>
  <c r="G31" i="31"/>
  <c r="F32" i="31"/>
  <c r="Z110" i="37"/>
  <c r="Z113" i="37" s="1"/>
  <c r="V210" i="37"/>
  <c r="V213" i="37" s="1"/>
  <c r="Z74" i="37"/>
  <c r="Z77" i="37" s="1"/>
  <c r="X56" i="37"/>
  <c r="X59" i="37" s="1"/>
  <c r="K25" i="38"/>
  <c r="L35" i="8" s="1"/>
  <c r="Y11" i="37"/>
  <c r="O27" i="5"/>
  <c r="Y9" i="37"/>
  <c r="O25" i="5"/>
  <c r="X10" i="37"/>
  <c r="N26" i="5"/>
  <c r="W20" i="38"/>
  <c r="X12" i="37"/>
  <c r="X15" i="37"/>
  <c r="N33" i="5"/>
  <c r="X8" i="37"/>
  <c r="N24" i="5"/>
  <c r="Y7" i="37"/>
  <c r="O23" i="5"/>
  <c r="Y14" i="37"/>
  <c r="O32" i="5"/>
  <c r="Y16" i="37"/>
  <c r="O34" i="5"/>
  <c r="M21" i="38"/>
  <c r="O20" i="5"/>
  <c r="N13" i="37"/>
  <c r="N17" i="37" s="1"/>
  <c r="M19" i="38" s="1"/>
  <c r="Q139" i="27"/>
  <c r="Q137" i="27"/>
  <c r="Q129" i="27"/>
  <c r="Q130" i="27" s="1"/>
  <c r="X49" i="37"/>
  <c r="X48" i="37"/>
  <c r="X46" i="37"/>
  <c r="X45" i="37"/>
  <c r="Y44" i="37"/>
  <c r="Y51" i="37" s="1"/>
  <c r="W47" i="37"/>
  <c r="Y80" i="37"/>
  <c r="X85" i="37"/>
  <c r="X84" i="37"/>
  <c r="X82" i="37"/>
  <c r="X81" i="37"/>
  <c r="T41" i="38"/>
  <c r="U42" i="38"/>
  <c r="P132" i="27"/>
  <c r="P131" i="27" s="1"/>
  <c r="Y153" i="37"/>
  <c r="Y160" i="37" s="1"/>
  <c r="X158" i="37"/>
  <c r="X154" i="37"/>
  <c r="X157" i="37"/>
  <c r="X155" i="37"/>
  <c r="AB71" i="37"/>
  <c r="AB78" i="37" s="1"/>
  <c r="AA76" i="37"/>
  <c r="AA75" i="37"/>
  <c r="AA73" i="37"/>
  <c r="AA72" i="37"/>
  <c r="AB107" i="37"/>
  <c r="AA112" i="37"/>
  <c r="AA111" i="37"/>
  <c r="AA109" i="37"/>
  <c r="AA108" i="37"/>
  <c r="AA171" i="37"/>
  <c r="AA178" i="37" s="1"/>
  <c r="Z176" i="37"/>
  <c r="Z172" i="37"/>
  <c r="Z175" i="37"/>
  <c r="Z173" i="37"/>
  <c r="Y174" i="37"/>
  <c r="Y177" i="37" s="1"/>
  <c r="T32" i="14"/>
  <c r="T53" i="14" s="1"/>
  <c r="T80" i="14"/>
  <c r="S92" i="27"/>
  <c r="S91" i="27" s="1"/>
  <c r="S106" i="27"/>
  <c r="S117" i="27" s="1"/>
  <c r="S104" i="27"/>
  <c r="S41" i="27" s="1"/>
  <c r="S98" i="27"/>
  <c r="S99" i="27" s="1"/>
  <c r="O143" i="27"/>
  <c r="O110" i="27" s="1"/>
  <c r="O131" i="27"/>
  <c r="V158" i="27"/>
  <c r="V164" i="27"/>
  <c r="V153" i="27" s="1"/>
  <c r="K43" i="8"/>
  <c r="K86" i="38"/>
  <c r="J86" i="38"/>
  <c r="K49" i="38"/>
  <c r="AB144" i="37"/>
  <c r="AB151" i="37" s="1"/>
  <c r="AA149" i="37"/>
  <c r="AA145" i="37"/>
  <c r="AA148" i="37"/>
  <c r="AA146" i="37"/>
  <c r="Z147" i="37"/>
  <c r="Z150" i="37" s="1"/>
  <c r="V138" i="37"/>
  <c r="V141" i="37" s="1"/>
  <c r="Z162" i="37"/>
  <c r="Z169" i="37" s="1"/>
  <c r="Y166" i="37"/>
  <c r="Y164" i="37"/>
  <c r="Y167" i="37"/>
  <c r="Y163" i="37"/>
  <c r="X165" i="37"/>
  <c r="X168" i="37" s="1"/>
  <c r="P120" i="27"/>
  <c r="U88" i="27"/>
  <c r="U86" i="27"/>
  <c r="U80" i="27"/>
  <c r="U81" i="27" s="1"/>
  <c r="J83" i="38"/>
  <c r="Z125" i="37"/>
  <c r="Y130" i="37"/>
  <c r="Y129" i="37"/>
  <c r="Y127" i="37"/>
  <c r="Y126" i="37"/>
  <c r="X207" i="37"/>
  <c r="W212" i="37"/>
  <c r="W211" i="37"/>
  <c r="W209" i="37"/>
  <c r="W208" i="37"/>
  <c r="T95" i="27"/>
  <c r="T89" i="27"/>
  <c r="T90" i="27" s="1"/>
  <c r="T97" i="27"/>
  <c r="V38" i="14"/>
  <c r="V37" i="14"/>
  <c r="V84" i="14" s="1"/>
  <c r="V36" i="14"/>
  <c r="V35" i="14"/>
  <c r="V82" i="14" s="1"/>
  <c r="V34" i="14"/>
  <c r="W31" i="14"/>
  <c r="V49" i="14"/>
  <c r="V48" i="14"/>
  <c r="V95" i="14" s="1"/>
  <c r="V47" i="14"/>
  <c r="V46" i="14"/>
  <c r="V93" i="14" s="1"/>
  <c r="V45" i="14"/>
  <c r="V44" i="14"/>
  <c r="V91" i="14" s="1"/>
  <c r="V43" i="14"/>
  <c r="V42" i="14"/>
  <c r="V89" i="14" s="1"/>
  <c r="V41" i="14"/>
  <c r="V40" i="14"/>
  <c r="U82" i="14"/>
  <c r="U84" i="14"/>
  <c r="U39" i="14"/>
  <c r="U87" i="14"/>
  <c r="U89" i="14"/>
  <c r="U91" i="14"/>
  <c r="U93" i="14"/>
  <c r="U95" i="14"/>
  <c r="T231" i="14"/>
  <c r="T159" i="14"/>
  <c r="T86" i="14"/>
  <c r="W102" i="14"/>
  <c r="X73" i="14"/>
  <c r="X72" i="14"/>
  <c r="X71" i="14"/>
  <c r="X70" i="14"/>
  <c r="X69" i="14"/>
  <c r="X68" i="14"/>
  <c r="X67" i="14"/>
  <c r="X66" i="14"/>
  <c r="X65" i="14"/>
  <c r="X62" i="14"/>
  <c r="X61" i="14"/>
  <c r="X60" i="14"/>
  <c r="X59" i="14"/>
  <c r="X58" i="14"/>
  <c r="X57" i="14"/>
  <c r="Y6" i="14"/>
  <c r="X55" i="14"/>
  <c r="X150" i="27"/>
  <c r="X43" i="27"/>
  <c r="X52" i="27" s="1"/>
  <c r="X34" i="27"/>
  <c r="X32" i="27"/>
  <c r="X31" i="27"/>
  <c r="X30" i="27"/>
  <c r="X29" i="27"/>
  <c r="X28" i="27"/>
  <c r="X26" i="27"/>
  <c r="X25" i="27"/>
  <c r="X24" i="27"/>
  <c r="X23" i="27"/>
  <c r="X22" i="27"/>
  <c r="X20" i="27"/>
  <c r="X19" i="27"/>
  <c r="X18" i="27"/>
  <c r="X17" i="27"/>
  <c r="X16" i="27"/>
  <c r="X14" i="27"/>
  <c r="X13" i="27"/>
  <c r="X12" i="27"/>
  <c r="X11" i="27"/>
  <c r="X10" i="27"/>
  <c r="Y7" i="27"/>
  <c r="X61" i="27"/>
  <c r="W27" i="27"/>
  <c r="V12" i="8" s="1"/>
  <c r="W169" i="27"/>
  <c r="W168" i="27"/>
  <c r="W167" i="27"/>
  <c r="W166" i="27"/>
  <c r="W165" i="27"/>
  <c r="W159" i="27"/>
  <c r="W157" i="27"/>
  <c r="W162" i="27"/>
  <c r="W160" i="27"/>
  <c r="W156" i="27"/>
  <c r="W154" i="27"/>
  <c r="V77" i="27"/>
  <c r="V71" i="27"/>
  <c r="V72" i="27" s="1"/>
  <c r="V79" i="27"/>
  <c r="L22" i="38"/>
  <c r="L24" i="38" s="1"/>
  <c r="L32" i="38" s="1"/>
  <c r="L34" i="38" s="1"/>
  <c r="Y27" i="37"/>
  <c r="X26" i="37"/>
  <c r="Z89" i="37"/>
  <c r="Y94" i="37"/>
  <c r="Y93" i="37"/>
  <c r="Y91" i="37"/>
  <c r="Y90" i="37"/>
  <c r="X92" i="37"/>
  <c r="X95" i="37" s="1"/>
  <c r="V50" i="37"/>
  <c r="R101" i="27"/>
  <c r="R100" i="27" s="1"/>
  <c r="R126" i="27"/>
  <c r="R128" i="27"/>
  <c r="R118" i="27"/>
  <c r="P148" i="27"/>
  <c r="P115" i="27" s="1"/>
  <c r="P15" i="5" s="1"/>
  <c r="P140" i="27"/>
  <c r="P141" i="27" s="1"/>
  <c r="P108" i="27" s="1"/>
  <c r="AB180" i="37"/>
  <c r="AB187" i="37" s="1"/>
  <c r="AA185" i="37"/>
  <c r="AA181" i="37"/>
  <c r="AA184" i="37"/>
  <c r="AA182" i="37"/>
  <c r="Z183" i="37"/>
  <c r="Z186" i="37" s="1"/>
  <c r="Y189" i="37"/>
  <c r="X194" i="37"/>
  <c r="X190" i="37"/>
  <c r="X193" i="37"/>
  <c r="X191" i="37"/>
  <c r="AA98" i="37"/>
  <c r="Z103" i="37"/>
  <c r="Z99" i="37"/>
  <c r="AF25" i="17"/>
  <c r="S25" i="17"/>
  <c r="U11" i="8"/>
  <c r="U9" i="8"/>
  <c r="V8" i="27"/>
  <c r="V155" i="27"/>
  <c r="Z53" i="37"/>
  <c r="Z60" i="37" s="1"/>
  <c r="Y58" i="37"/>
  <c r="Y57" i="37"/>
  <c r="Y55" i="37"/>
  <c r="Y54" i="37"/>
  <c r="Y198" i="37"/>
  <c r="X203" i="37"/>
  <c r="X202" i="37"/>
  <c r="X200" i="37"/>
  <c r="X199" i="37"/>
  <c r="W201" i="37"/>
  <c r="W204" i="37" s="1"/>
  <c r="Q119" i="27"/>
  <c r="S224" i="14"/>
  <c r="S79" i="14"/>
  <c r="S100" i="14" s="1"/>
  <c r="W140" i="37"/>
  <c r="W139" i="37"/>
  <c r="W137" i="37"/>
  <c r="W136" i="37"/>
  <c r="X135" i="37"/>
  <c r="X142" i="37" s="1"/>
  <c r="O67" i="38"/>
  <c r="N66" i="38"/>
  <c r="N69" i="38"/>
  <c r="K83" i="38"/>
  <c r="R25" i="15"/>
  <c r="AE25" i="15"/>
  <c r="T83" i="27"/>
  <c r="T82" i="27" s="1"/>
  <c r="Y116" i="37"/>
  <c r="X121" i="37"/>
  <c r="X120" i="37"/>
  <c r="X118" i="37"/>
  <c r="X117" i="37"/>
  <c r="W119" i="37"/>
  <c r="W122" i="37" s="1"/>
  <c r="U33" i="14"/>
  <c r="U81" i="14"/>
  <c r="AA62" i="37"/>
  <c r="AA69" i="37" s="1"/>
  <c r="Z67" i="37"/>
  <c r="Z66" i="37"/>
  <c r="Z64" i="37"/>
  <c r="Z63" i="37"/>
  <c r="Y65" i="37"/>
  <c r="Y68" i="37" s="1"/>
  <c r="W78" i="8"/>
  <c r="V79" i="8"/>
  <c r="V45" i="8" s="1"/>
  <c r="Y216" i="37"/>
  <c r="X221" i="37"/>
  <c r="X220" i="37"/>
  <c r="X218" i="37"/>
  <c r="X217" i="37"/>
  <c r="W219" i="37"/>
  <c r="W222" i="37" s="1"/>
  <c r="U10" i="8"/>
  <c r="W9" i="27"/>
  <c r="W21" i="27"/>
  <c r="V11" i="8" s="1"/>
  <c r="W70" i="27"/>
  <c r="W147" i="27"/>
  <c r="W146" i="27"/>
  <c r="W145" i="27"/>
  <c r="W144" i="27"/>
  <c r="W136" i="27"/>
  <c r="W135" i="27"/>
  <c r="W134" i="27"/>
  <c r="W133" i="27"/>
  <c r="W103" i="27"/>
  <c r="W102" i="27"/>
  <c r="W94" i="27"/>
  <c r="W93" i="27"/>
  <c r="W85" i="27"/>
  <c r="W84" i="27"/>
  <c r="W76" i="27"/>
  <c r="W75" i="27"/>
  <c r="W68" i="27"/>
  <c r="W67" i="27"/>
  <c r="W66" i="27"/>
  <c r="W62" i="27"/>
  <c r="W123" i="27"/>
  <c r="V63" i="27"/>
  <c r="U122" i="27"/>
  <c r="J27" i="35"/>
  <c r="F30" i="35"/>
  <c r="A29" i="35"/>
  <c r="M26" i="35"/>
  <c r="T125" i="27" s="1"/>
  <c r="T114" i="27" s="1"/>
  <c r="S32" i="8" s="1"/>
  <c r="S30" i="8" s="1"/>
  <c r="L26" i="35"/>
  <c r="T124" i="27" s="1"/>
  <c r="T113" i="27" s="1"/>
  <c r="R31" i="38" s="1"/>
  <c r="G28" i="35"/>
  <c r="H28" i="35"/>
  <c r="Q31" i="38"/>
  <c r="T111" i="27"/>
  <c r="Y62" i="39" l="1"/>
  <c r="Y98" i="39" s="1"/>
  <c r="Y116" i="39" s="1"/>
  <c r="U35" i="27"/>
  <c r="T14" i="8"/>
  <c r="T13" i="8" s="1"/>
  <c r="V53" i="27"/>
  <c r="V54" i="27"/>
  <c r="V36" i="27" s="1"/>
  <c r="S94" i="40"/>
  <c r="T81" i="40"/>
  <c r="T99" i="40" s="1"/>
  <c r="U82" i="40"/>
  <c r="U100" i="40" s="1"/>
  <c r="W58" i="27"/>
  <c r="W40" i="27" s="1"/>
  <c r="V41" i="8" s="1"/>
  <c r="G28" i="29"/>
  <c r="F29" i="29" s="1"/>
  <c r="AC68" i="18"/>
  <c r="AB68" i="18"/>
  <c r="J64" i="27"/>
  <c r="J55" i="27" s="1"/>
  <c r="J37" i="27" s="1"/>
  <c r="J56" i="27"/>
  <c r="J38" i="27" s="1"/>
  <c r="W57" i="27"/>
  <c r="V31" i="8" s="1"/>
  <c r="K65" i="27"/>
  <c r="U31" i="8"/>
  <c r="J29" i="28"/>
  <c r="V152" i="40"/>
  <c r="V170" i="40" s="1"/>
  <c r="V188" i="40" s="1"/>
  <c r="G28" i="28"/>
  <c r="F29" i="28" s="1"/>
  <c r="V39" i="37"/>
  <c r="U41" i="37"/>
  <c r="R115" i="39"/>
  <c r="R130" i="39" s="1"/>
  <c r="Q34" i="8" s="1"/>
  <c r="Q115" i="39"/>
  <c r="Q130" i="39" s="1"/>
  <c r="P34" i="8" s="1"/>
  <c r="J29" i="30"/>
  <c r="J29" i="29"/>
  <c r="AA65" i="18"/>
  <c r="AA80" i="18" s="1"/>
  <c r="V80" i="39"/>
  <c r="X62" i="39"/>
  <c r="X80" i="39" s="1"/>
  <c r="U169" i="40"/>
  <c r="U184" i="40" s="1"/>
  <c r="U16" i="8" s="1"/>
  <c r="U166" i="40"/>
  <c r="T187" i="40"/>
  <c r="T202" i="40" s="1"/>
  <c r="T17" i="8" s="1"/>
  <c r="S97" i="39"/>
  <c r="S112" i="39" s="1"/>
  <c r="R33" i="8" s="1"/>
  <c r="S76" i="39"/>
  <c r="W24" i="22"/>
  <c r="W45" i="22"/>
  <c r="S97" i="40"/>
  <c r="S112" i="40" s="1"/>
  <c r="V60" i="22"/>
  <c r="V81" i="22"/>
  <c r="V96" i="22" s="1"/>
  <c r="U98" i="40"/>
  <c r="T79" i="40"/>
  <c r="X82" i="39"/>
  <c r="W82" i="39"/>
  <c r="V81" i="39"/>
  <c r="W80" i="39"/>
  <c r="V152" i="27"/>
  <c r="S46" i="38"/>
  <c r="V40" i="37"/>
  <c r="V151" i="27"/>
  <c r="U15" i="8" s="1"/>
  <c r="J29" i="31"/>
  <c r="W20" i="37"/>
  <c r="X34" i="37" s="1"/>
  <c r="X39" i="8" s="1"/>
  <c r="W24" i="37"/>
  <c r="X35" i="37" s="1"/>
  <c r="X40" i="8" s="1"/>
  <c r="J29" i="32"/>
  <c r="Z70" i="40"/>
  <c r="Z106" i="40" s="1"/>
  <c r="V64" i="40"/>
  <c r="L86" i="38"/>
  <c r="U61" i="40"/>
  <c r="W36" i="37"/>
  <c r="L83" i="38"/>
  <c r="AH60" i="18"/>
  <c r="I57" i="3"/>
  <c r="W9" i="40"/>
  <c r="AN28" i="3"/>
  <c r="AE28" i="15" s="1"/>
  <c r="AS28" i="15" s="1"/>
  <c r="X9" i="39" s="1"/>
  <c r="X27" i="39" s="1"/>
  <c r="X45" i="39" s="1"/>
  <c r="E30" i="32"/>
  <c r="I30" i="32" s="1"/>
  <c r="D31" i="32"/>
  <c r="H30" i="32"/>
  <c r="W28" i="40"/>
  <c r="W136" i="40" s="1"/>
  <c r="W154" i="40" s="1"/>
  <c r="W172" i="40" s="1"/>
  <c r="W190" i="40" s="1"/>
  <c r="W32" i="40"/>
  <c r="W140" i="40" s="1"/>
  <c r="M29" i="45"/>
  <c r="L29" i="45"/>
  <c r="AA44" i="18"/>
  <c r="AB29" i="18"/>
  <c r="S26" i="15"/>
  <c r="X31" i="22"/>
  <c r="BB30" i="3"/>
  <c r="AB30" i="3"/>
  <c r="AA62" i="18"/>
  <c r="P26" i="3"/>
  <c r="W19" i="40"/>
  <c r="AN38" i="3"/>
  <c r="AE38" i="15" s="1"/>
  <c r="AS38" i="15" s="1"/>
  <c r="X19" i="39" s="1"/>
  <c r="X37" i="39" s="1"/>
  <c r="X55" i="39" s="1"/>
  <c r="U102" i="40"/>
  <c r="X33" i="22"/>
  <c r="BB32" i="3"/>
  <c r="AB32" i="3"/>
  <c r="W15" i="39"/>
  <c r="W33" i="39" s="1"/>
  <c r="W51" i="39" s="1"/>
  <c r="W87" i="39" s="1"/>
  <c r="Y30" i="22"/>
  <c r="Y48" i="22" s="1"/>
  <c r="Y84" i="22" s="1"/>
  <c r="BC29" i="3"/>
  <c r="AC29" i="3"/>
  <c r="Y34" i="22"/>
  <c r="BC33" i="3"/>
  <c r="AC33" i="3"/>
  <c r="AA34" i="40"/>
  <c r="AA142" i="40" s="1"/>
  <c r="AC55" i="18"/>
  <c r="Q34" i="3"/>
  <c r="D33" i="45"/>
  <c r="E32" i="45"/>
  <c r="I32" i="45" s="1"/>
  <c r="AH58" i="18"/>
  <c r="I55" i="3"/>
  <c r="D32" i="46"/>
  <c r="E31" i="46"/>
  <c r="I31" i="46" s="1"/>
  <c r="AC66" i="18"/>
  <c r="Q27" i="3"/>
  <c r="AC52" i="18"/>
  <c r="Q31" i="3"/>
  <c r="AD38" i="15"/>
  <c r="AR38" i="15" s="1"/>
  <c r="V68" i="40"/>
  <c r="V104" i="40" s="1"/>
  <c r="V31" i="40"/>
  <c r="V139" i="40" s="1"/>
  <c r="AB20" i="40"/>
  <c r="AG57" i="3"/>
  <c r="U40" i="40"/>
  <c r="AC41" i="15"/>
  <c r="AQ26" i="15"/>
  <c r="V66" i="40"/>
  <c r="V102" i="40" s="1"/>
  <c r="X29" i="22"/>
  <c r="X47" i="22" s="1"/>
  <c r="X83" i="22" s="1"/>
  <c r="BB28" i="3"/>
  <c r="AB28" i="3"/>
  <c r="G30" i="45"/>
  <c r="H30" i="45"/>
  <c r="J30" i="45" s="1"/>
  <c r="AC36" i="22"/>
  <c r="AU53" i="3"/>
  <c r="U53" i="3"/>
  <c r="AI37" i="15"/>
  <c r="AW37" i="15" s="1"/>
  <c r="E77" i="19"/>
  <c r="E96" i="19" s="1"/>
  <c r="Q96" i="19" s="1"/>
  <c r="S43" i="39"/>
  <c r="T61" i="39" s="1"/>
  <c r="W11" i="40"/>
  <c r="AN30" i="3"/>
  <c r="W7" i="40"/>
  <c r="AN26" i="3"/>
  <c r="AA41" i="3"/>
  <c r="W42" i="22"/>
  <c r="X37" i="22"/>
  <c r="BB36" i="3"/>
  <c r="AB36" i="3"/>
  <c r="X39" i="22"/>
  <c r="BB38" i="3"/>
  <c r="AB38" i="3"/>
  <c r="X41" i="22"/>
  <c r="BB40" i="3"/>
  <c r="AB40" i="3"/>
  <c r="V69" i="40"/>
  <c r="V105" i="40" s="1"/>
  <c r="AA38" i="40"/>
  <c r="AA146" i="40" s="1"/>
  <c r="V11" i="39"/>
  <c r="V29" i="39" s="1"/>
  <c r="V47" i="39" s="1"/>
  <c r="V83" i="39" s="1"/>
  <c r="E30" i="29"/>
  <c r="I30" i="29" s="1"/>
  <c r="D31" i="29"/>
  <c r="H30" i="29"/>
  <c r="V62" i="40"/>
  <c r="V80" i="40" s="1"/>
  <c r="AD28" i="15"/>
  <c r="AR28" i="15" s="1"/>
  <c r="S37" i="38"/>
  <c r="S38" i="38"/>
  <c r="T76" i="40"/>
  <c r="X10" i="40"/>
  <c r="AO29" i="3"/>
  <c r="AF29" i="15" s="1"/>
  <c r="AT29" i="15" s="1"/>
  <c r="Y10" i="39" s="1"/>
  <c r="Y28" i="39" s="1"/>
  <c r="Y46" i="39" s="1"/>
  <c r="Y82" i="39" s="1"/>
  <c r="U67" i="40"/>
  <c r="U103" i="40" s="1"/>
  <c r="Z74" i="40"/>
  <c r="Z110" i="40" s="1"/>
  <c r="AM41" i="3"/>
  <c r="AD26" i="15"/>
  <c r="V22" i="40"/>
  <c r="V25" i="40"/>
  <c r="V133" i="40" s="1"/>
  <c r="V151" i="40" s="1"/>
  <c r="X12" i="40"/>
  <c r="AO31" i="3"/>
  <c r="AF31" i="15" s="1"/>
  <c r="AT31" i="15" s="1"/>
  <c r="Y12" i="39" s="1"/>
  <c r="Y30" i="39" s="1"/>
  <c r="Y48" i="39" s="1"/>
  <c r="V35" i="40"/>
  <c r="V143" i="40" s="1"/>
  <c r="V39" i="40"/>
  <c r="V147" i="40" s="1"/>
  <c r="W14" i="39"/>
  <c r="W32" i="39" s="1"/>
  <c r="W50" i="39" s="1"/>
  <c r="W86" i="39" s="1"/>
  <c r="Z72" i="40"/>
  <c r="Z108" i="40" s="1"/>
  <c r="AC40" i="22"/>
  <c r="AU57" i="3"/>
  <c r="U57" i="3"/>
  <c r="W12" i="39"/>
  <c r="W30" i="39" s="1"/>
  <c r="W48" i="39" s="1"/>
  <c r="W84" i="39" s="1"/>
  <c r="U73" i="40"/>
  <c r="U109" i="40" s="1"/>
  <c r="AB16" i="40"/>
  <c r="AG53" i="3"/>
  <c r="X9" i="22"/>
  <c r="R41" i="15"/>
  <c r="W33" i="40"/>
  <c r="W141" i="40" s="1"/>
  <c r="AB51" i="18"/>
  <c r="P30" i="3"/>
  <c r="X27" i="22"/>
  <c r="O41" i="3"/>
  <c r="BB26" i="3"/>
  <c r="AB26" i="3"/>
  <c r="W30" i="40"/>
  <c r="W138" i="40" s="1"/>
  <c r="W17" i="40"/>
  <c r="AN36" i="3"/>
  <c r="AE36" i="15" s="1"/>
  <c r="AS36" i="15" s="1"/>
  <c r="W21" i="40"/>
  <c r="AN40" i="3"/>
  <c r="AB53" i="18"/>
  <c r="P32" i="3"/>
  <c r="U65" i="40"/>
  <c r="U101" i="40" s="1"/>
  <c r="U71" i="40"/>
  <c r="U107" i="40" s="1"/>
  <c r="U111" i="40"/>
  <c r="AP41" i="15"/>
  <c r="U7" i="39"/>
  <c r="Q29" i="3"/>
  <c r="AC54" i="18"/>
  <c r="Q33" i="3"/>
  <c r="AI35" i="15"/>
  <c r="AW35" i="15" s="1"/>
  <c r="E75" i="19"/>
  <c r="E94" i="19" s="1"/>
  <c r="Q94" i="19" s="1"/>
  <c r="Y35" i="22"/>
  <c r="BC34" i="3"/>
  <c r="AC34" i="3"/>
  <c r="AC38" i="22"/>
  <c r="AU55" i="3"/>
  <c r="U55" i="3"/>
  <c r="Y28" i="22"/>
  <c r="Y46" i="22" s="1"/>
  <c r="Y82" i="22" s="1"/>
  <c r="BC27" i="3"/>
  <c r="AC27" i="3"/>
  <c r="Y32" i="22"/>
  <c r="BC31" i="3"/>
  <c r="AC31" i="3"/>
  <c r="U63" i="40"/>
  <c r="V37" i="40"/>
  <c r="V145" i="40" s="1"/>
  <c r="E30" i="31"/>
  <c r="I30" i="31" s="1"/>
  <c r="D31" i="31"/>
  <c r="H30" i="31"/>
  <c r="AD32" i="15"/>
  <c r="AR32" i="15" s="1"/>
  <c r="T22" i="39"/>
  <c r="T25" i="39"/>
  <c r="T40" i="39" s="1"/>
  <c r="R33" i="38" s="1"/>
  <c r="U148" i="40"/>
  <c r="E30" i="30"/>
  <c r="I30" i="30" s="1"/>
  <c r="D31" i="30"/>
  <c r="H30" i="30"/>
  <c r="AB67" i="18"/>
  <c r="P28" i="3"/>
  <c r="A31" i="45"/>
  <c r="F32" i="45"/>
  <c r="AH56" i="18"/>
  <c r="I53" i="3"/>
  <c r="D34" i="35"/>
  <c r="E33" i="35"/>
  <c r="I33" i="35" s="1"/>
  <c r="AA36" i="40"/>
  <c r="AA144" i="40" s="1"/>
  <c r="BA41" i="3"/>
  <c r="W26" i="40"/>
  <c r="W134" i="40" s="1"/>
  <c r="AB57" i="18"/>
  <c r="P36" i="3"/>
  <c r="AB59" i="18"/>
  <c r="P38" i="3"/>
  <c r="AB61" i="18"/>
  <c r="P40" i="3"/>
  <c r="W13" i="40"/>
  <c r="AN32" i="3"/>
  <c r="AE32" i="15" s="1"/>
  <c r="AS32" i="15" s="1"/>
  <c r="X13" i="39" s="1"/>
  <c r="X31" i="39" s="1"/>
  <c r="X49" i="39" s="1"/>
  <c r="AI39" i="15"/>
  <c r="AW39" i="15" s="1"/>
  <c r="E79" i="19"/>
  <c r="E98" i="19" s="1"/>
  <c r="Q98" i="19" s="1"/>
  <c r="V27" i="40"/>
  <c r="V135" i="40" s="1"/>
  <c r="V153" i="40" s="1"/>
  <c r="V21" i="39"/>
  <c r="V39" i="39" s="1"/>
  <c r="V57" i="39" s="1"/>
  <c r="V93" i="39" s="1"/>
  <c r="X14" i="40"/>
  <c r="AO33" i="3"/>
  <c r="AF33" i="15" s="1"/>
  <c r="AT33" i="15" s="1"/>
  <c r="Y14" i="39" s="1"/>
  <c r="Y32" i="39" s="1"/>
  <c r="Y50" i="39" s="1"/>
  <c r="X15" i="40"/>
  <c r="AO34" i="3"/>
  <c r="AF34" i="15" s="1"/>
  <c r="AT34" i="15" s="1"/>
  <c r="Y15" i="39" s="1"/>
  <c r="Y33" i="39" s="1"/>
  <c r="Y51" i="39" s="1"/>
  <c r="AB18" i="40"/>
  <c r="AG55" i="3"/>
  <c r="V29" i="40"/>
  <c r="V137" i="40" s="1"/>
  <c r="X8" i="40"/>
  <c r="AO27" i="3"/>
  <c r="AF27" i="15" s="1"/>
  <c r="AT27" i="15" s="1"/>
  <c r="R58" i="39"/>
  <c r="R79" i="39"/>
  <c r="R94" i="39" s="1"/>
  <c r="E30" i="28"/>
  <c r="I30" i="28" s="1"/>
  <c r="D31" i="28"/>
  <c r="H30" i="28"/>
  <c r="K88" i="38"/>
  <c r="K94" i="38" s="1"/>
  <c r="J88" i="38"/>
  <c r="J94" i="38" s="1"/>
  <c r="W210" i="37"/>
  <c r="W213" i="37" s="1"/>
  <c r="AA147" i="37"/>
  <c r="AA150" i="37" s="1"/>
  <c r="M30" i="46"/>
  <c r="L30" i="46"/>
  <c r="Y92" i="37"/>
  <c r="Y95" i="37" s="1"/>
  <c r="H31" i="46"/>
  <c r="G31" i="46"/>
  <c r="Z174" i="37"/>
  <c r="Z177" i="37" s="1"/>
  <c r="X83" i="37"/>
  <c r="X86" i="37" s="1"/>
  <c r="F33" i="46"/>
  <c r="A32" i="46"/>
  <c r="W112" i="27"/>
  <c r="V42" i="8" s="1"/>
  <c r="X201" i="37"/>
  <c r="X204" i="37" s="1"/>
  <c r="L25" i="38"/>
  <c r="M35" i="8" s="1"/>
  <c r="O142" i="27"/>
  <c r="O109" i="27" s="1"/>
  <c r="AA110" i="37"/>
  <c r="AA113" i="37" s="1"/>
  <c r="G32" i="31"/>
  <c r="F33" i="31"/>
  <c r="G33" i="30"/>
  <c r="F34" i="30"/>
  <c r="F36" i="32"/>
  <c r="G35" i="32"/>
  <c r="X219" i="37"/>
  <c r="X222" i="37" s="1"/>
  <c r="Z65" i="37"/>
  <c r="Z68" i="37" s="1"/>
  <c r="X192" i="37"/>
  <c r="X195" i="37" s="1"/>
  <c r="AA74" i="37"/>
  <c r="AA77" i="37" s="1"/>
  <c r="X156" i="37"/>
  <c r="X159" i="37" s="1"/>
  <c r="Z16" i="37"/>
  <c r="P34" i="5"/>
  <c r="Z14" i="37"/>
  <c r="P32" i="5"/>
  <c r="Z7" i="37"/>
  <c r="P23" i="5"/>
  <c r="E38" i="5" s="1"/>
  <c r="Y8" i="37"/>
  <c r="O24" i="5"/>
  <c r="Y15" i="37"/>
  <c r="O33" i="5"/>
  <c r="X20" i="38"/>
  <c r="Y12" i="37"/>
  <c r="Y10" i="37"/>
  <c r="O26" i="5"/>
  <c r="Z9" i="37"/>
  <c r="P25" i="5"/>
  <c r="Z11" i="37"/>
  <c r="P27" i="5"/>
  <c r="P14" i="5"/>
  <c r="C15" i="5"/>
  <c r="AC15" i="5" s="1"/>
  <c r="W63" i="27"/>
  <c r="W79" i="27"/>
  <c r="W77" i="27"/>
  <c r="W71" i="27"/>
  <c r="W72" i="27" s="1"/>
  <c r="V9" i="8"/>
  <c r="V8" i="8" s="1"/>
  <c r="W8" i="27"/>
  <c r="Y221" i="37"/>
  <c r="Y220" i="37"/>
  <c r="Y218" i="37"/>
  <c r="Y217" i="37"/>
  <c r="Z216" i="37"/>
  <c r="W79" i="8"/>
  <c r="X78" i="8"/>
  <c r="AA67" i="37"/>
  <c r="AA66" i="37"/>
  <c r="AA64" i="37"/>
  <c r="AA63" i="37"/>
  <c r="AB62" i="37"/>
  <c r="AB69" i="37" s="1"/>
  <c r="X119" i="37"/>
  <c r="X122" i="37" s="1"/>
  <c r="X140" i="37"/>
  <c r="X139" i="37"/>
  <c r="Y135" i="37"/>
  <c r="Y142" i="37" s="1"/>
  <c r="X137" i="37"/>
  <c r="X136" i="37"/>
  <c r="W138" i="37"/>
  <c r="W141" i="37" s="1"/>
  <c r="Q121" i="27"/>
  <c r="Q120" i="27" s="1"/>
  <c r="Y203" i="37"/>
  <c r="Y202" i="37"/>
  <c r="Y200" i="37"/>
  <c r="Y199" i="37"/>
  <c r="Z198" i="37"/>
  <c r="Y56" i="37"/>
  <c r="Y59" i="37" s="1"/>
  <c r="U8" i="8"/>
  <c r="Y194" i="37"/>
  <c r="Y193" i="37"/>
  <c r="Y191" i="37"/>
  <c r="Y190" i="37"/>
  <c r="Z189" i="37"/>
  <c r="AA183" i="37"/>
  <c r="AA186" i="37" s="1"/>
  <c r="AB185" i="37"/>
  <c r="AB184" i="37"/>
  <c r="AB182" i="37"/>
  <c r="AB181" i="37"/>
  <c r="AC180" i="37"/>
  <c r="AC187" i="37" s="1"/>
  <c r="R137" i="27"/>
  <c r="R129" i="27"/>
  <c r="R130" i="27" s="1"/>
  <c r="R139" i="27"/>
  <c r="Z94" i="37"/>
  <c r="Z93" i="37"/>
  <c r="Z91" i="37"/>
  <c r="Z90" i="37"/>
  <c r="AA89" i="37"/>
  <c r="Y26" i="37"/>
  <c r="Z27" i="37"/>
  <c r="W155" i="27"/>
  <c r="W161" i="27"/>
  <c r="W158" i="27"/>
  <c r="W164" i="27"/>
  <c r="W151" i="27" s="1"/>
  <c r="V15" i="8" s="1"/>
  <c r="Y150" i="27"/>
  <c r="Y61" i="27"/>
  <c r="Y43" i="27"/>
  <c r="Y52" i="27" s="1"/>
  <c r="Y34" i="27"/>
  <c r="Y32" i="27"/>
  <c r="Y31" i="27"/>
  <c r="Y30" i="27"/>
  <c r="Y29" i="27"/>
  <c r="Y28" i="27"/>
  <c r="Y26" i="27"/>
  <c r="Y25" i="27"/>
  <c r="Y24" i="27"/>
  <c r="Y23" i="27"/>
  <c r="Y22" i="27"/>
  <c r="Y20" i="27"/>
  <c r="Y19" i="27"/>
  <c r="Y18" i="27"/>
  <c r="Y17" i="27"/>
  <c r="Y16" i="27"/>
  <c r="Y14" i="27"/>
  <c r="Y13" i="27"/>
  <c r="Y12" i="27"/>
  <c r="Y11" i="27"/>
  <c r="Y10" i="27"/>
  <c r="Z7" i="27"/>
  <c r="X15" i="27"/>
  <c r="X27" i="27"/>
  <c r="V88" i="14"/>
  <c r="V90" i="14"/>
  <c r="V92" i="14"/>
  <c r="V94" i="14"/>
  <c r="V96" i="14"/>
  <c r="V33" i="14"/>
  <c r="V81" i="14"/>
  <c r="V83" i="14"/>
  <c r="V85" i="14"/>
  <c r="T92" i="27"/>
  <c r="T91" i="27" s="1"/>
  <c r="X212" i="37"/>
  <c r="X211" i="37"/>
  <c r="X209" i="37"/>
  <c r="X208" i="37"/>
  <c r="Y207" i="37"/>
  <c r="Y128" i="37"/>
  <c r="Y131" i="37" s="1"/>
  <c r="M43" i="38"/>
  <c r="M54" i="38" s="1"/>
  <c r="U83" i="27"/>
  <c r="U82" i="27" s="1"/>
  <c r="U97" i="27"/>
  <c r="U95" i="27"/>
  <c r="U89" i="27"/>
  <c r="U90" i="27" s="1"/>
  <c r="Y165" i="37"/>
  <c r="Y168" i="37" s="1"/>
  <c r="Z167" i="37"/>
  <c r="Z166" i="37"/>
  <c r="Z164" i="37"/>
  <c r="Z163" i="37"/>
  <c r="AA162" i="37"/>
  <c r="AA169" i="37" s="1"/>
  <c r="P107" i="27"/>
  <c r="L49" i="38"/>
  <c r="T224" i="14"/>
  <c r="T79" i="14"/>
  <c r="T100" i="14" s="1"/>
  <c r="AB112" i="37"/>
  <c r="AB111" i="37"/>
  <c r="AB109" i="37"/>
  <c r="AB108" i="37"/>
  <c r="AC107" i="37"/>
  <c r="AB76" i="37"/>
  <c r="AB75" i="37"/>
  <c r="AB73" i="37"/>
  <c r="AB72" i="37"/>
  <c r="AC71" i="37"/>
  <c r="AC78" i="37" s="1"/>
  <c r="V42" i="38"/>
  <c r="U41" i="38"/>
  <c r="Y85" i="37"/>
  <c r="Y84" i="37"/>
  <c r="Y82" i="37"/>
  <c r="Y81" i="37"/>
  <c r="Z80" i="37"/>
  <c r="Y49" i="37"/>
  <c r="Y48" i="37"/>
  <c r="Y46" i="37"/>
  <c r="Y45" i="37"/>
  <c r="Z44" i="37"/>
  <c r="Z51" i="37" s="1"/>
  <c r="X47" i="37"/>
  <c r="Q132" i="27"/>
  <c r="Q131" i="27" s="1"/>
  <c r="Q148" i="27"/>
  <c r="Q115" i="27" s="1"/>
  <c r="E30" i="5" s="1"/>
  <c r="Q140" i="27"/>
  <c r="M22" i="38"/>
  <c r="M24" i="38" s="1"/>
  <c r="M32" i="38" s="1"/>
  <c r="M34" i="38" s="1"/>
  <c r="N43" i="38" s="1"/>
  <c r="N54" i="38" s="1"/>
  <c r="U32" i="14"/>
  <c r="U53" i="14" s="1"/>
  <c r="U80" i="14"/>
  <c r="Y121" i="37"/>
  <c r="Y120" i="37"/>
  <c r="Y118" i="37"/>
  <c r="Y117" i="37"/>
  <c r="Z116" i="37"/>
  <c r="AF25" i="15"/>
  <c r="S25" i="15"/>
  <c r="N74" i="38"/>
  <c r="O69" i="38"/>
  <c r="O66" i="38"/>
  <c r="O71" i="38" s="1"/>
  <c r="P67" i="38"/>
  <c r="Z58" i="37"/>
  <c r="Z57" i="37"/>
  <c r="Z55" i="37"/>
  <c r="Z54" i="37"/>
  <c r="AA53" i="37"/>
  <c r="AA60" i="37" s="1"/>
  <c r="T25" i="17"/>
  <c r="AG25" i="17"/>
  <c r="AA103" i="37"/>
  <c r="AA99" i="37"/>
  <c r="AB98" i="37"/>
  <c r="P143" i="27"/>
  <c r="P110" i="27" s="1"/>
  <c r="C43" i="9" s="1"/>
  <c r="R119" i="27"/>
  <c r="V86" i="27"/>
  <c r="V80" i="27"/>
  <c r="V81" i="27" s="1"/>
  <c r="V88" i="27"/>
  <c r="X147" i="27"/>
  <c r="X146" i="27"/>
  <c r="X145" i="27"/>
  <c r="X144" i="27"/>
  <c r="X136" i="27"/>
  <c r="X135" i="27"/>
  <c r="X134" i="27"/>
  <c r="X133" i="27"/>
  <c r="X103" i="27"/>
  <c r="X102" i="27"/>
  <c r="X94" i="27"/>
  <c r="X93" i="27"/>
  <c r="X85" i="27"/>
  <c r="X84" i="27"/>
  <c r="X76" i="27"/>
  <c r="X75" i="27"/>
  <c r="X68" i="27"/>
  <c r="X67" i="27"/>
  <c r="X66" i="27"/>
  <c r="X62" i="27"/>
  <c r="X70" i="27"/>
  <c r="X123" i="27"/>
  <c r="X9" i="27"/>
  <c r="X21" i="27"/>
  <c r="W11" i="8" s="1"/>
  <c r="X162" i="27"/>
  <c r="X160" i="27"/>
  <c r="X156" i="27"/>
  <c r="X154" i="27"/>
  <c r="X169" i="27"/>
  <c r="X168" i="27"/>
  <c r="X167" i="27"/>
  <c r="X166" i="27"/>
  <c r="X165" i="27"/>
  <c r="X159" i="27"/>
  <c r="X157" i="27"/>
  <c r="Y55" i="14"/>
  <c r="Y73" i="14"/>
  <c r="Y72" i="14"/>
  <c r="Y71" i="14"/>
  <c r="Y70" i="14"/>
  <c r="Y69" i="14"/>
  <c r="Y68" i="14"/>
  <c r="Y67" i="14"/>
  <c r="Y66" i="14"/>
  <c r="Y65" i="14"/>
  <c r="Y62" i="14"/>
  <c r="Y61" i="14"/>
  <c r="Y60" i="14"/>
  <c r="Y59" i="14"/>
  <c r="Y58" i="14"/>
  <c r="Y57" i="14"/>
  <c r="Z6" i="14"/>
  <c r="X102" i="14"/>
  <c r="U159" i="14"/>
  <c r="U231" i="14"/>
  <c r="U86" i="14"/>
  <c r="V39" i="14"/>
  <c r="V87" i="14"/>
  <c r="W49" i="14"/>
  <c r="W96" i="14" s="1"/>
  <c r="W48" i="14"/>
  <c r="W47" i="14"/>
  <c r="W94" i="14" s="1"/>
  <c r="W46" i="14"/>
  <c r="W45" i="14"/>
  <c r="W92" i="14" s="1"/>
  <c r="W44" i="14"/>
  <c r="W43" i="14"/>
  <c r="W90" i="14" s="1"/>
  <c r="W42" i="14"/>
  <c r="W41" i="14"/>
  <c r="W88" i="14" s="1"/>
  <c r="W40" i="14"/>
  <c r="W38" i="14"/>
  <c r="W85" i="14" s="1"/>
  <c r="W37" i="14"/>
  <c r="W36" i="14"/>
  <c r="W83" i="14" s="1"/>
  <c r="W35" i="14"/>
  <c r="W34" i="14"/>
  <c r="X31" i="14"/>
  <c r="T106" i="27"/>
  <c r="T117" i="27" s="1"/>
  <c r="T104" i="27"/>
  <c r="T41" i="27" s="1"/>
  <c r="T98" i="27"/>
  <c r="T99" i="27" s="1"/>
  <c r="Z130" i="37"/>
  <c r="Z129" i="37"/>
  <c r="Z127" i="37"/>
  <c r="Z126" i="37"/>
  <c r="AA125" i="37"/>
  <c r="AB149" i="37"/>
  <c r="AB148" i="37"/>
  <c r="AB146" i="37"/>
  <c r="AB145" i="37"/>
  <c r="AC144" i="37"/>
  <c r="AC151" i="37" s="1"/>
  <c r="S101" i="27"/>
  <c r="S100" i="27" s="1"/>
  <c r="S128" i="27"/>
  <c r="S118" i="27"/>
  <c r="S126" i="27"/>
  <c r="AA176" i="37"/>
  <c r="AA175" i="37"/>
  <c r="AA173" i="37"/>
  <c r="AA172" i="37"/>
  <c r="AB171" i="37"/>
  <c r="AB178" i="37" s="1"/>
  <c r="Y158" i="37"/>
  <c r="Y157" i="37"/>
  <c r="Y155" i="37"/>
  <c r="Y154" i="37"/>
  <c r="Z153" i="37"/>
  <c r="Z160" i="37" s="1"/>
  <c r="W50" i="37"/>
  <c r="J28" i="35"/>
  <c r="V122" i="27"/>
  <c r="G29" i="35"/>
  <c r="H29" i="35"/>
  <c r="U111" i="27"/>
  <c r="F31" i="35"/>
  <c r="A30" i="35"/>
  <c r="M27" i="35"/>
  <c r="U125" i="27" s="1"/>
  <c r="U114" i="27" s="1"/>
  <c r="T32" i="8" s="1"/>
  <c r="T30" i="8" s="1"/>
  <c r="L27" i="35"/>
  <c r="U124" i="27" s="1"/>
  <c r="U113" i="27" s="1"/>
  <c r="V171" i="40" l="1"/>
  <c r="V189" i="40"/>
  <c r="U14" i="8"/>
  <c r="U13" i="8" s="1"/>
  <c r="V35" i="27"/>
  <c r="W53" i="27"/>
  <c r="T94" i="40"/>
  <c r="U81" i="40"/>
  <c r="U99" i="40" s="1"/>
  <c r="V82" i="40"/>
  <c r="V100" i="40" s="1"/>
  <c r="X58" i="27"/>
  <c r="X40" i="27" s="1"/>
  <c r="W41" i="8" s="1"/>
  <c r="W54" i="27"/>
  <c r="W36" i="27" s="1"/>
  <c r="G29" i="29"/>
  <c r="F30" i="29" s="1"/>
  <c r="Y86" i="39"/>
  <c r="K64" i="27"/>
  <c r="K55" i="27" s="1"/>
  <c r="K37" i="27" s="1"/>
  <c r="K56" i="27"/>
  <c r="K38" i="27" s="1"/>
  <c r="W39" i="27"/>
  <c r="X57" i="27"/>
  <c r="X39" i="27" s="1"/>
  <c r="L65" i="27"/>
  <c r="W152" i="40"/>
  <c r="W170" i="40" s="1"/>
  <c r="W188" i="40" s="1"/>
  <c r="G29" i="28"/>
  <c r="F30" i="28" s="1"/>
  <c r="V41" i="37"/>
  <c r="J30" i="31"/>
  <c r="BB41" i="3"/>
  <c r="Y87" i="39"/>
  <c r="X42" i="22"/>
  <c r="J30" i="29"/>
  <c r="J30" i="32"/>
  <c r="S115" i="39"/>
  <c r="S130" i="39" s="1"/>
  <c r="R34" i="8" s="1"/>
  <c r="U187" i="40"/>
  <c r="U202" i="40" s="1"/>
  <c r="U17" i="8" s="1"/>
  <c r="W93" i="39"/>
  <c r="J30" i="30"/>
  <c r="AB65" i="18"/>
  <c r="AB80" i="18" s="1"/>
  <c r="X98" i="39"/>
  <c r="X116" i="39" s="1"/>
  <c r="V169" i="40"/>
  <c r="V184" i="40" s="1"/>
  <c r="V16" i="8" s="1"/>
  <c r="V166" i="40"/>
  <c r="T97" i="39"/>
  <c r="T112" i="39" s="1"/>
  <c r="S33" i="8" s="1"/>
  <c r="T76" i="39"/>
  <c r="X24" i="22"/>
  <c r="X45" i="22"/>
  <c r="W81" i="22"/>
  <c r="W96" i="22" s="1"/>
  <c r="W60" i="22"/>
  <c r="V98" i="40"/>
  <c r="T97" i="40"/>
  <c r="T112" i="40" s="1"/>
  <c r="U79" i="40"/>
  <c r="X87" i="39"/>
  <c r="X86" i="39"/>
  <c r="Y84" i="39"/>
  <c r="X84" i="39"/>
  <c r="W83" i="39"/>
  <c r="S52" i="38"/>
  <c r="L88" i="38"/>
  <c r="L91" i="38" s="1"/>
  <c r="J30" i="28"/>
  <c r="W40" i="37"/>
  <c r="X36" i="37"/>
  <c r="W39" i="37"/>
  <c r="T46" i="38"/>
  <c r="X161" i="27"/>
  <c r="X24" i="37"/>
  <c r="Y35" i="37" s="1"/>
  <c r="Y40" i="8" s="1"/>
  <c r="W153" i="27"/>
  <c r="X20" i="37"/>
  <c r="Y34" i="37" s="1"/>
  <c r="Y39" i="8" s="1"/>
  <c r="J31" i="46"/>
  <c r="AA74" i="40"/>
  <c r="AA110" i="40" s="1"/>
  <c r="V71" i="40"/>
  <c r="V107" i="40" s="1"/>
  <c r="V65" i="40"/>
  <c r="V101" i="40" s="1"/>
  <c r="V61" i="40"/>
  <c r="V73" i="40"/>
  <c r="V109" i="40" s="1"/>
  <c r="AA72" i="40"/>
  <c r="AA108" i="40" s="1"/>
  <c r="V67" i="40"/>
  <c r="V103" i="40" s="1"/>
  <c r="W66" i="40"/>
  <c r="W102" i="40" s="1"/>
  <c r="T43" i="39"/>
  <c r="J91" i="38"/>
  <c r="N68" i="38"/>
  <c r="N70" i="38" s="1"/>
  <c r="N77" i="38"/>
  <c r="O19" i="8" s="1"/>
  <c r="O21" i="8" s="1"/>
  <c r="N62" i="38"/>
  <c r="N59" i="38"/>
  <c r="N80" i="38"/>
  <c r="O43" i="8" s="1"/>
  <c r="O72" i="38"/>
  <c r="O73" i="38" s="1"/>
  <c r="O74" i="38" s="1"/>
  <c r="Y21" i="27"/>
  <c r="X11" i="8" s="1"/>
  <c r="X26" i="40"/>
  <c r="X134" i="40" s="1"/>
  <c r="AB36" i="40"/>
  <c r="AB144" i="40" s="1"/>
  <c r="X33" i="40"/>
  <c r="X141" i="40" s="1"/>
  <c r="X32" i="40"/>
  <c r="X140" i="40" s="1"/>
  <c r="AB20" i="39"/>
  <c r="AB38" i="39" s="1"/>
  <c r="AB56" i="39" s="1"/>
  <c r="AB92" i="39" s="1"/>
  <c r="E39" i="15"/>
  <c r="G39" i="15" s="1"/>
  <c r="W31" i="40"/>
  <c r="W139" i="40" s="1"/>
  <c r="AC61" i="18"/>
  <c r="Q40" i="3"/>
  <c r="AC59" i="18"/>
  <c r="Q38" i="3"/>
  <c r="AC57" i="18"/>
  <c r="Q36" i="3"/>
  <c r="AD36" i="22"/>
  <c r="AV53" i="3"/>
  <c r="V53" i="3"/>
  <c r="A32" i="45"/>
  <c r="F33" i="45"/>
  <c r="Y29" i="22"/>
  <c r="Y47" i="22" s="1"/>
  <c r="Y83" i="22" s="1"/>
  <c r="BC28" i="3"/>
  <c r="AC28" i="3"/>
  <c r="W13" i="39"/>
  <c r="W31" i="39" s="1"/>
  <c r="W49" i="39" s="1"/>
  <c r="W85" i="39" s="1"/>
  <c r="E31" i="31"/>
  <c r="I31" i="31" s="1"/>
  <c r="D32" i="31"/>
  <c r="H31" i="31"/>
  <c r="Y12" i="40"/>
  <c r="AP31" i="3"/>
  <c r="AG31" i="15" s="1"/>
  <c r="AU31" i="15" s="1"/>
  <c r="AC18" i="40"/>
  <c r="AH55" i="3"/>
  <c r="Y55" i="15" s="1"/>
  <c r="AM55" i="15" s="1"/>
  <c r="AD18" i="39" s="1"/>
  <c r="AD36" i="39" s="1"/>
  <c r="AD54" i="39" s="1"/>
  <c r="Z34" i="22"/>
  <c r="BD33" i="3"/>
  <c r="AD33" i="3"/>
  <c r="Z30" i="22"/>
  <c r="Z48" i="22" s="1"/>
  <c r="Z84" i="22" s="1"/>
  <c r="BD29" i="3"/>
  <c r="AD29" i="3"/>
  <c r="Y33" i="22"/>
  <c r="BC32" i="3"/>
  <c r="AC32" i="3"/>
  <c r="W39" i="40"/>
  <c r="W147" i="40" s="1"/>
  <c r="W35" i="40"/>
  <c r="W143" i="40" s="1"/>
  <c r="AC51" i="18"/>
  <c r="Q30" i="3"/>
  <c r="AB34" i="40"/>
  <c r="AB142" i="40" s="1"/>
  <c r="V40" i="40"/>
  <c r="X28" i="40"/>
  <c r="X136" i="40" s="1"/>
  <c r="X154" i="40" s="1"/>
  <c r="X172" i="40" s="1"/>
  <c r="X190" i="40" s="1"/>
  <c r="E31" i="29"/>
  <c r="I31" i="29" s="1"/>
  <c r="D32" i="29"/>
  <c r="H31" i="29"/>
  <c r="X19" i="40"/>
  <c r="AO38" i="3"/>
  <c r="AF38" i="15" s="1"/>
  <c r="AT38" i="15" s="1"/>
  <c r="Y19" i="39" s="1"/>
  <c r="Y37" i="39" s="1"/>
  <c r="Y55" i="39" s="1"/>
  <c r="W22" i="40"/>
  <c r="W25" i="40"/>
  <c r="W61" i="40" s="1"/>
  <c r="W79" i="40" s="1"/>
  <c r="W29" i="40"/>
  <c r="W137" i="40" s="1"/>
  <c r="AC16" i="40"/>
  <c r="AH53" i="3"/>
  <c r="Y53" i="15" s="1"/>
  <c r="AM53" i="15" s="1"/>
  <c r="AD16" i="39" s="1"/>
  <c r="AD34" i="39" s="1"/>
  <c r="AD52" i="39" s="1"/>
  <c r="X57" i="15"/>
  <c r="AL57" i="15" s="1"/>
  <c r="W19" i="39"/>
  <c r="W37" i="39" s="1"/>
  <c r="W55" i="39" s="1"/>
  <c r="W91" i="39" s="1"/>
  <c r="AE52" i="18"/>
  <c r="R31" i="3"/>
  <c r="AE66" i="18"/>
  <c r="R27" i="3"/>
  <c r="E32" i="46"/>
  <c r="I32" i="46" s="1"/>
  <c r="D33" i="46"/>
  <c r="AI58" i="18"/>
  <c r="J55" i="3"/>
  <c r="D34" i="45"/>
  <c r="E33" i="45"/>
  <c r="I33" i="45" s="1"/>
  <c r="AE55" i="18"/>
  <c r="R34" i="3"/>
  <c r="Y10" i="40"/>
  <c r="AP29" i="3"/>
  <c r="AG29" i="15" s="1"/>
  <c r="AU29" i="15" s="1"/>
  <c r="Z10" i="39" s="1"/>
  <c r="Z28" i="39" s="1"/>
  <c r="Z46" i="39" s="1"/>
  <c r="Z82" i="39" s="1"/>
  <c r="Q26" i="3"/>
  <c r="AB62" i="18"/>
  <c r="X11" i="40"/>
  <c r="AO30" i="3"/>
  <c r="AF30" i="15" s="1"/>
  <c r="AT30" i="15" s="1"/>
  <c r="Y11" i="39" s="1"/>
  <c r="Y29" i="39" s="1"/>
  <c r="Y47" i="39" s="1"/>
  <c r="Y9" i="22"/>
  <c r="S41" i="15"/>
  <c r="W68" i="40"/>
  <c r="W104" i="40" s="1"/>
  <c r="W64" i="40"/>
  <c r="W27" i="40"/>
  <c r="W135" i="40" s="1"/>
  <c r="W153" i="40" s="1"/>
  <c r="W171" i="40" s="1"/>
  <c r="W189" i="40" s="1"/>
  <c r="AI60" i="18"/>
  <c r="J57" i="3"/>
  <c r="E31" i="28"/>
  <c r="I31" i="28" s="1"/>
  <c r="D32" i="28"/>
  <c r="H31" i="28"/>
  <c r="Y8" i="39"/>
  <c r="Y26" i="39" s="1"/>
  <c r="Y44" i="39" s="1"/>
  <c r="Z62" i="39" s="1"/>
  <c r="Z98" i="39" s="1"/>
  <c r="Z116" i="39" s="1"/>
  <c r="X55" i="15"/>
  <c r="AL55" i="15" s="1"/>
  <c r="V63" i="40"/>
  <c r="Y41" i="22"/>
  <c r="BC40" i="3"/>
  <c r="AC40" i="3"/>
  <c r="Y39" i="22"/>
  <c r="BC38" i="3"/>
  <c r="AC38" i="3"/>
  <c r="Y37" i="22"/>
  <c r="BC36" i="3"/>
  <c r="AC36" i="3"/>
  <c r="W62" i="40"/>
  <c r="D35" i="35"/>
  <c r="E34" i="35"/>
  <c r="I34" i="35" s="1"/>
  <c r="AI56" i="18"/>
  <c r="J53" i="3"/>
  <c r="H31" i="45"/>
  <c r="J31" i="45" s="1"/>
  <c r="G31" i="45"/>
  <c r="AC67" i="18"/>
  <c r="Q28" i="3"/>
  <c r="E31" i="30"/>
  <c r="I31" i="30" s="1"/>
  <c r="D32" i="30"/>
  <c r="H31" i="30"/>
  <c r="Y8" i="40"/>
  <c r="AP27" i="3"/>
  <c r="AG27" i="15" s="1"/>
  <c r="AU27" i="15" s="1"/>
  <c r="Z8" i="39" s="1"/>
  <c r="Z26" i="39" s="1"/>
  <c r="Z44" i="39" s="1"/>
  <c r="Y15" i="40"/>
  <c r="AP34" i="3"/>
  <c r="AG34" i="15" s="1"/>
  <c r="AU34" i="15" s="1"/>
  <c r="Z15" i="39" s="1"/>
  <c r="Z33" i="39" s="1"/>
  <c r="Z51" i="39" s="1"/>
  <c r="Z87" i="39" s="1"/>
  <c r="AB16" i="39"/>
  <c r="AB34" i="39" s="1"/>
  <c r="AB52" i="39" s="1"/>
  <c r="AB88" i="39" s="1"/>
  <c r="E35" i="15"/>
  <c r="G35" i="15" s="1"/>
  <c r="AE54" i="18"/>
  <c r="R33" i="3"/>
  <c r="R29" i="3"/>
  <c r="U22" i="39"/>
  <c r="U25" i="39"/>
  <c r="U40" i="39" s="1"/>
  <c r="S33" i="38" s="1"/>
  <c r="AC53" i="18"/>
  <c r="Q32" i="3"/>
  <c r="AE40" i="15"/>
  <c r="AS40" i="15" s="1"/>
  <c r="X17" i="39"/>
  <c r="X35" i="39" s="1"/>
  <c r="X53" i="39" s="1"/>
  <c r="X89" i="39" s="1"/>
  <c r="X7" i="40"/>
  <c r="AB41" i="3"/>
  <c r="AO26" i="3"/>
  <c r="Y31" i="22"/>
  <c r="BC30" i="3"/>
  <c r="AC30" i="3"/>
  <c r="W69" i="40"/>
  <c r="W105" i="40" s="1"/>
  <c r="X53" i="15"/>
  <c r="AL53" i="15" s="1"/>
  <c r="AC20" i="40"/>
  <c r="AH57" i="3"/>
  <c r="Y57" i="15" s="1"/>
  <c r="AM57" i="15" s="1"/>
  <c r="AD20" i="39" s="1"/>
  <c r="AD38" i="39" s="1"/>
  <c r="AD56" i="39" s="1"/>
  <c r="V75" i="40"/>
  <c r="V111" i="40" s="1"/>
  <c r="X30" i="40"/>
  <c r="X138" i="40" s="1"/>
  <c r="V148" i="40"/>
  <c r="AD41" i="15"/>
  <c r="AR26" i="15"/>
  <c r="W9" i="39"/>
  <c r="W27" i="39" s="1"/>
  <c r="W45" i="39" s="1"/>
  <c r="W81" i="39" s="1"/>
  <c r="X21" i="40"/>
  <c r="AO40" i="3"/>
  <c r="AF40" i="15" s="1"/>
  <c r="AT40" i="15" s="1"/>
  <c r="Y21" i="39" s="1"/>
  <c r="Y39" i="39" s="1"/>
  <c r="Y57" i="39" s="1"/>
  <c r="X17" i="40"/>
  <c r="AO36" i="3"/>
  <c r="AF36" i="15" s="1"/>
  <c r="AT36" i="15" s="1"/>
  <c r="Y17" i="39" s="1"/>
  <c r="Y35" i="39" s="1"/>
  <c r="Y53" i="39" s="1"/>
  <c r="AN41" i="3"/>
  <c r="AE26" i="15"/>
  <c r="AE30" i="15"/>
  <c r="AS30" i="15" s="1"/>
  <c r="S58" i="39"/>
  <c r="S79" i="39"/>
  <c r="S94" i="39" s="1"/>
  <c r="AB18" i="39"/>
  <c r="AB36" i="39" s="1"/>
  <c r="AB54" i="39" s="1"/>
  <c r="AB90" i="39" s="1"/>
  <c r="E37" i="15"/>
  <c r="G37" i="15" s="1"/>
  <c r="M30" i="45"/>
  <c r="L30" i="45"/>
  <c r="X9" i="40"/>
  <c r="AO28" i="3"/>
  <c r="AF28" i="15" s="1"/>
  <c r="AT28" i="15" s="1"/>
  <c r="Y9" i="39" s="1"/>
  <c r="Y27" i="39" s="1"/>
  <c r="Y45" i="39" s="1"/>
  <c r="V7" i="39"/>
  <c r="AQ41" i="15"/>
  <c r="T37" i="38"/>
  <c r="T38" i="38"/>
  <c r="U76" i="40"/>
  <c r="AB38" i="40"/>
  <c r="AB146" i="40" s="1"/>
  <c r="Z32" i="22"/>
  <c r="BD31" i="3"/>
  <c r="AD31" i="3"/>
  <c r="Z28" i="22"/>
  <c r="Z46" i="22" s="1"/>
  <c r="Z82" i="22" s="1"/>
  <c r="BD27" i="3"/>
  <c r="AD27" i="3"/>
  <c r="AD38" i="22"/>
  <c r="AV55" i="3"/>
  <c r="V55" i="3"/>
  <c r="Z35" i="22"/>
  <c r="BD34" i="3"/>
  <c r="AD34" i="3"/>
  <c r="AA70" i="40"/>
  <c r="AA106" i="40" s="1"/>
  <c r="Y14" i="40"/>
  <c r="AP33" i="3"/>
  <c r="AG33" i="15" s="1"/>
  <c r="AU33" i="15" s="1"/>
  <c r="Z14" i="39" s="1"/>
  <c r="Z32" i="39" s="1"/>
  <c r="Z50" i="39" s="1"/>
  <c r="Z86" i="39" s="1"/>
  <c r="X13" i="40"/>
  <c r="AO32" i="3"/>
  <c r="AF32" i="15" s="1"/>
  <c r="AT32" i="15" s="1"/>
  <c r="Y13" i="39" s="1"/>
  <c r="Y31" i="39" s="1"/>
  <c r="Y49" i="39" s="1"/>
  <c r="W37" i="40"/>
  <c r="W145" i="40" s="1"/>
  <c r="Y27" i="22"/>
  <c r="P41" i="3"/>
  <c r="BC26" i="3"/>
  <c r="AC26" i="3"/>
  <c r="AB44" i="18"/>
  <c r="AC29" i="18"/>
  <c r="T26" i="15"/>
  <c r="E31" i="32"/>
  <c r="I31" i="32" s="1"/>
  <c r="D32" i="32"/>
  <c r="H31" i="32"/>
  <c r="AD40" i="22"/>
  <c r="AV57" i="3"/>
  <c r="V57" i="3"/>
  <c r="K91" i="38"/>
  <c r="M25" i="38"/>
  <c r="N35" i="8" s="1"/>
  <c r="F34" i="46"/>
  <c r="A33" i="46"/>
  <c r="X112" i="27"/>
  <c r="W42" i="8" s="1"/>
  <c r="L31" i="46"/>
  <c r="M31" i="46"/>
  <c r="H32" i="46"/>
  <c r="G32" i="46"/>
  <c r="G34" i="30"/>
  <c r="F35" i="30"/>
  <c r="Y201" i="37"/>
  <c r="Y204" i="37" s="1"/>
  <c r="AB147" i="37"/>
  <c r="AB150" i="37" s="1"/>
  <c r="X63" i="27"/>
  <c r="Y119" i="37"/>
  <c r="Y122" i="37" s="1"/>
  <c r="Y9" i="27"/>
  <c r="X9" i="8" s="1"/>
  <c r="F37" i="32"/>
  <c r="G36" i="32"/>
  <c r="G33" i="31"/>
  <c r="F34" i="31"/>
  <c r="Y83" i="37"/>
  <c r="Y86" i="37" s="1"/>
  <c r="AB110" i="37"/>
  <c r="AB113" i="37" s="1"/>
  <c r="Y15" i="27"/>
  <c r="X10" i="8" s="1"/>
  <c r="X138" i="37"/>
  <c r="X141" i="37" s="1"/>
  <c r="Y219" i="37"/>
  <c r="Y222" i="37" s="1"/>
  <c r="Y156" i="37"/>
  <c r="Y159" i="37" s="1"/>
  <c r="Z165" i="37"/>
  <c r="Z168" i="37" s="1"/>
  <c r="X210" i="37"/>
  <c r="X213" i="37" s="1"/>
  <c r="Y192" i="37"/>
  <c r="Y195" i="37" s="1"/>
  <c r="Z15" i="37"/>
  <c r="P33" i="5"/>
  <c r="Z8" i="37"/>
  <c r="P24" i="5"/>
  <c r="AA7" i="37"/>
  <c r="C23" i="5"/>
  <c r="AC23" i="5" s="1"/>
  <c r="AA14" i="37"/>
  <c r="E47" i="5"/>
  <c r="C32" i="5"/>
  <c r="AC32" i="5" s="1"/>
  <c r="AA16" i="37"/>
  <c r="E49" i="5"/>
  <c r="C34" i="5"/>
  <c r="AC34" i="5" s="1"/>
  <c r="AA11" i="37"/>
  <c r="E42" i="5"/>
  <c r="C27" i="5"/>
  <c r="AC27" i="5" s="1"/>
  <c r="AA9" i="37"/>
  <c r="E40" i="5"/>
  <c r="C25" i="5"/>
  <c r="AC25" i="5" s="1"/>
  <c r="Z10" i="37"/>
  <c r="P26" i="5"/>
  <c r="Y20" i="38"/>
  <c r="Z12" i="37"/>
  <c r="E29" i="5"/>
  <c r="AA153" i="37"/>
  <c r="AA160" i="37" s="1"/>
  <c r="Z158" i="37"/>
  <c r="Z157" i="37"/>
  <c r="Z155" i="37"/>
  <c r="Z154" i="37"/>
  <c r="AD144" i="37"/>
  <c r="AD151" i="37" s="1"/>
  <c r="AC149" i="37"/>
  <c r="AC148" i="37"/>
  <c r="AC146" i="37"/>
  <c r="AC145" i="37"/>
  <c r="AB125" i="37"/>
  <c r="AA130" i="37"/>
  <c r="AA129" i="37"/>
  <c r="AA127" i="37"/>
  <c r="AA126" i="37"/>
  <c r="Z128" i="37"/>
  <c r="Z131" i="37" s="1"/>
  <c r="W33" i="14"/>
  <c r="W81" i="14"/>
  <c r="X158" i="27"/>
  <c r="X164" i="27"/>
  <c r="X153" i="27" s="1"/>
  <c r="W9" i="8"/>
  <c r="X8" i="27"/>
  <c r="X77" i="27"/>
  <c r="X71" i="27"/>
  <c r="X72" i="27" s="1"/>
  <c r="X79" i="27"/>
  <c r="V95" i="27"/>
  <c r="V89" i="27"/>
  <c r="V90" i="27" s="1"/>
  <c r="V97" i="27"/>
  <c r="R121" i="27"/>
  <c r="R120" i="27" s="1"/>
  <c r="S119" i="27"/>
  <c r="P142" i="27"/>
  <c r="P109" i="27" s="1"/>
  <c r="C37" i="9" s="1"/>
  <c r="AC98" i="37"/>
  <c r="AB103" i="37"/>
  <c r="AB99" i="37"/>
  <c r="AH25" i="17"/>
  <c r="U25" i="17"/>
  <c r="AB53" i="37"/>
  <c r="AB60" i="37" s="1"/>
  <c r="AA58" i="37"/>
  <c r="AA57" i="37"/>
  <c r="AA55" i="37"/>
  <c r="AA54" i="37"/>
  <c r="Z56" i="37"/>
  <c r="Z59" i="37" s="1"/>
  <c r="Q67" i="38"/>
  <c r="P69" i="38"/>
  <c r="P66" i="38"/>
  <c r="P71" i="38" s="1"/>
  <c r="U224" i="14"/>
  <c r="U79" i="14"/>
  <c r="U100" i="14" s="1"/>
  <c r="M49" i="38"/>
  <c r="Z49" i="37"/>
  <c r="Z48" i="37"/>
  <c r="Z46" i="37"/>
  <c r="Z45" i="37"/>
  <c r="AA44" i="37"/>
  <c r="AA51" i="37" s="1"/>
  <c r="Y47" i="37"/>
  <c r="AD71" i="37"/>
  <c r="AD78" i="37" s="1"/>
  <c r="AC76" i="37"/>
  <c r="AC75" i="37"/>
  <c r="AC73" i="37"/>
  <c r="AC72" i="37"/>
  <c r="AB74" i="37"/>
  <c r="AB77" i="37" s="1"/>
  <c r="O27" i="8"/>
  <c r="O24" i="8" s="1"/>
  <c r="C77" i="6"/>
  <c r="Z43" i="27"/>
  <c r="Z52" i="27" s="1"/>
  <c r="Z34" i="27"/>
  <c r="Z32" i="27"/>
  <c r="Z31" i="27"/>
  <c r="Z30" i="27"/>
  <c r="Z29" i="27"/>
  <c r="Z28" i="27"/>
  <c r="Z26" i="27"/>
  <c r="Z25" i="27"/>
  <c r="Z24" i="27"/>
  <c r="Z23" i="27"/>
  <c r="Z22" i="27"/>
  <c r="Z20" i="27"/>
  <c r="Z19" i="27"/>
  <c r="Z18" i="27"/>
  <c r="Z17" i="27"/>
  <c r="Z16" i="27"/>
  <c r="Z14" i="27"/>
  <c r="Z13" i="27"/>
  <c r="Z12" i="27"/>
  <c r="Z11" i="27"/>
  <c r="Z10" i="27"/>
  <c r="AA7" i="27"/>
  <c r="Z150" i="27"/>
  <c r="Z61" i="27"/>
  <c r="Y27" i="27"/>
  <c r="X12" i="8" s="1"/>
  <c r="Y169" i="27"/>
  <c r="Y168" i="27"/>
  <c r="Y167" i="27"/>
  <c r="Y166" i="27"/>
  <c r="Y165" i="27"/>
  <c r="Y159" i="27"/>
  <c r="Y157" i="27"/>
  <c r="Y162" i="27"/>
  <c r="Y160" i="27"/>
  <c r="Y156" i="27"/>
  <c r="Y154" i="27"/>
  <c r="W152" i="27"/>
  <c r="AA27" i="37"/>
  <c r="Z26" i="37"/>
  <c r="AB89" i="37"/>
  <c r="AA94" i="37"/>
  <c r="AA93" i="37"/>
  <c r="AA91" i="37"/>
  <c r="AA90" i="37"/>
  <c r="Z92" i="37"/>
  <c r="Z95" i="37" s="1"/>
  <c r="R132" i="27"/>
  <c r="R131" i="27" s="1"/>
  <c r="AD180" i="37"/>
  <c r="AD187" i="37" s="1"/>
  <c r="AC185" i="37"/>
  <c r="AC184" i="37"/>
  <c r="AC182" i="37"/>
  <c r="AC181" i="37"/>
  <c r="AB183" i="37"/>
  <c r="AB186" i="37" s="1"/>
  <c r="Y140" i="37"/>
  <c r="Y139" i="37"/>
  <c r="Y137" i="37"/>
  <c r="Y136" i="37"/>
  <c r="Z135" i="37"/>
  <c r="Z142" i="37" s="1"/>
  <c r="AC62" i="37"/>
  <c r="AC69" i="37" s="1"/>
  <c r="AB67" i="37"/>
  <c r="AB66" i="37"/>
  <c r="AB64" i="37"/>
  <c r="AB63" i="37"/>
  <c r="AA65" i="37"/>
  <c r="AA68" i="37" s="1"/>
  <c r="W45" i="8"/>
  <c r="W88" i="27"/>
  <c r="W86" i="27"/>
  <c r="W80" i="27"/>
  <c r="W81" i="27" s="1"/>
  <c r="AC171" i="37"/>
  <c r="AC178" i="37" s="1"/>
  <c r="AB176" i="37"/>
  <c r="AB175" i="37"/>
  <c r="AB173" i="37"/>
  <c r="AB172" i="37"/>
  <c r="AA174" i="37"/>
  <c r="AA177" i="37" s="1"/>
  <c r="S139" i="27"/>
  <c r="S137" i="27"/>
  <c r="S129" i="27"/>
  <c r="S130" i="27" s="1"/>
  <c r="T101" i="27"/>
  <c r="T100" i="27" s="1"/>
  <c r="T126" i="27"/>
  <c r="T128" i="27"/>
  <c r="T118" i="27"/>
  <c r="X38" i="14"/>
  <c r="X85" i="14" s="1"/>
  <c r="X37" i="14"/>
  <c r="X84" i="14" s="1"/>
  <c r="X36" i="14"/>
  <c r="X83" i="14" s="1"/>
  <c r="X35" i="14"/>
  <c r="X82" i="14" s="1"/>
  <c r="X34" i="14"/>
  <c r="Y31" i="14"/>
  <c r="X49" i="14"/>
  <c r="X96" i="14" s="1"/>
  <c r="X48" i="14"/>
  <c r="X95" i="14" s="1"/>
  <c r="X47" i="14"/>
  <c r="X94" i="14" s="1"/>
  <c r="X46" i="14"/>
  <c r="X93" i="14" s="1"/>
  <c r="X45" i="14"/>
  <c r="X92" i="14" s="1"/>
  <c r="X44" i="14"/>
  <c r="X91" i="14" s="1"/>
  <c r="X43" i="14"/>
  <c r="X90" i="14" s="1"/>
  <c r="X42" i="14"/>
  <c r="X89" i="14" s="1"/>
  <c r="X41" i="14"/>
  <c r="X88" i="14" s="1"/>
  <c r="X40" i="14"/>
  <c r="W82" i="14"/>
  <c r="W84" i="14"/>
  <c r="W39" i="14"/>
  <c r="W87" i="14"/>
  <c r="W89" i="14"/>
  <c r="W91" i="14"/>
  <c r="W93" i="14"/>
  <c r="W95" i="14"/>
  <c r="V231" i="14"/>
  <c r="V159" i="14"/>
  <c r="V86" i="14"/>
  <c r="Y102" i="14"/>
  <c r="Z73" i="14"/>
  <c r="Z72" i="14"/>
  <c r="Z71" i="14"/>
  <c r="Z70" i="14"/>
  <c r="Z69" i="14"/>
  <c r="Z68" i="14"/>
  <c r="Z67" i="14"/>
  <c r="Z66" i="14"/>
  <c r="Z65" i="14"/>
  <c r="Z62" i="14"/>
  <c r="Z61" i="14"/>
  <c r="Z60" i="14"/>
  <c r="Z59" i="14"/>
  <c r="Z58" i="14"/>
  <c r="Z57" i="14"/>
  <c r="AA6" i="14"/>
  <c r="Z55" i="14"/>
  <c r="X151" i="27"/>
  <c r="W15" i="8" s="1"/>
  <c r="X155" i="27"/>
  <c r="V83" i="27"/>
  <c r="V82" i="27" s="1"/>
  <c r="T25" i="15"/>
  <c r="AG25" i="15"/>
  <c r="AA116" i="37"/>
  <c r="Z121" i="37"/>
  <c r="Z120" i="37"/>
  <c r="Z118" i="37"/>
  <c r="Z117" i="37"/>
  <c r="Q141" i="27"/>
  <c r="Q107" i="27"/>
  <c r="X50" i="37"/>
  <c r="AA80" i="37"/>
  <c r="Z85" i="37"/>
  <c r="Z84" i="37"/>
  <c r="Z82" i="37"/>
  <c r="Z81" i="37"/>
  <c r="V41" i="38"/>
  <c r="W42" i="38"/>
  <c r="AD107" i="37"/>
  <c r="AC112" i="37"/>
  <c r="AC111" i="37"/>
  <c r="AC109" i="37"/>
  <c r="AC108" i="37"/>
  <c r="AB162" i="37"/>
  <c r="AB169" i="37" s="1"/>
  <c r="AA167" i="37"/>
  <c r="AA166" i="37"/>
  <c r="AA164" i="37"/>
  <c r="AA163" i="37"/>
  <c r="U92" i="27"/>
  <c r="U91" i="27" s="1"/>
  <c r="U106" i="27"/>
  <c r="U117" i="27" s="1"/>
  <c r="U104" i="27"/>
  <c r="U41" i="27" s="1"/>
  <c r="U98" i="27"/>
  <c r="U99" i="27" s="1"/>
  <c r="M68" i="38"/>
  <c r="M70" i="38" s="1"/>
  <c r="M62" i="38"/>
  <c r="M59" i="38"/>
  <c r="M80" i="38"/>
  <c r="M77" i="38"/>
  <c r="Z207" i="37"/>
  <c r="Y212" i="37"/>
  <c r="Y211" i="37"/>
  <c r="Y209" i="37"/>
  <c r="Y208" i="37"/>
  <c r="V32" i="14"/>
  <c r="V53" i="14" s="1"/>
  <c r="V80" i="14"/>
  <c r="W12" i="8"/>
  <c r="W10" i="8"/>
  <c r="Y147" i="27"/>
  <c r="Y146" i="27"/>
  <c r="Y145" i="27"/>
  <c r="Y144" i="27"/>
  <c r="Y70" i="27"/>
  <c r="Y136" i="27"/>
  <c r="Y135" i="27"/>
  <c r="Y134" i="27"/>
  <c r="Y133" i="27"/>
  <c r="Y103" i="27"/>
  <c r="Y102" i="27"/>
  <c r="Y94" i="27"/>
  <c r="Y93" i="27"/>
  <c r="Y85" i="27"/>
  <c r="Y84" i="27"/>
  <c r="Y76" i="27"/>
  <c r="Y75" i="27"/>
  <c r="Y68" i="27"/>
  <c r="Y67" i="27"/>
  <c r="Y66" i="27"/>
  <c r="Y62" i="27"/>
  <c r="Y123" i="27"/>
  <c r="R148" i="27"/>
  <c r="R115" i="27" s="1"/>
  <c r="F30" i="5" s="1"/>
  <c r="F29" i="5" s="1"/>
  <c r="R140" i="27"/>
  <c r="AA189" i="37"/>
  <c r="Z194" i="37"/>
  <c r="Z193" i="37"/>
  <c r="Z191" i="37"/>
  <c r="Z190" i="37"/>
  <c r="AA198" i="37"/>
  <c r="Z203" i="37"/>
  <c r="Z202" i="37"/>
  <c r="Z200" i="37"/>
  <c r="Z199" i="37"/>
  <c r="Y78" i="8"/>
  <c r="X79" i="8"/>
  <c r="AA216" i="37"/>
  <c r="Z221" i="37"/>
  <c r="Z220" i="37"/>
  <c r="Z218" i="37"/>
  <c r="Z217" i="37"/>
  <c r="N21" i="38"/>
  <c r="P20" i="5"/>
  <c r="O13" i="37"/>
  <c r="O17" i="37" s="1"/>
  <c r="N19" i="38" s="1"/>
  <c r="C14" i="5"/>
  <c r="G30" i="35"/>
  <c r="H30" i="35"/>
  <c r="J29" i="35"/>
  <c r="W122" i="27"/>
  <c r="M28" i="35"/>
  <c r="V125" i="27" s="1"/>
  <c r="V114" i="27" s="1"/>
  <c r="U32" i="8" s="1"/>
  <c r="U30" i="8" s="1"/>
  <c r="L28" i="35"/>
  <c r="V124" i="27" s="1"/>
  <c r="V113" i="27" s="1"/>
  <c r="T31" i="38" s="1"/>
  <c r="S31" i="38"/>
  <c r="F32" i="35"/>
  <c r="A31" i="35"/>
  <c r="V111" i="27"/>
  <c r="V14" i="8" l="1"/>
  <c r="V13" i="8" s="1"/>
  <c r="W35" i="27"/>
  <c r="X53" i="27"/>
  <c r="U94" i="40"/>
  <c r="V81" i="40"/>
  <c r="V99" i="40" s="1"/>
  <c r="W82" i="40"/>
  <c r="W100" i="40" s="1"/>
  <c r="Y58" i="27"/>
  <c r="Y40" i="27" s="1"/>
  <c r="X41" i="8" s="1"/>
  <c r="G30" i="29"/>
  <c r="F31" i="29" s="1"/>
  <c r="Y89" i="39"/>
  <c r="Y42" i="22"/>
  <c r="AE68" i="18"/>
  <c r="BC41" i="3"/>
  <c r="Y57" i="27"/>
  <c r="Y39" i="27" s="1"/>
  <c r="M65" i="27"/>
  <c r="L56" i="27"/>
  <c r="L38" i="27" s="1"/>
  <c r="L64" i="27"/>
  <c r="L55" i="27" s="1"/>
  <c r="L37" i="27" s="1"/>
  <c r="W31" i="8"/>
  <c r="X54" i="27"/>
  <c r="X36" i="27" s="1"/>
  <c r="X152" i="40"/>
  <c r="X170" i="40" s="1"/>
  <c r="X188" i="40" s="1"/>
  <c r="W80" i="40"/>
  <c r="AC65" i="18"/>
  <c r="AC80" i="18" s="1"/>
  <c r="G30" i="28"/>
  <c r="F31" i="28" s="1"/>
  <c r="Y85" i="39"/>
  <c r="J31" i="29"/>
  <c r="V187" i="40"/>
  <c r="V202" i="40" s="1"/>
  <c r="V17" i="8" s="1"/>
  <c r="J31" i="32"/>
  <c r="T115" i="39"/>
  <c r="T130" i="39" s="1"/>
  <c r="S34" i="8" s="1"/>
  <c r="Z80" i="39"/>
  <c r="AB62" i="39"/>
  <c r="Y80" i="39"/>
  <c r="AA62" i="39"/>
  <c r="AA98" i="39" s="1"/>
  <c r="AA116" i="39" s="1"/>
  <c r="T58" i="39"/>
  <c r="U61" i="39"/>
  <c r="Y24" i="22"/>
  <c r="Y45" i="22"/>
  <c r="X60" i="22"/>
  <c r="X81" i="22"/>
  <c r="X96" i="22" s="1"/>
  <c r="V79" i="40"/>
  <c r="U97" i="40"/>
  <c r="U112" i="40" s="1"/>
  <c r="Y91" i="39"/>
  <c r="X91" i="39"/>
  <c r="X85" i="39"/>
  <c r="Y81" i="39"/>
  <c r="X81" i="39"/>
  <c r="X40" i="37"/>
  <c r="Y36" i="37"/>
  <c r="L94" i="38"/>
  <c r="J31" i="30"/>
  <c r="J31" i="28"/>
  <c r="J31" i="31"/>
  <c r="W75" i="40"/>
  <c r="W111" i="40" s="1"/>
  <c r="X39" i="37"/>
  <c r="W41" i="37"/>
  <c r="X152" i="27"/>
  <c r="T52" i="38"/>
  <c r="W65" i="40"/>
  <c r="W101" i="40" s="1"/>
  <c r="J32" i="46"/>
  <c r="U46" i="38"/>
  <c r="T79" i="39"/>
  <c r="T94" i="39" s="1"/>
  <c r="W71" i="40"/>
  <c r="W107" i="40" s="1"/>
  <c r="AB70" i="40"/>
  <c r="AB106" i="40" s="1"/>
  <c r="X66" i="40"/>
  <c r="X102" i="40" s="1"/>
  <c r="X64" i="40"/>
  <c r="W63" i="40"/>
  <c r="U43" i="39"/>
  <c r="P72" i="38"/>
  <c r="P73" i="38" s="1"/>
  <c r="P74" i="38" s="1"/>
  <c r="AD20" i="40"/>
  <c r="AI57" i="3"/>
  <c r="Z57" i="15" s="1"/>
  <c r="AN57" i="15" s="1"/>
  <c r="AE20" i="39" s="1"/>
  <c r="AE38" i="39" s="1"/>
  <c r="AE56" i="39" s="1"/>
  <c r="AC44" i="18"/>
  <c r="AE29" i="18"/>
  <c r="U26" i="15"/>
  <c r="X31" i="40"/>
  <c r="X139" i="40" s="1"/>
  <c r="AD18" i="40"/>
  <c r="AI55" i="3"/>
  <c r="Z12" i="40"/>
  <c r="AQ31" i="3"/>
  <c r="AH31" i="15" s="1"/>
  <c r="AV31" i="15" s="1"/>
  <c r="AA12" i="39" s="1"/>
  <c r="AA30" i="39" s="1"/>
  <c r="AA48" i="39" s="1"/>
  <c r="V25" i="39"/>
  <c r="V40" i="39" s="1"/>
  <c r="T33" i="38" s="1"/>
  <c r="V22" i="39"/>
  <c r="X27" i="40"/>
  <c r="X135" i="40" s="1"/>
  <c r="X153" i="40" s="1"/>
  <c r="X11" i="39"/>
  <c r="X29" i="39" s="1"/>
  <c r="X47" i="39" s="1"/>
  <c r="X83" i="39" s="1"/>
  <c r="X35" i="40"/>
  <c r="X143" i="40" s="1"/>
  <c r="X39" i="40"/>
  <c r="X147" i="40" s="1"/>
  <c r="Y11" i="40"/>
  <c r="AP30" i="3"/>
  <c r="AG30" i="15" s="1"/>
  <c r="AU30" i="15" s="1"/>
  <c r="Z11" i="39" s="1"/>
  <c r="Z29" i="39" s="1"/>
  <c r="Z47" i="39" s="1"/>
  <c r="Z33" i="22"/>
  <c r="BD32" i="3"/>
  <c r="AD32" i="3"/>
  <c r="G47" i="3"/>
  <c r="G51" i="3"/>
  <c r="AF54" i="18"/>
  <c r="Y33" i="40"/>
  <c r="Y141" i="40" s="1"/>
  <c r="Y26" i="40"/>
  <c r="Y134" i="40" s="1"/>
  <c r="E32" i="30"/>
  <c r="I32" i="30" s="1"/>
  <c r="D33" i="30"/>
  <c r="H32" i="30"/>
  <c r="Z29" i="22"/>
  <c r="Z47" i="22" s="1"/>
  <c r="Z83" i="22" s="1"/>
  <c r="BD28" i="3"/>
  <c r="AD28" i="3"/>
  <c r="AE36" i="22"/>
  <c r="AW53" i="3"/>
  <c r="W53" i="3"/>
  <c r="Y19" i="40"/>
  <c r="AP38" i="3"/>
  <c r="AG38" i="15" s="1"/>
  <c r="AU38" i="15" s="1"/>
  <c r="AC18" i="39"/>
  <c r="AC36" i="39" s="1"/>
  <c r="AC54" i="39" s="1"/>
  <c r="AC90" i="39" s="1"/>
  <c r="AE40" i="22"/>
  <c r="AW57" i="3"/>
  <c r="W57" i="3"/>
  <c r="X29" i="40"/>
  <c r="X137" i="40" s="1"/>
  <c r="Z27" i="22"/>
  <c r="Q41" i="3"/>
  <c r="BD26" i="3"/>
  <c r="AD26" i="3"/>
  <c r="AA35" i="22"/>
  <c r="K17" i="19" s="1"/>
  <c r="K55" i="19" s="1"/>
  <c r="BE34" i="3"/>
  <c r="K74" i="19" s="1"/>
  <c r="AE34" i="3"/>
  <c r="C34" i="3"/>
  <c r="AE38" i="22"/>
  <c r="AW55" i="3"/>
  <c r="W55" i="3"/>
  <c r="D34" i="46"/>
  <c r="E33" i="46"/>
  <c r="I33" i="46" s="1"/>
  <c r="AA28" i="22"/>
  <c r="BE27" i="3"/>
  <c r="K67" i="19" s="1"/>
  <c r="AE27" i="3"/>
  <c r="C27" i="3"/>
  <c r="AA32" i="22"/>
  <c r="K14" i="19" s="1"/>
  <c r="K52" i="19" s="1"/>
  <c r="BE31" i="3"/>
  <c r="K71" i="19" s="1"/>
  <c r="AE31" i="3"/>
  <c r="C31" i="3"/>
  <c r="W40" i="40"/>
  <c r="E32" i="29"/>
  <c r="I32" i="29" s="1"/>
  <c r="D33" i="29"/>
  <c r="H32" i="29"/>
  <c r="Y20" i="37"/>
  <c r="Z34" i="37" s="1"/>
  <c r="Z39" i="8" s="1"/>
  <c r="E32" i="32"/>
  <c r="I32" i="32" s="1"/>
  <c r="D33" i="32"/>
  <c r="H32" i="32"/>
  <c r="Z9" i="22"/>
  <c r="T41" i="15"/>
  <c r="Y7" i="40"/>
  <c r="AC41" i="3"/>
  <c r="AP26" i="3"/>
  <c r="W73" i="40"/>
  <c r="W109" i="40" s="1"/>
  <c r="Y32" i="40"/>
  <c r="Y140" i="40" s="1"/>
  <c r="Z15" i="40"/>
  <c r="AQ34" i="3"/>
  <c r="AH34" i="15" s="1"/>
  <c r="AV34" i="15" s="1"/>
  <c r="AA15" i="39" s="1"/>
  <c r="AA33" i="39" s="1"/>
  <c r="AA51" i="39" s="1"/>
  <c r="AA87" i="39" s="1"/>
  <c r="Z8" i="40"/>
  <c r="AQ27" i="3"/>
  <c r="AH27" i="15" s="1"/>
  <c r="AV27" i="15" s="1"/>
  <c r="AA8" i="39" s="1"/>
  <c r="AA26" i="39" s="1"/>
  <c r="AA44" i="39" s="1"/>
  <c r="AB74" i="40"/>
  <c r="AE41" i="15"/>
  <c r="AS26" i="15"/>
  <c r="W7" i="39"/>
  <c r="AR41" i="15"/>
  <c r="AC38" i="40"/>
  <c r="AC146" i="40" s="1"/>
  <c r="AC16" i="39"/>
  <c r="AC34" i="39" s="1"/>
  <c r="AC52" i="39" s="1"/>
  <c r="AC88" i="39" s="1"/>
  <c r="AO41" i="3"/>
  <c r="AF26" i="15"/>
  <c r="X22" i="40"/>
  <c r="X25" i="40"/>
  <c r="X133" i="40" s="1"/>
  <c r="X151" i="40" s="1"/>
  <c r="X21" i="39"/>
  <c r="X39" i="39" s="1"/>
  <c r="X57" i="39" s="1"/>
  <c r="X93" i="39" s="1"/>
  <c r="AE53" i="18"/>
  <c r="R32" i="3"/>
  <c r="AA30" i="22"/>
  <c r="BE29" i="3"/>
  <c r="K69" i="19" s="1"/>
  <c r="AE29" i="3"/>
  <c r="C29" i="3"/>
  <c r="AA34" i="22"/>
  <c r="K16" i="19" s="1"/>
  <c r="K54" i="19" s="1"/>
  <c r="BE33" i="3"/>
  <c r="K73" i="19" s="1"/>
  <c r="AE33" i="3"/>
  <c r="C33" i="3"/>
  <c r="AE67" i="18"/>
  <c r="R28" i="3"/>
  <c r="L31" i="45"/>
  <c r="M31" i="45"/>
  <c r="K53" i="3"/>
  <c r="AJ56" i="18"/>
  <c r="D36" i="35"/>
  <c r="E35" i="35"/>
  <c r="I35" i="35" s="1"/>
  <c r="Y17" i="40"/>
  <c r="AP36" i="3"/>
  <c r="AG36" i="15" s="1"/>
  <c r="AU36" i="15" s="1"/>
  <c r="Z17" i="39" s="1"/>
  <c r="Z35" i="39" s="1"/>
  <c r="Z53" i="39" s="1"/>
  <c r="Z89" i="39" s="1"/>
  <c r="Y21" i="40"/>
  <c r="AP40" i="3"/>
  <c r="AG40" i="15" s="1"/>
  <c r="AU40" i="15" s="1"/>
  <c r="Z21" i="39" s="1"/>
  <c r="Z39" i="39" s="1"/>
  <c r="Z57" i="39" s="1"/>
  <c r="E32" i="28"/>
  <c r="I32" i="28" s="1"/>
  <c r="D33" i="28"/>
  <c r="H32" i="28"/>
  <c r="K57" i="3"/>
  <c r="AJ60" i="18"/>
  <c r="AC62" i="18"/>
  <c r="R26" i="3"/>
  <c r="Y28" i="40"/>
  <c r="Y136" i="40" s="1"/>
  <c r="Y154" i="40" s="1"/>
  <c r="Y172" i="40" s="1"/>
  <c r="Y190" i="40" s="1"/>
  <c r="AF55" i="18"/>
  <c r="G52" i="3"/>
  <c r="D35" i="45"/>
  <c r="E34" i="45"/>
  <c r="I34" i="45" s="1"/>
  <c r="K55" i="3"/>
  <c r="AJ58" i="18"/>
  <c r="G45" i="3"/>
  <c r="AF66" i="18"/>
  <c r="G49" i="3"/>
  <c r="AF52" i="18"/>
  <c r="AC20" i="39"/>
  <c r="AC38" i="39" s="1"/>
  <c r="AC56" i="39" s="1"/>
  <c r="AC92" i="39" s="1"/>
  <c r="AC34" i="40"/>
  <c r="AC142" i="40" s="1"/>
  <c r="W133" i="40"/>
  <c r="X37" i="40"/>
  <c r="X145" i="40" s="1"/>
  <c r="U38" i="38"/>
  <c r="U37" i="38"/>
  <c r="V46" i="38" s="1"/>
  <c r="V76" i="40"/>
  <c r="AE51" i="18"/>
  <c r="R30" i="3"/>
  <c r="Y13" i="40"/>
  <c r="AP32" i="3"/>
  <c r="AG32" i="15" s="1"/>
  <c r="AU32" i="15" s="1"/>
  <c r="Z13" i="39" s="1"/>
  <c r="Z31" i="39" s="1"/>
  <c r="Z49" i="39" s="1"/>
  <c r="Z85" i="39" s="1"/>
  <c r="Z10" i="40"/>
  <c r="AQ29" i="3"/>
  <c r="AH29" i="15" s="1"/>
  <c r="AV29" i="15" s="1"/>
  <c r="AA10" i="39" s="1"/>
  <c r="AA28" i="39" s="1"/>
  <c r="AA46" i="39" s="1"/>
  <c r="AA82" i="39" s="1"/>
  <c r="Z12" i="39"/>
  <c r="Z30" i="39" s="1"/>
  <c r="Z48" i="39" s="1"/>
  <c r="Z84" i="39" s="1"/>
  <c r="A33" i="45"/>
  <c r="F34" i="45"/>
  <c r="Z37" i="22"/>
  <c r="BD36" i="3"/>
  <c r="AD36" i="3"/>
  <c r="Z39" i="22"/>
  <c r="BD38" i="3"/>
  <c r="AD38" i="3"/>
  <c r="Z41" i="22"/>
  <c r="BD40" i="3"/>
  <c r="AD40" i="3"/>
  <c r="W67" i="40"/>
  <c r="W103" i="40" s="1"/>
  <c r="X68" i="40"/>
  <c r="X104" i="40" s="1"/>
  <c r="X69" i="40"/>
  <c r="X105" i="40" s="1"/>
  <c r="AB72" i="40"/>
  <c r="AB108" i="40" s="1"/>
  <c r="X62" i="40"/>
  <c r="X80" i="40" s="1"/>
  <c r="Z31" i="22"/>
  <c r="BD30" i="3"/>
  <c r="AD30" i="3"/>
  <c r="Z14" i="40"/>
  <c r="AQ33" i="3"/>
  <c r="AH33" i="15" s="1"/>
  <c r="AV33" i="15" s="1"/>
  <c r="AA14" i="39" s="1"/>
  <c r="AA32" i="39" s="1"/>
  <c r="AA50" i="39" s="1"/>
  <c r="AA86" i="39" s="1"/>
  <c r="AC36" i="40"/>
  <c r="AC144" i="40" s="1"/>
  <c r="Y30" i="40"/>
  <c r="Y138" i="40" s="1"/>
  <c r="E32" i="31"/>
  <c r="I32" i="31" s="1"/>
  <c r="D33" i="31"/>
  <c r="H32" i="31"/>
  <c r="Y9" i="40"/>
  <c r="AP28" i="3"/>
  <c r="AG28" i="15" s="1"/>
  <c r="AU28" i="15" s="1"/>
  <c r="Z9" i="39" s="1"/>
  <c r="Z27" i="39" s="1"/>
  <c r="Z45" i="39" s="1"/>
  <c r="Z81" i="39" s="1"/>
  <c r="H32" i="45"/>
  <c r="J32" i="45" s="1"/>
  <c r="G32" i="45"/>
  <c r="AD16" i="40"/>
  <c r="AI53" i="3"/>
  <c r="AE57" i="18"/>
  <c r="R36" i="3"/>
  <c r="AE59" i="18"/>
  <c r="R38" i="3"/>
  <c r="AE61" i="18"/>
  <c r="R40" i="3"/>
  <c r="Z27" i="27"/>
  <c r="Y12" i="8" s="1"/>
  <c r="M32" i="46"/>
  <c r="L32" i="46"/>
  <c r="H33" i="46"/>
  <c r="G33" i="46"/>
  <c r="Y8" i="27"/>
  <c r="F35" i="46"/>
  <c r="A34" i="46"/>
  <c r="F38" i="32"/>
  <c r="G37" i="32"/>
  <c r="X8" i="8"/>
  <c r="G34" i="31"/>
  <c r="F35" i="31"/>
  <c r="Y112" i="27"/>
  <c r="X42" i="8" s="1"/>
  <c r="Z15" i="27"/>
  <c r="Y10" i="8" s="1"/>
  <c r="G35" i="30"/>
  <c r="F36" i="30"/>
  <c r="Y138" i="37"/>
  <c r="Y141" i="37" s="1"/>
  <c r="AA165" i="37"/>
  <c r="AA168" i="37" s="1"/>
  <c r="AB65" i="37"/>
  <c r="AB68" i="37" s="1"/>
  <c r="AC183" i="37"/>
  <c r="AC186" i="37" s="1"/>
  <c r="AA92" i="37"/>
  <c r="AA95" i="37" s="1"/>
  <c r="Z192" i="37"/>
  <c r="Z195" i="37" s="1"/>
  <c r="AC110" i="37"/>
  <c r="AC113" i="37" s="1"/>
  <c r="Y24" i="37"/>
  <c r="Z35" i="37" s="1"/>
  <c r="Z40" i="8" s="1"/>
  <c r="AA128" i="37"/>
  <c r="AA131" i="37" s="1"/>
  <c r="Z156" i="37"/>
  <c r="Z159" i="37" s="1"/>
  <c r="Z20" i="38"/>
  <c r="AA12" i="37"/>
  <c r="C28" i="5"/>
  <c r="AC28" i="5" s="1"/>
  <c r="AB9" i="37"/>
  <c r="F40" i="5"/>
  <c r="AB16" i="37"/>
  <c r="F49" i="5"/>
  <c r="AB7" i="37"/>
  <c r="F38" i="5"/>
  <c r="AA8" i="37"/>
  <c r="E39" i="5"/>
  <c r="C24" i="5"/>
  <c r="AC24" i="5" s="1"/>
  <c r="AA15" i="37"/>
  <c r="E48" i="5"/>
  <c r="C33" i="5"/>
  <c r="AC33" i="5" s="1"/>
  <c r="AA10" i="37"/>
  <c r="E41" i="5"/>
  <c r="C26" i="5"/>
  <c r="AC26" i="5" s="1"/>
  <c r="AB11" i="37"/>
  <c r="F42" i="5"/>
  <c r="AB14" i="37"/>
  <c r="F47" i="5"/>
  <c r="AC14" i="5"/>
  <c r="AC20" i="5" s="1"/>
  <c r="C20" i="5"/>
  <c r="AA221" i="37"/>
  <c r="AA220" i="37"/>
  <c r="AA218" i="37"/>
  <c r="AA217" i="37"/>
  <c r="AB216" i="37"/>
  <c r="Y79" i="8"/>
  <c r="Z78" i="8"/>
  <c r="AA203" i="37"/>
  <c r="AA202" i="37"/>
  <c r="AA200" i="37"/>
  <c r="AA199" i="37"/>
  <c r="AB198" i="37"/>
  <c r="R141" i="27"/>
  <c r="R107" i="27"/>
  <c r="Q27" i="8" s="1"/>
  <c r="Q24" i="8" s="1"/>
  <c r="V224" i="14"/>
  <c r="V79" i="14"/>
  <c r="V100" i="14" s="1"/>
  <c r="Z212" i="37"/>
  <c r="Z211" i="37"/>
  <c r="Z209" i="37"/>
  <c r="Z208" i="37"/>
  <c r="AA207" i="37"/>
  <c r="N43" i="8"/>
  <c r="N86" i="38"/>
  <c r="M86" i="38"/>
  <c r="U101" i="27"/>
  <c r="U100" i="27" s="1"/>
  <c r="U128" i="27"/>
  <c r="U118" i="27"/>
  <c r="U119" i="27" s="1"/>
  <c r="U126" i="27"/>
  <c r="X42" i="38"/>
  <c r="W41" i="38"/>
  <c r="AA85" i="37"/>
  <c r="AA84" i="37"/>
  <c r="AA82" i="37"/>
  <c r="AA81" i="37"/>
  <c r="AB80" i="37"/>
  <c r="P27" i="8"/>
  <c r="P24" i="8" s="1"/>
  <c r="AA121" i="37"/>
  <c r="AA120" i="37"/>
  <c r="AA118" i="37"/>
  <c r="AA117" i="37"/>
  <c r="AB116" i="37"/>
  <c r="AH25" i="15"/>
  <c r="U25" i="15"/>
  <c r="AA55" i="14"/>
  <c r="AA73" i="14"/>
  <c r="AA72" i="14"/>
  <c r="AA71" i="14"/>
  <c r="AA70" i="14"/>
  <c r="AA69" i="14"/>
  <c r="AA68" i="14"/>
  <c r="AA67" i="14"/>
  <c r="AA66" i="14"/>
  <c r="AA65" i="14"/>
  <c r="AA62" i="14"/>
  <c r="AA61" i="14"/>
  <c r="AA60" i="14"/>
  <c r="AA59" i="14"/>
  <c r="AA58" i="14"/>
  <c r="AA57" i="14"/>
  <c r="AB6" i="14"/>
  <c r="Z102" i="14"/>
  <c r="W159" i="14"/>
  <c r="W231" i="14"/>
  <c r="W86" i="14"/>
  <c r="X39" i="14"/>
  <c r="X87" i="14"/>
  <c r="Y49" i="14"/>
  <c r="Y96" i="14" s="1"/>
  <c r="Y48" i="14"/>
  <c r="Y95" i="14" s="1"/>
  <c r="Y47" i="14"/>
  <c r="Y94" i="14" s="1"/>
  <c r="Y46" i="14"/>
  <c r="Y93" i="14" s="1"/>
  <c r="Y45" i="14"/>
  <c r="Y92" i="14" s="1"/>
  <c r="Y44" i="14"/>
  <c r="Y91" i="14" s="1"/>
  <c r="Y43" i="14"/>
  <c r="Y90" i="14" s="1"/>
  <c r="Y42" i="14"/>
  <c r="Y89" i="14" s="1"/>
  <c r="Y41" i="14"/>
  <c r="Y88" i="14" s="1"/>
  <c r="Y40" i="14"/>
  <c r="Y38" i="14"/>
  <c r="Y85" i="14" s="1"/>
  <c r="Y37" i="14"/>
  <c r="Y84" i="14" s="1"/>
  <c r="Y36" i="14"/>
  <c r="Y83" i="14" s="1"/>
  <c r="Y35" i="14"/>
  <c r="Y82" i="14" s="1"/>
  <c r="Y34" i="14"/>
  <c r="Z31" i="14"/>
  <c r="AC176" i="37"/>
  <c r="AC175" i="37"/>
  <c r="AC173" i="37"/>
  <c r="AC172" i="37"/>
  <c r="AD171" i="37"/>
  <c r="AD178" i="37" s="1"/>
  <c r="AA135" i="37"/>
  <c r="AA142" i="37" s="1"/>
  <c r="Z140" i="37"/>
  <c r="Z139" i="37"/>
  <c r="Z137" i="37"/>
  <c r="Z136" i="37"/>
  <c r="Z147" i="27"/>
  <c r="Z146" i="27"/>
  <c r="Z145" i="27"/>
  <c r="Z144" i="27"/>
  <c r="Z136" i="27"/>
  <c r="Z135" i="27"/>
  <c r="Z134" i="27"/>
  <c r="Z133" i="27"/>
  <c r="Z103" i="27"/>
  <c r="Z102" i="27"/>
  <c r="Z94" i="27"/>
  <c r="Z93" i="27"/>
  <c r="Z85" i="27"/>
  <c r="Z84" i="27"/>
  <c r="Z76" i="27"/>
  <c r="Z75" i="27"/>
  <c r="Z68" i="27"/>
  <c r="Z67" i="27"/>
  <c r="Z66" i="27"/>
  <c r="Z62" i="27"/>
  <c r="Z70" i="27"/>
  <c r="Z123" i="27"/>
  <c r="AA150" i="27"/>
  <c r="AA61" i="27"/>
  <c r="AA43" i="27"/>
  <c r="AA52" i="27" s="1"/>
  <c r="AA34" i="27"/>
  <c r="AA32" i="27"/>
  <c r="AA31" i="27"/>
  <c r="AA30" i="27"/>
  <c r="AA29" i="27"/>
  <c r="AA28" i="27"/>
  <c r="AA26" i="27"/>
  <c r="AA25" i="27"/>
  <c r="AA24" i="27"/>
  <c r="AA23" i="27"/>
  <c r="AA22" i="27"/>
  <c r="AA20" i="27"/>
  <c r="AA19" i="27"/>
  <c r="AA18" i="27"/>
  <c r="AA17" i="27"/>
  <c r="AA16" i="27"/>
  <c r="AA14" i="27"/>
  <c r="AA13" i="27"/>
  <c r="AA12" i="27"/>
  <c r="AA11" i="27"/>
  <c r="AA10" i="27"/>
  <c r="AB7" i="27"/>
  <c r="C80" i="6"/>
  <c r="C82" i="6" s="1"/>
  <c r="C30" i="52"/>
  <c r="C28" i="52" s="1"/>
  <c r="C34" i="52" s="1"/>
  <c r="AC74" i="37"/>
  <c r="AC77" i="37" s="1"/>
  <c r="AA49" i="37"/>
  <c r="AA48" i="37"/>
  <c r="AA46" i="37"/>
  <c r="AA45" i="37"/>
  <c r="AB44" i="37"/>
  <c r="AB51" i="37" s="1"/>
  <c r="Z47" i="37"/>
  <c r="AA56" i="37"/>
  <c r="AA59" i="37" s="1"/>
  <c r="J43" i="17"/>
  <c r="AI25" i="17"/>
  <c r="AC103" i="37"/>
  <c r="AC99" i="37"/>
  <c r="AD98" i="37"/>
  <c r="S121" i="27"/>
  <c r="V106" i="27"/>
  <c r="V117" i="27" s="1"/>
  <c r="V104" i="27"/>
  <c r="V41" i="27" s="1"/>
  <c r="V98" i="27"/>
  <c r="V99" i="27" s="1"/>
  <c r="X86" i="27"/>
  <c r="X80" i="27"/>
  <c r="X81" i="27" s="1"/>
  <c r="X88" i="27"/>
  <c r="W8" i="8"/>
  <c r="W32" i="14"/>
  <c r="W53" i="14" s="1"/>
  <c r="W80" i="14"/>
  <c r="AB130" i="37"/>
  <c r="AB129" i="37"/>
  <c r="AB127" i="37"/>
  <c r="AB126" i="37"/>
  <c r="AC125" i="37"/>
  <c r="AC147" i="37"/>
  <c r="AC150" i="37" s="1"/>
  <c r="T119" i="27"/>
  <c r="AA158" i="37"/>
  <c r="AA157" i="37"/>
  <c r="AA155" i="37"/>
  <c r="AA154" i="37"/>
  <c r="AB153" i="37"/>
  <c r="AB160" i="37" s="1"/>
  <c r="E35" i="5"/>
  <c r="O21" i="38"/>
  <c r="P13" i="37"/>
  <c r="P17" i="37" s="1"/>
  <c r="O19" i="38" s="1"/>
  <c r="N22" i="38"/>
  <c r="N24" i="38" s="1"/>
  <c r="N32" i="38" s="1"/>
  <c r="N34" i="38" s="1"/>
  <c r="O43" i="38" s="1"/>
  <c r="O54" i="38" s="1"/>
  <c r="Z219" i="37"/>
  <c r="Z222" i="37" s="1"/>
  <c r="X45" i="8"/>
  <c r="Z201" i="37"/>
  <c r="Z204" i="37" s="1"/>
  <c r="AA194" i="37"/>
  <c r="AA193" i="37"/>
  <c r="AA191" i="37"/>
  <c r="AA190" i="37"/>
  <c r="AB189" i="37"/>
  <c r="Q13" i="37"/>
  <c r="Q17" i="37" s="1"/>
  <c r="P19" i="38" s="1"/>
  <c r="P21" i="38"/>
  <c r="F35" i="5"/>
  <c r="Y63" i="27"/>
  <c r="Y79" i="27"/>
  <c r="Y77" i="27"/>
  <c r="Y71" i="27"/>
  <c r="Y72" i="27" s="1"/>
  <c r="Y210" i="37"/>
  <c r="Y213" i="37" s="1"/>
  <c r="N19" i="8"/>
  <c r="N21" i="8" s="1"/>
  <c r="M83" i="38"/>
  <c r="AB167" i="37"/>
  <c r="AB166" i="37"/>
  <c r="AB164" i="37"/>
  <c r="AB163" i="37"/>
  <c r="AC162" i="37"/>
  <c r="AC169" i="37" s="1"/>
  <c r="AD112" i="37"/>
  <c r="AD111" i="37"/>
  <c r="AD109" i="37"/>
  <c r="AD108" i="37"/>
  <c r="AE107" i="37"/>
  <c r="Z83" i="37"/>
  <c r="Z86" i="37" s="1"/>
  <c r="Q143" i="27"/>
  <c r="Q110" i="27" s="1"/>
  <c r="Q108" i="27"/>
  <c r="Z119" i="37"/>
  <c r="Z122" i="37" s="1"/>
  <c r="X33" i="14"/>
  <c r="X81" i="14"/>
  <c r="T137" i="27"/>
  <c r="T129" i="27"/>
  <c r="T130" i="27" s="1"/>
  <c r="T139" i="27"/>
  <c r="S132" i="27"/>
  <c r="S131" i="27" s="1"/>
  <c r="S148" i="27"/>
  <c r="S115" i="27" s="1"/>
  <c r="G30" i="5" s="1"/>
  <c r="S140" i="27"/>
  <c r="S141" i="27" s="1"/>
  <c r="AB174" i="37"/>
  <c r="AB177" i="37" s="1"/>
  <c r="W83" i="27"/>
  <c r="W82" i="27" s="1"/>
  <c r="W97" i="27"/>
  <c r="W95" i="27"/>
  <c r="W89" i="27"/>
  <c r="W90" i="27" s="1"/>
  <c r="AC67" i="37"/>
  <c r="AC66" i="37"/>
  <c r="AC64" i="37"/>
  <c r="AC63" i="37"/>
  <c r="AD62" i="37"/>
  <c r="AD69" i="37" s="1"/>
  <c r="AD185" i="37"/>
  <c r="AD184" i="37"/>
  <c r="AD182" i="37"/>
  <c r="AD181" i="37"/>
  <c r="AE180" i="37"/>
  <c r="AE187" i="37" s="1"/>
  <c r="AB94" i="37"/>
  <c r="AB93" i="37"/>
  <c r="AB91" i="37"/>
  <c r="AB90" i="37"/>
  <c r="AC89" i="37"/>
  <c r="AA26" i="37"/>
  <c r="AB27" i="37"/>
  <c r="Y155" i="27"/>
  <c r="Y161" i="27"/>
  <c r="Y158" i="27"/>
  <c r="Y164" i="27"/>
  <c r="Y153" i="27" s="1"/>
  <c r="Z162" i="27"/>
  <c r="Z160" i="27"/>
  <c r="Z156" i="27"/>
  <c r="Z154" i="27"/>
  <c r="Z169" i="27"/>
  <c r="Z168" i="27"/>
  <c r="Z167" i="27"/>
  <c r="Z166" i="27"/>
  <c r="Z165" i="27"/>
  <c r="Z159" i="27"/>
  <c r="Z157" i="27"/>
  <c r="Z9" i="27"/>
  <c r="Z21" i="27"/>
  <c r="Y11" i="8" s="1"/>
  <c r="AD76" i="37"/>
  <c r="AD75" i="37"/>
  <c r="AD73" i="37"/>
  <c r="AD72" i="37"/>
  <c r="AE71" i="37"/>
  <c r="AE78" i="37" s="1"/>
  <c r="Y50" i="37"/>
  <c r="Q69" i="38"/>
  <c r="Q66" i="38"/>
  <c r="Q71" i="38" s="1"/>
  <c r="R67" i="38"/>
  <c r="AB58" i="37"/>
  <c r="AB57" i="37"/>
  <c r="AB55" i="37"/>
  <c r="AB54" i="37"/>
  <c r="AC53" i="37"/>
  <c r="AC60" i="37" s="1"/>
  <c r="V92" i="27"/>
  <c r="V91" i="27" s="1"/>
  <c r="AD149" i="37"/>
  <c r="AD148" i="37"/>
  <c r="AD146" i="37"/>
  <c r="AD145" i="37"/>
  <c r="AE144" i="37"/>
  <c r="AE151" i="37" s="1"/>
  <c r="G31" i="35"/>
  <c r="H31" i="35"/>
  <c r="M29" i="35"/>
  <c r="W125" i="27" s="1"/>
  <c r="W114" i="27" s="1"/>
  <c r="V32" i="8" s="1"/>
  <c r="V30" i="8" s="1"/>
  <c r="L29" i="35"/>
  <c r="W124" i="27" s="1"/>
  <c r="W113" i="27" s="1"/>
  <c r="J30" i="35"/>
  <c r="X122" i="27"/>
  <c r="F33" i="35"/>
  <c r="A32" i="35"/>
  <c r="W111" i="27"/>
  <c r="X171" i="40" l="1"/>
  <c r="X189" i="40"/>
  <c r="V94" i="40"/>
  <c r="Y54" i="27"/>
  <c r="Y36" i="27" s="1"/>
  <c r="W14" i="8"/>
  <c r="W13" i="8" s="1"/>
  <c r="X35" i="27"/>
  <c r="Y53" i="27"/>
  <c r="W81" i="40"/>
  <c r="W94" i="40" s="1"/>
  <c r="X82" i="40"/>
  <c r="X100" i="40" s="1"/>
  <c r="Z58" i="27"/>
  <c r="Z40" i="27" s="1"/>
  <c r="Y41" i="8" s="1"/>
  <c r="F32" i="29"/>
  <c r="G31" i="29"/>
  <c r="X31" i="8"/>
  <c r="AF68" i="18"/>
  <c r="K12" i="19"/>
  <c r="AA48" i="22"/>
  <c r="AA84" i="22" s="1"/>
  <c r="Z57" i="27"/>
  <c r="Y31" i="8" s="1"/>
  <c r="N65" i="27"/>
  <c r="M64" i="27"/>
  <c r="M55" i="27" s="1"/>
  <c r="M37" i="27" s="1"/>
  <c r="M56" i="27"/>
  <c r="M38" i="27" s="1"/>
  <c r="W98" i="40"/>
  <c r="Y152" i="40"/>
  <c r="Y170" i="40" s="1"/>
  <c r="Y188" i="40" s="1"/>
  <c r="W97" i="40"/>
  <c r="G31" i="28"/>
  <c r="F32" i="28" s="1"/>
  <c r="X75" i="40"/>
  <c r="X111" i="40" s="1"/>
  <c r="Z93" i="39"/>
  <c r="Z83" i="39"/>
  <c r="Y93" i="39"/>
  <c r="K10" i="19"/>
  <c r="AA46" i="22"/>
  <c r="AA82" i="22" s="1"/>
  <c r="AE65" i="18"/>
  <c r="AE80" i="18" s="1"/>
  <c r="AB98" i="39"/>
  <c r="AB116" i="39" s="1"/>
  <c r="AA80" i="39"/>
  <c r="X169" i="40"/>
  <c r="X184" i="40" s="1"/>
  <c r="X16" i="8" s="1"/>
  <c r="X166" i="40"/>
  <c r="W148" i="40"/>
  <c r="W151" i="40"/>
  <c r="U97" i="39"/>
  <c r="U112" i="39" s="1"/>
  <c r="T33" i="8" s="1"/>
  <c r="U76" i="39"/>
  <c r="U58" i="39"/>
  <c r="V61" i="39"/>
  <c r="Z24" i="22"/>
  <c r="Z45" i="22"/>
  <c r="Y81" i="22"/>
  <c r="Y96" i="22" s="1"/>
  <c r="Y60" i="22"/>
  <c r="X98" i="40"/>
  <c r="V97" i="40"/>
  <c r="V112" i="40" s="1"/>
  <c r="AE92" i="39"/>
  <c r="AD92" i="39"/>
  <c r="AD90" i="39"/>
  <c r="AD88" i="39"/>
  <c r="AA84" i="39"/>
  <c r="Y83" i="39"/>
  <c r="X41" i="37"/>
  <c r="K92" i="19"/>
  <c r="J32" i="30"/>
  <c r="J32" i="28"/>
  <c r="J32" i="29"/>
  <c r="K93" i="19"/>
  <c r="J33" i="46"/>
  <c r="J32" i="32"/>
  <c r="J32" i="31"/>
  <c r="AC74" i="40"/>
  <c r="AC110" i="40" s="1"/>
  <c r="Y68" i="40"/>
  <c r="Y104" i="40" s="1"/>
  <c r="X67" i="40"/>
  <c r="X103" i="40" s="1"/>
  <c r="U52" i="38"/>
  <c r="X61" i="40"/>
  <c r="U79" i="39"/>
  <c r="U94" i="39" s="1"/>
  <c r="V43" i="39"/>
  <c r="S107" i="27"/>
  <c r="R27" i="8" s="1"/>
  <c r="R24" i="8" s="1"/>
  <c r="O62" i="38"/>
  <c r="O68" i="38"/>
  <c r="O70" i="38" s="1"/>
  <c r="O59" i="38"/>
  <c r="O80" i="38"/>
  <c r="O77" i="38"/>
  <c r="P19" i="8" s="1"/>
  <c r="P21" i="8" s="1"/>
  <c r="Z24" i="37"/>
  <c r="AA35" i="37" s="1"/>
  <c r="AA40" i="8" s="1"/>
  <c r="Y39" i="37"/>
  <c r="Z63" i="27"/>
  <c r="Z20" i="37"/>
  <c r="AA34" i="37" s="1"/>
  <c r="AC70" i="40"/>
  <c r="AC106" i="40" s="1"/>
  <c r="Y69" i="40"/>
  <c r="Y105" i="40" s="1"/>
  <c r="Y64" i="40"/>
  <c r="Y62" i="40"/>
  <c r="Y80" i="40" s="1"/>
  <c r="Z158" i="27"/>
  <c r="Z164" i="27"/>
  <c r="Z151" i="27" s="1"/>
  <c r="Y15" i="8" s="1"/>
  <c r="AA41" i="22"/>
  <c r="K23" i="19" s="1"/>
  <c r="K61" i="19" s="1"/>
  <c r="BE40" i="3"/>
  <c r="K80" i="19" s="1"/>
  <c r="AE40" i="3"/>
  <c r="C40" i="3"/>
  <c r="AA39" i="22"/>
  <c r="K21" i="19" s="1"/>
  <c r="K59" i="19" s="1"/>
  <c r="BE38" i="3"/>
  <c r="K78" i="19" s="1"/>
  <c r="AE38" i="3"/>
  <c r="C38" i="3"/>
  <c r="AA37" i="22"/>
  <c r="K19" i="19" s="1"/>
  <c r="K57" i="19" s="1"/>
  <c r="BE36" i="3"/>
  <c r="K76" i="19" s="1"/>
  <c r="AE36" i="3"/>
  <c r="C36" i="3"/>
  <c r="Z53" i="15"/>
  <c r="AN53" i="15" s="1"/>
  <c r="E33" i="31"/>
  <c r="I33" i="31" s="1"/>
  <c r="D34" i="31"/>
  <c r="H33" i="31"/>
  <c r="Y66" i="40"/>
  <c r="Y102" i="40" s="1"/>
  <c r="AC72" i="40"/>
  <c r="AC108" i="40" s="1"/>
  <c r="Z21" i="40"/>
  <c r="AQ40" i="3"/>
  <c r="AH40" i="15" s="1"/>
  <c r="AV40" i="15" s="1"/>
  <c r="AA21" i="39" s="1"/>
  <c r="Z17" i="40"/>
  <c r="AQ36" i="3"/>
  <c r="AH36" i="15" s="1"/>
  <c r="AV36" i="15" s="1"/>
  <c r="AA17" i="39" s="1"/>
  <c r="AA35" i="39" s="1"/>
  <c r="AA53" i="39" s="1"/>
  <c r="AA89" i="39" s="1"/>
  <c r="F35" i="45"/>
  <c r="A34" i="45"/>
  <c r="Z28" i="40"/>
  <c r="Z136" i="40" s="1"/>
  <c r="Z154" i="40" s="1"/>
  <c r="Z172" i="40" s="1"/>
  <c r="Z190" i="40" s="1"/>
  <c r="Y31" i="40"/>
  <c r="Y139" i="40" s="1"/>
  <c r="AF51" i="18"/>
  <c r="G48" i="3"/>
  <c r="X73" i="40"/>
  <c r="X109" i="40" s="1"/>
  <c r="AB32" i="22"/>
  <c r="AT49" i="3"/>
  <c r="T49" i="3"/>
  <c r="AB28" i="22"/>
  <c r="AB46" i="22" s="1"/>
  <c r="AB82" i="22" s="1"/>
  <c r="AT45" i="3"/>
  <c r="T45" i="3"/>
  <c r="AF38" i="22"/>
  <c r="AX55" i="3"/>
  <c r="X55" i="3"/>
  <c r="D36" i="45"/>
  <c r="E35" i="45"/>
  <c r="I35" i="45" s="1"/>
  <c r="AG55" i="18"/>
  <c r="H52" i="3"/>
  <c r="AE62" i="18"/>
  <c r="G44" i="3"/>
  <c r="AF40" i="22"/>
  <c r="AX57" i="3"/>
  <c r="X57" i="3"/>
  <c r="E33" i="28"/>
  <c r="I33" i="28" s="1"/>
  <c r="D34" i="28"/>
  <c r="H33" i="28"/>
  <c r="AK56" i="18"/>
  <c r="L53" i="3"/>
  <c r="AA29" i="22"/>
  <c r="BE28" i="3"/>
  <c r="K68" i="19" s="1"/>
  <c r="AE28" i="3"/>
  <c r="C28" i="3"/>
  <c r="AA33" i="22"/>
  <c r="K15" i="19" s="1"/>
  <c r="K53" i="19" s="1"/>
  <c r="BE32" i="3"/>
  <c r="K72" i="19" s="1"/>
  <c r="AE32" i="3"/>
  <c r="C32" i="3"/>
  <c r="X40" i="40"/>
  <c r="AS41" i="15"/>
  <c r="X7" i="39"/>
  <c r="AB110" i="40"/>
  <c r="Z26" i="40"/>
  <c r="Z134" i="40" s="1"/>
  <c r="Z33" i="40"/>
  <c r="Z141" i="40" s="1"/>
  <c r="AP41" i="3"/>
  <c r="AG26" i="15"/>
  <c r="Y22" i="40"/>
  <c r="Y25" i="40"/>
  <c r="Y133" i="40" s="1"/>
  <c r="Y151" i="40" s="1"/>
  <c r="AA12" i="40"/>
  <c r="AR31" i="3"/>
  <c r="E31" i="3"/>
  <c r="K90" i="19"/>
  <c r="AA8" i="40"/>
  <c r="AR27" i="3"/>
  <c r="E27" i="3"/>
  <c r="D35" i="46"/>
  <c r="E34" i="46"/>
  <c r="I34" i="46" s="1"/>
  <c r="Z7" i="40"/>
  <c r="AD41" i="3"/>
  <c r="AQ26" i="3"/>
  <c r="X65" i="40"/>
  <c r="X101" i="40" s="1"/>
  <c r="Z19" i="39"/>
  <c r="Z37" i="39" s="1"/>
  <c r="Z55" i="39" s="1"/>
  <c r="Z91" i="39" s="1"/>
  <c r="AJ53" i="3"/>
  <c r="AA53" i="15" s="1"/>
  <c r="AO53" i="15" s="1"/>
  <c r="AF16" i="39" s="1"/>
  <c r="AF34" i="39" s="1"/>
  <c r="AF52" i="39" s="1"/>
  <c r="AE16" i="40"/>
  <c r="AB34" i="22"/>
  <c r="AT51" i="3"/>
  <c r="T51" i="3"/>
  <c r="AB30" i="22"/>
  <c r="AT47" i="3"/>
  <c r="T47" i="3"/>
  <c r="X71" i="40"/>
  <c r="X107" i="40" s="1"/>
  <c r="X63" i="40"/>
  <c r="Z30" i="40"/>
  <c r="Z138" i="40" s="1"/>
  <c r="AD36" i="40"/>
  <c r="AD144" i="40" s="1"/>
  <c r="AE44" i="18"/>
  <c r="AF29" i="18"/>
  <c r="J44" i="15"/>
  <c r="Q72" i="38"/>
  <c r="Q73" i="38" s="1"/>
  <c r="Q74" i="38" s="1"/>
  <c r="AF61" i="18"/>
  <c r="G58" i="3"/>
  <c r="AF59" i="18"/>
  <c r="G56" i="3"/>
  <c r="AF57" i="18"/>
  <c r="G54" i="3"/>
  <c r="AD34" i="40"/>
  <c r="AD142" i="40" s="1"/>
  <c r="M32" i="45"/>
  <c r="L32" i="45"/>
  <c r="Y27" i="40"/>
  <c r="Y135" i="40" s="1"/>
  <c r="Y153" i="40" s="1"/>
  <c r="Y171" i="40" s="1"/>
  <c r="Y189" i="40" s="1"/>
  <c r="Z32" i="40"/>
  <c r="Z140" i="40" s="1"/>
  <c r="Z11" i="40"/>
  <c r="AQ30" i="3"/>
  <c r="AH30" i="15" s="1"/>
  <c r="AV30" i="15" s="1"/>
  <c r="AA11" i="39" s="1"/>
  <c r="AA29" i="39" s="1"/>
  <c r="AA47" i="39" s="1"/>
  <c r="AA83" i="39" s="1"/>
  <c r="Z19" i="40"/>
  <c r="AQ38" i="3"/>
  <c r="AH38" i="15" s="1"/>
  <c r="AV38" i="15" s="1"/>
  <c r="AA19" i="39" s="1"/>
  <c r="AA37" i="39" s="1"/>
  <c r="AA55" i="39" s="1"/>
  <c r="H33" i="45"/>
  <c r="J33" i="45" s="1"/>
  <c r="G33" i="45"/>
  <c r="BE30" i="3"/>
  <c r="K70" i="19" s="1"/>
  <c r="AE30" i="3"/>
  <c r="AA31" i="22"/>
  <c r="K13" i="19" s="1"/>
  <c r="K51" i="19" s="1"/>
  <c r="C30" i="3"/>
  <c r="AG52" i="18"/>
  <c r="H49" i="3"/>
  <c r="AG66" i="18"/>
  <c r="H45" i="3"/>
  <c r="AK58" i="18"/>
  <c r="L55" i="3"/>
  <c r="AB35" i="22"/>
  <c r="AT52" i="3"/>
  <c r="T52" i="3"/>
  <c r="BE26" i="3"/>
  <c r="AE26" i="3"/>
  <c r="AA27" i="22"/>
  <c r="R41" i="3"/>
  <c r="C41" i="3" s="1"/>
  <c r="C26" i="3"/>
  <c r="AK60" i="18"/>
  <c r="L57" i="3"/>
  <c r="Y39" i="40"/>
  <c r="Y147" i="40" s="1"/>
  <c r="Y35" i="40"/>
  <c r="Y143" i="40" s="1"/>
  <c r="D37" i="35"/>
  <c r="E36" i="35"/>
  <c r="I36" i="35" s="1"/>
  <c r="AF36" i="22"/>
  <c r="AX53" i="3"/>
  <c r="X53" i="3"/>
  <c r="G46" i="3"/>
  <c r="AF67" i="18"/>
  <c r="AA14" i="40"/>
  <c r="AR33" i="3"/>
  <c r="E33" i="3"/>
  <c r="AA10" i="40"/>
  <c r="AR29" i="3"/>
  <c r="E29" i="3"/>
  <c r="G50" i="3"/>
  <c r="AF53" i="18"/>
  <c r="X148" i="40"/>
  <c r="AF41" i="15"/>
  <c r="AT26" i="15"/>
  <c r="W22" i="39"/>
  <c r="W25" i="39"/>
  <c r="W40" i="39" s="1"/>
  <c r="U33" i="38" s="1"/>
  <c r="E33" i="32"/>
  <c r="I33" i="32" s="1"/>
  <c r="D34" i="32"/>
  <c r="H33" i="32"/>
  <c r="E33" i="29"/>
  <c r="I33" i="29" s="1"/>
  <c r="D34" i="29"/>
  <c r="H33" i="29"/>
  <c r="V37" i="38"/>
  <c r="V52" i="38" s="1"/>
  <c r="V38" i="38"/>
  <c r="AE18" i="40"/>
  <c r="AJ55" i="3"/>
  <c r="AA55" i="15" s="1"/>
  <c r="AO55" i="15" s="1"/>
  <c r="AF18" i="39" s="1"/>
  <c r="AF36" i="39" s="1"/>
  <c r="AF54" i="39" s="1"/>
  <c r="AR34" i="3"/>
  <c r="AA15" i="40"/>
  <c r="E34" i="3"/>
  <c r="BD41" i="3"/>
  <c r="Z42" i="22"/>
  <c r="AJ57" i="3"/>
  <c r="AE20" i="40"/>
  <c r="Y37" i="40"/>
  <c r="Y145" i="40" s="1"/>
  <c r="W76" i="40"/>
  <c r="Z9" i="40"/>
  <c r="AQ28" i="3"/>
  <c r="AH28" i="15" s="1"/>
  <c r="AV28" i="15" s="1"/>
  <c r="AA9" i="39" s="1"/>
  <c r="AA27" i="39" s="1"/>
  <c r="AA45" i="39" s="1"/>
  <c r="AA81" i="39" s="1"/>
  <c r="E33" i="30"/>
  <c r="I33" i="30" s="1"/>
  <c r="D34" i="30"/>
  <c r="H33" i="30"/>
  <c r="AG54" i="18"/>
  <c r="H51" i="3"/>
  <c r="H47" i="3"/>
  <c r="Z13" i="40"/>
  <c r="AQ32" i="3"/>
  <c r="AH32" i="15" s="1"/>
  <c r="AV32" i="15" s="1"/>
  <c r="AA13" i="39" s="1"/>
  <c r="AA31" i="39" s="1"/>
  <c r="AA49" i="39" s="1"/>
  <c r="AA85" i="39" s="1"/>
  <c r="Y29" i="40"/>
  <c r="Y137" i="40" s="1"/>
  <c r="Z55" i="15"/>
  <c r="AN55" i="15" s="1"/>
  <c r="AA9" i="22"/>
  <c r="U41" i="15"/>
  <c r="C41" i="15" s="1"/>
  <c r="C26" i="15"/>
  <c r="AD38" i="40"/>
  <c r="AD146" i="40" s="1"/>
  <c r="L33" i="46"/>
  <c r="M33" i="46"/>
  <c r="H34" i="46"/>
  <c r="G34" i="46"/>
  <c r="M88" i="38"/>
  <c r="M91" i="38" s="1"/>
  <c r="AA21" i="27"/>
  <c r="Z11" i="8" s="1"/>
  <c r="F36" i="46"/>
  <c r="A35" i="46"/>
  <c r="Q142" i="27"/>
  <c r="Q109" i="27" s="1"/>
  <c r="AB128" i="37"/>
  <c r="AB131" i="37" s="1"/>
  <c r="AA27" i="27"/>
  <c r="Z12" i="8" s="1"/>
  <c r="AA83" i="37"/>
  <c r="AA86" i="37" s="1"/>
  <c r="AA219" i="37"/>
  <c r="AA222" i="37" s="1"/>
  <c r="Y40" i="37"/>
  <c r="AA9" i="27"/>
  <c r="Z9" i="8" s="1"/>
  <c r="Z112" i="27"/>
  <c r="Y42" i="8" s="1"/>
  <c r="Z36" i="37"/>
  <c r="AB165" i="37"/>
  <c r="AB168" i="37" s="1"/>
  <c r="Z210" i="37"/>
  <c r="Z213" i="37" s="1"/>
  <c r="G36" i="30"/>
  <c r="F37" i="30"/>
  <c r="AA15" i="27"/>
  <c r="Z10" i="8" s="1"/>
  <c r="AC174" i="37"/>
  <c r="AC177" i="37" s="1"/>
  <c r="G35" i="31"/>
  <c r="F36" i="31"/>
  <c r="F39" i="32"/>
  <c r="G38" i="32"/>
  <c r="AD147" i="37"/>
  <c r="AD150" i="37" s="1"/>
  <c r="AB56" i="37"/>
  <c r="AB59" i="37" s="1"/>
  <c r="AB92" i="37"/>
  <c r="AB95" i="37" s="1"/>
  <c r="AC11" i="37"/>
  <c r="G42" i="5"/>
  <c r="AB15" i="37"/>
  <c r="F48" i="5"/>
  <c r="AC7" i="37"/>
  <c r="G38" i="5"/>
  <c r="AC9" i="37"/>
  <c r="G40" i="5"/>
  <c r="AC14" i="37"/>
  <c r="G47" i="5"/>
  <c r="AB10" i="37"/>
  <c r="F41" i="5"/>
  <c r="AB8" i="37"/>
  <c r="F39" i="5"/>
  <c r="AC16" i="37"/>
  <c r="G49" i="5"/>
  <c r="AA20" i="38"/>
  <c r="AB12" i="37"/>
  <c r="G29" i="5"/>
  <c r="AF144" i="37"/>
  <c r="AF151" i="37" s="1"/>
  <c r="AE148" i="37"/>
  <c r="AE146" i="37"/>
  <c r="AE149" i="37"/>
  <c r="AE145" i="37"/>
  <c r="AD53" i="37"/>
  <c r="AD60" i="37" s="1"/>
  <c r="AC58" i="37"/>
  <c r="AC57" i="37"/>
  <c r="AC55" i="37"/>
  <c r="AC54" i="37"/>
  <c r="Y152" i="27"/>
  <c r="AC27" i="37"/>
  <c r="AB26" i="37"/>
  <c r="AD89" i="37"/>
  <c r="AC94" i="37"/>
  <c r="AC93" i="37"/>
  <c r="AC91" i="37"/>
  <c r="AC90" i="37"/>
  <c r="W92" i="27"/>
  <c r="W91" i="27" s="1"/>
  <c r="W106" i="27"/>
  <c r="W117" i="27" s="1"/>
  <c r="W104" i="27"/>
  <c r="W41" i="27" s="1"/>
  <c r="W98" i="27"/>
  <c r="W99" i="27" s="1"/>
  <c r="S143" i="27"/>
  <c r="S142" i="27" s="1"/>
  <c r="T148" i="27"/>
  <c r="T115" i="27" s="1"/>
  <c r="H30" i="5" s="1"/>
  <c r="T140" i="27"/>
  <c r="T141" i="27" s="1"/>
  <c r="T108" i="27" s="1"/>
  <c r="X32" i="14"/>
  <c r="X53" i="14" s="1"/>
  <c r="X80" i="14"/>
  <c r="AD162" i="37"/>
  <c r="AD169" i="37" s="1"/>
  <c r="AC167" i="37"/>
  <c r="AC163" i="37"/>
  <c r="AC166" i="37"/>
  <c r="AC164" i="37"/>
  <c r="Y88" i="27"/>
  <c r="Y86" i="27"/>
  <c r="Y80" i="27"/>
  <c r="Y81" i="27" s="1"/>
  <c r="P22" i="38"/>
  <c r="P24" i="38" s="1"/>
  <c r="P32" i="38" s="1"/>
  <c r="P34" i="38" s="1"/>
  <c r="N83" i="38"/>
  <c r="N88" i="38" s="1"/>
  <c r="N49" i="38"/>
  <c r="O22" i="38"/>
  <c r="O24" i="38" s="1"/>
  <c r="O32" i="38" s="1"/>
  <c r="O34" i="38" s="1"/>
  <c r="T121" i="27"/>
  <c r="T120" i="27" s="1"/>
  <c r="AD125" i="37"/>
  <c r="AC130" i="37"/>
  <c r="AC129" i="37"/>
  <c r="AC127" i="37"/>
  <c r="AC126" i="37"/>
  <c r="X83" i="27"/>
  <c r="X82" i="27" s="1"/>
  <c r="V101" i="27"/>
  <c r="V100" i="27" s="1"/>
  <c r="V126" i="27"/>
  <c r="V128" i="27"/>
  <c r="V118" i="27"/>
  <c r="V119" i="27" s="1"/>
  <c r="AE98" i="37"/>
  <c r="AD103" i="37"/>
  <c r="AD99" i="37"/>
  <c r="AL43" i="17"/>
  <c r="AM43" i="17" s="1"/>
  <c r="AN43" i="17" s="1"/>
  <c r="AO43" i="17" s="1"/>
  <c r="AP43" i="17" s="1"/>
  <c r="AQ43" i="17" s="1"/>
  <c r="AR43" i="17" s="1"/>
  <c r="AS43" i="17" s="1"/>
  <c r="AT43" i="17" s="1"/>
  <c r="AU43" i="17" s="1"/>
  <c r="AV43" i="17" s="1"/>
  <c r="AW43" i="17" s="1"/>
  <c r="X43" i="17"/>
  <c r="K43" i="17"/>
  <c r="AB49" i="37"/>
  <c r="AB48" i="37"/>
  <c r="AB46" i="37"/>
  <c r="AB45" i="37"/>
  <c r="AC44" i="37"/>
  <c r="AC51" i="37" s="1"/>
  <c r="AA47" i="37"/>
  <c r="AB150" i="27"/>
  <c r="AB43" i="27"/>
  <c r="AB52" i="27" s="1"/>
  <c r="AB34" i="27"/>
  <c r="AB32" i="27"/>
  <c r="D74" i="6" s="1"/>
  <c r="AB31" i="27"/>
  <c r="D73" i="6" s="1"/>
  <c r="AB30" i="27"/>
  <c r="D72" i="6" s="1"/>
  <c r="AB29" i="27"/>
  <c r="D71" i="6" s="1"/>
  <c r="AB28" i="27"/>
  <c r="AB26" i="27"/>
  <c r="D68" i="6" s="1"/>
  <c r="AB25" i="27"/>
  <c r="D67" i="6" s="1"/>
  <c r="AB24" i="27"/>
  <c r="D66" i="6" s="1"/>
  <c r="AB23" i="27"/>
  <c r="D65" i="6" s="1"/>
  <c r="AB22" i="27"/>
  <c r="AB20" i="27"/>
  <c r="D62" i="6" s="1"/>
  <c r="AB19" i="27"/>
  <c r="D61" i="6" s="1"/>
  <c r="AB18" i="27"/>
  <c r="D60" i="6" s="1"/>
  <c r="AB17" i="27"/>
  <c r="D59" i="6" s="1"/>
  <c r="AB16" i="27"/>
  <c r="AB14" i="27"/>
  <c r="D56" i="6" s="1"/>
  <c r="AB13" i="27"/>
  <c r="D55" i="6" s="1"/>
  <c r="AB12" i="27"/>
  <c r="D54" i="6" s="1"/>
  <c r="AB11" i="27"/>
  <c r="D53" i="6" s="1"/>
  <c r="AB10" i="27"/>
  <c r="AC7" i="27"/>
  <c r="AB61" i="27"/>
  <c r="AA169" i="27"/>
  <c r="AA168" i="27"/>
  <c r="AA167" i="27"/>
  <c r="AA166" i="27"/>
  <c r="AA165" i="27"/>
  <c r="AA159" i="27"/>
  <c r="AA157" i="27"/>
  <c r="AA162" i="27"/>
  <c r="AA160" i="27"/>
  <c r="AA156" i="27"/>
  <c r="AA154" i="27"/>
  <c r="Z77" i="27"/>
  <c r="Z71" i="27"/>
  <c r="Z72" i="27" s="1"/>
  <c r="Z79" i="27"/>
  <c r="Z138" i="37"/>
  <c r="Z141" i="37" s="1"/>
  <c r="Y33" i="14"/>
  <c r="Y81" i="14"/>
  <c r="J43" i="15"/>
  <c r="AI25" i="15"/>
  <c r="AC116" i="37"/>
  <c r="AB121" i="37"/>
  <c r="AB120" i="37"/>
  <c r="AB118" i="37"/>
  <c r="AB117" i="37"/>
  <c r="AA119" i="37"/>
  <c r="AA122" i="37" s="1"/>
  <c r="U139" i="27"/>
  <c r="U137" i="27"/>
  <c r="U129" i="27"/>
  <c r="U130" i="27" s="1"/>
  <c r="AC198" i="37"/>
  <c r="AB203" i="37"/>
  <c r="AB202" i="37"/>
  <c r="AB200" i="37"/>
  <c r="AB199" i="37"/>
  <c r="AA201" i="37"/>
  <c r="AA204" i="37" s="1"/>
  <c r="Y45" i="8"/>
  <c r="BH105" i="37"/>
  <c r="BD105" i="37"/>
  <c r="AZ105" i="37"/>
  <c r="AV105" i="37"/>
  <c r="AR105" i="37"/>
  <c r="AN105" i="37"/>
  <c r="AJ105" i="37"/>
  <c r="AF105" i="37"/>
  <c r="AB105" i="37"/>
  <c r="X105" i="37"/>
  <c r="T105" i="37"/>
  <c r="P105" i="37"/>
  <c r="L105" i="37"/>
  <c r="H105" i="37"/>
  <c r="D105" i="37"/>
  <c r="BG105" i="37"/>
  <c r="AY105" i="37"/>
  <c r="AQ105" i="37"/>
  <c r="AI105" i="37"/>
  <c r="AA105" i="37"/>
  <c r="S105" i="37"/>
  <c r="K105" i="37"/>
  <c r="BI105" i="37"/>
  <c r="AS105" i="37"/>
  <c r="AC105" i="37"/>
  <c r="M105" i="37"/>
  <c r="BE105" i="37"/>
  <c r="AO105" i="37"/>
  <c r="Y105" i="37"/>
  <c r="I105" i="37"/>
  <c r="BF105" i="37"/>
  <c r="BB105" i="37"/>
  <c r="AT105" i="37"/>
  <c r="AL105" i="37"/>
  <c r="AD105" i="37"/>
  <c r="AD102" i="37" s="1"/>
  <c r="V105" i="37"/>
  <c r="N105" i="37"/>
  <c r="F105" i="37"/>
  <c r="BC105" i="37"/>
  <c r="AM105" i="37"/>
  <c r="W105" i="37"/>
  <c r="O105" i="37"/>
  <c r="BA105" i="37"/>
  <c r="U105" i="37"/>
  <c r="AW105" i="37"/>
  <c r="Q105" i="37"/>
  <c r="BJ105" i="37"/>
  <c r="AX105" i="37"/>
  <c r="AP105" i="37"/>
  <c r="AH105" i="37"/>
  <c r="Z105" i="37"/>
  <c r="R105" i="37"/>
  <c r="J105" i="37"/>
  <c r="BK105" i="37"/>
  <c r="AU105" i="37"/>
  <c r="AE105" i="37"/>
  <c r="G105" i="37"/>
  <c r="AK105" i="37"/>
  <c r="E105" i="37"/>
  <c r="AG105" i="37"/>
  <c r="C13" i="7"/>
  <c r="S67" i="38"/>
  <c r="R66" i="38"/>
  <c r="R71" i="38" s="1"/>
  <c r="R69" i="38"/>
  <c r="AF71" i="37"/>
  <c r="AF78" i="37" s="1"/>
  <c r="AE76" i="37"/>
  <c r="AE75" i="37"/>
  <c r="AE73" i="37"/>
  <c r="AE72" i="37"/>
  <c r="AD74" i="37"/>
  <c r="AD77" i="37" s="1"/>
  <c r="Y9" i="8"/>
  <c r="Y8" i="8" s="1"/>
  <c r="Z8" i="27"/>
  <c r="Z155" i="27"/>
  <c r="Z161" i="27"/>
  <c r="Y151" i="27"/>
  <c r="X15" i="8" s="1"/>
  <c r="AF180" i="37"/>
  <c r="AF187" i="37" s="1"/>
  <c r="AE184" i="37"/>
  <c r="AE182" i="37"/>
  <c r="AE185" i="37"/>
  <c r="AE181" i="37"/>
  <c r="AD183" i="37"/>
  <c r="AD186" i="37" s="1"/>
  <c r="AE62" i="37"/>
  <c r="AE69" i="37" s="1"/>
  <c r="AD67" i="37"/>
  <c r="AD66" i="37"/>
  <c r="AD64" i="37"/>
  <c r="AD63" i="37"/>
  <c r="AC65" i="37"/>
  <c r="AC68" i="37" s="1"/>
  <c r="T132" i="27"/>
  <c r="T131" i="27" s="1"/>
  <c r="AF107" i="37"/>
  <c r="AE112" i="37"/>
  <c r="AE111" i="37"/>
  <c r="AE109" i="37"/>
  <c r="AE108" i="37"/>
  <c r="AD110" i="37"/>
  <c r="AD113" i="37" s="1"/>
  <c r="AC189" i="37"/>
  <c r="AB193" i="37"/>
  <c r="AB191" i="37"/>
  <c r="AB194" i="37"/>
  <c r="AB190" i="37"/>
  <c r="AA192" i="37"/>
  <c r="AA195" i="37" s="1"/>
  <c r="N25" i="38"/>
  <c r="O35" i="8" s="1"/>
  <c r="AC153" i="37"/>
  <c r="AC160" i="37" s="1"/>
  <c r="AB157" i="37"/>
  <c r="AB155" i="37"/>
  <c r="AB158" i="37"/>
  <c r="AB154" i="37"/>
  <c r="AA156" i="37"/>
  <c r="AA159" i="37" s="1"/>
  <c r="W224" i="14"/>
  <c r="W79" i="14"/>
  <c r="W100" i="14" s="1"/>
  <c r="X95" i="27"/>
  <c r="X89" i="27"/>
  <c r="X90" i="27" s="1"/>
  <c r="X97" i="27"/>
  <c r="S108" i="27"/>
  <c r="S120" i="27"/>
  <c r="Z50" i="37"/>
  <c r="AA70" i="27"/>
  <c r="AA147" i="27"/>
  <c r="AA146" i="27"/>
  <c r="AA145" i="27"/>
  <c r="AA144" i="27"/>
  <c r="AA136" i="27"/>
  <c r="AA135" i="27"/>
  <c r="AA134" i="27"/>
  <c r="AA133" i="27"/>
  <c r="AA103" i="27"/>
  <c r="AA102" i="27"/>
  <c r="AA94" i="27"/>
  <c r="AA93" i="27"/>
  <c r="AA85" i="27"/>
  <c r="AA84" i="27"/>
  <c r="AA76" i="27"/>
  <c r="AA75" i="27"/>
  <c r="AA68" i="27"/>
  <c r="AA67" i="27"/>
  <c r="AA66" i="27"/>
  <c r="AA62" i="27"/>
  <c r="AA123" i="27"/>
  <c r="AA140" i="37"/>
  <c r="AA139" i="37"/>
  <c r="AA137" i="37"/>
  <c r="AA136" i="37"/>
  <c r="AB135" i="37"/>
  <c r="AB142" i="37" s="1"/>
  <c r="AE171" i="37"/>
  <c r="AE178" i="37" s="1"/>
  <c r="AD175" i="37"/>
  <c r="AD173" i="37"/>
  <c r="AD176" i="37"/>
  <c r="AD172" i="37"/>
  <c r="U121" i="27"/>
  <c r="Z38" i="14"/>
  <c r="Z85" i="14" s="1"/>
  <c r="Z37" i="14"/>
  <c r="Z84" i="14" s="1"/>
  <c r="Z36" i="14"/>
  <c r="Z83" i="14" s="1"/>
  <c r="Z35" i="14"/>
  <c r="Z82" i="14" s="1"/>
  <c r="Z34" i="14"/>
  <c r="AA31" i="14"/>
  <c r="Z49" i="14"/>
  <c r="Z96" i="14" s="1"/>
  <c r="Z48" i="14"/>
  <c r="Z95" i="14" s="1"/>
  <c r="Z47" i="14"/>
  <c r="Z94" i="14" s="1"/>
  <c r="Z46" i="14"/>
  <c r="Z93" i="14" s="1"/>
  <c r="Z45" i="14"/>
  <c r="Z92" i="14" s="1"/>
  <c r="Z44" i="14"/>
  <c r="Z91" i="14" s="1"/>
  <c r="Z43" i="14"/>
  <c r="Z90" i="14" s="1"/>
  <c r="Z42" i="14"/>
  <c r="Z89" i="14" s="1"/>
  <c r="Z41" i="14"/>
  <c r="Z88" i="14" s="1"/>
  <c r="Z40" i="14"/>
  <c r="Y39" i="14"/>
  <c r="Y87" i="14"/>
  <c r="X231" i="14"/>
  <c r="X159" i="14"/>
  <c r="X86" i="14"/>
  <c r="AA102" i="14"/>
  <c r="AB73" i="14"/>
  <c r="AB72" i="14"/>
  <c r="AB71" i="14"/>
  <c r="AB70" i="14"/>
  <c r="AB69" i="14"/>
  <c r="AB68" i="14"/>
  <c r="AB67" i="14"/>
  <c r="AB66" i="14"/>
  <c r="AB65" i="14"/>
  <c r="AB62" i="14"/>
  <c r="AB61" i="14"/>
  <c r="AB60" i="14"/>
  <c r="AB59" i="14"/>
  <c r="AB58" i="14"/>
  <c r="AB57" i="14"/>
  <c r="AC6" i="14"/>
  <c r="AB55" i="14"/>
  <c r="AC80" i="37"/>
  <c r="AB85" i="37"/>
  <c r="AB84" i="37"/>
  <c r="AB82" i="37"/>
  <c r="AB81" i="37"/>
  <c r="X41" i="38"/>
  <c r="Y42" i="38"/>
  <c r="AB207" i="37"/>
  <c r="AA212" i="37"/>
  <c r="AA211" i="37"/>
  <c r="AA209" i="37"/>
  <c r="AA208" i="37"/>
  <c r="R143" i="27"/>
  <c r="R110" i="27" s="1"/>
  <c r="R108" i="27"/>
  <c r="AA78" i="8"/>
  <c r="Z79" i="8"/>
  <c r="AC216" i="37"/>
  <c r="AB221" i="37"/>
  <c r="AB220" i="37"/>
  <c r="AB218" i="37"/>
  <c r="AB217" i="37"/>
  <c r="G32" i="35"/>
  <c r="H32" i="35"/>
  <c r="X111" i="27"/>
  <c r="U31" i="38"/>
  <c r="J31" i="35"/>
  <c r="Y122" i="27"/>
  <c r="F34" i="35"/>
  <c r="A33" i="35"/>
  <c r="M30" i="35"/>
  <c r="X125" i="27" s="1"/>
  <c r="X114" i="27" s="1"/>
  <c r="W32" i="8" s="1"/>
  <c r="W30" i="8" s="1"/>
  <c r="L30" i="35"/>
  <c r="X124" i="27" s="1"/>
  <c r="X113" i="27" s="1"/>
  <c r="V31" i="38" s="1"/>
  <c r="X14" i="8" l="1"/>
  <c r="X13" i="8" s="1"/>
  <c r="Y35" i="27"/>
  <c r="Z53" i="27"/>
  <c r="X81" i="40"/>
  <c r="X99" i="40" s="1"/>
  <c r="W99" i="40"/>
  <c r="W112" i="40" s="1"/>
  <c r="Y82" i="40"/>
  <c r="Y100" i="40" s="1"/>
  <c r="AA58" i="27"/>
  <c r="AA40" i="27" s="1"/>
  <c r="Z41" i="8" s="1"/>
  <c r="F33" i="29"/>
  <c r="G32" i="29"/>
  <c r="Z39" i="27"/>
  <c r="AG68" i="18"/>
  <c r="K50" i="19"/>
  <c r="K88" i="19" s="1"/>
  <c r="Q12" i="19"/>
  <c r="Q50" i="19" s="1"/>
  <c r="AB48" i="22"/>
  <c r="AB84" i="22" s="1"/>
  <c r="AF65" i="18"/>
  <c r="AF80" i="18" s="1"/>
  <c r="K11" i="19"/>
  <c r="AA47" i="22"/>
  <c r="AA83" i="22" s="1"/>
  <c r="AA57" i="27"/>
  <c r="AA39" i="27" s="1"/>
  <c r="O65" i="27"/>
  <c r="N56" i="27"/>
  <c r="N38" i="27" s="1"/>
  <c r="N64" i="27"/>
  <c r="N55" i="27" s="1"/>
  <c r="N37" i="27" s="1"/>
  <c r="Z54" i="27"/>
  <c r="Z36" i="27" s="1"/>
  <c r="Z152" i="40"/>
  <c r="Z170" i="40" s="1"/>
  <c r="Z188" i="40" s="1"/>
  <c r="AA45" i="22"/>
  <c r="G32" i="28"/>
  <c r="F33" i="28" s="1"/>
  <c r="K89" i="19"/>
  <c r="AA91" i="39"/>
  <c r="J33" i="29"/>
  <c r="U115" i="39"/>
  <c r="U130" i="39" s="1"/>
  <c r="T34" i="8" s="1"/>
  <c r="J33" i="32"/>
  <c r="K48" i="19"/>
  <c r="K86" i="19" s="1"/>
  <c r="Q10" i="19"/>
  <c r="Q48" i="19" s="1"/>
  <c r="X187" i="40"/>
  <c r="X202" i="40" s="1"/>
  <c r="X17" i="8" s="1"/>
  <c r="Y166" i="40"/>
  <c r="Y169" i="40"/>
  <c r="W169" i="40"/>
  <c r="W184" i="40" s="1"/>
  <c r="W16" i="8" s="1"/>
  <c r="W166" i="40"/>
  <c r="V79" i="39"/>
  <c r="V94" i="39" s="1"/>
  <c r="W61" i="39"/>
  <c r="V97" i="39"/>
  <c r="V112" i="39" s="1"/>
  <c r="U33" i="8" s="1"/>
  <c r="V76" i="39"/>
  <c r="Z81" i="22"/>
  <c r="Z96" i="22" s="1"/>
  <c r="Z60" i="22"/>
  <c r="Y98" i="40"/>
  <c r="X79" i="40"/>
  <c r="Z40" i="37"/>
  <c r="J33" i="28"/>
  <c r="Y75" i="40"/>
  <c r="Y111" i="40" s="1"/>
  <c r="K95" i="19"/>
  <c r="K97" i="19"/>
  <c r="K99" i="19"/>
  <c r="J33" i="30"/>
  <c r="Z68" i="40"/>
  <c r="Z104" i="40" s="1"/>
  <c r="W46" i="38"/>
  <c r="V58" i="39"/>
  <c r="AA36" i="37"/>
  <c r="AA39" i="8"/>
  <c r="Y41" i="37"/>
  <c r="AA112" i="27"/>
  <c r="Z42" i="8" s="1"/>
  <c r="J34" i="46"/>
  <c r="J33" i="31"/>
  <c r="Y71" i="40"/>
  <c r="Y107" i="40" s="1"/>
  <c r="AD70" i="40"/>
  <c r="AD106" i="40" s="1"/>
  <c r="Y67" i="40"/>
  <c r="Y103" i="40" s="1"/>
  <c r="Y63" i="40"/>
  <c r="Z39" i="37"/>
  <c r="M94" i="38"/>
  <c r="Z153" i="27"/>
  <c r="AA161" i="27"/>
  <c r="AA164" i="27"/>
  <c r="AA153" i="27" s="1"/>
  <c r="AA158" i="27"/>
  <c r="P43" i="8"/>
  <c r="O86" i="38"/>
  <c r="AD74" i="40"/>
  <c r="AD110" i="40" s="1"/>
  <c r="Y65" i="40"/>
  <c r="Y101" i="40" s="1"/>
  <c r="Z64" i="40"/>
  <c r="Y61" i="40"/>
  <c r="Q43" i="38"/>
  <c r="Q54" i="38" s="1"/>
  <c r="Q59" i="38" s="1"/>
  <c r="AA63" i="27"/>
  <c r="AE18" i="39"/>
  <c r="AE36" i="39" s="1"/>
  <c r="AE54" i="39" s="1"/>
  <c r="AE90" i="39" s="1"/>
  <c r="AC30" i="22"/>
  <c r="AU47" i="3"/>
  <c r="U47" i="3"/>
  <c r="AC34" i="22"/>
  <c r="AU51" i="3"/>
  <c r="U51" i="3"/>
  <c r="Z27" i="40"/>
  <c r="Z135" i="40" s="1"/>
  <c r="Z153" i="40" s="1"/>
  <c r="AA57" i="15"/>
  <c r="AO57" i="15" s="1"/>
  <c r="AA33" i="40"/>
  <c r="AA141" i="40" s="1"/>
  <c r="E34" i="29"/>
  <c r="I34" i="29" s="1"/>
  <c r="D35" i="29"/>
  <c r="H34" i="29"/>
  <c r="Y7" i="39"/>
  <c r="AT41" i="15"/>
  <c r="AB33" i="22"/>
  <c r="AT50" i="3"/>
  <c r="T50" i="3"/>
  <c r="AI29" i="15"/>
  <c r="AW29" i="15" s="1"/>
  <c r="E69" i="19"/>
  <c r="E88" i="19" s="1"/>
  <c r="AA32" i="40"/>
  <c r="AA140" i="40" s="1"/>
  <c r="AB29" i="22"/>
  <c r="AB47" i="22" s="1"/>
  <c r="AB83" i="22" s="1"/>
  <c r="AT46" i="3"/>
  <c r="T46" i="3"/>
  <c r="AL60" i="18"/>
  <c r="M57" i="3"/>
  <c r="AR26" i="3"/>
  <c r="AA7" i="40"/>
  <c r="AE41" i="3"/>
  <c r="E41" i="3" s="1"/>
  <c r="D8" i="7" s="1"/>
  <c r="E26" i="3"/>
  <c r="AB15" i="40"/>
  <c r="AG52" i="3"/>
  <c r="AG38" i="22"/>
  <c r="AY55" i="3"/>
  <c r="Y55" i="3"/>
  <c r="AC28" i="22"/>
  <c r="AC46" i="22" s="1"/>
  <c r="AC82" i="22" s="1"/>
  <c r="AU45" i="3"/>
  <c r="U45" i="3"/>
  <c r="AC32" i="22"/>
  <c r="AU49" i="3"/>
  <c r="U49" i="3"/>
  <c r="AR30" i="3"/>
  <c r="AA11" i="40"/>
  <c r="E30" i="3"/>
  <c r="AB37" i="22"/>
  <c r="AT54" i="3"/>
  <c r="T54" i="3"/>
  <c r="AB39" i="22"/>
  <c r="AT56" i="3"/>
  <c r="T56" i="3"/>
  <c r="AB41" i="22"/>
  <c r="AT58" i="3"/>
  <c r="T58" i="3"/>
  <c r="AB9" i="22"/>
  <c r="J59" i="15"/>
  <c r="AE34" i="40"/>
  <c r="AE142" i="40" s="1"/>
  <c r="AQ41" i="3"/>
  <c r="AH26" i="15"/>
  <c r="Z22" i="40"/>
  <c r="Z25" i="40"/>
  <c r="Z61" i="40" s="1"/>
  <c r="Z79" i="40" s="1"/>
  <c r="D36" i="46"/>
  <c r="E35" i="46"/>
  <c r="I35" i="46" s="1"/>
  <c r="AA26" i="40"/>
  <c r="AA134" i="40" s="1"/>
  <c r="AA30" i="40"/>
  <c r="AA138" i="40" s="1"/>
  <c r="Y148" i="40"/>
  <c r="AG36" i="22"/>
  <c r="AY53" i="3"/>
  <c r="Y53" i="3"/>
  <c r="E34" i="28"/>
  <c r="I34" i="28" s="1"/>
  <c r="D35" i="28"/>
  <c r="H34" i="28"/>
  <c r="AF20" i="40"/>
  <c r="AK57" i="3"/>
  <c r="AB57" i="15" s="1"/>
  <c r="AP57" i="15" s="1"/>
  <c r="AG20" i="39" s="1"/>
  <c r="AG38" i="39" s="1"/>
  <c r="AG56" i="39" s="1"/>
  <c r="AF62" i="18"/>
  <c r="H44" i="3"/>
  <c r="AC35" i="22"/>
  <c r="AU52" i="3"/>
  <c r="U52" i="3"/>
  <c r="AF18" i="40"/>
  <c r="AK55" i="3"/>
  <c r="AB55" i="15" s="1"/>
  <c r="AP55" i="15" s="1"/>
  <c r="AG18" i="39" s="1"/>
  <c r="AG36" i="39" s="1"/>
  <c r="AG54" i="39" s="1"/>
  <c r="AB8" i="40"/>
  <c r="AG45" i="3"/>
  <c r="AB12" i="40"/>
  <c r="AG49" i="3"/>
  <c r="AB31" i="22"/>
  <c r="AT48" i="3"/>
  <c r="T48" i="3"/>
  <c r="H34" i="45"/>
  <c r="J34" i="45" s="1"/>
  <c r="G34" i="45"/>
  <c r="AA39" i="39"/>
  <c r="AA57" i="39" s="1"/>
  <c r="AA93" i="39" s="1"/>
  <c r="AE16" i="39"/>
  <c r="AE34" i="39" s="1"/>
  <c r="AE52" i="39" s="1"/>
  <c r="AE88" i="39" s="1"/>
  <c r="AA17" i="40"/>
  <c r="AR36" i="3"/>
  <c r="E36" i="3"/>
  <c r="AR38" i="3"/>
  <c r="AA19" i="40"/>
  <c r="E38" i="3"/>
  <c r="AR40" i="3"/>
  <c r="AA21" i="40"/>
  <c r="E40" i="3"/>
  <c r="Z152" i="27"/>
  <c r="T107" i="27"/>
  <c r="S27" i="8" s="1"/>
  <c r="S24" i="8" s="1"/>
  <c r="AA24" i="22"/>
  <c r="E9" i="19"/>
  <c r="Z31" i="40"/>
  <c r="Z139" i="40" s="1"/>
  <c r="I47" i="3"/>
  <c r="AH54" i="18"/>
  <c r="I51" i="3"/>
  <c r="E34" i="30"/>
  <c r="I34" i="30" s="1"/>
  <c r="D35" i="30"/>
  <c r="H34" i="30"/>
  <c r="Y73" i="40"/>
  <c r="Y109" i="40" s="1"/>
  <c r="AE38" i="40"/>
  <c r="AE146" i="40" s="1"/>
  <c r="AI34" i="15"/>
  <c r="AW34" i="15" s="1"/>
  <c r="E74" i="19"/>
  <c r="E93" i="19" s="1"/>
  <c r="Q93" i="19" s="1"/>
  <c r="AE36" i="40"/>
  <c r="AE144" i="40" s="1"/>
  <c r="E34" i="32"/>
  <c r="I34" i="32" s="1"/>
  <c r="D35" i="32"/>
  <c r="H34" i="32"/>
  <c r="W43" i="39"/>
  <c r="X61" i="39" s="1"/>
  <c r="AG53" i="18"/>
  <c r="H50" i="3"/>
  <c r="AA28" i="40"/>
  <c r="AA136" i="40" s="1"/>
  <c r="AI33" i="15"/>
  <c r="AW33" i="15" s="1"/>
  <c r="E73" i="19"/>
  <c r="E92" i="19" s="1"/>
  <c r="Q92" i="19" s="1"/>
  <c r="AG67" i="18"/>
  <c r="H46" i="3"/>
  <c r="AF16" i="40"/>
  <c r="AK53" i="3"/>
  <c r="AB53" i="15" s="1"/>
  <c r="AP53" i="15" s="1"/>
  <c r="AG16" i="39" s="1"/>
  <c r="AG34" i="39" s="1"/>
  <c r="AG52" i="39" s="1"/>
  <c r="D38" i="35"/>
  <c r="E37" i="35"/>
  <c r="I37" i="35" s="1"/>
  <c r="AG40" i="22"/>
  <c r="AY57" i="3"/>
  <c r="Y57" i="3"/>
  <c r="AA42" i="22"/>
  <c r="K9" i="19"/>
  <c r="BE41" i="3"/>
  <c r="K66" i="19"/>
  <c r="K81" i="19" s="1"/>
  <c r="AL58" i="18"/>
  <c r="M55" i="3"/>
  <c r="AH66" i="18"/>
  <c r="I45" i="3"/>
  <c r="AH52" i="18"/>
  <c r="I49" i="3"/>
  <c r="M33" i="45"/>
  <c r="L33" i="45"/>
  <c r="Z37" i="40"/>
  <c r="Z145" i="40" s="1"/>
  <c r="Z29" i="40"/>
  <c r="Z137" i="40" s="1"/>
  <c r="AG57" i="18"/>
  <c r="H54" i="3"/>
  <c r="AG59" i="18"/>
  <c r="H56" i="3"/>
  <c r="AG61" i="18"/>
  <c r="H58" i="3"/>
  <c r="AF44" i="18"/>
  <c r="AG29" i="18"/>
  <c r="AG65" i="18" s="1"/>
  <c r="K44" i="15"/>
  <c r="AD72" i="40"/>
  <c r="AD108" i="40" s="1"/>
  <c r="Z66" i="40"/>
  <c r="Z102" i="40" s="1"/>
  <c r="AB10" i="40"/>
  <c r="AG47" i="3"/>
  <c r="AB14" i="40"/>
  <c r="AG51" i="3"/>
  <c r="AI27" i="15"/>
  <c r="AW27" i="15" s="1"/>
  <c r="E67" i="19"/>
  <c r="E86" i="19" s="1"/>
  <c r="AI31" i="15"/>
  <c r="AW31" i="15" s="1"/>
  <c r="E71" i="19"/>
  <c r="E90" i="19" s="1"/>
  <c r="Q90" i="19" s="1"/>
  <c r="Y40" i="40"/>
  <c r="AG41" i="15"/>
  <c r="AU26" i="15"/>
  <c r="Z69" i="40"/>
  <c r="Z105" i="40" s="1"/>
  <c r="Z62" i="40"/>
  <c r="Z80" i="40" s="1"/>
  <c r="X22" i="39"/>
  <c r="X25" i="39"/>
  <c r="X40" i="39" s="1"/>
  <c r="V33" i="38" s="1"/>
  <c r="W37" i="38"/>
  <c r="W38" i="38"/>
  <c r="X76" i="40"/>
  <c r="AA13" i="40"/>
  <c r="AR32" i="3"/>
  <c r="E32" i="3"/>
  <c r="K91" i="19"/>
  <c r="AA9" i="40"/>
  <c r="AR28" i="3"/>
  <c r="E28" i="3"/>
  <c r="AL56" i="18"/>
  <c r="M53" i="3"/>
  <c r="AB27" i="22"/>
  <c r="G59" i="3"/>
  <c r="AT44" i="3"/>
  <c r="T44" i="3"/>
  <c r="AH55" i="18"/>
  <c r="I52" i="3"/>
  <c r="D37" i="45"/>
  <c r="E36" i="45"/>
  <c r="I36" i="45" s="1"/>
  <c r="AG51" i="18"/>
  <c r="H48" i="3"/>
  <c r="F36" i="45"/>
  <c r="A35" i="45"/>
  <c r="Z35" i="40"/>
  <c r="Z143" i="40" s="1"/>
  <c r="Z39" i="40"/>
  <c r="Z75" i="40" s="1"/>
  <c r="E34" i="31"/>
  <c r="I34" i="31" s="1"/>
  <c r="D35" i="31"/>
  <c r="H34" i="31"/>
  <c r="AB83" i="37"/>
  <c r="AB86" i="37" s="1"/>
  <c r="AA138" i="37"/>
  <c r="AA141" i="37" s="1"/>
  <c r="F37" i="46"/>
  <c r="A36" i="46"/>
  <c r="H35" i="46"/>
  <c r="J35" i="46" s="1"/>
  <c r="G35" i="46"/>
  <c r="L34" i="46"/>
  <c r="M34" i="46"/>
  <c r="AB201" i="37"/>
  <c r="AB204" i="37" s="1"/>
  <c r="AC56" i="37"/>
  <c r="AC59" i="37" s="1"/>
  <c r="F40" i="32"/>
  <c r="G39" i="32"/>
  <c r="AA8" i="27"/>
  <c r="S110" i="27"/>
  <c r="G36" i="31"/>
  <c r="F37" i="31"/>
  <c r="G37" i="30"/>
  <c r="F38" i="30"/>
  <c r="AE110" i="37"/>
  <c r="AE113" i="37" s="1"/>
  <c r="Z8" i="8"/>
  <c r="S109" i="27"/>
  <c r="P25" i="38"/>
  <c r="Q35" i="8" s="1"/>
  <c r="AA24" i="37"/>
  <c r="AB219" i="37"/>
  <c r="AB222" i="37" s="1"/>
  <c r="AA20" i="37"/>
  <c r="AB34" i="37" s="1"/>
  <c r="AB39" i="8" s="1"/>
  <c r="AD65" i="37"/>
  <c r="AD68" i="37" s="1"/>
  <c r="AE74" i="37"/>
  <c r="AE77" i="37" s="1"/>
  <c r="AC128" i="37"/>
  <c r="AC131" i="37" s="1"/>
  <c r="AC8" i="37"/>
  <c r="G39" i="5"/>
  <c r="AC10" i="37"/>
  <c r="G41" i="5"/>
  <c r="AC15" i="37"/>
  <c r="G48" i="5"/>
  <c r="AD11" i="37"/>
  <c r="H42" i="5"/>
  <c r="AB20" i="38"/>
  <c r="AC12" i="37"/>
  <c r="AD16" i="37"/>
  <c r="H49" i="5"/>
  <c r="AD14" i="37"/>
  <c r="H47" i="5"/>
  <c r="AD9" i="37"/>
  <c r="H40" i="5"/>
  <c r="AD7" i="37"/>
  <c r="H38" i="5"/>
  <c r="H29" i="5"/>
  <c r="AC221" i="37"/>
  <c r="AC220" i="37"/>
  <c r="AC218" i="37"/>
  <c r="AC217" i="37"/>
  <c r="AD216" i="37"/>
  <c r="AA79" i="8"/>
  <c r="AB78" i="8"/>
  <c r="R142" i="27"/>
  <c r="R109" i="27" s="1"/>
  <c r="AA210" i="37"/>
  <c r="AA213" i="37" s="1"/>
  <c r="V121" i="27"/>
  <c r="Z42" i="38"/>
  <c r="Y41" i="38"/>
  <c r="AC85" i="37"/>
  <c r="AC84" i="37"/>
  <c r="AC82" i="37"/>
  <c r="AC81" i="37"/>
  <c r="AD80" i="37"/>
  <c r="AC55" i="14"/>
  <c r="AC73" i="14"/>
  <c r="AC72" i="14"/>
  <c r="AC71" i="14"/>
  <c r="AC70" i="14"/>
  <c r="AC69" i="14"/>
  <c r="AC68" i="14"/>
  <c r="AC67" i="14"/>
  <c r="AC66" i="14"/>
  <c r="AC65" i="14"/>
  <c r="AC62" i="14"/>
  <c r="AC61" i="14"/>
  <c r="AC60" i="14"/>
  <c r="AC59" i="14"/>
  <c r="AC58" i="14"/>
  <c r="AC57" i="14"/>
  <c r="AD6" i="14"/>
  <c r="AB102" i="14"/>
  <c r="Y159" i="14"/>
  <c r="Y231" i="14"/>
  <c r="Y86" i="14"/>
  <c r="Z39" i="14"/>
  <c r="Z87" i="14"/>
  <c r="AA49" i="14"/>
  <c r="AA48" i="14"/>
  <c r="AA47" i="14"/>
  <c r="AA46" i="14"/>
  <c r="AA45" i="14"/>
  <c r="AA44" i="14"/>
  <c r="AA43" i="14"/>
  <c r="AA42" i="14"/>
  <c r="AA41" i="14"/>
  <c r="AA40" i="14"/>
  <c r="AA38" i="14"/>
  <c r="AA37" i="14"/>
  <c r="AA36" i="14"/>
  <c r="AA35" i="14"/>
  <c r="AA34" i="14"/>
  <c r="AB31" i="14"/>
  <c r="AD174" i="37"/>
  <c r="AD177" i="37" s="1"/>
  <c r="AE176" i="37"/>
  <c r="AE175" i="37"/>
  <c r="AE173" i="37"/>
  <c r="AE172" i="37"/>
  <c r="AF171" i="37"/>
  <c r="AF178" i="37" s="1"/>
  <c r="X106" i="27"/>
  <c r="X117" i="27" s="1"/>
  <c r="X104" i="27"/>
  <c r="X41" i="27" s="1"/>
  <c r="X98" i="27"/>
  <c r="X99" i="27" s="1"/>
  <c r="AB192" i="37"/>
  <c r="AB195" i="37" s="1"/>
  <c r="AC194" i="37"/>
  <c r="AC193" i="37"/>
  <c r="AC191" i="37"/>
  <c r="AC190" i="37"/>
  <c r="AD189" i="37"/>
  <c r="AF112" i="37"/>
  <c r="AF111" i="37"/>
  <c r="AF109" i="37"/>
  <c r="AF108" i="37"/>
  <c r="AG107" i="37"/>
  <c r="AE67" i="37"/>
  <c r="AE66" i="37"/>
  <c r="AE64" i="37"/>
  <c r="AE63" i="37"/>
  <c r="AF62" i="37"/>
  <c r="AF69" i="37" s="1"/>
  <c r="AE183" i="37"/>
  <c r="AE186" i="37" s="1"/>
  <c r="AF185" i="37"/>
  <c r="AF184" i="37"/>
  <c r="AF182" i="37"/>
  <c r="AF181" i="37"/>
  <c r="AG180" i="37"/>
  <c r="AG187" i="37" s="1"/>
  <c r="AF76" i="37"/>
  <c r="AF75" i="37"/>
  <c r="AF73" i="37"/>
  <c r="AF72" i="37"/>
  <c r="AG71" i="37"/>
  <c r="AG78" i="37" s="1"/>
  <c r="R72" i="38"/>
  <c r="R73" i="38" s="1"/>
  <c r="R74" i="38" s="1"/>
  <c r="R102" i="37"/>
  <c r="R23" i="37" s="1"/>
  <c r="R100" i="37"/>
  <c r="Q100" i="37"/>
  <c r="Q102" i="37"/>
  <c r="Q23" i="37" s="1"/>
  <c r="U100" i="37"/>
  <c r="U102" i="37"/>
  <c r="U23" i="37" s="1"/>
  <c r="O100" i="37"/>
  <c r="O102" i="37"/>
  <c r="O23" i="37" s="1"/>
  <c r="F102" i="37"/>
  <c r="F23" i="37" s="1"/>
  <c r="F100" i="37"/>
  <c r="V102" i="37"/>
  <c r="V23" i="37" s="1"/>
  <c r="V100" i="37"/>
  <c r="I100" i="37"/>
  <c r="I102" i="37"/>
  <c r="I23" i="37" s="1"/>
  <c r="M102" i="37"/>
  <c r="M23" i="37" s="1"/>
  <c r="M100" i="37"/>
  <c r="K102" i="37"/>
  <c r="K23" i="37" s="1"/>
  <c r="K100" i="37"/>
  <c r="AA102" i="37"/>
  <c r="AA23" i="37" s="1"/>
  <c r="AA100" i="37"/>
  <c r="H102" i="37"/>
  <c r="H23" i="37" s="1"/>
  <c r="H100" i="37"/>
  <c r="P102" i="37"/>
  <c r="P23" i="37" s="1"/>
  <c r="P100" i="37"/>
  <c r="X100" i="37"/>
  <c r="X102" i="37"/>
  <c r="X23" i="37" s="1"/>
  <c r="AC203" i="37"/>
  <c r="AC202" i="37"/>
  <c r="AC200" i="37"/>
  <c r="AC199" i="37"/>
  <c r="AD198" i="37"/>
  <c r="AB119" i="37"/>
  <c r="AB122" i="37" s="1"/>
  <c r="Y32" i="14"/>
  <c r="Y53" i="14" s="1"/>
  <c r="Y80" i="14"/>
  <c r="Z86" i="27"/>
  <c r="Z80" i="27"/>
  <c r="Z81" i="27" s="1"/>
  <c r="Z88" i="27"/>
  <c r="AB147" i="27"/>
  <c r="AB146" i="27"/>
  <c r="AB145" i="27"/>
  <c r="AB144" i="27"/>
  <c r="AB136" i="27"/>
  <c r="AB135" i="27"/>
  <c r="AB134" i="27"/>
  <c r="AB133" i="27"/>
  <c r="AB103" i="27"/>
  <c r="AB102" i="27"/>
  <c r="AB94" i="27"/>
  <c r="AB93" i="27"/>
  <c r="AB85" i="27"/>
  <c r="AB84" i="27"/>
  <c r="AB76" i="27"/>
  <c r="AB75" i="27"/>
  <c r="AB68" i="27"/>
  <c r="AB67" i="27"/>
  <c r="AB66" i="27"/>
  <c r="AB62" i="27"/>
  <c r="AB70" i="27"/>
  <c r="AB123" i="27"/>
  <c r="AB9" i="27"/>
  <c r="D52" i="6"/>
  <c r="AB21" i="27"/>
  <c r="D29" i="9" s="1"/>
  <c r="D64" i="6"/>
  <c r="AB162" i="27"/>
  <c r="AB160" i="27"/>
  <c r="AB156" i="27"/>
  <c r="AB154" i="27"/>
  <c r="AB169" i="27"/>
  <c r="AB168" i="27"/>
  <c r="AB167" i="27"/>
  <c r="AB166" i="27"/>
  <c r="AB165" i="27"/>
  <c r="AB159" i="27"/>
  <c r="AB157" i="27"/>
  <c r="AC49" i="37"/>
  <c r="AC48" i="37"/>
  <c r="AC46" i="37"/>
  <c r="AC45" i="37"/>
  <c r="AD44" i="37"/>
  <c r="AD51" i="37" s="1"/>
  <c r="AB47" i="37"/>
  <c r="AD100" i="37"/>
  <c r="AD101" i="37" s="1"/>
  <c r="AD104" i="37" s="1"/>
  <c r="AE103" i="37"/>
  <c r="AE99" i="37"/>
  <c r="AF98" i="37"/>
  <c r="AE102" i="37"/>
  <c r="AE100" i="37"/>
  <c r="O83" i="38"/>
  <c r="P43" i="38"/>
  <c r="P54" i="38" s="1"/>
  <c r="AC165" i="37"/>
  <c r="AC168" i="37" s="1"/>
  <c r="AD167" i="37"/>
  <c r="AD166" i="37"/>
  <c r="AD164" i="37"/>
  <c r="AD163" i="37"/>
  <c r="AE162" i="37"/>
  <c r="AE169" i="37" s="1"/>
  <c r="AC92" i="37"/>
  <c r="AC95" i="37" s="1"/>
  <c r="AD58" i="37"/>
  <c r="AD57" i="37"/>
  <c r="AD55" i="37"/>
  <c r="AD54" i="37"/>
  <c r="AE53" i="37"/>
  <c r="AE60" i="37" s="1"/>
  <c r="Z45" i="8"/>
  <c r="AB212" i="37"/>
  <c r="AB211" i="37"/>
  <c r="AB209" i="37"/>
  <c r="AB208" i="37"/>
  <c r="AC207" i="37"/>
  <c r="Z33" i="14"/>
  <c r="Z81" i="14"/>
  <c r="U120" i="27"/>
  <c r="AB140" i="37"/>
  <c r="AB139" i="37"/>
  <c r="AC135" i="37"/>
  <c r="AC142" i="37" s="1"/>
  <c r="AB137" i="37"/>
  <c r="AB136" i="37"/>
  <c r="AA79" i="27"/>
  <c r="AA77" i="27"/>
  <c r="AA71" i="27"/>
  <c r="AA72" i="27" s="1"/>
  <c r="X92" i="27"/>
  <c r="X91" i="27" s="1"/>
  <c r="AB156" i="37"/>
  <c r="AB159" i="37" s="1"/>
  <c r="AC158" i="37"/>
  <c r="AC157" i="37"/>
  <c r="AC155" i="37"/>
  <c r="AC154" i="37"/>
  <c r="AD153" i="37"/>
  <c r="AD160" i="37" s="1"/>
  <c r="S69" i="38"/>
  <c r="S66" i="38"/>
  <c r="S71" i="38" s="1"/>
  <c r="T67" i="38"/>
  <c r="E102" i="37"/>
  <c r="E23" i="37" s="1"/>
  <c r="E100" i="37"/>
  <c r="G102" i="37"/>
  <c r="G23" i="37" s="1"/>
  <c r="G100" i="37"/>
  <c r="J102" i="37"/>
  <c r="J23" i="37" s="1"/>
  <c r="J100" i="37"/>
  <c r="Z100" i="37"/>
  <c r="Z102" i="37"/>
  <c r="Z23" i="37" s="1"/>
  <c r="W100" i="37"/>
  <c r="W102" i="37"/>
  <c r="W23" i="37" s="1"/>
  <c r="N100" i="37"/>
  <c r="N102" i="37"/>
  <c r="N23" i="37" s="1"/>
  <c r="Y102" i="37"/>
  <c r="Y23" i="37" s="1"/>
  <c r="Y100" i="37"/>
  <c r="AC100" i="37"/>
  <c r="AC102" i="37"/>
  <c r="S100" i="37"/>
  <c r="S102" i="37"/>
  <c r="S23" i="37" s="1"/>
  <c r="D102" i="37"/>
  <c r="D23" i="37" s="1"/>
  <c r="D100" i="37"/>
  <c r="L100" i="37"/>
  <c r="L102" i="37"/>
  <c r="L23" i="37" s="1"/>
  <c r="T102" i="37"/>
  <c r="T23" i="37" s="1"/>
  <c r="T100" i="37"/>
  <c r="AB102" i="37"/>
  <c r="AB100" i="37"/>
  <c r="U132" i="27"/>
  <c r="U131" i="27" s="1"/>
  <c r="U148" i="27"/>
  <c r="U115" i="27" s="1"/>
  <c r="I30" i="5" s="1"/>
  <c r="U140" i="27"/>
  <c r="AC121" i="37"/>
  <c r="AC120" i="37"/>
  <c r="AC118" i="37"/>
  <c r="AC117" i="37"/>
  <c r="AD116" i="37"/>
  <c r="AL43" i="15"/>
  <c r="AM43" i="15" s="1"/>
  <c r="AN43" i="15" s="1"/>
  <c r="AO43" i="15" s="1"/>
  <c r="AP43" i="15" s="1"/>
  <c r="AQ43" i="15" s="1"/>
  <c r="AR43" i="15" s="1"/>
  <c r="AS43" i="15" s="1"/>
  <c r="AT43" i="15" s="1"/>
  <c r="AU43" i="15" s="1"/>
  <c r="AV43" i="15" s="1"/>
  <c r="AW43" i="15" s="1"/>
  <c r="X43" i="15"/>
  <c r="K43" i="15"/>
  <c r="AA155" i="27"/>
  <c r="AC150" i="27"/>
  <c r="AC61" i="27"/>
  <c r="AC43" i="27"/>
  <c r="AC52" i="27" s="1"/>
  <c r="AC34" i="27"/>
  <c r="AC32" i="27"/>
  <c r="AC31" i="27"/>
  <c r="AC30" i="27"/>
  <c r="AC29" i="27"/>
  <c r="AC28" i="27"/>
  <c r="AC26" i="27"/>
  <c r="AC25" i="27"/>
  <c r="AC24" i="27"/>
  <c r="AC23" i="27"/>
  <c r="AC22" i="27"/>
  <c r="AC20" i="27"/>
  <c r="AC19" i="27"/>
  <c r="AC18" i="27"/>
  <c r="AC17" i="27"/>
  <c r="AC16" i="27"/>
  <c r="AC14" i="27"/>
  <c r="AC13" i="27"/>
  <c r="AC12" i="27"/>
  <c r="AC11" i="27"/>
  <c r="AC10" i="27"/>
  <c r="AD7" i="27"/>
  <c r="AB15" i="27"/>
  <c r="D58" i="6"/>
  <c r="AB27" i="27"/>
  <c r="D26" i="9" s="1"/>
  <c r="D70" i="6"/>
  <c r="AA50" i="37"/>
  <c r="L43" i="17"/>
  <c r="Y43" i="17"/>
  <c r="V137" i="27"/>
  <c r="V129" i="27"/>
  <c r="V130" i="27" s="1"/>
  <c r="V139" i="27"/>
  <c r="AD130" i="37"/>
  <c r="AD129" i="37"/>
  <c r="AD127" i="37"/>
  <c r="AD126" i="37"/>
  <c r="AE125" i="37"/>
  <c r="O25" i="38"/>
  <c r="P35" i="8" s="1"/>
  <c r="O49" i="38"/>
  <c r="N91" i="38"/>
  <c r="C17" i="9" s="1"/>
  <c r="C15" i="9" s="1"/>
  <c r="C16" i="52" s="1"/>
  <c r="N94" i="38"/>
  <c r="C46" i="9" s="1"/>
  <c r="Y83" i="27"/>
  <c r="Y82" i="27" s="1"/>
  <c r="Y97" i="27"/>
  <c r="Y95" i="27"/>
  <c r="Y89" i="27"/>
  <c r="Y90" i="27" s="1"/>
  <c r="X224" i="14"/>
  <c r="X79" i="14"/>
  <c r="X100" i="14" s="1"/>
  <c r="T143" i="27"/>
  <c r="T110" i="27" s="1"/>
  <c r="W101" i="27"/>
  <c r="W100" i="27" s="1"/>
  <c r="W128" i="27"/>
  <c r="W118" i="27"/>
  <c r="W126" i="27"/>
  <c r="AD94" i="37"/>
  <c r="AD93" i="37"/>
  <c r="AD91" i="37"/>
  <c r="AD90" i="37"/>
  <c r="AE89" i="37"/>
  <c r="AC26" i="37"/>
  <c r="AD27" i="37"/>
  <c r="AE147" i="37"/>
  <c r="AE150" i="37" s="1"/>
  <c r="AF149" i="37"/>
  <c r="AF148" i="37"/>
  <c r="AF146" i="37"/>
  <c r="AF145" i="37"/>
  <c r="AG144" i="37"/>
  <c r="AG151" i="37" s="1"/>
  <c r="G35" i="5"/>
  <c r="Q21" i="38"/>
  <c r="R13" i="37"/>
  <c r="R17" i="37" s="1"/>
  <c r="Q19" i="38" s="1"/>
  <c r="G33" i="35"/>
  <c r="H33" i="35"/>
  <c r="Y111" i="27"/>
  <c r="J32" i="35"/>
  <c r="Z122" i="27"/>
  <c r="F35" i="35"/>
  <c r="A34" i="35"/>
  <c r="M31" i="35"/>
  <c r="Y125" i="27" s="1"/>
  <c r="Y114" i="27" s="1"/>
  <c r="X32" i="8" s="1"/>
  <c r="X30" i="8" s="1"/>
  <c r="L31" i="35"/>
  <c r="Y124" i="27" s="1"/>
  <c r="Y113" i="27" s="1"/>
  <c r="W31" i="38" s="1"/>
  <c r="Z171" i="40" l="1"/>
  <c r="Z189" i="40" s="1"/>
  <c r="Y14" i="8"/>
  <c r="Y13" i="8" s="1"/>
  <c r="Z35" i="27"/>
  <c r="AB58" i="27"/>
  <c r="AB40" i="27" s="1"/>
  <c r="AA41" i="8" s="1"/>
  <c r="AA53" i="27"/>
  <c r="X94" i="40"/>
  <c r="Y81" i="40"/>
  <c r="Y99" i="40" s="1"/>
  <c r="Z82" i="40"/>
  <c r="Z100" i="40" s="1"/>
  <c r="Q88" i="19"/>
  <c r="F34" i="29"/>
  <c r="G33" i="29"/>
  <c r="AA60" i="22"/>
  <c r="AA81" i="22"/>
  <c r="AA96" i="22" s="1"/>
  <c r="D14" i="9" s="1"/>
  <c r="AG88" i="39"/>
  <c r="Z31" i="8"/>
  <c r="AC48" i="22"/>
  <c r="AC84" i="22" s="1"/>
  <c r="AH68" i="18"/>
  <c r="AG80" i="18"/>
  <c r="K49" i="19"/>
  <c r="K87" i="19" s="1"/>
  <c r="Q11" i="19"/>
  <c r="Q49" i="19" s="1"/>
  <c r="O64" i="27"/>
  <c r="O55" i="27" s="1"/>
  <c r="O37" i="27" s="1"/>
  <c r="O56" i="27"/>
  <c r="O38" i="27" s="1"/>
  <c r="AB57" i="27"/>
  <c r="AA31" i="8" s="1"/>
  <c r="P65" i="27"/>
  <c r="AA54" i="27"/>
  <c r="AA36" i="27" s="1"/>
  <c r="AA152" i="40"/>
  <c r="AA170" i="40" s="1"/>
  <c r="AA188" i="40" s="1"/>
  <c r="G33" i="28"/>
  <c r="F34" i="28" s="1"/>
  <c r="AA40" i="37"/>
  <c r="W187" i="40"/>
  <c r="W202" i="40" s="1"/>
  <c r="W17" i="8" s="1"/>
  <c r="J34" i="29"/>
  <c r="V115" i="39"/>
  <c r="V130" i="39" s="1"/>
  <c r="U34" i="8" s="1"/>
  <c r="J34" i="30"/>
  <c r="Q86" i="19"/>
  <c r="Q9" i="19"/>
  <c r="AB45" i="22"/>
  <c r="AB60" i="22" s="1"/>
  <c r="Y187" i="40"/>
  <c r="Y202" i="40" s="1"/>
  <c r="Y17" i="8" s="1"/>
  <c r="Y184" i="40"/>
  <c r="Y16" i="8" s="1"/>
  <c r="W97" i="39"/>
  <c r="W112" i="39" s="1"/>
  <c r="V33" i="8" s="1"/>
  <c r="W76" i="39"/>
  <c r="X97" i="39"/>
  <c r="X112" i="39" s="1"/>
  <c r="W33" i="8" s="1"/>
  <c r="X76" i="39"/>
  <c r="Z98" i="40"/>
  <c r="Y79" i="40"/>
  <c r="X97" i="40"/>
  <c r="X112" i="40" s="1"/>
  <c r="AG90" i="39"/>
  <c r="AF90" i="39"/>
  <c r="AF88" i="39"/>
  <c r="AA152" i="27"/>
  <c r="Z111" i="40"/>
  <c r="Z147" i="40"/>
  <c r="J34" i="28"/>
  <c r="AE72" i="40"/>
  <c r="AE108" i="40" s="1"/>
  <c r="W52" i="38"/>
  <c r="AA62" i="40"/>
  <c r="AA80" i="40" s="1"/>
  <c r="O28" i="37"/>
  <c r="O38" i="8" s="1"/>
  <c r="AA39" i="37"/>
  <c r="Z41" i="37"/>
  <c r="AB28" i="37"/>
  <c r="AB38" i="8" s="1"/>
  <c r="J34" i="31"/>
  <c r="J28" i="37"/>
  <c r="J38" i="8" s="1"/>
  <c r="J34" i="32"/>
  <c r="V28" i="37"/>
  <c r="V38" i="8" s="1"/>
  <c r="S28" i="37"/>
  <c r="S38" i="8" s="1"/>
  <c r="Y28" i="37"/>
  <c r="Y38" i="8" s="1"/>
  <c r="AE74" i="40"/>
  <c r="AE110" i="40" s="1"/>
  <c r="AA64" i="40"/>
  <c r="X46" i="38"/>
  <c r="Y76" i="40"/>
  <c r="O88" i="38"/>
  <c r="O94" i="38" s="1"/>
  <c r="M28" i="37"/>
  <c r="M38" i="8" s="1"/>
  <c r="P28" i="37"/>
  <c r="P38" i="8" s="1"/>
  <c r="AA151" i="27"/>
  <c r="Z15" i="8" s="1"/>
  <c r="F28" i="37"/>
  <c r="F38" i="8" s="1"/>
  <c r="G28" i="37"/>
  <c r="G38" i="8" s="1"/>
  <c r="E28" i="37"/>
  <c r="E38" i="8" s="1"/>
  <c r="AB35" i="37"/>
  <c r="AB40" i="8" s="1"/>
  <c r="AA68" i="40"/>
  <c r="AA104" i="40" s="1"/>
  <c r="Z67" i="40"/>
  <c r="Z103" i="40" s="1"/>
  <c r="AA66" i="40"/>
  <c r="AA102" i="40" s="1"/>
  <c r="P49" i="38"/>
  <c r="Q80" i="38"/>
  <c r="R43" i="8" s="1"/>
  <c r="X43" i="39"/>
  <c r="X58" i="39" s="1"/>
  <c r="Q68" i="38"/>
  <c r="Q70" i="38" s="1"/>
  <c r="Q77" i="38"/>
  <c r="R19" i="8" s="1"/>
  <c r="R21" i="8" s="1"/>
  <c r="Q62" i="38"/>
  <c r="AB161" i="27"/>
  <c r="AA28" i="37"/>
  <c r="AA38" i="8" s="1"/>
  <c r="L28" i="37"/>
  <c r="L38" i="8" s="1"/>
  <c r="R28" i="37"/>
  <c r="R38" i="8" s="1"/>
  <c r="X28" i="37"/>
  <c r="X38" i="8" s="1"/>
  <c r="I28" i="37"/>
  <c r="I38" i="8" s="1"/>
  <c r="U28" i="37"/>
  <c r="U38" i="8" s="1"/>
  <c r="E35" i="31"/>
  <c r="I35" i="31" s="1"/>
  <c r="D36" i="31"/>
  <c r="H35" i="31"/>
  <c r="A36" i="45"/>
  <c r="F37" i="45"/>
  <c r="AH51" i="18"/>
  <c r="I48" i="3"/>
  <c r="D38" i="45"/>
  <c r="E37" i="45"/>
  <c r="I37" i="45" s="1"/>
  <c r="AI55" i="18"/>
  <c r="J52" i="3"/>
  <c r="AT59" i="3"/>
  <c r="AM56" i="18"/>
  <c r="N53" i="3"/>
  <c r="AA27" i="40"/>
  <c r="AA135" i="40" s="1"/>
  <c r="AA153" i="40" s="1"/>
  <c r="AA171" i="40" s="1"/>
  <c r="AA189" i="40" s="1"/>
  <c r="AA31" i="40"/>
  <c r="AA139" i="40" s="1"/>
  <c r="AU41" i="15"/>
  <c r="Z7" i="39"/>
  <c r="X37" i="38"/>
  <c r="Y46" i="38" s="1"/>
  <c r="X38" i="38"/>
  <c r="AB12" i="39"/>
  <c r="AB30" i="39" s="1"/>
  <c r="AB48" i="39" s="1"/>
  <c r="AB84" i="39" s="1"/>
  <c r="E31" i="15"/>
  <c r="G31" i="15" s="1"/>
  <c r="AB8" i="39"/>
  <c r="AB26" i="39" s="1"/>
  <c r="AB44" i="39" s="1"/>
  <c r="AC62" i="39" s="1"/>
  <c r="AC98" i="39" s="1"/>
  <c r="AC116" i="39" s="1"/>
  <c r="E27" i="15"/>
  <c r="G27" i="15" s="1"/>
  <c r="X51" i="15"/>
  <c r="AL51" i="15" s="1"/>
  <c r="X47" i="15"/>
  <c r="AL47" i="15" s="1"/>
  <c r="K59" i="15"/>
  <c r="AC9" i="22"/>
  <c r="AH61" i="18"/>
  <c r="I58" i="3"/>
  <c r="AH59" i="18"/>
  <c r="I56" i="3"/>
  <c r="AH57" i="18"/>
  <c r="I54" i="3"/>
  <c r="AI52" i="18"/>
  <c r="J49" i="3"/>
  <c r="AI66" i="18"/>
  <c r="J45" i="3"/>
  <c r="AM58" i="18"/>
  <c r="N55" i="3"/>
  <c r="AC29" i="22"/>
  <c r="AC47" i="22" s="1"/>
  <c r="AC83" i="22" s="1"/>
  <c r="AU46" i="3"/>
  <c r="U46" i="3"/>
  <c r="AC33" i="22"/>
  <c r="AU50" i="3"/>
  <c r="U50" i="3"/>
  <c r="W58" i="39"/>
  <c r="W79" i="39"/>
  <c r="W94" i="39" s="1"/>
  <c r="E35" i="32"/>
  <c r="I35" i="32" s="1"/>
  <c r="D36" i="32"/>
  <c r="H35" i="32"/>
  <c r="E35" i="30"/>
  <c r="I35" i="30" s="1"/>
  <c r="D36" i="30"/>
  <c r="H35" i="30"/>
  <c r="AD34" i="22"/>
  <c r="AV51" i="3"/>
  <c r="V51" i="3"/>
  <c r="AD30" i="22"/>
  <c r="AV47" i="3"/>
  <c r="V47" i="3"/>
  <c r="AA39" i="40"/>
  <c r="AA147" i="40" s="1"/>
  <c r="AI38" i="15"/>
  <c r="AW38" i="15" s="1"/>
  <c r="E78" i="19"/>
  <c r="E97" i="19" s="1"/>
  <c r="Q97" i="19" s="1"/>
  <c r="AI36" i="15"/>
  <c r="AW36" i="15" s="1"/>
  <c r="E76" i="19"/>
  <c r="E95" i="19" s="1"/>
  <c r="Q95" i="19" s="1"/>
  <c r="AB11" i="40"/>
  <c r="AG48" i="3"/>
  <c r="X49" i="15"/>
  <c r="AL49" i="15" s="1"/>
  <c r="X45" i="15"/>
  <c r="AL45" i="15" s="1"/>
  <c r="AC15" i="40"/>
  <c r="AH52" i="3"/>
  <c r="Y52" i="15" s="1"/>
  <c r="AM52" i="15" s="1"/>
  <c r="AD15" i="39" s="1"/>
  <c r="AD33" i="39" s="1"/>
  <c r="AD51" i="39" s="1"/>
  <c r="AG62" i="18"/>
  <c r="I44" i="3"/>
  <c r="AF38" i="40"/>
  <c r="AF146" i="40" s="1"/>
  <c r="E35" i="28"/>
  <c r="I35" i="28" s="1"/>
  <c r="D36" i="28"/>
  <c r="H35" i="28"/>
  <c r="Z40" i="40"/>
  <c r="AH41" i="15"/>
  <c r="AV26" i="15"/>
  <c r="AB24" i="22"/>
  <c r="AA29" i="40"/>
  <c r="AA137" i="40" s="1"/>
  <c r="AC12" i="40"/>
  <c r="AH49" i="3"/>
  <c r="Y49" i="15" s="1"/>
  <c r="AM49" i="15" s="1"/>
  <c r="AD12" i="39" s="1"/>
  <c r="AD30" i="39" s="1"/>
  <c r="AD48" i="39" s="1"/>
  <c r="AG18" i="40"/>
  <c r="AL55" i="3"/>
  <c r="AA22" i="40"/>
  <c r="AA25" i="40"/>
  <c r="AA133" i="40" s="1"/>
  <c r="AA151" i="40" s="1"/>
  <c r="AH40" i="22"/>
  <c r="AZ57" i="3"/>
  <c r="Z57" i="3"/>
  <c r="AB9" i="40"/>
  <c r="AG46" i="3"/>
  <c r="AB13" i="40"/>
  <c r="AG50" i="3"/>
  <c r="Y22" i="39"/>
  <c r="Y25" i="39"/>
  <c r="Y40" i="39" s="1"/>
  <c r="W33" i="38" s="1"/>
  <c r="E35" i="29"/>
  <c r="I35" i="29" s="1"/>
  <c r="D36" i="29"/>
  <c r="H35" i="29"/>
  <c r="AF20" i="39"/>
  <c r="AF38" i="39" s="1"/>
  <c r="AF56" i="39" s="1"/>
  <c r="AF92" i="39" s="1"/>
  <c r="AC10" i="40"/>
  <c r="AH47" i="3"/>
  <c r="Y47" i="15" s="1"/>
  <c r="AM47" i="15" s="1"/>
  <c r="AD10" i="39" s="1"/>
  <c r="AD28" i="39" s="1"/>
  <c r="AD46" i="39" s="1"/>
  <c r="Z71" i="40"/>
  <c r="Z107" i="40" s="1"/>
  <c r="H35" i="45"/>
  <c r="J35" i="45" s="1"/>
  <c r="G35" i="45"/>
  <c r="AC31" i="22"/>
  <c r="AU48" i="3"/>
  <c r="U48" i="3"/>
  <c r="AD35" i="22"/>
  <c r="AV52" i="3"/>
  <c r="V52" i="3"/>
  <c r="AB7" i="40"/>
  <c r="T59" i="3"/>
  <c r="AG44" i="3"/>
  <c r="AB42" i="22"/>
  <c r="AH36" i="22"/>
  <c r="AZ53" i="3"/>
  <c r="Z53" i="3"/>
  <c r="AI28" i="15"/>
  <c r="AW28" i="15" s="1"/>
  <c r="E68" i="19"/>
  <c r="E87" i="19" s="1"/>
  <c r="AI32" i="15"/>
  <c r="AW32" i="15" s="1"/>
  <c r="E72" i="19"/>
  <c r="E91" i="19" s="1"/>
  <c r="Q91" i="19" s="1"/>
  <c r="AB32" i="40"/>
  <c r="AB140" i="40" s="1"/>
  <c r="AB28" i="40"/>
  <c r="AB136" i="40" s="1"/>
  <c r="AG44" i="18"/>
  <c r="AH29" i="18"/>
  <c r="L44" i="15"/>
  <c r="AC41" i="22"/>
  <c r="AU58" i="3"/>
  <c r="U58" i="3"/>
  <c r="AC39" i="22"/>
  <c r="AU56" i="3"/>
  <c r="U56" i="3"/>
  <c r="AC37" i="22"/>
  <c r="AU54" i="3"/>
  <c r="U54" i="3"/>
  <c r="Z65" i="40"/>
  <c r="Z101" i="40" s="1"/>
  <c r="Z73" i="40"/>
  <c r="Z109" i="40" s="1"/>
  <c r="AD32" i="22"/>
  <c r="AV49" i="3"/>
  <c r="V49" i="3"/>
  <c r="AD28" i="22"/>
  <c r="AD46" i="22" s="1"/>
  <c r="AD82" i="22" s="1"/>
  <c r="AV45" i="3"/>
  <c r="V45" i="3"/>
  <c r="AH38" i="22"/>
  <c r="AZ55" i="3"/>
  <c r="Z55" i="3"/>
  <c r="K24" i="19"/>
  <c r="K47" i="19"/>
  <c r="AG20" i="40"/>
  <c r="AL57" i="3"/>
  <c r="AC57" i="15" s="1"/>
  <c r="AQ57" i="15" s="1"/>
  <c r="AH20" i="39" s="1"/>
  <c r="AH38" i="39" s="1"/>
  <c r="AH56" i="39" s="1"/>
  <c r="D39" i="35"/>
  <c r="E38" i="35"/>
  <c r="I38" i="35" s="1"/>
  <c r="AF34" i="40"/>
  <c r="AF142" i="40" s="1"/>
  <c r="AH67" i="18"/>
  <c r="I46" i="3"/>
  <c r="AB14" i="39"/>
  <c r="AB32" i="39" s="1"/>
  <c r="AB50" i="39" s="1"/>
  <c r="AB86" i="39" s="1"/>
  <c r="E33" i="15"/>
  <c r="G33" i="15" s="1"/>
  <c r="AH53" i="18"/>
  <c r="I50" i="3"/>
  <c r="AB15" i="39"/>
  <c r="AB33" i="39" s="1"/>
  <c r="AB51" i="39" s="1"/>
  <c r="AB87" i="39" s="1"/>
  <c r="E34" i="15"/>
  <c r="G34" i="15" s="1"/>
  <c r="AI54" i="18"/>
  <c r="J51" i="3"/>
  <c r="J47" i="3"/>
  <c r="E47" i="19"/>
  <c r="E24" i="19"/>
  <c r="AI40" i="15"/>
  <c r="AW40" i="15" s="1"/>
  <c r="E80" i="19"/>
  <c r="E99" i="19" s="1"/>
  <c r="Q99" i="19" s="1"/>
  <c r="AA37" i="40"/>
  <c r="AA145" i="40" s="1"/>
  <c r="AA35" i="40"/>
  <c r="AA143" i="40" s="1"/>
  <c r="M34" i="45"/>
  <c r="L34" i="45"/>
  <c r="AB30" i="40"/>
  <c r="AB138" i="40" s="1"/>
  <c r="AB26" i="40"/>
  <c r="AB134" i="40" s="1"/>
  <c r="AF36" i="40"/>
  <c r="AF144" i="40" s="1"/>
  <c r="AC27" i="22"/>
  <c r="AU44" i="3"/>
  <c r="U44" i="3"/>
  <c r="H59" i="3"/>
  <c r="AG16" i="40"/>
  <c r="AL53" i="3"/>
  <c r="E36" i="46"/>
  <c r="I36" i="46" s="1"/>
  <c r="D37" i="46"/>
  <c r="Z133" i="40"/>
  <c r="AE70" i="40"/>
  <c r="AE106" i="40" s="1"/>
  <c r="AB21" i="40"/>
  <c r="AG58" i="3"/>
  <c r="AB19" i="40"/>
  <c r="AG56" i="3"/>
  <c r="AB17" i="40"/>
  <c r="AG54" i="3"/>
  <c r="AI30" i="15"/>
  <c r="AW30" i="15" s="1"/>
  <c r="E70" i="19"/>
  <c r="E89" i="19" s="1"/>
  <c r="Q89" i="19" s="1"/>
  <c r="AC8" i="40"/>
  <c r="AH45" i="3"/>
  <c r="Y45" i="15" s="1"/>
  <c r="AM45" i="15" s="1"/>
  <c r="AD8" i="39" s="1"/>
  <c r="AD26" i="39" s="1"/>
  <c r="AD44" i="39" s="1"/>
  <c r="X52" i="15"/>
  <c r="AL52" i="15" s="1"/>
  <c r="AB33" i="40"/>
  <c r="AB141" i="40" s="1"/>
  <c r="K18" i="11"/>
  <c r="D23" i="11"/>
  <c r="K73" i="11" s="1"/>
  <c r="D38" i="11"/>
  <c r="E12" i="42"/>
  <c r="E11" i="42"/>
  <c r="AR41" i="3"/>
  <c r="AI26" i="15"/>
  <c r="E66" i="19"/>
  <c r="AM60" i="18"/>
  <c r="N57" i="3"/>
  <c r="AB10" i="39"/>
  <c r="AB28" i="39" s="1"/>
  <c r="AB46" i="39" s="1"/>
  <c r="AB82" i="39" s="1"/>
  <c r="E29" i="15"/>
  <c r="G29" i="15" s="1"/>
  <c r="AA69" i="40"/>
  <c r="AA105" i="40" s="1"/>
  <c r="Z63" i="40"/>
  <c r="Z81" i="40" s="1"/>
  <c r="AC14" i="40"/>
  <c r="AH51" i="3"/>
  <c r="Y51" i="15" s="1"/>
  <c r="AM51" i="15" s="1"/>
  <c r="AD14" i="39" s="1"/>
  <c r="AD32" i="39" s="1"/>
  <c r="AD50" i="39" s="1"/>
  <c r="AB20" i="37"/>
  <c r="AC34" i="37" s="1"/>
  <c r="AC39" i="8" s="1"/>
  <c r="T142" i="27"/>
  <c r="T109" i="27" s="1"/>
  <c r="H36" i="46"/>
  <c r="J36" i="46" s="1"/>
  <c r="G36" i="46"/>
  <c r="F38" i="46"/>
  <c r="A37" i="46"/>
  <c r="AB24" i="37"/>
  <c r="AC35" i="37" s="1"/>
  <c r="AC40" i="8" s="1"/>
  <c r="AB112" i="27"/>
  <c r="AA42" i="8" s="1"/>
  <c r="M35" i="46"/>
  <c r="L35" i="46"/>
  <c r="AD92" i="37"/>
  <c r="AD95" i="37" s="1"/>
  <c r="AD128" i="37"/>
  <c r="AD131" i="37" s="1"/>
  <c r="AD56" i="37"/>
  <c r="AD59" i="37" s="1"/>
  <c r="AC219" i="37"/>
  <c r="AC222" i="37" s="1"/>
  <c r="F41" i="32"/>
  <c r="G40" i="32"/>
  <c r="Q28" i="37"/>
  <c r="Q38" i="8" s="1"/>
  <c r="G38" i="30"/>
  <c r="F39" i="30"/>
  <c r="G37" i="31"/>
  <c r="F38" i="31"/>
  <c r="AF147" i="37"/>
  <c r="AF150" i="37" s="1"/>
  <c r="AB23" i="37"/>
  <c r="AC28" i="37" s="1"/>
  <c r="AC38" i="8" s="1"/>
  <c r="W28" i="37"/>
  <c r="W38" i="8" s="1"/>
  <c r="AD165" i="37"/>
  <c r="AD168" i="37" s="1"/>
  <c r="AC201" i="37"/>
  <c r="AC204" i="37" s="1"/>
  <c r="AE174" i="37"/>
  <c r="AE177" i="37" s="1"/>
  <c r="AC119" i="37"/>
  <c r="AC122" i="37" s="1"/>
  <c r="AF183" i="37"/>
  <c r="AF186" i="37" s="1"/>
  <c r="AE65" i="37"/>
  <c r="AE68" i="37" s="1"/>
  <c r="AC192" i="37"/>
  <c r="AC195" i="37" s="1"/>
  <c r="AB101" i="37"/>
  <c r="AB104" i="37" s="1"/>
  <c r="Z28" i="37"/>
  <c r="Z38" i="8" s="1"/>
  <c r="AE14" i="37"/>
  <c r="I47" i="5"/>
  <c r="AE11" i="37"/>
  <c r="I42" i="5"/>
  <c r="AD15" i="37"/>
  <c r="H48" i="5"/>
  <c r="AD10" i="37"/>
  <c r="H41" i="5"/>
  <c r="AD8" i="37"/>
  <c r="H39" i="5"/>
  <c r="AE7" i="37"/>
  <c r="I38" i="5"/>
  <c r="AE9" i="37"/>
  <c r="I40" i="5"/>
  <c r="AE16" i="37"/>
  <c r="I49" i="5"/>
  <c r="AC20" i="38"/>
  <c r="AD12" i="37"/>
  <c r="I29" i="5"/>
  <c r="AH144" i="37"/>
  <c r="AH151" i="37" s="1"/>
  <c r="AG149" i="37"/>
  <c r="AG148" i="37"/>
  <c r="AG146" i="37"/>
  <c r="AG145" i="37"/>
  <c r="AE27" i="37"/>
  <c r="AD26" i="37"/>
  <c r="AF89" i="37"/>
  <c r="AE94" i="37"/>
  <c r="AE93" i="37"/>
  <c r="AE91" i="37"/>
  <c r="AE90" i="37"/>
  <c r="AF125" i="37"/>
  <c r="AE130" i="37"/>
  <c r="AE129" i="37"/>
  <c r="AE127" i="37"/>
  <c r="AE126" i="37"/>
  <c r="V132" i="27"/>
  <c r="V131" i="27" s="1"/>
  <c r="AA12" i="8"/>
  <c r="D69" i="6"/>
  <c r="AA10" i="8"/>
  <c r="D27" i="9"/>
  <c r="D57" i="6"/>
  <c r="AC9" i="27"/>
  <c r="AC21" i="27"/>
  <c r="Q22" i="38"/>
  <c r="Q24" i="38" s="1"/>
  <c r="Q32" i="38" s="1"/>
  <c r="Q34" i="38" s="1"/>
  <c r="R43" i="38" s="1"/>
  <c r="R54" i="38" s="1"/>
  <c r="R80" i="38" s="1"/>
  <c r="S43" i="8" s="1"/>
  <c r="W139" i="27"/>
  <c r="W137" i="27"/>
  <c r="W129" i="27"/>
  <c r="W130" i="27" s="1"/>
  <c r="Y92" i="27"/>
  <c r="Y91" i="27" s="1"/>
  <c r="Y106" i="27"/>
  <c r="Y117" i="27" s="1"/>
  <c r="Y104" i="27"/>
  <c r="Y41" i="27" s="1"/>
  <c r="Y98" i="27"/>
  <c r="Y99" i="27" s="1"/>
  <c r="V148" i="27"/>
  <c r="V115" i="27" s="1"/>
  <c r="J30" i="5" s="1"/>
  <c r="J29" i="5" s="1"/>
  <c r="V140" i="27"/>
  <c r="V141" i="27" s="1"/>
  <c r="Z43" i="17"/>
  <c r="M43" i="17"/>
  <c r="AD43" i="27"/>
  <c r="AD52" i="27" s="1"/>
  <c r="AD34" i="27"/>
  <c r="AD32" i="27"/>
  <c r="AD31" i="27"/>
  <c r="AD30" i="27"/>
  <c r="AD29" i="27"/>
  <c r="AD28" i="27"/>
  <c r="AD26" i="27"/>
  <c r="AD25" i="27"/>
  <c r="AD24" i="27"/>
  <c r="AD23" i="27"/>
  <c r="AD22" i="27"/>
  <c r="AD20" i="27"/>
  <c r="AD19" i="27"/>
  <c r="AD18" i="27"/>
  <c r="AD17" i="27"/>
  <c r="AD16" i="27"/>
  <c r="AD14" i="27"/>
  <c r="AD13" i="27"/>
  <c r="AD12" i="27"/>
  <c r="AD11" i="27"/>
  <c r="AD10" i="27"/>
  <c r="AE7" i="27"/>
  <c r="AD150" i="27"/>
  <c r="AD61" i="27"/>
  <c r="AC15" i="27"/>
  <c r="AC27" i="27"/>
  <c r="AC169" i="27"/>
  <c r="AC168" i="27"/>
  <c r="AC167" i="27"/>
  <c r="AC166" i="27"/>
  <c r="AC165" i="27"/>
  <c r="AC159" i="27"/>
  <c r="AC157" i="27"/>
  <c r="AC162" i="27"/>
  <c r="AC160" i="27"/>
  <c r="AC156" i="27"/>
  <c r="AC154" i="27"/>
  <c r="AE116" i="37"/>
  <c r="AD121" i="37"/>
  <c r="AD120" i="37"/>
  <c r="AD118" i="37"/>
  <c r="AD117" i="37"/>
  <c r="U141" i="27"/>
  <c r="U107" i="27"/>
  <c r="T101" i="37"/>
  <c r="T21" i="37"/>
  <c r="D21" i="37"/>
  <c r="D101" i="37"/>
  <c r="Y101" i="37"/>
  <c r="Y21" i="37"/>
  <c r="J101" i="37"/>
  <c r="J21" i="37"/>
  <c r="G101" i="37"/>
  <c r="G21" i="37"/>
  <c r="E21" i="37"/>
  <c r="E101" i="37"/>
  <c r="U67" i="38"/>
  <c r="T69" i="38"/>
  <c r="T66" i="38"/>
  <c r="T71" i="38" s="1"/>
  <c r="AA88" i="27"/>
  <c r="AA86" i="27"/>
  <c r="AA80" i="27"/>
  <c r="AA81" i="27" s="1"/>
  <c r="AB138" i="37"/>
  <c r="AB141" i="37" s="1"/>
  <c r="AF53" i="37"/>
  <c r="AF60" i="37" s="1"/>
  <c r="AE58" i="37"/>
  <c r="AE57" i="37"/>
  <c r="AE55" i="37"/>
  <c r="AE54" i="37"/>
  <c r="AF162" i="37"/>
  <c r="AF169" i="37" s="1"/>
  <c r="AE167" i="37"/>
  <c r="AE166" i="37"/>
  <c r="AE164" i="37"/>
  <c r="AE163" i="37"/>
  <c r="P68" i="38"/>
  <c r="P70" i="38" s="1"/>
  <c r="P59" i="38"/>
  <c r="P62" i="38"/>
  <c r="P77" i="38"/>
  <c r="P80" i="38"/>
  <c r="W119" i="27"/>
  <c r="AE101" i="37"/>
  <c r="AE104" i="37" s="1"/>
  <c r="AG98" i="37"/>
  <c r="AF103" i="37"/>
  <c r="AF99" i="37"/>
  <c r="AF102" i="37"/>
  <c r="AF100" i="37"/>
  <c r="AB50" i="37"/>
  <c r="AB158" i="27"/>
  <c r="AB164" i="27"/>
  <c r="AB153" i="27" s="1"/>
  <c r="D15" i="7" s="1"/>
  <c r="D11" i="52" s="1"/>
  <c r="AA11" i="8"/>
  <c r="D63" i="6"/>
  <c r="AA9" i="8"/>
  <c r="AB8" i="27"/>
  <c r="D25" i="9"/>
  <c r="D51" i="6"/>
  <c r="AB77" i="27"/>
  <c r="AB71" i="27"/>
  <c r="AB72" i="27" s="1"/>
  <c r="AB79" i="27"/>
  <c r="Z95" i="27"/>
  <c r="Z89" i="27"/>
  <c r="Z90" i="27" s="1"/>
  <c r="Z97" i="27"/>
  <c r="AE198" i="37"/>
  <c r="AD203" i="37"/>
  <c r="AD202" i="37"/>
  <c r="AD200" i="37"/>
  <c r="AD199" i="37"/>
  <c r="X101" i="37"/>
  <c r="X21" i="37"/>
  <c r="K28" i="37"/>
  <c r="K38" i="8" s="1"/>
  <c r="N28" i="37"/>
  <c r="N38" i="8" s="1"/>
  <c r="I101" i="37"/>
  <c r="I21" i="37"/>
  <c r="O101" i="37"/>
  <c r="O21" i="37"/>
  <c r="U101" i="37"/>
  <c r="U21" i="37"/>
  <c r="Q101" i="37"/>
  <c r="Q21" i="37"/>
  <c r="AH71" i="37"/>
  <c r="AH78" i="37" s="1"/>
  <c r="AG76" i="37"/>
  <c r="AG75" i="37"/>
  <c r="AG73" i="37"/>
  <c r="AG72" i="37"/>
  <c r="AF74" i="37"/>
  <c r="AF77" i="37" s="1"/>
  <c r="AH107" i="37"/>
  <c r="AG112" i="37"/>
  <c r="AG111" i="37"/>
  <c r="AG109" i="37"/>
  <c r="AG108" i="37"/>
  <c r="AF110" i="37"/>
  <c r="AF113" i="37" s="1"/>
  <c r="AA33" i="14"/>
  <c r="AA81" i="14"/>
  <c r="D10" i="6"/>
  <c r="AA83" i="14"/>
  <c r="D12" i="6"/>
  <c r="AA85" i="14"/>
  <c r="D14" i="6"/>
  <c r="AA88" i="14"/>
  <c r="D20" i="6"/>
  <c r="AA90" i="14"/>
  <c r="D22" i="6"/>
  <c r="AA92" i="14"/>
  <c r="D24" i="6"/>
  <c r="AA94" i="14"/>
  <c r="D26" i="6"/>
  <c r="AA96" i="14"/>
  <c r="D28" i="6"/>
  <c r="AE80" i="37"/>
  <c r="AD85" i="37"/>
  <c r="AD84" i="37"/>
  <c r="AD82" i="37"/>
  <c r="AD81" i="37"/>
  <c r="AC83" i="37"/>
  <c r="AC86" i="37" s="1"/>
  <c r="Z41" i="38"/>
  <c r="AA42" i="38"/>
  <c r="V108" i="27"/>
  <c r="AA45" i="8"/>
  <c r="E19" i="48" s="1"/>
  <c r="E20" i="48" s="1"/>
  <c r="AC147" i="27"/>
  <c r="AC146" i="27"/>
  <c r="AC145" i="27"/>
  <c r="AC144" i="27"/>
  <c r="AC70" i="27"/>
  <c r="AC136" i="27"/>
  <c r="AC135" i="27"/>
  <c r="AC134" i="27"/>
  <c r="AC133" i="27"/>
  <c r="AC103" i="27"/>
  <c r="AC102" i="27"/>
  <c r="AC94" i="27"/>
  <c r="AC93" i="27"/>
  <c r="AC85" i="27"/>
  <c r="AC84" i="27"/>
  <c r="AC76" i="27"/>
  <c r="AC75" i="27"/>
  <c r="AC68" i="27"/>
  <c r="AC67" i="27"/>
  <c r="AC66" i="27"/>
  <c r="AC62" i="27"/>
  <c r="AC123" i="27"/>
  <c r="L43" i="15"/>
  <c r="Y43" i="15"/>
  <c r="L101" i="37"/>
  <c r="L21" i="37"/>
  <c r="D31" i="37"/>
  <c r="S101" i="37"/>
  <c r="S21" i="37"/>
  <c r="AC101" i="37"/>
  <c r="AC104" i="37" s="1"/>
  <c r="N101" i="37"/>
  <c r="N21" i="37"/>
  <c r="W101" i="37"/>
  <c r="W21" i="37"/>
  <c r="Z101" i="37"/>
  <c r="Z21" i="37"/>
  <c r="H28" i="37"/>
  <c r="H38" i="8" s="1"/>
  <c r="S72" i="38"/>
  <c r="S73" i="38" s="1"/>
  <c r="S74" i="38" s="1"/>
  <c r="AE153" i="37"/>
  <c r="AE160" i="37" s="1"/>
  <c r="AD158" i="37"/>
  <c r="AD157" i="37"/>
  <c r="AD155" i="37"/>
  <c r="AD154" i="37"/>
  <c r="AC156" i="37"/>
  <c r="AC159" i="37" s="1"/>
  <c r="AC140" i="37"/>
  <c r="AC139" i="37"/>
  <c r="AC137" i="37"/>
  <c r="AC136" i="37"/>
  <c r="AD135" i="37"/>
  <c r="AD142" i="37" s="1"/>
  <c r="Z32" i="14"/>
  <c r="Z53" i="14" s="1"/>
  <c r="Z80" i="14"/>
  <c r="AD207" i="37"/>
  <c r="AC212" i="37"/>
  <c r="AC211" i="37"/>
  <c r="AC209" i="37"/>
  <c r="AC208" i="37"/>
  <c r="AB210" i="37"/>
  <c r="AB213" i="37" s="1"/>
  <c r="AB21" i="37"/>
  <c r="AD49" i="37"/>
  <c r="AD48" i="37"/>
  <c r="AD46" i="37"/>
  <c r="AD45" i="37"/>
  <c r="AE44" i="37"/>
  <c r="AE51" i="37" s="1"/>
  <c r="AC47" i="37"/>
  <c r="AB155" i="27"/>
  <c r="AB63" i="27"/>
  <c r="Z83" i="27"/>
  <c r="Z82" i="27" s="1"/>
  <c r="Y224" i="14"/>
  <c r="Y79" i="14"/>
  <c r="Y100" i="14" s="1"/>
  <c r="P101" i="37"/>
  <c r="P21" i="37"/>
  <c r="H101" i="37"/>
  <c r="H21" i="37"/>
  <c r="AA101" i="37"/>
  <c r="AA21" i="37"/>
  <c r="K101" i="37"/>
  <c r="K21" i="37"/>
  <c r="M101" i="37"/>
  <c r="M21" i="37"/>
  <c r="V101" i="37"/>
  <c r="V21" i="37"/>
  <c r="F21" i="37"/>
  <c r="F101" i="37"/>
  <c r="T28" i="37"/>
  <c r="T38" i="8" s="1"/>
  <c r="R101" i="37"/>
  <c r="R21" i="37"/>
  <c r="AH180" i="37"/>
  <c r="AH187" i="37" s="1"/>
  <c r="AG185" i="37"/>
  <c r="AG184" i="37"/>
  <c r="AG182" i="37"/>
  <c r="AG181" i="37"/>
  <c r="AG62" i="37"/>
  <c r="AG69" i="37" s="1"/>
  <c r="AF67" i="37"/>
  <c r="AF66" i="37"/>
  <c r="AF64" i="37"/>
  <c r="AF63" i="37"/>
  <c r="AE189" i="37"/>
  <c r="AD194" i="37"/>
  <c r="AD193" i="37"/>
  <c r="AD191" i="37"/>
  <c r="AD190" i="37"/>
  <c r="X101" i="27"/>
  <c r="X100" i="27" s="1"/>
  <c r="X126" i="27"/>
  <c r="X128" i="27"/>
  <c r="X118" i="27"/>
  <c r="X119" i="27" s="1"/>
  <c r="AG171" i="37"/>
  <c r="AG178" i="37" s="1"/>
  <c r="AF176" i="37"/>
  <c r="AF175" i="37"/>
  <c r="AF173" i="37"/>
  <c r="AF172" i="37"/>
  <c r="AB38" i="14"/>
  <c r="AB37" i="14"/>
  <c r="AB36" i="14"/>
  <c r="AB35" i="14"/>
  <c r="AB34" i="14"/>
  <c r="AC31" i="14"/>
  <c r="AB49" i="14"/>
  <c r="AB48" i="14"/>
  <c r="AB47" i="14"/>
  <c r="AB46" i="14"/>
  <c r="AB45" i="14"/>
  <c r="AB44" i="14"/>
  <c r="AB43" i="14"/>
  <c r="AB42" i="14"/>
  <c r="AB41" i="14"/>
  <c r="AB40" i="14"/>
  <c r="AA82" i="14"/>
  <c r="D11" i="6"/>
  <c r="AA84" i="14"/>
  <c r="D13" i="6"/>
  <c r="AA39" i="14"/>
  <c r="AA87" i="14"/>
  <c r="D19" i="6"/>
  <c r="AA89" i="14"/>
  <c r="D21" i="6"/>
  <c r="AA91" i="14"/>
  <c r="D23" i="6"/>
  <c r="AA93" i="14"/>
  <c r="D25" i="6"/>
  <c r="AA95" i="14"/>
  <c r="D27" i="6"/>
  <c r="Z231" i="14"/>
  <c r="Z159" i="14"/>
  <c r="Z86" i="14"/>
  <c r="AC102" i="14"/>
  <c r="AD73" i="14"/>
  <c r="AD72" i="14"/>
  <c r="AD71" i="14"/>
  <c r="AD70" i="14"/>
  <c r="AD69" i="14"/>
  <c r="AD68" i="14"/>
  <c r="AD67" i="14"/>
  <c r="AD66" i="14"/>
  <c r="AD65" i="14"/>
  <c r="AD62" i="14"/>
  <c r="AD61" i="14"/>
  <c r="AD60" i="14"/>
  <c r="AD59" i="14"/>
  <c r="AD58" i="14"/>
  <c r="AD57" i="14"/>
  <c r="AE6" i="14"/>
  <c r="AD55" i="14"/>
  <c r="V120" i="27"/>
  <c r="AC78" i="8"/>
  <c r="AB79" i="8"/>
  <c r="AE216" i="37"/>
  <c r="AD221" i="37"/>
  <c r="AD220" i="37"/>
  <c r="AD218" i="37"/>
  <c r="AD217" i="37"/>
  <c r="R21" i="38"/>
  <c r="H35" i="5"/>
  <c r="S13" i="37"/>
  <c r="S17" i="37" s="1"/>
  <c r="R19" i="38" s="1"/>
  <c r="F36" i="35"/>
  <c r="A35" i="35"/>
  <c r="M32" i="35"/>
  <c r="Z125" i="27" s="1"/>
  <c r="Z114" i="27" s="1"/>
  <c r="Y32" i="8" s="1"/>
  <c r="Y30" i="8" s="1"/>
  <c r="L32" i="35"/>
  <c r="Z124" i="27" s="1"/>
  <c r="Z113" i="27" s="1"/>
  <c r="X31" i="38" s="1"/>
  <c r="J33" i="35"/>
  <c r="AA122" i="27"/>
  <c r="G34" i="35"/>
  <c r="H34" i="35"/>
  <c r="Z111" i="27"/>
  <c r="Z14" i="8" l="1"/>
  <c r="AA35" i="27"/>
  <c r="AB53" i="27"/>
  <c r="Z13" i="8"/>
  <c r="Z94" i="40"/>
  <c r="Y94" i="40"/>
  <c r="AA82" i="40"/>
  <c r="AA100" i="40" s="1"/>
  <c r="AC58" i="27"/>
  <c r="AC40" i="27" s="1"/>
  <c r="AB41" i="8" s="1"/>
  <c r="AB54" i="27"/>
  <c r="AB36" i="27" s="1"/>
  <c r="Q74" i="27"/>
  <c r="Q73" i="27" s="1"/>
  <c r="G34" i="29"/>
  <c r="F35" i="29"/>
  <c r="D45" i="52"/>
  <c r="D44" i="52" s="1"/>
  <c r="Q87" i="19"/>
  <c r="AA98" i="22"/>
  <c r="AA97" i="22"/>
  <c r="Q24" i="19"/>
  <c r="AB39" i="27"/>
  <c r="AI68" i="18"/>
  <c r="AD48" i="22"/>
  <c r="AD84" i="22" s="1"/>
  <c r="AC57" i="27"/>
  <c r="AB31" i="8" s="1"/>
  <c r="Q65" i="27"/>
  <c r="P64" i="27"/>
  <c r="P55" i="27" s="1"/>
  <c r="P56" i="27"/>
  <c r="AB152" i="40"/>
  <c r="AB170" i="40" s="1"/>
  <c r="AB188" i="40" s="1"/>
  <c r="AH65" i="18"/>
  <c r="AH80" i="18" s="1"/>
  <c r="Q47" i="19"/>
  <c r="Q62" i="19" s="1"/>
  <c r="G34" i="28"/>
  <c r="F35" i="28" s="1"/>
  <c r="AA41" i="37"/>
  <c r="D48" i="9" s="1"/>
  <c r="AH92" i="39"/>
  <c r="X115" i="39"/>
  <c r="X130" i="39" s="1"/>
  <c r="W34" i="8" s="1"/>
  <c r="AU59" i="3"/>
  <c r="AC42" i="22"/>
  <c r="W115" i="39"/>
  <c r="W130" i="39" s="1"/>
  <c r="V34" i="8" s="1"/>
  <c r="J35" i="28"/>
  <c r="E81" i="19"/>
  <c r="J35" i="29"/>
  <c r="AB81" i="22"/>
  <c r="AB96" i="22" s="1"/>
  <c r="AB80" i="39"/>
  <c r="AA169" i="40"/>
  <c r="AA184" i="40" s="1"/>
  <c r="AA16" i="8" s="1"/>
  <c r="AA166" i="40"/>
  <c r="Z148" i="40"/>
  <c r="Z151" i="40"/>
  <c r="X79" i="39"/>
  <c r="X94" i="39" s="1"/>
  <c r="Y61" i="39"/>
  <c r="AC24" i="22"/>
  <c r="AC45" i="22"/>
  <c r="Z97" i="40"/>
  <c r="D9" i="7"/>
  <c r="K44" i="11"/>
  <c r="AA98" i="40"/>
  <c r="Y97" i="40"/>
  <c r="Y112" i="40" s="1"/>
  <c r="AG92" i="39"/>
  <c r="D18" i="7"/>
  <c r="D22" i="52" s="1"/>
  <c r="AA75" i="40"/>
  <c r="AA111" i="40" s="1"/>
  <c r="J35" i="30"/>
  <c r="J35" i="31"/>
  <c r="AB64" i="40"/>
  <c r="AC36" i="37"/>
  <c r="AB36" i="37"/>
  <c r="V107" i="27"/>
  <c r="U27" i="8" s="1"/>
  <c r="U24" i="8" s="1"/>
  <c r="F31" i="37"/>
  <c r="J35" i="32"/>
  <c r="X52" i="38"/>
  <c r="AB68" i="40"/>
  <c r="AB104" i="40" s="1"/>
  <c r="AA65" i="40"/>
  <c r="AA101" i="40" s="1"/>
  <c r="O91" i="38"/>
  <c r="Y43" i="39"/>
  <c r="R68" i="38"/>
  <c r="R70" i="38" s="1"/>
  <c r="R62" i="38"/>
  <c r="R59" i="38"/>
  <c r="G31" i="37"/>
  <c r="AB39" i="37"/>
  <c r="AB152" i="27"/>
  <c r="D32" i="9" s="1"/>
  <c r="E31" i="37"/>
  <c r="R77" i="38"/>
  <c r="S19" i="8" s="1"/>
  <c r="S21" i="8" s="1"/>
  <c r="AA61" i="40"/>
  <c r="T72" i="38"/>
  <c r="T73" i="38" s="1"/>
  <c r="T74" i="38" s="1"/>
  <c r="AC32" i="40"/>
  <c r="AC140" i="40" s="1"/>
  <c r="AI40" i="22"/>
  <c r="BA57" i="3"/>
  <c r="AA57" i="3"/>
  <c r="AC26" i="40"/>
  <c r="AC134" i="40" s="1"/>
  <c r="AB11" i="39"/>
  <c r="AB29" i="39" s="1"/>
  <c r="AB47" i="39" s="1"/>
  <c r="AB83" i="39" s="1"/>
  <c r="E30" i="15"/>
  <c r="G30" i="15" s="1"/>
  <c r="X54" i="15"/>
  <c r="AL54" i="15" s="1"/>
  <c r="AB35" i="40"/>
  <c r="AB143" i="40" s="1"/>
  <c r="X56" i="15"/>
  <c r="AL56" i="15" s="1"/>
  <c r="AB37" i="40"/>
  <c r="AB145" i="40" s="1"/>
  <c r="X58" i="15"/>
  <c r="AL58" i="15" s="1"/>
  <c r="AB39" i="40"/>
  <c r="AB75" i="40" s="1"/>
  <c r="D38" i="46"/>
  <c r="E37" i="46"/>
  <c r="I37" i="46" s="1"/>
  <c r="AC53" i="15"/>
  <c r="AQ53" i="15" s="1"/>
  <c r="AC7" i="40"/>
  <c r="AH44" i="3"/>
  <c r="U59" i="3"/>
  <c r="AB21" i="39"/>
  <c r="AB39" i="39" s="1"/>
  <c r="AB57" i="39" s="1"/>
  <c r="AB93" i="39" s="1"/>
  <c r="E40" i="15"/>
  <c r="G40" i="15" s="1"/>
  <c r="E85" i="19"/>
  <c r="E100" i="19" s="1"/>
  <c r="K74" i="11" s="1"/>
  <c r="K76" i="11" s="1"/>
  <c r="K77" i="11" s="1"/>
  <c r="E62" i="19"/>
  <c r="K47" i="3"/>
  <c r="AJ68" i="18"/>
  <c r="K51" i="3"/>
  <c r="AJ54" i="18"/>
  <c r="AI53" i="18"/>
  <c r="J50" i="3"/>
  <c r="AI67" i="18"/>
  <c r="J46" i="3"/>
  <c r="D40" i="35"/>
  <c r="E39" i="35"/>
  <c r="I39" i="35" s="1"/>
  <c r="AG38" i="40"/>
  <c r="AG146" i="40" s="1"/>
  <c r="AD8" i="40"/>
  <c r="AI45" i="3"/>
  <c r="Z45" i="15" s="1"/>
  <c r="AN45" i="15" s="1"/>
  <c r="AE8" i="39" s="1"/>
  <c r="AE26" i="39" s="1"/>
  <c r="AE44" i="39" s="1"/>
  <c r="AF62" i="39" s="1"/>
  <c r="AF98" i="39" s="1"/>
  <c r="AF116" i="39" s="1"/>
  <c r="AC17" i="40"/>
  <c r="AH54" i="3"/>
  <c r="Y54" i="15" s="1"/>
  <c r="AM54" i="15" s="1"/>
  <c r="AD17" i="39" s="1"/>
  <c r="AD35" i="39" s="1"/>
  <c r="AD53" i="39" s="1"/>
  <c r="AC21" i="40"/>
  <c r="AH58" i="3"/>
  <c r="Y58" i="15" s="1"/>
  <c r="AM58" i="15" s="1"/>
  <c r="AD21" i="39" s="1"/>
  <c r="AD39" i="39" s="1"/>
  <c r="AD57" i="39" s="1"/>
  <c r="AH44" i="18"/>
  <c r="AI29" i="18"/>
  <c r="M44" i="15"/>
  <c r="AH16" i="40"/>
  <c r="AM53" i="3"/>
  <c r="AD53" i="15" s="1"/>
  <c r="AR53" i="15" s="1"/>
  <c r="AI16" i="39" s="1"/>
  <c r="AI34" i="39" s="1"/>
  <c r="AI52" i="39" s="1"/>
  <c r="AB22" i="40"/>
  <c r="AB25" i="40"/>
  <c r="AD15" i="40"/>
  <c r="AI52" i="3"/>
  <c r="AC28" i="40"/>
  <c r="AC136" i="40" s="1"/>
  <c r="E36" i="29"/>
  <c r="I36" i="29" s="1"/>
  <c r="D37" i="29"/>
  <c r="H36" i="29"/>
  <c r="X50" i="15"/>
  <c r="AL50" i="15" s="1"/>
  <c r="AB31" i="40"/>
  <c r="AB139" i="40" s="1"/>
  <c r="X46" i="15"/>
  <c r="AL46" i="15" s="1"/>
  <c r="AB27" i="40"/>
  <c r="AB135" i="40" s="1"/>
  <c r="AB153" i="40" s="1"/>
  <c r="AH20" i="40"/>
  <c r="AM57" i="3"/>
  <c r="AA148" i="40"/>
  <c r="AC55" i="15"/>
  <c r="AQ55" i="15" s="1"/>
  <c r="AH62" i="18"/>
  <c r="J44" i="3"/>
  <c r="AC8" i="39"/>
  <c r="AC26" i="39" s="1"/>
  <c r="AC44" i="39" s="1"/>
  <c r="AD62" i="39" s="1"/>
  <c r="AC12" i="39"/>
  <c r="AC30" i="39" s="1"/>
  <c r="AC48" i="39" s="1"/>
  <c r="AC84" i="39" s="1"/>
  <c r="X48" i="15"/>
  <c r="AL48" i="15" s="1"/>
  <c r="AB29" i="40"/>
  <c r="AB137" i="40" s="1"/>
  <c r="AD14" i="40"/>
  <c r="AI51" i="3"/>
  <c r="Z51" i="15" s="1"/>
  <c r="AN51" i="15" s="1"/>
  <c r="AE14" i="39" s="1"/>
  <c r="AE32" i="39" s="1"/>
  <c r="AE50" i="39" s="1"/>
  <c r="E36" i="30"/>
  <c r="I36" i="30" s="1"/>
  <c r="D37" i="30"/>
  <c r="H36" i="30"/>
  <c r="E36" i="32"/>
  <c r="I36" i="32" s="1"/>
  <c r="D37" i="32"/>
  <c r="H36" i="32"/>
  <c r="AC13" i="40"/>
  <c r="AH50" i="3"/>
  <c r="Y50" i="15" s="1"/>
  <c r="AM50" i="15" s="1"/>
  <c r="AD13" i="39" s="1"/>
  <c r="AD31" i="39" s="1"/>
  <c r="AD49" i="39" s="1"/>
  <c r="AI38" i="22"/>
  <c r="BA55" i="3"/>
  <c r="AA55" i="3"/>
  <c r="AW45" i="3"/>
  <c r="W45" i="3"/>
  <c r="AE28" i="22"/>
  <c r="AE46" i="22" s="1"/>
  <c r="AE82" i="22" s="1"/>
  <c r="AW49" i="3"/>
  <c r="W49" i="3"/>
  <c r="AE32" i="22"/>
  <c r="AD37" i="22"/>
  <c r="AV54" i="3"/>
  <c r="V54" i="3"/>
  <c r="AD39" i="22"/>
  <c r="AV56" i="3"/>
  <c r="V56" i="3"/>
  <c r="AD41" i="22"/>
  <c r="AV58" i="3"/>
  <c r="V58" i="3"/>
  <c r="AN56" i="18"/>
  <c r="O53" i="3"/>
  <c r="AE35" i="22"/>
  <c r="AW52" i="3"/>
  <c r="W52" i="3"/>
  <c r="AD31" i="22"/>
  <c r="AV48" i="3"/>
  <c r="V48" i="3"/>
  <c r="F38" i="45"/>
  <c r="A37" i="45"/>
  <c r="Z99" i="40"/>
  <c r="AN60" i="18"/>
  <c r="O57" i="3"/>
  <c r="AI41" i="15"/>
  <c r="AW26" i="15"/>
  <c r="AB69" i="40"/>
  <c r="AB105" i="40" s="1"/>
  <c r="AC15" i="39"/>
  <c r="AC33" i="39" s="1"/>
  <c r="AC51" i="39" s="1"/>
  <c r="AC87" i="39" s="1"/>
  <c r="AG34" i="40"/>
  <c r="AG142" i="40" s="1"/>
  <c r="AF72" i="40"/>
  <c r="AF108" i="40" s="1"/>
  <c r="AB62" i="40"/>
  <c r="AB80" i="40" s="1"/>
  <c r="AB66" i="40"/>
  <c r="AB102" i="40" s="1"/>
  <c r="AA71" i="40"/>
  <c r="AA107" i="40" s="1"/>
  <c r="AA73" i="40"/>
  <c r="AA109" i="40" s="1"/>
  <c r="AE30" i="22"/>
  <c r="AW47" i="3"/>
  <c r="W47" i="3"/>
  <c r="AE34" i="22"/>
  <c r="AW51" i="3"/>
  <c r="W51" i="3"/>
  <c r="AD33" i="22"/>
  <c r="AV50" i="3"/>
  <c r="V50" i="3"/>
  <c r="AD29" i="22"/>
  <c r="AD47" i="22" s="1"/>
  <c r="AD83" i="22" s="1"/>
  <c r="AV46" i="3"/>
  <c r="V46" i="3"/>
  <c r="AF70" i="40"/>
  <c r="AF106" i="40" s="1"/>
  <c r="K85" i="19"/>
  <c r="K62" i="19"/>
  <c r="AH18" i="40"/>
  <c r="AM55" i="3"/>
  <c r="AD55" i="15" s="1"/>
  <c r="AR55" i="15" s="1"/>
  <c r="AI18" i="39" s="1"/>
  <c r="AI36" i="39" s="1"/>
  <c r="AI54" i="39" s="1"/>
  <c r="AD12" i="40"/>
  <c r="AI49" i="3"/>
  <c r="Z49" i="15" s="1"/>
  <c r="AN49" i="15" s="1"/>
  <c r="AE12" i="39" s="1"/>
  <c r="AE30" i="39" s="1"/>
  <c r="AE48" i="39" s="1"/>
  <c r="AE84" i="39" s="1"/>
  <c r="AC19" i="40"/>
  <c r="AH56" i="3"/>
  <c r="Y56" i="15" s="1"/>
  <c r="AM56" i="15" s="1"/>
  <c r="AD19" i="39" s="1"/>
  <c r="AD37" i="39" s="1"/>
  <c r="AD55" i="39" s="1"/>
  <c r="AD9" i="22"/>
  <c r="L59" i="15"/>
  <c r="AB13" i="39"/>
  <c r="AB31" i="39" s="1"/>
  <c r="AB49" i="39" s="1"/>
  <c r="AB85" i="39" s="1"/>
  <c r="E32" i="15"/>
  <c r="G32" i="15" s="1"/>
  <c r="AB9" i="39"/>
  <c r="AB27" i="39" s="1"/>
  <c r="AB45" i="39" s="1"/>
  <c r="AB81" i="39" s="1"/>
  <c r="E28" i="15"/>
  <c r="G28" i="15" s="1"/>
  <c r="AG59" i="3"/>
  <c r="X44" i="15"/>
  <c r="AC11" i="40"/>
  <c r="AH48" i="3"/>
  <c r="Y48" i="15" s="1"/>
  <c r="AM48" i="15" s="1"/>
  <c r="AD11" i="39" s="1"/>
  <c r="AD29" i="39" s="1"/>
  <c r="AD47" i="39" s="1"/>
  <c r="M35" i="45"/>
  <c r="L35" i="45"/>
  <c r="AA40" i="40"/>
  <c r="AG36" i="40"/>
  <c r="AG144" i="40" s="1"/>
  <c r="AC30" i="40"/>
  <c r="AC138" i="40" s="1"/>
  <c r="AA7" i="39"/>
  <c r="AV41" i="15"/>
  <c r="Y38" i="38"/>
  <c r="Y37" i="38"/>
  <c r="Y52" i="38" s="1"/>
  <c r="Z76" i="40"/>
  <c r="E36" i="28"/>
  <c r="I36" i="28" s="1"/>
  <c r="D37" i="28"/>
  <c r="H36" i="28"/>
  <c r="AF74" i="40"/>
  <c r="AF110" i="40" s="1"/>
  <c r="AD27" i="22"/>
  <c r="I59" i="3"/>
  <c r="AV44" i="3"/>
  <c r="V44" i="3"/>
  <c r="AC33" i="40"/>
  <c r="AC141" i="40" s="1"/>
  <c r="AB17" i="39"/>
  <c r="AB35" i="39" s="1"/>
  <c r="AB53" i="39" s="1"/>
  <c r="AB89" i="39" s="1"/>
  <c r="E36" i="15"/>
  <c r="G36" i="15" s="1"/>
  <c r="AB19" i="39"/>
  <c r="AB37" i="39" s="1"/>
  <c r="AB55" i="39" s="1"/>
  <c r="AB91" i="39" s="1"/>
  <c r="E38" i="15"/>
  <c r="G38" i="15" s="1"/>
  <c r="AD10" i="40"/>
  <c r="AI47" i="3"/>
  <c r="Z47" i="15" s="1"/>
  <c r="AN47" i="15" s="1"/>
  <c r="AE10" i="39" s="1"/>
  <c r="AE28" i="39" s="1"/>
  <c r="AE46" i="39" s="1"/>
  <c r="AC9" i="40"/>
  <c r="AH46" i="3"/>
  <c r="Y46" i="15" s="1"/>
  <c r="AM46" i="15" s="1"/>
  <c r="AD9" i="39" s="1"/>
  <c r="AD27" i="39" s="1"/>
  <c r="AD45" i="39" s="1"/>
  <c r="AN58" i="18"/>
  <c r="O55" i="3"/>
  <c r="K45" i="3"/>
  <c r="AJ66" i="18"/>
  <c r="K49" i="3"/>
  <c r="AJ52" i="18"/>
  <c r="AI57" i="18"/>
  <c r="J54" i="3"/>
  <c r="AI59" i="18"/>
  <c r="J56" i="3"/>
  <c r="AI61" i="18"/>
  <c r="J58" i="3"/>
  <c r="AC10" i="39"/>
  <c r="AC28" i="39" s="1"/>
  <c r="AC46" i="39" s="1"/>
  <c r="AC82" i="39" s="1"/>
  <c r="AC14" i="39"/>
  <c r="AC32" i="39" s="1"/>
  <c r="AC50" i="39" s="1"/>
  <c r="AC86" i="39" s="1"/>
  <c r="Z22" i="39"/>
  <c r="Z25" i="39"/>
  <c r="Z40" i="39" s="1"/>
  <c r="X33" i="38" s="1"/>
  <c r="AA67" i="40"/>
  <c r="AA103" i="40" s="1"/>
  <c r="AA63" i="40"/>
  <c r="AI36" i="22"/>
  <c r="BA53" i="3"/>
  <c r="AA53" i="3"/>
  <c r="AJ55" i="18"/>
  <c r="K52" i="3"/>
  <c r="D39" i="45"/>
  <c r="E38" i="45"/>
  <c r="I38" i="45" s="1"/>
  <c r="AI51" i="18"/>
  <c r="J48" i="3"/>
  <c r="G36" i="45"/>
  <c r="H36" i="45"/>
  <c r="J36" i="45" s="1"/>
  <c r="E36" i="31"/>
  <c r="I36" i="31" s="1"/>
  <c r="D37" i="31"/>
  <c r="H36" i="31"/>
  <c r="AB40" i="37"/>
  <c r="AC24" i="37"/>
  <c r="AD35" i="37" s="1"/>
  <c r="AD40" i="8" s="1"/>
  <c r="F39" i="46"/>
  <c r="A38" i="46"/>
  <c r="AG147" i="37"/>
  <c r="AG150" i="37" s="1"/>
  <c r="G37" i="46"/>
  <c r="H37" i="46"/>
  <c r="J37" i="46" s="1"/>
  <c r="AD15" i="27"/>
  <c r="AC10" i="8" s="1"/>
  <c r="M36" i="46"/>
  <c r="L36" i="46"/>
  <c r="F42" i="32"/>
  <c r="G41" i="32"/>
  <c r="AD219" i="37"/>
  <c r="AD222" i="37" s="1"/>
  <c r="AC63" i="27"/>
  <c r="AE128" i="37"/>
  <c r="AE131" i="37" s="1"/>
  <c r="G39" i="30"/>
  <c r="F40" i="30"/>
  <c r="G38" i="31"/>
  <c r="F39" i="31"/>
  <c r="AC21" i="37"/>
  <c r="AE165" i="37"/>
  <c r="AE168" i="37" s="1"/>
  <c r="AD27" i="27"/>
  <c r="AC12" i="8" s="1"/>
  <c r="AF65" i="37"/>
  <c r="AF68" i="37" s="1"/>
  <c r="AC20" i="37"/>
  <c r="AD34" i="37" s="1"/>
  <c r="AC23" i="37"/>
  <c r="AD28" i="37" s="1"/>
  <c r="AD38" i="8" s="1"/>
  <c r="AD156" i="37"/>
  <c r="AD159" i="37" s="1"/>
  <c r="AD201" i="37"/>
  <c r="AD204" i="37" s="1"/>
  <c r="H31" i="37"/>
  <c r="R31" i="37"/>
  <c r="S31" i="37"/>
  <c r="J31" i="37"/>
  <c r="AB31" i="37"/>
  <c r="M31" i="37"/>
  <c r="V31" i="37"/>
  <c r="AA31" i="37"/>
  <c r="AD20" i="38"/>
  <c r="AE12" i="37"/>
  <c r="AF7" i="37"/>
  <c r="J38" i="5"/>
  <c r="AE8" i="37"/>
  <c r="I39" i="5"/>
  <c r="AE10" i="37"/>
  <c r="I41" i="5"/>
  <c r="AF11" i="37"/>
  <c r="J42" i="5"/>
  <c r="AF14" i="37"/>
  <c r="J47" i="5"/>
  <c r="Y31" i="37"/>
  <c r="I31" i="37"/>
  <c r="L31" i="37"/>
  <c r="O31" i="37"/>
  <c r="AF16" i="37"/>
  <c r="J49" i="5"/>
  <c r="AF9" i="37"/>
  <c r="J40" i="5"/>
  <c r="AE15" i="37"/>
  <c r="I48" i="5"/>
  <c r="U13" i="37"/>
  <c r="U17" i="37" s="1"/>
  <c r="T19" i="38" s="1"/>
  <c r="T21" i="38"/>
  <c r="J35" i="5"/>
  <c r="R22" i="38"/>
  <c r="R24" i="38" s="1"/>
  <c r="R32" i="38" s="1"/>
  <c r="R34" i="38" s="1"/>
  <c r="AB45" i="8"/>
  <c r="AA159" i="14"/>
  <c r="AA231" i="14"/>
  <c r="AA86" i="14"/>
  <c r="AB39" i="14"/>
  <c r="AB87" i="14"/>
  <c r="AB89" i="14"/>
  <c r="AB91" i="14"/>
  <c r="AB93" i="14"/>
  <c r="AB95" i="14"/>
  <c r="AC49" i="14"/>
  <c r="AC96" i="14" s="1"/>
  <c r="AC48" i="14"/>
  <c r="AC95" i="14" s="1"/>
  <c r="AC47" i="14"/>
  <c r="AC94" i="14" s="1"/>
  <c r="AC46" i="14"/>
  <c r="AC93" i="14" s="1"/>
  <c r="AC45" i="14"/>
  <c r="AC92" i="14" s="1"/>
  <c r="AC44" i="14"/>
  <c r="AC91" i="14" s="1"/>
  <c r="AC43" i="14"/>
  <c r="AC90" i="14" s="1"/>
  <c r="AC42" i="14"/>
  <c r="AC89" i="14" s="1"/>
  <c r="AC41" i="14"/>
  <c r="AC88" i="14" s="1"/>
  <c r="AC40" i="14"/>
  <c r="AC38" i="14"/>
  <c r="AC85" i="14" s="1"/>
  <c r="AC37" i="14"/>
  <c r="AC84" i="14" s="1"/>
  <c r="AC36" i="14"/>
  <c r="AC83" i="14" s="1"/>
  <c r="AC35" i="14"/>
  <c r="AC82" i="14" s="1"/>
  <c r="AC34" i="14"/>
  <c r="AD31" i="14"/>
  <c r="AB82" i="14"/>
  <c r="AB84" i="14"/>
  <c r="AG176" i="37"/>
  <c r="AG175" i="37"/>
  <c r="AG173" i="37"/>
  <c r="AG172" i="37"/>
  <c r="AH171" i="37"/>
  <c r="AH178" i="37" s="1"/>
  <c r="X137" i="27"/>
  <c r="X129" i="27"/>
  <c r="X130" i="27" s="1"/>
  <c r="X139" i="27"/>
  <c r="AE194" i="37"/>
  <c r="AE193" i="37"/>
  <c r="AE191" i="37"/>
  <c r="AE190" i="37"/>
  <c r="AF189" i="37"/>
  <c r="AH185" i="37"/>
  <c r="AH184" i="37"/>
  <c r="AH182" i="37"/>
  <c r="AH181" i="37"/>
  <c r="AI180" i="37"/>
  <c r="AI187" i="37" s="1"/>
  <c r="R104" i="37"/>
  <c r="R22" i="37"/>
  <c r="F22" i="37"/>
  <c r="F104" i="37"/>
  <c r="AC50" i="37"/>
  <c r="AD212" i="37"/>
  <c r="AD211" i="37"/>
  <c r="AD209" i="37"/>
  <c r="AD208" i="37"/>
  <c r="AE207" i="37"/>
  <c r="S104" i="37"/>
  <c r="S22" i="37"/>
  <c r="L104" i="37"/>
  <c r="L22" i="37"/>
  <c r="Z43" i="15"/>
  <c r="M43" i="15"/>
  <c r="AC79" i="27"/>
  <c r="AC77" i="27"/>
  <c r="AC71" i="27"/>
  <c r="AC72" i="27" s="1"/>
  <c r="AE85" i="37"/>
  <c r="AE84" i="37"/>
  <c r="AE82" i="37"/>
  <c r="AE81" i="37"/>
  <c r="AF80" i="37"/>
  <c r="AA32" i="14"/>
  <c r="AA53" i="14" s="1"/>
  <c r="AA80" i="14"/>
  <c r="D9" i="6"/>
  <c r="D15" i="6" s="1"/>
  <c r="AH112" i="37"/>
  <c r="AH111" i="37"/>
  <c r="AH109" i="37"/>
  <c r="AH108" i="37"/>
  <c r="AI107" i="37"/>
  <c r="AH76" i="37"/>
  <c r="AH75" i="37"/>
  <c r="AH73" i="37"/>
  <c r="AH72" i="37"/>
  <c r="AI71" i="37"/>
  <c r="AI78" i="37" s="1"/>
  <c r="Q104" i="37"/>
  <c r="Q22" i="37"/>
  <c r="U104" i="37"/>
  <c r="U22" i="37"/>
  <c r="O104" i="37"/>
  <c r="O22" i="37"/>
  <c r="I104" i="37"/>
  <c r="I22" i="37"/>
  <c r="X104" i="37"/>
  <c r="X22" i="37"/>
  <c r="Z92" i="27"/>
  <c r="Z91" i="27" s="1"/>
  <c r="D38" i="52"/>
  <c r="Q43" i="8"/>
  <c r="P86" i="38"/>
  <c r="Q86" i="38"/>
  <c r="R86" i="38"/>
  <c r="AF58" i="37"/>
  <c r="AF57" i="37"/>
  <c r="AF55" i="37"/>
  <c r="AF54" i="37"/>
  <c r="AG53" i="37"/>
  <c r="AG60" i="37" s="1"/>
  <c r="U69" i="38"/>
  <c r="U66" i="38"/>
  <c r="U71" i="38" s="1"/>
  <c r="V67" i="38"/>
  <c r="G22" i="37"/>
  <c r="G104" i="37"/>
  <c r="J22" i="37"/>
  <c r="J104" i="37"/>
  <c r="Y104" i="37"/>
  <c r="Y22" i="37"/>
  <c r="D22" i="37"/>
  <c r="D104" i="37"/>
  <c r="T27" i="8"/>
  <c r="T24" i="8" s="1"/>
  <c r="AE121" i="37"/>
  <c r="AE120" i="37"/>
  <c r="AE118" i="37"/>
  <c r="AE117" i="37"/>
  <c r="AF116" i="37"/>
  <c r="AB12" i="8"/>
  <c r="AB10" i="8"/>
  <c r="AD147" i="27"/>
  <c r="AD146" i="27"/>
  <c r="AD145" i="27"/>
  <c r="AD144" i="27"/>
  <c r="AD136" i="27"/>
  <c r="AD135" i="27"/>
  <c r="AD134" i="27"/>
  <c r="AD133" i="27"/>
  <c r="AD103" i="27"/>
  <c r="AD102" i="27"/>
  <c r="AD94" i="27"/>
  <c r="AD93" i="27"/>
  <c r="AD85" i="27"/>
  <c r="AD84" i="27"/>
  <c r="AD76" i="27"/>
  <c r="AD75" i="27"/>
  <c r="R74" i="27" s="1"/>
  <c r="R73" i="27" s="1"/>
  <c r="AD68" i="27"/>
  <c r="AD67" i="27"/>
  <c r="AD66" i="27"/>
  <c r="AD62" i="27"/>
  <c r="AD70" i="27"/>
  <c r="AD123" i="27"/>
  <c r="AE150" i="27"/>
  <c r="AE61" i="27"/>
  <c r="AE43" i="27"/>
  <c r="AE52" i="27" s="1"/>
  <c r="AE34" i="27"/>
  <c r="AE32" i="27"/>
  <c r="AE31" i="27"/>
  <c r="AE30" i="27"/>
  <c r="AE29" i="27"/>
  <c r="AE28" i="27"/>
  <c r="AE26" i="27"/>
  <c r="AE25" i="27"/>
  <c r="AE24" i="27"/>
  <c r="AE23" i="27"/>
  <c r="AE22" i="27"/>
  <c r="AE20" i="27"/>
  <c r="AE19" i="27"/>
  <c r="AE18" i="27"/>
  <c r="AE17" i="27"/>
  <c r="AE16" i="27"/>
  <c r="AE14" i="27"/>
  <c r="AE13" i="27"/>
  <c r="AE12" i="27"/>
  <c r="AE11" i="27"/>
  <c r="AE10" i="27"/>
  <c r="AF7" i="27"/>
  <c r="Q49" i="38"/>
  <c r="Q83" i="38"/>
  <c r="AB11" i="8"/>
  <c r="AB9" i="8"/>
  <c r="AC8" i="27"/>
  <c r="X121" i="27"/>
  <c r="X120" i="27" s="1"/>
  <c r="AF94" i="37"/>
  <c r="AF93" i="37"/>
  <c r="AF91" i="37"/>
  <c r="AF90" i="37"/>
  <c r="AG89" i="37"/>
  <c r="AE26" i="37"/>
  <c r="AF27" i="37"/>
  <c r="AE221" i="37"/>
  <c r="AE220" i="37"/>
  <c r="AE218" i="37"/>
  <c r="AE217" i="37"/>
  <c r="AF216" i="37"/>
  <c r="AC79" i="8"/>
  <c r="AD78" i="8"/>
  <c r="AE55" i="14"/>
  <c r="AE73" i="14"/>
  <c r="AE72" i="14"/>
  <c r="AE71" i="14"/>
  <c r="AE70" i="14"/>
  <c r="AE69" i="14"/>
  <c r="AE68" i="14"/>
  <c r="AE67" i="14"/>
  <c r="AE66" i="14"/>
  <c r="AE65" i="14"/>
  <c r="AE62" i="14"/>
  <c r="AE61" i="14"/>
  <c r="AE60" i="14"/>
  <c r="AE59" i="14"/>
  <c r="AE58" i="14"/>
  <c r="AE57" i="14"/>
  <c r="AF6" i="14"/>
  <c r="AD102" i="14"/>
  <c r="D29" i="6"/>
  <c r="AB88" i="14"/>
  <c r="AB90" i="14"/>
  <c r="AB92" i="14"/>
  <c r="AB94" i="14"/>
  <c r="AB96" i="14"/>
  <c r="AB33" i="14"/>
  <c r="AB81" i="14"/>
  <c r="AB83" i="14"/>
  <c r="AB85" i="14"/>
  <c r="AF174" i="37"/>
  <c r="AF177" i="37" s="1"/>
  <c r="AD192" i="37"/>
  <c r="AD195" i="37" s="1"/>
  <c r="AG67" i="37"/>
  <c r="AG66" i="37"/>
  <c r="AG64" i="37"/>
  <c r="AG63" i="37"/>
  <c r="AH62" i="37"/>
  <c r="AH69" i="37" s="1"/>
  <c r="AG183" i="37"/>
  <c r="AG186" i="37" s="1"/>
  <c r="V104" i="37"/>
  <c r="V22" i="37"/>
  <c r="M104" i="37"/>
  <c r="M22" i="37"/>
  <c r="K104" i="37"/>
  <c r="K22" i="37"/>
  <c r="AA104" i="37"/>
  <c r="AA22" i="37"/>
  <c r="H22" i="37"/>
  <c r="H104" i="37"/>
  <c r="P104" i="37"/>
  <c r="P22" i="37"/>
  <c r="AB151" i="27"/>
  <c r="AE49" i="37"/>
  <c r="AE48" i="37"/>
  <c r="AE46" i="37"/>
  <c r="AE45" i="37"/>
  <c r="AF44" i="37"/>
  <c r="AF51" i="37" s="1"/>
  <c r="AD47" i="37"/>
  <c r="AC210" i="37"/>
  <c r="AC213" i="37" s="1"/>
  <c r="Z224" i="14"/>
  <c r="Z79" i="14"/>
  <c r="Z100" i="14" s="1"/>
  <c r="AE135" i="37"/>
  <c r="AE142" i="37" s="1"/>
  <c r="AD139" i="37"/>
  <c r="AD140" i="37"/>
  <c r="AD137" i="37"/>
  <c r="AD136" i="37"/>
  <c r="AC138" i="37"/>
  <c r="AC141" i="37" s="1"/>
  <c r="AE158" i="37"/>
  <c r="AE157" i="37"/>
  <c r="AE155" i="37"/>
  <c r="AE154" i="37"/>
  <c r="AF153" i="37"/>
  <c r="AF160" i="37" s="1"/>
  <c r="Z104" i="37"/>
  <c r="Z22" i="37"/>
  <c r="W104" i="37"/>
  <c r="W22" i="37"/>
  <c r="N104" i="37"/>
  <c r="N22" i="37"/>
  <c r="X31" i="37"/>
  <c r="U31" i="37"/>
  <c r="P31" i="37"/>
  <c r="W31" i="37"/>
  <c r="Z31" i="37"/>
  <c r="T31" i="37"/>
  <c r="N31" i="37"/>
  <c r="Q31" i="37"/>
  <c r="K31" i="37"/>
  <c r="AC112" i="27"/>
  <c r="AB42" i="38"/>
  <c r="AA41" i="38"/>
  <c r="AD83" i="37"/>
  <c r="AD86" i="37" s="1"/>
  <c r="AG110" i="37"/>
  <c r="AG113" i="37" s="1"/>
  <c r="AG74" i="37"/>
  <c r="AG77" i="37" s="1"/>
  <c r="AE203" i="37"/>
  <c r="AE202" i="37"/>
  <c r="AE200" i="37"/>
  <c r="AE199" i="37"/>
  <c r="AF198" i="37"/>
  <c r="Z106" i="27"/>
  <c r="Z117" i="27" s="1"/>
  <c r="Z104" i="27"/>
  <c r="Z41" i="27" s="1"/>
  <c r="Z98" i="27"/>
  <c r="Z99" i="27" s="1"/>
  <c r="AB86" i="27"/>
  <c r="AB80" i="27"/>
  <c r="AB81" i="27" s="1"/>
  <c r="AB88" i="27"/>
  <c r="D69" i="9"/>
  <c r="D70" i="9" s="1"/>
  <c r="D60" i="9"/>
  <c r="D61" i="9" s="1"/>
  <c r="AA8" i="8"/>
  <c r="AB22" i="37"/>
  <c r="AF101" i="37"/>
  <c r="AF104" i="37" s="1"/>
  <c r="AG103" i="37"/>
  <c r="AG99" i="37"/>
  <c r="AH98" i="37"/>
  <c r="AG100" i="37"/>
  <c r="AG102" i="37"/>
  <c r="W121" i="27"/>
  <c r="W120" i="27" s="1"/>
  <c r="Q19" i="8"/>
  <c r="Q21" i="8" s="1"/>
  <c r="P83" i="38"/>
  <c r="AF167" i="37"/>
  <c r="AF166" i="37"/>
  <c r="AF164" i="37"/>
  <c r="AF163" i="37"/>
  <c r="AG162" i="37"/>
  <c r="AG169" i="37" s="1"/>
  <c r="AE56" i="37"/>
  <c r="AE59" i="37" s="1"/>
  <c r="AA83" i="27"/>
  <c r="AA82" i="27" s="1"/>
  <c r="AA97" i="27"/>
  <c r="AA95" i="27"/>
  <c r="AA89" i="27"/>
  <c r="AA90" i="27" s="1"/>
  <c r="E104" i="37"/>
  <c r="E22" i="37"/>
  <c r="T104" i="37"/>
  <c r="T22" i="37"/>
  <c r="U143" i="27"/>
  <c r="U110" i="27" s="1"/>
  <c r="U108" i="27"/>
  <c r="AD119" i="37"/>
  <c r="AD122" i="37" s="1"/>
  <c r="AC155" i="27"/>
  <c r="AC161" i="27"/>
  <c r="AC158" i="27"/>
  <c r="AC164" i="27"/>
  <c r="AC151" i="27" s="1"/>
  <c r="AD162" i="27"/>
  <c r="AD160" i="27"/>
  <c r="AD156" i="27"/>
  <c r="AD154" i="27"/>
  <c r="AD169" i="27"/>
  <c r="AD168" i="27"/>
  <c r="AD167" i="27"/>
  <c r="AD166" i="27"/>
  <c r="AD165" i="27"/>
  <c r="AD159" i="27"/>
  <c r="AD157" i="27"/>
  <c r="AD9" i="27"/>
  <c r="AD21" i="27"/>
  <c r="AC11" i="8" s="1"/>
  <c r="N43" i="17"/>
  <c r="AA43" i="17"/>
  <c r="V143" i="27"/>
  <c r="V110" i="27" s="1"/>
  <c r="Y101" i="27"/>
  <c r="Y100" i="27" s="1"/>
  <c r="Y128" i="27"/>
  <c r="Y118" i="27"/>
  <c r="Y126" i="27"/>
  <c r="W132" i="27"/>
  <c r="W131" i="27" s="1"/>
  <c r="W148" i="27"/>
  <c r="W115" i="27" s="1"/>
  <c r="K30" i="5" s="1"/>
  <c r="K29" i="5" s="1"/>
  <c r="W140" i="27"/>
  <c r="W141" i="27" s="1"/>
  <c r="W108" i="27" s="1"/>
  <c r="Q25" i="38"/>
  <c r="R35" i="8" s="1"/>
  <c r="AF130" i="37"/>
  <c r="AF129" i="37"/>
  <c r="AF127" i="37"/>
  <c r="AF126" i="37"/>
  <c r="AG125" i="37"/>
  <c r="AE92" i="37"/>
  <c r="AE95" i="37" s="1"/>
  <c r="AH149" i="37"/>
  <c r="AH148" i="37"/>
  <c r="AH146" i="37"/>
  <c r="AH145" i="37"/>
  <c r="AI144" i="37"/>
  <c r="AI151" i="37" s="1"/>
  <c r="S21" i="38"/>
  <c r="I35" i="5"/>
  <c r="T13" i="37"/>
  <c r="T17" i="37" s="1"/>
  <c r="S19" i="38" s="1"/>
  <c r="J34" i="35"/>
  <c r="AB122" i="27"/>
  <c r="AA111" i="27"/>
  <c r="F37" i="35"/>
  <c r="A36" i="35"/>
  <c r="M33" i="35"/>
  <c r="AA125" i="27" s="1"/>
  <c r="AA114" i="27" s="1"/>
  <c r="Z32" i="8" s="1"/>
  <c r="Z30" i="8" s="1"/>
  <c r="L33" i="35"/>
  <c r="AA124" i="27" s="1"/>
  <c r="AA113" i="27" s="1"/>
  <c r="Y31" i="38" s="1"/>
  <c r="G35" i="35"/>
  <c r="H35" i="35"/>
  <c r="AB171" i="40" l="1"/>
  <c r="AB189" i="40"/>
  <c r="AB35" i="27"/>
  <c r="D76" i="6" s="1"/>
  <c r="AA14" i="8"/>
  <c r="AC53" i="27"/>
  <c r="AA81" i="40"/>
  <c r="AA99" i="40" s="1"/>
  <c r="AB82" i="40"/>
  <c r="AB100" i="40" s="1"/>
  <c r="AD58" i="27"/>
  <c r="AD40" i="27" s="1"/>
  <c r="AC41" i="8" s="1"/>
  <c r="F36" i="29"/>
  <c r="G35" i="29"/>
  <c r="AE48" i="22"/>
  <c r="AE84" i="22" s="1"/>
  <c r="AC39" i="27"/>
  <c r="C42" i="9"/>
  <c r="C40" i="9" s="1"/>
  <c r="P38" i="27"/>
  <c r="C36" i="9"/>
  <c r="C34" i="9" s="1"/>
  <c r="C33" i="9" s="1"/>
  <c r="P37" i="27"/>
  <c r="Q64" i="27"/>
  <c r="Q55" i="27" s="1"/>
  <c r="Q37" i="27" s="1"/>
  <c r="Q56" i="27"/>
  <c r="Q38" i="27" s="1"/>
  <c r="AD57" i="27"/>
  <c r="AC31" i="8" s="1"/>
  <c r="R65" i="27"/>
  <c r="D12" i="52"/>
  <c r="AC54" i="27"/>
  <c r="AC36" i="27" s="1"/>
  <c r="K10" i="11"/>
  <c r="D19" i="7"/>
  <c r="AC152" i="40"/>
  <c r="AC170" i="40" s="1"/>
  <c r="AC188" i="40" s="1"/>
  <c r="AI65" i="18"/>
  <c r="AI80" i="18" s="1"/>
  <c r="G35" i="28"/>
  <c r="F36" i="28" s="1"/>
  <c r="Z112" i="40"/>
  <c r="AA187" i="40"/>
  <c r="AA202" i="40" s="1"/>
  <c r="AA17" i="8" s="1"/>
  <c r="J36" i="30"/>
  <c r="J36" i="29"/>
  <c r="AD45" i="22"/>
  <c r="AD60" i="22" s="1"/>
  <c r="AC80" i="39"/>
  <c r="AE62" i="39"/>
  <c r="AE98" i="39" s="1"/>
  <c r="AE116" i="39" s="1"/>
  <c r="AD98" i="39"/>
  <c r="AD116" i="39" s="1"/>
  <c r="Z169" i="40"/>
  <c r="Z184" i="40" s="1"/>
  <c r="Z16" i="8" s="1"/>
  <c r="Z166" i="40"/>
  <c r="Y58" i="39"/>
  <c r="Z61" i="39"/>
  <c r="Y97" i="39"/>
  <c r="Y112" i="39" s="1"/>
  <c r="X33" i="8" s="1"/>
  <c r="Y76" i="39"/>
  <c r="D15" i="52"/>
  <c r="K42" i="11"/>
  <c r="AC60" i="22"/>
  <c r="AC81" i="22"/>
  <c r="AC96" i="22" s="1"/>
  <c r="AB98" i="40"/>
  <c r="AA79" i="40"/>
  <c r="AD87" i="39"/>
  <c r="AE86" i="39"/>
  <c r="AD86" i="39"/>
  <c r="AD84" i="39"/>
  <c r="AE82" i="39"/>
  <c r="AD82" i="39"/>
  <c r="AD80" i="39"/>
  <c r="AB111" i="40"/>
  <c r="J36" i="28"/>
  <c r="AB147" i="40"/>
  <c r="AD24" i="37"/>
  <c r="AE35" i="37" s="1"/>
  <c r="AE40" i="8" s="1"/>
  <c r="AG72" i="40"/>
  <c r="AG108" i="40" s="1"/>
  <c r="AC40" i="37"/>
  <c r="AB41" i="37"/>
  <c r="AD36" i="37"/>
  <c r="J36" i="32"/>
  <c r="AC31" i="37"/>
  <c r="J36" i="31"/>
  <c r="AC66" i="40"/>
  <c r="AC102" i="40" s="1"/>
  <c r="AB65" i="40"/>
  <c r="AB101" i="40" s="1"/>
  <c r="AB63" i="40"/>
  <c r="Y79" i="39"/>
  <c r="Y94" i="39" s="1"/>
  <c r="AD63" i="27"/>
  <c r="W107" i="27"/>
  <c r="V27" i="8" s="1"/>
  <c r="V24" i="8" s="1"/>
  <c r="R49" i="38"/>
  <c r="AC68" i="40"/>
  <c r="AC104" i="40" s="1"/>
  <c r="AB67" i="40"/>
  <c r="AB103" i="40" s="1"/>
  <c r="AB40" i="40"/>
  <c r="AA37" i="38" s="1"/>
  <c r="Z46" i="38"/>
  <c r="AB61" i="40"/>
  <c r="Z43" i="39"/>
  <c r="V142" i="27"/>
  <c r="V109" i="27" s="1"/>
  <c r="AD158" i="27"/>
  <c r="AD164" i="27"/>
  <c r="AD153" i="27" s="1"/>
  <c r="AJ51" i="18"/>
  <c r="K48" i="3"/>
  <c r="D40" i="45"/>
  <c r="E39" i="45"/>
  <c r="I39" i="45" s="1"/>
  <c r="AK55" i="18"/>
  <c r="L52" i="3"/>
  <c r="AI16" i="40"/>
  <c r="AN53" i="3"/>
  <c r="AE41" i="22"/>
  <c r="AW58" i="3"/>
  <c r="W58" i="3"/>
  <c r="AE39" i="22"/>
  <c r="AW56" i="3"/>
  <c r="W56" i="3"/>
  <c r="AE37" i="22"/>
  <c r="AW54" i="3"/>
  <c r="W54" i="3"/>
  <c r="AK52" i="18"/>
  <c r="L49" i="3"/>
  <c r="AK66" i="18"/>
  <c r="L45" i="3"/>
  <c r="AJ38" i="22"/>
  <c r="BB55" i="3"/>
  <c r="AB55" i="3"/>
  <c r="AD28" i="40"/>
  <c r="AD136" i="40" s="1"/>
  <c r="AC69" i="40"/>
  <c r="AC105" i="40" s="1"/>
  <c r="AV59" i="3"/>
  <c r="AD42" i="22"/>
  <c r="Z37" i="38"/>
  <c r="AA46" i="38" s="1"/>
  <c r="Z38" i="38"/>
  <c r="AA76" i="40"/>
  <c r="AC29" i="40"/>
  <c r="AC137" i="40" s="1"/>
  <c r="AD24" i="22"/>
  <c r="AC37" i="40"/>
  <c r="AC145" i="40" s="1"/>
  <c r="AD30" i="40"/>
  <c r="AD138" i="40" s="1"/>
  <c r="AD13" i="40"/>
  <c r="AI50" i="3"/>
  <c r="Z50" i="15" s="1"/>
  <c r="AN50" i="15" s="1"/>
  <c r="AE13" i="39" s="1"/>
  <c r="AE31" i="39" s="1"/>
  <c r="AE49" i="39" s="1"/>
  <c r="AE10" i="40"/>
  <c r="AJ47" i="3"/>
  <c r="AA47" i="15" s="1"/>
  <c r="AO47" i="15" s="1"/>
  <c r="AF10" i="39" s="1"/>
  <c r="AF28" i="39" s="1"/>
  <c r="AF46" i="39" s="1"/>
  <c r="AF82" i="39" s="1"/>
  <c r="AG70" i="40"/>
  <c r="AG106" i="40" s="1"/>
  <c r="AB7" i="39"/>
  <c r="AW41" i="15"/>
  <c r="E41" i="15" s="1"/>
  <c r="D11" i="7" s="1"/>
  <c r="E26" i="15"/>
  <c r="G26" i="15" s="1"/>
  <c r="G41" i="15" s="1"/>
  <c r="AJ40" i="22"/>
  <c r="BB57" i="3"/>
  <c r="AB57" i="3"/>
  <c r="H37" i="45"/>
  <c r="J37" i="45" s="1"/>
  <c r="G37" i="45"/>
  <c r="AD11" i="40"/>
  <c r="AI48" i="3"/>
  <c r="Z48" i="15" s="1"/>
  <c r="AN48" i="15" s="1"/>
  <c r="AE11" i="39" s="1"/>
  <c r="AE29" i="39" s="1"/>
  <c r="AE47" i="39" s="1"/>
  <c r="AJ36" i="22"/>
  <c r="BB53" i="3"/>
  <c r="AB53" i="3"/>
  <c r="AD21" i="40"/>
  <c r="AI58" i="3"/>
  <c r="Z58" i="15" s="1"/>
  <c r="AN58" i="15" s="1"/>
  <c r="AE21" i="39" s="1"/>
  <c r="AE39" i="39" s="1"/>
  <c r="AE57" i="39" s="1"/>
  <c r="AD17" i="40"/>
  <c r="AI54" i="3"/>
  <c r="Z54" i="15" s="1"/>
  <c r="AN54" i="15" s="1"/>
  <c r="AE17" i="39" s="1"/>
  <c r="AE35" i="39" s="1"/>
  <c r="AE53" i="39" s="1"/>
  <c r="E37" i="30"/>
  <c r="I37" i="30" s="1"/>
  <c r="D38" i="30"/>
  <c r="H37" i="30"/>
  <c r="AE27" i="22"/>
  <c r="AW44" i="3"/>
  <c r="W44" i="3"/>
  <c r="J59" i="3"/>
  <c r="AH38" i="40"/>
  <c r="AH146" i="40" s="1"/>
  <c r="E37" i="29"/>
  <c r="I37" i="29" s="1"/>
  <c r="D38" i="29"/>
  <c r="H37" i="29"/>
  <c r="AC64" i="40"/>
  <c r="AD33" i="40"/>
  <c r="AD141" i="40" s="1"/>
  <c r="AB133" i="40"/>
  <c r="AE9" i="22"/>
  <c r="M59" i="15"/>
  <c r="AC39" i="40"/>
  <c r="AC147" i="40" s="1"/>
  <c r="AC35" i="40"/>
  <c r="AC143" i="40" s="1"/>
  <c r="AG74" i="40"/>
  <c r="AG110" i="40" s="1"/>
  <c r="AE29" i="22"/>
  <c r="AE47" i="22" s="1"/>
  <c r="AE83" i="22" s="1"/>
  <c r="AW46" i="3"/>
  <c r="W46" i="3"/>
  <c r="AE33" i="22"/>
  <c r="AW50" i="3"/>
  <c r="W50" i="3"/>
  <c r="AK54" i="18"/>
  <c r="L51" i="3"/>
  <c r="AK68" i="18"/>
  <c r="L47" i="3"/>
  <c r="AC22" i="40"/>
  <c r="AC25" i="40"/>
  <c r="AC133" i="40" s="1"/>
  <c r="AC151" i="40" s="1"/>
  <c r="AH16" i="39"/>
  <c r="AH34" i="39" s="1"/>
  <c r="AH52" i="39" s="1"/>
  <c r="AH88" i="39" s="1"/>
  <c r="D39" i="46"/>
  <c r="E38" i="46"/>
  <c r="I38" i="46" s="1"/>
  <c r="AC21" i="39"/>
  <c r="AC39" i="39" s="1"/>
  <c r="AC57" i="39" s="1"/>
  <c r="AC93" i="39" s="1"/>
  <c r="AB73" i="40"/>
  <c r="AB109" i="40" s="1"/>
  <c r="AC19" i="39"/>
  <c r="AC37" i="39" s="1"/>
  <c r="AC55" i="39" s="1"/>
  <c r="AC91" i="39" s="1"/>
  <c r="AB71" i="40"/>
  <c r="AB107" i="40" s="1"/>
  <c r="AC17" i="39"/>
  <c r="AC35" i="39" s="1"/>
  <c r="AC53" i="39" s="1"/>
  <c r="AC89" i="39" s="1"/>
  <c r="AC62" i="40"/>
  <c r="AC80" i="40" s="1"/>
  <c r="AI20" i="40"/>
  <c r="AN57" i="3"/>
  <c r="AE57" i="15" s="1"/>
  <c r="AS57" i="15" s="1"/>
  <c r="AJ20" i="39" s="1"/>
  <c r="AJ38" i="39" s="1"/>
  <c r="AJ56" i="39" s="1"/>
  <c r="AC153" i="27"/>
  <c r="E37" i="31"/>
  <c r="I37" i="31" s="1"/>
  <c r="D38" i="31"/>
  <c r="H37" i="31"/>
  <c r="M36" i="45"/>
  <c r="L36" i="45"/>
  <c r="AE31" i="22"/>
  <c r="AW48" i="3"/>
  <c r="W48" i="3"/>
  <c r="AF35" i="22"/>
  <c r="AX52" i="3"/>
  <c r="X52" i="3"/>
  <c r="AJ61" i="18"/>
  <c r="K58" i="3"/>
  <c r="AJ59" i="18"/>
  <c r="K56" i="3"/>
  <c r="AJ57" i="18"/>
  <c r="K54" i="3"/>
  <c r="AF32" i="22"/>
  <c r="AX49" i="3"/>
  <c r="X49" i="3"/>
  <c r="AF28" i="22"/>
  <c r="AF46" i="22" s="1"/>
  <c r="AF82" i="22" s="1"/>
  <c r="AX45" i="3"/>
  <c r="X45" i="3"/>
  <c r="AO58" i="18"/>
  <c r="P55" i="3"/>
  <c r="AC27" i="40"/>
  <c r="AC135" i="40" s="1"/>
  <c r="AC153" i="40" s="1"/>
  <c r="AC171" i="40" s="1"/>
  <c r="AC189" i="40" s="1"/>
  <c r="AD7" i="40"/>
  <c r="V59" i="3"/>
  <c r="AI44" i="3"/>
  <c r="E37" i="28"/>
  <c r="I37" i="28" s="1"/>
  <c r="D38" i="28"/>
  <c r="H37" i="28"/>
  <c r="AA25" i="39"/>
  <c r="AA40" i="39" s="1"/>
  <c r="Y33" i="38" s="1"/>
  <c r="AA22" i="39"/>
  <c r="X59" i="15"/>
  <c r="AL44" i="15"/>
  <c r="AH36" i="40"/>
  <c r="AH144" i="40" s="1"/>
  <c r="K100" i="19"/>
  <c r="Q85" i="19"/>
  <c r="Q100" i="19" s="1"/>
  <c r="AD9" i="40"/>
  <c r="AI46" i="3"/>
  <c r="Z46" i="15" s="1"/>
  <c r="AN46" i="15" s="1"/>
  <c r="AE9" i="39" s="1"/>
  <c r="AE27" i="39" s="1"/>
  <c r="AE45" i="39" s="1"/>
  <c r="AE14" i="40"/>
  <c r="AJ51" i="3"/>
  <c r="AO60" i="18"/>
  <c r="P57" i="3"/>
  <c r="A38" i="45"/>
  <c r="F39" i="45"/>
  <c r="AE15" i="40"/>
  <c r="AJ52" i="3"/>
  <c r="AA52" i="15" s="1"/>
  <c r="AO52" i="15" s="1"/>
  <c r="AF15" i="39" s="1"/>
  <c r="AF33" i="39" s="1"/>
  <c r="AF51" i="39" s="1"/>
  <c r="AO56" i="18"/>
  <c r="P53" i="3"/>
  <c r="AD19" i="40"/>
  <c r="AI56" i="3"/>
  <c r="Z56" i="15" s="1"/>
  <c r="AN56" i="15" s="1"/>
  <c r="AE19" i="39" s="1"/>
  <c r="AE37" i="39" s="1"/>
  <c r="AE55" i="39" s="1"/>
  <c r="AJ49" i="3"/>
  <c r="AA49" i="15" s="1"/>
  <c r="AO49" i="15" s="1"/>
  <c r="AF12" i="39" s="1"/>
  <c r="AF30" i="39" s="1"/>
  <c r="AF48" i="39" s="1"/>
  <c r="AF84" i="39" s="1"/>
  <c r="AE12" i="40"/>
  <c r="AJ45" i="3"/>
  <c r="AE8" i="40"/>
  <c r="AI18" i="40"/>
  <c r="AN55" i="3"/>
  <c r="AE55" i="15" s="1"/>
  <c r="AS55" i="15" s="1"/>
  <c r="AJ18" i="39" s="1"/>
  <c r="AJ36" i="39" s="1"/>
  <c r="AJ54" i="39" s="1"/>
  <c r="AC31" i="40"/>
  <c r="AC139" i="40" s="1"/>
  <c r="E37" i="32"/>
  <c r="I37" i="32" s="1"/>
  <c r="D38" i="32"/>
  <c r="H37" i="32"/>
  <c r="AD32" i="40"/>
  <c r="AD140" i="40" s="1"/>
  <c r="AC11" i="39"/>
  <c r="AC29" i="39" s="1"/>
  <c r="AC47" i="39" s="1"/>
  <c r="AC83" i="39" s="1"/>
  <c r="AI62" i="18"/>
  <c r="K44" i="3"/>
  <c r="AH18" i="39"/>
  <c r="AH36" i="39" s="1"/>
  <c r="AH54" i="39" s="1"/>
  <c r="AH90" i="39" s="1"/>
  <c r="AD57" i="15"/>
  <c r="AR57" i="15" s="1"/>
  <c r="AC9" i="39"/>
  <c r="AC27" i="39" s="1"/>
  <c r="AC45" i="39" s="1"/>
  <c r="AC81" i="39" s="1"/>
  <c r="AC13" i="39"/>
  <c r="AC31" i="39" s="1"/>
  <c r="AC49" i="39" s="1"/>
  <c r="AC85" i="39" s="1"/>
  <c r="Z52" i="15"/>
  <c r="AN52" i="15" s="1"/>
  <c r="AH34" i="40"/>
  <c r="AH142" i="40" s="1"/>
  <c r="AI44" i="18"/>
  <c r="AJ29" i="18"/>
  <c r="N44" i="15"/>
  <c r="AD26" i="40"/>
  <c r="AD134" i="40" s="1"/>
  <c r="D41" i="35"/>
  <c r="E40" i="35"/>
  <c r="I40" i="35" s="1"/>
  <c r="AJ67" i="18"/>
  <c r="K46" i="3"/>
  <c r="AJ53" i="18"/>
  <c r="K50" i="3"/>
  <c r="AF34" i="22"/>
  <c r="AX51" i="3"/>
  <c r="X51" i="3"/>
  <c r="AF30" i="22"/>
  <c r="AX47" i="3"/>
  <c r="X47" i="3"/>
  <c r="AH59" i="3"/>
  <c r="Y44" i="15"/>
  <c r="AD20" i="37"/>
  <c r="AE34" i="37" s="1"/>
  <c r="AE39" i="8" s="1"/>
  <c r="AD112" i="27"/>
  <c r="AC42" i="8" s="1"/>
  <c r="G38" i="46"/>
  <c r="H38" i="46"/>
  <c r="L37" i="46"/>
  <c r="M37" i="46"/>
  <c r="F40" i="46"/>
  <c r="A39" i="46"/>
  <c r="AE219" i="37"/>
  <c r="AE222" i="37" s="1"/>
  <c r="AD39" i="8"/>
  <c r="G40" i="30"/>
  <c r="F41" i="30"/>
  <c r="AC39" i="37"/>
  <c r="AD23" i="37"/>
  <c r="AE28" i="37" s="1"/>
  <c r="AE38" i="8" s="1"/>
  <c r="AG65" i="37"/>
  <c r="AG68" i="37" s="1"/>
  <c r="AE21" i="27"/>
  <c r="AD11" i="8" s="1"/>
  <c r="AH183" i="37"/>
  <c r="AH186" i="37" s="1"/>
  <c r="U142" i="27"/>
  <c r="U109" i="27" s="1"/>
  <c r="P88" i="38"/>
  <c r="P91" i="38" s="1"/>
  <c r="AD138" i="37"/>
  <c r="AD141" i="37" s="1"/>
  <c r="AE9" i="27"/>
  <c r="AD9" i="8" s="1"/>
  <c r="AH74" i="37"/>
  <c r="AH77" i="37" s="1"/>
  <c r="G39" i="31"/>
  <c r="F40" i="31"/>
  <c r="F43" i="32"/>
  <c r="G42" i="32"/>
  <c r="AF128" i="37"/>
  <c r="AF131" i="37" s="1"/>
  <c r="AF165" i="37"/>
  <c r="AF168" i="37" s="1"/>
  <c r="AE201" i="37"/>
  <c r="AE204" i="37" s="1"/>
  <c r="AD210" i="37"/>
  <c r="AD213" i="37" s="1"/>
  <c r="AF15" i="37"/>
  <c r="J48" i="5"/>
  <c r="AG16" i="37"/>
  <c r="K49" i="5"/>
  <c r="AF10" i="37"/>
  <c r="J41" i="5"/>
  <c r="AG9" i="37"/>
  <c r="K40" i="5"/>
  <c r="AG14" i="37"/>
  <c r="K47" i="5"/>
  <c r="AG11" i="37"/>
  <c r="K42" i="5"/>
  <c r="AF8" i="37"/>
  <c r="J39" i="5"/>
  <c r="AG7" i="37"/>
  <c r="K38" i="5"/>
  <c r="AE20" i="38"/>
  <c r="AF12" i="37"/>
  <c r="K35" i="5"/>
  <c r="U21" i="38"/>
  <c r="V13" i="37"/>
  <c r="V17" i="37" s="1"/>
  <c r="U19" i="38" s="1"/>
  <c r="AB15" i="8"/>
  <c r="S22" i="38"/>
  <c r="S24" i="38" s="1"/>
  <c r="S32" i="38" s="1"/>
  <c r="S34" i="38" s="1"/>
  <c r="T43" i="38" s="1"/>
  <c r="T54" i="38" s="1"/>
  <c r="AH125" i="37"/>
  <c r="AG130" i="37"/>
  <c r="AG129" i="37"/>
  <c r="AG127" i="37"/>
  <c r="AG126" i="37"/>
  <c r="AC152" i="27"/>
  <c r="T25" i="37"/>
  <c r="T37" i="8"/>
  <c r="T36" i="8" s="1"/>
  <c r="E37" i="8"/>
  <c r="E36" i="8" s="1"/>
  <c r="E25" i="37"/>
  <c r="AA92" i="27"/>
  <c r="AA91" i="27" s="1"/>
  <c r="AA106" i="27"/>
  <c r="AA117" i="27" s="1"/>
  <c r="AA104" i="27"/>
  <c r="AA41" i="27" s="1"/>
  <c r="AA98" i="27"/>
  <c r="AA99" i="27" s="1"/>
  <c r="AH162" i="37"/>
  <c r="AH169" i="37" s="1"/>
  <c r="AG166" i="37"/>
  <c r="AG164" i="37"/>
  <c r="AG167" i="37"/>
  <c r="AG163" i="37"/>
  <c r="AI98" i="37"/>
  <c r="AH103" i="37"/>
  <c r="AH99" i="37"/>
  <c r="AH102" i="37"/>
  <c r="AH100" i="37"/>
  <c r="AB25" i="37"/>
  <c r="AB37" i="8"/>
  <c r="AB36" i="8" s="1"/>
  <c r="AB95" i="27"/>
  <c r="AB89" i="27"/>
  <c r="AB90" i="27" s="1"/>
  <c r="AB97" i="27"/>
  <c r="AG198" i="37"/>
  <c r="AF203" i="37"/>
  <c r="AF202" i="37"/>
  <c r="AF200" i="37"/>
  <c r="AF199" i="37"/>
  <c r="AD50" i="37"/>
  <c r="AA15" i="8"/>
  <c r="D78" i="6"/>
  <c r="H25" i="37"/>
  <c r="H37" i="8"/>
  <c r="H36" i="8" s="1"/>
  <c r="AI62" i="37"/>
  <c r="AI69" i="37" s="1"/>
  <c r="AH67" i="37"/>
  <c r="AH66" i="37"/>
  <c r="AH64" i="37"/>
  <c r="AH63" i="37"/>
  <c r="AB32" i="14"/>
  <c r="AB53" i="14" s="1"/>
  <c r="AB80" i="14"/>
  <c r="AE102" i="14"/>
  <c r="AF73" i="14"/>
  <c r="AF72" i="14"/>
  <c r="AF71" i="14"/>
  <c r="AF70" i="14"/>
  <c r="AF69" i="14"/>
  <c r="AF68" i="14"/>
  <c r="AF67" i="14"/>
  <c r="AF66" i="14"/>
  <c r="AF65" i="14"/>
  <c r="AF62" i="14"/>
  <c r="AF61" i="14"/>
  <c r="AF60" i="14"/>
  <c r="AF59" i="14"/>
  <c r="AF58" i="14"/>
  <c r="AF57" i="14"/>
  <c r="AG6" i="14"/>
  <c r="AF55" i="14"/>
  <c r="AE78" i="8"/>
  <c r="AD79" i="8"/>
  <c r="AG216" i="37"/>
  <c r="AF221" i="37"/>
  <c r="AF220" i="37"/>
  <c r="AF218" i="37"/>
  <c r="AF217" i="37"/>
  <c r="AE70" i="27"/>
  <c r="AE147" i="27"/>
  <c r="AE146" i="27"/>
  <c r="AE145" i="27"/>
  <c r="AE144" i="27"/>
  <c r="AE136" i="27"/>
  <c r="AE135" i="27"/>
  <c r="AE134" i="27"/>
  <c r="AE133" i="27"/>
  <c r="AE103" i="27"/>
  <c r="AE102" i="27"/>
  <c r="AE94" i="27"/>
  <c r="AE93" i="27"/>
  <c r="AE85" i="27"/>
  <c r="AE84" i="27"/>
  <c r="AE76" i="27"/>
  <c r="AE75" i="27"/>
  <c r="S74" i="27" s="1"/>
  <c r="S73" i="27" s="1"/>
  <c r="AE68" i="27"/>
  <c r="AE67" i="27"/>
  <c r="AE66" i="27"/>
  <c r="AE62" i="27"/>
  <c r="AE123" i="27"/>
  <c r="Y37" i="8"/>
  <c r="Y36" i="8" s="1"/>
  <c r="Y25" i="37"/>
  <c r="W67" i="38"/>
  <c r="V66" i="38"/>
  <c r="V71" i="38" s="1"/>
  <c r="V69" i="38"/>
  <c r="X37" i="8"/>
  <c r="X36" i="8" s="1"/>
  <c r="X25" i="37"/>
  <c r="I25" i="37"/>
  <c r="I37" i="8"/>
  <c r="I36" i="8" s="1"/>
  <c r="O25" i="37"/>
  <c r="O37" i="8"/>
  <c r="O36" i="8" s="1"/>
  <c r="U37" i="8"/>
  <c r="U36" i="8" s="1"/>
  <c r="U25" i="37"/>
  <c r="Q25" i="37"/>
  <c r="Q37" i="8"/>
  <c r="Q36" i="8" s="1"/>
  <c r="AJ71" i="37"/>
  <c r="AJ78" i="37" s="1"/>
  <c r="AI76" i="37"/>
  <c r="AI75" i="37"/>
  <c r="AI73" i="37"/>
  <c r="AI72" i="37"/>
  <c r="D29" i="52"/>
  <c r="D47" i="6"/>
  <c r="N43" i="15"/>
  <c r="AA43" i="15"/>
  <c r="L37" i="8"/>
  <c r="L36" i="8" s="1"/>
  <c r="L25" i="37"/>
  <c r="S25" i="37"/>
  <c r="S37" i="8"/>
  <c r="S36" i="8" s="1"/>
  <c r="AF207" i="37"/>
  <c r="AE212" i="37"/>
  <c r="AE211" i="37"/>
  <c r="AE209" i="37"/>
  <c r="AE208" i="37"/>
  <c r="R25" i="37"/>
  <c r="R37" i="8"/>
  <c r="R36" i="8" s="1"/>
  <c r="AJ180" i="37"/>
  <c r="AJ187" i="37" s="1"/>
  <c r="AI185" i="37"/>
  <c r="AI181" i="37"/>
  <c r="AI184" i="37"/>
  <c r="AI182" i="37"/>
  <c r="X148" i="27"/>
  <c r="X115" i="27" s="1"/>
  <c r="L30" i="5" s="1"/>
  <c r="L29" i="5" s="1"/>
  <c r="X140" i="27"/>
  <c r="AD38" i="14"/>
  <c r="AD37" i="14"/>
  <c r="AD84" i="14" s="1"/>
  <c r="AD36" i="14"/>
  <c r="AD35" i="14"/>
  <c r="AD82" i="14" s="1"/>
  <c r="AD34" i="14"/>
  <c r="AE31" i="14"/>
  <c r="AD49" i="14"/>
  <c r="AD48" i="14"/>
  <c r="AD95" i="14" s="1"/>
  <c r="AD47" i="14"/>
  <c r="AD46" i="14"/>
  <c r="AD93" i="14" s="1"/>
  <c r="AD45" i="14"/>
  <c r="AD44" i="14"/>
  <c r="AD91" i="14" s="1"/>
  <c r="AD43" i="14"/>
  <c r="AD42" i="14"/>
  <c r="AD89" i="14" s="1"/>
  <c r="AD41" i="14"/>
  <c r="AD40" i="14"/>
  <c r="AC39" i="14"/>
  <c r="AC87" i="14"/>
  <c r="AB231" i="14"/>
  <c r="AB159" i="14"/>
  <c r="AB86" i="14"/>
  <c r="T22" i="38"/>
  <c r="T24" i="38" s="1"/>
  <c r="T32" i="38" s="1"/>
  <c r="T34" i="38" s="1"/>
  <c r="AJ144" i="37"/>
  <c r="AJ151" i="37" s="1"/>
  <c r="AI149" i="37"/>
  <c r="AI145" i="37"/>
  <c r="AI148" i="37"/>
  <c r="AI146" i="37"/>
  <c r="AH147" i="37"/>
  <c r="AH150" i="37" s="1"/>
  <c r="Y119" i="27"/>
  <c r="W143" i="27"/>
  <c r="W110" i="27" s="1"/>
  <c r="Y139" i="27"/>
  <c r="Y137" i="27"/>
  <c r="Y129" i="27"/>
  <c r="Y130" i="27" s="1"/>
  <c r="AB43" i="17"/>
  <c r="O43" i="17"/>
  <c r="AC9" i="8"/>
  <c r="AC8" i="8" s="1"/>
  <c r="AD8" i="27"/>
  <c r="AD155" i="27"/>
  <c r="AD161" i="27"/>
  <c r="AG101" i="37"/>
  <c r="AG104" i="37" s="1"/>
  <c r="AB83" i="27"/>
  <c r="AB82" i="27" s="1"/>
  <c r="Z101" i="27"/>
  <c r="Z100" i="27" s="1"/>
  <c r="Z126" i="27"/>
  <c r="Z128" i="27"/>
  <c r="Z118" i="27"/>
  <c r="AB41" i="38"/>
  <c r="AC42" i="38"/>
  <c r="AB42" i="8"/>
  <c r="N25" i="37"/>
  <c r="N37" i="8"/>
  <c r="N36" i="8" s="1"/>
  <c r="W37" i="8"/>
  <c r="W36" i="8" s="1"/>
  <c r="W25" i="37"/>
  <c r="Z25" i="37"/>
  <c r="Z37" i="8"/>
  <c r="Z36" i="8" s="1"/>
  <c r="AG153" i="37"/>
  <c r="AG160" i="37" s="1"/>
  <c r="AF158" i="37"/>
  <c r="AF154" i="37"/>
  <c r="AF157" i="37"/>
  <c r="AF155" i="37"/>
  <c r="AE156" i="37"/>
  <c r="AE159" i="37" s="1"/>
  <c r="AE140" i="37"/>
  <c r="AE139" i="37"/>
  <c r="AE137" i="37"/>
  <c r="AE136" i="37"/>
  <c r="AF135" i="37"/>
  <c r="AF142" i="37" s="1"/>
  <c r="AD21" i="37"/>
  <c r="AF49" i="37"/>
  <c r="AF48" i="37"/>
  <c r="AF46" i="37"/>
  <c r="AF45" i="37"/>
  <c r="AG44" i="37"/>
  <c r="AG51" i="37" s="1"/>
  <c r="AE47" i="37"/>
  <c r="P25" i="37"/>
  <c r="P37" i="8"/>
  <c r="P36" i="8" s="1"/>
  <c r="AA37" i="8"/>
  <c r="AA36" i="8" s="1"/>
  <c r="AA25" i="37"/>
  <c r="K37" i="8"/>
  <c r="K36" i="8" s="1"/>
  <c r="K25" i="37"/>
  <c r="M25" i="37"/>
  <c r="M37" i="8"/>
  <c r="M36" i="8" s="1"/>
  <c r="V25" i="37"/>
  <c r="V37" i="8"/>
  <c r="V36" i="8" s="1"/>
  <c r="AC45" i="8"/>
  <c r="AG27" i="37"/>
  <c r="AF26" i="37"/>
  <c r="AH89" i="37"/>
  <c r="AG94" i="37"/>
  <c r="AG93" i="37"/>
  <c r="AG91" i="37"/>
  <c r="AG90" i="37"/>
  <c r="AF92" i="37"/>
  <c r="AF95" i="37" s="1"/>
  <c r="AB8" i="8"/>
  <c r="Q88" i="38"/>
  <c r="S43" i="38"/>
  <c r="S54" i="38" s="1"/>
  <c r="R83" i="38"/>
  <c r="R88" i="38" s="1"/>
  <c r="AF150" i="27"/>
  <c r="AF43" i="27"/>
  <c r="AF52" i="27" s="1"/>
  <c r="AF34" i="27"/>
  <c r="AF32" i="27"/>
  <c r="AF31" i="27"/>
  <c r="AF30" i="27"/>
  <c r="AF29" i="27"/>
  <c r="AF28" i="27"/>
  <c r="AF26" i="27"/>
  <c r="AF25" i="27"/>
  <c r="AF24" i="27"/>
  <c r="AF23" i="27"/>
  <c r="AF22" i="27"/>
  <c r="AF20" i="27"/>
  <c r="AF19" i="27"/>
  <c r="AF18" i="27"/>
  <c r="AF17" i="27"/>
  <c r="AF16" i="27"/>
  <c r="AF14" i="27"/>
  <c r="AF13" i="27"/>
  <c r="AF12" i="27"/>
  <c r="AF11" i="27"/>
  <c r="AF10" i="27"/>
  <c r="AG7" i="27"/>
  <c r="AF61" i="27"/>
  <c r="AE15" i="27"/>
  <c r="AE27" i="27"/>
  <c r="AE169" i="27"/>
  <c r="AE168" i="27"/>
  <c r="AE167" i="27"/>
  <c r="AE166" i="27"/>
  <c r="AE165" i="27"/>
  <c r="AE159" i="27"/>
  <c r="AE157" i="27"/>
  <c r="AE162" i="27"/>
  <c r="AE160" i="27"/>
  <c r="AE156" i="27"/>
  <c r="AE154" i="27"/>
  <c r="AD77" i="27"/>
  <c r="AD71" i="27"/>
  <c r="AD72" i="27" s="1"/>
  <c r="AD79" i="27"/>
  <c r="AG116" i="37"/>
  <c r="AF121" i="37"/>
  <c r="AF120" i="37"/>
  <c r="AF118" i="37"/>
  <c r="AF117" i="37"/>
  <c r="AE119" i="37"/>
  <c r="AE122" i="37" s="1"/>
  <c r="D37" i="8"/>
  <c r="D36" i="8" s="1"/>
  <c r="D51" i="8" s="1"/>
  <c r="D25" i="37"/>
  <c r="J25" i="37"/>
  <c r="J37" i="8"/>
  <c r="J36" i="8" s="1"/>
  <c r="G25" i="37"/>
  <c r="G37" i="8"/>
  <c r="G36" i="8" s="1"/>
  <c r="U72" i="38"/>
  <c r="U73" i="38" s="1"/>
  <c r="U74" i="38" s="1"/>
  <c r="AH53" i="37"/>
  <c r="AH60" i="37" s="1"/>
  <c r="AG58" i="37"/>
  <c r="AG57" i="37"/>
  <c r="AG55" i="37"/>
  <c r="AG54" i="37"/>
  <c r="AF56" i="37"/>
  <c r="AF59" i="37" s="1"/>
  <c r="AJ107" i="37"/>
  <c r="AI112" i="37"/>
  <c r="AI111" i="37"/>
  <c r="AI109" i="37"/>
  <c r="AI108" i="37"/>
  <c r="AH110" i="37"/>
  <c r="AH113" i="37" s="1"/>
  <c r="AA224" i="14"/>
  <c r="AA79" i="14"/>
  <c r="AA100" i="14" s="1"/>
  <c r="AG80" i="37"/>
  <c r="AF85" i="37"/>
  <c r="AF84" i="37"/>
  <c r="AF82" i="37"/>
  <c r="AF81" i="37"/>
  <c r="AE83" i="37"/>
  <c r="AE86" i="37" s="1"/>
  <c r="AC88" i="27"/>
  <c r="AC86" i="27"/>
  <c r="AC80" i="27"/>
  <c r="AC81" i="27" s="1"/>
  <c r="AC22" i="37"/>
  <c r="F25" i="37"/>
  <c r="F37" i="8"/>
  <c r="F36" i="8" s="1"/>
  <c r="AG189" i="37"/>
  <c r="AF194" i="37"/>
  <c r="AF190" i="37"/>
  <c r="AF193" i="37"/>
  <c r="AF191" i="37"/>
  <c r="AE192" i="37"/>
  <c r="AE195" i="37" s="1"/>
  <c r="X132" i="27"/>
  <c r="X131" i="27" s="1"/>
  <c r="AI171" i="37"/>
  <c r="AI178" i="37" s="1"/>
  <c r="AH176" i="37"/>
  <c r="AH172" i="37"/>
  <c r="AH175" i="37"/>
  <c r="AH173" i="37"/>
  <c r="AG174" i="37"/>
  <c r="AG177" i="37" s="1"/>
  <c r="AC33" i="14"/>
  <c r="AC81" i="14"/>
  <c r="R25" i="38"/>
  <c r="S35" i="8" s="1"/>
  <c r="J35" i="35"/>
  <c r="AC122" i="27"/>
  <c r="F38" i="35"/>
  <c r="A37" i="35"/>
  <c r="M34" i="35"/>
  <c r="AB125" i="27" s="1"/>
  <c r="AB114" i="27" s="1"/>
  <c r="AA32" i="8" s="1"/>
  <c r="AA30" i="8" s="1"/>
  <c r="L34" i="35"/>
  <c r="AB124" i="27" s="1"/>
  <c r="AB113" i="27" s="1"/>
  <c r="G36" i="35"/>
  <c r="H36" i="35"/>
  <c r="AB111" i="27"/>
  <c r="D42" i="52" s="1"/>
  <c r="D41" i="52" s="1"/>
  <c r="D40" i="52" s="1"/>
  <c r="AB14" i="8" l="1"/>
  <c r="AC35" i="27"/>
  <c r="AD53" i="27"/>
  <c r="AA94" i="40"/>
  <c r="AB81" i="40"/>
  <c r="AB99" i="40" s="1"/>
  <c r="AC82" i="40"/>
  <c r="AC100" i="40" s="1"/>
  <c r="AE58" i="27"/>
  <c r="AE40" i="27" s="1"/>
  <c r="AD41" i="8" s="1"/>
  <c r="F37" i="29"/>
  <c r="G36" i="29"/>
  <c r="AF48" i="22"/>
  <c r="AF84" i="22" s="1"/>
  <c r="AD39" i="27"/>
  <c r="AE57" i="27"/>
  <c r="AD31" i="8" s="1"/>
  <c r="S65" i="27"/>
  <c r="R64" i="27"/>
  <c r="R55" i="27" s="1"/>
  <c r="R37" i="27" s="1"/>
  <c r="R56" i="27"/>
  <c r="R38" i="27" s="1"/>
  <c r="AD54" i="27"/>
  <c r="AD36" i="27" s="1"/>
  <c r="AD152" i="40"/>
  <c r="AD170" i="40" s="1"/>
  <c r="AD188" i="40" s="1"/>
  <c r="AD81" i="22"/>
  <c r="AD96" i="22" s="1"/>
  <c r="Y115" i="39"/>
  <c r="Y130" i="39" s="1"/>
  <c r="X34" i="8" s="1"/>
  <c r="G36" i="28"/>
  <c r="F37" i="28" s="1"/>
  <c r="Z187" i="40"/>
  <c r="Z202" i="40" s="1"/>
  <c r="Z17" i="8" s="1"/>
  <c r="AE91" i="39"/>
  <c r="AE80" i="39"/>
  <c r="J37" i="29"/>
  <c r="AD93" i="39"/>
  <c r="AC75" i="40"/>
  <c r="AC111" i="40" s="1"/>
  <c r="AE93" i="39"/>
  <c r="AJ65" i="18"/>
  <c r="AJ80" i="18" s="1"/>
  <c r="AC169" i="40"/>
  <c r="AC184" i="40" s="1"/>
  <c r="AC16" i="8" s="1"/>
  <c r="AC166" i="40"/>
  <c r="AB148" i="40"/>
  <c r="AB151" i="40"/>
  <c r="Z97" i="39"/>
  <c r="Z112" i="39" s="1"/>
  <c r="Y33" i="8" s="1"/>
  <c r="Z76" i="39"/>
  <c r="Z58" i="39"/>
  <c r="AA61" i="39"/>
  <c r="AE24" i="22"/>
  <c r="AE45" i="22"/>
  <c r="AC98" i="40"/>
  <c r="AB79" i="40"/>
  <c r="AA97" i="40"/>
  <c r="AA112" i="40" s="1"/>
  <c r="D16" i="9" s="1"/>
  <c r="AD91" i="39"/>
  <c r="AJ90" i="39"/>
  <c r="AI90" i="39"/>
  <c r="AE89" i="39"/>
  <c r="AD89" i="39"/>
  <c r="AI88" i="39"/>
  <c r="AE85" i="39"/>
  <c r="AD85" i="39"/>
  <c r="AE83" i="39"/>
  <c r="AD83" i="39"/>
  <c r="AE81" i="39"/>
  <c r="AD81" i="39"/>
  <c r="AD31" i="37"/>
  <c r="Z79" i="39"/>
  <c r="Z94" i="39" s="1"/>
  <c r="J37" i="30"/>
  <c r="J37" i="28"/>
  <c r="AD40" i="37"/>
  <c r="AE36" i="37"/>
  <c r="AD39" i="37"/>
  <c r="AE24" i="37"/>
  <c r="AF35" i="37" s="1"/>
  <c r="AF40" i="8" s="1"/>
  <c r="AC41" i="37"/>
  <c r="AE20" i="37"/>
  <c r="AF34" i="37" s="1"/>
  <c r="AF39" i="8" s="1"/>
  <c r="J38" i="46"/>
  <c r="M38" i="46" s="1"/>
  <c r="J37" i="32"/>
  <c r="J37" i="31"/>
  <c r="AD68" i="40"/>
  <c r="AD104" i="40" s="1"/>
  <c r="AA38" i="38"/>
  <c r="AC61" i="40"/>
  <c r="AA43" i="39"/>
  <c r="U43" i="38"/>
  <c r="U54" i="38" s="1"/>
  <c r="U62" i="38" s="1"/>
  <c r="AD151" i="27"/>
  <c r="AC15" i="8" s="1"/>
  <c r="AE161" i="27"/>
  <c r="AE158" i="27"/>
  <c r="AB76" i="40"/>
  <c r="AC67" i="40"/>
  <c r="AC103" i="40" s="1"/>
  <c r="Z52" i="38"/>
  <c r="T62" i="38"/>
  <c r="T59" i="38"/>
  <c r="T68" i="38"/>
  <c r="T70" i="38" s="1"/>
  <c r="T77" i="38"/>
  <c r="U19" i="8" s="1"/>
  <c r="U21" i="8" s="1"/>
  <c r="T80" i="38"/>
  <c r="U43" i="8" s="1"/>
  <c r="AF14" i="40"/>
  <c r="AK51" i="3"/>
  <c r="AB51" i="15" s="1"/>
  <c r="AP51" i="15" s="1"/>
  <c r="AG14" i="39" s="1"/>
  <c r="AG32" i="39" s="1"/>
  <c r="AG50" i="39" s="1"/>
  <c r="AK53" i="18"/>
  <c r="L50" i="3"/>
  <c r="AK67" i="18"/>
  <c r="L46" i="3"/>
  <c r="D42" i="35"/>
  <c r="E41" i="35"/>
  <c r="I41" i="35" s="1"/>
  <c r="N59" i="15"/>
  <c r="AF9" i="22"/>
  <c r="AE15" i="39"/>
  <c r="AE33" i="39" s="1"/>
  <c r="AE51" i="39" s="1"/>
  <c r="AE87" i="39" s="1"/>
  <c r="AI20" i="39"/>
  <c r="AI38" i="39" s="1"/>
  <c r="AI56" i="39" s="1"/>
  <c r="AI92" i="39" s="1"/>
  <c r="AJ62" i="18"/>
  <c r="L44" i="3"/>
  <c r="E38" i="32"/>
  <c r="I38" i="32" s="1"/>
  <c r="D39" i="32"/>
  <c r="H38" i="32"/>
  <c r="J38" i="32" s="1"/>
  <c r="AE26" i="40"/>
  <c r="AE134" i="40" s="1"/>
  <c r="AD37" i="40"/>
  <c r="AD145" i="40" s="1"/>
  <c r="AK36" i="22"/>
  <c r="BC53" i="3"/>
  <c r="AC53" i="3"/>
  <c r="G38" i="45"/>
  <c r="H38" i="45"/>
  <c r="J38" i="45" s="1"/>
  <c r="AK40" i="22"/>
  <c r="BC57" i="3"/>
  <c r="AC57" i="3"/>
  <c r="AA51" i="15"/>
  <c r="AO51" i="15" s="1"/>
  <c r="AD27" i="40"/>
  <c r="AD135" i="40" s="1"/>
  <c r="AD153" i="40" s="1"/>
  <c r="AP58" i="18"/>
  <c r="Q55" i="3"/>
  <c r="AF12" i="40"/>
  <c r="AK49" i="3"/>
  <c r="AB49" i="15" s="1"/>
  <c r="AP49" i="15" s="1"/>
  <c r="AK57" i="18"/>
  <c r="L54" i="3"/>
  <c r="AK59" i="18"/>
  <c r="L56" i="3"/>
  <c r="AK61" i="18"/>
  <c r="L58" i="3"/>
  <c r="AF15" i="40"/>
  <c r="AK52" i="3"/>
  <c r="D40" i="46"/>
  <c r="E39" i="46"/>
  <c r="I39" i="46" s="1"/>
  <c r="AC148" i="40"/>
  <c r="AL68" i="18"/>
  <c r="M47" i="3"/>
  <c r="AL54" i="18"/>
  <c r="M51" i="3"/>
  <c r="AE9" i="40"/>
  <c r="AJ46" i="3"/>
  <c r="AA46" i="15" s="1"/>
  <c r="AO46" i="15" s="1"/>
  <c r="AW59" i="3"/>
  <c r="AD35" i="40"/>
  <c r="AD143" i="40" s="1"/>
  <c r="AJ16" i="40"/>
  <c r="AO53" i="3"/>
  <c r="AF53" i="15" s="1"/>
  <c r="AT53" i="15" s="1"/>
  <c r="AK16" i="39" s="1"/>
  <c r="AK34" i="39" s="1"/>
  <c r="AK52" i="39" s="1"/>
  <c r="AB22" i="39"/>
  <c r="AB25" i="39"/>
  <c r="AB40" i="39" s="1"/>
  <c r="Z33" i="38" s="1"/>
  <c r="AD66" i="40"/>
  <c r="AD102" i="40" s="1"/>
  <c r="AC73" i="40"/>
  <c r="AC109" i="40" s="1"/>
  <c r="AC65" i="40"/>
  <c r="AC101" i="40" s="1"/>
  <c r="AD64" i="40"/>
  <c r="AG28" i="22"/>
  <c r="AG46" i="22" s="1"/>
  <c r="AG82" i="22" s="1"/>
  <c r="AY45" i="3"/>
  <c r="Y45" i="3"/>
  <c r="AG32" i="22"/>
  <c r="AY49" i="3"/>
  <c r="Y49" i="3"/>
  <c r="AI34" i="40"/>
  <c r="AI142" i="40" s="1"/>
  <c r="AL55" i="18"/>
  <c r="M52" i="3"/>
  <c r="D41" i="45"/>
  <c r="E40" i="45"/>
  <c r="I40" i="45" s="1"/>
  <c r="AK51" i="18"/>
  <c r="L48" i="3"/>
  <c r="AA52" i="38"/>
  <c r="AE164" i="27"/>
  <c r="AE151" i="27" s="1"/>
  <c r="AD15" i="8" s="1"/>
  <c r="AD152" i="27"/>
  <c r="Y59" i="15"/>
  <c r="AM44" i="15"/>
  <c r="AF10" i="40"/>
  <c r="AK47" i="3"/>
  <c r="AF33" i="22"/>
  <c r="AX50" i="3"/>
  <c r="X50" i="3"/>
  <c r="AF29" i="22"/>
  <c r="AF47" i="22" s="1"/>
  <c r="AF83" i="22" s="1"/>
  <c r="AX46" i="3"/>
  <c r="X46" i="3"/>
  <c r="AD62" i="40"/>
  <c r="AD80" i="40" s="1"/>
  <c r="AJ44" i="18"/>
  <c r="AK29" i="18"/>
  <c r="O44" i="15"/>
  <c r="AH70" i="40"/>
  <c r="AH106" i="40" s="1"/>
  <c r="AF27" i="22"/>
  <c r="K59" i="3"/>
  <c r="AX44" i="3"/>
  <c r="X44" i="3"/>
  <c r="AI36" i="40"/>
  <c r="AI144" i="40" s="1"/>
  <c r="AA45" i="15"/>
  <c r="AO45" i="15" s="1"/>
  <c r="AE30" i="40"/>
  <c r="AE138" i="40" s="1"/>
  <c r="AP56" i="18"/>
  <c r="Q53" i="3"/>
  <c r="AE33" i="40"/>
  <c r="AE141" i="40" s="1"/>
  <c r="A39" i="45"/>
  <c r="F40" i="45"/>
  <c r="AP60" i="18"/>
  <c r="Q57" i="3"/>
  <c r="AE32" i="40"/>
  <c r="AE140" i="40" s="1"/>
  <c r="AH72" i="40"/>
  <c r="AH108" i="40" s="1"/>
  <c r="AC7" i="39"/>
  <c r="AL59" i="15"/>
  <c r="E38" i="28"/>
  <c r="I38" i="28" s="1"/>
  <c r="D39" i="28"/>
  <c r="H38" i="28"/>
  <c r="AI59" i="3"/>
  <c r="Z44" i="15"/>
  <c r="AD22" i="40"/>
  <c r="AD25" i="40"/>
  <c r="AD133" i="40" s="1"/>
  <c r="AD151" i="40" s="1"/>
  <c r="AC63" i="40"/>
  <c r="AC81" i="40" s="1"/>
  <c r="AK38" i="22"/>
  <c r="BC55" i="3"/>
  <c r="AC55" i="3"/>
  <c r="AF8" i="40"/>
  <c r="AK45" i="3"/>
  <c r="AB45" i="15" s="1"/>
  <c r="AP45" i="15" s="1"/>
  <c r="AG8" i="39" s="1"/>
  <c r="AG26" i="39" s="1"/>
  <c r="AG44" i="39" s="1"/>
  <c r="AF37" i="22"/>
  <c r="AX54" i="3"/>
  <c r="X54" i="3"/>
  <c r="AF39" i="22"/>
  <c r="AX56" i="3"/>
  <c r="X56" i="3"/>
  <c r="AF41" i="22"/>
  <c r="AX58" i="3"/>
  <c r="X58" i="3"/>
  <c r="AE11" i="40"/>
  <c r="AJ48" i="3"/>
  <c r="E38" i="31"/>
  <c r="I38" i="31" s="1"/>
  <c r="D39" i="31"/>
  <c r="H38" i="31"/>
  <c r="AI38" i="40"/>
  <c r="AI146" i="40" s="1"/>
  <c r="AC40" i="40"/>
  <c r="AG30" i="22"/>
  <c r="AY47" i="3"/>
  <c r="Y47" i="3"/>
  <c r="AG34" i="22"/>
  <c r="AY51" i="3"/>
  <c r="Y51" i="3"/>
  <c r="AE13" i="40"/>
  <c r="AJ50" i="3"/>
  <c r="AC71" i="40"/>
  <c r="AC107" i="40" s="1"/>
  <c r="AD69" i="40"/>
  <c r="AD105" i="40" s="1"/>
  <c r="E38" i="29"/>
  <c r="I38" i="29" s="1"/>
  <c r="D39" i="29"/>
  <c r="H38" i="29"/>
  <c r="AH74" i="40"/>
  <c r="AH110" i="40" s="1"/>
  <c r="AE7" i="40"/>
  <c r="AJ44" i="3"/>
  <c r="W59" i="3"/>
  <c r="AE42" i="22"/>
  <c r="E38" i="30"/>
  <c r="I38" i="30" s="1"/>
  <c r="D39" i="30"/>
  <c r="H38" i="30"/>
  <c r="AD39" i="40"/>
  <c r="AD147" i="40" s="1"/>
  <c r="AD29" i="40"/>
  <c r="AD137" i="40" s="1"/>
  <c r="M37" i="45"/>
  <c r="L37" i="45"/>
  <c r="AJ20" i="40"/>
  <c r="AO57" i="3"/>
  <c r="AF57" i="15" s="1"/>
  <c r="AT57" i="15" s="1"/>
  <c r="AK20" i="39" s="1"/>
  <c r="AK38" i="39" s="1"/>
  <c r="AK56" i="39" s="1"/>
  <c r="K41" i="11"/>
  <c r="K43" i="11" s="1"/>
  <c r="K45" i="11" s="1"/>
  <c r="D40" i="11"/>
  <c r="AE28" i="40"/>
  <c r="AE136" i="40" s="1"/>
  <c r="AD31" i="40"/>
  <c r="AD139" i="40" s="1"/>
  <c r="AJ18" i="40"/>
  <c r="AO55" i="3"/>
  <c r="AF55" i="15" s="1"/>
  <c r="AT55" i="15" s="1"/>
  <c r="AK18" i="39" s="1"/>
  <c r="AK36" i="39" s="1"/>
  <c r="AK54" i="39" s="1"/>
  <c r="AK90" i="39" s="1"/>
  <c r="AL66" i="18"/>
  <c r="M45" i="3"/>
  <c r="AL52" i="18"/>
  <c r="M49" i="3"/>
  <c r="AE17" i="40"/>
  <c r="AJ54" i="3"/>
  <c r="AE19" i="40"/>
  <c r="AJ56" i="3"/>
  <c r="AE21" i="40"/>
  <c r="AJ58" i="3"/>
  <c r="AE53" i="15"/>
  <c r="AS53" i="15" s="1"/>
  <c r="AG35" i="22"/>
  <c r="AY52" i="3"/>
  <c r="Y52" i="3"/>
  <c r="AF31" i="22"/>
  <c r="AX48" i="3"/>
  <c r="X48" i="3"/>
  <c r="AF156" i="37"/>
  <c r="AF159" i="37" s="1"/>
  <c r="H39" i="46"/>
  <c r="J39" i="46" s="1"/>
  <c r="G39" i="46"/>
  <c r="P94" i="38"/>
  <c r="W142" i="27"/>
  <c r="W109" i="27" s="1"/>
  <c r="AE63" i="27"/>
  <c r="L38" i="46"/>
  <c r="AE138" i="37"/>
  <c r="AE141" i="37" s="1"/>
  <c r="F41" i="46"/>
  <c r="A40" i="46"/>
  <c r="AF119" i="37"/>
  <c r="AF122" i="37" s="1"/>
  <c r="AE23" i="37"/>
  <c r="AE31" i="37" s="1"/>
  <c r="AD22" i="37"/>
  <c r="AD37" i="8" s="1"/>
  <c r="AD36" i="8" s="1"/>
  <c r="F44" i="32"/>
  <c r="G43" i="32"/>
  <c r="AE21" i="37"/>
  <c r="AI74" i="37"/>
  <c r="AI77" i="37" s="1"/>
  <c r="AG128" i="37"/>
  <c r="AG131" i="37" s="1"/>
  <c r="S25" i="38"/>
  <c r="T35" i="8" s="1"/>
  <c r="G40" i="31"/>
  <c r="F41" i="31"/>
  <c r="G41" i="30"/>
  <c r="F42" i="30"/>
  <c r="AE112" i="27"/>
  <c r="AD42" i="8" s="1"/>
  <c r="AI110" i="37"/>
  <c r="AI113" i="37" s="1"/>
  <c r="AG92" i="37"/>
  <c r="AG95" i="37" s="1"/>
  <c r="AF219" i="37"/>
  <c r="AF222" i="37" s="1"/>
  <c r="AH65" i="37"/>
  <c r="AH68" i="37" s="1"/>
  <c r="AF20" i="38"/>
  <c r="AG12" i="37"/>
  <c r="AH11" i="37"/>
  <c r="L42" i="5"/>
  <c r="AG15" i="37"/>
  <c r="K48" i="5"/>
  <c r="AH7" i="37"/>
  <c r="L38" i="5"/>
  <c r="AG8" i="37"/>
  <c r="K39" i="5"/>
  <c r="AH14" i="37"/>
  <c r="L47" i="5"/>
  <c r="AH9" i="37"/>
  <c r="L40" i="5"/>
  <c r="AG10" i="37"/>
  <c r="K41" i="5"/>
  <c r="AH16" i="37"/>
  <c r="L49" i="5"/>
  <c r="AC83" i="27"/>
  <c r="AC82" i="27" s="1"/>
  <c r="AC97" i="27"/>
  <c r="AC95" i="27"/>
  <c r="AC89" i="27"/>
  <c r="AC90" i="27" s="1"/>
  <c r="AG85" i="37"/>
  <c r="AG84" i="37"/>
  <c r="AG82" i="37"/>
  <c r="AG81" i="37"/>
  <c r="AH80" i="37"/>
  <c r="AH58" i="37"/>
  <c r="AH57" i="37"/>
  <c r="AH55" i="37"/>
  <c r="AH54" i="37"/>
  <c r="AI53" i="37"/>
  <c r="AI60" i="37" s="1"/>
  <c r="C12" i="7"/>
  <c r="AE155" i="27"/>
  <c r="AD12" i="8"/>
  <c r="AG150" i="27"/>
  <c r="AG61" i="27"/>
  <c r="AG43" i="27"/>
  <c r="AG52" i="27" s="1"/>
  <c r="AG34" i="27"/>
  <c r="AG32" i="27"/>
  <c r="AG31" i="27"/>
  <c r="AG30" i="27"/>
  <c r="AG29" i="27"/>
  <c r="AG28" i="27"/>
  <c r="AG26" i="27"/>
  <c r="AG25" i="27"/>
  <c r="AG24" i="27"/>
  <c r="AG23" i="27"/>
  <c r="AG22" i="27"/>
  <c r="AG20" i="27"/>
  <c r="AG19" i="27"/>
  <c r="AG18" i="27"/>
  <c r="AG17" i="27"/>
  <c r="AG16" i="27"/>
  <c r="AG14" i="27"/>
  <c r="AG13" i="27"/>
  <c r="AG12" i="27"/>
  <c r="AG11" i="27"/>
  <c r="AG10" i="27"/>
  <c r="AH7" i="27"/>
  <c r="AF15" i="27"/>
  <c r="AE10" i="8" s="1"/>
  <c r="AF27" i="27"/>
  <c r="AE12" i="8" s="1"/>
  <c r="R94" i="38"/>
  <c r="R91" i="38"/>
  <c r="AH94" i="37"/>
  <c r="AH93" i="37"/>
  <c r="AH91" i="37"/>
  <c r="AH90" i="37"/>
  <c r="AI89" i="37"/>
  <c r="AG26" i="37"/>
  <c r="AH27" i="37"/>
  <c r="D12" i="7"/>
  <c r="AG49" i="37"/>
  <c r="AG48" i="37"/>
  <c r="AG46" i="37"/>
  <c r="AG45" i="37"/>
  <c r="AH44" i="37"/>
  <c r="AH51" i="37" s="1"/>
  <c r="AF47" i="37"/>
  <c r="AD42" i="38"/>
  <c r="AC41" i="38"/>
  <c r="AI147" i="37"/>
  <c r="AI150" i="37" s="1"/>
  <c r="AJ149" i="37"/>
  <c r="AJ148" i="37"/>
  <c r="AJ146" i="37"/>
  <c r="AJ145" i="37"/>
  <c r="AK144" i="37"/>
  <c r="AK151" i="37" s="1"/>
  <c r="T25" i="38"/>
  <c r="U35" i="8" s="1"/>
  <c r="AC159" i="14"/>
  <c r="AC231" i="14"/>
  <c r="AC86" i="14"/>
  <c r="AD39" i="14"/>
  <c r="AD87" i="14"/>
  <c r="AE49" i="14"/>
  <c r="AE96" i="14" s="1"/>
  <c r="AE48" i="14"/>
  <c r="AE47" i="14"/>
  <c r="AE94" i="14" s="1"/>
  <c r="AE46" i="14"/>
  <c r="AE45" i="14"/>
  <c r="AE92" i="14" s="1"/>
  <c r="AE44" i="14"/>
  <c r="AE43" i="14"/>
  <c r="AE90" i="14" s="1"/>
  <c r="AE42" i="14"/>
  <c r="AE41" i="14"/>
  <c r="AE88" i="14" s="1"/>
  <c r="AE40" i="14"/>
  <c r="AE38" i="14"/>
  <c r="AE85" i="14" s="1"/>
  <c r="AE37" i="14"/>
  <c r="AE36" i="14"/>
  <c r="AE83" i="14" s="1"/>
  <c r="AE35" i="14"/>
  <c r="AE34" i="14"/>
  <c r="AF31" i="14"/>
  <c r="X141" i="27"/>
  <c r="X107" i="27"/>
  <c r="AI183" i="37"/>
  <c r="AI186" i="37" s="1"/>
  <c r="AJ185" i="37"/>
  <c r="AJ184" i="37"/>
  <c r="AJ182" i="37"/>
  <c r="AJ181" i="37"/>
  <c r="AK180" i="37"/>
  <c r="AK187" i="37" s="1"/>
  <c r="AE210" i="37"/>
  <c r="AE213" i="37" s="1"/>
  <c r="D16" i="11"/>
  <c r="D30" i="11"/>
  <c r="AJ76" i="37"/>
  <c r="AJ75" i="37"/>
  <c r="AJ73" i="37"/>
  <c r="AJ72" i="37"/>
  <c r="AK71" i="37"/>
  <c r="AK78" i="37" s="1"/>
  <c r="V72" i="38"/>
  <c r="V73" i="38" s="1"/>
  <c r="V74" i="38" s="1"/>
  <c r="AE79" i="27"/>
  <c r="AE77" i="27"/>
  <c r="AE71" i="27"/>
  <c r="AE72" i="27" s="1"/>
  <c r="AG221" i="37"/>
  <c r="AG220" i="37"/>
  <c r="AG218" i="37"/>
  <c r="AG217" i="37"/>
  <c r="AH216" i="37"/>
  <c r="AE79" i="8"/>
  <c r="AF78" i="8"/>
  <c r="AG55" i="14"/>
  <c r="AG73" i="14"/>
  <c r="AG72" i="14"/>
  <c r="AG71" i="14"/>
  <c r="AG70" i="14"/>
  <c r="AE117" i="14" s="1"/>
  <c r="AG69" i="14"/>
  <c r="AG68" i="14"/>
  <c r="AG67" i="14"/>
  <c r="AG66" i="14"/>
  <c r="AG65" i="14"/>
  <c r="AG62" i="14"/>
  <c r="AG61" i="14"/>
  <c r="AE108" i="14" s="1"/>
  <c r="AG60" i="14"/>
  <c r="AE107" i="14" s="1"/>
  <c r="AG59" i="14"/>
  <c r="AE106" i="14" s="1"/>
  <c r="AG58" i="14"/>
  <c r="AE105" i="14" s="1"/>
  <c r="AG57" i="14"/>
  <c r="AE104" i="14" s="1"/>
  <c r="AH6" i="14"/>
  <c r="AF102" i="14"/>
  <c r="AI67" i="37"/>
  <c r="AI66" i="37"/>
  <c r="AI64" i="37"/>
  <c r="AI63" i="37"/>
  <c r="AJ62" i="37"/>
  <c r="AJ69" i="37" s="1"/>
  <c r="AA13" i="8"/>
  <c r="D39" i="52"/>
  <c r="D37" i="52" s="1"/>
  <c r="D48" i="52" s="1"/>
  <c r="AF201" i="37"/>
  <c r="AF204" i="37" s="1"/>
  <c r="AB92" i="27"/>
  <c r="AB91" i="27" s="1"/>
  <c r="AH101" i="37"/>
  <c r="AH104" i="37" s="1"/>
  <c r="AI103" i="37"/>
  <c r="AI99" i="37"/>
  <c r="AJ98" i="37"/>
  <c r="AI102" i="37"/>
  <c r="AI100" i="37"/>
  <c r="AG165" i="37"/>
  <c r="AG168" i="37" s="1"/>
  <c r="AH167" i="37"/>
  <c r="AH166" i="37"/>
  <c r="AH164" i="37"/>
  <c r="AH163" i="37"/>
  <c r="AI162" i="37"/>
  <c r="AI169" i="37" s="1"/>
  <c r="Z119" i="27"/>
  <c r="AH130" i="37"/>
  <c r="AH129" i="37"/>
  <c r="AH127" i="37"/>
  <c r="AH126" i="37"/>
  <c r="AI125" i="37"/>
  <c r="T49" i="38"/>
  <c r="S49" i="38"/>
  <c r="AB13" i="8"/>
  <c r="AC32" i="14"/>
  <c r="AC53" i="14" s="1"/>
  <c r="AC80" i="14"/>
  <c r="AH174" i="37"/>
  <c r="AH177" i="37" s="1"/>
  <c r="AI176" i="37"/>
  <c r="AI175" i="37"/>
  <c r="AI173" i="37"/>
  <c r="AI172" i="37"/>
  <c r="AJ171" i="37"/>
  <c r="AJ178" i="37" s="1"/>
  <c r="AF192" i="37"/>
  <c r="AF195" i="37" s="1"/>
  <c r="AG194" i="37"/>
  <c r="AG193" i="37"/>
  <c r="AG191" i="37"/>
  <c r="AG190" i="37"/>
  <c r="AH189" i="37"/>
  <c r="AC37" i="8"/>
  <c r="AC36" i="8" s="1"/>
  <c r="AC25" i="37"/>
  <c r="AF83" i="37"/>
  <c r="AF86" i="37" s="1"/>
  <c r="AJ112" i="37"/>
  <c r="AJ111" i="37"/>
  <c r="AJ109" i="37"/>
  <c r="AJ108" i="37"/>
  <c r="AK107" i="37"/>
  <c r="AG56" i="37"/>
  <c r="AG59" i="37" s="1"/>
  <c r="D53" i="8"/>
  <c r="D57" i="8" s="1"/>
  <c r="AG121" i="37"/>
  <c r="AG120" i="37"/>
  <c r="AG118" i="37"/>
  <c r="AG117" i="37"/>
  <c r="AH116" i="37"/>
  <c r="AD86" i="27"/>
  <c r="AD80" i="27"/>
  <c r="AD81" i="27" s="1"/>
  <c r="AD88" i="27"/>
  <c r="AD10" i="8"/>
  <c r="AF147" i="27"/>
  <c r="AF146" i="27"/>
  <c r="AF145" i="27"/>
  <c r="AF144" i="27"/>
  <c r="AF136" i="27"/>
  <c r="AF135" i="27"/>
  <c r="AF134" i="27"/>
  <c r="AF133" i="27"/>
  <c r="AF103" i="27"/>
  <c r="AF102" i="27"/>
  <c r="AF94" i="27"/>
  <c r="AF93" i="27"/>
  <c r="AF85" i="27"/>
  <c r="AF84" i="27"/>
  <c r="AF76" i="27"/>
  <c r="AF75" i="27"/>
  <c r="AF68" i="27"/>
  <c r="AF67" i="27"/>
  <c r="AF66" i="27"/>
  <c r="AF62" i="27"/>
  <c r="AF70" i="27"/>
  <c r="AF123" i="27"/>
  <c r="AF9" i="27"/>
  <c r="AF21" i="27"/>
  <c r="AF162" i="27"/>
  <c r="AF160" i="27"/>
  <c r="AF156" i="27"/>
  <c r="AF154" i="27"/>
  <c r="AF169" i="27"/>
  <c r="AF168" i="27"/>
  <c r="AF167" i="27"/>
  <c r="AF166" i="27"/>
  <c r="AF165" i="27"/>
  <c r="AF159" i="27"/>
  <c r="AF157" i="27"/>
  <c r="S68" i="38"/>
  <c r="S70" i="38" s="1"/>
  <c r="S62" i="38"/>
  <c r="S59" i="38"/>
  <c r="S80" i="38"/>
  <c r="S77" i="38"/>
  <c r="Q91" i="38"/>
  <c r="Q94" i="38"/>
  <c r="AE50" i="37"/>
  <c r="AF140" i="37"/>
  <c r="AF139" i="37"/>
  <c r="AG135" i="37"/>
  <c r="AG142" i="37" s="1"/>
  <c r="AF137" i="37"/>
  <c r="AF136" i="37"/>
  <c r="AG158" i="37"/>
  <c r="AG157" i="37"/>
  <c r="AG155" i="37"/>
  <c r="AG154" i="37"/>
  <c r="AH153" i="37"/>
  <c r="AH160" i="37" s="1"/>
  <c r="AB46" i="38"/>
  <c r="Z137" i="27"/>
  <c r="Z129" i="27"/>
  <c r="Z130" i="27" s="1"/>
  <c r="Z139" i="27"/>
  <c r="P43" i="17"/>
  <c r="AC43" i="17"/>
  <c r="Y132" i="27"/>
  <c r="Y131" i="27" s="1"/>
  <c r="Y148" i="27"/>
  <c r="Y115" i="27" s="1"/>
  <c r="M30" i="5" s="1"/>
  <c r="M29" i="5" s="1"/>
  <c r="Y140" i="27"/>
  <c r="Y141" i="27" s="1"/>
  <c r="Y108" i="27" s="1"/>
  <c r="Y121" i="27"/>
  <c r="Y120" i="27" s="1"/>
  <c r="AD88" i="14"/>
  <c r="AD90" i="14"/>
  <c r="AD92" i="14"/>
  <c r="AD94" i="14"/>
  <c r="AD96" i="14"/>
  <c r="AD33" i="14"/>
  <c r="AD81" i="14"/>
  <c r="AD83" i="14"/>
  <c r="AD85" i="14"/>
  <c r="V21" i="38"/>
  <c r="L35" i="5"/>
  <c r="W13" i="37"/>
  <c r="W17" i="37" s="1"/>
  <c r="V19" i="38" s="1"/>
  <c r="AF212" i="37"/>
  <c r="AF211" i="37"/>
  <c r="AF209" i="37"/>
  <c r="AF208" i="37"/>
  <c r="AG207" i="37"/>
  <c r="AB43" i="15"/>
  <c r="O43" i="15"/>
  <c r="W69" i="38"/>
  <c r="W66" i="38"/>
  <c r="W71" i="38" s="1"/>
  <c r="X67" i="38"/>
  <c r="AE8" i="27"/>
  <c r="AD45" i="8"/>
  <c r="AB224" i="14"/>
  <c r="AB79" i="14"/>
  <c r="AB100" i="14" s="1"/>
  <c r="AG203" i="37"/>
  <c r="AG202" i="37"/>
  <c r="AG200" i="37"/>
  <c r="AG199" i="37"/>
  <c r="AH198" i="37"/>
  <c r="AB106" i="27"/>
  <c r="AB117" i="27" s="1"/>
  <c r="AB104" i="27"/>
  <c r="AB41" i="27" s="1"/>
  <c r="AB98" i="27"/>
  <c r="AB99" i="27" s="1"/>
  <c r="AA101" i="27"/>
  <c r="AA100" i="27" s="1"/>
  <c r="AA128" i="27"/>
  <c r="AA118" i="27"/>
  <c r="AA126" i="27"/>
  <c r="U22" i="38"/>
  <c r="U24" i="38" s="1"/>
  <c r="U32" i="38" s="1"/>
  <c r="U34" i="38" s="1"/>
  <c r="J36" i="35"/>
  <c r="AD122" i="27"/>
  <c r="F39" i="35"/>
  <c r="A38" i="35"/>
  <c r="AC111" i="27"/>
  <c r="Z31" i="38"/>
  <c r="G37" i="35"/>
  <c r="H37" i="35"/>
  <c r="M35" i="35"/>
  <c r="AC125" i="27" s="1"/>
  <c r="AC114" i="27" s="1"/>
  <c r="AB32" i="8" s="1"/>
  <c r="AB30" i="8" s="1"/>
  <c r="L35" i="35"/>
  <c r="AC124" i="27" s="1"/>
  <c r="AC113" i="27" s="1"/>
  <c r="AD171" i="40" l="1"/>
  <c r="AD189" i="40" s="1"/>
  <c r="AD35" i="27"/>
  <c r="AC14" i="8"/>
  <c r="AC13" i="8" s="1"/>
  <c r="AE53" i="27"/>
  <c r="AB94" i="40"/>
  <c r="AD82" i="40"/>
  <c r="AD100" i="40" s="1"/>
  <c r="AF58" i="27"/>
  <c r="AF40" i="27" s="1"/>
  <c r="AE41" i="8" s="1"/>
  <c r="T74" i="27"/>
  <c r="T73" i="27" s="1"/>
  <c r="F38" i="29"/>
  <c r="G37" i="29"/>
  <c r="AE39" i="27"/>
  <c r="AK92" i="39"/>
  <c r="Z115" i="39"/>
  <c r="Z130" i="39" s="1"/>
  <c r="Y34" i="8" s="1"/>
  <c r="AD75" i="40"/>
  <c r="AD111" i="40" s="1"/>
  <c r="AG48" i="22"/>
  <c r="AG84" i="22" s="1"/>
  <c r="AF57" i="27"/>
  <c r="AF39" i="27" s="1"/>
  <c r="T65" i="27"/>
  <c r="S64" i="27"/>
  <c r="S55" i="27" s="1"/>
  <c r="S37" i="27" s="1"/>
  <c r="S56" i="27"/>
  <c r="S38" i="27" s="1"/>
  <c r="AE54" i="27"/>
  <c r="AE36" i="27" s="1"/>
  <c r="AE152" i="40"/>
  <c r="AE170" i="40" s="1"/>
  <c r="AE188" i="40" s="1"/>
  <c r="AK65" i="18"/>
  <c r="AK80" i="18" s="1"/>
  <c r="G37" i="28"/>
  <c r="F38" i="28" s="1"/>
  <c r="AC187" i="40"/>
  <c r="AC202" i="40" s="1"/>
  <c r="AC17" i="8" s="1"/>
  <c r="J38" i="28"/>
  <c r="J38" i="30"/>
  <c r="J38" i="29"/>
  <c r="AD169" i="40"/>
  <c r="AD166" i="40"/>
  <c r="AB169" i="40"/>
  <c r="AB166" i="40"/>
  <c r="AA58" i="39"/>
  <c r="AB61" i="39"/>
  <c r="AA97" i="39"/>
  <c r="AA112" i="39" s="1"/>
  <c r="Z33" i="8" s="1"/>
  <c r="AA76" i="39"/>
  <c r="AF24" i="22"/>
  <c r="AF45" i="22"/>
  <c r="AE60" i="22"/>
  <c r="AE81" i="22"/>
  <c r="AE96" i="22" s="1"/>
  <c r="AD98" i="40"/>
  <c r="AB97" i="40"/>
  <c r="AB112" i="40" s="1"/>
  <c r="AC79" i="40"/>
  <c r="AC94" i="40" s="1"/>
  <c r="AJ92" i="39"/>
  <c r="AF87" i="39"/>
  <c r="AF28" i="37"/>
  <c r="AF38" i="8" s="1"/>
  <c r="AE153" i="27"/>
  <c r="D41" i="11"/>
  <c r="AD41" i="37"/>
  <c r="AF36" i="37"/>
  <c r="AE40" i="37"/>
  <c r="AA79" i="39"/>
  <c r="AA94" i="39" s="1"/>
  <c r="AF113" i="14"/>
  <c r="AF115" i="14"/>
  <c r="AF116" i="14"/>
  <c r="AF117" i="14"/>
  <c r="AF112" i="14"/>
  <c r="AF118" i="14"/>
  <c r="AF114" i="14"/>
  <c r="AF119" i="14"/>
  <c r="AF120" i="14"/>
  <c r="D112" i="14"/>
  <c r="E112" i="14"/>
  <c r="F112" i="14"/>
  <c r="G112" i="14"/>
  <c r="H112" i="14"/>
  <c r="I112" i="14"/>
  <c r="J112" i="14"/>
  <c r="K112" i="14"/>
  <c r="L112" i="14"/>
  <c r="M112" i="14"/>
  <c r="N112" i="14"/>
  <c r="O112" i="14"/>
  <c r="P112" i="14"/>
  <c r="Q112" i="14"/>
  <c r="R112" i="14"/>
  <c r="S112" i="14"/>
  <c r="T112" i="14"/>
  <c r="U112" i="14"/>
  <c r="V112" i="14"/>
  <c r="W112" i="14"/>
  <c r="X112" i="14"/>
  <c r="Y112" i="14"/>
  <c r="Z112" i="14"/>
  <c r="AA112" i="14"/>
  <c r="AB112" i="14"/>
  <c r="AC112" i="14"/>
  <c r="AD112" i="14"/>
  <c r="D114" i="14"/>
  <c r="E114" i="14"/>
  <c r="F114" i="14"/>
  <c r="G114" i="14"/>
  <c r="H114" i="14"/>
  <c r="I114" i="14"/>
  <c r="J114" i="14"/>
  <c r="K114" i="14"/>
  <c r="L114" i="14"/>
  <c r="M114" i="14"/>
  <c r="N114" i="14"/>
  <c r="O114" i="14"/>
  <c r="P114" i="14"/>
  <c r="Q114" i="14"/>
  <c r="R114" i="14"/>
  <c r="S114" i="14"/>
  <c r="T114" i="14"/>
  <c r="U114" i="14"/>
  <c r="V114" i="14"/>
  <c r="W114" i="14"/>
  <c r="X114" i="14"/>
  <c r="Y114" i="14"/>
  <c r="Z114" i="14"/>
  <c r="AA114" i="14"/>
  <c r="AB114" i="14"/>
  <c r="AC114" i="14"/>
  <c r="AD114" i="14"/>
  <c r="D116" i="14"/>
  <c r="E116" i="14"/>
  <c r="F116" i="14"/>
  <c r="G116" i="14"/>
  <c r="H116" i="14"/>
  <c r="I116" i="14"/>
  <c r="J116" i="14"/>
  <c r="K116" i="14"/>
  <c r="L116" i="14"/>
  <c r="M116" i="14"/>
  <c r="N116" i="14"/>
  <c r="O116" i="14"/>
  <c r="P116" i="14"/>
  <c r="Q116" i="14"/>
  <c r="R116" i="14"/>
  <c r="S116" i="14"/>
  <c r="T116" i="14"/>
  <c r="U116" i="14"/>
  <c r="V116" i="14"/>
  <c r="W116" i="14"/>
  <c r="X116" i="14"/>
  <c r="Y116" i="14"/>
  <c r="Z116" i="14"/>
  <c r="AA116" i="14"/>
  <c r="AB116" i="14"/>
  <c r="AC116" i="14"/>
  <c r="AD116" i="14"/>
  <c r="D118" i="14"/>
  <c r="E118" i="14"/>
  <c r="F118" i="14"/>
  <c r="G118" i="14"/>
  <c r="H118" i="14"/>
  <c r="I118" i="14"/>
  <c r="J118" i="14"/>
  <c r="K118" i="14"/>
  <c r="L118" i="14"/>
  <c r="M118" i="14"/>
  <c r="N118" i="14"/>
  <c r="O118" i="14"/>
  <c r="P118" i="14"/>
  <c r="Q118" i="14"/>
  <c r="R118" i="14"/>
  <c r="S118" i="14"/>
  <c r="T118" i="14"/>
  <c r="U118" i="14"/>
  <c r="V118" i="14"/>
  <c r="W118" i="14"/>
  <c r="X118" i="14"/>
  <c r="Y118" i="14"/>
  <c r="Z118" i="14"/>
  <c r="AA118" i="14"/>
  <c r="AB118" i="14"/>
  <c r="AC118" i="14"/>
  <c r="AD118" i="14"/>
  <c r="D120" i="14"/>
  <c r="E120" i="14"/>
  <c r="F120" i="14"/>
  <c r="G120" i="14"/>
  <c r="H120" i="14"/>
  <c r="I120" i="14"/>
  <c r="J120" i="14"/>
  <c r="K120" i="14"/>
  <c r="L120" i="14"/>
  <c r="M120" i="14"/>
  <c r="N120" i="14"/>
  <c r="O120" i="14"/>
  <c r="P120" i="14"/>
  <c r="Q120" i="14"/>
  <c r="R120" i="14"/>
  <c r="S120" i="14"/>
  <c r="T120" i="14"/>
  <c r="U120" i="14"/>
  <c r="V120" i="14"/>
  <c r="W120" i="14"/>
  <c r="X120" i="14"/>
  <c r="Y120" i="14"/>
  <c r="Z120" i="14"/>
  <c r="AA120" i="14"/>
  <c r="AB120" i="14"/>
  <c r="AC120" i="14"/>
  <c r="AD120" i="14"/>
  <c r="AE120" i="14"/>
  <c r="AE116" i="14"/>
  <c r="AE114" i="14"/>
  <c r="AE112" i="14"/>
  <c r="AE109" i="14"/>
  <c r="AE103" i="14" s="1"/>
  <c r="E109" i="14"/>
  <c r="D113" i="14"/>
  <c r="E113" i="14"/>
  <c r="F113" i="14"/>
  <c r="G113" i="14"/>
  <c r="H113" i="14"/>
  <c r="I113" i="14"/>
  <c r="J113" i="14"/>
  <c r="K113" i="14"/>
  <c r="L113" i="14"/>
  <c r="M113" i="14"/>
  <c r="N113" i="14"/>
  <c r="O113" i="14"/>
  <c r="P113" i="14"/>
  <c r="Q113" i="14"/>
  <c r="R113" i="14"/>
  <c r="S113" i="14"/>
  <c r="T113" i="14"/>
  <c r="U113" i="14"/>
  <c r="V113" i="14"/>
  <c r="W113" i="14"/>
  <c r="X113" i="14"/>
  <c r="Y113" i="14"/>
  <c r="Z113" i="14"/>
  <c r="AA113" i="14"/>
  <c r="AB113" i="14"/>
  <c r="AC113" i="14"/>
  <c r="AD113" i="14"/>
  <c r="D115" i="14"/>
  <c r="E115" i="14"/>
  <c r="F115" i="14"/>
  <c r="G115" i="14"/>
  <c r="H115" i="14"/>
  <c r="I115" i="14"/>
  <c r="J115" i="14"/>
  <c r="K115" i="14"/>
  <c r="L115" i="14"/>
  <c r="M115" i="14"/>
  <c r="N115" i="14"/>
  <c r="O115" i="14"/>
  <c r="P115" i="14"/>
  <c r="Q115" i="14"/>
  <c r="R115" i="14"/>
  <c r="S115" i="14"/>
  <c r="T115" i="14"/>
  <c r="U115" i="14"/>
  <c r="V115" i="14"/>
  <c r="W115" i="14"/>
  <c r="X115" i="14"/>
  <c r="Y115" i="14"/>
  <c r="Z115" i="14"/>
  <c r="AA115" i="14"/>
  <c r="AB115" i="14"/>
  <c r="AC115" i="14"/>
  <c r="AD115" i="14"/>
  <c r="D117" i="14"/>
  <c r="E117" i="14"/>
  <c r="F117" i="14"/>
  <c r="G117" i="14"/>
  <c r="H117" i="14"/>
  <c r="I117" i="14"/>
  <c r="J117" i="14"/>
  <c r="K117" i="14"/>
  <c r="L117" i="14"/>
  <c r="M117" i="14"/>
  <c r="N117" i="14"/>
  <c r="O117" i="14"/>
  <c r="P117" i="14"/>
  <c r="Q117" i="14"/>
  <c r="R117" i="14"/>
  <c r="S117" i="14"/>
  <c r="T117" i="14"/>
  <c r="U117" i="14"/>
  <c r="V117" i="14"/>
  <c r="W117" i="14"/>
  <c r="X117" i="14"/>
  <c r="Y117" i="14"/>
  <c r="Z117" i="14"/>
  <c r="AA117" i="14"/>
  <c r="AB117" i="14"/>
  <c r="AC117" i="14"/>
  <c r="AD117" i="14"/>
  <c r="D119" i="14"/>
  <c r="E119" i="14"/>
  <c r="F119" i="14"/>
  <c r="G119" i="14"/>
  <c r="H119" i="14"/>
  <c r="I119" i="14"/>
  <c r="J119" i="14"/>
  <c r="K119" i="14"/>
  <c r="L119" i="14"/>
  <c r="M119" i="14"/>
  <c r="N119" i="14"/>
  <c r="O119" i="14"/>
  <c r="P119" i="14"/>
  <c r="Q119" i="14"/>
  <c r="R119" i="14"/>
  <c r="S119" i="14"/>
  <c r="T119" i="14"/>
  <c r="U119" i="14"/>
  <c r="V119" i="14"/>
  <c r="W119" i="14"/>
  <c r="X119" i="14"/>
  <c r="Y119" i="14"/>
  <c r="Z119" i="14"/>
  <c r="AA119" i="14"/>
  <c r="AB119" i="14"/>
  <c r="AC119" i="14"/>
  <c r="AD119" i="14"/>
  <c r="AE115" i="14"/>
  <c r="AE119" i="14"/>
  <c r="AE118" i="14"/>
  <c r="AE113" i="14"/>
  <c r="AE39" i="37"/>
  <c r="AE41" i="37" s="1"/>
  <c r="AD25" i="37"/>
  <c r="J38" i="31"/>
  <c r="AD65" i="40"/>
  <c r="AD101" i="40" s="1"/>
  <c r="AE64" i="40"/>
  <c r="U80" i="38"/>
  <c r="V43" i="8" s="1"/>
  <c r="U77" i="38"/>
  <c r="V19" i="8" s="1"/>
  <c r="V21" i="8" s="1"/>
  <c r="U68" i="38"/>
  <c r="U70" i="38" s="1"/>
  <c r="U59" i="38"/>
  <c r="AE152" i="27"/>
  <c r="Y107" i="27"/>
  <c r="X27" i="8" s="1"/>
  <c r="X24" i="8" s="1"/>
  <c r="AI70" i="40"/>
  <c r="AI106" i="40" s="1"/>
  <c r="AD63" i="40"/>
  <c r="AD61" i="40"/>
  <c r="AB43" i="39"/>
  <c r="AD8" i="8"/>
  <c r="AG15" i="40"/>
  <c r="AL52" i="3"/>
  <c r="AC52" i="15" s="1"/>
  <c r="AQ52" i="15" s="1"/>
  <c r="AH15" i="39" s="1"/>
  <c r="AH33" i="39" s="1"/>
  <c r="AH51" i="39" s="1"/>
  <c r="AJ16" i="39"/>
  <c r="AJ34" i="39" s="1"/>
  <c r="AJ52" i="39" s="1"/>
  <c r="AJ88" i="39" s="1"/>
  <c r="AE39" i="40"/>
  <c r="AE147" i="40" s="1"/>
  <c r="AE37" i="40"/>
  <c r="AE145" i="40" s="1"/>
  <c r="AE35" i="40"/>
  <c r="AE143" i="40" s="1"/>
  <c r="AM52" i="18"/>
  <c r="N49" i="3"/>
  <c r="AM66" i="18"/>
  <c r="N45" i="3"/>
  <c r="AJ36" i="40"/>
  <c r="AJ144" i="40" s="1"/>
  <c r="E39" i="30"/>
  <c r="I39" i="30" s="1"/>
  <c r="D40" i="30"/>
  <c r="H39" i="30"/>
  <c r="AJ59" i="3"/>
  <c r="AA44" i="15"/>
  <c r="E39" i="29"/>
  <c r="I39" i="29" s="1"/>
  <c r="D40" i="29"/>
  <c r="H39" i="29"/>
  <c r="AA50" i="15"/>
  <c r="AO50" i="15" s="1"/>
  <c r="AG14" i="40"/>
  <c r="AL51" i="3"/>
  <c r="AG10" i="40"/>
  <c r="AL47" i="3"/>
  <c r="AC47" i="15" s="1"/>
  <c r="AQ47" i="15" s="1"/>
  <c r="AH10" i="39" s="1"/>
  <c r="AH28" i="39" s="1"/>
  <c r="AH46" i="39" s="1"/>
  <c r="E39" i="31"/>
  <c r="I39" i="31" s="1"/>
  <c r="D40" i="31"/>
  <c r="H39" i="31"/>
  <c r="AE29" i="40"/>
  <c r="AE137" i="40" s="1"/>
  <c r="AF21" i="40"/>
  <c r="AK58" i="3"/>
  <c r="AB58" i="15" s="1"/>
  <c r="AP58" i="15" s="1"/>
  <c r="AG21" i="39" s="1"/>
  <c r="AG39" i="39" s="1"/>
  <c r="AG57" i="39" s="1"/>
  <c r="AF17" i="40"/>
  <c r="AK54" i="3"/>
  <c r="AB54" i="15" s="1"/>
  <c r="AP54" i="15" s="1"/>
  <c r="AG17" i="39" s="1"/>
  <c r="AG35" i="39" s="1"/>
  <c r="AG53" i="39" s="1"/>
  <c r="AF26" i="40"/>
  <c r="AF134" i="40" s="1"/>
  <c r="AC99" i="40"/>
  <c r="AD148" i="40"/>
  <c r="Z59" i="15"/>
  <c r="AN44" i="15"/>
  <c r="AC25" i="39"/>
  <c r="AC22" i="39"/>
  <c r="AR60" i="18"/>
  <c r="R57" i="3"/>
  <c r="G39" i="45"/>
  <c r="H39" i="45"/>
  <c r="J39" i="45" s="1"/>
  <c r="AR56" i="18"/>
  <c r="R53" i="3"/>
  <c r="AF8" i="39"/>
  <c r="AF26" i="39" s="1"/>
  <c r="AF44" i="39" s="1"/>
  <c r="AG62" i="39" s="1"/>
  <c r="AG98" i="39" s="1"/>
  <c r="AG116" i="39" s="1"/>
  <c r="AF7" i="40"/>
  <c r="X59" i="3"/>
  <c r="AK44" i="3"/>
  <c r="AK44" i="18"/>
  <c r="AL29" i="18"/>
  <c r="P44" i="15"/>
  <c r="AF9" i="40"/>
  <c r="AK46" i="3"/>
  <c r="AB46" i="15" s="1"/>
  <c r="AP46" i="15" s="1"/>
  <c r="AG9" i="39" s="1"/>
  <c r="AG27" i="39" s="1"/>
  <c r="AG45" i="39" s="1"/>
  <c r="AF13" i="40"/>
  <c r="AK50" i="3"/>
  <c r="AB50" i="15" s="1"/>
  <c r="AP50" i="15" s="1"/>
  <c r="AG13" i="39" s="1"/>
  <c r="AG31" i="39" s="1"/>
  <c r="AG49" i="39" s="1"/>
  <c r="AB47" i="15"/>
  <c r="AP47" i="15" s="1"/>
  <c r="AM59" i="15"/>
  <c r="AD7" i="39"/>
  <c r="AG31" i="22"/>
  <c r="AY48" i="3"/>
  <c r="Y48" i="3"/>
  <c r="AH35" i="22"/>
  <c r="AZ52" i="3"/>
  <c r="Z52" i="3"/>
  <c r="AG8" i="40"/>
  <c r="AL45" i="3"/>
  <c r="AC45" i="15" s="1"/>
  <c r="AQ45" i="15" s="1"/>
  <c r="AH8" i="39" s="1"/>
  <c r="AH26" i="39" s="1"/>
  <c r="AH44" i="39" s="1"/>
  <c r="AF9" i="39"/>
  <c r="AF27" i="39" s="1"/>
  <c r="AF45" i="39" s="1"/>
  <c r="AF81" i="39" s="1"/>
  <c r="AH34" i="22"/>
  <c r="AZ51" i="3"/>
  <c r="Z51" i="3"/>
  <c r="AH30" i="22"/>
  <c r="AH48" i="22" s="1"/>
  <c r="AH84" i="22" s="1"/>
  <c r="AZ47" i="3"/>
  <c r="Z47" i="3"/>
  <c r="E40" i="46"/>
  <c r="I40" i="46" s="1"/>
  <c r="D41" i="46"/>
  <c r="AF33" i="40"/>
  <c r="AF141" i="40" s="1"/>
  <c r="AL61" i="18"/>
  <c r="M58" i="3"/>
  <c r="AL59" i="18"/>
  <c r="M56" i="3"/>
  <c r="AL57" i="18"/>
  <c r="M54" i="3"/>
  <c r="AG12" i="39"/>
  <c r="AG30" i="39" s="1"/>
  <c r="AG48" i="39" s="1"/>
  <c r="AG84" i="39" s="1"/>
  <c r="AR58" i="18"/>
  <c r="R55" i="3"/>
  <c r="AK20" i="40"/>
  <c r="AP57" i="3"/>
  <c r="AG57" i="15" s="1"/>
  <c r="AU57" i="15" s="1"/>
  <c r="AL20" i="39" s="1"/>
  <c r="AL38" i="39" s="1"/>
  <c r="AL56" i="39" s="1"/>
  <c r="AL92" i="39" s="1"/>
  <c r="AK16" i="40"/>
  <c r="AP53" i="3"/>
  <c r="AG53" i="15" s="1"/>
  <c r="AU53" i="15" s="1"/>
  <c r="AL16" i="39" s="1"/>
  <c r="AL34" i="39" s="1"/>
  <c r="AL52" i="39" s="1"/>
  <c r="AG27" i="22"/>
  <c r="AY44" i="3"/>
  <c r="Y44" i="3"/>
  <c r="L59" i="3"/>
  <c r="AG29" i="22"/>
  <c r="AG47" i="22" s="1"/>
  <c r="AG83" i="22" s="1"/>
  <c r="AY46" i="3"/>
  <c r="Y46" i="3"/>
  <c r="AG33" i="22"/>
  <c r="AY50" i="3"/>
  <c r="Y50" i="3"/>
  <c r="AF158" i="27"/>
  <c r="AF164" i="27"/>
  <c r="AF151" i="27" s="1"/>
  <c r="AF11" i="40"/>
  <c r="AK48" i="3"/>
  <c r="AB48" i="15" s="1"/>
  <c r="AP48" i="15" s="1"/>
  <c r="AG11" i="39" s="1"/>
  <c r="AG29" i="39" s="1"/>
  <c r="AG47" i="39" s="1"/>
  <c r="AA58" i="15"/>
  <c r="AO58" i="15" s="1"/>
  <c r="AA56" i="15"/>
  <c r="AO56" i="15" s="1"/>
  <c r="AA54" i="15"/>
  <c r="AO54" i="15" s="1"/>
  <c r="AH32" i="22"/>
  <c r="AZ49" i="3"/>
  <c r="Z49" i="3"/>
  <c r="AH28" i="22"/>
  <c r="AH46" i="22" s="1"/>
  <c r="AH82" i="22" s="1"/>
  <c r="AZ45" i="3"/>
  <c r="Z45" i="3"/>
  <c r="AD67" i="40"/>
  <c r="AD103" i="40" s="1"/>
  <c r="AJ38" i="40"/>
  <c r="AJ146" i="40" s="1"/>
  <c r="AE22" i="40"/>
  <c r="AE25" i="40"/>
  <c r="AE31" i="40"/>
  <c r="AE139" i="40" s="1"/>
  <c r="AB37" i="38"/>
  <c r="AB52" i="38" s="1"/>
  <c r="AB38" i="38"/>
  <c r="AC76" i="40"/>
  <c r="AI74" i="40"/>
  <c r="AI110" i="40" s="1"/>
  <c r="AA48" i="15"/>
  <c r="AO48" i="15" s="1"/>
  <c r="AF19" i="40"/>
  <c r="AK56" i="3"/>
  <c r="AB56" i="15" s="1"/>
  <c r="AP56" i="15" s="1"/>
  <c r="AG19" i="39" s="1"/>
  <c r="AG37" i="39" s="1"/>
  <c r="AG55" i="39" s="1"/>
  <c r="AK18" i="40"/>
  <c r="AP55" i="3"/>
  <c r="AG55" i="15" s="1"/>
  <c r="AU55" i="15" s="1"/>
  <c r="AL18" i="39" s="1"/>
  <c r="AL36" i="39" s="1"/>
  <c r="AL54" i="39" s="1"/>
  <c r="AL90" i="39" s="1"/>
  <c r="AD40" i="40"/>
  <c r="E39" i="28"/>
  <c r="I39" i="28" s="1"/>
  <c r="D40" i="28"/>
  <c r="H39" i="28"/>
  <c r="AE68" i="40"/>
  <c r="AE104" i="40" s="1"/>
  <c r="AL40" i="22"/>
  <c r="BD57" i="3"/>
  <c r="AD57" i="3"/>
  <c r="A40" i="45"/>
  <c r="F41" i="45"/>
  <c r="AE69" i="40"/>
  <c r="AE105" i="40" s="1"/>
  <c r="AL36" i="22"/>
  <c r="BD53" i="3"/>
  <c r="AD53" i="3"/>
  <c r="AE66" i="40"/>
  <c r="AE102" i="40" s="1"/>
  <c r="AI72" i="40"/>
  <c r="AI108" i="40" s="1"/>
  <c r="AX59" i="3"/>
  <c r="AF42" i="22"/>
  <c r="O59" i="15"/>
  <c r="AG9" i="22"/>
  <c r="AF28" i="40"/>
  <c r="AF136" i="40" s="1"/>
  <c r="AL51" i="18"/>
  <c r="M48" i="3"/>
  <c r="D42" i="45"/>
  <c r="E41" i="45"/>
  <c r="I41" i="45" s="1"/>
  <c r="AM55" i="18"/>
  <c r="N52" i="3"/>
  <c r="AG12" i="40"/>
  <c r="AL49" i="3"/>
  <c r="AJ34" i="40"/>
  <c r="AJ142" i="40" s="1"/>
  <c r="AD71" i="40"/>
  <c r="AD107" i="40" s="1"/>
  <c r="AE27" i="40"/>
  <c r="AE135" i="40" s="1"/>
  <c r="AE153" i="40" s="1"/>
  <c r="AE171" i="40" s="1"/>
  <c r="AE189" i="40" s="1"/>
  <c r="AM54" i="18"/>
  <c r="N51" i="3"/>
  <c r="AM68" i="18"/>
  <c r="N47" i="3"/>
  <c r="AB52" i="15"/>
  <c r="AP52" i="15" s="1"/>
  <c r="AG41" i="22"/>
  <c r="AY58" i="3"/>
  <c r="Y58" i="3"/>
  <c r="AG39" i="22"/>
  <c r="AY56" i="3"/>
  <c r="Y56" i="3"/>
  <c r="AG37" i="22"/>
  <c r="AY54" i="3"/>
  <c r="Y54" i="3"/>
  <c r="AF30" i="40"/>
  <c r="AF138" i="40" s="1"/>
  <c r="AL38" i="22"/>
  <c r="BD55" i="3"/>
  <c r="AD55" i="3"/>
  <c r="AF14" i="39"/>
  <c r="AF32" i="39" s="1"/>
  <c r="AF50" i="39" s="1"/>
  <c r="AF86" i="39" s="1"/>
  <c r="M38" i="45"/>
  <c r="L38" i="45"/>
  <c r="AD73" i="40"/>
  <c r="AD109" i="40" s="1"/>
  <c r="AE62" i="40"/>
  <c r="AE80" i="40" s="1"/>
  <c r="E39" i="32"/>
  <c r="I39" i="32" s="1"/>
  <c r="D40" i="32"/>
  <c r="H39" i="32"/>
  <c r="AK62" i="18"/>
  <c r="M44" i="3"/>
  <c r="D43" i="35"/>
  <c r="E42" i="35"/>
  <c r="I42" i="35" s="1"/>
  <c r="AL67" i="18"/>
  <c r="M46" i="3"/>
  <c r="AL53" i="18"/>
  <c r="M50" i="3"/>
  <c r="AF32" i="40"/>
  <c r="AF140" i="40" s="1"/>
  <c r="U25" i="38"/>
  <c r="V35" i="8" s="1"/>
  <c r="AF63" i="27"/>
  <c r="F42" i="46"/>
  <c r="A41" i="46"/>
  <c r="H40" i="46"/>
  <c r="G40" i="46"/>
  <c r="AF210" i="37"/>
  <c r="AF213" i="37" s="1"/>
  <c r="M39" i="46"/>
  <c r="L39" i="46"/>
  <c r="G41" i="31"/>
  <c r="F42" i="31"/>
  <c r="AF112" i="27"/>
  <c r="AE42" i="8" s="1"/>
  <c r="F45" i="32"/>
  <c r="G44" i="32"/>
  <c r="AE22" i="37"/>
  <c r="AE25" i="37" s="1"/>
  <c r="AJ147" i="37"/>
  <c r="AJ150" i="37" s="1"/>
  <c r="AG27" i="27"/>
  <c r="AF12" i="8" s="1"/>
  <c r="AH56" i="37"/>
  <c r="AH59" i="37" s="1"/>
  <c r="AG15" i="27"/>
  <c r="AF10" i="8" s="1"/>
  <c r="G42" i="30"/>
  <c r="F43" i="30"/>
  <c r="AF20" i="37"/>
  <c r="AG34" i="37" s="1"/>
  <c r="AG39" i="8" s="1"/>
  <c r="AF24" i="37"/>
  <c r="AG35" i="37" s="1"/>
  <c r="AG40" i="8" s="1"/>
  <c r="AG201" i="37"/>
  <c r="AG204" i="37" s="1"/>
  <c r="AG156" i="37"/>
  <c r="AG159" i="37" s="1"/>
  <c r="AF138" i="37"/>
  <c r="AF141" i="37" s="1"/>
  <c r="AF23" i="37"/>
  <c r="AG28" i="37" s="1"/>
  <c r="AG38" i="8" s="1"/>
  <c r="AG119" i="37"/>
  <c r="AG122" i="37" s="1"/>
  <c r="AJ110" i="37"/>
  <c r="AJ113" i="37" s="1"/>
  <c r="AG192" i="37"/>
  <c r="AG195" i="37" s="1"/>
  <c r="AI174" i="37"/>
  <c r="AI177" i="37" s="1"/>
  <c r="AH128" i="37"/>
  <c r="AH131" i="37" s="1"/>
  <c r="AH165" i="37"/>
  <c r="AH168" i="37" s="1"/>
  <c r="AH8" i="37"/>
  <c r="L39" i="5"/>
  <c r="AI11" i="37"/>
  <c r="M42" i="5"/>
  <c r="AI101" i="37"/>
  <c r="AI104" i="37" s="1"/>
  <c r="AI16" i="37"/>
  <c r="M49" i="5"/>
  <c r="AH10" i="37"/>
  <c r="L41" i="5"/>
  <c r="AI9" i="37"/>
  <c r="M40" i="5"/>
  <c r="AI14" i="37"/>
  <c r="M47" i="5"/>
  <c r="AI7" i="37"/>
  <c r="M38" i="5"/>
  <c r="AH15" i="37"/>
  <c r="L48" i="5"/>
  <c r="AG20" i="38"/>
  <c r="AH12" i="37"/>
  <c r="W21" i="38"/>
  <c r="M35" i="5"/>
  <c r="X13" i="37"/>
  <c r="X17" i="37" s="1"/>
  <c r="W19" i="38" s="1"/>
  <c r="AA139" i="27"/>
  <c r="AA137" i="27"/>
  <c r="AA129" i="27"/>
  <c r="AA130" i="27" s="1"/>
  <c r="AB101" i="27"/>
  <c r="AB100" i="27" s="1"/>
  <c r="AB126" i="27"/>
  <c r="AB128" i="27"/>
  <c r="AB118" i="27"/>
  <c r="AB119" i="27" s="1"/>
  <c r="W72" i="38"/>
  <c r="W73" i="38" s="1"/>
  <c r="W74" i="38" s="1"/>
  <c r="V22" i="38"/>
  <c r="V24" i="38" s="1"/>
  <c r="V32" i="38" s="1"/>
  <c r="V34" i="38" s="1"/>
  <c r="W43" i="38" s="1"/>
  <c r="W54" i="38" s="1"/>
  <c r="Y143" i="27"/>
  <c r="Y142" i="27" s="1"/>
  <c r="Y109" i="27" s="1"/>
  <c r="Z148" i="27"/>
  <c r="Z115" i="27" s="1"/>
  <c r="N30" i="5" s="1"/>
  <c r="N29" i="5" s="1"/>
  <c r="Z140" i="27"/>
  <c r="Z141" i="27" s="1"/>
  <c r="Z108" i="27" s="1"/>
  <c r="AG140" i="37"/>
  <c r="AG139" i="37"/>
  <c r="AG137" i="37"/>
  <c r="AG136" i="37"/>
  <c r="AH135" i="37"/>
  <c r="AH142" i="37" s="1"/>
  <c r="T19" i="8"/>
  <c r="T21" i="8" s="1"/>
  <c r="T83" i="38"/>
  <c r="S83" i="38"/>
  <c r="AF155" i="27"/>
  <c r="AF161" i="27"/>
  <c r="AE9" i="8"/>
  <c r="AF8" i="27"/>
  <c r="AF77" i="27"/>
  <c r="AF71" i="27"/>
  <c r="AF72" i="27" s="1"/>
  <c r="AF79" i="27"/>
  <c r="AD95" i="27"/>
  <c r="AD89" i="27"/>
  <c r="AD90" i="27" s="1"/>
  <c r="AD97" i="27"/>
  <c r="U49" i="38"/>
  <c r="V43" i="38"/>
  <c r="V54" i="38" s="1"/>
  <c r="Z121" i="27"/>
  <c r="Z120" i="27" s="1"/>
  <c r="AK62" i="37"/>
  <c r="AK69" i="37" s="1"/>
  <c r="AJ67" i="37"/>
  <c r="AJ66" i="37"/>
  <c r="AJ64" i="37"/>
  <c r="AJ63" i="37"/>
  <c r="AI65" i="37"/>
  <c r="AI68" i="37" s="1"/>
  <c r="D104" i="14"/>
  <c r="E104" i="14"/>
  <c r="F104" i="14"/>
  <c r="G104" i="14"/>
  <c r="H104" i="14"/>
  <c r="I104" i="14"/>
  <c r="J104" i="14"/>
  <c r="K104" i="14"/>
  <c r="L104" i="14"/>
  <c r="M104" i="14"/>
  <c r="N104" i="14"/>
  <c r="O104" i="14"/>
  <c r="P104" i="14"/>
  <c r="Q104" i="14"/>
  <c r="R104" i="14"/>
  <c r="S104" i="14"/>
  <c r="T104" i="14"/>
  <c r="U104" i="14"/>
  <c r="V104" i="14"/>
  <c r="W104" i="14"/>
  <c r="X104" i="14"/>
  <c r="Y104" i="14"/>
  <c r="Z104" i="14"/>
  <c r="AA104" i="14"/>
  <c r="AB104" i="14"/>
  <c r="AC104" i="14"/>
  <c r="AD104" i="14"/>
  <c r="D106" i="14"/>
  <c r="E106" i="14"/>
  <c r="F106" i="14"/>
  <c r="G106" i="14"/>
  <c r="H106" i="14"/>
  <c r="I106" i="14"/>
  <c r="J106" i="14"/>
  <c r="K106" i="14"/>
  <c r="L106" i="14"/>
  <c r="M106" i="14"/>
  <c r="N106" i="14"/>
  <c r="O106" i="14"/>
  <c r="P106" i="14"/>
  <c r="Q106" i="14"/>
  <c r="R106" i="14"/>
  <c r="S106" i="14"/>
  <c r="T106" i="14"/>
  <c r="U106" i="14"/>
  <c r="V106" i="14"/>
  <c r="W106" i="14"/>
  <c r="X106" i="14"/>
  <c r="Y106" i="14"/>
  <c r="Z106" i="14"/>
  <c r="AA106" i="14"/>
  <c r="AB106" i="14"/>
  <c r="AC106" i="14"/>
  <c r="AD106" i="14"/>
  <c r="D108" i="14"/>
  <c r="E108" i="14"/>
  <c r="F108" i="14"/>
  <c r="G108" i="14"/>
  <c r="H108" i="14"/>
  <c r="I108" i="14"/>
  <c r="J108" i="14"/>
  <c r="K108" i="14"/>
  <c r="L108" i="14"/>
  <c r="M108" i="14"/>
  <c r="N108" i="14"/>
  <c r="O108" i="14"/>
  <c r="P108" i="14"/>
  <c r="Q108" i="14"/>
  <c r="R108" i="14"/>
  <c r="S108" i="14"/>
  <c r="T108" i="14"/>
  <c r="U108" i="14"/>
  <c r="V108" i="14"/>
  <c r="W108" i="14"/>
  <c r="X108" i="14"/>
  <c r="Y108" i="14"/>
  <c r="Z108" i="14"/>
  <c r="AA108" i="14"/>
  <c r="AB108" i="14"/>
  <c r="AC108" i="14"/>
  <c r="AD108" i="14"/>
  <c r="AG78" i="8"/>
  <c r="AF79" i="8"/>
  <c r="AI216" i="37"/>
  <c r="AH221" i="37"/>
  <c r="AH220" i="37"/>
  <c r="AH218" i="37"/>
  <c r="AH217" i="37"/>
  <c r="AG219" i="37"/>
  <c r="AG222" i="37" s="1"/>
  <c r="AE88" i="27"/>
  <c r="AE86" i="27"/>
  <c r="AE80" i="27"/>
  <c r="AE81" i="27" s="1"/>
  <c r="AL71" i="37"/>
  <c r="AL78" i="37" s="1"/>
  <c r="AK76" i="37"/>
  <c r="AK75" i="37"/>
  <c r="AK73" i="37"/>
  <c r="AK72" i="37"/>
  <c r="AJ74" i="37"/>
  <c r="AJ77" i="37" s="1"/>
  <c r="AL180" i="37"/>
  <c r="AL187" i="37" s="1"/>
  <c r="AK185" i="37"/>
  <c r="AK184" i="37"/>
  <c r="AK182" i="37"/>
  <c r="AK181" i="37"/>
  <c r="AJ183" i="37"/>
  <c r="AJ186" i="37" s="1"/>
  <c r="W27" i="8"/>
  <c r="W24" i="8" s="1"/>
  <c r="AF38" i="14"/>
  <c r="AF37" i="14"/>
  <c r="AF84" i="14" s="1"/>
  <c r="AF36" i="14"/>
  <c r="AF35" i="14"/>
  <c r="AF82" i="14" s="1"/>
  <c r="AF34" i="14"/>
  <c r="AG31" i="14"/>
  <c r="AF49" i="14"/>
  <c r="AF48" i="14"/>
  <c r="AF95" i="14" s="1"/>
  <c r="AF47" i="14"/>
  <c r="AF46" i="14"/>
  <c r="AF93" i="14" s="1"/>
  <c r="AF45" i="14"/>
  <c r="AF44" i="14"/>
  <c r="AF91" i="14" s="1"/>
  <c r="AF43" i="14"/>
  <c r="AF42" i="14"/>
  <c r="AF89" i="14" s="1"/>
  <c r="AF41" i="14"/>
  <c r="AF40" i="14"/>
  <c r="AE82" i="14"/>
  <c r="AE84" i="14"/>
  <c r="AE39" i="14"/>
  <c r="AE87" i="14"/>
  <c r="AE89" i="14"/>
  <c r="AE91" i="14"/>
  <c r="AE93" i="14"/>
  <c r="AE95" i="14"/>
  <c r="AD231" i="14"/>
  <c r="AD159" i="14"/>
  <c r="AD86" i="14"/>
  <c r="AA119" i="27"/>
  <c r="AF50" i="37"/>
  <c r="AI27" i="37"/>
  <c r="AH26" i="37"/>
  <c r="AJ89" i="37"/>
  <c r="AI94" i="37"/>
  <c r="AI93" i="37"/>
  <c r="AI91" i="37"/>
  <c r="AI90" i="37"/>
  <c r="AH92" i="37"/>
  <c r="AH95" i="37" s="1"/>
  <c r="AG9" i="27"/>
  <c r="AG21" i="27"/>
  <c r="AF11" i="8" s="1"/>
  <c r="AG147" i="27"/>
  <c r="AG146" i="27"/>
  <c r="AG145" i="27"/>
  <c r="AG144" i="27"/>
  <c r="AG70" i="27"/>
  <c r="AG136" i="27"/>
  <c r="AG135" i="27"/>
  <c r="AG134" i="27"/>
  <c r="AG133" i="27"/>
  <c r="AG103" i="27"/>
  <c r="AG102" i="27"/>
  <c r="AG94" i="27"/>
  <c r="AG93" i="27"/>
  <c r="AG85" i="27"/>
  <c r="AG84" i="27"/>
  <c r="AG76" i="27"/>
  <c r="AG75" i="27"/>
  <c r="U74" i="27" s="1"/>
  <c r="U73" i="27" s="1"/>
  <c r="AG68" i="27"/>
  <c r="AG67" i="27"/>
  <c r="AG66" i="27"/>
  <c r="AG62" i="27"/>
  <c r="AG123" i="27"/>
  <c r="AI80" i="37"/>
  <c r="AH85" i="37"/>
  <c r="AH84" i="37"/>
  <c r="AH82" i="37"/>
  <c r="AH81" i="37"/>
  <c r="AG83" i="37"/>
  <c r="AG86" i="37" s="1"/>
  <c r="AI198" i="37"/>
  <c r="AH203" i="37"/>
  <c r="AH202" i="37"/>
  <c r="AH200" i="37"/>
  <c r="AH199" i="37"/>
  <c r="Y67" i="38"/>
  <c r="X69" i="38"/>
  <c r="X66" i="38"/>
  <c r="X71" i="38" s="1"/>
  <c r="P43" i="15"/>
  <c r="AC43" i="15"/>
  <c r="AH207" i="37"/>
  <c r="AG212" i="37"/>
  <c r="AG211" i="37"/>
  <c r="AG209" i="37"/>
  <c r="AG208" i="37"/>
  <c r="AD32" i="14"/>
  <c r="AD53" i="14" s="1"/>
  <c r="AD80" i="14"/>
  <c r="AD43" i="17"/>
  <c r="Q43" i="17"/>
  <c r="Z132" i="27"/>
  <c r="Z131" i="27" s="1"/>
  <c r="AI153" i="37"/>
  <c r="AI160" i="37" s="1"/>
  <c r="AH158" i="37"/>
  <c r="AH157" i="37"/>
  <c r="AH155" i="37"/>
  <c r="AH154" i="37"/>
  <c r="T43" i="8"/>
  <c r="T86" i="38"/>
  <c r="S86" i="38"/>
  <c r="AE11" i="8"/>
  <c r="AD83" i="27"/>
  <c r="AD82" i="27" s="1"/>
  <c r="AI116" i="37"/>
  <c r="AH121" i="37"/>
  <c r="AH120" i="37"/>
  <c r="AH118" i="37"/>
  <c r="AH117" i="37"/>
  <c r="E55" i="8"/>
  <c r="AL107" i="37"/>
  <c r="AK112" i="37"/>
  <c r="AK111" i="37"/>
  <c r="AK109" i="37"/>
  <c r="AK108" i="37"/>
  <c r="AI189" i="37"/>
  <c r="AH194" i="37"/>
  <c r="AH193" i="37"/>
  <c r="AH191" i="37"/>
  <c r="AH190" i="37"/>
  <c r="AK171" i="37"/>
  <c r="AK178" i="37" s="1"/>
  <c r="AJ176" i="37"/>
  <c r="AJ175" i="37"/>
  <c r="AJ173" i="37"/>
  <c r="AJ172" i="37"/>
  <c r="AC224" i="14"/>
  <c r="AC79" i="14"/>
  <c r="AC100" i="14" s="1"/>
  <c r="AJ125" i="37"/>
  <c r="AI130" i="37"/>
  <c r="AI129" i="37"/>
  <c r="AI127" i="37"/>
  <c r="AI126" i="37"/>
  <c r="AJ162" i="37"/>
  <c r="AJ169" i="37" s="1"/>
  <c r="AI167" i="37"/>
  <c r="AI166" i="37"/>
  <c r="AI164" i="37"/>
  <c r="AI163" i="37"/>
  <c r="AK98" i="37"/>
  <c r="AJ103" i="37"/>
  <c r="AJ99" i="37"/>
  <c r="AJ102" i="37"/>
  <c r="AJ100" i="37"/>
  <c r="AF108" i="14"/>
  <c r="AF106" i="14"/>
  <c r="AF104" i="14"/>
  <c r="AF109" i="14"/>
  <c r="AF107" i="14"/>
  <c r="AF105" i="14"/>
  <c r="AG102" i="14"/>
  <c r="AH73" i="14"/>
  <c r="AH72" i="14"/>
  <c r="AH71" i="14"/>
  <c r="AH70" i="14"/>
  <c r="AH69" i="14"/>
  <c r="AH68" i="14"/>
  <c r="AH67" i="14"/>
  <c r="AH66" i="14"/>
  <c r="AH65" i="14"/>
  <c r="AH62" i="14"/>
  <c r="AH61" i="14"/>
  <c r="AH60" i="14"/>
  <c r="AH59" i="14"/>
  <c r="AH58" i="14"/>
  <c r="AH57" i="14"/>
  <c r="AI6" i="14"/>
  <c r="AH55" i="14"/>
  <c r="D105" i="14"/>
  <c r="E105" i="14"/>
  <c r="F105" i="14"/>
  <c r="G105" i="14"/>
  <c r="H105" i="14"/>
  <c r="I105" i="14"/>
  <c r="J105" i="14"/>
  <c r="K105" i="14"/>
  <c r="L105" i="14"/>
  <c r="M105" i="14"/>
  <c r="N105" i="14"/>
  <c r="O105" i="14"/>
  <c r="P105" i="14"/>
  <c r="Q105" i="14"/>
  <c r="R105" i="14"/>
  <c r="S105" i="14"/>
  <c r="T105" i="14"/>
  <c r="U105" i="14"/>
  <c r="V105" i="14"/>
  <c r="W105" i="14"/>
  <c r="X105" i="14"/>
  <c r="Y105" i="14"/>
  <c r="Z105" i="14"/>
  <c r="AA105" i="14"/>
  <c r="AB105" i="14"/>
  <c r="AC105" i="14"/>
  <c r="AD105" i="14"/>
  <c r="D107" i="14"/>
  <c r="E107" i="14"/>
  <c r="F107" i="14"/>
  <c r="G107" i="14"/>
  <c r="H107" i="14"/>
  <c r="I107" i="14"/>
  <c r="J107" i="14"/>
  <c r="K107" i="14"/>
  <c r="L107" i="14"/>
  <c r="M107" i="14"/>
  <c r="N107" i="14"/>
  <c r="O107" i="14"/>
  <c r="P107" i="14"/>
  <c r="Q107" i="14"/>
  <c r="R107" i="14"/>
  <c r="S107" i="14"/>
  <c r="T107" i="14"/>
  <c r="U107" i="14"/>
  <c r="V107" i="14"/>
  <c r="W107" i="14"/>
  <c r="X107" i="14"/>
  <c r="Y107" i="14"/>
  <c r="Z107" i="14"/>
  <c r="AA107" i="14"/>
  <c r="AB107" i="14"/>
  <c r="AC107" i="14"/>
  <c r="AD107" i="14"/>
  <c r="D109" i="14"/>
  <c r="F109" i="14"/>
  <c r="G109" i="14"/>
  <c r="H109" i="14"/>
  <c r="I109" i="14"/>
  <c r="J109" i="14"/>
  <c r="K109" i="14"/>
  <c r="L109" i="14"/>
  <c r="M109" i="14"/>
  <c r="N109" i="14"/>
  <c r="O109" i="14"/>
  <c r="P109" i="14"/>
  <c r="Q109" i="14"/>
  <c r="R109" i="14"/>
  <c r="S109" i="14"/>
  <c r="T109" i="14"/>
  <c r="U109" i="14"/>
  <c r="V109" i="14"/>
  <c r="W109" i="14"/>
  <c r="X109" i="14"/>
  <c r="Y109" i="14"/>
  <c r="Z109" i="14"/>
  <c r="AA109" i="14"/>
  <c r="AB109" i="14"/>
  <c r="AC109" i="14"/>
  <c r="AD109" i="14"/>
  <c r="AE45" i="8"/>
  <c r="X143" i="27"/>
  <c r="X110" i="27" s="1"/>
  <c r="X108" i="27"/>
  <c r="AE33" i="14"/>
  <c r="AE81" i="14"/>
  <c r="AL144" i="37"/>
  <c r="AL151" i="37" s="1"/>
  <c r="AK149" i="37"/>
  <c r="AK148" i="37"/>
  <c r="AK146" i="37"/>
  <c r="AK145" i="37"/>
  <c r="AD41" i="38"/>
  <c r="AE42" i="38"/>
  <c r="AF21" i="37"/>
  <c r="AH49" i="37"/>
  <c r="AH48" i="37"/>
  <c r="AH46" i="37"/>
  <c r="AH45" i="37"/>
  <c r="AI44" i="37"/>
  <c r="AI51" i="37" s="1"/>
  <c r="AG47" i="37"/>
  <c r="AH43" i="27"/>
  <c r="AH52" i="27" s="1"/>
  <c r="AH34" i="27"/>
  <c r="AH32" i="27"/>
  <c r="AH31" i="27"/>
  <c r="AH30" i="27"/>
  <c r="AH29" i="27"/>
  <c r="AH28" i="27"/>
  <c r="AH26" i="27"/>
  <c r="AH25" i="27"/>
  <c r="AH24" i="27"/>
  <c r="AH23" i="27"/>
  <c r="AH22" i="27"/>
  <c r="AH20" i="27"/>
  <c r="AH19" i="27"/>
  <c r="AH18" i="27"/>
  <c r="AH17" i="27"/>
  <c r="AH16" i="27"/>
  <c r="AH14" i="27"/>
  <c r="AH13" i="27"/>
  <c r="AH12" i="27"/>
  <c r="AH11" i="27"/>
  <c r="AH10" i="27"/>
  <c r="AI7" i="27"/>
  <c r="AH150" i="27"/>
  <c r="AH61" i="27"/>
  <c r="AG169" i="27"/>
  <c r="AG168" i="27"/>
  <c r="AG167" i="27"/>
  <c r="AG166" i="27"/>
  <c r="AG165" i="27"/>
  <c r="AG159" i="27"/>
  <c r="AG157" i="27"/>
  <c r="AG162" i="27"/>
  <c r="AG160" i="27"/>
  <c r="AG156" i="27"/>
  <c r="AG154" i="27"/>
  <c r="AJ53" i="37"/>
  <c r="AJ60" i="37" s="1"/>
  <c r="AI58" i="37"/>
  <c r="AI57" i="37"/>
  <c r="AI55" i="37"/>
  <c r="AI54" i="37"/>
  <c r="AC92" i="27"/>
  <c r="AC91" i="27" s="1"/>
  <c r="AC106" i="27"/>
  <c r="AC117" i="27" s="1"/>
  <c r="AC104" i="27"/>
  <c r="AC41" i="27" s="1"/>
  <c r="AC98" i="27"/>
  <c r="AC99" i="27" s="1"/>
  <c r="AA31" i="38"/>
  <c r="J37" i="35"/>
  <c r="AE122" i="27"/>
  <c r="F40" i="35"/>
  <c r="A39" i="35"/>
  <c r="M36" i="35"/>
  <c r="AD125" i="27" s="1"/>
  <c r="AD114" i="27" s="1"/>
  <c r="AC32" i="8" s="1"/>
  <c r="AC30" i="8" s="1"/>
  <c r="L36" i="35"/>
  <c r="AD124" i="27" s="1"/>
  <c r="AD113" i="27" s="1"/>
  <c r="AB31" i="38" s="1"/>
  <c r="G38" i="35"/>
  <c r="H38" i="35"/>
  <c r="AD111" i="27"/>
  <c r="AI62" i="39" l="1"/>
  <c r="AI98" i="39" s="1"/>
  <c r="AI116" i="39" s="1"/>
  <c r="AD184" i="40"/>
  <c r="AD16" i="8" s="1"/>
  <c r="AD14" i="8"/>
  <c r="AD13" i="8" s="1"/>
  <c r="AE35" i="27"/>
  <c r="AF53" i="27"/>
  <c r="AD81" i="40"/>
  <c r="AD99" i="40" s="1"/>
  <c r="AE82" i="40"/>
  <c r="AE100" i="40" s="1"/>
  <c r="AG58" i="27"/>
  <c r="AG40" i="27" s="1"/>
  <c r="AF41" i="8" s="1"/>
  <c r="F39" i="29"/>
  <c r="G38" i="29"/>
  <c r="AG45" i="22"/>
  <c r="AG60" i="22" s="1"/>
  <c r="T56" i="27"/>
  <c r="T38" i="27" s="1"/>
  <c r="T64" i="27"/>
  <c r="T55" i="27" s="1"/>
  <c r="T37" i="27" s="1"/>
  <c r="AG57" i="27"/>
  <c r="AF31" i="8" s="1"/>
  <c r="U65" i="27"/>
  <c r="AE31" i="8"/>
  <c r="AF54" i="27"/>
  <c r="AF36" i="27" s="1"/>
  <c r="AF152" i="40"/>
  <c r="AF170" i="40" s="1"/>
  <c r="AF188" i="40" s="1"/>
  <c r="G38" i="28"/>
  <c r="F39" i="28" s="1"/>
  <c r="AL88" i="39"/>
  <c r="AE75" i="40"/>
  <c r="AE111" i="40" s="1"/>
  <c r="AA115" i="39"/>
  <c r="AA130" i="39" s="1"/>
  <c r="Z34" i="8" s="1"/>
  <c r="J39" i="28"/>
  <c r="AL65" i="18"/>
  <c r="AL80" i="18" s="1"/>
  <c r="AF80" i="39"/>
  <c r="AH62" i="39"/>
  <c r="AH80" i="39" s="1"/>
  <c r="AB187" i="40"/>
  <c r="AB202" i="40" s="1"/>
  <c r="AB17" i="8" s="1"/>
  <c r="AB184" i="40"/>
  <c r="AB16" i="8" s="1"/>
  <c r="AD187" i="40"/>
  <c r="AD202" i="40" s="1"/>
  <c r="AD17" i="8" s="1"/>
  <c r="AB97" i="39"/>
  <c r="AB112" i="39" s="1"/>
  <c r="AA33" i="8" s="1"/>
  <c r="AB76" i="39"/>
  <c r="AB79" i="39"/>
  <c r="AB94" i="39" s="1"/>
  <c r="D45" i="9" s="1"/>
  <c r="AC61" i="39"/>
  <c r="AF81" i="22"/>
  <c r="AF96" i="22" s="1"/>
  <c r="AF60" i="22"/>
  <c r="AE98" i="40"/>
  <c r="AC97" i="40"/>
  <c r="AC112" i="40" s="1"/>
  <c r="AD79" i="40"/>
  <c r="AK88" i="39"/>
  <c r="AG86" i="39"/>
  <c r="AG81" i="39"/>
  <c r="AG80" i="39"/>
  <c r="AF153" i="27"/>
  <c r="AG24" i="37"/>
  <c r="AH35" i="37" s="1"/>
  <c r="AH40" i="8" s="1"/>
  <c r="J39" i="32"/>
  <c r="J39" i="29"/>
  <c r="J39" i="30"/>
  <c r="AF69" i="40"/>
  <c r="AF105" i="40" s="1"/>
  <c r="AE37" i="8"/>
  <c r="AE36" i="8" s="1"/>
  <c r="AE110" i="14"/>
  <c r="AE124" i="14" s="1"/>
  <c r="AF142" i="14"/>
  <c r="AE73" i="40"/>
  <c r="AE109" i="40" s="1"/>
  <c r="AF68" i="40"/>
  <c r="AF104" i="40" s="1"/>
  <c r="AE67" i="40"/>
  <c r="AE103" i="40" s="1"/>
  <c r="AE65" i="40"/>
  <c r="AE101" i="40" s="1"/>
  <c r="AG112" i="14"/>
  <c r="AG136" i="14" s="1"/>
  <c r="AG113" i="14"/>
  <c r="AG137" i="14" s="1"/>
  <c r="AG114" i="14"/>
  <c r="AG138" i="14" s="1"/>
  <c r="AG118" i="14"/>
  <c r="AG142" i="14" s="1"/>
  <c r="AG115" i="14"/>
  <c r="AG117" i="14"/>
  <c r="AG141" i="14" s="1"/>
  <c r="AG119" i="14"/>
  <c r="AG120" i="14"/>
  <c r="AG144" i="14" s="1"/>
  <c r="AG116" i="14"/>
  <c r="AG140" i="14" s="1"/>
  <c r="D142" i="14"/>
  <c r="D166" i="14" s="1"/>
  <c r="E190" i="14" s="1"/>
  <c r="E142" i="14"/>
  <c r="E166" i="14" s="1"/>
  <c r="F190" i="14" s="1"/>
  <c r="G142" i="14"/>
  <c r="G166" i="14" s="1"/>
  <c r="H190" i="14" s="1"/>
  <c r="F142" i="14"/>
  <c r="F166" i="14" s="1"/>
  <c r="G190" i="14" s="1"/>
  <c r="H142" i="14"/>
  <c r="H166" i="14" s="1"/>
  <c r="I190" i="14" s="1"/>
  <c r="I142" i="14"/>
  <c r="I166" i="14" s="1"/>
  <c r="J190" i="14" s="1"/>
  <c r="J142" i="14"/>
  <c r="J166" i="14" s="1"/>
  <c r="K190" i="14" s="1"/>
  <c r="K142" i="14"/>
  <c r="K166" i="14" s="1"/>
  <c r="L190" i="14" s="1"/>
  <c r="M142" i="14"/>
  <c r="M166" i="14" s="1"/>
  <c r="N190" i="14" s="1"/>
  <c r="L142" i="14"/>
  <c r="L166" i="14" s="1"/>
  <c r="M190" i="14" s="1"/>
  <c r="N142" i="14"/>
  <c r="N166" i="14" s="1"/>
  <c r="O190" i="14" s="1"/>
  <c r="O142" i="14"/>
  <c r="O166" i="14" s="1"/>
  <c r="P190" i="14" s="1"/>
  <c r="P142" i="14"/>
  <c r="P166" i="14" s="1"/>
  <c r="Q190" i="14" s="1"/>
  <c r="Q142" i="14"/>
  <c r="Q166" i="14" s="1"/>
  <c r="R190" i="14" s="1"/>
  <c r="R142" i="14"/>
  <c r="R166" i="14" s="1"/>
  <c r="S190" i="14" s="1"/>
  <c r="S142" i="14"/>
  <c r="S166" i="14" s="1"/>
  <c r="T190" i="14" s="1"/>
  <c r="T142" i="14"/>
  <c r="T166" i="14" s="1"/>
  <c r="U190" i="14" s="1"/>
  <c r="U142" i="14"/>
  <c r="U166" i="14" s="1"/>
  <c r="V190" i="14" s="1"/>
  <c r="V142" i="14"/>
  <c r="V166" i="14" s="1"/>
  <c r="W190" i="14" s="1"/>
  <c r="W142" i="14"/>
  <c r="W166" i="14" s="1"/>
  <c r="X190" i="14" s="1"/>
  <c r="X142" i="14"/>
  <c r="X166" i="14" s="1"/>
  <c r="Y190" i="14" s="1"/>
  <c r="Y142" i="14"/>
  <c r="Y166" i="14" s="1"/>
  <c r="Z190" i="14" s="1"/>
  <c r="Z142" i="14"/>
  <c r="Z166" i="14" s="1"/>
  <c r="AA190" i="14" s="1"/>
  <c r="AA142" i="14"/>
  <c r="AA166" i="14" s="1"/>
  <c r="AB190" i="14" s="1"/>
  <c r="AB142" i="14"/>
  <c r="AB166" i="14" s="1"/>
  <c r="AC190" i="14" s="1"/>
  <c r="AC142" i="14"/>
  <c r="AC166" i="14" s="1"/>
  <c r="AD190" i="14" s="1"/>
  <c r="AD142" i="14"/>
  <c r="AD166" i="14" s="1"/>
  <c r="AE190" i="14" s="1"/>
  <c r="AE142" i="14"/>
  <c r="AE166" i="14" s="1"/>
  <c r="AF190" i="14" s="1"/>
  <c r="AG21" i="37"/>
  <c r="J39" i="31"/>
  <c r="AJ72" i="40"/>
  <c r="AJ108" i="40" s="1"/>
  <c r="AE71" i="40"/>
  <c r="AE107" i="40" s="1"/>
  <c r="AJ70" i="40"/>
  <c r="AJ106" i="40" s="1"/>
  <c r="U86" i="38"/>
  <c r="AF62" i="40"/>
  <c r="AF80" i="40" s="1"/>
  <c r="U83" i="38"/>
  <c r="AB58" i="39"/>
  <c r="Z107" i="27"/>
  <c r="Y27" i="8" s="1"/>
  <c r="Y24" i="8" s="1"/>
  <c r="AG20" i="37"/>
  <c r="AH34" i="37" s="1"/>
  <c r="AH39" i="8" s="1"/>
  <c r="AJ74" i="40"/>
  <c r="AJ110" i="40" s="1"/>
  <c r="AF64" i="40"/>
  <c r="AE63" i="40"/>
  <c r="AE40" i="40"/>
  <c r="AD38" i="38" s="1"/>
  <c r="AC46" i="38"/>
  <c r="AE61" i="40"/>
  <c r="W68" i="38"/>
  <c r="W70" i="38" s="1"/>
  <c r="W59" i="38"/>
  <c r="W62" i="38"/>
  <c r="AF31" i="37"/>
  <c r="AG36" i="37"/>
  <c r="AH33" i="22"/>
  <c r="AZ50" i="3"/>
  <c r="Z50" i="3"/>
  <c r="AH29" i="22"/>
  <c r="AH47" i="22" s="1"/>
  <c r="AH83" i="22" s="1"/>
  <c r="AZ46" i="3"/>
  <c r="Z46" i="3"/>
  <c r="AH27" i="22"/>
  <c r="M59" i="3"/>
  <c r="AZ44" i="3"/>
  <c r="Z44" i="3"/>
  <c r="AL62" i="18"/>
  <c r="N44" i="3"/>
  <c r="AL18" i="40"/>
  <c r="AQ55" i="3"/>
  <c r="AH55" i="15" s="1"/>
  <c r="AV55" i="15" s="1"/>
  <c r="AM18" i="39" s="1"/>
  <c r="AM36" i="39" s="1"/>
  <c r="AM54" i="39" s="1"/>
  <c r="AM90" i="39" s="1"/>
  <c r="AG19" i="40"/>
  <c r="AL56" i="3"/>
  <c r="AC56" i="15" s="1"/>
  <c r="AQ56" i="15" s="1"/>
  <c r="AH19" i="39" s="1"/>
  <c r="AH37" i="39" s="1"/>
  <c r="AH55" i="39" s="1"/>
  <c r="AI30" i="22"/>
  <c r="AI48" i="22" s="1"/>
  <c r="AI84" i="22" s="1"/>
  <c r="BA47" i="3"/>
  <c r="AA47" i="3"/>
  <c r="AI34" i="22"/>
  <c r="BA51" i="3"/>
  <c r="AA51" i="3"/>
  <c r="AC49" i="15"/>
  <c r="AQ49" i="15" s="1"/>
  <c r="AI35" i="22"/>
  <c r="BA52" i="3"/>
  <c r="AA52" i="3"/>
  <c r="AH31" i="22"/>
  <c r="AZ48" i="3"/>
  <c r="Z48" i="3"/>
  <c r="H40" i="45"/>
  <c r="J40" i="45" s="1"/>
  <c r="G40" i="45"/>
  <c r="E40" i="28"/>
  <c r="I40" i="28" s="1"/>
  <c r="D41" i="28"/>
  <c r="H40" i="28"/>
  <c r="AH8" i="40"/>
  <c r="AM45" i="3"/>
  <c r="AH12" i="40"/>
  <c r="AM49" i="3"/>
  <c r="AD49" i="15" s="1"/>
  <c r="AR49" i="15" s="1"/>
  <c r="AI12" i="39" s="1"/>
  <c r="AI30" i="39" s="1"/>
  <c r="AI48" i="39" s="1"/>
  <c r="AF17" i="39"/>
  <c r="AF35" i="39" s="1"/>
  <c r="AF53" i="39" s="1"/>
  <c r="AF89" i="39" s="1"/>
  <c r="AF19" i="39"/>
  <c r="AF37" i="39" s="1"/>
  <c r="AF55" i="39" s="1"/>
  <c r="AF91" i="39" s="1"/>
  <c r="AF21" i="39"/>
  <c r="AF39" i="39" s="1"/>
  <c r="AF57" i="39" s="1"/>
  <c r="AF93" i="39" s="1"/>
  <c r="AF29" i="40"/>
  <c r="AF137" i="40" s="1"/>
  <c r="AG9" i="40"/>
  <c r="AL46" i="3"/>
  <c r="AG7" i="40"/>
  <c r="AL44" i="3"/>
  <c r="Y59" i="3"/>
  <c r="AG42" i="22"/>
  <c r="AK34" i="40"/>
  <c r="AK142" i="40" s="1"/>
  <c r="AK38" i="40"/>
  <c r="AK146" i="40" s="1"/>
  <c r="AM38" i="22"/>
  <c r="L20" i="19" s="1"/>
  <c r="L58" i="19" s="1"/>
  <c r="BE55" i="3"/>
  <c r="L77" i="19" s="1"/>
  <c r="AE55" i="3"/>
  <c r="C55" i="3"/>
  <c r="AH37" i="22"/>
  <c r="AZ54" i="3"/>
  <c r="Z54" i="3"/>
  <c r="AH39" i="22"/>
  <c r="AZ56" i="3"/>
  <c r="Z56" i="3"/>
  <c r="AH41" i="22"/>
  <c r="AZ58" i="3"/>
  <c r="Z58" i="3"/>
  <c r="AH14" i="40"/>
  <c r="AM51" i="3"/>
  <c r="AD51" i="15" s="1"/>
  <c r="AR51" i="15" s="1"/>
  <c r="AI14" i="39" s="1"/>
  <c r="AI32" i="39" s="1"/>
  <c r="AI50" i="39" s="1"/>
  <c r="AG26" i="40"/>
  <c r="AG134" i="40" s="1"/>
  <c r="AG11" i="40"/>
  <c r="AL48" i="3"/>
  <c r="AG10" i="39"/>
  <c r="AG28" i="39" s="1"/>
  <c r="AG46" i="39" s="1"/>
  <c r="AG82" i="39" s="1"/>
  <c r="AF31" i="40"/>
  <c r="AF139" i="40" s="1"/>
  <c r="AF27" i="40"/>
  <c r="AF135" i="40" s="1"/>
  <c r="AF153" i="40" s="1"/>
  <c r="AL44" i="18"/>
  <c r="AM29" i="18"/>
  <c r="Q44" i="15"/>
  <c r="AM36" i="22"/>
  <c r="L18" i="19" s="1"/>
  <c r="L56" i="19" s="1"/>
  <c r="BE53" i="3"/>
  <c r="L75" i="19" s="1"/>
  <c r="AE53" i="3"/>
  <c r="C53" i="3"/>
  <c r="L39" i="45"/>
  <c r="M39" i="45"/>
  <c r="AM40" i="22"/>
  <c r="L22" i="19" s="1"/>
  <c r="L60" i="19" s="1"/>
  <c r="BE57" i="3"/>
  <c r="L79" i="19" s="1"/>
  <c r="AE57" i="3"/>
  <c r="C57" i="3"/>
  <c r="AF35" i="40"/>
  <c r="AF143" i="40" s="1"/>
  <c r="AC51" i="15"/>
  <c r="AQ51" i="15" s="1"/>
  <c r="E40" i="30"/>
  <c r="I40" i="30" s="1"/>
  <c r="D41" i="30"/>
  <c r="H40" i="30"/>
  <c r="AI28" i="22"/>
  <c r="AI46" i="22" s="1"/>
  <c r="AI82" i="22" s="1"/>
  <c r="BA45" i="3"/>
  <c r="AA45" i="3"/>
  <c r="AI32" i="22"/>
  <c r="BA49" i="3"/>
  <c r="AA49" i="3"/>
  <c r="AG33" i="40"/>
  <c r="AG141" i="40" s="1"/>
  <c r="AG161" i="27"/>
  <c r="AG158" i="27"/>
  <c r="AG164" i="27"/>
  <c r="AG153" i="27" s="1"/>
  <c r="X142" i="27"/>
  <c r="X109" i="27" s="1"/>
  <c r="AF22" i="37"/>
  <c r="AF25" i="37" s="1"/>
  <c r="J40" i="46"/>
  <c r="M40" i="46" s="1"/>
  <c r="AM53" i="18"/>
  <c r="N50" i="3"/>
  <c r="AM67" i="18"/>
  <c r="N46" i="3"/>
  <c r="D44" i="35"/>
  <c r="E43" i="35"/>
  <c r="I43" i="35" s="1"/>
  <c r="E40" i="32"/>
  <c r="I40" i="32" s="1"/>
  <c r="D41" i="32"/>
  <c r="H40" i="32"/>
  <c r="AF66" i="40"/>
  <c r="AF102" i="40" s="1"/>
  <c r="AG17" i="40"/>
  <c r="AL54" i="3"/>
  <c r="AG21" i="40"/>
  <c r="AL58" i="3"/>
  <c r="AC58" i="15" s="1"/>
  <c r="AQ58" i="15" s="1"/>
  <c r="AH21" i="39" s="1"/>
  <c r="AH39" i="39" s="1"/>
  <c r="AH57" i="39" s="1"/>
  <c r="AH93" i="39" s="1"/>
  <c r="AG15" i="39"/>
  <c r="AG33" i="39" s="1"/>
  <c r="AG51" i="39" s="1"/>
  <c r="AG87" i="39" s="1"/>
  <c r="O47" i="3"/>
  <c r="AN68" i="18"/>
  <c r="AN54" i="18"/>
  <c r="O51" i="3"/>
  <c r="AG30" i="40"/>
  <c r="AG138" i="40" s="1"/>
  <c r="AN55" i="18"/>
  <c r="O52" i="3"/>
  <c r="D43" i="45"/>
  <c r="E42" i="45"/>
  <c r="I42" i="45" s="1"/>
  <c r="AM51" i="18"/>
  <c r="N48" i="3"/>
  <c r="AG24" i="22"/>
  <c r="AL16" i="40"/>
  <c r="AQ53" i="3"/>
  <c r="AH53" i="15" s="1"/>
  <c r="AV53" i="15" s="1"/>
  <c r="AM16" i="39" s="1"/>
  <c r="AM34" i="39" s="1"/>
  <c r="AM52" i="39" s="1"/>
  <c r="AM88" i="39" s="1"/>
  <c r="A41" i="45"/>
  <c r="F42" i="45"/>
  <c r="AL20" i="40"/>
  <c r="AQ57" i="3"/>
  <c r="AH57" i="15" s="1"/>
  <c r="AV57" i="15" s="1"/>
  <c r="AM20" i="39" s="1"/>
  <c r="AM38" i="39" s="1"/>
  <c r="AM56" i="39" s="1"/>
  <c r="AM92" i="39" s="1"/>
  <c r="AC38" i="38"/>
  <c r="AC37" i="38"/>
  <c r="AD46" i="38" s="1"/>
  <c r="AD76" i="40"/>
  <c r="AK36" i="40"/>
  <c r="AK144" i="40" s="1"/>
  <c r="AF37" i="40"/>
  <c r="AF145" i="40" s="1"/>
  <c r="AF11" i="39"/>
  <c r="AF29" i="39" s="1"/>
  <c r="AF47" i="39" s="1"/>
  <c r="AF83" i="39" s="1"/>
  <c r="AE133" i="40"/>
  <c r="AG13" i="40"/>
  <c r="AL50" i="3"/>
  <c r="AY59" i="3"/>
  <c r="G73" i="3"/>
  <c r="AS58" i="18"/>
  <c r="AM57" i="18"/>
  <c r="N54" i="3"/>
  <c r="AM59" i="18"/>
  <c r="N56" i="3"/>
  <c r="AM61" i="18"/>
  <c r="N58" i="3"/>
  <c r="D42" i="46"/>
  <c r="E41" i="46"/>
  <c r="I41" i="46" s="1"/>
  <c r="AH10" i="40"/>
  <c r="AM47" i="3"/>
  <c r="AD47" i="15" s="1"/>
  <c r="AR47" i="15" s="1"/>
  <c r="AI10" i="39" s="1"/>
  <c r="AI28" i="39" s="1"/>
  <c r="AI46" i="39" s="1"/>
  <c r="AH15" i="40"/>
  <c r="AM52" i="3"/>
  <c r="AD22" i="39"/>
  <c r="AD25" i="39"/>
  <c r="AD40" i="39" s="1"/>
  <c r="AB33" i="38" s="1"/>
  <c r="P59" i="15"/>
  <c r="AH9" i="22"/>
  <c r="AK59" i="3"/>
  <c r="AB44" i="15"/>
  <c r="AF22" i="40"/>
  <c r="AF25" i="40"/>
  <c r="G71" i="3"/>
  <c r="AS56" i="18"/>
  <c r="G75" i="3"/>
  <c r="AS60" i="18"/>
  <c r="AC43" i="39"/>
  <c r="AD61" i="39" s="1"/>
  <c r="AC40" i="39"/>
  <c r="AA33" i="38" s="1"/>
  <c r="AE7" i="39"/>
  <c r="AN59" i="15"/>
  <c r="AF39" i="40"/>
  <c r="AF75" i="40" s="1"/>
  <c r="E40" i="31"/>
  <c r="I40" i="31" s="1"/>
  <c r="D41" i="31"/>
  <c r="H40" i="31"/>
  <c r="AG28" i="40"/>
  <c r="AG136" i="40" s="1"/>
  <c r="AG32" i="40"/>
  <c r="AG140" i="40" s="1"/>
  <c r="AF13" i="39"/>
  <c r="AF31" i="39" s="1"/>
  <c r="AF49" i="39" s="1"/>
  <c r="AF85" i="39" s="1"/>
  <c r="E40" i="29"/>
  <c r="I40" i="29" s="1"/>
  <c r="D41" i="29"/>
  <c r="H40" i="29"/>
  <c r="AA59" i="15"/>
  <c r="AO44" i="15"/>
  <c r="O45" i="3"/>
  <c r="AN66" i="18"/>
  <c r="O49" i="3"/>
  <c r="AN52" i="18"/>
  <c r="W80" i="38"/>
  <c r="X43" i="8" s="1"/>
  <c r="W77" i="38"/>
  <c r="X19" i="8" s="1"/>
  <c r="X21" i="8" s="1"/>
  <c r="AI56" i="37"/>
  <c r="AI59" i="37" s="1"/>
  <c r="AG23" i="37"/>
  <c r="AG31" i="37" s="1"/>
  <c r="L40" i="46"/>
  <c r="Y110" i="27"/>
  <c r="H41" i="46"/>
  <c r="G41" i="46"/>
  <c r="V49" i="38"/>
  <c r="AF40" i="37"/>
  <c r="F43" i="46"/>
  <c r="A42" i="46"/>
  <c r="AH83" i="37"/>
  <c r="AH86" i="37" s="1"/>
  <c r="AH9" i="27"/>
  <c r="AG9" i="8" s="1"/>
  <c r="AG63" i="27"/>
  <c r="AF39" i="37"/>
  <c r="AG138" i="37"/>
  <c r="AG141" i="37" s="1"/>
  <c r="G43" i="30"/>
  <c r="F44" i="30"/>
  <c r="F46" i="32"/>
  <c r="G45" i="32"/>
  <c r="G42" i="31"/>
  <c r="F43" i="31"/>
  <c r="AG112" i="27"/>
  <c r="AF42" i="8" s="1"/>
  <c r="AH156" i="37"/>
  <c r="AH159" i="37" s="1"/>
  <c r="AI92" i="37"/>
  <c r="AI95" i="37" s="1"/>
  <c r="AI165" i="37"/>
  <c r="AI168" i="37" s="1"/>
  <c r="AH192" i="37"/>
  <c r="AH195" i="37" s="1"/>
  <c r="AH119" i="37"/>
  <c r="AH122" i="37" s="1"/>
  <c r="AK74" i="37"/>
  <c r="AK77" i="37" s="1"/>
  <c r="AJ65" i="37"/>
  <c r="AJ68" i="37" s="1"/>
  <c r="AJ101" i="37"/>
  <c r="AJ104" i="37" s="1"/>
  <c r="AH20" i="38"/>
  <c r="AI12" i="37"/>
  <c r="AI15" i="37"/>
  <c r="M48" i="5"/>
  <c r="AJ7" i="37"/>
  <c r="N38" i="5"/>
  <c r="AJ14" i="37"/>
  <c r="N47" i="5"/>
  <c r="AI10" i="37"/>
  <c r="M41" i="5"/>
  <c r="AJ11" i="37"/>
  <c r="N42" i="5"/>
  <c r="AI8" i="37"/>
  <c r="M39" i="5"/>
  <c r="AJ9" i="37"/>
  <c r="N40" i="5"/>
  <c r="AJ16" i="37"/>
  <c r="N49" i="5"/>
  <c r="Y13" i="37"/>
  <c r="Y17" i="37" s="1"/>
  <c r="X19" i="38" s="1"/>
  <c r="X21" i="38"/>
  <c r="N35" i="5"/>
  <c r="AJ58" i="37"/>
  <c r="AJ57" i="37"/>
  <c r="AJ55" i="37"/>
  <c r="AJ54" i="37"/>
  <c r="AK53" i="37"/>
  <c r="AK60" i="37" s="1"/>
  <c r="AH147" i="27"/>
  <c r="AH146" i="27"/>
  <c r="AH145" i="27"/>
  <c r="AH144" i="27"/>
  <c r="AH136" i="27"/>
  <c r="AH135" i="27"/>
  <c r="AH134" i="27"/>
  <c r="AH133" i="27"/>
  <c r="AH103" i="27"/>
  <c r="AH102" i="27"/>
  <c r="AH94" i="27"/>
  <c r="AH93" i="27"/>
  <c r="AH85" i="27"/>
  <c r="AH84" i="27"/>
  <c r="AH76" i="27"/>
  <c r="AH75" i="27"/>
  <c r="V74" i="27" s="1"/>
  <c r="V73" i="27" s="1"/>
  <c r="AH68" i="27"/>
  <c r="AH67" i="27"/>
  <c r="AH66" i="27"/>
  <c r="AH62" i="27"/>
  <c r="AH70" i="27"/>
  <c r="AH123" i="27"/>
  <c r="AI150" i="27"/>
  <c r="AI61" i="27"/>
  <c r="AI43" i="27"/>
  <c r="AI52" i="27" s="1"/>
  <c r="AI34" i="27"/>
  <c r="AI32" i="27"/>
  <c r="AI31" i="27"/>
  <c r="AI30" i="27"/>
  <c r="AI29" i="27"/>
  <c r="AI28" i="27"/>
  <c r="AI26" i="27"/>
  <c r="AI25" i="27"/>
  <c r="AI24" i="27"/>
  <c r="AI23" i="27"/>
  <c r="AI22" i="27"/>
  <c r="AI20" i="27"/>
  <c r="AI19" i="27"/>
  <c r="AI18" i="27"/>
  <c r="AI17" i="27"/>
  <c r="AI16" i="27"/>
  <c r="AI14" i="27"/>
  <c r="AI13" i="27"/>
  <c r="AI12" i="27"/>
  <c r="AI11" i="27"/>
  <c r="AI10" i="27"/>
  <c r="AJ7" i="27"/>
  <c r="AH15" i="27"/>
  <c r="AH27" i="27"/>
  <c r="AI49" i="37"/>
  <c r="AI48" i="37"/>
  <c r="AI46" i="37"/>
  <c r="AI45" i="37"/>
  <c r="AJ44" i="37"/>
  <c r="AJ51" i="37" s="1"/>
  <c r="AH47" i="37"/>
  <c r="AF42" i="38"/>
  <c r="AE41" i="38"/>
  <c r="AK147" i="37"/>
  <c r="AK150" i="37" s="1"/>
  <c r="AE32" i="14"/>
  <c r="AE53" i="14" s="1"/>
  <c r="AE80" i="14"/>
  <c r="AE143" i="14"/>
  <c r="AE167" i="14" s="1"/>
  <c r="AF191" i="14" s="1"/>
  <c r="AC143" i="14"/>
  <c r="AC167" i="14" s="1"/>
  <c r="AD191" i="14" s="1"/>
  <c r="AA143" i="14"/>
  <c r="AA167" i="14" s="1"/>
  <c r="AB191" i="14" s="1"/>
  <c r="Y143" i="14"/>
  <c r="Y167" i="14" s="1"/>
  <c r="Z191" i="14" s="1"/>
  <c r="W143" i="14"/>
  <c r="W167" i="14" s="1"/>
  <c r="X191" i="14" s="1"/>
  <c r="U143" i="14"/>
  <c r="U167" i="14" s="1"/>
  <c r="V191" i="14" s="1"/>
  <c r="S143" i="14"/>
  <c r="S167" i="14" s="1"/>
  <c r="T191" i="14" s="1"/>
  <c r="Q143" i="14"/>
  <c r="Q167" i="14" s="1"/>
  <c r="R191" i="14" s="1"/>
  <c r="O143" i="14"/>
  <c r="O167" i="14" s="1"/>
  <c r="P191" i="14" s="1"/>
  <c r="M143" i="14"/>
  <c r="M167" i="14" s="1"/>
  <c r="N191" i="14" s="1"/>
  <c r="K143" i="14"/>
  <c r="K167" i="14" s="1"/>
  <c r="L191" i="14" s="1"/>
  <c r="I143" i="14"/>
  <c r="I167" i="14" s="1"/>
  <c r="J191" i="14" s="1"/>
  <c r="G143" i="14"/>
  <c r="G167" i="14" s="1"/>
  <c r="H191" i="14" s="1"/>
  <c r="E143" i="14"/>
  <c r="E167" i="14" s="1"/>
  <c r="F191" i="14" s="1"/>
  <c r="AF143" i="14"/>
  <c r="AF167" i="14" s="1"/>
  <c r="AG191" i="14" s="1"/>
  <c r="AD143" i="14"/>
  <c r="AD167" i="14" s="1"/>
  <c r="AE191" i="14" s="1"/>
  <c r="AB143" i="14"/>
  <c r="AB167" i="14" s="1"/>
  <c r="AC191" i="14" s="1"/>
  <c r="Z143" i="14"/>
  <c r="Z167" i="14" s="1"/>
  <c r="AA191" i="14" s="1"/>
  <c r="X143" i="14"/>
  <c r="X167" i="14" s="1"/>
  <c r="Y191" i="14" s="1"/>
  <c r="V143" i="14"/>
  <c r="V167" i="14" s="1"/>
  <c r="W191" i="14" s="1"/>
  <c r="T143" i="14"/>
  <c r="T167" i="14" s="1"/>
  <c r="U191" i="14" s="1"/>
  <c r="R143" i="14"/>
  <c r="R167" i="14" s="1"/>
  <c r="S191" i="14" s="1"/>
  <c r="P143" i="14"/>
  <c r="P167" i="14" s="1"/>
  <c r="Q191" i="14" s="1"/>
  <c r="N143" i="14"/>
  <c r="N167" i="14" s="1"/>
  <c r="O191" i="14" s="1"/>
  <c r="L143" i="14"/>
  <c r="L167" i="14" s="1"/>
  <c r="M191" i="14" s="1"/>
  <c r="J143" i="14"/>
  <c r="J167" i="14" s="1"/>
  <c r="K191" i="14" s="1"/>
  <c r="H143" i="14"/>
  <c r="H167" i="14" s="1"/>
  <c r="I191" i="14" s="1"/>
  <c r="F143" i="14"/>
  <c r="F167" i="14" s="1"/>
  <c r="G191" i="14" s="1"/>
  <c r="D143" i="14"/>
  <c r="D167" i="14" s="1"/>
  <c r="E191" i="14" s="1"/>
  <c r="AE139" i="14"/>
  <c r="AE163" i="14" s="1"/>
  <c r="AF187" i="14" s="1"/>
  <c r="AC139" i="14"/>
  <c r="AC163" i="14" s="1"/>
  <c r="AD187" i="14" s="1"/>
  <c r="AA139" i="14"/>
  <c r="AA163" i="14" s="1"/>
  <c r="AB187" i="14" s="1"/>
  <c r="Y139" i="14"/>
  <c r="Y163" i="14" s="1"/>
  <c r="Z187" i="14" s="1"/>
  <c r="W139" i="14"/>
  <c r="W163" i="14" s="1"/>
  <c r="X187" i="14" s="1"/>
  <c r="U139" i="14"/>
  <c r="U163" i="14" s="1"/>
  <c r="V187" i="14" s="1"/>
  <c r="S139" i="14"/>
  <c r="S163" i="14" s="1"/>
  <c r="T187" i="14" s="1"/>
  <c r="Q139" i="14"/>
  <c r="Q163" i="14" s="1"/>
  <c r="R187" i="14" s="1"/>
  <c r="O139" i="14"/>
  <c r="O163" i="14" s="1"/>
  <c r="P187" i="14" s="1"/>
  <c r="M139" i="14"/>
  <c r="M163" i="14" s="1"/>
  <c r="N187" i="14" s="1"/>
  <c r="K139" i="14"/>
  <c r="K163" i="14" s="1"/>
  <c r="L187" i="14" s="1"/>
  <c r="I139" i="14"/>
  <c r="I163" i="14" s="1"/>
  <c r="J187" i="14" s="1"/>
  <c r="G139" i="14"/>
  <c r="G163" i="14" s="1"/>
  <c r="H187" i="14" s="1"/>
  <c r="E139" i="14"/>
  <c r="E163" i="14" s="1"/>
  <c r="F187" i="14" s="1"/>
  <c r="AF139" i="14"/>
  <c r="AF163" i="14" s="1"/>
  <c r="AG187" i="14" s="1"/>
  <c r="AD139" i="14"/>
  <c r="AD163" i="14" s="1"/>
  <c r="AE187" i="14" s="1"/>
  <c r="AB139" i="14"/>
  <c r="AB163" i="14" s="1"/>
  <c r="AC187" i="14" s="1"/>
  <c r="Z139" i="14"/>
  <c r="Z163" i="14" s="1"/>
  <c r="AA187" i="14" s="1"/>
  <c r="X139" i="14"/>
  <c r="X163" i="14" s="1"/>
  <c r="Y187" i="14" s="1"/>
  <c r="V139" i="14"/>
  <c r="V163" i="14" s="1"/>
  <c r="W187" i="14" s="1"/>
  <c r="T139" i="14"/>
  <c r="T163" i="14" s="1"/>
  <c r="U187" i="14" s="1"/>
  <c r="R139" i="14"/>
  <c r="R163" i="14" s="1"/>
  <c r="S187" i="14" s="1"/>
  <c r="P139" i="14"/>
  <c r="P163" i="14" s="1"/>
  <c r="Q187" i="14" s="1"/>
  <c r="N139" i="14"/>
  <c r="N163" i="14" s="1"/>
  <c r="O187" i="14" s="1"/>
  <c r="L139" i="14"/>
  <c r="L163" i="14" s="1"/>
  <c r="M187" i="14" s="1"/>
  <c r="J139" i="14"/>
  <c r="J163" i="14" s="1"/>
  <c r="K187" i="14" s="1"/>
  <c r="H139" i="14"/>
  <c r="H163" i="14" s="1"/>
  <c r="I187" i="14" s="1"/>
  <c r="F139" i="14"/>
  <c r="F163" i="14" s="1"/>
  <c r="G187" i="14" s="1"/>
  <c r="D139" i="14"/>
  <c r="D163" i="14" s="1"/>
  <c r="E187" i="14" s="1"/>
  <c r="AE133" i="14"/>
  <c r="AE157" i="14" s="1"/>
  <c r="AF181" i="14" s="1"/>
  <c r="AC133" i="14"/>
  <c r="AC157" i="14" s="1"/>
  <c r="AD181" i="14" s="1"/>
  <c r="AA133" i="14"/>
  <c r="AA157" i="14" s="1"/>
  <c r="AB181" i="14" s="1"/>
  <c r="Y133" i="14"/>
  <c r="Y157" i="14" s="1"/>
  <c r="Z181" i="14" s="1"/>
  <c r="W133" i="14"/>
  <c r="W157" i="14" s="1"/>
  <c r="X181" i="14" s="1"/>
  <c r="U133" i="14"/>
  <c r="U157" i="14" s="1"/>
  <c r="V181" i="14" s="1"/>
  <c r="S133" i="14"/>
  <c r="S157" i="14" s="1"/>
  <c r="T181" i="14" s="1"/>
  <c r="Q133" i="14"/>
  <c r="Q157" i="14" s="1"/>
  <c r="R181" i="14" s="1"/>
  <c r="O133" i="14"/>
  <c r="O157" i="14" s="1"/>
  <c r="P181" i="14" s="1"/>
  <c r="M133" i="14"/>
  <c r="M157" i="14" s="1"/>
  <c r="N181" i="14" s="1"/>
  <c r="K133" i="14"/>
  <c r="K157" i="14" s="1"/>
  <c r="L181" i="14" s="1"/>
  <c r="I133" i="14"/>
  <c r="I157" i="14" s="1"/>
  <c r="J181" i="14" s="1"/>
  <c r="G133" i="14"/>
  <c r="G157" i="14" s="1"/>
  <c r="H181" i="14" s="1"/>
  <c r="E133" i="14"/>
  <c r="E157" i="14" s="1"/>
  <c r="F181" i="14" s="1"/>
  <c r="AF133" i="14"/>
  <c r="AD133" i="14"/>
  <c r="AD157" i="14" s="1"/>
  <c r="AE181" i="14" s="1"/>
  <c r="AB133" i="14"/>
  <c r="AB157" i="14" s="1"/>
  <c r="AC181" i="14" s="1"/>
  <c r="Z133" i="14"/>
  <c r="Z157" i="14" s="1"/>
  <c r="AA181" i="14" s="1"/>
  <c r="X133" i="14"/>
  <c r="X157" i="14" s="1"/>
  <c r="Y181" i="14" s="1"/>
  <c r="V133" i="14"/>
  <c r="V157" i="14" s="1"/>
  <c r="W181" i="14" s="1"/>
  <c r="T133" i="14"/>
  <c r="T157" i="14" s="1"/>
  <c r="U181" i="14" s="1"/>
  <c r="R133" i="14"/>
  <c r="R157" i="14" s="1"/>
  <c r="S181" i="14" s="1"/>
  <c r="P133" i="14"/>
  <c r="P157" i="14" s="1"/>
  <c r="Q181" i="14" s="1"/>
  <c r="N133" i="14"/>
  <c r="N157" i="14" s="1"/>
  <c r="O181" i="14" s="1"/>
  <c r="L133" i="14"/>
  <c r="L157" i="14" s="1"/>
  <c r="M181" i="14" s="1"/>
  <c r="J133" i="14"/>
  <c r="J157" i="14" s="1"/>
  <c r="K181" i="14" s="1"/>
  <c r="H133" i="14"/>
  <c r="H157" i="14" s="1"/>
  <c r="I181" i="14" s="1"/>
  <c r="F133" i="14"/>
  <c r="F157" i="14" s="1"/>
  <c r="G181" i="14" s="1"/>
  <c r="D133" i="14"/>
  <c r="D157" i="14" s="1"/>
  <c r="E181" i="14" s="1"/>
  <c r="AE129" i="14"/>
  <c r="AE153" i="14" s="1"/>
  <c r="AF177" i="14" s="1"/>
  <c r="AC129" i="14"/>
  <c r="AC153" i="14" s="1"/>
  <c r="AD177" i="14" s="1"/>
  <c r="AA129" i="14"/>
  <c r="AA153" i="14" s="1"/>
  <c r="AB177" i="14" s="1"/>
  <c r="Y129" i="14"/>
  <c r="Y153" i="14" s="1"/>
  <c r="Z177" i="14" s="1"/>
  <c r="W129" i="14"/>
  <c r="W153" i="14" s="1"/>
  <c r="X177" i="14" s="1"/>
  <c r="U129" i="14"/>
  <c r="U153" i="14" s="1"/>
  <c r="V177" i="14" s="1"/>
  <c r="S129" i="14"/>
  <c r="S153" i="14" s="1"/>
  <c r="T177" i="14" s="1"/>
  <c r="Q129" i="14"/>
  <c r="Q153" i="14" s="1"/>
  <c r="R177" i="14" s="1"/>
  <c r="O129" i="14"/>
  <c r="O153" i="14" s="1"/>
  <c r="P177" i="14" s="1"/>
  <c r="M129" i="14"/>
  <c r="M153" i="14" s="1"/>
  <c r="N177" i="14" s="1"/>
  <c r="K129" i="14"/>
  <c r="K153" i="14" s="1"/>
  <c r="L177" i="14" s="1"/>
  <c r="I129" i="14"/>
  <c r="I153" i="14" s="1"/>
  <c r="J177" i="14" s="1"/>
  <c r="G129" i="14"/>
  <c r="G153" i="14" s="1"/>
  <c r="H177" i="14" s="1"/>
  <c r="E129" i="14"/>
  <c r="E153" i="14" s="1"/>
  <c r="F177" i="14" s="1"/>
  <c r="AF129" i="14"/>
  <c r="AD129" i="14"/>
  <c r="AD153" i="14" s="1"/>
  <c r="AE177" i="14" s="1"/>
  <c r="AB129" i="14"/>
  <c r="AB153" i="14" s="1"/>
  <c r="AC177" i="14" s="1"/>
  <c r="Z129" i="14"/>
  <c r="Z153" i="14" s="1"/>
  <c r="AA177" i="14" s="1"/>
  <c r="X129" i="14"/>
  <c r="X153" i="14" s="1"/>
  <c r="Y177" i="14" s="1"/>
  <c r="V129" i="14"/>
  <c r="V153" i="14" s="1"/>
  <c r="W177" i="14" s="1"/>
  <c r="T129" i="14"/>
  <c r="T153" i="14" s="1"/>
  <c r="U177" i="14" s="1"/>
  <c r="R129" i="14"/>
  <c r="R153" i="14" s="1"/>
  <c r="S177" i="14" s="1"/>
  <c r="P129" i="14"/>
  <c r="P153" i="14" s="1"/>
  <c r="Q177" i="14" s="1"/>
  <c r="N129" i="14"/>
  <c r="N153" i="14" s="1"/>
  <c r="O177" i="14" s="1"/>
  <c r="L129" i="14"/>
  <c r="L153" i="14" s="1"/>
  <c r="M177" i="14" s="1"/>
  <c r="J129" i="14"/>
  <c r="J153" i="14" s="1"/>
  <c r="K177" i="14" s="1"/>
  <c r="H129" i="14"/>
  <c r="H153" i="14" s="1"/>
  <c r="I177" i="14" s="1"/>
  <c r="F129" i="14"/>
  <c r="F153" i="14" s="1"/>
  <c r="G177" i="14" s="1"/>
  <c r="D129" i="14"/>
  <c r="D153" i="14" s="1"/>
  <c r="E177" i="14" s="1"/>
  <c r="AI55" i="14"/>
  <c r="AI73" i="14"/>
  <c r="AI72" i="14"/>
  <c r="AI71" i="14"/>
  <c r="AI70" i="14"/>
  <c r="AI69" i="14"/>
  <c r="AI68" i="14"/>
  <c r="AI67" i="14"/>
  <c r="AI66" i="14"/>
  <c r="AI65" i="14"/>
  <c r="AI62" i="14"/>
  <c r="AI61" i="14"/>
  <c r="AI60" i="14"/>
  <c r="AI59" i="14"/>
  <c r="AI58" i="14"/>
  <c r="AI57" i="14"/>
  <c r="AJ6" i="14"/>
  <c r="AG109" i="14"/>
  <c r="AG107" i="14"/>
  <c r="AG131" i="14" s="1"/>
  <c r="AG105" i="14"/>
  <c r="AH102" i="14"/>
  <c r="AG108" i="14"/>
  <c r="AG132" i="14" s="1"/>
  <c r="AG106" i="14"/>
  <c r="AG130" i="14" s="1"/>
  <c r="AG104" i="14"/>
  <c r="AG128" i="14" s="1"/>
  <c r="AF103" i="14"/>
  <c r="AJ167" i="37"/>
  <c r="AJ166" i="37"/>
  <c r="AJ164" i="37"/>
  <c r="AJ163" i="37"/>
  <c r="AK162" i="37"/>
  <c r="AK169" i="37" s="1"/>
  <c r="AI128" i="37"/>
  <c r="AI131" i="37" s="1"/>
  <c r="AJ174" i="37"/>
  <c r="AJ177" i="37" s="1"/>
  <c r="AI194" i="37"/>
  <c r="AI193" i="37"/>
  <c r="AI191" i="37"/>
  <c r="AI190" i="37"/>
  <c r="AJ189" i="37"/>
  <c r="AK110" i="37"/>
  <c r="AK113" i="37" s="1"/>
  <c r="AI121" i="37"/>
  <c r="AI120" i="37"/>
  <c r="AI118" i="37"/>
  <c r="AI117" i="37"/>
  <c r="AJ116" i="37"/>
  <c r="AI158" i="37"/>
  <c r="AI157" i="37"/>
  <c r="AI155" i="37"/>
  <c r="AI154" i="37"/>
  <c r="AJ153" i="37"/>
  <c r="AJ160" i="37" s="1"/>
  <c r="AG210" i="37"/>
  <c r="AG213" i="37" s="1"/>
  <c r="X72" i="38"/>
  <c r="X73" i="38" s="1"/>
  <c r="X74" i="38" s="1"/>
  <c r="Y69" i="38"/>
  <c r="Y66" i="38"/>
  <c r="Y71" i="38" s="1"/>
  <c r="Z67" i="38"/>
  <c r="AH201" i="37"/>
  <c r="AH204" i="37" s="1"/>
  <c r="AI85" i="37"/>
  <c r="AI84" i="37"/>
  <c r="AI82" i="37"/>
  <c r="AI81" i="37"/>
  <c r="AJ80" i="37"/>
  <c r="AG79" i="27"/>
  <c r="AG77" i="27"/>
  <c r="AG71" i="27"/>
  <c r="AG72" i="27" s="1"/>
  <c r="AF9" i="8"/>
  <c r="AF8" i="8" s="1"/>
  <c r="AG8" i="27"/>
  <c r="AJ94" i="37"/>
  <c r="AJ93" i="37"/>
  <c r="AJ91" i="37"/>
  <c r="AJ90" i="37"/>
  <c r="AK89" i="37"/>
  <c r="AI26" i="37"/>
  <c r="AJ27" i="37"/>
  <c r="AF88" i="14"/>
  <c r="AF90" i="14"/>
  <c r="AF92" i="14"/>
  <c r="AF94" i="14"/>
  <c r="AF96" i="14"/>
  <c r="AF33" i="14"/>
  <c r="AF81" i="14"/>
  <c r="AF83" i="14"/>
  <c r="AF85" i="14"/>
  <c r="AL185" i="37"/>
  <c r="AL184" i="37"/>
  <c r="AL182" i="37"/>
  <c r="AL181" i="37"/>
  <c r="AM180" i="37"/>
  <c r="AM187" i="37" s="1"/>
  <c r="AE83" i="27"/>
  <c r="AE82" i="27" s="1"/>
  <c r="AE97" i="27"/>
  <c r="AE95" i="27"/>
  <c r="AE89" i="27"/>
  <c r="AE90" i="27" s="1"/>
  <c r="AI221" i="37"/>
  <c r="AI220" i="37"/>
  <c r="AI218" i="37"/>
  <c r="AI217" i="37"/>
  <c r="AJ216" i="37"/>
  <c r="AG79" i="8"/>
  <c r="AH78" i="8"/>
  <c r="AF140" i="14"/>
  <c r="AD140" i="14"/>
  <c r="AD164" i="14" s="1"/>
  <c r="AE188" i="14" s="1"/>
  <c r="AB140" i="14"/>
  <c r="AB164" i="14" s="1"/>
  <c r="AC188" i="14" s="1"/>
  <c r="Z140" i="14"/>
  <c r="Z164" i="14" s="1"/>
  <c r="AA188" i="14" s="1"/>
  <c r="X140" i="14"/>
  <c r="X164" i="14" s="1"/>
  <c r="Y188" i="14" s="1"/>
  <c r="V140" i="14"/>
  <c r="V164" i="14" s="1"/>
  <c r="W188" i="14" s="1"/>
  <c r="T140" i="14"/>
  <c r="T164" i="14" s="1"/>
  <c r="U188" i="14" s="1"/>
  <c r="R140" i="14"/>
  <c r="R164" i="14" s="1"/>
  <c r="S188" i="14" s="1"/>
  <c r="P140" i="14"/>
  <c r="P164" i="14" s="1"/>
  <c r="Q188" i="14" s="1"/>
  <c r="N140" i="14"/>
  <c r="N164" i="14" s="1"/>
  <c r="O188" i="14" s="1"/>
  <c r="L140" i="14"/>
  <c r="L164" i="14" s="1"/>
  <c r="M188" i="14" s="1"/>
  <c r="J140" i="14"/>
  <c r="J164" i="14" s="1"/>
  <c r="K188" i="14" s="1"/>
  <c r="H140" i="14"/>
  <c r="H164" i="14" s="1"/>
  <c r="I188" i="14" s="1"/>
  <c r="F140" i="14"/>
  <c r="F164" i="14" s="1"/>
  <c r="G188" i="14" s="1"/>
  <c r="D140" i="14"/>
  <c r="D164" i="14" s="1"/>
  <c r="E188" i="14" s="1"/>
  <c r="AE140" i="14"/>
  <c r="AE164" i="14" s="1"/>
  <c r="AF188" i="14" s="1"/>
  <c r="AC140" i="14"/>
  <c r="AC164" i="14" s="1"/>
  <c r="AD188" i="14" s="1"/>
  <c r="AA140" i="14"/>
  <c r="AA164" i="14" s="1"/>
  <c r="AB188" i="14" s="1"/>
  <c r="Y140" i="14"/>
  <c r="Y164" i="14" s="1"/>
  <c r="Z188" i="14" s="1"/>
  <c r="W140" i="14"/>
  <c r="W164" i="14" s="1"/>
  <c r="X188" i="14" s="1"/>
  <c r="U140" i="14"/>
  <c r="U164" i="14" s="1"/>
  <c r="V188" i="14" s="1"/>
  <c r="S140" i="14"/>
  <c r="S164" i="14" s="1"/>
  <c r="T188" i="14" s="1"/>
  <c r="Q140" i="14"/>
  <c r="Q164" i="14" s="1"/>
  <c r="R188" i="14" s="1"/>
  <c r="O140" i="14"/>
  <c r="O164" i="14" s="1"/>
  <c r="P188" i="14" s="1"/>
  <c r="M140" i="14"/>
  <c r="M164" i="14" s="1"/>
  <c r="N188" i="14" s="1"/>
  <c r="K140" i="14"/>
  <c r="K164" i="14" s="1"/>
  <c r="L188" i="14" s="1"/>
  <c r="I140" i="14"/>
  <c r="I164" i="14" s="1"/>
  <c r="J188" i="14" s="1"/>
  <c r="G140" i="14"/>
  <c r="G164" i="14" s="1"/>
  <c r="H188" i="14" s="1"/>
  <c r="E140" i="14"/>
  <c r="E164" i="14" s="1"/>
  <c r="F188" i="14" s="1"/>
  <c r="AD110" i="14"/>
  <c r="AB110" i="14"/>
  <c r="Z110" i="14"/>
  <c r="X110" i="14"/>
  <c r="V110" i="14"/>
  <c r="T110" i="14"/>
  <c r="R110" i="14"/>
  <c r="P110" i="14"/>
  <c r="N110" i="14"/>
  <c r="L110" i="14"/>
  <c r="J110" i="14"/>
  <c r="H110" i="14"/>
  <c r="F110" i="14"/>
  <c r="AF136" i="14"/>
  <c r="AD136" i="14"/>
  <c r="AB136" i="14"/>
  <c r="Z136" i="14"/>
  <c r="X136" i="14"/>
  <c r="V136" i="14"/>
  <c r="T136" i="14"/>
  <c r="R136" i="14"/>
  <c r="P136" i="14"/>
  <c r="N136" i="14"/>
  <c r="L136" i="14"/>
  <c r="J136" i="14"/>
  <c r="H136" i="14"/>
  <c r="F136" i="14"/>
  <c r="D136" i="14"/>
  <c r="D110" i="14"/>
  <c r="AE136" i="14"/>
  <c r="AC136" i="14"/>
  <c r="AA136" i="14"/>
  <c r="Y136" i="14"/>
  <c r="W136" i="14"/>
  <c r="U136" i="14"/>
  <c r="S136" i="14"/>
  <c r="Q136" i="14"/>
  <c r="O136" i="14"/>
  <c r="M136" i="14"/>
  <c r="K136" i="14"/>
  <c r="I136" i="14"/>
  <c r="G136" i="14"/>
  <c r="E136" i="14"/>
  <c r="AF130" i="14"/>
  <c r="AF154" i="14" s="1"/>
  <c r="AG178" i="14" s="1"/>
  <c r="AD130" i="14"/>
  <c r="AD154" i="14" s="1"/>
  <c r="AE178" i="14" s="1"/>
  <c r="AB130" i="14"/>
  <c r="AB154" i="14" s="1"/>
  <c r="AC178" i="14" s="1"/>
  <c r="Z130" i="14"/>
  <c r="Z154" i="14" s="1"/>
  <c r="AA178" i="14" s="1"/>
  <c r="X130" i="14"/>
  <c r="X154" i="14" s="1"/>
  <c r="Y178" i="14" s="1"/>
  <c r="V130" i="14"/>
  <c r="V154" i="14" s="1"/>
  <c r="W178" i="14" s="1"/>
  <c r="T130" i="14"/>
  <c r="T154" i="14" s="1"/>
  <c r="U178" i="14" s="1"/>
  <c r="R130" i="14"/>
  <c r="R154" i="14" s="1"/>
  <c r="S178" i="14" s="1"/>
  <c r="P130" i="14"/>
  <c r="P154" i="14" s="1"/>
  <c r="Q178" i="14" s="1"/>
  <c r="N130" i="14"/>
  <c r="N154" i="14" s="1"/>
  <c r="O178" i="14" s="1"/>
  <c r="L130" i="14"/>
  <c r="L154" i="14" s="1"/>
  <c r="M178" i="14" s="1"/>
  <c r="J130" i="14"/>
  <c r="J154" i="14" s="1"/>
  <c r="K178" i="14" s="1"/>
  <c r="H130" i="14"/>
  <c r="H154" i="14" s="1"/>
  <c r="I178" i="14" s="1"/>
  <c r="F130" i="14"/>
  <c r="F154" i="14" s="1"/>
  <c r="G178" i="14" s="1"/>
  <c r="D130" i="14"/>
  <c r="D154" i="14" s="1"/>
  <c r="E178" i="14" s="1"/>
  <c r="AE130" i="14"/>
  <c r="AE154" i="14" s="1"/>
  <c r="AF178" i="14" s="1"/>
  <c r="AC130" i="14"/>
  <c r="AC154" i="14" s="1"/>
  <c r="AD178" i="14" s="1"/>
  <c r="AA130" i="14"/>
  <c r="AA154" i="14" s="1"/>
  <c r="AB178" i="14" s="1"/>
  <c r="Y130" i="14"/>
  <c r="Y154" i="14" s="1"/>
  <c r="Z178" i="14" s="1"/>
  <c r="W130" i="14"/>
  <c r="W154" i="14" s="1"/>
  <c r="X178" i="14" s="1"/>
  <c r="U130" i="14"/>
  <c r="U154" i="14" s="1"/>
  <c r="V178" i="14" s="1"/>
  <c r="S130" i="14"/>
  <c r="S154" i="14" s="1"/>
  <c r="T178" i="14" s="1"/>
  <c r="Q130" i="14"/>
  <c r="Q154" i="14" s="1"/>
  <c r="R178" i="14" s="1"/>
  <c r="O130" i="14"/>
  <c r="O154" i="14" s="1"/>
  <c r="P178" i="14" s="1"/>
  <c r="M130" i="14"/>
  <c r="M154" i="14" s="1"/>
  <c r="N178" i="14" s="1"/>
  <c r="K130" i="14"/>
  <c r="K154" i="14" s="1"/>
  <c r="L178" i="14" s="1"/>
  <c r="I130" i="14"/>
  <c r="I154" i="14" s="1"/>
  <c r="J178" i="14" s="1"/>
  <c r="G130" i="14"/>
  <c r="G154" i="14" s="1"/>
  <c r="H178" i="14" s="1"/>
  <c r="E130" i="14"/>
  <c r="E154" i="14" s="1"/>
  <c r="F178" i="14" s="1"/>
  <c r="AC103" i="14"/>
  <c r="AA103" i="14"/>
  <c r="Y103" i="14"/>
  <c r="W103" i="14"/>
  <c r="U103" i="14"/>
  <c r="S103" i="14"/>
  <c r="Q103" i="14"/>
  <c r="O103" i="14"/>
  <c r="M103" i="14"/>
  <c r="K103" i="14"/>
  <c r="I103" i="14"/>
  <c r="G103" i="14"/>
  <c r="E103" i="14"/>
  <c r="AK67" i="37"/>
  <c r="AK66" i="37"/>
  <c r="AK64" i="37"/>
  <c r="AK63" i="37"/>
  <c r="AL62" i="37"/>
  <c r="AL69" i="37" s="1"/>
  <c r="AD92" i="27"/>
  <c r="AD91" i="27" s="1"/>
  <c r="AE8" i="8"/>
  <c r="AF152" i="27"/>
  <c r="S88" i="38"/>
  <c r="Z143" i="27"/>
  <c r="Z110" i="27" s="1"/>
  <c r="V25" i="38"/>
  <c r="W35" i="8" s="1"/>
  <c r="W22" i="38"/>
  <c r="W24" i="38" s="1"/>
  <c r="W32" i="38" s="1"/>
  <c r="W34" i="38" s="1"/>
  <c r="AC101" i="27"/>
  <c r="AC100" i="27" s="1"/>
  <c r="AC128" i="27"/>
  <c r="AC118" i="27"/>
  <c r="AC126" i="27"/>
  <c r="AG155" i="27"/>
  <c r="AH162" i="27"/>
  <c r="AH160" i="27"/>
  <c r="AH156" i="27"/>
  <c r="AH154" i="27"/>
  <c r="AH169" i="27"/>
  <c r="AH168" i="27"/>
  <c r="AH167" i="27"/>
  <c r="AH166" i="27"/>
  <c r="AH165" i="27"/>
  <c r="AH159" i="27"/>
  <c r="AH157" i="27"/>
  <c r="AH21" i="27"/>
  <c r="AG50" i="37"/>
  <c r="AL149" i="37"/>
  <c r="AL148" i="37"/>
  <c r="AL146" i="37"/>
  <c r="AL145" i="37"/>
  <c r="AM144" i="37"/>
  <c r="AM151" i="37" s="1"/>
  <c r="AE141" i="14"/>
  <c r="AE165" i="14" s="1"/>
  <c r="AF189" i="14" s="1"/>
  <c r="AC141" i="14"/>
  <c r="AC165" i="14" s="1"/>
  <c r="AD189" i="14" s="1"/>
  <c r="AA141" i="14"/>
  <c r="AA165" i="14" s="1"/>
  <c r="AB189" i="14" s="1"/>
  <c r="Y141" i="14"/>
  <c r="Y165" i="14" s="1"/>
  <c r="Z189" i="14" s="1"/>
  <c r="W141" i="14"/>
  <c r="W165" i="14" s="1"/>
  <c r="X189" i="14" s="1"/>
  <c r="U141" i="14"/>
  <c r="U165" i="14" s="1"/>
  <c r="V189" i="14" s="1"/>
  <c r="S141" i="14"/>
  <c r="S165" i="14" s="1"/>
  <c r="T189" i="14" s="1"/>
  <c r="Q141" i="14"/>
  <c r="Q165" i="14" s="1"/>
  <c r="R189" i="14" s="1"/>
  <c r="O141" i="14"/>
  <c r="O165" i="14" s="1"/>
  <c r="P189" i="14" s="1"/>
  <c r="M141" i="14"/>
  <c r="M165" i="14" s="1"/>
  <c r="N189" i="14" s="1"/>
  <c r="K141" i="14"/>
  <c r="K165" i="14" s="1"/>
  <c r="L189" i="14" s="1"/>
  <c r="I141" i="14"/>
  <c r="I165" i="14" s="1"/>
  <c r="J189" i="14" s="1"/>
  <c r="G141" i="14"/>
  <c r="G165" i="14" s="1"/>
  <c r="H189" i="14" s="1"/>
  <c r="E141" i="14"/>
  <c r="E165" i="14" s="1"/>
  <c r="F189" i="14" s="1"/>
  <c r="AF141" i="14"/>
  <c r="AF165" i="14" s="1"/>
  <c r="AG189" i="14" s="1"/>
  <c r="AD141" i="14"/>
  <c r="AD165" i="14" s="1"/>
  <c r="AE189" i="14" s="1"/>
  <c r="AB141" i="14"/>
  <c r="AB165" i="14" s="1"/>
  <c r="AC189" i="14" s="1"/>
  <c r="Z141" i="14"/>
  <c r="Z165" i="14" s="1"/>
  <c r="AA189" i="14" s="1"/>
  <c r="X141" i="14"/>
  <c r="X165" i="14" s="1"/>
  <c r="Y189" i="14" s="1"/>
  <c r="V141" i="14"/>
  <c r="V165" i="14" s="1"/>
  <c r="W189" i="14" s="1"/>
  <c r="T141" i="14"/>
  <c r="T165" i="14" s="1"/>
  <c r="U189" i="14" s="1"/>
  <c r="R141" i="14"/>
  <c r="R165" i="14" s="1"/>
  <c r="S189" i="14" s="1"/>
  <c r="P141" i="14"/>
  <c r="P165" i="14" s="1"/>
  <c r="Q189" i="14" s="1"/>
  <c r="N141" i="14"/>
  <c r="N165" i="14" s="1"/>
  <c r="O189" i="14" s="1"/>
  <c r="L141" i="14"/>
  <c r="L165" i="14" s="1"/>
  <c r="M189" i="14" s="1"/>
  <c r="J141" i="14"/>
  <c r="J165" i="14" s="1"/>
  <c r="K189" i="14" s="1"/>
  <c r="H141" i="14"/>
  <c r="H165" i="14" s="1"/>
  <c r="I189" i="14" s="1"/>
  <c r="F141" i="14"/>
  <c r="F165" i="14" s="1"/>
  <c r="G189" i="14" s="1"/>
  <c r="D141" i="14"/>
  <c r="D165" i="14" s="1"/>
  <c r="E189" i="14" s="1"/>
  <c r="AE137" i="14"/>
  <c r="AE161" i="14" s="1"/>
  <c r="AF185" i="14" s="1"/>
  <c r="AC137" i="14"/>
  <c r="AC161" i="14" s="1"/>
  <c r="AD185" i="14" s="1"/>
  <c r="AA137" i="14"/>
  <c r="AA161" i="14" s="1"/>
  <c r="AB185" i="14" s="1"/>
  <c r="Y137" i="14"/>
  <c r="Y161" i="14" s="1"/>
  <c r="Z185" i="14" s="1"/>
  <c r="W137" i="14"/>
  <c r="W161" i="14" s="1"/>
  <c r="X185" i="14" s="1"/>
  <c r="U137" i="14"/>
  <c r="U161" i="14" s="1"/>
  <c r="V185" i="14" s="1"/>
  <c r="S137" i="14"/>
  <c r="S161" i="14" s="1"/>
  <c r="T185" i="14" s="1"/>
  <c r="Q137" i="14"/>
  <c r="Q161" i="14" s="1"/>
  <c r="R185" i="14" s="1"/>
  <c r="O137" i="14"/>
  <c r="O161" i="14" s="1"/>
  <c r="P185" i="14" s="1"/>
  <c r="M137" i="14"/>
  <c r="M161" i="14" s="1"/>
  <c r="N185" i="14" s="1"/>
  <c r="K137" i="14"/>
  <c r="K161" i="14" s="1"/>
  <c r="L185" i="14" s="1"/>
  <c r="I137" i="14"/>
  <c r="I161" i="14" s="1"/>
  <c r="J185" i="14" s="1"/>
  <c r="G137" i="14"/>
  <c r="G161" i="14" s="1"/>
  <c r="H185" i="14" s="1"/>
  <c r="E137" i="14"/>
  <c r="E161" i="14" s="1"/>
  <c r="F185" i="14" s="1"/>
  <c r="AF137" i="14"/>
  <c r="AF161" i="14" s="1"/>
  <c r="AG185" i="14" s="1"/>
  <c r="AD137" i="14"/>
  <c r="AD161" i="14" s="1"/>
  <c r="AE185" i="14" s="1"/>
  <c r="AB137" i="14"/>
  <c r="AB161" i="14" s="1"/>
  <c r="AC185" i="14" s="1"/>
  <c r="Z137" i="14"/>
  <c r="Z161" i="14" s="1"/>
  <c r="AA185" i="14" s="1"/>
  <c r="X137" i="14"/>
  <c r="X161" i="14" s="1"/>
  <c r="Y185" i="14" s="1"/>
  <c r="V137" i="14"/>
  <c r="V161" i="14" s="1"/>
  <c r="W185" i="14" s="1"/>
  <c r="T137" i="14"/>
  <c r="T161" i="14" s="1"/>
  <c r="U185" i="14" s="1"/>
  <c r="R137" i="14"/>
  <c r="R161" i="14" s="1"/>
  <c r="S185" i="14" s="1"/>
  <c r="P137" i="14"/>
  <c r="P161" i="14" s="1"/>
  <c r="Q185" i="14" s="1"/>
  <c r="N137" i="14"/>
  <c r="N161" i="14" s="1"/>
  <c r="O185" i="14" s="1"/>
  <c r="L137" i="14"/>
  <c r="L161" i="14" s="1"/>
  <c r="M185" i="14" s="1"/>
  <c r="J137" i="14"/>
  <c r="J161" i="14" s="1"/>
  <c r="K185" i="14" s="1"/>
  <c r="H137" i="14"/>
  <c r="H161" i="14" s="1"/>
  <c r="I185" i="14" s="1"/>
  <c r="F137" i="14"/>
  <c r="F161" i="14" s="1"/>
  <c r="G185" i="14" s="1"/>
  <c r="D137" i="14"/>
  <c r="D161" i="14" s="1"/>
  <c r="E185" i="14" s="1"/>
  <c r="AE131" i="14"/>
  <c r="AE155" i="14" s="1"/>
  <c r="AF179" i="14" s="1"/>
  <c r="AC131" i="14"/>
  <c r="AC155" i="14" s="1"/>
  <c r="AD179" i="14" s="1"/>
  <c r="AA131" i="14"/>
  <c r="AA155" i="14" s="1"/>
  <c r="AB179" i="14" s="1"/>
  <c r="Y131" i="14"/>
  <c r="Y155" i="14" s="1"/>
  <c r="Z179" i="14" s="1"/>
  <c r="W131" i="14"/>
  <c r="W155" i="14" s="1"/>
  <c r="X179" i="14" s="1"/>
  <c r="U131" i="14"/>
  <c r="U155" i="14" s="1"/>
  <c r="V179" i="14" s="1"/>
  <c r="S131" i="14"/>
  <c r="S155" i="14" s="1"/>
  <c r="T179" i="14" s="1"/>
  <c r="Q131" i="14"/>
  <c r="Q155" i="14" s="1"/>
  <c r="R179" i="14" s="1"/>
  <c r="O131" i="14"/>
  <c r="O155" i="14" s="1"/>
  <c r="P179" i="14" s="1"/>
  <c r="M131" i="14"/>
  <c r="M155" i="14" s="1"/>
  <c r="N179" i="14" s="1"/>
  <c r="K131" i="14"/>
  <c r="K155" i="14" s="1"/>
  <c r="L179" i="14" s="1"/>
  <c r="I131" i="14"/>
  <c r="I155" i="14" s="1"/>
  <c r="J179" i="14" s="1"/>
  <c r="G131" i="14"/>
  <c r="G155" i="14" s="1"/>
  <c r="H179" i="14" s="1"/>
  <c r="E131" i="14"/>
  <c r="E155" i="14" s="1"/>
  <c r="F179" i="14" s="1"/>
  <c r="AF131" i="14"/>
  <c r="AD131" i="14"/>
  <c r="AD155" i="14" s="1"/>
  <c r="AE179" i="14" s="1"/>
  <c r="AB131" i="14"/>
  <c r="AB155" i="14" s="1"/>
  <c r="AC179" i="14" s="1"/>
  <c r="Z131" i="14"/>
  <c r="Z155" i="14" s="1"/>
  <c r="AA179" i="14" s="1"/>
  <c r="X131" i="14"/>
  <c r="X155" i="14" s="1"/>
  <c r="Y179" i="14" s="1"/>
  <c r="V131" i="14"/>
  <c r="V155" i="14" s="1"/>
  <c r="W179" i="14" s="1"/>
  <c r="T131" i="14"/>
  <c r="T155" i="14" s="1"/>
  <c r="U179" i="14" s="1"/>
  <c r="R131" i="14"/>
  <c r="R155" i="14" s="1"/>
  <c r="S179" i="14" s="1"/>
  <c r="P131" i="14"/>
  <c r="P155" i="14" s="1"/>
  <c r="Q179" i="14" s="1"/>
  <c r="N131" i="14"/>
  <c r="N155" i="14" s="1"/>
  <c r="O179" i="14" s="1"/>
  <c r="L131" i="14"/>
  <c r="L155" i="14" s="1"/>
  <c r="M179" i="14" s="1"/>
  <c r="J131" i="14"/>
  <c r="J155" i="14" s="1"/>
  <c r="K179" i="14" s="1"/>
  <c r="H131" i="14"/>
  <c r="H155" i="14" s="1"/>
  <c r="I179" i="14" s="1"/>
  <c r="F131" i="14"/>
  <c r="F155" i="14" s="1"/>
  <c r="G179" i="14" s="1"/>
  <c r="D131" i="14"/>
  <c r="D155" i="14" s="1"/>
  <c r="E179" i="14" s="1"/>
  <c r="AF110" i="14"/>
  <c r="AK103" i="37"/>
  <c r="AK99" i="37"/>
  <c r="AL98" i="37"/>
  <c r="AK100" i="37"/>
  <c r="AK102" i="37"/>
  <c r="AJ130" i="37"/>
  <c r="AJ129" i="37"/>
  <c r="AJ127" i="37"/>
  <c r="AJ126" i="37"/>
  <c r="AK125" i="37"/>
  <c r="AK176" i="37"/>
  <c r="AK175" i="37"/>
  <c r="AK173" i="37"/>
  <c r="AK172" i="37"/>
  <c r="AL171" i="37"/>
  <c r="AL178" i="37" s="1"/>
  <c r="AL112" i="37"/>
  <c r="AL111" i="37"/>
  <c r="AL109" i="37"/>
  <c r="AL108" i="37"/>
  <c r="AM107" i="37"/>
  <c r="R43" i="17"/>
  <c r="AE43" i="17"/>
  <c r="AD224" i="14"/>
  <c r="AD79" i="14"/>
  <c r="AD100" i="14" s="1"/>
  <c r="AH212" i="37"/>
  <c r="AH211" i="37"/>
  <c r="AH209" i="37"/>
  <c r="AH208" i="37"/>
  <c r="AI207" i="37"/>
  <c r="AD43" i="15"/>
  <c r="Q43" i="15"/>
  <c r="AI203" i="37"/>
  <c r="AI202" i="37"/>
  <c r="AI200" i="37"/>
  <c r="AI199" i="37"/>
  <c r="AJ198" i="37"/>
  <c r="AA121" i="27"/>
  <c r="AA120" i="27" s="1"/>
  <c r="AE159" i="14"/>
  <c r="AE231" i="14"/>
  <c r="AE86" i="14"/>
  <c r="AF39" i="14"/>
  <c r="AF87" i="14"/>
  <c r="AG49" i="14"/>
  <c r="AG96" i="14" s="1"/>
  <c r="AG48" i="14"/>
  <c r="AG47" i="14"/>
  <c r="AG94" i="14" s="1"/>
  <c r="AG46" i="14"/>
  <c r="AG45" i="14"/>
  <c r="AG92" i="14" s="1"/>
  <c r="AG44" i="14"/>
  <c r="AG43" i="14"/>
  <c r="AG90" i="14" s="1"/>
  <c r="AG42" i="14"/>
  <c r="AG41" i="14"/>
  <c r="AG88" i="14" s="1"/>
  <c r="AG40" i="14"/>
  <c r="AG38" i="14"/>
  <c r="AG85" i="14" s="1"/>
  <c r="AG37" i="14"/>
  <c r="AG36" i="14"/>
  <c r="AG83" i="14" s="1"/>
  <c r="AG35" i="14"/>
  <c r="AG34" i="14"/>
  <c r="AH31" i="14"/>
  <c r="AK183" i="37"/>
  <c r="AK186" i="37" s="1"/>
  <c r="AL76" i="37"/>
  <c r="AL75" i="37"/>
  <c r="AL73" i="37"/>
  <c r="AL72" i="37"/>
  <c r="AM71" i="37"/>
  <c r="AM78" i="37" s="1"/>
  <c r="AH219" i="37"/>
  <c r="AH222" i="37" s="1"/>
  <c r="AF45" i="8"/>
  <c r="AF144" i="14"/>
  <c r="AD144" i="14"/>
  <c r="AD168" i="14" s="1"/>
  <c r="AE192" i="14" s="1"/>
  <c r="AB144" i="14"/>
  <c r="AB168" i="14" s="1"/>
  <c r="AC192" i="14" s="1"/>
  <c r="Z144" i="14"/>
  <c r="Z168" i="14" s="1"/>
  <c r="AA192" i="14" s="1"/>
  <c r="AE144" i="14"/>
  <c r="AE168" i="14" s="1"/>
  <c r="AF192" i="14" s="1"/>
  <c r="AC144" i="14"/>
  <c r="AC168" i="14" s="1"/>
  <c r="AD192" i="14" s="1"/>
  <c r="AA144" i="14"/>
  <c r="AA168" i="14" s="1"/>
  <c r="AB192" i="14" s="1"/>
  <c r="Y144" i="14"/>
  <c r="Y168" i="14" s="1"/>
  <c r="Z192" i="14" s="1"/>
  <c r="W144" i="14"/>
  <c r="W168" i="14" s="1"/>
  <c r="X192" i="14" s="1"/>
  <c r="U144" i="14"/>
  <c r="U168" i="14" s="1"/>
  <c r="V192" i="14" s="1"/>
  <c r="S144" i="14"/>
  <c r="S168" i="14" s="1"/>
  <c r="T192" i="14" s="1"/>
  <c r="Q144" i="14"/>
  <c r="Q168" i="14" s="1"/>
  <c r="R192" i="14" s="1"/>
  <c r="O144" i="14"/>
  <c r="O168" i="14" s="1"/>
  <c r="P192" i="14" s="1"/>
  <c r="M144" i="14"/>
  <c r="M168" i="14" s="1"/>
  <c r="N192" i="14" s="1"/>
  <c r="K144" i="14"/>
  <c r="K168" i="14" s="1"/>
  <c r="L192" i="14" s="1"/>
  <c r="I144" i="14"/>
  <c r="I168" i="14" s="1"/>
  <c r="J192" i="14" s="1"/>
  <c r="G144" i="14"/>
  <c r="G168" i="14" s="1"/>
  <c r="H192" i="14" s="1"/>
  <c r="E144" i="14"/>
  <c r="E168" i="14" s="1"/>
  <c r="F192" i="14" s="1"/>
  <c r="V144" i="14"/>
  <c r="V168" i="14" s="1"/>
  <c r="W192" i="14" s="1"/>
  <c r="R144" i="14"/>
  <c r="R168" i="14" s="1"/>
  <c r="S192" i="14" s="1"/>
  <c r="N144" i="14"/>
  <c r="N168" i="14" s="1"/>
  <c r="O192" i="14" s="1"/>
  <c r="J144" i="14"/>
  <c r="J168" i="14" s="1"/>
  <c r="K192" i="14" s="1"/>
  <c r="F144" i="14"/>
  <c r="F168" i="14" s="1"/>
  <c r="G192" i="14" s="1"/>
  <c r="X144" i="14"/>
  <c r="X168" i="14" s="1"/>
  <c r="Y192" i="14" s="1"/>
  <c r="T144" i="14"/>
  <c r="T168" i="14" s="1"/>
  <c r="U192" i="14" s="1"/>
  <c r="P144" i="14"/>
  <c r="P168" i="14" s="1"/>
  <c r="Q192" i="14" s="1"/>
  <c r="L144" i="14"/>
  <c r="L168" i="14" s="1"/>
  <c r="M192" i="14" s="1"/>
  <c r="H144" i="14"/>
  <c r="H168" i="14" s="1"/>
  <c r="I192" i="14" s="1"/>
  <c r="D144" i="14"/>
  <c r="D168" i="14" s="1"/>
  <c r="E192" i="14" s="1"/>
  <c r="AF138" i="14"/>
  <c r="AD138" i="14"/>
  <c r="AD162" i="14" s="1"/>
  <c r="AE186" i="14" s="1"/>
  <c r="AB138" i="14"/>
  <c r="AB162" i="14" s="1"/>
  <c r="AC186" i="14" s="1"/>
  <c r="Z138" i="14"/>
  <c r="Z162" i="14" s="1"/>
  <c r="AA186" i="14" s="1"/>
  <c r="X138" i="14"/>
  <c r="X162" i="14" s="1"/>
  <c r="Y186" i="14" s="1"/>
  <c r="V138" i="14"/>
  <c r="V162" i="14" s="1"/>
  <c r="W186" i="14" s="1"/>
  <c r="T138" i="14"/>
  <c r="T162" i="14" s="1"/>
  <c r="U186" i="14" s="1"/>
  <c r="R138" i="14"/>
  <c r="R162" i="14" s="1"/>
  <c r="S186" i="14" s="1"/>
  <c r="P138" i="14"/>
  <c r="P162" i="14" s="1"/>
  <c r="Q186" i="14" s="1"/>
  <c r="N138" i="14"/>
  <c r="N162" i="14" s="1"/>
  <c r="O186" i="14" s="1"/>
  <c r="L138" i="14"/>
  <c r="L162" i="14" s="1"/>
  <c r="M186" i="14" s="1"/>
  <c r="J138" i="14"/>
  <c r="J162" i="14" s="1"/>
  <c r="K186" i="14" s="1"/>
  <c r="H138" i="14"/>
  <c r="H162" i="14" s="1"/>
  <c r="I186" i="14" s="1"/>
  <c r="F138" i="14"/>
  <c r="F162" i="14" s="1"/>
  <c r="G186" i="14" s="1"/>
  <c r="D138" i="14"/>
  <c r="D162" i="14" s="1"/>
  <c r="E186" i="14" s="1"/>
  <c r="AE138" i="14"/>
  <c r="AE162" i="14" s="1"/>
  <c r="AF186" i="14" s="1"/>
  <c r="AC138" i="14"/>
  <c r="AC162" i="14" s="1"/>
  <c r="AD186" i="14" s="1"/>
  <c r="AA138" i="14"/>
  <c r="AA162" i="14" s="1"/>
  <c r="AB186" i="14" s="1"/>
  <c r="Y138" i="14"/>
  <c r="Y162" i="14" s="1"/>
  <c r="Z186" i="14" s="1"/>
  <c r="W138" i="14"/>
  <c r="W162" i="14" s="1"/>
  <c r="X186" i="14" s="1"/>
  <c r="U138" i="14"/>
  <c r="U162" i="14" s="1"/>
  <c r="V186" i="14" s="1"/>
  <c r="S138" i="14"/>
  <c r="S162" i="14" s="1"/>
  <c r="T186" i="14" s="1"/>
  <c r="Q138" i="14"/>
  <c r="Q162" i="14" s="1"/>
  <c r="R186" i="14" s="1"/>
  <c r="O138" i="14"/>
  <c r="O162" i="14" s="1"/>
  <c r="P186" i="14" s="1"/>
  <c r="M138" i="14"/>
  <c r="M162" i="14" s="1"/>
  <c r="N186" i="14" s="1"/>
  <c r="K138" i="14"/>
  <c r="K162" i="14" s="1"/>
  <c r="L186" i="14" s="1"/>
  <c r="I138" i="14"/>
  <c r="I162" i="14" s="1"/>
  <c r="J186" i="14" s="1"/>
  <c r="G138" i="14"/>
  <c r="G162" i="14" s="1"/>
  <c r="H186" i="14" s="1"/>
  <c r="E138" i="14"/>
  <c r="E162" i="14" s="1"/>
  <c r="F186" i="14" s="1"/>
  <c r="AC110" i="14"/>
  <c r="AA110" i="14"/>
  <c r="Y110" i="14"/>
  <c r="W110" i="14"/>
  <c r="U110" i="14"/>
  <c r="S110" i="14"/>
  <c r="Q110" i="14"/>
  <c r="O110" i="14"/>
  <c r="M110" i="14"/>
  <c r="K110" i="14"/>
  <c r="I110" i="14"/>
  <c r="G110" i="14"/>
  <c r="E110" i="14"/>
  <c r="AF132" i="14"/>
  <c r="AF156" i="14" s="1"/>
  <c r="AG180" i="14" s="1"/>
  <c r="AD132" i="14"/>
  <c r="AD156" i="14" s="1"/>
  <c r="AE180" i="14" s="1"/>
  <c r="AB132" i="14"/>
  <c r="AB156" i="14" s="1"/>
  <c r="AC180" i="14" s="1"/>
  <c r="Z132" i="14"/>
  <c r="Z156" i="14" s="1"/>
  <c r="AA180" i="14" s="1"/>
  <c r="X132" i="14"/>
  <c r="X156" i="14" s="1"/>
  <c r="Y180" i="14" s="1"/>
  <c r="V132" i="14"/>
  <c r="V156" i="14" s="1"/>
  <c r="W180" i="14" s="1"/>
  <c r="T132" i="14"/>
  <c r="T156" i="14" s="1"/>
  <c r="U180" i="14" s="1"/>
  <c r="R132" i="14"/>
  <c r="R156" i="14" s="1"/>
  <c r="S180" i="14" s="1"/>
  <c r="P132" i="14"/>
  <c r="P156" i="14" s="1"/>
  <c r="Q180" i="14" s="1"/>
  <c r="N132" i="14"/>
  <c r="N156" i="14" s="1"/>
  <c r="O180" i="14" s="1"/>
  <c r="L132" i="14"/>
  <c r="L156" i="14" s="1"/>
  <c r="M180" i="14" s="1"/>
  <c r="J132" i="14"/>
  <c r="J156" i="14" s="1"/>
  <c r="K180" i="14" s="1"/>
  <c r="H132" i="14"/>
  <c r="H156" i="14" s="1"/>
  <c r="I180" i="14" s="1"/>
  <c r="F132" i="14"/>
  <c r="F156" i="14" s="1"/>
  <c r="G180" i="14" s="1"/>
  <c r="D132" i="14"/>
  <c r="D156" i="14" s="1"/>
  <c r="E180" i="14" s="1"/>
  <c r="AE132" i="14"/>
  <c r="AE156" i="14" s="1"/>
  <c r="AF180" i="14" s="1"/>
  <c r="AC132" i="14"/>
  <c r="AC156" i="14" s="1"/>
  <c r="AD180" i="14" s="1"/>
  <c r="AA132" i="14"/>
  <c r="AA156" i="14" s="1"/>
  <c r="AB180" i="14" s="1"/>
  <c r="Y132" i="14"/>
  <c r="Y156" i="14" s="1"/>
  <c r="Z180" i="14" s="1"/>
  <c r="W132" i="14"/>
  <c r="W156" i="14" s="1"/>
  <c r="X180" i="14" s="1"/>
  <c r="U132" i="14"/>
  <c r="U156" i="14" s="1"/>
  <c r="V180" i="14" s="1"/>
  <c r="S132" i="14"/>
  <c r="S156" i="14" s="1"/>
  <c r="T180" i="14" s="1"/>
  <c r="Q132" i="14"/>
  <c r="Q156" i="14" s="1"/>
  <c r="R180" i="14" s="1"/>
  <c r="O132" i="14"/>
  <c r="O156" i="14" s="1"/>
  <c r="P180" i="14" s="1"/>
  <c r="M132" i="14"/>
  <c r="M156" i="14" s="1"/>
  <c r="N180" i="14" s="1"/>
  <c r="K132" i="14"/>
  <c r="K156" i="14" s="1"/>
  <c r="L180" i="14" s="1"/>
  <c r="I132" i="14"/>
  <c r="I156" i="14" s="1"/>
  <c r="J180" i="14" s="1"/>
  <c r="G132" i="14"/>
  <c r="G156" i="14" s="1"/>
  <c r="H180" i="14" s="1"/>
  <c r="E132" i="14"/>
  <c r="E156" i="14" s="1"/>
  <c r="F180" i="14" s="1"/>
  <c r="AD103" i="14"/>
  <c r="AB103" i="14"/>
  <c r="Z103" i="14"/>
  <c r="X103" i="14"/>
  <c r="V103" i="14"/>
  <c r="T103" i="14"/>
  <c r="R103" i="14"/>
  <c r="P103" i="14"/>
  <c r="N103" i="14"/>
  <c r="L103" i="14"/>
  <c r="J103" i="14"/>
  <c r="H103" i="14"/>
  <c r="F103" i="14"/>
  <c r="AF128" i="14"/>
  <c r="AD128" i="14"/>
  <c r="AB128" i="14"/>
  <c r="Z128" i="14"/>
  <c r="X128" i="14"/>
  <c r="V128" i="14"/>
  <c r="T128" i="14"/>
  <c r="R128" i="14"/>
  <c r="P128" i="14"/>
  <c r="N128" i="14"/>
  <c r="L128" i="14"/>
  <c r="J128" i="14"/>
  <c r="H128" i="14"/>
  <c r="F128" i="14"/>
  <c r="D128" i="14"/>
  <c r="AE128" i="14"/>
  <c r="AC128" i="14"/>
  <c r="AA128" i="14"/>
  <c r="Y128" i="14"/>
  <c r="W128" i="14"/>
  <c r="U128" i="14"/>
  <c r="S128" i="14"/>
  <c r="Q128" i="14"/>
  <c r="O128" i="14"/>
  <c r="M128" i="14"/>
  <c r="K128" i="14"/>
  <c r="I128" i="14"/>
  <c r="G128" i="14"/>
  <c r="E128" i="14"/>
  <c r="D103" i="14"/>
  <c r="V68" i="38"/>
  <c r="V70" i="38" s="1"/>
  <c r="V59" i="38"/>
  <c r="V62" i="38"/>
  <c r="V80" i="38"/>
  <c r="V77" i="38"/>
  <c r="W19" i="8" s="1"/>
  <c r="W21" i="8" s="1"/>
  <c r="AD106" i="27"/>
  <c r="AD117" i="27" s="1"/>
  <c r="AD104" i="27"/>
  <c r="AD41" i="27" s="1"/>
  <c r="AD98" i="27"/>
  <c r="AD99" i="27" s="1"/>
  <c r="AF86" i="27"/>
  <c r="AF80" i="27"/>
  <c r="AF81" i="27" s="1"/>
  <c r="AF88" i="27"/>
  <c r="AE15" i="8"/>
  <c r="T88" i="38"/>
  <c r="AI135" i="37"/>
  <c r="AI142" i="37" s="1"/>
  <c r="AH140" i="37"/>
  <c r="AH139" i="37"/>
  <c r="AH137" i="37"/>
  <c r="AH136" i="37"/>
  <c r="AB137" i="27"/>
  <c r="AB129" i="27"/>
  <c r="AB130" i="27" s="1"/>
  <c r="AB139" i="27"/>
  <c r="AB121" i="27"/>
  <c r="AB120" i="27" s="1"/>
  <c r="AA132" i="27"/>
  <c r="AA131" i="27" s="1"/>
  <c r="AA148" i="27"/>
  <c r="AA115" i="27" s="1"/>
  <c r="O30" i="5" s="1"/>
  <c r="O29" i="5" s="1"/>
  <c r="AA140" i="27"/>
  <c r="AA141" i="27" s="1"/>
  <c r="J38" i="35"/>
  <c r="AF122" i="27"/>
  <c r="G39" i="35"/>
  <c r="H39" i="35"/>
  <c r="AE111" i="27"/>
  <c r="F41" i="35"/>
  <c r="A40" i="35"/>
  <c r="M37" i="35"/>
  <c r="AE125" i="27" s="1"/>
  <c r="AE114" i="27" s="1"/>
  <c r="AD32" i="8" s="1"/>
  <c r="AD30" i="8" s="1"/>
  <c r="L37" i="35"/>
  <c r="AE124" i="27" s="1"/>
  <c r="AE113" i="27" s="1"/>
  <c r="AC31" i="38" s="1"/>
  <c r="AF171" i="40" l="1"/>
  <c r="AF189" i="40"/>
  <c r="AF35" i="27"/>
  <c r="AE14" i="8"/>
  <c r="AG53" i="27"/>
  <c r="AE81" i="40"/>
  <c r="AE99" i="40" s="1"/>
  <c r="AD94" i="40"/>
  <c r="AF82" i="40"/>
  <c r="AF100" i="40" s="1"/>
  <c r="AH58" i="27"/>
  <c r="AH40" i="27" s="1"/>
  <c r="AG41" i="8" s="1"/>
  <c r="F40" i="29"/>
  <c r="G39" i="29"/>
  <c r="AG81" i="22"/>
  <c r="AG96" i="22" s="1"/>
  <c r="AM65" i="18"/>
  <c r="AM80" i="18" s="1"/>
  <c r="U64" i="27"/>
  <c r="U55" i="27" s="1"/>
  <c r="U37" i="27" s="1"/>
  <c r="U56" i="27"/>
  <c r="U38" i="27" s="1"/>
  <c r="AH57" i="27"/>
  <c r="AG31" i="8" s="1"/>
  <c r="V65" i="27"/>
  <c r="AG39" i="27"/>
  <c r="AG54" i="27"/>
  <c r="AG36" i="27" s="1"/>
  <c r="AG152" i="40"/>
  <c r="AG170" i="40" s="1"/>
  <c r="AG188" i="40" s="1"/>
  <c r="G39" i="28"/>
  <c r="F40" i="28" s="1"/>
  <c r="AG40" i="37"/>
  <c r="AF111" i="40"/>
  <c r="AI82" i="39"/>
  <c r="J40" i="29"/>
  <c r="J40" i="30"/>
  <c r="J40" i="28"/>
  <c r="AF147" i="40"/>
  <c r="AG93" i="39"/>
  <c r="L96" i="19"/>
  <c r="AH98" i="39"/>
  <c r="AH116" i="39" s="1"/>
  <c r="AE148" i="40"/>
  <c r="AE151" i="40"/>
  <c r="AB115" i="39"/>
  <c r="AB130" i="39" s="1"/>
  <c r="AA34" i="8" s="1"/>
  <c r="AD76" i="39"/>
  <c r="AD97" i="39"/>
  <c r="AC97" i="39"/>
  <c r="AC112" i="39" s="1"/>
  <c r="AB33" i="8" s="1"/>
  <c r="AC76" i="39"/>
  <c r="AH24" i="22"/>
  <c r="AH45" i="22"/>
  <c r="AD97" i="40"/>
  <c r="AD112" i="40" s="1"/>
  <c r="AF98" i="40"/>
  <c r="AE79" i="40"/>
  <c r="AH91" i="39"/>
  <c r="AG91" i="39"/>
  <c r="AG89" i="39"/>
  <c r="AH87" i="39"/>
  <c r="AG85" i="39"/>
  <c r="AG83" i="39"/>
  <c r="AH82" i="39"/>
  <c r="AH36" i="37"/>
  <c r="AA214" i="14"/>
  <c r="AG39" i="37"/>
  <c r="AF37" i="8"/>
  <c r="AF36" i="8" s="1"/>
  <c r="AC214" i="14"/>
  <c r="Y214" i="14"/>
  <c r="W214" i="14"/>
  <c r="S214" i="14"/>
  <c r="O214" i="14"/>
  <c r="K214" i="14"/>
  <c r="Q214" i="14"/>
  <c r="N214" i="14"/>
  <c r="AF214" i="14"/>
  <c r="AE238" i="14"/>
  <c r="AE214" i="14"/>
  <c r="AB214" i="14"/>
  <c r="Z214" i="14"/>
  <c r="V214" i="14"/>
  <c r="T214" i="14"/>
  <c r="P214" i="14"/>
  <c r="M214" i="14"/>
  <c r="F214" i="14"/>
  <c r="AH112" i="14"/>
  <c r="AH114" i="14"/>
  <c r="AH115" i="14"/>
  <c r="AH139" i="14" s="1"/>
  <c r="AH116" i="14"/>
  <c r="AH117" i="14"/>
  <c r="AH113" i="14"/>
  <c r="AH118" i="14"/>
  <c r="AH142" i="14" s="1"/>
  <c r="AH119" i="14"/>
  <c r="AH143" i="14" s="1"/>
  <c r="AH120" i="14"/>
  <c r="E238" i="14"/>
  <c r="E214" i="14"/>
  <c r="F238" i="14"/>
  <c r="H214" i="14"/>
  <c r="H238" i="14"/>
  <c r="G214" i="14"/>
  <c r="G238" i="14"/>
  <c r="I214" i="14"/>
  <c r="I238" i="14"/>
  <c r="J238" i="14"/>
  <c r="J214" i="14"/>
  <c r="K238" i="14"/>
  <c r="L238" i="14"/>
  <c r="L214" i="14"/>
  <c r="M238" i="14"/>
  <c r="N238" i="14"/>
  <c r="O238" i="14"/>
  <c r="P238" i="14"/>
  <c r="R214" i="14"/>
  <c r="Q238" i="14"/>
  <c r="R238" i="14"/>
  <c r="S238" i="14"/>
  <c r="U214" i="14"/>
  <c r="T238" i="14"/>
  <c r="U238" i="14"/>
  <c r="V238" i="14"/>
  <c r="X238" i="14"/>
  <c r="X214" i="14"/>
  <c r="W238" i="14"/>
  <c r="Y238" i="14"/>
  <c r="Z238" i="14"/>
  <c r="AA238" i="14"/>
  <c r="AB238" i="14"/>
  <c r="AD214" i="14"/>
  <c r="AC238" i="14"/>
  <c r="AD238" i="14"/>
  <c r="J40" i="32"/>
  <c r="J40" i="31"/>
  <c r="AH28" i="37"/>
  <c r="AH38" i="8" s="1"/>
  <c r="AD37" i="38"/>
  <c r="AD52" i="38" s="1"/>
  <c r="AG66" i="40"/>
  <c r="AG102" i="40" s="1"/>
  <c r="U88" i="38"/>
  <c r="U91" i="38" s="1"/>
  <c r="AE76" i="40"/>
  <c r="AF40" i="40"/>
  <c r="AE37" i="38" s="1"/>
  <c r="AF63" i="40"/>
  <c r="AG62" i="40"/>
  <c r="AG80" i="40" s="1"/>
  <c r="AF41" i="37"/>
  <c r="AH24" i="37"/>
  <c r="AI35" i="37" s="1"/>
  <c r="AI40" i="8" s="1"/>
  <c r="AH158" i="27"/>
  <c r="AG151" i="27"/>
  <c r="AF15" i="8" s="1"/>
  <c r="F124" i="14"/>
  <c r="V124" i="14"/>
  <c r="AD124" i="14"/>
  <c r="D124" i="14"/>
  <c r="N124" i="14"/>
  <c r="J124" i="14"/>
  <c r="R124" i="14"/>
  <c r="Z124" i="14"/>
  <c r="AK72" i="40"/>
  <c r="AK108" i="40" s="1"/>
  <c r="AG69" i="40"/>
  <c r="AG105" i="40" s="1"/>
  <c r="AF61" i="40"/>
  <c r="AD43" i="39"/>
  <c r="AH164" i="27"/>
  <c r="AH153" i="27" s="1"/>
  <c r="AE127" i="14"/>
  <c r="AF127" i="14"/>
  <c r="H124" i="14"/>
  <c r="L124" i="14"/>
  <c r="P124" i="14"/>
  <c r="T124" i="14"/>
  <c r="X124" i="14"/>
  <c r="AB124" i="14"/>
  <c r="AG22" i="37"/>
  <c r="AG37" i="8" s="1"/>
  <c r="AG36" i="8" s="1"/>
  <c r="AH161" i="27"/>
  <c r="AG152" i="27"/>
  <c r="J41" i="46"/>
  <c r="M41" i="46" s="1"/>
  <c r="AJ32" i="22"/>
  <c r="BB49" i="3"/>
  <c r="AB49" i="3"/>
  <c r="AJ28" i="22"/>
  <c r="AJ46" i="22" s="1"/>
  <c r="AJ82" i="22" s="1"/>
  <c r="BB45" i="3"/>
  <c r="AB45" i="3"/>
  <c r="E41" i="29"/>
  <c r="I41" i="29" s="1"/>
  <c r="D42" i="29"/>
  <c r="H41" i="29"/>
  <c r="AG68" i="40"/>
  <c r="AG104" i="40" s="1"/>
  <c r="AG64" i="40"/>
  <c r="AE25" i="39"/>
  <c r="AE40" i="39" s="1"/>
  <c r="AC33" i="38" s="1"/>
  <c r="AE22" i="39"/>
  <c r="AC58" i="39"/>
  <c r="AC79" i="39"/>
  <c r="AC94" i="39" s="1"/>
  <c r="AN40" i="22"/>
  <c r="AT75" i="3"/>
  <c r="T75" i="3"/>
  <c r="AN36" i="22"/>
  <c r="AT71" i="3"/>
  <c r="T71" i="3"/>
  <c r="AF133" i="40"/>
  <c r="AD52" i="15"/>
  <c r="AR52" i="15" s="1"/>
  <c r="AH28" i="40"/>
  <c r="AH136" i="40" s="1"/>
  <c r="D43" i="46"/>
  <c r="E42" i="46"/>
  <c r="I42" i="46" s="1"/>
  <c r="O58" i="3"/>
  <c r="AN61" i="18"/>
  <c r="AN59" i="18"/>
  <c r="O56" i="3"/>
  <c r="O54" i="3"/>
  <c r="AN57" i="18"/>
  <c r="AN38" i="22"/>
  <c r="AT73" i="3"/>
  <c r="T73" i="3"/>
  <c r="AC50" i="15"/>
  <c r="AQ50" i="15" s="1"/>
  <c r="AF73" i="40"/>
  <c r="AF109" i="40" s="1"/>
  <c r="F43" i="45"/>
  <c r="A42" i="45"/>
  <c r="AN51" i="18"/>
  <c r="O48" i="3"/>
  <c r="D44" i="45"/>
  <c r="E43" i="45"/>
  <c r="I43" i="45" s="1"/>
  <c r="AO55" i="18"/>
  <c r="P52" i="3"/>
  <c r="AO54" i="18"/>
  <c r="P51" i="3"/>
  <c r="AJ30" i="22"/>
  <c r="AJ48" i="22" s="1"/>
  <c r="AJ84" i="22" s="1"/>
  <c r="BB47" i="3"/>
  <c r="AB47" i="3"/>
  <c r="AG39" i="40"/>
  <c r="AG147" i="40" s="1"/>
  <c r="AG35" i="40"/>
  <c r="AG143" i="40" s="1"/>
  <c r="D45" i="35"/>
  <c r="E44" i="35"/>
  <c r="I44" i="35" s="1"/>
  <c r="O46" i="3"/>
  <c r="AN67" i="18"/>
  <c r="O50" i="3"/>
  <c r="AN53" i="18"/>
  <c r="AI12" i="40"/>
  <c r="AN49" i="3"/>
  <c r="AE49" i="15" s="1"/>
  <c r="AS49" i="15" s="1"/>
  <c r="AJ12" i="39" s="1"/>
  <c r="AJ30" i="39" s="1"/>
  <c r="AJ48" i="39" s="1"/>
  <c r="E41" i="30"/>
  <c r="I41" i="30" s="1"/>
  <c r="D42" i="30"/>
  <c r="H41" i="30"/>
  <c r="AF71" i="40"/>
  <c r="AF107" i="40" s="1"/>
  <c r="AM20" i="40"/>
  <c r="AR57" i="3"/>
  <c r="E57" i="3"/>
  <c r="L98" i="19"/>
  <c r="AM16" i="40"/>
  <c r="AR53" i="3"/>
  <c r="E53" i="3"/>
  <c r="L94" i="19"/>
  <c r="AI9" i="22"/>
  <c r="Q59" i="15"/>
  <c r="AF67" i="40"/>
  <c r="AF103" i="40" s="1"/>
  <c r="AC48" i="15"/>
  <c r="AQ48" i="15" s="1"/>
  <c r="AH19" i="40"/>
  <c r="AM56" i="3"/>
  <c r="AK74" i="40"/>
  <c r="AK110" i="40" s="1"/>
  <c r="AK70" i="40"/>
  <c r="AK106" i="40" s="1"/>
  <c r="AL59" i="3"/>
  <c r="AC44" i="15"/>
  <c r="AC46" i="15"/>
  <c r="AQ46" i="15" s="1"/>
  <c r="AF65" i="40"/>
  <c r="AF101" i="40" s="1"/>
  <c r="AD45" i="15"/>
  <c r="AR45" i="15" s="1"/>
  <c r="E41" i="28"/>
  <c r="I41" i="28" s="1"/>
  <c r="D42" i="28"/>
  <c r="H41" i="28"/>
  <c r="AH11" i="40"/>
  <c r="AM48" i="3"/>
  <c r="AD48" i="15" s="1"/>
  <c r="AR48" i="15" s="1"/>
  <c r="AI11" i="39" s="1"/>
  <c r="AI29" i="39" s="1"/>
  <c r="AI47" i="39" s="1"/>
  <c r="AI14" i="40"/>
  <c r="AN51" i="3"/>
  <c r="BA44" i="3"/>
  <c r="AA44" i="3"/>
  <c r="AI27" i="22"/>
  <c r="N59" i="3"/>
  <c r="AH7" i="40"/>
  <c r="Z59" i="3"/>
  <c r="AM44" i="3"/>
  <c r="AC52" i="38"/>
  <c r="AO52" i="18"/>
  <c r="P49" i="3"/>
  <c r="AO66" i="18"/>
  <c r="P45" i="3"/>
  <c r="AO59" i="15"/>
  <c r="AF7" i="39"/>
  <c r="E41" i="31"/>
  <c r="I41" i="31" s="1"/>
  <c r="D42" i="31"/>
  <c r="H41" i="31"/>
  <c r="AT60" i="18"/>
  <c r="H75" i="3"/>
  <c r="AT56" i="18"/>
  <c r="H71" i="3"/>
  <c r="AB59" i="15"/>
  <c r="AP44" i="15"/>
  <c r="AH33" i="40"/>
  <c r="AH141" i="40" s="1"/>
  <c r="AI41" i="22"/>
  <c r="BA58" i="3"/>
  <c r="AA58" i="3"/>
  <c r="AI39" i="22"/>
  <c r="BA56" i="3"/>
  <c r="AA56" i="3"/>
  <c r="AI37" i="22"/>
  <c r="BA54" i="3"/>
  <c r="AA54" i="3"/>
  <c r="AT58" i="18"/>
  <c r="H73" i="3"/>
  <c r="AG31" i="40"/>
  <c r="AG139" i="40" s="1"/>
  <c r="AL38" i="40"/>
  <c r="AL146" i="40" s="1"/>
  <c r="H41" i="45"/>
  <c r="J41" i="45" s="1"/>
  <c r="G41" i="45"/>
  <c r="AL34" i="40"/>
  <c r="AL142" i="40" s="1"/>
  <c r="BA48" i="3"/>
  <c r="AA48" i="3"/>
  <c r="AI31" i="22"/>
  <c r="AJ35" i="22"/>
  <c r="BB52" i="3"/>
  <c r="AB52" i="3"/>
  <c r="AJ34" i="22"/>
  <c r="BB51" i="3"/>
  <c r="AB51" i="3"/>
  <c r="AO68" i="18"/>
  <c r="P47" i="3"/>
  <c r="AC54" i="15"/>
  <c r="AQ54" i="15" s="1"/>
  <c r="E41" i="32"/>
  <c r="I41" i="32" s="1"/>
  <c r="D42" i="32"/>
  <c r="H41" i="32"/>
  <c r="BA46" i="3"/>
  <c r="AA46" i="3"/>
  <c r="AI29" i="22"/>
  <c r="AI47" i="22" s="1"/>
  <c r="AI83" i="22" s="1"/>
  <c r="BA50" i="3"/>
  <c r="AA50" i="3"/>
  <c r="AI33" i="22"/>
  <c r="AI8" i="40"/>
  <c r="AN45" i="3"/>
  <c r="AE45" i="15" s="1"/>
  <c r="AS45" i="15" s="1"/>
  <c r="AJ8" i="39" s="1"/>
  <c r="AJ26" i="39" s="1"/>
  <c r="AJ44" i="39" s="1"/>
  <c r="AH14" i="39"/>
  <c r="AH32" i="39" s="1"/>
  <c r="AH50" i="39" s="1"/>
  <c r="AH86" i="39" s="1"/>
  <c r="AM44" i="18"/>
  <c r="AN29" i="18"/>
  <c r="R44" i="15"/>
  <c r="AG29" i="40"/>
  <c r="AG137" i="40" s="1"/>
  <c r="AH32" i="40"/>
  <c r="AH140" i="40" s="1"/>
  <c r="AH21" i="40"/>
  <c r="AM58" i="3"/>
  <c r="AH17" i="40"/>
  <c r="AM54" i="3"/>
  <c r="AD54" i="15" s="1"/>
  <c r="AR54" i="15" s="1"/>
  <c r="AI17" i="39" s="1"/>
  <c r="AI35" i="39" s="1"/>
  <c r="AI53" i="39" s="1"/>
  <c r="AM18" i="40"/>
  <c r="AR55" i="3"/>
  <c r="E55" i="3"/>
  <c r="AG22" i="40"/>
  <c r="AG25" i="40"/>
  <c r="AG133" i="40" s="1"/>
  <c r="AG151" i="40" s="1"/>
  <c r="AG27" i="40"/>
  <c r="AG135" i="40" s="1"/>
  <c r="AG153" i="40" s="1"/>
  <c r="AG171" i="40" s="1"/>
  <c r="AG189" i="40" s="1"/>
  <c r="AH30" i="40"/>
  <c r="AH138" i="40" s="1"/>
  <c r="AH26" i="40"/>
  <c r="AH134" i="40" s="1"/>
  <c r="L40" i="45"/>
  <c r="M40" i="45"/>
  <c r="AN52" i="3"/>
  <c r="AE52" i="15" s="1"/>
  <c r="AS52" i="15" s="1"/>
  <c r="AJ15" i="39" s="1"/>
  <c r="AJ33" i="39" s="1"/>
  <c r="AJ51" i="39" s="1"/>
  <c r="AI15" i="40"/>
  <c r="AH12" i="39"/>
  <c r="AH30" i="39" s="1"/>
  <c r="AH48" i="39" s="1"/>
  <c r="AH84" i="39" s="1"/>
  <c r="AI10" i="40"/>
  <c r="AN47" i="3"/>
  <c r="AE47" i="15" s="1"/>
  <c r="AS47" i="15" s="1"/>
  <c r="AJ10" i="39" s="1"/>
  <c r="AJ28" i="39" s="1"/>
  <c r="AJ46" i="39" s="1"/>
  <c r="AJ82" i="39" s="1"/>
  <c r="AG37" i="40"/>
  <c r="AG145" i="40" s="1"/>
  <c r="AL36" i="40"/>
  <c r="AL144" i="40" s="1"/>
  <c r="AM62" i="18"/>
  <c r="O44" i="3"/>
  <c r="AZ59" i="3"/>
  <c r="AH42" i="22"/>
  <c r="AH9" i="40"/>
  <c r="AM46" i="3"/>
  <c r="AD46" i="15" s="1"/>
  <c r="AR46" i="15" s="1"/>
  <c r="AI9" i="39" s="1"/>
  <c r="AI27" i="39" s="1"/>
  <c r="AI45" i="39" s="1"/>
  <c r="AH13" i="40"/>
  <c r="AM50" i="3"/>
  <c r="AD50" i="15" s="1"/>
  <c r="AR50" i="15" s="1"/>
  <c r="AI13" i="39" s="1"/>
  <c r="AI31" i="39" s="1"/>
  <c r="AI49" i="39" s="1"/>
  <c r="AE237" i="14"/>
  <c r="AG103" i="14"/>
  <c r="AH21" i="37"/>
  <c r="AE235" i="14"/>
  <c r="G42" i="46"/>
  <c r="H42" i="46"/>
  <c r="J42" i="46" s="1"/>
  <c r="AH23" i="37"/>
  <c r="AI28" i="37" s="1"/>
  <c r="AI38" i="8" s="1"/>
  <c r="F44" i="46"/>
  <c r="A43" i="46"/>
  <c r="L41" i="46"/>
  <c r="AE233" i="14"/>
  <c r="AE239" i="14"/>
  <c r="AI27" i="27"/>
  <c r="AH12" i="8" s="1"/>
  <c r="AE225" i="14"/>
  <c r="F47" i="32"/>
  <c r="G46" i="32"/>
  <c r="AH210" i="37"/>
  <c r="AH213" i="37" s="1"/>
  <c r="AH8" i="27"/>
  <c r="AI9" i="27"/>
  <c r="AH9" i="8" s="1"/>
  <c r="AH112" i="27"/>
  <c r="AG42" i="8" s="1"/>
  <c r="G43" i="31"/>
  <c r="F44" i="31"/>
  <c r="G44" i="30"/>
  <c r="F45" i="30"/>
  <c r="AF235" i="14"/>
  <c r="AF239" i="14"/>
  <c r="AK65" i="37"/>
  <c r="AK68" i="37" s="1"/>
  <c r="AI15" i="27"/>
  <c r="AH10" i="8" s="1"/>
  <c r="AH20" i="37"/>
  <c r="AI34" i="37" s="1"/>
  <c r="AK174" i="37"/>
  <c r="AK177" i="37" s="1"/>
  <c r="Z142" i="27"/>
  <c r="Z109" i="27" s="1"/>
  <c r="AJ92" i="37"/>
  <c r="AJ95" i="37" s="1"/>
  <c r="AI21" i="27"/>
  <c r="AH11" i="8" s="1"/>
  <c r="AH63" i="27"/>
  <c r="AF233" i="14"/>
  <c r="AF237" i="14"/>
  <c r="AI83" i="37"/>
  <c r="AI86" i="37" s="1"/>
  <c r="AI119" i="37"/>
  <c r="AI122" i="37" s="1"/>
  <c r="W25" i="38"/>
  <c r="X35" i="8" s="1"/>
  <c r="AI20" i="38"/>
  <c r="AJ12" i="37"/>
  <c r="AK16" i="37"/>
  <c r="O49" i="5"/>
  <c r="AK9" i="37"/>
  <c r="O40" i="5"/>
  <c r="AJ8" i="37"/>
  <c r="N39" i="5"/>
  <c r="AK11" i="37"/>
  <c r="O42" i="5"/>
  <c r="AJ10" i="37"/>
  <c r="N41" i="5"/>
  <c r="AK14" i="37"/>
  <c r="O47" i="5"/>
  <c r="AK7" i="37"/>
  <c r="O38" i="5"/>
  <c r="AJ15" i="37"/>
  <c r="N48" i="5"/>
  <c r="AD127" i="14"/>
  <c r="AF226" i="14"/>
  <c r="O35" i="5"/>
  <c r="Y21" i="38"/>
  <c r="Z13" i="37"/>
  <c r="Z17" i="37" s="1"/>
  <c r="Y19" i="38" s="1"/>
  <c r="AA143" i="27"/>
  <c r="AA110" i="27" s="1"/>
  <c r="AB148" i="27"/>
  <c r="AB115" i="27" s="1"/>
  <c r="P30" i="5" s="1"/>
  <c r="AB140" i="27"/>
  <c r="AB141" i="27" s="1"/>
  <c r="AI140" i="37"/>
  <c r="AI139" i="37"/>
  <c r="AI137" i="37"/>
  <c r="AI136" i="37"/>
  <c r="AJ135" i="37"/>
  <c r="AJ142" i="37" s="1"/>
  <c r="AF95" i="27"/>
  <c r="AF89" i="27"/>
  <c r="AF90" i="27" s="1"/>
  <c r="AF97" i="27"/>
  <c r="E127" i="14"/>
  <c r="E152" i="14"/>
  <c r="E151" i="14" s="1"/>
  <c r="I127" i="14"/>
  <c r="I152" i="14"/>
  <c r="I151" i="14" s="1"/>
  <c r="M127" i="14"/>
  <c r="M152" i="14"/>
  <c r="M151" i="14" s="1"/>
  <c r="Q127" i="14"/>
  <c r="Q152" i="14"/>
  <c r="Q151" i="14" s="1"/>
  <c r="U127" i="14"/>
  <c r="U152" i="14"/>
  <c r="U151" i="14" s="1"/>
  <c r="Y127" i="14"/>
  <c r="Y152" i="14"/>
  <c r="Y151" i="14" s="1"/>
  <c r="AC127" i="14"/>
  <c r="AC152" i="14"/>
  <c r="AC151" i="14" s="1"/>
  <c r="D127" i="14"/>
  <c r="D152" i="14"/>
  <c r="D151" i="14" s="1"/>
  <c r="H127" i="14"/>
  <c r="H152" i="14"/>
  <c r="H151" i="14" s="1"/>
  <c r="L127" i="14"/>
  <c r="L152" i="14"/>
  <c r="L151" i="14" s="1"/>
  <c r="P127" i="14"/>
  <c r="P152" i="14"/>
  <c r="P151" i="14" s="1"/>
  <c r="T127" i="14"/>
  <c r="T152" i="14"/>
  <c r="T151" i="14" s="1"/>
  <c r="X127" i="14"/>
  <c r="X152" i="14"/>
  <c r="X151" i="14" s="1"/>
  <c r="AB127" i="14"/>
  <c r="AB152" i="14"/>
  <c r="AB151" i="14" s="1"/>
  <c r="AE210" i="14"/>
  <c r="AC210" i="14"/>
  <c r="AA210" i="14"/>
  <c r="Y210" i="14"/>
  <c r="W210" i="14"/>
  <c r="U210" i="14"/>
  <c r="S210" i="14"/>
  <c r="Q210" i="14"/>
  <c r="O210" i="14"/>
  <c r="M210" i="14"/>
  <c r="K210" i="14"/>
  <c r="I210" i="14"/>
  <c r="G210" i="14"/>
  <c r="E210" i="14"/>
  <c r="AF210" i="14"/>
  <c r="AD210" i="14"/>
  <c r="AB210" i="14"/>
  <c r="Z210" i="14"/>
  <c r="X210" i="14"/>
  <c r="V210" i="14"/>
  <c r="T210" i="14"/>
  <c r="R210" i="14"/>
  <c r="P210" i="14"/>
  <c r="N210" i="14"/>
  <c r="L210" i="14"/>
  <c r="J210" i="14"/>
  <c r="H210" i="14"/>
  <c r="F210" i="14"/>
  <c r="E234" i="14"/>
  <c r="G234" i="14"/>
  <c r="F234" i="14"/>
  <c r="H234" i="14"/>
  <c r="I234" i="14"/>
  <c r="J234" i="14"/>
  <c r="K234" i="14"/>
  <c r="L234" i="14"/>
  <c r="M234" i="14"/>
  <c r="N234" i="14"/>
  <c r="O234" i="14"/>
  <c r="P234" i="14"/>
  <c r="Q234" i="14"/>
  <c r="R234" i="14"/>
  <c r="T234" i="14"/>
  <c r="S234" i="14"/>
  <c r="U234" i="14"/>
  <c r="W234" i="14"/>
  <c r="V234" i="14"/>
  <c r="X234" i="14"/>
  <c r="Y234" i="14"/>
  <c r="Z234" i="14"/>
  <c r="AA234" i="14"/>
  <c r="AB234" i="14"/>
  <c r="AC234" i="14"/>
  <c r="AD234" i="14"/>
  <c r="AE234" i="14"/>
  <c r="AE216" i="14"/>
  <c r="AC216" i="14"/>
  <c r="AA216" i="14"/>
  <c r="Y216" i="14"/>
  <c r="W216" i="14"/>
  <c r="U216" i="14"/>
  <c r="S216" i="14"/>
  <c r="Q216" i="14"/>
  <c r="O216" i="14"/>
  <c r="M216" i="14"/>
  <c r="K216" i="14"/>
  <c r="I216" i="14"/>
  <c r="G216" i="14"/>
  <c r="E216" i="14"/>
  <c r="AF216" i="14"/>
  <c r="AD216" i="14"/>
  <c r="AB216" i="14"/>
  <c r="Z216" i="14"/>
  <c r="X216" i="14"/>
  <c r="V216" i="14"/>
  <c r="T216" i="14"/>
  <c r="R216" i="14"/>
  <c r="P216" i="14"/>
  <c r="N216" i="14"/>
  <c r="L216" i="14"/>
  <c r="J216" i="14"/>
  <c r="H216" i="14"/>
  <c r="F216" i="14"/>
  <c r="F240" i="14"/>
  <c r="E240" i="14"/>
  <c r="G240" i="14"/>
  <c r="H240" i="14"/>
  <c r="I240" i="14"/>
  <c r="J240" i="14"/>
  <c r="L240" i="14"/>
  <c r="K240" i="14"/>
  <c r="M240" i="14"/>
  <c r="N240" i="14"/>
  <c r="O240" i="14"/>
  <c r="P240" i="14"/>
  <c r="Q240" i="14"/>
  <c r="R240" i="14"/>
  <c r="T240" i="14"/>
  <c r="S240" i="14"/>
  <c r="U240" i="14"/>
  <c r="W240" i="14"/>
  <c r="V240" i="14"/>
  <c r="X240" i="14"/>
  <c r="Y240" i="14"/>
  <c r="Z240" i="14"/>
  <c r="AA240" i="14"/>
  <c r="AB240" i="14"/>
  <c r="AC240" i="14"/>
  <c r="AD240" i="14"/>
  <c r="AE240" i="14"/>
  <c r="AG33" i="14"/>
  <c r="AG81" i="14"/>
  <c r="AG155" i="14"/>
  <c r="AH179" i="14" s="1"/>
  <c r="AG160" i="14"/>
  <c r="AH184" i="14" s="1"/>
  <c r="AG162" i="14"/>
  <c r="AH186" i="14" s="1"/>
  <c r="AG164" i="14"/>
  <c r="AH188" i="14" s="1"/>
  <c r="AG166" i="14"/>
  <c r="AH190" i="14" s="1"/>
  <c r="AG168" i="14"/>
  <c r="AH192" i="14" s="1"/>
  <c r="AK198" i="37"/>
  <c r="AJ203" i="37"/>
  <c r="AJ202" i="37"/>
  <c r="AJ200" i="37"/>
  <c r="AJ199" i="37"/>
  <c r="AI201" i="37"/>
  <c r="AI204" i="37" s="1"/>
  <c r="AD152" i="14"/>
  <c r="AD151" i="14" s="1"/>
  <c r="AF43" i="17"/>
  <c r="S43" i="17"/>
  <c r="AN107" i="37"/>
  <c r="AM112" i="37"/>
  <c r="AM111" i="37"/>
  <c r="AM109" i="37"/>
  <c r="AM108" i="37"/>
  <c r="AL110" i="37"/>
  <c r="AL113" i="37" s="1"/>
  <c r="AL125" i="37"/>
  <c r="AK130" i="37"/>
  <c r="AK129" i="37"/>
  <c r="AK127" i="37"/>
  <c r="AK126" i="37"/>
  <c r="AJ128" i="37"/>
  <c r="AJ131" i="37" s="1"/>
  <c r="AK101" i="37"/>
  <c r="AK104" i="37" s="1"/>
  <c r="AF175" i="14"/>
  <c r="V83" i="38"/>
  <c r="S91" i="38"/>
  <c r="S94" i="38"/>
  <c r="AM62" i="37"/>
  <c r="AM69" i="37" s="1"/>
  <c r="AL67" i="37"/>
  <c r="AL66" i="37"/>
  <c r="AL64" i="37"/>
  <c r="AL63" i="37"/>
  <c r="G124" i="14"/>
  <c r="K124" i="14"/>
  <c r="O124" i="14"/>
  <c r="S124" i="14"/>
  <c r="W124" i="14"/>
  <c r="AA124" i="14"/>
  <c r="AF202" i="14"/>
  <c r="AD202" i="14"/>
  <c r="AB202" i="14"/>
  <c r="Z202" i="14"/>
  <c r="X202" i="14"/>
  <c r="V202" i="14"/>
  <c r="T202" i="14"/>
  <c r="R202" i="14"/>
  <c r="P202" i="14"/>
  <c r="N202" i="14"/>
  <c r="L202" i="14"/>
  <c r="J202" i="14"/>
  <c r="H202" i="14"/>
  <c r="F202" i="14"/>
  <c r="AG202" i="14"/>
  <c r="AE202" i="14"/>
  <c r="AC202" i="14"/>
  <c r="AA202" i="14"/>
  <c r="Y202" i="14"/>
  <c r="W202" i="14"/>
  <c r="U202" i="14"/>
  <c r="S202" i="14"/>
  <c r="Q202" i="14"/>
  <c r="O202" i="14"/>
  <c r="M202" i="14"/>
  <c r="K202" i="14"/>
  <c r="I202" i="14"/>
  <c r="G202" i="14"/>
  <c r="E202" i="14"/>
  <c r="E226" i="14"/>
  <c r="G226" i="14"/>
  <c r="F226" i="14"/>
  <c r="H226" i="14"/>
  <c r="J226" i="14"/>
  <c r="I226" i="14"/>
  <c r="L226" i="14"/>
  <c r="K226" i="14"/>
  <c r="M226" i="14"/>
  <c r="N226" i="14"/>
  <c r="O226" i="14"/>
  <c r="Q226" i="14"/>
  <c r="P226" i="14"/>
  <c r="R226" i="14"/>
  <c r="T226" i="14"/>
  <c r="S226" i="14"/>
  <c r="U226" i="14"/>
  <c r="V226" i="14"/>
  <c r="X226" i="14"/>
  <c r="W226" i="14"/>
  <c r="Y226" i="14"/>
  <c r="Z226" i="14"/>
  <c r="AA226" i="14"/>
  <c r="AC226" i="14"/>
  <c r="AB226" i="14"/>
  <c r="AD226" i="14"/>
  <c r="E134" i="14"/>
  <c r="E160" i="14"/>
  <c r="I134" i="14"/>
  <c r="I160" i="14"/>
  <c r="M134" i="14"/>
  <c r="M160" i="14"/>
  <c r="Q134" i="14"/>
  <c r="Q160" i="14"/>
  <c r="U134" i="14"/>
  <c r="U160" i="14"/>
  <c r="Y134" i="14"/>
  <c r="Y160" i="14"/>
  <c r="AC134" i="14"/>
  <c r="AC160" i="14"/>
  <c r="F134" i="14"/>
  <c r="F160" i="14"/>
  <c r="J134" i="14"/>
  <c r="J160" i="14"/>
  <c r="N134" i="14"/>
  <c r="N160" i="14"/>
  <c r="R134" i="14"/>
  <c r="R160" i="14"/>
  <c r="V134" i="14"/>
  <c r="V160" i="14"/>
  <c r="Z134" i="14"/>
  <c r="Z160" i="14"/>
  <c r="AD134" i="14"/>
  <c r="AD160" i="14"/>
  <c r="AE212" i="14"/>
  <c r="AC212" i="14"/>
  <c r="AA212" i="14"/>
  <c r="Y212" i="14"/>
  <c r="W212" i="14"/>
  <c r="U212" i="14"/>
  <c r="S212" i="14"/>
  <c r="Q212" i="14"/>
  <c r="O212" i="14"/>
  <c r="M212" i="14"/>
  <c r="K212" i="14"/>
  <c r="I212" i="14"/>
  <c r="G212" i="14"/>
  <c r="E212" i="14"/>
  <c r="AF212" i="14"/>
  <c r="AD212" i="14"/>
  <c r="AB212" i="14"/>
  <c r="Z212" i="14"/>
  <c r="X212" i="14"/>
  <c r="V212" i="14"/>
  <c r="T212" i="14"/>
  <c r="R212" i="14"/>
  <c r="P212" i="14"/>
  <c r="N212" i="14"/>
  <c r="L212" i="14"/>
  <c r="J212" i="14"/>
  <c r="H212" i="14"/>
  <c r="F212" i="14"/>
  <c r="F236" i="14"/>
  <c r="E236" i="14"/>
  <c r="G236" i="14"/>
  <c r="H236" i="14"/>
  <c r="I236" i="14"/>
  <c r="J236" i="14"/>
  <c r="L236" i="14"/>
  <c r="K236" i="14"/>
  <c r="M236" i="14"/>
  <c r="N236" i="14"/>
  <c r="O236" i="14"/>
  <c r="P236" i="14"/>
  <c r="Q236" i="14"/>
  <c r="R236" i="14"/>
  <c r="T236" i="14"/>
  <c r="S236" i="14"/>
  <c r="U236" i="14"/>
  <c r="W236" i="14"/>
  <c r="V236" i="14"/>
  <c r="X236" i="14"/>
  <c r="Y236" i="14"/>
  <c r="Z236" i="14"/>
  <c r="AA236" i="14"/>
  <c r="AB236" i="14"/>
  <c r="AC236" i="14"/>
  <c r="AD236" i="14"/>
  <c r="AE236" i="14"/>
  <c r="AI78" i="8"/>
  <c r="AH79" i="8"/>
  <c r="AK216" i="37"/>
  <c r="AJ221" i="37"/>
  <c r="AJ220" i="37"/>
  <c r="AJ218" i="37"/>
  <c r="AJ217" i="37"/>
  <c r="AI219" i="37"/>
  <c r="AI222" i="37" s="1"/>
  <c r="AN180" i="37"/>
  <c r="AN187" i="37" s="1"/>
  <c r="AM184" i="37"/>
  <c r="AM182" i="37"/>
  <c r="AM185" i="37"/>
  <c r="AM181" i="37"/>
  <c r="AL183" i="37"/>
  <c r="AL186" i="37" s="1"/>
  <c r="AF229" i="14"/>
  <c r="AF157" i="14"/>
  <c r="AG181" i="14" s="1"/>
  <c r="AG229" i="14" s="1"/>
  <c r="AF227" i="14"/>
  <c r="AF155" i="14"/>
  <c r="AG179" i="14" s="1"/>
  <c r="AG227" i="14" s="1"/>
  <c r="AF225" i="14"/>
  <c r="AF153" i="14"/>
  <c r="AG177" i="14" s="1"/>
  <c r="AG201" i="14" s="1"/>
  <c r="AG88" i="27"/>
  <c r="AG86" i="27"/>
  <c r="AG80" i="27"/>
  <c r="AG81" i="27" s="1"/>
  <c r="Y72" i="38"/>
  <c r="Y73" i="38" s="1"/>
  <c r="Y74" i="38" s="1"/>
  <c r="AK153" i="37"/>
  <c r="AK160" i="37" s="1"/>
  <c r="AJ157" i="37"/>
  <c r="AJ155" i="37"/>
  <c r="AJ158" i="37"/>
  <c r="AJ154" i="37"/>
  <c r="AI156" i="37"/>
  <c r="AI159" i="37" s="1"/>
  <c r="AH108" i="14"/>
  <c r="AH106" i="14"/>
  <c r="AH109" i="14"/>
  <c r="AH133" i="14" s="1"/>
  <c r="AH107" i="14"/>
  <c r="AH105" i="14"/>
  <c r="AH129" i="14" s="1"/>
  <c r="AI102" i="14"/>
  <c r="AJ73" i="14"/>
  <c r="AJ72" i="14"/>
  <c r="AJ71" i="14"/>
  <c r="AJ70" i="14"/>
  <c r="AJ69" i="14"/>
  <c r="AJ68" i="14"/>
  <c r="AJ67" i="14"/>
  <c r="AJ66" i="14"/>
  <c r="AJ65" i="14"/>
  <c r="AJ62" i="14"/>
  <c r="AJ61" i="14"/>
  <c r="AJ60" i="14"/>
  <c r="AJ59" i="14"/>
  <c r="AJ58" i="14"/>
  <c r="AJ57" i="14"/>
  <c r="AK6" i="14"/>
  <c r="AJ55" i="14"/>
  <c r="G175" i="14"/>
  <c r="K175" i="14"/>
  <c r="O175" i="14"/>
  <c r="S175" i="14"/>
  <c r="W175" i="14"/>
  <c r="AA175" i="14"/>
  <c r="AE175" i="14"/>
  <c r="H175" i="14"/>
  <c r="L175" i="14"/>
  <c r="P175" i="14"/>
  <c r="T175" i="14"/>
  <c r="X175" i="14"/>
  <c r="AB175" i="14"/>
  <c r="AG143" i="14"/>
  <c r="AE224" i="14"/>
  <c r="AE152" i="14"/>
  <c r="AE151" i="14" s="1"/>
  <c r="AE79" i="14"/>
  <c r="AE100" i="14" s="1"/>
  <c r="AF41" i="38"/>
  <c r="AG42" i="38"/>
  <c r="AJ49" i="37"/>
  <c r="AJ48" i="37"/>
  <c r="AJ46" i="37"/>
  <c r="AJ45" i="37"/>
  <c r="AK44" i="37"/>
  <c r="AK51" i="37" s="1"/>
  <c r="AI47" i="37"/>
  <c r="AG12" i="8"/>
  <c r="AG10" i="8"/>
  <c r="AI70" i="27"/>
  <c r="AI147" i="27"/>
  <c r="AI146" i="27"/>
  <c r="AI145" i="27"/>
  <c r="AI144" i="27"/>
  <c r="AI136" i="27"/>
  <c r="AI135" i="27"/>
  <c r="AI134" i="27"/>
  <c r="AI133" i="27"/>
  <c r="AI103" i="27"/>
  <c r="AI102" i="27"/>
  <c r="AI94" i="27"/>
  <c r="AI93" i="27"/>
  <c r="AI85" i="27"/>
  <c r="AI84" i="27"/>
  <c r="AI76" i="27"/>
  <c r="AI75" i="27"/>
  <c r="AI68" i="27"/>
  <c r="AI67" i="27"/>
  <c r="AI66" i="27"/>
  <c r="AI62" i="27"/>
  <c r="AI123" i="27"/>
  <c r="AL53" i="37"/>
  <c r="AL60" i="37" s="1"/>
  <c r="AK58" i="37"/>
  <c r="AK57" i="37"/>
  <c r="AK55" i="37"/>
  <c r="AK54" i="37"/>
  <c r="AJ56" i="37"/>
  <c r="AJ59" i="37" s="1"/>
  <c r="AB132" i="27"/>
  <c r="AB131" i="27" s="1"/>
  <c r="AH138" i="37"/>
  <c r="AH141" i="37" s="1"/>
  <c r="T94" i="38"/>
  <c r="T91" i="38"/>
  <c r="AE13" i="8"/>
  <c r="AF83" i="27"/>
  <c r="AF82" i="27" s="1"/>
  <c r="AD101" i="27"/>
  <c r="AD100" i="27" s="1"/>
  <c r="AD126" i="27"/>
  <c r="AD128" i="27"/>
  <c r="AD118" i="27"/>
  <c r="W43" i="8"/>
  <c r="W86" i="38"/>
  <c r="V86" i="38"/>
  <c r="G127" i="14"/>
  <c r="G152" i="14"/>
  <c r="G151" i="14" s="1"/>
  <c r="K127" i="14"/>
  <c r="K152" i="14"/>
  <c r="K151" i="14" s="1"/>
  <c r="O127" i="14"/>
  <c r="O152" i="14"/>
  <c r="O151" i="14" s="1"/>
  <c r="S127" i="14"/>
  <c r="S152" i="14"/>
  <c r="S151" i="14" s="1"/>
  <c r="W127" i="14"/>
  <c r="W152" i="14"/>
  <c r="W151" i="14" s="1"/>
  <c r="AA127" i="14"/>
  <c r="AA152" i="14"/>
  <c r="AA151" i="14" s="1"/>
  <c r="F127" i="14"/>
  <c r="F152" i="14"/>
  <c r="F151" i="14" s="1"/>
  <c r="J127" i="14"/>
  <c r="J152" i="14"/>
  <c r="J151" i="14" s="1"/>
  <c r="N127" i="14"/>
  <c r="N152" i="14"/>
  <c r="N151" i="14" s="1"/>
  <c r="R127" i="14"/>
  <c r="R152" i="14"/>
  <c r="R151" i="14" s="1"/>
  <c r="V127" i="14"/>
  <c r="V152" i="14"/>
  <c r="V151" i="14" s="1"/>
  <c r="Z127" i="14"/>
  <c r="Z152" i="14"/>
  <c r="Z151" i="14" s="1"/>
  <c r="AF204" i="14"/>
  <c r="AD204" i="14"/>
  <c r="AB204" i="14"/>
  <c r="Z204" i="14"/>
  <c r="X204" i="14"/>
  <c r="V204" i="14"/>
  <c r="T204" i="14"/>
  <c r="R204" i="14"/>
  <c r="P204" i="14"/>
  <c r="N204" i="14"/>
  <c r="L204" i="14"/>
  <c r="J204" i="14"/>
  <c r="H204" i="14"/>
  <c r="F204" i="14"/>
  <c r="AG204" i="14"/>
  <c r="AE204" i="14"/>
  <c r="AC204" i="14"/>
  <c r="AA204" i="14"/>
  <c r="Y204" i="14"/>
  <c r="W204" i="14"/>
  <c r="U204" i="14"/>
  <c r="S204" i="14"/>
  <c r="Q204" i="14"/>
  <c r="O204" i="14"/>
  <c r="M204" i="14"/>
  <c r="K204" i="14"/>
  <c r="I204" i="14"/>
  <c r="G204" i="14"/>
  <c r="E204" i="14"/>
  <c r="E228" i="14"/>
  <c r="G228" i="14"/>
  <c r="F228" i="14"/>
  <c r="H228" i="14"/>
  <c r="I228" i="14"/>
  <c r="J228" i="14"/>
  <c r="L228" i="14"/>
  <c r="K228" i="14"/>
  <c r="M228" i="14"/>
  <c r="N228" i="14"/>
  <c r="O228" i="14"/>
  <c r="Q228" i="14"/>
  <c r="P228" i="14"/>
  <c r="R228" i="14"/>
  <c r="T228" i="14"/>
  <c r="S228" i="14"/>
  <c r="U228" i="14"/>
  <c r="V228" i="14"/>
  <c r="X228" i="14"/>
  <c r="W228" i="14"/>
  <c r="Y228" i="14"/>
  <c r="Z228" i="14"/>
  <c r="AA228" i="14"/>
  <c r="AC228" i="14"/>
  <c r="AB228" i="14"/>
  <c r="AD228" i="14"/>
  <c r="AN71" i="37"/>
  <c r="AN78" i="37" s="1"/>
  <c r="AM76" i="37"/>
  <c r="AM75" i="37"/>
  <c r="AM73" i="37"/>
  <c r="AM72" i="37"/>
  <c r="AL74" i="37"/>
  <c r="AL77" i="37" s="1"/>
  <c r="AF228" i="14"/>
  <c r="AH38" i="14"/>
  <c r="AH85" i="14" s="1"/>
  <c r="AH37" i="14"/>
  <c r="AH84" i="14" s="1"/>
  <c r="AH36" i="14"/>
  <c r="AH83" i="14" s="1"/>
  <c r="AH35" i="14"/>
  <c r="AH82" i="14" s="1"/>
  <c r="AH34" i="14"/>
  <c r="AI31" i="14"/>
  <c r="AH49" i="14"/>
  <c r="AH96" i="14" s="1"/>
  <c r="AH48" i="14"/>
  <c r="AH95" i="14" s="1"/>
  <c r="AH47" i="14"/>
  <c r="AH94" i="14" s="1"/>
  <c r="AH46" i="14"/>
  <c r="AH93" i="14" s="1"/>
  <c r="AH45" i="14"/>
  <c r="AH92" i="14" s="1"/>
  <c r="AH44" i="14"/>
  <c r="AH91" i="14" s="1"/>
  <c r="AH43" i="14"/>
  <c r="AH90" i="14" s="1"/>
  <c r="AH42" i="14"/>
  <c r="AH89" i="14" s="1"/>
  <c r="AH41" i="14"/>
  <c r="AH88" i="14" s="1"/>
  <c r="AH40" i="14"/>
  <c r="AG82" i="14"/>
  <c r="AG84" i="14"/>
  <c r="AG39" i="14"/>
  <c r="AG87" i="14"/>
  <c r="AG89" i="14"/>
  <c r="AG91" i="14"/>
  <c r="AG93" i="14"/>
  <c r="AG95" i="14"/>
  <c r="AF231" i="14"/>
  <c r="AF159" i="14"/>
  <c r="AF86" i="14"/>
  <c r="AA108" i="27"/>
  <c r="R43" i="15"/>
  <c r="AE43" i="15"/>
  <c r="AJ207" i="37"/>
  <c r="AI212" i="37"/>
  <c r="AI211" i="37"/>
  <c r="AI209" i="37"/>
  <c r="AI208" i="37"/>
  <c r="AM171" i="37"/>
  <c r="AM178" i="37" s="1"/>
  <c r="AL175" i="37"/>
  <c r="AL173" i="37"/>
  <c r="AL176" i="37"/>
  <c r="AL172" i="37"/>
  <c r="AM98" i="37"/>
  <c r="AL103" i="37"/>
  <c r="AL99" i="37"/>
  <c r="AL102" i="37"/>
  <c r="AL100" i="37"/>
  <c r="AF203" i="14"/>
  <c r="AD203" i="14"/>
  <c r="AB203" i="14"/>
  <c r="Z203" i="14"/>
  <c r="X203" i="14"/>
  <c r="V203" i="14"/>
  <c r="T203" i="14"/>
  <c r="R203" i="14"/>
  <c r="P203" i="14"/>
  <c r="N203" i="14"/>
  <c r="L203" i="14"/>
  <c r="J203" i="14"/>
  <c r="H203" i="14"/>
  <c r="F203" i="14"/>
  <c r="AE203" i="14"/>
  <c r="AC203" i="14"/>
  <c r="AA203" i="14"/>
  <c r="Y203" i="14"/>
  <c r="W203" i="14"/>
  <c r="U203" i="14"/>
  <c r="S203" i="14"/>
  <c r="Q203" i="14"/>
  <c r="O203" i="14"/>
  <c r="M203" i="14"/>
  <c r="K203" i="14"/>
  <c r="I203" i="14"/>
  <c r="G203" i="14"/>
  <c r="E203" i="14"/>
  <c r="E227" i="14"/>
  <c r="F227" i="14"/>
  <c r="G227" i="14"/>
  <c r="H227" i="14"/>
  <c r="I227" i="14"/>
  <c r="K227" i="14"/>
  <c r="J227" i="14"/>
  <c r="L227" i="14"/>
  <c r="M227" i="14"/>
  <c r="N227" i="14"/>
  <c r="O227" i="14"/>
  <c r="Q227" i="14"/>
  <c r="P227" i="14"/>
  <c r="R227" i="14"/>
  <c r="S227" i="14"/>
  <c r="T227" i="14"/>
  <c r="U227" i="14"/>
  <c r="W227" i="14"/>
  <c r="V227" i="14"/>
  <c r="X227" i="14"/>
  <c r="Y227" i="14"/>
  <c r="Z227" i="14"/>
  <c r="AA227" i="14"/>
  <c r="AB227" i="14"/>
  <c r="AC227" i="14"/>
  <c r="AD227" i="14"/>
  <c r="AE227" i="14"/>
  <c r="AG209" i="14"/>
  <c r="AE209" i="14"/>
  <c r="AC209" i="14"/>
  <c r="AA209" i="14"/>
  <c r="Y209" i="14"/>
  <c r="W209" i="14"/>
  <c r="U209" i="14"/>
  <c r="S209" i="14"/>
  <c r="Q209" i="14"/>
  <c r="O209" i="14"/>
  <c r="M209" i="14"/>
  <c r="K209" i="14"/>
  <c r="I209" i="14"/>
  <c r="G209" i="14"/>
  <c r="E209" i="14"/>
  <c r="AF209" i="14"/>
  <c r="AD209" i="14"/>
  <c r="AB209" i="14"/>
  <c r="Z209" i="14"/>
  <c r="X209" i="14"/>
  <c r="V209" i="14"/>
  <c r="T209" i="14"/>
  <c r="R209" i="14"/>
  <c r="P209" i="14"/>
  <c r="N209" i="14"/>
  <c r="L209" i="14"/>
  <c r="J209" i="14"/>
  <c r="H209" i="14"/>
  <c r="F209" i="14"/>
  <c r="F233" i="14"/>
  <c r="E233" i="14"/>
  <c r="H233" i="14"/>
  <c r="G233" i="14"/>
  <c r="I233" i="14"/>
  <c r="J233" i="14"/>
  <c r="K233" i="14"/>
  <c r="L233" i="14"/>
  <c r="M233" i="14"/>
  <c r="N233" i="14"/>
  <c r="O233" i="14"/>
  <c r="P233" i="14"/>
  <c r="Q233" i="14"/>
  <c r="R233" i="14"/>
  <c r="S233" i="14"/>
  <c r="T233" i="14"/>
  <c r="U233" i="14"/>
  <c r="V233" i="14"/>
  <c r="W233" i="14"/>
  <c r="X233" i="14"/>
  <c r="Y233" i="14"/>
  <c r="Z233" i="14"/>
  <c r="AA233" i="14"/>
  <c r="AB233" i="14"/>
  <c r="AC233" i="14"/>
  <c r="AD233" i="14"/>
  <c r="AG213" i="14"/>
  <c r="AE213" i="14"/>
  <c r="AC213" i="14"/>
  <c r="AA213" i="14"/>
  <c r="Y213" i="14"/>
  <c r="W213" i="14"/>
  <c r="U213" i="14"/>
  <c r="S213" i="14"/>
  <c r="Q213" i="14"/>
  <c r="O213" i="14"/>
  <c r="M213" i="14"/>
  <c r="K213" i="14"/>
  <c r="I213" i="14"/>
  <c r="G213" i="14"/>
  <c r="E213" i="14"/>
  <c r="AF213" i="14"/>
  <c r="AD213" i="14"/>
  <c r="AB213" i="14"/>
  <c r="Z213" i="14"/>
  <c r="X213" i="14"/>
  <c r="V213" i="14"/>
  <c r="T213" i="14"/>
  <c r="R213" i="14"/>
  <c r="P213" i="14"/>
  <c r="N213" i="14"/>
  <c r="L213" i="14"/>
  <c r="J213" i="14"/>
  <c r="H213" i="14"/>
  <c r="F213" i="14"/>
  <c r="E237" i="14"/>
  <c r="F237" i="14"/>
  <c r="H237" i="14"/>
  <c r="G237" i="14"/>
  <c r="I237" i="14"/>
  <c r="J237" i="14"/>
  <c r="K237" i="14"/>
  <c r="L237" i="14"/>
  <c r="M237" i="14"/>
  <c r="N237" i="14"/>
  <c r="O237" i="14"/>
  <c r="P237" i="14"/>
  <c r="Q237" i="14"/>
  <c r="R237" i="14"/>
  <c r="S237" i="14"/>
  <c r="T237" i="14"/>
  <c r="U237" i="14"/>
  <c r="V237" i="14"/>
  <c r="W237" i="14"/>
  <c r="X237" i="14"/>
  <c r="Y237" i="14"/>
  <c r="Z237" i="14"/>
  <c r="AA237" i="14"/>
  <c r="AB237" i="14"/>
  <c r="AC237" i="14"/>
  <c r="AD237" i="14"/>
  <c r="AN144" i="37"/>
  <c r="AN151" i="37" s="1"/>
  <c r="AM148" i="37"/>
  <c r="AM146" i="37"/>
  <c r="AM149" i="37"/>
  <c r="AM145" i="37"/>
  <c r="AL147" i="37"/>
  <c r="AL150" i="37" s="1"/>
  <c r="AG11" i="8"/>
  <c r="AH155" i="27"/>
  <c r="AC139" i="27"/>
  <c r="AC137" i="27"/>
  <c r="AC129" i="27"/>
  <c r="AC130" i="27" s="1"/>
  <c r="X43" i="38"/>
  <c r="X54" i="38" s="1"/>
  <c r="W49" i="38"/>
  <c r="W83" i="38"/>
  <c r="AA107" i="27"/>
  <c r="Z27" i="8" s="1"/>
  <c r="Z24" i="8" s="1"/>
  <c r="AC119" i="27"/>
  <c r="E124" i="14"/>
  <c r="I124" i="14"/>
  <c r="M124" i="14"/>
  <c r="Q124" i="14"/>
  <c r="U124" i="14"/>
  <c r="Y124" i="14"/>
  <c r="AC124" i="14"/>
  <c r="G134" i="14"/>
  <c r="G160" i="14"/>
  <c r="K134" i="14"/>
  <c r="K160" i="14"/>
  <c r="O134" i="14"/>
  <c r="O160" i="14"/>
  <c r="S134" i="14"/>
  <c r="S160" i="14"/>
  <c r="W134" i="14"/>
  <c r="W160" i="14"/>
  <c r="AA134" i="14"/>
  <c r="AA160" i="14"/>
  <c r="AE134" i="14"/>
  <c r="AE160" i="14"/>
  <c r="AF184" i="14" s="1"/>
  <c r="AF182" i="14" s="1"/>
  <c r="D134" i="14"/>
  <c r="D160" i="14"/>
  <c r="H134" i="14"/>
  <c r="H160" i="14"/>
  <c r="L134" i="14"/>
  <c r="L160" i="14"/>
  <c r="P134" i="14"/>
  <c r="P160" i="14"/>
  <c r="T134" i="14"/>
  <c r="T160" i="14"/>
  <c r="X134" i="14"/>
  <c r="X160" i="14"/>
  <c r="AB134" i="14"/>
  <c r="AB160" i="14"/>
  <c r="AF134" i="14"/>
  <c r="AG45" i="8"/>
  <c r="AE92" i="27"/>
  <c r="AE91" i="27" s="1"/>
  <c r="AE106" i="27"/>
  <c r="AE117" i="27" s="1"/>
  <c r="AE104" i="27"/>
  <c r="AE41" i="27" s="1"/>
  <c r="AE98" i="27"/>
  <c r="AE99" i="27" s="1"/>
  <c r="AF32" i="14"/>
  <c r="AF53" i="14" s="1"/>
  <c r="AF80" i="14"/>
  <c r="AF168" i="14"/>
  <c r="AG192" i="14" s="1"/>
  <c r="AF240" i="14"/>
  <c r="AF166" i="14"/>
  <c r="AG190" i="14" s="1"/>
  <c r="AG214" i="14" s="1"/>
  <c r="AF238" i="14"/>
  <c r="AF164" i="14"/>
  <c r="AG188" i="14" s="1"/>
  <c r="AG236" i="14" s="1"/>
  <c r="AF236" i="14"/>
  <c r="AF162" i="14"/>
  <c r="AG186" i="14" s="1"/>
  <c r="AF234" i="14"/>
  <c r="AF160" i="14"/>
  <c r="AG184" i="14" s="1"/>
  <c r="AE226" i="14"/>
  <c r="AE228" i="14"/>
  <c r="AK27" i="37"/>
  <c r="AJ26" i="37"/>
  <c r="AL89" i="37"/>
  <c r="AK94" i="37"/>
  <c r="AK93" i="37"/>
  <c r="AK91" i="37"/>
  <c r="AK90" i="37"/>
  <c r="AK80" i="37"/>
  <c r="AJ85" i="37"/>
  <c r="AJ84" i="37"/>
  <c r="AJ82" i="37"/>
  <c r="AJ81" i="37"/>
  <c r="AA67" i="38"/>
  <c r="Z66" i="38"/>
  <c r="Z71" i="38" s="1"/>
  <c r="Z69" i="38"/>
  <c r="AK116" i="37"/>
  <c r="AJ121" i="37"/>
  <c r="AJ120" i="37"/>
  <c r="AJ118" i="37"/>
  <c r="AJ117" i="37"/>
  <c r="AK189" i="37"/>
  <c r="AJ193" i="37"/>
  <c r="AJ191" i="37"/>
  <c r="AJ194" i="37"/>
  <c r="AJ190" i="37"/>
  <c r="AI192" i="37"/>
  <c r="AI195" i="37" s="1"/>
  <c r="AL162" i="37"/>
  <c r="AL169" i="37" s="1"/>
  <c r="AK167" i="37"/>
  <c r="AK163" i="37"/>
  <c r="AK166" i="37"/>
  <c r="AK164" i="37"/>
  <c r="AJ165" i="37"/>
  <c r="AJ168" i="37" s="1"/>
  <c r="AF124" i="14"/>
  <c r="AG110" i="14"/>
  <c r="AF201" i="14"/>
  <c r="AD201" i="14"/>
  <c r="AB201" i="14"/>
  <c r="Z201" i="14"/>
  <c r="X201" i="14"/>
  <c r="V201" i="14"/>
  <c r="T201" i="14"/>
  <c r="R201" i="14"/>
  <c r="P201" i="14"/>
  <c r="N201" i="14"/>
  <c r="L201" i="14"/>
  <c r="J201" i="14"/>
  <c r="H201" i="14"/>
  <c r="F201" i="14"/>
  <c r="E175" i="14"/>
  <c r="AE201" i="14"/>
  <c r="AC201" i="14"/>
  <c r="AA201" i="14"/>
  <c r="Y201" i="14"/>
  <c r="W201" i="14"/>
  <c r="U201" i="14"/>
  <c r="S201" i="14"/>
  <c r="Q201" i="14"/>
  <c r="O201" i="14"/>
  <c r="M201" i="14"/>
  <c r="K201" i="14"/>
  <c r="I201" i="14"/>
  <c r="G201" i="14"/>
  <c r="E201" i="14"/>
  <c r="E225" i="14"/>
  <c r="F225" i="14"/>
  <c r="G225" i="14"/>
  <c r="H225" i="14"/>
  <c r="I225" i="14"/>
  <c r="J225" i="14"/>
  <c r="K225" i="14"/>
  <c r="L225" i="14"/>
  <c r="M225" i="14"/>
  <c r="N225" i="14"/>
  <c r="O225" i="14"/>
  <c r="P225" i="14"/>
  <c r="Q225" i="14"/>
  <c r="R225" i="14"/>
  <c r="S225" i="14"/>
  <c r="T225" i="14"/>
  <c r="U225" i="14"/>
  <c r="V225" i="14"/>
  <c r="W225" i="14"/>
  <c r="X225" i="14"/>
  <c r="Y225" i="14"/>
  <c r="Z225" i="14"/>
  <c r="AA225" i="14"/>
  <c r="AB225" i="14"/>
  <c r="AC225" i="14"/>
  <c r="AD225" i="14"/>
  <c r="I175" i="14"/>
  <c r="M175" i="14"/>
  <c r="Q175" i="14"/>
  <c r="U175" i="14"/>
  <c r="Y175" i="14"/>
  <c r="AC175" i="14"/>
  <c r="F175" i="14"/>
  <c r="J175" i="14"/>
  <c r="N175" i="14"/>
  <c r="R175" i="14"/>
  <c r="V175" i="14"/>
  <c r="Z175" i="14"/>
  <c r="AD175" i="14"/>
  <c r="AG129" i="14"/>
  <c r="AF205" i="14"/>
  <c r="AD205" i="14"/>
  <c r="AB205" i="14"/>
  <c r="Z205" i="14"/>
  <c r="X205" i="14"/>
  <c r="V205" i="14"/>
  <c r="T205" i="14"/>
  <c r="R205" i="14"/>
  <c r="P205" i="14"/>
  <c r="N205" i="14"/>
  <c r="L205" i="14"/>
  <c r="J205" i="14"/>
  <c r="H205" i="14"/>
  <c r="F205" i="14"/>
  <c r="AE205" i="14"/>
  <c r="AC205" i="14"/>
  <c r="AA205" i="14"/>
  <c r="Y205" i="14"/>
  <c r="W205" i="14"/>
  <c r="U205" i="14"/>
  <c r="S205" i="14"/>
  <c r="Q205" i="14"/>
  <c r="O205" i="14"/>
  <c r="M205" i="14"/>
  <c r="K205" i="14"/>
  <c r="I205" i="14"/>
  <c r="G205" i="14"/>
  <c r="E205" i="14"/>
  <c r="E229" i="14"/>
  <c r="F229" i="14"/>
  <c r="G229" i="14"/>
  <c r="H229" i="14"/>
  <c r="I229" i="14"/>
  <c r="J229" i="14"/>
  <c r="K229" i="14"/>
  <c r="L229" i="14"/>
  <c r="M229" i="14"/>
  <c r="N229" i="14"/>
  <c r="O229" i="14"/>
  <c r="Q229" i="14"/>
  <c r="P229" i="14"/>
  <c r="R229" i="14"/>
  <c r="S229" i="14"/>
  <c r="T229" i="14"/>
  <c r="U229" i="14"/>
  <c r="W229" i="14"/>
  <c r="V229" i="14"/>
  <c r="X229" i="14"/>
  <c r="Y229" i="14"/>
  <c r="Z229" i="14"/>
  <c r="AA229" i="14"/>
  <c r="AB229" i="14"/>
  <c r="AC229" i="14"/>
  <c r="AD229" i="14"/>
  <c r="AE229" i="14"/>
  <c r="AG133" i="14"/>
  <c r="AG157" i="14" s="1"/>
  <c r="AH181" i="14" s="1"/>
  <c r="AG211" i="14"/>
  <c r="AE211" i="14"/>
  <c r="AC211" i="14"/>
  <c r="AA211" i="14"/>
  <c r="Y211" i="14"/>
  <c r="W211" i="14"/>
  <c r="U211" i="14"/>
  <c r="S211" i="14"/>
  <c r="Q211" i="14"/>
  <c r="O211" i="14"/>
  <c r="M211" i="14"/>
  <c r="K211" i="14"/>
  <c r="I211" i="14"/>
  <c r="G211" i="14"/>
  <c r="E211" i="14"/>
  <c r="AF211" i="14"/>
  <c r="AD211" i="14"/>
  <c r="AB211" i="14"/>
  <c r="Z211" i="14"/>
  <c r="X211" i="14"/>
  <c r="V211" i="14"/>
  <c r="T211" i="14"/>
  <c r="R211" i="14"/>
  <c r="P211" i="14"/>
  <c r="N211" i="14"/>
  <c r="L211" i="14"/>
  <c r="J211" i="14"/>
  <c r="H211" i="14"/>
  <c r="F211" i="14"/>
  <c r="E235" i="14"/>
  <c r="F235" i="14"/>
  <c r="H235" i="14"/>
  <c r="G235" i="14"/>
  <c r="J235" i="14"/>
  <c r="I235" i="14"/>
  <c r="L235" i="14"/>
  <c r="K235" i="14"/>
  <c r="M235" i="14"/>
  <c r="N235" i="14"/>
  <c r="O235" i="14"/>
  <c r="P235" i="14"/>
  <c r="Q235" i="14"/>
  <c r="R235" i="14"/>
  <c r="S235" i="14"/>
  <c r="T235" i="14"/>
  <c r="U235" i="14"/>
  <c r="V235" i="14"/>
  <c r="W235" i="14"/>
  <c r="X235" i="14"/>
  <c r="Y235" i="14"/>
  <c r="Z235" i="14"/>
  <c r="AA235" i="14"/>
  <c r="AB235" i="14"/>
  <c r="AC235" i="14"/>
  <c r="AD235" i="14"/>
  <c r="AG139" i="14"/>
  <c r="AG215" i="14"/>
  <c r="AE215" i="14"/>
  <c r="AC215" i="14"/>
  <c r="AA215" i="14"/>
  <c r="Y215" i="14"/>
  <c r="W215" i="14"/>
  <c r="U215" i="14"/>
  <c r="S215" i="14"/>
  <c r="Q215" i="14"/>
  <c r="O215" i="14"/>
  <c r="M215" i="14"/>
  <c r="K215" i="14"/>
  <c r="I215" i="14"/>
  <c r="G215" i="14"/>
  <c r="E215" i="14"/>
  <c r="AF215" i="14"/>
  <c r="AD215" i="14"/>
  <c r="AB215" i="14"/>
  <c r="Z215" i="14"/>
  <c r="X215" i="14"/>
  <c r="V215" i="14"/>
  <c r="T215" i="14"/>
  <c r="R215" i="14"/>
  <c r="P215" i="14"/>
  <c r="N215" i="14"/>
  <c r="L215" i="14"/>
  <c r="J215" i="14"/>
  <c r="H215" i="14"/>
  <c r="F215" i="14"/>
  <c r="E239" i="14"/>
  <c r="F239" i="14"/>
  <c r="G239" i="14"/>
  <c r="H239" i="14"/>
  <c r="J239" i="14"/>
  <c r="I239" i="14"/>
  <c r="L239" i="14"/>
  <c r="K239" i="14"/>
  <c r="M239" i="14"/>
  <c r="N239" i="14"/>
  <c r="O239" i="14"/>
  <c r="P239" i="14"/>
  <c r="Q239" i="14"/>
  <c r="R239" i="14"/>
  <c r="S239" i="14"/>
  <c r="T239" i="14"/>
  <c r="U239" i="14"/>
  <c r="V239" i="14"/>
  <c r="W239" i="14"/>
  <c r="X239" i="14"/>
  <c r="Y239" i="14"/>
  <c r="Z239" i="14"/>
  <c r="AA239" i="14"/>
  <c r="AB239" i="14"/>
  <c r="AC239" i="14"/>
  <c r="AD239" i="14"/>
  <c r="AE46" i="38"/>
  <c r="AH50" i="37"/>
  <c r="AJ150" i="27"/>
  <c r="AJ43" i="27"/>
  <c r="AJ52" i="27" s="1"/>
  <c r="AJ34" i="27"/>
  <c r="AJ32" i="27"/>
  <c r="AJ31" i="27"/>
  <c r="AJ30" i="27"/>
  <c r="AJ29" i="27"/>
  <c r="AJ28" i="27"/>
  <c r="AJ26" i="27"/>
  <c r="AJ25" i="27"/>
  <c r="AJ24" i="27"/>
  <c r="AJ23" i="27"/>
  <c r="AJ22" i="27"/>
  <c r="AJ20" i="27"/>
  <c r="AJ19" i="27"/>
  <c r="AJ18" i="27"/>
  <c r="AJ17" i="27"/>
  <c r="AJ16" i="27"/>
  <c r="AJ14" i="27"/>
  <c r="AJ13" i="27"/>
  <c r="AJ12" i="27"/>
  <c r="AJ11" i="27"/>
  <c r="AJ10" i="27"/>
  <c r="AK7" i="27"/>
  <c r="AJ61" i="27"/>
  <c r="AI169" i="27"/>
  <c r="AI168" i="27"/>
  <c r="AI167" i="27"/>
  <c r="AI166" i="27"/>
  <c r="AI165" i="27"/>
  <c r="AI159" i="27"/>
  <c r="AI157" i="27"/>
  <c r="AI162" i="27"/>
  <c r="AI160" i="27"/>
  <c r="AI156" i="27"/>
  <c r="AI154" i="27"/>
  <c r="AH77" i="27"/>
  <c r="AH71" i="27"/>
  <c r="AH72" i="27" s="1"/>
  <c r="AH79" i="27"/>
  <c r="X22" i="38"/>
  <c r="X24" i="38" s="1"/>
  <c r="X32" i="38" s="1"/>
  <c r="X34" i="38" s="1"/>
  <c r="G40" i="35"/>
  <c r="H40" i="35"/>
  <c r="J39" i="35"/>
  <c r="AG122" i="27"/>
  <c r="M38" i="35"/>
  <c r="AF125" i="27" s="1"/>
  <c r="AF114" i="27" s="1"/>
  <c r="AE32" i="8" s="1"/>
  <c r="AE30" i="8" s="1"/>
  <c r="L38" i="35"/>
  <c r="AF124" i="27" s="1"/>
  <c r="AF113" i="27" s="1"/>
  <c r="AD31" i="38" s="1"/>
  <c r="F42" i="35"/>
  <c r="A41" i="35"/>
  <c r="AF111" i="27"/>
  <c r="AG35" i="27" l="1"/>
  <c r="AF14" i="8"/>
  <c r="AF13" i="8" s="1"/>
  <c r="AH53" i="27"/>
  <c r="AE94" i="40"/>
  <c r="AF81" i="40"/>
  <c r="AF99" i="40" s="1"/>
  <c r="AG82" i="40"/>
  <c r="AG100" i="40" s="1"/>
  <c r="AI58" i="27"/>
  <c r="AI40" i="27" s="1"/>
  <c r="AH41" i="8" s="1"/>
  <c r="W74" i="27"/>
  <c r="W73" i="27" s="1"/>
  <c r="F41" i="29"/>
  <c r="G40" i="29"/>
  <c r="AH39" i="27"/>
  <c r="AI57" i="27"/>
  <c r="AH31" i="8" s="1"/>
  <c r="W65" i="27"/>
  <c r="V64" i="27"/>
  <c r="V55" i="27" s="1"/>
  <c r="V37" i="27" s="1"/>
  <c r="V56" i="27"/>
  <c r="V38" i="27" s="1"/>
  <c r="AH54" i="27"/>
  <c r="AH36" i="27" s="1"/>
  <c r="AH152" i="40"/>
  <c r="AH170" i="40" s="1"/>
  <c r="AH188" i="40" s="1"/>
  <c r="G40" i="28"/>
  <c r="F41" i="28" s="1"/>
  <c r="AG41" i="37"/>
  <c r="AE43" i="39"/>
  <c r="AF61" i="39" s="1"/>
  <c r="AF97" i="39" s="1"/>
  <c r="AF112" i="39" s="1"/>
  <c r="AE33" i="8" s="1"/>
  <c r="J41" i="28"/>
  <c r="J41" i="29"/>
  <c r="AC115" i="39"/>
  <c r="AC130" i="39" s="1"/>
  <c r="AB34" i="8" s="1"/>
  <c r="AN65" i="18"/>
  <c r="AN80" i="18" s="1"/>
  <c r="AG169" i="40"/>
  <c r="AG184" i="40" s="1"/>
  <c r="AG16" i="8" s="1"/>
  <c r="AG166" i="40"/>
  <c r="AF148" i="40"/>
  <c r="AF151" i="40"/>
  <c r="AE169" i="40"/>
  <c r="AE184" i="40" s="1"/>
  <c r="AE16" i="8" s="1"/>
  <c r="AE166" i="40"/>
  <c r="AD58" i="39"/>
  <c r="AE61" i="39"/>
  <c r="AD115" i="39"/>
  <c r="AD130" i="39" s="1"/>
  <c r="AC34" i="8" s="1"/>
  <c r="AD112" i="39"/>
  <c r="AC33" i="8" s="1"/>
  <c r="AI24" i="22"/>
  <c r="AI45" i="22"/>
  <c r="AH60" i="22"/>
  <c r="AH81" i="22"/>
  <c r="AH96" i="22" s="1"/>
  <c r="AE97" i="40"/>
  <c r="AE112" i="40" s="1"/>
  <c r="AG98" i="40"/>
  <c r="AF79" i="40"/>
  <c r="AI86" i="39"/>
  <c r="AJ84" i="39"/>
  <c r="AI84" i="39"/>
  <c r="J41" i="30"/>
  <c r="AG75" i="40"/>
  <c r="AG111" i="40" s="1"/>
  <c r="J41" i="32"/>
  <c r="AG134" i="14"/>
  <c r="AI20" i="37"/>
  <c r="AJ34" i="37" s="1"/>
  <c r="AJ39" i="8" s="1"/>
  <c r="V148" i="14"/>
  <c r="N148" i="14"/>
  <c r="F148" i="14"/>
  <c r="AL72" i="40"/>
  <c r="AL108" i="40" s="1"/>
  <c r="AE38" i="38"/>
  <c r="W88" i="38"/>
  <c r="W94" i="38" s="1"/>
  <c r="AD79" i="39"/>
  <c r="AD94" i="39" s="1"/>
  <c r="AH151" i="27"/>
  <c r="AG15" i="8" s="1"/>
  <c r="AB107" i="27"/>
  <c r="D77" i="6" s="1"/>
  <c r="AG73" i="40"/>
  <c r="AG109" i="40" s="1"/>
  <c r="AG61" i="40"/>
  <c r="AI158" i="27"/>
  <c r="AI112" i="14"/>
  <c r="AI113" i="14"/>
  <c r="AI137" i="14" s="1"/>
  <c r="AI114" i="14"/>
  <c r="AI138" i="14" s="1"/>
  <c r="AI118" i="14"/>
  <c r="AI142" i="14" s="1"/>
  <c r="AI116" i="14"/>
  <c r="AI119" i="14"/>
  <c r="AI120" i="14"/>
  <c r="AI115" i="14"/>
  <c r="AI117" i="14"/>
  <c r="AI141" i="14" s="1"/>
  <c r="AA142" i="27"/>
  <c r="AA109" i="27" s="1"/>
  <c r="AE148" i="14"/>
  <c r="AH31" i="37"/>
  <c r="Z148" i="14"/>
  <c r="R148" i="14"/>
  <c r="J148" i="14"/>
  <c r="AG124" i="14"/>
  <c r="AG25" i="37"/>
  <c r="J41" i="31"/>
  <c r="AG205" i="14"/>
  <c r="AE52" i="38"/>
  <c r="U94" i="38"/>
  <c r="AH22" i="37"/>
  <c r="AH37" i="8" s="1"/>
  <c r="AH36" i="8" s="1"/>
  <c r="AH40" i="37"/>
  <c r="AI36" i="37"/>
  <c r="AF148" i="14"/>
  <c r="AH152" i="27"/>
  <c r="AI161" i="27"/>
  <c r="AI164" i="27"/>
  <c r="AI151" i="27" s="1"/>
  <c r="AH15" i="8" s="1"/>
  <c r="AG71" i="40"/>
  <c r="AG107" i="40" s="1"/>
  <c r="AH69" i="40"/>
  <c r="AH105" i="40" s="1"/>
  <c r="AF76" i="40"/>
  <c r="AG8" i="8"/>
  <c r="AH31" i="40"/>
  <c r="AH139" i="40" s="1"/>
  <c r="AH27" i="40"/>
  <c r="AH135" i="40" s="1"/>
  <c r="AH153" i="40" s="1"/>
  <c r="AN62" i="18"/>
  <c r="P44" i="3"/>
  <c r="AI28" i="40"/>
  <c r="AI136" i="40" s="1"/>
  <c r="AG148" i="40"/>
  <c r="AI55" i="15"/>
  <c r="AW55" i="15" s="1"/>
  <c r="F77" i="19"/>
  <c r="F96" i="19" s="1"/>
  <c r="R96" i="19" s="1"/>
  <c r="AH35" i="40"/>
  <c r="AH143" i="40" s="1"/>
  <c r="AH39" i="40"/>
  <c r="AH147" i="40" s="1"/>
  <c r="AN44" i="18"/>
  <c r="AO29" i="18"/>
  <c r="S44" i="15"/>
  <c r="AN46" i="3"/>
  <c r="AE46" i="15" s="1"/>
  <c r="AS46" i="15" s="1"/>
  <c r="AJ9" i="39" s="1"/>
  <c r="AJ27" i="39" s="1"/>
  <c r="AJ45" i="39" s="1"/>
  <c r="AI9" i="40"/>
  <c r="AH17" i="39"/>
  <c r="AH35" i="39" s="1"/>
  <c r="AH53" i="39" s="1"/>
  <c r="AH89" i="39" s="1"/>
  <c r="AP68" i="18"/>
  <c r="Q47" i="3"/>
  <c r="AJ15" i="40"/>
  <c r="AO52" i="3"/>
  <c r="AF52" i="15" s="1"/>
  <c r="AT52" i="15" s="1"/>
  <c r="AK15" i="39" s="1"/>
  <c r="AK33" i="39" s="1"/>
  <c r="AK51" i="39" s="1"/>
  <c r="AN48" i="3"/>
  <c r="AE48" i="15" s="1"/>
  <c r="AS48" i="15" s="1"/>
  <c r="AJ11" i="39" s="1"/>
  <c r="AJ29" i="39" s="1"/>
  <c r="AJ47" i="39" s="1"/>
  <c r="AI11" i="40"/>
  <c r="L41" i="45"/>
  <c r="M41" i="45"/>
  <c r="AU58" i="18"/>
  <c r="I73" i="3"/>
  <c r="AN56" i="3"/>
  <c r="AE56" i="15" s="1"/>
  <c r="AS56" i="15" s="1"/>
  <c r="AJ19" i="39" s="1"/>
  <c r="AJ37" i="39" s="1"/>
  <c r="AJ55" i="39" s="1"/>
  <c r="AI19" i="40"/>
  <c r="AU56" i="18"/>
  <c r="I71" i="3"/>
  <c r="AU60" i="18"/>
  <c r="I75" i="3"/>
  <c r="E42" i="31"/>
  <c r="I42" i="31" s="1"/>
  <c r="D43" i="31"/>
  <c r="H42" i="31"/>
  <c r="AF22" i="39"/>
  <c r="AF25" i="39"/>
  <c r="AF40" i="39" s="1"/>
  <c r="AD33" i="38" s="1"/>
  <c r="AK28" i="22"/>
  <c r="AK46" i="22" s="1"/>
  <c r="AK82" i="22" s="1"/>
  <c r="BC45" i="3"/>
  <c r="AC45" i="3"/>
  <c r="AK32" i="22"/>
  <c r="BC49" i="3"/>
  <c r="AC49" i="3"/>
  <c r="AN44" i="3"/>
  <c r="AI7" i="40"/>
  <c r="AA59" i="3"/>
  <c r="AI32" i="40"/>
  <c r="AI140" i="40" s="1"/>
  <c r="AH29" i="40"/>
  <c r="AH137" i="40" s="1"/>
  <c r="E42" i="28"/>
  <c r="I42" i="28" s="1"/>
  <c r="D43" i="28"/>
  <c r="H42" i="28"/>
  <c r="AH9" i="39"/>
  <c r="AH27" i="39" s="1"/>
  <c r="AH45" i="39" s="1"/>
  <c r="AH81" i="39" s="1"/>
  <c r="AC59" i="15"/>
  <c r="AQ44" i="15"/>
  <c r="AD56" i="15"/>
  <c r="AR56" i="15" s="1"/>
  <c r="AH11" i="39"/>
  <c r="AH29" i="39" s="1"/>
  <c r="AH47" i="39" s="1"/>
  <c r="AH83" i="39" s="1"/>
  <c r="AI53" i="15"/>
  <c r="AW53" i="15" s="1"/>
  <c r="F75" i="19"/>
  <c r="F94" i="19" s="1"/>
  <c r="R94" i="19" s="1"/>
  <c r="AI57" i="15"/>
  <c r="AW57" i="15" s="1"/>
  <c r="F79" i="19"/>
  <c r="F98" i="19" s="1"/>
  <c r="R98" i="19" s="1"/>
  <c r="E42" i="30"/>
  <c r="I42" i="30" s="1"/>
  <c r="D43" i="30"/>
  <c r="H42" i="30"/>
  <c r="J42" i="30" s="1"/>
  <c r="AO53" i="18"/>
  <c r="P50" i="3"/>
  <c r="AO67" i="18"/>
  <c r="P46" i="3"/>
  <c r="AK34" i="22"/>
  <c r="BC51" i="3"/>
  <c r="AC51" i="3"/>
  <c r="AK35" i="22"/>
  <c r="BC52" i="3"/>
  <c r="AC52" i="3"/>
  <c r="AJ31" i="22"/>
  <c r="BB48" i="3"/>
  <c r="AB48" i="3"/>
  <c r="G42" i="45"/>
  <c r="H42" i="45"/>
  <c r="J42" i="45" s="1"/>
  <c r="AO57" i="18"/>
  <c r="P54" i="3"/>
  <c r="AJ39" i="22"/>
  <c r="BB56" i="3"/>
  <c r="AB56" i="3"/>
  <c r="AO61" i="18"/>
  <c r="P58" i="3"/>
  <c r="AH64" i="40"/>
  <c r="AN16" i="40"/>
  <c r="AG71" i="3"/>
  <c r="AN20" i="40"/>
  <c r="AG75" i="3"/>
  <c r="AJ12" i="40"/>
  <c r="AO49" i="3"/>
  <c r="AF49" i="15" s="1"/>
  <c r="AT49" i="15" s="1"/>
  <c r="Z72" i="38"/>
  <c r="Z73" i="38" s="1"/>
  <c r="Z74" i="38" s="1"/>
  <c r="AJ27" i="22"/>
  <c r="O59" i="3"/>
  <c r="BB44" i="3"/>
  <c r="AB44" i="3"/>
  <c r="AI33" i="40"/>
  <c r="AI141" i="40" s="1"/>
  <c r="AH62" i="40"/>
  <c r="AH66" i="40"/>
  <c r="AH102" i="40" s="1"/>
  <c r="AG63" i="40"/>
  <c r="AG81" i="40" s="1"/>
  <c r="AG40" i="40"/>
  <c r="AM36" i="40"/>
  <c r="AM144" i="40" s="1"/>
  <c r="AD58" i="15"/>
  <c r="AR58" i="15" s="1"/>
  <c r="AH68" i="40"/>
  <c r="AH104" i="40" s="1"/>
  <c r="AG65" i="40"/>
  <c r="AG101" i="40" s="1"/>
  <c r="AJ9" i="22"/>
  <c r="R59" i="15"/>
  <c r="AI26" i="40"/>
  <c r="AI134" i="40" s="1"/>
  <c r="AN50" i="3"/>
  <c r="AE50" i="15" s="1"/>
  <c r="AS50" i="15" s="1"/>
  <c r="AJ13" i="39" s="1"/>
  <c r="AJ31" i="39" s="1"/>
  <c r="AJ49" i="39" s="1"/>
  <c r="AI13" i="40"/>
  <c r="E42" i="32"/>
  <c r="I42" i="32" s="1"/>
  <c r="D43" i="32"/>
  <c r="H42" i="32"/>
  <c r="AK30" i="22"/>
  <c r="AK48" i="22" s="1"/>
  <c r="AK84" i="22" s="1"/>
  <c r="BC47" i="3"/>
  <c r="AC47" i="3"/>
  <c r="AJ14" i="40"/>
  <c r="AO51" i="3"/>
  <c r="AF51" i="15" s="1"/>
  <c r="AT51" i="15" s="1"/>
  <c r="AK14" i="39" s="1"/>
  <c r="AK32" i="39" s="1"/>
  <c r="AK50" i="39" s="1"/>
  <c r="AL70" i="40"/>
  <c r="AL106" i="40" s="1"/>
  <c r="AL74" i="40"/>
  <c r="AL110" i="40" s="1"/>
  <c r="AG67" i="40"/>
  <c r="AG103" i="40" s="1"/>
  <c r="AO38" i="22"/>
  <c r="AU73" i="3"/>
  <c r="U73" i="3"/>
  <c r="AN54" i="3"/>
  <c r="AE54" i="15" s="1"/>
  <c r="AS54" i="15" s="1"/>
  <c r="AJ17" i="39" s="1"/>
  <c r="AJ35" i="39" s="1"/>
  <c r="AJ53" i="39" s="1"/>
  <c r="AI17" i="40"/>
  <c r="AN58" i="3"/>
  <c r="AE58" i="15" s="1"/>
  <c r="AS58" i="15" s="1"/>
  <c r="AJ21" i="39" s="1"/>
  <c r="AJ39" i="39" s="1"/>
  <c r="AJ57" i="39" s="1"/>
  <c r="AI21" i="40"/>
  <c r="AG7" i="39"/>
  <c r="AP59" i="15"/>
  <c r="AO36" i="22"/>
  <c r="AU71" i="3"/>
  <c r="U71" i="3"/>
  <c r="AO40" i="22"/>
  <c r="AU75" i="3"/>
  <c r="U75" i="3"/>
  <c r="AP66" i="18"/>
  <c r="Q45" i="3"/>
  <c r="AP52" i="18"/>
  <c r="Q49" i="3"/>
  <c r="AM59" i="3"/>
  <c r="AD44" i="15"/>
  <c r="AH22" i="40"/>
  <c r="AH25" i="40"/>
  <c r="AH133" i="40" s="1"/>
  <c r="AH151" i="40" s="1"/>
  <c r="AI42" i="22"/>
  <c r="BA59" i="3"/>
  <c r="AE51" i="15"/>
  <c r="AS51" i="15" s="1"/>
  <c r="AI8" i="39"/>
  <c r="AI26" i="39" s="1"/>
  <c r="AI44" i="39" s="1"/>
  <c r="AJ62" i="39" s="1"/>
  <c r="AJ98" i="39" s="1"/>
  <c r="AJ116" i="39" s="1"/>
  <c r="AH37" i="40"/>
  <c r="AH145" i="40" s="1"/>
  <c r="AM34" i="40"/>
  <c r="AM142" i="40" s="1"/>
  <c r="AM38" i="40"/>
  <c r="AM146" i="40" s="1"/>
  <c r="AI30" i="40"/>
  <c r="AI138" i="40" s="1"/>
  <c r="AJ33" i="22"/>
  <c r="BB50" i="3"/>
  <c r="AB50" i="3"/>
  <c r="AJ29" i="22"/>
  <c r="AJ47" i="22" s="1"/>
  <c r="AJ83" i="22" s="1"/>
  <c r="BB46" i="3"/>
  <c r="AB46" i="3"/>
  <c r="D46" i="35"/>
  <c r="E45" i="35"/>
  <c r="I45" i="35" s="1"/>
  <c r="AJ10" i="40"/>
  <c r="AO47" i="3"/>
  <c r="AF47" i="15" s="1"/>
  <c r="AT47" i="15" s="1"/>
  <c r="AK10" i="39" s="1"/>
  <c r="AK28" i="39" s="1"/>
  <c r="AK46" i="39" s="1"/>
  <c r="AK82" i="39" s="1"/>
  <c r="AP54" i="18"/>
  <c r="Q51" i="3"/>
  <c r="AP55" i="18"/>
  <c r="Q52" i="3"/>
  <c r="D45" i="45"/>
  <c r="E44" i="45"/>
  <c r="I44" i="45" s="1"/>
  <c r="AO51" i="18"/>
  <c r="P48" i="3"/>
  <c r="A43" i="45"/>
  <c r="F44" i="45"/>
  <c r="AH13" i="39"/>
  <c r="AH31" i="39" s="1"/>
  <c r="AH49" i="39" s="1"/>
  <c r="AH85" i="39" s="1"/>
  <c r="AN18" i="40"/>
  <c r="AG73" i="3"/>
  <c r="AJ37" i="22"/>
  <c r="BB54" i="3"/>
  <c r="AB54" i="3"/>
  <c r="AO59" i="18"/>
  <c r="P56" i="3"/>
  <c r="AJ41" i="22"/>
  <c r="BB58" i="3"/>
  <c r="AB58" i="3"/>
  <c r="D44" i="46"/>
  <c r="E43" i="46"/>
  <c r="I43" i="46" s="1"/>
  <c r="AI15" i="39"/>
  <c r="AI33" i="39" s="1"/>
  <c r="AI51" i="39" s="1"/>
  <c r="AI87" i="39" s="1"/>
  <c r="E42" i="29"/>
  <c r="I42" i="29" s="1"/>
  <c r="D43" i="29"/>
  <c r="H42" i="29"/>
  <c r="AJ8" i="40"/>
  <c r="AO45" i="3"/>
  <c r="AF45" i="15" s="1"/>
  <c r="AT45" i="15" s="1"/>
  <c r="AK8" i="39" s="1"/>
  <c r="AK26" i="39" s="1"/>
  <c r="AK44" i="39" s="1"/>
  <c r="AL62" i="39" s="1"/>
  <c r="AL98" i="39" s="1"/>
  <c r="AL116" i="39" s="1"/>
  <c r="AH39" i="37"/>
  <c r="AI39" i="8"/>
  <c r="AD148" i="14"/>
  <c r="AI23" i="37"/>
  <c r="AI31" i="37" s="1"/>
  <c r="L42" i="46"/>
  <c r="M42" i="46"/>
  <c r="AI24" i="37"/>
  <c r="AJ35" i="37" s="1"/>
  <c r="AJ40" i="8" s="1"/>
  <c r="AI112" i="27"/>
  <c r="AH42" i="8" s="1"/>
  <c r="H43" i="46"/>
  <c r="G43" i="46"/>
  <c r="F45" i="46"/>
  <c r="A44" i="46"/>
  <c r="AI63" i="27"/>
  <c r="AJ219" i="37"/>
  <c r="AJ222" i="37" s="1"/>
  <c r="AM110" i="37"/>
  <c r="AM113" i="37" s="1"/>
  <c r="AH8" i="8"/>
  <c r="G44" i="31"/>
  <c r="F45" i="31"/>
  <c r="AK56" i="37"/>
  <c r="AK59" i="37" s="1"/>
  <c r="AH203" i="14"/>
  <c r="AI8" i="27"/>
  <c r="AG175" i="14"/>
  <c r="AK128" i="37"/>
  <c r="AK131" i="37" s="1"/>
  <c r="G45" i="30"/>
  <c r="F46" i="30"/>
  <c r="F48" i="32"/>
  <c r="G47" i="32"/>
  <c r="AK92" i="37"/>
  <c r="AK95" i="37" s="1"/>
  <c r="AG203" i="14"/>
  <c r="AG182" i="14"/>
  <c r="AL101" i="37"/>
  <c r="AL104" i="37" s="1"/>
  <c r="X25" i="38"/>
  <c r="Y35" i="8" s="1"/>
  <c r="AK15" i="37"/>
  <c r="O48" i="5"/>
  <c r="AL7" i="37"/>
  <c r="P38" i="5"/>
  <c r="AL14" i="37"/>
  <c r="P47" i="5"/>
  <c r="AK10" i="37"/>
  <c r="O41" i="5"/>
  <c r="AL11" i="37"/>
  <c r="P42" i="5"/>
  <c r="AK8" i="37"/>
  <c r="O39" i="5"/>
  <c r="AL9" i="37"/>
  <c r="P40" i="5"/>
  <c r="AL16" i="37"/>
  <c r="P49" i="5"/>
  <c r="AJ20" i="38"/>
  <c r="AK12" i="37"/>
  <c r="AG127" i="14"/>
  <c r="AD223" i="14"/>
  <c r="V223" i="14"/>
  <c r="P223" i="14"/>
  <c r="P29" i="5"/>
  <c r="C30" i="5"/>
  <c r="AC30" i="5" s="1"/>
  <c r="AH205" i="14"/>
  <c r="AJ15" i="27"/>
  <c r="AJ27" i="27"/>
  <c r="AB223" i="14"/>
  <c r="Z223" i="14"/>
  <c r="X223" i="14"/>
  <c r="T223" i="14"/>
  <c r="R223" i="14"/>
  <c r="N223" i="14"/>
  <c r="L223" i="14"/>
  <c r="J223" i="14"/>
  <c r="H223" i="14"/>
  <c r="F223" i="14"/>
  <c r="E199" i="14"/>
  <c r="I199" i="14"/>
  <c r="M199" i="14"/>
  <c r="Q199" i="14"/>
  <c r="U199" i="14"/>
  <c r="Y199" i="14"/>
  <c r="AC199" i="14"/>
  <c r="H199" i="14"/>
  <c r="L199" i="14"/>
  <c r="P199" i="14"/>
  <c r="T199" i="14"/>
  <c r="X199" i="14"/>
  <c r="AB199" i="14"/>
  <c r="AF199" i="14"/>
  <c r="AK121" i="37"/>
  <c r="AK120" i="37"/>
  <c r="AK118" i="37"/>
  <c r="AK117" i="37"/>
  <c r="AL116" i="37"/>
  <c r="AK85" i="37"/>
  <c r="AK84" i="37"/>
  <c r="AK82" i="37"/>
  <c r="AK81" i="37"/>
  <c r="AL80" i="37"/>
  <c r="AF152" i="14"/>
  <c r="AF151" i="14" s="1"/>
  <c r="AF224" i="14"/>
  <c r="AF223" i="14" s="1"/>
  <c r="AF79" i="14"/>
  <c r="AF100" i="14" s="1"/>
  <c r="AC184" i="14"/>
  <c r="AC182" i="14" s="1"/>
  <c r="AC196" i="14" s="1"/>
  <c r="AB158" i="14"/>
  <c r="AB172" i="14" s="1"/>
  <c r="Y184" i="14"/>
  <c r="Y182" i="14" s="1"/>
  <c r="Y196" i="14" s="1"/>
  <c r="X158" i="14"/>
  <c r="X172" i="14" s="1"/>
  <c r="U184" i="14"/>
  <c r="U182" i="14" s="1"/>
  <c r="U196" i="14" s="1"/>
  <c r="T158" i="14"/>
  <c r="T172" i="14" s="1"/>
  <c r="Q184" i="14"/>
  <c r="Q182" i="14" s="1"/>
  <c r="Q196" i="14" s="1"/>
  <c r="P158" i="14"/>
  <c r="P172" i="14" s="1"/>
  <c r="M184" i="14"/>
  <c r="M182" i="14" s="1"/>
  <c r="M196" i="14" s="1"/>
  <c r="L158" i="14"/>
  <c r="L172" i="14" s="1"/>
  <c r="I184" i="14"/>
  <c r="I182" i="14" s="1"/>
  <c r="I196" i="14" s="1"/>
  <c r="H158" i="14"/>
  <c r="H172" i="14" s="1"/>
  <c r="E184" i="14"/>
  <c r="D158" i="14"/>
  <c r="D172" i="14" s="1"/>
  <c r="AB184" i="14"/>
  <c r="AB182" i="14" s="1"/>
  <c r="AB196" i="14" s="1"/>
  <c r="AA158" i="14"/>
  <c r="AA172" i="14" s="1"/>
  <c r="X184" i="14"/>
  <c r="X182" i="14" s="1"/>
  <c r="X196" i="14" s="1"/>
  <c r="W158" i="14"/>
  <c r="W172" i="14" s="1"/>
  <c r="T184" i="14"/>
  <c r="T182" i="14" s="1"/>
  <c r="T196" i="14" s="1"/>
  <c r="S158" i="14"/>
  <c r="S172" i="14" s="1"/>
  <c r="P184" i="14"/>
  <c r="P182" i="14" s="1"/>
  <c r="P196" i="14" s="1"/>
  <c r="O158" i="14"/>
  <c r="O172" i="14" s="1"/>
  <c r="L184" i="14"/>
  <c r="L182" i="14" s="1"/>
  <c r="L196" i="14" s="1"/>
  <c r="K158" i="14"/>
  <c r="K172" i="14" s="1"/>
  <c r="H184" i="14"/>
  <c r="H182" i="14" s="1"/>
  <c r="H196" i="14" s="1"/>
  <c r="G158" i="14"/>
  <c r="G172" i="14" s="1"/>
  <c r="X62" i="38"/>
  <c r="X80" i="38"/>
  <c r="X68" i="38"/>
  <c r="X70" i="38" s="1"/>
  <c r="X77" i="38"/>
  <c r="Y19" i="8" s="1"/>
  <c r="Y21" i="8" s="1"/>
  <c r="X59" i="38"/>
  <c r="AM103" i="37"/>
  <c r="AM99" i="37"/>
  <c r="AN98" i="37"/>
  <c r="AM102" i="37"/>
  <c r="AM100" i="37"/>
  <c r="AL174" i="37"/>
  <c r="AL177" i="37" s="1"/>
  <c r="AM176" i="37"/>
  <c r="AM175" i="37"/>
  <c r="AM173" i="37"/>
  <c r="AM172" i="37"/>
  <c r="AN171" i="37"/>
  <c r="AN178" i="37" s="1"/>
  <c r="AJ212" i="37"/>
  <c r="AJ211" i="37"/>
  <c r="AJ209" i="37"/>
  <c r="AJ208" i="37"/>
  <c r="AK207" i="37"/>
  <c r="AF43" i="15"/>
  <c r="S43" i="15"/>
  <c r="AG167" i="14"/>
  <c r="AH191" i="14" s="1"/>
  <c r="AH239" i="14" s="1"/>
  <c r="AG239" i="14"/>
  <c r="AG165" i="14"/>
  <c r="AH189" i="14" s="1"/>
  <c r="AG237" i="14"/>
  <c r="AG163" i="14"/>
  <c r="AH187" i="14" s="1"/>
  <c r="AH235" i="14" s="1"/>
  <c r="AG235" i="14"/>
  <c r="AG161" i="14"/>
  <c r="AH185" i="14" s="1"/>
  <c r="AH233" i="14" s="1"/>
  <c r="AG233" i="14"/>
  <c r="AG159" i="14"/>
  <c r="AG231" i="14"/>
  <c r="AG86" i="14"/>
  <c r="AH39" i="14"/>
  <c r="AH87" i="14"/>
  <c r="AH163" i="14"/>
  <c r="AI187" i="14" s="1"/>
  <c r="AH237" i="14"/>
  <c r="AH167" i="14"/>
  <c r="AI191" i="14" s="1"/>
  <c r="AI49" i="14"/>
  <c r="AI96" i="14" s="1"/>
  <c r="AI48" i="14"/>
  <c r="AI47" i="14"/>
  <c r="AI94" i="14" s="1"/>
  <c r="AI46" i="14"/>
  <c r="AI45" i="14"/>
  <c r="AI92" i="14" s="1"/>
  <c r="AI44" i="14"/>
  <c r="AI43" i="14"/>
  <c r="AI90" i="14" s="1"/>
  <c r="AI42" i="14"/>
  <c r="AI89" i="14" s="1"/>
  <c r="AI41" i="14"/>
  <c r="AI88" i="14" s="1"/>
  <c r="AI40" i="14"/>
  <c r="AI38" i="14"/>
  <c r="AI37" i="14"/>
  <c r="AI36" i="14"/>
  <c r="AI35" i="14"/>
  <c r="AI34" i="14"/>
  <c r="AJ31" i="14"/>
  <c r="AN76" i="37"/>
  <c r="AN75" i="37"/>
  <c r="AN73" i="37"/>
  <c r="AN72" i="37"/>
  <c r="AO71" i="37"/>
  <c r="AO78" i="37" s="1"/>
  <c r="AI50" i="37"/>
  <c r="AH42" i="38"/>
  <c r="AG41" i="38"/>
  <c r="AE223" i="14"/>
  <c r="AH130" i="14"/>
  <c r="AH154" i="14" s="1"/>
  <c r="AI178" i="14" s="1"/>
  <c r="AH110" i="14"/>
  <c r="AH136" i="14"/>
  <c r="AH160" i="14" s="1"/>
  <c r="AI184" i="14" s="1"/>
  <c r="AH140" i="14"/>
  <c r="AH164" i="14" s="1"/>
  <c r="AI188" i="14" s="1"/>
  <c r="AI212" i="14" s="1"/>
  <c r="AH144" i="14"/>
  <c r="AH168" i="14" s="1"/>
  <c r="AI192" i="14" s="1"/>
  <c r="AH45" i="8"/>
  <c r="AG212" i="14"/>
  <c r="AE184" i="14"/>
  <c r="AE182" i="14" s="1"/>
  <c r="AE196" i="14" s="1"/>
  <c r="AD158" i="14"/>
  <c r="AD172" i="14" s="1"/>
  <c r="AA184" i="14"/>
  <c r="AA182" i="14" s="1"/>
  <c r="AA196" i="14" s="1"/>
  <c r="Z158" i="14"/>
  <c r="Z172" i="14" s="1"/>
  <c r="W184" i="14"/>
  <c r="W182" i="14" s="1"/>
  <c r="W196" i="14" s="1"/>
  <c r="V158" i="14"/>
  <c r="V172" i="14" s="1"/>
  <c r="S184" i="14"/>
  <c r="S182" i="14" s="1"/>
  <c r="S196" i="14" s="1"/>
  <c r="R158" i="14"/>
  <c r="R172" i="14" s="1"/>
  <c r="O184" i="14"/>
  <c r="O182" i="14" s="1"/>
  <c r="O196" i="14" s="1"/>
  <c r="N158" i="14"/>
  <c r="N172" i="14" s="1"/>
  <c r="K184" i="14"/>
  <c r="K182" i="14" s="1"/>
  <c r="K196" i="14" s="1"/>
  <c r="J158" i="14"/>
  <c r="J172" i="14" s="1"/>
  <c r="G184" i="14"/>
  <c r="G182" i="14" s="1"/>
  <c r="G196" i="14" s="1"/>
  <c r="F158" i="14"/>
  <c r="F172" i="14" s="1"/>
  <c r="AM67" i="37"/>
  <c r="AM66" i="37"/>
  <c r="AM64" i="37"/>
  <c r="AM63" i="37"/>
  <c r="AN62" i="37"/>
  <c r="AN69" i="37" s="1"/>
  <c r="V88" i="38"/>
  <c r="AF196" i="14"/>
  <c r="T43" i="17"/>
  <c r="AG43" i="17"/>
  <c r="AK203" i="37"/>
  <c r="AK202" i="37"/>
  <c r="AK200" i="37"/>
  <c r="AK199" i="37"/>
  <c r="AL198" i="37"/>
  <c r="AH214" i="14"/>
  <c r="AG153" i="14"/>
  <c r="AH177" i="14" s="1"/>
  <c r="AG225" i="14"/>
  <c r="AH216" i="14"/>
  <c r="AH210" i="14"/>
  <c r="AC148" i="14"/>
  <c r="Y148" i="14"/>
  <c r="U148" i="14"/>
  <c r="Q148" i="14"/>
  <c r="M148" i="14"/>
  <c r="I148" i="14"/>
  <c r="E148" i="14"/>
  <c r="AF92" i="27"/>
  <c r="AF91" i="27" s="1"/>
  <c r="AJ140" i="37"/>
  <c r="AJ139" i="37"/>
  <c r="AK135" i="37"/>
  <c r="AK142" i="37" s="1"/>
  <c r="AJ137" i="37"/>
  <c r="AJ136" i="37"/>
  <c r="AI138" i="37"/>
  <c r="AI141" i="37" s="1"/>
  <c r="Y22" i="38"/>
  <c r="Y24" i="38" s="1"/>
  <c r="Y32" i="38" s="1"/>
  <c r="Y34" i="38" s="1"/>
  <c r="Z43" i="38" s="1"/>
  <c r="Z54" i="38" s="1"/>
  <c r="AI155" i="27"/>
  <c r="AK150" i="27"/>
  <c r="AK61" i="27"/>
  <c r="AK43" i="27"/>
  <c r="AK52" i="27" s="1"/>
  <c r="AK34" i="27"/>
  <c r="AK32" i="27"/>
  <c r="AK31" i="27"/>
  <c r="AK30" i="27"/>
  <c r="AK29" i="27"/>
  <c r="AK28" i="27"/>
  <c r="AK26" i="27"/>
  <c r="AK25" i="27"/>
  <c r="AK24" i="27"/>
  <c r="AK23" i="27"/>
  <c r="AK22" i="27"/>
  <c r="AK20" i="27"/>
  <c r="AK19" i="27"/>
  <c r="AK18" i="27"/>
  <c r="AK17" i="27"/>
  <c r="AK16" i="27"/>
  <c r="AK14" i="27"/>
  <c r="AK13" i="27"/>
  <c r="AK12" i="27"/>
  <c r="AK11" i="27"/>
  <c r="AK10" i="27"/>
  <c r="AL7" i="27"/>
  <c r="Y43" i="38"/>
  <c r="Y54" i="38" s="1"/>
  <c r="X49" i="38"/>
  <c r="AH86" i="27"/>
  <c r="AH80" i="27"/>
  <c r="AH81" i="27" s="1"/>
  <c r="AH88" i="27"/>
  <c r="AJ147" i="27"/>
  <c r="AJ146" i="27"/>
  <c r="AJ145" i="27"/>
  <c r="AJ144" i="27"/>
  <c r="AJ136" i="27"/>
  <c r="AJ135" i="27"/>
  <c r="AJ134" i="27"/>
  <c r="AJ133" i="27"/>
  <c r="AJ103" i="27"/>
  <c r="AJ102" i="27"/>
  <c r="AJ94" i="27"/>
  <c r="AJ93" i="27"/>
  <c r="AJ85" i="27"/>
  <c r="AJ84" i="27"/>
  <c r="AJ76" i="27"/>
  <c r="AJ75" i="27"/>
  <c r="X74" i="27" s="1"/>
  <c r="X73" i="27" s="1"/>
  <c r="AJ68" i="27"/>
  <c r="AJ67" i="27"/>
  <c r="AJ66" i="27"/>
  <c r="AJ62" i="27"/>
  <c r="AJ70" i="27"/>
  <c r="AJ123" i="27"/>
  <c r="AJ9" i="27"/>
  <c r="AJ21" i="27"/>
  <c r="AJ162" i="27"/>
  <c r="AJ160" i="27"/>
  <c r="AJ156" i="27"/>
  <c r="AJ154" i="27"/>
  <c r="AJ169" i="27"/>
  <c r="AJ168" i="27"/>
  <c r="AJ167" i="27"/>
  <c r="AJ166" i="27"/>
  <c r="AJ165" i="27"/>
  <c r="AJ159" i="27"/>
  <c r="AJ157" i="27"/>
  <c r="AC223" i="14"/>
  <c r="AA223" i="14"/>
  <c r="Y223" i="14"/>
  <c r="W223" i="14"/>
  <c r="U223" i="14"/>
  <c r="S223" i="14"/>
  <c r="Q223" i="14"/>
  <c r="O223" i="14"/>
  <c r="M223" i="14"/>
  <c r="K223" i="14"/>
  <c r="I223" i="14"/>
  <c r="G223" i="14"/>
  <c r="E223" i="14"/>
  <c r="G199" i="14"/>
  <c r="K199" i="14"/>
  <c r="O199" i="14"/>
  <c r="S199" i="14"/>
  <c r="W199" i="14"/>
  <c r="AA199" i="14"/>
  <c r="AE199" i="14"/>
  <c r="F199" i="14"/>
  <c r="J199" i="14"/>
  <c r="N199" i="14"/>
  <c r="R199" i="14"/>
  <c r="V199" i="14"/>
  <c r="Z199" i="14"/>
  <c r="AD199" i="14"/>
  <c r="AK165" i="37"/>
  <c r="AK168" i="37" s="1"/>
  <c r="AL167" i="37"/>
  <c r="AL166" i="37"/>
  <c r="AL164" i="37"/>
  <c r="AL163" i="37"/>
  <c r="AM162" i="37"/>
  <c r="AM169" i="37" s="1"/>
  <c r="AJ192" i="37"/>
  <c r="AJ195" i="37" s="1"/>
  <c r="AK194" i="37"/>
  <c r="AK193" i="37"/>
  <c r="AK191" i="37"/>
  <c r="AK190" i="37"/>
  <c r="AL189" i="37"/>
  <c r="AJ119" i="37"/>
  <c r="AJ122" i="37" s="1"/>
  <c r="AA69" i="38"/>
  <c r="AA66" i="38"/>
  <c r="AA71" i="38" s="1"/>
  <c r="AB67" i="38"/>
  <c r="AJ83" i="37"/>
  <c r="AJ86" i="37" s="1"/>
  <c r="AL94" i="37"/>
  <c r="AL93" i="37"/>
  <c r="AL91" i="37"/>
  <c r="AL90" i="37"/>
  <c r="AM89" i="37"/>
  <c r="AK26" i="37"/>
  <c r="AL27" i="37"/>
  <c r="AE101" i="27"/>
  <c r="AE100" i="27" s="1"/>
  <c r="AE128" i="27"/>
  <c r="AE118" i="27"/>
  <c r="AE119" i="27" s="1"/>
  <c r="AE126" i="27"/>
  <c r="AC121" i="27"/>
  <c r="AC120" i="27" s="1"/>
  <c r="AC132" i="27"/>
  <c r="AC131" i="27" s="1"/>
  <c r="AC148" i="27"/>
  <c r="AC115" i="27" s="1"/>
  <c r="E45" i="5" s="1"/>
  <c r="AC140" i="27"/>
  <c r="AC141" i="27" s="1"/>
  <c r="AM147" i="37"/>
  <c r="AM150" i="37" s="1"/>
  <c r="AN149" i="37"/>
  <c r="AN148" i="37"/>
  <c r="AN146" i="37"/>
  <c r="AN145" i="37"/>
  <c r="AO144" i="37"/>
  <c r="AO151" i="37" s="1"/>
  <c r="AI210" i="37"/>
  <c r="AI213" i="37" s="1"/>
  <c r="AE158" i="14"/>
  <c r="AE172" i="14" s="1"/>
  <c r="AF158" i="14"/>
  <c r="AG228" i="14"/>
  <c r="AG156" i="14"/>
  <c r="AH180" i="14" s="1"/>
  <c r="AG226" i="14"/>
  <c r="AG154" i="14"/>
  <c r="AH178" i="14" s="1"/>
  <c r="AH234" i="14"/>
  <c r="AH236" i="14"/>
  <c r="AH166" i="14"/>
  <c r="AI190" i="14" s="1"/>
  <c r="AI214" i="14" s="1"/>
  <c r="AH238" i="14"/>
  <c r="AH240" i="14"/>
  <c r="AH33" i="14"/>
  <c r="AH81" i="14"/>
  <c r="AH227" i="14"/>
  <c r="AH229" i="14"/>
  <c r="AH157" i="14"/>
  <c r="AI181" i="14" s="1"/>
  <c r="AM74" i="37"/>
  <c r="AM77" i="37" s="1"/>
  <c r="AA148" i="14"/>
  <c r="W148" i="14"/>
  <c r="S148" i="14"/>
  <c r="O148" i="14"/>
  <c r="K148" i="14"/>
  <c r="G148" i="14"/>
  <c r="AD137" i="27"/>
  <c r="AD129" i="27"/>
  <c r="AD130" i="27" s="1"/>
  <c r="AD139" i="27"/>
  <c r="AL58" i="37"/>
  <c r="AL57" i="37"/>
  <c r="AL55" i="37"/>
  <c r="AL54" i="37"/>
  <c r="AM53" i="37"/>
  <c r="AM60" i="37" s="1"/>
  <c r="AI79" i="27"/>
  <c r="AI77" i="27"/>
  <c r="AI71" i="27"/>
  <c r="AI72" i="27" s="1"/>
  <c r="AI21" i="37"/>
  <c r="AK49" i="37"/>
  <c r="AK48" i="37"/>
  <c r="AK46" i="37"/>
  <c r="AK45" i="37"/>
  <c r="AL44" i="37"/>
  <c r="AL51" i="37" s="1"/>
  <c r="AJ47" i="37"/>
  <c r="AF46" i="38"/>
  <c r="AK55" i="14"/>
  <c r="AK73" i="14"/>
  <c r="AK72" i="14"/>
  <c r="AK71" i="14"/>
  <c r="AK70" i="14"/>
  <c r="AK69" i="14"/>
  <c r="AK68" i="14"/>
  <c r="AK67" i="14"/>
  <c r="AK66" i="14"/>
  <c r="AK65" i="14"/>
  <c r="AK62" i="14"/>
  <c r="AK61" i="14"/>
  <c r="AK60" i="14"/>
  <c r="AK59" i="14"/>
  <c r="AK58" i="14"/>
  <c r="AK57" i="14"/>
  <c r="AL6" i="14"/>
  <c r="AI109" i="14"/>
  <c r="AI107" i="14"/>
  <c r="AI131" i="14" s="1"/>
  <c r="AI105" i="14"/>
  <c r="AJ102" i="14"/>
  <c r="AI108" i="14"/>
  <c r="AI132" i="14" s="1"/>
  <c r="AI106" i="14"/>
  <c r="AH131" i="14"/>
  <c r="AH155" i="14" s="1"/>
  <c r="AI179" i="14" s="1"/>
  <c r="AH137" i="14"/>
  <c r="AH161" i="14" s="1"/>
  <c r="AI185" i="14" s="1"/>
  <c r="AH141" i="14"/>
  <c r="AH165" i="14" s="1"/>
  <c r="AI189" i="14" s="1"/>
  <c r="AH132" i="14"/>
  <c r="AH156" i="14" s="1"/>
  <c r="AI180" i="14" s="1"/>
  <c r="AH138" i="14"/>
  <c r="AH162" i="14" s="1"/>
  <c r="AI186" i="14" s="1"/>
  <c r="AJ156" i="37"/>
  <c r="AJ159" i="37" s="1"/>
  <c r="AK158" i="37"/>
  <c r="AK157" i="37"/>
  <c r="AK155" i="37"/>
  <c r="AK154" i="37"/>
  <c r="AL153" i="37"/>
  <c r="AL160" i="37" s="1"/>
  <c r="AG83" i="27"/>
  <c r="AG82" i="27" s="1"/>
  <c r="AG97" i="27"/>
  <c r="AG95" i="27"/>
  <c r="AG89" i="27"/>
  <c r="AG90" i="27" s="1"/>
  <c r="AM183" i="37"/>
  <c r="AM186" i="37" s="1"/>
  <c r="AN185" i="37"/>
  <c r="AN184" i="37"/>
  <c r="AN182" i="37"/>
  <c r="AN181" i="37"/>
  <c r="AO180" i="37"/>
  <c r="AO187" i="37" s="1"/>
  <c r="AK221" i="37"/>
  <c r="AK220" i="37"/>
  <c r="AK218" i="37"/>
  <c r="AK217" i="37"/>
  <c r="AL216" i="37"/>
  <c r="AI79" i="8"/>
  <c r="AJ78" i="8"/>
  <c r="AH212" i="14"/>
  <c r="AD184" i="14"/>
  <c r="AD182" i="14" s="1"/>
  <c r="AD196" i="14" s="1"/>
  <c r="AC158" i="14"/>
  <c r="AC172" i="14" s="1"/>
  <c r="Z184" i="14"/>
  <c r="Z182" i="14" s="1"/>
  <c r="Z196" i="14" s="1"/>
  <c r="Y158" i="14"/>
  <c r="Y172" i="14" s="1"/>
  <c r="V184" i="14"/>
  <c r="V182" i="14" s="1"/>
  <c r="V196" i="14" s="1"/>
  <c r="U158" i="14"/>
  <c r="U172" i="14" s="1"/>
  <c r="R184" i="14"/>
  <c r="R182" i="14" s="1"/>
  <c r="R196" i="14" s="1"/>
  <c r="Q158" i="14"/>
  <c r="Q172" i="14" s="1"/>
  <c r="N184" i="14"/>
  <c r="N182" i="14" s="1"/>
  <c r="N196" i="14" s="1"/>
  <c r="M158" i="14"/>
  <c r="M172" i="14" s="1"/>
  <c r="J184" i="14"/>
  <c r="J182" i="14" s="1"/>
  <c r="J196" i="14" s="1"/>
  <c r="I158" i="14"/>
  <c r="I172" i="14" s="1"/>
  <c r="F184" i="14"/>
  <c r="F182" i="14" s="1"/>
  <c r="F196" i="14" s="1"/>
  <c r="E158" i="14"/>
  <c r="E172" i="14" s="1"/>
  <c r="AL65" i="37"/>
  <c r="AL68" i="37" s="1"/>
  <c r="AA27" i="8"/>
  <c r="AA24" i="8" s="1"/>
  <c r="AD119" i="27"/>
  <c r="AL130" i="37"/>
  <c r="AL129" i="37"/>
  <c r="AL127" i="37"/>
  <c r="AL126" i="37"/>
  <c r="AM125" i="37"/>
  <c r="AN112" i="37"/>
  <c r="AN111" i="37"/>
  <c r="AN109" i="37"/>
  <c r="AN108" i="37"/>
  <c r="AO107" i="37"/>
  <c r="AJ201" i="37"/>
  <c r="AJ204" i="37" s="1"/>
  <c r="AG240" i="14"/>
  <c r="AG238" i="14"/>
  <c r="AG234" i="14"/>
  <c r="AG32" i="14"/>
  <c r="AG53" i="14" s="1"/>
  <c r="AG80" i="14"/>
  <c r="AG216" i="14"/>
  <c r="AG210" i="14"/>
  <c r="AB148" i="14"/>
  <c r="X148" i="14"/>
  <c r="T148" i="14"/>
  <c r="P148" i="14"/>
  <c r="L148" i="14"/>
  <c r="H148" i="14"/>
  <c r="D148" i="14"/>
  <c r="AF106" i="27"/>
  <c r="AF117" i="27" s="1"/>
  <c r="AF104" i="27"/>
  <c r="AF41" i="27" s="1"/>
  <c r="AF98" i="27"/>
  <c r="AF99" i="27" s="1"/>
  <c r="AB143" i="27"/>
  <c r="AB110" i="27" s="1"/>
  <c r="D43" i="9" s="1"/>
  <c r="AB108" i="27"/>
  <c r="F43" i="35"/>
  <c r="A42" i="35"/>
  <c r="M39" i="35"/>
  <c r="AG125" i="27" s="1"/>
  <c r="AG114" i="27" s="1"/>
  <c r="AF32" i="8" s="1"/>
  <c r="AF30" i="8" s="1"/>
  <c r="L39" i="35"/>
  <c r="AG124" i="27" s="1"/>
  <c r="AG113" i="27" s="1"/>
  <c r="G41" i="35"/>
  <c r="H41" i="35"/>
  <c r="AG111" i="27"/>
  <c r="J40" i="35"/>
  <c r="AH122" i="27"/>
  <c r="AH171" i="40" l="1"/>
  <c r="AH189" i="40"/>
  <c r="AI53" i="27"/>
  <c r="AG14" i="8"/>
  <c r="AH35" i="27"/>
  <c r="AF94" i="40"/>
  <c r="AH82" i="40"/>
  <c r="AH100" i="40" s="1"/>
  <c r="AJ58" i="27"/>
  <c r="AJ40" i="27" s="1"/>
  <c r="AI41" i="8" s="1"/>
  <c r="F42" i="29"/>
  <c r="G41" i="29"/>
  <c r="AE58" i="39"/>
  <c r="AE79" i="39"/>
  <c r="AE94" i="39" s="1"/>
  <c r="AI39" i="27"/>
  <c r="W64" i="27"/>
  <c r="W55" i="27" s="1"/>
  <c r="W37" i="27" s="1"/>
  <c r="W56" i="27"/>
  <c r="W38" i="27" s="1"/>
  <c r="AJ57" i="27"/>
  <c r="AJ39" i="27" s="1"/>
  <c r="X65" i="27"/>
  <c r="AI54" i="27"/>
  <c r="AI36" i="27" s="1"/>
  <c r="AI152" i="40"/>
  <c r="AI170" i="40" s="1"/>
  <c r="AI188" i="40" s="1"/>
  <c r="AH80" i="40"/>
  <c r="AH98" i="40" s="1"/>
  <c r="G41" i="28"/>
  <c r="F42" i="28" s="1"/>
  <c r="AJ89" i="39"/>
  <c r="AF76" i="39"/>
  <c r="J42" i="29"/>
  <c r="J43" i="46"/>
  <c r="L43" i="46" s="1"/>
  <c r="AO65" i="18"/>
  <c r="AO80" i="18" s="1"/>
  <c r="AE187" i="40"/>
  <c r="AE202" i="40" s="1"/>
  <c r="AE17" i="8" s="1"/>
  <c r="AI80" i="39"/>
  <c r="AK62" i="39"/>
  <c r="AK98" i="39" s="1"/>
  <c r="AK116" i="39" s="1"/>
  <c r="AF115" i="39"/>
  <c r="AF130" i="39" s="1"/>
  <c r="AE34" i="8" s="1"/>
  <c r="AG187" i="40"/>
  <c r="AG202" i="40" s="1"/>
  <c r="AG17" i="8" s="1"/>
  <c r="AH166" i="40"/>
  <c r="AH169" i="40"/>
  <c r="AF169" i="40"/>
  <c r="AF184" i="40" s="1"/>
  <c r="AF16" i="8" s="1"/>
  <c r="AF166" i="40"/>
  <c r="AE97" i="39"/>
  <c r="AE76" i="39"/>
  <c r="AJ24" i="22"/>
  <c r="AJ45" i="22"/>
  <c r="AI60" i="22"/>
  <c r="AI81" i="22"/>
  <c r="AI96" i="22" s="1"/>
  <c r="AF97" i="40"/>
  <c r="AF112" i="40" s="1"/>
  <c r="AG79" i="40"/>
  <c r="AG94" i="40" s="1"/>
  <c r="AI89" i="39"/>
  <c r="AK87" i="39"/>
  <c r="AJ87" i="39"/>
  <c r="AJ85" i="39"/>
  <c r="AI85" i="39"/>
  <c r="AJ83" i="39"/>
  <c r="AI83" i="39"/>
  <c r="AJ81" i="39"/>
  <c r="AI81" i="39"/>
  <c r="AJ80" i="39"/>
  <c r="AI39" i="37"/>
  <c r="AG148" i="14"/>
  <c r="J42" i="28"/>
  <c r="AH75" i="40"/>
  <c r="AH111" i="40" s="1"/>
  <c r="AH41" i="37"/>
  <c r="AM70" i="40"/>
  <c r="AM106" i="40" s="1"/>
  <c r="W91" i="38"/>
  <c r="AI152" i="27"/>
  <c r="AG199" i="14"/>
  <c r="AJ113" i="14"/>
  <c r="AJ115" i="14"/>
  <c r="AJ139" i="14" s="1"/>
  <c r="AJ116" i="14"/>
  <c r="AJ140" i="14" s="1"/>
  <c r="AJ117" i="14"/>
  <c r="AJ114" i="14"/>
  <c r="AJ118" i="14"/>
  <c r="AJ142" i="14" s="1"/>
  <c r="AJ112" i="14"/>
  <c r="AJ136" i="14" s="1"/>
  <c r="AJ119" i="14"/>
  <c r="AJ120" i="14"/>
  <c r="AJ144" i="14" s="1"/>
  <c r="AI153" i="27"/>
  <c r="AJ21" i="37"/>
  <c r="AH25" i="37"/>
  <c r="AJ112" i="27"/>
  <c r="AI42" i="8" s="1"/>
  <c r="J42" i="32"/>
  <c r="J42" i="31"/>
  <c r="AH67" i="40"/>
  <c r="AH103" i="40" s="1"/>
  <c r="AI62" i="40"/>
  <c r="AI80" i="40" s="1"/>
  <c r="AF43" i="39"/>
  <c r="AJ36" i="37"/>
  <c r="AM74" i="40"/>
  <c r="AM110" i="40" s="1"/>
  <c r="AI68" i="40"/>
  <c r="AI104" i="40" s="1"/>
  <c r="AI66" i="40"/>
  <c r="AI102" i="40" s="1"/>
  <c r="AH65" i="40"/>
  <c r="AH101" i="40" s="1"/>
  <c r="AH63" i="40"/>
  <c r="AH61" i="40"/>
  <c r="Z62" i="38"/>
  <c r="Z59" i="38"/>
  <c r="Z68" i="38"/>
  <c r="Z70" i="38" s="1"/>
  <c r="Z77" i="38"/>
  <c r="AA19" i="8" s="1"/>
  <c r="AA21" i="8" s="1"/>
  <c r="Z80" i="38"/>
  <c r="AA43" i="8" s="1"/>
  <c r="AJ28" i="37"/>
  <c r="AJ38" i="8" s="1"/>
  <c r="AJ158" i="27"/>
  <c r="AJ164" i="27"/>
  <c r="AJ153" i="27" s="1"/>
  <c r="AJ26" i="40"/>
  <c r="AJ134" i="40" s="1"/>
  <c r="E43" i="29"/>
  <c r="I43" i="29" s="1"/>
  <c r="D44" i="29"/>
  <c r="H43" i="29"/>
  <c r="AJ21" i="40"/>
  <c r="AO58" i="3"/>
  <c r="AF58" i="15" s="1"/>
  <c r="AT58" i="15" s="1"/>
  <c r="AK21" i="39" s="1"/>
  <c r="AP59" i="18"/>
  <c r="Q56" i="3"/>
  <c r="X73" i="15"/>
  <c r="AL73" i="15" s="1"/>
  <c r="A44" i="45"/>
  <c r="F45" i="45"/>
  <c r="AK31" i="22"/>
  <c r="BC48" i="3"/>
  <c r="AC48" i="3"/>
  <c r="AL35" i="22"/>
  <c r="BD52" i="3"/>
  <c r="AD52" i="3"/>
  <c r="AL34" i="22"/>
  <c r="BD51" i="3"/>
  <c r="AD51" i="3"/>
  <c r="AJ9" i="40"/>
  <c r="AO46" i="3"/>
  <c r="AF46" i="15" s="1"/>
  <c r="AT46" i="15" s="1"/>
  <c r="AJ14" i="39"/>
  <c r="AJ32" i="39" s="1"/>
  <c r="AJ50" i="39" s="1"/>
  <c r="AJ86" i="39" s="1"/>
  <c r="AH148" i="40"/>
  <c r="AR52" i="18"/>
  <c r="R49" i="3"/>
  <c r="AR48" i="18"/>
  <c r="AR66" i="18" s="1"/>
  <c r="R45" i="3"/>
  <c r="AO16" i="40"/>
  <c r="AH71" i="3"/>
  <c r="Y71" i="15" s="1"/>
  <c r="AM71" i="15" s="1"/>
  <c r="AP16" i="39" s="1"/>
  <c r="AP34" i="39" s="1"/>
  <c r="AP52" i="39" s="1"/>
  <c r="AG25" i="39"/>
  <c r="AG40" i="39" s="1"/>
  <c r="AE33" i="38" s="1"/>
  <c r="AG22" i="39"/>
  <c r="AJ32" i="40"/>
  <c r="AJ140" i="40" s="1"/>
  <c r="E43" i="32"/>
  <c r="I43" i="32" s="1"/>
  <c r="D44" i="32"/>
  <c r="H43" i="32"/>
  <c r="AG99" i="40"/>
  <c r="BB59" i="3"/>
  <c r="AJ42" i="22"/>
  <c r="AK12" i="39"/>
  <c r="AK30" i="39" s="1"/>
  <c r="AK48" i="39" s="1"/>
  <c r="AK84" i="39" s="1"/>
  <c r="X75" i="15"/>
  <c r="AL75" i="15" s="1"/>
  <c r="X71" i="15"/>
  <c r="AL71" i="15" s="1"/>
  <c r="AK41" i="22"/>
  <c r="BC58" i="3"/>
  <c r="AC58" i="3"/>
  <c r="AJ19" i="40"/>
  <c r="AO56" i="3"/>
  <c r="AF56" i="15" s="1"/>
  <c r="AT56" i="15" s="1"/>
  <c r="AK19" i="39" s="1"/>
  <c r="AK37" i="39" s="1"/>
  <c r="AK55" i="39" s="1"/>
  <c r="AP57" i="18"/>
  <c r="Q54" i="3"/>
  <c r="AK15" i="40"/>
  <c r="AP52" i="3"/>
  <c r="AG52" i="15" s="1"/>
  <c r="AU52" i="15" s="1"/>
  <c r="AP67" i="18"/>
  <c r="Q46" i="3"/>
  <c r="AP53" i="18"/>
  <c r="Q50" i="3"/>
  <c r="AN20" i="39"/>
  <c r="AN38" i="39" s="1"/>
  <c r="AN56" i="39" s="1"/>
  <c r="AN92" i="39" s="1"/>
  <c r="E57" i="15"/>
  <c r="G57" i="15" s="1"/>
  <c r="AN16" i="39"/>
  <c r="AN34" i="39" s="1"/>
  <c r="AN52" i="39" s="1"/>
  <c r="AN88" i="39" s="1"/>
  <c r="E53" i="15"/>
  <c r="G53" i="15" s="1"/>
  <c r="AQ59" i="15"/>
  <c r="AH7" i="39"/>
  <c r="E43" i="28"/>
  <c r="I43" i="28" s="1"/>
  <c r="D44" i="28"/>
  <c r="H43" i="28"/>
  <c r="AN59" i="3"/>
  <c r="AE44" i="15"/>
  <c r="AK8" i="40"/>
  <c r="AP45" i="3"/>
  <c r="AG45" i="15" s="1"/>
  <c r="AU45" i="15" s="1"/>
  <c r="AL8" i="39" s="1"/>
  <c r="AL26" i="39" s="1"/>
  <c r="AL44" i="39" s="1"/>
  <c r="AM62" i="39" s="1"/>
  <c r="AM98" i="39" s="1"/>
  <c r="AM116" i="39" s="1"/>
  <c r="AV60" i="18"/>
  <c r="J75" i="3"/>
  <c r="AV56" i="18"/>
  <c r="J71" i="3"/>
  <c r="AI37" i="40"/>
  <c r="AI145" i="40" s="1"/>
  <c r="AP38" i="22"/>
  <c r="AV73" i="3"/>
  <c r="V73" i="3"/>
  <c r="AI29" i="40"/>
  <c r="AI137" i="40" s="1"/>
  <c r="AL30" i="22"/>
  <c r="AL48" i="22" s="1"/>
  <c r="AL84" i="22" s="1"/>
  <c r="BD47" i="3"/>
  <c r="AD47" i="3"/>
  <c r="AK9" i="22"/>
  <c r="S59" i="15"/>
  <c r="AH71" i="40"/>
  <c r="AH107" i="40" s="1"/>
  <c r="AI64" i="40"/>
  <c r="AK27" i="22"/>
  <c r="BC44" i="3"/>
  <c r="AC44" i="3"/>
  <c r="P59" i="3"/>
  <c r="E44" i="46"/>
  <c r="I44" i="46" s="1"/>
  <c r="D45" i="46"/>
  <c r="AK39" i="22"/>
  <c r="BC56" i="3"/>
  <c r="AC56" i="3"/>
  <c r="AJ17" i="40"/>
  <c r="AO54" i="3"/>
  <c r="AF54" i="15" s="1"/>
  <c r="AT54" i="15" s="1"/>
  <c r="AK17" i="39" s="1"/>
  <c r="AK35" i="39" s="1"/>
  <c r="AK53" i="39" s="1"/>
  <c r="AK89" i="39" s="1"/>
  <c r="AN36" i="40"/>
  <c r="AN144" i="40" s="1"/>
  <c r="H43" i="45"/>
  <c r="J43" i="45" s="1"/>
  <c r="G43" i="45"/>
  <c r="AP51" i="18"/>
  <c r="Q48" i="3"/>
  <c r="D46" i="45"/>
  <c r="E45" i="45"/>
  <c r="I45" i="45" s="1"/>
  <c r="AR55" i="18"/>
  <c r="R52" i="3"/>
  <c r="AR54" i="18"/>
  <c r="R51" i="3"/>
  <c r="AJ28" i="40"/>
  <c r="AJ136" i="40" s="1"/>
  <c r="D47" i="35"/>
  <c r="E46" i="35"/>
  <c r="I46" i="35" s="1"/>
  <c r="AJ13" i="40"/>
  <c r="AO50" i="3"/>
  <c r="AF50" i="15" s="1"/>
  <c r="AT50" i="15" s="1"/>
  <c r="AH73" i="40"/>
  <c r="AH109" i="40" s="1"/>
  <c r="AH40" i="40"/>
  <c r="AD59" i="15"/>
  <c r="AR44" i="15"/>
  <c r="AL32" i="22"/>
  <c r="BD49" i="3"/>
  <c r="AD49" i="3"/>
  <c r="AL28" i="22"/>
  <c r="AL46" i="22" s="1"/>
  <c r="AL82" i="22" s="1"/>
  <c r="BD45" i="3"/>
  <c r="AD45" i="3"/>
  <c r="AO20" i="40"/>
  <c r="AH75" i="3"/>
  <c r="Y75" i="15" s="1"/>
  <c r="AM75" i="15" s="1"/>
  <c r="AP20" i="39" s="1"/>
  <c r="AP38" i="39" s="1"/>
  <c r="AP56" i="39" s="1"/>
  <c r="AI39" i="40"/>
  <c r="AI147" i="40" s="1"/>
  <c r="AI35" i="40"/>
  <c r="AI143" i="40" s="1"/>
  <c r="AO18" i="40"/>
  <c r="AH73" i="3"/>
  <c r="Y73" i="15" s="1"/>
  <c r="AM73" i="15" s="1"/>
  <c r="AP18" i="39" s="1"/>
  <c r="AP36" i="39" s="1"/>
  <c r="AP54" i="39" s="1"/>
  <c r="AK10" i="40"/>
  <c r="AP47" i="3"/>
  <c r="AG47" i="15" s="1"/>
  <c r="AU47" i="15" s="1"/>
  <c r="AL10" i="39" s="1"/>
  <c r="AL28" i="39" s="1"/>
  <c r="AL46" i="39" s="1"/>
  <c r="AL82" i="39" s="1"/>
  <c r="AI31" i="40"/>
  <c r="AI139" i="40" s="1"/>
  <c r="AI21" i="39"/>
  <c r="AI39" i="39" s="1"/>
  <c r="AI57" i="39" s="1"/>
  <c r="AI93" i="39" s="1"/>
  <c r="AM72" i="40"/>
  <c r="AM108" i="40" s="1"/>
  <c r="AF37" i="38"/>
  <c r="AF52" i="38" s="1"/>
  <c r="AF38" i="38"/>
  <c r="AG76" i="40"/>
  <c r="AI69" i="40"/>
  <c r="AI105" i="40" s="1"/>
  <c r="AJ7" i="40"/>
  <c r="AB59" i="3"/>
  <c r="AO44" i="3"/>
  <c r="AJ30" i="40"/>
  <c r="AJ138" i="40" s="1"/>
  <c r="AN38" i="40"/>
  <c r="AN146" i="40" s="1"/>
  <c r="AN34" i="40"/>
  <c r="AN142" i="40" s="1"/>
  <c r="AP61" i="18"/>
  <c r="Q58" i="3"/>
  <c r="AK37" i="22"/>
  <c r="BC54" i="3"/>
  <c r="AC54" i="3"/>
  <c r="M42" i="45"/>
  <c r="L42" i="45"/>
  <c r="AJ11" i="40"/>
  <c r="AO48" i="3"/>
  <c r="AF48" i="15" s="1"/>
  <c r="AT48" i="15" s="1"/>
  <c r="AK14" i="40"/>
  <c r="AP51" i="3"/>
  <c r="AG51" i="15" s="1"/>
  <c r="AU51" i="15" s="1"/>
  <c r="AL14" i="39" s="1"/>
  <c r="AL32" i="39" s="1"/>
  <c r="AL50" i="39" s="1"/>
  <c r="AK29" i="22"/>
  <c r="AK47" i="22" s="1"/>
  <c r="AK83" i="22" s="1"/>
  <c r="BC46" i="3"/>
  <c r="AC46" i="3"/>
  <c r="AK33" i="22"/>
  <c r="BC50" i="3"/>
  <c r="AC50" i="3"/>
  <c r="E43" i="30"/>
  <c r="I43" i="30" s="1"/>
  <c r="D44" i="30"/>
  <c r="H43" i="30"/>
  <c r="AI19" i="39"/>
  <c r="AI37" i="39" s="1"/>
  <c r="AI55" i="39" s="1"/>
  <c r="AI91" i="39" s="1"/>
  <c r="AI22" i="40"/>
  <c r="AI25" i="40"/>
  <c r="AI133" i="40" s="1"/>
  <c r="AI151" i="40" s="1"/>
  <c r="AK12" i="40"/>
  <c r="AP49" i="3"/>
  <c r="AG49" i="15" s="1"/>
  <c r="AU49" i="15" s="1"/>
  <c r="AL12" i="39" s="1"/>
  <c r="AL30" i="39" s="1"/>
  <c r="AL48" i="39" s="1"/>
  <c r="E43" i="31"/>
  <c r="I43" i="31" s="1"/>
  <c r="D44" i="31"/>
  <c r="H43" i="31"/>
  <c r="AP40" i="22"/>
  <c r="AV75" i="3"/>
  <c r="V75" i="3"/>
  <c r="AP36" i="22"/>
  <c r="AV71" i="3"/>
  <c r="V71" i="3"/>
  <c r="AV58" i="18"/>
  <c r="J73" i="3"/>
  <c r="AJ33" i="40"/>
  <c r="AJ141" i="40" s="1"/>
  <c r="AR50" i="18"/>
  <c r="AR68" i="18" s="1"/>
  <c r="R47" i="3"/>
  <c r="AI27" i="40"/>
  <c r="AI135" i="40" s="1"/>
  <c r="AI153" i="40" s="1"/>
  <c r="AI171" i="40" s="1"/>
  <c r="AI189" i="40" s="1"/>
  <c r="AO44" i="18"/>
  <c r="AP29" i="18"/>
  <c r="T44" i="15"/>
  <c r="AN18" i="39"/>
  <c r="AN36" i="39" s="1"/>
  <c r="AN54" i="39" s="1"/>
  <c r="AN90" i="39" s="1"/>
  <c r="E55" i="15"/>
  <c r="G55" i="15" s="1"/>
  <c r="AO62" i="18"/>
  <c r="Q44" i="3"/>
  <c r="AI110" i="14"/>
  <c r="AB142" i="27"/>
  <c r="AB109" i="27" s="1"/>
  <c r="D37" i="9" s="1"/>
  <c r="AK27" i="27"/>
  <c r="AJ12" i="8" s="1"/>
  <c r="AG158" i="14"/>
  <c r="AG196" i="14"/>
  <c r="F46" i="46"/>
  <c r="A45" i="46"/>
  <c r="AH182" i="14"/>
  <c r="AI40" i="37"/>
  <c r="M43" i="46"/>
  <c r="X83" i="38"/>
  <c r="AJ24" i="37"/>
  <c r="AK35" i="37" s="1"/>
  <c r="AK40" i="8" s="1"/>
  <c r="G44" i="46"/>
  <c r="H44" i="46"/>
  <c r="AJ63" i="27"/>
  <c r="AK15" i="27"/>
  <c r="AJ10" i="8" s="1"/>
  <c r="AJ20" i="37"/>
  <c r="AK34" i="37" s="1"/>
  <c r="AK39" i="8" s="1"/>
  <c r="G46" i="30"/>
  <c r="F47" i="30"/>
  <c r="G45" i="31"/>
  <c r="F46" i="31"/>
  <c r="AL128" i="37"/>
  <c r="AL131" i="37" s="1"/>
  <c r="AM174" i="37"/>
  <c r="AM177" i="37" s="1"/>
  <c r="F49" i="32"/>
  <c r="G48" i="32"/>
  <c r="AN183" i="37"/>
  <c r="AN186" i="37" s="1"/>
  <c r="AL56" i="37"/>
  <c r="AL59" i="37" s="1"/>
  <c r="AL92" i="37"/>
  <c r="AL95" i="37" s="1"/>
  <c r="AJ23" i="37"/>
  <c r="AK201" i="37"/>
  <c r="AK204" i="37" s="1"/>
  <c r="AN74" i="37"/>
  <c r="AN77" i="37" s="1"/>
  <c r="AK20" i="38"/>
  <c r="AL12" i="37"/>
  <c r="AM101" i="37"/>
  <c r="AM104" i="37" s="1"/>
  <c r="AM16" i="37"/>
  <c r="E64" i="5"/>
  <c r="C49" i="5"/>
  <c r="AC49" i="5" s="1"/>
  <c r="AM9" i="37"/>
  <c r="E55" i="5"/>
  <c r="C40" i="5"/>
  <c r="AC40" i="5" s="1"/>
  <c r="AL8" i="37"/>
  <c r="P39" i="5"/>
  <c r="AM11" i="37"/>
  <c r="E57" i="5"/>
  <c r="C42" i="5"/>
  <c r="AC42" i="5" s="1"/>
  <c r="AL10" i="37"/>
  <c r="P41" i="5"/>
  <c r="AM14" i="37"/>
  <c r="E62" i="5"/>
  <c r="C47" i="5"/>
  <c r="AC47" i="5" s="1"/>
  <c r="AM7" i="37"/>
  <c r="E53" i="5"/>
  <c r="C38" i="5"/>
  <c r="AC38" i="5" s="1"/>
  <c r="AL15" i="37"/>
  <c r="P48" i="5"/>
  <c r="AI210" i="14"/>
  <c r="AI203" i="14"/>
  <c r="E44" i="5"/>
  <c r="AE121" i="27"/>
  <c r="AE120" i="27" s="1"/>
  <c r="AF101" i="27"/>
  <c r="AF100" i="27" s="1"/>
  <c r="AF126" i="27"/>
  <c r="AF128" i="27"/>
  <c r="AF118" i="27"/>
  <c r="AF119" i="27" s="1"/>
  <c r="AN125" i="37"/>
  <c r="AM130" i="37"/>
  <c r="AM129" i="37"/>
  <c r="AM127" i="37"/>
  <c r="AM126" i="37"/>
  <c r="D80" i="6"/>
  <c r="D82" i="6" s="1"/>
  <c r="D30" i="52"/>
  <c r="D28" i="52" s="1"/>
  <c r="D34" i="52" s="1"/>
  <c r="AI45" i="8"/>
  <c r="AP180" i="37"/>
  <c r="AP187" i="37" s="1"/>
  <c r="AO185" i="37"/>
  <c r="AO184" i="37"/>
  <c r="AO182" i="37"/>
  <c r="AO181" i="37"/>
  <c r="AM153" i="37"/>
  <c r="AM160" i="37" s="1"/>
  <c r="AL158" i="37"/>
  <c r="AL157" i="37"/>
  <c r="AL155" i="37"/>
  <c r="AL154" i="37"/>
  <c r="AK156" i="37"/>
  <c r="AK159" i="37" s="1"/>
  <c r="AJ108" i="14"/>
  <c r="AJ106" i="14"/>
  <c r="AJ130" i="14" s="1"/>
  <c r="AJ109" i="14"/>
  <c r="AJ133" i="14" s="1"/>
  <c r="AJ107" i="14"/>
  <c r="AJ105" i="14"/>
  <c r="AJ129" i="14" s="1"/>
  <c r="AK102" i="14"/>
  <c r="AL73" i="14"/>
  <c r="AL72" i="14"/>
  <c r="AL71" i="14"/>
  <c r="AL70" i="14"/>
  <c r="AL69" i="14"/>
  <c r="AL68" i="14"/>
  <c r="AL67" i="14"/>
  <c r="AL66" i="14"/>
  <c r="AL65" i="14"/>
  <c r="AL62" i="14"/>
  <c r="AL61" i="14"/>
  <c r="AL60" i="14"/>
  <c r="AL59" i="14"/>
  <c r="AL58" i="14"/>
  <c r="AL57" i="14"/>
  <c r="AM6" i="14"/>
  <c r="AL55" i="14"/>
  <c r="AL49" i="37"/>
  <c r="AL48" i="37"/>
  <c r="AL46" i="37"/>
  <c r="AL45" i="37"/>
  <c r="AM44" i="37"/>
  <c r="AM51" i="37" s="1"/>
  <c r="AK47" i="37"/>
  <c r="AI88" i="27"/>
  <c r="AI86" i="27"/>
  <c r="AI80" i="27"/>
  <c r="AI81" i="27" s="1"/>
  <c r="AD148" i="27"/>
  <c r="AD115" i="27" s="1"/>
  <c r="F45" i="5" s="1"/>
  <c r="AD140" i="27"/>
  <c r="AD141" i="27" s="1"/>
  <c r="AD108" i="27" s="1"/>
  <c r="AH225" i="14"/>
  <c r="AH153" i="14"/>
  <c r="AI177" i="14" s="1"/>
  <c r="AI175" i="14" s="1"/>
  <c r="AH232" i="14"/>
  <c r="AH202" i="14"/>
  <c r="AI202" i="14"/>
  <c r="AH204" i="14"/>
  <c r="AI204" i="14"/>
  <c r="AP144" i="37"/>
  <c r="AP151" i="37" s="1"/>
  <c r="AO149" i="37"/>
  <c r="AO148" i="37"/>
  <c r="AO146" i="37"/>
  <c r="AO145" i="37"/>
  <c r="AN147" i="37"/>
  <c r="AN150" i="37" s="1"/>
  <c r="AC143" i="27"/>
  <c r="AC142" i="27" s="1"/>
  <c r="AC109" i="27" s="1"/>
  <c r="AE139" i="27"/>
  <c r="AE137" i="27"/>
  <c r="AE129" i="27"/>
  <c r="AE130" i="27" s="1"/>
  <c r="AA72" i="38"/>
  <c r="AA73" i="38" s="1"/>
  <c r="AA74" i="38" s="1"/>
  <c r="C9" i="9"/>
  <c r="D9" i="9"/>
  <c r="AI11" i="8"/>
  <c r="AH83" i="27"/>
  <c r="AH82" i="27" s="1"/>
  <c r="AL43" i="27"/>
  <c r="AL52" i="27" s="1"/>
  <c r="AL34" i="27"/>
  <c r="AL32" i="27"/>
  <c r="AL31" i="27"/>
  <c r="AL30" i="27"/>
  <c r="AL29" i="27"/>
  <c r="AL28" i="27"/>
  <c r="AL26" i="27"/>
  <c r="AL25" i="27"/>
  <c r="AL24" i="27"/>
  <c r="AL23" i="27"/>
  <c r="AL22" i="27"/>
  <c r="AL20" i="27"/>
  <c r="AL19" i="27"/>
  <c r="AL18" i="27"/>
  <c r="AL17" i="27"/>
  <c r="AL16" i="27"/>
  <c r="AL14" i="27"/>
  <c r="AL13" i="27"/>
  <c r="AL12" i="27"/>
  <c r="AL11" i="27"/>
  <c r="AL10" i="27"/>
  <c r="AM7" i="27"/>
  <c r="AL150" i="27"/>
  <c r="AL61" i="27"/>
  <c r="AK169" i="27"/>
  <c r="AK168" i="27"/>
  <c r="AK167" i="27"/>
  <c r="AK166" i="27"/>
  <c r="AK165" i="27"/>
  <c r="AK159" i="27"/>
  <c r="AK157" i="27"/>
  <c r="AK162" i="27"/>
  <c r="AK160" i="27"/>
  <c r="AK156" i="27"/>
  <c r="AK154" i="27"/>
  <c r="Y49" i="38"/>
  <c r="AK140" i="37"/>
  <c r="AK139" i="37"/>
  <c r="AK137" i="37"/>
  <c r="AK136" i="37"/>
  <c r="AL135" i="37"/>
  <c r="AL142" i="37" s="1"/>
  <c r="AI216" i="14"/>
  <c r="AM198" i="37"/>
  <c r="AL203" i="37"/>
  <c r="AL202" i="37"/>
  <c r="AL200" i="37"/>
  <c r="AL199" i="37"/>
  <c r="V91" i="38"/>
  <c r="V94" i="38"/>
  <c r="AI144" i="14"/>
  <c r="AI168" i="14" s="1"/>
  <c r="AJ192" i="14" s="1"/>
  <c r="AI140" i="14"/>
  <c r="AI164" i="14" s="1"/>
  <c r="AJ188" i="14" s="1"/>
  <c r="AI22" i="37"/>
  <c r="AP71" i="37"/>
  <c r="AP78" i="37" s="1"/>
  <c r="AO76" i="37"/>
  <c r="AO75" i="37"/>
  <c r="AO73" i="37"/>
  <c r="AO72" i="37"/>
  <c r="AI33" i="14"/>
  <c r="AI81" i="14"/>
  <c r="AI83" i="14"/>
  <c r="AI85" i="14"/>
  <c r="AI232" i="14"/>
  <c r="AI234" i="14"/>
  <c r="AI162" i="14"/>
  <c r="AJ186" i="14" s="1"/>
  <c r="AI236" i="14"/>
  <c r="AI238" i="14"/>
  <c r="AI166" i="14"/>
  <c r="AJ190" i="14" s="1"/>
  <c r="AJ214" i="14" s="1"/>
  <c r="AI240" i="14"/>
  <c r="AO171" i="37"/>
  <c r="AO178" i="37" s="1"/>
  <c r="AN176" i="37"/>
  <c r="AN175" i="37"/>
  <c r="AN173" i="37"/>
  <c r="AN172" i="37"/>
  <c r="AO98" i="37"/>
  <c r="AN103" i="37"/>
  <c r="AN99" i="37"/>
  <c r="AN102" i="37"/>
  <c r="AN100" i="37"/>
  <c r="AG13" i="8"/>
  <c r="Y43" i="8"/>
  <c r="X86" i="38"/>
  <c r="AF172" i="14"/>
  <c r="AM116" i="37"/>
  <c r="AL121" i="37"/>
  <c r="AL120" i="37"/>
  <c r="AL118" i="37"/>
  <c r="AL117" i="37"/>
  <c r="AK119" i="37"/>
  <c r="AK122" i="37" s="1"/>
  <c r="AG224" i="14"/>
  <c r="AG223" i="14" s="1"/>
  <c r="AG152" i="14"/>
  <c r="AG151" i="14" s="1"/>
  <c r="AG79" i="14"/>
  <c r="AG100" i="14" s="1"/>
  <c r="AP107" i="37"/>
  <c r="AO112" i="37"/>
  <c r="AO111" i="37"/>
  <c r="AO109" i="37"/>
  <c r="AO108" i="37"/>
  <c r="AN110" i="37"/>
  <c r="AN113" i="37" s="1"/>
  <c r="AD121" i="27"/>
  <c r="AD120" i="27" s="1"/>
  <c r="AK78" i="8"/>
  <c r="AJ79" i="8"/>
  <c r="AM216" i="37"/>
  <c r="AL221" i="37"/>
  <c r="AL220" i="37"/>
  <c r="AL218" i="37"/>
  <c r="AL217" i="37"/>
  <c r="AK219" i="37"/>
  <c r="AK222" i="37" s="1"/>
  <c r="AG92" i="27"/>
  <c r="AG91" i="27" s="1"/>
  <c r="AG106" i="27"/>
  <c r="AG117" i="27" s="1"/>
  <c r="AG104" i="27"/>
  <c r="AG41" i="27" s="1"/>
  <c r="AG98" i="27"/>
  <c r="AG99" i="27" s="1"/>
  <c r="AI129" i="14"/>
  <c r="AI133" i="14"/>
  <c r="AI139" i="14"/>
  <c r="AI143" i="14"/>
  <c r="AJ143" i="14"/>
  <c r="AJ50" i="37"/>
  <c r="AN53" i="37"/>
  <c r="AN60" i="37" s="1"/>
  <c r="AM58" i="37"/>
  <c r="AM57" i="37"/>
  <c r="AM55" i="37"/>
  <c r="AM54" i="37"/>
  <c r="AD132" i="27"/>
  <c r="AD131" i="27" s="1"/>
  <c r="AH32" i="14"/>
  <c r="AH53" i="14" s="1"/>
  <c r="AH80" i="14"/>
  <c r="AI182" i="14"/>
  <c r="AC108" i="27"/>
  <c r="AM27" i="37"/>
  <c r="AL26" i="37"/>
  <c r="AN89" i="37"/>
  <c r="AM94" i="37"/>
  <c r="AM93" i="37"/>
  <c r="AM91" i="37"/>
  <c r="AM90" i="37"/>
  <c r="AC67" i="38"/>
  <c r="AB69" i="38"/>
  <c r="AB66" i="38"/>
  <c r="AB71" i="38" s="1"/>
  <c r="AM189" i="37"/>
  <c r="AL194" i="37"/>
  <c r="AL193" i="37"/>
  <c r="AL191" i="37"/>
  <c r="AL190" i="37"/>
  <c r="AK192" i="37"/>
  <c r="AK195" i="37" s="1"/>
  <c r="AN162" i="37"/>
  <c r="AN169" i="37" s="1"/>
  <c r="AM167" i="37"/>
  <c r="AM166" i="37"/>
  <c r="AM164" i="37"/>
  <c r="AM163" i="37"/>
  <c r="AL165" i="37"/>
  <c r="AL168" i="37" s="1"/>
  <c r="AJ155" i="27"/>
  <c r="AJ161" i="27"/>
  <c r="AI9" i="8"/>
  <c r="AJ8" i="27"/>
  <c r="AJ77" i="27"/>
  <c r="AJ71" i="27"/>
  <c r="AJ72" i="27" s="1"/>
  <c r="AJ79" i="27"/>
  <c r="AH95" i="27"/>
  <c r="AH89" i="27"/>
  <c r="AH90" i="27" s="1"/>
  <c r="AH97" i="27"/>
  <c r="Y62" i="38"/>
  <c r="Y59" i="38"/>
  <c r="Y68" i="38"/>
  <c r="Y70" i="38" s="1"/>
  <c r="Y80" i="38"/>
  <c r="Z43" i="8" s="1"/>
  <c r="Y77" i="38"/>
  <c r="AK9" i="27"/>
  <c r="AK21" i="27"/>
  <c r="AJ11" i="8" s="1"/>
  <c r="AK147" i="27"/>
  <c r="AK146" i="27"/>
  <c r="AK145" i="27"/>
  <c r="AK144" i="27"/>
  <c r="AK70" i="27"/>
  <c r="AK136" i="27"/>
  <c r="AK135" i="27"/>
  <c r="AK134" i="27"/>
  <c r="AK133" i="27"/>
  <c r="AK103" i="27"/>
  <c r="AK102" i="27"/>
  <c r="AK94" i="27"/>
  <c r="AK93" i="27"/>
  <c r="AK85" i="27"/>
  <c r="AK84" i="27"/>
  <c r="AK76" i="27"/>
  <c r="AK75" i="27"/>
  <c r="Y74" i="27" s="1"/>
  <c r="Y73" i="27" s="1"/>
  <c r="AK68" i="27"/>
  <c r="AK67" i="27"/>
  <c r="AK66" i="27"/>
  <c r="AK62" i="27"/>
  <c r="AK123" i="27"/>
  <c r="Y25" i="38"/>
  <c r="Z35" i="8" s="1"/>
  <c r="AJ138" i="37"/>
  <c r="AJ141" i="37" s="1"/>
  <c r="AH175" i="14"/>
  <c r="AH201" i="14"/>
  <c r="AH43" i="17"/>
  <c r="U43" i="17"/>
  <c r="AC107" i="27"/>
  <c r="AO62" i="37"/>
  <c r="AO69" i="37" s="1"/>
  <c r="AN67" i="37"/>
  <c r="AN66" i="37"/>
  <c r="AN64" i="37"/>
  <c r="AN63" i="37"/>
  <c r="AM65" i="37"/>
  <c r="AM68" i="37" s="1"/>
  <c r="AH134" i="14"/>
  <c r="AI136" i="14"/>
  <c r="AI130" i="14"/>
  <c r="D14" i="7"/>
  <c r="AH41" i="38"/>
  <c r="AI42" i="38"/>
  <c r="AH228" i="14"/>
  <c r="AH226" i="14"/>
  <c r="AJ38" i="14"/>
  <c r="AJ85" i="14" s="1"/>
  <c r="AJ37" i="14"/>
  <c r="AJ84" i="14" s="1"/>
  <c r="AJ36" i="14"/>
  <c r="AJ83" i="14" s="1"/>
  <c r="AJ35" i="14"/>
  <c r="AJ82" i="14" s="1"/>
  <c r="AJ34" i="14"/>
  <c r="AK31" i="14"/>
  <c r="AJ49" i="14"/>
  <c r="AJ96" i="14" s="1"/>
  <c r="AJ48" i="14"/>
  <c r="AJ95" i="14" s="1"/>
  <c r="AJ47" i="14"/>
  <c r="AJ94" i="14" s="1"/>
  <c r="AJ46" i="14"/>
  <c r="AJ93" i="14" s="1"/>
  <c r="AJ45" i="14"/>
  <c r="AJ92" i="14" s="1"/>
  <c r="AJ44" i="14"/>
  <c r="AJ91" i="14" s="1"/>
  <c r="AJ43" i="14"/>
  <c r="AJ90" i="14" s="1"/>
  <c r="AJ42" i="14"/>
  <c r="AJ89" i="14" s="1"/>
  <c r="AJ41" i="14"/>
  <c r="AJ88" i="14" s="1"/>
  <c r="AJ40" i="14"/>
  <c r="AI82" i="14"/>
  <c r="AI84" i="14"/>
  <c r="AI39" i="14"/>
  <c r="AI87" i="14"/>
  <c r="AI161" i="14"/>
  <c r="AJ185" i="14" s="1"/>
  <c r="AJ209" i="14" s="1"/>
  <c r="AI233" i="14"/>
  <c r="AI91" i="14"/>
  <c r="AI93" i="14"/>
  <c r="AI95" i="14"/>
  <c r="AH231" i="14"/>
  <c r="AH159" i="14"/>
  <c r="AH158" i="14" s="1"/>
  <c r="AH86" i="14"/>
  <c r="AI209" i="14"/>
  <c r="AH209" i="14"/>
  <c r="AI211" i="14"/>
  <c r="AH211" i="14"/>
  <c r="AI213" i="14"/>
  <c r="AH213" i="14"/>
  <c r="AI215" i="14"/>
  <c r="AH215" i="14"/>
  <c r="T43" i="15"/>
  <c r="AG43" i="15"/>
  <c r="AL207" i="37"/>
  <c r="AK212" i="37"/>
  <c r="AK211" i="37"/>
  <c r="AK209" i="37"/>
  <c r="AK208" i="37"/>
  <c r="AJ210" i="37"/>
  <c r="AJ213" i="37" s="1"/>
  <c r="AI208" i="14"/>
  <c r="AG208" i="14"/>
  <c r="AG206" i="14" s="1"/>
  <c r="AE208" i="14"/>
  <c r="AE206" i="14" s="1"/>
  <c r="AE220" i="14" s="1"/>
  <c r="AC208" i="14"/>
  <c r="AC206" i="14" s="1"/>
  <c r="AC220" i="14" s="1"/>
  <c r="AA208" i="14"/>
  <c r="AA206" i="14" s="1"/>
  <c r="AA220" i="14" s="1"/>
  <c r="Y208" i="14"/>
  <c r="Y206" i="14" s="1"/>
  <c r="Y220" i="14" s="1"/>
  <c r="W208" i="14"/>
  <c r="W206" i="14" s="1"/>
  <c r="W220" i="14" s="1"/>
  <c r="U208" i="14"/>
  <c r="U206" i="14" s="1"/>
  <c r="U220" i="14" s="1"/>
  <c r="S208" i="14"/>
  <c r="S206" i="14" s="1"/>
  <c r="S220" i="14" s="1"/>
  <c r="Q208" i="14"/>
  <c r="Q206" i="14" s="1"/>
  <c r="Q220" i="14" s="1"/>
  <c r="O208" i="14"/>
  <c r="O206" i="14" s="1"/>
  <c r="O220" i="14" s="1"/>
  <c r="M208" i="14"/>
  <c r="M206" i="14" s="1"/>
  <c r="M220" i="14" s="1"/>
  <c r="K208" i="14"/>
  <c r="K206" i="14" s="1"/>
  <c r="K220" i="14" s="1"/>
  <c r="I208" i="14"/>
  <c r="I206" i="14" s="1"/>
  <c r="I220" i="14" s="1"/>
  <c r="G208" i="14"/>
  <c r="G206" i="14" s="1"/>
  <c r="G220" i="14" s="1"/>
  <c r="E208" i="14"/>
  <c r="E206" i="14" s="1"/>
  <c r="E220" i="14" s="1"/>
  <c r="AH208" i="14"/>
  <c r="AF208" i="14"/>
  <c r="AF206" i="14" s="1"/>
  <c r="AF220" i="14" s="1"/>
  <c r="AD208" i="14"/>
  <c r="AD206" i="14" s="1"/>
  <c r="AD220" i="14" s="1"/>
  <c r="AB208" i="14"/>
  <c r="AB206" i="14" s="1"/>
  <c r="AB220" i="14" s="1"/>
  <c r="Z208" i="14"/>
  <c r="Z206" i="14" s="1"/>
  <c r="Z220" i="14" s="1"/>
  <c r="X208" i="14"/>
  <c r="X206" i="14" s="1"/>
  <c r="X220" i="14" s="1"/>
  <c r="V208" i="14"/>
  <c r="V206" i="14" s="1"/>
  <c r="V220" i="14" s="1"/>
  <c r="T208" i="14"/>
  <c r="T206" i="14" s="1"/>
  <c r="T220" i="14" s="1"/>
  <c r="R208" i="14"/>
  <c r="R206" i="14" s="1"/>
  <c r="R220" i="14" s="1"/>
  <c r="P208" i="14"/>
  <c r="P206" i="14" s="1"/>
  <c r="P220" i="14" s="1"/>
  <c r="N208" i="14"/>
  <c r="N206" i="14" s="1"/>
  <c r="N220" i="14" s="1"/>
  <c r="L208" i="14"/>
  <c r="L206" i="14" s="1"/>
  <c r="L220" i="14" s="1"/>
  <c r="J208" i="14"/>
  <c r="J206" i="14" s="1"/>
  <c r="J220" i="14" s="1"/>
  <c r="H208" i="14"/>
  <c r="H206" i="14" s="1"/>
  <c r="H220" i="14" s="1"/>
  <c r="F208" i="14"/>
  <c r="F206" i="14" s="1"/>
  <c r="F220" i="14" s="1"/>
  <c r="E182" i="14"/>
  <c r="E196" i="14" s="1"/>
  <c r="C14" i="7" s="1"/>
  <c r="C16" i="7" s="1"/>
  <c r="C21" i="7" s="1"/>
  <c r="F232" i="14"/>
  <c r="F230" i="14" s="1"/>
  <c r="F244" i="14" s="1"/>
  <c r="E232" i="14"/>
  <c r="E230" i="14" s="1"/>
  <c r="E244" i="14" s="1"/>
  <c r="G232" i="14"/>
  <c r="G230" i="14" s="1"/>
  <c r="G244" i="14" s="1"/>
  <c r="H232" i="14"/>
  <c r="H230" i="14" s="1"/>
  <c r="H244" i="14" s="1"/>
  <c r="I232" i="14"/>
  <c r="I230" i="14" s="1"/>
  <c r="I244" i="14" s="1"/>
  <c r="J232" i="14"/>
  <c r="J230" i="14" s="1"/>
  <c r="J244" i="14" s="1"/>
  <c r="L232" i="14"/>
  <c r="L230" i="14" s="1"/>
  <c r="L244" i="14" s="1"/>
  <c r="K232" i="14"/>
  <c r="K230" i="14" s="1"/>
  <c r="K244" i="14" s="1"/>
  <c r="M232" i="14"/>
  <c r="M230" i="14" s="1"/>
  <c r="M244" i="14" s="1"/>
  <c r="N232" i="14"/>
  <c r="N230" i="14" s="1"/>
  <c r="N244" i="14" s="1"/>
  <c r="O232" i="14"/>
  <c r="O230" i="14" s="1"/>
  <c r="C10" i="9" s="1"/>
  <c r="P232" i="14"/>
  <c r="P230" i="14" s="1"/>
  <c r="P244" i="14" s="1"/>
  <c r="Q232" i="14"/>
  <c r="Q230" i="14" s="1"/>
  <c r="Q244" i="14" s="1"/>
  <c r="R232" i="14"/>
  <c r="R230" i="14" s="1"/>
  <c r="R244" i="14" s="1"/>
  <c r="T232" i="14"/>
  <c r="T230" i="14" s="1"/>
  <c r="T244" i="14" s="1"/>
  <c r="S232" i="14"/>
  <c r="S230" i="14" s="1"/>
  <c r="S244" i="14" s="1"/>
  <c r="U232" i="14"/>
  <c r="U230" i="14" s="1"/>
  <c r="U244" i="14" s="1"/>
  <c r="W232" i="14"/>
  <c r="W230" i="14" s="1"/>
  <c r="W244" i="14" s="1"/>
  <c r="V232" i="14"/>
  <c r="V230" i="14" s="1"/>
  <c r="V244" i="14" s="1"/>
  <c r="X232" i="14"/>
  <c r="X230" i="14" s="1"/>
  <c r="X244" i="14" s="1"/>
  <c r="Y232" i="14"/>
  <c r="Y230" i="14" s="1"/>
  <c r="Y244" i="14" s="1"/>
  <c r="Z232" i="14"/>
  <c r="Z230" i="14" s="1"/>
  <c r="Z244" i="14" s="1"/>
  <c r="AA232" i="14"/>
  <c r="AA230" i="14" s="1"/>
  <c r="D10" i="9" s="1"/>
  <c r="AB232" i="14"/>
  <c r="AB230" i="14" s="1"/>
  <c r="AB244" i="14" s="1"/>
  <c r="AC232" i="14"/>
  <c r="AC230" i="14" s="1"/>
  <c r="AC244" i="14" s="1"/>
  <c r="AD232" i="14"/>
  <c r="AD230" i="14" s="1"/>
  <c r="AD244" i="14" s="1"/>
  <c r="AE232" i="14"/>
  <c r="AE230" i="14" s="1"/>
  <c r="AE244" i="14" s="1"/>
  <c r="AG232" i="14"/>
  <c r="AG230" i="14" s="1"/>
  <c r="AF232" i="14"/>
  <c r="AF230" i="14" s="1"/>
  <c r="AF244" i="14" s="1"/>
  <c r="AM80" i="37"/>
  <c r="AL85" i="37"/>
  <c r="AL84" i="37"/>
  <c r="AL82" i="37"/>
  <c r="AL81" i="37"/>
  <c r="AK83" i="37"/>
  <c r="AK86" i="37" s="1"/>
  <c r="AI12" i="8"/>
  <c r="AI10" i="8"/>
  <c r="AI205" i="14"/>
  <c r="Z21" i="38"/>
  <c r="P35" i="5"/>
  <c r="AA13" i="37"/>
  <c r="AA17" i="37" s="1"/>
  <c r="Z19" i="38" s="1"/>
  <c r="C29" i="5"/>
  <c r="M40" i="35"/>
  <c r="AH125" i="27" s="1"/>
  <c r="AH114" i="27" s="1"/>
  <c r="AG32" i="8" s="1"/>
  <c r="AG30" i="8" s="1"/>
  <c r="L40" i="35"/>
  <c r="AH124" i="27" s="1"/>
  <c r="AH113" i="27" s="1"/>
  <c r="AF31" i="38" s="1"/>
  <c r="G42" i="35"/>
  <c r="H42" i="35"/>
  <c r="AH111" i="27"/>
  <c r="J41" i="35"/>
  <c r="AI122" i="27"/>
  <c r="AE31" i="38"/>
  <c r="F44" i="35"/>
  <c r="A43" i="35"/>
  <c r="AK58" i="27" l="1"/>
  <c r="AK40" i="27" s="1"/>
  <c r="AJ41" i="8" s="1"/>
  <c r="AH14" i="8"/>
  <c r="AH13" i="8" s="1"/>
  <c r="AI35" i="27"/>
  <c r="AJ53" i="27"/>
  <c r="AH81" i="40"/>
  <c r="AH99" i="40" s="1"/>
  <c r="AI82" i="40"/>
  <c r="AI100" i="40" s="1"/>
  <c r="F43" i="29"/>
  <c r="G42" i="29"/>
  <c r="AL86" i="39"/>
  <c r="AI31" i="8"/>
  <c r="X64" i="27"/>
  <c r="X55" i="27" s="1"/>
  <c r="X37" i="27" s="1"/>
  <c r="X56" i="27"/>
  <c r="X38" i="27" s="1"/>
  <c r="AK57" i="27"/>
  <c r="AJ31" i="8" s="1"/>
  <c r="Y65" i="27"/>
  <c r="AJ54" i="27"/>
  <c r="AJ36" i="27" s="1"/>
  <c r="AJ152" i="40"/>
  <c r="AJ170" i="40" s="1"/>
  <c r="AJ188" i="40" s="1"/>
  <c r="G42" i="28"/>
  <c r="F43" i="28"/>
  <c r="AI41" i="37"/>
  <c r="J43" i="28"/>
  <c r="J43" i="29"/>
  <c r="AJ93" i="39"/>
  <c r="AI75" i="40"/>
  <c r="AI111" i="40" s="1"/>
  <c r="AL84" i="39"/>
  <c r="AP65" i="18"/>
  <c r="AP80" i="18" s="1"/>
  <c r="AL80" i="39"/>
  <c r="AK80" i="39"/>
  <c r="AF187" i="40"/>
  <c r="AF202" i="40" s="1"/>
  <c r="AF17" i="8" s="1"/>
  <c r="AH187" i="40"/>
  <c r="AH202" i="40" s="1"/>
  <c r="AH17" i="8" s="1"/>
  <c r="AH184" i="40"/>
  <c r="AH16" i="8" s="1"/>
  <c r="AI169" i="40"/>
  <c r="AI184" i="40" s="1"/>
  <c r="AI16" i="8" s="1"/>
  <c r="AI166" i="40"/>
  <c r="AF79" i="39"/>
  <c r="AF94" i="39" s="1"/>
  <c r="AG61" i="39"/>
  <c r="AE115" i="39"/>
  <c r="AE130" i="39" s="1"/>
  <c r="AD34" i="8" s="1"/>
  <c r="AE112" i="39"/>
  <c r="AD33" i="8" s="1"/>
  <c r="AK24" i="22"/>
  <c r="AK45" i="22"/>
  <c r="AJ60" i="22"/>
  <c r="AJ81" i="22"/>
  <c r="AJ96" i="22" s="1"/>
  <c r="AG97" i="40"/>
  <c r="AG112" i="40" s="1"/>
  <c r="AI98" i="40"/>
  <c r="AH79" i="40"/>
  <c r="AK91" i="39"/>
  <c r="AJ91" i="39"/>
  <c r="AK86" i="39"/>
  <c r="AG220" i="14"/>
  <c r="AF58" i="39"/>
  <c r="J43" i="32"/>
  <c r="J43" i="30"/>
  <c r="AK23" i="37"/>
  <c r="AL28" i="37" s="1"/>
  <c r="AL38" i="8" s="1"/>
  <c r="AJ151" i="27"/>
  <c r="AI15" i="8" s="1"/>
  <c r="AK112" i="14"/>
  <c r="AK113" i="14"/>
  <c r="AK137" i="14" s="1"/>
  <c r="AK114" i="14"/>
  <c r="AK138" i="14" s="1"/>
  <c r="AK118" i="14"/>
  <c r="AK142" i="14" s="1"/>
  <c r="AK115" i="14"/>
  <c r="AK117" i="14"/>
  <c r="AK141" i="14" s="1"/>
  <c r="AK119" i="14"/>
  <c r="AK120" i="14"/>
  <c r="AK116" i="14"/>
  <c r="AJ40" i="37"/>
  <c r="AG172" i="14"/>
  <c r="AD107" i="27"/>
  <c r="AC27" i="8" s="1"/>
  <c r="AC24" i="8" s="1"/>
  <c r="J44" i="46"/>
  <c r="AJ31" i="37"/>
  <c r="J43" i="31"/>
  <c r="AI73" i="40"/>
  <c r="AI109" i="40" s="1"/>
  <c r="AI67" i="40"/>
  <c r="AI103" i="40" s="1"/>
  <c r="AG46" i="38"/>
  <c r="AG43" i="39"/>
  <c r="AG58" i="39" s="1"/>
  <c r="AJ39" i="37"/>
  <c r="AK36" i="37"/>
  <c r="AK28" i="37"/>
  <c r="AK38" i="8" s="1"/>
  <c r="AI201" i="14"/>
  <c r="AI199" i="14" s="1"/>
  <c r="AN70" i="40"/>
  <c r="AN106" i="40" s="1"/>
  <c r="AJ68" i="40"/>
  <c r="AJ104" i="40" s="1"/>
  <c r="AJ66" i="40"/>
  <c r="AJ102" i="40" s="1"/>
  <c r="AI148" i="40"/>
  <c r="AI61" i="40"/>
  <c r="C24" i="11"/>
  <c r="C25" i="11" s="1"/>
  <c r="D16" i="48"/>
  <c r="D18" i="48" s="1"/>
  <c r="D7" i="48"/>
  <c r="C17" i="11"/>
  <c r="C18" i="11" s="1"/>
  <c r="D27" i="42"/>
  <c r="D29" i="42" s="1"/>
  <c r="J19" i="11"/>
  <c r="J20" i="11" s="1"/>
  <c r="J9" i="11"/>
  <c r="J11" i="11" s="1"/>
  <c r="D8" i="42"/>
  <c r="D10" i="42" s="1"/>
  <c r="C8" i="52"/>
  <c r="D23" i="48"/>
  <c r="D25" i="48" s="1"/>
  <c r="AK161" i="27"/>
  <c r="AK158" i="27"/>
  <c r="AK164" i="27"/>
  <c r="AK151" i="27" s="1"/>
  <c r="AJ15" i="8" s="1"/>
  <c r="AL27" i="22"/>
  <c r="Q59" i="3"/>
  <c r="BD44" i="3"/>
  <c r="AD44" i="3"/>
  <c r="T59" i="15"/>
  <c r="AL9" i="22"/>
  <c r="AI63" i="40"/>
  <c r="AM30" i="22"/>
  <c r="BE47" i="3"/>
  <c r="L69" i="19" s="1"/>
  <c r="AE47" i="3"/>
  <c r="C47" i="3"/>
  <c r="AJ69" i="40"/>
  <c r="AJ105" i="40" s="1"/>
  <c r="AW58" i="18"/>
  <c r="K73" i="3"/>
  <c r="AP16" i="40"/>
  <c r="AI71" i="3"/>
  <c r="AK30" i="40"/>
  <c r="AK138" i="40" s="1"/>
  <c r="E44" i="30"/>
  <c r="I44" i="30" s="1"/>
  <c r="D45" i="30"/>
  <c r="H44" i="30"/>
  <c r="AK13" i="40"/>
  <c r="AP50" i="3"/>
  <c r="AG50" i="15" s="1"/>
  <c r="AU50" i="15" s="1"/>
  <c r="AL13" i="39" s="1"/>
  <c r="AL31" i="39" s="1"/>
  <c r="AL49" i="39" s="1"/>
  <c r="AK11" i="39"/>
  <c r="AK29" i="39" s="1"/>
  <c r="AK47" i="39" s="1"/>
  <c r="AK83" i="39" s="1"/>
  <c r="AK17" i="40"/>
  <c r="AP54" i="3"/>
  <c r="AG54" i="15" s="1"/>
  <c r="AU54" i="15" s="1"/>
  <c r="AL17" i="39" s="1"/>
  <c r="AL35" i="39" s="1"/>
  <c r="AL53" i="39" s="1"/>
  <c r="AL89" i="39" s="1"/>
  <c r="AR61" i="18"/>
  <c r="R58" i="3"/>
  <c r="AN74" i="40"/>
  <c r="AN110" i="40" s="1"/>
  <c r="AK28" i="40"/>
  <c r="AK136" i="40" s="1"/>
  <c r="AI71" i="40"/>
  <c r="AI107" i="40" s="1"/>
  <c r="AO38" i="40"/>
  <c r="AO146" i="40" s="1"/>
  <c r="AL12" i="40"/>
  <c r="AQ49" i="3"/>
  <c r="AH49" i="15" s="1"/>
  <c r="AV49" i="15" s="1"/>
  <c r="AM12" i="39" s="1"/>
  <c r="AM30" i="39" s="1"/>
  <c r="AM48" i="39" s="1"/>
  <c r="AM84" i="39" s="1"/>
  <c r="AK13" i="39"/>
  <c r="AK31" i="39" s="1"/>
  <c r="AK49" i="39" s="1"/>
  <c r="AK85" i="39" s="1"/>
  <c r="AJ64" i="40"/>
  <c r="AM34" i="22"/>
  <c r="L16" i="19" s="1"/>
  <c r="L54" i="19" s="1"/>
  <c r="BE51" i="3"/>
  <c r="L73" i="19" s="1"/>
  <c r="AE51" i="3"/>
  <c r="C51" i="3"/>
  <c r="AM35" i="22"/>
  <c r="L17" i="19" s="1"/>
  <c r="L55" i="19" s="1"/>
  <c r="BE52" i="3"/>
  <c r="L74" i="19" s="1"/>
  <c r="AE52" i="3"/>
  <c r="C52" i="3"/>
  <c r="AL31" i="22"/>
  <c r="BD48" i="3"/>
  <c r="AD48" i="3"/>
  <c r="AN72" i="40"/>
  <c r="AN108" i="40" s="1"/>
  <c r="AJ35" i="40"/>
  <c r="AJ143" i="40" s="1"/>
  <c r="D46" i="46"/>
  <c r="E45" i="46"/>
  <c r="I45" i="46" s="1"/>
  <c r="AK7" i="40"/>
  <c r="AP44" i="3"/>
  <c r="AC59" i="3"/>
  <c r="AK42" i="22"/>
  <c r="AL10" i="40"/>
  <c r="AQ47" i="3"/>
  <c r="AH47" i="15" s="1"/>
  <c r="AV47" i="15" s="1"/>
  <c r="AM10" i="39" s="1"/>
  <c r="AM28" i="39" s="1"/>
  <c r="AM46" i="39" s="1"/>
  <c r="AM82" i="39" s="1"/>
  <c r="AI65" i="40"/>
  <c r="AI101" i="40" s="1"/>
  <c r="AP18" i="40"/>
  <c r="AI73" i="3"/>
  <c r="Z73" i="15" s="1"/>
  <c r="AN73" i="15" s="1"/>
  <c r="AQ18" i="39" s="1"/>
  <c r="AQ36" i="39" s="1"/>
  <c r="AQ54" i="39" s="1"/>
  <c r="AW56" i="18"/>
  <c r="K71" i="3"/>
  <c r="AW60" i="18"/>
  <c r="K75" i="3"/>
  <c r="AK26" i="40"/>
  <c r="AK134" i="40" s="1"/>
  <c r="E44" i="28"/>
  <c r="I44" i="28" s="1"/>
  <c r="D45" i="28"/>
  <c r="H44" i="28"/>
  <c r="AH22" i="39"/>
  <c r="AH25" i="39"/>
  <c r="AH40" i="39" s="1"/>
  <c r="AF33" i="38" s="1"/>
  <c r="AL33" i="22"/>
  <c r="BD50" i="3"/>
  <c r="AD50" i="3"/>
  <c r="AL29" i="22"/>
  <c r="AL47" i="22" s="1"/>
  <c r="AL83" i="22" s="1"/>
  <c r="BD46" i="3"/>
  <c r="AD46" i="3"/>
  <c r="AL15" i="39"/>
  <c r="AL33" i="39" s="1"/>
  <c r="AL51" i="39" s="1"/>
  <c r="AL87" i="39" s="1"/>
  <c r="AL37" i="22"/>
  <c r="BD54" i="3"/>
  <c r="AD54" i="3"/>
  <c r="AK21" i="40"/>
  <c r="AP58" i="3"/>
  <c r="AG58" i="15" s="1"/>
  <c r="AU58" i="15" s="1"/>
  <c r="AO34" i="40"/>
  <c r="AO142" i="40" s="1"/>
  <c r="G63" i="3"/>
  <c r="AS48" i="18"/>
  <c r="AS66" i="18" s="1"/>
  <c r="G67" i="3"/>
  <c r="AS52" i="18"/>
  <c r="AJ27" i="40"/>
  <c r="AJ135" i="40" s="1"/>
  <c r="AJ153" i="40" s="1"/>
  <c r="AL15" i="40"/>
  <c r="AQ52" i="3"/>
  <c r="AH52" i="15" s="1"/>
  <c r="AV52" i="15" s="1"/>
  <c r="AM15" i="39" s="1"/>
  <c r="AM33" i="39" s="1"/>
  <c r="AM51" i="39" s="1"/>
  <c r="F46" i="45"/>
  <c r="A45" i="45"/>
  <c r="AO18" i="39"/>
  <c r="AO36" i="39" s="1"/>
  <c r="AO54" i="39" s="1"/>
  <c r="AO90" i="39" s="1"/>
  <c r="AL39" i="22"/>
  <c r="BD56" i="3"/>
  <c r="AD56" i="3"/>
  <c r="AK39" i="39"/>
  <c r="AK57" i="39" s="1"/>
  <c r="AK93" i="39" s="1"/>
  <c r="AP62" i="18"/>
  <c r="AR47" i="18"/>
  <c r="R44" i="3"/>
  <c r="AP44" i="18"/>
  <c r="AR29" i="18"/>
  <c r="U44" i="15"/>
  <c r="G65" i="3"/>
  <c r="AS50" i="18"/>
  <c r="AS68" i="18" s="1"/>
  <c r="AQ38" i="22"/>
  <c r="AW73" i="3"/>
  <c r="W73" i="3"/>
  <c r="AP20" i="40"/>
  <c r="AI75" i="3"/>
  <c r="Z75" i="15" s="1"/>
  <c r="AN75" i="15" s="1"/>
  <c r="AQ20" i="39" s="1"/>
  <c r="AQ38" i="39" s="1"/>
  <c r="AQ56" i="39" s="1"/>
  <c r="E44" i="31"/>
  <c r="I44" i="31" s="1"/>
  <c r="D45" i="31"/>
  <c r="H44" i="31"/>
  <c r="AI40" i="40"/>
  <c r="AK9" i="40"/>
  <c r="AP46" i="3"/>
  <c r="AG46" i="15" s="1"/>
  <c r="AU46" i="15" s="1"/>
  <c r="AL9" i="39" s="1"/>
  <c r="AL27" i="39" s="1"/>
  <c r="AL45" i="39" s="1"/>
  <c r="AK32" i="40"/>
  <c r="AK140" i="40" s="1"/>
  <c r="AJ29" i="40"/>
  <c r="AJ137" i="40" s="1"/>
  <c r="AL41" i="22"/>
  <c r="BD58" i="3"/>
  <c r="AD58" i="3"/>
  <c r="AO59" i="3"/>
  <c r="AF44" i="15"/>
  <c r="AJ22" i="40"/>
  <c r="AJ25" i="40"/>
  <c r="AJ61" i="40" s="1"/>
  <c r="AJ79" i="40" s="1"/>
  <c r="AO36" i="40"/>
  <c r="AO144" i="40" s="1"/>
  <c r="AL8" i="40"/>
  <c r="AQ45" i="3"/>
  <c r="AH45" i="15" s="1"/>
  <c r="AV45" i="15" s="1"/>
  <c r="AM8" i="39" s="1"/>
  <c r="AM26" i="39" s="1"/>
  <c r="AM44" i="39" s="1"/>
  <c r="AN62" i="39" s="1"/>
  <c r="AI7" i="39"/>
  <c r="AR59" i="15"/>
  <c r="AG38" i="38"/>
  <c r="AG37" i="38"/>
  <c r="AH46" i="38" s="1"/>
  <c r="AJ31" i="40"/>
  <c r="AJ139" i="40" s="1"/>
  <c r="D48" i="35"/>
  <c r="E47" i="35"/>
  <c r="I47" i="35" s="1"/>
  <c r="G69" i="3"/>
  <c r="AS54" i="18"/>
  <c r="AS55" i="18"/>
  <c r="G70" i="3"/>
  <c r="D47" i="45"/>
  <c r="E46" i="45"/>
  <c r="I46" i="45" s="1"/>
  <c r="AR51" i="18"/>
  <c r="R48" i="3"/>
  <c r="M43" i="45"/>
  <c r="L43" i="45"/>
  <c r="AK19" i="40"/>
  <c r="AP56" i="3"/>
  <c r="AG56" i="15" s="1"/>
  <c r="AU56" i="15" s="1"/>
  <c r="BC59" i="3"/>
  <c r="AQ36" i="22"/>
  <c r="AW71" i="3"/>
  <c r="W71" i="3"/>
  <c r="AQ40" i="22"/>
  <c r="AW75" i="3"/>
  <c r="W75" i="3"/>
  <c r="AE59" i="15"/>
  <c r="AS44" i="15"/>
  <c r="AR53" i="18"/>
  <c r="R50" i="3"/>
  <c r="AR49" i="18"/>
  <c r="AR67" i="18" s="1"/>
  <c r="R46" i="3"/>
  <c r="AK33" i="40"/>
  <c r="AK141" i="40" s="1"/>
  <c r="AR57" i="18"/>
  <c r="R54" i="3"/>
  <c r="AJ37" i="40"/>
  <c r="AJ145" i="40" s="1"/>
  <c r="AO16" i="39"/>
  <c r="AO34" i="39" s="1"/>
  <c r="AO52" i="39" s="1"/>
  <c r="AO88" i="39" s="1"/>
  <c r="AO20" i="39"/>
  <c r="AO38" i="39" s="1"/>
  <c r="AO56" i="39" s="1"/>
  <c r="AO92" i="39" s="1"/>
  <c r="AH76" i="40"/>
  <c r="E44" i="32"/>
  <c r="I44" i="32" s="1"/>
  <c r="D45" i="32"/>
  <c r="H44" i="32"/>
  <c r="AM28" i="22"/>
  <c r="BE45" i="3"/>
  <c r="L67" i="19" s="1"/>
  <c r="AE45" i="3"/>
  <c r="C45" i="3"/>
  <c r="AM32" i="22"/>
  <c r="L14" i="19" s="1"/>
  <c r="L52" i="19" s="1"/>
  <c r="BE49" i="3"/>
  <c r="L71" i="19" s="1"/>
  <c r="AE49" i="3"/>
  <c r="C49" i="3"/>
  <c r="AK9" i="39"/>
  <c r="AK27" i="39" s="1"/>
  <c r="AK45" i="39" s="1"/>
  <c r="AK81" i="39" s="1"/>
  <c r="AL14" i="40"/>
  <c r="AQ51" i="3"/>
  <c r="AH51" i="15" s="1"/>
  <c r="AV51" i="15" s="1"/>
  <c r="AM14" i="39" s="1"/>
  <c r="AM32" i="39" s="1"/>
  <c r="AM50" i="39" s="1"/>
  <c r="AM86" i="39" s="1"/>
  <c r="AK11" i="40"/>
  <c r="AP48" i="3"/>
  <c r="AG48" i="15" s="1"/>
  <c r="AU48" i="15" s="1"/>
  <c r="AL11" i="39" s="1"/>
  <c r="AL29" i="39" s="1"/>
  <c r="AL47" i="39" s="1"/>
  <c r="AL83" i="39" s="1"/>
  <c r="G44" i="45"/>
  <c r="H44" i="45"/>
  <c r="J44" i="45" s="1"/>
  <c r="AR59" i="18"/>
  <c r="R56" i="3"/>
  <c r="AJ39" i="40"/>
  <c r="AJ147" i="40" s="1"/>
  <c r="E44" i="29"/>
  <c r="I44" i="29" s="1"/>
  <c r="D45" i="29"/>
  <c r="H44" i="29"/>
  <c r="AJ62" i="40"/>
  <c r="AJ80" i="40" s="1"/>
  <c r="X88" i="38"/>
  <c r="X94" i="38" s="1"/>
  <c r="L44" i="46"/>
  <c r="M44" i="46"/>
  <c r="H45" i="46"/>
  <c r="G45" i="46"/>
  <c r="AH196" i="14"/>
  <c r="F47" i="46"/>
  <c r="A46" i="46"/>
  <c r="F50" i="32"/>
  <c r="G49" i="32"/>
  <c r="AK20" i="37"/>
  <c r="AL34" i="37" s="1"/>
  <c r="AL39" i="8" s="1"/>
  <c r="AN65" i="37"/>
  <c r="AN68" i="37" s="1"/>
  <c r="AK112" i="27"/>
  <c r="AJ42" i="8" s="1"/>
  <c r="AH199" i="14"/>
  <c r="AK138" i="37"/>
  <c r="AK141" i="37" s="1"/>
  <c r="AL21" i="27"/>
  <c r="AK11" i="8" s="1"/>
  <c r="AM56" i="37"/>
  <c r="AM59" i="37" s="1"/>
  <c r="AO74" i="37"/>
  <c r="AO77" i="37" s="1"/>
  <c r="AL9" i="27"/>
  <c r="AK9" i="8" s="1"/>
  <c r="G46" i="31"/>
  <c r="F47" i="31"/>
  <c r="G47" i="30"/>
  <c r="F48" i="30"/>
  <c r="AK24" i="37"/>
  <c r="AL35" i="37" s="1"/>
  <c r="AL40" i="8" s="1"/>
  <c r="AK210" i="37"/>
  <c r="AK213" i="37" s="1"/>
  <c r="AO110" i="37"/>
  <c r="AO113" i="37" s="1"/>
  <c r="AL156" i="37"/>
  <c r="AL159" i="37" s="1"/>
  <c r="AN7" i="37"/>
  <c r="F53" i="5"/>
  <c r="AN11" i="37"/>
  <c r="F57" i="5"/>
  <c r="AM8" i="37"/>
  <c r="E54" i="5"/>
  <c r="C39" i="5"/>
  <c r="AC39" i="5" s="1"/>
  <c r="AN16" i="37"/>
  <c r="F64" i="5"/>
  <c r="AM15" i="37"/>
  <c r="E63" i="5"/>
  <c r="C48" i="5"/>
  <c r="AC48" i="5" s="1"/>
  <c r="AN14" i="37"/>
  <c r="F62" i="5"/>
  <c r="AM10" i="37"/>
  <c r="E56" i="5"/>
  <c r="C41" i="5"/>
  <c r="AC41" i="5" s="1"/>
  <c r="AN9" i="37"/>
  <c r="F55" i="5"/>
  <c r="AL20" i="38"/>
  <c r="AM12" i="37"/>
  <c r="C43" i="5"/>
  <c r="AC43" i="5" s="1"/>
  <c r="AH206" i="14"/>
  <c r="AI206" i="14"/>
  <c r="AH230" i="14"/>
  <c r="AI134" i="14"/>
  <c r="F44" i="5"/>
  <c r="C35" i="5"/>
  <c r="D13" i="7" s="1"/>
  <c r="AC29" i="5"/>
  <c r="AC35" i="5" s="1"/>
  <c r="AL83" i="37"/>
  <c r="AL86" i="37" s="1"/>
  <c r="J12" i="11"/>
  <c r="C10" i="52"/>
  <c r="C9" i="52" s="1"/>
  <c r="C39" i="11"/>
  <c r="AI167" i="14"/>
  <c r="AJ191" i="14" s="1"/>
  <c r="AJ239" i="14" s="1"/>
  <c r="AI239" i="14"/>
  <c r="AI165" i="14"/>
  <c r="AJ189" i="14" s="1"/>
  <c r="AJ237" i="14" s="1"/>
  <c r="AI237" i="14"/>
  <c r="AI163" i="14"/>
  <c r="AJ187" i="14" s="1"/>
  <c r="AJ235" i="14" s="1"/>
  <c r="AI235" i="14"/>
  <c r="AI228" i="14"/>
  <c r="AI156" i="14"/>
  <c r="AJ180" i="14" s="1"/>
  <c r="AJ228" i="14" s="1"/>
  <c r="AI226" i="14"/>
  <c r="AI154" i="14"/>
  <c r="AJ178" i="14" s="1"/>
  <c r="AJ226" i="14" s="1"/>
  <c r="AJ160" i="14"/>
  <c r="AK184" i="14" s="1"/>
  <c r="AJ234" i="14"/>
  <c r="AJ164" i="14"/>
  <c r="AK188" i="14" s="1"/>
  <c r="AK212" i="14" s="1"/>
  <c r="AJ236" i="14"/>
  <c r="AJ166" i="14"/>
  <c r="AK190" i="14" s="1"/>
  <c r="AK214" i="14" s="1"/>
  <c r="AJ238" i="14"/>
  <c r="AJ168" i="14"/>
  <c r="AK192" i="14" s="1"/>
  <c r="AK216" i="14" s="1"/>
  <c r="AJ240" i="14"/>
  <c r="AJ33" i="14"/>
  <c r="AJ81" i="14"/>
  <c r="AJ157" i="14"/>
  <c r="AK181" i="14" s="1"/>
  <c r="AJ42" i="38"/>
  <c r="AI41" i="38"/>
  <c r="AO67" i="37"/>
  <c r="AO66" i="37"/>
  <c r="AO64" i="37"/>
  <c r="AO63" i="37"/>
  <c r="AP62" i="37"/>
  <c r="AP69" i="37" s="1"/>
  <c r="J61" i="17"/>
  <c r="AI43" i="17"/>
  <c r="AK63" i="27"/>
  <c r="AK79" i="27"/>
  <c r="AK77" i="27"/>
  <c r="AK71" i="27"/>
  <c r="AK72" i="27" s="1"/>
  <c r="AJ9" i="8"/>
  <c r="AJ8" i="8" s="1"/>
  <c r="AK8" i="27"/>
  <c r="AH92" i="27"/>
  <c r="AH91" i="27" s="1"/>
  <c r="AI8" i="8"/>
  <c r="AJ152" i="27"/>
  <c r="AM165" i="37"/>
  <c r="AM168" i="37" s="1"/>
  <c r="AL192" i="37"/>
  <c r="AL195" i="37" s="1"/>
  <c r="AB72" i="38"/>
  <c r="AB73" i="38" s="1"/>
  <c r="AB74" i="38" s="1"/>
  <c r="AC69" i="38"/>
  <c r="AC66" i="38"/>
  <c r="AC71" i="38" s="1"/>
  <c r="AD67" i="38"/>
  <c r="AM92" i="37"/>
  <c r="AM95" i="37" s="1"/>
  <c r="AF121" i="27"/>
  <c r="AH224" i="14"/>
  <c r="AH223" i="14" s="1"/>
  <c r="AH79" i="14"/>
  <c r="AH100" i="14" s="1"/>
  <c r="AN58" i="37"/>
  <c r="AN57" i="37"/>
  <c r="AN55" i="37"/>
  <c r="AN54" i="37"/>
  <c r="AO53" i="37"/>
  <c r="AO60" i="37" s="1"/>
  <c r="AL219" i="37"/>
  <c r="AL222" i="37" s="1"/>
  <c r="AJ45" i="8"/>
  <c r="AP112" i="37"/>
  <c r="AP111" i="37"/>
  <c r="AP109" i="37"/>
  <c r="AP108" i="37"/>
  <c r="AQ107" i="37"/>
  <c r="AL119" i="37"/>
  <c r="AL122" i="37" s="1"/>
  <c r="Z86" i="38"/>
  <c r="AN101" i="37"/>
  <c r="AN104" i="37" s="1"/>
  <c r="AO103" i="37"/>
  <c r="AO99" i="37"/>
  <c r="AP98" i="37"/>
  <c r="AO100" i="37"/>
  <c r="AO102" i="37"/>
  <c r="AN174" i="37"/>
  <c r="AN177" i="37" s="1"/>
  <c r="AI157" i="14"/>
  <c r="AJ181" i="14" s="1"/>
  <c r="AI229" i="14"/>
  <c r="AI155" i="14"/>
  <c r="AJ179" i="14" s="1"/>
  <c r="AI227" i="14"/>
  <c r="AI153" i="14"/>
  <c r="AJ177" i="14" s="1"/>
  <c r="AI225" i="14"/>
  <c r="AP76" i="37"/>
  <c r="AP75" i="37"/>
  <c r="AP73" i="37"/>
  <c r="AP72" i="37"/>
  <c r="AQ71" i="37"/>
  <c r="AQ78" i="37" s="1"/>
  <c r="AL201" i="37"/>
  <c r="AL204" i="37" s="1"/>
  <c r="AL147" i="27"/>
  <c r="AL146" i="27"/>
  <c r="AL145" i="27"/>
  <c r="AL144" i="27"/>
  <c r="AL136" i="27"/>
  <c r="AL135" i="27"/>
  <c r="AL134" i="27"/>
  <c r="AL133" i="27"/>
  <c r="AL103" i="27"/>
  <c r="AL102" i="27"/>
  <c r="AL94" i="27"/>
  <c r="AL93" i="27"/>
  <c r="AL85" i="27"/>
  <c r="AL84" i="27"/>
  <c r="AL76" i="27"/>
  <c r="AL75" i="27"/>
  <c r="Z74" i="27" s="1"/>
  <c r="Z73" i="27" s="1"/>
  <c r="AL68" i="27"/>
  <c r="AL67" i="27"/>
  <c r="AL66" i="27"/>
  <c r="AL62" i="27"/>
  <c r="AL70" i="27"/>
  <c r="AL123" i="27"/>
  <c r="AM150" i="27"/>
  <c r="AM61" i="27"/>
  <c r="AM43" i="27"/>
  <c r="AM52" i="27" s="1"/>
  <c r="AM34" i="27"/>
  <c r="AM32" i="27"/>
  <c r="AM31" i="27"/>
  <c r="AM30" i="27"/>
  <c r="AM29" i="27"/>
  <c r="AM28" i="27"/>
  <c r="AM26" i="27"/>
  <c r="AM25" i="27"/>
  <c r="AM24" i="27"/>
  <c r="AM23" i="27"/>
  <c r="AM22" i="27"/>
  <c r="AM20" i="27"/>
  <c r="AM19" i="27"/>
  <c r="AM18" i="27"/>
  <c r="AM17" i="27"/>
  <c r="AM16" i="27"/>
  <c r="AM14" i="27"/>
  <c r="AM13" i="27"/>
  <c r="AM12" i="27"/>
  <c r="AM11" i="27"/>
  <c r="AM10" i="27"/>
  <c r="AN7" i="27"/>
  <c r="AL15" i="27"/>
  <c r="AL27" i="27"/>
  <c r="AK12" i="8" s="1"/>
  <c r="AA244" i="14"/>
  <c r="O244" i="14"/>
  <c r="AE132" i="27"/>
  <c r="AE131" i="27" s="1"/>
  <c r="AE148" i="27"/>
  <c r="AE115" i="27" s="1"/>
  <c r="G45" i="5" s="1"/>
  <c r="AE140" i="27"/>
  <c r="AC110" i="27"/>
  <c r="AO147" i="37"/>
  <c r="AO150" i="37" s="1"/>
  <c r="AK50" i="37"/>
  <c r="AJ110" i="14"/>
  <c r="AM158" i="37"/>
  <c r="AM157" i="37"/>
  <c r="AM155" i="37"/>
  <c r="AM154" i="37"/>
  <c r="AN153" i="37"/>
  <c r="AN160" i="37" s="1"/>
  <c r="AO183" i="37"/>
  <c r="AO186" i="37" s="1"/>
  <c r="AM128" i="37"/>
  <c r="AM131" i="37" s="1"/>
  <c r="Z22" i="38"/>
  <c r="Z24" i="38" s="1"/>
  <c r="Z32" i="38" s="1"/>
  <c r="Z34" i="38" s="1"/>
  <c r="AA43" i="38" s="1"/>
  <c r="AA54" i="38" s="1"/>
  <c r="AA80" i="38" s="1"/>
  <c r="AB43" i="8" s="1"/>
  <c r="AM85" i="37"/>
  <c r="AM84" i="37"/>
  <c r="AM82" i="37"/>
  <c r="AM81" i="37"/>
  <c r="AN80" i="37"/>
  <c r="AL212" i="37"/>
  <c r="AL211" i="37"/>
  <c r="AL209" i="37"/>
  <c r="AL208" i="37"/>
  <c r="AM207" i="37"/>
  <c r="AH43" i="15"/>
  <c r="U43" i="15"/>
  <c r="AI159" i="14"/>
  <c r="AI231" i="14"/>
  <c r="AI86" i="14"/>
  <c r="AJ39" i="14"/>
  <c r="AJ87" i="14"/>
  <c r="AJ233" i="14"/>
  <c r="AJ163" i="14"/>
  <c r="AK187" i="14" s="1"/>
  <c r="AJ167" i="14"/>
  <c r="AK191" i="14" s="1"/>
  <c r="AK49" i="14"/>
  <c r="AK96" i="14" s="1"/>
  <c r="AK48" i="14"/>
  <c r="AK95" i="14" s="1"/>
  <c r="AK47" i="14"/>
  <c r="AK94" i="14" s="1"/>
  <c r="AK46" i="14"/>
  <c r="AK93" i="14" s="1"/>
  <c r="AK45" i="14"/>
  <c r="AK92" i="14" s="1"/>
  <c r="AK44" i="14"/>
  <c r="AK91" i="14" s="1"/>
  <c r="AK43" i="14"/>
  <c r="AK90" i="14" s="1"/>
  <c r="AK42" i="14"/>
  <c r="AK89" i="14" s="1"/>
  <c r="AK41" i="14"/>
  <c r="AK88" i="14" s="1"/>
  <c r="AK40" i="14"/>
  <c r="AK38" i="14"/>
  <c r="AK85" i="14" s="1"/>
  <c r="AK37" i="14"/>
  <c r="AK84" i="14" s="1"/>
  <c r="AK36" i="14"/>
  <c r="AK83" i="14" s="1"/>
  <c r="AK35" i="14"/>
  <c r="AK82" i="14" s="1"/>
  <c r="AK34" i="14"/>
  <c r="AL31" i="14"/>
  <c r="AJ154" i="14"/>
  <c r="AK178" i="14" s="1"/>
  <c r="D10" i="52"/>
  <c r="D9" i="52" s="1"/>
  <c r="K12" i="11"/>
  <c r="AB27" i="8"/>
  <c r="AB24" i="8" s="1"/>
  <c r="Z19" i="8"/>
  <c r="Z21" i="8" s="1"/>
  <c r="Y83" i="38"/>
  <c r="AH106" i="27"/>
  <c r="AH117" i="27" s="1"/>
  <c r="AH104" i="27"/>
  <c r="AH41" i="27" s="1"/>
  <c r="AH98" i="27"/>
  <c r="AH99" i="27" s="1"/>
  <c r="AJ86" i="27"/>
  <c r="AJ80" i="27"/>
  <c r="AJ81" i="27" s="1"/>
  <c r="AJ88" i="27"/>
  <c r="AN167" i="37"/>
  <c r="AN166" i="37"/>
  <c r="AN164" i="37"/>
  <c r="AN163" i="37"/>
  <c r="AO162" i="37"/>
  <c r="AO169" i="37" s="1"/>
  <c r="AM194" i="37"/>
  <c r="AM193" i="37"/>
  <c r="AM191" i="37"/>
  <c r="AM190" i="37"/>
  <c r="AN189" i="37"/>
  <c r="AN94" i="37"/>
  <c r="AN93" i="37"/>
  <c r="AN91" i="37"/>
  <c r="AN90" i="37"/>
  <c r="AO89" i="37"/>
  <c r="AM26" i="37"/>
  <c r="AN27" i="37"/>
  <c r="AJ22" i="37"/>
  <c r="AG101" i="27"/>
  <c r="AG100" i="27" s="1"/>
  <c r="AG128" i="27"/>
  <c r="AG118" i="27"/>
  <c r="AG126" i="27"/>
  <c r="AM221" i="37"/>
  <c r="AM220" i="37"/>
  <c r="AM218" i="37"/>
  <c r="AM217" i="37"/>
  <c r="AN216" i="37"/>
  <c r="AK79" i="8"/>
  <c r="AL78" i="8"/>
  <c r="AG244" i="14"/>
  <c r="AM121" i="37"/>
  <c r="AM120" i="37"/>
  <c r="AM118" i="37"/>
  <c r="AM117" i="37"/>
  <c r="AN116" i="37"/>
  <c r="Y86" i="38"/>
  <c r="AO176" i="37"/>
  <c r="AO175" i="37"/>
  <c r="AO173" i="37"/>
  <c r="AO172" i="37"/>
  <c r="AP171" i="37"/>
  <c r="AP178" i="37" s="1"/>
  <c r="AJ216" i="14"/>
  <c r="AI160" i="14"/>
  <c r="AJ184" i="14" s="1"/>
  <c r="AI32" i="14"/>
  <c r="AI53" i="14" s="1"/>
  <c r="AI80" i="14"/>
  <c r="AI25" i="37"/>
  <c r="AI37" i="8"/>
  <c r="AI36" i="8" s="1"/>
  <c r="AJ212" i="14"/>
  <c r="AM203" i="37"/>
  <c r="AM202" i="37"/>
  <c r="AM200" i="37"/>
  <c r="AM199" i="37"/>
  <c r="AN198" i="37"/>
  <c r="AM135" i="37"/>
  <c r="AM142" i="37" s="1"/>
  <c r="AL139" i="37"/>
  <c r="AL140" i="37"/>
  <c r="AL137" i="37"/>
  <c r="AL136" i="37"/>
  <c r="AK155" i="27"/>
  <c r="AL162" i="27"/>
  <c r="AL160" i="27"/>
  <c r="AL156" i="27"/>
  <c r="AL154" i="27"/>
  <c r="AL169" i="27"/>
  <c r="AL168" i="27"/>
  <c r="AL167" i="27"/>
  <c r="AL166" i="27"/>
  <c r="AL165" i="27"/>
  <c r="AL159" i="27"/>
  <c r="AL157" i="27"/>
  <c r="AP149" i="37"/>
  <c r="AP148" i="37"/>
  <c r="AP146" i="37"/>
  <c r="AP145" i="37"/>
  <c r="AQ144" i="37"/>
  <c r="AQ151" i="37" s="1"/>
  <c r="AI196" i="14"/>
  <c r="AD143" i="27"/>
  <c r="AD110" i="27" s="1"/>
  <c r="AI83" i="27"/>
  <c r="AI82" i="27" s="1"/>
  <c r="AI97" i="27"/>
  <c r="AI95" i="27"/>
  <c r="AI89" i="27"/>
  <c r="AI90" i="27" s="1"/>
  <c r="AK21" i="37"/>
  <c r="AM49" i="37"/>
  <c r="AM48" i="37"/>
  <c r="AM46" i="37"/>
  <c r="AM45" i="37"/>
  <c r="AN44" i="37"/>
  <c r="AN51" i="37" s="1"/>
  <c r="AL47" i="37"/>
  <c r="AM55" i="14"/>
  <c r="AM73" i="14"/>
  <c r="AM72" i="14"/>
  <c r="AM71" i="14"/>
  <c r="AM70" i="14"/>
  <c r="AM69" i="14"/>
  <c r="AM68" i="14"/>
  <c r="AM67" i="14"/>
  <c r="AM66" i="14"/>
  <c r="AM65" i="14"/>
  <c r="AM62" i="14"/>
  <c r="AM61" i="14"/>
  <c r="AM60" i="14"/>
  <c r="AM59" i="14"/>
  <c r="AM58" i="14"/>
  <c r="AM57" i="14"/>
  <c r="AN6" i="14"/>
  <c r="AK109" i="14"/>
  <c r="AK107" i="14"/>
  <c r="AK131" i="14" s="1"/>
  <c r="AK105" i="14"/>
  <c r="AL102" i="14"/>
  <c r="AK108" i="14"/>
  <c r="AK132" i="14" s="1"/>
  <c r="AK106" i="14"/>
  <c r="AJ131" i="14"/>
  <c r="AJ155" i="14" s="1"/>
  <c r="AK179" i="14" s="1"/>
  <c r="AJ137" i="14"/>
  <c r="AJ141" i="14"/>
  <c r="AJ165" i="14" s="1"/>
  <c r="AK189" i="14" s="1"/>
  <c r="AJ132" i="14"/>
  <c r="AJ156" i="14" s="1"/>
  <c r="AK180" i="14" s="1"/>
  <c r="AJ138" i="14"/>
  <c r="AJ162" i="14" s="1"/>
  <c r="AK186" i="14" s="1"/>
  <c r="AP185" i="37"/>
  <c r="AP184" i="37"/>
  <c r="AP182" i="37"/>
  <c r="AP181" i="37"/>
  <c r="AQ180" i="37"/>
  <c r="AQ187" i="37" s="1"/>
  <c r="AN130" i="37"/>
  <c r="AN129" i="37"/>
  <c r="AN127" i="37"/>
  <c r="AN126" i="37"/>
  <c r="AO125" i="37"/>
  <c r="AF137" i="27"/>
  <c r="AF129" i="27"/>
  <c r="AF130" i="27" s="1"/>
  <c r="AF139" i="27"/>
  <c r="AA21" i="38"/>
  <c r="E50" i="5"/>
  <c r="AB13" i="37"/>
  <c r="AB17" i="37" s="1"/>
  <c r="AA19" i="38" s="1"/>
  <c r="AJ210" i="14"/>
  <c r="F45" i="35"/>
  <c r="A44" i="35"/>
  <c r="AI111" i="27"/>
  <c r="J42" i="35"/>
  <c r="AJ122" i="27"/>
  <c r="G43" i="35"/>
  <c r="H43" i="35"/>
  <c r="M41" i="35"/>
  <c r="AI125" i="27" s="1"/>
  <c r="AI114" i="27" s="1"/>
  <c r="AH32" i="8" s="1"/>
  <c r="AH30" i="8" s="1"/>
  <c r="L41" i="35"/>
  <c r="AI124" i="27" s="1"/>
  <c r="AI113" i="27" s="1"/>
  <c r="AJ171" i="40" l="1"/>
  <c r="AJ189" i="40" s="1"/>
  <c r="AK54" i="27"/>
  <c r="AK36" i="27" s="1"/>
  <c r="AI14" i="8"/>
  <c r="AI13" i="8" s="1"/>
  <c r="AJ35" i="27"/>
  <c r="AK53" i="27"/>
  <c r="AH94" i="40"/>
  <c r="AI81" i="40"/>
  <c r="AI99" i="40" s="1"/>
  <c r="AJ82" i="40"/>
  <c r="AJ100" i="40" s="1"/>
  <c r="AL58" i="27"/>
  <c r="AL40" i="27" s="1"/>
  <c r="AK41" i="8" s="1"/>
  <c r="J44" i="29"/>
  <c r="F44" i="29"/>
  <c r="G43" i="29"/>
  <c r="L12" i="19"/>
  <c r="AM48" i="22"/>
  <c r="AM84" i="22" s="1"/>
  <c r="Y56" i="27"/>
  <c r="Y38" i="27" s="1"/>
  <c r="Y64" i="27"/>
  <c r="Y55" i="27" s="1"/>
  <c r="Y37" i="27" s="1"/>
  <c r="AL57" i="27"/>
  <c r="AK31" i="8" s="1"/>
  <c r="Z65" i="27"/>
  <c r="AK39" i="27"/>
  <c r="AK152" i="40"/>
  <c r="AK170" i="40" s="1"/>
  <c r="AK188" i="40" s="1"/>
  <c r="AR65" i="18"/>
  <c r="AR80" i="18" s="1"/>
  <c r="G43" i="28"/>
  <c r="F44" i="28" s="1"/>
  <c r="AJ41" i="37"/>
  <c r="AI187" i="40"/>
  <c r="AI202" i="40" s="1"/>
  <c r="AI17" i="8" s="1"/>
  <c r="J44" i="30"/>
  <c r="AM87" i="39"/>
  <c r="L90" i="19"/>
  <c r="L10" i="19"/>
  <c r="AM46" i="22"/>
  <c r="AM82" i="22" s="1"/>
  <c r="AN98" i="39"/>
  <c r="AN116" i="39" s="1"/>
  <c r="AM80" i="39"/>
  <c r="AG97" i="39"/>
  <c r="AG112" i="39" s="1"/>
  <c r="AF33" i="8" s="1"/>
  <c r="AG76" i="39"/>
  <c r="AG79" i="39"/>
  <c r="AG94" i="39" s="1"/>
  <c r="AH61" i="39"/>
  <c r="AL24" i="22"/>
  <c r="AL45" i="22"/>
  <c r="AK60" i="22"/>
  <c r="AK81" i="22"/>
  <c r="AK96" i="22" s="1"/>
  <c r="AJ98" i="40"/>
  <c r="AH97" i="40"/>
  <c r="AH112" i="40" s="1"/>
  <c r="AI79" i="40"/>
  <c r="AQ92" i="39"/>
  <c r="AP92" i="39"/>
  <c r="AQ90" i="39"/>
  <c r="AP90" i="39"/>
  <c r="AP88" i="39"/>
  <c r="AL85" i="39"/>
  <c r="AL81" i="39"/>
  <c r="AL24" i="37"/>
  <c r="AM35" i="37" s="1"/>
  <c r="AM40" i="8" s="1"/>
  <c r="J44" i="32"/>
  <c r="J44" i="28"/>
  <c r="AK153" i="27"/>
  <c r="AJ133" i="40"/>
  <c r="AL112" i="14"/>
  <c r="AL114" i="14"/>
  <c r="AL115" i="14"/>
  <c r="AL116" i="14"/>
  <c r="AL117" i="14"/>
  <c r="AL113" i="14"/>
  <c r="AL118" i="14"/>
  <c r="AL119" i="14"/>
  <c r="AL120" i="14"/>
  <c r="AK40" i="37"/>
  <c r="J45" i="46"/>
  <c r="M45" i="46" s="1"/>
  <c r="J44" i="31"/>
  <c r="AG52" i="38"/>
  <c r="AJ71" i="40"/>
  <c r="AJ107" i="40" s="1"/>
  <c r="AJ63" i="40"/>
  <c r="AA77" i="38"/>
  <c r="AB19" i="8" s="1"/>
  <c r="AB21" i="8" s="1"/>
  <c r="AK152" i="27"/>
  <c r="AA59" i="38"/>
  <c r="AA62" i="38"/>
  <c r="AA68" i="38"/>
  <c r="AA70" i="38" s="1"/>
  <c r="AK31" i="37"/>
  <c r="AO70" i="40"/>
  <c r="AO106" i="40" s="1"/>
  <c r="AJ67" i="40"/>
  <c r="AJ103" i="40" s="1"/>
  <c r="AI76" i="40"/>
  <c r="D13" i="42"/>
  <c r="D16" i="42"/>
  <c r="D39" i="11"/>
  <c r="D42" i="11" s="1"/>
  <c r="D43" i="11" s="1"/>
  <c r="D16" i="7"/>
  <c r="D21" i="7" s="1"/>
  <c r="J13" i="11"/>
  <c r="D31" i="42"/>
  <c r="D32" i="42" s="1"/>
  <c r="D33" i="42" s="1"/>
  <c r="D35" i="42" s="1"/>
  <c r="D9" i="48"/>
  <c r="AK44" i="8" s="1"/>
  <c r="AM39" i="22"/>
  <c r="L21" i="19" s="1"/>
  <c r="L59" i="19" s="1"/>
  <c r="BE56" i="3"/>
  <c r="L78" i="19" s="1"/>
  <c r="AE56" i="3"/>
  <c r="C56" i="3"/>
  <c r="AK29" i="40"/>
  <c r="AK137" i="40" s="1"/>
  <c r="AL32" i="40"/>
  <c r="AL140" i="40" s="1"/>
  <c r="AM12" i="40"/>
  <c r="AR49" i="3"/>
  <c r="E49" i="3"/>
  <c r="AM8" i="40"/>
  <c r="AR45" i="3"/>
  <c r="E45" i="3"/>
  <c r="E45" i="32"/>
  <c r="I45" i="32" s="1"/>
  <c r="D46" i="32"/>
  <c r="H45" i="32"/>
  <c r="AS57" i="18"/>
  <c r="G72" i="3"/>
  <c r="AS49" i="18"/>
  <c r="AS67" i="18" s="1"/>
  <c r="G64" i="3"/>
  <c r="AS53" i="18"/>
  <c r="G68" i="3"/>
  <c r="AQ20" i="40"/>
  <c r="AJ75" i="3"/>
  <c r="AA75" i="15" s="1"/>
  <c r="AO75" i="15" s="1"/>
  <c r="AQ16" i="40"/>
  <c r="AJ71" i="3"/>
  <c r="AA71" i="15" s="1"/>
  <c r="AO71" i="15" s="1"/>
  <c r="AR16" i="39" s="1"/>
  <c r="AR34" i="39" s="1"/>
  <c r="AR52" i="39" s="1"/>
  <c r="AL19" i="39"/>
  <c r="AL37" i="39" s="1"/>
  <c r="AL55" i="39" s="1"/>
  <c r="AL91" i="39" s="1"/>
  <c r="AM31" i="22"/>
  <c r="L13" i="19" s="1"/>
  <c r="L51" i="19" s="1"/>
  <c r="BE48" i="3"/>
  <c r="L70" i="19" s="1"/>
  <c r="AE48" i="3"/>
  <c r="C48" i="3"/>
  <c r="AN35" i="22"/>
  <c r="AT70" i="3"/>
  <c r="T70" i="3"/>
  <c r="AT54" i="18"/>
  <c r="H69" i="3"/>
  <c r="AL21" i="40"/>
  <c r="AQ58" i="3"/>
  <c r="AH58" i="15" s="1"/>
  <c r="AV58" i="15" s="1"/>
  <c r="AM21" i="39" s="1"/>
  <c r="AM39" i="39" s="1"/>
  <c r="AM57" i="39" s="1"/>
  <c r="AK27" i="40"/>
  <c r="AK135" i="40" s="1"/>
  <c r="AK153" i="40" s="1"/>
  <c r="AK171" i="40" s="1"/>
  <c r="AK189" i="40" s="1"/>
  <c r="AP38" i="40"/>
  <c r="AP146" i="40" s="1"/>
  <c r="AQ18" i="40"/>
  <c r="AJ73" i="3"/>
  <c r="AN30" i="22"/>
  <c r="AN48" i="22" s="1"/>
  <c r="AN84" i="22" s="1"/>
  <c r="AT65" i="3"/>
  <c r="T65" i="3"/>
  <c r="AR44" i="18"/>
  <c r="AS29" i="18"/>
  <c r="J62" i="15"/>
  <c r="AM27" i="22"/>
  <c r="BE44" i="3"/>
  <c r="AE44" i="3"/>
  <c r="R59" i="3"/>
  <c r="C59" i="3" s="1"/>
  <c r="C44" i="3"/>
  <c r="H45" i="45"/>
  <c r="J45" i="45" s="1"/>
  <c r="G45" i="45"/>
  <c r="AT52" i="18"/>
  <c r="H67" i="3"/>
  <c r="AT48" i="18"/>
  <c r="AT66" i="18" s="1"/>
  <c r="H63" i="3"/>
  <c r="AK39" i="40"/>
  <c r="AK147" i="40" s="1"/>
  <c r="AL17" i="40"/>
  <c r="AQ54" i="3"/>
  <c r="AH54" i="15" s="1"/>
  <c r="AV54" i="15" s="1"/>
  <c r="AM17" i="39" s="1"/>
  <c r="AM35" i="39" s="1"/>
  <c r="AM53" i="39" s="1"/>
  <c r="AM89" i="39" s="1"/>
  <c r="AL13" i="40"/>
  <c r="AQ50" i="3"/>
  <c r="AH50" i="15" s="1"/>
  <c r="AV50" i="15" s="1"/>
  <c r="AX60" i="18"/>
  <c r="L75" i="3"/>
  <c r="AX56" i="18"/>
  <c r="L71" i="3"/>
  <c r="AP36" i="40"/>
  <c r="AP144" i="40" s="1"/>
  <c r="AP59" i="3"/>
  <c r="AG44" i="15"/>
  <c r="AL30" i="40"/>
  <c r="AL138" i="40" s="1"/>
  <c r="AM41" i="22"/>
  <c r="L23" i="19" s="1"/>
  <c r="L61" i="19" s="1"/>
  <c r="BE58" i="3"/>
  <c r="L80" i="19" s="1"/>
  <c r="AE58" i="3"/>
  <c r="C58" i="3"/>
  <c r="Z71" i="15"/>
  <c r="AN71" i="15" s="1"/>
  <c r="AR38" i="22"/>
  <c r="AX73" i="3"/>
  <c r="X73" i="3"/>
  <c r="AM10" i="40"/>
  <c r="AR47" i="3"/>
  <c r="E47" i="3"/>
  <c r="BD59" i="3"/>
  <c r="AL42" i="22"/>
  <c r="AL158" i="27"/>
  <c r="AL164" i="27"/>
  <c r="AL153" i="27" s="1"/>
  <c r="E45" i="29"/>
  <c r="I45" i="29" s="1"/>
  <c r="D46" i="29"/>
  <c r="H45" i="29"/>
  <c r="AJ75" i="40"/>
  <c r="AJ111" i="40" s="1"/>
  <c r="AS59" i="18"/>
  <c r="G74" i="3"/>
  <c r="M44" i="45"/>
  <c r="L44" i="45"/>
  <c r="AJ73" i="40"/>
  <c r="AJ109" i="40" s="1"/>
  <c r="AM37" i="22"/>
  <c r="L19" i="19" s="1"/>
  <c r="L57" i="19" s="1"/>
  <c r="BE54" i="3"/>
  <c r="L76" i="19" s="1"/>
  <c r="AE54" i="3"/>
  <c r="C54" i="3"/>
  <c r="AK69" i="40"/>
  <c r="AK105" i="40" s="1"/>
  <c r="AM29" i="22"/>
  <c r="BE46" i="3"/>
  <c r="L68" i="19" s="1"/>
  <c r="AE46" i="3"/>
  <c r="C46" i="3"/>
  <c r="AM33" i="22"/>
  <c r="L15" i="19" s="1"/>
  <c r="L53" i="19" s="1"/>
  <c r="BE50" i="3"/>
  <c r="L72" i="19" s="1"/>
  <c r="AE50" i="3"/>
  <c r="C50" i="3"/>
  <c r="AJ7" i="39"/>
  <c r="AS59" i="15"/>
  <c r="AK37" i="40"/>
  <c r="AK145" i="40" s="1"/>
  <c r="AS51" i="18"/>
  <c r="G66" i="3"/>
  <c r="D48" i="45"/>
  <c r="E47" i="45"/>
  <c r="I47" i="45" s="1"/>
  <c r="AT55" i="18"/>
  <c r="H70" i="3"/>
  <c r="AN34" i="22"/>
  <c r="AT69" i="3"/>
  <c r="T69" i="3"/>
  <c r="D49" i="35"/>
  <c r="E48" i="35"/>
  <c r="I48" i="35" s="1"/>
  <c r="AI25" i="39"/>
  <c r="AI40" i="39" s="1"/>
  <c r="AG33" i="38" s="1"/>
  <c r="AI22" i="39"/>
  <c r="AL26" i="40"/>
  <c r="AL134" i="40" s="1"/>
  <c r="AO72" i="40"/>
  <c r="AO108" i="40" s="1"/>
  <c r="AJ40" i="40"/>
  <c r="AF59" i="15"/>
  <c r="AT44" i="15"/>
  <c r="AJ65" i="40"/>
  <c r="AJ101" i="40" s="1"/>
  <c r="AK68" i="40"/>
  <c r="AK104" i="40" s="1"/>
  <c r="AH37" i="38"/>
  <c r="AH52" i="38" s="1"/>
  <c r="AH38" i="38"/>
  <c r="E45" i="31"/>
  <c r="I45" i="31" s="1"/>
  <c r="D46" i="31"/>
  <c r="H45" i="31"/>
  <c r="AT50" i="18"/>
  <c r="AT68" i="18" s="1"/>
  <c r="H65" i="3"/>
  <c r="U59" i="15"/>
  <c r="C59" i="15" s="1"/>
  <c r="AM9" i="22"/>
  <c r="C44" i="15"/>
  <c r="AR62" i="18"/>
  <c r="AS47" i="18"/>
  <c r="G62" i="3"/>
  <c r="AL19" i="40"/>
  <c r="AQ56" i="3"/>
  <c r="AH56" i="15" s="1"/>
  <c r="AV56" i="15" s="1"/>
  <c r="AM19" i="39" s="1"/>
  <c r="AM37" i="39" s="1"/>
  <c r="AM55" i="39" s="1"/>
  <c r="AM91" i="39" s="1"/>
  <c r="A46" i="45"/>
  <c r="F47" i="45"/>
  <c r="AL33" i="40"/>
  <c r="AL141" i="40" s="1"/>
  <c r="AN32" i="22"/>
  <c r="AT67" i="3"/>
  <c r="T67" i="3"/>
  <c r="AN28" i="22"/>
  <c r="AN46" i="22" s="1"/>
  <c r="AN82" i="22" s="1"/>
  <c r="AT63" i="3"/>
  <c r="T63" i="3"/>
  <c r="AL21" i="39"/>
  <c r="AL39" i="39" s="1"/>
  <c r="AL57" i="39" s="1"/>
  <c r="AL93" i="39" s="1"/>
  <c r="AL9" i="40"/>
  <c r="AQ46" i="3"/>
  <c r="AH46" i="15" s="1"/>
  <c r="AV46" i="15" s="1"/>
  <c r="AH43" i="39"/>
  <c r="AI61" i="39" s="1"/>
  <c r="E45" i="28"/>
  <c r="I45" i="28" s="1"/>
  <c r="D46" i="28"/>
  <c r="H45" i="28"/>
  <c r="AK62" i="40"/>
  <c r="AK80" i="40" s="1"/>
  <c r="AR40" i="22"/>
  <c r="AX75" i="3"/>
  <c r="X75" i="3"/>
  <c r="AR36" i="22"/>
  <c r="AX71" i="3"/>
  <c r="X71" i="3"/>
  <c r="AL28" i="40"/>
  <c r="AL136" i="40" s="1"/>
  <c r="AL154" i="40" s="1"/>
  <c r="AL172" i="40" s="1"/>
  <c r="AL190" i="40" s="1"/>
  <c r="AK22" i="40"/>
  <c r="AK25" i="40"/>
  <c r="D47" i="46"/>
  <c r="E46" i="46"/>
  <c r="I46" i="46" s="1"/>
  <c r="AL11" i="40"/>
  <c r="AQ48" i="3"/>
  <c r="AH48" i="15" s="1"/>
  <c r="AV48" i="15" s="1"/>
  <c r="AM11" i="39" s="1"/>
  <c r="AM29" i="39" s="1"/>
  <c r="AM47" i="39" s="1"/>
  <c r="AM83" i="39" s="1"/>
  <c r="AM15" i="40"/>
  <c r="AR52" i="3"/>
  <c r="E52" i="3"/>
  <c r="L93" i="19"/>
  <c r="AM14" i="40"/>
  <c r="AR51" i="3"/>
  <c r="E51" i="3"/>
  <c r="L92" i="19"/>
  <c r="AO74" i="40"/>
  <c r="AO110" i="40" s="1"/>
  <c r="AK64" i="40"/>
  <c r="AS61" i="18"/>
  <c r="G76" i="3"/>
  <c r="AK35" i="40"/>
  <c r="AK143" i="40" s="1"/>
  <c r="AK31" i="40"/>
  <c r="AK139" i="40" s="1"/>
  <c r="E45" i="30"/>
  <c r="I45" i="30" s="1"/>
  <c r="D46" i="30"/>
  <c r="H45" i="30"/>
  <c r="AK66" i="40"/>
  <c r="AK102" i="40" s="1"/>
  <c r="AP34" i="40"/>
  <c r="AP142" i="40" s="1"/>
  <c r="AX58" i="18"/>
  <c r="L73" i="3"/>
  <c r="AL7" i="40"/>
  <c r="AD59" i="3"/>
  <c r="AQ44" i="3"/>
  <c r="AA86" i="38"/>
  <c r="X91" i="38"/>
  <c r="AI220" i="14"/>
  <c r="AD142" i="27"/>
  <c r="AD109" i="27" s="1"/>
  <c r="AK22" i="37"/>
  <c r="AK25" i="37" s="1"/>
  <c r="AL36" i="37"/>
  <c r="F48" i="46"/>
  <c r="A47" i="46"/>
  <c r="AL8" i="27"/>
  <c r="AM27" i="27"/>
  <c r="AL12" i="8" s="1"/>
  <c r="G46" i="46"/>
  <c r="H46" i="46"/>
  <c r="AK39" i="37"/>
  <c r="AL23" i="37"/>
  <c r="AL31" i="37" s="1"/>
  <c r="Y88" i="38"/>
  <c r="Y91" i="38" s="1"/>
  <c r="AL20" i="37"/>
  <c r="AM34" i="37" s="1"/>
  <c r="AM119" i="37"/>
  <c r="AM122" i="37" s="1"/>
  <c r="AM219" i="37"/>
  <c r="AM222" i="37" s="1"/>
  <c r="AN56" i="37"/>
  <c r="AN59" i="37" s="1"/>
  <c r="G47" i="31"/>
  <c r="F48" i="31"/>
  <c r="AM15" i="27"/>
  <c r="AL10" i="8" s="1"/>
  <c r="AL112" i="27"/>
  <c r="AK42" i="8" s="1"/>
  <c r="AP183" i="37"/>
  <c r="AP186" i="37" s="1"/>
  <c r="AM192" i="37"/>
  <c r="AM195" i="37" s="1"/>
  <c r="AI230" i="14"/>
  <c r="AP74" i="37"/>
  <c r="AP77" i="37" s="1"/>
  <c r="AH220" i="14"/>
  <c r="G48" i="30"/>
  <c r="F49" i="30"/>
  <c r="F51" i="32"/>
  <c r="G50" i="32"/>
  <c r="AL138" i="37"/>
  <c r="AL141" i="37" s="1"/>
  <c r="AM201" i="37"/>
  <c r="AM204" i="37" s="1"/>
  <c r="AM83" i="37"/>
  <c r="AM86" i="37" s="1"/>
  <c r="AM156" i="37"/>
  <c r="AM159" i="37" s="1"/>
  <c r="AP110" i="37"/>
  <c r="AP113" i="37" s="1"/>
  <c r="AN10" i="37"/>
  <c r="F56" i="5"/>
  <c r="AN15" i="37"/>
  <c r="F63" i="5"/>
  <c r="AN8" i="37"/>
  <c r="F54" i="5"/>
  <c r="AO7" i="37"/>
  <c r="G53" i="5"/>
  <c r="AM20" i="38"/>
  <c r="AN12" i="37"/>
  <c r="AO9" i="37"/>
  <c r="G55" i="5"/>
  <c r="AO14" i="37"/>
  <c r="G62" i="5"/>
  <c r="AO16" i="37"/>
  <c r="G64" i="5"/>
  <c r="AO11" i="37"/>
  <c r="G57" i="5"/>
  <c r="AJ134" i="14"/>
  <c r="AH244" i="14"/>
  <c r="AK210" i="14"/>
  <c r="G44" i="5"/>
  <c r="AF148" i="27"/>
  <c r="AF115" i="27" s="1"/>
  <c r="H45" i="5" s="1"/>
  <c r="AF140" i="27"/>
  <c r="AF141" i="27" s="1"/>
  <c r="AR180" i="37"/>
  <c r="AR187" i="37" s="1"/>
  <c r="AQ185" i="37"/>
  <c r="AQ181" i="37"/>
  <c r="AQ184" i="37"/>
  <c r="AQ182" i="37"/>
  <c r="AK130" i="14"/>
  <c r="AK154" i="14" s="1"/>
  <c r="AL178" i="14" s="1"/>
  <c r="AL202" i="14" s="1"/>
  <c r="AK110" i="14"/>
  <c r="AK136" i="14"/>
  <c r="AK160" i="14" s="1"/>
  <c r="AL184" i="14" s="1"/>
  <c r="AK140" i="14"/>
  <c r="AK164" i="14" s="1"/>
  <c r="AL188" i="14" s="1"/>
  <c r="AK144" i="14"/>
  <c r="AK168" i="14" s="1"/>
  <c r="AL192" i="14" s="1"/>
  <c r="AK129" i="14"/>
  <c r="AK133" i="14"/>
  <c r="AK157" i="14" s="1"/>
  <c r="AL181" i="14" s="1"/>
  <c r="AK139" i="14"/>
  <c r="AK163" i="14" s="1"/>
  <c r="AL187" i="14" s="1"/>
  <c r="AL211" i="14" s="1"/>
  <c r="AK143" i="14"/>
  <c r="AK167" i="14" s="1"/>
  <c r="AL191" i="14" s="1"/>
  <c r="AL215" i="14" s="1"/>
  <c r="AL50" i="37"/>
  <c r="AO198" i="37"/>
  <c r="AN203" i="37"/>
  <c r="AN202" i="37"/>
  <c r="AN200" i="37"/>
  <c r="AN199" i="37"/>
  <c r="AO116" i="37"/>
  <c r="AN121" i="37"/>
  <c r="AN120" i="37"/>
  <c r="AN118" i="37"/>
  <c r="AN117" i="37"/>
  <c r="AM78" i="8"/>
  <c r="AL79" i="8"/>
  <c r="AO216" i="37"/>
  <c r="AN221" i="37"/>
  <c r="AN220" i="37"/>
  <c r="AN218" i="37"/>
  <c r="AN217" i="37"/>
  <c r="AJ25" i="37"/>
  <c r="AJ37" i="8"/>
  <c r="AJ36" i="8" s="1"/>
  <c r="AO189" i="37"/>
  <c r="AN194" i="37"/>
  <c r="AN190" i="37"/>
  <c r="AN193" i="37"/>
  <c r="AN191" i="37"/>
  <c r="AJ95" i="27"/>
  <c r="AJ89" i="27"/>
  <c r="AJ90" i="27" s="1"/>
  <c r="AJ97" i="27"/>
  <c r="AL38" i="14"/>
  <c r="AL85" i="14" s="1"/>
  <c r="AL37" i="14"/>
  <c r="AL84" i="14" s="1"/>
  <c r="AL36" i="14"/>
  <c r="AL83" i="14" s="1"/>
  <c r="AL35" i="14"/>
  <c r="AL82" i="14" s="1"/>
  <c r="AL34" i="14"/>
  <c r="AM31" i="14"/>
  <c r="AL49" i="14"/>
  <c r="AL96" i="14" s="1"/>
  <c r="AL48" i="14"/>
  <c r="AL95" i="14" s="1"/>
  <c r="AL47" i="14"/>
  <c r="AL94" i="14" s="1"/>
  <c r="AL46" i="14"/>
  <c r="AL93" i="14" s="1"/>
  <c r="AL45" i="14"/>
  <c r="AL92" i="14" s="1"/>
  <c r="AL44" i="14"/>
  <c r="AL91" i="14" s="1"/>
  <c r="AL43" i="14"/>
  <c r="AL90" i="14" s="1"/>
  <c r="AL42" i="14"/>
  <c r="AL89" i="14" s="1"/>
  <c r="AL41" i="14"/>
  <c r="AL88" i="14" s="1"/>
  <c r="AL40" i="14"/>
  <c r="AK226" i="14"/>
  <c r="AK228" i="14"/>
  <c r="AK156" i="14"/>
  <c r="AL180" i="14" s="1"/>
  <c r="AL204" i="14" s="1"/>
  <c r="AK39" i="14"/>
  <c r="AK87" i="14"/>
  <c r="AK161" i="14"/>
  <c r="AL185" i="14" s="1"/>
  <c r="AK235" i="14"/>
  <c r="AK165" i="14"/>
  <c r="AL189" i="14" s="1"/>
  <c r="AL213" i="14" s="1"/>
  <c r="AK237" i="14"/>
  <c r="AK239" i="14"/>
  <c r="AJ161" i="14"/>
  <c r="AK185" i="14" s="1"/>
  <c r="AK182" i="14" s="1"/>
  <c r="AJ231" i="14"/>
  <c r="AJ159" i="14"/>
  <c r="AJ86" i="14"/>
  <c r="AI158" i="14"/>
  <c r="AO80" i="37"/>
  <c r="AN85" i="37"/>
  <c r="AN84" i="37"/>
  <c r="AN82" i="37"/>
  <c r="AN81" i="37"/>
  <c r="Z83" i="38"/>
  <c r="Z88" i="38" s="1"/>
  <c r="Z49" i="38"/>
  <c r="AG119" i="27"/>
  <c r="AO153" i="37"/>
  <c r="AO160" i="37" s="1"/>
  <c r="AN158" i="37"/>
  <c r="AN154" i="37"/>
  <c r="AN157" i="37"/>
  <c r="AN155" i="37"/>
  <c r="AE141" i="27"/>
  <c r="AE107" i="27"/>
  <c r="AN150" i="27"/>
  <c r="AN43" i="27"/>
  <c r="AN52" i="27" s="1"/>
  <c r="AN34" i="27"/>
  <c r="AN32" i="27"/>
  <c r="E74" i="6" s="1"/>
  <c r="AN31" i="27"/>
  <c r="E73" i="6" s="1"/>
  <c r="AN30" i="27"/>
  <c r="E72" i="6" s="1"/>
  <c r="AN29" i="27"/>
  <c r="E71" i="6" s="1"/>
  <c r="AN28" i="27"/>
  <c r="AN26" i="27"/>
  <c r="E68" i="6" s="1"/>
  <c r="AN25" i="27"/>
  <c r="E67" i="6" s="1"/>
  <c r="AN24" i="27"/>
  <c r="E66" i="6" s="1"/>
  <c r="AN23" i="27"/>
  <c r="E65" i="6" s="1"/>
  <c r="AN22" i="27"/>
  <c r="AN20" i="27"/>
  <c r="E62" i="6" s="1"/>
  <c r="AN19" i="27"/>
  <c r="E61" i="6" s="1"/>
  <c r="AN18" i="27"/>
  <c r="E60" i="6" s="1"/>
  <c r="AN17" i="27"/>
  <c r="E59" i="6" s="1"/>
  <c r="AN16" i="27"/>
  <c r="AN14" i="27"/>
  <c r="E56" i="6" s="1"/>
  <c r="AN13" i="27"/>
  <c r="E55" i="6" s="1"/>
  <c r="AN12" i="27"/>
  <c r="E54" i="6" s="1"/>
  <c r="AN11" i="27"/>
  <c r="E53" i="6" s="1"/>
  <c r="AN10" i="27"/>
  <c r="AO7" i="27"/>
  <c r="AN61" i="27"/>
  <c r="AM169" i="27"/>
  <c r="AM168" i="27"/>
  <c r="AM167" i="27"/>
  <c r="AM166" i="27"/>
  <c r="AM165" i="27"/>
  <c r="AM159" i="27"/>
  <c r="AM157" i="27"/>
  <c r="AM162" i="27"/>
  <c r="AM160" i="27"/>
  <c r="AM156" i="27"/>
  <c r="AM154" i="27"/>
  <c r="AL77" i="27"/>
  <c r="AL71" i="27"/>
  <c r="AL72" i="27" s="1"/>
  <c r="AL79" i="27"/>
  <c r="AR71" i="37"/>
  <c r="AR78" i="37" s="1"/>
  <c r="AQ76" i="37"/>
  <c r="AQ75" i="37"/>
  <c r="AQ73" i="37"/>
  <c r="AQ72" i="37"/>
  <c r="AJ175" i="14"/>
  <c r="AJ201" i="14"/>
  <c r="AJ203" i="14"/>
  <c r="AK203" i="14"/>
  <c r="AK205" i="14"/>
  <c r="AJ205" i="14"/>
  <c r="AQ98" i="37"/>
  <c r="AP103" i="37"/>
  <c r="AP99" i="37"/>
  <c r="AP102" i="37"/>
  <c r="AP100" i="37"/>
  <c r="AR107" i="37"/>
  <c r="AQ112" i="37"/>
  <c r="AQ111" i="37"/>
  <c r="AQ109" i="37"/>
  <c r="AQ108" i="37"/>
  <c r="AP53" i="37"/>
  <c r="AP60" i="37" s="1"/>
  <c r="AO58" i="37"/>
  <c r="AO57" i="37"/>
  <c r="AO55" i="37"/>
  <c r="AO54" i="37"/>
  <c r="AE67" i="38"/>
  <c r="AD66" i="38"/>
  <c r="AD71" i="38" s="1"/>
  <c r="AD69" i="38"/>
  <c r="AL61" i="17"/>
  <c r="AM61" i="17" s="1"/>
  <c r="AN61" i="17" s="1"/>
  <c r="AO61" i="17" s="1"/>
  <c r="AP61" i="17" s="1"/>
  <c r="AQ61" i="17" s="1"/>
  <c r="AR61" i="17" s="1"/>
  <c r="AS61" i="17" s="1"/>
  <c r="AT61" i="17" s="1"/>
  <c r="AU61" i="17" s="1"/>
  <c r="AV61" i="17" s="1"/>
  <c r="AW61" i="17" s="1"/>
  <c r="X61" i="17"/>
  <c r="K61" i="17"/>
  <c r="AJ41" i="38"/>
  <c r="AK42" i="38"/>
  <c r="AJ229" i="14"/>
  <c r="AJ227" i="14"/>
  <c r="AJ32" i="14"/>
  <c r="AJ53" i="14" s="1"/>
  <c r="AJ80" i="14"/>
  <c r="AK211" i="14"/>
  <c r="AJ211" i="14"/>
  <c r="AK213" i="14"/>
  <c r="AJ213" i="14"/>
  <c r="AK215" i="14"/>
  <c r="AJ215" i="14"/>
  <c r="AA22" i="38"/>
  <c r="AA24" i="38" s="1"/>
  <c r="AA32" i="38" s="1"/>
  <c r="AA34" i="38" s="1"/>
  <c r="AF132" i="27"/>
  <c r="AF131" i="27" s="1"/>
  <c r="AP125" i="37"/>
  <c r="AO130" i="37"/>
  <c r="AO129" i="37"/>
  <c r="AO127" i="37"/>
  <c r="AO126" i="37"/>
  <c r="AN128" i="37"/>
  <c r="AN131" i="37" s="1"/>
  <c r="AL142" i="14"/>
  <c r="AL108" i="14"/>
  <c r="AL106" i="14"/>
  <c r="AL109" i="14"/>
  <c r="AL107" i="14"/>
  <c r="AL105" i="14"/>
  <c r="AM102" i="14"/>
  <c r="AN73" i="14"/>
  <c r="AN72" i="14"/>
  <c r="AN71" i="14"/>
  <c r="AN70" i="14"/>
  <c r="AN69" i="14"/>
  <c r="AN68" i="14"/>
  <c r="AN67" i="14"/>
  <c r="AN66" i="14"/>
  <c r="AN65" i="14"/>
  <c r="AN62" i="14"/>
  <c r="AN61" i="14"/>
  <c r="AN60" i="14"/>
  <c r="AN59" i="14"/>
  <c r="AN58" i="14"/>
  <c r="AN57" i="14"/>
  <c r="AO6" i="14"/>
  <c r="AN55" i="14"/>
  <c r="AL21" i="37"/>
  <c r="AN49" i="37"/>
  <c r="AN48" i="37"/>
  <c r="AN46" i="37"/>
  <c r="AN45" i="37"/>
  <c r="AO44" i="37"/>
  <c r="AO51" i="37" s="1"/>
  <c r="AM47" i="37"/>
  <c r="AI92" i="27"/>
  <c r="AI91" i="27" s="1"/>
  <c r="AI106" i="27"/>
  <c r="AI117" i="27" s="1"/>
  <c r="AI104" i="27"/>
  <c r="AI41" i="27" s="1"/>
  <c r="AI98" i="27"/>
  <c r="AI99" i="27" s="1"/>
  <c r="AR144" i="37"/>
  <c r="AR151" i="37" s="1"/>
  <c r="AQ149" i="37"/>
  <c r="AQ145" i="37"/>
  <c r="AQ148" i="37"/>
  <c r="AQ146" i="37"/>
  <c r="AP147" i="37"/>
  <c r="AP150" i="37" s="1"/>
  <c r="AL151" i="27"/>
  <c r="AK15" i="8" s="1"/>
  <c r="AL155" i="27"/>
  <c r="AL161" i="27"/>
  <c r="AM140" i="37"/>
  <c r="AM139" i="37"/>
  <c r="AM137" i="37"/>
  <c r="AM136" i="37"/>
  <c r="AN135" i="37"/>
  <c r="AN142" i="37" s="1"/>
  <c r="AI224" i="14"/>
  <c r="AI223" i="14" s="1"/>
  <c r="AI79" i="14"/>
  <c r="AI100" i="14" s="1"/>
  <c r="AJ182" i="14"/>
  <c r="AK208" i="14"/>
  <c r="AJ208" i="14"/>
  <c r="AQ171" i="37"/>
  <c r="AQ178" i="37" s="1"/>
  <c r="AP176" i="37"/>
  <c r="AP172" i="37"/>
  <c r="AP175" i="37"/>
  <c r="AP173" i="37"/>
  <c r="AO174" i="37"/>
  <c r="AO177" i="37" s="1"/>
  <c r="AK45" i="8"/>
  <c r="AG139" i="27"/>
  <c r="AG137" i="27"/>
  <c r="AG129" i="27"/>
  <c r="AG130" i="27" s="1"/>
  <c r="AO27" i="37"/>
  <c r="AN26" i="37"/>
  <c r="AP89" i="37"/>
  <c r="AO94" i="37"/>
  <c r="AO93" i="37"/>
  <c r="AO91" i="37"/>
  <c r="AO90" i="37"/>
  <c r="AN92" i="37"/>
  <c r="AN95" i="37" s="1"/>
  <c r="AP162" i="37"/>
  <c r="AP169" i="37" s="1"/>
  <c r="AO166" i="37"/>
  <c r="AO164" i="37"/>
  <c r="AO167" i="37"/>
  <c r="AO163" i="37"/>
  <c r="AN165" i="37"/>
  <c r="AN168" i="37" s="1"/>
  <c r="AJ83" i="27"/>
  <c r="AJ82" i="27" s="1"/>
  <c r="AH101" i="27"/>
  <c r="AH100" i="27" s="1"/>
  <c r="AH126" i="27"/>
  <c r="AH128" i="27"/>
  <c r="AH118" i="27"/>
  <c r="AK33" i="14"/>
  <c r="AK81" i="14"/>
  <c r="AK155" i="14"/>
  <c r="AL179" i="14" s="1"/>
  <c r="AK227" i="14"/>
  <c r="AK229" i="14"/>
  <c r="AK232" i="14"/>
  <c r="AK234" i="14"/>
  <c r="AK162" i="14"/>
  <c r="AL186" i="14" s="1"/>
  <c r="AL210" i="14" s="1"/>
  <c r="AK236" i="14"/>
  <c r="AK238" i="14"/>
  <c r="AK166" i="14"/>
  <c r="AL190" i="14" s="1"/>
  <c r="AL214" i="14" s="1"/>
  <c r="AK240" i="14"/>
  <c r="J61" i="15"/>
  <c r="AI43" i="15"/>
  <c r="AN207" i="37"/>
  <c r="AM212" i="37"/>
  <c r="AM211" i="37"/>
  <c r="AM209" i="37"/>
  <c r="AM208" i="37"/>
  <c r="AL210" i="37"/>
  <c r="AL213" i="37" s="1"/>
  <c r="Z25" i="38"/>
  <c r="AA35" i="8" s="1"/>
  <c r="AK10" i="8"/>
  <c r="AK8" i="8" s="1"/>
  <c r="AM9" i="27"/>
  <c r="AM21" i="27"/>
  <c r="AL11" i="8" s="1"/>
  <c r="AM70" i="27"/>
  <c r="AM147" i="27"/>
  <c r="AM146" i="27"/>
  <c r="AM145" i="27"/>
  <c r="AM144" i="27"/>
  <c r="AM136" i="27"/>
  <c r="AM135" i="27"/>
  <c r="AM134" i="27"/>
  <c r="AM133" i="27"/>
  <c r="AM103" i="27"/>
  <c r="AM102" i="27"/>
  <c r="AM94" i="27"/>
  <c r="AM93" i="27"/>
  <c r="AM85" i="27"/>
  <c r="AM84" i="27"/>
  <c r="AM76" i="27"/>
  <c r="AM75" i="27"/>
  <c r="AM68" i="27"/>
  <c r="AM67" i="27"/>
  <c r="AM66" i="27"/>
  <c r="AM62" i="27"/>
  <c r="AM123" i="27"/>
  <c r="AL63" i="27"/>
  <c r="AO101" i="37"/>
  <c r="AO104" i="37" s="1"/>
  <c r="AF120" i="27"/>
  <c r="AC72" i="38"/>
  <c r="AC73" i="38" s="1"/>
  <c r="AC74" i="38" s="1"/>
  <c r="AK88" i="27"/>
  <c r="AK86" i="27"/>
  <c r="AK80" i="27"/>
  <c r="AK81" i="27" s="1"/>
  <c r="AQ62" i="37"/>
  <c r="AQ69" i="37" s="1"/>
  <c r="AP67" i="37"/>
  <c r="AP66" i="37"/>
  <c r="AP64" i="37"/>
  <c r="AP63" i="37"/>
  <c r="AO65" i="37"/>
  <c r="AO68" i="37" s="1"/>
  <c r="AJ225" i="14"/>
  <c r="AJ153" i="14"/>
  <c r="AK177" i="14" s="1"/>
  <c r="AK175" i="14" s="1"/>
  <c r="AJ232" i="14"/>
  <c r="AK202" i="14"/>
  <c r="AJ202" i="14"/>
  <c r="AK204" i="14"/>
  <c r="AJ204" i="14"/>
  <c r="J75" i="11"/>
  <c r="C42" i="11"/>
  <c r="C43" i="11" s="1"/>
  <c r="AC13" i="37"/>
  <c r="AC17" i="37" s="1"/>
  <c r="AB19" i="38" s="1"/>
  <c r="AB21" i="38"/>
  <c r="F50" i="5"/>
  <c r="AG31" i="38"/>
  <c r="J43" i="35"/>
  <c r="AK122" i="27"/>
  <c r="AJ111" i="27"/>
  <c r="G44" i="35"/>
  <c r="H44" i="35"/>
  <c r="M42" i="35"/>
  <c r="AJ125" i="27" s="1"/>
  <c r="AJ114" i="27" s="1"/>
  <c r="AI32" i="8" s="1"/>
  <c r="AI30" i="8" s="1"/>
  <c r="L42" i="35"/>
  <c r="AJ124" i="27" s="1"/>
  <c r="AJ113" i="27" s="1"/>
  <c r="AH31" i="38" s="1"/>
  <c r="F46" i="35"/>
  <c r="A45" i="35"/>
  <c r="AJ14" i="8" l="1"/>
  <c r="AJ13" i="8" s="1"/>
  <c r="AK35" i="27"/>
  <c r="AL53" i="27"/>
  <c r="AI94" i="40"/>
  <c r="AJ81" i="40"/>
  <c r="AJ94" i="40" s="1"/>
  <c r="AK82" i="40"/>
  <c r="AK100" i="40" s="1"/>
  <c r="AM58" i="27"/>
  <c r="AM40" i="27" s="1"/>
  <c r="AL41" i="8" s="1"/>
  <c r="AL54" i="27"/>
  <c r="AL36" i="27" s="1"/>
  <c r="AA74" i="27"/>
  <c r="AA73" i="27" s="1"/>
  <c r="F45" i="29"/>
  <c r="G44" i="29"/>
  <c r="AM45" i="22"/>
  <c r="AM81" i="22" s="1"/>
  <c r="L50" i="19"/>
  <c r="L88" i="19" s="1"/>
  <c r="R12" i="19"/>
  <c r="R50" i="19" s="1"/>
  <c r="L11" i="19"/>
  <c r="AM47" i="22"/>
  <c r="AM83" i="22" s="1"/>
  <c r="AL39" i="27"/>
  <c r="Z64" i="27"/>
  <c r="Z55" i="27" s="1"/>
  <c r="Z37" i="27" s="1"/>
  <c r="Z56" i="27"/>
  <c r="Z38" i="27" s="1"/>
  <c r="AM57" i="27"/>
  <c r="AL31" i="8" s="1"/>
  <c r="AA65" i="27"/>
  <c r="AL152" i="40"/>
  <c r="AL170" i="40" s="1"/>
  <c r="AL188" i="40" s="1"/>
  <c r="G44" i="28"/>
  <c r="F45" i="28" s="1"/>
  <c r="AM36" i="37"/>
  <c r="AL40" i="37"/>
  <c r="AG115" i="39"/>
  <c r="AG130" i="39" s="1"/>
  <c r="AF34" i="8" s="1"/>
  <c r="L45" i="46"/>
  <c r="AM93" i="39"/>
  <c r="L99" i="19"/>
  <c r="L48" i="19"/>
  <c r="L86" i="19" s="1"/>
  <c r="R10" i="19"/>
  <c r="R48" i="19" s="1"/>
  <c r="AS65" i="18"/>
  <c r="AS80" i="18" s="1"/>
  <c r="AJ148" i="40"/>
  <c r="AJ151" i="40"/>
  <c r="AI97" i="39"/>
  <c r="AI112" i="39" s="1"/>
  <c r="AH33" i="8" s="1"/>
  <c r="AI76" i="39"/>
  <c r="AH97" i="39"/>
  <c r="AH112" i="39" s="1"/>
  <c r="AG33" i="8" s="1"/>
  <c r="AH76" i="39"/>
  <c r="AJ97" i="40"/>
  <c r="AL60" i="22"/>
  <c r="AL81" i="22"/>
  <c r="AL96" i="22" s="1"/>
  <c r="AK98" i="40"/>
  <c r="AI97" i="40"/>
  <c r="AI112" i="40" s="1"/>
  <c r="J45" i="30"/>
  <c r="J45" i="28"/>
  <c r="J45" i="29"/>
  <c r="L95" i="19"/>
  <c r="AK75" i="40"/>
  <c r="AK111" i="40" s="1"/>
  <c r="L97" i="19"/>
  <c r="AK73" i="40"/>
  <c r="AK109" i="40" s="1"/>
  <c r="AK67" i="40"/>
  <c r="AK103" i="40" s="1"/>
  <c r="AI46" i="38"/>
  <c r="AM112" i="14"/>
  <c r="AM113" i="14"/>
  <c r="AM137" i="14" s="1"/>
  <c r="AM114" i="14"/>
  <c r="AM138" i="14" s="1"/>
  <c r="AM118" i="14"/>
  <c r="AM142" i="14" s="1"/>
  <c r="AM116" i="14"/>
  <c r="AM140" i="14" s="1"/>
  <c r="AM119" i="14"/>
  <c r="AM143" i="14" s="1"/>
  <c r="AM120" i="14"/>
  <c r="AM144" i="14" s="1"/>
  <c r="AM115" i="14"/>
  <c r="AM139" i="14" s="1"/>
  <c r="AM117" i="14"/>
  <c r="AM141" i="14" s="1"/>
  <c r="AI244" i="14"/>
  <c r="J46" i="46"/>
  <c r="J45" i="32"/>
  <c r="J45" i="31"/>
  <c r="AP70" i="40"/>
  <c r="AP106" i="40" s="1"/>
  <c r="AL66" i="40"/>
  <c r="AL102" i="40" s="1"/>
  <c r="AL64" i="40"/>
  <c r="AK63" i="40"/>
  <c r="AI43" i="39"/>
  <c r="K75" i="11"/>
  <c r="AF107" i="27"/>
  <c r="AE27" i="8" s="1"/>
  <c r="AE24" i="8" s="1"/>
  <c r="AP72" i="40"/>
  <c r="AP108" i="40" s="1"/>
  <c r="AK71" i="40"/>
  <c r="AK107" i="40" s="1"/>
  <c r="AK40" i="40"/>
  <c r="AJ37" i="38" s="1"/>
  <c r="AL69" i="40"/>
  <c r="AL105" i="40" s="1"/>
  <c r="AK61" i="40"/>
  <c r="D10" i="48"/>
  <c r="K44" i="8"/>
  <c r="T44" i="8"/>
  <c r="U44" i="8"/>
  <c r="E44" i="8"/>
  <c r="F44" i="8"/>
  <c r="P44" i="8"/>
  <c r="G44" i="8"/>
  <c r="Q44" i="8"/>
  <c r="N44" i="8"/>
  <c r="S44" i="8"/>
  <c r="J44" i="8"/>
  <c r="H44" i="8"/>
  <c r="M44" i="8"/>
  <c r="V44" i="8"/>
  <c r="L44" i="8"/>
  <c r="O44" i="8"/>
  <c r="R44" i="8"/>
  <c r="I44" i="8"/>
  <c r="W44" i="8"/>
  <c r="X44" i="8"/>
  <c r="Y44" i="8"/>
  <c r="Z44" i="8"/>
  <c r="AA44" i="8"/>
  <c r="AB44" i="8"/>
  <c r="AC44" i="8"/>
  <c r="AD44" i="8"/>
  <c r="AE44" i="8"/>
  <c r="AF44" i="8"/>
  <c r="AG44" i="8"/>
  <c r="AH44" i="8"/>
  <c r="AI44" i="8"/>
  <c r="AJ44" i="8"/>
  <c r="D17" i="11"/>
  <c r="D18" i="11" s="1"/>
  <c r="E7" i="48"/>
  <c r="K19" i="11"/>
  <c r="K20" i="11" s="1"/>
  <c r="E16" i="48"/>
  <c r="E18" i="48" s="1"/>
  <c r="E8" i="42"/>
  <c r="E10" i="42" s="1"/>
  <c r="K9" i="11"/>
  <c r="K11" i="11" s="1"/>
  <c r="K13" i="11" s="1"/>
  <c r="E27" i="42"/>
  <c r="E29" i="42" s="1"/>
  <c r="D8" i="52"/>
  <c r="D24" i="11"/>
  <c r="D25" i="11" s="1"/>
  <c r="E23" i="48"/>
  <c r="E25" i="48" s="1"/>
  <c r="AL152" i="27"/>
  <c r="D36" i="42"/>
  <c r="AL48" i="8" s="1"/>
  <c r="E30" i="42"/>
  <c r="D17" i="42"/>
  <c r="D14" i="42"/>
  <c r="D15" i="42" s="1"/>
  <c r="AM28" i="37"/>
  <c r="AM38" i="8" s="1"/>
  <c r="AS38" i="22"/>
  <c r="AY73" i="3"/>
  <c r="Y73" i="3"/>
  <c r="E46" i="30"/>
  <c r="I46" i="30" s="1"/>
  <c r="D47" i="30"/>
  <c r="H46" i="30"/>
  <c r="AN41" i="22"/>
  <c r="AT76" i="3"/>
  <c r="T76" i="3"/>
  <c r="AI51" i="15"/>
  <c r="AW51" i="15" s="1"/>
  <c r="F73" i="19"/>
  <c r="F92" i="19" s="1"/>
  <c r="R92" i="19" s="1"/>
  <c r="AI52" i="15"/>
  <c r="AW52" i="15" s="1"/>
  <c r="F74" i="19"/>
  <c r="F93" i="19" s="1"/>
  <c r="R93" i="19" s="1"/>
  <c r="AR20" i="40"/>
  <c r="AK75" i="3"/>
  <c r="AM9" i="39"/>
  <c r="AM27" i="39" s="1"/>
  <c r="AM45" i="39" s="1"/>
  <c r="AM81" i="39" s="1"/>
  <c r="F48" i="45"/>
  <c r="A47" i="45"/>
  <c r="AN27" i="22"/>
  <c r="G77" i="3"/>
  <c r="AT62" i="3"/>
  <c r="T62" i="3"/>
  <c r="AU50" i="18"/>
  <c r="AU68" i="18" s="1"/>
  <c r="I65" i="3"/>
  <c r="AO35" i="22"/>
  <c r="AU70" i="3"/>
  <c r="U70" i="3"/>
  <c r="AN31" i="22"/>
  <c r="AT66" i="3"/>
  <c r="T66" i="3"/>
  <c r="AM17" i="40"/>
  <c r="AR54" i="3"/>
  <c r="E54" i="3"/>
  <c r="AN39" i="22"/>
  <c r="AT74" i="3"/>
  <c r="T74" i="3"/>
  <c r="E46" i="29"/>
  <c r="I46" i="29" s="1"/>
  <c r="D47" i="29"/>
  <c r="H46" i="29"/>
  <c r="AM28" i="40"/>
  <c r="AM136" i="40" s="1"/>
  <c r="AM154" i="40" s="1"/>
  <c r="AM172" i="40" s="1"/>
  <c r="AM190" i="40" s="1"/>
  <c r="AR18" i="40"/>
  <c r="AK73" i="3"/>
  <c r="AB73" i="15" s="1"/>
  <c r="AP73" i="15" s="1"/>
  <c r="AS18" i="39" s="1"/>
  <c r="AS36" i="39" s="1"/>
  <c r="AS54" i="39" s="1"/>
  <c r="AQ16" i="39"/>
  <c r="AQ34" i="39" s="1"/>
  <c r="AQ52" i="39" s="1"/>
  <c r="AQ88" i="39" s="1"/>
  <c r="AM21" i="40"/>
  <c r="AR58" i="3"/>
  <c r="E58" i="3"/>
  <c r="AG59" i="15"/>
  <c r="AU44" i="15"/>
  <c r="AY56" i="18"/>
  <c r="M71" i="3"/>
  <c r="AY60" i="18"/>
  <c r="M75" i="3"/>
  <c r="AL31" i="40"/>
  <c r="AL139" i="40" s="1"/>
  <c r="AL35" i="40"/>
  <c r="AL143" i="40" s="1"/>
  <c r="AU48" i="18"/>
  <c r="AU66" i="18" s="1"/>
  <c r="I63" i="3"/>
  <c r="AU52" i="18"/>
  <c r="I67" i="3"/>
  <c r="L45" i="45"/>
  <c r="M45" i="45"/>
  <c r="BE59" i="3"/>
  <c r="L66" i="19"/>
  <c r="L81" i="19" s="1"/>
  <c r="AN9" i="22"/>
  <c r="J77" i="15"/>
  <c r="AN10" i="40"/>
  <c r="AG65" i="3"/>
  <c r="AQ36" i="40"/>
  <c r="AQ144" i="40" s="1"/>
  <c r="AO34" i="22"/>
  <c r="AU69" i="3"/>
  <c r="U69" i="3"/>
  <c r="AN15" i="40"/>
  <c r="AG70" i="3"/>
  <c r="AR20" i="39"/>
  <c r="AR38" i="39" s="1"/>
  <c r="AR56" i="39" s="1"/>
  <c r="AR92" i="39" s="1"/>
  <c r="AN33" i="22"/>
  <c r="AT68" i="3"/>
  <c r="T68" i="3"/>
  <c r="AN29" i="22"/>
  <c r="AN47" i="22" s="1"/>
  <c r="AN83" i="22" s="1"/>
  <c r="AT64" i="3"/>
  <c r="T64" i="3"/>
  <c r="AN37" i="22"/>
  <c r="AT72" i="3"/>
  <c r="T72" i="3"/>
  <c r="AI45" i="15"/>
  <c r="AW45" i="15" s="1"/>
  <c r="F67" i="19"/>
  <c r="F86" i="19" s="1"/>
  <c r="AM30" i="40"/>
  <c r="AM138" i="40" s="1"/>
  <c r="AM19" i="40"/>
  <c r="AR56" i="3"/>
  <c r="E56" i="3"/>
  <c r="AM161" i="27"/>
  <c r="AM158" i="27"/>
  <c r="AM164" i="27"/>
  <c r="AM151" i="27" s="1"/>
  <c r="AL15" i="8" s="1"/>
  <c r="AM39" i="8"/>
  <c r="AQ59" i="3"/>
  <c r="AH44" i="15"/>
  <c r="AL22" i="40"/>
  <c r="AL25" i="40"/>
  <c r="AL61" i="40" s="1"/>
  <c r="AL79" i="40" s="1"/>
  <c r="AY58" i="18"/>
  <c r="M73" i="3"/>
  <c r="AT61" i="18"/>
  <c r="H76" i="3"/>
  <c r="AM32" i="40"/>
  <c r="AM140" i="40" s="1"/>
  <c r="AM33" i="40"/>
  <c r="AM141" i="40" s="1"/>
  <c r="AL29" i="40"/>
  <c r="AL137" i="40" s="1"/>
  <c r="D48" i="46"/>
  <c r="E47" i="46"/>
  <c r="I47" i="46" s="1"/>
  <c r="AK133" i="40"/>
  <c r="AR16" i="40"/>
  <c r="AK71" i="3"/>
  <c r="E46" i="28"/>
  <c r="I46" i="28" s="1"/>
  <c r="D47" i="28"/>
  <c r="H46" i="28"/>
  <c r="AH58" i="39"/>
  <c r="AH79" i="39"/>
  <c r="AH94" i="39" s="1"/>
  <c r="AL27" i="40"/>
  <c r="AL135" i="40" s="1"/>
  <c r="AL153" i="40" s="1"/>
  <c r="AN8" i="40"/>
  <c r="AG63" i="3"/>
  <c r="AN12" i="40"/>
  <c r="AG67" i="3"/>
  <c r="G46" i="45"/>
  <c r="H46" i="45"/>
  <c r="J46" i="45" s="1"/>
  <c r="AL37" i="40"/>
  <c r="AL145" i="40" s="1"/>
  <c r="AS62" i="18"/>
  <c r="AT47" i="18"/>
  <c r="H62" i="3"/>
  <c r="AM24" i="22"/>
  <c r="F9" i="19"/>
  <c r="AO30" i="22"/>
  <c r="AO48" i="22" s="1"/>
  <c r="AO84" i="22" s="1"/>
  <c r="AU65" i="3"/>
  <c r="U65" i="3"/>
  <c r="E46" i="31"/>
  <c r="I46" i="31" s="1"/>
  <c r="D47" i="31"/>
  <c r="H46" i="31"/>
  <c r="AT59" i="15"/>
  <c r="AK7" i="39"/>
  <c r="AI37" i="38"/>
  <c r="AI38" i="38"/>
  <c r="AJ76" i="40"/>
  <c r="AL62" i="40"/>
  <c r="AL80" i="40" s="1"/>
  <c r="D50" i="35"/>
  <c r="E49" i="35"/>
  <c r="I49" i="35" s="1"/>
  <c r="AN14" i="40"/>
  <c r="AG69" i="3"/>
  <c r="AU55" i="18"/>
  <c r="I70" i="3"/>
  <c r="D49" i="45"/>
  <c r="E48" i="45"/>
  <c r="I48" i="45" s="1"/>
  <c r="AT51" i="18"/>
  <c r="H66" i="3"/>
  <c r="AJ22" i="39"/>
  <c r="AJ25" i="39"/>
  <c r="AJ40" i="39" s="1"/>
  <c r="AH33" i="38" s="1"/>
  <c r="AM13" i="40"/>
  <c r="AR50" i="3"/>
  <c r="E50" i="3"/>
  <c r="L91" i="19"/>
  <c r="AM9" i="40"/>
  <c r="AR46" i="3"/>
  <c r="E46" i="3"/>
  <c r="AT59" i="18"/>
  <c r="H74" i="3"/>
  <c r="AI47" i="15"/>
  <c r="AW47" i="15" s="1"/>
  <c r="F69" i="19"/>
  <c r="F88" i="19" s="1"/>
  <c r="R88" i="19" s="1"/>
  <c r="AS36" i="22"/>
  <c r="AY71" i="3"/>
  <c r="Y71" i="3"/>
  <c r="AS40" i="22"/>
  <c r="AY75" i="3"/>
  <c r="Y75" i="3"/>
  <c r="AM13" i="39"/>
  <c r="AM31" i="39" s="1"/>
  <c r="AM49" i="39" s="1"/>
  <c r="AM85" i="39" s="1"/>
  <c r="AO28" i="22"/>
  <c r="AO46" i="22" s="1"/>
  <c r="AO82" i="22" s="1"/>
  <c r="AU63" i="3"/>
  <c r="U63" i="3"/>
  <c r="AO32" i="22"/>
  <c r="AU67" i="3"/>
  <c r="U67" i="3"/>
  <c r="AM7" i="40"/>
  <c r="AR44" i="3"/>
  <c r="AE59" i="3"/>
  <c r="E59" i="3" s="1"/>
  <c r="E8" i="7" s="1"/>
  <c r="E44" i="3"/>
  <c r="AM42" i="22"/>
  <c r="L9" i="19"/>
  <c r="AS44" i="18"/>
  <c r="AT29" i="18"/>
  <c r="K62" i="15"/>
  <c r="AA73" i="15"/>
  <c r="AO73" i="15" s="1"/>
  <c r="AP74" i="40"/>
  <c r="AP110" i="40" s="1"/>
  <c r="AL39" i="40"/>
  <c r="AL147" i="40" s="1"/>
  <c r="AU54" i="18"/>
  <c r="I69" i="3"/>
  <c r="AM11" i="40"/>
  <c r="AR48" i="3"/>
  <c r="E48" i="3"/>
  <c r="L89" i="19"/>
  <c r="AQ34" i="40"/>
  <c r="AQ142" i="40" s="1"/>
  <c r="AQ38" i="40"/>
  <c r="AQ146" i="40" s="1"/>
  <c r="AT53" i="18"/>
  <c r="H68" i="3"/>
  <c r="AT49" i="18"/>
  <c r="AT67" i="18" s="1"/>
  <c r="H64" i="3"/>
  <c r="AT57" i="18"/>
  <c r="H72" i="3"/>
  <c r="E46" i="32"/>
  <c r="I46" i="32" s="1"/>
  <c r="D47" i="32"/>
  <c r="H46" i="32"/>
  <c r="AM26" i="40"/>
  <c r="AM134" i="40" s="1"/>
  <c r="AI49" i="15"/>
  <c r="AW49" i="15" s="1"/>
  <c r="F71" i="19"/>
  <c r="F90" i="19" s="1"/>
  <c r="R90" i="19" s="1"/>
  <c r="AL68" i="40"/>
  <c r="AL104" i="40" s="1"/>
  <c r="AK65" i="40"/>
  <c r="AK101" i="40" s="1"/>
  <c r="Y94" i="38"/>
  <c r="AP101" i="37"/>
  <c r="AP104" i="37" s="1"/>
  <c r="AK37" i="8"/>
  <c r="AK36" i="8" s="1"/>
  <c r="AA25" i="38"/>
  <c r="AB35" i="8" s="1"/>
  <c r="AJ158" i="14"/>
  <c r="AL39" i="37"/>
  <c r="AM138" i="37"/>
  <c r="AM141" i="37" s="1"/>
  <c r="M46" i="46"/>
  <c r="L46" i="46"/>
  <c r="AK41" i="37"/>
  <c r="G47" i="46"/>
  <c r="H47" i="46"/>
  <c r="F49" i="46"/>
  <c r="A48" i="46"/>
  <c r="F52" i="32"/>
  <c r="G51" i="32"/>
  <c r="G48" i="31"/>
  <c r="F49" i="31"/>
  <c r="AQ74" i="37"/>
  <c r="AQ77" i="37" s="1"/>
  <c r="AM112" i="27"/>
  <c r="AL42" i="8" s="1"/>
  <c r="AO128" i="37"/>
  <c r="AO131" i="37" s="1"/>
  <c r="AM63" i="27"/>
  <c r="AN83" i="37"/>
  <c r="AN86" i="37" s="1"/>
  <c r="AN119" i="37"/>
  <c r="AN122" i="37" s="1"/>
  <c r="AQ183" i="37"/>
  <c r="AQ186" i="37" s="1"/>
  <c r="G49" i="30"/>
  <c r="F50" i="30"/>
  <c r="AK196" i="14"/>
  <c r="AM24" i="37"/>
  <c r="AN35" i="37" s="1"/>
  <c r="AN40" i="8" s="1"/>
  <c r="AM20" i="37"/>
  <c r="AN34" i="37" s="1"/>
  <c r="AN39" i="8" s="1"/>
  <c r="AM23" i="37"/>
  <c r="AN28" i="37" s="1"/>
  <c r="AN38" i="8" s="1"/>
  <c r="AQ147" i="37"/>
  <c r="AQ150" i="37" s="1"/>
  <c r="AO56" i="37"/>
  <c r="AO59" i="37" s="1"/>
  <c r="AN156" i="37"/>
  <c r="AN159" i="37" s="1"/>
  <c r="AN20" i="38"/>
  <c r="AO12" i="37"/>
  <c r="AO8" i="37"/>
  <c r="G54" i="5"/>
  <c r="AO10" i="37"/>
  <c r="G56" i="5"/>
  <c r="AP11" i="37"/>
  <c r="H57" i="5"/>
  <c r="AP16" i="37"/>
  <c r="H64" i="5"/>
  <c r="AP14" i="37"/>
  <c r="H62" i="5"/>
  <c r="AP9" i="37"/>
  <c r="H55" i="5"/>
  <c r="AP7" i="37"/>
  <c r="H53" i="5"/>
  <c r="AO15" i="37"/>
  <c r="G63" i="5"/>
  <c r="AJ206" i="14"/>
  <c r="H44" i="5"/>
  <c r="AB22" i="38"/>
  <c r="AB24" i="38" s="1"/>
  <c r="AB32" i="38" s="1"/>
  <c r="AB34" i="38" s="1"/>
  <c r="AC43" i="38" s="1"/>
  <c r="AC54" i="38" s="1"/>
  <c r="AP65" i="37"/>
  <c r="AP68" i="37" s="1"/>
  <c r="AK83" i="27"/>
  <c r="AK82" i="27" s="1"/>
  <c r="AK97" i="27"/>
  <c r="AK95" i="27"/>
  <c r="AK89" i="27"/>
  <c r="AK90" i="27" s="1"/>
  <c r="AM210" i="37"/>
  <c r="AM213" i="37" s="1"/>
  <c r="AL216" i="14"/>
  <c r="AL212" i="14"/>
  <c r="AL182" i="14"/>
  <c r="AK153" i="14"/>
  <c r="AL177" i="14" s="1"/>
  <c r="AL175" i="14" s="1"/>
  <c r="AK225" i="14"/>
  <c r="AH137" i="27"/>
  <c r="AH129" i="27"/>
  <c r="AH130" i="27" s="1"/>
  <c r="AH139" i="27"/>
  <c r="AO92" i="37"/>
  <c r="AO95" i="37" s="1"/>
  <c r="AG132" i="27"/>
  <c r="AG131" i="27" s="1"/>
  <c r="AG148" i="27"/>
  <c r="AG115" i="27" s="1"/>
  <c r="I45" i="5" s="1"/>
  <c r="AG140" i="27"/>
  <c r="AG141" i="27" s="1"/>
  <c r="AG108" i="27" s="1"/>
  <c r="AP174" i="37"/>
  <c r="AP177" i="37" s="1"/>
  <c r="AQ176" i="37"/>
  <c r="AQ175" i="37"/>
  <c r="AQ173" i="37"/>
  <c r="AQ172" i="37"/>
  <c r="AR171" i="37"/>
  <c r="AR178" i="37" s="1"/>
  <c r="AI101" i="27"/>
  <c r="AI100" i="27" s="1"/>
  <c r="AI128" i="27"/>
  <c r="AI118" i="27"/>
  <c r="AI119" i="27" s="1"/>
  <c r="AI126" i="27"/>
  <c r="AM21" i="37"/>
  <c r="AO49" i="37"/>
  <c r="AO48" i="37"/>
  <c r="AO46" i="37"/>
  <c r="AO45" i="37"/>
  <c r="AP44" i="37"/>
  <c r="AP51" i="37" s="1"/>
  <c r="AN47" i="37"/>
  <c r="AL110" i="14"/>
  <c r="AP130" i="37"/>
  <c r="AP129" i="37"/>
  <c r="AP127" i="37"/>
  <c r="AP126" i="37"/>
  <c r="AQ125" i="37"/>
  <c r="AE69" i="38"/>
  <c r="AE66" i="38"/>
  <c r="AE71" i="38" s="1"/>
  <c r="AF67" i="38"/>
  <c r="AR112" i="37"/>
  <c r="AR111" i="37"/>
  <c r="AR109" i="37"/>
  <c r="AR108" i="37"/>
  <c r="AS107" i="37"/>
  <c r="AQ103" i="37"/>
  <c r="AQ99" i="37"/>
  <c r="AR98" i="37"/>
  <c r="AQ102" i="37"/>
  <c r="AQ100" i="37"/>
  <c r="AL205" i="14"/>
  <c r="AL203" i="14"/>
  <c r="AK201" i="14"/>
  <c r="AK199" i="14" s="1"/>
  <c r="AJ199" i="14"/>
  <c r="AJ196" i="14"/>
  <c r="AM155" i="27"/>
  <c r="AO150" i="27"/>
  <c r="AO61" i="27"/>
  <c r="AO43" i="27"/>
  <c r="AO52" i="27" s="1"/>
  <c r="AO34" i="27"/>
  <c r="AO32" i="27"/>
  <c r="AO31" i="27"/>
  <c r="AO30" i="27"/>
  <c r="AO29" i="27"/>
  <c r="AO28" i="27"/>
  <c r="AO26" i="27"/>
  <c r="AO25" i="27"/>
  <c r="AO24" i="27"/>
  <c r="AO23" i="27"/>
  <c r="AO22" i="27"/>
  <c r="AO20" i="27"/>
  <c r="AO19" i="27"/>
  <c r="AO18" i="27"/>
  <c r="AO17" i="27"/>
  <c r="AO16" i="27"/>
  <c r="AO14" i="27"/>
  <c r="AO13" i="27"/>
  <c r="AO12" i="27"/>
  <c r="AO11" i="27"/>
  <c r="AO10" i="27"/>
  <c r="AP7" i="27"/>
  <c r="AN15" i="27"/>
  <c r="E58" i="6"/>
  <c r="AN27" i="27"/>
  <c r="E26" i="9" s="1"/>
  <c r="E70" i="6"/>
  <c r="AD27" i="8"/>
  <c r="AD24" i="8" s="1"/>
  <c r="AO158" i="37"/>
  <c r="AO157" i="37"/>
  <c r="AO155" i="37"/>
  <c r="AO154" i="37"/>
  <c r="AP153" i="37"/>
  <c r="AP160" i="37" s="1"/>
  <c r="AA83" i="38"/>
  <c r="AA88" i="38" s="1"/>
  <c r="AA49" i="38"/>
  <c r="AL209" i="14"/>
  <c r="AK209" i="14"/>
  <c r="AK206" i="14" s="1"/>
  <c r="AL232" i="14"/>
  <c r="AL234" i="14"/>
  <c r="AL236" i="14"/>
  <c r="AL166" i="14"/>
  <c r="AM190" i="14" s="1"/>
  <c r="AM214" i="14" s="1"/>
  <c r="AL238" i="14"/>
  <c r="AL240" i="14"/>
  <c r="AL33" i="14"/>
  <c r="AL81" i="14"/>
  <c r="AL227" i="14"/>
  <c r="AL229" i="14"/>
  <c r="AJ92" i="27"/>
  <c r="AJ91" i="27" s="1"/>
  <c r="AN192" i="37"/>
  <c r="AN195" i="37" s="1"/>
  <c r="AO194" i="37"/>
  <c r="AO193" i="37"/>
  <c r="AO191" i="37"/>
  <c r="AO190" i="37"/>
  <c r="AP189" i="37"/>
  <c r="AN219" i="37"/>
  <c r="AN222" i="37" s="1"/>
  <c r="AL45" i="8"/>
  <c r="AL44" i="8"/>
  <c r="AO121" i="37"/>
  <c r="AO120" i="37"/>
  <c r="AO118" i="37"/>
  <c r="AO117" i="37"/>
  <c r="AP116" i="37"/>
  <c r="AN201" i="37"/>
  <c r="AN204" i="37" s="1"/>
  <c r="AL143" i="14"/>
  <c r="AL167" i="14" s="1"/>
  <c r="AM191" i="14" s="1"/>
  <c r="AL139" i="14"/>
  <c r="AL163" i="14" s="1"/>
  <c r="AM187" i="14" s="1"/>
  <c r="AL133" i="14"/>
  <c r="AL157" i="14" s="1"/>
  <c r="AM181" i="14" s="1"/>
  <c r="AM205" i="14" s="1"/>
  <c r="AL129" i="14"/>
  <c r="AL144" i="14"/>
  <c r="AL168" i="14" s="1"/>
  <c r="AM192" i="14" s="1"/>
  <c r="AL140" i="14"/>
  <c r="AL164" i="14" s="1"/>
  <c r="AM188" i="14" s="1"/>
  <c r="AL136" i="14"/>
  <c r="AL160" i="14" s="1"/>
  <c r="AM184" i="14" s="1"/>
  <c r="AK134" i="14"/>
  <c r="AF143" i="27"/>
  <c r="AF110" i="27" s="1"/>
  <c r="AQ67" i="37"/>
  <c r="AQ66" i="37"/>
  <c r="AQ64" i="37"/>
  <c r="AQ63" i="37"/>
  <c r="AR62" i="37"/>
  <c r="AR69" i="37" s="1"/>
  <c r="AM79" i="27"/>
  <c r="AM77" i="27"/>
  <c r="AM71" i="27"/>
  <c r="AM72" i="27" s="1"/>
  <c r="AL9" i="8"/>
  <c r="AL8" i="8" s="1"/>
  <c r="AM8" i="27"/>
  <c r="AN212" i="37"/>
  <c r="AN211" i="37"/>
  <c r="AN209" i="37"/>
  <c r="AN208" i="37"/>
  <c r="AO207" i="37"/>
  <c r="K61" i="15"/>
  <c r="AL61" i="15"/>
  <c r="AM61" i="15" s="1"/>
  <c r="AN61" i="15" s="1"/>
  <c r="AO61" i="15" s="1"/>
  <c r="AP61" i="15" s="1"/>
  <c r="AQ61" i="15" s="1"/>
  <c r="AR61" i="15" s="1"/>
  <c r="AS61" i="15" s="1"/>
  <c r="AT61" i="15" s="1"/>
  <c r="AU61" i="15" s="1"/>
  <c r="AV61" i="15" s="1"/>
  <c r="AW61" i="15" s="1"/>
  <c r="X61" i="15"/>
  <c r="AK32" i="14"/>
  <c r="AK53" i="14" s="1"/>
  <c r="AK80" i="14"/>
  <c r="AO165" i="37"/>
  <c r="AO168" i="37" s="1"/>
  <c r="AP167" i="37"/>
  <c r="AP166" i="37"/>
  <c r="AP164" i="37"/>
  <c r="AP163" i="37"/>
  <c r="AQ162" i="37"/>
  <c r="AQ169" i="37" s="1"/>
  <c r="AP94" i="37"/>
  <c r="AP93" i="37"/>
  <c r="AP91" i="37"/>
  <c r="AP90" i="37"/>
  <c r="AQ89" i="37"/>
  <c r="AO26" i="37"/>
  <c r="AP27" i="37"/>
  <c r="AL208" i="14"/>
  <c r="AN140" i="37"/>
  <c r="AN139" i="37"/>
  <c r="AO135" i="37"/>
  <c r="AO142" i="37" s="1"/>
  <c r="AN137" i="37"/>
  <c r="AN136" i="37"/>
  <c r="AR149" i="37"/>
  <c r="AR148" i="37"/>
  <c r="AR146" i="37"/>
  <c r="AR145" i="37"/>
  <c r="AS144" i="37"/>
  <c r="AS151" i="37" s="1"/>
  <c r="AM50" i="37"/>
  <c r="AO55" i="14"/>
  <c r="AO73" i="14"/>
  <c r="AO72" i="14"/>
  <c r="AO71" i="14"/>
  <c r="AO70" i="14"/>
  <c r="AO69" i="14"/>
  <c r="AO68" i="14"/>
  <c r="AO67" i="14"/>
  <c r="AO66" i="14"/>
  <c r="AO65" i="14"/>
  <c r="AO62" i="14"/>
  <c r="AO61" i="14"/>
  <c r="AO60" i="14"/>
  <c r="AO59" i="14"/>
  <c r="AO58" i="14"/>
  <c r="AO57" i="14"/>
  <c r="AP6" i="14"/>
  <c r="AM109" i="14"/>
  <c r="AM133" i="14" s="1"/>
  <c r="AM107" i="14"/>
  <c r="AM131" i="14" s="1"/>
  <c r="AM105" i="14"/>
  <c r="AM129" i="14" s="1"/>
  <c r="AN102" i="14"/>
  <c r="AM108" i="14"/>
  <c r="AM132" i="14" s="1"/>
  <c r="AM106" i="14"/>
  <c r="AM130" i="14" s="1"/>
  <c r="AL131" i="14"/>
  <c r="AL155" i="14" s="1"/>
  <c r="AM179" i="14" s="1"/>
  <c r="AL137" i="14"/>
  <c r="AL161" i="14" s="1"/>
  <c r="AM185" i="14" s="1"/>
  <c r="AL141" i="14"/>
  <c r="AL165" i="14" s="1"/>
  <c r="AM189" i="14" s="1"/>
  <c r="AL132" i="14"/>
  <c r="AL156" i="14" s="1"/>
  <c r="AM180" i="14" s="1"/>
  <c r="AL138" i="14"/>
  <c r="AL162" i="14" s="1"/>
  <c r="AM186" i="14" s="1"/>
  <c r="AM210" i="14" s="1"/>
  <c r="AJ224" i="14"/>
  <c r="AJ223" i="14" s="1"/>
  <c r="AJ79" i="14"/>
  <c r="AJ100" i="14" s="1"/>
  <c r="AL42" i="38"/>
  <c r="AK41" i="38"/>
  <c r="L61" i="17"/>
  <c r="Y61" i="17"/>
  <c r="AD72" i="38"/>
  <c r="AD73" i="38" s="1"/>
  <c r="AD74" i="38" s="1"/>
  <c r="AP58" i="37"/>
  <c r="AP57" i="37"/>
  <c r="AP55" i="37"/>
  <c r="AP54" i="37"/>
  <c r="AQ53" i="37"/>
  <c r="AQ60" i="37" s="1"/>
  <c r="AQ110" i="37"/>
  <c r="AQ113" i="37" s="1"/>
  <c r="AR76" i="37"/>
  <c r="AR75" i="37"/>
  <c r="AR73" i="37"/>
  <c r="AR72" i="37"/>
  <c r="AS71" i="37"/>
  <c r="AS78" i="37" s="1"/>
  <c r="AL86" i="27"/>
  <c r="AL80" i="27"/>
  <c r="AL81" i="27" s="1"/>
  <c r="AL88" i="27"/>
  <c r="AM153" i="27"/>
  <c r="AN147" i="27"/>
  <c r="AN146" i="27"/>
  <c r="AN145" i="27"/>
  <c r="AN144" i="27"/>
  <c r="AN136" i="27"/>
  <c r="AN135" i="27"/>
  <c r="AN134" i="27"/>
  <c r="AN133" i="27"/>
  <c r="AN103" i="27"/>
  <c r="AN102" i="27"/>
  <c r="AN94" i="27"/>
  <c r="AN93" i="27"/>
  <c r="AN85" i="27"/>
  <c r="AN84" i="27"/>
  <c r="AN76" i="27"/>
  <c r="AN75" i="27"/>
  <c r="AB74" i="27" s="1"/>
  <c r="AB73" i="27" s="1"/>
  <c r="AN68" i="27"/>
  <c r="AN67" i="27"/>
  <c r="AN66" i="27"/>
  <c r="AN62" i="27"/>
  <c r="AN70" i="27"/>
  <c r="AN123" i="27"/>
  <c r="AN9" i="27"/>
  <c r="E52" i="6"/>
  <c r="AN21" i="27"/>
  <c r="E29" i="9" s="1"/>
  <c r="E64" i="6"/>
  <c r="AN162" i="27"/>
  <c r="AN160" i="27"/>
  <c r="AN156" i="27"/>
  <c r="AN154" i="27"/>
  <c r="AN169" i="27"/>
  <c r="AN168" i="27"/>
  <c r="AN167" i="27"/>
  <c r="AN166" i="27"/>
  <c r="AN165" i="27"/>
  <c r="AN159" i="27"/>
  <c r="AN157" i="27"/>
  <c r="AE143" i="27"/>
  <c r="AE110" i="27" s="1"/>
  <c r="AE108" i="27"/>
  <c r="AG121" i="27"/>
  <c r="AG120" i="27" s="1"/>
  <c r="AB43" i="38"/>
  <c r="AB54" i="38" s="1"/>
  <c r="Z91" i="38"/>
  <c r="D17" i="9" s="1"/>
  <c r="D15" i="9" s="1"/>
  <c r="D16" i="52" s="1"/>
  <c r="Z94" i="38"/>
  <c r="D46" i="9" s="1"/>
  <c r="AO85" i="37"/>
  <c r="AO84" i="37"/>
  <c r="AO82" i="37"/>
  <c r="AO81" i="37"/>
  <c r="AP80" i="37"/>
  <c r="AJ230" i="14"/>
  <c r="AK233" i="14"/>
  <c r="AK159" i="14"/>
  <c r="AK158" i="14" s="1"/>
  <c r="AK231" i="14"/>
  <c r="AK86" i="14"/>
  <c r="AL39" i="14"/>
  <c r="AL87" i="14"/>
  <c r="AL233" i="14"/>
  <c r="AL235" i="14"/>
  <c r="AL237" i="14"/>
  <c r="AL239" i="14"/>
  <c r="AM49" i="14"/>
  <c r="AM48" i="14"/>
  <c r="AM47" i="14"/>
  <c r="AM46" i="14"/>
  <c r="AM45" i="14"/>
  <c r="AM44" i="14"/>
  <c r="AM43" i="14"/>
  <c r="AM42" i="14"/>
  <c r="AM41" i="14"/>
  <c r="AM40" i="14"/>
  <c r="AM38" i="14"/>
  <c r="AM37" i="14"/>
  <c r="AM36" i="14"/>
  <c r="AM35" i="14"/>
  <c r="AM34" i="14"/>
  <c r="AN31" i="14"/>
  <c r="AL226" i="14"/>
  <c r="AL228" i="14"/>
  <c r="AJ106" i="27"/>
  <c r="AJ117" i="27" s="1"/>
  <c r="AJ104" i="27"/>
  <c r="AJ41" i="27" s="1"/>
  <c r="AJ98" i="27"/>
  <c r="AJ99" i="27" s="1"/>
  <c r="AH119" i="27"/>
  <c r="AO221" i="37"/>
  <c r="AO220" i="37"/>
  <c r="AO218" i="37"/>
  <c r="AO217" i="37"/>
  <c r="AP216" i="37"/>
  <c r="AM79" i="8"/>
  <c r="AN78" i="8"/>
  <c r="AO203" i="37"/>
  <c r="AO202" i="37"/>
  <c r="AO200" i="37"/>
  <c r="AO199" i="37"/>
  <c r="AP198" i="37"/>
  <c r="AL22" i="37"/>
  <c r="AL130" i="14"/>
  <c r="AL154" i="14" s="1"/>
  <c r="AM178" i="14" s="1"/>
  <c r="AR185" i="37"/>
  <c r="AR184" i="37"/>
  <c r="AR182" i="37"/>
  <c r="AR181" i="37"/>
  <c r="AS180" i="37"/>
  <c r="AS187" i="37" s="1"/>
  <c r="AC21" i="38"/>
  <c r="G50" i="5"/>
  <c r="AD13" i="37"/>
  <c r="AD17" i="37" s="1"/>
  <c r="AC19" i="38" s="1"/>
  <c r="AF108" i="27"/>
  <c r="F47" i="35"/>
  <c r="A46" i="35"/>
  <c r="J44" i="35"/>
  <c r="AL122" i="27"/>
  <c r="AK111" i="27"/>
  <c r="G45" i="35"/>
  <c r="H45" i="35"/>
  <c r="M43" i="35"/>
  <c r="AK125" i="27" s="1"/>
  <c r="AK114" i="27" s="1"/>
  <c r="AJ32" i="8" s="1"/>
  <c r="AJ30" i="8" s="1"/>
  <c r="L43" i="35"/>
  <c r="AK124" i="27" s="1"/>
  <c r="AK113" i="27" s="1"/>
  <c r="AI31" i="38" s="1"/>
  <c r="AL171" i="40" l="1"/>
  <c r="AL189" i="40"/>
  <c r="AK14" i="8"/>
  <c r="AK13" i="8" s="1"/>
  <c r="AL35" i="27"/>
  <c r="AM53" i="27"/>
  <c r="AK81" i="40"/>
  <c r="AK99" i="40" s="1"/>
  <c r="AJ99" i="40"/>
  <c r="AJ112" i="40" s="1"/>
  <c r="AL82" i="40"/>
  <c r="AL100" i="40" s="1"/>
  <c r="AN58" i="27"/>
  <c r="AN40" i="27" s="1"/>
  <c r="AM41" i="8" s="1"/>
  <c r="F46" i="29"/>
  <c r="G45" i="29"/>
  <c r="AT65" i="18"/>
  <c r="AT80" i="18" s="1"/>
  <c r="AM96" i="22"/>
  <c r="E14" i="9" s="1"/>
  <c r="L44" i="11" s="1"/>
  <c r="AM60" i="22"/>
  <c r="L49" i="19"/>
  <c r="L87" i="19" s="1"/>
  <c r="R11" i="19"/>
  <c r="R49" i="19" s="1"/>
  <c r="AM39" i="27"/>
  <c r="AN57" i="27"/>
  <c r="AM31" i="8" s="1"/>
  <c r="E45" i="52" s="1"/>
  <c r="E44" i="52" s="1"/>
  <c r="AB65" i="27"/>
  <c r="AA56" i="27"/>
  <c r="AA38" i="27" s="1"/>
  <c r="AA64" i="27"/>
  <c r="AA55" i="27" s="1"/>
  <c r="AA37" i="27" s="1"/>
  <c r="AM54" i="27"/>
  <c r="AM36" i="27" s="1"/>
  <c r="R86" i="19"/>
  <c r="AM152" i="40"/>
  <c r="AM170" i="40" s="1"/>
  <c r="AM188" i="40" s="1"/>
  <c r="AN45" i="22"/>
  <c r="AN60" i="22" s="1"/>
  <c r="G45" i="28"/>
  <c r="F46" i="28" s="1"/>
  <c r="AL41" i="37"/>
  <c r="AI115" i="39"/>
  <c r="AI130" i="39" s="1"/>
  <c r="AH34" i="8" s="1"/>
  <c r="J46" i="32"/>
  <c r="J46" i="29"/>
  <c r="J46" i="30"/>
  <c r="AH115" i="39"/>
  <c r="AH130" i="39" s="1"/>
  <c r="AG34" i="8" s="1"/>
  <c r="R9" i="19"/>
  <c r="R47" i="19" s="1"/>
  <c r="AJ169" i="40"/>
  <c r="AJ184" i="40" s="1"/>
  <c r="AJ16" i="8" s="1"/>
  <c r="AJ166" i="40"/>
  <c r="AK148" i="40"/>
  <c r="AK151" i="40"/>
  <c r="AI79" i="39"/>
  <c r="AI94" i="39" s="1"/>
  <c r="AJ61" i="39"/>
  <c r="AL98" i="40"/>
  <c r="AK79" i="40"/>
  <c r="AR88" i="39"/>
  <c r="AI58" i="39"/>
  <c r="J46" i="28"/>
  <c r="AM22" i="37"/>
  <c r="AM25" i="37" s="1"/>
  <c r="AM152" i="27"/>
  <c r="AI52" i="38"/>
  <c r="AL67" i="40"/>
  <c r="AL103" i="40" s="1"/>
  <c r="AN113" i="14"/>
  <c r="AN115" i="14"/>
  <c r="AN139" i="14" s="1"/>
  <c r="AN116" i="14"/>
  <c r="AN140" i="14" s="1"/>
  <c r="AN117" i="14"/>
  <c r="AN112" i="14"/>
  <c r="AN118" i="14"/>
  <c r="AN142" i="14" s="1"/>
  <c r="AN114" i="14"/>
  <c r="AN119" i="14"/>
  <c r="AN143" i="14" s="1"/>
  <c r="AN120" i="14"/>
  <c r="AN144" i="14" s="1"/>
  <c r="AN20" i="37"/>
  <c r="AO34" i="37" s="1"/>
  <c r="AO39" i="8" s="1"/>
  <c r="J47" i="46"/>
  <c r="AG107" i="27"/>
  <c r="AF27" i="8" s="1"/>
  <c r="AF24" i="8" s="1"/>
  <c r="J46" i="31"/>
  <c r="AQ72" i="40"/>
  <c r="AQ108" i="40" s="1"/>
  <c r="AJ38" i="38"/>
  <c r="AL71" i="40"/>
  <c r="AL107" i="40" s="1"/>
  <c r="AM64" i="40"/>
  <c r="AM62" i="40"/>
  <c r="AM80" i="40" s="1"/>
  <c r="AL133" i="40"/>
  <c r="AJ46" i="38"/>
  <c r="AJ52" i="38" s="1"/>
  <c r="AN161" i="27"/>
  <c r="AM40" i="37"/>
  <c r="AL201" i="14"/>
  <c r="AM31" i="37"/>
  <c r="D18" i="42"/>
  <c r="D19" i="42" s="1"/>
  <c r="D20" i="42" s="1"/>
  <c r="AC68" i="38"/>
  <c r="AC70" i="38" s="1"/>
  <c r="AC59" i="38"/>
  <c r="AC62" i="38"/>
  <c r="AC77" i="38"/>
  <c r="AD19" i="8" s="1"/>
  <c r="AD21" i="8" s="1"/>
  <c r="AC80" i="38"/>
  <c r="AD43" i="8" s="1"/>
  <c r="AE72" i="38"/>
  <c r="AE73" i="38" s="1"/>
  <c r="AE74" i="38" s="1"/>
  <c r="E31" i="42"/>
  <c r="E32" i="42" s="1"/>
  <c r="E33" i="42" s="1"/>
  <c r="E35" i="42" s="1"/>
  <c r="E36" i="42" s="1"/>
  <c r="E16" i="42"/>
  <c r="E13" i="42"/>
  <c r="T48" i="8"/>
  <c r="K48" i="8"/>
  <c r="I48" i="8"/>
  <c r="J48" i="8"/>
  <c r="G48" i="8"/>
  <c r="P48" i="8"/>
  <c r="S48" i="8"/>
  <c r="V48" i="8"/>
  <c r="F48" i="8"/>
  <c r="E48" i="8"/>
  <c r="U48" i="8"/>
  <c r="N48" i="8"/>
  <c r="L48" i="8"/>
  <c r="Q48" i="8"/>
  <c r="R48" i="8"/>
  <c r="W48" i="8"/>
  <c r="H48" i="8"/>
  <c r="M48" i="8"/>
  <c r="O48" i="8"/>
  <c r="X48" i="8"/>
  <c r="Y48" i="8"/>
  <c r="Z48" i="8"/>
  <c r="AA48" i="8"/>
  <c r="AB48" i="8"/>
  <c r="AC48" i="8"/>
  <c r="AD48" i="8"/>
  <c r="AE48" i="8"/>
  <c r="AF48" i="8"/>
  <c r="AG48" i="8"/>
  <c r="AH48" i="8"/>
  <c r="AI48" i="8"/>
  <c r="AJ48" i="8"/>
  <c r="AK48" i="8"/>
  <c r="E9" i="48"/>
  <c r="E11" i="48"/>
  <c r="D11" i="48"/>
  <c r="D13" i="48" s="1"/>
  <c r="D29" i="48" s="1"/>
  <c r="AN12" i="39"/>
  <c r="AN30" i="39" s="1"/>
  <c r="AN48" i="39" s="1"/>
  <c r="AN84" i="39" s="1"/>
  <c r="E49" i="15"/>
  <c r="G49" i="15" s="1"/>
  <c r="E47" i="32"/>
  <c r="I47" i="32" s="1"/>
  <c r="D48" i="32"/>
  <c r="H47" i="32"/>
  <c r="AO37" i="22"/>
  <c r="AU72" i="3"/>
  <c r="U72" i="3"/>
  <c r="AO29" i="22"/>
  <c r="AO47" i="22" s="1"/>
  <c r="AO83" i="22" s="1"/>
  <c r="AU64" i="3"/>
  <c r="U64" i="3"/>
  <c r="AO33" i="22"/>
  <c r="AU68" i="3"/>
  <c r="U68" i="3"/>
  <c r="AQ74" i="40"/>
  <c r="AQ110" i="40" s="1"/>
  <c r="AQ70" i="40"/>
  <c r="AQ106" i="40" s="1"/>
  <c r="AI48" i="15"/>
  <c r="AW48" i="15" s="1"/>
  <c r="F70" i="19"/>
  <c r="F89" i="19" s="1"/>
  <c r="R89" i="19" s="1"/>
  <c r="AP34" i="22"/>
  <c r="AV69" i="3"/>
  <c r="V69" i="3"/>
  <c r="AL75" i="40"/>
  <c r="AL111" i="40" s="1"/>
  <c r="K77" i="15"/>
  <c r="AO9" i="22"/>
  <c r="E38" i="11"/>
  <c r="E23" i="11"/>
  <c r="L73" i="11" s="1"/>
  <c r="L18" i="11"/>
  <c r="F11" i="42"/>
  <c r="F12" i="42"/>
  <c r="AM22" i="40"/>
  <c r="AM25" i="40"/>
  <c r="AM133" i="40" s="1"/>
  <c r="AM151" i="40" s="1"/>
  <c r="AO8" i="40"/>
  <c r="AH63" i="3"/>
  <c r="Y63" i="15" s="1"/>
  <c r="AM63" i="15" s="1"/>
  <c r="AP8" i="39" s="1"/>
  <c r="AP26" i="39" s="1"/>
  <c r="AP44" i="39" s="1"/>
  <c r="AO39" i="22"/>
  <c r="AU74" i="3"/>
  <c r="U74" i="3"/>
  <c r="AI46" i="15"/>
  <c r="AW46" i="15" s="1"/>
  <c r="F68" i="19"/>
  <c r="F87" i="19" s="1"/>
  <c r="R87" i="19" s="1"/>
  <c r="AI50" i="15"/>
  <c r="AW50" i="15" s="1"/>
  <c r="F72" i="19"/>
  <c r="F91" i="19" s="1"/>
  <c r="R91" i="19" s="1"/>
  <c r="AJ43" i="39"/>
  <c r="AK61" i="39" s="1"/>
  <c r="AU51" i="18"/>
  <c r="I66" i="3"/>
  <c r="D50" i="45"/>
  <c r="E49" i="45"/>
  <c r="I49" i="45" s="1"/>
  <c r="AV55" i="18"/>
  <c r="J70" i="3"/>
  <c r="AN32" i="40"/>
  <c r="AN140" i="40" s="1"/>
  <c r="D51" i="35"/>
  <c r="E50" i="35"/>
  <c r="I50" i="35" s="1"/>
  <c r="E47" i="31"/>
  <c r="I47" i="31" s="1"/>
  <c r="D48" i="31"/>
  <c r="H47" i="31"/>
  <c r="AO10" i="40"/>
  <c r="AH65" i="3"/>
  <c r="Y65" i="15" s="1"/>
  <c r="AM65" i="15" s="1"/>
  <c r="AP10" i="39" s="1"/>
  <c r="AP28" i="39" s="1"/>
  <c r="AP46" i="39" s="1"/>
  <c r="AU47" i="18"/>
  <c r="I62" i="3"/>
  <c r="AT62" i="18"/>
  <c r="AL73" i="40"/>
  <c r="AL109" i="40" s="1"/>
  <c r="L46" i="45"/>
  <c r="M46" i="45"/>
  <c r="X67" i="15"/>
  <c r="AL67" i="15" s="1"/>
  <c r="X63" i="15"/>
  <c r="AL63" i="15" s="1"/>
  <c r="AL63" i="40"/>
  <c r="AR34" i="40"/>
  <c r="AR142" i="40" s="1"/>
  <c r="AL65" i="40"/>
  <c r="AL101" i="40" s="1"/>
  <c r="AM69" i="40"/>
  <c r="AM105" i="40" s="1"/>
  <c r="AM68" i="40"/>
  <c r="AM104" i="40" s="1"/>
  <c r="AO41" i="22"/>
  <c r="AU76" i="3"/>
  <c r="U76" i="3"/>
  <c r="AT38" i="22"/>
  <c r="AZ73" i="3"/>
  <c r="Z73" i="3"/>
  <c r="AL40" i="40"/>
  <c r="AH59" i="15"/>
  <c r="AV44" i="15"/>
  <c r="AI56" i="15"/>
  <c r="AW56" i="15" s="1"/>
  <c r="F78" i="19"/>
  <c r="F97" i="19" s="1"/>
  <c r="R97" i="19" s="1"/>
  <c r="AM66" i="40"/>
  <c r="AM102" i="40" s="1"/>
  <c r="AN17" i="40"/>
  <c r="AG72" i="3"/>
  <c r="AN9" i="40"/>
  <c r="AG64" i="3"/>
  <c r="AN13" i="40"/>
  <c r="AG68" i="3"/>
  <c r="X70" i="15"/>
  <c r="AL70" i="15" s="1"/>
  <c r="AN33" i="40"/>
  <c r="AN141" i="40" s="1"/>
  <c r="AN28" i="40"/>
  <c r="AN136" i="40" s="1"/>
  <c r="AN154" i="40" s="1"/>
  <c r="AN172" i="40" s="1"/>
  <c r="AN190" i="40" s="1"/>
  <c r="AN24" i="22"/>
  <c r="AV52" i="18"/>
  <c r="J67" i="3"/>
  <c r="AV48" i="18"/>
  <c r="AV66" i="18" s="1"/>
  <c r="J63" i="3"/>
  <c r="AZ60" i="18"/>
  <c r="N75" i="3"/>
  <c r="AZ56" i="18"/>
  <c r="N71" i="3"/>
  <c r="AM39" i="40"/>
  <c r="AM75" i="40" s="1"/>
  <c r="AR36" i="40"/>
  <c r="AR144" i="40" s="1"/>
  <c r="E47" i="29"/>
  <c r="I47" i="29" s="1"/>
  <c r="D48" i="29"/>
  <c r="H47" i="29"/>
  <c r="AN19" i="40"/>
  <c r="AG74" i="3"/>
  <c r="AM35" i="40"/>
  <c r="AM143" i="40" s="1"/>
  <c r="AV50" i="18"/>
  <c r="AV68" i="18" s="1"/>
  <c r="J65" i="3"/>
  <c r="AT77" i="3"/>
  <c r="G47" i="45"/>
  <c r="H47" i="45"/>
  <c r="J47" i="45" s="1"/>
  <c r="AB75" i="15"/>
  <c r="AP75" i="15" s="1"/>
  <c r="AK76" i="40"/>
  <c r="AN15" i="39"/>
  <c r="AN33" i="39" s="1"/>
  <c r="AN51" i="39" s="1"/>
  <c r="AN87" i="39" s="1"/>
  <c r="E52" i="15"/>
  <c r="G52" i="15" s="1"/>
  <c r="AN14" i="39"/>
  <c r="AN32" i="39" s="1"/>
  <c r="AN50" i="39" s="1"/>
  <c r="AN86" i="39" s="1"/>
  <c r="E51" i="15"/>
  <c r="G51" i="15" s="1"/>
  <c r="E47" i="30"/>
  <c r="I47" i="30" s="1"/>
  <c r="D48" i="30"/>
  <c r="H47" i="30"/>
  <c r="AS18" i="40"/>
  <c r="AL73" i="3"/>
  <c r="AU57" i="18"/>
  <c r="I72" i="3"/>
  <c r="AU49" i="18"/>
  <c r="AU67" i="18" s="1"/>
  <c r="I64" i="3"/>
  <c r="AU53" i="18"/>
  <c r="I68" i="3"/>
  <c r="AM29" i="40"/>
  <c r="AM137" i="40" s="1"/>
  <c r="AV54" i="18"/>
  <c r="J69" i="3"/>
  <c r="AR18" i="39"/>
  <c r="AR36" i="39" s="1"/>
  <c r="AR54" i="39" s="1"/>
  <c r="AR90" i="39" s="1"/>
  <c r="AT44" i="18"/>
  <c r="AU29" i="18"/>
  <c r="L62" i="15"/>
  <c r="L47" i="19"/>
  <c r="L24" i="19"/>
  <c r="AR59" i="3"/>
  <c r="AI44" i="15"/>
  <c r="F66" i="19"/>
  <c r="AO12" i="40"/>
  <c r="AH67" i="3"/>
  <c r="Y67" i="15" s="1"/>
  <c r="AM67" i="15" s="1"/>
  <c r="AP12" i="39" s="1"/>
  <c r="AP30" i="39" s="1"/>
  <c r="AP48" i="39" s="1"/>
  <c r="AS20" i="40"/>
  <c r="AL75" i="3"/>
  <c r="AC75" i="15" s="1"/>
  <c r="AQ75" i="15" s="1"/>
  <c r="AT20" i="39" s="1"/>
  <c r="AT38" i="39" s="1"/>
  <c r="AT56" i="39" s="1"/>
  <c r="AS16" i="40"/>
  <c r="AL71" i="3"/>
  <c r="AC71" i="15" s="1"/>
  <c r="AQ71" i="15" s="1"/>
  <c r="AT16" i="39" s="1"/>
  <c r="AT34" i="39" s="1"/>
  <c r="AT52" i="39" s="1"/>
  <c r="AN10" i="39"/>
  <c r="AN28" i="39" s="1"/>
  <c r="AN46" i="39" s="1"/>
  <c r="AN82" i="39" s="1"/>
  <c r="E47" i="15"/>
  <c r="G47" i="15" s="1"/>
  <c r="AU59" i="18"/>
  <c r="I74" i="3"/>
  <c r="AM27" i="40"/>
  <c r="AM135" i="40" s="1"/>
  <c r="AM153" i="40" s="1"/>
  <c r="AM171" i="40" s="1"/>
  <c r="AM189" i="40" s="1"/>
  <c r="AM31" i="40"/>
  <c r="AM139" i="40" s="1"/>
  <c r="AO31" i="22"/>
  <c r="AU66" i="3"/>
  <c r="U66" i="3"/>
  <c r="AP35" i="22"/>
  <c r="AV70" i="3"/>
  <c r="V70" i="3"/>
  <c r="X69" i="15"/>
  <c r="AL69" i="15" s="1"/>
  <c r="AK22" i="39"/>
  <c r="AK25" i="39"/>
  <c r="AK40" i="39" s="1"/>
  <c r="AI33" i="38" s="1"/>
  <c r="F47" i="19"/>
  <c r="F24" i="19"/>
  <c r="AO27" i="22"/>
  <c r="AU62" i="3"/>
  <c r="U62" i="3"/>
  <c r="H77" i="3"/>
  <c r="AN30" i="40"/>
  <c r="AN138" i="40" s="1"/>
  <c r="AN26" i="40"/>
  <c r="AN134" i="40" s="1"/>
  <c r="E47" i="28"/>
  <c r="I47" i="28" s="1"/>
  <c r="D48" i="28"/>
  <c r="H47" i="28"/>
  <c r="AB71" i="15"/>
  <c r="AP71" i="15" s="1"/>
  <c r="E48" i="46"/>
  <c r="I48" i="46" s="1"/>
  <c r="D49" i="46"/>
  <c r="AU61" i="18"/>
  <c r="I76" i="3"/>
  <c r="AZ58" i="18"/>
  <c r="N73" i="3"/>
  <c r="AM37" i="40"/>
  <c r="AM145" i="40" s="1"/>
  <c r="AN8" i="39"/>
  <c r="AN26" i="39" s="1"/>
  <c r="AN44" i="39" s="1"/>
  <c r="AO62" i="39" s="1"/>
  <c r="AO98" i="39" s="1"/>
  <c r="AO116" i="39" s="1"/>
  <c r="E45" i="15"/>
  <c r="G45" i="15" s="1"/>
  <c r="AO14" i="40"/>
  <c r="AH69" i="3"/>
  <c r="Y69" i="15" s="1"/>
  <c r="AM69" i="15" s="1"/>
  <c r="AP14" i="39" s="1"/>
  <c r="AP32" i="39" s="1"/>
  <c r="AP50" i="39" s="1"/>
  <c r="X65" i="15"/>
  <c r="AL65" i="15" s="1"/>
  <c r="AP32" i="22"/>
  <c r="AV67" i="3"/>
  <c r="V67" i="3"/>
  <c r="AP28" i="22"/>
  <c r="AP46" i="22" s="1"/>
  <c r="AP82" i="22" s="1"/>
  <c r="AV63" i="3"/>
  <c r="V63" i="3"/>
  <c r="AT40" i="22"/>
  <c r="AZ75" i="3"/>
  <c r="Z75" i="3"/>
  <c r="AT36" i="22"/>
  <c r="AZ71" i="3"/>
  <c r="Z71" i="3"/>
  <c r="AL7" i="39"/>
  <c r="AU59" i="15"/>
  <c r="AI58" i="15"/>
  <c r="AW58" i="15" s="1"/>
  <c r="F80" i="19"/>
  <c r="F99" i="19" s="1"/>
  <c r="R99" i="19" s="1"/>
  <c r="AI54" i="15"/>
  <c r="AW54" i="15" s="1"/>
  <c r="F76" i="19"/>
  <c r="F95" i="19" s="1"/>
  <c r="R95" i="19" s="1"/>
  <c r="AN11" i="40"/>
  <c r="AG66" i="3"/>
  <c r="AO15" i="40"/>
  <c r="AH70" i="3"/>
  <c r="Y70" i="15" s="1"/>
  <c r="AM70" i="15" s="1"/>
  <c r="AP15" i="39" s="1"/>
  <c r="AP33" i="39" s="1"/>
  <c r="AP51" i="39" s="1"/>
  <c r="AP30" i="22"/>
  <c r="AP48" i="22" s="1"/>
  <c r="AP84" i="22" s="1"/>
  <c r="AV65" i="3"/>
  <c r="V65" i="3"/>
  <c r="AN7" i="40"/>
  <c r="T77" i="3"/>
  <c r="AG62" i="3"/>
  <c r="AN42" i="22"/>
  <c r="F49" i="45"/>
  <c r="A48" i="45"/>
  <c r="AR38" i="40"/>
  <c r="AR146" i="40" s="1"/>
  <c r="AN21" i="40"/>
  <c r="AG76" i="3"/>
  <c r="AM110" i="14"/>
  <c r="AN23" i="37"/>
  <c r="AN31" i="37" s="1"/>
  <c r="AK230" i="14"/>
  <c r="AN36" i="37"/>
  <c r="H48" i="46"/>
  <c r="G48" i="46"/>
  <c r="AQ174" i="37"/>
  <c r="AQ177" i="37" s="1"/>
  <c r="L47" i="46"/>
  <c r="M47" i="46"/>
  <c r="AO192" i="37"/>
  <c r="AO195" i="37" s="1"/>
  <c r="F50" i="46"/>
  <c r="A49" i="46"/>
  <c r="AN24" i="37"/>
  <c r="AO35" i="37" s="1"/>
  <c r="AO40" i="8" s="1"/>
  <c r="AN112" i="27"/>
  <c r="AM42" i="8" s="1"/>
  <c r="AL199" i="14"/>
  <c r="AR183" i="37"/>
  <c r="AR186" i="37" s="1"/>
  <c r="AO219" i="37"/>
  <c r="AO222" i="37" s="1"/>
  <c r="AM39" i="37"/>
  <c r="AO119" i="37"/>
  <c r="AO122" i="37" s="1"/>
  <c r="AP128" i="37"/>
  <c r="AP131" i="37" s="1"/>
  <c r="G50" i="30"/>
  <c r="F51" i="30"/>
  <c r="G49" i="31"/>
  <c r="F50" i="31"/>
  <c r="AN63" i="27"/>
  <c r="AL206" i="14"/>
  <c r="F53" i="32"/>
  <c r="G52" i="32"/>
  <c r="AR74" i="37"/>
  <c r="AR77" i="37" s="1"/>
  <c r="AR147" i="37"/>
  <c r="AR150" i="37" s="1"/>
  <c r="AN138" i="37"/>
  <c r="AN141" i="37" s="1"/>
  <c r="AP165" i="37"/>
  <c r="AP168" i="37" s="1"/>
  <c r="AN210" i="37"/>
  <c r="AN213" i="37" s="1"/>
  <c r="AR110" i="37"/>
  <c r="AR113" i="37" s="1"/>
  <c r="AP15" i="37"/>
  <c r="H63" i="5"/>
  <c r="AQ9" i="37"/>
  <c r="I55" i="5"/>
  <c r="AQ14" i="37"/>
  <c r="I62" i="5"/>
  <c r="AQ11" i="37"/>
  <c r="I57" i="5"/>
  <c r="AP10" i="37"/>
  <c r="H56" i="5"/>
  <c r="AP8" i="37"/>
  <c r="H54" i="5"/>
  <c r="AO20" i="38"/>
  <c r="AP12" i="37"/>
  <c r="AQ7" i="37"/>
  <c r="I53" i="5"/>
  <c r="AQ16" i="37"/>
  <c r="I64" i="5"/>
  <c r="AJ220" i="14"/>
  <c r="AL196" i="14"/>
  <c r="AM202" i="14"/>
  <c r="AM203" i="14"/>
  <c r="AM212" i="14"/>
  <c r="I44" i="5"/>
  <c r="AM182" i="14"/>
  <c r="AM208" i="14"/>
  <c r="AM216" i="14"/>
  <c r="AT180" i="37"/>
  <c r="AT187" i="37" s="1"/>
  <c r="AS185" i="37"/>
  <c r="AS184" i="37"/>
  <c r="AS182" i="37"/>
  <c r="AS181" i="37"/>
  <c r="AL25" i="37"/>
  <c r="AL37" i="8"/>
  <c r="AL36" i="8" s="1"/>
  <c r="AO78" i="8"/>
  <c r="AN79" i="8"/>
  <c r="AQ216" i="37"/>
  <c r="AP221" i="37"/>
  <c r="AP220" i="37"/>
  <c r="AP218" i="37"/>
  <c r="AP217" i="37"/>
  <c r="AJ101" i="27"/>
  <c r="AJ100" i="27" s="1"/>
  <c r="AJ126" i="27"/>
  <c r="AJ128" i="27"/>
  <c r="AJ118" i="27"/>
  <c r="AJ119" i="27" s="1"/>
  <c r="AM204" i="14"/>
  <c r="AM33" i="14"/>
  <c r="AM81" i="14"/>
  <c r="E10" i="6"/>
  <c r="AM83" i="14"/>
  <c r="E12" i="6"/>
  <c r="AM85" i="14"/>
  <c r="E14" i="6"/>
  <c r="AM88" i="14"/>
  <c r="E20" i="6"/>
  <c r="AM90" i="14"/>
  <c r="E22" i="6"/>
  <c r="AM92" i="14"/>
  <c r="E24" i="6"/>
  <c r="AM94" i="14"/>
  <c r="E26" i="6"/>
  <c r="AM96" i="14"/>
  <c r="E28" i="6"/>
  <c r="AQ80" i="37"/>
  <c r="AP85" i="37"/>
  <c r="AP84" i="37"/>
  <c r="AP82" i="37"/>
  <c r="AP81" i="37"/>
  <c r="AO83" i="37"/>
  <c r="AO86" i="37" s="1"/>
  <c r="AB59" i="38"/>
  <c r="AB62" i="38"/>
  <c r="AB68" i="38"/>
  <c r="AB70" i="38" s="1"/>
  <c r="AB80" i="38"/>
  <c r="AB77" i="38"/>
  <c r="AE142" i="27"/>
  <c r="AE109" i="27" s="1"/>
  <c r="AN158" i="27"/>
  <c r="AN164" i="27"/>
  <c r="AN153" i="27" s="1"/>
  <c r="E15" i="7" s="1"/>
  <c r="E11" i="52" s="1"/>
  <c r="AM11" i="8"/>
  <c r="E63" i="6"/>
  <c r="AM9" i="8"/>
  <c r="AN8" i="27"/>
  <c r="E25" i="9"/>
  <c r="E51" i="6"/>
  <c r="AN77" i="27"/>
  <c r="AN71" i="27"/>
  <c r="AN72" i="27" s="1"/>
  <c r="AN79" i="27"/>
  <c r="AL95" i="27"/>
  <c r="AL89" i="27"/>
  <c r="AL90" i="27" s="1"/>
  <c r="AL97" i="27"/>
  <c r="AR53" i="37"/>
  <c r="AR60" i="37" s="1"/>
  <c r="AQ58" i="37"/>
  <c r="AQ57" i="37"/>
  <c r="AQ55" i="37"/>
  <c r="AQ54" i="37"/>
  <c r="AP56" i="37"/>
  <c r="AP59" i="37" s="1"/>
  <c r="AK46" i="38"/>
  <c r="AN108" i="14"/>
  <c r="AN106" i="14"/>
  <c r="AN130" i="14" s="1"/>
  <c r="AN109" i="14"/>
  <c r="AN133" i="14" s="1"/>
  <c r="AN107" i="14"/>
  <c r="AN105" i="14"/>
  <c r="AN129" i="14" s="1"/>
  <c r="AO102" i="14"/>
  <c r="AP73" i="14"/>
  <c r="AP72" i="14"/>
  <c r="AP71" i="14"/>
  <c r="AP70" i="14"/>
  <c r="AP69" i="14"/>
  <c r="AP68" i="14"/>
  <c r="AP67" i="14"/>
  <c r="AP66" i="14"/>
  <c r="AP65" i="14"/>
  <c r="AP62" i="14"/>
  <c r="AP61" i="14"/>
  <c r="AP60" i="14"/>
  <c r="AP59" i="14"/>
  <c r="AP58" i="14"/>
  <c r="AP57" i="14"/>
  <c r="AQ6" i="14"/>
  <c r="AP55" i="14"/>
  <c r="AO140" i="37"/>
  <c r="AO139" i="37"/>
  <c r="AO137" i="37"/>
  <c r="AO136" i="37"/>
  <c r="AP135" i="37"/>
  <c r="AP142" i="37" s="1"/>
  <c r="AQ27" i="37"/>
  <c r="AP26" i="37"/>
  <c r="AR89" i="37"/>
  <c r="AQ94" i="37"/>
  <c r="AQ93" i="37"/>
  <c r="AQ91" i="37"/>
  <c r="AQ90" i="37"/>
  <c r="AP92" i="37"/>
  <c r="AP95" i="37" s="1"/>
  <c r="AI121" i="27"/>
  <c r="AK224" i="14"/>
  <c r="AK223" i="14" s="1"/>
  <c r="AK79" i="14"/>
  <c r="AK100" i="14" s="1"/>
  <c r="Y61" i="15"/>
  <c r="L61" i="15"/>
  <c r="AM88" i="27"/>
  <c r="AM86" i="27"/>
  <c r="AM80" i="27"/>
  <c r="AM81" i="27" s="1"/>
  <c r="AS62" i="37"/>
  <c r="AS69" i="37" s="1"/>
  <c r="AR67" i="37"/>
  <c r="AR66" i="37"/>
  <c r="AR64" i="37"/>
  <c r="AR63" i="37"/>
  <c r="AQ65" i="37"/>
  <c r="AQ68" i="37" s="1"/>
  <c r="AF142" i="27"/>
  <c r="AF109" i="27" s="1"/>
  <c r="AM136" i="14"/>
  <c r="AM134" i="14" s="1"/>
  <c r="AL32" i="14"/>
  <c r="AL53" i="14" s="1"/>
  <c r="AL80" i="14"/>
  <c r="AM209" i="14"/>
  <c r="AB49" i="38"/>
  <c r="AA94" i="38"/>
  <c r="AA91" i="38"/>
  <c r="AQ153" i="37"/>
  <c r="AQ160" i="37" s="1"/>
  <c r="AP158" i="37"/>
  <c r="AP157" i="37"/>
  <c r="AP155" i="37"/>
  <c r="AP154" i="37"/>
  <c r="AO156" i="37"/>
  <c r="AO159" i="37" s="1"/>
  <c r="AM12" i="8"/>
  <c r="E69" i="6"/>
  <c r="AM10" i="8"/>
  <c r="E27" i="9"/>
  <c r="E57" i="6"/>
  <c r="AO9" i="27"/>
  <c r="AO21" i="27"/>
  <c r="AO147" i="27"/>
  <c r="AO146" i="27"/>
  <c r="AO145" i="27"/>
  <c r="AO144" i="27"/>
  <c r="AO70" i="27"/>
  <c r="AO136" i="27"/>
  <c r="AO135" i="27"/>
  <c r="AO134" i="27"/>
  <c r="AO133" i="27"/>
  <c r="AO103" i="27"/>
  <c r="AO102" i="27"/>
  <c r="AO94" i="27"/>
  <c r="AO93" i="27"/>
  <c r="AO85" i="27"/>
  <c r="AO84" i="27"/>
  <c r="AO76" i="27"/>
  <c r="AO75" i="27"/>
  <c r="AC74" i="27" s="1"/>
  <c r="AC73" i="27" s="1"/>
  <c r="AO68" i="27"/>
  <c r="AO67" i="27"/>
  <c r="AO66" i="27"/>
  <c r="AO62" i="27"/>
  <c r="AO123" i="27"/>
  <c r="AK220" i="14"/>
  <c r="AQ101" i="37"/>
  <c r="AQ104" i="37" s="1"/>
  <c r="AS98" i="37"/>
  <c r="AR103" i="37"/>
  <c r="AR99" i="37"/>
  <c r="AR102" i="37"/>
  <c r="AR100" i="37"/>
  <c r="AG67" i="38"/>
  <c r="AF69" i="38"/>
  <c r="AF66" i="38"/>
  <c r="AF71" i="38" s="1"/>
  <c r="AN21" i="37"/>
  <c r="AP49" i="37"/>
  <c r="AP48" i="37"/>
  <c r="AP46" i="37"/>
  <c r="AP45" i="37"/>
  <c r="AQ44" i="37"/>
  <c r="AQ51" i="37" s="1"/>
  <c r="AO47" i="37"/>
  <c r="AI139" i="27"/>
  <c r="AI137" i="27"/>
  <c r="AI129" i="27"/>
  <c r="AI130" i="27" s="1"/>
  <c r="AH148" i="27"/>
  <c r="AH115" i="27" s="1"/>
  <c r="J45" i="5" s="1"/>
  <c r="J44" i="5" s="1"/>
  <c r="AH140" i="27"/>
  <c r="AB25" i="38"/>
  <c r="AC35" i="8" s="1"/>
  <c r="AD21" i="38"/>
  <c r="H50" i="5"/>
  <c r="AE13" i="37"/>
  <c r="AE17" i="37" s="1"/>
  <c r="AD19" i="38" s="1"/>
  <c r="AC22" i="38"/>
  <c r="AC24" i="38" s="1"/>
  <c r="AC32" i="38" s="1"/>
  <c r="AC34" i="38" s="1"/>
  <c r="AD43" i="38" s="1"/>
  <c r="AD54" i="38" s="1"/>
  <c r="AQ198" i="37"/>
  <c r="AP203" i="37"/>
  <c r="AP202" i="37"/>
  <c r="AP200" i="37"/>
  <c r="AP199" i="37"/>
  <c r="AO201" i="37"/>
  <c r="AO204" i="37" s="1"/>
  <c r="AM45" i="8"/>
  <c r="F19" i="48" s="1"/>
  <c r="F20" i="48" s="1"/>
  <c r="AM44" i="8"/>
  <c r="F11" i="48" s="1"/>
  <c r="AM48" i="8"/>
  <c r="AH121" i="27"/>
  <c r="AH120" i="27" s="1"/>
  <c r="AN38" i="14"/>
  <c r="AN37" i="14"/>
  <c r="AN36" i="14"/>
  <c r="AN35" i="14"/>
  <c r="AN34" i="14"/>
  <c r="AO31" i="14"/>
  <c r="AN49" i="14"/>
  <c r="AN48" i="14"/>
  <c r="AN47" i="14"/>
  <c r="AN46" i="14"/>
  <c r="AN45" i="14"/>
  <c r="AN44" i="14"/>
  <c r="AN43" i="14"/>
  <c r="AN42" i="14"/>
  <c r="AN41" i="14"/>
  <c r="AN40" i="14"/>
  <c r="AM82" i="14"/>
  <c r="E11" i="6"/>
  <c r="AM84" i="14"/>
  <c r="E13" i="6"/>
  <c r="AM39" i="14"/>
  <c r="AM87" i="14"/>
  <c r="E19" i="6"/>
  <c r="AM89" i="14"/>
  <c r="E21" i="6"/>
  <c r="AM91" i="14"/>
  <c r="E23" i="6"/>
  <c r="AM93" i="14"/>
  <c r="E25" i="6"/>
  <c r="AM95" i="14"/>
  <c r="E27" i="6"/>
  <c r="AM215" i="14"/>
  <c r="AM213" i="14"/>
  <c r="AM211" i="14"/>
  <c r="AL231" i="14"/>
  <c r="AL230" i="14" s="1"/>
  <c r="AL159" i="14"/>
  <c r="AL158" i="14" s="1"/>
  <c r="AL86" i="14"/>
  <c r="AN155" i="27"/>
  <c r="AL83" i="27"/>
  <c r="AL82" i="27" s="1"/>
  <c r="AT71" i="37"/>
  <c r="AT78" i="37" s="1"/>
  <c r="AS76" i="37"/>
  <c r="AS75" i="37"/>
  <c r="AS73" i="37"/>
  <c r="AS72" i="37"/>
  <c r="Z61" i="17"/>
  <c r="M61" i="17"/>
  <c r="AL41" i="38"/>
  <c r="AM42" i="38"/>
  <c r="AJ244" i="14"/>
  <c r="AT144" i="37"/>
  <c r="AT151" i="37" s="1"/>
  <c r="AS149" i="37"/>
  <c r="AS148" i="37"/>
  <c r="AS146" i="37"/>
  <c r="AS145" i="37"/>
  <c r="AR162" i="37"/>
  <c r="AR169" i="37" s="1"/>
  <c r="AQ167" i="37"/>
  <c r="AQ166" i="37"/>
  <c r="AQ164" i="37"/>
  <c r="AQ163" i="37"/>
  <c r="AP207" i="37"/>
  <c r="AO212" i="37"/>
  <c r="AO211" i="37"/>
  <c r="AO209" i="37"/>
  <c r="AO208" i="37"/>
  <c r="AL134" i="14"/>
  <c r="AQ116" i="37"/>
  <c r="AP121" i="37"/>
  <c r="AP120" i="37"/>
  <c r="AP118" i="37"/>
  <c r="AP117" i="37"/>
  <c r="AQ189" i="37"/>
  <c r="AP194" i="37"/>
  <c r="AP193" i="37"/>
  <c r="AP191" i="37"/>
  <c r="AP190" i="37"/>
  <c r="AL225" i="14"/>
  <c r="AL153" i="14"/>
  <c r="AM177" i="14" s="1"/>
  <c r="AP43" i="27"/>
  <c r="AP52" i="27" s="1"/>
  <c r="AP34" i="27"/>
  <c r="AP32" i="27"/>
  <c r="AP31" i="27"/>
  <c r="AP30" i="27"/>
  <c r="AP29" i="27"/>
  <c r="AP28" i="27"/>
  <c r="AP26" i="27"/>
  <c r="AP25" i="27"/>
  <c r="AP24" i="27"/>
  <c r="AP23" i="27"/>
  <c r="AP22" i="27"/>
  <c r="AP20" i="27"/>
  <c r="AP19" i="27"/>
  <c r="AP18" i="27"/>
  <c r="AP17" i="27"/>
  <c r="AP16" i="27"/>
  <c r="AP14" i="27"/>
  <c r="AP13" i="27"/>
  <c r="AP12" i="27"/>
  <c r="AP11" i="27"/>
  <c r="AP10" i="27"/>
  <c r="AQ7" i="27"/>
  <c r="AP150" i="27"/>
  <c r="AP61" i="27"/>
  <c r="AO15" i="27"/>
  <c r="AO27" i="27"/>
  <c r="AO169" i="27"/>
  <c r="AO168" i="27"/>
  <c r="AO167" i="27"/>
  <c r="AO166" i="27"/>
  <c r="AO165" i="27"/>
  <c r="AO159" i="27"/>
  <c r="AO157" i="27"/>
  <c r="AO162" i="27"/>
  <c r="AO160" i="27"/>
  <c r="AO156" i="27"/>
  <c r="AO154" i="27"/>
  <c r="AT107" i="37"/>
  <c r="AS112" i="37"/>
  <c r="AS111" i="37"/>
  <c r="AS109" i="37"/>
  <c r="AS108" i="37"/>
  <c r="AR125" i="37"/>
  <c r="AQ130" i="37"/>
  <c r="AQ129" i="37"/>
  <c r="AQ127" i="37"/>
  <c r="AQ126" i="37"/>
  <c r="AN50" i="37"/>
  <c r="AS171" i="37"/>
  <c r="AS178" i="37" s="1"/>
  <c r="AR176" i="37"/>
  <c r="AR175" i="37"/>
  <c r="AR173" i="37"/>
  <c r="AR172" i="37"/>
  <c r="AG143" i="27"/>
  <c r="AG110" i="27" s="1"/>
  <c r="AH132" i="27"/>
  <c r="AH131" i="27" s="1"/>
  <c r="AK92" i="27"/>
  <c r="AK91" i="27" s="1"/>
  <c r="AK106" i="27"/>
  <c r="AK117" i="27" s="1"/>
  <c r="AK104" i="27"/>
  <c r="AK41" i="27" s="1"/>
  <c r="AK98" i="27"/>
  <c r="AK99" i="27" s="1"/>
  <c r="AL111" i="27"/>
  <c r="G46" i="35"/>
  <c r="H46" i="35"/>
  <c r="J45" i="35"/>
  <c r="AM122" i="27"/>
  <c r="M44" i="35"/>
  <c r="AL125" i="27" s="1"/>
  <c r="AL114" i="27" s="1"/>
  <c r="AK32" i="8" s="1"/>
  <c r="AK30" i="8" s="1"/>
  <c r="L44" i="35"/>
  <c r="AL124" i="27" s="1"/>
  <c r="AL113" i="27" s="1"/>
  <c r="AJ31" i="38" s="1"/>
  <c r="F48" i="35"/>
  <c r="A47" i="35"/>
  <c r="AL14" i="8" l="1"/>
  <c r="AL13" i="8" s="1"/>
  <c r="AM35" i="27"/>
  <c r="AN53" i="27"/>
  <c r="AK94" i="40"/>
  <c r="AL81" i="40"/>
  <c r="AL94" i="40" s="1"/>
  <c r="AM82" i="40"/>
  <c r="AM100" i="40" s="1"/>
  <c r="AO58" i="27"/>
  <c r="AO40" i="27" s="1"/>
  <c r="AN41" i="8" s="1"/>
  <c r="F47" i="29"/>
  <c r="G46" i="29"/>
  <c r="AO42" i="22"/>
  <c r="AN39" i="27"/>
  <c r="E9" i="7"/>
  <c r="L42" i="11" s="1"/>
  <c r="R62" i="19"/>
  <c r="AO57" i="27"/>
  <c r="AN31" i="8" s="1"/>
  <c r="AC65" i="27"/>
  <c r="AB64" i="27"/>
  <c r="AB55" i="27" s="1"/>
  <c r="AB56" i="27"/>
  <c r="AN54" i="27"/>
  <c r="AN36" i="27" s="1"/>
  <c r="AN152" i="40"/>
  <c r="AN170" i="40" s="1"/>
  <c r="AN188" i="40" s="1"/>
  <c r="AN81" i="22"/>
  <c r="AN96" i="22" s="1"/>
  <c r="AU65" i="18"/>
  <c r="AU80" i="18" s="1"/>
  <c r="AL97" i="40"/>
  <c r="G46" i="28"/>
  <c r="F47" i="28" s="1"/>
  <c r="J48" i="46"/>
  <c r="J47" i="28"/>
  <c r="J47" i="30"/>
  <c r="R24" i="19"/>
  <c r="J47" i="29"/>
  <c r="AM147" i="40"/>
  <c r="AM148" i="40" s="1"/>
  <c r="D37" i="42"/>
  <c r="D38" i="42" s="1"/>
  <c r="AN80" i="39"/>
  <c r="AP62" i="39"/>
  <c r="AM169" i="40"/>
  <c r="AM184" i="40" s="1"/>
  <c r="AM16" i="8" s="1"/>
  <c r="AM166" i="40"/>
  <c r="AL148" i="40"/>
  <c r="AL151" i="40"/>
  <c r="AJ187" i="40"/>
  <c r="AJ202" i="40" s="1"/>
  <c r="AJ17" i="8" s="1"/>
  <c r="E37" i="42"/>
  <c r="E38" i="42" s="1"/>
  <c r="AK169" i="40"/>
  <c r="AK166" i="40"/>
  <c r="AJ97" i="39"/>
  <c r="AJ112" i="39" s="1"/>
  <c r="AI33" i="8" s="1"/>
  <c r="AJ76" i="39"/>
  <c r="AK97" i="39"/>
  <c r="AK112" i="39" s="1"/>
  <c r="AJ33" i="8" s="1"/>
  <c r="AK76" i="39"/>
  <c r="AO24" i="22"/>
  <c r="AO45" i="22"/>
  <c r="AM98" i="40"/>
  <c r="AK97" i="40"/>
  <c r="AK112" i="40" s="1"/>
  <c r="AS90" i="39"/>
  <c r="D21" i="42"/>
  <c r="H46" i="8" s="1"/>
  <c r="H51" i="8" s="1"/>
  <c r="H53" i="8" s="1"/>
  <c r="C22" i="7"/>
  <c r="C23" i="7" s="1"/>
  <c r="C31" i="9" s="1"/>
  <c r="AM37" i="8"/>
  <c r="AM36" i="8" s="1"/>
  <c r="AO28" i="37"/>
  <c r="AO38" i="8" s="1"/>
  <c r="AN39" i="37"/>
  <c r="AO20" i="37"/>
  <c r="AP34" i="37" s="1"/>
  <c r="AP39" i="8" s="1"/>
  <c r="AU77" i="3"/>
  <c r="AM67" i="40"/>
  <c r="AM103" i="40" s="1"/>
  <c r="AN151" i="27"/>
  <c r="AM15" i="8" s="1"/>
  <c r="AM63" i="40"/>
  <c r="AO112" i="14"/>
  <c r="AO113" i="14"/>
  <c r="AO137" i="14" s="1"/>
  <c r="AO114" i="14"/>
  <c r="AO138" i="14" s="1"/>
  <c r="AO118" i="14"/>
  <c r="AO142" i="14" s="1"/>
  <c r="AO115" i="14"/>
  <c r="AO139" i="14" s="1"/>
  <c r="AO117" i="14"/>
  <c r="AO141" i="14" s="1"/>
  <c r="AO119" i="14"/>
  <c r="AO143" i="14" s="1"/>
  <c r="AO120" i="14"/>
  <c r="AO144" i="14" s="1"/>
  <c r="AO116" i="14"/>
  <c r="AO140" i="14" s="1"/>
  <c r="AM41" i="37"/>
  <c r="E48" i="9" s="1"/>
  <c r="E12" i="7"/>
  <c r="J47" i="32"/>
  <c r="J47" i="31"/>
  <c r="AM61" i="40"/>
  <c r="AD59" i="38"/>
  <c r="AD62" i="38"/>
  <c r="AD68" i="38"/>
  <c r="AD70" i="38" s="1"/>
  <c r="AD77" i="38"/>
  <c r="AE19" i="8" s="1"/>
  <c r="AE21" i="8" s="1"/>
  <c r="AD80" i="38"/>
  <c r="AE43" i="8" s="1"/>
  <c r="AN152" i="27"/>
  <c r="E32" i="9" s="1"/>
  <c r="AK244" i="14"/>
  <c r="AN40" i="37"/>
  <c r="AO36" i="37"/>
  <c r="AR74" i="40"/>
  <c r="AR110" i="40" s="1"/>
  <c r="AM111" i="40"/>
  <c r="AM71" i="40"/>
  <c r="AM107" i="40" s="1"/>
  <c r="AN69" i="40"/>
  <c r="AN105" i="40" s="1"/>
  <c r="AN66" i="40"/>
  <c r="AN102" i="40" s="1"/>
  <c r="E10" i="48"/>
  <c r="D31" i="48"/>
  <c r="C47" i="9"/>
  <c r="F30" i="42"/>
  <c r="E13" i="48"/>
  <c r="E29" i="48" s="1"/>
  <c r="E14" i="42"/>
  <c r="E15" i="42" s="1"/>
  <c r="E17" i="42"/>
  <c r="X76" i="15"/>
  <c r="AL76" i="15" s="1"/>
  <c r="AN39" i="40"/>
  <c r="AN147" i="40" s="1"/>
  <c r="H48" i="45"/>
  <c r="J48" i="45" s="1"/>
  <c r="G48" i="45"/>
  <c r="AN22" i="40"/>
  <c r="AN25" i="40"/>
  <c r="AN133" i="40" s="1"/>
  <c r="AN151" i="40" s="1"/>
  <c r="AN21" i="39"/>
  <c r="AN39" i="39" s="1"/>
  <c r="AN57" i="39" s="1"/>
  <c r="AN93" i="39" s="1"/>
  <c r="E58" i="15"/>
  <c r="G58" i="15" s="1"/>
  <c r="AL25" i="39"/>
  <c r="AL40" i="39" s="1"/>
  <c r="AJ33" i="38" s="1"/>
  <c r="AL22" i="39"/>
  <c r="AT20" i="40"/>
  <c r="AM75" i="3"/>
  <c r="AD75" i="15" s="1"/>
  <c r="AR75" i="15" s="1"/>
  <c r="AU20" i="39" s="1"/>
  <c r="AU38" i="39" s="1"/>
  <c r="AU56" i="39" s="1"/>
  <c r="AP8" i="40"/>
  <c r="AI63" i="3"/>
  <c r="AP12" i="40"/>
  <c r="AI67" i="3"/>
  <c r="Z67" i="15" s="1"/>
  <c r="AN67" i="15" s="1"/>
  <c r="AQ12" i="39" s="1"/>
  <c r="AQ30" i="39" s="1"/>
  <c r="AQ48" i="39" s="1"/>
  <c r="AO10" i="39"/>
  <c r="AO28" i="39" s="1"/>
  <c r="AO46" i="39" s="1"/>
  <c r="AO82" i="39" s="1"/>
  <c r="AU38" i="22"/>
  <c r="BA73" i="3"/>
  <c r="AA73" i="3"/>
  <c r="AP41" i="22"/>
  <c r="AV76" i="3"/>
  <c r="V76" i="3"/>
  <c r="D50" i="46"/>
  <c r="E49" i="46"/>
  <c r="I49" i="46" s="1"/>
  <c r="AO7" i="40"/>
  <c r="AH62" i="3"/>
  <c r="U77" i="3"/>
  <c r="F62" i="19"/>
  <c r="F85" i="19"/>
  <c r="F100" i="19" s="1"/>
  <c r="L74" i="11" s="1"/>
  <c r="L76" i="11" s="1"/>
  <c r="L77" i="11" s="1"/>
  <c r="AO14" i="39"/>
  <c r="AO32" i="39" s="1"/>
  <c r="AO50" i="39" s="1"/>
  <c r="AO86" i="39" s="1"/>
  <c r="AP15" i="40"/>
  <c r="AI70" i="3"/>
  <c r="Z70" i="15" s="1"/>
  <c r="AN70" i="15" s="1"/>
  <c r="AQ15" i="39" s="1"/>
  <c r="AQ33" i="39" s="1"/>
  <c r="AQ51" i="39" s="1"/>
  <c r="AP39" i="22"/>
  <c r="AV74" i="3"/>
  <c r="V74" i="3"/>
  <c r="F81" i="19"/>
  <c r="L85" i="19"/>
  <c r="L62" i="19"/>
  <c r="AU44" i="18"/>
  <c r="AV29" i="18"/>
  <c r="M62" i="15"/>
  <c r="AQ34" i="22"/>
  <c r="AW69" i="3"/>
  <c r="W69" i="3"/>
  <c r="AM65" i="40"/>
  <c r="AM101" i="40" s="1"/>
  <c r="AP33" i="22"/>
  <c r="AV68" i="3"/>
  <c r="V68" i="3"/>
  <c r="AP29" i="22"/>
  <c r="AP47" i="22" s="1"/>
  <c r="AP83" i="22" s="1"/>
  <c r="AV64" i="3"/>
  <c r="V64" i="3"/>
  <c r="AP37" i="22"/>
  <c r="AV72" i="3"/>
  <c r="V72" i="3"/>
  <c r="AC73" i="15"/>
  <c r="AQ73" i="15" s="1"/>
  <c r="L47" i="45"/>
  <c r="M47" i="45"/>
  <c r="K65" i="3"/>
  <c r="AW50" i="18"/>
  <c r="AW68" i="18" s="1"/>
  <c r="X74" i="15"/>
  <c r="AL74" i="15" s="1"/>
  <c r="AN37" i="40"/>
  <c r="AN145" i="40" s="1"/>
  <c r="E48" i="29"/>
  <c r="I48" i="29" s="1"/>
  <c r="D49" i="29"/>
  <c r="H48" i="29"/>
  <c r="AR72" i="40"/>
  <c r="AR108" i="40" s="1"/>
  <c r="O71" i="3"/>
  <c r="BA56" i="18"/>
  <c r="O75" i="3"/>
  <c r="BA60" i="18"/>
  <c r="K63" i="3"/>
  <c r="AW48" i="18"/>
  <c r="AW66" i="18" s="1"/>
  <c r="K67" i="3"/>
  <c r="AW52" i="18"/>
  <c r="AN64" i="40"/>
  <c r="X68" i="15"/>
  <c r="AL68" i="15" s="1"/>
  <c r="AN31" i="40"/>
  <c r="AN139" i="40" s="1"/>
  <c r="X64" i="15"/>
  <c r="AL64" i="15" s="1"/>
  <c r="AN27" i="40"/>
  <c r="AN135" i="40" s="1"/>
  <c r="AN153" i="40" s="1"/>
  <c r="AN171" i="40" s="1"/>
  <c r="AN189" i="40" s="1"/>
  <c r="X72" i="15"/>
  <c r="AL72" i="15" s="1"/>
  <c r="AN35" i="40"/>
  <c r="AN143" i="40" s="1"/>
  <c r="AM7" i="39"/>
  <c r="AV59" i="15"/>
  <c r="AK38" i="38"/>
  <c r="AK37" i="38"/>
  <c r="AK52" i="38" s="1"/>
  <c r="AL76" i="40"/>
  <c r="AO21" i="40"/>
  <c r="AH76" i="3"/>
  <c r="Y76" i="15" s="1"/>
  <c r="AM76" i="15" s="1"/>
  <c r="AP21" i="39" s="1"/>
  <c r="AP39" i="39" s="1"/>
  <c r="AP57" i="39" s="1"/>
  <c r="AR70" i="40"/>
  <c r="AR106" i="40" s="1"/>
  <c r="AU62" i="18"/>
  <c r="AV47" i="18"/>
  <c r="J62" i="3"/>
  <c r="AO28" i="40"/>
  <c r="AO136" i="40" s="1"/>
  <c r="AO154" i="40" s="1"/>
  <c r="AO172" i="40" s="1"/>
  <c r="AO190" i="40" s="1"/>
  <c r="E48" i="31"/>
  <c r="I48" i="31" s="1"/>
  <c r="D49" i="31"/>
  <c r="H48" i="31"/>
  <c r="AN68" i="40"/>
  <c r="AN104" i="40" s="1"/>
  <c r="AQ35" i="22"/>
  <c r="AW70" i="3"/>
  <c r="W70" i="3"/>
  <c r="AP31" i="22"/>
  <c r="AV66" i="3"/>
  <c r="V66" i="3"/>
  <c r="AJ58" i="39"/>
  <c r="AJ79" i="39"/>
  <c r="AJ94" i="39" s="1"/>
  <c r="AN13" i="39"/>
  <c r="AN31" i="39" s="1"/>
  <c r="AN49" i="39" s="1"/>
  <c r="AN85" i="39" s="1"/>
  <c r="E50" i="15"/>
  <c r="G50" i="15" s="1"/>
  <c r="AN9" i="39"/>
  <c r="AN27" i="39" s="1"/>
  <c r="AN45" i="39" s="1"/>
  <c r="AN81" i="39" s="1"/>
  <c r="E46" i="15"/>
  <c r="G46" i="15" s="1"/>
  <c r="AM40" i="40"/>
  <c r="AO13" i="40"/>
  <c r="AH68" i="3"/>
  <c r="Y68" i="15" s="1"/>
  <c r="AM68" i="15" s="1"/>
  <c r="AP13" i="39" s="1"/>
  <c r="AP31" i="39" s="1"/>
  <c r="AP49" i="39" s="1"/>
  <c r="AO17" i="40"/>
  <c r="AH72" i="3"/>
  <c r="Y72" i="15" s="1"/>
  <c r="AM72" i="15" s="1"/>
  <c r="AP17" i="39" s="1"/>
  <c r="AP35" i="39" s="1"/>
  <c r="AP53" i="39" s="1"/>
  <c r="E48" i="32"/>
  <c r="I48" i="32" s="1"/>
  <c r="D49" i="32"/>
  <c r="H48" i="32"/>
  <c r="A49" i="45"/>
  <c r="F50" i="45"/>
  <c r="AG77" i="3"/>
  <c r="X62" i="15"/>
  <c r="AP10" i="40"/>
  <c r="AI65" i="3"/>
  <c r="AO33" i="40"/>
  <c r="AO141" i="40" s="1"/>
  <c r="X66" i="15"/>
  <c r="AL66" i="15" s="1"/>
  <c r="AN29" i="40"/>
  <c r="AN137" i="40" s="1"/>
  <c r="AN17" i="39"/>
  <c r="AN35" i="39" s="1"/>
  <c r="AN53" i="39" s="1"/>
  <c r="AN89" i="39" s="1"/>
  <c r="E54" i="15"/>
  <c r="G54" i="15" s="1"/>
  <c r="AT16" i="40"/>
  <c r="AM71" i="3"/>
  <c r="AO32" i="40"/>
  <c r="AO140" i="40" s="1"/>
  <c r="AM73" i="40"/>
  <c r="AM109" i="40" s="1"/>
  <c r="O73" i="3"/>
  <c r="BA58" i="18"/>
  <c r="AV61" i="18"/>
  <c r="J76" i="3"/>
  <c r="AS16" i="39"/>
  <c r="AS34" i="39" s="1"/>
  <c r="AS52" i="39" s="1"/>
  <c r="AS88" i="39" s="1"/>
  <c r="E48" i="28"/>
  <c r="I48" i="28" s="1"/>
  <c r="D49" i="28"/>
  <c r="H48" i="28"/>
  <c r="AN62" i="40"/>
  <c r="AN80" i="40" s="1"/>
  <c r="AK43" i="39"/>
  <c r="AL61" i="39" s="1"/>
  <c r="AO11" i="40"/>
  <c r="AH66" i="3"/>
  <c r="Y66" i="15" s="1"/>
  <c r="AM66" i="15" s="1"/>
  <c r="AP11" i="39" s="1"/>
  <c r="AP29" i="39" s="1"/>
  <c r="AP47" i="39" s="1"/>
  <c r="AV59" i="18"/>
  <c r="J74" i="3"/>
  <c r="AS34" i="40"/>
  <c r="AS142" i="40" s="1"/>
  <c r="AS38" i="40"/>
  <c r="AS146" i="40" s="1"/>
  <c r="AO30" i="40"/>
  <c r="AO138" i="40" s="1"/>
  <c r="AI59" i="15"/>
  <c r="AW44" i="15"/>
  <c r="L77" i="15"/>
  <c r="AP9" i="22"/>
  <c r="AW54" i="18"/>
  <c r="K69" i="3"/>
  <c r="AV53" i="18"/>
  <c r="J68" i="3"/>
  <c r="AV49" i="18"/>
  <c r="AV67" i="18" s="1"/>
  <c r="J64" i="3"/>
  <c r="AV57" i="18"/>
  <c r="J72" i="3"/>
  <c r="AS36" i="40"/>
  <c r="AS144" i="40" s="1"/>
  <c r="E48" i="30"/>
  <c r="I48" i="30" s="1"/>
  <c r="D49" i="30"/>
  <c r="H48" i="30"/>
  <c r="AS20" i="39"/>
  <c r="AS38" i="39" s="1"/>
  <c r="AS56" i="39" s="1"/>
  <c r="AS92" i="39" s="1"/>
  <c r="AQ30" i="22"/>
  <c r="AQ48" i="22" s="1"/>
  <c r="AQ84" i="22" s="1"/>
  <c r="AW65" i="3"/>
  <c r="W65" i="3"/>
  <c r="AU36" i="22"/>
  <c r="BA71" i="3"/>
  <c r="AA71" i="3"/>
  <c r="AU40" i="22"/>
  <c r="BA75" i="3"/>
  <c r="AA75" i="3"/>
  <c r="AQ28" i="22"/>
  <c r="AQ46" i="22" s="1"/>
  <c r="AQ82" i="22" s="1"/>
  <c r="AW63" i="3"/>
  <c r="W63" i="3"/>
  <c r="AQ32" i="22"/>
  <c r="AW67" i="3"/>
  <c r="W67" i="3"/>
  <c r="AO15" i="39"/>
  <c r="AO33" i="39" s="1"/>
  <c r="AO51" i="39" s="1"/>
  <c r="AO87" i="39" s="1"/>
  <c r="AN19" i="39"/>
  <c r="AN37" i="39" s="1"/>
  <c r="AN55" i="39" s="1"/>
  <c r="AN91" i="39" s="1"/>
  <c r="E56" i="15"/>
  <c r="G56" i="15" s="1"/>
  <c r="AT18" i="40"/>
  <c r="AM73" i="3"/>
  <c r="AD73" i="15" s="1"/>
  <c r="AR73" i="15" s="1"/>
  <c r="AU18" i="39" s="1"/>
  <c r="AU36" i="39" s="1"/>
  <c r="AU54" i="39" s="1"/>
  <c r="AO8" i="39"/>
  <c r="AO26" i="39" s="1"/>
  <c r="AO44" i="39" s="1"/>
  <c r="AO12" i="39"/>
  <c r="AO30" i="39" s="1"/>
  <c r="AO48" i="39" s="1"/>
  <c r="AO84" i="39" s="1"/>
  <c r="AP27" i="22"/>
  <c r="I77" i="3"/>
  <c r="AV62" i="3"/>
  <c r="V62" i="3"/>
  <c r="D52" i="35"/>
  <c r="E51" i="35"/>
  <c r="I51" i="35" s="1"/>
  <c r="AW55" i="18"/>
  <c r="K70" i="3"/>
  <c r="D51" i="45"/>
  <c r="E50" i="45"/>
  <c r="I50" i="45" s="1"/>
  <c r="AV51" i="18"/>
  <c r="J66" i="3"/>
  <c r="AO19" i="40"/>
  <c r="AH74" i="3"/>
  <c r="Y74" i="15" s="1"/>
  <c r="AM74" i="15" s="1"/>
  <c r="AP19" i="39" s="1"/>
  <c r="AP37" i="39" s="1"/>
  <c r="AP55" i="39" s="1"/>
  <c r="AO26" i="40"/>
  <c r="AO134" i="40" s="1"/>
  <c r="AP14" i="40"/>
  <c r="AI69" i="3"/>
  <c r="Z69" i="15" s="1"/>
  <c r="AN69" i="15" s="1"/>
  <c r="AQ14" i="39" s="1"/>
  <c r="AQ32" i="39" s="1"/>
  <c r="AQ50" i="39" s="1"/>
  <c r="AN11" i="39"/>
  <c r="AN29" i="39" s="1"/>
  <c r="AN47" i="39" s="1"/>
  <c r="AN83" i="39" s="1"/>
  <c r="E48" i="15"/>
  <c r="G48" i="15" s="1"/>
  <c r="AO9" i="40"/>
  <c r="AH64" i="3"/>
  <c r="Y64" i="15" s="1"/>
  <c r="AM64" i="15" s="1"/>
  <c r="AP9" i="39" s="1"/>
  <c r="AP27" i="39" s="1"/>
  <c r="AP45" i="39" s="1"/>
  <c r="AO23" i="37"/>
  <c r="E18" i="7"/>
  <c r="E12" i="52" s="1"/>
  <c r="AO24" i="37"/>
  <c r="AP35" i="37" s="1"/>
  <c r="AP40" i="8" s="1"/>
  <c r="AC25" i="38"/>
  <c r="AD35" i="8" s="1"/>
  <c r="G49" i="46"/>
  <c r="H49" i="46"/>
  <c r="F51" i="46"/>
  <c r="A50" i="46"/>
  <c r="AL220" i="14"/>
  <c r="M48" i="46"/>
  <c r="L48" i="46"/>
  <c r="AP27" i="27"/>
  <c r="AO12" i="8" s="1"/>
  <c r="AN22" i="37"/>
  <c r="AN25" i="37" s="1"/>
  <c r="AO21" i="37"/>
  <c r="AP201" i="37"/>
  <c r="AP204" i="37" s="1"/>
  <c r="F54" i="32"/>
  <c r="G53" i="32"/>
  <c r="AS147" i="37"/>
  <c r="AS150" i="37" s="1"/>
  <c r="AS183" i="37"/>
  <c r="AS186" i="37" s="1"/>
  <c r="G50" i="31"/>
  <c r="F51" i="31"/>
  <c r="G51" i="30"/>
  <c r="F52" i="30"/>
  <c r="AR174" i="37"/>
  <c r="AR177" i="37" s="1"/>
  <c r="AP15" i="27"/>
  <c r="AO10" i="8" s="1"/>
  <c r="AP192" i="37"/>
  <c r="AP195" i="37" s="1"/>
  <c r="AQ165" i="37"/>
  <c r="AQ168" i="37" s="1"/>
  <c r="AO112" i="27"/>
  <c r="AS110" i="37"/>
  <c r="AS113" i="37" s="1"/>
  <c r="AR16" i="37"/>
  <c r="J64" i="5"/>
  <c r="AR7" i="37"/>
  <c r="J53" i="5"/>
  <c r="AP20" i="38"/>
  <c r="AQ12" i="37"/>
  <c r="AQ8" i="37"/>
  <c r="I54" i="5"/>
  <c r="AQ15" i="37"/>
  <c r="I63" i="5"/>
  <c r="AR101" i="37"/>
  <c r="AR104" i="37" s="1"/>
  <c r="AQ10" i="37"/>
  <c r="I56" i="5"/>
  <c r="AR11" i="37"/>
  <c r="J57" i="5"/>
  <c r="AR14" i="37"/>
  <c r="J62" i="5"/>
  <c r="AR9" i="37"/>
  <c r="J55" i="5"/>
  <c r="AJ121" i="27"/>
  <c r="AJ120" i="27" s="1"/>
  <c r="AR130" i="37"/>
  <c r="AR129" i="37"/>
  <c r="AR127" i="37"/>
  <c r="AR126" i="37"/>
  <c r="AS125" i="37"/>
  <c r="AN12" i="8"/>
  <c r="AN10" i="8"/>
  <c r="AP147" i="27"/>
  <c r="AP146" i="27"/>
  <c r="AP145" i="27"/>
  <c r="AP144" i="27"/>
  <c r="AP136" i="27"/>
  <c r="AP135" i="27"/>
  <c r="AP134" i="27"/>
  <c r="AP133" i="27"/>
  <c r="AP103" i="27"/>
  <c r="AP102" i="27"/>
  <c r="AP94" i="27"/>
  <c r="AP93" i="27"/>
  <c r="AP85" i="27"/>
  <c r="AP84" i="27"/>
  <c r="AP76" i="27"/>
  <c r="AP75" i="27"/>
  <c r="AD74" i="27" s="1"/>
  <c r="AD73" i="27" s="1"/>
  <c r="AP68" i="27"/>
  <c r="AP67" i="27"/>
  <c r="AP66" i="27"/>
  <c r="AP62" i="27"/>
  <c r="AP70" i="27"/>
  <c r="AP123" i="27"/>
  <c r="AQ150" i="27"/>
  <c r="AQ61" i="27"/>
  <c r="AQ43" i="27"/>
  <c r="AQ52" i="27" s="1"/>
  <c r="AQ34" i="27"/>
  <c r="AQ32" i="27"/>
  <c r="AQ31" i="27"/>
  <c r="AQ30" i="27"/>
  <c r="AQ29" i="27"/>
  <c r="AQ28" i="27"/>
  <c r="AQ26" i="27"/>
  <c r="AQ25" i="27"/>
  <c r="AQ24" i="27"/>
  <c r="AQ23" i="27"/>
  <c r="AQ22" i="27"/>
  <c r="AQ20" i="27"/>
  <c r="AQ19" i="27"/>
  <c r="AQ18" i="27"/>
  <c r="AQ17" i="27"/>
  <c r="AQ16" i="27"/>
  <c r="AQ14" i="27"/>
  <c r="AQ13" i="27"/>
  <c r="AQ12" i="27"/>
  <c r="AQ11" i="27"/>
  <c r="AQ10" i="27"/>
  <c r="AR7" i="27"/>
  <c r="AQ121" i="37"/>
  <c r="AQ120" i="37"/>
  <c r="AQ118" i="37"/>
  <c r="AQ117" i="37"/>
  <c r="AR116" i="37"/>
  <c r="AP212" i="37"/>
  <c r="AP211" i="37"/>
  <c r="AP209" i="37"/>
  <c r="AP208" i="37"/>
  <c r="AQ207" i="37"/>
  <c r="AL46" i="38"/>
  <c r="AS74" i="37"/>
  <c r="AS77" i="37" s="1"/>
  <c r="E29" i="6"/>
  <c r="AM228" i="14"/>
  <c r="AM156" i="14"/>
  <c r="AN180" i="14" s="1"/>
  <c r="AM226" i="14"/>
  <c r="AM154" i="14"/>
  <c r="AN178" i="14" s="1"/>
  <c r="AN88" i="14"/>
  <c r="AN90" i="14"/>
  <c r="AN92" i="14"/>
  <c r="AN94" i="14"/>
  <c r="AN96" i="14"/>
  <c r="AN33" i="14"/>
  <c r="AN81" i="14"/>
  <c r="AN83" i="14"/>
  <c r="AN85" i="14"/>
  <c r="AQ203" i="37"/>
  <c r="AQ202" i="37"/>
  <c r="AQ200" i="37"/>
  <c r="AQ199" i="37"/>
  <c r="AR198" i="37"/>
  <c r="AC83" i="38"/>
  <c r="AC49" i="38"/>
  <c r="AG13" i="37"/>
  <c r="AG17" i="37" s="1"/>
  <c r="AF19" i="38" s="1"/>
  <c r="AF21" i="38"/>
  <c r="J50" i="5"/>
  <c r="AQ49" i="37"/>
  <c r="AQ48" i="37"/>
  <c r="AQ46" i="37"/>
  <c r="AQ45" i="37"/>
  <c r="AR44" i="37"/>
  <c r="AR51" i="37" s="1"/>
  <c r="AP47" i="37"/>
  <c r="AF72" i="38"/>
  <c r="AF73" i="38" s="1"/>
  <c r="AF74" i="38" s="1"/>
  <c r="AG69" i="38"/>
  <c r="AG66" i="38"/>
  <c r="AG71" i="38" s="1"/>
  <c r="AH67" i="38"/>
  <c r="AO63" i="27"/>
  <c r="AO79" i="27"/>
  <c r="AO77" i="27"/>
  <c r="AO71" i="27"/>
  <c r="AO72" i="27" s="1"/>
  <c r="AP156" i="37"/>
  <c r="AP159" i="37" s="1"/>
  <c r="AL224" i="14"/>
  <c r="AL223" i="14" s="1"/>
  <c r="AL244" i="14" s="1"/>
  <c r="AL79" i="14"/>
  <c r="AL100" i="14" s="1"/>
  <c r="AR65" i="37"/>
  <c r="AR68" i="37" s="1"/>
  <c r="AM83" i="27"/>
  <c r="AM82" i="27" s="1"/>
  <c r="AM97" i="27"/>
  <c r="AM95" i="27"/>
  <c r="AM89" i="27"/>
  <c r="AM90" i="27" s="1"/>
  <c r="AQ92" i="37"/>
  <c r="AQ95" i="37" s="1"/>
  <c r="AQ135" i="37"/>
  <c r="AQ142" i="37" s="1"/>
  <c r="AP140" i="37"/>
  <c r="AP139" i="37"/>
  <c r="AP137" i="37"/>
  <c r="AP136" i="37"/>
  <c r="AO138" i="37"/>
  <c r="AO141" i="37" s="1"/>
  <c r="AQ55" i="14"/>
  <c r="AQ73" i="14"/>
  <c r="AQ72" i="14"/>
  <c r="AQ71" i="14"/>
  <c r="AQ70" i="14"/>
  <c r="AQ69" i="14"/>
  <c r="AQ68" i="14"/>
  <c r="AQ67" i="14"/>
  <c r="AQ66" i="14"/>
  <c r="AQ65" i="14"/>
  <c r="AQ62" i="14"/>
  <c r="AQ61" i="14"/>
  <c r="AQ60" i="14"/>
  <c r="AQ59" i="14"/>
  <c r="AQ58" i="14"/>
  <c r="AQ57" i="14"/>
  <c r="AR6" i="14"/>
  <c r="AO109" i="14"/>
  <c r="AO133" i="14" s="1"/>
  <c r="AO107" i="14"/>
  <c r="AO131" i="14" s="1"/>
  <c r="AO105" i="14"/>
  <c r="AO129" i="14" s="1"/>
  <c r="AP102" i="14"/>
  <c r="AO108" i="14"/>
  <c r="AO132" i="14" s="1"/>
  <c r="AO106" i="14"/>
  <c r="AO130" i="14" s="1"/>
  <c r="AN131" i="14"/>
  <c r="AN137" i="14"/>
  <c r="AN141" i="14"/>
  <c r="AN132" i="14"/>
  <c r="AN138" i="14"/>
  <c r="AQ56" i="37"/>
  <c r="AQ59" i="37" s="1"/>
  <c r="AL92" i="27"/>
  <c r="AL91" i="27" s="1"/>
  <c r="E38" i="52"/>
  <c r="AC43" i="8"/>
  <c r="AC86" i="38"/>
  <c r="AB86" i="38"/>
  <c r="AP83" i="37"/>
  <c r="AP86" i="37" s="1"/>
  <c r="AM32" i="14"/>
  <c r="AM53" i="14" s="1"/>
  <c r="AM80" i="14"/>
  <c r="E9" i="6"/>
  <c r="E15" i="6" s="1"/>
  <c r="AP219" i="37"/>
  <c r="AP222" i="37" s="1"/>
  <c r="AN45" i="8"/>
  <c r="AN44" i="8"/>
  <c r="AN48" i="8"/>
  <c r="AT185" i="37"/>
  <c r="AT184" i="37"/>
  <c r="AT182" i="37"/>
  <c r="AT181" i="37"/>
  <c r="AU180" i="37"/>
  <c r="AU187" i="37" s="1"/>
  <c r="AF13" i="37"/>
  <c r="AF17" i="37" s="1"/>
  <c r="AE19" i="38" s="1"/>
  <c r="AE21" i="38"/>
  <c r="I50" i="5"/>
  <c r="AK101" i="27"/>
  <c r="AK100" i="27" s="1"/>
  <c r="AK128" i="27"/>
  <c r="AK118" i="27"/>
  <c r="AK126" i="27"/>
  <c r="AG142" i="27"/>
  <c r="AG109" i="27" s="1"/>
  <c r="AS176" i="37"/>
  <c r="AS175" i="37"/>
  <c r="AS173" i="37"/>
  <c r="AS172" i="37"/>
  <c r="AT171" i="37"/>
  <c r="AT178" i="37" s="1"/>
  <c r="AQ128" i="37"/>
  <c r="AQ131" i="37" s="1"/>
  <c r="AT112" i="37"/>
  <c r="AT111" i="37"/>
  <c r="AT109" i="37"/>
  <c r="AT108" i="37"/>
  <c r="AU107" i="37"/>
  <c r="AO155" i="27"/>
  <c r="AO161" i="27"/>
  <c r="AO158" i="27"/>
  <c r="AO164" i="27"/>
  <c r="AO153" i="27" s="1"/>
  <c r="AP162" i="27"/>
  <c r="AP160" i="27"/>
  <c r="AP156" i="27"/>
  <c r="AP154" i="27"/>
  <c r="AP169" i="27"/>
  <c r="AP168" i="27"/>
  <c r="AP167" i="27"/>
  <c r="AP166" i="27"/>
  <c r="AP165" i="27"/>
  <c r="AP159" i="27"/>
  <c r="AP157" i="27"/>
  <c r="AP9" i="27"/>
  <c r="AP21" i="27"/>
  <c r="AO11" i="8" s="1"/>
  <c r="AM175" i="14"/>
  <c r="AM196" i="14" s="1"/>
  <c r="E14" i="7" s="1"/>
  <c r="AM201" i="14"/>
  <c r="AM199" i="14" s="1"/>
  <c r="AQ194" i="37"/>
  <c r="AQ193" i="37"/>
  <c r="AQ191" i="37"/>
  <c r="AQ190" i="37"/>
  <c r="AR189" i="37"/>
  <c r="AP119" i="37"/>
  <c r="AP122" i="37" s="1"/>
  <c r="AO210" i="37"/>
  <c r="AO213" i="37" s="1"/>
  <c r="AR167" i="37"/>
  <c r="AR166" i="37"/>
  <c r="AR164" i="37"/>
  <c r="AR163" i="37"/>
  <c r="AS162" i="37"/>
  <c r="AS169" i="37" s="1"/>
  <c r="AT149" i="37"/>
  <c r="AT148" i="37"/>
  <c r="AT146" i="37"/>
  <c r="AT145" i="37"/>
  <c r="AU144" i="37"/>
  <c r="AU151" i="37" s="1"/>
  <c r="AN42" i="38"/>
  <c r="AM41" i="38"/>
  <c r="N61" i="17"/>
  <c r="AA61" i="17"/>
  <c r="AT76" i="37"/>
  <c r="AT75" i="37"/>
  <c r="AT73" i="37"/>
  <c r="AT72" i="37"/>
  <c r="AU71" i="37"/>
  <c r="AU78" i="37" s="1"/>
  <c r="AM167" i="14"/>
  <c r="AN191" i="14" s="1"/>
  <c r="AM239" i="14"/>
  <c r="AM165" i="14"/>
  <c r="AN189" i="14" s="1"/>
  <c r="AM237" i="14"/>
  <c r="AM163" i="14"/>
  <c r="AN187" i="14" s="1"/>
  <c r="AM235" i="14"/>
  <c r="AM161" i="14"/>
  <c r="AN185" i="14" s="1"/>
  <c r="AM233" i="14"/>
  <c r="AM159" i="14"/>
  <c r="AM231" i="14"/>
  <c r="AM86" i="14"/>
  <c r="AN39" i="14"/>
  <c r="AN87" i="14"/>
  <c r="AN89" i="14"/>
  <c r="AN91" i="14"/>
  <c r="AN93" i="14"/>
  <c r="AN95" i="14"/>
  <c r="AO49" i="14"/>
  <c r="AO96" i="14" s="1"/>
  <c r="AO48" i="14"/>
  <c r="AO95" i="14" s="1"/>
  <c r="AO47" i="14"/>
  <c r="AO94" i="14" s="1"/>
  <c r="AO46" i="14"/>
  <c r="AO93" i="14" s="1"/>
  <c r="AO45" i="14"/>
  <c r="AO92" i="14" s="1"/>
  <c r="AO44" i="14"/>
  <c r="AO91" i="14" s="1"/>
  <c r="AO43" i="14"/>
  <c r="AO90" i="14" s="1"/>
  <c r="AO42" i="14"/>
  <c r="AO89" i="14" s="1"/>
  <c r="AO41" i="14"/>
  <c r="AO88" i="14" s="1"/>
  <c r="AO40" i="14"/>
  <c r="AO38" i="14"/>
  <c r="AO85" i="14" s="1"/>
  <c r="AO37" i="14"/>
  <c r="AO84" i="14" s="1"/>
  <c r="AO36" i="14"/>
  <c r="AO83" i="14" s="1"/>
  <c r="AO35" i="14"/>
  <c r="AO82" i="14" s="1"/>
  <c r="AO34" i="14"/>
  <c r="AP31" i="14"/>
  <c r="AN82" i="14"/>
  <c r="AN84" i="14"/>
  <c r="AD22" i="38"/>
  <c r="AD24" i="38" s="1"/>
  <c r="AD32" i="38" s="1"/>
  <c r="AD34" i="38" s="1"/>
  <c r="AH141" i="27"/>
  <c r="AH107" i="27"/>
  <c r="AI132" i="27"/>
  <c r="AI131" i="27" s="1"/>
  <c r="AI148" i="27"/>
  <c r="AI115" i="27" s="1"/>
  <c r="K45" i="5" s="1"/>
  <c r="K44" i="5" s="1"/>
  <c r="AI140" i="27"/>
  <c r="AO50" i="37"/>
  <c r="AS103" i="37"/>
  <c r="AS99" i="37"/>
  <c r="AT98" i="37"/>
  <c r="AS100" i="37"/>
  <c r="AS102" i="37"/>
  <c r="AN42" i="8"/>
  <c r="AN11" i="8"/>
  <c r="AN9" i="8"/>
  <c r="AO8" i="27"/>
  <c r="AQ158" i="37"/>
  <c r="AQ157" i="37"/>
  <c r="AQ155" i="37"/>
  <c r="AQ154" i="37"/>
  <c r="AR153" i="37"/>
  <c r="AR160" i="37" s="1"/>
  <c r="AS67" i="37"/>
  <c r="AS66" i="37"/>
  <c r="AS64" i="37"/>
  <c r="AS63" i="37"/>
  <c r="AT62" i="37"/>
  <c r="AT69" i="37" s="1"/>
  <c r="M61" i="15"/>
  <c r="Z61" i="15"/>
  <c r="AI120" i="27"/>
  <c r="AR94" i="37"/>
  <c r="AR93" i="37"/>
  <c r="AR91" i="37"/>
  <c r="AR90" i="37"/>
  <c r="AS89" i="37"/>
  <c r="AQ26" i="37"/>
  <c r="AR27" i="37"/>
  <c r="AN110" i="14"/>
  <c r="AN136" i="14"/>
  <c r="AR58" i="37"/>
  <c r="AR57" i="37"/>
  <c r="AR55" i="37"/>
  <c r="AR54" i="37"/>
  <c r="AS53" i="37"/>
  <c r="AS60" i="37" s="1"/>
  <c r="AL106" i="27"/>
  <c r="AL117" i="27" s="1"/>
  <c r="AL104" i="27"/>
  <c r="AL41" i="27" s="1"/>
  <c r="AL98" i="27"/>
  <c r="AL99" i="27" s="1"/>
  <c r="AN86" i="27"/>
  <c r="AN80" i="27"/>
  <c r="AN81" i="27" s="1"/>
  <c r="AN88" i="27"/>
  <c r="E60" i="9"/>
  <c r="E61" i="9" s="1"/>
  <c r="E69" i="9"/>
  <c r="E70" i="9" s="1"/>
  <c r="AM8" i="8"/>
  <c r="AC19" i="8"/>
  <c r="AC21" i="8" s="1"/>
  <c r="AB83" i="38"/>
  <c r="AQ85" i="37"/>
  <c r="AQ84" i="37"/>
  <c r="AQ82" i="37"/>
  <c r="AQ81" i="37"/>
  <c r="AR80" i="37"/>
  <c r="AM240" i="14"/>
  <c r="AM168" i="14"/>
  <c r="AN192" i="14" s="1"/>
  <c r="AN216" i="14" s="1"/>
  <c r="AM238" i="14"/>
  <c r="AM166" i="14"/>
  <c r="AN190" i="14" s="1"/>
  <c r="AN214" i="14" s="1"/>
  <c r="AM236" i="14"/>
  <c r="AM164" i="14"/>
  <c r="AN188" i="14" s="1"/>
  <c r="AN212" i="14" s="1"/>
  <c r="AM234" i="14"/>
  <c r="AM162" i="14"/>
  <c r="AN186" i="14" s="1"/>
  <c r="AN210" i="14" s="1"/>
  <c r="AM232" i="14"/>
  <c r="AM160" i="14"/>
  <c r="AN184" i="14" s="1"/>
  <c r="AM157" i="14"/>
  <c r="AN181" i="14" s="1"/>
  <c r="AN205" i="14" s="1"/>
  <c r="AM229" i="14"/>
  <c r="AM155" i="14"/>
  <c r="AN179" i="14" s="1"/>
  <c r="AN203" i="14" s="1"/>
  <c r="AM227" i="14"/>
  <c r="AM153" i="14"/>
  <c r="AN177" i="14" s="1"/>
  <c r="AM225" i="14"/>
  <c r="AJ137" i="27"/>
  <c r="AJ129" i="27"/>
  <c r="AJ130" i="27" s="1"/>
  <c r="AJ139" i="27"/>
  <c r="AQ221" i="37"/>
  <c r="AQ220" i="37"/>
  <c r="AQ218" i="37"/>
  <c r="AQ217" i="37"/>
  <c r="AR216" i="37"/>
  <c r="AO79" i="8"/>
  <c r="AP78" i="8"/>
  <c r="AM206" i="14"/>
  <c r="G47" i="35"/>
  <c r="H47" i="35"/>
  <c r="M45" i="35"/>
  <c r="AM125" i="27" s="1"/>
  <c r="AM114" i="27" s="1"/>
  <c r="AL32" i="8" s="1"/>
  <c r="AL30" i="8" s="1"/>
  <c r="L45" i="35"/>
  <c r="AM124" i="27" s="1"/>
  <c r="AM113" i="27" s="1"/>
  <c r="AK31" i="38" s="1"/>
  <c r="J46" i="35"/>
  <c r="AN122" i="27"/>
  <c r="F49" i="35"/>
  <c r="A48" i="35"/>
  <c r="AM111" i="27"/>
  <c r="E78" i="6" l="1"/>
  <c r="AM14" i="8"/>
  <c r="AN35" i="27"/>
  <c r="E76" i="6" s="1"/>
  <c r="AO53" i="27"/>
  <c r="AM81" i="40"/>
  <c r="AM99" i="40" s="1"/>
  <c r="AL99" i="40"/>
  <c r="AL112" i="40" s="1"/>
  <c r="AN82" i="40"/>
  <c r="AN100" i="40" s="1"/>
  <c r="AO54" i="27"/>
  <c r="AO36" i="27" s="1"/>
  <c r="AP58" i="27"/>
  <c r="AP40" i="27" s="1"/>
  <c r="AO41" i="8" s="1"/>
  <c r="F48" i="29"/>
  <c r="G47" i="29"/>
  <c r="E15" i="52"/>
  <c r="AO39" i="27"/>
  <c r="D36" i="9"/>
  <c r="D34" i="9" s="1"/>
  <c r="D33" i="9" s="1"/>
  <c r="AB37" i="27"/>
  <c r="AC64" i="27"/>
  <c r="AC55" i="27" s="1"/>
  <c r="AC37" i="27" s="1"/>
  <c r="AC56" i="27"/>
  <c r="AC38" i="27" s="1"/>
  <c r="AP57" i="27"/>
  <c r="AP39" i="27" s="1"/>
  <c r="AD65" i="27"/>
  <c r="D42" i="9"/>
  <c r="D40" i="9" s="1"/>
  <c r="AB38" i="27"/>
  <c r="AO152" i="40"/>
  <c r="AO170" i="40" s="1"/>
  <c r="AO188" i="40" s="1"/>
  <c r="G47" i="28"/>
  <c r="F48" i="28" s="1"/>
  <c r="AN41" i="37"/>
  <c r="AQ86" i="39"/>
  <c r="AJ115" i="39"/>
  <c r="AJ130" i="39" s="1"/>
  <c r="AI34" i="8" s="1"/>
  <c r="J48" i="31"/>
  <c r="J48" i="28"/>
  <c r="J48" i="30"/>
  <c r="J48" i="29"/>
  <c r="AP45" i="22"/>
  <c r="AP60" i="22" s="1"/>
  <c r="AV65" i="18"/>
  <c r="AV80" i="18" s="1"/>
  <c r="AO80" i="39"/>
  <c r="AQ62" i="39"/>
  <c r="AQ98" i="39" s="1"/>
  <c r="AQ116" i="39" s="1"/>
  <c r="AP98" i="39"/>
  <c r="AP116" i="39" s="1"/>
  <c r="AK115" i="39"/>
  <c r="AK130" i="39" s="1"/>
  <c r="AJ34" i="8" s="1"/>
  <c r="AK187" i="40"/>
  <c r="AK202" i="40" s="1"/>
  <c r="AK17" i="8" s="1"/>
  <c r="AK184" i="40"/>
  <c r="AK16" i="8" s="1"/>
  <c r="AM187" i="40"/>
  <c r="AM202" i="40" s="1"/>
  <c r="AM17" i="8" s="1"/>
  <c r="AN169" i="40"/>
  <c r="AN184" i="40" s="1"/>
  <c r="AN16" i="8" s="1"/>
  <c r="AN166" i="40"/>
  <c r="AL169" i="40"/>
  <c r="AL184" i="40" s="1"/>
  <c r="AL16" i="8" s="1"/>
  <c r="AL166" i="40"/>
  <c r="AL97" i="39"/>
  <c r="AL112" i="39" s="1"/>
  <c r="AK33" i="8" s="1"/>
  <c r="AL76" i="39"/>
  <c r="AO60" i="22"/>
  <c r="AO81" i="22"/>
  <c r="AO96" i="22" s="1"/>
  <c r="AN98" i="40"/>
  <c r="AM79" i="40"/>
  <c r="AU92" i="39"/>
  <c r="AT92" i="39"/>
  <c r="AT88" i="39"/>
  <c r="AQ87" i="39"/>
  <c r="AP87" i="39"/>
  <c r="AP86" i="39"/>
  <c r="AQ84" i="39"/>
  <c r="AP84" i="39"/>
  <c r="AP82" i="39"/>
  <c r="AP80" i="39"/>
  <c r="N46" i="8"/>
  <c r="N51" i="8" s="1"/>
  <c r="N53" i="8" s="1"/>
  <c r="M46" i="8"/>
  <c r="M51" i="8" s="1"/>
  <c r="M53" i="8" s="1"/>
  <c r="AO31" i="37"/>
  <c r="F46" i="8"/>
  <c r="F51" i="8" s="1"/>
  <c r="F53" i="8" s="1"/>
  <c r="L46" i="8"/>
  <c r="L51" i="8" s="1"/>
  <c r="L53" i="8" s="1"/>
  <c r="O46" i="8"/>
  <c r="O51" i="8" s="1"/>
  <c r="O53" i="8" s="1"/>
  <c r="G46" i="8"/>
  <c r="G51" i="8" s="1"/>
  <c r="G53" i="8" s="1"/>
  <c r="E46" i="8"/>
  <c r="I46" i="8"/>
  <c r="I51" i="8" s="1"/>
  <c r="I53" i="8" s="1"/>
  <c r="J46" i="8"/>
  <c r="J51" i="8" s="1"/>
  <c r="J53" i="8" s="1"/>
  <c r="K46" i="8"/>
  <c r="K51" i="8" s="1"/>
  <c r="K53" i="8" s="1"/>
  <c r="C24" i="9"/>
  <c r="L31" i="9"/>
  <c r="AO39" i="37"/>
  <c r="AP112" i="14"/>
  <c r="AP114" i="14"/>
  <c r="AP138" i="14" s="1"/>
  <c r="AP115" i="14"/>
  <c r="AP139" i="14" s="1"/>
  <c r="AP116" i="14"/>
  <c r="AP117" i="14"/>
  <c r="AP141" i="14" s="1"/>
  <c r="AP113" i="14"/>
  <c r="AP137" i="14" s="1"/>
  <c r="AP118" i="14"/>
  <c r="AP142" i="14" s="1"/>
  <c r="AP119" i="14"/>
  <c r="AP120" i="14"/>
  <c r="AP144" i="14" s="1"/>
  <c r="J49" i="46"/>
  <c r="L10" i="11"/>
  <c r="J48" i="32"/>
  <c r="E19" i="7"/>
  <c r="AS72" i="40"/>
  <c r="AS108" i="40" s="1"/>
  <c r="AO64" i="40"/>
  <c r="AL43" i="39"/>
  <c r="AD86" i="38"/>
  <c r="AP36" i="37"/>
  <c r="AQ21" i="27"/>
  <c r="AP11" i="8" s="1"/>
  <c r="AO40" i="37"/>
  <c r="AP24" i="37"/>
  <c r="AQ35" i="37" s="1"/>
  <c r="AQ40" i="8" s="1"/>
  <c r="AN73" i="40"/>
  <c r="AN109" i="40" s="1"/>
  <c r="AN71" i="40"/>
  <c r="AN107" i="40" s="1"/>
  <c r="AO69" i="40"/>
  <c r="AO105" i="40" s="1"/>
  <c r="AO68" i="40"/>
  <c r="AO104" i="40" s="1"/>
  <c r="AN67" i="40"/>
  <c r="AN103" i="40" s="1"/>
  <c r="AN65" i="40"/>
  <c r="AN101" i="40" s="1"/>
  <c r="AN63" i="40"/>
  <c r="AN61" i="40"/>
  <c r="AM76" i="40"/>
  <c r="E18" i="42"/>
  <c r="E19" i="42" s="1"/>
  <c r="E20" i="42" s="1"/>
  <c r="D22" i="7" s="1"/>
  <c r="D23" i="7" s="1"/>
  <c r="D31" i="9" s="1"/>
  <c r="M31" i="9" s="1"/>
  <c r="AP158" i="27"/>
  <c r="AP164" i="27"/>
  <c r="AP151" i="27" s="1"/>
  <c r="AO15" i="8" s="1"/>
  <c r="D47" i="9"/>
  <c r="E31" i="48"/>
  <c r="AP28" i="37"/>
  <c r="AP38" i="8" s="1"/>
  <c r="AO37" i="40"/>
  <c r="AO145" i="40" s="1"/>
  <c r="AW51" i="18"/>
  <c r="K66" i="3"/>
  <c r="D52" i="45"/>
  <c r="E51" i="45"/>
  <c r="I51" i="45" s="1"/>
  <c r="AX55" i="18"/>
  <c r="L70" i="3"/>
  <c r="D53" i="35"/>
  <c r="E52" i="35"/>
  <c r="I52" i="35" s="1"/>
  <c r="AP7" i="40"/>
  <c r="V77" i="3"/>
  <c r="AI62" i="3"/>
  <c r="AT36" i="40"/>
  <c r="AT144" i="40" s="1"/>
  <c r="AQ12" i="40"/>
  <c r="AJ67" i="3"/>
  <c r="AA67" i="15" s="1"/>
  <c r="AO67" i="15" s="1"/>
  <c r="AQ10" i="40"/>
  <c r="AJ65" i="3"/>
  <c r="AA65" i="15" s="1"/>
  <c r="AO65" i="15" s="1"/>
  <c r="AR10" i="39" s="1"/>
  <c r="AR28" i="39" s="1"/>
  <c r="AR46" i="39" s="1"/>
  <c r="E49" i="30"/>
  <c r="I49" i="30" s="1"/>
  <c r="D50" i="30"/>
  <c r="H49" i="30"/>
  <c r="AQ37" i="22"/>
  <c r="AW72" i="3"/>
  <c r="W72" i="3"/>
  <c r="AW64" i="3"/>
  <c r="W64" i="3"/>
  <c r="AQ29" i="22"/>
  <c r="AQ47" i="22" s="1"/>
  <c r="AQ83" i="22" s="1"/>
  <c r="AW68" i="3"/>
  <c r="W68" i="3"/>
  <c r="AQ33" i="22"/>
  <c r="AR34" i="22"/>
  <c r="AX69" i="3"/>
  <c r="X69" i="3"/>
  <c r="AW59" i="18"/>
  <c r="K74" i="3"/>
  <c r="AO29" i="40"/>
  <c r="AO137" i="40" s="1"/>
  <c r="AW61" i="18"/>
  <c r="K76" i="3"/>
  <c r="AV38" i="22"/>
  <c r="BB73" i="3"/>
  <c r="AB73" i="3"/>
  <c r="AD71" i="15"/>
  <c r="AR71" i="15" s="1"/>
  <c r="AO11" i="39"/>
  <c r="AO29" i="39" s="1"/>
  <c r="AO47" i="39" s="1"/>
  <c r="AO83" i="39" s="1"/>
  <c r="Z65" i="15"/>
  <c r="AN65" i="15" s="1"/>
  <c r="A50" i="45"/>
  <c r="F51" i="45"/>
  <c r="AO35" i="40"/>
  <c r="AO143" i="40" s="1"/>
  <c r="AO31" i="40"/>
  <c r="AO139" i="40" s="1"/>
  <c r="AL37" i="38"/>
  <c r="AM46" i="38" s="1"/>
  <c r="AL38" i="38"/>
  <c r="AP11" i="40"/>
  <c r="AI66" i="3"/>
  <c r="Z66" i="15" s="1"/>
  <c r="AN66" i="15" s="1"/>
  <c r="AQ11" i="39" s="1"/>
  <c r="AQ29" i="39" s="1"/>
  <c r="AQ47" i="39" s="1"/>
  <c r="E49" i="31"/>
  <c r="I49" i="31" s="1"/>
  <c r="D50" i="31"/>
  <c r="H49" i="31"/>
  <c r="AW62" i="3"/>
  <c r="W62" i="3"/>
  <c r="AQ27" i="22"/>
  <c r="J77" i="3"/>
  <c r="AO39" i="40"/>
  <c r="AO147" i="40" s="1"/>
  <c r="AO17" i="39"/>
  <c r="AO35" i="39" s="1"/>
  <c r="AO53" i="39" s="1"/>
  <c r="AO89" i="39" s="1"/>
  <c r="AO9" i="39"/>
  <c r="AO27" i="39" s="1"/>
  <c r="AO45" i="39" s="1"/>
  <c r="AO81" i="39" s="1"/>
  <c r="AO13" i="39"/>
  <c r="AO31" i="39" s="1"/>
  <c r="AO49" i="39" s="1"/>
  <c r="AO85" i="39" s="1"/>
  <c r="AX52" i="18"/>
  <c r="L67" i="3"/>
  <c r="AX48" i="18"/>
  <c r="AX66" i="18" s="1"/>
  <c r="L63" i="3"/>
  <c r="BB60" i="18"/>
  <c r="P75" i="3"/>
  <c r="BB56" i="18"/>
  <c r="P71" i="3"/>
  <c r="E49" i="29"/>
  <c r="I49" i="29" s="1"/>
  <c r="D50" i="29"/>
  <c r="H49" i="29"/>
  <c r="AO19" i="39"/>
  <c r="AO37" i="39" s="1"/>
  <c r="AO55" i="39" s="1"/>
  <c r="AO91" i="39" s="1"/>
  <c r="AX50" i="18"/>
  <c r="AX68" i="18" s="1"/>
  <c r="L65" i="3"/>
  <c r="AP17" i="40"/>
  <c r="AI72" i="3"/>
  <c r="Z72" i="15" s="1"/>
  <c r="AN72" i="15" s="1"/>
  <c r="AQ17" i="39" s="1"/>
  <c r="AQ35" i="39" s="1"/>
  <c r="AQ53" i="39" s="1"/>
  <c r="AP13" i="40"/>
  <c r="AI68" i="3"/>
  <c r="Z68" i="15" s="1"/>
  <c r="AN68" i="15" s="1"/>
  <c r="AQ13" i="39" s="1"/>
  <c r="AQ31" i="39" s="1"/>
  <c r="AQ49" i="39" s="1"/>
  <c r="AQ14" i="40"/>
  <c r="AJ69" i="3"/>
  <c r="AA69" i="15" s="1"/>
  <c r="AO69" i="15" s="1"/>
  <c r="AR14" i="39" s="1"/>
  <c r="AR32" i="39" s="1"/>
  <c r="AR50" i="39" s="1"/>
  <c r="AR86" i="39" s="1"/>
  <c r="AV44" i="18"/>
  <c r="AW29" i="18"/>
  <c r="N62" i="15"/>
  <c r="AP19" i="40"/>
  <c r="AI74" i="3"/>
  <c r="Z74" i="15" s="1"/>
  <c r="AN74" i="15" s="1"/>
  <c r="AQ19" i="39" s="1"/>
  <c r="AQ37" i="39" s="1"/>
  <c r="AQ55" i="39" s="1"/>
  <c r="AP33" i="40"/>
  <c r="AP141" i="40" s="1"/>
  <c r="AH77" i="3"/>
  <c r="Y62" i="15"/>
  <c r="D51" i="46"/>
  <c r="E50" i="46"/>
  <c r="I50" i="46" s="1"/>
  <c r="AU18" i="40"/>
  <c r="AN73" i="3"/>
  <c r="Z63" i="15"/>
  <c r="AN63" i="15" s="1"/>
  <c r="AN148" i="40"/>
  <c r="L48" i="45"/>
  <c r="M48" i="45"/>
  <c r="AO21" i="39"/>
  <c r="AO39" i="39" s="1"/>
  <c r="AO57" i="39" s="1"/>
  <c r="AO93" i="39" s="1"/>
  <c r="AP23" i="37"/>
  <c r="E22" i="52"/>
  <c r="AO27" i="40"/>
  <c r="AO135" i="40" s="1"/>
  <c r="AO153" i="40" s="1"/>
  <c r="AO171" i="40" s="1"/>
  <c r="AO189" i="40" s="1"/>
  <c r="AP32" i="40"/>
  <c r="AP140" i="40" s="1"/>
  <c r="AO62" i="40"/>
  <c r="AO80" i="40" s="1"/>
  <c r="AW66" i="3"/>
  <c r="W66" i="3"/>
  <c r="AQ31" i="22"/>
  <c r="AR35" i="22"/>
  <c r="AX70" i="3"/>
  <c r="X70" i="3"/>
  <c r="AV77" i="3"/>
  <c r="AP42" i="22"/>
  <c r="AQ8" i="40"/>
  <c r="AJ63" i="3"/>
  <c r="AA63" i="15" s="1"/>
  <c r="AO63" i="15" s="1"/>
  <c r="AR8" i="39" s="1"/>
  <c r="AR26" i="39" s="1"/>
  <c r="AR44" i="39" s="1"/>
  <c r="AN75" i="3"/>
  <c r="AE75" i="15" s="1"/>
  <c r="AS75" i="15" s="1"/>
  <c r="AV20" i="39" s="1"/>
  <c r="AV38" i="39" s="1"/>
  <c r="AV56" i="39" s="1"/>
  <c r="AV92" i="39" s="1"/>
  <c r="AU20" i="40"/>
  <c r="AN71" i="3"/>
  <c r="AE71" i="15" s="1"/>
  <c r="AS71" i="15" s="1"/>
  <c r="AV16" i="39" s="1"/>
  <c r="AV34" i="39" s="1"/>
  <c r="AV52" i="39" s="1"/>
  <c r="AU16" i="40"/>
  <c r="AW57" i="18"/>
  <c r="K72" i="3"/>
  <c r="K64" i="3"/>
  <c r="AW49" i="18"/>
  <c r="AW67" i="18" s="1"/>
  <c r="K68" i="3"/>
  <c r="AW53" i="18"/>
  <c r="AX54" i="18"/>
  <c r="L69" i="3"/>
  <c r="AP24" i="22"/>
  <c r="AN7" i="39"/>
  <c r="AW59" i="15"/>
  <c r="E59" i="15" s="1"/>
  <c r="E11" i="7" s="1"/>
  <c r="E44" i="15"/>
  <c r="G44" i="15" s="1"/>
  <c r="G59" i="15" s="1"/>
  <c r="AO66" i="40"/>
  <c r="AO102" i="40" s="1"/>
  <c r="AS74" i="40"/>
  <c r="AS110" i="40" s="1"/>
  <c r="AS70" i="40"/>
  <c r="AS106" i="40" s="1"/>
  <c r="AQ39" i="22"/>
  <c r="AW74" i="3"/>
  <c r="W74" i="3"/>
  <c r="AK58" i="39"/>
  <c r="AK79" i="39"/>
  <c r="AK94" i="39" s="1"/>
  <c r="E49" i="28"/>
  <c r="I49" i="28" s="1"/>
  <c r="D50" i="28"/>
  <c r="H49" i="28"/>
  <c r="AQ41" i="22"/>
  <c r="AW76" i="3"/>
  <c r="W76" i="3"/>
  <c r="BB58" i="18"/>
  <c r="P73" i="3"/>
  <c r="AT34" i="40"/>
  <c r="AT142" i="40" s="1"/>
  <c r="AP28" i="40"/>
  <c r="AP136" i="40" s="1"/>
  <c r="AP154" i="40" s="1"/>
  <c r="AP172" i="40" s="1"/>
  <c r="AP190" i="40" s="1"/>
  <c r="X77" i="15"/>
  <c r="AL62" i="15"/>
  <c r="H49" i="45"/>
  <c r="J49" i="45" s="1"/>
  <c r="G49" i="45"/>
  <c r="E49" i="32"/>
  <c r="I49" i="32" s="1"/>
  <c r="D50" i="32"/>
  <c r="H49" i="32"/>
  <c r="AJ70" i="3"/>
  <c r="AQ15" i="40"/>
  <c r="AV62" i="18"/>
  <c r="AW47" i="18"/>
  <c r="K62" i="3"/>
  <c r="AM25" i="39"/>
  <c r="AM40" i="39" s="1"/>
  <c r="AK33" i="38" s="1"/>
  <c r="AM22" i="39"/>
  <c r="AR32" i="22"/>
  <c r="AX67" i="3"/>
  <c r="X67" i="3"/>
  <c r="AR28" i="22"/>
  <c r="AR46" i="22" s="1"/>
  <c r="AR82" i="22" s="1"/>
  <c r="AX63" i="3"/>
  <c r="X63" i="3"/>
  <c r="AV40" i="22"/>
  <c r="BB75" i="3"/>
  <c r="AB75" i="3"/>
  <c r="AV36" i="22"/>
  <c r="BB71" i="3"/>
  <c r="AB71" i="3"/>
  <c r="AR30" i="22"/>
  <c r="AR48" i="22" s="1"/>
  <c r="AR84" i="22" s="1"/>
  <c r="AX65" i="3"/>
  <c r="X65" i="3"/>
  <c r="AT18" i="39"/>
  <c r="AT36" i="39" s="1"/>
  <c r="AT54" i="39" s="1"/>
  <c r="AT90" i="39" s="1"/>
  <c r="AP9" i="40"/>
  <c r="AI64" i="3"/>
  <c r="Z64" i="15" s="1"/>
  <c r="AN64" i="15" s="1"/>
  <c r="AQ9" i="39" s="1"/>
  <c r="AQ27" i="39" s="1"/>
  <c r="AQ45" i="39" s="1"/>
  <c r="AQ9" i="22"/>
  <c r="M77" i="15"/>
  <c r="L100" i="19"/>
  <c r="R85" i="19"/>
  <c r="R100" i="19" s="1"/>
  <c r="AO22" i="40"/>
  <c r="AO25" i="40"/>
  <c r="AP21" i="40"/>
  <c r="AI76" i="3"/>
  <c r="Z76" i="15" s="1"/>
  <c r="AN76" i="15" s="1"/>
  <c r="AQ21" i="39" s="1"/>
  <c r="AQ39" i="39" s="1"/>
  <c r="AQ57" i="39" s="1"/>
  <c r="AP30" i="40"/>
  <c r="AP138" i="40" s="1"/>
  <c r="AP26" i="40"/>
  <c r="AP134" i="40" s="1"/>
  <c r="AT38" i="40"/>
  <c r="AT146" i="40" s="1"/>
  <c r="AN40" i="40"/>
  <c r="AN75" i="40"/>
  <c r="AN111" i="40" s="1"/>
  <c r="AN134" i="14"/>
  <c r="AN37" i="8"/>
  <c r="AN36" i="8" s="1"/>
  <c r="AP20" i="37"/>
  <c r="AQ34" i="37" s="1"/>
  <c r="AP63" i="27"/>
  <c r="F52" i="46"/>
  <c r="A51" i="46"/>
  <c r="AN175" i="14"/>
  <c r="H50" i="46"/>
  <c r="J50" i="46" s="1"/>
  <c r="G50" i="46"/>
  <c r="M49" i="46"/>
  <c r="L49" i="46"/>
  <c r="G52" i="30"/>
  <c r="F53" i="30"/>
  <c r="AS101" i="37"/>
  <c r="AS104" i="37" s="1"/>
  <c r="F55" i="32"/>
  <c r="G54" i="32"/>
  <c r="AQ9" i="27"/>
  <c r="AP9" i="8" s="1"/>
  <c r="AP112" i="27"/>
  <c r="AO42" i="8" s="1"/>
  <c r="G51" i="31"/>
  <c r="F52" i="31"/>
  <c r="AQ219" i="37"/>
  <c r="AQ222" i="37" s="1"/>
  <c r="AQ156" i="37"/>
  <c r="AQ159" i="37" s="1"/>
  <c r="AN8" i="8"/>
  <c r="AO22" i="37"/>
  <c r="AO25" i="37" s="1"/>
  <c r="AP138" i="37"/>
  <c r="AP141" i="37" s="1"/>
  <c r="AR92" i="37"/>
  <c r="AR95" i="37" s="1"/>
  <c r="AT147" i="37"/>
  <c r="AT150" i="37" s="1"/>
  <c r="AQ192" i="37"/>
  <c r="AQ195" i="37" s="1"/>
  <c r="AT183" i="37"/>
  <c r="AT186" i="37" s="1"/>
  <c r="AD25" i="38"/>
  <c r="AE35" i="8" s="1"/>
  <c r="AS9" i="37"/>
  <c r="K55" i="5"/>
  <c r="AS11" i="37"/>
  <c r="K57" i="5"/>
  <c r="AR10" i="37"/>
  <c r="J56" i="5"/>
  <c r="AR15" i="37"/>
  <c r="J63" i="5"/>
  <c r="AR8" i="37"/>
  <c r="J54" i="5"/>
  <c r="AS16" i="37"/>
  <c r="K64" i="5"/>
  <c r="AS14" i="37"/>
  <c r="K62" i="5"/>
  <c r="AQ20" i="38"/>
  <c r="AR12" i="37"/>
  <c r="AS7" i="37"/>
  <c r="K53" i="5"/>
  <c r="AG21" i="38"/>
  <c r="K50" i="5"/>
  <c r="AH13" i="37"/>
  <c r="AH17" i="37" s="1"/>
  <c r="AG19" i="38" s="1"/>
  <c r="AO45" i="8"/>
  <c r="AO44" i="8"/>
  <c r="AO48" i="8"/>
  <c r="AJ148" i="27"/>
  <c r="AJ115" i="27" s="1"/>
  <c r="L45" i="5" s="1"/>
  <c r="L44" i="5" s="1"/>
  <c r="AJ140" i="27"/>
  <c r="AJ141" i="27" s="1"/>
  <c r="AJ108" i="27" s="1"/>
  <c r="AN83" i="27"/>
  <c r="AN82" i="27" s="1"/>
  <c r="AL101" i="27"/>
  <c r="AL100" i="27" s="1"/>
  <c r="AL126" i="27"/>
  <c r="AL128" i="27"/>
  <c r="AL118" i="27"/>
  <c r="AL119" i="27" s="1"/>
  <c r="AS27" i="37"/>
  <c r="AR26" i="37"/>
  <c r="AT89" i="37"/>
  <c r="AS94" i="37"/>
  <c r="AS93" i="37"/>
  <c r="AS91" i="37"/>
  <c r="AS90" i="37"/>
  <c r="AA61" i="15"/>
  <c r="N61" i="15"/>
  <c r="AS153" i="37"/>
  <c r="AS160" i="37" s="1"/>
  <c r="AR157" i="37"/>
  <c r="AR155" i="37"/>
  <c r="AR158" i="37"/>
  <c r="AR154" i="37"/>
  <c r="AI141" i="27"/>
  <c r="AI107" i="27"/>
  <c r="AH27" i="8" s="1"/>
  <c r="AH24" i="8" s="1"/>
  <c r="AG27" i="8"/>
  <c r="AG24" i="8" s="1"/>
  <c r="AO33" i="14"/>
  <c r="AO81" i="14"/>
  <c r="AO155" i="14"/>
  <c r="AP179" i="14" s="1"/>
  <c r="AO157" i="14"/>
  <c r="AP181" i="14" s="1"/>
  <c r="AO162" i="14"/>
  <c r="AP186" i="14" s="1"/>
  <c r="AO164" i="14"/>
  <c r="AP188" i="14" s="1"/>
  <c r="AO166" i="14"/>
  <c r="AP190" i="14" s="1"/>
  <c r="AO168" i="14"/>
  <c r="AP192" i="14" s="1"/>
  <c r="AM158" i="14"/>
  <c r="AN209" i="14"/>
  <c r="AN211" i="14"/>
  <c r="AN213" i="14"/>
  <c r="AN215" i="14"/>
  <c r="AM13" i="8"/>
  <c r="E39" i="52"/>
  <c r="E37" i="52" s="1"/>
  <c r="AV144" i="37"/>
  <c r="AV151" i="37" s="1"/>
  <c r="AU148" i="37"/>
  <c r="AU146" i="37"/>
  <c r="AU149" i="37"/>
  <c r="AU145" i="37"/>
  <c r="AS189" i="37"/>
  <c r="AR193" i="37"/>
  <c r="AR191" i="37"/>
  <c r="AR194" i="37"/>
  <c r="AR190" i="37"/>
  <c r="AM220" i="14"/>
  <c r="E10" i="52"/>
  <c r="E9" i="52" s="1"/>
  <c r="L12" i="11"/>
  <c r="AO9" i="8"/>
  <c r="AO8" i="8" s="1"/>
  <c r="AP8" i="27"/>
  <c r="AP155" i="27"/>
  <c r="AP161" i="27"/>
  <c r="AO151" i="27"/>
  <c r="AV180" i="37"/>
  <c r="AV187" i="37" s="1"/>
  <c r="AU184" i="37"/>
  <c r="AU182" i="37"/>
  <c r="AU185" i="37"/>
  <c r="AU181" i="37"/>
  <c r="AK119" i="27"/>
  <c r="E29" i="52"/>
  <c r="E47" i="6"/>
  <c r="AP140" i="14"/>
  <c r="AP108" i="14"/>
  <c r="AP132" i="14" s="1"/>
  <c r="AP106" i="14"/>
  <c r="AP130" i="14" s="1"/>
  <c r="AP143" i="14"/>
  <c r="AP109" i="14"/>
  <c r="AP133" i="14" s="1"/>
  <c r="AP107" i="14"/>
  <c r="AP131" i="14" s="1"/>
  <c r="AP105" i="14"/>
  <c r="AP129" i="14" s="1"/>
  <c r="AQ102" i="14"/>
  <c r="AR73" i="14"/>
  <c r="AR72" i="14"/>
  <c r="AR71" i="14"/>
  <c r="AR70" i="14"/>
  <c r="AR69" i="14"/>
  <c r="AR68" i="14"/>
  <c r="AR67" i="14"/>
  <c r="AR66" i="14"/>
  <c r="AR65" i="14"/>
  <c r="AR62" i="14"/>
  <c r="AR61" i="14"/>
  <c r="AR60" i="14"/>
  <c r="AR59" i="14"/>
  <c r="AR58" i="14"/>
  <c r="AR57" i="14"/>
  <c r="AS6" i="14"/>
  <c r="AR55" i="14"/>
  <c r="AQ140" i="37"/>
  <c r="AQ139" i="37"/>
  <c r="AQ137" i="37"/>
  <c r="AQ136" i="37"/>
  <c r="AR135" i="37"/>
  <c r="AR142" i="37" s="1"/>
  <c r="AM92" i="27"/>
  <c r="AM91" i="27" s="1"/>
  <c r="AM106" i="27"/>
  <c r="AM117" i="27" s="1"/>
  <c r="AM104" i="27"/>
  <c r="AM41" i="27" s="1"/>
  <c r="AM98" i="27"/>
  <c r="AM99" i="27" s="1"/>
  <c r="AO88" i="27"/>
  <c r="AO86" i="27"/>
  <c r="AO80" i="27"/>
  <c r="AO81" i="27" s="1"/>
  <c r="AG72" i="38"/>
  <c r="AG73" i="38" s="1"/>
  <c r="AG74" i="38" s="1"/>
  <c r="AP21" i="37"/>
  <c r="AR49" i="37"/>
  <c r="AR48" i="37"/>
  <c r="AR46" i="37"/>
  <c r="AR45" i="37"/>
  <c r="AS44" i="37"/>
  <c r="AS51" i="37" s="1"/>
  <c r="AQ47" i="37"/>
  <c r="AC88" i="38"/>
  <c r="AS198" i="37"/>
  <c r="AR203" i="37"/>
  <c r="AR202" i="37"/>
  <c r="AR200" i="37"/>
  <c r="AR199" i="37"/>
  <c r="AQ201" i="37"/>
  <c r="AQ204" i="37" s="1"/>
  <c r="AN229" i="14"/>
  <c r="AN157" i="14"/>
  <c r="AO181" i="14" s="1"/>
  <c r="AO205" i="14" s="1"/>
  <c r="AN227" i="14"/>
  <c r="AN155" i="14"/>
  <c r="AO179" i="14" s="1"/>
  <c r="AO203" i="14" s="1"/>
  <c r="AN225" i="14"/>
  <c r="AN153" i="14"/>
  <c r="AO177" i="14" s="1"/>
  <c r="AR207" i="37"/>
  <c r="AQ212" i="37"/>
  <c r="AQ211" i="37"/>
  <c r="AQ209" i="37"/>
  <c r="AQ208" i="37"/>
  <c r="AP210" i="37"/>
  <c r="AP213" i="37" s="1"/>
  <c r="AR150" i="27"/>
  <c r="AR43" i="27"/>
  <c r="AR52" i="27" s="1"/>
  <c r="AR34" i="27"/>
  <c r="AR32" i="27"/>
  <c r="AR31" i="27"/>
  <c r="AR30" i="27"/>
  <c r="AR29" i="27"/>
  <c r="AR28" i="27"/>
  <c r="AR26" i="27"/>
  <c r="AR25" i="27"/>
  <c r="AR24" i="27"/>
  <c r="AR23" i="27"/>
  <c r="AR22" i="27"/>
  <c r="AR20" i="27"/>
  <c r="AR19" i="27"/>
  <c r="AR18" i="27"/>
  <c r="AR17" i="27"/>
  <c r="AR16" i="27"/>
  <c r="AR14" i="27"/>
  <c r="AR13" i="27"/>
  <c r="AR12" i="27"/>
  <c r="AR11" i="27"/>
  <c r="AR10" i="27"/>
  <c r="AS7" i="27"/>
  <c r="AR61" i="27"/>
  <c r="AQ15" i="27"/>
  <c r="AQ27" i="27"/>
  <c r="AQ169" i="27"/>
  <c r="AQ168" i="27"/>
  <c r="AQ167" i="27"/>
  <c r="AQ166" i="27"/>
  <c r="AQ165" i="27"/>
  <c r="AQ159" i="27"/>
  <c r="AQ157" i="27"/>
  <c r="AQ162" i="27"/>
  <c r="AQ160" i="27"/>
  <c r="AQ156" i="27"/>
  <c r="AQ154" i="27"/>
  <c r="AP77" i="27"/>
  <c r="AP71" i="27"/>
  <c r="AP72" i="27" s="1"/>
  <c r="AP79" i="27"/>
  <c r="AT125" i="37"/>
  <c r="AS130" i="37"/>
  <c r="AS129" i="37"/>
  <c r="AS127" i="37"/>
  <c r="AS126" i="37"/>
  <c r="AR128" i="37"/>
  <c r="AR131" i="37" s="1"/>
  <c r="AQ78" i="8"/>
  <c r="AP79" i="8"/>
  <c r="AS216" i="37"/>
  <c r="AR221" i="37"/>
  <c r="AR220" i="37"/>
  <c r="AR218" i="37"/>
  <c r="AR217" i="37"/>
  <c r="AJ132" i="27"/>
  <c r="AJ131" i="27" s="1"/>
  <c r="AN182" i="14"/>
  <c r="AN208" i="14"/>
  <c r="AS80" i="37"/>
  <c r="AR85" i="37"/>
  <c r="AR84" i="37"/>
  <c r="AR82" i="37"/>
  <c r="AR81" i="37"/>
  <c r="AQ83" i="37"/>
  <c r="AQ86" i="37" s="1"/>
  <c r="AN95" i="27"/>
  <c r="AN89" i="27"/>
  <c r="AN90" i="27" s="1"/>
  <c r="AN97" i="27"/>
  <c r="AT53" i="37"/>
  <c r="AT60" i="37" s="1"/>
  <c r="AS58" i="37"/>
  <c r="AS57" i="37"/>
  <c r="AS55" i="37"/>
  <c r="AS54" i="37"/>
  <c r="AR56" i="37"/>
  <c r="AR59" i="37" s="1"/>
  <c r="AU62" i="37"/>
  <c r="AU69" i="37" s="1"/>
  <c r="AT67" i="37"/>
  <c r="AT66" i="37"/>
  <c r="AT64" i="37"/>
  <c r="AT63" i="37"/>
  <c r="AS65" i="37"/>
  <c r="AS68" i="37" s="1"/>
  <c r="AU98" i="37"/>
  <c r="AT103" i="37"/>
  <c r="AT99" i="37"/>
  <c r="AT102" i="37"/>
  <c r="AT100" i="37"/>
  <c r="AH143" i="27"/>
  <c r="AH110" i="27" s="1"/>
  <c r="AH108" i="27"/>
  <c r="AE43" i="38"/>
  <c r="AE54" i="38" s="1"/>
  <c r="AN156" i="14"/>
  <c r="AO180" i="14" s="1"/>
  <c r="AO228" i="14" s="1"/>
  <c r="AN228" i="14"/>
  <c r="AN154" i="14"/>
  <c r="AO178" i="14" s="1"/>
  <c r="AO226" i="14" s="1"/>
  <c r="AN226" i="14"/>
  <c r="AP38" i="14"/>
  <c r="AP85" i="14" s="1"/>
  <c r="AP37" i="14"/>
  <c r="AP36" i="14"/>
  <c r="AP83" i="14" s="1"/>
  <c r="AP35" i="14"/>
  <c r="AP34" i="14"/>
  <c r="AQ31" i="14"/>
  <c r="AP49" i="14"/>
  <c r="AP96" i="14" s="1"/>
  <c r="AP48" i="14"/>
  <c r="AP95" i="14" s="1"/>
  <c r="AP47" i="14"/>
  <c r="AP94" i="14" s="1"/>
  <c r="AP46" i="14"/>
  <c r="AP93" i="14" s="1"/>
  <c r="AP45" i="14"/>
  <c r="AP92" i="14" s="1"/>
  <c r="AP44" i="14"/>
  <c r="AP91" i="14" s="1"/>
  <c r="AP43" i="14"/>
  <c r="AP90" i="14" s="1"/>
  <c r="AP42" i="14"/>
  <c r="AP89" i="14" s="1"/>
  <c r="AP41" i="14"/>
  <c r="AP88" i="14" s="1"/>
  <c r="AP40" i="14"/>
  <c r="AO154" i="14"/>
  <c r="AP178" i="14" s="1"/>
  <c r="AO156" i="14"/>
  <c r="AP180" i="14" s="1"/>
  <c r="AO39" i="14"/>
  <c r="AO87" i="14"/>
  <c r="AO161" i="14"/>
  <c r="AP185" i="14" s="1"/>
  <c r="AO163" i="14"/>
  <c r="AP187" i="14" s="1"/>
  <c r="AO165" i="14"/>
  <c r="AP189" i="14" s="1"/>
  <c r="AO167" i="14"/>
  <c r="AP191" i="14" s="1"/>
  <c r="AN239" i="14"/>
  <c r="AN167" i="14"/>
  <c r="AO191" i="14" s="1"/>
  <c r="AO215" i="14" s="1"/>
  <c r="AN237" i="14"/>
  <c r="AN165" i="14"/>
  <c r="AO189" i="14" s="1"/>
  <c r="AO213" i="14" s="1"/>
  <c r="AN235" i="14"/>
  <c r="AN163" i="14"/>
  <c r="AO187" i="14" s="1"/>
  <c r="AO211" i="14" s="1"/>
  <c r="AN233" i="14"/>
  <c r="AN161" i="14"/>
  <c r="AO185" i="14" s="1"/>
  <c r="AO209" i="14" s="1"/>
  <c r="AN231" i="14"/>
  <c r="AN159" i="14"/>
  <c r="AN86" i="14"/>
  <c r="AM230" i="14"/>
  <c r="E10" i="9" s="1"/>
  <c r="AV71" i="37"/>
  <c r="AV78" i="37" s="1"/>
  <c r="AU76" i="37"/>
  <c r="AU75" i="37"/>
  <c r="AU73" i="37"/>
  <c r="AU72" i="37"/>
  <c r="AT74" i="37"/>
  <c r="AT77" i="37" s="1"/>
  <c r="AB61" i="17"/>
  <c r="O61" i="17"/>
  <c r="AN41" i="38"/>
  <c r="AO42" i="38"/>
  <c r="AT162" i="37"/>
  <c r="AT169" i="37" s="1"/>
  <c r="AS167" i="37"/>
  <c r="AS163" i="37"/>
  <c r="AS166" i="37"/>
  <c r="AS164" i="37"/>
  <c r="AR165" i="37"/>
  <c r="AR168" i="37" s="1"/>
  <c r="AN201" i="14"/>
  <c r="AO152" i="27"/>
  <c r="AV107" i="37"/>
  <c r="AU112" i="37"/>
  <c r="AU111" i="37"/>
  <c r="AU109" i="37"/>
  <c r="AU108" i="37"/>
  <c r="AT110" i="37"/>
  <c r="AT113" i="37" s="1"/>
  <c r="AU171" i="37"/>
  <c r="AU178" i="37" s="1"/>
  <c r="AT175" i="37"/>
  <c r="AT173" i="37"/>
  <c r="AT176" i="37"/>
  <c r="AT172" i="37"/>
  <c r="AS174" i="37"/>
  <c r="AS177" i="37" s="1"/>
  <c r="AK139" i="27"/>
  <c r="AK137" i="27"/>
  <c r="AK129" i="27"/>
  <c r="AK130" i="27" s="1"/>
  <c r="AE22" i="38"/>
  <c r="AE24" i="38" s="1"/>
  <c r="AE32" i="38" s="1"/>
  <c r="AE34" i="38" s="1"/>
  <c r="AF43" i="38" s="1"/>
  <c r="AF54" i="38" s="1"/>
  <c r="AM224" i="14"/>
  <c r="AM223" i="14" s="1"/>
  <c r="AM79" i="14"/>
  <c r="AM100" i="14" s="1"/>
  <c r="AB88" i="38"/>
  <c r="AO110" i="14"/>
  <c r="AO136" i="14"/>
  <c r="AO134" i="14" s="1"/>
  <c r="AI67" i="38"/>
  <c r="AH66" i="38"/>
  <c r="AH71" i="38" s="1"/>
  <c r="AH69" i="38"/>
  <c r="AP50" i="37"/>
  <c r="AF22" i="38"/>
  <c r="AF24" i="38" s="1"/>
  <c r="AF32" i="38" s="1"/>
  <c r="AF34" i="38" s="1"/>
  <c r="AD49" i="38"/>
  <c r="AD83" i="38"/>
  <c r="AN32" i="14"/>
  <c r="AN53" i="14" s="1"/>
  <c r="AN80" i="14"/>
  <c r="AN168" i="14"/>
  <c r="AO192" i="14" s="1"/>
  <c r="AO216" i="14" s="1"/>
  <c r="AN240" i="14"/>
  <c r="AN166" i="14"/>
  <c r="AO190" i="14" s="1"/>
  <c r="AO214" i="14" s="1"/>
  <c r="AN238" i="14"/>
  <c r="AN164" i="14"/>
  <c r="AO188" i="14" s="1"/>
  <c r="AO212" i="14" s="1"/>
  <c r="AN236" i="14"/>
  <c r="AN162" i="14"/>
  <c r="AO186" i="14" s="1"/>
  <c r="AO210" i="14" s="1"/>
  <c r="AN234" i="14"/>
  <c r="AN160" i="14"/>
  <c r="AO184" i="14" s="1"/>
  <c r="AN232" i="14"/>
  <c r="AN202" i="14"/>
  <c r="AN204" i="14"/>
  <c r="AS116" i="37"/>
  <c r="AR121" i="37"/>
  <c r="AR120" i="37"/>
  <c r="AR118" i="37"/>
  <c r="AR117" i="37"/>
  <c r="AQ119" i="37"/>
  <c r="AQ122" i="37" s="1"/>
  <c r="AQ70" i="27"/>
  <c r="AQ147" i="27"/>
  <c r="AQ146" i="27"/>
  <c r="AQ145" i="27"/>
  <c r="AQ144" i="27"/>
  <c r="AQ136" i="27"/>
  <c r="AQ135" i="27"/>
  <c r="AQ134" i="27"/>
  <c r="AQ133" i="27"/>
  <c r="AQ103" i="27"/>
  <c r="AQ102" i="27"/>
  <c r="AQ94" i="27"/>
  <c r="AQ93" i="27"/>
  <c r="AQ85" i="27"/>
  <c r="AQ84" i="27"/>
  <c r="AQ76" i="27"/>
  <c r="AQ75" i="27"/>
  <c r="AQ68" i="27"/>
  <c r="AQ67" i="27"/>
  <c r="AQ66" i="27"/>
  <c r="AQ62" i="27"/>
  <c r="AQ123" i="27"/>
  <c r="F50" i="35"/>
  <c r="A49" i="35"/>
  <c r="AN111" i="27"/>
  <c r="E42" i="52" s="1"/>
  <c r="E41" i="52" s="1"/>
  <c r="E40" i="52" s="1"/>
  <c r="J47" i="35"/>
  <c r="AO122" i="27"/>
  <c r="G48" i="35"/>
  <c r="H48" i="35"/>
  <c r="M46" i="35"/>
  <c r="AN125" i="27" s="1"/>
  <c r="AN114" i="27" s="1"/>
  <c r="AM32" i="8" s="1"/>
  <c r="AM30" i="8" s="1"/>
  <c r="L46" i="35"/>
  <c r="AN124" i="27" s="1"/>
  <c r="AN113" i="27" s="1"/>
  <c r="AN14" i="8" l="1"/>
  <c r="AO35" i="27"/>
  <c r="AP53" i="27"/>
  <c r="AM94" i="40"/>
  <c r="AN81" i="40"/>
  <c r="AN99" i="40" s="1"/>
  <c r="AO82" i="40"/>
  <c r="AO100" i="40" s="1"/>
  <c r="AQ58" i="27"/>
  <c r="AQ40" i="27" s="1"/>
  <c r="AP41" i="8" s="1"/>
  <c r="AE74" i="27"/>
  <c r="AE73" i="27" s="1"/>
  <c r="F49" i="29"/>
  <c r="G48" i="29"/>
  <c r="AO31" i="8"/>
  <c r="AD64" i="27"/>
  <c r="AD55" i="27" s="1"/>
  <c r="AD37" i="27" s="1"/>
  <c r="AD56" i="27"/>
  <c r="AD38" i="27" s="1"/>
  <c r="AQ57" i="27"/>
  <c r="AP31" i="8" s="1"/>
  <c r="AE65" i="27"/>
  <c r="AP54" i="27"/>
  <c r="AP36" i="27" s="1"/>
  <c r="AP152" i="40"/>
  <c r="AP170" i="40" s="1"/>
  <c r="AP188" i="40" s="1"/>
  <c r="AP81" i="22"/>
  <c r="AP96" i="22" s="1"/>
  <c r="G48" i="28"/>
  <c r="F49" i="28" s="1"/>
  <c r="J49" i="28"/>
  <c r="AQ93" i="39"/>
  <c r="AQ85" i="39"/>
  <c r="J49" i="29"/>
  <c r="AQ89" i="39"/>
  <c r="AP93" i="39"/>
  <c r="AQ81" i="39"/>
  <c r="AL187" i="40"/>
  <c r="AL202" i="40" s="1"/>
  <c r="AL17" i="8" s="1"/>
  <c r="AW65" i="18"/>
  <c r="AW80" i="18" s="1"/>
  <c r="E51" i="8"/>
  <c r="E53" i="8" s="1"/>
  <c r="E57" i="8" s="1"/>
  <c r="D22" i="42"/>
  <c r="D23" i="42" s="1"/>
  <c r="D41" i="42" s="1"/>
  <c r="D43" i="42" s="1"/>
  <c r="AN187" i="40"/>
  <c r="AN202" i="40" s="1"/>
  <c r="AN17" i="8" s="1"/>
  <c r="AL115" i="39"/>
  <c r="AL130" i="39" s="1"/>
  <c r="AK34" i="8" s="1"/>
  <c r="AL79" i="39"/>
  <c r="AL94" i="39" s="1"/>
  <c r="AM61" i="39"/>
  <c r="AQ24" i="22"/>
  <c r="AQ45" i="22"/>
  <c r="AO98" i="40"/>
  <c r="AM97" i="40"/>
  <c r="AM112" i="40" s="1"/>
  <c r="E16" i="9" s="1"/>
  <c r="AN79" i="40"/>
  <c r="AQ91" i="39"/>
  <c r="AP91" i="39"/>
  <c r="AU90" i="39"/>
  <c r="AP89" i="39"/>
  <c r="AP85" i="39"/>
  <c r="AQ83" i="39"/>
  <c r="AP83" i="39"/>
  <c r="AP81" i="39"/>
  <c r="AQ36" i="37"/>
  <c r="AO41" i="37"/>
  <c r="C23" i="52"/>
  <c r="C21" i="52" s="1"/>
  <c r="E28" i="9"/>
  <c r="E30" i="9"/>
  <c r="D28" i="9"/>
  <c r="D30" i="9"/>
  <c r="C23" i="9"/>
  <c r="J35" i="11" s="1"/>
  <c r="C71" i="9"/>
  <c r="C73" i="9" s="1"/>
  <c r="C74" i="9" s="1"/>
  <c r="C75" i="9" s="1"/>
  <c r="C62" i="9"/>
  <c r="C64" i="9" s="1"/>
  <c r="C65" i="9" s="1"/>
  <c r="C66" i="9" s="1"/>
  <c r="AL58" i="39"/>
  <c r="J49" i="32"/>
  <c r="AO75" i="40"/>
  <c r="AO111" i="40" s="1"/>
  <c r="J49" i="30"/>
  <c r="AQ39" i="8"/>
  <c r="AP153" i="27"/>
  <c r="AQ112" i="14"/>
  <c r="AQ113" i="14"/>
  <c r="AQ137" i="14" s="1"/>
  <c r="AQ114" i="14"/>
  <c r="AQ138" i="14" s="1"/>
  <c r="AQ118" i="14"/>
  <c r="AQ142" i="14" s="1"/>
  <c r="AQ116" i="14"/>
  <c r="AQ140" i="14" s="1"/>
  <c r="AQ119" i="14"/>
  <c r="AQ143" i="14" s="1"/>
  <c r="AQ120" i="14"/>
  <c r="AQ144" i="14" s="1"/>
  <c r="AQ115" i="14"/>
  <c r="AQ139" i="14" s="1"/>
  <c r="AQ117" i="14"/>
  <c r="AQ141" i="14" s="1"/>
  <c r="AP39" i="37"/>
  <c r="AQ8" i="27"/>
  <c r="AJ107" i="27"/>
  <c r="AI27" i="8" s="1"/>
  <c r="AI24" i="8" s="1"/>
  <c r="J49" i="31"/>
  <c r="AD88" i="38"/>
  <c r="AD91" i="38" s="1"/>
  <c r="AM43" i="39"/>
  <c r="AG43" i="38"/>
  <c r="AG54" i="38" s="1"/>
  <c r="AG62" i="38" s="1"/>
  <c r="AP40" i="37"/>
  <c r="AP31" i="37"/>
  <c r="AQ28" i="37"/>
  <c r="AQ38" i="8" s="1"/>
  <c r="AH142" i="27"/>
  <c r="AH109" i="27" s="1"/>
  <c r="AP64" i="40"/>
  <c r="AO40" i="40"/>
  <c r="AN38" i="38" s="1"/>
  <c r="AO63" i="40"/>
  <c r="AO61" i="40"/>
  <c r="AF62" i="38"/>
  <c r="AF68" i="38"/>
  <c r="AF70" i="38" s="1"/>
  <c r="AF59" i="38"/>
  <c r="AF80" i="38"/>
  <c r="AG43" i="8" s="1"/>
  <c r="AF77" i="38"/>
  <c r="AG19" i="8" s="1"/>
  <c r="AG21" i="8" s="1"/>
  <c r="E21" i="42"/>
  <c r="AP27" i="40"/>
  <c r="AP135" i="40" s="1"/>
  <c r="AP153" i="40" s="1"/>
  <c r="AR10" i="40"/>
  <c r="AK65" i="3"/>
  <c r="AV16" i="40"/>
  <c r="AO71" i="3"/>
  <c r="AF71" i="15" s="1"/>
  <c r="AT71" i="15" s="1"/>
  <c r="AW16" i="39" s="1"/>
  <c r="AW34" i="39" s="1"/>
  <c r="AW52" i="39" s="1"/>
  <c r="AR27" i="22"/>
  <c r="K77" i="3"/>
  <c r="AX62" i="3"/>
  <c r="X62" i="3"/>
  <c r="AA70" i="15"/>
  <c r="AO70" i="15" s="1"/>
  <c r="M49" i="45"/>
  <c r="L49" i="45"/>
  <c r="AO7" i="39"/>
  <c r="AL77" i="15"/>
  <c r="BC58" i="18"/>
  <c r="Q73" i="3"/>
  <c r="AJ76" i="3"/>
  <c r="AA76" i="15" s="1"/>
  <c r="AO76" i="15" s="1"/>
  <c r="AR21" i="39" s="1"/>
  <c r="AR39" i="39" s="1"/>
  <c r="AR57" i="39" s="1"/>
  <c r="AR93" i="39" s="1"/>
  <c r="AQ21" i="40"/>
  <c r="E50" i="28"/>
  <c r="I50" i="28" s="1"/>
  <c r="D51" i="28"/>
  <c r="H50" i="28"/>
  <c r="L41" i="11"/>
  <c r="L43" i="11" s="1"/>
  <c r="L45" i="11" s="1"/>
  <c r="E40" i="11"/>
  <c r="AS34" i="22"/>
  <c r="AY69" i="3"/>
  <c r="Y69" i="3"/>
  <c r="AX53" i="18"/>
  <c r="L68" i="3"/>
  <c r="AX49" i="18"/>
  <c r="AX67" i="18" s="1"/>
  <c r="L64" i="3"/>
  <c r="AR37" i="22"/>
  <c r="AX72" i="3"/>
  <c r="X72" i="3"/>
  <c r="AQ26" i="40"/>
  <c r="AQ134" i="40" s="1"/>
  <c r="AR15" i="40"/>
  <c r="AK70" i="3"/>
  <c r="AB70" i="15" s="1"/>
  <c r="AP70" i="15" s="1"/>
  <c r="AS15" i="39" s="1"/>
  <c r="AS33" i="39" s="1"/>
  <c r="AS51" i="39" s="1"/>
  <c r="AE73" i="15"/>
  <c r="AS73" i="15" s="1"/>
  <c r="D52" i="46"/>
  <c r="E51" i="46"/>
  <c r="I51" i="46" s="1"/>
  <c r="Y77" i="15"/>
  <c r="AM62" i="15"/>
  <c r="AP37" i="40"/>
  <c r="AP145" i="40" s="1"/>
  <c r="AR9" i="22"/>
  <c r="N77" i="15"/>
  <c r="AQ32" i="40"/>
  <c r="AQ140" i="40" s="1"/>
  <c r="AP31" i="40"/>
  <c r="AP139" i="40" s="1"/>
  <c r="AS30" i="22"/>
  <c r="AS48" i="22" s="1"/>
  <c r="AS84" i="22" s="1"/>
  <c r="AY65" i="3"/>
  <c r="Y65" i="3"/>
  <c r="BC56" i="18"/>
  <c r="Q71" i="3"/>
  <c r="BC60" i="18"/>
  <c r="Q75" i="3"/>
  <c r="AY48" i="18"/>
  <c r="AY66" i="18" s="1"/>
  <c r="M63" i="3"/>
  <c r="AY52" i="18"/>
  <c r="M67" i="3"/>
  <c r="AQ42" i="22"/>
  <c r="AW77" i="3"/>
  <c r="E50" i="31"/>
  <c r="I50" i="31" s="1"/>
  <c r="D51" i="31"/>
  <c r="H50" i="31"/>
  <c r="AP29" i="40"/>
  <c r="AP137" i="40" s="1"/>
  <c r="G50" i="45"/>
  <c r="H50" i="45"/>
  <c r="J50" i="45" s="1"/>
  <c r="AQ10" i="39"/>
  <c r="AQ28" i="39" s="1"/>
  <c r="AQ46" i="39" s="1"/>
  <c r="AQ82" i="39" s="1"/>
  <c r="AU16" i="39"/>
  <c r="AU34" i="39" s="1"/>
  <c r="AU52" i="39" s="1"/>
  <c r="AU88" i="39" s="1"/>
  <c r="AR41" i="22"/>
  <c r="AX76" i="3"/>
  <c r="X76" i="3"/>
  <c r="AX59" i="18"/>
  <c r="L74" i="3"/>
  <c r="AR14" i="40"/>
  <c r="AK69" i="3"/>
  <c r="AJ68" i="3"/>
  <c r="AQ13" i="40"/>
  <c r="AQ28" i="40"/>
  <c r="AQ136" i="40" s="1"/>
  <c r="AQ154" i="40" s="1"/>
  <c r="AQ172" i="40" s="1"/>
  <c r="AQ190" i="40" s="1"/>
  <c r="AQ30" i="40"/>
  <c r="AQ138" i="40" s="1"/>
  <c r="AI77" i="3"/>
  <c r="Z62" i="15"/>
  <c r="AP22" i="40"/>
  <c r="AP25" i="40"/>
  <c r="AP133" i="40" s="1"/>
  <c r="AP151" i="40" s="1"/>
  <c r="D54" i="35"/>
  <c r="E53" i="35"/>
  <c r="I53" i="35" s="1"/>
  <c r="AY55" i="18"/>
  <c r="M70" i="3"/>
  <c r="D53" i="45"/>
  <c r="E52" i="45"/>
  <c r="I52" i="45" s="1"/>
  <c r="AX51" i="18"/>
  <c r="L66" i="3"/>
  <c r="AL52" i="38"/>
  <c r="AO37" i="8"/>
  <c r="AO36" i="8" s="1"/>
  <c r="AM37" i="38"/>
  <c r="AM52" i="38" s="1"/>
  <c r="AM38" i="38"/>
  <c r="AN76" i="40"/>
  <c r="AT74" i="40"/>
  <c r="AT110" i="40" s="1"/>
  <c r="AP62" i="40"/>
  <c r="AP80" i="40" s="1"/>
  <c r="AP66" i="40"/>
  <c r="AP102" i="40" s="1"/>
  <c r="AP39" i="40"/>
  <c r="AP147" i="40" s="1"/>
  <c r="AO133" i="40"/>
  <c r="AV20" i="40"/>
  <c r="AO75" i="3"/>
  <c r="AF75" i="15" s="1"/>
  <c r="AT75" i="15" s="1"/>
  <c r="AR8" i="40"/>
  <c r="AK63" i="3"/>
  <c r="AR12" i="40"/>
  <c r="AK67" i="3"/>
  <c r="AW62" i="18"/>
  <c r="AX47" i="18"/>
  <c r="L62" i="3"/>
  <c r="AQ33" i="40"/>
  <c r="AQ141" i="40" s="1"/>
  <c r="E50" i="32"/>
  <c r="I50" i="32" s="1"/>
  <c r="D51" i="32"/>
  <c r="H50" i="32"/>
  <c r="AT70" i="40"/>
  <c r="AT106" i="40" s="1"/>
  <c r="AW38" i="22"/>
  <c r="BC73" i="3"/>
  <c r="AC73" i="3"/>
  <c r="AJ74" i="3"/>
  <c r="AQ19" i="40"/>
  <c r="AN25" i="39"/>
  <c r="AN40" i="39" s="1"/>
  <c r="AL33" i="38" s="1"/>
  <c r="AN22" i="39"/>
  <c r="AY54" i="18"/>
  <c r="M69" i="3"/>
  <c r="AR33" i="22"/>
  <c r="AX68" i="3"/>
  <c r="X68" i="3"/>
  <c r="AR29" i="22"/>
  <c r="AR47" i="22" s="1"/>
  <c r="AR83" i="22" s="1"/>
  <c r="AX64" i="3"/>
  <c r="X64" i="3"/>
  <c r="AX57" i="18"/>
  <c r="L72" i="3"/>
  <c r="AU34" i="40"/>
  <c r="AU142" i="40" s="1"/>
  <c r="AU38" i="40"/>
  <c r="AU146" i="40" s="1"/>
  <c r="AJ66" i="3"/>
  <c r="AQ11" i="40"/>
  <c r="AP68" i="40"/>
  <c r="AP104" i="40" s="1"/>
  <c r="AQ8" i="39"/>
  <c r="AQ26" i="39" s="1"/>
  <c r="AQ44" i="39" s="1"/>
  <c r="AR62" i="39" s="1"/>
  <c r="AR98" i="39" s="1"/>
  <c r="AR116" i="39" s="1"/>
  <c r="AU36" i="40"/>
  <c r="AU144" i="40" s="1"/>
  <c r="AP69" i="40"/>
  <c r="AP105" i="40" s="1"/>
  <c r="AW44" i="18"/>
  <c r="AX29" i="18"/>
  <c r="O62" i="15"/>
  <c r="AP35" i="40"/>
  <c r="AP143" i="40" s="1"/>
  <c r="AY50" i="18"/>
  <c r="AY68" i="18" s="1"/>
  <c r="M65" i="3"/>
  <c r="E50" i="29"/>
  <c r="I50" i="29" s="1"/>
  <c r="D51" i="29"/>
  <c r="H50" i="29"/>
  <c r="AW36" i="22"/>
  <c r="BC71" i="3"/>
  <c r="AC71" i="3"/>
  <c r="AW40" i="22"/>
  <c r="BC75" i="3"/>
  <c r="AC75" i="3"/>
  <c r="AS28" i="22"/>
  <c r="AS46" i="22" s="1"/>
  <c r="AS82" i="22" s="1"/>
  <c r="AY63" i="3"/>
  <c r="Y63" i="3"/>
  <c r="AS32" i="22"/>
  <c r="AY67" i="3"/>
  <c r="Y67" i="3"/>
  <c r="AJ62" i="3"/>
  <c r="AQ7" i="40"/>
  <c r="W77" i="3"/>
  <c r="AO67" i="40"/>
  <c r="AO103" i="40" s="1"/>
  <c r="AO71" i="40"/>
  <c r="AO107" i="40" s="1"/>
  <c r="A51" i="45"/>
  <c r="F52" i="45"/>
  <c r="AV18" i="40"/>
  <c r="AO73" i="3"/>
  <c r="AF73" i="15" s="1"/>
  <c r="AT73" i="15" s="1"/>
  <c r="AW18" i="39" s="1"/>
  <c r="AW36" i="39" s="1"/>
  <c r="AW54" i="39" s="1"/>
  <c r="AX61" i="18"/>
  <c r="L76" i="3"/>
  <c r="AO65" i="40"/>
  <c r="AO101" i="40" s="1"/>
  <c r="AR39" i="22"/>
  <c r="AX74" i="3"/>
  <c r="X74" i="3"/>
  <c r="AJ64" i="3"/>
  <c r="AA64" i="15" s="1"/>
  <c r="AO64" i="15" s="1"/>
  <c r="AQ9" i="40"/>
  <c r="AJ72" i="3"/>
  <c r="AQ17" i="40"/>
  <c r="E50" i="30"/>
  <c r="I50" i="30" s="1"/>
  <c r="D51" i="30"/>
  <c r="H50" i="30"/>
  <c r="AR12" i="39"/>
  <c r="AR30" i="39" s="1"/>
  <c r="AR48" i="39" s="1"/>
  <c r="AR84" i="39" s="1"/>
  <c r="AT72" i="40"/>
  <c r="AT108" i="40" s="1"/>
  <c r="AS35" i="22"/>
  <c r="AY70" i="3"/>
  <c r="Y70" i="3"/>
  <c r="AR31" i="22"/>
  <c r="AX66" i="3"/>
  <c r="X66" i="3"/>
  <c r="AO73" i="40"/>
  <c r="AO109" i="40" s="1"/>
  <c r="AP202" i="14"/>
  <c r="AE49" i="38"/>
  <c r="AO204" i="14"/>
  <c r="AO202" i="14"/>
  <c r="AR119" i="37"/>
  <c r="AR122" i="37" s="1"/>
  <c r="AF25" i="38"/>
  <c r="AG35" i="8" s="1"/>
  <c r="AQ20" i="37"/>
  <c r="AR34" i="37" s="1"/>
  <c r="AR39" i="8" s="1"/>
  <c r="E48" i="52"/>
  <c r="AR83" i="37"/>
  <c r="AR86" i="37" s="1"/>
  <c r="AN206" i="14"/>
  <c r="AR219" i="37"/>
  <c r="AR222" i="37" s="1"/>
  <c r="AR15" i="27"/>
  <c r="AQ10" i="8" s="1"/>
  <c r="AQ210" i="37"/>
  <c r="AQ213" i="37" s="1"/>
  <c r="AQ23" i="37"/>
  <c r="AR28" i="37" s="1"/>
  <c r="AR38" i="8" s="1"/>
  <c r="H51" i="46"/>
  <c r="J51" i="46" s="1"/>
  <c r="G51" i="46"/>
  <c r="M50" i="46"/>
  <c r="L50" i="46"/>
  <c r="AP204" i="14"/>
  <c r="AN196" i="14"/>
  <c r="F53" i="46"/>
  <c r="A52" i="46"/>
  <c r="F56" i="32"/>
  <c r="G55" i="32"/>
  <c r="G52" i="31"/>
  <c r="F53" i="31"/>
  <c r="AQ112" i="27"/>
  <c r="AP42" i="8" s="1"/>
  <c r="AF49" i="38"/>
  <c r="AE25" i="38"/>
  <c r="AF35" i="8" s="1"/>
  <c r="AT101" i="37"/>
  <c r="AT104" i="37" s="1"/>
  <c r="AR27" i="27"/>
  <c r="AQ12" i="8" s="1"/>
  <c r="AQ24" i="37"/>
  <c r="AR35" i="37" s="1"/>
  <c r="AR40" i="8" s="1"/>
  <c r="G53" i="30"/>
  <c r="F54" i="30"/>
  <c r="AP22" i="37"/>
  <c r="AP37" i="8" s="1"/>
  <c r="AP36" i="8" s="1"/>
  <c r="AQ63" i="27"/>
  <c r="AO182" i="14"/>
  <c r="AU110" i="37"/>
  <c r="AU113" i="37" s="1"/>
  <c r="AS165" i="37"/>
  <c r="AS168" i="37" s="1"/>
  <c r="AT65" i="37"/>
  <c r="AT68" i="37" s="1"/>
  <c r="AR201" i="37"/>
  <c r="AR204" i="37" s="1"/>
  <c r="AQ138" i="37"/>
  <c r="AQ141" i="37" s="1"/>
  <c r="AS92" i="37"/>
  <c r="AS95" i="37" s="1"/>
  <c r="AT7" i="37"/>
  <c r="L53" i="5"/>
  <c r="AR20" i="38"/>
  <c r="AS12" i="37"/>
  <c r="AS15" i="37"/>
  <c r="K63" i="5"/>
  <c r="AT14" i="37"/>
  <c r="L62" i="5"/>
  <c r="AT16" i="37"/>
  <c r="L64" i="5"/>
  <c r="AS8" i="37"/>
  <c r="K54" i="5"/>
  <c r="AS10" i="37"/>
  <c r="K56" i="5"/>
  <c r="AT11" i="37"/>
  <c r="L57" i="5"/>
  <c r="AT9" i="37"/>
  <c r="L55" i="5"/>
  <c r="AP213" i="14"/>
  <c r="AP209" i="14"/>
  <c r="AP215" i="14"/>
  <c r="AP211" i="14"/>
  <c r="AH21" i="38"/>
  <c r="L50" i="5"/>
  <c r="AI13" i="37"/>
  <c r="AI17" i="37" s="1"/>
  <c r="AH19" i="38" s="1"/>
  <c r="AQ79" i="27"/>
  <c r="AQ77" i="27"/>
  <c r="AQ71" i="27"/>
  <c r="AQ72" i="27" s="1"/>
  <c r="AS121" i="37"/>
  <c r="AS120" i="37"/>
  <c r="AS118" i="37"/>
  <c r="AS117" i="37"/>
  <c r="AT116" i="37"/>
  <c r="AN224" i="14"/>
  <c r="AN223" i="14" s="1"/>
  <c r="AN79" i="14"/>
  <c r="AN100" i="14" s="1"/>
  <c r="AH72" i="38"/>
  <c r="AH73" i="38" s="1"/>
  <c r="AH74" i="38" s="1"/>
  <c r="E9" i="9"/>
  <c r="AM244" i="14"/>
  <c r="AK132" i="27"/>
  <c r="AK131" i="27" s="1"/>
  <c r="AK148" i="27"/>
  <c r="AK115" i="27" s="1"/>
  <c r="M45" i="5" s="1"/>
  <c r="M44" i="5" s="1"/>
  <c r="AK140" i="27"/>
  <c r="AK141" i="27" s="1"/>
  <c r="AK108" i="27" s="1"/>
  <c r="AN199" i="14"/>
  <c r="AT167" i="37"/>
  <c r="AT166" i="37"/>
  <c r="AT164" i="37"/>
  <c r="AT163" i="37"/>
  <c r="AU162" i="37"/>
  <c r="AU169" i="37" s="1"/>
  <c r="AV76" i="37"/>
  <c r="AV75" i="37"/>
  <c r="AV73" i="37"/>
  <c r="AV72" i="37"/>
  <c r="AW71" i="37"/>
  <c r="AW78" i="37" s="1"/>
  <c r="AN158" i="14"/>
  <c r="AO239" i="14"/>
  <c r="AO237" i="14"/>
  <c r="AO235" i="14"/>
  <c r="AO233" i="14"/>
  <c r="AO159" i="14"/>
  <c r="AO231" i="14"/>
  <c r="AO86" i="14"/>
  <c r="AP39" i="14"/>
  <c r="AP87" i="14"/>
  <c r="AP233" i="14"/>
  <c r="AP161" i="14"/>
  <c r="AQ185" i="14" s="1"/>
  <c r="AQ209" i="14" s="1"/>
  <c r="AP235" i="14"/>
  <c r="AP163" i="14"/>
  <c r="AQ187" i="14" s="1"/>
  <c r="AQ211" i="14" s="1"/>
  <c r="AP237" i="14"/>
  <c r="AP165" i="14"/>
  <c r="AQ189" i="14" s="1"/>
  <c r="AQ213" i="14" s="1"/>
  <c r="AP239" i="14"/>
  <c r="AP167" i="14"/>
  <c r="AQ191" i="14" s="1"/>
  <c r="AQ215" i="14" s="1"/>
  <c r="AQ49" i="14"/>
  <c r="AQ96" i="14" s="1"/>
  <c r="AQ48" i="14"/>
  <c r="AQ95" i="14" s="1"/>
  <c r="AQ47" i="14"/>
  <c r="AQ94" i="14" s="1"/>
  <c r="AQ46" i="14"/>
  <c r="AQ93" i="14" s="1"/>
  <c r="AQ45" i="14"/>
  <c r="AQ92" i="14" s="1"/>
  <c r="AQ44" i="14"/>
  <c r="AQ91" i="14" s="1"/>
  <c r="AQ43" i="14"/>
  <c r="AQ90" i="14" s="1"/>
  <c r="AQ42" i="14"/>
  <c r="AQ89" i="14" s="1"/>
  <c r="AQ41" i="14"/>
  <c r="AQ88" i="14" s="1"/>
  <c r="AQ40" i="14"/>
  <c r="AQ38" i="14"/>
  <c r="AQ37" i="14"/>
  <c r="AQ84" i="14" s="1"/>
  <c r="AQ36" i="14"/>
  <c r="AQ35" i="14"/>
  <c r="AQ82" i="14" s="1"/>
  <c r="AQ34" i="14"/>
  <c r="AR31" i="14"/>
  <c r="AP82" i="14"/>
  <c r="AP84" i="14"/>
  <c r="AE62" i="38"/>
  <c r="AE59" i="38"/>
  <c r="AE68" i="38"/>
  <c r="AE70" i="38" s="1"/>
  <c r="AE80" i="38"/>
  <c r="AE77" i="38"/>
  <c r="AF19" i="8" s="1"/>
  <c r="AF21" i="8" s="1"/>
  <c r="AU103" i="37"/>
  <c r="AU99" i="37"/>
  <c r="AV98" i="37"/>
  <c r="AU102" i="37"/>
  <c r="AU100" i="37"/>
  <c r="AT58" i="37"/>
  <c r="AT57" i="37"/>
  <c r="AT55" i="37"/>
  <c r="AT54" i="37"/>
  <c r="AU53" i="37"/>
  <c r="AU60" i="37" s="1"/>
  <c r="AN92" i="27"/>
  <c r="AN91" i="27" s="1"/>
  <c r="AO208" i="14"/>
  <c r="AO206" i="14" s="1"/>
  <c r="AP45" i="8"/>
  <c r="AP44" i="8"/>
  <c r="AP48" i="8"/>
  <c r="AT130" i="37"/>
  <c r="AT129" i="37"/>
  <c r="AT127" i="37"/>
  <c r="AT126" i="37"/>
  <c r="AU125" i="37"/>
  <c r="AP86" i="27"/>
  <c r="AP80" i="27"/>
  <c r="AP81" i="27" s="1"/>
  <c r="AP88" i="27"/>
  <c r="AS150" i="27"/>
  <c r="AS61" i="27"/>
  <c r="AS43" i="27"/>
  <c r="AS52" i="27" s="1"/>
  <c r="AS34" i="27"/>
  <c r="AS32" i="27"/>
  <c r="AS31" i="27"/>
  <c r="AS30" i="27"/>
  <c r="AS29" i="27"/>
  <c r="AS28" i="27"/>
  <c r="AS26" i="27"/>
  <c r="AS25" i="27"/>
  <c r="AS24" i="27"/>
  <c r="AS23" i="27"/>
  <c r="AS22" i="27"/>
  <c r="AS20" i="27"/>
  <c r="AS19" i="27"/>
  <c r="AS18" i="27"/>
  <c r="AS17" i="27"/>
  <c r="AS16" i="27"/>
  <c r="AS14" i="27"/>
  <c r="AS13" i="27"/>
  <c r="AS12" i="27"/>
  <c r="AS11" i="27"/>
  <c r="AS10" i="27"/>
  <c r="AT7" i="27"/>
  <c r="AO175" i="14"/>
  <c r="AO201" i="14"/>
  <c r="AC94" i="38"/>
  <c r="AC91" i="38"/>
  <c r="AQ50" i="37"/>
  <c r="AO83" i="27"/>
  <c r="AO82" i="27" s="1"/>
  <c r="AO97" i="27"/>
  <c r="AO95" i="27"/>
  <c r="AO89" i="27"/>
  <c r="AO90" i="27" s="1"/>
  <c r="AR140" i="37"/>
  <c r="AR139" i="37"/>
  <c r="AS135" i="37"/>
  <c r="AS142" i="37" s="1"/>
  <c r="AR137" i="37"/>
  <c r="AR136" i="37"/>
  <c r="AS55" i="14"/>
  <c r="AS73" i="14"/>
  <c r="AS72" i="14"/>
  <c r="AS71" i="14"/>
  <c r="AS70" i="14"/>
  <c r="AS69" i="14"/>
  <c r="AS68" i="14"/>
  <c r="AS67" i="14"/>
  <c r="AS66" i="14"/>
  <c r="AS65" i="14"/>
  <c r="AS62" i="14"/>
  <c r="AS61" i="14"/>
  <c r="AS60" i="14"/>
  <c r="AS59" i="14"/>
  <c r="AS58" i="14"/>
  <c r="AS57" i="14"/>
  <c r="AT6" i="14"/>
  <c r="AQ109" i="14"/>
  <c r="AQ133" i="14" s="1"/>
  <c r="AQ107" i="14"/>
  <c r="AQ131" i="14" s="1"/>
  <c r="AQ105" i="14"/>
  <c r="AQ129" i="14" s="1"/>
  <c r="AR102" i="14"/>
  <c r="AQ108" i="14"/>
  <c r="AQ132" i="14" s="1"/>
  <c r="AQ106" i="14"/>
  <c r="AQ130" i="14" s="1"/>
  <c r="AU183" i="37"/>
  <c r="AU186" i="37" s="1"/>
  <c r="AV185" i="37"/>
  <c r="AV184" i="37"/>
  <c r="AV182" i="37"/>
  <c r="AV181" i="37"/>
  <c r="AW180" i="37"/>
  <c r="AW187" i="37" s="1"/>
  <c r="AR192" i="37"/>
  <c r="AR195" i="37" s="1"/>
  <c r="AS194" i="37"/>
  <c r="AS193" i="37"/>
  <c r="AS191" i="37"/>
  <c r="AS190" i="37"/>
  <c r="AT189" i="37"/>
  <c r="AP216" i="14"/>
  <c r="AP214" i="14"/>
  <c r="AP212" i="14"/>
  <c r="AP210" i="14"/>
  <c r="AO160" i="14"/>
  <c r="AP184" i="14" s="1"/>
  <c r="AP232" i="14" s="1"/>
  <c r="AO229" i="14"/>
  <c r="AO227" i="14"/>
  <c r="AO153" i="14"/>
  <c r="AP177" i="14" s="1"/>
  <c r="AO225" i="14"/>
  <c r="AR156" i="37"/>
  <c r="AR159" i="37" s="1"/>
  <c r="AS158" i="37"/>
  <c r="AS157" i="37"/>
  <c r="AS155" i="37"/>
  <c r="AS154" i="37"/>
  <c r="AT153" i="37"/>
  <c r="AT160" i="37" s="1"/>
  <c r="AJ143" i="27"/>
  <c r="AJ110" i="27" s="1"/>
  <c r="AG22" i="38"/>
  <c r="AG24" i="38" s="1"/>
  <c r="AG32" i="38" s="1"/>
  <c r="AG34" i="38" s="1"/>
  <c r="AI69" i="38"/>
  <c r="AI66" i="38"/>
  <c r="AI71" i="38" s="1"/>
  <c r="AJ67" i="38"/>
  <c r="AB94" i="38"/>
  <c r="AB91" i="38"/>
  <c r="AT174" i="37"/>
  <c r="AT177" i="37" s="1"/>
  <c r="AU176" i="37"/>
  <c r="AU175" i="37"/>
  <c r="AU173" i="37"/>
  <c r="AU172" i="37"/>
  <c r="AV171" i="37"/>
  <c r="AV178" i="37" s="1"/>
  <c r="AV112" i="37"/>
  <c r="AV111" i="37"/>
  <c r="AV109" i="37"/>
  <c r="AV108" i="37"/>
  <c r="AW107" i="37"/>
  <c r="AP42" i="38"/>
  <c r="AO41" i="38"/>
  <c r="P61" i="17"/>
  <c r="AC61" i="17"/>
  <c r="AU74" i="37"/>
  <c r="AU77" i="37" s="1"/>
  <c r="AN230" i="14"/>
  <c r="AP162" i="14"/>
  <c r="AQ186" i="14" s="1"/>
  <c r="AQ210" i="14" s="1"/>
  <c r="AP234" i="14"/>
  <c r="AP164" i="14"/>
  <c r="AQ188" i="14" s="1"/>
  <c r="AQ212" i="14" s="1"/>
  <c r="AP236" i="14"/>
  <c r="AP166" i="14"/>
  <c r="AQ190" i="14" s="1"/>
  <c r="AQ214" i="14" s="1"/>
  <c r="AP238" i="14"/>
  <c r="AP168" i="14"/>
  <c r="AQ192" i="14" s="1"/>
  <c r="AQ216" i="14" s="1"/>
  <c r="AP240" i="14"/>
  <c r="AP33" i="14"/>
  <c r="AP81" i="14"/>
  <c r="AP227" i="14"/>
  <c r="AP155" i="14"/>
  <c r="AQ179" i="14" s="1"/>
  <c r="AQ203" i="14" s="1"/>
  <c r="AP229" i="14"/>
  <c r="AP157" i="14"/>
  <c r="AQ181" i="14" s="1"/>
  <c r="AQ205" i="14" s="1"/>
  <c r="AU67" i="37"/>
  <c r="AU66" i="37"/>
  <c r="AU64" i="37"/>
  <c r="AU63" i="37"/>
  <c r="AV62" i="37"/>
  <c r="AV69" i="37" s="1"/>
  <c r="AS56" i="37"/>
  <c r="AS59" i="37" s="1"/>
  <c r="AN106" i="27"/>
  <c r="AN117" i="27" s="1"/>
  <c r="AN104" i="27"/>
  <c r="AN41" i="27" s="1"/>
  <c r="AN98" i="27"/>
  <c r="AN99" i="27" s="1"/>
  <c r="AS85" i="37"/>
  <c r="AS84" i="37"/>
  <c r="AS82" i="37"/>
  <c r="AS81" i="37"/>
  <c r="AT80" i="37"/>
  <c r="AS221" i="37"/>
  <c r="AS220" i="37"/>
  <c r="AS218" i="37"/>
  <c r="AS217" i="37"/>
  <c r="AT216" i="37"/>
  <c r="AQ79" i="8"/>
  <c r="AR78" i="8"/>
  <c r="AS128" i="37"/>
  <c r="AS131" i="37" s="1"/>
  <c r="AQ155" i="27"/>
  <c r="AQ161" i="27"/>
  <c r="AQ158" i="27"/>
  <c r="AQ164" i="27"/>
  <c r="AQ153" i="27" s="1"/>
  <c r="AP12" i="8"/>
  <c r="AP10" i="8"/>
  <c r="AR147" i="27"/>
  <c r="AR146" i="27"/>
  <c r="AR145" i="27"/>
  <c r="AR144" i="27"/>
  <c r="AR136" i="27"/>
  <c r="AR135" i="27"/>
  <c r="AR134" i="27"/>
  <c r="AR133" i="27"/>
  <c r="AR103" i="27"/>
  <c r="AR102" i="27"/>
  <c r="AR94" i="27"/>
  <c r="AR93" i="27"/>
  <c r="AR85" i="27"/>
  <c r="AR84" i="27"/>
  <c r="AR76" i="27"/>
  <c r="AR75" i="27"/>
  <c r="AR68" i="27"/>
  <c r="AR67" i="27"/>
  <c r="AR66" i="27"/>
  <c r="AR62" i="27"/>
  <c r="AR70" i="27"/>
  <c r="AR123" i="27"/>
  <c r="AR9" i="27"/>
  <c r="AR21" i="27"/>
  <c r="AR162" i="27"/>
  <c r="AR160" i="27"/>
  <c r="AR156" i="27"/>
  <c r="AR154" i="27"/>
  <c r="AR169" i="27"/>
  <c r="AR168" i="27"/>
  <c r="AR167" i="27"/>
  <c r="AR166" i="27"/>
  <c r="AR165" i="27"/>
  <c r="AR159" i="27"/>
  <c r="AR157" i="27"/>
  <c r="AR212" i="37"/>
  <c r="AR211" i="37"/>
  <c r="AR209" i="37"/>
  <c r="AR208" i="37"/>
  <c r="AS207" i="37"/>
  <c r="AS203" i="37"/>
  <c r="AS202" i="37"/>
  <c r="AS200" i="37"/>
  <c r="AS199" i="37"/>
  <c r="AT198" i="37"/>
  <c r="AQ21" i="37"/>
  <c r="AS49" i="37"/>
  <c r="AS48" i="37"/>
  <c r="AS46" i="37"/>
  <c r="AS45" i="37"/>
  <c r="AT44" i="37"/>
  <c r="AT51" i="37" s="1"/>
  <c r="AR47" i="37"/>
  <c r="AM101" i="27"/>
  <c r="AM100" i="27" s="1"/>
  <c r="AM128" i="27"/>
  <c r="AM118" i="27"/>
  <c r="AM126" i="27"/>
  <c r="AP110" i="14"/>
  <c r="AP136" i="14"/>
  <c r="AP134" i="14" s="1"/>
  <c r="E30" i="11"/>
  <c r="E16" i="11"/>
  <c r="AK121" i="27"/>
  <c r="AK120" i="27" s="1"/>
  <c r="AL121" i="27"/>
  <c r="AN15" i="8"/>
  <c r="AP152" i="27"/>
  <c r="AU147" i="37"/>
  <c r="AU150" i="37" s="1"/>
  <c r="AV149" i="37"/>
  <c r="AV148" i="37"/>
  <c r="AV146" i="37"/>
  <c r="AV145" i="37"/>
  <c r="AW144" i="37"/>
  <c r="AW151" i="37" s="1"/>
  <c r="AO240" i="14"/>
  <c r="AO238" i="14"/>
  <c r="AO236" i="14"/>
  <c r="AO234" i="14"/>
  <c r="AO232" i="14"/>
  <c r="AP205" i="14"/>
  <c r="AP203" i="14"/>
  <c r="AO32" i="14"/>
  <c r="AO53" i="14" s="1"/>
  <c r="AO80" i="14"/>
  <c r="AI143" i="27"/>
  <c r="AI110" i="27" s="1"/>
  <c r="AI108" i="27"/>
  <c r="O61" i="15"/>
  <c r="AB61" i="15"/>
  <c r="AT94" i="37"/>
  <c r="AT93" i="37"/>
  <c r="AT91" i="37"/>
  <c r="AT90" i="37"/>
  <c r="AU89" i="37"/>
  <c r="AS26" i="37"/>
  <c r="AT27" i="37"/>
  <c r="AL137" i="27"/>
  <c r="AL129" i="27"/>
  <c r="AL130" i="27" s="1"/>
  <c r="AL139" i="27"/>
  <c r="G49" i="35"/>
  <c r="H49" i="35"/>
  <c r="AL31" i="38"/>
  <c r="J48" i="35"/>
  <c r="AP122" i="27"/>
  <c r="AO111" i="27"/>
  <c r="M47" i="35"/>
  <c r="AO125" i="27" s="1"/>
  <c r="AO114" i="27" s="1"/>
  <c r="AN32" i="8" s="1"/>
  <c r="AN30" i="8" s="1"/>
  <c r="L47" i="35"/>
  <c r="AO124" i="27" s="1"/>
  <c r="AO113" i="27" s="1"/>
  <c r="F51" i="35"/>
  <c r="A50" i="35"/>
  <c r="AP171" i="40" l="1"/>
  <c r="AP189" i="40" s="1"/>
  <c r="AP35" i="27"/>
  <c r="AO14" i="8"/>
  <c r="AO13" i="8" s="1"/>
  <c r="AQ53" i="27"/>
  <c r="AN94" i="40"/>
  <c r="AO81" i="40"/>
  <c r="AO99" i="40" s="1"/>
  <c r="AP82" i="40"/>
  <c r="AP100" i="40" s="1"/>
  <c r="AR58" i="27"/>
  <c r="AR40" i="27" s="1"/>
  <c r="AQ41" i="8" s="1"/>
  <c r="AF74" i="27"/>
  <c r="AF73" i="27" s="1"/>
  <c r="F50" i="29"/>
  <c r="G49" i="29"/>
  <c r="AE64" i="27"/>
  <c r="AE55" i="27" s="1"/>
  <c r="AE37" i="27" s="1"/>
  <c r="AE56" i="27"/>
  <c r="AE38" i="27" s="1"/>
  <c r="AQ39" i="27"/>
  <c r="AR57" i="27"/>
  <c r="AQ31" i="8" s="1"/>
  <c r="AF65" i="27"/>
  <c r="AQ54" i="27"/>
  <c r="AQ36" i="27" s="1"/>
  <c r="AQ152" i="40"/>
  <c r="AQ170" i="40" s="1"/>
  <c r="AQ188" i="40" s="1"/>
  <c r="AR45" i="22"/>
  <c r="AR60" i="22" s="1"/>
  <c r="G49" i="28"/>
  <c r="F50" i="28" s="1"/>
  <c r="C47" i="11"/>
  <c r="C48" i="11" s="1"/>
  <c r="J50" i="28"/>
  <c r="J50" i="29"/>
  <c r="C49" i="9"/>
  <c r="C12" i="9"/>
  <c r="C8" i="9" s="1"/>
  <c r="AX65" i="18"/>
  <c r="AX80" i="18" s="1"/>
  <c r="AQ80" i="39"/>
  <c r="AS62" i="39"/>
  <c r="AO148" i="40"/>
  <c r="AO151" i="40"/>
  <c r="AP169" i="40"/>
  <c r="AP166" i="40"/>
  <c r="AM58" i="39"/>
  <c r="AN61" i="39"/>
  <c r="AM97" i="39"/>
  <c r="AM112" i="39" s="1"/>
  <c r="AL33" i="8" s="1"/>
  <c r="AM76" i="39"/>
  <c r="AQ60" i="22"/>
  <c r="AQ81" i="22"/>
  <c r="AQ96" i="22" s="1"/>
  <c r="AN97" i="40"/>
  <c r="AN112" i="40" s="1"/>
  <c r="AP98" i="40"/>
  <c r="AO79" i="40"/>
  <c r="AW88" i="39"/>
  <c r="AV88" i="39"/>
  <c r="AR82" i="39"/>
  <c r="AR80" i="39"/>
  <c r="D24" i="9"/>
  <c r="D71" i="9" s="1"/>
  <c r="D73" i="9" s="1"/>
  <c r="D74" i="9" s="1"/>
  <c r="D75" i="9" s="1"/>
  <c r="AP41" i="37"/>
  <c r="E41" i="11"/>
  <c r="AN46" i="38"/>
  <c r="J50" i="30"/>
  <c r="AP67" i="40"/>
  <c r="AP103" i="40" s="1"/>
  <c r="AQ39" i="37"/>
  <c r="AD94" i="38"/>
  <c r="AQ66" i="40"/>
  <c r="AQ102" i="40" s="1"/>
  <c r="AR113" i="14"/>
  <c r="AR137" i="14" s="1"/>
  <c r="AR115" i="14"/>
  <c r="AR139" i="14" s="1"/>
  <c r="AR116" i="14"/>
  <c r="AR140" i="14" s="1"/>
  <c r="AR117" i="14"/>
  <c r="AR141" i="14" s="1"/>
  <c r="AR114" i="14"/>
  <c r="AR138" i="14" s="1"/>
  <c r="AR118" i="14"/>
  <c r="AR142" i="14" s="1"/>
  <c r="AR112" i="14"/>
  <c r="AR119" i="14"/>
  <c r="AR143" i="14" s="1"/>
  <c r="AR120" i="14"/>
  <c r="AR144" i="14" s="1"/>
  <c r="AR21" i="37"/>
  <c r="AR161" i="27"/>
  <c r="AQ40" i="37"/>
  <c r="AR36" i="37"/>
  <c r="J50" i="32"/>
  <c r="AQ31" i="37"/>
  <c r="AP25" i="37"/>
  <c r="J50" i="31"/>
  <c r="AO199" i="14"/>
  <c r="AO220" i="14" s="1"/>
  <c r="AG59" i="38"/>
  <c r="AG49" i="38"/>
  <c r="AG77" i="38"/>
  <c r="AH19" i="8" s="1"/>
  <c r="AH21" i="8" s="1"/>
  <c r="AG80" i="38"/>
  <c r="AH43" i="8" s="1"/>
  <c r="AQ64" i="40"/>
  <c r="AN43" i="39"/>
  <c r="AM79" i="39"/>
  <c r="AM94" i="39" s="1"/>
  <c r="AG68" i="38"/>
  <c r="AG70" i="38" s="1"/>
  <c r="AH43" i="38"/>
  <c r="AH54" i="38" s="1"/>
  <c r="AH77" i="38" s="1"/>
  <c r="AI19" i="8" s="1"/>
  <c r="AI21" i="8" s="1"/>
  <c r="AK107" i="27"/>
  <c r="AJ27" i="8" s="1"/>
  <c r="AJ24" i="8" s="1"/>
  <c r="AQ22" i="37"/>
  <c r="AQ37" i="8" s="1"/>
  <c r="AQ36" i="8" s="1"/>
  <c r="AN37" i="38"/>
  <c r="AU72" i="40"/>
  <c r="AU108" i="40" s="1"/>
  <c r="AQ69" i="40"/>
  <c r="AQ105" i="40" s="1"/>
  <c r="AQ68" i="40"/>
  <c r="AQ104" i="40" s="1"/>
  <c r="AP63" i="40"/>
  <c r="AP61" i="40"/>
  <c r="F55" i="8"/>
  <c r="F57" i="8" s="1"/>
  <c r="Z46" i="8"/>
  <c r="Z51" i="8" s="1"/>
  <c r="Z53" i="8" s="1"/>
  <c r="T46" i="8"/>
  <c r="T51" i="8" s="1"/>
  <c r="T53" i="8" s="1"/>
  <c r="Q46" i="8"/>
  <c r="Q51" i="8" s="1"/>
  <c r="Q53" i="8" s="1"/>
  <c r="V46" i="8"/>
  <c r="Y46" i="8"/>
  <c r="Y51" i="8" s="1"/>
  <c r="Y53" i="8" s="1"/>
  <c r="P46" i="8"/>
  <c r="AA46" i="8"/>
  <c r="AA51" i="8" s="1"/>
  <c r="AA53" i="8" s="1"/>
  <c r="R46" i="8"/>
  <c r="R51" i="8" s="1"/>
  <c r="R53" i="8" s="1"/>
  <c r="W46" i="8"/>
  <c r="W51" i="8" s="1"/>
  <c r="W53" i="8" s="1"/>
  <c r="X46" i="8"/>
  <c r="X51" i="8" s="1"/>
  <c r="X53" i="8" s="1"/>
  <c r="S46" i="8"/>
  <c r="S51" i="8" s="1"/>
  <c r="S53" i="8" s="1"/>
  <c r="U46" i="8"/>
  <c r="U51" i="8" s="1"/>
  <c r="U53" i="8" s="1"/>
  <c r="AP148" i="40"/>
  <c r="AS15" i="40"/>
  <c r="AL70" i="3"/>
  <c r="AC70" i="15" s="1"/>
  <c r="AQ70" i="15" s="1"/>
  <c r="AT15" i="39" s="1"/>
  <c r="AT33" i="39" s="1"/>
  <c r="AT51" i="39" s="1"/>
  <c r="E51" i="30"/>
  <c r="I51" i="30" s="1"/>
  <c r="D52" i="30"/>
  <c r="H51" i="30"/>
  <c r="AQ35" i="40"/>
  <c r="AQ143" i="40" s="1"/>
  <c r="AQ27" i="40"/>
  <c r="AQ135" i="40" s="1"/>
  <c r="AQ153" i="40" s="1"/>
  <c r="AQ171" i="40" s="1"/>
  <c r="AQ189" i="40" s="1"/>
  <c r="AY61" i="18"/>
  <c r="M76" i="3"/>
  <c r="AV36" i="40"/>
  <c r="AV144" i="40" s="1"/>
  <c r="A52" i="45"/>
  <c r="F53" i="45"/>
  <c r="AJ77" i="3"/>
  <c r="AA62" i="15"/>
  <c r="AS8" i="40"/>
  <c r="AL63" i="3"/>
  <c r="AC63" i="15" s="1"/>
  <c r="AQ63" i="15" s="1"/>
  <c r="AT8" i="39" s="1"/>
  <c r="AT26" i="39" s="1"/>
  <c r="AT44" i="39" s="1"/>
  <c r="AW16" i="40"/>
  <c r="AP71" i="3"/>
  <c r="AG71" i="15" s="1"/>
  <c r="AU71" i="15" s="1"/>
  <c r="E51" i="29"/>
  <c r="I51" i="29" s="1"/>
  <c r="D52" i="29"/>
  <c r="H51" i="29"/>
  <c r="AT30" i="22"/>
  <c r="AT48" i="22" s="1"/>
  <c r="AT84" i="22" s="1"/>
  <c r="AZ65" i="3"/>
  <c r="Z65" i="3"/>
  <c r="AP71" i="40"/>
  <c r="AP107" i="40" s="1"/>
  <c r="AS9" i="22"/>
  <c r="O77" i="15"/>
  <c r="AA66" i="15"/>
  <c r="AO66" i="15" s="1"/>
  <c r="AU74" i="40"/>
  <c r="AU110" i="40" s="1"/>
  <c r="AU70" i="40"/>
  <c r="AU106" i="40" s="1"/>
  <c r="AS37" i="22"/>
  <c r="AY72" i="3"/>
  <c r="Y72" i="3"/>
  <c r="AR13" i="40"/>
  <c r="AK68" i="3"/>
  <c r="AB68" i="15" s="1"/>
  <c r="AP68" i="15" s="1"/>
  <c r="AS13" i="39" s="1"/>
  <c r="AS31" i="39" s="1"/>
  <c r="AS49" i="39" s="1"/>
  <c r="AZ54" i="18"/>
  <c r="N69" i="3"/>
  <c r="AQ37" i="40"/>
  <c r="AQ145" i="40" s="1"/>
  <c r="AX62" i="18"/>
  <c r="AY47" i="18"/>
  <c r="M62" i="3"/>
  <c r="AR30" i="40"/>
  <c r="AR138" i="40" s="1"/>
  <c r="AB63" i="15"/>
  <c r="AP63" i="15" s="1"/>
  <c r="AW20" i="39"/>
  <c r="AW38" i="39" s="1"/>
  <c r="AW56" i="39" s="1"/>
  <c r="AW92" i="39" s="1"/>
  <c r="AP75" i="40"/>
  <c r="AP111" i="40" s="1"/>
  <c r="AY51" i="18"/>
  <c r="M66" i="3"/>
  <c r="D54" i="45"/>
  <c r="E53" i="45"/>
  <c r="I53" i="45" s="1"/>
  <c r="AZ55" i="18"/>
  <c r="N70" i="3"/>
  <c r="D55" i="35"/>
  <c r="E54" i="35"/>
  <c r="I54" i="35" s="1"/>
  <c r="AA68" i="15"/>
  <c r="AO68" i="15" s="1"/>
  <c r="AB69" i="15"/>
  <c r="AP69" i="15" s="1"/>
  <c r="AS39" i="22"/>
  <c r="AY74" i="3"/>
  <c r="Y74" i="3"/>
  <c r="AR21" i="40"/>
  <c r="AK76" i="3"/>
  <c r="E51" i="31"/>
  <c r="I51" i="31" s="1"/>
  <c r="D52" i="31"/>
  <c r="H51" i="31"/>
  <c r="AT32" i="22"/>
  <c r="AZ67" i="3"/>
  <c r="Z67" i="3"/>
  <c r="AT28" i="22"/>
  <c r="AT46" i="22" s="1"/>
  <c r="AT82" i="22" s="1"/>
  <c r="AZ63" i="3"/>
  <c r="Z63" i="3"/>
  <c r="AX40" i="22"/>
  <c r="BD75" i="3"/>
  <c r="AD75" i="3"/>
  <c r="AX36" i="22"/>
  <c r="BD71" i="3"/>
  <c r="AD71" i="3"/>
  <c r="AR24" i="22"/>
  <c r="E52" i="46"/>
  <c r="I52" i="46" s="1"/>
  <c r="D53" i="46"/>
  <c r="AV18" i="39"/>
  <c r="AV36" i="39" s="1"/>
  <c r="AV54" i="39" s="1"/>
  <c r="AV90" i="39" s="1"/>
  <c r="AR17" i="40"/>
  <c r="AK72" i="3"/>
  <c r="AB72" i="15" s="1"/>
  <c r="AP72" i="15" s="1"/>
  <c r="AS17" i="39" s="1"/>
  <c r="AS35" i="39" s="1"/>
  <c r="AS53" i="39" s="1"/>
  <c r="AY49" i="18"/>
  <c r="AY67" i="18" s="1"/>
  <c r="M64" i="3"/>
  <c r="AY53" i="18"/>
  <c r="M68" i="3"/>
  <c r="BE58" i="18"/>
  <c r="R73" i="3"/>
  <c r="AR7" i="40"/>
  <c r="X77" i="3"/>
  <c r="AK62" i="3"/>
  <c r="AB65" i="15"/>
  <c r="AP65" i="15" s="1"/>
  <c r="AI72" i="38"/>
  <c r="AI73" i="38" s="1"/>
  <c r="AI74" i="38" s="1"/>
  <c r="AR11" i="40"/>
  <c r="AK66" i="3"/>
  <c r="AB66" i="15" s="1"/>
  <c r="AP66" i="15" s="1"/>
  <c r="AS11" i="39" s="1"/>
  <c r="AS29" i="39" s="1"/>
  <c r="AS47" i="39" s="1"/>
  <c r="AA72" i="15"/>
  <c r="AO72" i="15" s="1"/>
  <c r="AR9" i="39"/>
  <c r="AR27" i="39" s="1"/>
  <c r="AR45" i="39" s="1"/>
  <c r="AR81" i="39" s="1"/>
  <c r="AR19" i="40"/>
  <c r="AK74" i="3"/>
  <c r="AB74" i="15" s="1"/>
  <c r="AP74" i="15" s="1"/>
  <c r="AS19" i="39" s="1"/>
  <c r="AS37" i="39" s="1"/>
  <c r="AS55" i="39" s="1"/>
  <c r="AS41" i="22"/>
  <c r="AY76" i="3"/>
  <c r="Y76" i="3"/>
  <c r="G51" i="45"/>
  <c r="H51" i="45"/>
  <c r="J51" i="45" s="1"/>
  <c r="AQ22" i="40"/>
  <c r="AQ25" i="40"/>
  <c r="AQ133" i="40" s="1"/>
  <c r="AQ151" i="40" s="1"/>
  <c r="AS12" i="40"/>
  <c r="AL67" i="3"/>
  <c r="AC67" i="15" s="1"/>
  <c r="AQ67" i="15" s="1"/>
  <c r="AT12" i="39" s="1"/>
  <c r="AT30" i="39" s="1"/>
  <c r="AT48" i="39" s="1"/>
  <c r="AW20" i="40"/>
  <c r="AP75" i="3"/>
  <c r="AG75" i="15" s="1"/>
  <c r="AU75" i="15" s="1"/>
  <c r="AX20" i="39" s="1"/>
  <c r="AX38" i="39" s="1"/>
  <c r="AX56" i="39" s="1"/>
  <c r="AZ50" i="18"/>
  <c r="AZ68" i="18" s="1"/>
  <c r="N65" i="3"/>
  <c r="AX44" i="18"/>
  <c r="AY29" i="18"/>
  <c r="P62" i="15"/>
  <c r="AQ29" i="40"/>
  <c r="AQ137" i="40" s="1"/>
  <c r="AY57" i="18"/>
  <c r="M72" i="3"/>
  <c r="AR9" i="40"/>
  <c r="AK64" i="3"/>
  <c r="AB64" i="15" s="1"/>
  <c r="AP64" i="15" s="1"/>
  <c r="AS9" i="39" s="1"/>
  <c r="AS27" i="39" s="1"/>
  <c r="AS45" i="39" s="1"/>
  <c r="AT34" i="22"/>
  <c r="AZ69" i="3"/>
  <c r="Z69" i="3"/>
  <c r="AA74" i="15"/>
  <c r="AO74" i="15" s="1"/>
  <c r="AW18" i="40"/>
  <c r="AP73" i="3"/>
  <c r="AG73" i="15" s="1"/>
  <c r="AU73" i="15" s="1"/>
  <c r="AX18" i="39" s="1"/>
  <c r="AX36" i="39" s="1"/>
  <c r="AX54" i="39" s="1"/>
  <c r="E51" i="32"/>
  <c r="I51" i="32" s="1"/>
  <c r="D52" i="32"/>
  <c r="H51" i="32"/>
  <c r="AS27" i="22"/>
  <c r="AY62" i="3"/>
  <c r="Y62" i="3"/>
  <c r="L77" i="3"/>
  <c r="AB67" i="15"/>
  <c r="AP67" i="15" s="1"/>
  <c r="AR26" i="40"/>
  <c r="AR134" i="40" s="1"/>
  <c r="AV38" i="40"/>
  <c r="AV146" i="40" s="1"/>
  <c r="AS31" i="22"/>
  <c r="AY66" i="3"/>
  <c r="Y66" i="3"/>
  <c r="AT35" i="22"/>
  <c r="AZ70" i="3"/>
  <c r="Z70" i="3"/>
  <c r="AP40" i="40"/>
  <c r="Z77" i="15"/>
  <c r="AN62" i="15"/>
  <c r="AQ31" i="40"/>
  <c r="AQ139" i="40" s="1"/>
  <c r="AR32" i="40"/>
  <c r="AR140" i="40" s="1"/>
  <c r="AY59" i="18"/>
  <c r="M74" i="3"/>
  <c r="L50" i="45"/>
  <c r="M50" i="45"/>
  <c r="AP65" i="40"/>
  <c r="AP101" i="40" s="1"/>
  <c r="AZ52" i="18"/>
  <c r="N67" i="3"/>
  <c r="AZ48" i="18"/>
  <c r="AZ66" i="18" s="1"/>
  <c r="N63" i="3"/>
  <c r="BE60" i="18"/>
  <c r="R75" i="3"/>
  <c r="BE56" i="18"/>
  <c r="R71" i="3"/>
  <c r="AS10" i="40"/>
  <c r="AL65" i="3"/>
  <c r="AC65" i="15" s="1"/>
  <c r="AQ65" i="15" s="1"/>
  <c r="AT10" i="39" s="1"/>
  <c r="AT28" i="39" s="1"/>
  <c r="AT46" i="39" s="1"/>
  <c r="AP73" i="40"/>
  <c r="AP109" i="40" s="1"/>
  <c r="AM77" i="15"/>
  <c r="AP7" i="39"/>
  <c r="AR33" i="40"/>
  <c r="AR141" i="40" s="1"/>
  <c r="AQ62" i="40"/>
  <c r="AQ80" i="40" s="1"/>
  <c r="AS29" i="22"/>
  <c r="AS47" i="22" s="1"/>
  <c r="AS83" i="22" s="1"/>
  <c r="AY64" i="3"/>
  <c r="Y64" i="3"/>
  <c r="AS33" i="22"/>
  <c r="AY68" i="3"/>
  <c r="Y68" i="3"/>
  <c r="AS14" i="40"/>
  <c r="AL69" i="3"/>
  <c r="AC69" i="15" s="1"/>
  <c r="AQ69" i="15" s="1"/>
  <c r="AT14" i="39" s="1"/>
  <c r="AT32" i="39" s="1"/>
  <c r="AT50" i="39" s="1"/>
  <c r="E51" i="28"/>
  <c r="I51" i="28" s="1"/>
  <c r="D52" i="28"/>
  <c r="H51" i="28"/>
  <c r="AQ39" i="40"/>
  <c r="AQ147" i="40" s="1"/>
  <c r="AX38" i="22"/>
  <c r="BD73" i="3"/>
  <c r="AD73" i="3"/>
  <c r="AO22" i="39"/>
  <c r="AO25" i="39"/>
  <c r="AO40" i="39" s="1"/>
  <c r="AM33" i="38" s="1"/>
  <c r="AR15" i="39"/>
  <c r="AR33" i="39" s="1"/>
  <c r="AR51" i="39" s="1"/>
  <c r="AR87" i="39" s="1"/>
  <c r="AX77" i="3"/>
  <c r="AR42" i="22"/>
  <c r="AV34" i="40"/>
  <c r="AV142" i="40" s="1"/>
  <c r="AR28" i="40"/>
  <c r="AR136" i="40" s="1"/>
  <c r="AR154" i="40" s="1"/>
  <c r="AR172" i="40" s="1"/>
  <c r="AR190" i="40" s="1"/>
  <c r="AO76" i="40"/>
  <c r="AR24" i="37"/>
  <c r="AS35" i="37" s="1"/>
  <c r="AS40" i="8" s="1"/>
  <c r="L51" i="46"/>
  <c r="M51" i="46"/>
  <c r="AR112" i="27"/>
  <c r="AQ42" i="8" s="1"/>
  <c r="G52" i="46"/>
  <c r="H52" i="46"/>
  <c r="AN220" i="14"/>
  <c r="F54" i="46"/>
  <c r="A53" i="46"/>
  <c r="AT165" i="37"/>
  <c r="AT168" i="37" s="1"/>
  <c r="G54" i="30"/>
  <c r="F55" i="30"/>
  <c r="AV147" i="37"/>
  <c r="AV150" i="37" s="1"/>
  <c r="F57" i="32"/>
  <c r="G56" i="32"/>
  <c r="AR63" i="27"/>
  <c r="AJ142" i="27"/>
  <c r="AJ109" i="27" s="1"/>
  <c r="AO196" i="14"/>
  <c r="G53" i="31"/>
  <c r="F54" i="31"/>
  <c r="AR23" i="37"/>
  <c r="AR31" i="37" s="1"/>
  <c r="AS156" i="37"/>
  <c r="AS159" i="37" s="1"/>
  <c r="AP8" i="8"/>
  <c r="AR210" i="37"/>
  <c r="AR213" i="37" s="1"/>
  <c r="AS219" i="37"/>
  <c r="AS222" i="37" s="1"/>
  <c r="AU65" i="37"/>
  <c r="AU68" i="37" s="1"/>
  <c r="AR20" i="37"/>
  <c r="AS34" i="37" s="1"/>
  <c r="AS39" i="8" s="1"/>
  <c r="AS192" i="37"/>
  <c r="AS195" i="37" s="1"/>
  <c r="AU11" i="37"/>
  <c r="M57" i="5"/>
  <c r="AT10" i="37"/>
  <c r="L56" i="5"/>
  <c r="AT8" i="37"/>
  <c r="L54" i="5"/>
  <c r="AS20" i="38"/>
  <c r="AT12" i="37"/>
  <c r="AU7" i="37"/>
  <c r="M53" i="5"/>
  <c r="AU101" i="37"/>
  <c r="AU104" i="37" s="1"/>
  <c r="AU9" i="37"/>
  <c r="M55" i="5"/>
  <c r="AU16" i="37"/>
  <c r="M64" i="5"/>
  <c r="AU14" i="37"/>
  <c r="M62" i="5"/>
  <c r="AT15" i="37"/>
  <c r="L63" i="5"/>
  <c r="AE83" i="38"/>
  <c r="AJ13" i="37"/>
  <c r="AJ17" i="37" s="1"/>
  <c r="AI19" i="38" s="1"/>
  <c r="AI21" i="38"/>
  <c r="M50" i="5"/>
  <c r="AL148" i="27"/>
  <c r="AL115" i="27" s="1"/>
  <c r="N45" i="5" s="1"/>
  <c r="N44" i="5" s="1"/>
  <c r="AL140" i="27"/>
  <c r="AL141" i="27" s="1"/>
  <c r="AL108" i="27" s="1"/>
  <c r="AX144" i="37"/>
  <c r="AX151" i="37" s="1"/>
  <c r="AW149" i="37"/>
  <c r="AW148" i="37"/>
  <c r="AW146" i="37"/>
  <c r="AW145" i="37"/>
  <c r="AL120" i="27"/>
  <c r="AM139" i="27"/>
  <c r="AM137" i="27"/>
  <c r="AM129" i="27"/>
  <c r="AM130" i="27" s="1"/>
  <c r="AR50" i="37"/>
  <c r="AT207" i="37"/>
  <c r="AS212" i="37"/>
  <c r="AS211" i="37"/>
  <c r="AS209" i="37"/>
  <c r="AS208" i="37"/>
  <c r="AR155" i="27"/>
  <c r="AQ11" i="8"/>
  <c r="AQ151" i="27"/>
  <c r="AQ45" i="8"/>
  <c r="AQ44" i="8"/>
  <c r="AQ48" i="8"/>
  <c r="AU80" i="37"/>
  <c r="AT85" i="37"/>
  <c r="AT84" i="37"/>
  <c r="AT82" i="37"/>
  <c r="AT81" i="37"/>
  <c r="AS83" i="37"/>
  <c r="AS86" i="37" s="1"/>
  <c r="AP225" i="14"/>
  <c r="AP153" i="14"/>
  <c r="AQ177" i="14" s="1"/>
  <c r="AX107" i="37"/>
  <c r="AW112" i="37"/>
  <c r="AW111" i="37"/>
  <c r="AW109" i="37"/>
  <c r="AW108" i="37"/>
  <c r="AV110" i="37"/>
  <c r="AV113" i="37" s="1"/>
  <c r="AL107" i="27"/>
  <c r="AK27" i="8" s="1"/>
  <c r="AK24" i="8" s="1"/>
  <c r="AU153" i="37"/>
  <c r="AU160" i="37" s="1"/>
  <c r="AT158" i="37"/>
  <c r="AT157" i="37"/>
  <c r="AT155" i="37"/>
  <c r="AT154" i="37"/>
  <c r="AP175" i="14"/>
  <c r="AP201" i="14"/>
  <c r="AP199" i="14" s="1"/>
  <c r="AU189" i="37"/>
  <c r="AT194" i="37"/>
  <c r="AT193" i="37"/>
  <c r="AT191" i="37"/>
  <c r="AT190" i="37"/>
  <c r="AQ110" i="14"/>
  <c r="AQ136" i="14"/>
  <c r="AQ134" i="14" s="1"/>
  <c r="AS140" i="37"/>
  <c r="AS139" i="37"/>
  <c r="AS137" i="37"/>
  <c r="AS136" i="37"/>
  <c r="AT135" i="37"/>
  <c r="AT142" i="37" s="1"/>
  <c r="AT43" i="27"/>
  <c r="AT52" i="27" s="1"/>
  <c r="AT34" i="27"/>
  <c r="AT32" i="27"/>
  <c r="AT31" i="27"/>
  <c r="AT30" i="27"/>
  <c r="AT29" i="27"/>
  <c r="AT28" i="27"/>
  <c r="AT26" i="27"/>
  <c r="AT25" i="27"/>
  <c r="AT24" i="27"/>
  <c r="AT23" i="27"/>
  <c r="AT22" i="27"/>
  <c r="AT20" i="27"/>
  <c r="AT19" i="27"/>
  <c r="AT18" i="27"/>
  <c r="AT17" i="27"/>
  <c r="AT16" i="27"/>
  <c r="AT14" i="27"/>
  <c r="AT13" i="27"/>
  <c r="AT12" i="27"/>
  <c r="AT11" i="27"/>
  <c r="AT10" i="27"/>
  <c r="AU7" i="27"/>
  <c r="AT150" i="27"/>
  <c r="AT61" i="27"/>
  <c r="AS15" i="27"/>
  <c r="AS27" i="27"/>
  <c r="AS169" i="27"/>
  <c r="AS168" i="27"/>
  <c r="AS167" i="27"/>
  <c r="AS166" i="27"/>
  <c r="AS165" i="27"/>
  <c r="AS159" i="27"/>
  <c r="AS157" i="27"/>
  <c r="AS162" i="27"/>
  <c r="AS160" i="27"/>
  <c r="AS156" i="27"/>
  <c r="AS154" i="27"/>
  <c r="AP95" i="27"/>
  <c r="AP89" i="27"/>
  <c r="AP90" i="27" s="1"/>
  <c r="AP97" i="27"/>
  <c r="AW98" i="37"/>
  <c r="AV103" i="37"/>
  <c r="AV99" i="37"/>
  <c r="AV102" i="37"/>
  <c r="AV100" i="37"/>
  <c r="AF43" i="8"/>
  <c r="AE86" i="38"/>
  <c r="AF86" i="38"/>
  <c r="AP156" i="14"/>
  <c r="AQ180" i="14" s="1"/>
  <c r="AQ204" i="14" s="1"/>
  <c r="AP228" i="14"/>
  <c r="AP154" i="14"/>
  <c r="AQ178" i="14" s="1"/>
  <c r="AQ202" i="14" s="1"/>
  <c r="AP226" i="14"/>
  <c r="AQ33" i="14"/>
  <c r="AQ81" i="14"/>
  <c r="AQ83" i="14"/>
  <c r="AQ85" i="14"/>
  <c r="AQ234" i="14"/>
  <c r="AQ162" i="14"/>
  <c r="AR186" i="14" s="1"/>
  <c r="AR210" i="14" s="1"/>
  <c r="AQ236" i="14"/>
  <c r="AQ164" i="14"/>
  <c r="AR188" i="14" s="1"/>
  <c r="AR212" i="14" s="1"/>
  <c r="AQ238" i="14"/>
  <c r="AQ166" i="14"/>
  <c r="AR190" i="14" s="1"/>
  <c r="AR214" i="14" s="1"/>
  <c r="AQ240" i="14"/>
  <c r="AQ168" i="14"/>
  <c r="AR192" i="14" s="1"/>
  <c r="AR216" i="14" s="1"/>
  <c r="AO230" i="14"/>
  <c r="AV162" i="37"/>
  <c r="AV169" i="37" s="1"/>
  <c r="AU167" i="37"/>
  <c r="AU166" i="37"/>
  <c r="AU164" i="37"/>
  <c r="AU163" i="37"/>
  <c r="AK143" i="27"/>
  <c r="AK110" i="27" s="1"/>
  <c r="AN244" i="14"/>
  <c r="AU116" i="37"/>
  <c r="AT121" i="37"/>
  <c r="AT120" i="37"/>
  <c r="AT118" i="37"/>
  <c r="AT117" i="37"/>
  <c r="AS119" i="37"/>
  <c r="AS122" i="37" s="1"/>
  <c r="AQ88" i="27"/>
  <c r="AQ86" i="27"/>
  <c r="AQ80" i="27"/>
  <c r="AQ81" i="27" s="1"/>
  <c r="AH22" i="38"/>
  <c r="AH24" i="38" s="1"/>
  <c r="AH32" i="38" s="1"/>
  <c r="AH34" i="38" s="1"/>
  <c r="AI43" i="38" s="1"/>
  <c r="AI54" i="38" s="1"/>
  <c r="AL132" i="27"/>
  <c r="AU27" i="37"/>
  <c r="AT26" i="37"/>
  <c r="AV89" i="37"/>
  <c r="AU94" i="37"/>
  <c r="AU93" i="37"/>
  <c r="AU91" i="37"/>
  <c r="AU90" i="37"/>
  <c r="AT92" i="37"/>
  <c r="AT95" i="37" s="1"/>
  <c r="AC61" i="15"/>
  <c r="P61" i="15"/>
  <c r="AI142" i="27"/>
  <c r="AI109" i="27" s="1"/>
  <c r="AO224" i="14"/>
  <c r="AO223" i="14" s="1"/>
  <c r="AO79" i="14"/>
  <c r="AO100" i="14" s="1"/>
  <c r="AN13" i="8"/>
  <c r="AT49" i="37"/>
  <c r="AT48" i="37"/>
  <c r="AT46" i="37"/>
  <c r="AT45" i="37"/>
  <c r="AU44" i="37"/>
  <c r="AU51" i="37" s="1"/>
  <c r="AS47" i="37"/>
  <c r="AU198" i="37"/>
  <c r="AT203" i="37"/>
  <c r="AT202" i="37"/>
  <c r="AT200" i="37"/>
  <c r="AT199" i="37"/>
  <c r="AS201" i="37"/>
  <c r="AS204" i="37" s="1"/>
  <c r="AR158" i="27"/>
  <c r="AR164" i="27"/>
  <c r="AR151" i="27" s="1"/>
  <c r="AQ15" i="8" s="1"/>
  <c r="AQ9" i="8"/>
  <c r="AR8" i="27"/>
  <c r="AR77" i="27"/>
  <c r="AR71" i="27"/>
  <c r="AR72" i="27" s="1"/>
  <c r="AR79" i="27"/>
  <c r="AQ152" i="27"/>
  <c r="AS78" i="8"/>
  <c r="AR79" i="8"/>
  <c r="AU216" i="37"/>
  <c r="AT221" i="37"/>
  <c r="AT220" i="37"/>
  <c r="AT218" i="37"/>
  <c r="AT217" i="37"/>
  <c r="AN101" i="27"/>
  <c r="AN100" i="27" s="1"/>
  <c r="AN126" i="27"/>
  <c r="AN128" i="27"/>
  <c r="AN118" i="27"/>
  <c r="AN119" i="27" s="1"/>
  <c r="AW62" i="37"/>
  <c r="AW69" i="37" s="1"/>
  <c r="AV67" i="37"/>
  <c r="AV66" i="37"/>
  <c r="AV64" i="37"/>
  <c r="AV63" i="37"/>
  <c r="AP32" i="14"/>
  <c r="AP53" i="14" s="1"/>
  <c r="AP80" i="14"/>
  <c r="AP160" i="14"/>
  <c r="AQ184" i="14" s="1"/>
  <c r="AD61" i="17"/>
  <c r="Q61" i="17"/>
  <c r="AP41" i="38"/>
  <c r="AQ42" i="38"/>
  <c r="AW171" i="37"/>
  <c r="AW178" i="37" s="1"/>
  <c r="AV176" i="37"/>
  <c r="AV175" i="37"/>
  <c r="AV173" i="37"/>
  <c r="AV172" i="37"/>
  <c r="AU174" i="37"/>
  <c r="AU177" i="37" s="1"/>
  <c r="AK67" i="38"/>
  <c r="AJ69" i="38"/>
  <c r="AJ66" i="38"/>
  <c r="AJ71" i="38" s="1"/>
  <c r="AG25" i="38"/>
  <c r="AH35" i="8" s="1"/>
  <c r="AM119" i="27"/>
  <c r="AP182" i="14"/>
  <c r="AP208" i="14"/>
  <c r="AP206" i="14" s="1"/>
  <c r="AX180" i="37"/>
  <c r="AX187" i="37" s="1"/>
  <c r="AW185" i="37"/>
  <c r="AW184" i="37"/>
  <c r="AW182" i="37"/>
  <c r="AW181" i="37"/>
  <c r="AV183" i="37"/>
  <c r="AV186" i="37" s="1"/>
  <c r="AR108" i="14"/>
  <c r="AR132" i="14" s="1"/>
  <c r="AR106" i="14"/>
  <c r="AR130" i="14" s="1"/>
  <c r="AR109" i="14"/>
  <c r="AR133" i="14" s="1"/>
  <c r="AR107" i="14"/>
  <c r="AR131" i="14" s="1"/>
  <c r="AR105" i="14"/>
  <c r="AR129" i="14" s="1"/>
  <c r="AS102" i="14"/>
  <c r="AT73" i="14"/>
  <c r="AT72" i="14"/>
  <c r="AT71" i="14"/>
  <c r="AT70" i="14"/>
  <c r="AT69" i="14"/>
  <c r="AT68" i="14"/>
  <c r="AT67" i="14"/>
  <c r="AT66" i="14"/>
  <c r="AT65" i="14"/>
  <c r="AT62" i="14"/>
  <c r="AT61" i="14"/>
  <c r="AT60" i="14"/>
  <c r="AT59" i="14"/>
  <c r="AT58" i="14"/>
  <c r="AT57" i="14"/>
  <c r="AU6" i="14"/>
  <c r="AT55" i="14"/>
  <c r="AR138" i="37"/>
  <c r="AR141" i="37" s="1"/>
  <c r="AO92" i="27"/>
  <c r="AO91" i="27" s="1"/>
  <c r="AO106" i="27"/>
  <c r="AO117" i="27" s="1"/>
  <c r="AO104" i="27"/>
  <c r="AO41" i="27" s="1"/>
  <c r="AO98" i="27"/>
  <c r="AO99" i="27" s="1"/>
  <c r="AS9" i="27"/>
  <c r="AS21" i="27"/>
  <c r="AR11" i="8" s="1"/>
  <c r="AS147" i="27"/>
  <c r="AS146" i="27"/>
  <c r="AS145" i="27"/>
  <c r="AS144" i="27"/>
  <c r="AS70" i="27"/>
  <c r="AS136" i="27"/>
  <c r="AS135" i="27"/>
  <c r="AS134" i="27"/>
  <c r="AS133" i="27"/>
  <c r="AS103" i="27"/>
  <c r="AS102" i="27"/>
  <c r="AS94" i="27"/>
  <c r="AS93" i="27"/>
  <c r="AS85" i="27"/>
  <c r="AS84" i="27"/>
  <c r="AS76" i="27"/>
  <c r="AS75" i="27"/>
  <c r="AG74" i="27" s="1"/>
  <c r="AG73" i="27" s="1"/>
  <c r="AS68" i="27"/>
  <c r="AS67" i="27"/>
  <c r="AS66" i="27"/>
  <c r="AS62" i="27"/>
  <c r="AS123" i="27"/>
  <c r="AP83" i="27"/>
  <c r="AP82" i="27" s="1"/>
  <c r="AV125" i="37"/>
  <c r="AU130" i="37"/>
  <c r="AU129" i="37"/>
  <c r="AU127" i="37"/>
  <c r="AU126" i="37"/>
  <c r="AT128" i="37"/>
  <c r="AT131" i="37" s="1"/>
  <c r="AV53" i="37"/>
  <c r="AV60" i="37" s="1"/>
  <c r="AU58" i="37"/>
  <c r="AU57" i="37"/>
  <c r="AU55" i="37"/>
  <c r="AU54" i="37"/>
  <c r="AT56" i="37"/>
  <c r="AT59" i="37" s="1"/>
  <c r="AR38" i="14"/>
  <c r="AR85" i="14" s="1"/>
  <c r="AR37" i="14"/>
  <c r="AR36" i="14"/>
  <c r="AR83" i="14" s="1"/>
  <c r="AR35" i="14"/>
  <c r="AR34" i="14"/>
  <c r="AS31" i="14"/>
  <c r="AR49" i="14"/>
  <c r="AR48" i="14"/>
  <c r="AR47" i="14"/>
  <c r="AR46" i="14"/>
  <c r="AR45" i="14"/>
  <c r="AR44" i="14"/>
  <c r="AR43" i="14"/>
  <c r="AR42" i="14"/>
  <c r="AR41" i="14"/>
  <c r="AR40" i="14"/>
  <c r="AQ154" i="14"/>
  <c r="AR178" i="14" s="1"/>
  <c r="AQ156" i="14"/>
  <c r="AR180" i="14" s="1"/>
  <c r="AQ39" i="14"/>
  <c r="AQ87" i="14"/>
  <c r="AQ161" i="14"/>
  <c r="AR185" i="14" s="1"/>
  <c r="AR209" i="14" s="1"/>
  <c r="AQ233" i="14"/>
  <c r="AQ163" i="14"/>
  <c r="AR187" i="14" s="1"/>
  <c r="AR211" i="14" s="1"/>
  <c r="AQ235" i="14"/>
  <c r="AQ165" i="14"/>
  <c r="AR189" i="14" s="1"/>
  <c r="AR213" i="14" s="1"/>
  <c r="AQ237" i="14"/>
  <c r="AQ167" i="14"/>
  <c r="AR191" i="14" s="1"/>
  <c r="AR215" i="14" s="1"/>
  <c r="AQ239" i="14"/>
  <c r="AP231" i="14"/>
  <c r="AP230" i="14" s="1"/>
  <c r="AP159" i="14"/>
  <c r="AP86" i="14"/>
  <c r="AO158" i="14"/>
  <c r="AX71" i="37"/>
  <c r="AX78" i="37" s="1"/>
  <c r="AW76" i="37"/>
  <c r="AW75" i="37"/>
  <c r="AW73" i="37"/>
  <c r="AW72" i="37"/>
  <c r="AV74" i="37"/>
  <c r="AV77" i="37" s="1"/>
  <c r="AF83" i="38"/>
  <c r="AM31" i="38"/>
  <c r="AP111" i="27"/>
  <c r="J49" i="35"/>
  <c r="AQ122" i="27"/>
  <c r="G50" i="35"/>
  <c r="H50" i="35"/>
  <c r="F52" i="35"/>
  <c r="A51" i="35"/>
  <c r="M48" i="35"/>
  <c r="AP125" i="27" s="1"/>
  <c r="AP114" i="27" s="1"/>
  <c r="AO32" i="8" s="1"/>
  <c r="AO30" i="8" s="1"/>
  <c r="L48" i="35"/>
  <c r="AP124" i="27" s="1"/>
  <c r="AP113" i="27" s="1"/>
  <c r="AN31" i="38" s="1"/>
  <c r="AP184" i="40" l="1"/>
  <c r="AP16" i="8" s="1"/>
  <c r="AP14" i="8"/>
  <c r="AQ35" i="27"/>
  <c r="AR53" i="27"/>
  <c r="AO94" i="40"/>
  <c r="AP81" i="40"/>
  <c r="AP99" i="40" s="1"/>
  <c r="AQ82" i="40"/>
  <c r="AQ100" i="40" s="1"/>
  <c r="AS58" i="27"/>
  <c r="AS40" i="27" s="1"/>
  <c r="AR41" i="8" s="1"/>
  <c r="F51" i="29"/>
  <c r="G50" i="29"/>
  <c r="AR81" i="22"/>
  <c r="AR96" i="22" s="1"/>
  <c r="AR39" i="27"/>
  <c r="AF64" i="27"/>
  <c r="AF55" i="27" s="1"/>
  <c r="AF37" i="27" s="1"/>
  <c r="AF56" i="27"/>
  <c r="AF38" i="27" s="1"/>
  <c r="AS57" i="27"/>
  <c r="AR31" i="8" s="1"/>
  <c r="AG65" i="27"/>
  <c r="AR54" i="27"/>
  <c r="AR36" i="27" s="1"/>
  <c r="AR152" i="40"/>
  <c r="AR170" i="40" s="1"/>
  <c r="AR188" i="40" s="1"/>
  <c r="AY65" i="18"/>
  <c r="AY80" i="18" s="1"/>
  <c r="G50" i="28"/>
  <c r="F51" i="28" s="1"/>
  <c r="AX92" i="39"/>
  <c r="C44" i="9"/>
  <c r="C18" i="52" s="1"/>
  <c r="V47" i="8"/>
  <c r="V51" i="8" s="1"/>
  <c r="V53" i="8" s="1"/>
  <c r="C19" i="52"/>
  <c r="AM115" i="39"/>
  <c r="AM130" i="39" s="1"/>
  <c r="AL34" i="8" s="1"/>
  <c r="J51" i="29"/>
  <c r="J51" i="30"/>
  <c r="J51" i="32"/>
  <c r="AS98" i="39"/>
  <c r="AS116" i="39" s="1"/>
  <c r="AP187" i="40"/>
  <c r="AP202" i="40" s="1"/>
  <c r="AP17" i="8" s="1"/>
  <c r="AO169" i="40"/>
  <c r="AO184" i="40" s="1"/>
  <c r="AO16" i="8" s="1"/>
  <c r="AO166" i="40"/>
  <c r="AQ169" i="40"/>
  <c r="AQ184" i="40" s="1"/>
  <c r="AQ16" i="8" s="1"/>
  <c r="AQ166" i="40"/>
  <c r="E22" i="42"/>
  <c r="E23" i="42" s="1"/>
  <c r="E41" i="42" s="1"/>
  <c r="E43" i="42" s="1"/>
  <c r="AN97" i="39"/>
  <c r="AN112" i="39" s="1"/>
  <c r="AM33" i="8" s="1"/>
  <c r="AN76" i="39"/>
  <c r="AN79" i="39"/>
  <c r="AN94" i="39" s="1"/>
  <c r="E45" i="9" s="1"/>
  <c r="AO61" i="39"/>
  <c r="AS24" i="22"/>
  <c r="AS45" i="22"/>
  <c r="AQ98" i="40"/>
  <c r="AO97" i="40"/>
  <c r="AO112" i="40" s="1"/>
  <c r="AP79" i="40"/>
  <c r="AX90" i="39"/>
  <c r="AW90" i="39"/>
  <c r="AT87" i="39"/>
  <c r="AS87" i="39"/>
  <c r="AS81" i="39"/>
  <c r="D62" i="9"/>
  <c r="D64" i="9" s="1"/>
  <c r="D65" i="9" s="1"/>
  <c r="D66" i="9" s="1"/>
  <c r="D23" i="9"/>
  <c r="K35" i="11" s="1"/>
  <c r="AN52" i="38"/>
  <c r="AQ41" i="37"/>
  <c r="AQ75" i="40"/>
  <c r="AQ111" i="40" s="1"/>
  <c r="J51" i="28"/>
  <c r="AQ25" i="37"/>
  <c r="AQ61" i="40"/>
  <c r="AN58" i="39"/>
  <c r="AS112" i="14"/>
  <c r="AS113" i="14"/>
  <c r="AS137" i="14" s="1"/>
  <c r="AS114" i="14"/>
  <c r="AS118" i="14"/>
  <c r="AS142" i="14" s="1"/>
  <c r="AS115" i="14"/>
  <c r="AS139" i="14" s="1"/>
  <c r="AS117" i="14"/>
  <c r="AS141" i="14" s="1"/>
  <c r="AS119" i="14"/>
  <c r="AS143" i="14" s="1"/>
  <c r="AS120" i="14"/>
  <c r="AS144" i="14" s="1"/>
  <c r="AS116" i="14"/>
  <c r="AS140" i="14" s="1"/>
  <c r="AR40" i="37"/>
  <c r="J52" i="46"/>
  <c r="J51" i="31"/>
  <c r="AR204" i="14"/>
  <c r="AG83" i="38"/>
  <c r="AQ73" i="40"/>
  <c r="AQ109" i="40" s="1"/>
  <c r="AG86" i="38"/>
  <c r="AQ65" i="40"/>
  <c r="AQ101" i="40" s="1"/>
  <c r="AH80" i="38"/>
  <c r="AI43" i="8" s="1"/>
  <c r="AH59" i="38"/>
  <c r="AH68" i="38"/>
  <c r="AH70" i="38" s="1"/>
  <c r="AH62" i="38"/>
  <c r="AR153" i="27"/>
  <c r="AO46" i="38"/>
  <c r="AV74" i="40"/>
  <c r="AV110" i="40" s="1"/>
  <c r="AR68" i="40"/>
  <c r="AR104" i="40" s="1"/>
  <c r="AQ67" i="40"/>
  <c r="AQ103" i="40" s="1"/>
  <c r="AR66" i="40"/>
  <c r="AR102" i="40" s="1"/>
  <c r="AR62" i="40"/>
  <c r="AR80" i="40" s="1"/>
  <c r="AO43" i="39"/>
  <c r="AI68" i="38"/>
  <c r="AI70" i="38" s="1"/>
  <c r="AI62" i="38"/>
  <c r="AI59" i="38"/>
  <c r="AI77" i="38"/>
  <c r="AJ19" i="8" s="1"/>
  <c r="AJ21" i="8" s="1"/>
  <c r="AI80" i="38"/>
  <c r="AJ43" i="8" s="1"/>
  <c r="P51" i="8"/>
  <c r="AS28" i="37"/>
  <c r="AS38" i="8" s="1"/>
  <c r="G55" i="8"/>
  <c r="G57" i="8" s="1"/>
  <c r="AS161" i="27"/>
  <c r="AS158" i="27"/>
  <c r="AS164" i="27"/>
  <c r="AS153" i="27" s="1"/>
  <c r="AR64" i="40"/>
  <c r="AV70" i="40"/>
  <c r="AV106" i="40" s="1"/>
  <c r="E52" i="28"/>
  <c r="I52" i="28" s="1"/>
  <c r="D53" i="28"/>
  <c r="H52" i="28"/>
  <c r="AS13" i="40"/>
  <c r="AL68" i="3"/>
  <c r="AR69" i="40"/>
  <c r="AR105" i="40" s="1"/>
  <c r="AY36" i="22"/>
  <c r="M18" i="19" s="1"/>
  <c r="M56" i="19" s="1"/>
  <c r="BE71" i="3"/>
  <c r="M75" i="19" s="1"/>
  <c r="AE71" i="3"/>
  <c r="C71" i="3"/>
  <c r="AY40" i="22"/>
  <c r="M22" i="19" s="1"/>
  <c r="M60" i="19" s="1"/>
  <c r="BE75" i="3"/>
  <c r="M79" i="19" s="1"/>
  <c r="AE75" i="3"/>
  <c r="C75" i="3"/>
  <c r="BA63" i="3"/>
  <c r="AA63" i="3"/>
  <c r="AU28" i="22"/>
  <c r="AU46" i="22" s="1"/>
  <c r="AU82" i="22" s="1"/>
  <c r="BA67" i="3"/>
  <c r="AA67" i="3"/>
  <c r="AU32" i="22"/>
  <c r="AZ59" i="18"/>
  <c r="N74" i="3"/>
  <c r="AN77" i="15"/>
  <c r="AQ7" i="39"/>
  <c r="AO38" i="38"/>
  <c r="AO37" i="38"/>
  <c r="AP46" i="38" s="1"/>
  <c r="AP76" i="40"/>
  <c r="AT15" i="40"/>
  <c r="AM70" i="3"/>
  <c r="AS11" i="40"/>
  <c r="AL66" i="3"/>
  <c r="AC66" i="15" s="1"/>
  <c r="AQ66" i="15" s="1"/>
  <c r="AT11" i="39" s="1"/>
  <c r="AT29" i="39" s="1"/>
  <c r="AT47" i="39" s="1"/>
  <c r="AY77" i="3"/>
  <c r="E52" i="32"/>
  <c r="I52" i="32" s="1"/>
  <c r="D53" i="32"/>
  <c r="H52" i="32"/>
  <c r="AW36" i="40"/>
  <c r="AW144" i="40" s="1"/>
  <c r="AR19" i="39"/>
  <c r="AR37" i="39" s="1"/>
  <c r="AR55" i="39" s="1"/>
  <c r="AR91" i="39" s="1"/>
  <c r="AT37" i="22"/>
  <c r="AZ72" i="3"/>
  <c r="Z72" i="3"/>
  <c r="AT9" i="22"/>
  <c r="P77" i="15"/>
  <c r="O65" i="3"/>
  <c r="BA50" i="18"/>
  <c r="BA68" i="18" s="1"/>
  <c r="AW38" i="40"/>
  <c r="AW146" i="40" s="1"/>
  <c r="AS30" i="40"/>
  <c r="AS138" i="40" s="1"/>
  <c r="AQ148" i="40"/>
  <c r="AS21" i="40"/>
  <c r="AL76" i="3"/>
  <c r="AC76" i="15" s="1"/>
  <c r="AQ76" i="15" s="1"/>
  <c r="AT21" i="39" s="1"/>
  <c r="AT39" i="39" s="1"/>
  <c r="AT57" i="39" s="1"/>
  <c r="AR29" i="40"/>
  <c r="AR137" i="40" s="1"/>
  <c r="AS10" i="39"/>
  <c r="AS28" i="39" s="1"/>
  <c r="AS46" i="39" s="1"/>
  <c r="AS82" i="39" s="1"/>
  <c r="AK77" i="3"/>
  <c r="AB62" i="15"/>
  <c r="AR22" i="40"/>
  <c r="AR25" i="40"/>
  <c r="AR133" i="40" s="1"/>
  <c r="AR151" i="40" s="1"/>
  <c r="AY38" i="22"/>
  <c r="M20" i="19" s="1"/>
  <c r="M58" i="19" s="1"/>
  <c r="BE73" i="3"/>
  <c r="M77" i="19" s="1"/>
  <c r="AE73" i="3"/>
  <c r="C73" i="3"/>
  <c r="AT33" i="22"/>
  <c r="AZ68" i="3"/>
  <c r="Z68" i="3"/>
  <c r="AT29" i="22"/>
  <c r="AT47" i="22" s="1"/>
  <c r="AT83" i="22" s="1"/>
  <c r="AZ64" i="3"/>
  <c r="Z64" i="3"/>
  <c r="AX16" i="40"/>
  <c r="AQ71" i="3"/>
  <c r="AH71" i="15" s="1"/>
  <c r="AV71" i="15" s="1"/>
  <c r="AY16" i="39" s="1"/>
  <c r="AY34" i="39" s="1"/>
  <c r="AY52" i="39" s="1"/>
  <c r="AB76" i="15"/>
  <c r="AP76" i="15" s="1"/>
  <c r="AS19" i="40"/>
  <c r="AL74" i="3"/>
  <c r="AS14" i="39"/>
  <c r="AS32" i="39" s="1"/>
  <c r="AS50" i="39" s="1"/>
  <c r="AS86" i="39" s="1"/>
  <c r="AR13" i="39"/>
  <c r="AR31" i="39" s="1"/>
  <c r="AR49" i="39" s="1"/>
  <c r="AR85" i="39" s="1"/>
  <c r="D56" i="35"/>
  <c r="E55" i="35"/>
  <c r="I55" i="35" s="1"/>
  <c r="BA55" i="18"/>
  <c r="O70" i="3"/>
  <c r="D55" i="45"/>
  <c r="E54" i="45"/>
  <c r="I54" i="45" s="1"/>
  <c r="AZ51" i="18"/>
  <c r="N66" i="3"/>
  <c r="AY62" i="18"/>
  <c r="AZ47" i="18"/>
  <c r="N62" i="3"/>
  <c r="AU34" i="22"/>
  <c r="BA69" i="3"/>
  <c r="AA69" i="3"/>
  <c r="AS17" i="40"/>
  <c r="AL72" i="3"/>
  <c r="AR11" i="39"/>
  <c r="AR29" i="39" s="1"/>
  <c r="AR47" i="39" s="1"/>
  <c r="AR83" i="39" s="1"/>
  <c r="AT10" i="40"/>
  <c r="AM65" i="3"/>
  <c r="AD65" i="15" s="1"/>
  <c r="AR65" i="15" s="1"/>
  <c r="AU10" i="39" s="1"/>
  <c r="AU28" i="39" s="1"/>
  <c r="AU46" i="39" s="1"/>
  <c r="E52" i="29"/>
  <c r="I52" i="29" s="1"/>
  <c r="D53" i="29"/>
  <c r="H52" i="29"/>
  <c r="AX16" i="39"/>
  <c r="AX34" i="39" s="1"/>
  <c r="AX52" i="39" s="1"/>
  <c r="AX88" i="39" s="1"/>
  <c r="AA77" i="15"/>
  <c r="AO62" i="15"/>
  <c r="A53" i="45"/>
  <c r="F54" i="45"/>
  <c r="AV72" i="40"/>
  <c r="AV108" i="40" s="1"/>
  <c r="AT41" i="22"/>
  <c r="AZ76" i="3"/>
  <c r="Z76" i="3"/>
  <c r="AQ63" i="40"/>
  <c r="AQ71" i="40"/>
  <c r="AQ107" i="40" s="1"/>
  <c r="AS33" i="40"/>
  <c r="AS141" i="40" s="1"/>
  <c r="AX18" i="40"/>
  <c r="AQ73" i="3"/>
  <c r="AH73" i="15" s="1"/>
  <c r="AV73" i="15" s="1"/>
  <c r="AY18" i="39" s="1"/>
  <c r="AY36" i="39" s="1"/>
  <c r="AY54" i="39" s="1"/>
  <c r="AY90" i="39" s="1"/>
  <c r="AS32" i="40"/>
  <c r="AS140" i="40" s="1"/>
  <c r="AS9" i="40"/>
  <c r="AL64" i="3"/>
  <c r="AC64" i="15" s="1"/>
  <c r="AQ64" i="15" s="1"/>
  <c r="AT9" i="39" s="1"/>
  <c r="AT27" i="39" s="1"/>
  <c r="AT45" i="39" s="1"/>
  <c r="AT81" i="39" s="1"/>
  <c r="AP22" i="39"/>
  <c r="AP25" i="39"/>
  <c r="AP40" i="39" s="1"/>
  <c r="AN33" i="38" s="1"/>
  <c r="AS28" i="40"/>
  <c r="AS136" i="40" s="1"/>
  <c r="AS154" i="40" s="1"/>
  <c r="AS172" i="40" s="1"/>
  <c r="AS190" i="40" s="1"/>
  <c r="BF56" i="18"/>
  <c r="G89" i="3"/>
  <c r="BF60" i="18"/>
  <c r="G93" i="3"/>
  <c r="O63" i="3"/>
  <c r="BA48" i="18"/>
  <c r="BA66" i="18" s="1"/>
  <c r="O67" i="3"/>
  <c r="BA52" i="18"/>
  <c r="AT39" i="22"/>
  <c r="AZ74" i="3"/>
  <c r="Z74" i="3"/>
  <c r="AS12" i="39"/>
  <c r="AS30" i="39" s="1"/>
  <c r="AS48" i="39" s="1"/>
  <c r="AS84" i="39" s="1"/>
  <c r="AS7" i="40"/>
  <c r="AL62" i="3"/>
  <c r="Y77" i="3"/>
  <c r="AS42" i="22"/>
  <c r="AT14" i="40"/>
  <c r="AM69" i="3"/>
  <c r="AD69" i="15" s="1"/>
  <c r="AR69" i="15" s="1"/>
  <c r="AU14" i="39" s="1"/>
  <c r="AU32" i="39" s="1"/>
  <c r="AU50" i="39" s="1"/>
  <c r="AU86" i="39" s="1"/>
  <c r="AR27" i="40"/>
  <c r="AR135" i="40" s="1"/>
  <c r="AR153" i="40" s="1"/>
  <c r="AZ57" i="18"/>
  <c r="N72" i="3"/>
  <c r="AY44" i="18"/>
  <c r="AZ29" i="18"/>
  <c r="Q62" i="15"/>
  <c r="AU30" i="22"/>
  <c r="AU48" i="22" s="1"/>
  <c r="AU84" i="22" s="1"/>
  <c r="BA65" i="3"/>
  <c r="AA65" i="3"/>
  <c r="AQ40" i="40"/>
  <c r="M51" i="45"/>
  <c r="L51" i="45"/>
  <c r="AR37" i="40"/>
  <c r="AR145" i="40" s="1"/>
  <c r="AR17" i="39"/>
  <c r="AR35" i="39" s="1"/>
  <c r="AR53" i="39" s="1"/>
  <c r="AR89" i="39" s="1"/>
  <c r="BF58" i="18"/>
  <c r="G91" i="3"/>
  <c r="AZ53" i="18"/>
  <c r="N68" i="3"/>
  <c r="AZ49" i="18"/>
  <c r="AZ67" i="18" s="1"/>
  <c r="N64" i="3"/>
  <c r="AR35" i="40"/>
  <c r="AR143" i="40" s="1"/>
  <c r="D54" i="46"/>
  <c r="E53" i="46"/>
  <c r="I53" i="46" s="1"/>
  <c r="AX20" i="40"/>
  <c r="AQ75" i="3"/>
  <c r="AH75" i="15" s="1"/>
  <c r="AV75" i="15" s="1"/>
  <c r="AY20" i="39" s="1"/>
  <c r="AY38" i="39" s="1"/>
  <c r="AY56" i="39" s="1"/>
  <c r="AY92" i="39" s="1"/>
  <c r="AT8" i="40"/>
  <c r="AM63" i="3"/>
  <c r="AT12" i="40"/>
  <c r="AM67" i="3"/>
  <c r="E52" i="31"/>
  <c r="I52" i="31" s="1"/>
  <c r="D53" i="31"/>
  <c r="H52" i="31"/>
  <c r="AR39" i="40"/>
  <c r="AR147" i="40" s="1"/>
  <c r="AU35" i="22"/>
  <c r="BA70" i="3"/>
  <c r="AA70" i="3"/>
  <c r="AT31" i="22"/>
  <c r="AZ66" i="3"/>
  <c r="Z66" i="3"/>
  <c r="AS8" i="39"/>
  <c r="AS26" i="39" s="1"/>
  <c r="AS44" i="39" s="1"/>
  <c r="AT62" i="39" s="1"/>
  <c r="AT98" i="39" s="1"/>
  <c r="AT116" i="39" s="1"/>
  <c r="AT27" i="22"/>
  <c r="M77" i="3"/>
  <c r="AZ62" i="3"/>
  <c r="Z62" i="3"/>
  <c r="O69" i="3"/>
  <c r="BA54" i="18"/>
  <c r="AR31" i="40"/>
  <c r="AR139" i="40" s="1"/>
  <c r="AW34" i="40"/>
  <c r="AW142" i="40" s="1"/>
  <c r="AS26" i="40"/>
  <c r="AS134" i="40" s="1"/>
  <c r="H52" i="45"/>
  <c r="J52" i="45" s="1"/>
  <c r="G52" i="45"/>
  <c r="AZ61" i="18"/>
  <c r="N76" i="3"/>
  <c r="E52" i="30"/>
  <c r="I52" i="30" s="1"/>
  <c r="D53" i="30"/>
  <c r="H52" i="30"/>
  <c r="J52" i="30" s="1"/>
  <c r="AS20" i="37"/>
  <c r="AT34" i="37" s="1"/>
  <c r="AT39" i="8" s="1"/>
  <c r="AS23" i="37"/>
  <c r="AQ228" i="14"/>
  <c r="AP158" i="14"/>
  <c r="G53" i="46"/>
  <c r="H53" i="46"/>
  <c r="J53" i="46" s="1"/>
  <c r="AQ8" i="8"/>
  <c r="AS24" i="37"/>
  <c r="AT35" i="37" s="1"/>
  <c r="AT40" i="8" s="1"/>
  <c r="F55" i="46"/>
  <c r="A54" i="46"/>
  <c r="AF88" i="38"/>
  <c r="AF91" i="38" s="1"/>
  <c r="AQ226" i="14"/>
  <c r="AT27" i="27"/>
  <c r="AS12" i="8" s="1"/>
  <c r="AS21" i="37"/>
  <c r="L52" i="46"/>
  <c r="M52" i="46"/>
  <c r="AR39" i="37"/>
  <c r="G54" i="31"/>
  <c r="F55" i="31"/>
  <c r="AR202" i="14"/>
  <c r="AS112" i="27"/>
  <c r="AR42" i="8" s="1"/>
  <c r="AK142" i="27"/>
  <c r="AK109" i="27" s="1"/>
  <c r="G55" i="30"/>
  <c r="F56" i="30"/>
  <c r="AS36" i="37"/>
  <c r="F58" i="32"/>
  <c r="G57" i="32"/>
  <c r="AH25" i="38"/>
  <c r="AI35" i="8" s="1"/>
  <c r="AT15" i="27"/>
  <c r="AS10" i="8" s="1"/>
  <c r="AS210" i="37"/>
  <c r="AS213" i="37" s="1"/>
  <c r="AW74" i="37"/>
  <c r="AW77" i="37" s="1"/>
  <c r="AU56" i="37"/>
  <c r="AU59" i="37" s="1"/>
  <c r="AU128" i="37"/>
  <c r="AU131" i="37" s="1"/>
  <c r="AV174" i="37"/>
  <c r="AV177" i="37" s="1"/>
  <c r="AT219" i="37"/>
  <c r="AT222" i="37" s="1"/>
  <c r="AS138" i="37"/>
  <c r="AS141" i="37" s="1"/>
  <c r="AT192" i="37"/>
  <c r="AT195" i="37" s="1"/>
  <c r="AW110" i="37"/>
  <c r="AW113" i="37" s="1"/>
  <c r="AT83" i="37"/>
  <c r="AT86" i="37" s="1"/>
  <c r="AV7" i="37"/>
  <c r="N53" i="5"/>
  <c r="AT20" i="38"/>
  <c r="AU12" i="37"/>
  <c r="AU10" i="37"/>
  <c r="M56" i="5"/>
  <c r="AV11" i="37"/>
  <c r="N57" i="5"/>
  <c r="AV101" i="37"/>
  <c r="AV104" i="37" s="1"/>
  <c r="AU15" i="37"/>
  <c r="M63" i="5"/>
  <c r="AV14" i="37"/>
  <c r="N62" i="5"/>
  <c r="AV16" i="37"/>
  <c r="N64" i="5"/>
  <c r="AV9" i="37"/>
  <c r="N55" i="5"/>
  <c r="AU8" i="37"/>
  <c r="M54" i="5"/>
  <c r="AO244" i="14"/>
  <c r="AQ160" i="14"/>
  <c r="AR184" i="14" s="1"/>
  <c r="AR182" i="14" s="1"/>
  <c r="AE88" i="38"/>
  <c r="AE94" i="38" s="1"/>
  <c r="AN121" i="27"/>
  <c r="AN120" i="27" s="1"/>
  <c r="AK13" i="37"/>
  <c r="AK17" i="37" s="1"/>
  <c r="AJ19" i="38" s="1"/>
  <c r="AJ21" i="38"/>
  <c r="N50" i="5"/>
  <c r="AR88" i="14"/>
  <c r="AR90" i="14"/>
  <c r="AR92" i="14"/>
  <c r="AR94" i="14"/>
  <c r="AR96" i="14"/>
  <c r="AR33" i="14"/>
  <c r="AR81" i="14"/>
  <c r="AR155" i="14"/>
  <c r="AS179" i="14" s="1"/>
  <c r="AR157" i="14"/>
  <c r="AS181" i="14" s="1"/>
  <c r="AO101" i="27"/>
  <c r="AO100" i="27" s="1"/>
  <c r="AO128" i="27"/>
  <c r="AO118" i="27"/>
  <c r="AO119" i="27" s="1"/>
  <c r="AO126" i="27"/>
  <c r="AR110" i="14"/>
  <c r="AR136" i="14"/>
  <c r="AR134" i="14" s="1"/>
  <c r="AX185" i="37"/>
  <c r="AX184" i="37"/>
  <c r="AX182" i="37"/>
  <c r="AX181" i="37"/>
  <c r="AY180" i="37"/>
  <c r="AY187" i="37" s="1"/>
  <c r="AR42" i="38"/>
  <c r="AQ41" i="38"/>
  <c r="R61" i="17"/>
  <c r="AE61" i="17"/>
  <c r="AQ182" i="14"/>
  <c r="AQ208" i="14"/>
  <c r="AQ206" i="14" s="1"/>
  <c r="AP224" i="14"/>
  <c r="AP223" i="14" s="1"/>
  <c r="AP244" i="14" s="1"/>
  <c r="AP79" i="14"/>
  <c r="AP100" i="14" s="1"/>
  <c r="AW67" i="37"/>
  <c r="AW66" i="37"/>
  <c r="AW64" i="37"/>
  <c r="AW63" i="37"/>
  <c r="AX62" i="37"/>
  <c r="AX69" i="37" s="1"/>
  <c r="AN137" i="27"/>
  <c r="AN129" i="27"/>
  <c r="AN130" i="27" s="1"/>
  <c r="AN139" i="27"/>
  <c r="AU221" i="37"/>
  <c r="AU220" i="37"/>
  <c r="AU218" i="37"/>
  <c r="AU217" i="37"/>
  <c r="AV216" i="37"/>
  <c r="AS79" i="8"/>
  <c r="AT78" i="8"/>
  <c r="AT201" i="37"/>
  <c r="AT204" i="37" s="1"/>
  <c r="AS50" i="37"/>
  <c r="Q61" i="15"/>
  <c r="AD61" i="15"/>
  <c r="AU92" i="37"/>
  <c r="AU95" i="37" s="1"/>
  <c r="AL131" i="27"/>
  <c r="AH83" i="38"/>
  <c r="AT119" i="37"/>
  <c r="AT122" i="37" s="1"/>
  <c r="AU165" i="37"/>
  <c r="AU168" i="37" s="1"/>
  <c r="AQ232" i="14"/>
  <c r="AQ157" i="14"/>
  <c r="AR181" i="14" s="1"/>
  <c r="AR205" i="14" s="1"/>
  <c r="AQ229" i="14"/>
  <c r="AQ155" i="14"/>
  <c r="AR179" i="14" s="1"/>
  <c r="AR203" i="14" s="1"/>
  <c r="AQ227" i="14"/>
  <c r="AQ32" i="14"/>
  <c r="AQ53" i="14" s="1"/>
  <c r="AQ80" i="14"/>
  <c r="AP106" i="27"/>
  <c r="AP117" i="27" s="1"/>
  <c r="AP104" i="27"/>
  <c r="AP41" i="27" s="1"/>
  <c r="AP98" i="27"/>
  <c r="AP99" i="27" s="1"/>
  <c r="AT162" i="27"/>
  <c r="AT160" i="27"/>
  <c r="AT156" i="27"/>
  <c r="AT154" i="27"/>
  <c r="AT169" i="27"/>
  <c r="AT168" i="27"/>
  <c r="AT167" i="27"/>
  <c r="AT166" i="27"/>
  <c r="AT165" i="27"/>
  <c r="AT159" i="27"/>
  <c r="AT157" i="27"/>
  <c r="AT9" i="27"/>
  <c r="AT21" i="27"/>
  <c r="AS11" i="8" s="1"/>
  <c r="AU194" i="37"/>
  <c r="AU193" i="37"/>
  <c r="AU191" i="37"/>
  <c r="AU190" i="37"/>
  <c r="AV189" i="37"/>
  <c r="AP196" i="14"/>
  <c r="AT156" i="37"/>
  <c r="AT159" i="37" s="1"/>
  <c r="AH49" i="38"/>
  <c r="AX112" i="37"/>
  <c r="AX111" i="37"/>
  <c r="AX109" i="37"/>
  <c r="AX108" i="37"/>
  <c r="AY107" i="37"/>
  <c r="AU85" i="37"/>
  <c r="AU84" i="37"/>
  <c r="AU82" i="37"/>
  <c r="AU81" i="37"/>
  <c r="AV80" i="37"/>
  <c r="AR152" i="27"/>
  <c r="AT212" i="37"/>
  <c r="AT211" i="37"/>
  <c r="AT209" i="37"/>
  <c r="AT208" i="37"/>
  <c r="AU207" i="37"/>
  <c r="AW147" i="37"/>
  <c r="AW150" i="37" s="1"/>
  <c r="AX76" i="37"/>
  <c r="AX75" i="37"/>
  <c r="AX73" i="37"/>
  <c r="AX72" i="37"/>
  <c r="AY71" i="37"/>
  <c r="AY78" i="37" s="1"/>
  <c r="AQ159" i="14"/>
  <c r="AQ231" i="14"/>
  <c r="AQ86" i="14"/>
  <c r="AR39" i="14"/>
  <c r="AR87" i="14"/>
  <c r="AR89" i="14"/>
  <c r="AR91" i="14"/>
  <c r="AR93" i="14"/>
  <c r="AR95" i="14"/>
  <c r="AS49" i="14"/>
  <c r="AS96" i="14" s="1"/>
  <c r="AS48" i="14"/>
  <c r="AS95" i="14" s="1"/>
  <c r="AS47" i="14"/>
  <c r="AS94" i="14" s="1"/>
  <c r="AS46" i="14"/>
  <c r="AS93" i="14" s="1"/>
  <c r="AS45" i="14"/>
  <c r="AS92" i="14" s="1"/>
  <c r="AS44" i="14"/>
  <c r="AS91" i="14" s="1"/>
  <c r="AS43" i="14"/>
  <c r="AS90" i="14" s="1"/>
  <c r="AS42" i="14"/>
  <c r="AS89" i="14" s="1"/>
  <c r="AS41" i="14"/>
  <c r="AS88" i="14" s="1"/>
  <c r="AS40" i="14"/>
  <c r="AS38" i="14"/>
  <c r="AS85" i="14" s="1"/>
  <c r="AS37" i="14"/>
  <c r="AS84" i="14" s="1"/>
  <c r="AS36" i="14"/>
  <c r="AS83" i="14" s="1"/>
  <c r="AS35" i="14"/>
  <c r="AS82" i="14" s="1"/>
  <c r="AS34" i="14"/>
  <c r="AT31" i="14"/>
  <c r="AR82" i="14"/>
  <c r="AR84" i="14"/>
  <c r="AV58" i="37"/>
  <c r="AV57" i="37"/>
  <c r="AV55" i="37"/>
  <c r="AV54" i="37"/>
  <c r="AW53" i="37"/>
  <c r="AW60" i="37" s="1"/>
  <c r="AV130" i="37"/>
  <c r="AV129" i="37"/>
  <c r="AV127" i="37"/>
  <c r="AV126" i="37"/>
  <c r="AW125" i="37"/>
  <c r="AS63" i="27"/>
  <c r="AS79" i="27"/>
  <c r="AS77" i="27"/>
  <c r="AS71" i="27"/>
  <c r="AS72" i="27" s="1"/>
  <c r="AR9" i="8"/>
  <c r="AS8" i="27"/>
  <c r="AU55" i="14"/>
  <c r="AU73" i="14"/>
  <c r="AU72" i="14"/>
  <c r="AU71" i="14"/>
  <c r="AU70" i="14"/>
  <c r="AU69" i="14"/>
  <c r="AU68" i="14"/>
  <c r="AU67" i="14"/>
  <c r="AU66" i="14"/>
  <c r="AU65" i="14"/>
  <c r="AU62" i="14"/>
  <c r="AU61" i="14"/>
  <c r="AU60" i="14"/>
  <c r="AU59" i="14"/>
  <c r="AU58" i="14"/>
  <c r="AU57" i="14"/>
  <c r="AV6" i="14"/>
  <c r="AS109" i="14"/>
  <c r="AS133" i="14" s="1"/>
  <c r="AS107" i="14"/>
  <c r="AS131" i="14" s="1"/>
  <c r="AS105" i="14"/>
  <c r="AS129" i="14" s="1"/>
  <c r="AT102" i="14"/>
  <c r="AS138" i="14"/>
  <c r="AS108" i="14"/>
  <c r="AS132" i="14" s="1"/>
  <c r="AS106" i="14"/>
  <c r="AS130" i="14" s="1"/>
  <c r="AW183" i="37"/>
  <c r="AW186" i="37" s="1"/>
  <c r="AM121" i="27"/>
  <c r="AM120" i="27" s="1"/>
  <c r="AJ72" i="38"/>
  <c r="AJ73" i="38" s="1"/>
  <c r="AJ74" i="38" s="1"/>
  <c r="AK69" i="38"/>
  <c r="AK66" i="38"/>
  <c r="AK71" i="38" s="1"/>
  <c r="AL67" i="38"/>
  <c r="AW176" i="37"/>
  <c r="AW175" i="37"/>
  <c r="AW173" i="37"/>
  <c r="AW172" i="37"/>
  <c r="AX171" i="37"/>
  <c r="AX178" i="37" s="1"/>
  <c r="AV65" i="37"/>
  <c r="AV68" i="37" s="1"/>
  <c r="AR45" i="8"/>
  <c r="AR44" i="8"/>
  <c r="AR48" i="8"/>
  <c r="AR86" i="27"/>
  <c r="AR80" i="27"/>
  <c r="AR81" i="27" s="1"/>
  <c r="AR88" i="27"/>
  <c r="AU203" i="37"/>
  <c r="AU202" i="37"/>
  <c r="AU200" i="37"/>
  <c r="AU199" i="37"/>
  <c r="AV198" i="37"/>
  <c r="AU49" i="37"/>
  <c r="AU48" i="37"/>
  <c r="AU46" i="37"/>
  <c r="AU45" i="37"/>
  <c r="AV44" i="37"/>
  <c r="AV51" i="37" s="1"/>
  <c r="AT47" i="37"/>
  <c r="AV94" i="37"/>
  <c r="AV93" i="37"/>
  <c r="AV91" i="37"/>
  <c r="AV90" i="37"/>
  <c r="AW89" i="37"/>
  <c r="AU26" i="37"/>
  <c r="AV27" i="37"/>
  <c r="AQ83" i="27"/>
  <c r="AQ82" i="27" s="1"/>
  <c r="AQ97" i="27"/>
  <c r="AQ95" i="27"/>
  <c r="AQ89" i="27"/>
  <c r="AQ90" i="27" s="1"/>
  <c r="AU121" i="37"/>
  <c r="AU120" i="37"/>
  <c r="AU118" i="37"/>
  <c r="AU117" i="37"/>
  <c r="AV116" i="37"/>
  <c r="AV167" i="37"/>
  <c r="AV166" i="37"/>
  <c r="AV164" i="37"/>
  <c r="AV163" i="37"/>
  <c r="AW162" i="37"/>
  <c r="AW169" i="37" s="1"/>
  <c r="AQ153" i="14"/>
  <c r="AR177" i="14" s="1"/>
  <c r="AQ225" i="14"/>
  <c r="AW103" i="37"/>
  <c r="AW99" i="37"/>
  <c r="AX98" i="37"/>
  <c r="AW100" i="37"/>
  <c r="AW102" i="37"/>
  <c r="AP92" i="27"/>
  <c r="AP91" i="27" s="1"/>
  <c r="AS155" i="27"/>
  <c r="AR12" i="8"/>
  <c r="AR10" i="8"/>
  <c r="AT147" i="27"/>
  <c r="AT146" i="27"/>
  <c r="AT145" i="27"/>
  <c r="AT144" i="27"/>
  <c r="AT136" i="27"/>
  <c r="AT135" i="27"/>
  <c r="AT134" i="27"/>
  <c r="AT133" i="27"/>
  <c r="AT103" i="27"/>
  <c r="AT102" i="27"/>
  <c r="AT94" i="27"/>
  <c r="AT93" i="27"/>
  <c r="AT85" i="27"/>
  <c r="AT84" i="27"/>
  <c r="AT76" i="27"/>
  <c r="AT75" i="27"/>
  <c r="AH74" i="27" s="1"/>
  <c r="AH73" i="27" s="1"/>
  <c r="AT68" i="27"/>
  <c r="AT67" i="27"/>
  <c r="AT66" i="27"/>
  <c r="AT62" i="27"/>
  <c r="AT70" i="27"/>
  <c r="AT123" i="27"/>
  <c r="AU150" i="27"/>
  <c r="AU61" i="27"/>
  <c r="AU43" i="27"/>
  <c r="AU52" i="27" s="1"/>
  <c r="AU34" i="27"/>
  <c r="AU32" i="27"/>
  <c r="AU31" i="27"/>
  <c r="AU30" i="27"/>
  <c r="AU29" i="27"/>
  <c r="AU28" i="27"/>
  <c r="AU26" i="27"/>
  <c r="AU25" i="27"/>
  <c r="AU24" i="27"/>
  <c r="AU23" i="27"/>
  <c r="AU22" i="27"/>
  <c r="AU20" i="27"/>
  <c r="AU19" i="27"/>
  <c r="AU18" i="27"/>
  <c r="AU17" i="27"/>
  <c r="AU16" i="27"/>
  <c r="AU14" i="27"/>
  <c r="AU13" i="27"/>
  <c r="AU12" i="27"/>
  <c r="AU11" i="27"/>
  <c r="AU10" i="27"/>
  <c r="AV7" i="27"/>
  <c r="AU135" i="37"/>
  <c r="AU142" i="37" s="1"/>
  <c r="AT139" i="37"/>
  <c r="AT140" i="37"/>
  <c r="AT137" i="37"/>
  <c r="AT136" i="37"/>
  <c r="AP220" i="14"/>
  <c r="AU158" i="37"/>
  <c r="AU157" i="37"/>
  <c r="AU155" i="37"/>
  <c r="AU154" i="37"/>
  <c r="AV153" i="37"/>
  <c r="AV160" i="37" s="1"/>
  <c r="AQ175" i="14"/>
  <c r="AQ201" i="14"/>
  <c r="AQ199" i="14" s="1"/>
  <c r="AP15" i="8"/>
  <c r="AR22" i="37"/>
  <c r="AM132" i="27"/>
  <c r="AM131" i="27" s="1"/>
  <c r="AM148" i="27"/>
  <c r="AM115" i="27" s="1"/>
  <c r="O45" i="5" s="1"/>
  <c r="O44" i="5" s="1"/>
  <c r="AM140" i="27"/>
  <c r="AX149" i="37"/>
  <c r="AX148" i="37"/>
  <c r="AX146" i="37"/>
  <c r="AX145" i="37"/>
  <c r="AY144" i="37"/>
  <c r="AY151" i="37" s="1"/>
  <c r="AL143" i="27"/>
  <c r="AL110" i="27" s="1"/>
  <c r="AI22" i="38"/>
  <c r="AI24" i="38" s="1"/>
  <c r="AI32" i="38" s="1"/>
  <c r="AI34" i="38" s="1"/>
  <c r="AJ43" i="38" s="1"/>
  <c r="AJ54" i="38" s="1"/>
  <c r="G51" i="35"/>
  <c r="H51" i="35"/>
  <c r="J50" i="35"/>
  <c r="AR122" i="27"/>
  <c r="AQ111" i="27"/>
  <c r="F53" i="35"/>
  <c r="A52" i="35"/>
  <c r="M49" i="35"/>
  <c r="AQ125" i="27" s="1"/>
  <c r="AQ114" i="27" s="1"/>
  <c r="AP32" i="8" s="1"/>
  <c r="AP30" i="8" s="1"/>
  <c r="L49" i="35"/>
  <c r="AQ124" i="27" s="1"/>
  <c r="AQ113" i="27" s="1"/>
  <c r="AO31" i="38" s="1"/>
  <c r="AR171" i="40" l="1"/>
  <c r="AR189" i="40" s="1"/>
  <c r="AQ14" i="8"/>
  <c r="AQ13" i="8" s="1"/>
  <c r="AR35" i="27"/>
  <c r="AS53" i="27"/>
  <c r="AP94" i="40"/>
  <c r="AQ81" i="40"/>
  <c r="AQ99" i="40" s="1"/>
  <c r="AR82" i="40"/>
  <c r="AR100" i="40" s="1"/>
  <c r="AT58" i="27"/>
  <c r="AT40" i="27" s="1"/>
  <c r="AS41" i="8" s="1"/>
  <c r="AS54" i="27"/>
  <c r="AS36" i="27" s="1"/>
  <c r="F52" i="29"/>
  <c r="G51" i="29"/>
  <c r="AU82" i="39"/>
  <c r="AT57" i="27"/>
  <c r="AT39" i="27" s="1"/>
  <c r="AH65" i="27"/>
  <c r="AG56" i="27"/>
  <c r="AG38" i="27" s="1"/>
  <c r="AG64" i="27"/>
  <c r="AG55" i="27" s="1"/>
  <c r="AG37" i="27" s="1"/>
  <c r="AS39" i="27"/>
  <c r="AS152" i="40"/>
  <c r="AS170" i="40" s="1"/>
  <c r="AS188" i="40" s="1"/>
  <c r="AZ65" i="18"/>
  <c r="AZ80" i="18" s="1"/>
  <c r="G51" i="28"/>
  <c r="F52" i="28" s="1"/>
  <c r="C38" i="9"/>
  <c r="J34" i="11" s="1"/>
  <c r="J36" i="11" s="1"/>
  <c r="D23" i="52"/>
  <c r="D21" i="52" s="1"/>
  <c r="C14" i="52"/>
  <c r="C25" i="52" s="1"/>
  <c r="C50" i="52" s="1"/>
  <c r="C54" i="52" s="1"/>
  <c r="D52" i="52" s="1"/>
  <c r="AO187" i="40"/>
  <c r="AO202" i="40" s="1"/>
  <c r="AO17" i="8" s="1"/>
  <c r="AN115" i="39"/>
  <c r="AN130" i="39" s="1"/>
  <c r="AM34" i="8" s="1"/>
  <c r="AQ187" i="40"/>
  <c r="AQ202" i="40" s="1"/>
  <c r="AQ17" i="8" s="1"/>
  <c r="D49" i="9"/>
  <c r="D12" i="9"/>
  <c r="D8" i="9" s="1"/>
  <c r="AT45" i="22"/>
  <c r="AT81" i="22" s="1"/>
  <c r="AT96" i="22" s="1"/>
  <c r="AS80" i="39"/>
  <c r="AU62" i="39"/>
  <c r="AU98" i="39" s="1"/>
  <c r="AU116" i="39" s="1"/>
  <c r="AR169" i="40"/>
  <c r="AR184" i="40" s="1"/>
  <c r="AR16" i="8" s="1"/>
  <c r="AR166" i="40"/>
  <c r="AO97" i="39"/>
  <c r="AO112" i="39" s="1"/>
  <c r="AN33" i="8" s="1"/>
  <c r="AO76" i="39"/>
  <c r="AO58" i="39"/>
  <c r="AP61" i="39"/>
  <c r="AS60" i="22"/>
  <c r="AS81" i="22"/>
  <c r="AS96" i="22" s="1"/>
  <c r="AR98" i="40"/>
  <c r="AP97" i="40"/>
  <c r="AP112" i="40" s="1"/>
  <c r="AQ79" i="40"/>
  <c r="AS91" i="39"/>
  <c r="AS89" i="39"/>
  <c r="AY88" i="39"/>
  <c r="AT86" i="39"/>
  <c r="AS85" i="39"/>
  <c r="AT84" i="39"/>
  <c r="AT83" i="39"/>
  <c r="AS83" i="39"/>
  <c r="AT82" i="39"/>
  <c r="AT80" i="39"/>
  <c r="D47" i="11"/>
  <c r="D48" i="11" s="1"/>
  <c r="P53" i="8"/>
  <c r="AZ77" i="3"/>
  <c r="J52" i="29"/>
  <c r="M98" i="19"/>
  <c r="M94" i="19"/>
  <c r="J52" i="28"/>
  <c r="AS31" i="37"/>
  <c r="AS151" i="27"/>
  <c r="AR15" i="8" s="1"/>
  <c r="AR41" i="37"/>
  <c r="AT112" i="14"/>
  <c r="AT114" i="14"/>
  <c r="AT115" i="14"/>
  <c r="AT139" i="14" s="1"/>
  <c r="AT116" i="14"/>
  <c r="AT140" i="14" s="1"/>
  <c r="AT117" i="14"/>
  <c r="AT141" i="14" s="1"/>
  <c r="AT113" i="14"/>
  <c r="AT137" i="14" s="1"/>
  <c r="AT118" i="14"/>
  <c r="AT142" i="14" s="1"/>
  <c r="AT119" i="14"/>
  <c r="AT143" i="14" s="1"/>
  <c r="AT120" i="14"/>
  <c r="AT144" i="14" s="1"/>
  <c r="AT24" i="37"/>
  <c r="AU35" i="37" s="1"/>
  <c r="AU40" i="8" s="1"/>
  <c r="J52" i="31"/>
  <c r="J52" i="32"/>
  <c r="AG88" i="38"/>
  <c r="AG91" i="38" s="1"/>
  <c r="AR208" i="14"/>
  <c r="AR206" i="14" s="1"/>
  <c r="AR71" i="40"/>
  <c r="AR107" i="40" s="1"/>
  <c r="AH86" i="38"/>
  <c r="AH88" i="38" s="1"/>
  <c r="AH91" i="38" s="1"/>
  <c r="AR65" i="40"/>
  <c r="AR101" i="40" s="1"/>
  <c r="AR63" i="40"/>
  <c r="AR61" i="40"/>
  <c r="AO79" i="39"/>
  <c r="AO94" i="39" s="1"/>
  <c r="AJ68" i="38"/>
  <c r="AJ70" i="38" s="1"/>
  <c r="AJ62" i="38"/>
  <c r="AJ59" i="38"/>
  <c r="AQ158" i="14"/>
  <c r="AT28" i="37"/>
  <c r="AT38" i="8" s="1"/>
  <c r="AS152" i="27"/>
  <c r="AS39" i="37"/>
  <c r="AT158" i="27"/>
  <c r="AT164" i="27"/>
  <c r="AT153" i="27" s="1"/>
  <c r="AO52" i="38"/>
  <c r="AS69" i="40"/>
  <c r="AS105" i="40" s="1"/>
  <c r="AS68" i="40"/>
  <c r="AS104" i="40" s="1"/>
  <c r="AE91" i="38"/>
  <c r="AI86" i="38"/>
  <c r="H55" i="8"/>
  <c r="H57" i="8" s="1"/>
  <c r="AR148" i="40"/>
  <c r="AU21" i="27"/>
  <c r="AT11" i="8" s="1"/>
  <c r="AT63" i="27"/>
  <c r="AK72" i="38"/>
  <c r="AK73" i="38" s="1"/>
  <c r="AK74" i="38" s="1"/>
  <c r="E53" i="30"/>
  <c r="I53" i="30" s="1"/>
  <c r="D54" i="30"/>
  <c r="H53" i="30"/>
  <c r="AU41" i="22"/>
  <c r="BA76" i="3"/>
  <c r="AA76" i="3"/>
  <c r="AS62" i="40"/>
  <c r="AS80" i="40" s="1"/>
  <c r="AW70" i="40"/>
  <c r="AW106" i="40" s="1"/>
  <c r="AR67" i="40"/>
  <c r="AR103" i="40" s="1"/>
  <c r="AV34" i="22"/>
  <c r="BB69" i="3"/>
  <c r="AB69" i="3"/>
  <c r="AT42" i="22"/>
  <c r="AU15" i="40"/>
  <c r="AN70" i="3"/>
  <c r="AE70" i="15" s="1"/>
  <c r="AS70" i="15" s="1"/>
  <c r="AV15" i="39" s="1"/>
  <c r="AV33" i="39" s="1"/>
  <c r="AV51" i="39" s="1"/>
  <c r="AR75" i="40"/>
  <c r="AR111" i="40" s="1"/>
  <c r="E53" i="31"/>
  <c r="I53" i="31" s="1"/>
  <c r="D54" i="31"/>
  <c r="H53" i="31"/>
  <c r="AD67" i="15"/>
  <c r="AR67" i="15" s="1"/>
  <c r="AD63" i="15"/>
  <c r="AR63" i="15" s="1"/>
  <c r="BA49" i="18"/>
  <c r="BA67" i="18" s="1"/>
  <c r="O64" i="3"/>
  <c r="BA53" i="18"/>
  <c r="O68" i="3"/>
  <c r="BG58" i="18"/>
  <c r="H91" i="3"/>
  <c r="AR73" i="40"/>
  <c r="AR109" i="40" s="1"/>
  <c r="AP37" i="38"/>
  <c r="AP52" i="38" s="1"/>
  <c r="AP38" i="38"/>
  <c r="AQ76" i="40"/>
  <c r="AU10" i="40"/>
  <c r="AN65" i="3"/>
  <c r="AZ44" i="18"/>
  <c r="BA29" i="18"/>
  <c r="R62" i="15"/>
  <c r="BA57" i="18"/>
  <c r="O72" i="3"/>
  <c r="AT32" i="40"/>
  <c r="AT140" i="40" s="1"/>
  <c r="AL77" i="3"/>
  <c r="AC62" i="15"/>
  <c r="BB52" i="18"/>
  <c r="P67" i="3"/>
  <c r="BB48" i="18"/>
  <c r="BB66" i="18" s="1"/>
  <c r="P63" i="3"/>
  <c r="AZ40" i="22"/>
  <c r="AT93" i="3"/>
  <c r="T93" i="3"/>
  <c r="AZ36" i="22"/>
  <c r="AT89" i="3"/>
  <c r="T89" i="3"/>
  <c r="AS64" i="40"/>
  <c r="AP43" i="39"/>
  <c r="AQ61" i="39" s="1"/>
  <c r="AS27" i="40"/>
  <c r="AS135" i="40" s="1"/>
  <c r="AS153" i="40" s="1"/>
  <c r="AS171" i="40" s="1"/>
  <c r="AS189" i="40" s="1"/>
  <c r="AX36" i="40"/>
  <c r="AX144" i="40" s="1"/>
  <c r="H53" i="45"/>
  <c r="J53" i="45" s="1"/>
  <c r="G53" i="45"/>
  <c r="AT28" i="40"/>
  <c r="AT136" i="40" s="1"/>
  <c r="AT154" i="40" s="1"/>
  <c r="AT172" i="40" s="1"/>
  <c r="AT190" i="40" s="1"/>
  <c r="AS35" i="40"/>
  <c r="AS143" i="40" s="1"/>
  <c r="AU14" i="40"/>
  <c r="AN69" i="3"/>
  <c r="AE69" i="15" s="1"/>
  <c r="AS69" i="15" s="1"/>
  <c r="AV14" i="39" s="1"/>
  <c r="AV32" i="39" s="1"/>
  <c r="AV50" i="39" s="1"/>
  <c r="AV86" i="39" s="1"/>
  <c r="AU27" i="22"/>
  <c r="BA62" i="3"/>
  <c r="AA62" i="3"/>
  <c r="N77" i="3"/>
  <c r="AU31" i="22"/>
  <c r="BA66" i="3"/>
  <c r="AA66" i="3"/>
  <c r="AV35" i="22"/>
  <c r="BB70" i="3"/>
  <c r="AB70" i="3"/>
  <c r="AC74" i="15"/>
  <c r="AQ74" i="15" s="1"/>
  <c r="AT13" i="40"/>
  <c r="AM68" i="3"/>
  <c r="AD68" i="15" s="1"/>
  <c r="AR68" i="15" s="1"/>
  <c r="AU13" i="39" s="1"/>
  <c r="AU31" i="39" s="1"/>
  <c r="AU49" i="39" s="1"/>
  <c r="AY18" i="40"/>
  <c r="AR73" i="3"/>
  <c r="E73" i="3"/>
  <c r="M96" i="19"/>
  <c r="AS39" i="40"/>
  <c r="AS147" i="40" s="1"/>
  <c r="AS66" i="40"/>
  <c r="AS102" i="40" s="1"/>
  <c r="AW74" i="40"/>
  <c r="AW110" i="40" s="1"/>
  <c r="BB50" i="18"/>
  <c r="BB68" i="18" s="1"/>
  <c r="P65" i="3"/>
  <c r="AT24" i="22"/>
  <c r="AW72" i="40"/>
  <c r="AW108" i="40" s="1"/>
  <c r="AS29" i="40"/>
  <c r="AS137" i="40" s="1"/>
  <c r="AT33" i="40"/>
  <c r="AT141" i="40" s="1"/>
  <c r="AQ22" i="39"/>
  <c r="AQ25" i="39"/>
  <c r="AQ40" i="39" s="1"/>
  <c r="AO33" i="38" s="1"/>
  <c r="AU39" i="22"/>
  <c r="BA74" i="3"/>
  <c r="AA74" i="3"/>
  <c r="AN63" i="3"/>
  <c r="AE63" i="15" s="1"/>
  <c r="AS63" i="15" s="1"/>
  <c r="AV8" i="39" s="1"/>
  <c r="AV26" i="39" s="1"/>
  <c r="AV44" i="39" s="1"/>
  <c r="AU8" i="40"/>
  <c r="AC68" i="15"/>
  <c r="AQ68" i="15" s="1"/>
  <c r="E53" i="28"/>
  <c r="I53" i="28" s="1"/>
  <c r="D54" i="28"/>
  <c r="H53" i="28"/>
  <c r="BA61" i="18"/>
  <c r="O76" i="3"/>
  <c r="L52" i="45"/>
  <c r="M52" i="45"/>
  <c r="BB54" i="18"/>
  <c r="P69" i="3"/>
  <c r="AT7" i="40"/>
  <c r="Z77" i="3"/>
  <c r="AM62" i="3"/>
  <c r="AT11" i="40"/>
  <c r="AM66" i="3"/>
  <c r="AT30" i="40"/>
  <c r="AT138" i="40" s="1"/>
  <c r="AT26" i="40"/>
  <c r="AT134" i="40" s="1"/>
  <c r="AX38" i="40"/>
  <c r="AX146" i="40" s="1"/>
  <c r="D55" i="46"/>
  <c r="E54" i="46"/>
  <c r="I54" i="46" s="1"/>
  <c r="AU29" i="22"/>
  <c r="AU47" i="22" s="1"/>
  <c r="AU83" i="22" s="1"/>
  <c r="BA64" i="3"/>
  <c r="AA64" i="3"/>
  <c r="AU33" i="22"/>
  <c r="BA68" i="3"/>
  <c r="AA68" i="3"/>
  <c r="AZ38" i="22"/>
  <c r="AT91" i="3"/>
  <c r="T91" i="3"/>
  <c r="AU9" i="22"/>
  <c r="Q77" i="15"/>
  <c r="AU37" i="22"/>
  <c r="BA72" i="3"/>
  <c r="AA72" i="3"/>
  <c r="AS22" i="40"/>
  <c r="AS25" i="40"/>
  <c r="AS133" i="40" s="1"/>
  <c r="AS151" i="40" s="1"/>
  <c r="AT19" i="40"/>
  <c r="AM74" i="3"/>
  <c r="AD74" i="15" s="1"/>
  <c r="AR74" i="15" s="1"/>
  <c r="AU19" i="39" s="1"/>
  <c r="AU37" i="39" s="1"/>
  <c r="AU55" i="39" s="1"/>
  <c r="AV32" i="22"/>
  <c r="BB67" i="3"/>
  <c r="AB67" i="3"/>
  <c r="AV28" i="22"/>
  <c r="AV46" i="22" s="1"/>
  <c r="AV82" i="22" s="1"/>
  <c r="BB63" i="3"/>
  <c r="AB63" i="3"/>
  <c r="BG60" i="18"/>
  <c r="H93" i="3"/>
  <c r="BG56" i="18"/>
  <c r="H89" i="3"/>
  <c r="AT21" i="40"/>
  <c r="AM76" i="3"/>
  <c r="A54" i="45"/>
  <c r="F55" i="45"/>
  <c r="AR7" i="39"/>
  <c r="AO77" i="15"/>
  <c r="E53" i="29"/>
  <c r="I53" i="29" s="1"/>
  <c r="D54" i="29"/>
  <c r="H53" i="29"/>
  <c r="AC72" i="15"/>
  <c r="AQ72" i="15" s="1"/>
  <c r="AZ62" i="18"/>
  <c r="BA47" i="18"/>
  <c r="O62" i="3"/>
  <c r="BA51" i="18"/>
  <c r="O66" i="3"/>
  <c r="D56" i="45"/>
  <c r="E55" i="45"/>
  <c r="I55" i="45" s="1"/>
  <c r="BB55" i="18"/>
  <c r="P70" i="3"/>
  <c r="D57" i="35"/>
  <c r="E56" i="35"/>
  <c r="I56" i="35" s="1"/>
  <c r="AS37" i="40"/>
  <c r="AS145" i="40" s="1"/>
  <c r="AS21" i="39"/>
  <c r="AS39" i="39" s="1"/>
  <c r="AS57" i="39" s="1"/>
  <c r="AS93" i="39" s="1"/>
  <c r="AX34" i="40"/>
  <c r="AX142" i="40" s="1"/>
  <c r="AT9" i="40"/>
  <c r="AM64" i="3"/>
  <c r="AD64" i="15" s="1"/>
  <c r="AR64" i="15" s="1"/>
  <c r="AU9" i="39" s="1"/>
  <c r="AU27" i="39" s="1"/>
  <c r="AU45" i="39" s="1"/>
  <c r="AU81" i="39" s="1"/>
  <c r="AR40" i="40"/>
  <c r="AB77" i="15"/>
  <c r="AP62" i="15"/>
  <c r="AV30" i="22"/>
  <c r="AV48" i="22" s="1"/>
  <c r="AV84" i="22" s="1"/>
  <c r="BB65" i="3"/>
  <c r="AB65" i="3"/>
  <c r="AT17" i="40"/>
  <c r="AM72" i="3"/>
  <c r="AD72" i="15" s="1"/>
  <c r="AR72" i="15" s="1"/>
  <c r="AU17" i="39" s="1"/>
  <c r="AU35" i="39" s="1"/>
  <c r="AU53" i="39" s="1"/>
  <c r="E53" i="32"/>
  <c r="I53" i="32" s="1"/>
  <c r="D54" i="32"/>
  <c r="H53" i="32"/>
  <c r="AD70" i="15"/>
  <c r="AR70" i="15" s="1"/>
  <c r="BA59" i="18"/>
  <c r="O74" i="3"/>
  <c r="AN67" i="3"/>
  <c r="AE67" i="15" s="1"/>
  <c r="AS67" i="15" s="1"/>
  <c r="AV12" i="39" s="1"/>
  <c r="AV30" i="39" s="1"/>
  <c r="AV48" i="39" s="1"/>
  <c r="AU12" i="40"/>
  <c r="AY20" i="40"/>
  <c r="AR75" i="3"/>
  <c r="E75" i="3"/>
  <c r="AY16" i="40"/>
  <c r="AR71" i="3"/>
  <c r="E71" i="3"/>
  <c r="AS31" i="40"/>
  <c r="AS139" i="40" s="1"/>
  <c r="AJ80" i="38"/>
  <c r="AJ77" i="38"/>
  <c r="AK19" i="8" s="1"/>
  <c r="AK21" i="8" s="1"/>
  <c r="AI25" i="38"/>
  <c r="AJ35" i="8" s="1"/>
  <c r="AT36" i="37"/>
  <c r="AT20" i="37"/>
  <c r="AU34" i="37" s="1"/>
  <c r="AU39" i="8" s="1"/>
  <c r="AF94" i="38"/>
  <c r="AS40" i="37"/>
  <c r="G54" i="46"/>
  <c r="H54" i="46"/>
  <c r="M53" i="46"/>
  <c r="L53" i="46"/>
  <c r="AQ196" i="14"/>
  <c r="F56" i="46"/>
  <c r="A55" i="46"/>
  <c r="AU119" i="37"/>
  <c r="AU122" i="37" s="1"/>
  <c r="AL142" i="27"/>
  <c r="AL109" i="27" s="1"/>
  <c r="AX147" i="37"/>
  <c r="AX150" i="37" s="1"/>
  <c r="AX110" i="37"/>
  <c r="AX113" i="37" s="1"/>
  <c r="AS22" i="37"/>
  <c r="AS25" i="37" s="1"/>
  <c r="AT23" i="37"/>
  <c r="AU28" i="37" s="1"/>
  <c r="AU38" i="8" s="1"/>
  <c r="AV92" i="37"/>
  <c r="AV95" i="37" s="1"/>
  <c r="AW174" i="37"/>
  <c r="AW177" i="37" s="1"/>
  <c r="AU9" i="27"/>
  <c r="AT9" i="8" s="1"/>
  <c r="AT112" i="27"/>
  <c r="AS42" i="8" s="1"/>
  <c r="F59" i="32"/>
  <c r="G58" i="32"/>
  <c r="G56" i="30"/>
  <c r="F57" i="30"/>
  <c r="G55" i="31"/>
  <c r="F56" i="31"/>
  <c r="AU156" i="37"/>
  <c r="AU159" i="37" s="1"/>
  <c r="AV56" i="37"/>
  <c r="AV59" i="37" s="1"/>
  <c r="AW101" i="37"/>
  <c r="AW104" i="37" s="1"/>
  <c r="AV8" i="37"/>
  <c r="N54" i="5"/>
  <c r="AW9" i="37"/>
  <c r="O55" i="5"/>
  <c r="AV15" i="37"/>
  <c r="N63" i="5"/>
  <c r="AU20" i="38"/>
  <c r="AV12" i="37"/>
  <c r="AW7" i="37"/>
  <c r="O53" i="5"/>
  <c r="AW16" i="37"/>
  <c r="O64" i="5"/>
  <c r="AW14" i="37"/>
  <c r="O62" i="5"/>
  <c r="AW11" i="37"/>
  <c r="O57" i="5"/>
  <c r="AV10" i="37"/>
  <c r="N56" i="5"/>
  <c r="AQ220" i="14"/>
  <c r="AQ230" i="14"/>
  <c r="AK21" i="38"/>
  <c r="O50" i="5"/>
  <c r="AL13" i="37"/>
  <c r="AL17" i="37" s="1"/>
  <c r="AK19" i="38" s="1"/>
  <c r="AZ144" i="37"/>
  <c r="AZ151" i="37" s="1"/>
  <c r="AY149" i="37"/>
  <c r="AY145" i="37"/>
  <c r="AY148" i="37"/>
  <c r="AY146" i="37"/>
  <c r="AM141" i="27"/>
  <c r="AM107" i="27"/>
  <c r="AL27" i="8" s="1"/>
  <c r="AL24" i="8" s="1"/>
  <c r="AR25" i="37"/>
  <c r="AR37" i="8"/>
  <c r="AR36" i="8" s="1"/>
  <c r="AP13" i="8"/>
  <c r="AW153" i="37"/>
  <c r="AW160" i="37" s="1"/>
  <c r="AV158" i="37"/>
  <c r="AV154" i="37"/>
  <c r="AV157" i="37"/>
  <c r="AV155" i="37"/>
  <c r="AU140" i="37"/>
  <c r="AU139" i="37"/>
  <c r="AU137" i="37"/>
  <c r="AU136" i="37"/>
  <c r="AV135" i="37"/>
  <c r="AV142" i="37" s="1"/>
  <c r="AU70" i="27"/>
  <c r="AU147" i="27"/>
  <c r="AU146" i="27"/>
  <c r="AU145" i="27"/>
  <c r="AU144" i="27"/>
  <c r="AU136" i="27"/>
  <c r="AU135" i="27"/>
  <c r="AU134" i="27"/>
  <c r="AU133" i="27"/>
  <c r="AU103" i="27"/>
  <c r="AU102" i="27"/>
  <c r="AU94" i="27"/>
  <c r="AU93" i="27"/>
  <c r="AU85" i="27"/>
  <c r="AU84" i="27"/>
  <c r="AU76" i="27"/>
  <c r="AU75" i="27"/>
  <c r="AI74" i="27" s="1"/>
  <c r="AI73" i="27" s="1"/>
  <c r="AU68" i="27"/>
  <c r="AU67" i="27"/>
  <c r="AU66" i="27"/>
  <c r="AU62" i="27"/>
  <c r="AU123" i="27"/>
  <c r="AY98" i="37"/>
  <c r="AX103" i="37"/>
  <c r="AX99" i="37"/>
  <c r="AX102" i="37"/>
  <c r="AX100" i="37"/>
  <c r="AX162" i="37"/>
  <c r="AX169" i="37" s="1"/>
  <c r="AW166" i="37"/>
  <c r="AW164" i="37"/>
  <c r="AW167" i="37"/>
  <c r="AW163" i="37"/>
  <c r="AV165" i="37"/>
  <c r="AV168" i="37" s="1"/>
  <c r="AQ92" i="27"/>
  <c r="AQ91" i="27" s="1"/>
  <c r="AQ106" i="27"/>
  <c r="AQ117" i="27" s="1"/>
  <c r="AQ104" i="27"/>
  <c r="AQ41" i="27" s="1"/>
  <c r="AQ98" i="27"/>
  <c r="AQ99" i="27" s="1"/>
  <c r="AT50" i="37"/>
  <c r="AW198" i="37"/>
  <c r="AV203" i="37"/>
  <c r="AV202" i="37"/>
  <c r="AV200" i="37"/>
  <c r="AV199" i="37"/>
  <c r="AU201" i="37"/>
  <c r="AU204" i="37" s="1"/>
  <c r="AR83" i="27"/>
  <c r="AR82" i="27" s="1"/>
  <c r="AO121" i="27"/>
  <c r="AM67" i="38"/>
  <c r="AL66" i="38"/>
  <c r="AL71" i="38" s="1"/>
  <c r="AL69" i="38"/>
  <c r="AS110" i="14"/>
  <c r="AS136" i="14"/>
  <c r="AS134" i="14" s="1"/>
  <c r="AS88" i="27"/>
  <c r="AS86" i="27"/>
  <c r="AS80" i="27"/>
  <c r="AS81" i="27" s="1"/>
  <c r="AX125" i="37"/>
  <c r="AW130" i="37"/>
  <c r="AW129" i="37"/>
  <c r="AW127" i="37"/>
  <c r="AW126" i="37"/>
  <c r="AV128" i="37"/>
  <c r="AV131" i="37" s="1"/>
  <c r="AT38" i="14"/>
  <c r="AT37" i="14"/>
  <c r="AT36" i="14"/>
  <c r="AT35" i="14"/>
  <c r="AT34" i="14"/>
  <c r="AU31" i="14"/>
  <c r="AT49" i="14"/>
  <c r="AT96" i="14" s="1"/>
  <c r="AT48" i="14"/>
  <c r="AT95" i="14" s="1"/>
  <c r="AT47" i="14"/>
  <c r="AT94" i="14" s="1"/>
  <c r="AT46" i="14"/>
  <c r="AT93" i="14" s="1"/>
  <c r="AT45" i="14"/>
  <c r="AT92" i="14" s="1"/>
  <c r="AT44" i="14"/>
  <c r="AT91" i="14" s="1"/>
  <c r="AT43" i="14"/>
  <c r="AT90" i="14" s="1"/>
  <c r="AT42" i="14"/>
  <c r="AT89" i="14" s="1"/>
  <c r="AT41" i="14"/>
  <c r="AT88" i="14" s="1"/>
  <c r="AT40" i="14"/>
  <c r="AS154" i="14"/>
  <c r="AT178" i="14" s="1"/>
  <c r="AS156" i="14"/>
  <c r="AT180" i="14" s="1"/>
  <c r="AS39" i="14"/>
  <c r="AS87" i="14"/>
  <c r="AS161" i="14"/>
  <c r="AT185" i="14" s="1"/>
  <c r="AS163" i="14"/>
  <c r="AT187" i="14" s="1"/>
  <c r="AS165" i="14"/>
  <c r="AT189" i="14" s="1"/>
  <c r="AS167" i="14"/>
  <c r="AT191" i="14" s="1"/>
  <c r="AR231" i="14"/>
  <c r="AR159" i="14"/>
  <c r="AR86" i="14"/>
  <c r="AZ107" i="37"/>
  <c r="AY112" i="37"/>
  <c r="AY111" i="37"/>
  <c r="AY109" i="37"/>
  <c r="AY108" i="37"/>
  <c r="AP101" i="27"/>
  <c r="AP100" i="27" s="1"/>
  <c r="AP126" i="27"/>
  <c r="AP128" i="27"/>
  <c r="AP118" i="27"/>
  <c r="AP119" i="27" s="1"/>
  <c r="AI83" i="38"/>
  <c r="AE61" i="15"/>
  <c r="R61" i="15"/>
  <c r="AU78" i="8"/>
  <c r="AT79" i="8"/>
  <c r="AW216" i="37"/>
  <c r="AV221" i="37"/>
  <c r="AV220" i="37"/>
  <c r="AV218" i="37"/>
  <c r="AV217" i="37"/>
  <c r="AU219" i="37"/>
  <c r="AU222" i="37" s="1"/>
  <c r="AN132" i="27"/>
  <c r="AN131" i="27" s="1"/>
  <c r="AY62" i="37"/>
  <c r="AY69" i="37" s="1"/>
  <c r="AX67" i="37"/>
  <c r="AX66" i="37"/>
  <c r="AX64" i="37"/>
  <c r="AX63" i="37"/>
  <c r="AW65" i="37"/>
  <c r="AW68" i="37" s="1"/>
  <c r="AQ46" i="38"/>
  <c r="AZ180" i="37"/>
  <c r="AZ187" i="37" s="1"/>
  <c r="AY185" i="37"/>
  <c r="AY181" i="37"/>
  <c r="AY184" i="37"/>
  <c r="AY182" i="37"/>
  <c r="AX183" i="37"/>
  <c r="AX186" i="37" s="1"/>
  <c r="AR229" i="14"/>
  <c r="AR227" i="14"/>
  <c r="AR225" i="14"/>
  <c r="AR153" i="14"/>
  <c r="AS177" i="14" s="1"/>
  <c r="AJ22" i="38"/>
  <c r="AJ24" i="38" s="1"/>
  <c r="AJ32" i="38" s="1"/>
  <c r="AJ34" i="38" s="1"/>
  <c r="AT138" i="37"/>
  <c r="AT141" i="37" s="1"/>
  <c r="AV150" i="27"/>
  <c r="AV43" i="27"/>
  <c r="AV52" i="27" s="1"/>
  <c r="AV34" i="27"/>
  <c r="AV32" i="27"/>
  <c r="AV31" i="27"/>
  <c r="AV30" i="27"/>
  <c r="AV29" i="27"/>
  <c r="AV28" i="27"/>
  <c r="AV26" i="27"/>
  <c r="AV25" i="27"/>
  <c r="AV24" i="27"/>
  <c r="AV23" i="27"/>
  <c r="AV22" i="27"/>
  <c r="AV20" i="27"/>
  <c r="AV19" i="27"/>
  <c r="AV18" i="27"/>
  <c r="AV17" i="27"/>
  <c r="AV16" i="27"/>
  <c r="AV14" i="27"/>
  <c r="AV13" i="27"/>
  <c r="AV12" i="27"/>
  <c r="AV11" i="27"/>
  <c r="AV10" i="27"/>
  <c r="AW7" i="27"/>
  <c r="AV61" i="27"/>
  <c r="AU15" i="27"/>
  <c r="AU27" i="27"/>
  <c r="AU169" i="27"/>
  <c r="AU168" i="27"/>
  <c r="AU167" i="27"/>
  <c r="AU166" i="27"/>
  <c r="AU165" i="27"/>
  <c r="AU159" i="27"/>
  <c r="AU157" i="27"/>
  <c r="AU162" i="27"/>
  <c r="AU160" i="27"/>
  <c r="AU156" i="27"/>
  <c r="AU154" i="27"/>
  <c r="AT77" i="27"/>
  <c r="AT71" i="27"/>
  <c r="AT72" i="27" s="1"/>
  <c r="AT79" i="27"/>
  <c r="AI49" i="38"/>
  <c r="AR175" i="14"/>
  <c r="AR196" i="14" s="1"/>
  <c r="AR201" i="14"/>
  <c r="AR199" i="14" s="1"/>
  <c r="AW116" i="37"/>
  <c r="AV121" i="37"/>
  <c r="AV120" i="37"/>
  <c r="AV118" i="37"/>
  <c r="AV117" i="37"/>
  <c r="AW27" i="37"/>
  <c r="AV26" i="37"/>
  <c r="AX89" i="37"/>
  <c r="AW94" i="37"/>
  <c r="AW93" i="37"/>
  <c r="AW91" i="37"/>
  <c r="AW90" i="37"/>
  <c r="AT21" i="37"/>
  <c r="AV49" i="37"/>
  <c r="AV48" i="37"/>
  <c r="AV46" i="37"/>
  <c r="AV45" i="37"/>
  <c r="AW44" i="37"/>
  <c r="AW51" i="37" s="1"/>
  <c r="AU47" i="37"/>
  <c r="AR95" i="27"/>
  <c r="AR89" i="27"/>
  <c r="AR90" i="27" s="1"/>
  <c r="AR97" i="27"/>
  <c r="AY171" i="37"/>
  <c r="AY178" i="37" s="1"/>
  <c r="AX176" i="37"/>
  <c r="AX172" i="37"/>
  <c r="AX175" i="37"/>
  <c r="AX173" i="37"/>
  <c r="AT138" i="14"/>
  <c r="AT108" i="14"/>
  <c r="AT132" i="14" s="1"/>
  <c r="AT106" i="14"/>
  <c r="AT130" i="14" s="1"/>
  <c r="AT109" i="14"/>
  <c r="AT133" i="14" s="1"/>
  <c r="AT107" i="14"/>
  <c r="AT131" i="14" s="1"/>
  <c r="AT105" i="14"/>
  <c r="AT129" i="14" s="1"/>
  <c r="AU102" i="14"/>
  <c r="AV73" i="14"/>
  <c r="AV72" i="14"/>
  <c r="AV71" i="14"/>
  <c r="AV70" i="14"/>
  <c r="AV69" i="14"/>
  <c r="AV68" i="14"/>
  <c r="AV67" i="14"/>
  <c r="AV66" i="14"/>
  <c r="AV65" i="14"/>
  <c r="AV62" i="14"/>
  <c r="AV61" i="14"/>
  <c r="AV60" i="14"/>
  <c r="AV59" i="14"/>
  <c r="AV58" i="14"/>
  <c r="AV57" i="14"/>
  <c r="AT104" i="14" s="1"/>
  <c r="AW6" i="14"/>
  <c r="AV55" i="14"/>
  <c r="AR8" i="8"/>
  <c r="AX53" i="37"/>
  <c r="AX60" i="37" s="1"/>
  <c r="AW58" i="37"/>
  <c r="AW57" i="37"/>
  <c r="AW55" i="37"/>
  <c r="AW54" i="37"/>
  <c r="AR156" i="14"/>
  <c r="AS180" i="14" s="1"/>
  <c r="AS204" i="14" s="1"/>
  <c r="AR228" i="14"/>
  <c r="AR154" i="14"/>
  <c r="AS178" i="14" s="1"/>
  <c r="AS202" i="14" s="1"/>
  <c r="AR226" i="14"/>
  <c r="AS33" i="14"/>
  <c r="AS81" i="14"/>
  <c r="AS155" i="14"/>
  <c r="AT179" i="14" s="1"/>
  <c r="AT203" i="14" s="1"/>
  <c r="AS227" i="14"/>
  <c r="AS157" i="14"/>
  <c r="AT181" i="14" s="1"/>
  <c r="AT205" i="14" s="1"/>
  <c r="AS229" i="14"/>
  <c r="AS162" i="14"/>
  <c r="AT186" i="14" s="1"/>
  <c r="AS164" i="14"/>
  <c r="AT188" i="14" s="1"/>
  <c r="AS166" i="14"/>
  <c r="AT190" i="14" s="1"/>
  <c r="AS168" i="14"/>
  <c r="AT192" i="14" s="1"/>
  <c r="AR239" i="14"/>
  <c r="AR167" i="14"/>
  <c r="AS191" i="14" s="1"/>
  <c r="AS215" i="14" s="1"/>
  <c r="AR237" i="14"/>
  <c r="AR165" i="14"/>
  <c r="AS189" i="14" s="1"/>
  <c r="AS213" i="14" s="1"/>
  <c r="AR235" i="14"/>
  <c r="AR163" i="14"/>
  <c r="AS187" i="14" s="1"/>
  <c r="AS211" i="14" s="1"/>
  <c r="AR233" i="14"/>
  <c r="AR161" i="14"/>
  <c r="AS185" i="14" s="1"/>
  <c r="AS209" i="14" s="1"/>
  <c r="AZ71" i="37"/>
  <c r="AZ78" i="37" s="1"/>
  <c r="AY76" i="37"/>
  <c r="AY75" i="37"/>
  <c r="AY73" i="37"/>
  <c r="AY72" i="37"/>
  <c r="AX74" i="37"/>
  <c r="AX77" i="37" s="1"/>
  <c r="AV207" i="37"/>
  <c r="AU212" i="37"/>
  <c r="AU211" i="37"/>
  <c r="AU209" i="37"/>
  <c r="AU208" i="37"/>
  <c r="AT210" i="37"/>
  <c r="AT213" i="37" s="1"/>
  <c r="AW80" i="37"/>
  <c r="AV85" i="37"/>
  <c r="AV84" i="37"/>
  <c r="AV82" i="37"/>
  <c r="AV81" i="37"/>
  <c r="AU83" i="37"/>
  <c r="AU86" i="37" s="1"/>
  <c r="AW189" i="37"/>
  <c r="AV194" i="37"/>
  <c r="AV190" i="37"/>
  <c r="AV193" i="37"/>
  <c r="AV191" i="37"/>
  <c r="AU192" i="37"/>
  <c r="AU195" i="37" s="1"/>
  <c r="AS9" i="8"/>
  <c r="AS8" i="8" s="1"/>
  <c r="AT8" i="27"/>
  <c r="AT155" i="27"/>
  <c r="AT161" i="27"/>
  <c r="AQ224" i="14"/>
  <c r="AQ223" i="14" s="1"/>
  <c r="AQ79" i="14"/>
  <c r="AQ100" i="14" s="1"/>
  <c r="AS45" i="8"/>
  <c r="AS44" i="8"/>
  <c r="AS48" i="8"/>
  <c r="AN148" i="27"/>
  <c r="AN115" i="27" s="1"/>
  <c r="P45" i="5" s="1"/>
  <c r="AN140" i="27"/>
  <c r="AF61" i="17"/>
  <c r="S61" i="17"/>
  <c r="AR41" i="38"/>
  <c r="AS42" i="38"/>
  <c r="AO139" i="27"/>
  <c r="AO137" i="27"/>
  <c r="AO129" i="27"/>
  <c r="AO130" i="27" s="1"/>
  <c r="AS205" i="14"/>
  <c r="AS203" i="14"/>
  <c r="AR32" i="14"/>
  <c r="AR53" i="14" s="1"/>
  <c r="AR80" i="14"/>
  <c r="AR168" i="14"/>
  <c r="AS192" i="14" s="1"/>
  <c r="AS216" i="14" s="1"/>
  <c r="AR240" i="14"/>
  <c r="AR166" i="14"/>
  <c r="AS190" i="14" s="1"/>
  <c r="AS214" i="14" s="1"/>
  <c r="AR238" i="14"/>
  <c r="AR164" i="14"/>
  <c r="AS188" i="14" s="1"/>
  <c r="AS212" i="14" s="1"/>
  <c r="AR236" i="14"/>
  <c r="AR162" i="14"/>
  <c r="AS186" i="14" s="1"/>
  <c r="AS210" i="14" s="1"/>
  <c r="AR234" i="14"/>
  <c r="AR160" i="14"/>
  <c r="AS184" i="14" s="1"/>
  <c r="AR232" i="14"/>
  <c r="F54" i="35"/>
  <c r="A53" i="35"/>
  <c r="AR111" i="27"/>
  <c r="J51" i="35"/>
  <c r="AS122" i="27"/>
  <c r="G52" i="35"/>
  <c r="H52" i="35"/>
  <c r="M50" i="35"/>
  <c r="AR125" i="27" s="1"/>
  <c r="AR114" i="27" s="1"/>
  <c r="AQ32" i="8" s="1"/>
  <c r="AQ30" i="8" s="1"/>
  <c r="L50" i="35"/>
  <c r="AR124" i="27" s="1"/>
  <c r="AR113" i="27" s="1"/>
  <c r="AP31" i="38" s="1"/>
  <c r="AU58" i="27" l="1"/>
  <c r="AU40" i="27" s="1"/>
  <c r="AT41" i="8" s="1"/>
  <c r="AS35" i="27"/>
  <c r="AR14" i="8"/>
  <c r="AR13" i="8" s="1"/>
  <c r="AT53" i="27"/>
  <c r="AQ94" i="40"/>
  <c r="AR81" i="40"/>
  <c r="AR99" i="40" s="1"/>
  <c r="AS82" i="40"/>
  <c r="AS100" i="40" s="1"/>
  <c r="F53" i="29"/>
  <c r="G52" i="29"/>
  <c r="AS31" i="8"/>
  <c r="AH56" i="27"/>
  <c r="AH38" i="27" s="1"/>
  <c r="AH64" i="27"/>
  <c r="AH55" i="27" s="1"/>
  <c r="AH37" i="27" s="1"/>
  <c r="AU57" i="27"/>
  <c r="AT31" i="8" s="1"/>
  <c r="AI65" i="27"/>
  <c r="AT54" i="27"/>
  <c r="AT36" i="27" s="1"/>
  <c r="AT152" i="40"/>
  <c r="AT170" i="40" s="1"/>
  <c r="AT188" i="40" s="1"/>
  <c r="G52" i="28"/>
  <c r="F53" i="28" s="1"/>
  <c r="C51" i="9"/>
  <c r="C10" i="11"/>
  <c r="AT60" i="22"/>
  <c r="J53" i="30"/>
  <c r="AO115" i="39"/>
  <c r="AO130" i="39" s="1"/>
  <c r="AN34" i="8" s="1"/>
  <c r="J53" i="29"/>
  <c r="AS75" i="40"/>
  <c r="AS111" i="40" s="1"/>
  <c r="AR187" i="40"/>
  <c r="AR202" i="40" s="1"/>
  <c r="AR17" i="8" s="1"/>
  <c r="AT93" i="39"/>
  <c r="AH47" i="8"/>
  <c r="D44" i="9"/>
  <c r="D19" i="52"/>
  <c r="BA65" i="18"/>
  <c r="BA80" i="18" s="1"/>
  <c r="AS169" i="40"/>
  <c r="AS184" i="40" s="1"/>
  <c r="AS16" i="8" s="1"/>
  <c r="AS166" i="40"/>
  <c r="AQ97" i="39"/>
  <c r="AQ112" i="39" s="1"/>
  <c r="AP33" i="8" s="1"/>
  <c r="AQ76" i="39"/>
  <c r="AP97" i="39"/>
  <c r="AP112" i="39" s="1"/>
  <c r="AO33" i="8" s="1"/>
  <c r="AP76" i="39"/>
  <c r="AU24" i="22"/>
  <c r="AU45" i="22"/>
  <c r="AS98" i="40"/>
  <c r="AR79" i="40"/>
  <c r="AQ97" i="40"/>
  <c r="AQ112" i="40" s="1"/>
  <c r="AT151" i="27"/>
  <c r="AS15" i="8" s="1"/>
  <c r="J53" i="28"/>
  <c r="AT40" i="37"/>
  <c r="AS61" i="40"/>
  <c r="AU112" i="14"/>
  <c r="AU113" i="14"/>
  <c r="AU137" i="14" s="1"/>
  <c r="AU114" i="14"/>
  <c r="AU138" i="14" s="1"/>
  <c r="AU118" i="14"/>
  <c r="AU142" i="14" s="1"/>
  <c r="AU116" i="14"/>
  <c r="AU140" i="14" s="1"/>
  <c r="AU119" i="14"/>
  <c r="AU143" i="14" s="1"/>
  <c r="AU120" i="14"/>
  <c r="AU144" i="14" s="1"/>
  <c r="AU115" i="14"/>
  <c r="AU139" i="14" s="1"/>
  <c r="AU117" i="14"/>
  <c r="AU141" i="14" s="1"/>
  <c r="AQ244" i="14"/>
  <c r="AU36" i="37"/>
  <c r="AR220" i="14"/>
  <c r="J54" i="46"/>
  <c r="J53" i="31"/>
  <c r="AT31" i="37"/>
  <c r="J53" i="32"/>
  <c r="AG94" i="38"/>
  <c r="AS41" i="37"/>
  <c r="AT39" i="37"/>
  <c r="AT68" i="40"/>
  <c r="AT104" i="40" s="1"/>
  <c r="AS67" i="40"/>
  <c r="AS103" i="40" s="1"/>
  <c r="AQ43" i="39"/>
  <c r="AJ83" i="38"/>
  <c r="AI88" i="38"/>
  <c r="AI91" i="38" s="1"/>
  <c r="AR76" i="40"/>
  <c r="I55" i="8"/>
  <c r="I57" i="8" s="1"/>
  <c r="AY34" i="40"/>
  <c r="AY142" i="40" s="1"/>
  <c r="AI75" i="15"/>
  <c r="AW75" i="15" s="1"/>
  <c r="G79" i="19"/>
  <c r="G98" i="19" s="1"/>
  <c r="S98" i="19" s="1"/>
  <c r="AU30" i="40"/>
  <c r="AU138" i="40" s="1"/>
  <c r="AV39" i="22"/>
  <c r="BB74" i="3"/>
  <c r="AB74" i="3"/>
  <c r="AU15" i="39"/>
  <c r="AU33" i="39" s="1"/>
  <c r="AU51" i="39" s="1"/>
  <c r="AU87" i="39" s="1"/>
  <c r="E54" i="32"/>
  <c r="I54" i="32" s="1"/>
  <c r="D55" i="32"/>
  <c r="H54" i="32"/>
  <c r="AT35" i="40"/>
  <c r="AT143" i="40" s="1"/>
  <c r="D58" i="35"/>
  <c r="E57" i="35"/>
  <c r="I57" i="35" s="1"/>
  <c r="BC55" i="18"/>
  <c r="Q70" i="3"/>
  <c r="D57" i="45"/>
  <c r="E56" i="45"/>
  <c r="I56" i="45" s="1"/>
  <c r="BB51" i="18"/>
  <c r="P66" i="3"/>
  <c r="BA62" i="18"/>
  <c r="BB47" i="18"/>
  <c r="P62" i="3"/>
  <c r="F56" i="45"/>
  <c r="A55" i="45"/>
  <c r="AD76" i="15"/>
  <c r="AR76" i="15" s="1"/>
  <c r="BA36" i="22"/>
  <c r="AU89" i="3"/>
  <c r="U89" i="3"/>
  <c r="BA40" i="22"/>
  <c r="AU93" i="3"/>
  <c r="U93" i="3"/>
  <c r="AV8" i="40"/>
  <c r="AO63" i="3"/>
  <c r="AF63" i="15" s="1"/>
  <c r="AT63" i="15" s="1"/>
  <c r="AW8" i="39" s="1"/>
  <c r="AW26" i="39" s="1"/>
  <c r="AW44" i="39" s="1"/>
  <c r="AT37" i="40"/>
  <c r="AT145" i="40" s="1"/>
  <c r="AS148" i="40"/>
  <c r="AZ18" i="40"/>
  <c r="AG91" i="3"/>
  <c r="AU9" i="40"/>
  <c r="AN64" i="3"/>
  <c r="AE64" i="15" s="1"/>
  <c r="AS64" i="15" s="1"/>
  <c r="AV9" i="39" s="1"/>
  <c r="AV27" i="39" s="1"/>
  <c r="AV45" i="39" s="1"/>
  <c r="AV81" i="39" s="1"/>
  <c r="D56" i="46"/>
  <c r="E55" i="46"/>
  <c r="I55" i="46" s="1"/>
  <c r="AT29" i="40"/>
  <c r="AT137" i="40" s="1"/>
  <c r="AW34" i="22"/>
  <c r="BC69" i="3"/>
  <c r="AC69" i="3"/>
  <c r="AV41" i="22"/>
  <c r="BB76" i="3"/>
  <c r="AB76" i="3"/>
  <c r="AW30" i="22"/>
  <c r="AW48" i="22" s="1"/>
  <c r="AW84" i="22" s="1"/>
  <c r="BC65" i="3"/>
  <c r="AC65" i="3"/>
  <c r="AI73" i="15"/>
  <c r="AW73" i="15" s="1"/>
  <c r="G77" i="19"/>
  <c r="G96" i="19" s="1"/>
  <c r="S96" i="19" s="1"/>
  <c r="AT19" i="39"/>
  <c r="AT37" i="39" s="1"/>
  <c r="AT55" i="39" s="1"/>
  <c r="AT91" i="39" s="1"/>
  <c r="AV15" i="40"/>
  <c r="AO70" i="3"/>
  <c r="AF70" i="15" s="1"/>
  <c r="AT70" i="15" s="1"/>
  <c r="AW15" i="39" s="1"/>
  <c r="AW33" i="39" s="1"/>
  <c r="AW51" i="39" s="1"/>
  <c r="AU11" i="40"/>
  <c r="AN66" i="3"/>
  <c r="AE66" i="15" s="1"/>
  <c r="AS66" i="15" s="1"/>
  <c r="AV11" i="39" s="1"/>
  <c r="AV29" i="39" s="1"/>
  <c r="AV47" i="39" s="1"/>
  <c r="AU7" i="40"/>
  <c r="AN62" i="3"/>
  <c r="AA77" i="3"/>
  <c r="AU42" i="22"/>
  <c r="AU32" i="40"/>
  <c r="AU140" i="40" s="1"/>
  <c r="L53" i="45"/>
  <c r="M53" i="45"/>
  <c r="AZ16" i="40"/>
  <c r="AG89" i="3"/>
  <c r="BC48" i="18"/>
  <c r="BC66" i="18" s="1"/>
  <c r="Q63" i="3"/>
  <c r="BC52" i="18"/>
  <c r="Q67" i="3"/>
  <c r="AC77" i="15"/>
  <c r="AQ62" i="15"/>
  <c r="AV37" i="22"/>
  <c r="BB72" i="3"/>
  <c r="AB72" i="3"/>
  <c r="R77" i="15"/>
  <c r="AV9" i="22"/>
  <c r="AU28" i="40"/>
  <c r="AU136" i="40" s="1"/>
  <c r="AU154" i="40" s="1"/>
  <c r="AU172" i="40" s="1"/>
  <c r="AU190" i="40" s="1"/>
  <c r="BH58" i="18"/>
  <c r="I91" i="3"/>
  <c r="BB53" i="18"/>
  <c r="P68" i="3"/>
  <c r="BB49" i="18"/>
  <c r="BB67" i="18" s="1"/>
  <c r="P64" i="3"/>
  <c r="AU8" i="39"/>
  <c r="AU26" i="39" s="1"/>
  <c r="AU44" i="39" s="1"/>
  <c r="AV62" i="39" s="1"/>
  <c r="AV98" i="39" s="1"/>
  <c r="AV116" i="39" s="1"/>
  <c r="AU12" i="39"/>
  <c r="AU30" i="39" s="1"/>
  <c r="AU48" i="39" s="1"/>
  <c r="AU84" i="39" s="1"/>
  <c r="E54" i="31"/>
  <c r="I54" i="31" s="1"/>
  <c r="D55" i="31"/>
  <c r="H54" i="31"/>
  <c r="AV14" i="40"/>
  <c r="AO69" i="3"/>
  <c r="AF69" i="15" s="1"/>
  <c r="AT69" i="15" s="1"/>
  <c r="AU21" i="40"/>
  <c r="AN76" i="3"/>
  <c r="AE76" i="15" s="1"/>
  <c r="AS76" i="15" s="1"/>
  <c r="AV21" i="39" s="1"/>
  <c r="AV39" i="39" s="1"/>
  <c r="AV57" i="39" s="1"/>
  <c r="E54" i="30"/>
  <c r="I54" i="30" s="1"/>
  <c r="D55" i="30"/>
  <c r="H54" i="30"/>
  <c r="AT152" i="27"/>
  <c r="AU161" i="27"/>
  <c r="AU158" i="27"/>
  <c r="AU164" i="27"/>
  <c r="AU153" i="27" s="1"/>
  <c r="AI71" i="15"/>
  <c r="AW71" i="15" s="1"/>
  <c r="G75" i="19"/>
  <c r="G94" i="19" s="1"/>
  <c r="S94" i="19" s="1"/>
  <c r="AY38" i="40"/>
  <c r="AY146" i="40" s="1"/>
  <c r="BB59" i="18"/>
  <c r="P74" i="3"/>
  <c r="AV10" i="40"/>
  <c r="AO65" i="3"/>
  <c r="AF65" i="15" s="1"/>
  <c r="AT65" i="15" s="1"/>
  <c r="AW10" i="39" s="1"/>
  <c r="AW28" i="39" s="1"/>
  <c r="AW46" i="39" s="1"/>
  <c r="AP77" i="15"/>
  <c r="AS7" i="39"/>
  <c r="AQ37" i="38"/>
  <c r="AQ52" i="38" s="1"/>
  <c r="AQ38" i="38"/>
  <c r="AT27" i="40"/>
  <c r="AT135" i="40" s="1"/>
  <c r="AT153" i="40" s="1"/>
  <c r="AX70" i="40"/>
  <c r="AX106" i="40" s="1"/>
  <c r="AS73" i="40"/>
  <c r="AS109" i="40" s="1"/>
  <c r="AW35" i="22"/>
  <c r="BC70" i="3"/>
  <c r="AC70" i="3"/>
  <c r="AV31" i="22"/>
  <c r="BB66" i="3"/>
  <c r="AB66" i="3"/>
  <c r="AV27" i="22"/>
  <c r="O77" i="3"/>
  <c r="BB62" i="3"/>
  <c r="AB62" i="3"/>
  <c r="AT17" i="39"/>
  <c r="AT35" i="39" s="1"/>
  <c r="AT53" i="39" s="1"/>
  <c r="AT89" i="39" s="1"/>
  <c r="E54" i="29"/>
  <c r="I54" i="29" s="1"/>
  <c r="D55" i="29"/>
  <c r="H54" i="29"/>
  <c r="AR22" i="39"/>
  <c r="AR25" i="39"/>
  <c r="AR40" i="39" s="1"/>
  <c r="AP33" i="38" s="1"/>
  <c r="H54" i="45"/>
  <c r="J54" i="45" s="1"/>
  <c r="G54" i="45"/>
  <c r="AT39" i="40"/>
  <c r="AT75" i="40" s="1"/>
  <c r="BH56" i="18"/>
  <c r="I89" i="3"/>
  <c r="BH60" i="18"/>
  <c r="I93" i="3"/>
  <c r="AV12" i="40"/>
  <c r="AO67" i="3"/>
  <c r="AF67" i="15" s="1"/>
  <c r="AT67" i="15" s="1"/>
  <c r="AW12" i="39" s="1"/>
  <c r="AW30" i="39" s="1"/>
  <c r="AW48" i="39" s="1"/>
  <c r="AS40" i="40"/>
  <c r="AU17" i="40"/>
  <c r="AN72" i="3"/>
  <c r="AE72" i="15" s="1"/>
  <c r="AS72" i="15" s="1"/>
  <c r="AV17" i="39" s="1"/>
  <c r="AV35" i="39" s="1"/>
  <c r="AV53" i="39" s="1"/>
  <c r="AU13" i="40"/>
  <c r="AN68" i="3"/>
  <c r="AX74" i="40"/>
  <c r="AX110" i="40" s="1"/>
  <c r="AT62" i="40"/>
  <c r="AT80" i="40" s="1"/>
  <c r="AT66" i="40"/>
  <c r="AT102" i="40" s="1"/>
  <c r="AD66" i="15"/>
  <c r="AR66" i="15" s="1"/>
  <c r="AM77" i="3"/>
  <c r="AD62" i="15"/>
  <c r="AT22" i="40"/>
  <c r="AT25" i="40"/>
  <c r="AT133" i="40" s="1"/>
  <c r="AT151" i="40" s="1"/>
  <c r="BC54" i="18"/>
  <c r="Q69" i="3"/>
  <c r="BB61" i="18"/>
  <c r="P76" i="3"/>
  <c r="E54" i="28"/>
  <c r="I54" i="28" s="1"/>
  <c r="D55" i="28"/>
  <c r="H54" i="28"/>
  <c r="AT13" i="39"/>
  <c r="AT31" i="39" s="1"/>
  <c r="AT49" i="39" s="1"/>
  <c r="AT85" i="39" s="1"/>
  <c r="AU26" i="40"/>
  <c r="AU134" i="40" s="1"/>
  <c r="AU19" i="40"/>
  <c r="AN74" i="3"/>
  <c r="AE74" i="15" s="1"/>
  <c r="AS74" i="15" s="1"/>
  <c r="AV19" i="39" s="1"/>
  <c r="AV37" i="39" s="1"/>
  <c r="AV55" i="39" s="1"/>
  <c r="AT69" i="40"/>
  <c r="AT105" i="40" s="1"/>
  <c r="AS65" i="40"/>
  <c r="AS101" i="40" s="1"/>
  <c r="BC50" i="18"/>
  <c r="BC68" i="18" s="1"/>
  <c r="Q65" i="3"/>
  <c r="AY36" i="40"/>
  <c r="AY144" i="40" s="1"/>
  <c r="AT31" i="40"/>
  <c r="AT139" i="40" s="1"/>
  <c r="BA77" i="3"/>
  <c r="AS71" i="40"/>
  <c r="AS107" i="40" s="1"/>
  <c r="AT64" i="40"/>
  <c r="AX72" i="40"/>
  <c r="AX108" i="40" s="1"/>
  <c r="AS63" i="40"/>
  <c r="AP58" i="39"/>
  <c r="AP79" i="39"/>
  <c r="AP94" i="39" s="1"/>
  <c r="AZ20" i="40"/>
  <c r="AG93" i="3"/>
  <c r="AW28" i="22"/>
  <c r="AW46" i="22" s="1"/>
  <c r="AW82" i="22" s="1"/>
  <c r="BC63" i="3"/>
  <c r="AC63" i="3"/>
  <c r="AW32" i="22"/>
  <c r="BC67" i="3"/>
  <c r="AC67" i="3"/>
  <c r="BB57" i="18"/>
  <c r="P72" i="3"/>
  <c r="BA44" i="18"/>
  <c r="BB29" i="18"/>
  <c r="BB65" i="18" s="1"/>
  <c r="S62" i="15"/>
  <c r="AE65" i="15"/>
  <c r="AS65" i="15" s="1"/>
  <c r="BA38" i="22"/>
  <c r="AU91" i="3"/>
  <c r="U91" i="3"/>
  <c r="AV33" i="22"/>
  <c r="BB68" i="3"/>
  <c r="AB68" i="3"/>
  <c r="AV29" i="22"/>
  <c r="AV47" i="22" s="1"/>
  <c r="AV83" i="22" s="1"/>
  <c r="BB64" i="3"/>
  <c r="AB64" i="3"/>
  <c r="AU33" i="40"/>
  <c r="AU141" i="40" s="1"/>
  <c r="AH94" i="38"/>
  <c r="AK43" i="8"/>
  <c r="AJ86" i="38"/>
  <c r="AJ49" i="38"/>
  <c r="G55" i="46"/>
  <c r="H55" i="46"/>
  <c r="J55" i="46" s="1"/>
  <c r="AV27" i="27"/>
  <c r="AU12" i="8" s="1"/>
  <c r="F57" i="46"/>
  <c r="A56" i="46"/>
  <c r="M54" i="46"/>
  <c r="L54" i="46"/>
  <c r="AU23" i="37"/>
  <c r="AU31" i="37" s="1"/>
  <c r="AX174" i="37"/>
  <c r="AX177" i="37" s="1"/>
  <c r="G57" i="30"/>
  <c r="F58" i="30"/>
  <c r="AW92" i="37"/>
  <c r="AW95" i="37" s="1"/>
  <c r="AS37" i="8"/>
  <c r="AS36" i="8" s="1"/>
  <c r="AU24" i="37"/>
  <c r="AV35" i="37" s="1"/>
  <c r="AV40" i="8" s="1"/>
  <c r="AV15" i="27"/>
  <c r="AU10" i="8" s="1"/>
  <c r="G56" i="31"/>
  <c r="F57" i="31"/>
  <c r="AW128" i="37"/>
  <c r="AW131" i="37" s="1"/>
  <c r="AU20" i="37"/>
  <c r="AV34" i="37" s="1"/>
  <c r="AV39" i="8" s="1"/>
  <c r="AY183" i="37"/>
  <c r="AY186" i="37" s="1"/>
  <c r="AY110" i="37"/>
  <c r="AY113" i="37" s="1"/>
  <c r="AU112" i="27"/>
  <c r="AT42" i="8" s="1"/>
  <c r="AY147" i="37"/>
  <c r="AY150" i="37" s="1"/>
  <c r="F60" i="32"/>
  <c r="G59" i="32"/>
  <c r="AU210" i="37"/>
  <c r="AU213" i="37" s="1"/>
  <c r="AY74" i="37"/>
  <c r="AY77" i="37" s="1"/>
  <c r="AX101" i="37"/>
  <c r="AX104" i="37" s="1"/>
  <c r="AU138" i="37"/>
  <c r="AU141" i="37" s="1"/>
  <c r="AV201" i="37"/>
  <c r="AV204" i="37" s="1"/>
  <c r="AJ25" i="38"/>
  <c r="AK35" i="8" s="1"/>
  <c r="AW10" i="37"/>
  <c r="O56" i="5"/>
  <c r="AX11" i="37"/>
  <c r="P57" i="5"/>
  <c r="AX14" i="37"/>
  <c r="P62" i="5"/>
  <c r="AX16" i="37"/>
  <c r="P64" i="5"/>
  <c r="AX7" i="37"/>
  <c r="P53" i="5"/>
  <c r="AV20" i="38"/>
  <c r="AW12" i="37"/>
  <c r="AW15" i="37"/>
  <c r="O63" i="5"/>
  <c r="AX9" i="37"/>
  <c r="P55" i="5"/>
  <c r="AW8" i="37"/>
  <c r="O54" i="5"/>
  <c r="AS160" i="14"/>
  <c r="AT184" i="14" s="1"/>
  <c r="AT232" i="14" s="1"/>
  <c r="AT103" i="14"/>
  <c r="AS182" i="14"/>
  <c r="AS208" i="14"/>
  <c r="AS206" i="14" s="1"/>
  <c r="AR224" i="14"/>
  <c r="AR223" i="14" s="1"/>
  <c r="AR79" i="14"/>
  <c r="AR100" i="14" s="1"/>
  <c r="P44" i="5"/>
  <c r="C45" i="5"/>
  <c r="AC45" i="5" s="1"/>
  <c r="AV192" i="37"/>
  <c r="AV195" i="37" s="1"/>
  <c r="AW194" i="37"/>
  <c r="AW193" i="37"/>
  <c r="AW191" i="37"/>
  <c r="AW190" i="37"/>
  <c r="AX189" i="37"/>
  <c r="AV83" i="37"/>
  <c r="AV86" i="37" s="1"/>
  <c r="AV212" i="37"/>
  <c r="AV211" i="37"/>
  <c r="AV209" i="37"/>
  <c r="AV208" i="37"/>
  <c r="AW207" i="37"/>
  <c r="AZ76" i="37"/>
  <c r="AZ75" i="37"/>
  <c r="AZ73" i="37"/>
  <c r="AZ72" i="37"/>
  <c r="BA71" i="37"/>
  <c r="BA78" i="37" s="1"/>
  <c r="AS240" i="14"/>
  <c r="AS238" i="14"/>
  <c r="AS236" i="14"/>
  <c r="AS234" i="14"/>
  <c r="AS232" i="14"/>
  <c r="AS32" i="14"/>
  <c r="AS53" i="14" s="1"/>
  <c r="AS80" i="14"/>
  <c r="AW56" i="37"/>
  <c r="AW59" i="37" s="1"/>
  <c r="AW55" i="14"/>
  <c r="AW73" i="14"/>
  <c r="AW72" i="14"/>
  <c r="AW71" i="14"/>
  <c r="AW70" i="14"/>
  <c r="AW69" i="14"/>
  <c r="AW68" i="14"/>
  <c r="AW67" i="14"/>
  <c r="AW66" i="14"/>
  <c r="AW65" i="14"/>
  <c r="AW62" i="14"/>
  <c r="AW61" i="14"/>
  <c r="AW60" i="14"/>
  <c r="AW59" i="14"/>
  <c r="AW58" i="14"/>
  <c r="AW57" i="14"/>
  <c r="AX6" i="14"/>
  <c r="AU109" i="14"/>
  <c r="AU133" i="14" s="1"/>
  <c r="AU107" i="14"/>
  <c r="AU131" i="14" s="1"/>
  <c r="AU105" i="14"/>
  <c r="AU129" i="14" s="1"/>
  <c r="AV102" i="14"/>
  <c r="AU108" i="14"/>
  <c r="AU132" i="14" s="1"/>
  <c r="AU106" i="14"/>
  <c r="AU130" i="14" s="1"/>
  <c r="AU104" i="14"/>
  <c r="AR106" i="27"/>
  <c r="AR117" i="27" s="1"/>
  <c r="AR104" i="27"/>
  <c r="AR41" i="27" s="1"/>
  <c r="AR98" i="27"/>
  <c r="AR99" i="27" s="1"/>
  <c r="AU21" i="37"/>
  <c r="AW49" i="37"/>
  <c r="AW48" i="37"/>
  <c r="AW46" i="37"/>
  <c r="AW45" i="37"/>
  <c r="AX44" i="37"/>
  <c r="AX51" i="37" s="1"/>
  <c r="AV47" i="37"/>
  <c r="AX94" i="37"/>
  <c r="AX93" i="37"/>
  <c r="AX91" i="37"/>
  <c r="AX90" i="37"/>
  <c r="AY89" i="37"/>
  <c r="AW26" i="37"/>
  <c r="AX27" i="37"/>
  <c r="AV119" i="37"/>
  <c r="AV122" i="37" s="1"/>
  <c r="AT86" i="27"/>
  <c r="AT80" i="27"/>
  <c r="AT81" i="27" s="1"/>
  <c r="AT88" i="27"/>
  <c r="AV147" i="27"/>
  <c r="AV146" i="27"/>
  <c r="AV145" i="27"/>
  <c r="AV144" i="27"/>
  <c r="AV136" i="27"/>
  <c r="AV135" i="27"/>
  <c r="AV134" i="27"/>
  <c r="AV133" i="27"/>
  <c r="AV103" i="27"/>
  <c r="AV102" i="27"/>
  <c r="AV94" i="27"/>
  <c r="AV93" i="27"/>
  <c r="AV85" i="27"/>
  <c r="AV84" i="27"/>
  <c r="AV76" i="27"/>
  <c r="AV75" i="27"/>
  <c r="AJ74" i="27" s="1"/>
  <c r="AJ73" i="27" s="1"/>
  <c r="AV68" i="27"/>
  <c r="AV67" i="27"/>
  <c r="AV66" i="27"/>
  <c r="AV62" i="27"/>
  <c r="AV70" i="27"/>
  <c r="AV123" i="27"/>
  <c r="AV9" i="27"/>
  <c r="AV21" i="27"/>
  <c r="AV162" i="27"/>
  <c r="AV160" i="27"/>
  <c r="AV156" i="27"/>
  <c r="AV154" i="27"/>
  <c r="AV169" i="27"/>
  <c r="AV168" i="27"/>
  <c r="AV167" i="27"/>
  <c r="AV166" i="27"/>
  <c r="AV165" i="27"/>
  <c r="AV159" i="27"/>
  <c r="AV157" i="27"/>
  <c r="AS175" i="14"/>
  <c r="AS201" i="14"/>
  <c r="AS199" i="14" s="1"/>
  <c r="AP121" i="27"/>
  <c r="AX65" i="37"/>
  <c r="AX68" i="37" s="1"/>
  <c r="AV219" i="37"/>
  <c r="AV222" i="37" s="1"/>
  <c r="AT45" i="8"/>
  <c r="AT44" i="8"/>
  <c r="AT48" i="8"/>
  <c r="S61" i="15"/>
  <c r="AF61" i="15"/>
  <c r="AP137" i="27"/>
  <c r="AP129" i="27"/>
  <c r="AP130" i="27" s="1"/>
  <c r="AP139" i="27"/>
  <c r="AZ112" i="37"/>
  <c r="AZ111" i="37"/>
  <c r="AZ109" i="37"/>
  <c r="AZ108" i="37"/>
  <c r="BA107" i="37"/>
  <c r="AR158" i="14"/>
  <c r="AS239" i="14"/>
  <c r="AS237" i="14"/>
  <c r="AS235" i="14"/>
  <c r="AS233" i="14"/>
  <c r="AS228" i="14"/>
  <c r="AS226" i="14"/>
  <c r="AT162" i="14"/>
  <c r="AU186" i="14" s="1"/>
  <c r="AU210" i="14" s="1"/>
  <c r="AT234" i="14"/>
  <c r="AT164" i="14"/>
  <c r="AU188" i="14" s="1"/>
  <c r="AU212" i="14" s="1"/>
  <c r="AT236" i="14"/>
  <c r="AT166" i="14"/>
  <c r="AU190" i="14" s="1"/>
  <c r="AU214" i="14" s="1"/>
  <c r="AT238" i="14"/>
  <c r="AT168" i="14"/>
  <c r="AU192" i="14" s="1"/>
  <c r="AU216" i="14" s="1"/>
  <c r="AT240" i="14"/>
  <c r="AT33" i="14"/>
  <c r="AT81" i="14"/>
  <c r="AT83" i="14"/>
  <c r="AT85" i="14"/>
  <c r="AX130" i="37"/>
  <c r="AX129" i="37"/>
  <c r="AX127" i="37"/>
  <c r="AX126" i="37"/>
  <c r="AY125" i="37"/>
  <c r="AM69" i="38"/>
  <c r="AM66" i="38"/>
  <c r="AM71" i="38" s="1"/>
  <c r="AN67" i="38"/>
  <c r="AO120" i="27"/>
  <c r="AW203" i="37"/>
  <c r="AW202" i="37"/>
  <c r="AW200" i="37"/>
  <c r="AW199" i="37"/>
  <c r="AX198" i="37"/>
  <c r="AQ101" i="27"/>
  <c r="AQ100" i="27" s="1"/>
  <c r="AQ128" i="27"/>
  <c r="AQ118" i="27"/>
  <c r="AQ119" i="27" s="1"/>
  <c r="AQ126" i="27"/>
  <c r="AW165" i="37"/>
  <c r="AW168" i="37" s="1"/>
  <c r="AX167" i="37"/>
  <c r="AX166" i="37"/>
  <c r="AX164" i="37"/>
  <c r="AX163" i="37"/>
  <c r="AY162" i="37"/>
  <c r="AY169" i="37" s="1"/>
  <c r="AU63" i="27"/>
  <c r="AU79" i="27"/>
  <c r="AU77" i="27"/>
  <c r="AU71" i="27"/>
  <c r="AU72" i="27" s="1"/>
  <c r="AV156" i="37"/>
  <c r="AV159" i="37" s="1"/>
  <c r="AW158" i="37"/>
  <c r="AW157" i="37"/>
  <c r="AW155" i="37"/>
  <c r="AW154" i="37"/>
  <c r="AX153" i="37"/>
  <c r="AX160" i="37" s="1"/>
  <c r="AM143" i="27"/>
  <c r="AM110" i="27" s="1"/>
  <c r="AM108" i="27"/>
  <c r="AO132" i="27"/>
  <c r="AO131" i="27" s="1"/>
  <c r="AO148" i="27"/>
  <c r="AO115" i="27" s="1"/>
  <c r="E60" i="5" s="1"/>
  <c r="AO140" i="27"/>
  <c r="AO141" i="27" s="1"/>
  <c r="AO108" i="27" s="1"/>
  <c r="AT42" i="38"/>
  <c r="AS41" i="38"/>
  <c r="T61" i="17"/>
  <c r="AG61" i="17"/>
  <c r="AN141" i="27"/>
  <c r="AN107" i="27"/>
  <c r="AW85" i="37"/>
  <c r="AW84" i="37"/>
  <c r="AW82" i="37"/>
  <c r="AW81" i="37"/>
  <c r="AX80" i="37"/>
  <c r="AT216" i="14"/>
  <c r="AT214" i="14"/>
  <c r="AT212" i="14"/>
  <c r="AT210" i="14"/>
  <c r="AS153" i="14"/>
  <c r="AT177" i="14" s="1"/>
  <c r="AS225" i="14"/>
  <c r="AX58" i="37"/>
  <c r="AX57" i="37"/>
  <c r="AX55" i="37"/>
  <c r="AX54" i="37"/>
  <c r="AY53" i="37"/>
  <c r="AY60" i="37" s="1"/>
  <c r="AH104" i="14"/>
  <c r="AI104" i="14"/>
  <c r="AI103" i="14" s="1"/>
  <c r="AI124" i="14" s="1"/>
  <c r="AJ104" i="14"/>
  <c r="AJ103" i="14" s="1"/>
  <c r="AJ124" i="14" s="1"/>
  <c r="AK104" i="14"/>
  <c r="AK103" i="14" s="1"/>
  <c r="AK124" i="14" s="1"/>
  <c r="AL104" i="14"/>
  <c r="AL103" i="14" s="1"/>
  <c r="AL124" i="14" s="1"/>
  <c r="AM104" i="14"/>
  <c r="AM103" i="14" s="1"/>
  <c r="AM124" i="14" s="1"/>
  <c r="AN104" i="14"/>
  <c r="AN103" i="14" s="1"/>
  <c r="AN124" i="14" s="1"/>
  <c r="AO104" i="14"/>
  <c r="AO103" i="14" s="1"/>
  <c r="AO124" i="14" s="1"/>
  <c r="AP104" i="14"/>
  <c r="AP103" i="14" s="1"/>
  <c r="AP124" i="14" s="1"/>
  <c r="AQ104" i="14"/>
  <c r="AQ103" i="14" s="1"/>
  <c r="AQ124" i="14" s="1"/>
  <c r="AR104" i="14"/>
  <c r="AR103" i="14" s="1"/>
  <c r="AR124" i="14" s="1"/>
  <c r="AS104" i="14"/>
  <c r="AS103" i="14" s="1"/>
  <c r="AS124" i="14" s="1"/>
  <c r="AT110" i="14"/>
  <c r="AT136" i="14"/>
  <c r="AT134" i="14" s="1"/>
  <c r="AY176" i="37"/>
  <c r="AY175" i="37"/>
  <c r="AY173" i="37"/>
  <c r="AY172" i="37"/>
  <c r="AZ171" i="37"/>
  <c r="AZ178" i="37" s="1"/>
  <c r="AR92" i="27"/>
  <c r="AR91" i="27" s="1"/>
  <c r="AU50" i="37"/>
  <c r="AW121" i="37"/>
  <c r="AW120" i="37"/>
  <c r="AW118" i="37"/>
  <c r="AW117" i="37"/>
  <c r="AX116" i="37"/>
  <c r="AU155" i="27"/>
  <c r="AT12" i="8"/>
  <c r="AT10" i="8"/>
  <c r="AW150" i="27"/>
  <c r="AW61" i="27"/>
  <c r="AW43" i="27"/>
  <c r="AW52" i="27" s="1"/>
  <c r="AW34" i="27"/>
  <c r="AW32" i="27"/>
  <c r="AW31" i="27"/>
  <c r="AW30" i="27"/>
  <c r="AW29" i="27"/>
  <c r="AW28" i="27"/>
  <c r="AW26" i="27"/>
  <c r="AW25" i="27"/>
  <c r="AW24" i="27"/>
  <c r="AW23" i="27"/>
  <c r="AW22" i="27"/>
  <c r="AW20" i="27"/>
  <c r="AW19" i="27"/>
  <c r="AW18" i="27"/>
  <c r="AW17" i="27"/>
  <c r="AW16" i="27"/>
  <c r="AW14" i="27"/>
  <c r="AW13" i="27"/>
  <c r="AW12" i="27"/>
  <c r="AW11" i="27"/>
  <c r="AW10" i="27"/>
  <c r="AX7" i="27"/>
  <c r="AZ185" i="37"/>
  <c r="AZ184" i="37"/>
  <c r="AZ182" i="37"/>
  <c r="AZ181" i="37"/>
  <c r="BA180" i="37"/>
  <c r="BA187" i="37" s="1"/>
  <c r="AY67" i="37"/>
  <c r="AY66" i="37"/>
  <c r="AY64" i="37"/>
  <c r="AY63" i="37"/>
  <c r="AZ62" i="37"/>
  <c r="AZ69" i="37" s="1"/>
  <c r="AW221" i="37"/>
  <c r="AW220" i="37"/>
  <c r="AW218" i="37"/>
  <c r="AW217" i="37"/>
  <c r="AX216" i="37"/>
  <c r="AU79" i="8"/>
  <c r="AV78" i="8"/>
  <c r="AR230" i="14"/>
  <c r="AT215" i="14"/>
  <c r="AT213" i="14"/>
  <c r="AT211" i="14"/>
  <c r="AT209" i="14"/>
  <c r="AS159" i="14"/>
  <c r="AS231" i="14"/>
  <c r="AS86" i="14"/>
  <c r="AT204" i="14"/>
  <c r="AT202" i="14"/>
  <c r="AT39" i="14"/>
  <c r="AT87" i="14"/>
  <c r="AT233" i="14"/>
  <c r="AT161" i="14"/>
  <c r="AU185" i="14" s="1"/>
  <c r="AU209" i="14" s="1"/>
  <c r="AT235" i="14"/>
  <c r="AT163" i="14"/>
  <c r="AU187" i="14" s="1"/>
  <c r="AU211" i="14" s="1"/>
  <c r="AT237" i="14"/>
  <c r="AT165" i="14"/>
  <c r="AU189" i="14" s="1"/>
  <c r="AU213" i="14" s="1"/>
  <c r="AT239" i="14"/>
  <c r="AT167" i="14"/>
  <c r="AU191" i="14" s="1"/>
  <c r="AU215" i="14" s="1"/>
  <c r="AU49" i="14"/>
  <c r="AU96" i="14" s="1"/>
  <c r="AU48" i="14"/>
  <c r="AU95" i="14" s="1"/>
  <c r="AU47" i="14"/>
  <c r="AU94" i="14" s="1"/>
  <c r="AU46" i="14"/>
  <c r="AU93" i="14" s="1"/>
  <c r="AU45" i="14"/>
  <c r="AU92" i="14" s="1"/>
  <c r="AU44" i="14"/>
  <c r="AU91" i="14" s="1"/>
  <c r="AU43" i="14"/>
  <c r="AU90" i="14" s="1"/>
  <c r="AU42" i="14"/>
  <c r="AU89" i="14" s="1"/>
  <c r="AU41" i="14"/>
  <c r="AU88" i="14" s="1"/>
  <c r="AU40" i="14"/>
  <c r="AU38" i="14"/>
  <c r="AU85" i="14" s="1"/>
  <c r="AU37" i="14"/>
  <c r="AU84" i="14" s="1"/>
  <c r="AU36" i="14"/>
  <c r="AU83" i="14" s="1"/>
  <c r="AU35" i="14"/>
  <c r="AU82" i="14" s="1"/>
  <c r="AU34" i="14"/>
  <c r="AV31" i="14"/>
  <c r="AT82" i="14"/>
  <c r="AT84" i="14"/>
  <c r="AS83" i="27"/>
  <c r="AS82" i="27" s="1"/>
  <c r="AS97" i="27"/>
  <c r="AS95" i="27"/>
  <c r="AS89" i="27"/>
  <c r="AS90" i="27" s="1"/>
  <c r="AL72" i="38"/>
  <c r="AL73" i="38" s="1"/>
  <c r="AL74" i="38" s="1"/>
  <c r="AT22" i="37"/>
  <c r="AY103" i="37"/>
  <c r="AY99" i="37"/>
  <c r="AZ98" i="37"/>
  <c r="AY102" i="37"/>
  <c r="AY100" i="37"/>
  <c r="AU8" i="27"/>
  <c r="AV140" i="37"/>
  <c r="AV139" i="37"/>
  <c r="AW135" i="37"/>
  <c r="AW142" i="37" s="1"/>
  <c r="AV137" i="37"/>
  <c r="AV136" i="37"/>
  <c r="AZ149" i="37"/>
  <c r="AZ148" i="37"/>
  <c r="AZ146" i="37"/>
  <c r="AZ145" i="37"/>
  <c r="BA144" i="37"/>
  <c r="BA151" i="37" s="1"/>
  <c r="AK22" i="38"/>
  <c r="AK24" i="38" s="1"/>
  <c r="AK32" i="38" s="1"/>
  <c r="AK34" i="38" s="1"/>
  <c r="AL43" i="38" s="1"/>
  <c r="AL54" i="38" s="1"/>
  <c r="AK43" i="38"/>
  <c r="AK54" i="38" s="1"/>
  <c r="M51" i="35"/>
  <c r="AS125" i="27" s="1"/>
  <c r="AS114" i="27" s="1"/>
  <c r="AR32" i="8" s="1"/>
  <c r="AR30" i="8" s="1"/>
  <c r="L51" i="35"/>
  <c r="AS124" i="27" s="1"/>
  <c r="AS113" i="27" s="1"/>
  <c r="AQ31" i="38" s="1"/>
  <c r="G53" i="35"/>
  <c r="H53" i="35"/>
  <c r="J52" i="35"/>
  <c r="AT122" i="27"/>
  <c r="AS111" i="27"/>
  <c r="F55" i="35"/>
  <c r="A54" i="35"/>
  <c r="AX62" i="39" l="1"/>
  <c r="AX98" i="39" s="1"/>
  <c r="AX116" i="39" s="1"/>
  <c r="AT171" i="40"/>
  <c r="AT189" i="40"/>
  <c r="AS14" i="8"/>
  <c r="AT35" i="27"/>
  <c r="AU53" i="27"/>
  <c r="AR94" i="40"/>
  <c r="AS81" i="40"/>
  <c r="AS99" i="40" s="1"/>
  <c r="AT82" i="40"/>
  <c r="AT100" i="40" s="1"/>
  <c r="AV58" i="27"/>
  <c r="AV40" i="27" s="1"/>
  <c r="AU41" i="8" s="1"/>
  <c r="AU54" i="27"/>
  <c r="AU36" i="27" s="1"/>
  <c r="F54" i="29"/>
  <c r="G53" i="29"/>
  <c r="AV91" i="39"/>
  <c r="AV89" i="39"/>
  <c r="AW87" i="39"/>
  <c r="BB80" i="18"/>
  <c r="AV57" i="27"/>
  <c r="AU31" i="8" s="1"/>
  <c r="AJ65" i="27"/>
  <c r="AI64" i="27"/>
  <c r="AI55" i="27" s="1"/>
  <c r="AI37" i="27" s="1"/>
  <c r="AI56" i="27"/>
  <c r="AI38" i="27" s="1"/>
  <c r="AU39" i="27"/>
  <c r="AU152" i="40"/>
  <c r="AU170" i="40" s="1"/>
  <c r="AU188" i="40" s="1"/>
  <c r="G53" i="28"/>
  <c r="F54" i="28" s="1"/>
  <c r="AT111" i="40"/>
  <c r="AW84" i="39"/>
  <c r="J54" i="31"/>
  <c r="AS187" i="40"/>
  <c r="AS202" i="40" s="1"/>
  <c r="AS17" i="8" s="1"/>
  <c r="J54" i="29"/>
  <c r="D38" i="9"/>
  <c r="D18" i="52"/>
  <c r="D14" i="52" s="1"/>
  <c r="D25" i="52" s="1"/>
  <c r="D50" i="52" s="1"/>
  <c r="D54" i="52" s="1"/>
  <c r="E52" i="52" s="1"/>
  <c r="AU80" i="39"/>
  <c r="AW62" i="39"/>
  <c r="AW80" i="39" s="1"/>
  <c r="AT169" i="40"/>
  <c r="AT184" i="40" s="1"/>
  <c r="AT16" i="8" s="1"/>
  <c r="AT166" i="40"/>
  <c r="AP115" i="39"/>
  <c r="AP130" i="39" s="1"/>
  <c r="AO34" i="8" s="1"/>
  <c r="AQ115" i="39"/>
  <c r="AQ130" i="39" s="1"/>
  <c r="AP34" i="8" s="1"/>
  <c r="AQ79" i="39"/>
  <c r="AQ94" i="39" s="1"/>
  <c r="AR61" i="39"/>
  <c r="AV24" i="22"/>
  <c r="AV45" i="22"/>
  <c r="AU60" i="22"/>
  <c r="AU81" i="22"/>
  <c r="AU96" i="22" s="1"/>
  <c r="AT98" i="40"/>
  <c r="AS79" i="40"/>
  <c r="AR97" i="40"/>
  <c r="AR112" i="40" s="1"/>
  <c r="AU91" i="39"/>
  <c r="AU89" i="39"/>
  <c r="AV87" i="39"/>
  <c r="AU85" i="39"/>
  <c r="AV84" i="39"/>
  <c r="AV80" i="39"/>
  <c r="AT73" i="40"/>
  <c r="AT109" i="40" s="1"/>
  <c r="AU151" i="27"/>
  <c r="AT15" i="8" s="1"/>
  <c r="AT147" i="40"/>
  <c r="J54" i="30"/>
  <c r="J54" i="28"/>
  <c r="AV24" i="37"/>
  <c r="AW35" i="37" s="1"/>
  <c r="AW40" i="8" s="1"/>
  <c r="AT61" i="40"/>
  <c r="AU69" i="40"/>
  <c r="AU105" i="40" s="1"/>
  <c r="AV113" i="14"/>
  <c r="AV137" i="14" s="1"/>
  <c r="AV115" i="14"/>
  <c r="AV139" i="14" s="1"/>
  <c r="AV116" i="14"/>
  <c r="AV140" i="14" s="1"/>
  <c r="AV117" i="14"/>
  <c r="AV141" i="14" s="1"/>
  <c r="AV112" i="14"/>
  <c r="AV118" i="14"/>
  <c r="AV142" i="14" s="1"/>
  <c r="AV114" i="14"/>
  <c r="AV138" i="14" s="1"/>
  <c r="AV119" i="14"/>
  <c r="AV143" i="14" s="1"/>
  <c r="AV120" i="14"/>
  <c r="AV144" i="14" s="1"/>
  <c r="AU39" i="37"/>
  <c r="AV20" i="37"/>
  <c r="AW34" i="37" s="1"/>
  <c r="AW39" i="8" s="1"/>
  <c r="AT41" i="37"/>
  <c r="J54" i="32"/>
  <c r="AS220" i="14"/>
  <c r="AS196" i="14"/>
  <c r="AY74" i="40"/>
  <c r="AY110" i="40" s="1"/>
  <c r="AU66" i="40"/>
  <c r="AU102" i="40" s="1"/>
  <c r="AT65" i="40"/>
  <c r="AT101" i="40" s="1"/>
  <c r="AQ58" i="39"/>
  <c r="AO107" i="27"/>
  <c r="AN27" i="8" s="1"/>
  <c r="AN24" i="8" s="1"/>
  <c r="AU152" i="27"/>
  <c r="AT124" i="14"/>
  <c r="AV161" i="27"/>
  <c r="AV112" i="27"/>
  <c r="AU42" i="8" s="1"/>
  <c r="AR46" i="38"/>
  <c r="AJ88" i="38"/>
  <c r="AJ91" i="38" s="1"/>
  <c r="AT71" i="40"/>
  <c r="AT107" i="40" s="1"/>
  <c r="AY70" i="40"/>
  <c r="AY106" i="40" s="1"/>
  <c r="AU68" i="40"/>
  <c r="AU104" i="40" s="1"/>
  <c r="AI94" i="38"/>
  <c r="AU64" i="40"/>
  <c r="AU62" i="40"/>
  <c r="AU80" i="40" s="1"/>
  <c r="AL62" i="38"/>
  <c r="AL59" i="38"/>
  <c r="AL68" i="38"/>
  <c r="AL70" i="38" s="1"/>
  <c r="AV28" i="37"/>
  <c r="AV38" i="8" s="1"/>
  <c r="J55" i="8"/>
  <c r="J57" i="8" s="1"/>
  <c r="AM72" i="38"/>
  <c r="AM73" i="38" s="1"/>
  <c r="AM74" i="38" s="1"/>
  <c r="AV9" i="40"/>
  <c r="AO64" i="3"/>
  <c r="AF64" i="15" s="1"/>
  <c r="AT64" i="15" s="1"/>
  <c r="AW9" i="39" s="1"/>
  <c r="AW27" i="39" s="1"/>
  <c r="AW45" i="39" s="1"/>
  <c r="AW81" i="39" s="1"/>
  <c r="BA18" i="40"/>
  <c r="AH91" i="3"/>
  <c r="Y91" i="15" s="1"/>
  <c r="AM91" i="15" s="1"/>
  <c r="BB18" i="39" s="1"/>
  <c r="BB36" i="39" s="1"/>
  <c r="BB54" i="39" s="1"/>
  <c r="AV10" i="39"/>
  <c r="AV28" i="39" s="1"/>
  <c r="AV46" i="39" s="1"/>
  <c r="AV82" i="39" s="1"/>
  <c r="BB44" i="18"/>
  <c r="BC29" i="18"/>
  <c r="T62" i="15"/>
  <c r="AW37" i="22"/>
  <c r="BC72" i="3"/>
  <c r="AC72" i="3"/>
  <c r="AW12" i="40"/>
  <c r="AP67" i="3"/>
  <c r="AG67" i="15" s="1"/>
  <c r="AU67" i="15" s="1"/>
  <c r="AX12" i="39" s="1"/>
  <c r="AX30" i="39" s="1"/>
  <c r="AX48" i="39" s="1"/>
  <c r="AX84" i="39" s="1"/>
  <c r="AT67" i="40"/>
  <c r="AT103" i="40" s="1"/>
  <c r="AY72" i="40"/>
  <c r="AY108" i="40" s="1"/>
  <c r="BE50" i="18"/>
  <c r="BE68" i="18" s="1"/>
  <c r="R65" i="3"/>
  <c r="AU37" i="40"/>
  <c r="AU145" i="40" s="1"/>
  <c r="E55" i="28"/>
  <c r="I55" i="28" s="1"/>
  <c r="D56" i="28"/>
  <c r="H55" i="28"/>
  <c r="AW41" i="22"/>
  <c r="BC76" i="3"/>
  <c r="AC76" i="3"/>
  <c r="AX34" i="22"/>
  <c r="BD69" i="3"/>
  <c r="AD69" i="3"/>
  <c r="AT40" i="40"/>
  <c r="AD77" i="15"/>
  <c r="AR62" i="15"/>
  <c r="AE68" i="15"/>
  <c r="AS68" i="15" s="1"/>
  <c r="AU35" i="40"/>
  <c r="AU143" i="40" s="1"/>
  <c r="AV30" i="40"/>
  <c r="AV138" i="40" s="1"/>
  <c r="BI60" i="18"/>
  <c r="J93" i="3"/>
  <c r="BI56" i="18"/>
  <c r="J89" i="3"/>
  <c r="AR43" i="39"/>
  <c r="AS61" i="39" s="1"/>
  <c r="E55" i="29"/>
  <c r="I55" i="29" s="1"/>
  <c r="D56" i="29"/>
  <c r="H55" i="29"/>
  <c r="AV7" i="40"/>
  <c r="AB77" i="3"/>
  <c r="AO62" i="3"/>
  <c r="AV11" i="40"/>
  <c r="AO66" i="3"/>
  <c r="AF66" i="15" s="1"/>
  <c r="AT66" i="15" s="1"/>
  <c r="AW11" i="39" s="1"/>
  <c r="AW29" i="39" s="1"/>
  <c r="AW47" i="39" s="1"/>
  <c r="AT63" i="40"/>
  <c r="AV28" i="40"/>
  <c r="AV136" i="40" s="1"/>
  <c r="AV154" i="40" s="1"/>
  <c r="AV172" i="40" s="1"/>
  <c r="AV190" i="40" s="1"/>
  <c r="AW39" i="22"/>
  <c r="BC74" i="3"/>
  <c r="AC74" i="3"/>
  <c r="AZ16" i="39"/>
  <c r="AZ34" i="39" s="1"/>
  <c r="AZ52" i="39" s="1"/>
  <c r="AZ88" i="39" s="1"/>
  <c r="E71" i="15"/>
  <c r="G71" i="15" s="1"/>
  <c r="E55" i="30"/>
  <c r="I55" i="30" s="1"/>
  <c r="D56" i="30"/>
  <c r="H55" i="30"/>
  <c r="AW14" i="39"/>
  <c r="AW32" i="39" s="1"/>
  <c r="AW50" i="39" s="1"/>
  <c r="AW86" i="39" s="1"/>
  <c r="BC49" i="18"/>
  <c r="BC67" i="18" s="1"/>
  <c r="Q64" i="3"/>
  <c r="BC53" i="18"/>
  <c r="Q68" i="3"/>
  <c r="BI58" i="18"/>
  <c r="J91" i="3"/>
  <c r="AV17" i="40"/>
  <c r="AO72" i="3"/>
  <c r="AF72" i="15" s="1"/>
  <c r="AT72" i="15" s="1"/>
  <c r="AW17" i="39" s="1"/>
  <c r="AW35" i="39" s="1"/>
  <c r="AW53" i="39" s="1"/>
  <c r="AW89" i="39" s="1"/>
  <c r="BE52" i="18"/>
  <c r="R67" i="3"/>
  <c r="BE48" i="18"/>
  <c r="BE66" i="18" s="1"/>
  <c r="R63" i="3"/>
  <c r="AZ34" i="40"/>
  <c r="AZ142" i="40" s="1"/>
  <c r="AU22" i="40"/>
  <c r="AU25" i="40"/>
  <c r="AU61" i="40" s="1"/>
  <c r="AU79" i="40" s="1"/>
  <c r="AU29" i="40"/>
  <c r="AU137" i="40" s="1"/>
  <c r="AV33" i="40"/>
  <c r="AV141" i="40" s="1"/>
  <c r="AW10" i="40"/>
  <c r="AP65" i="3"/>
  <c r="AG65" i="15" s="1"/>
  <c r="AU65" i="15" s="1"/>
  <c r="AX10" i="39" s="1"/>
  <c r="AX28" i="39" s="1"/>
  <c r="AX46" i="39" s="1"/>
  <c r="AW14" i="40"/>
  <c r="AP69" i="3"/>
  <c r="AG69" i="15" s="1"/>
  <c r="AU69" i="15" s="1"/>
  <c r="AX14" i="39" s="1"/>
  <c r="AX32" i="39" s="1"/>
  <c r="AX50" i="39" s="1"/>
  <c r="E56" i="46"/>
  <c r="I56" i="46" s="1"/>
  <c r="D57" i="46"/>
  <c r="X91" i="15"/>
  <c r="AL91" i="15" s="1"/>
  <c r="AV26" i="40"/>
  <c r="AV134" i="40" s="1"/>
  <c r="BA16" i="40"/>
  <c r="AH89" i="3"/>
  <c r="Y89" i="15" s="1"/>
  <c r="AM89" i="15" s="1"/>
  <c r="BB16" i="39" s="1"/>
  <c r="BB34" i="39" s="1"/>
  <c r="BB52" i="39" s="1"/>
  <c r="AU21" i="39"/>
  <c r="AU39" i="39" s="1"/>
  <c r="AU57" i="39" s="1"/>
  <c r="AU93" i="39" s="1"/>
  <c r="A56" i="45"/>
  <c r="F57" i="45"/>
  <c r="AW27" i="22"/>
  <c r="BC62" i="3"/>
  <c r="AC62" i="3"/>
  <c r="P77" i="3"/>
  <c r="BC51" i="18"/>
  <c r="Q66" i="3"/>
  <c r="D58" i="45"/>
  <c r="E57" i="45"/>
  <c r="I57" i="45" s="1"/>
  <c r="BE55" i="18"/>
  <c r="R70" i="3"/>
  <c r="D59" i="35"/>
  <c r="E58" i="35"/>
  <c r="I58" i="35" s="1"/>
  <c r="E55" i="32"/>
  <c r="I55" i="32" s="1"/>
  <c r="D56" i="32"/>
  <c r="H55" i="32"/>
  <c r="AV19" i="40"/>
  <c r="AO74" i="3"/>
  <c r="AF74" i="15" s="1"/>
  <c r="AT74" i="15" s="1"/>
  <c r="AW19" i="39" s="1"/>
  <c r="AW37" i="39" s="1"/>
  <c r="AW55" i="39" s="1"/>
  <c r="AW91" i="39" s="1"/>
  <c r="AZ20" i="39"/>
  <c r="AZ38" i="39" s="1"/>
  <c r="AZ56" i="39" s="1"/>
  <c r="AZ92" i="39" s="1"/>
  <c r="E75" i="15"/>
  <c r="G75" i="15" s="1"/>
  <c r="AV13" i="40"/>
  <c r="AO68" i="3"/>
  <c r="AF68" i="15" s="1"/>
  <c r="AT68" i="15" s="1"/>
  <c r="AW13" i="39" s="1"/>
  <c r="AW31" i="39" s="1"/>
  <c r="AW49" i="39" s="1"/>
  <c r="S77" i="15"/>
  <c r="AW9" i="22"/>
  <c r="BC57" i="18"/>
  <c r="Q72" i="3"/>
  <c r="AW8" i="40"/>
  <c r="AP63" i="3"/>
  <c r="AG63" i="15" s="1"/>
  <c r="AU63" i="15" s="1"/>
  <c r="X93" i="15"/>
  <c r="AL93" i="15" s="1"/>
  <c r="AZ38" i="40"/>
  <c r="AZ146" i="40" s="1"/>
  <c r="AX30" i="22"/>
  <c r="AX48" i="22" s="1"/>
  <c r="AX84" i="22" s="1"/>
  <c r="BD65" i="3"/>
  <c r="AD65" i="3"/>
  <c r="BC61" i="18"/>
  <c r="Q76" i="3"/>
  <c r="BE54" i="18"/>
  <c r="R69" i="3"/>
  <c r="AT148" i="40"/>
  <c r="AU11" i="39"/>
  <c r="AU29" i="39" s="1"/>
  <c r="AU47" i="39" s="1"/>
  <c r="AU83" i="39" s="1"/>
  <c r="AU31" i="40"/>
  <c r="AU139" i="40" s="1"/>
  <c r="AR37" i="38"/>
  <c r="AS46" i="38" s="1"/>
  <c r="AR38" i="38"/>
  <c r="AS76" i="40"/>
  <c r="BB40" i="22"/>
  <c r="AV93" i="3"/>
  <c r="V93" i="3"/>
  <c r="BB36" i="22"/>
  <c r="AV89" i="3"/>
  <c r="V89" i="3"/>
  <c r="M54" i="45"/>
  <c r="L54" i="45"/>
  <c r="BB77" i="3"/>
  <c r="AV42" i="22"/>
  <c r="AW15" i="40"/>
  <c r="AP70" i="3"/>
  <c r="AG70" i="15" s="1"/>
  <c r="AU70" i="15" s="1"/>
  <c r="AX15" i="39" s="1"/>
  <c r="AX33" i="39" s="1"/>
  <c r="AX51" i="39" s="1"/>
  <c r="AX87" i="39" s="1"/>
  <c r="AS22" i="39"/>
  <c r="AS25" i="39"/>
  <c r="AS40" i="39" s="1"/>
  <c r="AQ33" i="38" s="1"/>
  <c r="BC59" i="18"/>
  <c r="Q74" i="3"/>
  <c r="AU39" i="40"/>
  <c r="AU147" i="40" s="1"/>
  <c r="AV32" i="40"/>
  <c r="AV140" i="40" s="1"/>
  <c r="E55" i="31"/>
  <c r="I55" i="31" s="1"/>
  <c r="D56" i="31"/>
  <c r="H55" i="31"/>
  <c r="AW29" i="22"/>
  <c r="AW47" i="22" s="1"/>
  <c r="AW83" i="22" s="1"/>
  <c r="BC64" i="3"/>
  <c r="AC64" i="3"/>
  <c r="AW33" i="22"/>
  <c r="BC68" i="3"/>
  <c r="AC68" i="3"/>
  <c r="BB38" i="22"/>
  <c r="AV91" i="3"/>
  <c r="V91" i="3"/>
  <c r="AQ77" i="15"/>
  <c r="AT7" i="39"/>
  <c r="AX32" i="22"/>
  <c r="BD67" i="3"/>
  <c r="AD67" i="3"/>
  <c r="AX28" i="22"/>
  <c r="AX46" i="22" s="1"/>
  <c r="AX82" i="22" s="1"/>
  <c r="BD63" i="3"/>
  <c r="AD63" i="3"/>
  <c r="X89" i="15"/>
  <c r="AL89" i="15" s="1"/>
  <c r="AN77" i="3"/>
  <c r="AE62" i="15"/>
  <c r="AZ18" i="39"/>
  <c r="AZ36" i="39" s="1"/>
  <c r="AZ54" i="39" s="1"/>
  <c r="AZ90" i="39" s="1"/>
  <c r="E73" i="15"/>
  <c r="G73" i="15" s="1"/>
  <c r="AV21" i="40"/>
  <c r="AO76" i="3"/>
  <c r="AF76" i="15" s="1"/>
  <c r="AT76" i="15" s="1"/>
  <c r="AW21" i="39" s="1"/>
  <c r="AU27" i="40"/>
  <c r="AU135" i="40" s="1"/>
  <c r="AU153" i="40" s="1"/>
  <c r="AU171" i="40" s="1"/>
  <c r="AU189" i="40" s="1"/>
  <c r="AZ36" i="40"/>
  <c r="AZ144" i="40" s="1"/>
  <c r="BA20" i="40"/>
  <c r="AH93" i="3"/>
  <c r="Y93" i="15" s="1"/>
  <c r="AM93" i="15" s="1"/>
  <c r="BB20" i="39" s="1"/>
  <c r="BB38" i="39" s="1"/>
  <c r="BB56" i="39" s="1"/>
  <c r="G55" i="45"/>
  <c r="H55" i="45"/>
  <c r="J55" i="45" s="1"/>
  <c r="BC47" i="18"/>
  <c r="BB62" i="18"/>
  <c r="Q62" i="3"/>
  <c r="AW31" i="22"/>
  <c r="BC66" i="3"/>
  <c r="AC66" i="3"/>
  <c r="AX35" i="22"/>
  <c r="BD70" i="3"/>
  <c r="AD70" i="3"/>
  <c r="AL80" i="38"/>
  <c r="AM43" i="8" s="1"/>
  <c r="AL77" i="38"/>
  <c r="AM19" i="8" s="1"/>
  <c r="AM21" i="8" s="1"/>
  <c r="AU22" i="37"/>
  <c r="AU25" i="37" s="1"/>
  <c r="AT208" i="14"/>
  <c r="AT206" i="14" s="1"/>
  <c r="AK25" i="38"/>
  <c r="AL35" i="8" s="1"/>
  <c r="AX128" i="37"/>
  <c r="AX131" i="37" s="1"/>
  <c r="AS158" i="14"/>
  <c r="AT182" i="14"/>
  <c r="M55" i="46"/>
  <c r="L55" i="46"/>
  <c r="F58" i="46"/>
  <c r="A57" i="46"/>
  <c r="AS230" i="14"/>
  <c r="G56" i="46"/>
  <c r="H56" i="46"/>
  <c r="J56" i="46" s="1"/>
  <c r="AT8" i="8"/>
  <c r="AY174" i="37"/>
  <c r="AY177" i="37" s="1"/>
  <c r="AW83" i="37"/>
  <c r="AW86" i="37" s="1"/>
  <c r="AM142" i="27"/>
  <c r="AM109" i="27" s="1"/>
  <c r="AV63" i="27"/>
  <c r="G57" i="31"/>
  <c r="F58" i="31"/>
  <c r="G58" i="30"/>
  <c r="F59" i="30"/>
  <c r="F61" i="32"/>
  <c r="G60" i="32"/>
  <c r="AV23" i="37"/>
  <c r="AW28" i="37" s="1"/>
  <c r="AW38" i="8" s="1"/>
  <c r="AU40" i="37"/>
  <c r="AV36" i="37"/>
  <c r="AV210" i="37"/>
  <c r="AV213" i="37" s="1"/>
  <c r="AW219" i="37"/>
  <c r="AW222" i="37" s="1"/>
  <c r="AZ183" i="37"/>
  <c r="AZ186" i="37" s="1"/>
  <c r="AW201" i="37"/>
  <c r="AW204" i="37" s="1"/>
  <c r="AZ110" i="37"/>
  <c r="AZ113" i="37" s="1"/>
  <c r="AX8" i="37"/>
  <c r="P54" i="5"/>
  <c r="AY9" i="37"/>
  <c r="E70" i="5"/>
  <c r="C55" i="5"/>
  <c r="AC55" i="5" s="1"/>
  <c r="AX15" i="37"/>
  <c r="P63" i="5"/>
  <c r="AW20" i="38"/>
  <c r="AX12" i="37"/>
  <c r="AY101" i="37"/>
  <c r="AY104" i="37" s="1"/>
  <c r="AY7" i="37"/>
  <c r="E68" i="5"/>
  <c r="C53" i="5"/>
  <c r="AC53" i="5" s="1"/>
  <c r="AY16" i="37"/>
  <c r="E79" i="5"/>
  <c r="C64" i="5"/>
  <c r="AC64" i="5" s="1"/>
  <c r="AY14" i="37"/>
  <c r="E77" i="5"/>
  <c r="C62" i="5"/>
  <c r="AC62" i="5" s="1"/>
  <c r="AY11" i="37"/>
  <c r="E72" i="5"/>
  <c r="C57" i="5"/>
  <c r="AC57" i="5" s="1"/>
  <c r="AX10" i="37"/>
  <c r="P56" i="5"/>
  <c r="AU103" i="14"/>
  <c r="E59" i="5"/>
  <c r="AK62" i="38"/>
  <c r="AK59" i="38"/>
  <c r="AK68" i="38"/>
  <c r="AK70" i="38" s="1"/>
  <c r="AK80" i="38"/>
  <c r="AK77" i="38"/>
  <c r="AL19" i="8" s="1"/>
  <c r="AL21" i="8" s="1"/>
  <c r="AK49" i="38"/>
  <c r="AV138" i="37"/>
  <c r="AV141" i="37" s="1"/>
  <c r="BA98" i="37"/>
  <c r="AZ103" i="37"/>
  <c r="AZ99" i="37"/>
  <c r="AZ102" i="37"/>
  <c r="AZ100" i="37"/>
  <c r="AS92" i="27"/>
  <c r="AS91" i="27" s="1"/>
  <c r="AS106" i="27"/>
  <c r="AS117" i="27" s="1"/>
  <c r="AS104" i="27"/>
  <c r="AS41" i="27" s="1"/>
  <c r="AS98" i="27"/>
  <c r="AS99" i="27" s="1"/>
  <c r="AT156" i="14"/>
  <c r="AU180" i="14" s="1"/>
  <c r="AU204" i="14" s="1"/>
  <c r="AT228" i="14"/>
  <c r="AT154" i="14"/>
  <c r="AU178" i="14" s="1"/>
  <c r="AU202" i="14" s="1"/>
  <c r="AT226" i="14"/>
  <c r="AU33" i="14"/>
  <c r="AU81" i="14"/>
  <c r="AU155" i="14"/>
  <c r="AV179" i="14" s="1"/>
  <c r="AU157" i="14"/>
  <c r="AV181" i="14" s="1"/>
  <c r="AU234" i="14"/>
  <c r="AU162" i="14"/>
  <c r="AV186" i="14" s="1"/>
  <c r="AV210" i="14" s="1"/>
  <c r="AU236" i="14"/>
  <c r="AU164" i="14"/>
  <c r="AV188" i="14" s="1"/>
  <c r="AV212" i="14" s="1"/>
  <c r="AU238" i="14"/>
  <c r="AU166" i="14"/>
  <c r="AV190" i="14" s="1"/>
  <c r="AV214" i="14" s="1"/>
  <c r="AU240" i="14"/>
  <c r="AU168" i="14"/>
  <c r="AV192" i="14" s="1"/>
  <c r="AV216" i="14" s="1"/>
  <c r="AU45" i="8"/>
  <c r="AU44" i="8"/>
  <c r="AU48" i="8"/>
  <c r="BA62" i="37"/>
  <c r="BA69" i="37" s="1"/>
  <c r="AZ67" i="37"/>
  <c r="AZ66" i="37"/>
  <c r="AZ64" i="37"/>
  <c r="AZ63" i="37"/>
  <c r="AY65" i="37"/>
  <c r="AY68" i="37" s="1"/>
  <c r="AW9" i="27"/>
  <c r="AW21" i="27"/>
  <c r="AV11" i="8" s="1"/>
  <c r="AW147" i="27"/>
  <c r="AW146" i="27"/>
  <c r="AW145" i="27"/>
  <c r="AW144" i="27"/>
  <c r="AW70" i="27"/>
  <c r="AW136" i="27"/>
  <c r="AW135" i="27"/>
  <c r="AW134" i="27"/>
  <c r="AW133" i="27"/>
  <c r="AW103" i="27"/>
  <c r="AW102" i="27"/>
  <c r="AW94" i="27"/>
  <c r="AW93" i="27"/>
  <c r="AW85" i="27"/>
  <c r="AW84" i="27"/>
  <c r="AW76" i="27"/>
  <c r="AW75" i="27"/>
  <c r="AW68" i="27"/>
  <c r="AW67" i="27"/>
  <c r="AW66" i="27"/>
  <c r="AW62" i="27"/>
  <c r="AW123" i="27"/>
  <c r="AY116" i="37"/>
  <c r="AX121" i="37"/>
  <c r="AX120" i="37"/>
  <c r="AX118" i="37"/>
  <c r="AX117" i="37"/>
  <c r="AW119" i="37"/>
  <c r="AW122" i="37" s="1"/>
  <c r="AZ53" i="37"/>
  <c r="AZ60" i="37" s="1"/>
  <c r="AY58" i="37"/>
  <c r="AY57" i="37"/>
  <c r="AY55" i="37"/>
  <c r="AY54" i="37"/>
  <c r="AX56" i="37"/>
  <c r="AX59" i="37" s="1"/>
  <c r="AT175" i="14"/>
  <c r="AT201" i="14"/>
  <c r="AT199" i="14" s="1"/>
  <c r="AN143" i="27"/>
  <c r="AN110" i="27" s="1"/>
  <c r="E43" i="9" s="1"/>
  <c r="AN108" i="27"/>
  <c r="AH61" i="17"/>
  <c r="U61" i="17"/>
  <c r="AT41" i="38"/>
  <c r="AU42" i="38"/>
  <c r="AY153" i="37"/>
  <c r="AY160" i="37" s="1"/>
  <c r="AX158" i="37"/>
  <c r="AX157" i="37"/>
  <c r="AX155" i="37"/>
  <c r="AX154" i="37"/>
  <c r="AW156" i="37"/>
  <c r="AW159" i="37" s="1"/>
  <c r="AZ162" i="37"/>
  <c r="AZ169" i="37" s="1"/>
  <c r="AY167" i="37"/>
  <c r="AY166" i="37"/>
  <c r="AY164" i="37"/>
  <c r="AY163" i="37"/>
  <c r="AX165" i="37"/>
  <c r="AX168" i="37" s="1"/>
  <c r="AQ139" i="27"/>
  <c r="AQ137" i="27"/>
  <c r="AQ129" i="27"/>
  <c r="AQ130" i="27" s="1"/>
  <c r="AO67" i="38"/>
  <c r="AN69" i="38"/>
  <c r="AN66" i="38"/>
  <c r="AN71" i="38" s="1"/>
  <c r="AT225" i="14"/>
  <c r="AT153" i="14"/>
  <c r="AU177" i="14" s="1"/>
  <c r="AP148" i="27"/>
  <c r="AP115" i="27" s="1"/>
  <c r="F60" i="5" s="1"/>
  <c r="F59" i="5" s="1"/>
  <c r="AP140" i="27"/>
  <c r="AG61" i="15"/>
  <c r="T61" i="15"/>
  <c r="AV158" i="27"/>
  <c r="AV164" i="27"/>
  <c r="AV153" i="27" s="1"/>
  <c r="AU9" i="8"/>
  <c r="AV8" i="27"/>
  <c r="AV77" i="27"/>
  <c r="AV71" i="27"/>
  <c r="AV72" i="27" s="1"/>
  <c r="AV79" i="27"/>
  <c r="AT95" i="27"/>
  <c r="AT89" i="27"/>
  <c r="AT90" i="27" s="1"/>
  <c r="AT97" i="27"/>
  <c r="AY27" i="37"/>
  <c r="AX26" i="37"/>
  <c r="AZ89" i="37"/>
  <c r="AY94" i="37"/>
  <c r="AY93" i="37"/>
  <c r="AY91" i="37"/>
  <c r="AY90" i="37"/>
  <c r="AX92" i="37"/>
  <c r="AX95" i="37" s="1"/>
  <c r="AV21" i="37"/>
  <c r="AX49" i="37"/>
  <c r="AX48" i="37"/>
  <c r="AX46" i="37"/>
  <c r="AX45" i="37"/>
  <c r="AY44" i="37"/>
  <c r="AY51" i="37" s="1"/>
  <c r="AW47" i="37"/>
  <c r="AR101" i="27"/>
  <c r="AR100" i="27" s="1"/>
  <c r="AR126" i="27"/>
  <c r="AR128" i="27"/>
  <c r="AR118" i="27"/>
  <c r="AR119" i="27" s="1"/>
  <c r="AU110" i="14"/>
  <c r="AU136" i="14"/>
  <c r="AU134" i="14" s="1"/>
  <c r="BB71" i="37"/>
  <c r="BB78" i="37" s="1"/>
  <c r="BA76" i="37"/>
  <c r="BA75" i="37"/>
  <c r="BA73" i="37"/>
  <c r="BA72" i="37"/>
  <c r="AZ74" i="37"/>
  <c r="AZ77" i="37" s="1"/>
  <c r="AS13" i="8"/>
  <c r="AL21" i="38"/>
  <c r="P50" i="5"/>
  <c r="AM13" i="37"/>
  <c r="AM17" i="37" s="1"/>
  <c r="AL19" i="38" s="1"/>
  <c r="C44" i="5"/>
  <c r="AR244" i="14"/>
  <c r="BB144" i="37"/>
  <c r="BB151" i="37" s="1"/>
  <c r="BA149" i="37"/>
  <c r="BA148" i="37"/>
  <c r="BA146" i="37"/>
  <c r="BA145" i="37"/>
  <c r="AZ147" i="37"/>
  <c r="AZ150" i="37" s="1"/>
  <c r="AW140" i="37"/>
  <c r="AW139" i="37"/>
  <c r="AW137" i="37"/>
  <c r="AW136" i="37"/>
  <c r="AX135" i="37"/>
  <c r="AX142" i="37" s="1"/>
  <c r="AT25" i="37"/>
  <c r="AT37" i="8"/>
  <c r="AT36" i="8" s="1"/>
  <c r="AV38" i="14"/>
  <c r="AV85" i="14" s="1"/>
  <c r="AV37" i="14"/>
  <c r="AV36" i="14"/>
  <c r="AV83" i="14" s="1"/>
  <c r="AV35" i="14"/>
  <c r="AV34" i="14"/>
  <c r="AW31" i="14"/>
  <c r="AV49" i="14"/>
  <c r="AV96" i="14" s="1"/>
  <c r="AV48" i="14"/>
  <c r="AV95" i="14" s="1"/>
  <c r="AV47" i="14"/>
  <c r="AV94" i="14" s="1"/>
  <c r="AV46" i="14"/>
  <c r="AV93" i="14" s="1"/>
  <c r="AV45" i="14"/>
  <c r="AV92" i="14" s="1"/>
  <c r="AV44" i="14"/>
  <c r="AV91" i="14" s="1"/>
  <c r="AV43" i="14"/>
  <c r="AV90" i="14" s="1"/>
  <c r="AV42" i="14"/>
  <c r="AV89" i="14" s="1"/>
  <c r="AV41" i="14"/>
  <c r="AV88" i="14" s="1"/>
  <c r="AV40" i="14"/>
  <c r="AU154" i="14"/>
  <c r="AV178" i="14" s="1"/>
  <c r="AU156" i="14"/>
  <c r="AV180" i="14" s="1"/>
  <c r="AU39" i="14"/>
  <c r="AU87" i="14"/>
  <c r="AU161" i="14"/>
  <c r="AV185" i="14" s="1"/>
  <c r="AV209" i="14" s="1"/>
  <c r="AU233" i="14"/>
  <c r="AU163" i="14"/>
  <c r="AV187" i="14" s="1"/>
  <c r="AV211" i="14" s="1"/>
  <c r="AU235" i="14"/>
  <c r="AU165" i="14"/>
  <c r="AV189" i="14" s="1"/>
  <c r="AV213" i="14" s="1"/>
  <c r="AU237" i="14"/>
  <c r="AU167" i="14"/>
  <c r="AV191" i="14" s="1"/>
  <c r="AV215" i="14" s="1"/>
  <c r="AU239" i="14"/>
  <c r="AT231" i="14"/>
  <c r="AT230" i="14" s="1"/>
  <c r="AT159" i="14"/>
  <c r="AT86" i="14"/>
  <c r="AQ121" i="27"/>
  <c r="AW78" i="8"/>
  <c r="AV79" i="8"/>
  <c r="AY216" i="37"/>
  <c r="AX221" i="37"/>
  <c r="AX220" i="37"/>
  <c r="AX218" i="37"/>
  <c r="AX217" i="37"/>
  <c r="BB180" i="37"/>
  <c r="BB187" i="37" s="1"/>
  <c r="BA185" i="37"/>
  <c r="BA184" i="37"/>
  <c r="BA182" i="37"/>
  <c r="BA181" i="37"/>
  <c r="AX43" i="27"/>
  <c r="AX52" i="27" s="1"/>
  <c r="AX34" i="27"/>
  <c r="AX32" i="27"/>
  <c r="AX31" i="27"/>
  <c r="AX30" i="27"/>
  <c r="AX29" i="27"/>
  <c r="AX28" i="27"/>
  <c r="AX26" i="27"/>
  <c r="AX25" i="27"/>
  <c r="AX24" i="27"/>
  <c r="AX23" i="27"/>
  <c r="AX22" i="27"/>
  <c r="AX20" i="27"/>
  <c r="AX19" i="27"/>
  <c r="AX18" i="27"/>
  <c r="AX17" i="27"/>
  <c r="AX16" i="27"/>
  <c r="AX14" i="27"/>
  <c r="AX13" i="27"/>
  <c r="AX12" i="27"/>
  <c r="AX11" i="27"/>
  <c r="AX10" i="27"/>
  <c r="AY7" i="27"/>
  <c r="AX150" i="27"/>
  <c r="AX61" i="27"/>
  <c r="AW15" i="27"/>
  <c r="AW27" i="27"/>
  <c r="AW169" i="27"/>
  <c r="AW168" i="27"/>
  <c r="AW167" i="27"/>
  <c r="AW166" i="27"/>
  <c r="AW165" i="27"/>
  <c r="AW159" i="27"/>
  <c r="AW157" i="27"/>
  <c r="AW162" i="27"/>
  <c r="AW160" i="27"/>
  <c r="AW156" i="27"/>
  <c r="AW154" i="27"/>
  <c r="BA171" i="37"/>
  <c r="BA178" i="37" s="1"/>
  <c r="AZ176" i="37"/>
  <c r="AZ175" i="37"/>
  <c r="AZ173" i="37"/>
  <c r="AZ172" i="37"/>
  <c r="AH103" i="14"/>
  <c r="AH124" i="14" s="1"/>
  <c r="AT128" i="14"/>
  <c r="AT127" i="14" s="1"/>
  <c r="AT148" i="14" s="1"/>
  <c r="AP128" i="14"/>
  <c r="AL128" i="14"/>
  <c r="AH128" i="14"/>
  <c r="AU128" i="14"/>
  <c r="AU127" i="14" s="1"/>
  <c r="AQ128" i="14"/>
  <c r="AM128" i="14"/>
  <c r="AI128" i="14"/>
  <c r="AR128" i="14"/>
  <c r="AN128" i="14"/>
  <c r="AJ128" i="14"/>
  <c r="AS128" i="14"/>
  <c r="AS127" i="14" s="1"/>
  <c r="AS148" i="14" s="1"/>
  <c r="AO128" i="14"/>
  <c r="AK128" i="14"/>
  <c r="AY80" i="37"/>
  <c r="AX85" i="37"/>
  <c r="AX84" i="37"/>
  <c r="AX82" i="37"/>
  <c r="AX81" i="37"/>
  <c r="AM27" i="8"/>
  <c r="AM24" i="8" s="1"/>
  <c r="E77" i="6"/>
  <c r="AO143" i="27"/>
  <c r="AO110" i="27" s="1"/>
  <c r="AU88" i="27"/>
  <c r="AU86" i="27"/>
  <c r="AU80" i="27"/>
  <c r="AU81" i="27" s="1"/>
  <c r="AY198" i="37"/>
  <c r="AX203" i="37"/>
  <c r="AX202" i="37"/>
  <c r="AX200" i="37"/>
  <c r="AX199" i="37"/>
  <c r="AZ125" i="37"/>
  <c r="AY130" i="37"/>
  <c r="AY129" i="37"/>
  <c r="AY127" i="37"/>
  <c r="AY126" i="37"/>
  <c r="AT229" i="14"/>
  <c r="AT157" i="14"/>
  <c r="AU181" i="14" s="1"/>
  <c r="AU205" i="14" s="1"/>
  <c r="AT227" i="14"/>
  <c r="AT155" i="14"/>
  <c r="AU179" i="14" s="1"/>
  <c r="AU203" i="14" s="1"/>
  <c r="AT32" i="14"/>
  <c r="AT53" i="14" s="1"/>
  <c r="AT80" i="14"/>
  <c r="AT160" i="14"/>
  <c r="AU184" i="14" s="1"/>
  <c r="BB107" i="37"/>
  <c r="BA112" i="37"/>
  <c r="BA111" i="37"/>
  <c r="BA109" i="37"/>
  <c r="BA108" i="37"/>
  <c r="AP132" i="27"/>
  <c r="AP131" i="27" s="1"/>
  <c r="AP120" i="27"/>
  <c r="AV151" i="27"/>
  <c r="AU15" i="8" s="1"/>
  <c r="AV155" i="27"/>
  <c r="AU11" i="8"/>
  <c r="AT83" i="27"/>
  <c r="AT82" i="27" s="1"/>
  <c r="AV50" i="37"/>
  <c r="AV108" i="14"/>
  <c r="AV132" i="14" s="1"/>
  <c r="AV106" i="14"/>
  <c r="AV130" i="14" s="1"/>
  <c r="AV104" i="14"/>
  <c r="AV109" i="14"/>
  <c r="AV133" i="14" s="1"/>
  <c r="AV107" i="14"/>
  <c r="AV131" i="14" s="1"/>
  <c r="AV105" i="14"/>
  <c r="AV129" i="14" s="1"/>
  <c r="AW102" i="14"/>
  <c r="AX73" i="14"/>
  <c r="AX72" i="14"/>
  <c r="AX71" i="14"/>
  <c r="AX70" i="14"/>
  <c r="AX69" i="14"/>
  <c r="AX68" i="14"/>
  <c r="AX67" i="14"/>
  <c r="AX66" i="14"/>
  <c r="AX65" i="14"/>
  <c r="AX62" i="14"/>
  <c r="AX61" i="14"/>
  <c r="AX60" i="14"/>
  <c r="AX59" i="14"/>
  <c r="AX58" i="14"/>
  <c r="AX57" i="14"/>
  <c r="AY6" i="14"/>
  <c r="AX55" i="14"/>
  <c r="AS224" i="14"/>
  <c r="AS223" i="14" s="1"/>
  <c r="AS79" i="14"/>
  <c r="AS100" i="14" s="1"/>
  <c r="AX207" i="37"/>
  <c r="AW212" i="37"/>
  <c r="AW211" i="37"/>
  <c r="AW209" i="37"/>
  <c r="AW208" i="37"/>
  <c r="AY189" i="37"/>
  <c r="AX194" i="37"/>
  <c r="AX193" i="37"/>
  <c r="AX191" i="37"/>
  <c r="AX190" i="37"/>
  <c r="AW192" i="37"/>
  <c r="AW195" i="37" s="1"/>
  <c r="F56" i="35"/>
  <c r="A55" i="35"/>
  <c r="AT111" i="27"/>
  <c r="J53" i="35"/>
  <c r="AU122" i="27"/>
  <c r="G54" i="35"/>
  <c r="H54" i="35"/>
  <c r="M52" i="35"/>
  <c r="AT125" i="27" s="1"/>
  <c r="AT114" i="27" s="1"/>
  <c r="AS32" i="8" s="1"/>
  <c r="AS30" i="8" s="1"/>
  <c r="L52" i="35"/>
  <c r="AT124" i="27" s="1"/>
  <c r="AT113" i="27" s="1"/>
  <c r="AT14" i="8" l="1"/>
  <c r="AT13" i="8" s="1"/>
  <c r="AU35" i="27"/>
  <c r="AV53" i="27"/>
  <c r="AS94" i="40"/>
  <c r="AT81" i="40"/>
  <c r="AT99" i="40" s="1"/>
  <c r="AU82" i="40"/>
  <c r="AU100" i="40" s="1"/>
  <c r="AW58" i="27"/>
  <c r="AW40" i="27" s="1"/>
  <c r="AV41" i="8" s="1"/>
  <c r="AK74" i="27"/>
  <c r="AK73" i="27" s="1"/>
  <c r="F55" i="29"/>
  <c r="G54" i="29"/>
  <c r="AU75" i="40"/>
  <c r="AU111" i="40" s="1"/>
  <c r="AW57" i="27"/>
  <c r="AV31" i="8" s="1"/>
  <c r="AK65" i="27"/>
  <c r="AJ64" i="27"/>
  <c r="AJ55" i="27" s="1"/>
  <c r="AJ37" i="27" s="1"/>
  <c r="AJ56" i="27"/>
  <c r="AJ38" i="27" s="1"/>
  <c r="AV39" i="27"/>
  <c r="AV54" i="27"/>
  <c r="AV36" i="27" s="1"/>
  <c r="AV152" i="40"/>
  <c r="AV170" i="40" s="1"/>
  <c r="AV188" i="40" s="1"/>
  <c r="F55" i="28"/>
  <c r="G54" i="28"/>
  <c r="AX86" i="39"/>
  <c r="AX82" i="39"/>
  <c r="J55" i="28"/>
  <c r="AV93" i="39"/>
  <c r="D51" i="9"/>
  <c r="D10" i="11"/>
  <c r="K34" i="11"/>
  <c r="K36" i="11" s="1"/>
  <c r="AT187" i="40"/>
  <c r="AT202" i="40" s="1"/>
  <c r="AT17" i="8" s="1"/>
  <c r="BC65" i="18"/>
  <c r="BC80" i="18" s="1"/>
  <c r="AW98" i="39"/>
  <c r="AW116" i="39" s="1"/>
  <c r="AS97" i="39"/>
  <c r="AS112" i="39" s="1"/>
  <c r="AR33" i="8" s="1"/>
  <c r="AS76" i="39"/>
  <c r="AR97" i="39"/>
  <c r="AR112" i="39" s="1"/>
  <c r="AQ33" i="8" s="1"/>
  <c r="AR76" i="39"/>
  <c r="AW24" i="22"/>
  <c r="AW45" i="22"/>
  <c r="AV60" i="22"/>
  <c r="AV81" i="22"/>
  <c r="AV96" i="22" s="1"/>
  <c r="AU98" i="40"/>
  <c r="AT79" i="40"/>
  <c r="AS97" i="40"/>
  <c r="AS112" i="40" s="1"/>
  <c r="AW83" i="39"/>
  <c r="AV83" i="39"/>
  <c r="AW82" i="39"/>
  <c r="AU41" i="37"/>
  <c r="J55" i="29"/>
  <c r="AU73" i="40"/>
  <c r="AU109" i="40" s="1"/>
  <c r="J55" i="30"/>
  <c r="AU133" i="40"/>
  <c r="AU151" i="40" s="1"/>
  <c r="AW36" i="37"/>
  <c r="AV39" i="37"/>
  <c r="AU71" i="40"/>
  <c r="AU107" i="40" s="1"/>
  <c r="AW112" i="14"/>
  <c r="AW113" i="14"/>
  <c r="AW137" i="14" s="1"/>
  <c r="AW114" i="14"/>
  <c r="AW138" i="14" s="1"/>
  <c r="AW118" i="14"/>
  <c r="AW142" i="14" s="1"/>
  <c r="AW115" i="14"/>
  <c r="AW139" i="14" s="1"/>
  <c r="AW117" i="14"/>
  <c r="AW141" i="14" s="1"/>
  <c r="AW119" i="14"/>
  <c r="AW143" i="14" s="1"/>
  <c r="AW120" i="14"/>
  <c r="AW116" i="14"/>
  <c r="AW140" i="14" s="1"/>
  <c r="AT196" i="14"/>
  <c r="J55" i="31"/>
  <c r="J55" i="32"/>
  <c r="AU37" i="8"/>
  <c r="AU36" i="8" s="1"/>
  <c r="AU63" i="40"/>
  <c r="AV152" i="27"/>
  <c r="AJ94" i="38"/>
  <c r="AU124" i="14"/>
  <c r="AW20" i="37"/>
  <c r="AX34" i="37" s="1"/>
  <c r="AX39" i="8" s="1"/>
  <c r="AW23" i="37"/>
  <c r="AW31" i="37" s="1"/>
  <c r="AR52" i="38"/>
  <c r="AV62" i="40"/>
  <c r="AV80" i="40" s="1"/>
  <c r="AW161" i="27"/>
  <c r="AW158" i="27"/>
  <c r="AW164" i="27"/>
  <c r="AW153" i="27" s="1"/>
  <c r="AV204" i="14"/>
  <c r="AN142" i="27"/>
  <c r="AN109" i="27" s="1"/>
  <c r="E37" i="9" s="1"/>
  <c r="AX119" i="37"/>
  <c r="AX122" i="37" s="1"/>
  <c r="AW112" i="27"/>
  <c r="AV42" i="8" s="1"/>
  <c r="AV31" i="37"/>
  <c r="K55" i="8"/>
  <c r="K57" i="8" s="1"/>
  <c r="AW63" i="27"/>
  <c r="AW11" i="40"/>
  <c r="AP66" i="3"/>
  <c r="AG66" i="15" s="1"/>
  <c r="AU66" i="15" s="1"/>
  <c r="L55" i="45"/>
  <c r="M55" i="45"/>
  <c r="AZ72" i="40"/>
  <c r="AZ108" i="40" s="1"/>
  <c r="AW39" i="39"/>
  <c r="AW57" i="39" s="1"/>
  <c r="AW93" i="39" s="1"/>
  <c r="AX12" i="40"/>
  <c r="AQ67" i="3"/>
  <c r="AH67" i="15" s="1"/>
  <c r="AV67" i="15" s="1"/>
  <c r="AY12" i="39" s="1"/>
  <c r="AY30" i="39" s="1"/>
  <c r="AY48" i="39" s="1"/>
  <c r="AY84" i="39" s="1"/>
  <c r="AW13" i="40"/>
  <c r="AP68" i="3"/>
  <c r="AG68" i="15" s="1"/>
  <c r="AU68" i="15" s="1"/>
  <c r="AX13" i="39" s="1"/>
  <c r="AX31" i="39" s="1"/>
  <c r="AX49" i="39" s="1"/>
  <c r="E56" i="31"/>
  <c r="I56" i="31" s="1"/>
  <c r="D57" i="31"/>
  <c r="H56" i="31"/>
  <c r="AV68" i="40"/>
  <c r="AV104" i="40" s="1"/>
  <c r="AX39" i="22"/>
  <c r="BD74" i="3"/>
  <c r="AD74" i="3"/>
  <c r="AS43" i="39"/>
  <c r="AT61" i="39" s="1"/>
  <c r="AW33" i="40"/>
  <c r="AW141" i="40" s="1"/>
  <c r="BB20" i="40"/>
  <c r="AI93" i="3"/>
  <c r="Z93" i="15" s="1"/>
  <c r="AN93" i="15" s="1"/>
  <c r="BC20" i="39" s="1"/>
  <c r="BC38" i="39" s="1"/>
  <c r="BC56" i="39" s="1"/>
  <c r="AU67" i="40"/>
  <c r="AU103" i="40" s="1"/>
  <c r="BF54" i="18"/>
  <c r="G87" i="3"/>
  <c r="BE61" i="18"/>
  <c r="R76" i="3"/>
  <c r="AZ74" i="40"/>
  <c r="AZ110" i="40" s="1"/>
  <c r="BA20" i="39"/>
  <c r="BA38" i="39" s="1"/>
  <c r="BA56" i="39" s="1"/>
  <c r="BA92" i="39" s="1"/>
  <c r="AX8" i="39"/>
  <c r="AX26" i="39" s="1"/>
  <c r="AX44" i="39" s="1"/>
  <c r="AY62" i="39" s="1"/>
  <c r="AY98" i="39" s="1"/>
  <c r="AY116" i="39" s="1"/>
  <c r="AX37" i="22"/>
  <c r="BD72" i="3"/>
  <c r="AD72" i="3"/>
  <c r="AV31" i="40"/>
  <c r="AV139" i="40" s="1"/>
  <c r="AV37" i="40"/>
  <c r="AV145" i="40" s="1"/>
  <c r="D60" i="35"/>
  <c r="E59" i="35"/>
  <c r="I59" i="35" s="1"/>
  <c r="BF55" i="18"/>
  <c r="G88" i="3"/>
  <c r="D59" i="45"/>
  <c r="E58" i="45"/>
  <c r="I58" i="45" s="1"/>
  <c r="BE51" i="18"/>
  <c r="R66" i="3"/>
  <c r="AW7" i="40"/>
  <c r="AP62" i="3"/>
  <c r="AC77" i="3"/>
  <c r="AW42" i="22"/>
  <c r="H56" i="45"/>
  <c r="J56" i="45" s="1"/>
  <c r="G56" i="45"/>
  <c r="BA34" i="40"/>
  <c r="BA142" i="40" s="1"/>
  <c r="AW32" i="40"/>
  <c r="AW140" i="40" s="1"/>
  <c r="AV69" i="40"/>
  <c r="AV105" i="40" s="1"/>
  <c r="AU65" i="40"/>
  <c r="AU101" i="40" s="1"/>
  <c r="AU40" i="40"/>
  <c r="AZ70" i="40"/>
  <c r="AZ106" i="40" s="1"/>
  <c r="AY28" i="22"/>
  <c r="BE63" i="3"/>
  <c r="M67" i="19" s="1"/>
  <c r="AE63" i="3"/>
  <c r="C63" i="3"/>
  <c r="AY32" i="22"/>
  <c r="M14" i="19" s="1"/>
  <c r="M52" i="19" s="1"/>
  <c r="BE67" i="3"/>
  <c r="M71" i="19" s="1"/>
  <c r="AE67" i="3"/>
  <c r="C67" i="3"/>
  <c r="AV35" i="40"/>
  <c r="AV143" i="40" s="1"/>
  <c r="K91" i="3"/>
  <c r="BJ58" i="18"/>
  <c r="BE53" i="18"/>
  <c r="R68" i="3"/>
  <c r="BE49" i="18"/>
  <c r="BE67" i="18" s="1"/>
  <c r="R64" i="3"/>
  <c r="AV64" i="40"/>
  <c r="AO77" i="3"/>
  <c r="AF62" i="15"/>
  <c r="AV22" i="40"/>
  <c r="AV25" i="40"/>
  <c r="AV61" i="40" s="1"/>
  <c r="AV79" i="40" s="1"/>
  <c r="BC36" i="22"/>
  <c r="AW89" i="3"/>
  <c r="W89" i="3"/>
  <c r="BC40" i="22"/>
  <c r="AW93" i="3"/>
  <c r="W93" i="3"/>
  <c r="AV66" i="40"/>
  <c r="AV102" i="40" s="1"/>
  <c r="AV13" i="39"/>
  <c r="AV31" i="39" s="1"/>
  <c r="AV49" i="39" s="1"/>
  <c r="AV85" i="39" s="1"/>
  <c r="AX14" i="40"/>
  <c r="AQ69" i="3"/>
  <c r="AH69" i="15" s="1"/>
  <c r="AV69" i="15" s="1"/>
  <c r="AY14" i="39" s="1"/>
  <c r="AY32" i="39" s="1"/>
  <c r="AY50" i="39" s="1"/>
  <c r="AY86" i="39" s="1"/>
  <c r="G83" i="3"/>
  <c r="BF50" i="18"/>
  <c r="BF68" i="18" s="1"/>
  <c r="AW30" i="40"/>
  <c r="AW138" i="40" s="1"/>
  <c r="AX9" i="22"/>
  <c r="T77" i="15"/>
  <c r="BA36" i="40"/>
  <c r="BA144" i="40" s="1"/>
  <c r="AV27" i="40"/>
  <c r="AV135" i="40" s="1"/>
  <c r="AV153" i="40" s="1"/>
  <c r="AX15" i="40"/>
  <c r="AQ70" i="3"/>
  <c r="AH70" i="15" s="1"/>
  <c r="AV70" i="15" s="1"/>
  <c r="AY15" i="39" s="1"/>
  <c r="AY33" i="39" s="1"/>
  <c r="AY51" i="39" s="1"/>
  <c r="AY87" i="39" s="1"/>
  <c r="AX27" i="22"/>
  <c r="Q77" i="3"/>
  <c r="BD62" i="3"/>
  <c r="AD62" i="3"/>
  <c r="BC62" i="18"/>
  <c r="BE47" i="18"/>
  <c r="R62" i="3"/>
  <c r="BA38" i="40"/>
  <c r="BA146" i="40" s="1"/>
  <c r="AV39" i="40"/>
  <c r="AV147" i="40" s="1"/>
  <c r="AE77" i="15"/>
  <c r="AS62" i="15"/>
  <c r="BA16" i="39"/>
  <c r="BA34" i="39" s="1"/>
  <c r="BA52" i="39" s="1"/>
  <c r="BA88" i="39" s="1"/>
  <c r="AX8" i="40"/>
  <c r="AQ63" i="3"/>
  <c r="AH63" i="15" s="1"/>
  <c r="AV63" i="15" s="1"/>
  <c r="AY8" i="39" s="1"/>
  <c r="AY26" i="39" s="1"/>
  <c r="AY44" i="39" s="1"/>
  <c r="AT22" i="39"/>
  <c r="AT25" i="39"/>
  <c r="AT40" i="39" s="1"/>
  <c r="AR33" i="38" s="1"/>
  <c r="BB18" i="40"/>
  <c r="AI91" i="3"/>
  <c r="AW9" i="40"/>
  <c r="AP64" i="3"/>
  <c r="AG64" i="15" s="1"/>
  <c r="AU64" i="15" s="1"/>
  <c r="AX9" i="39" s="1"/>
  <c r="AX27" i="39" s="1"/>
  <c r="AX45" i="39" s="1"/>
  <c r="AX81" i="39" s="1"/>
  <c r="BE59" i="18"/>
  <c r="R74" i="3"/>
  <c r="BB16" i="40"/>
  <c r="AI89" i="3"/>
  <c r="AY34" i="22"/>
  <c r="M16" i="19" s="1"/>
  <c r="M54" i="19" s="1"/>
  <c r="BE69" i="3"/>
  <c r="M73" i="19" s="1"/>
  <c r="AE69" i="3"/>
  <c r="C69" i="3"/>
  <c r="AX41" i="22"/>
  <c r="BD76" i="3"/>
  <c r="AD76" i="3"/>
  <c r="AX10" i="40"/>
  <c r="AQ65" i="3"/>
  <c r="AH65" i="15" s="1"/>
  <c r="AV65" i="15" s="1"/>
  <c r="AY10" i="39" s="1"/>
  <c r="AY28" i="39" s="1"/>
  <c r="AY46" i="39" s="1"/>
  <c r="AY82" i="39" s="1"/>
  <c r="AW26" i="40"/>
  <c r="AW134" i="40" s="1"/>
  <c r="BE57" i="18"/>
  <c r="R72" i="3"/>
  <c r="E56" i="32"/>
  <c r="I56" i="32" s="1"/>
  <c r="D57" i="32"/>
  <c r="H56" i="32"/>
  <c r="AY35" i="22"/>
  <c r="M17" i="19" s="1"/>
  <c r="M55" i="19" s="1"/>
  <c r="BE70" i="3"/>
  <c r="M74" i="19" s="1"/>
  <c r="AE70" i="3"/>
  <c r="C70" i="3"/>
  <c r="AX31" i="22"/>
  <c r="BD66" i="3"/>
  <c r="AD66" i="3"/>
  <c r="BC77" i="3"/>
  <c r="A57" i="45"/>
  <c r="F58" i="45"/>
  <c r="BA18" i="39"/>
  <c r="BA36" i="39" s="1"/>
  <c r="BA54" i="39" s="1"/>
  <c r="BA90" i="39" s="1"/>
  <c r="D58" i="46"/>
  <c r="E57" i="46"/>
  <c r="I57" i="46" s="1"/>
  <c r="AW28" i="40"/>
  <c r="AW136" i="40" s="1"/>
  <c r="AW154" i="40" s="1"/>
  <c r="AW172" i="40" s="1"/>
  <c r="AW190" i="40" s="1"/>
  <c r="G81" i="3"/>
  <c r="BF48" i="18"/>
  <c r="BF66" i="18" s="1"/>
  <c r="G85" i="3"/>
  <c r="BF52" i="18"/>
  <c r="BC38" i="22"/>
  <c r="AW91" i="3"/>
  <c r="W91" i="3"/>
  <c r="AX33" i="22"/>
  <c r="BD68" i="3"/>
  <c r="AD68" i="3"/>
  <c r="AX29" i="22"/>
  <c r="AX47" i="22" s="1"/>
  <c r="AX83" i="22" s="1"/>
  <c r="BD64" i="3"/>
  <c r="AD64" i="3"/>
  <c r="E56" i="30"/>
  <c r="I56" i="30" s="1"/>
  <c r="D57" i="30"/>
  <c r="H56" i="30"/>
  <c r="AW19" i="40"/>
  <c r="AP74" i="3"/>
  <c r="AG74" i="15" s="1"/>
  <c r="AU74" i="15" s="1"/>
  <c r="AV29" i="40"/>
  <c r="AV137" i="40" s="1"/>
  <c r="E56" i="29"/>
  <c r="I56" i="29" s="1"/>
  <c r="D57" i="29"/>
  <c r="H56" i="29"/>
  <c r="AR58" i="39"/>
  <c r="AR79" i="39"/>
  <c r="AR94" i="39" s="1"/>
  <c r="K89" i="3"/>
  <c r="BJ56" i="18"/>
  <c r="BJ60" i="18"/>
  <c r="K93" i="3"/>
  <c r="AU7" i="39"/>
  <c r="AR77" i="15"/>
  <c r="AS38" i="38"/>
  <c r="AS37" i="38"/>
  <c r="AS52" i="38" s="1"/>
  <c r="AT76" i="40"/>
  <c r="AW21" i="40"/>
  <c r="AP76" i="3"/>
  <c r="AG76" i="15" s="1"/>
  <c r="AU76" i="15" s="1"/>
  <c r="AX21" i="39" s="1"/>
  <c r="AX39" i="39" s="1"/>
  <c r="AX57" i="39" s="1"/>
  <c r="E56" i="28"/>
  <c r="I56" i="28" s="1"/>
  <c r="D57" i="28"/>
  <c r="H56" i="28"/>
  <c r="AY30" i="22"/>
  <c r="BE65" i="3"/>
  <c r="M69" i="19" s="1"/>
  <c r="AE65" i="3"/>
  <c r="C65" i="3"/>
  <c r="AW17" i="40"/>
  <c r="AP72" i="3"/>
  <c r="AG72" i="15" s="1"/>
  <c r="AU72" i="15" s="1"/>
  <c r="AX17" i="39" s="1"/>
  <c r="AX35" i="39" s="1"/>
  <c r="AX53" i="39" s="1"/>
  <c r="AX89" i="39" s="1"/>
  <c r="BC44" i="18"/>
  <c r="BE29" i="18"/>
  <c r="U62" i="15"/>
  <c r="AU148" i="14"/>
  <c r="AU228" i="14"/>
  <c r="AS152" i="14"/>
  <c r="AS151" i="14" s="1"/>
  <c r="AS172" i="14" s="1"/>
  <c r="AX192" i="37"/>
  <c r="AX195" i="37" s="1"/>
  <c r="AV22" i="37"/>
  <c r="AV25" i="37" s="1"/>
  <c r="AZ174" i="37"/>
  <c r="AZ177" i="37" s="1"/>
  <c r="AX21" i="27"/>
  <c r="AW11" i="8" s="1"/>
  <c r="H57" i="46"/>
  <c r="G57" i="46"/>
  <c r="AS244" i="14"/>
  <c r="AV40" i="37"/>
  <c r="AV202" i="14"/>
  <c r="AK83" i="38"/>
  <c r="M56" i="46"/>
  <c r="L56" i="46"/>
  <c r="F59" i="46"/>
  <c r="A58" i="46"/>
  <c r="F62" i="32"/>
  <c r="G61" i="32"/>
  <c r="G59" i="30"/>
  <c r="F60" i="30"/>
  <c r="G58" i="31"/>
  <c r="F59" i="31"/>
  <c r="AO142" i="27"/>
  <c r="AO109" i="27" s="1"/>
  <c r="AX9" i="27"/>
  <c r="AX219" i="37"/>
  <c r="AX222" i="37" s="1"/>
  <c r="AU226" i="14"/>
  <c r="BA74" i="37"/>
  <c r="BA77" i="37" s="1"/>
  <c r="AY56" i="37"/>
  <c r="AY59" i="37" s="1"/>
  <c r="AY128" i="37"/>
  <c r="AY131" i="37" s="1"/>
  <c r="AW138" i="37"/>
  <c r="AW141" i="37" s="1"/>
  <c r="AW24" i="37"/>
  <c r="AX35" i="37" s="1"/>
  <c r="AX40" i="8" s="1"/>
  <c r="AY92" i="37"/>
  <c r="AY95" i="37" s="1"/>
  <c r="AZ65" i="37"/>
  <c r="AZ68" i="37" s="1"/>
  <c r="AZ101" i="37"/>
  <c r="AZ104" i="37" s="1"/>
  <c r="AZ11" i="37"/>
  <c r="F72" i="5"/>
  <c r="AZ16" i="37"/>
  <c r="F79" i="5"/>
  <c r="AX20" i="38"/>
  <c r="AY12" i="37"/>
  <c r="C58" i="5"/>
  <c r="AC58" i="5" s="1"/>
  <c r="AZ9" i="37"/>
  <c r="F70" i="5"/>
  <c r="AY8" i="37"/>
  <c r="E69" i="5"/>
  <c r="C54" i="5"/>
  <c r="AC54" i="5" s="1"/>
  <c r="AY10" i="37"/>
  <c r="E71" i="5"/>
  <c r="C56" i="5"/>
  <c r="AC56" i="5" s="1"/>
  <c r="AZ14" i="37"/>
  <c r="F77" i="5"/>
  <c r="AZ7" i="37"/>
  <c r="F68" i="5"/>
  <c r="AY15" i="37"/>
  <c r="E78" i="5"/>
  <c r="C63" i="5"/>
  <c r="AC63" i="5" s="1"/>
  <c r="AY194" i="37"/>
  <c r="AY193" i="37"/>
  <c r="AY191" i="37"/>
  <c r="AY190" i="37"/>
  <c r="AZ189" i="37"/>
  <c r="AW210" i="37"/>
  <c r="AW213" i="37" s="1"/>
  <c r="AY55" i="14"/>
  <c r="AY73" i="14"/>
  <c r="AY72" i="14"/>
  <c r="AY71" i="14"/>
  <c r="AY70" i="14"/>
  <c r="AY69" i="14"/>
  <c r="AY68" i="14"/>
  <c r="AY67" i="14"/>
  <c r="AY66" i="14"/>
  <c r="AY65" i="14"/>
  <c r="AY62" i="14"/>
  <c r="AY61" i="14"/>
  <c r="AY60" i="14"/>
  <c r="AY59" i="14"/>
  <c r="AY58" i="14"/>
  <c r="AY57" i="14"/>
  <c r="AZ6" i="14"/>
  <c r="AW109" i="14"/>
  <c r="AW133" i="14" s="1"/>
  <c r="AW107" i="14"/>
  <c r="AW131" i="14" s="1"/>
  <c r="AW105" i="14"/>
  <c r="AW129" i="14" s="1"/>
  <c r="AX102" i="14"/>
  <c r="AW144" i="14"/>
  <c r="AW108" i="14"/>
  <c r="AW132" i="14" s="1"/>
  <c r="AW106" i="14"/>
  <c r="AW130" i="14" s="1"/>
  <c r="AV103" i="14"/>
  <c r="BA110" i="37"/>
  <c r="BA113" i="37" s="1"/>
  <c r="AU182" i="14"/>
  <c r="AU208" i="14"/>
  <c r="AU206" i="14" s="1"/>
  <c r="AT152" i="14"/>
  <c r="AT151" i="14" s="1"/>
  <c r="AT224" i="14"/>
  <c r="AT223" i="14" s="1"/>
  <c r="AT244" i="14" s="1"/>
  <c r="AT79" i="14"/>
  <c r="AT100" i="14" s="1"/>
  <c r="AZ130" i="37"/>
  <c r="AZ129" i="37"/>
  <c r="AZ127" i="37"/>
  <c r="AZ126" i="37"/>
  <c r="BA125" i="37"/>
  <c r="AX201" i="37"/>
  <c r="AX204" i="37" s="1"/>
  <c r="AR121" i="27"/>
  <c r="AU83" i="27"/>
  <c r="AU82" i="27" s="1"/>
  <c r="AU97" i="27"/>
  <c r="AU95" i="27"/>
  <c r="AU89" i="27"/>
  <c r="AU90" i="27" s="1"/>
  <c r="AX83" i="37"/>
  <c r="AX86" i="37" s="1"/>
  <c r="AO127" i="14"/>
  <c r="AO148" i="14" s="1"/>
  <c r="AO152" i="14"/>
  <c r="AO151" i="14" s="1"/>
  <c r="AO172" i="14" s="1"/>
  <c r="AJ127" i="14"/>
  <c r="AJ148" i="14" s="1"/>
  <c r="AJ152" i="14"/>
  <c r="AJ151" i="14" s="1"/>
  <c r="AJ172" i="14" s="1"/>
  <c r="AR127" i="14"/>
  <c r="AR148" i="14" s="1"/>
  <c r="AR152" i="14"/>
  <c r="AR151" i="14" s="1"/>
  <c r="AR172" i="14" s="1"/>
  <c r="AM127" i="14"/>
  <c r="AM148" i="14" s="1"/>
  <c r="AM152" i="14"/>
  <c r="AM151" i="14" s="1"/>
  <c r="AM172" i="14" s="1"/>
  <c r="AL127" i="14"/>
  <c r="AL148" i="14" s="1"/>
  <c r="AL152" i="14"/>
  <c r="AL151" i="14" s="1"/>
  <c r="AL172" i="14" s="1"/>
  <c r="BA176" i="37"/>
  <c r="BA175" i="37"/>
  <c r="BA173" i="37"/>
  <c r="BA172" i="37"/>
  <c r="BB171" i="37"/>
  <c r="BB178" i="37" s="1"/>
  <c r="AX147" i="27"/>
  <c r="AX146" i="27"/>
  <c r="AX145" i="27"/>
  <c r="AX144" i="27"/>
  <c r="AX136" i="27"/>
  <c r="AX135" i="27"/>
  <c r="AX134" i="27"/>
  <c r="AX133" i="27"/>
  <c r="AX103" i="27"/>
  <c r="AX102" i="27"/>
  <c r="AX94" i="27"/>
  <c r="AX93" i="27"/>
  <c r="AX85" i="27"/>
  <c r="AX84" i="27"/>
  <c r="AX76" i="27"/>
  <c r="AX75" i="27"/>
  <c r="AX68" i="27"/>
  <c r="AX67" i="27"/>
  <c r="AX66" i="27"/>
  <c r="AX62" i="27"/>
  <c r="AX70" i="27"/>
  <c r="AX123" i="27"/>
  <c r="AY150" i="27"/>
  <c r="AY61" i="27"/>
  <c r="AY43" i="27"/>
  <c r="AY52" i="27" s="1"/>
  <c r="AY34" i="27"/>
  <c r="AY32" i="27"/>
  <c r="AY31" i="27"/>
  <c r="AY30" i="27"/>
  <c r="AY29" i="27"/>
  <c r="AY28" i="27"/>
  <c r="AY26" i="27"/>
  <c r="AY25" i="27"/>
  <c r="AY24" i="27"/>
  <c r="AY23" i="27"/>
  <c r="AY22" i="27"/>
  <c r="AY20" i="27"/>
  <c r="AY19" i="27"/>
  <c r="AY18" i="27"/>
  <c r="AY17" i="27"/>
  <c r="AY16" i="27"/>
  <c r="AY14" i="27"/>
  <c r="AY13" i="27"/>
  <c r="AY12" i="27"/>
  <c r="AY11" i="27"/>
  <c r="AY10" i="27"/>
  <c r="AZ7" i="27"/>
  <c r="AX15" i="27"/>
  <c r="AW10" i="8" s="1"/>
  <c r="AX27" i="27"/>
  <c r="AW12" i="8" s="1"/>
  <c r="BA183" i="37"/>
  <c r="BA186" i="37" s="1"/>
  <c r="AY221" i="37"/>
  <c r="AY220" i="37"/>
  <c r="AY218" i="37"/>
  <c r="AY217" i="37"/>
  <c r="AZ216" i="37"/>
  <c r="AW79" i="8"/>
  <c r="AX78" i="8"/>
  <c r="AU159" i="14"/>
  <c r="AU231" i="14"/>
  <c r="AU86" i="14"/>
  <c r="AV39" i="14"/>
  <c r="AV87" i="14"/>
  <c r="AV233" i="14"/>
  <c r="AV161" i="14"/>
  <c r="AW185" i="14" s="1"/>
  <c r="AW209" i="14" s="1"/>
  <c r="AV235" i="14"/>
  <c r="AV163" i="14"/>
  <c r="AW187" i="14" s="1"/>
  <c r="AW211" i="14" s="1"/>
  <c r="AV237" i="14"/>
  <c r="AV165" i="14"/>
  <c r="AW189" i="14" s="1"/>
  <c r="AW213" i="14" s="1"/>
  <c r="AV239" i="14"/>
  <c r="AV167" i="14"/>
  <c r="AW191" i="14" s="1"/>
  <c r="AW215" i="14" s="1"/>
  <c r="AW49" i="14"/>
  <c r="AW96" i="14" s="1"/>
  <c r="AW48" i="14"/>
  <c r="AW95" i="14" s="1"/>
  <c r="AW47" i="14"/>
  <c r="AW94" i="14" s="1"/>
  <c r="AW46" i="14"/>
  <c r="AW93" i="14" s="1"/>
  <c r="AW45" i="14"/>
  <c r="AW92" i="14" s="1"/>
  <c r="AW44" i="14"/>
  <c r="AW91" i="14" s="1"/>
  <c r="AW43" i="14"/>
  <c r="AW90" i="14" s="1"/>
  <c r="AW42" i="14"/>
  <c r="AW89" i="14" s="1"/>
  <c r="AW41" i="14"/>
  <c r="AW88" i="14" s="1"/>
  <c r="AW40" i="14"/>
  <c r="AW38" i="14"/>
  <c r="AW85" i="14" s="1"/>
  <c r="AW37" i="14"/>
  <c r="AW84" i="14" s="1"/>
  <c r="AW36" i="14"/>
  <c r="AW83" i="14" s="1"/>
  <c r="AW35" i="14"/>
  <c r="AW82" i="14" s="1"/>
  <c r="AW34" i="14"/>
  <c r="AX31" i="14"/>
  <c r="AV82" i="14"/>
  <c r="AV84" i="14"/>
  <c r="BA147" i="37"/>
  <c r="BA150" i="37" s="1"/>
  <c r="AL22" i="38"/>
  <c r="AL24" i="38" s="1"/>
  <c r="AL32" i="38" s="1"/>
  <c r="AL34" i="38" s="1"/>
  <c r="AM43" i="38" s="1"/>
  <c r="AM54" i="38" s="1"/>
  <c r="BB76" i="37"/>
  <c r="BB75" i="37"/>
  <c r="BB73" i="37"/>
  <c r="BB72" i="37"/>
  <c r="BC71" i="37"/>
  <c r="BC78" i="37" s="1"/>
  <c r="AR137" i="27"/>
  <c r="AR129" i="27"/>
  <c r="AR130" i="27" s="1"/>
  <c r="AR139" i="27"/>
  <c r="AW50" i="37"/>
  <c r="AZ94" i="37"/>
  <c r="AZ93" i="37"/>
  <c r="AZ91" i="37"/>
  <c r="AZ90" i="37"/>
  <c r="BA89" i="37"/>
  <c r="AY26" i="37"/>
  <c r="AZ27" i="37"/>
  <c r="AT106" i="27"/>
  <c r="AT117" i="27" s="1"/>
  <c r="AT104" i="27"/>
  <c r="AT41" i="27" s="1"/>
  <c r="AT98" i="27"/>
  <c r="AT99" i="27" s="1"/>
  <c r="AV86" i="27"/>
  <c r="AV80" i="27"/>
  <c r="AV81" i="27" s="1"/>
  <c r="AV88" i="27"/>
  <c r="AU8" i="8"/>
  <c r="U61" i="15"/>
  <c r="AH61" i="15"/>
  <c r="AP141" i="27"/>
  <c r="AP107" i="27"/>
  <c r="AU175" i="14"/>
  <c r="AU201" i="14"/>
  <c r="AU199" i="14" s="1"/>
  <c r="AN72" i="38"/>
  <c r="AN73" i="38" s="1"/>
  <c r="AN74" i="38" s="1"/>
  <c r="AO69" i="38"/>
  <c r="AO66" i="38"/>
  <c r="AO71" i="38" s="1"/>
  <c r="AP67" i="38"/>
  <c r="AQ132" i="27"/>
  <c r="AQ131" i="27" s="1"/>
  <c r="AQ148" i="27"/>
  <c r="AQ115" i="27" s="1"/>
  <c r="G60" i="5" s="1"/>
  <c r="AQ140" i="27"/>
  <c r="AY165" i="37"/>
  <c r="AY168" i="37" s="1"/>
  <c r="AX156" i="37"/>
  <c r="AX159" i="37" s="1"/>
  <c r="AV42" i="38"/>
  <c r="AU41" i="38"/>
  <c r="J79" i="17"/>
  <c r="AI61" i="17"/>
  <c r="AZ58" i="37"/>
  <c r="AZ57" i="37"/>
  <c r="AZ55" i="37"/>
  <c r="AZ54" i="37"/>
  <c r="BA53" i="37"/>
  <c r="BA60" i="37" s="1"/>
  <c r="AY121" i="37"/>
  <c r="AY120" i="37"/>
  <c r="AY118" i="37"/>
  <c r="AY117" i="37"/>
  <c r="AZ116" i="37"/>
  <c r="AW79" i="27"/>
  <c r="AW77" i="27"/>
  <c r="AW71" i="27"/>
  <c r="AW72" i="27" s="1"/>
  <c r="AV9" i="8"/>
  <c r="AW8" i="27"/>
  <c r="BA67" i="37"/>
  <c r="BA66" i="37"/>
  <c r="BA64" i="37"/>
  <c r="BA63" i="37"/>
  <c r="BB62" i="37"/>
  <c r="BB69" i="37" s="1"/>
  <c r="AU160" i="14"/>
  <c r="AV184" i="14" s="1"/>
  <c r="AV232" i="14" s="1"/>
  <c r="AU229" i="14"/>
  <c r="AU227" i="14"/>
  <c r="AU153" i="14"/>
  <c r="AV177" i="14" s="1"/>
  <c r="AU225" i="14"/>
  <c r="AS101" i="27"/>
  <c r="AS100" i="27" s="1"/>
  <c r="AS128" i="27"/>
  <c r="AS118" i="27"/>
  <c r="AS119" i="27" s="1"/>
  <c r="AS126" i="27"/>
  <c r="AX212" i="37"/>
  <c r="AX211" i="37"/>
  <c r="AX209" i="37"/>
  <c r="AX208" i="37"/>
  <c r="AY207" i="37"/>
  <c r="AV110" i="14"/>
  <c r="AV136" i="14"/>
  <c r="AV134" i="14" s="1"/>
  <c r="BB112" i="37"/>
  <c r="BB111" i="37"/>
  <c r="BB109" i="37"/>
  <c r="BB108" i="37"/>
  <c r="BC107" i="37"/>
  <c r="AY203" i="37"/>
  <c r="AY202" i="37"/>
  <c r="AY200" i="37"/>
  <c r="AY199" i="37"/>
  <c r="AZ198" i="37"/>
  <c r="E80" i="6"/>
  <c r="E82" i="6" s="1"/>
  <c r="E30" i="52"/>
  <c r="E28" i="52" s="1"/>
  <c r="E34" i="52" s="1"/>
  <c r="AY85" i="37"/>
  <c r="AY84" i="37"/>
  <c r="AY82" i="37"/>
  <c r="AY81" i="37"/>
  <c r="AZ80" i="37"/>
  <c r="AK127" i="14"/>
  <c r="AK148" i="14" s="1"/>
  <c r="AK152" i="14"/>
  <c r="AK151" i="14" s="1"/>
  <c r="AK172" i="14" s="1"/>
  <c r="AN127" i="14"/>
  <c r="AN148" i="14" s="1"/>
  <c r="AN152" i="14"/>
  <c r="AN151" i="14" s="1"/>
  <c r="AN172" i="14" s="1"/>
  <c r="AV128" i="14"/>
  <c r="AV127" i="14" s="1"/>
  <c r="AI127" i="14"/>
  <c r="AI148" i="14" s="1"/>
  <c r="AI152" i="14"/>
  <c r="AI151" i="14" s="1"/>
  <c r="AI172" i="14" s="1"/>
  <c r="AQ127" i="14"/>
  <c r="AQ148" i="14" s="1"/>
  <c r="AQ152" i="14"/>
  <c r="AQ151" i="14" s="1"/>
  <c r="AQ172" i="14" s="1"/>
  <c r="AH127" i="14"/>
  <c r="AH148" i="14" s="1"/>
  <c r="AH152" i="14"/>
  <c r="AH151" i="14" s="1"/>
  <c r="AH172" i="14" s="1"/>
  <c r="AP127" i="14"/>
  <c r="AP148" i="14" s="1"/>
  <c r="AP152" i="14"/>
  <c r="AP151" i="14" s="1"/>
  <c r="AP172" i="14" s="1"/>
  <c r="AW155" i="27"/>
  <c r="AV12" i="8"/>
  <c r="AV10" i="8"/>
  <c r="AX162" i="27"/>
  <c r="AX160" i="27"/>
  <c r="AX156" i="27"/>
  <c r="AX154" i="27"/>
  <c r="AX169" i="27"/>
  <c r="AX168" i="27"/>
  <c r="AX167" i="27"/>
  <c r="AX166" i="27"/>
  <c r="AX165" i="27"/>
  <c r="AX159" i="27"/>
  <c r="AX157" i="27"/>
  <c r="BB185" i="37"/>
  <c r="BB184" i="37"/>
  <c r="BB182" i="37"/>
  <c r="BB181" i="37"/>
  <c r="BC180" i="37"/>
  <c r="BC187" i="37" s="1"/>
  <c r="AV45" i="8"/>
  <c r="AV44" i="8"/>
  <c r="AV48" i="8"/>
  <c r="AQ120" i="27"/>
  <c r="AT158" i="14"/>
  <c r="AV162" i="14"/>
  <c r="AW186" i="14" s="1"/>
  <c r="AW210" i="14" s="1"/>
  <c r="AV234" i="14"/>
  <c r="AV164" i="14"/>
  <c r="AW188" i="14" s="1"/>
  <c r="AW212" i="14" s="1"/>
  <c r="AV236" i="14"/>
  <c r="AV166" i="14"/>
  <c r="AW190" i="14" s="1"/>
  <c r="AW214" i="14" s="1"/>
  <c r="AV238" i="14"/>
  <c r="AV168" i="14"/>
  <c r="AW192" i="14" s="1"/>
  <c r="AW216" i="14" s="1"/>
  <c r="AV240" i="14"/>
  <c r="AV33" i="14"/>
  <c r="AV81" i="14"/>
  <c r="AV227" i="14"/>
  <c r="AV155" i="14"/>
  <c r="AW179" i="14" s="1"/>
  <c r="AW203" i="14" s="1"/>
  <c r="AV229" i="14"/>
  <c r="AV157" i="14"/>
  <c r="AW181" i="14" s="1"/>
  <c r="AW205" i="14" s="1"/>
  <c r="AY135" i="37"/>
  <c r="AY142" i="37" s="1"/>
  <c r="AX140" i="37"/>
  <c r="AX139" i="37"/>
  <c r="AX137" i="37"/>
  <c r="AX136" i="37"/>
  <c r="BB149" i="37"/>
  <c r="BB148" i="37"/>
  <c r="BB146" i="37"/>
  <c r="BB145" i="37"/>
  <c r="BC144" i="37"/>
  <c r="BC151" i="37" s="1"/>
  <c r="C50" i="5"/>
  <c r="E13" i="7" s="1"/>
  <c r="AC44" i="5"/>
  <c r="AC50" i="5" s="1"/>
  <c r="AW21" i="37"/>
  <c r="AY49" i="37"/>
  <c r="AY48" i="37"/>
  <c r="AY46" i="37"/>
  <c r="AY45" i="37"/>
  <c r="AZ44" i="37"/>
  <c r="AZ51" i="37" s="1"/>
  <c r="AX47" i="37"/>
  <c r="AT92" i="27"/>
  <c r="AT91" i="27" s="1"/>
  <c r="AO13" i="37"/>
  <c r="AO17" i="37" s="1"/>
  <c r="AN19" i="38" s="1"/>
  <c r="AN21" i="38"/>
  <c r="F65" i="5"/>
  <c r="AZ167" i="37"/>
  <c r="AZ166" i="37"/>
  <c r="AZ164" i="37"/>
  <c r="AZ163" i="37"/>
  <c r="BA162" i="37"/>
  <c r="BA169" i="37" s="1"/>
  <c r="AY158" i="37"/>
  <c r="AY157" i="37"/>
  <c r="AY155" i="37"/>
  <c r="AY154" i="37"/>
  <c r="AZ153" i="37"/>
  <c r="AZ160" i="37" s="1"/>
  <c r="AT220" i="14"/>
  <c r="AU232" i="14"/>
  <c r="AV205" i="14"/>
  <c r="AV203" i="14"/>
  <c r="AU32" i="14"/>
  <c r="AU53" i="14" s="1"/>
  <c r="AU80" i="14"/>
  <c r="BA103" i="37"/>
  <c r="BA99" i="37"/>
  <c r="BB98" i="37"/>
  <c r="BA100" i="37"/>
  <c r="BA102" i="37"/>
  <c r="AL43" i="8"/>
  <c r="AK86" i="38"/>
  <c r="AL86" i="38"/>
  <c r="AN13" i="37"/>
  <c r="AN17" i="37" s="1"/>
  <c r="AM19" i="38" s="1"/>
  <c r="E65" i="5"/>
  <c r="AM21" i="38"/>
  <c r="J54" i="35"/>
  <c r="AV122" i="27"/>
  <c r="M53" i="35"/>
  <c r="AU125" i="27" s="1"/>
  <c r="AU114" i="27" s="1"/>
  <c r="AT32" i="8" s="1"/>
  <c r="AT30" i="8" s="1"/>
  <c r="L53" i="35"/>
  <c r="AU124" i="27" s="1"/>
  <c r="AU113" i="27" s="1"/>
  <c r="AS31" i="38" s="1"/>
  <c r="F57" i="35"/>
  <c r="A56" i="35"/>
  <c r="AR31" i="38"/>
  <c r="AU111" i="27"/>
  <c r="G55" i="35"/>
  <c r="H55" i="35"/>
  <c r="AV171" i="40" l="1"/>
  <c r="AV189" i="40" s="1"/>
  <c r="AV35" i="27"/>
  <c r="AU14" i="8"/>
  <c r="AU13" i="8" s="1"/>
  <c r="AW53" i="27"/>
  <c r="AT94" i="40"/>
  <c r="AU81" i="40"/>
  <c r="AU94" i="40" s="1"/>
  <c r="AV82" i="40"/>
  <c r="AV100" i="40" s="1"/>
  <c r="AX58" i="27"/>
  <c r="AX40" i="27" s="1"/>
  <c r="AW41" i="8" s="1"/>
  <c r="AL74" i="27"/>
  <c r="AL73" i="27" s="1"/>
  <c r="F56" i="29"/>
  <c r="G55" i="29"/>
  <c r="AX93" i="39"/>
  <c r="M12" i="19"/>
  <c r="AY48" i="22"/>
  <c r="AY84" i="22" s="1"/>
  <c r="AK56" i="27"/>
  <c r="AK38" i="27" s="1"/>
  <c r="AK64" i="27"/>
  <c r="AK55" i="27" s="1"/>
  <c r="AK37" i="27" s="1"/>
  <c r="AW39" i="27"/>
  <c r="AX57" i="27"/>
  <c r="AW31" i="8" s="1"/>
  <c r="AL65" i="27"/>
  <c r="AW54" i="27"/>
  <c r="AW36" i="27" s="1"/>
  <c r="AU97" i="40"/>
  <c r="AW152" i="40"/>
  <c r="AW170" i="40" s="1"/>
  <c r="AW188" i="40" s="1"/>
  <c r="BE65" i="18"/>
  <c r="BE80" i="18" s="1"/>
  <c r="G55" i="28"/>
  <c r="F56" i="28" s="1"/>
  <c r="AU148" i="40"/>
  <c r="AR115" i="39"/>
  <c r="AR130" i="39" s="1"/>
  <c r="AQ34" i="8" s="1"/>
  <c r="M92" i="19"/>
  <c r="AS115" i="39"/>
  <c r="AS130" i="39" s="1"/>
  <c r="AR34" i="8" s="1"/>
  <c r="M10" i="19"/>
  <c r="AY46" i="22"/>
  <c r="AY82" i="22" s="1"/>
  <c r="AY80" i="39"/>
  <c r="AX80" i="39"/>
  <c r="AZ62" i="39"/>
  <c r="AU169" i="40"/>
  <c r="AU184" i="40" s="1"/>
  <c r="AU16" i="8" s="1"/>
  <c r="AU166" i="40"/>
  <c r="AT97" i="39"/>
  <c r="AT112" i="39" s="1"/>
  <c r="AS33" i="8" s="1"/>
  <c r="AT76" i="39"/>
  <c r="AX24" i="22"/>
  <c r="AX45" i="22"/>
  <c r="AW60" i="22"/>
  <c r="AW81" i="22"/>
  <c r="AW96" i="22" s="1"/>
  <c r="AV98" i="40"/>
  <c r="AT97" i="40"/>
  <c r="AT112" i="40" s="1"/>
  <c r="BC92" i="39"/>
  <c r="BB92" i="39"/>
  <c r="BB90" i="39"/>
  <c r="BB88" i="39"/>
  <c r="AX85" i="39"/>
  <c r="AW85" i="39"/>
  <c r="AV65" i="40"/>
  <c r="AV101" i="40" s="1"/>
  <c r="AW151" i="27"/>
  <c r="AV15" i="8" s="1"/>
  <c r="AT46" i="38"/>
  <c r="J56" i="30"/>
  <c r="J56" i="28"/>
  <c r="J56" i="29"/>
  <c r="AV41" i="37"/>
  <c r="AX28" i="37"/>
  <c r="AX38" i="8" s="1"/>
  <c r="AV73" i="40"/>
  <c r="AV109" i="40" s="1"/>
  <c r="AW69" i="40"/>
  <c r="AW105" i="40" s="1"/>
  <c r="AX20" i="37"/>
  <c r="AY34" i="37" s="1"/>
  <c r="AY39" i="8" s="1"/>
  <c r="AV71" i="40"/>
  <c r="AV107" i="40" s="1"/>
  <c r="AX112" i="14"/>
  <c r="AX114" i="14"/>
  <c r="AX115" i="14"/>
  <c r="AX139" i="14" s="1"/>
  <c r="AX116" i="14"/>
  <c r="AX140" i="14" s="1"/>
  <c r="AX117" i="14"/>
  <c r="AX141" i="14" s="1"/>
  <c r="AX113" i="14"/>
  <c r="AX137" i="14" s="1"/>
  <c r="AX118" i="14"/>
  <c r="AX142" i="14" s="1"/>
  <c r="AX119" i="14"/>
  <c r="AX143" i="14" s="1"/>
  <c r="AX120" i="14"/>
  <c r="AX144" i="14" s="1"/>
  <c r="AX21" i="37"/>
  <c r="J56" i="31"/>
  <c r="J56" i="32"/>
  <c r="AW68" i="40"/>
  <c r="AW104" i="40" s="1"/>
  <c r="AT43" i="39"/>
  <c r="AV37" i="8"/>
  <c r="AV36" i="8" s="1"/>
  <c r="AM59" i="38"/>
  <c r="AM62" i="38"/>
  <c r="AM68" i="38"/>
  <c r="AM70" i="38" s="1"/>
  <c r="AM80" i="38"/>
  <c r="AM77" i="38"/>
  <c r="AN19" i="8" s="1"/>
  <c r="AN21" i="8" s="1"/>
  <c r="AV148" i="14"/>
  <c r="AX36" i="37"/>
  <c r="AW39" i="37"/>
  <c r="AX161" i="27"/>
  <c r="AW152" i="27"/>
  <c r="BA74" i="40"/>
  <c r="BA110" i="40" s="1"/>
  <c r="BA70" i="40"/>
  <c r="BA106" i="40" s="1"/>
  <c r="AV67" i="40"/>
  <c r="AV103" i="40" s="1"/>
  <c r="AW66" i="40"/>
  <c r="AW102" i="40" s="1"/>
  <c r="AW64" i="40"/>
  <c r="E39" i="11"/>
  <c r="E42" i="11" s="1"/>
  <c r="E43" i="11" s="1"/>
  <c r="E16" i="7"/>
  <c r="E21" i="7" s="1"/>
  <c r="AW40" i="37"/>
  <c r="L55" i="8"/>
  <c r="L57" i="8" s="1"/>
  <c r="AY9" i="22"/>
  <c r="U77" i="15"/>
  <c r="C77" i="15" s="1"/>
  <c r="C62" i="15"/>
  <c r="AW35" i="40"/>
  <c r="AW143" i="40" s="1"/>
  <c r="AY10" i="40"/>
  <c r="AR65" i="3"/>
  <c r="E65" i="3"/>
  <c r="E57" i="28"/>
  <c r="I57" i="28" s="1"/>
  <c r="D58" i="28"/>
  <c r="H57" i="28"/>
  <c r="AU22" i="39"/>
  <c r="AU25" i="39"/>
  <c r="AU40" i="39" s="1"/>
  <c r="AS33" i="38" s="1"/>
  <c r="BK60" i="18"/>
  <c r="L93" i="3"/>
  <c r="BD36" i="22"/>
  <c r="AX89" i="3"/>
  <c r="X89" i="3"/>
  <c r="E57" i="29"/>
  <c r="I57" i="29" s="1"/>
  <c r="D58" i="29"/>
  <c r="H57" i="29"/>
  <c r="AX19" i="39"/>
  <c r="AX37" i="39" s="1"/>
  <c r="AX55" i="39" s="1"/>
  <c r="AX91" i="39" s="1"/>
  <c r="AX9" i="40"/>
  <c r="AQ64" i="3"/>
  <c r="AH64" i="15" s="1"/>
  <c r="AV64" i="15" s="1"/>
  <c r="AY9" i="39" s="1"/>
  <c r="AY27" i="39" s="1"/>
  <c r="AY45" i="39" s="1"/>
  <c r="AY81" i="39" s="1"/>
  <c r="BC18" i="40"/>
  <c r="AJ91" i="3"/>
  <c r="AA91" i="15" s="1"/>
  <c r="AO91" i="15" s="1"/>
  <c r="BD18" i="39" s="1"/>
  <c r="BD36" i="39" s="1"/>
  <c r="BD54" i="39" s="1"/>
  <c r="AZ32" i="22"/>
  <c r="AT85" i="3"/>
  <c r="T85" i="3"/>
  <c r="AZ28" i="22"/>
  <c r="AZ46" i="22" s="1"/>
  <c r="AZ82" i="22" s="1"/>
  <c r="AT81" i="3"/>
  <c r="T81" i="3"/>
  <c r="F59" i="45"/>
  <c r="A58" i="45"/>
  <c r="G90" i="3"/>
  <c r="BF57" i="18"/>
  <c r="AX21" i="40"/>
  <c r="AQ76" i="3"/>
  <c r="AH76" i="15" s="1"/>
  <c r="AV76" i="15" s="1"/>
  <c r="AY21" i="39" s="1"/>
  <c r="AY39" i="39" s="1"/>
  <c r="AY57" i="39" s="1"/>
  <c r="AY93" i="39" s="1"/>
  <c r="AY14" i="40"/>
  <c r="AR69" i="3"/>
  <c r="E69" i="3"/>
  <c r="Z89" i="15"/>
  <c r="AN89" i="15" s="1"/>
  <c r="AY39" i="22"/>
  <c r="M21" i="19" s="1"/>
  <c r="M59" i="19" s="1"/>
  <c r="BE74" i="3"/>
  <c r="M78" i="19" s="1"/>
  <c r="AE74" i="3"/>
  <c r="C74" i="3"/>
  <c r="Z91" i="15"/>
  <c r="AN91" i="15" s="1"/>
  <c r="AX26" i="40"/>
  <c r="AX134" i="40" s="1"/>
  <c r="BE62" i="3"/>
  <c r="AE62" i="3"/>
  <c r="AY27" i="22"/>
  <c r="R77" i="3"/>
  <c r="C77" i="3" s="1"/>
  <c r="C62" i="3"/>
  <c r="BD77" i="3"/>
  <c r="AX42" i="22"/>
  <c r="AX33" i="40"/>
  <c r="AX141" i="40" s="1"/>
  <c r="BG50" i="18"/>
  <c r="BG68" i="18" s="1"/>
  <c r="H83" i="3"/>
  <c r="AV97" i="40"/>
  <c r="AV40" i="40"/>
  <c r="AF77" i="15"/>
  <c r="AT62" i="15"/>
  <c r="BE64" i="3"/>
  <c r="M68" i="19" s="1"/>
  <c r="AE64" i="3"/>
  <c r="AY29" i="22"/>
  <c r="C64" i="3"/>
  <c r="BE68" i="3"/>
  <c r="M72" i="19" s="1"/>
  <c r="AE68" i="3"/>
  <c r="AY33" i="22"/>
  <c r="M15" i="19" s="1"/>
  <c r="M53" i="19" s="1"/>
  <c r="C68" i="3"/>
  <c r="BK58" i="18"/>
  <c r="L91" i="3"/>
  <c r="AP77" i="3"/>
  <c r="AG62" i="15"/>
  <c r="BE66" i="3"/>
  <c r="M70" i="19" s="1"/>
  <c r="AE66" i="3"/>
  <c r="AY31" i="22"/>
  <c r="M13" i="19" s="1"/>
  <c r="M51" i="19" s="1"/>
  <c r="C66" i="3"/>
  <c r="AZ35" i="22"/>
  <c r="AT88" i="3"/>
  <c r="T88" i="3"/>
  <c r="AX17" i="40"/>
  <c r="AQ72" i="3"/>
  <c r="AH72" i="15" s="1"/>
  <c r="AV72" i="15" s="1"/>
  <c r="AY17" i="39" s="1"/>
  <c r="AY35" i="39" s="1"/>
  <c r="AY53" i="39" s="1"/>
  <c r="AY89" i="39" s="1"/>
  <c r="AY41" i="22"/>
  <c r="M23" i="19" s="1"/>
  <c r="M61" i="19" s="1"/>
  <c r="BE76" i="3"/>
  <c r="M80" i="19" s="1"/>
  <c r="AE76" i="3"/>
  <c r="C76" i="3"/>
  <c r="AZ34" i="22"/>
  <c r="AT87" i="3"/>
  <c r="T87" i="3"/>
  <c r="BB38" i="40"/>
  <c r="BB146" i="40" s="1"/>
  <c r="AS58" i="39"/>
  <c r="AS79" i="39"/>
  <c r="AS94" i="39" s="1"/>
  <c r="E57" i="31"/>
  <c r="I57" i="31" s="1"/>
  <c r="D58" i="31"/>
  <c r="H57" i="31"/>
  <c r="AX11" i="39"/>
  <c r="AX29" i="39" s="1"/>
  <c r="AX47" i="39" s="1"/>
  <c r="AX83" i="39" s="1"/>
  <c r="J57" i="46"/>
  <c r="BE44" i="18"/>
  <c r="BF29" i="18"/>
  <c r="J80" i="15"/>
  <c r="AW39" i="40"/>
  <c r="AW147" i="40" s="1"/>
  <c r="BD40" i="22"/>
  <c r="AX93" i="3"/>
  <c r="X93" i="3"/>
  <c r="BK56" i="18"/>
  <c r="L89" i="3"/>
  <c r="AW37" i="40"/>
  <c r="AW145" i="40" s="1"/>
  <c r="E57" i="30"/>
  <c r="I57" i="30" s="1"/>
  <c r="D58" i="30"/>
  <c r="H57" i="30"/>
  <c r="J57" i="30" s="1"/>
  <c r="AX13" i="40"/>
  <c r="AQ68" i="3"/>
  <c r="AH68" i="15" s="1"/>
  <c r="AV68" i="15" s="1"/>
  <c r="BG52" i="18"/>
  <c r="H85" i="3"/>
  <c r="BG48" i="18"/>
  <c r="BG66" i="18" s="1"/>
  <c r="H81" i="3"/>
  <c r="D59" i="46"/>
  <c r="E58" i="46"/>
  <c r="I58" i="46" s="1"/>
  <c r="H57" i="45"/>
  <c r="J57" i="45" s="1"/>
  <c r="G57" i="45"/>
  <c r="AX11" i="40"/>
  <c r="AQ66" i="3"/>
  <c r="AH66" i="15" s="1"/>
  <c r="AV66" i="15" s="1"/>
  <c r="AY11" i="39" s="1"/>
  <c r="AY29" i="39" s="1"/>
  <c r="AY47" i="39" s="1"/>
  <c r="AR70" i="3"/>
  <c r="AY15" i="40"/>
  <c r="E70" i="3"/>
  <c r="M93" i="19"/>
  <c r="E57" i="32"/>
  <c r="I57" i="32" s="1"/>
  <c r="D58" i="32"/>
  <c r="H57" i="32"/>
  <c r="AY37" i="22"/>
  <c r="M19" i="19" s="1"/>
  <c r="M57" i="19" s="1"/>
  <c r="BE72" i="3"/>
  <c r="M76" i="19" s="1"/>
  <c r="AE72" i="3"/>
  <c r="C72" i="3"/>
  <c r="AW62" i="40"/>
  <c r="AW80" i="40" s="1"/>
  <c r="AX28" i="40"/>
  <c r="AX136" i="40" s="1"/>
  <c r="AX154" i="40" s="1"/>
  <c r="AX172" i="40" s="1"/>
  <c r="AX190" i="40" s="1"/>
  <c r="BB34" i="40"/>
  <c r="BB142" i="40" s="1"/>
  <c r="BF59" i="18"/>
  <c r="G92" i="3"/>
  <c r="AW27" i="40"/>
  <c r="AW135" i="40" s="1"/>
  <c r="AW153" i="40" s="1"/>
  <c r="AW171" i="40" s="1"/>
  <c r="AW189" i="40" s="1"/>
  <c r="BB36" i="40"/>
  <c r="BB144" i="40" s="1"/>
  <c r="AS77" i="15"/>
  <c r="AV7" i="39"/>
  <c r="AV75" i="40"/>
  <c r="AV111" i="40" s="1"/>
  <c r="BE62" i="18"/>
  <c r="BF47" i="18"/>
  <c r="G80" i="3"/>
  <c r="AX7" i="40"/>
  <c r="AD77" i="3"/>
  <c r="AQ62" i="3"/>
  <c r="AV63" i="40"/>
  <c r="BA72" i="40"/>
  <c r="BA108" i="40" s="1"/>
  <c r="AZ30" i="22"/>
  <c r="AZ48" i="22" s="1"/>
  <c r="AZ84" i="22" s="1"/>
  <c r="AT83" i="3"/>
  <c r="T83" i="3"/>
  <c r="AX32" i="40"/>
  <c r="AX140" i="40" s="1"/>
  <c r="AJ93" i="3"/>
  <c r="BC20" i="40"/>
  <c r="BC16" i="40"/>
  <c r="AJ89" i="3"/>
  <c r="AA89" i="15" s="1"/>
  <c r="AO89" i="15" s="1"/>
  <c r="BD16" i="39" s="1"/>
  <c r="BD34" i="39" s="1"/>
  <c r="BD52" i="39" s="1"/>
  <c r="AV133" i="40"/>
  <c r="G82" i="3"/>
  <c r="BF49" i="18"/>
  <c r="BF67" i="18" s="1"/>
  <c r="G86" i="3"/>
  <c r="BF53" i="18"/>
  <c r="BD38" i="22"/>
  <c r="AX91" i="3"/>
  <c r="X91" i="3"/>
  <c r="AY12" i="40"/>
  <c r="AR67" i="3"/>
  <c r="E67" i="3"/>
  <c r="M90" i="19"/>
  <c r="AY8" i="40"/>
  <c r="AR63" i="3"/>
  <c r="E63" i="3"/>
  <c r="AT37" i="38"/>
  <c r="AT38" i="38"/>
  <c r="AU76" i="40"/>
  <c r="M56" i="45"/>
  <c r="L56" i="45"/>
  <c r="AW22" i="40"/>
  <c r="AW25" i="40"/>
  <c r="AW133" i="40" s="1"/>
  <c r="AW151" i="40" s="1"/>
  <c r="BF51" i="18"/>
  <c r="G84" i="3"/>
  <c r="D60" i="45"/>
  <c r="E59" i="45"/>
  <c r="I59" i="45" s="1"/>
  <c r="BG55" i="18"/>
  <c r="H88" i="3"/>
  <c r="D61" i="35"/>
  <c r="E60" i="35"/>
  <c r="I60" i="35" s="1"/>
  <c r="G94" i="3"/>
  <c r="BF61" i="18"/>
  <c r="BG54" i="18"/>
  <c r="H87" i="3"/>
  <c r="AX19" i="40"/>
  <c r="AQ74" i="3"/>
  <c r="AH74" i="15" s="1"/>
  <c r="AV74" i="15" s="1"/>
  <c r="AY19" i="39" s="1"/>
  <c r="AY37" i="39" s="1"/>
  <c r="AY55" i="39" s="1"/>
  <c r="AW31" i="40"/>
  <c r="AW139" i="40" s="1"/>
  <c r="AX30" i="40"/>
  <c r="AX138" i="40" s="1"/>
  <c r="AW29" i="40"/>
  <c r="AW137" i="40" s="1"/>
  <c r="AK88" i="38"/>
  <c r="AK91" i="38" s="1"/>
  <c r="AV160" i="14"/>
  <c r="AW184" i="14" s="1"/>
  <c r="AW208" i="14" s="1"/>
  <c r="AW206" i="14" s="1"/>
  <c r="H58" i="46"/>
  <c r="J58" i="46" s="1"/>
  <c r="G58" i="46"/>
  <c r="AX8" i="27"/>
  <c r="AX24" i="37"/>
  <c r="AY35" i="37" s="1"/>
  <c r="AY40" i="8" s="1"/>
  <c r="AY15" i="27"/>
  <c r="AX10" i="8" s="1"/>
  <c r="F60" i="46"/>
  <c r="A59" i="46"/>
  <c r="M57" i="46"/>
  <c r="L57" i="46"/>
  <c r="AY201" i="37"/>
  <c r="AY204" i="37" s="1"/>
  <c r="AW22" i="37"/>
  <c r="AW37" i="8" s="1"/>
  <c r="AW36" i="8" s="1"/>
  <c r="AX23" i="37"/>
  <c r="BB183" i="37"/>
  <c r="BB186" i="37" s="1"/>
  <c r="AW9" i="8"/>
  <c r="AW8" i="8" s="1"/>
  <c r="BA65" i="37"/>
  <c r="BA68" i="37" s="1"/>
  <c r="AY119" i="37"/>
  <c r="AY122" i="37" s="1"/>
  <c r="AX112" i="27"/>
  <c r="AW42" i="8" s="1"/>
  <c r="AY192" i="37"/>
  <c r="AY195" i="37" s="1"/>
  <c r="G59" i="31"/>
  <c r="F60" i="31"/>
  <c r="AY156" i="37"/>
  <c r="AY159" i="37" s="1"/>
  <c r="AU220" i="14"/>
  <c r="G60" i="30"/>
  <c r="F61" i="30"/>
  <c r="AU196" i="14"/>
  <c r="AY27" i="27"/>
  <c r="AX12" i="8" s="1"/>
  <c r="F63" i="32"/>
  <c r="G62" i="32"/>
  <c r="AY83" i="37"/>
  <c r="AY86" i="37" s="1"/>
  <c r="AY219" i="37"/>
  <c r="AY222" i="37" s="1"/>
  <c r="BA174" i="37"/>
  <c r="BA177" i="37" s="1"/>
  <c r="AZ128" i="37"/>
  <c r="AZ131" i="37" s="1"/>
  <c r="AL25" i="38"/>
  <c r="AM35" i="8" s="1"/>
  <c r="BA7" i="37"/>
  <c r="G68" i="5"/>
  <c r="AZ10" i="37"/>
  <c r="F71" i="5"/>
  <c r="BA9" i="37"/>
  <c r="G70" i="5"/>
  <c r="AZ15" i="37"/>
  <c r="F78" i="5"/>
  <c r="BA14" i="37"/>
  <c r="G77" i="5"/>
  <c r="AZ8" i="37"/>
  <c r="F69" i="5"/>
  <c r="AY20" i="38"/>
  <c r="AZ12" i="37"/>
  <c r="BA16" i="37"/>
  <c r="G79" i="5"/>
  <c r="BA11" i="37"/>
  <c r="G72" i="5"/>
  <c r="G59" i="5"/>
  <c r="AM22" i="38"/>
  <c r="AM24" i="38" s="1"/>
  <c r="AM32" i="38" s="1"/>
  <c r="AM34" i="38" s="1"/>
  <c r="BA101" i="37"/>
  <c r="BA104" i="37" s="1"/>
  <c r="AU224" i="14"/>
  <c r="AU223" i="14" s="1"/>
  <c r="AU152" i="14"/>
  <c r="AU151" i="14" s="1"/>
  <c r="AU79" i="14"/>
  <c r="AU100" i="14" s="1"/>
  <c r="BB162" i="37"/>
  <c r="BB169" i="37" s="1"/>
  <c r="BA167" i="37"/>
  <c r="BA163" i="37"/>
  <c r="BA166" i="37"/>
  <c r="BA164" i="37"/>
  <c r="AZ165" i="37"/>
  <c r="AZ168" i="37" s="1"/>
  <c r="AZ49" i="37"/>
  <c r="AZ48" i="37"/>
  <c r="AZ46" i="37"/>
  <c r="AZ45" i="37"/>
  <c r="BA44" i="37"/>
  <c r="BA51" i="37" s="1"/>
  <c r="AY47" i="37"/>
  <c r="BD144" i="37"/>
  <c r="BD151" i="37" s="1"/>
  <c r="BC148" i="37"/>
  <c r="BC146" i="37"/>
  <c r="BC149" i="37"/>
  <c r="BC145" i="37"/>
  <c r="BB147" i="37"/>
  <c r="BB150" i="37" s="1"/>
  <c r="AX138" i="37"/>
  <c r="AX141" i="37" s="1"/>
  <c r="AV225" i="14"/>
  <c r="AV153" i="14"/>
  <c r="AW177" i="14" s="1"/>
  <c r="AX158" i="27"/>
  <c r="AX164" i="27"/>
  <c r="AX153" i="27" s="1"/>
  <c r="BD107" i="37"/>
  <c r="BC112" i="37"/>
  <c r="BC111" i="37"/>
  <c r="BC109" i="37"/>
  <c r="BC108" i="37"/>
  <c r="BB110" i="37"/>
  <c r="BB113" i="37" s="1"/>
  <c r="AZ207" i="37"/>
  <c r="AY212" i="37"/>
  <c r="AY211" i="37"/>
  <c r="AY209" i="37"/>
  <c r="AY208" i="37"/>
  <c r="AX210" i="37"/>
  <c r="AX213" i="37" s="1"/>
  <c r="AV182" i="14"/>
  <c r="AV208" i="14"/>
  <c r="AV206" i="14" s="1"/>
  <c r="AW88" i="27"/>
  <c r="AW86" i="27"/>
  <c r="AW80" i="27"/>
  <c r="AW81" i="27" s="1"/>
  <c r="BB53" i="37"/>
  <c r="BB60" i="37" s="1"/>
  <c r="BA58" i="37"/>
  <c r="BA57" i="37"/>
  <c r="BA55" i="37"/>
  <c r="BA54" i="37"/>
  <c r="AZ56" i="37"/>
  <c r="AZ59" i="37" s="1"/>
  <c r="K79" i="17"/>
  <c r="AL79" i="17"/>
  <c r="AM79" i="17" s="1"/>
  <c r="AN79" i="17" s="1"/>
  <c r="AO79" i="17" s="1"/>
  <c r="AP79" i="17" s="1"/>
  <c r="AQ79" i="17" s="1"/>
  <c r="AR79" i="17" s="1"/>
  <c r="AS79" i="17" s="1"/>
  <c r="AT79" i="17" s="1"/>
  <c r="AU79" i="17" s="1"/>
  <c r="AV79" i="17" s="1"/>
  <c r="AW79" i="17" s="1"/>
  <c r="X79" i="17"/>
  <c r="AV41" i="38"/>
  <c r="AW42" i="38"/>
  <c r="AO72" i="38"/>
  <c r="AO73" i="38" s="1"/>
  <c r="AO74" i="38" s="1"/>
  <c r="AP143" i="27"/>
  <c r="AP110" i="27" s="1"/>
  <c r="AP108" i="27"/>
  <c r="AI61" i="15"/>
  <c r="J79" i="15"/>
  <c r="AV95" i="27"/>
  <c r="AV89" i="27"/>
  <c r="AV90" i="27" s="1"/>
  <c r="AV97" i="27"/>
  <c r="BA27" i="37"/>
  <c r="AZ26" i="37"/>
  <c r="BB89" i="37"/>
  <c r="BA94" i="37"/>
  <c r="BA93" i="37"/>
  <c r="BA91" i="37"/>
  <c r="BA90" i="37"/>
  <c r="AZ92" i="37"/>
  <c r="AZ95" i="37" s="1"/>
  <c r="AR132" i="27"/>
  <c r="AR131" i="27" s="1"/>
  <c r="BD71" i="37"/>
  <c r="BD78" i="37" s="1"/>
  <c r="BC76" i="37"/>
  <c r="BC75" i="37"/>
  <c r="BC73" i="37"/>
  <c r="BC72" i="37"/>
  <c r="BB74" i="37"/>
  <c r="BB77" i="37" s="1"/>
  <c r="AL83" i="38"/>
  <c r="AL88" i="38" s="1"/>
  <c r="AL49" i="38"/>
  <c r="AX38" i="14"/>
  <c r="AX85" i="14" s="1"/>
  <c r="AX37" i="14"/>
  <c r="AX84" i="14" s="1"/>
  <c r="AX36" i="14"/>
  <c r="AX83" i="14" s="1"/>
  <c r="AX35" i="14"/>
  <c r="AX82" i="14" s="1"/>
  <c r="AX34" i="14"/>
  <c r="AY31" i="14"/>
  <c r="AX49" i="14"/>
  <c r="AX96" i="14" s="1"/>
  <c r="AX48" i="14"/>
  <c r="AX95" i="14" s="1"/>
  <c r="AX47" i="14"/>
  <c r="AX94" i="14" s="1"/>
  <c r="AX46" i="14"/>
  <c r="AX93" i="14" s="1"/>
  <c r="AX45" i="14"/>
  <c r="AX92" i="14" s="1"/>
  <c r="AX44" i="14"/>
  <c r="AX91" i="14" s="1"/>
  <c r="AX43" i="14"/>
  <c r="AX90" i="14" s="1"/>
  <c r="AX42" i="14"/>
  <c r="AX89" i="14" s="1"/>
  <c r="AX41" i="14"/>
  <c r="AX88" i="14" s="1"/>
  <c r="AX40" i="14"/>
  <c r="AW154" i="14"/>
  <c r="AX178" i="14" s="1"/>
  <c r="AW156" i="14"/>
  <c r="AX180" i="14" s="1"/>
  <c r="AW39" i="14"/>
  <c r="AW87" i="14"/>
  <c r="AW161" i="14"/>
  <c r="AX185" i="14" s="1"/>
  <c r="AX209" i="14" s="1"/>
  <c r="AW233" i="14"/>
  <c r="AW163" i="14"/>
  <c r="AX187" i="14" s="1"/>
  <c r="AX211" i="14" s="1"/>
  <c r="AW235" i="14"/>
  <c r="AW165" i="14"/>
  <c r="AX189" i="14" s="1"/>
  <c r="AX213" i="14" s="1"/>
  <c r="AW237" i="14"/>
  <c r="AW167" i="14"/>
  <c r="AX191" i="14" s="1"/>
  <c r="AX215" i="14" s="1"/>
  <c r="AW239" i="14"/>
  <c r="AV231" i="14"/>
  <c r="AV230" i="14" s="1"/>
  <c r="AV159" i="14"/>
  <c r="AV86" i="14"/>
  <c r="AU158" i="14"/>
  <c r="AW45" i="8"/>
  <c r="AW44" i="8"/>
  <c r="AW48" i="8"/>
  <c r="AY9" i="27"/>
  <c r="AY21" i="27"/>
  <c r="AX11" i="8" s="1"/>
  <c r="AY70" i="27"/>
  <c r="AY147" i="27"/>
  <c r="AY146" i="27"/>
  <c r="AY145" i="27"/>
  <c r="AY144" i="27"/>
  <c r="AY136" i="27"/>
  <c r="AY135" i="27"/>
  <c r="AY134" i="27"/>
  <c r="AY133" i="27"/>
  <c r="AY103" i="27"/>
  <c r="AY102" i="27"/>
  <c r="AY94" i="27"/>
  <c r="AY93" i="27"/>
  <c r="AY85" i="27"/>
  <c r="AY84" i="27"/>
  <c r="AY76" i="27"/>
  <c r="AY75" i="27"/>
  <c r="AM74" i="27" s="1"/>
  <c r="AM73" i="27" s="1"/>
  <c r="AY68" i="27"/>
  <c r="AY67" i="27"/>
  <c r="AY66" i="27"/>
  <c r="AY62" i="27"/>
  <c r="AY123" i="27"/>
  <c r="AX63" i="27"/>
  <c r="AT172" i="14"/>
  <c r="AV124" i="14"/>
  <c r="AW110" i="14"/>
  <c r="AW136" i="14"/>
  <c r="AW134" i="14" s="1"/>
  <c r="BC98" i="37"/>
  <c r="BB103" i="37"/>
  <c r="BB99" i="37"/>
  <c r="BB102" i="37"/>
  <c r="BB100" i="37"/>
  <c r="BA153" i="37"/>
  <c r="BA160" i="37" s="1"/>
  <c r="AZ157" i="37"/>
  <c r="AZ155" i="37"/>
  <c r="AZ158" i="37"/>
  <c r="AZ154" i="37"/>
  <c r="AN22" i="38"/>
  <c r="AN24" i="38" s="1"/>
  <c r="AN32" i="38" s="1"/>
  <c r="AN34" i="38" s="1"/>
  <c r="AX50" i="37"/>
  <c r="AS121" i="27"/>
  <c r="AY140" i="37"/>
  <c r="AY139" i="37"/>
  <c r="AY137" i="37"/>
  <c r="AY136" i="37"/>
  <c r="AZ135" i="37"/>
  <c r="AZ142" i="37" s="1"/>
  <c r="AV32" i="14"/>
  <c r="AV53" i="14" s="1"/>
  <c r="AV80" i="14"/>
  <c r="BD180" i="37"/>
  <c r="BD187" i="37" s="1"/>
  <c r="BC184" i="37"/>
  <c r="BC182" i="37"/>
  <c r="BC185" i="37"/>
  <c r="BC181" i="37"/>
  <c r="AX155" i="27"/>
  <c r="BA80" i="37"/>
  <c r="AZ85" i="37"/>
  <c r="AZ84" i="37"/>
  <c r="AZ82" i="37"/>
  <c r="AZ81" i="37"/>
  <c r="BA198" i="37"/>
  <c r="AZ203" i="37"/>
  <c r="AZ202" i="37"/>
  <c r="AZ200" i="37"/>
  <c r="AZ199" i="37"/>
  <c r="AS139" i="27"/>
  <c r="AS137" i="27"/>
  <c r="AS129" i="27"/>
  <c r="AS130" i="27" s="1"/>
  <c r="AV175" i="14"/>
  <c r="AV201" i="14"/>
  <c r="AV199" i="14" s="1"/>
  <c r="BC62" i="37"/>
  <c r="BC69" i="37" s="1"/>
  <c r="BB67" i="37"/>
  <c r="BB66" i="37"/>
  <c r="BB64" i="37"/>
  <c r="BB63" i="37"/>
  <c r="AV8" i="8"/>
  <c r="BA116" i="37"/>
  <c r="AZ121" i="37"/>
  <c r="AZ120" i="37"/>
  <c r="AZ118" i="37"/>
  <c r="AZ117" i="37"/>
  <c r="AQ141" i="27"/>
  <c r="AQ107" i="27"/>
  <c r="AP27" i="8" s="1"/>
  <c r="AP24" i="8" s="1"/>
  <c r="AQ67" i="38"/>
  <c r="AP66" i="38"/>
  <c r="AP71" i="38" s="1"/>
  <c r="AP69" i="38"/>
  <c r="AO27" i="8"/>
  <c r="AO24" i="8" s="1"/>
  <c r="AV83" i="27"/>
  <c r="AV82" i="27" s="1"/>
  <c r="AT101" i="27"/>
  <c r="AT100" i="27" s="1"/>
  <c r="AT126" i="27"/>
  <c r="AT128" i="27"/>
  <c r="AT118" i="27"/>
  <c r="AR148" i="27"/>
  <c r="AR115" i="27" s="1"/>
  <c r="H60" i="5" s="1"/>
  <c r="H59" i="5" s="1"/>
  <c r="AR140" i="27"/>
  <c r="AV156" i="14"/>
  <c r="AW180" i="14" s="1"/>
  <c r="AW204" i="14" s="1"/>
  <c r="AV228" i="14"/>
  <c r="AV154" i="14"/>
  <c r="AW178" i="14" s="1"/>
  <c r="AW202" i="14" s="1"/>
  <c r="AV226" i="14"/>
  <c r="AW33" i="14"/>
  <c r="AW81" i="14"/>
  <c r="AW155" i="14"/>
  <c r="AX179" i="14" s="1"/>
  <c r="AX203" i="14" s="1"/>
  <c r="AW227" i="14"/>
  <c r="AW157" i="14"/>
  <c r="AX181" i="14" s="1"/>
  <c r="AX205" i="14" s="1"/>
  <c r="AW229" i="14"/>
  <c r="AW234" i="14"/>
  <c r="AW162" i="14"/>
  <c r="AX186" i="14" s="1"/>
  <c r="AX210" i="14" s="1"/>
  <c r="AW236" i="14"/>
  <c r="AW164" i="14"/>
  <c r="AX188" i="14" s="1"/>
  <c r="AX212" i="14" s="1"/>
  <c r="AW238" i="14"/>
  <c r="AW166" i="14"/>
  <c r="AX190" i="14" s="1"/>
  <c r="AX214" i="14" s="1"/>
  <c r="AW240" i="14"/>
  <c r="AW168" i="14"/>
  <c r="AX192" i="14" s="1"/>
  <c r="AX216" i="14" s="1"/>
  <c r="AU230" i="14"/>
  <c r="AY78" i="8"/>
  <c r="AX79" i="8"/>
  <c r="BA216" i="37"/>
  <c r="AZ221" i="37"/>
  <c r="AZ220" i="37"/>
  <c r="AZ218" i="37"/>
  <c r="AZ217" i="37"/>
  <c r="AZ150" i="27"/>
  <c r="AZ43" i="27"/>
  <c r="AZ52" i="27" s="1"/>
  <c r="AZ34" i="27"/>
  <c r="AZ32" i="27"/>
  <c r="F74" i="6" s="1"/>
  <c r="AZ31" i="27"/>
  <c r="F73" i="6" s="1"/>
  <c r="AZ30" i="27"/>
  <c r="F72" i="6" s="1"/>
  <c r="AZ29" i="27"/>
  <c r="F71" i="6" s="1"/>
  <c r="AZ28" i="27"/>
  <c r="AZ26" i="27"/>
  <c r="F68" i="6" s="1"/>
  <c r="AZ25" i="27"/>
  <c r="F67" i="6" s="1"/>
  <c r="AZ24" i="27"/>
  <c r="F66" i="6" s="1"/>
  <c r="AZ23" i="27"/>
  <c r="F65" i="6" s="1"/>
  <c r="AZ22" i="27"/>
  <c r="AZ20" i="27"/>
  <c r="F62" i="6" s="1"/>
  <c r="AZ19" i="27"/>
  <c r="F61" i="6" s="1"/>
  <c r="AZ18" i="27"/>
  <c r="F60" i="6" s="1"/>
  <c r="AZ17" i="27"/>
  <c r="F59" i="6" s="1"/>
  <c r="AZ16" i="27"/>
  <c r="AZ14" i="27"/>
  <c r="F56" i="6" s="1"/>
  <c r="AZ13" i="27"/>
  <c r="F55" i="6" s="1"/>
  <c r="AZ12" i="27"/>
  <c r="F54" i="6" s="1"/>
  <c r="AZ11" i="27"/>
  <c r="F53" i="6" s="1"/>
  <c r="AZ10" i="27"/>
  <c r="BA7" i="27"/>
  <c r="AZ61" i="27"/>
  <c r="AY169" i="27"/>
  <c r="AY168" i="27"/>
  <c r="AY167" i="27"/>
  <c r="AY166" i="27"/>
  <c r="AY165" i="27"/>
  <c r="AY159" i="27"/>
  <c r="AY157" i="27"/>
  <c r="AY162" i="27"/>
  <c r="AY160" i="27"/>
  <c r="AY156" i="27"/>
  <c r="AY154" i="27"/>
  <c r="AX77" i="27"/>
  <c r="AX71" i="27"/>
  <c r="AX72" i="27" s="1"/>
  <c r="AX79" i="27"/>
  <c r="BC171" i="37"/>
  <c r="BC178" i="37" s="1"/>
  <c r="BB175" i="37"/>
  <c r="BB173" i="37"/>
  <c r="BB176" i="37"/>
  <c r="BB172" i="37"/>
  <c r="AU92" i="27"/>
  <c r="AU91" i="27" s="1"/>
  <c r="AU106" i="27"/>
  <c r="AU117" i="27" s="1"/>
  <c r="AU104" i="27"/>
  <c r="AU41" i="27" s="1"/>
  <c r="AU98" i="27"/>
  <c r="AU99" i="27" s="1"/>
  <c r="AR120" i="27"/>
  <c r="BB125" i="37"/>
  <c r="BA130" i="37"/>
  <c r="BA129" i="37"/>
  <c r="BA127" i="37"/>
  <c r="BA126" i="37"/>
  <c r="AX138" i="14"/>
  <c r="AX108" i="14"/>
  <c r="AX132" i="14" s="1"/>
  <c r="AX106" i="14"/>
  <c r="AX130" i="14" s="1"/>
  <c r="AX109" i="14"/>
  <c r="AX133" i="14" s="1"/>
  <c r="AX107" i="14"/>
  <c r="AX131" i="14" s="1"/>
  <c r="AX105" i="14"/>
  <c r="AX129" i="14" s="1"/>
  <c r="AY102" i="14"/>
  <c r="AZ73" i="14"/>
  <c r="AZ72" i="14"/>
  <c r="AZ71" i="14"/>
  <c r="AZ70" i="14"/>
  <c r="AZ69" i="14"/>
  <c r="AZ68" i="14"/>
  <c r="AZ67" i="14"/>
  <c r="AZ66" i="14"/>
  <c r="AZ65" i="14"/>
  <c r="AZ62" i="14"/>
  <c r="AZ61" i="14"/>
  <c r="AZ60" i="14"/>
  <c r="AZ59" i="14"/>
  <c r="AZ58" i="14"/>
  <c r="AZ57" i="14"/>
  <c r="BA6" i="14"/>
  <c r="AZ55" i="14"/>
  <c r="BA189" i="37"/>
  <c r="AZ193" i="37"/>
  <c r="AZ191" i="37"/>
  <c r="AZ194" i="37"/>
  <c r="AZ190" i="37"/>
  <c r="F58" i="35"/>
  <c r="A57" i="35"/>
  <c r="M54" i="35"/>
  <c r="AV125" i="27" s="1"/>
  <c r="AV114" i="27" s="1"/>
  <c r="AU32" i="8" s="1"/>
  <c r="AU30" i="8" s="1"/>
  <c r="L54" i="35"/>
  <c r="AV124" i="27" s="1"/>
  <c r="AV113" i="27" s="1"/>
  <c r="AT31" i="38" s="1"/>
  <c r="J55" i="35"/>
  <c r="AW122" i="27"/>
  <c r="G56" i="35"/>
  <c r="H56" i="35"/>
  <c r="AV111" i="27"/>
  <c r="AX53" i="27" l="1"/>
  <c r="AW35" i="27"/>
  <c r="AV14" i="8"/>
  <c r="AV81" i="40"/>
  <c r="AV94" i="40" s="1"/>
  <c r="AU99" i="40"/>
  <c r="AU112" i="40" s="1"/>
  <c r="AW82" i="40"/>
  <c r="AW100" i="40" s="1"/>
  <c r="AX54" i="27"/>
  <c r="AX36" i="27" s="1"/>
  <c r="AY58" i="27"/>
  <c r="AY40" i="27" s="1"/>
  <c r="AX41" i="8" s="1"/>
  <c r="G56" i="29"/>
  <c r="F57" i="29"/>
  <c r="AX39" i="37"/>
  <c r="AW75" i="40"/>
  <c r="AW111" i="40" s="1"/>
  <c r="M50" i="19"/>
  <c r="M88" i="19" s="1"/>
  <c r="S12" i="19"/>
  <c r="S50" i="19" s="1"/>
  <c r="M11" i="19"/>
  <c r="AY47" i="22"/>
  <c r="AY83" i="22" s="1"/>
  <c r="AL64" i="27"/>
  <c r="AL55" i="27" s="1"/>
  <c r="AL37" i="27" s="1"/>
  <c r="AL56" i="27"/>
  <c r="AL38" i="27" s="1"/>
  <c r="AY57" i="27"/>
  <c r="AY39" i="27" s="1"/>
  <c r="AM65" i="27"/>
  <c r="AX39" i="27"/>
  <c r="AX152" i="40"/>
  <c r="AX170" i="40" s="1"/>
  <c r="AX188" i="40" s="1"/>
  <c r="G56" i="28"/>
  <c r="F57" i="28" s="1"/>
  <c r="J57" i="29"/>
  <c r="AY91" i="39"/>
  <c r="J57" i="32"/>
  <c r="M95" i="19"/>
  <c r="M48" i="19"/>
  <c r="M86" i="19" s="1"/>
  <c r="S10" i="19"/>
  <c r="S48" i="19" s="1"/>
  <c r="BF65" i="18"/>
  <c r="BF80" i="18" s="1"/>
  <c r="AY45" i="22"/>
  <c r="AU187" i="40"/>
  <c r="AU202" i="40" s="1"/>
  <c r="AU17" i="8" s="1"/>
  <c r="AZ98" i="39"/>
  <c r="AZ116" i="39" s="1"/>
  <c r="AW169" i="40"/>
  <c r="AW184" i="40" s="1"/>
  <c r="AW16" i="8" s="1"/>
  <c r="AW166" i="40"/>
  <c r="AV148" i="40"/>
  <c r="AV151" i="40"/>
  <c r="AT115" i="39"/>
  <c r="AT130" i="39" s="1"/>
  <c r="AS34" i="8" s="1"/>
  <c r="AT58" i="39"/>
  <c r="AU61" i="39"/>
  <c r="AX60" i="22"/>
  <c r="AX81" i="22"/>
  <c r="AX96" i="22" s="1"/>
  <c r="AW98" i="40"/>
  <c r="AY83" i="39"/>
  <c r="AT52" i="38"/>
  <c r="AX31" i="37"/>
  <c r="M89" i="19"/>
  <c r="M91" i="19"/>
  <c r="AW41" i="37"/>
  <c r="M97" i="19"/>
  <c r="J57" i="28"/>
  <c r="AW63" i="40"/>
  <c r="AW71" i="40"/>
  <c r="AW107" i="40" s="1"/>
  <c r="AU46" i="38"/>
  <c r="AY112" i="14"/>
  <c r="AY113" i="14"/>
  <c r="AY137" i="14" s="1"/>
  <c r="AY114" i="14"/>
  <c r="AY138" i="14" s="1"/>
  <c r="AY118" i="14"/>
  <c r="AY142" i="14" s="1"/>
  <c r="AY116" i="14"/>
  <c r="AY140" i="14" s="1"/>
  <c r="AY119" i="14"/>
  <c r="AY143" i="14" s="1"/>
  <c r="AY120" i="14"/>
  <c r="AY144" i="14" s="1"/>
  <c r="AY115" i="14"/>
  <c r="AY139" i="14" s="1"/>
  <c r="AY117" i="14"/>
  <c r="AY141" i="14" s="1"/>
  <c r="AY28" i="37"/>
  <c r="AY38" i="8" s="1"/>
  <c r="AK94" i="38"/>
  <c r="AY36" i="37"/>
  <c r="J57" i="31"/>
  <c r="AW182" i="14"/>
  <c r="AV158" i="14"/>
  <c r="AX69" i="40"/>
  <c r="AX105" i="40" s="1"/>
  <c r="AX64" i="40"/>
  <c r="AT79" i="39"/>
  <c r="AT94" i="39" s="1"/>
  <c r="L75" i="11"/>
  <c r="AW232" i="14"/>
  <c r="AX151" i="27"/>
  <c r="AW15" i="8" s="1"/>
  <c r="AY24" i="37"/>
  <c r="AZ35" i="37" s="1"/>
  <c r="AZ40" i="8" s="1"/>
  <c r="AY112" i="27"/>
  <c r="AX42" i="8" s="1"/>
  <c r="AM83" i="38"/>
  <c r="AN43" i="8"/>
  <c r="AM86" i="38"/>
  <c r="AN43" i="38"/>
  <c r="AN54" i="38" s="1"/>
  <c r="AN77" i="38" s="1"/>
  <c r="AO19" i="8" s="1"/>
  <c r="AO21" i="8" s="1"/>
  <c r="BB74" i="40"/>
  <c r="BB110" i="40" s="1"/>
  <c r="BB72" i="40"/>
  <c r="BB108" i="40" s="1"/>
  <c r="BB70" i="40"/>
  <c r="BB106" i="40" s="1"/>
  <c r="AW67" i="40"/>
  <c r="AW103" i="40" s="1"/>
  <c r="AX66" i="40"/>
  <c r="AX102" i="40" s="1"/>
  <c r="AW61" i="40"/>
  <c r="AO43" i="38"/>
  <c r="AO54" i="38" s="1"/>
  <c r="AO77" i="38" s="1"/>
  <c r="AP19" i="8" s="1"/>
  <c r="AP21" i="8" s="1"/>
  <c r="E17" i="11"/>
  <c r="E18" i="11" s="1"/>
  <c r="F16" i="48"/>
  <c r="F18" i="48" s="1"/>
  <c r="F7" i="48"/>
  <c r="L19" i="11"/>
  <c r="L20" i="11" s="1"/>
  <c r="F27" i="42"/>
  <c r="F29" i="42" s="1"/>
  <c r="L9" i="11"/>
  <c r="L11" i="11" s="1"/>
  <c r="L13" i="11" s="1"/>
  <c r="F8" i="42"/>
  <c r="F10" i="42" s="1"/>
  <c r="E8" i="52"/>
  <c r="F23" i="48"/>
  <c r="F25" i="48" s="1"/>
  <c r="E24" i="11"/>
  <c r="E25" i="11" s="1"/>
  <c r="AV196" i="14"/>
  <c r="AX152" i="27"/>
  <c r="AY23" i="37"/>
  <c r="M55" i="8"/>
  <c r="M57" i="8" s="1"/>
  <c r="AW65" i="40"/>
  <c r="AW101" i="40" s="1"/>
  <c r="AX37" i="40"/>
  <c r="AX145" i="40" s="1"/>
  <c r="BA34" i="22"/>
  <c r="AU87" i="3"/>
  <c r="U87" i="3"/>
  <c r="BG61" i="18"/>
  <c r="H94" i="3"/>
  <c r="BA35" i="22"/>
  <c r="AU88" i="3"/>
  <c r="U88" i="3"/>
  <c r="AZ31" i="22"/>
  <c r="AT84" i="3"/>
  <c r="T84" i="3"/>
  <c r="AW40" i="40"/>
  <c r="AY26" i="40"/>
  <c r="AY134" i="40" s="1"/>
  <c r="AY30" i="40"/>
  <c r="AY138" i="40" s="1"/>
  <c r="BD18" i="40"/>
  <c r="AK91" i="3"/>
  <c r="AZ33" i="22"/>
  <c r="AT86" i="3"/>
  <c r="T86" i="3"/>
  <c r="AZ29" i="22"/>
  <c r="AZ47" i="22" s="1"/>
  <c r="AZ83" i="22" s="1"/>
  <c r="AT82" i="3"/>
  <c r="T82" i="3"/>
  <c r="BC38" i="40"/>
  <c r="BC146" i="40" s="1"/>
  <c r="AX68" i="40"/>
  <c r="AX104" i="40" s="1"/>
  <c r="AQ77" i="3"/>
  <c r="AH62" i="15"/>
  <c r="AX22" i="40"/>
  <c r="AX25" i="40"/>
  <c r="AX133" i="40" s="1"/>
  <c r="AX151" i="40" s="1"/>
  <c r="BF62" i="18"/>
  <c r="BG47" i="18"/>
  <c r="H80" i="3"/>
  <c r="BG59" i="18"/>
  <c r="H92" i="3"/>
  <c r="AI70" i="15"/>
  <c r="AW70" i="15" s="1"/>
  <c r="G74" i="19"/>
  <c r="G93" i="19" s="1"/>
  <c r="S93" i="19" s="1"/>
  <c r="AX29" i="40"/>
  <c r="AX137" i="40" s="1"/>
  <c r="M57" i="45"/>
  <c r="L57" i="45"/>
  <c r="D60" i="46"/>
  <c r="E59" i="46"/>
  <c r="I59" i="46" s="1"/>
  <c r="BH48" i="18"/>
  <c r="BH66" i="18" s="1"/>
  <c r="I81" i="3"/>
  <c r="BH52" i="18"/>
  <c r="I85" i="3"/>
  <c r="AX31" i="40"/>
  <c r="AX139" i="40" s="1"/>
  <c r="E58" i="30"/>
  <c r="I58" i="30" s="1"/>
  <c r="D59" i="30"/>
  <c r="H58" i="30"/>
  <c r="AW73" i="40"/>
  <c r="AW109" i="40" s="1"/>
  <c r="BE36" i="22"/>
  <c r="AY89" i="3"/>
  <c r="Y89" i="3"/>
  <c r="BD20" i="40"/>
  <c r="AK93" i="3"/>
  <c r="AB93" i="15" s="1"/>
  <c r="AP93" i="15" s="1"/>
  <c r="BE20" i="39" s="1"/>
  <c r="BE38" i="39" s="1"/>
  <c r="BE56" i="39" s="1"/>
  <c r="AZ9" i="22"/>
  <c r="J95" i="15"/>
  <c r="E58" i="31"/>
  <c r="I58" i="31" s="1"/>
  <c r="D59" i="31"/>
  <c r="H58" i="31"/>
  <c r="AZ14" i="40"/>
  <c r="AG87" i="3"/>
  <c r="AR76" i="3"/>
  <c r="AY21" i="40"/>
  <c r="E76" i="3"/>
  <c r="M99" i="19"/>
  <c r="AX35" i="40"/>
  <c r="AX143" i="40" s="1"/>
  <c r="BE38" i="22"/>
  <c r="AY91" i="3"/>
  <c r="Y91" i="3"/>
  <c r="AR68" i="3"/>
  <c r="AY13" i="40"/>
  <c r="E68" i="3"/>
  <c r="AR64" i="3"/>
  <c r="AY9" i="40"/>
  <c r="E64" i="3"/>
  <c r="AW7" i="39"/>
  <c r="AT77" i="15"/>
  <c r="AU37" i="38"/>
  <c r="AU38" i="38"/>
  <c r="AV76" i="40"/>
  <c r="BA30" i="22"/>
  <c r="BA48" i="22" s="1"/>
  <c r="BA84" i="22" s="1"/>
  <c r="AU83" i="3"/>
  <c r="U83" i="3"/>
  <c r="AY42" i="22"/>
  <c r="M9" i="19"/>
  <c r="BE77" i="3"/>
  <c r="M66" i="19"/>
  <c r="M81" i="19" s="1"/>
  <c r="BC18" i="39"/>
  <c r="BC36" i="39" s="1"/>
  <c r="BC54" i="39" s="1"/>
  <c r="BC90" i="39" s="1"/>
  <c r="AR74" i="3"/>
  <c r="AY19" i="40"/>
  <c r="E74" i="3"/>
  <c r="BC16" i="39"/>
  <c r="BC34" i="39" s="1"/>
  <c r="BC52" i="39" s="1"/>
  <c r="BC88" i="39" s="1"/>
  <c r="AI69" i="15"/>
  <c r="AW69" i="15" s="1"/>
  <c r="G73" i="19"/>
  <c r="G92" i="19" s="1"/>
  <c r="S92" i="19" s="1"/>
  <c r="BG57" i="18"/>
  <c r="H90" i="3"/>
  <c r="G58" i="45"/>
  <c r="H58" i="45"/>
  <c r="J58" i="45" s="1"/>
  <c r="BE40" i="22"/>
  <c r="AY93" i="3"/>
  <c r="Y93" i="3"/>
  <c r="AU43" i="39"/>
  <c r="AV61" i="39" s="1"/>
  <c r="E58" i="28"/>
  <c r="I58" i="28" s="1"/>
  <c r="D59" i="28"/>
  <c r="H58" i="28"/>
  <c r="AY28" i="40"/>
  <c r="AY136" i="40" s="1"/>
  <c r="AY154" i="40" s="1"/>
  <c r="AY172" i="40" s="1"/>
  <c r="AY190" i="40" s="1"/>
  <c r="BH54" i="18"/>
  <c r="I87" i="3"/>
  <c r="AZ41" i="22"/>
  <c r="AT94" i="3"/>
  <c r="T94" i="3"/>
  <c r="D62" i="35"/>
  <c r="E61" i="35"/>
  <c r="I61" i="35" s="1"/>
  <c r="BH55" i="18"/>
  <c r="I88" i="3"/>
  <c r="D61" i="45"/>
  <c r="E60" i="45"/>
  <c r="I60" i="45" s="1"/>
  <c r="BG51" i="18"/>
  <c r="H84" i="3"/>
  <c r="AW148" i="40"/>
  <c r="AI63" i="15"/>
  <c r="AW63" i="15" s="1"/>
  <c r="G67" i="19"/>
  <c r="G86" i="19" s="1"/>
  <c r="AI67" i="15"/>
  <c r="AW67" i="15" s="1"/>
  <c r="G71" i="19"/>
  <c r="G90" i="19" s="1"/>
  <c r="S90" i="19" s="1"/>
  <c r="BG53" i="18"/>
  <c r="H86" i="3"/>
  <c r="BG49" i="18"/>
  <c r="BG67" i="18" s="1"/>
  <c r="H82" i="3"/>
  <c r="BC34" i="40"/>
  <c r="BC142" i="40" s="1"/>
  <c r="AA93" i="15"/>
  <c r="AO93" i="15" s="1"/>
  <c r="AZ10" i="40"/>
  <c r="AG83" i="3"/>
  <c r="AZ27" i="22"/>
  <c r="G95" i="3"/>
  <c r="AT80" i="3"/>
  <c r="T80" i="3"/>
  <c r="AV22" i="39"/>
  <c r="AV25" i="39"/>
  <c r="AV40" i="39" s="1"/>
  <c r="AT33" i="38" s="1"/>
  <c r="AZ39" i="22"/>
  <c r="AT92" i="3"/>
  <c r="T92" i="3"/>
  <c r="AR72" i="3"/>
  <c r="AY17" i="40"/>
  <c r="E72" i="3"/>
  <c r="E58" i="32"/>
  <c r="I58" i="32" s="1"/>
  <c r="D59" i="32"/>
  <c r="H58" i="32"/>
  <c r="AY33" i="40"/>
  <c r="AY141" i="40" s="1"/>
  <c r="BA28" i="22"/>
  <c r="BA46" i="22" s="1"/>
  <c r="BA82" i="22" s="1"/>
  <c r="AU81" i="3"/>
  <c r="U81" i="3"/>
  <c r="BA32" i="22"/>
  <c r="AU85" i="3"/>
  <c r="U85" i="3"/>
  <c r="AY13" i="39"/>
  <c r="AY31" i="39" s="1"/>
  <c r="AY49" i="39" s="1"/>
  <c r="AY85" i="39" s="1"/>
  <c r="BL56" i="18"/>
  <c r="M89" i="3"/>
  <c r="BF44" i="18"/>
  <c r="BG29" i="18"/>
  <c r="K80" i="15"/>
  <c r="AZ15" i="40"/>
  <c r="AG88" i="3"/>
  <c r="AR66" i="3"/>
  <c r="AY11" i="40"/>
  <c r="E66" i="3"/>
  <c r="AG77" i="15"/>
  <c r="AU62" i="15"/>
  <c r="BL58" i="18"/>
  <c r="M91" i="3"/>
  <c r="BH50" i="18"/>
  <c r="BH68" i="18" s="1"/>
  <c r="I83" i="3"/>
  <c r="AR62" i="3"/>
  <c r="AY7" i="40"/>
  <c r="AE77" i="3"/>
  <c r="E77" i="3" s="1"/>
  <c r="F8" i="7" s="1"/>
  <c r="E62" i="3"/>
  <c r="AX62" i="40"/>
  <c r="AX80" i="40" s="1"/>
  <c r="AY32" i="40"/>
  <c r="AY140" i="40" s="1"/>
  <c r="AX39" i="40"/>
  <c r="AX75" i="40" s="1"/>
  <c r="AZ37" i="22"/>
  <c r="AT90" i="3"/>
  <c r="T90" i="3"/>
  <c r="F60" i="45"/>
  <c r="A59" i="45"/>
  <c r="AZ8" i="40"/>
  <c r="AG81" i="3"/>
  <c r="AZ12" i="40"/>
  <c r="AG85" i="3"/>
  <c r="BC36" i="40"/>
  <c r="BC144" i="40" s="1"/>
  <c r="AX27" i="40"/>
  <c r="AX135" i="40" s="1"/>
  <c r="AX153" i="40" s="1"/>
  <c r="E58" i="29"/>
  <c r="I58" i="29" s="1"/>
  <c r="D59" i="29"/>
  <c r="H58" i="29"/>
  <c r="BD16" i="40"/>
  <c r="AK89" i="3"/>
  <c r="AB89" i="15" s="1"/>
  <c r="AP89" i="15" s="1"/>
  <c r="BE16" i="39" s="1"/>
  <c r="BE34" i="39" s="1"/>
  <c r="BE52" i="39" s="1"/>
  <c r="BL60" i="18"/>
  <c r="M93" i="3"/>
  <c r="AI65" i="15"/>
  <c r="AW65" i="15" s="1"/>
  <c r="G69" i="19"/>
  <c r="G88" i="19" s="1"/>
  <c r="AY24" i="22"/>
  <c r="G9" i="19"/>
  <c r="AM49" i="38"/>
  <c r="AW160" i="14"/>
  <c r="AX184" i="14" s="1"/>
  <c r="AX208" i="14" s="1"/>
  <c r="AX206" i="14" s="1"/>
  <c r="AX40" i="37"/>
  <c r="AY210" i="37"/>
  <c r="AY213" i="37" s="1"/>
  <c r="G59" i="46"/>
  <c r="H59" i="46"/>
  <c r="J59" i="46" s="1"/>
  <c r="AY63" i="27"/>
  <c r="AP142" i="27"/>
  <c r="AP109" i="27" s="1"/>
  <c r="F61" i="46"/>
  <c r="A60" i="46"/>
  <c r="AY20" i="37"/>
  <c r="AZ34" i="37" s="1"/>
  <c r="AZ39" i="8" s="1"/>
  <c r="AZ119" i="37"/>
  <c r="AZ122" i="37" s="1"/>
  <c r="AV220" i="14"/>
  <c r="M58" i="46"/>
  <c r="L58" i="46"/>
  <c r="G61" i="30"/>
  <c r="F62" i="30"/>
  <c r="AW25" i="37"/>
  <c r="AN25" i="38"/>
  <c r="AO35" i="8" s="1"/>
  <c r="F64" i="32"/>
  <c r="G63" i="32"/>
  <c r="AX22" i="37"/>
  <c r="AX37" i="8" s="1"/>
  <c r="AX36" i="8" s="1"/>
  <c r="BB65" i="37"/>
  <c r="BB68" i="37" s="1"/>
  <c r="BC110" i="37"/>
  <c r="BC113" i="37" s="1"/>
  <c r="BA165" i="37"/>
  <c r="BA168" i="37" s="1"/>
  <c r="G60" i="31"/>
  <c r="F61" i="31"/>
  <c r="AZ219" i="37"/>
  <c r="AZ222" i="37" s="1"/>
  <c r="AZ83" i="37"/>
  <c r="AZ86" i="37" s="1"/>
  <c r="AM25" i="38"/>
  <c r="AN35" i="8" s="1"/>
  <c r="AZ20" i="38"/>
  <c r="BA12" i="37"/>
  <c r="BB9" i="37"/>
  <c r="H70" i="5"/>
  <c r="BB11" i="37"/>
  <c r="H72" i="5"/>
  <c r="BB16" i="37"/>
  <c r="H79" i="5"/>
  <c r="BA8" i="37"/>
  <c r="G69" i="5"/>
  <c r="BB14" i="37"/>
  <c r="H77" i="5"/>
  <c r="BA15" i="37"/>
  <c r="G78" i="5"/>
  <c r="BA10" i="37"/>
  <c r="G71" i="5"/>
  <c r="BB7" i="37"/>
  <c r="H68" i="5"/>
  <c r="AX110" i="14"/>
  <c r="AX136" i="14"/>
  <c r="AX134" i="14" s="1"/>
  <c r="BA128" i="37"/>
  <c r="BA131" i="37" s="1"/>
  <c r="AU101" i="27"/>
  <c r="AU100" i="27" s="1"/>
  <c r="AU128" i="27"/>
  <c r="AU118" i="27"/>
  <c r="AU119" i="27" s="1"/>
  <c r="AU126" i="27"/>
  <c r="AY155" i="27"/>
  <c r="AY161" i="27"/>
  <c r="AY158" i="27"/>
  <c r="AY164" i="27"/>
  <c r="AY151" i="27" s="1"/>
  <c r="AX15" i="8" s="1"/>
  <c r="BA150" i="27"/>
  <c r="BA61" i="27"/>
  <c r="BA43" i="27"/>
  <c r="BA52" i="27" s="1"/>
  <c r="BA34" i="27"/>
  <c r="BA32" i="27"/>
  <c r="BA31" i="27"/>
  <c r="BA30" i="27"/>
  <c r="BA29" i="27"/>
  <c r="BA28" i="27"/>
  <c r="BA26" i="27"/>
  <c r="BA25" i="27"/>
  <c r="BA24" i="27"/>
  <c r="BA23" i="27"/>
  <c r="BA22" i="27"/>
  <c r="BA20" i="27"/>
  <c r="BA19" i="27"/>
  <c r="BA18" i="27"/>
  <c r="BA17" i="27"/>
  <c r="BA16" i="27"/>
  <c r="BA14" i="27"/>
  <c r="BA13" i="27"/>
  <c r="BA12" i="27"/>
  <c r="BA11" i="27"/>
  <c r="BA10" i="27"/>
  <c r="BB7" i="27"/>
  <c r="AZ15" i="27"/>
  <c r="F58" i="6"/>
  <c r="AZ27" i="27"/>
  <c r="F26" i="9" s="1"/>
  <c r="F70" i="6"/>
  <c r="BA221" i="37"/>
  <c r="BA220" i="37"/>
  <c r="BA218" i="37"/>
  <c r="BA217" i="37"/>
  <c r="BB216" i="37"/>
  <c r="AY79" i="8"/>
  <c r="AZ78" i="8"/>
  <c r="AW153" i="14"/>
  <c r="AX177" i="14" s="1"/>
  <c r="AW225" i="14"/>
  <c r="AR141" i="27"/>
  <c r="AR107" i="27"/>
  <c r="AP72" i="38"/>
  <c r="AP73" i="38" s="1"/>
  <c r="AP74" i="38" s="1"/>
  <c r="BA121" i="37"/>
  <c r="BA120" i="37"/>
  <c r="BA118" i="37"/>
  <c r="BA117" i="37"/>
  <c r="BB116" i="37"/>
  <c r="BC67" i="37"/>
  <c r="BC66" i="37"/>
  <c r="BC64" i="37"/>
  <c r="BC63" i="37"/>
  <c r="BD62" i="37"/>
  <c r="BD69" i="37" s="1"/>
  <c r="AZ201" i="37"/>
  <c r="AZ204" i="37" s="1"/>
  <c r="BA85" i="37"/>
  <c r="BA84" i="37"/>
  <c r="BA82" i="37"/>
  <c r="BA81" i="37"/>
  <c r="BB80" i="37"/>
  <c r="AV152" i="14"/>
  <c r="AV151" i="14" s="1"/>
  <c r="AV224" i="14"/>
  <c r="AV223" i="14" s="1"/>
  <c r="AV244" i="14" s="1"/>
  <c r="AV79" i="14"/>
  <c r="AV100" i="14" s="1"/>
  <c r="AZ140" i="37"/>
  <c r="AZ139" i="37"/>
  <c r="BA135" i="37"/>
  <c r="BA142" i="37" s="1"/>
  <c r="AZ137" i="37"/>
  <c r="AZ136" i="37"/>
  <c r="AY138" i="37"/>
  <c r="AY141" i="37" s="1"/>
  <c r="BB101" i="37"/>
  <c r="BB104" i="37" s="1"/>
  <c r="BC103" i="37"/>
  <c r="BC99" i="37"/>
  <c r="BD98" i="37"/>
  <c r="BC102" i="37"/>
  <c r="BC100" i="37"/>
  <c r="AY79" i="27"/>
  <c r="AY77" i="27"/>
  <c r="AY71" i="27"/>
  <c r="AY72" i="27" s="1"/>
  <c r="AX9" i="8"/>
  <c r="AX8" i="8" s="1"/>
  <c r="AY8" i="27"/>
  <c r="AW159" i="14"/>
  <c r="AW231" i="14"/>
  <c r="AW86" i="14"/>
  <c r="AX204" i="14"/>
  <c r="AX202" i="14"/>
  <c r="AX39" i="14"/>
  <c r="AX87" i="14"/>
  <c r="AX233" i="14"/>
  <c r="AX161" i="14"/>
  <c r="AY185" i="14" s="1"/>
  <c r="AY209" i="14" s="1"/>
  <c r="AX235" i="14"/>
  <c r="AX163" i="14"/>
  <c r="AY187" i="14" s="1"/>
  <c r="AY211" i="14" s="1"/>
  <c r="AX237" i="14"/>
  <c r="AX165" i="14"/>
  <c r="AY189" i="14" s="1"/>
  <c r="AY213" i="14" s="1"/>
  <c r="AX239" i="14"/>
  <c r="AX167" i="14"/>
  <c r="AY191" i="14" s="1"/>
  <c r="AY215" i="14" s="1"/>
  <c r="AY49" i="14"/>
  <c r="AY48" i="14"/>
  <c r="AY47" i="14"/>
  <c r="AY46" i="14"/>
  <c r="AY45" i="14"/>
  <c r="AY44" i="14"/>
  <c r="AY43" i="14"/>
  <c r="AY42" i="14"/>
  <c r="AY41" i="14"/>
  <c r="AY40" i="14"/>
  <c r="AY38" i="14"/>
  <c r="AY37" i="14"/>
  <c r="AY36" i="14"/>
  <c r="AY35" i="14"/>
  <c r="AY34" i="14"/>
  <c r="AZ31" i="14"/>
  <c r="AX154" i="14"/>
  <c r="AY178" i="14" s="1"/>
  <c r="AY202" i="14" s="1"/>
  <c r="AX226" i="14"/>
  <c r="AX156" i="14"/>
  <c r="AY180" i="14" s="1"/>
  <c r="AY204" i="14" s="1"/>
  <c r="AX228" i="14"/>
  <c r="BD76" i="37"/>
  <c r="BD75" i="37"/>
  <c r="BD73" i="37"/>
  <c r="BD72" i="37"/>
  <c r="BE71" i="37"/>
  <c r="BE78" i="37" s="1"/>
  <c r="BB94" i="37"/>
  <c r="BB93" i="37"/>
  <c r="BB91" i="37"/>
  <c r="BB90" i="37"/>
  <c r="BC89" i="37"/>
  <c r="BA26" i="37"/>
  <c r="BB27" i="37"/>
  <c r="AV106" i="27"/>
  <c r="AV117" i="27" s="1"/>
  <c r="AV104" i="27"/>
  <c r="AV41" i="27" s="1"/>
  <c r="AV98" i="27"/>
  <c r="AV99" i="27" s="1"/>
  <c r="BA56" i="37"/>
  <c r="BA59" i="37" s="1"/>
  <c r="AW83" i="27"/>
  <c r="AW82" i="27" s="1"/>
  <c r="AW97" i="27"/>
  <c r="AW95" i="27"/>
  <c r="AW89" i="27"/>
  <c r="AW90" i="27" s="1"/>
  <c r="AZ212" i="37"/>
  <c r="AZ211" i="37"/>
  <c r="AZ209" i="37"/>
  <c r="AZ208" i="37"/>
  <c r="BA207" i="37"/>
  <c r="BD112" i="37"/>
  <c r="BD111" i="37"/>
  <c r="BD109" i="37"/>
  <c r="BD108" i="37"/>
  <c r="BE107" i="37"/>
  <c r="AV13" i="8"/>
  <c r="AY50" i="37"/>
  <c r="AU244" i="14"/>
  <c r="AZ192" i="37"/>
  <c r="AZ195" i="37" s="1"/>
  <c r="BA194" i="37"/>
  <c r="BA193" i="37"/>
  <c r="BA191" i="37"/>
  <c r="BA190" i="37"/>
  <c r="BB189" i="37"/>
  <c r="BA55" i="14"/>
  <c r="BA73" i="14"/>
  <c r="BA72" i="14"/>
  <c r="BA71" i="14"/>
  <c r="BA70" i="14"/>
  <c r="BA69" i="14"/>
  <c r="BA68" i="14"/>
  <c r="BA67" i="14"/>
  <c r="BA66" i="14"/>
  <c r="BA65" i="14"/>
  <c r="BA62" i="14"/>
  <c r="BA61" i="14"/>
  <c r="BA60" i="14"/>
  <c r="BA59" i="14"/>
  <c r="BA58" i="14"/>
  <c r="BA57" i="14"/>
  <c r="BB6" i="14"/>
  <c r="AY109" i="14"/>
  <c r="AY133" i="14" s="1"/>
  <c r="AY107" i="14"/>
  <c r="AY131" i="14" s="1"/>
  <c r="AY105" i="14"/>
  <c r="AY129" i="14" s="1"/>
  <c r="AZ102" i="14"/>
  <c r="AY108" i="14"/>
  <c r="AY132" i="14" s="1"/>
  <c r="AY106" i="14"/>
  <c r="AY130" i="14" s="1"/>
  <c r="BB130" i="37"/>
  <c r="BB129" i="37"/>
  <c r="BB127" i="37"/>
  <c r="BB126" i="37"/>
  <c r="BC125" i="37"/>
  <c r="BB174" i="37"/>
  <c r="BB177" i="37" s="1"/>
  <c r="BC176" i="37"/>
  <c r="BC175" i="37"/>
  <c r="BC173" i="37"/>
  <c r="BC172" i="37"/>
  <c r="BD171" i="37"/>
  <c r="BD178" i="37" s="1"/>
  <c r="AX86" i="27"/>
  <c r="AX80" i="27"/>
  <c r="AX81" i="27" s="1"/>
  <c r="AX88" i="27"/>
  <c r="AZ147" i="27"/>
  <c r="AZ146" i="27"/>
  <c r="AZ145" i="27"/>
  <c r="AZ144" i="27"/>
  <c r="AZ136" i="27"/>
  <c r="AZ135" i="27"/>
  <c r="AZ134" i="27"/>
  <c r="AZ133" i="27"/>
  <c r="AZ103" i="27"/>
  <c r="AZ102" i="27"/>
  <c r="AZ94" i="27"/>
  <c r="AZ93" i="27"/>
  <c r="AZ85" i="27"/>
  <c r="AZ84" i="27"/>
  <c r="AZ76" i="27"/>
  <c r="AZ75" i="27"/>
  <c r="AZ68" i="27"/>
  <c r="AZ67" i="27"/>
  <c r="AZ66" i="27"/>
  <c r="AZ62" i="27"/>
  <c r="AZ70" i="27"/>
  <c r="AZ123" i="27"/>
  <c r="AZ9" i="27"/>
  <c r="F52" i="6"/>
  <c r="AZ21" i="27"/>
  <c r="F29" i="9" s="1"/>
  <c r="F64" i="6"/>
  <c r="AZ162" i="27"/>
  <c r="AZ160" i="27"/>
  <c r="AZ156" i="27"/>
  <c r="AZ154" i="27"/>
  <c r="AZ169" i="27"/>
  <c r="AZ168" i="27"/>
  <c r="AZ167" i="27"/>
  <c r="AZ166" i="27"/>
  <c r="AZ165" i="27"/>
  <c r="AZ159" i="27"/>
  <c r="AZ157" i="27"/>
  <c r="AX45" i="8"/>
  <c r="AX44" i="8"/>
  <c r="AX48" i="8"/>
  <c r="AW32" i="14"/>
  <c r="AW53" i="14" s="1"/>
  <c r="AW80" i="14"/>
  <c r="AP21" i="38"/>
  <c r="H65" i="5"/>
  <c r="AQ13" i="37"/>
  <c r="AQ17" i="37" s="1"/>
  <c r="AP19" i="38" s="1"/>
  <c r="AT137" i="27"/>
  <c r="AT129" i="27"/>
  <c r="AT130" i="27" s="1"/>
  <c r="AT139" i="27"/>
  <c r="AQ69" i="38"/>
  <c r="AQ66" i="38"/>
  <c r="AQ71" i="38" s="1"/>
  <c r="AR67" i="38"/>
  <c r="AQ143" i="27"/>
  <c r="AQ110" i="27" s="1"/>
  <c r="AQ108" i="27"/>
  <c r="AS132" i="27"/>
  <c r="AS131" i="27" s="1"/>
  <c r="AS148" i="27"/>
  <c r="AS115" i="27" s="1"/>
  <c r="I60" i="5" s="1"/>
  <c r="AS140" i="27"/>
  <c r="AS141" i="27" s="1"/>
  <c r="BA203" i="37"/>
  <c r="BA202" i="37"/>
  <c r="BA200" i="37"/>
  <c r="BA199" i="37"/>
  <c r="BB198" i="37"/>
  <c r="BC183" i="37"/>
  <c r="BC186" i="37" s="1"/>
  <c r="BD185" i="37"/>
  <c r="BD184" i="37"/>
  <c r="BD182" i="37"/>
  <c r="BD181" i="37"/>
  <c r="BE180" i="37"/>
  <c r="BE187" i="37" s="1"/>
  <c r="AS120" i="27"/>
  <c r="AZ156" i="37"/>
  <c r="AZ159" i="37" s="1"/>
  <c r="BA158" i="37"/>
  <c r="BA157" i="37"/>
  <c r="BA155" i="37"/>
  <c r="BA154" i="37"/>
  <c r="BB153" i="37"/>
  <c r="BB160" i="37" s="1"/>
  <c r="AW228" i="14"/>
  <c r="AW226" i="14"/>
  <c r="AX162" i="14"/>
  <c r="AY186" i="14" s="1"/>
  <c r="AY210" i="14" s="1"/>
  <c r="AX234" i="14"/>
  <c r="AX164" i="14"/>
  <c r="AY188" i="14" s="1"/>
  <c r="AY212" i="14" s="1"/>
  <c r="AX236" i="14"/>
  <c r="AX166" i="14"/>
  <c r="AY190" i="14" s="1"/>
  <c r="AY214" i="14" s="1"/>
  <c r="AX238" i="14"/>
  <c r="AX168" i="14"/>
  <c r="AY192" i="14" s="1"/>
  <c r="AY216" i="14" s="1"/>
  <c r="AX240" i="14"/>
  <c r="AX33" i="14"/>
  <c r="AX81" i="14"/>
  <c r="AX227" i="14"/>
  <c r="AX155" i="14"/>
  <c r="AY179" i="14" s="1"/>
  <c r="AY203" i="14" s="1"/>
  <c r="AX229" i="14"/>
  <c r="AX157" i="14"/>
  <c r="AY181" i="14" s="1"/>
  <c r="AY205" i="14" s="1"/>
  <c r="AL91" i="38"/>
  <c r="E17" i="9" s="1"/>
  <c r="E15" i="9" s="1"/>
  <c r="E16" i="52" s="1"/>
  <c r="AL94" i="38"/>
  <c r="E46" i="9" s="1"/>
  <c r="BC74" i="37"/>
  <c r="BC77" i="37" s="1"/>
  <c r="BA92" i="37"/>
  <c r="BA95" i="37" s="1"/>
  <c r="AV92" i="27"/>
  <c r="AV91" i="27" s="1"/>
  <c r="K79" i="15"/>
  <c r="AL79" i="15"/>
  <c r="AM79" i="15" s="1"/>
  <c r="AN79" i="15" s="1"/>
  <c r="AO79" i="15" s="1"/>
  <c r="AP79" i="15" s="1"/>
  <c r="AQ79" i="15" s="1"/>
  <c r="AR79" i="15" s="1"/>
  <c r="AS79" i="15" s="1"/>
  <c r="AT79" i="15" s="1"/>
  <c r="AU79" i="15" s="1"/>
  <c r="AV79" i="15" s="1"/>
  <c r="AW79" i="15" s="1"/>
  <c r="X79" i="15"/>
  <c r="AX42" i="38"/>
  <c r="AW41" i="38"/>
  <c r="Y79" i="17"/>
  <c r="L79" i="17"/>
  <c r="BB58" i="37"/>
  <c r="BB57" i="37"/>
  <c r="BB55" i="37"/>
  <c r="BB54" i="37"/>
  <c r="BC53" i="37"/>
  <c r="BC60" i="37" s="1"/>
  <c r="AT119" i="27"/>
  <c r="AW175" i="14"/>
  <c r="AW201" i="14"/>
  <c r="AW199" i="14" s="1"/>
  <c r="AW220" i="14" s="1"/>
  <c r="BC147" i="37"/>
  <c r="BC150" i="37" s="1"/>
  <c r="BD149" i="37"/>
  <c r="BD148" i="37"/>
  <c r="BD146" i="37"/>
  <c r="BD145" i="37"/>
  <c r="BE144" i="37"/>
  <c r="BE151" i="37" s="1"/>
  <c r="AY21" i="37"/>
  <c r="BA49" i="37"/>
  <c r="BA48" i="37"/>
  <c r="BA46" i="37"/>
  <c r="BA45" i="37"/>
  <c r="BB44" i="37"/>
  <c r="BB51" i="37" s="1"/>
  <c r="AZ47" i="37"/>
  <c r="BB167" i="37"/>
  <c r="BB166" i="37"/>
  <c r="BB164" i="37"/>
  <c r="BB163" i="37"/>
  <c r="BC162" i="37"/>
  <c r="BC169" i="37" s="1"/>
  <c r="AU172" i="14"/>
  <c r="G65" i="5"/>
  <c r="AO21" i="38"/>
  <c r="AP13" i="37"/>
  <c r="AP17" i="37" s="1"/>
  <c r="AO19" i="38" s="1"/>
  <c r="F59" i="35"/>
  <c r="A58" i="35"/>
  <c r="J56" i="35"/>
  <c r="AX122" i="27"/>
  <c r="AW111" i="27"/>
  <c r="M55" i="35"/>
  <c r="AW125" i="27" s="1"/>
  <c r="AW114" i="27" s="1"/>
  <c r="AV32" i="8" s="1"/>
  <c r="AV30" i="8" s="1"/>
  <c r="L55" i="35"/>
  <c r="AW124" i="27" s="1"/>
  <c r="AW113" i="27" s="1"/>
  <c r="AU31" i="38" s="1"/>
  <c r="G57" i="35"/>
  <c r="H57" i="35"/>
  <c r="AX171" i="40" l="1"/>
  <c r="AX189" i="40"/>
  <c r="AW14" i="8"/>
  <c r="AW13" i="8" s="1"/>
  <c r="AX35" i="27"/>
  <c r="AY53" i="27"/>
  <c r="AW81" i="40"/>
  <c r="AW99" i="40" s="1"/>
  <c r="AV99" i="40"/>
  <c r="AV112" i="40" s="1"/>
  <c r="AX82" i="40"/>
  <c r="AX100" i="40" s="1"/>
  <c r="AZ58" i="27"/>
  <c r="AZ40" i="27" s="1"/>
  <c r="AY41" i="8" s="1"/>
  <c r="AN74" i="27"/>
  <c r="AN73" i="27" s="1"/>
  <c r="F58" i="29"/>
  <c r="G57" i="29"/>
  <c r="S88" i="19"/>
  <c r="AX31" i="8"/>
  <c r="S86" i="19"/>
  <c r="AY60" i="22"/>
  <c r="AX111" i="40"/>
  <c r="S9" i="19"/>
  <c r="S47" i="19" s="1"/>
  <c r="M49" i="19"/>
  <c r="M87" i="19" s="1"/>
  <c r="S11" i="19"/>
  <c r="S49" i="19" s="1"/>
  <c r="AZ57" i="27"/>
  <c r="AZ39" i="27" s="1"/>
  <c r="AN65" i="27"/>
  <c r="AM64" i="27"/>
  <c r="AM55" i="27" s="1"/>
  <c r="AM37" i="27" s="1"/>
  <c r="AM56" i="27"/>
  <c r="AM38" i="27" s="1"/>
  <c r="AY54" i="27"/>
  <c r="AY36" i="27" s="1"/>
  <c r="AY152" i="40"/>
  <c r="AY170" i="40" s="1"/>
  <c r="AY188" i="40" s="1"/>
  <c r="BG65" i="18"/>
  <c r="BG80" i="18" s="1"/>
  <c r="AY81" i="22"/>
  <c r="AY96" i="22" s="1"/>
  <c r="F14" i="9" s="1"/>
  <c r="F9" i="7" s="1"/>
  <c r="G57" i="28"/>
  <c r="F58" i="28" s="1"/>
  <c r="BE88" i="39"/>
  <c r="J58" i="28"/>
  <c r="J58" i="31"/>
  <c r="AW187" i="40"/>
  <c r="AW202" i="40" s="1"/>
  <c r="AW17" i="8" s="1"/>
  <c r="J58" i="29"/>
  <c r="AZ45" i="22"/>
  <c r="AZ81" i="22" s="1"/>
  <c r="AZ96" i="22" s="1"/>
  <c r="AX169" i="40"/>
  <c r="AX184" i="40" s="1"/>
  <c r="AX16" i="8" s="1"/>
  <c r="AX166" i="40"/>
  <c r="AV169" i="40"/>
  <c r="AV184" i="40" s="1"/>
  <c r="AV16" i="8" s="1"/>
  <c r="AV166" i="40"/>
  <c r="AV97" i="39"/>
  <c r="AV112" i="39" s="1"/>
  <c r="AU33" i="8" s="1"/>
  <c r="AV76" i="39"/>
  <c r="AU97" i="39"/>
  <c r="AU112" i="39" s="1"/>
  <c r="AT33" i="8" s="1"/>
  <c r="AU76" i="39"/>
  <c r="AX98" i="40"/>
  <c r="AW79" i="40"/>
  <c r="BD90" i="39"/>
  <c r="BD88" i="39"/>
  <c r="AX182" i="14"/>
  <c r="AW230" i="14"/>
  <c r="AX147" i="40"/>
  <c r="AX148" i="40" s="1"/>
  <c r="J58" i="30"/>
  <c r="AZ23" i="37"/>
  <c r="BA28" i="37" s="1"/>
  <c r="BA38" i="8" s="1"/>
  <c r="AW158" i="14"/>
  <c r="AX232" i="14"/>
  <c r="AY31" i="37"/>
  <c r="AU52" i="38"/>
  <c r="AZ113" i="14"/>
  <c r="AZ137" i="14" s="1"/>
  <c r="AZ115" i="14"/>
  <c r="AZ139" i="14" s="1"/>
  <c r="AZ116" i="14"/>
  <c r="AZ140" i="14" s="1"/>
  <c r="AZ117" i="14"/>
  <c r="AZ141" i="14" s="1"/>
  <c r="AZ114" i="14"/>
  <c r="AZ138" i="14" s="1"/>
  <c r="AZ118" i="14"/>
  <c r="AZ142" i="14" s="1"/>
  <c r="AZ112" i="14"/>
  <c r="AZ136" i="14" s="1"/>
  <c r="AZ119" i="14"/>
  <c r="AZ143" i="14" s="1"/>
  <c r="AZ120" i="14"/>
  <c r="AZ144" i="14" s="1"/>
  <c r="AX160" i="14"/>
  <c r="AY184" i="14" s="1"/>
  <c r="AY208" i="14" s="1"/>
  <c r="AY206" i="14" s="1"/>
  <c r="AY40" i="37"/>
  <c r="J58" i="32"/>
  <c r="AW196" i="14"/>
  <c r="AV172" i="14"/>
  <c r="AX73" i="40"/>
  <c r="AX109" i="40" s="1"/>
  <c r="AY69" i="40"/>
  <c r="AY105" i="40" s="1"/>
  <c r="AV46" i="38"/>
  <c r="AN68" i="38"/>
  <c r="AN70" i="38" s="1"/>
  <c r="AN62" i="38"/>
  <c r="AN80" i="38"/>
  <c r="AO43" i="8" s="1"/>
  <c r="AN59" i="38"/>
  <c r="AN49" i="38"/>
  <c r="AY153" i="27"/>
  <c r="AM88" i="38"/>
  <c r="AZ28" i="37"/>
  <c r="AZ38" i="8" s="1"/>
  <c r="AZ20" i="37"/>
  <c r="BA34" i="37" s="1"/>
  <c r="BA39" i="8" s="1"/>
  <c r="AX41" i="37"/>
  <c r="AZ161" i="27"/>
  <c r="AZ112" i="27"/>
  <c r="AY42" i="8" s="1"/>
  <c r="BC74" i="40"/>
  <c r="BC110" i="40" s="1"/>
  <c r="BC72" i="40"/>
  <c r="BC108" i="40" s="1"/>
  <c r="AX71" i="40"/>
  <c r="AX107" i="40" s="1"/>
  <c r="AY64" i="40"/>
  <c r="AX63" i="40"/>
  <c r="AX61" i="40"/>
  <c r="AO80" i="38"/>
  <c r="AP43" i="8" s="1"/>
  <c r="N55" i="8"/>
  <c r="N57" i="8" s="1"/>
  <c r="F13" i="42"/>
  <c r="F16" i="42"/>
  <c r="F31" i="42"/>
  <c r="F32" i="42" s="1"/>
  <c r="F33" i="42" s="1"/>
  <c r="F35" i="42" s="1"/>
  <c r="F37" i="42"/>
  <c r="F9" i="48"/>
  <c r="F13" i="48" s="1"/>
  <c r="F29" i="48" s="1"/>
  <c r="AY22" i="37"/>
  <c r="AY37" i="8" s="1"/>
  <c r="AY36" i="8" s="1"/>
  <c r="AY39" i="37"/>
  <c r="AZ36" i="37"/>
  <c r="AO68" i="38"/>
  <c r="AO70" i="38" s="1"/>
  <c r="AO59" i="38"/>
  <c r="AO62" i="38"/>
  <c r="G47" i="19"/>
  <c r="G24" i="19"/>
  <c r="BF40" i="22"/>
  <c r="AZ93" i="3"/>
  <c r="Z93" i="3"/>
  <c r="AZ30" i="40"/>
  <c r="AZ138" i="40" s="1"/>
  <c r="AZ26" i="40"/>
  <c r="AZ134" i="40" s="1"/>
  <c r="A60" i="45"/>
  <c r="F61" i="45"/>
  <c r="AY68" i="40"/>
  <c r="AY104" i="40" s="1"/>
  <c r="AY22" i="40"/>
  <c r="AY25" i="40"/>
  <c r="AY133" i="40" s="1"/>
  <c r="AY151" i="40" s="1"/>
  <c r="BB30" i="22"/>
  <c r="BB48" i="22" s="1"/>
  <c r="BB84" i="22" s="1"/>
  <c r="AV83" i="3"/>
  <c r="V83" i="3"/>
  <c r="BF38" i="22"/>
  <c r="AZ91" i="3"/>
  <c r="Z91" i="3"/>
  <c r="AX7" i="39"/>
  <c r="AU77" i="15"/>
  <c r="AI66" i="15"/>
  <c r="AW66" i="15" s="1"/>
  <c r="G70" i="19"/>
  <c r="G89" i="19" s="1"/>
  <c r="S89" i="19" s="1"/>
  <c r="X88" i="15"/>
  <c r="AL88" i="15" s="1"/>
  <c r="AZ33" i="40"/>
  <c r="AZ141" i="40" s="1"/>
  <c r="BG44" i="18"/>
  <c r="BH29" i="18"/>
  <c r="L80" i="15"/>
  <c r="BM56" i="18"/>
  <c r="N89" i="3"/>
  <c r="BA8" i="40"/>
  <c r="AH81" i="3"/>
  <c r="Y81" i="15" s="1"/>
  <c r="AM81" i="15" s="1"/>
  <c r="BB8" i="39" s="1"/>
  <c r="BB26" i="39" s="1"/>
  <c r="BB44" i="39" s="1"/>
  <c r="E59" i="32"/>
  <c r="I59" i="32" s="1"/>
  <c r="D60" i="32"/>
  <c r="H59" i="32"/>
  <c r="AI72" i="15"/>
  <c r="AW72" i="15" s="1"/>
  <c r="G76" i="19"/>
  <c r="G95" i="19" s="1"/>
  <c r="S95" i="19" s="1"/>
  <c r="AV43" i="39"/>
  <c r="AW61" i="39" s="1"/>
  <c r="AT95" i="3"/>
  <c r="X83" i="15"/>
  <c r="AL83" i="15" s="1"/>
  <c r="BC70" i="40"/>
  <c r="BC106" i="40" s="1"/>
  <c r="BA29" i="22"/>
  <c r="BA47" i="22" s="1"/>
  <c r="BA83" i="22" s="1"/>
  <c r="AU82" i="3"/>
  <c r="U82" i="3"/>
  <c r="BA33" i="22"/>
  <c r="AU86" i="3"/>
  <c r="U86" i="3"/>
  <c r="BH51" i="18"/>
  <c r="I84" i="3"/>
  <c r="D62" i="45"/>
  <c r="E61" i="45"/>
  <c r="I61" i="45" s="1"/>
  <c r="BI55" i="18"/>
  <c r="J88" i="3"/>
  <c r="D63" i="35"/>
  <c r="E62" i="35"/>
  <c r="I62" i="35" s="1"/>
  <c r="AZ21" i="40"/>
  <c r="AG94" i="3"/>
  <c r="BI54" i="18"/>
  <c r="J87" i="3"/>
  <c r="E59" i="28"/>
  <c r="I59" i="28" s="1"/>
  <c r="D60" i="28"/>
  <c r="H59" i="28"/>
  <c r="AU58" i="39"/>
  <c r="AU79" i="39"/>
  <c r="AU94" i="39" s="1"/>
  <c r="BH57" i="18"/>
  <c r="I90" i="3"/>
  <c r="AZ14" i="39"/>
  <c r="AZ32" i="39" s="1"/>
  <c r="AZ50" i="39" s="1"/>
  <c r="AZ86" i="39" s="1"/>
  <c r="E69" i="15"/>
  <c r="G69" i="15" s="1"/>
  <c r="AY37" i="40"/>
  <c r="AY145" i="40" s="1"/>
  <c r="M47" i="19"/>
  <c r="M24" i="19"/>
  <c r="BA10" i="40"/>
  <c r="AH83" i="3"/>
  <c r="Y83" i="15" s="1"/>
  <c r="AM83" i="15" s="1"/>
  <c r="BB10" i="39" s="1"/>
  <c r="BB28" i="39" s="1"/>
  <c r="BB46" i="39" s="1"/>
  <c r="AI64" i="15"/>
  <c r="AW64" i="15" s="1"/>
  <c r="G68" i="19"/>
  <c r="G87" i="19" s="1"/>
  <c r="S87" i="19" s="1"/>
  <c r="AY31" i="40"/>
  <c r="AY139" i="40" s="1"/>
  <c r="BE18" i="40"/>
  <c r="AL91" i="3"/>
  <c r="AC91" i="15" s="1"/>
  <c r="AQ91" i="15" s="1"/>
  <c r="BF18" i="39" s="1"/>
  <c r="BF36" i="39" s="1"/>
  <c r="BF54" i="39" s="1"/>
  <c r="AI76" i="15"/>
  <c r="AW76" i="15" s="1"/>
  <c r="G80" i="19"/>
  <c r="G99" i="19" s="1"/>
  <c r="S99" i="19" s="1"/>
  <c r="AZ32" i="40"/>
  <c r="AZ140" i="40" s="1"/>
  <c r="E59" i="31"/>
  <c r="I59" i="31" s="1"/>
  <c r="D60" i="31"/>
  <c r="H59" i="31"/>
  <c r="AZ24" i="22"/>
  <c r="BD38" i="40"/>
  <c r="BD146" i="40" s="1"/>
  <c r="E59" i="30"/>
  <c r="I59" i="30" s="1"/>
  <c r="D60" i="30"/>
  <c r="H59" i="30"/>
  <c r="J59" i="30" s="1"/>
  <c r="AX67" i="40"/>
  <c r="AX103" i="40" s="1"/>
  <c r="BB32" i="22"/>
  <c r="AV85" i="3"/>
  <c r="V85" i="3"/>
  <c r="BB28" i="22"/>
  <c r="BB46" i="22" s="1"/>
  <c r="BB82" i="22" s="1"/>
  <c r="AV81" i="3"/>
  <c r="V81" i="3"/>
  <c r="AX65" i="40"/>
  <c r="AX101" i="40" s="1"/>
  <c r="BA39" i="22"/>
  <c r="AU92" i="3"/>
  <c r="U92" i="3"/>
  <c r="BA27" i="22"/>
  <c r="H95" i="3"/>
  <c r="AU80" i="3"/>
  <c r="U80" i="3"/>
  <c r="AZ9" i="40"/>
  <c r="AG82" i="3"/>
  <c r="AZ13" i="40"/>
  <c r="AG86" i="3"/>
  <c r="AB91" i="15"/>
  <c r="AP91" i="15" s="1"/>
  <c r="AY66" i="40"/>
  <c r="AY102" i="40" s="1"/>
  <c r="AY62" i="40"/>
  <c r="AY80" i="40" s="1"/>
  <c r="AV37" i="38"/>
  <c r="AW46" i="38" s="1"/>
  <c r="AV38" i="38"/>
  <c r="AW76" i="40"/>
  <c r="BA41" i="22"/>
  <c r="AU94" i="3"/>
  <c r="U94" i="3"/>
  <c r="BA14" i="40"/>
  <c r="AH87" i="3"/>
  <c r="Y87" i="15" s="1"/>
  <c r="AM87" i="15" s="1"/>
  <c r="BB14" i="39" s="1"/>
  <c r="BB32" i="39" s="1"/>
  <c r="BB50" i="39" s="1"/>
  <c r="AZ10" i="39"/>
  <c r="AZ28" i="39" s="1"/>
  <c r="AZ46" i="39" s="1"/>
  <c r="AZ82" i="39" s="1"/>
  <c r="E65" i="15"/>
  <c r="G65" i="15" s="1"/>
  <c r="BM60" i="18"/>
  <c r="N93" i="3"/>
  <c r="BD34" i="40"/>
  <c r="BD142" i="40" s="1"/>
  <c r="E59" i="29"/>
  <c r="I59" i="29" s="1"/>
  <c r="D60" i="29"/>
  <c r="H59" i="29"/>
  <c r="X85" i="15"/>
  <c r="AL85" i="15" s="1"/>
  <c r="X81" i="15"/>
  <c r="AL81" i="15" s="1"/>
  <c r="G59" i="45"/>
  <c r="H59" i="45"/>
  <c r="J59" i="45" s="1"/>
  <c r="AZ17" i="40"/>
  <c r="AG90" i="3"/>
  <c r="M18" i="11"/>
  <c r="F38" i="11"/>
  <c r="F23" i="11"/>
  <c r="M73" i="11" s="1"/>
  <c r="G12" i="42"/>
  <c r="G11" i="42"/>
  <c r="AR77" i="3"/>
  <c r="AI62" i="15"/>
  <c r="G66" i="19"/>
  <c r="BI50" i="18"/>
  <c r="BI68" i="18" s="1"/>
  <c r="J83" i="3"/>
  <c r="BM58" i="18"/>
  <c r="N91" i="3"/>
  <c r="AY29" i="40"/>
  <c r="AY137" i="40" s="1"/>
  <c r="K95" i="15"/>
  <c r="BA9" i="22"/>
  <c r="BF36" i="22"/>
  <c r="AZ89" i="3"/>
  <c r="Z89" i="3"/>
  <c r="BA12" i="40"/>
  <c r="AH85" i="3"/>
  <c r="Y85" i="15" s="1"/>
  <c r="AM85" i="15" s="1"/>
  <c r="BB12" i="39" s="1"/>
  <c r="BB30" i="39" s="1"/>
  <c r="BB48" i="39" s="1"/>
  <c r="AY35" i="40"/>
  <c r="AY143" i="40" s="1"/>
  <c r="AZ19" i="40"/>
  <c r="AG92" i="3"/>
  <c r="AZ7" i="40"/>
  <c r="T95" i="3"/>
  <c r="AG80" i="3"/>
  <c r="AZ42" i="22"/>
  <c r="AZ28" i="40"/>
  <c r="AZ136" i="40" s="1"/>
  <c r="AZ154" i="40" s="1"/>
  <c r="AZ172" i="40" s="1"/>
  <c r="AZ190" i="40" s="1"/>
  <c r="BD20" i="39"/>
  <c r="BD38" i="39" s="1"/>
  <c r="BD56" i="39" s="1"/>
  <c r="BD92" i="39" s="1"/>
  <c r="BH49" i="18"/>
  <c r="BH67" i="18" s="1"/>
  <c r="I82" i="3"/>
  <c r="BH53" i="18"/>
  <c r="I86" i="3"/>
  <c r="AZ12" i="39"/>
  <c r="AZ30" i="39" s="1"/>
  <c r="AZ48" i="39" s="1"/>
  <c r="AZ84" i="39" s="1"/>
  <c r="E67" i="15"/>
  <c r="G67" i="15" s="1"/>
  <c r="AZ8" i="39"/>
  <c r="AZ26" i="39" s="1"/>
  <c r="AZ44" i="39" s="1"/>
  <c r="BA62" i="39" s="1"/>
  <c r="BA98" i="39" s="1"/>
  <c r="BA116" i="39" s="1"/>
  <c r="E63" i="15"/>
  <c r="G63" i="15" s="1"/>
  <c r="BA31" i="22"/>
  <c r="AU84" i="3"/>
  <c r="U84" i="3"/>
  <c r="BB35" i="22"/>
  <c r="AV88" i="3"/>
  <c r="V88" i="3"/>
  <c r="BB34" i="22"/>
  <c r="AV87" i="3"/>
  <c r="V87" i="3"/>
  <c r="BE20" i="40"/>
  <c r="AL93" i="3"/>
  <c r="L58" i="45"/>
  <c r="M58" i="45"/>
  <c r="BA37" i="22"/>
  <c r="AU90" i="3"/>
  <c r="U90" i="3"/>
  <c r="AI74" i="15"/>
  <c r="AW74" i="15" s="1"/>
  <c r="G78" i="19"/>
  <c r="G97" i="19" s="1"/>
  <c r="S97" i="19" s="1"/>
  <c r="AW22" i="39"/>
  <c r="AW25" i="39"/>
  <c r="AW40" i="39" s="1"/>
  <c r="AU33" i="38" s="1"/>
  <c r="AY27" i="40"/>
  <c r="AY135" i="40" s="1"/>
  <c r="AY153" i="40" s="1"/>
  <c r="AY171" i="40" s="1"/>
  <c r="AY189" i="40" s="1"/>
  <c r="AI68" i="15"/>
  <c r="AW68" i="15" s="1"/>
  <c r="G72" i="19"/>
  <c r="G91" i="19" s="1"/>
  <c r="S91" i="19" s="1"/>
  <c r="AY39" i="40"/>
  <c r="AY147" i="40" s="1"/>
  <c r="X87" i="15"/>
  <c r="AL87" i="15" s="1"/>
  <c r="BE16" i="40"/>
  <c r="AL89" i="3"/>
  <c r="AC89" i="15" s="1"/>
  <c r="AQ89" i="15" s="1"/>
  <c r="BF16" i="39" s="1"/>
  <c r="BF34" i="39" s="1"/>
  <c r="BF52" i="39" s="1"/>
  <c r="BF88" i="39" s="1"/>
  <c r="BI52" i="18"/>
  <c r="J85" i="3"/>
  <c r="BI48" i="18"/>
  <c r="BI66" i="18" s="1"/>
  <c r="J81" i="3"/>
  <c r="E60" i="46"/>
  <c r="I60" i="46" s="1"/>
  <c r="D61" i="46"/>
  <c r="AZ15" i="39"/>
  <c r="AZ33" i="39" s="1"/>
  <c r="AZ51" i="39" s="1"/>
  <c r="AZ87" i="39" s="1"/>
  <c r="E70" i="15"/>
  <c r="G70" i="15" s="1"/>
  <c r="BH59" i="18"/>
  <c r="I92" i="3"/>
  <c r="BG62" i="18"/>
  <c r="BH47" i="18"/>
  <c r="I80" i="3"/>
  <c r="AX40" i="40"/>
  <c r="AH77" i="15"/>
  <c r="AV62" i="15"/>
  <c r="BD36" i="40"/>
  <c r="BD144" i="40" s="1"/>
  <c r="AZ11" i="40"/>
  <c r="AG84" i="3"/>
  <c r="BA15" i="40"/>
  <c r="AH88" i="3"/>
  <c r="Y88" i="15" s="1"/>
  <c r="AM88" i="15" s="1"/>
  <c r="BB15" i="39" s="1"/>
  <c r="BB33" i="39" s="1"/>
  <c r="BB51" i="39" s="1"/>
  <c r="BH61" i="18"/>
  <c r="I94" i="3"/>
  <c r="AX25" i="37"/>
  <c r="AZ21" i="37"/>
  <c r="AQ142" i="27"/>
  <c r="AQ109" i="27" s="1"/>
  <c r="G60" i="46"/>
  <c r="H60" i="46"/>
  <c r="F62" i="46"/>
  <c r="A61" i="46"/>
  <c r="AZ63" i="27"/>
  <c r="L59" i="46"/>
  <c r="M59" i="46"/>
  <c r="AZ24" i="37"/>
  <c r="BA35" i="37" s="1"/>
  <c r="BA40" i="8" s="1"/>
  <c r="F65" i="32"/>
  <c r="G64" i="32"/>
  <c r="G62" i="30"/>
  <c r="F63" i="30"/>
  <c r="BB56" i="37"/>
  <c r="BB59" i="37" s="1"/>
  <c r="BA201" i="37"/>
  <c r="BA204" i="37" s="1"/>
  <c r="AN83" i="38"/>
  <c r="BD183" i="37"/>
  <c r="BD186" i="37" s="1"/>
  <c r="G61" i="31"/>
  <c r="F62" i="31"/>
  <c r="AZ210" i="37"/>
  <c r="AZ213" i="37" s="1"/>
  <c r="BB92" i="37"/>
  <c r="BB95" i="37" s="1"/>
  <c r="BB165" i="37"/>
  <c r="BB168" i="37" s="1"/>
  <c r="BD147" i="37"/>
  <c r="BD150" i="37" s="1"/>
  <c r="BA156" i="37"/>
  <c r="BA159" i="37" s="1"/>
  <c r="BA119" i="37"/>
  <c r="BA122" i="37" s="1"/>
  <c r="BC14" i="37"/>
  <c r="I77" i="5"/>
  <c r="BB8" i="37"/>
  <c r="H69" i="5"/>
  <c r="BC11" i="37"/>
  <c r="I72" i="5"/>
  <c r="BC9" i="37"/>
  <c r="I70" i="5"/>
  <c r="BA20" i="38"/>
  <c r="BB12" i="37"/>
  <c r="BC101" i="37"/>
  <c r="BC104" i="37" s="1"/>
  <c r="BC7" i="37"/>
  <c r="I68" i="5"/>
  <c r="BB10" i="37"/>
  <c r="H71" i="5"/>
  <c r="BB15" i="37"/>
  <c r="H78" i="5"/>
  <c r="BC16" i="37"/>
  <c r="I79" i="5"/>
  <c r="I59" i="5"/>
  <c r="BD162" i="37"/>
  <c r="BD169" i="37" s="1"/>
  <c r="BC167" i="37"/>
  <c r="BC166" i="37"/>
  <c r="BC164" i="37"/>
  <c r="BC163" i="37"/>
  <c r="BA47" i="37"/>
  <c r="BF144" i="37"/>
  <c r="BF151" i="37" s="1"/>
  <c r="BE149" i="37"/>
  <c r="BE148" i="37"/>
  <c r="BE146" i="37"/>
  <c r="BE145" i="37"/>
  <c r="AT121" i="27"/>
  <c r="AT120" i="27" s="1"/>
  <c r="BD53" i="37"/>
  <c r="BD60" i="37" s="1"/>
  <c r="BC58" i="37"/>
  <c r="BC57" i="37"/>
  <c r="BC55" i="37"/>
  <c r="BC54" i="37"/>
  <c r="AX41" i="38"/>
  <c r="AY42" i="38"/>
  <c r="AX225" i="14"/>
  <c r="AX153" i="14"/>
  <c r="AY177" i="14" s="1"/>
  <c r="BC153" i="37"/>
  <c r="BC160" i="37" s="1"/>
  <c r="BB158" i="37"/>
  <c r="BB157" i="37"/>
  <c r="BB155" i="37"/>
  <c r="BB154" i="37"/>
  <c r="BF180" i="37"/>
  <c r="BF187" i="37" s="1"/>
  <c r="BE185" i="37"/>
  <c r="BE184" i="37"/>
  <c r="BE182" i="37"/>
  <c r="BE181" i="37"/>
  <c r="BC198" i="37"/>
  <c r="BB203" i="37"/>
  <c r="BB202" i="37"/>
  <c r="BB200" i="37"/>
  <c r="BB199" i="37"/>
  <c r="AS67" i="38"/>
  <c r="AR69" i="38"/>
  <c r="AR66" i="38"/>
  <c r="AR71" i="38" s="1"/>
  <c r="AT132" i="27"/>
  <c r="AT131" i="27" s="1"/>
  <c r="AP22" i="38"/>
  <c r="AP24" i="38" s="1"/>
  <c r="AP32" i="38" s="1"/>
  <c r="AP34" i="38" s="1"/>
  <c r="AZ158" i="27"/>
  <c r="AZ164" i="27"/>
  <c r="AZ153" i="27" s="1"/>
  <c r="AY11" i="8"/>
  <c r="F63" i="6"/>
  <c r="AY9" i="8"/>
  <c r="AZ8" i="27"/>
  <c r="F25" i="9"/>
  <c r="F51" i="6"/>
  <c r="AZ77" i="27"/>
  <c r="AZ71" i="27"/>
  <c r="AZ72" i="27" s="1"/>
  <c r="AZ79" i="27"/>
  <c r="AX95" i="27"/>
  <c r="AX89" i="27"/>
  <c r="AX90" i="27" s="1"/>
  <c r="AX97" i="27"/>
  <c r="AZ108" i="14"/>
  <c r="AZ132" i="14" s="1"/>
  <c r="AZ106" i="14"/>
  <c r="AZ130" i="14" s="1"/>
  <c r="AZ109" i="14"/>
  <c r="AZ133" i="14" s="1"/>
  <c r="AZ107" i="14"/>
  <c r="AZ131" i="14" s="1"/>
  <c r="AZ105" i="14"/>
  <c r="AZ129" i="14" s="1"/>
  <c r="BA102" i="14"/>
  <c r="BB73" i="14"/>
  <c r="BB72" i="14"/>
  <c r="BB71" i="14"/>
  <c r="BB70" i="14"/>
  <c r="BB69" i="14"/>
  <c r="BB68" i="14"/>
  <c r="BB67" i="14"/>
  <c r="BB66" i="14"/>
  <c r="BB65" i="14"/>
  <c r="BB62" i="14"/>
  <c r="BB61" i="14"/>
  <c r="BB60" i="14"/>
  <c r="BB59" i="14"/>
  <c r="BB58" i="14"/>
  <c r="BB57" i="14"/>
  <c r="BC6" i="14"/>
  <c r="BB55" i="14"/>
  <c r="BB207" i="37"/>
  <c r="BA212" i="37"/>
  <c r="BA211" i="37"/>
  <c r="BA209" i="37"/>
  <c r="BA208" i="37"/>
  <c r="AW92" i="27"/>
  <c r="AW91" i="27" s="1"/>
  <c r="AW106" i="27"/>
  <c r="AW117" i="27" s="1"/>
  <c r="AW104" i="27"/>
  <c r="AW41" i="27" s="1"/>
  <c r="AW98" i="27"/>
  <c r="AW99" i="27" s="1"/>
  <c r="BC27" i="37"/>
  <c r="BB26" i="37"/>
  <c r="BD89" i="37"/>
  <c r="BC94" i="37"/>
  <c r="BC93" i="37"/>
  <c r="BC91" i="37"/>
  <c r="BC90" i="37"/>
  <c r="AY33" i="14"/>
  <c r="AY81" i="14"/>
  <c r="F10" i="6"/>
  <c r="AY83" i="14"/>
  <c r="F12" i="6"/>
  <c r="AY85" i="14"/>
  <c r="F14" i="6"/>
  <c r="AY88" i="14"/>
  <c r="F20" i="6"/>
  <c r="AY90" i="14"/>
  <c r="F22" i="6"/>
  <c r="AY92" i="14"/>
  <c r="F24" i="6"/>
  <c r="AY94" i="14"/>
  <c r="F26" i="6"/>
  <c r="AY96" i="14"/>
  <c r="F28" i="6"/>
  <c r="AY88" i="27"/>
  <c r="AY86" i="27"/>
  <c r="AY80" i="27"/>
  <c r="AY81" i="27" s="1"/>
  <c r="AZ138" i="37"/>
  <c r="AZ141" i="37" s="1"/>
  <c r="BC80" i="37"/>
  <c r="BB85" i="37"/>
  <c r="BB84" i="37"/>
  <c r="BB82" i="37"/>
  <c r="BB81" i="37"/>
  <c r="BA83" i="37"/>
  <c r="BA86" i="37" s="1"/>
  <c r="BE62" i="37"/>
  <c r="BE69" i="37" s="1"/>
  <c r="BD67" i="37"/>
  <c r="BD66" i="37"/>
  <c r="BD64" i="37"/>
  <c r="BD63" i="37"/>
  <c r="BC65" i="37"/>
  <c r="BC68" i="37" s="1"/>
  <c r="AR143" i="27"/>
  <c r="AR110" i="27" s="1"/>
  <c r="AR108" i="27"/>
  <c r="AX175" i="14"/>
  <c r="AX201" i="14"/>
  <c r="AX199" i="14" s="1"/>
  <c r="AX220" i="14" s="1"/>
  <c r="AY45" i="8"/>
  <c r="G19" i="48" s="1"/>
  <c r="G20" i="48" s="1"/>
  <c r="AY44" i="8"/>
  <c r="G11" i="48" s="1"/>
  <c r="AY48" i="8"/>
  <c r="BB43" i="27"/>
  <c r="BB52" i="27" s="1"/>
  <c r="BB34" i="27"/>
  <c r="BB32" i="27"/>
  <c r="BB31" i="27"/>
  <c r="BB30" i="27"/>
  <c r="BB29" i="27"/>
  <c r="BB28" i="27"/>
  <c r="BB26" i="27"/>
  <c r="BB25" i="27"/>
  <c r="BB24" i="27"/>
  <c r="BB23" i="27"/>
  <c r="BB22" i="27"/>
  <c r="BB20" i="27"/>
  <c r="BB19" i="27"/>
  <c r="BB18" i="27"/>
  <c r="BB17" i="27"/>
  <c r="BB16" i="27"/>
  <c r="BB14" i="27"/>
  <c r="BB13" i="27"/>
  <c r="BB12" i="27"/>
  <c r="BB11" i="27"/>
  <c r="BB10" i="27"/>
  <c r="BC7" i="27"/>
  <c r="BB150" i="27"/>
  <c r="BB61" i="27"/>
  <c r="BA15" i="27"/>
  <c r="BA27" i="27"/>
  <c r="BA169" i="27"/>
  <c r="BA168" i="27"/>
  <c r="BA167" i="27"/>
  <c r="BA166" i="27"/>
  <c r="BA165" i="27"/>
  <c r="BA159" i="27"/>
  <c r="BA157" i="27"/>
  <c r="BA162" i="27"/>
  <c r="BA160" i="27"/>
  <c r="BA156" i="27"/>
  <c r="BA154" i="27"/>
  <c r="AY152" i="27"/>
  <c r="AU139" i="27"/>
  <c r="AU137" i="27"/>
  <c r="AU129" i="27"/>
  <c r="AU130" i="27" s="1"/>
  <c r="AO22" i="38"/>
  <c r="AO24" i="38" s="1"/>
  <c r="AO32" i="38" s="1"/>
  <c r="AO34" i="38" s="1"/>
  <c r="AP43" i="38" s="1"/>
  <c r="AP54" i="38" s="1"/>
  <c r="AP77" i="38" s="1"/>
  <c r="AQ19" i="8" s="1"/>
  <c r="AQ21" i="8" s="1"/>
  <c r="BB49" i="37"/>
  <c r="BB48" i="37"/>
  <c r="BB46" i="37"/>
  <c r="BB45" i="37"/>
  <c r="BC44" i="37"/>
  <c r="BC51" i="37" s="1"/>
  <c r="AZ50" i="37"/>
  <c r="M79" i="17"/>
  <c r="Z79" i="17"/>
  <c r="Y79" i="15"/>
  <c r="L79" i="15"/>
  <c r="AX32" i="14"/>
  <c r="AX53" i="14" s="1"/>
  <c r="AX80" i="14"/>
  <c r="AS143" i="27"/>
  <c r="AS110" i="27" s="1"/>
  <c r="AQ72" i="38"/>
  <c r="AQ73" i="38" s="1"/>
  <c r="AQ74" i="38" s="1"/>
  <c r="AT148" i="27"/>
  <c r="AT115" i="27" s="1"/>
  <c r="J60" i="5" s="1"/>
  <c r="J59" i="5" s="1"/>
  <c r="AT140" i="27"/>
  <c r="AT141" i="27" s="1"/>
  <c r="AW224" i="14"/>
  <c r="AW223" i="14" s="1"/>
  <c r="AW79" i="14"/>
  <c r="AW100" i="14" s="1"/>
  <c r="AZ155" i="27"/>
  <c r="AX83" i="27"/>
  <c r="AX82" i="27" s="1"/>
  <c r="BE171" i="37"/>
  <c r="BE178" i="37" s="1"/>
  <c r="BD176" i="37"/>
  <c r="BD175" i="37"/>
  <c r="BD173" i="37"/>
  <c r="BD172" i="37"/>
  <c r="BC174" i="37"/>
  <c r="BC177" i="37" s="1"/>
  <c r="BD125" i="37"/>
  <c r="BC130" i="37"/>
  <c r="BC129" i="37"/>
  <c r="BC127" i="37"/>
  <c r="BC126" i="37"/>
  <c r="BB128" i="37"/>
  <c r="BB131" i="37" s="1"/>
  <c r="AY110" i="14"/>
  <c r="AY136" i="14"/>
  <c r="AY134" i="14" s="1"/>
  <c r="BC189" i="37"/>
  <c r="BB194" i="37"/>
  <c r="BB193" i="37"/>
  <c r="BB191" i="37"/>
  <c r="BB190" i="37"/>
  <c r="BA192" i="37"/>
  <c r="BA195" i="37" s="1"/>
  <c r="BF107" i="37"/>
  <c r="BE112" i="37"/>
  <c r="BE111" i="37"/>
  <c r="BE109" i="37"/>
  <c r="BE108" i="37"/>
  <c r="BD110" i="37"/>
  <c r="BD113" i="37" s="1"/>
  <c r="AS107" i="27"/>
  <c r="AR27" i="8" s="1"/>
  <c r="AR24" i="8" s="1"/>
  <c r="AV101" i="27"/>
  <c r="AV100" i="27" s="1"/>
  <c r="AV126" i="27"/>
  <c r="AV128" i="27"/>
  <c r="AV118" i="27"/>
  <c r="AV119" i="27" s="1"/>
  <c r="BF71" i="37"/>
  <c r="BF78" i="37" s="1"/>
  <c r="BE76" i="37"/>
  <c r="BE75" i="37"/>
  <c r="BE73" i="37"/>
  <c r="BE72" i="37"/>
  <c r="BD74" i="37"/>
  <c r="BD77" i="37" s="1"/>
  <c r="AZ38" i="14"/>
  <c r="AZ37" i="14"/>
  <c r="AZ36" i="14"/>
  <c r="AZ35" i="14"/>
  <c r="AZ34" i="14"/>
  <c r="BA31" i="14"/>
  <c r="AZ49" i="14"/>
  <c r="AZ48" i="14"/>
  <c r="AZ47" i="14"/>
  <c r="AZ46" i="14"/>
  <c r="AZ45" i="14"/>
  <c r="AZ44" i="14"/>
  <c r="AZ43" i="14"/>
  <c r="AZ42" i="14"/>
  <c r="AZ41" i="14"/>
  <c r="AZ40" i="14"/>
  <c r="AY82" i="14"/>
  <c r="F11" i="6"/>
  <c r="AY84" i="14"/>
  <c r="F13" i="6"/>
  <c r="AY39" i="14"/>
  <c r="AY87" i="14"/>
  <c r="F19" i="6"/>
  <c r="AY89" i="14"/>
  <c r="F21" i="6"/>
  <c r="AY91" i="14"/>
  <c r="F23" i="6"/>
  <c r="AY93" i="14"/>
  <c r="F25" i="6"/>
  <c r="AY95" i="14"/>
  <c r="F27" i="6"/>
  <c r="AX231" i="14"/>
  <c r="AX230" i="14" s="1"/>
  <c r="AX159" i="14"/>
  <c r="AX86" i="14"/>
  <c r="BE98" i="37"/>
  <c r="BD103" i="37"/>
  <c r="BD99" i="37"/>
  <c r="BD102" i="37"/>
  <c r="BD100" i="37"/>
  <c r="BA140" i="37"/>
  <c r="BA139" i="37"/>
  <c r="BA137" i="37"/>
  <c r="BA136" i="37"/>
  <c r="BB135" i="37"/>
  <c r="BB142" i="37" s="1"/>
  <c r="BC116" i="37"/>
  <c r="BB121" i="37"/>
  <c r="BB120" i="37"/>
  <c r="BB118" i="37"/>
  <c r="BB117" i="37"/>
  <c r="AU121" i="27"/>
  <c r="AU120" i="27" s="1"/>
  <c r="AQ27" i="8"/>
  <c r="AQ24" i="8" s="1"/>
  <c r="BA78" i="8"/>
  <c r="AZ79" i="8"/>
  <c r="BC216" i="37"/>
  <c r="BB221" i="37"/>
  <c r="BB220" i="37"/>
  <c r="BB218" i="37"/>
  <c r="BB217" i="37"/>
  <c r="BA219" i="37"/>
  <c r="BA222" i="37" s="1"/>
  <c r="AY12" i="8"/>
  <c r="F69" i="6"/>
  <c r="AY10" i="8"/>
  <c r="F27" i="9"/>
  <c r="F57" i="6"/>
  <c r="BA9" i="27"/>
  <c r="BA21" i="27"/>
  <c r="BA147" i="27"/>
  <c r="BA146" i="27"/>
  <c r="BA145" i="27"/>
  <c r="BA144" i="27"/>
  <c r="BA70" i="27"/>
  <c r="BA136" i="27"/>
  <c r="BA135" i="27"/>
  <c r="BA134" i="27"/>
  <c r="BA133" i="27"/>
  <c r="BA103" i="27"/>
  <c r="BA102" i="27"/>
  <c r="BA94" i="27"/>
  <c r="BA93" i="27"/>
  <c r="BA85" i="27"/>
  <c r="BA84" i="27"/>
  <c r="BA76" i="27"/>
  <c r="BA75" i="27"/>
  <c r="AO74" i="27" s="1"/>
  <c r="AO73" i="27" s="1"/>
  <c r="BA68" i="27"/>
  <c r="BA67" i="27"/>
  <c r="BA66" i="27"/>
  <c r="BA62" i="27"/>
  <c r="BA123" i="27"/>
  <c r="AS108" i="27"/>
  <c r="AX111" i="27"/>
  <c r="G58" i="35"/>
  <c r="H58" i="35"/>
  <c r="J57" i="35"/>
  <c r="AY122" i="27"/>
  <c r="M56" i="35"/>
  <c r="AX125" i="27" s="1"/>
  <c r="AX114" i="27" s="1"/>
  <c r="AW32" i="8" s="1"/>
  <c r="AW30" i="8" s="1"/>
  <c r="L56" i="35"/>
  <c r="AX124" i="27" s="1"/>
  <c r="AX113" i="27" s="1"/>
  <c r="AV31" i="38" s="1"/>
  <c r="F60" i="35"/>
  <c r="A59" i="35"/>
  <c r="AX14" i="8" l="1"/>
  <c r="AX13" i="8" s="1"/>
  <c r="AY35" i="27"/>
  <c r="AZ53" i="27"/>
  <c r="AW94" i="40"/>
  <c r="AX81" i="40"/>
  <c r="AX99" i="40" s="1"/>
  <c r="AY82" i="40"/>
  <c r="AY100" i="40" s="1"/>
  <c r="BA58" i="27"/>
  <c r="BA40" i="27" s="1"/>
  <c r="AZ41" i="8" s="1"/>
  <c r="F59" i="29"/>
  <c r="G58" i="29"/>
  <c r="S24" i="19"/>
  <c r="S62" i="19"/>
  <c r="AN64" i="27"/>
  <c r="AN55" i="27" s="1"/>
  <c r="AN56" i="27"/>
  <c r="BA57" i="27"/>
  <c r="AZ31" i="8" s="1"/>
  <c r="AO65" i="27"/>
  <c r="AY31" i="8"/>
  <c r="F45" i="52" s="1"/>
  <c r="F44" i="52" s="1"/>
  <c r="AZ54" i="27"/>
  <c r="AZ36" i="27" s="1"/>
  <c r="AZ152" i="40"/>
  <c r="AZ170" i="40" s="1"/>
  <c r="AZ188" i="40" s="1"/>
  <c r="M44" i="11"/>
  <c r="AZ60" i="22"/>
  <c r="G58" i="28"/>
  <c r="F59" i="28" s="1"/>
  <c r="AY41" i="37"/>
  <c r="F48" i="9" s="1"/>
  <c r="AX196" i="14"/>
  <c r="AV115" i="39"/>
  <c r="AV130" i="39" s="1"/>
  <c r="AU34" i="8" s="1"/>
  <c r="AX187" i="40"/>
  <c r="AX202" i="40" s="1"/>
  <c r="AX17" i="8" s="1"/>
  <c r="BH65" i="18"/>
  <c r="BH80" i="18" s="1"/>
  <c r="AZ80" i="39"/>
  <c r="AY169" i="40"/>
  <c r="AY184" i="40" s="1"/>
  <c r="AY16" i="8" s="1"/>
  <c r="AY166" i="40"/>
  <c r="AU115" i="39"/>
  <c r="AU130" i="39" s="1"/>
  <c r="AT34" i="8" s="1"/>
  <c r="AV187" i="40"/>
  <c r="AV202" i="40" s="1"/>
  <c r="AV17" i="8" s="1"/>
  <c r="AW97" i="39"/>
  <c r="AW112" i="39" s="1"/>
  <c r="AV33" i="8" s="1"/>
  <c r="AW76" i="39"/>
  <c r="BA24" i="22"/>
  <c r="BA45" i="22"/>
  <c r="AW97" i="40"/>
  <c r="AW112" i="40" s="1"/>
  <c r="M42" i="11"/>
  <c r="F15" i="52"/>
  <c r="AY98" i="40"/>
  <c r="AX79" i="40"/>
  <c r="BE92" i="39"/>
  <c r="AW244" i="14"/>
  <c r="BA24" i="37"/>
  <c r="BB35" i="37" s="1"/>
  <c r="BB40" i="8" s="1"/>
  <c r="F15" i="7"/>
  <c r="F11" i="52" s="1"/>
  <c r="F18" i="7"/>
  <c r="F12" i="52" s="1"/>
  <c r="J59" i="28"/>
  <c r="AZ39" i="37"/>
  <c r="AY75" i="40"/>
  <c r="AY111" i="40" s="1"/>
  <c r="J59" i="29"/>
  <c r="AZ68" i="40"/>
  <c r="AZ104" i="40" s="1"/>
  <c r="AY182" i="14"/>
  <c r="AX158" i="14"/>
  <c r="BA112" i="14"/>
  <c r="BA136" i="14" s="1"/>
  <c r="BA113" i="14"/>
  <c r="BA137" i="14" s="1"/>
  <c r="BA114" i="14"/>
  <c r="BA138" i="14" s="1"/>
  <c r="BA118" i="14"/>
  <c r="BA115" i="14"/>
  <c r="BA139" i="14" s="1"/>
  <c r="BA117" i="14"/>
  <c r="BA141" i="14" s="1"/>
  <c r="BA119" i="14"/>
  <c r="BA143" i="14" s="1"/>
  <c r="BA120" i="14"/>
  <c r="BA144" i="14" s="1"/>
  <c r="BA116" i="14"/>
  <c r="BA140" i="14" s="1"/>
  <c r="J60" i="46"/>
  <c r="M60" i="46" s="1"/>
  <c r="J59" i="31"/>
  <c r="AY25" i="37"/>
  <c r="F12" i="7" s="1"/>
  <c r="J59" i="32"/>
  <c r="AV52" i="38"/>
  <c r="AZ64" i="40"/>
  <c r="AN86" i="38"/>
  <c r="AN88" i="38" s="1"/>
  <c r="AN91" i="38" s="1"/>
  <c r="BA23" i="37"/>
  <c r="BA31" i="37" s="1"/>
  <c r="BA161" i="27"/>
  <c r="AP68" i="38"/>
  <c r="AP70" i="38" s="1"/>
  <c r="AP59" i="38"/>
  <c r="AP62" i="38"/>
  <c r="AP80" i="38"/>
  <c r="AQ43" i="8" s="1"/>
  <c r="AZ31" i="37"/>
  <c r="AM94" i="38"/>
  <c r="AM91" i="38"/>
  <c r="AZ152" i="27"/>
  <c r="F32" i="9" s="1"/>
  <c r="BD74" i="40"/>
  <c r="BD110" i="40" s="1"/>
  <c r="AO86" i="38"/>
  <c r="AY71" i="40"/>
  <c r="AY107" i="40" s="1"/>
  <c r="AY65" i="40"/>
  <c r="AY101" i="40" s="1"/>
  <c r="AY61" i="40"/>
  <c r="AX76" i="40"/>
  <c r="F31" i="48"/>
  <c r="E47" i="9"/>
  <c r="F36" i="42"/>
  <c r="G30" i="42"/>
  <c r="F38" i="42"/>
  <c r="F14" i="42"/>
  <c r="F15" i="42" s="1"/>
  <c r="F17" i="42"/>
  <c r="O55" i="8"/>
  <c r="O57" i="8" s="1"/>
  <c r="AZ151" i="27"/>
  <c r="AY15" i="8" s="1"/>
  <c r="BB28" i="37"/>
  <c r="BB38" i="8" s="1"/>
  <c r="F10" i="48"/>
  <c r="AT107" i="27"/>
  <c r="AS27" i="8" s="1"/>
  <c r="AS24" i="8" s="1"/>
  <c r="BI61" i="18"/>
  <c r="J94" i="3"/>
  <c r="BA33" i="40"/>
  <c r="BA141" i="40" s="1"/>
  <c r="X84" i="15"/>
  <c r="AL84" i="15" s="1"/>
  <c r="AZ29" i="40"/>
  <c r="AZ137" i="40" s="1"/>
  <c r="BD72" i="40"/>
  <c r="BD108" i="40" s="1"/>
  <c r="BB27" i="22"/>
  <c r="I95" i="3"/>
  <c r="AV80" i="3"/>
  <c r="V80" i="3"/>
  <c r="BI59" i="18"/>
  <c r="J92" i="3"/>
  <c r="K81" i="3"/>
  <c r="BJ48" i="18"/>
  <c r="BJ66" i="18" s="1"/>
  <c r="K85" i="3"/>
  <c r="BJ52" i="18"/>
  <c r="BE34" i="40"/>
  <c r="BE142" i="40" s="1"/>
  <c r="AY63" i="40"/>
  <c r="AW43" i="39"/>
  <c r="AX61" i="39" s="1"/>
  <c r="AZ19" i="39"/>
  <c r="AZ37" i="39" s="1"/>
  <c r="AZ55" i="39" s="1"/>
  <c r="AZ91" i="39" s="1"/>
  <c r="E74" i="15"/>
  <c r="G74" i="15" s="1"/>
  <c r="BA17" i="40"/>
  <c r="AH90" i="3"/>
  <c r="Y90" i="15" s="1"/>
  <c r="AM90" i="15" s="1"/>
  <c r="BB17" i="39" s="1"/>
  <c r="BB35" i="39" s="1"/>
  <c r="BB53" i="39" s="1"/>
  <c r="BE38" i="40"/>
  <c r="BE146" i="40" s="1"/>
  <c r="BA11" i="40"/>
  <c r="AH84" i="3"/>
  <c r="Y84" i="15" s="1"/>
  <c r="AM84" i="15" s="1"/>
  <c r="BB11" i="39" s="1"/>
  <c r="BB29" i="39" s="1"/>
  <c r="BB47" i="39" s="1"/>
  <c r="BI53" i="18"/>
  <c r="J86" i="3"/>
  <c r="BI49" i="18"/>
  <c r="BI67" i="18" s="1"/>
  <c r="J82" i="3"/>
  <c r="AG95" i="3"/>
  <c r="X80" i="15"/>
  <c r="X92" i="15"/>
  <c r="AL92" i="15" s="1"/>
  <c r="AZ37" i="40"/>
  <c r="AZ145" i="40" s="1"/>
  <c r="BA30" i="40"/>
  <c r="BA138" i="40" s="1"/>
  <c r="BN58" i="18"/>
  <c r="O91" i="3"/>
  <c r="K83" i="3"/>
  <c r="BJ50" i="18"/>
  <c r="BJ68" i="18" s="1"/>
  <c r="AI77" i="15"/>
  <c r="AW62" i="15"/>
  <c r="X90" i="15"/>
  <c r="AL90" i="15" s="1"/>
  <c r="AZ35" i="40"/>
  <c r="AZ143" i="40" s="1"/>
  <c r="E60" i="29"/>
  <c r="I60" i="29" s="1"/>
  <c r="D61" i="29"/>
  <c r="H60" i="29"/>
  <c r="BD70" i="40"/>
  <c r="BD106" i="40" s="1"/>
  <c r="BG40" i="22"/>
  <c r="BA93" i="3"/>
  <c r="AA93" i="3"/>
  <c r="BA32" i="40"/>
  <c r="BA140" i="40" s="1"/>
  <c r="BE18" i="39"/>
  <c r="BE36" i="39" s="1"/>
  <c r="BE54" i="39" s="1"/>
  <c r="BE90" i="39" s="1"/>
  <c r="X86" i="15"/>
  <c r="AL86" i="15" s="1"/>
  <c r="AZ31" i="40"/>
  <c r="AZ139" i="40" s="1"/>
  <c r="X82" i="15"/>
  <c r="AL82" i="15" s="1"/>
  <c r="AZ27" i="40"/>
  <c r="AZ135" i="40" s="1"/>
  <c r="AZ153" i="40" s="1"/>
  <c r="AU95" i="3"/>
  <c r="BA42" i="22"/>
  <c r="BB12" i="40"/>
  <c r="AI85" i="3"/>
  <c r="Z85" i="15" s="1"/>
  <c r="AN85" i="15" s="1"/>
  <c r="BC12" i="39" s="1"/>
  <c r="BC30" i="39" s="1"/>
  <c r="BC48" i="39" s="1"/>
  <c r="AZ21" i="39"/>
  <c r="AZ39" i="39" s="1"/>
  <c r="AZ57" i="39" s="1"/>
  <c r="AZ93" i="39" s="1"/>
  <c r="E76" i="15"/>
  <c r="G76" i="15" s="1"/>
  <c r="BE36" i="40"/>
  <c r="BE144" i="40" s="1"/>
  <c r="AZ9" i="39"/>
  <c r="AZ27" i="39" s="1"/>
  <c r="AZ45" i="39" s="1"/>
  <c r="AZ81" i="39" s="1"/>
  <c r="E64" i="15"/>
  <c r="G64" i="15" s="1"/>
  <c r="BA28" i="40"/>
  <c r="BA136" i="40" s="1"/>
  <c r="BA154" i="40" s="1"/>
  <c r="BA172" i="40" s="1"/>
  <c r="BA190" i="40" s="1"/>
  <c r="M62" i="19"/>
  <c r="M85" i="19"/>
  <c r="BI57" i="18"/>
  <c r="J90" i="3"/>
  <c r="K87" i="3"/>
  <c r="BJ54" i="18"/>
  <c r="AZ39" i="40"/>
  <c r="AZ147" i="40" s="1"/>
  <c r="D64" i="35"/>
  <c r="E63" i="35"/>
  <c r="I63" i="35" s="1"/>
  <c r="BJ55" i="18"/>
  <c r="K88" i="3"/>
  <c r="D63" i="45"/>
  <c r="E62" i="45"/>
  <c r="I62" i="45" s="1"/>
  <c r="BI51" i="18"/>
  <c r="J84" i="3"/>
  <c r="BA9" i="40"/>
  <c r="AH82" i="3"/>
  <c r="Y82" i="15" s="1"/>
  <c r="AM82" i="15" s="1"/>
  <c r="BB9" i="39" s="1"/>
  <c r="BB27" i="39" s="1"/>
  <c r="BB45" i="39" s="1"/>
  <c r="BA10" i="39"/>
  <c r="BA28" i="39" s="1"/>
  <c r="BA46" i="39" s="1"/>
  <c r="BA82" i="39" s="1"/>
  <c r="AV58" i="39"/>
  <c r="AV79" i="39"/>
  <c r="AV94" i="39" s="1"/>
  <c r="AZ17" i="39"/>
  <c r="AZ35" i="39" s="1"/>
  <c r="AZ53" i="39" s="1"/>
  <c r="AZ89" i="39" s="1"/>
  <c r="E72" i="15"/>
  <c r="G72" i="15" s="1"/>
  <c r="E60" i="32"/>
  <c r="I60" i="32" s="1"/>
  <c r="D61" i="32"/>
  <c r="H60" i="32"/>
  <c r="BG36" i="22"/>
  <c r="BA89" i="3"/>
  <c r="AA89" i="3"/>
  <c r="BB9" i="22"/>
  <c r="L95" i="15"/>
  <c r="AZ11" i="39"/>
  <c r="AZ29" i="39" s="1"/>
  <c r="AZ47" i="39" s="1"/>
  <c r="AZ83" i="39" s="1"/>
  <c r="E66" i="15"/>
  <c r="G66" i="15" s="1"/>
  <c r="AX25" i="39"/>
  <c r="AX40" i="39" s="1"/>
  <c r="AV33" i="38" s="1"/>
  <c r="AX22" i="39"/>
  <c r="BF18" i="40"/>
  <c r="AM91" i="3"/>
  <c r="BB10" i="40"/>
  <c r="AI83" i="3"/>
  <c r="Z83" i="15" s="1"/>
  <c r="AN83" i="15" s="1"/>
  <c r="BC10" i="39" s="1"/>
  <c r="BC28" i="39" s="1"/>
  <c r="BC46" i="39" s="1"/>
  <c r="AY148" i="40"/>
  <c r="G60" i="45"/>
  <c r="H60" i="45"/>
  <c r="J60" i="45" s="1"/>
  <c r="BA158" i="27"/>
  <c r="BA164" i="27"/>
  <c r="BA153" i="27" s="1"/>
  <c r="BB41" i="22"/>
  <c r="AV94" i="3"/>
  <c r="V94" i="3"/>
  <c r="AV77" i="15"/>
  <c r="AY7" i="39"/>
  <c r="AW38" i="38"/>
  <c r="AW37" i="38"/>
  <c r="AW52" i="38" s="1"/>
  <c r="BH62" i="18"/>
  <c r="BI47" i="18"/>
  <c r="J80" i="3"/>
  <c r="BB39" i="22"/>
  <c r="AV92" i="3"/>
  <c r="V92" i="3"/>
  <c r="D62" i="46"/>
  <c r="E61" i="46"/>
  <c r="I61" i="46" s="1"/>
  <c r="BC28" i="22"/>
  <c r="BC46" i="22" s="1"/>
  <c r="BC82" i="22" s="1"/>
  <c r="AW81" i="3"/>
  <c r="W81" i="3"/>
  <c r="BC32" i="22"/>
  <c r="AW85" i="3"/>
  <c r="W85" i="3"/>
  <c r="BA14" i="39"/>
  <c r="BA32" i="39" s="1"/>
  <c r="BA50" i="39" s="1"/>
  <c r="BA86" i="39" s="1"/>
  <c r="AZ13" i="39"/>
  <c r="AZ31" i="39" s="1"/>
  <c r="AZ49" i="39" s="1"/>
  <c r="AZ85" i="39" s="1"/>
  <c r="E68" i="15"/>
  <c r="G68" i="15" s="1"/>
  <c r="AC93" i="15"/>
  <c r="AQ93" i="15" s="1"/>
  <c r="BB14" i="40"/>
  <c r="AI87" i="3"/>
  <c r="BB15" i="40"/>
  <c r="AI88" i="3"/>
  <c r="Z88" i="15" s="1"/>
  <c r="AN88" i="15" s="1"/>
  <c r="BC15" i="39" s="1"/>
  <c r="BC33" i="39" s="1"/>
  <c r="BC51" i="39" s="1"/>
  <c r="BB33" i="22"/>
  <c r="AV86" i="3"/>
  <c r="V86" i="3"/>
  <c r="BB29" i="22"/>
  <c r="BB47" i="22" s="1"/>
  <c r="BB83" i="22" s="1"/>
  <c r="AV82" i="3"/>
  <c r="V82" i="3"/>
  <c r="AZ22" i="40"/>
  <c r="AZ25" i="40"/>
  <c r="BF16" i="40"/>
  <c r="AM89" i="3"/>
  <c r="AD89" i="15" s="1"/>
  <c r="AR89" i="15" s="1"/>
  <c r="BG16" i="39" s="1"/>
  <c r="BG34" i="39" s="1"/>
  <c r="BG52" i="39" s="1"/>
  <c r="BG88" i="39" s="1"/>
  <c r="BG38" i="22"/>
  <c r="BA91" i="3"/>
  <c r="AA91" i="3"/>
  <c r="BC30" i="22"/>
  <c r="BC48" i="22" s="1"/>
  <c r="BC84" i="22" s="1"/>
  <c r="AW83" i="3"/>
  <c r="W83" i="3"/>
  <c r="G81" i="19"/>
  <c r="M59" i="45"/>
  <c r="L59" i="45"/>
  <c r="BA8" i="39"/>
  <c r="BA26" i="39" s="1"/>
  <c r="BA44" i="39" s="1"/>
  <c r="BB62" i="39" s="1"/>
  <c r="BA12" i="39"/>
  <c r="BA30" i="39" s="1"/>
  <c r="BA48" i="39" s="1"/>
  <c r="BA84" i="39" s="1"/>
  <c r="BN60" i="18"/>
  <c r="O93" i="3"/>
  <c r="BA21" i="40"/>
  <c r="AH94" i="3"/>
  <c r="Y94" i="15" s="1"/>
  <c r="AM94" i="15" s="1"/>
  <c r="BB21" i="39" s="1"/>
  <c r="BA7" i="40"/>
  <c r="U95" i="3"/>
  <c r="AH80" i="3"/>
  <c r="BA19" i="40"/>
  <c r="AH92" i="3"/>
  <c r="Y92" i="15" s="1"/>
  <c r="AM92" i="15" s="1"/>
  <c r="BB19" i="39" s="1"/>
  <c r="BB37" i="39" s="1"/>
  <c r="BB55" i="39" s="1"/>
  <c r="BB8" i="40"/>
  <c r="AI81" i="3"/>
  <c r="E60" i="30"/>
  <c r="I60" i="30" s="1"/>
  <c r="D61" i="30"/>
  <c r="H60" i="30"/>
  <c r="E60" i="31"/>
  <c r="I60" i="31" s="1"/>
  <c r="D61" i="31"/>
  <c r="H60" i="31"/>
  <c r="AY67" i="40"/>
  <c r="AY103" i="40" s="1"/>
  <c r="AY73" i="40"/>
  <c r="AY109" i="40" s="1"/>
  <c r="BB37" i="22"/>
  <c r="AV90" i="3"/>
  <c r="V90" i="3"/>
  <c r="E60" i="28"/>
  <c r="I60" i="28" s="1"/>
  <c r="D61" i="28"/>
  <c r="H60" i="28"/>
  <c r="BC34" i="22"/>
  <c r="AW87" i="3"/>
  <c r="W87" i="3"/>
  <c r="X94" i="15"/>
  <c r="AL94" i="15" s="1"/>
  <c r="BC35" i="22"/>
  <c r="AW88" i="3"/>
  <c r="W88" i="3"/>
  <c r="BB31" i="22"/>
  <c r="AV84" i="3"/>
  <c r="V84" i="3"/>
  <c r="BA13" i="40"/>
  <c r="AH86" i="3"/>
  <c r="Y86" i="15" s="1"/>
  <c r="AM86" i="15" s="1"/>
  <c r="BB13" i="39" s="1"/>
  <c r="BB31" i="39" s="1"/>
  <c r="BB49" i="39" s="1"/>
  <c r="BA26" i="40"/>
  <c r="BA134" i="40" s="1"/>
  <c r="BN56" i="18"/>
  <c r="O89" i="3"/>
  <c r="BH44" i="18"/>
  <c r="BI29" i="18"/>
  <c r="M80" i="15"/>
  <c r="AZ69" i="40"/>
  <c r="AZ105" i="40" s="1"/>
  <c r="BA15" i="39"/>
  <c r="BA33" i="39" s="1"/>
  <c r="BA51" i="39" s="1"/>
  <c r="BA87" i="39" s="1"/>
  <c r="AY40" i="40"/>
  <c r="A61" i="45"/>
  <c r="F62" i="45"/>
  <c r="AZ62" i="40"/>
  <c r="AZ80" i="40" s="1"/>
  <c r="AZ66" i="40"/>
  <c r="AZ102" i="40" s="1"/>
  <c r="BF20" i="40"/>
  <c r="AM93" i="3"/>
  <c r="AD93" i="15" s="1"/>
  <c r="AR93" i="15" s="1"/>
  <c r="BG20" i="39" s="1"/>
  <c r="BG38" i="39" s="1"/>
  <c r="BG56" i="39" s="1"/>
  <c r="G62" i="19"/>
  <c r="G85" i="19"/>
  <c r="G100" i="19" s="1"/>
  <c r="M74" i="11" s="1"/>
  <c r="M76" i="11" s="1"/>
  <c r="M77" i="11" s="1"/>
  <c r="G61" i="46"/>
  <c r="H61" i="46"/>
  <c r="F63" i="46"/>
  <c r="A62" i="46"/>
  <c r="BA36" i="37"/>
  <c r="AZ40" i="37"/>
  <c r="AO25" i="38"/>
  <c r="AP35" i="8" s="1"/>
  <c r="BB21" i="27"/>
  <c r="BA11" i="8" s="1"/>
  <c r="BA20" i="37"/>
  <c r="BB34" i="37" s="1"/>
  <c r="BB39" i="8" s="1"/>
  <c r="AZ22" i="37"/>
  <c r="AZ37" i="8" s="1"/>
  <c r="AZ36" i="8" s="1"/>
  <c r="BE183" i="37"/>
  <c r="BE186" i="37" s="1"/>
  <c r="G62" i="31"/>
  <c r="F63" i="31"/>
  <c r="G63" i="30"/>
  <c r="F64" i="30"/>
  <c r="BA112" i="27"/>
  <c r="AZ42" i="8" s="1"/>
  <c r="BB9" i="27"/>
  <c r="BA9" i="8" s="1"/>
  <c r="AR142" i="27"/>
  <c r="AR109" i="27" s="1"/>
  <c r="F66" i="32"/>
  <c r="G65" i="32"/>
  <c r="BA138" i="37"/>
  <c r="BA141" i="37" s="1"/>
  <c r="BE74" i="37"/>
  <c r="BE77" i="37" s="1"/>
  <c r="BB156" i="37"/>
  <c r="BB159" i="37" s="1"/>
  <c r="BD16" i="37"/>
  <c r="J79" i="5"/>
  <c r="BC10" i="37"/>
  <c r="I71" i="5"/>
  <c r="BC15" i="37"/>
  <c r="I78" i="5"/>
  <c r="BD7" i="37"/>
  <c r="J68" i="5"/>
  <c r="BB20" i="38"/>
  <c r="BC12" i="37"/>
  <c r="BD9" i="37"/>
  <c r="J70" i="5"/>
  <c r="BD11" i="37"/>
  <c r="J72" i="5"/>
  <c r="BC8" i="37"/>
  <c r="I69" i="5"/>
  <c r="BD14" i="37"/>
  <c r="J77" i="5"/>
  <c r="AS13" i="37"/>
  <c r="AS17" i="37" s="1"/>
  <c r="AR19" i="38" s="1"/>
  <c r="AR21" i="38"/>
  <c r="J65" i="5"/>
  <c r="AV121" i="27"/>
  <c r="AZ11" i="8"/>
  <c r="AZ9" i="8"/>
  <c r="BA8" i="27"/>
  <c r="BC221" i="37"/>
  <c r="BC220" i="37"/>
  <c r="BC218" i="37"/>
  <c r="BC217" i="37"/>
  <c r="BD216" i="37"/>
  <c r="BA79" i="8"/>
  <c r="BB78" i="8"/>
  <c r="BC121" i="37"/>
  <c r="BC120" i="37"/>
  <c r="BC118" i="37"/>
  <c r="BC117" i="37"/>
  <c r="BD116" i="37"/>
  <c r="BC135" i="37"/>
  <c r="BC142" i="37" s="1"/>
  <c r="BB139" i="37"/>
  <c r="BB140" i="37"/>
  <c r="BB137" i="37"/>
  <c r="BB136" i="37"/>
  <c r="AY167" i="14"/>
  <c r="AZ191" i="14" s="1"/>
  <c r="AZ215" i="14" s="1"/>
  <c r="AY239" i="14"/>
  <c r="AY165" i="14"/>
  <c r="AZ189" i="14" s="1"/>
  <c r="AZ213" i="14" s="1"/>
  <c r="AY237" i="14"/>
  <c r="AY163" i="14"/>
  <c r="AZ187" i="14" s="1"/>
  <c r="AZ211" i="14" s="1"/>
  <c r="AY235" i="14"/>
  <c r="AY161" i="14"/>
  <c r="AZ185" i="14" s="1"/>
  <c r="AZ209" i="14" s="1"/>
  <c r="AY233" i="14"/>
  <c r="AY159" i="14"/>
  <c r="AY231" i="14"/>
  <c r="AY86" i="14"/>
  <c r="AZ39" i="14"/>
  <c r="AZ87" i="14"/>
  <c r="AZ89" i="14"/>
  <c r="AZ91" i="14"/>
  <c r="AZ93" i="14"/>
  <c r="AZ95" i="14"/>
  <c r="BA49" i="14"/>
  <c r="BA96" i="14" s="1"/>
  <c r="BA48" i="14"/>
  <c r="BA95" i="14" s="1"/>
  <c r="BA47" i="14"/>
  <c r="BA94" i="14" s="1"/>
  <c r="BA46" i="14"/>
  <c r="BA93" i="14" s="1"/>
  <c r="BA45" i="14"/>
  <c r="BA92" i="14" s="1"/>
  <c r="BA44" i="14"/>
  <c r="BA91" i="14" s="1"/>
  <c r="BA43" i="14"/>
  <c r="BA90" i="14" s="1"/>
  <c r="BA42" i="14"/>
  <c r="BA89" i="14" s="1"/>
  <c r="BA41" i="14"/>
  <c r="BA88" i="14" s="1"/>
  <c r="BA40" i="14"/>
  <c r="BA38" i="14"/>
  <c r="BA85" i="14" s="1"/>
  <c r="BA37" i="14"/>
  <c r="BA84" i="14" s="1"/>
  <c r="BA36" i="14"/>
  <c r="BA83" i="14" s="1"/>
  <c r="BA35" i="14"/>
  <c r="BA82" i="14" s="1"/>
  <c r="BA34" i="14"/>
  <c r="BB31" i="14"/>
  <c r="AZ82" i="14"/>
  <c r="AZ84" i="14"/>
  <c r="AV137" i="27"/>
  <c r="AV129" i="27"/>
  <c r="AV130" i="27" s="1"/>
  <c r="AV139" i="27"/>
  <c r="BF112" i="37"/>
  <c r="BF111" i="37"/>
  <c r="BF109" i="37"/>
  <c r="BF108" i="37"/>
  <c r="BG107" i="37"/>
  <c r="BC194" i="37"/>
  <c r="BC193" i="37"/>
  <c r="BC191" i="37"/>
  <c r="BC190" i="37"/>
  <c r="BD189" i="37"/>
  <c r="BD130" i="37"/>
  <c r="BD129" i="37"/>
  <c r="BD127" i="37"/>
  <c r="BD126" i="37"/>
  <c r="BE125" i="37"/>
  <c r="BE176" i="37"/>
  <c r="BE175" i="37"/>
  <c r="BE173" i="37"/>
  <c r="BE172" i="37"/>
  <c r="BF171" i="37"/>
  <c r="BF178" i="37" s="1"/>
  <c r="AT143" i="27"/>
  <c r="AT142" i="27" s="1"/>
  <c r="AT109" i="27" s="1"/>
  <c r="AA79" i="17"/>
  <c r="N79" i="17"/>
  <c r="BA155" i="27"/>
  <c r="BB162" i="27"/>
  <c r="BB160" i="27"/>
  <c r="BB156" i="27"/>
  <c r="BB154" i="27"/>
  <c r="BB169" i="27"/>
  <c r="BB168" i="27"/>
  <c r="BB167" i="27"/>
  <c r="BB166" i="27"/>
  <c r="BB165" i="27"/>
  <c r="BB159" i="27"/>
  <c r="BB157" i="27"/>
  <c r="BA63" i="27"/>
  <c r="BA79" i="27"/>
  <c r="BA77" i="27"/>
  <c r="BA71" i="27"/>
  <c r="BA72" i="27" s="1"/>
  <c r="BB219" i="37"/>
  <c r="BB222" i="37" s="1"/>
  <c r="AZ45" i="8"/>
  <c r="AZ44" i="8"/>
  <c r="AZ48" i="8"/>
  <c r="BB119" i="37"/>
  <c r="BB122" i="37" s="1"/>
  <c r="BD101" i="37"/>
  <c r="BD104" i="37" s="1"/>
  <c r="BE103" i="37"/>
  <c r="BE99" i="37"/>
  <c r="BF98" i="37"/>
  <c r="BE100" i="37"/>
  <c r="BE102" i="37"/>
  <c r="F29" i="6"/>
  <c r="AY228" i="14"/>
  <c r="AY156" i="14"/>
  <c r="AZ180" i="14" s="1"/>
  <c r="AZ204" i="14" s="1"/>
  <c r="AY226" i="14"/>
  <c r="AY154" i="14"/>
  <c r="AZ178" i="14" s="1"/>
  <c r="AZ202" i="14" s="1"/>
  <c r="AZ88" i="14"/>
  <c r="AZ90" i="14"/>
  <c r="AZ92" i="14"/>
  <c r="AZ94" i="14"/>
  <c r="AZ96" i="14"/>
  <c r="AZ33" i="14"/>
  <c r="AZ81" i="14"/>
  <c r="AZ83" i="14"/>
  <c r="AZ85" i="14"/>
  <c r="BF76" i="37"/>
  <c r="BF75" i="37"/>
  <c r="BF73" i="37"/>
  <c r="BF72" i="37"/>
  <c r="BG71" i="37"/>
  <c r="BG78" i="37" s="1"/>
  <c r="BE110" i="37"/>
  <c r="BE113" i="37" s="1"/>
  <c r="BB192" i="37"/>
  <c r="BB195" i="37" s="1"/>
  <c r="BC128" i="37"/>
  <c r="BC131" i="37" s="1"/>
  <c r="BD174" i="37"/>
  <c r="BD177" i="37" s="1"/>
  <c r="AS142" i="27"/>
  <c r="AS109" i="27" s="1"/>
  <c r="AX224" i="14"/>
  <c r="AX223" i="14" s="1"/>
  <c r="AX244" i="14" s="1"/>
  <c r="AX79" i="14"/>
  <c r="AX100" i="14" s="1"/>
  <c r="M79" i="15"/>
  <c r="Z79" i="15"/>
  <c r="BC49" i="37"/>
  <c r="BC48" i="37"/>
  <c r="BC46" i="37"/>
  <c r="BC45" i="37"/>
  <c r="BD44" i="37"/>
  <c r="BD51" i="37" s="1"/>
  <c r="BB47" i="37"/>
  <c r="AQ43" i="38"/>
  <c r="AQ54" i="38" s="1"/>
  <c r="AO83" i="38"/>
  <c r="AO49" i="38"/>
  <c r="AP49" i="38"/>
  <c r="AP83" i="38"/>
  <c r="AU132" i="27"/>
  <c r="AU131" i="27" s="1"/>
  <c r="AU148" i="27"/>
  <c r="AU115" i="27" s="1"/>
  <c r="K60" i="5" s="1"/>
  <c r="K59" i="5" s="1"/>
  <c r="AU140" i="27"/>
  <c r="AZ12" i="8"/>
  <c r="AZ10" i="8"/>
  <c r="BB147" i="27"/>
  <c r="BB146" i="27"/>
  <c r="BB145" i="27"/>
  <c r="BB144" i="27"/>
  <c r="BB136" i="27"/>
  <c r="BB135" i="27"/>
  <c r="BB134" i="27"/>
  <c r="BB133" i="27"/>
  <c r="BB103" i="27"/>
  <c r="BB102" i="27"/>
  <c r="BB94" i="27"/>
  <c r="BB93" i="27"/>
  <c r="BB85" i="27"/>
  <c r="BB84" i="27"/>
  <c r="BB76" i="27"/>
  <c r="BB75" i="27"/>
  <c r="AP74" i="27" s="1"/>
  <c r="AP73" i="27" s="1"/>
  <c r="BB68" i="27"/>
  <c r="BB67" i="27"/>
  <c r="BB58" i="27" s="1"/>
  <c r="BB40" i="27" s="1"/>
  <c r="BA41" i="8" s="1"/>
  <c r="BB66" i="27"/>
  <c r="BB62" i="27"/>
  <c r="BB70" i="27"/>
  <c r="BB123" i="27"/>
  <c r="BC150" i="27"/>
  <c r="BC61" i="27"/>
  <c r="BC43" i="27"/>
  <c r="BC52" i="27" s="1"/>
  <c r="BC34" i="27"/>
  <c r="BC32" i="27"/>
  <c r="BC31" i="27"/>
  <c r="BC30" i="27"/>
  <c r="BC29" i="27"/>
  <c r="BC28" i="27"/>
  <c r="BC26" i="27"/>
  <c r="BC25" i="27"/>
  <c r="BC24" i="27"/>
  <c r="BC23" i="27"/>
  <c r="BC22" i="27"/>
  <c r="BC20" i="27"/>
  <c r="BC19" i="27"/>
  <c r="BC18" i="27"/>
  <c r="BC17" i="27"/>
  <c r="BC16" i="27"/>
  <c r="BC14" i="27"/>
  <c r="BC13" i="27"/>
  <c r="BC12" i="27"/>
  <c r="BC11" i="27"/>
  <c r="BC10" i="27"/>
  <c r="BD7" i="27"/>
  <c r="BB15" i="27"/>
  <c r="BA10" i="8" s="1"/>
  <c r="BB27" i="27"/>
  <c r="BA12" i="8" s="1"/>
  <c r="BE67" i="37"/>
  <c r="BE66" i="37"/>
  <c r="BE64" i="37"/>
  <c r="BE63" i="37"/>
  <c r="BF62" i="37"/>
  <c r="BF69" i="37" s="1"/>
  <c r="BC85" i="37"/>
  <c r="BC84" i="37"/>
  <c r="BC82" i="37"/>
  <c r="BC81" i="37"/>
  <c r="BD80" i="37"/>
  <c r="AY32" i="14"/>
  <c r="AY53" i="14" s="1"/>
  <c r="AY80" i="14"/>
  <c r="F9" i="6"/>
  <c r="F15" i="6" s="1"/>
  <c r="BC92" i="37"/>
  <c r="BC95" i="37" s="1"/>
  <c r="AW101" i="27"/>
  <c r="AW100" i="27" s="1"/>
  <c r="AW128" i="27"/>
  <c r="AW118" i="27"/>
  <c r="AW126" i="27"/>
  <c r="BA210" i="37"/>
  <c r="BA213" i="37" s="1"/>
  <c r="AX92" i="27"/>
  <c r="AX91" i="27" s="1"/>
  <c r="F38" i="52"/>
  <c r="AP25" i="38"/>
  <c r="AQ35" i="8" s="1"/>
  <c r="AR72" i="38"/>
  <c r="AR73" i="38" s="1"/>
  <c r="AR74" i="38" s="1"/>
  <c r="AS69" i="38"/>
  <c r="AS66" i="38"/>
  <c r="AS71" i="38" s="1"/>
  <c r="AT67" i="38"/>
  <c r="BB201" i="37"/>
  <c r="BB204" i="37" s="1"/>
  <c r="BF185" i="37"/>
  <c r="BF184" i="37"/>
  <c r="BF182" i="37"/>
  <c r="BF181" i="37"/>
  <c r="BG180" i="37"/>
  <c r="BG187" i="37" s="1"/>
  <c r="BC158" i="37"/>
  <c r="BC157" i="37"/>
  <c r="BC155" i="37"/>
  <c r="BC154" i="37"/>
  <c r="BD153" i="37"/>
  <c r="BD160" i="37" s="1"/>
  <c r="BC56" i="37"/>
  <c r="BC59" i="37" s="1"/>
  <c r="BE147" i="37"/>
  <c r="BE150" i="37" s="1"/>
  <c r="BA50" i="37"/>
  <c r="BC165" i="37"/>
  <c r="BC168" i="37" s="1"/>
  <c r="BD65" i="37"/>
  <c r="BD68" i="37" s="1"/>
  <c r="BB83" i="37"/>
  <c r="BB86" i="37" s="1"/>
  <c r="AY83" i="27"/>
  <c r="AY82" i="27" s="1"/>
  <c r="AY97" i="27"/>
  <c r="AY95" i="27"/>
  <c r="AY89" i="27"/>
  <c r="AY90" i="27" s="1"/>
  <c r="AY240" i="14"/>
  <c r="AY168" i="14"/>
  <c r="AZ192" i="14" s="1"/>
  <c r="AZ216" i="14" s="1"/>
  <c r="AY238" i="14"/>
  <c r="AY166" i="14"/>
  <c r="AZ190" i="14" s="1"/>
  <c r="AZ214" i="14" s="1"/>
  <c r="AY236" i="14"/>
  <c r="AY164" i="14"/>
  <c r="AZ188" i="14" s="1"/>
  <c r="AZ212" i="14" s="1"/>
  <c r="AY234" i="14"/>
  <c r="AY162" i="14"/>
  <c r="AZ186" i="14" s="1"/>
  <c r="AZ210" i="14" s="1"/>
  <c r="AY232" i="14"/>
  <c r="AY160" i="14"/>
  <c r="AZ184" i="14" s="1"/>
  <c r="AY157" i="14"/>
  <c r="AZ181" i="14" s="1"/>
  <c r="AZ205" i="14" s="1"/>
  <c r="AY229" i="14"/>
  <c r="AY155" i="14"/>
  <c r="AZ179" i="14" s="1"/>
  <c r="AZ203" i="14" s="1"/>
  <c r="AY227" i="14"/>
  <c r="AY153" i="14"/>
  <c r="AZ177" i="14" s="1"/>
  <c r="AY225" i="14"/>
  <c r="BD94" i="37"/>
  <c r="BD93" i="37"/>
  <c r="BD91" i="37"/>
  <c r="BD90" i="37"/>
  <c r="BE89" i="37"/>
  <c r="BC26" i="37"/>
  <c r="BD27" i="37"/>
  <c r="BB212" i="37"/>
  <c r="BB211" i="37"/>
  <c r="BB209" i="37"/>
  <c r="BB208" i="37"/>
  <c r="BC207" i="37"/>
  <c r="BC55" i="14"/>
  <c r="BC73" i="14"/>
  <c r="BC72" i="14"/>
  <c r="BC71" i="14"/>
  <c r="BC70" i="14"/>
  <c r="BC69" i="14"/>
  <c r="BC68" i="14"/>
  <c r="BC67" i="14"/>
  <c r="BC66" i="14"/>
  <c r="BC65" i="14"/>
  <c r="BC62" i="14"/>
  <c r="BC61" i="14"/>
  <c r="BC60" i="14"/>
  <c r="BC59" i="14"/>
  <c r="BC58" i="14"/>
  <c r="BC57" i="14"/>
  <c r="BD6" i="14"/>
  <c r="BA109" i="14"/>
  <c r="BA133" i="14" s="1"/>
  <c r="BA107" i="14"/>
  <c r="BA131" i="14" s="1"/>
  <c r="BA105" i="14"/>
  <c r="BA129" i="14" s="1"/>
  <c r="BB102" i="14"/>
  <c r="BA142" i="14"/>
  <c r="BA108" i="14"/>
  <c r="BA132" i="14" s="1"/>
  <c r="BA106" i="14"/>
  <c r="BA130" i="14" s="1"/>
  <c r="AX106" i="27"/>
  <c r="AX117" i="27" s="1"/>
  <c r="AX104" i="27"/>
  <c r="AX41" i="27" s="1"/>
  <c r="AX98" i="27"/>
  <c r="AX99" i="27" s="1"/>
  <c r="AZ86" i="27"/>
  <c r="AZ80" i="27"/>
  <c r="AZ81" i="27" s="1"/>
  <c r="AZ88" i="27"/>
  <c r="F69" i="9"/>
  <c r="F70" i="9" s="1"/>
  <c r="F60" i="9"/>
  <c r="F61" i="9" s="1"/>
  <c r="AY8" i="8"/>
  <c r="BC203" i="37"/>
  <c r="BC202" i="37"/>
  <c r="BC200" i="37"/>
  <c r="BC199" i="37"/>
  <c r="BD198" i="37"/>
  <c r="AY175" i="14"/>
  <c r="AY201" i="14"/>
  <c r="AY199" i="14" s="1"/>
  <c r="AY220" i="14" s="1"/>
  <c r="AZ42" i="38"/>
  <c r="AY41" i="38"/>
  <c r="BD58" i="37"/>
  <c r="BD57" i="37"/>
  <c r="BD55" i="37"/>
  <c r="BD54" i="37"/>
  <c r="BE53" i="37"/>
  <c r="BE60" i="37" s="1"/>
  <c r="AT108" i="27"/>
  <c r="BF149" i="37"/>
  <c r="BF148" i="37"/>
  <c r="BF146" i="37"/>
  <c r="BF145" i="37"/>
  <c r="BG144" i="37"/>
  <c r="BG151" i="37" s="1"/>
  <c r="BA21" i="37"/>
  <c r="BD167" i="37"/>
  <c r="BD166" i="37"/>
  <c r="BD164" i="37"/>
  <c r="BD163" i="37"/>
  <c r="BE162" i="37"/>
  <c r="BE169" i="37" s="1"/>
  <c r="AQ21" i="38"/>
  <c r="I65" i="5"/>
  <c r="AR13" i="37"/>
  <c r="AR17" i="37" s="1"/>
  <c r="AQ19" i="38" s="1"/>
  <c r="G59" i="35"/>
  <c r="H59" i="35"/>
  <c r="F61" i="35"/>
  <c r="A60" i="35"/>
  <c r="AY111" i="27"/>
  <c r="M57" i="35"/>
  <c r="AY125" i="27" s="1"/>
  <c r="AY114" i="27" s="1"/>
  <c r="AX32" i="8" s="1"/>
  <c r="AX30" i="8" s="1"/>
  <c r="L57" i="35"/>
  <c r="AY124" i="27" s="1"/>
  <c r="AY113" i="27" s="1"/>
  <c r="AW31" i="38" s="1"/>
  <c r="J58" i="35"/>
  <c r="AZ122" i="27"/>
  <c r="F78" i="6" l="1"/>
  <c r="AZ171" i="40"/>
  <c r="AZ189" i="40"/>
  <c r="AY14" i="8"/>
  <c r="AZ35" i="27"/>
  <c r="F76" i="6" s="1"/>
  <c r="BA53" i="27"/>
  <c r="AX94" i="40"/>
  <c r="AY81" i="40"/>
  <c r="AY99" i="40" s="1"/>
  <c r="AZ82" i="40"/>
  <c r="AZ100" i="40" s="1"/>
  <c r="M10" i="11"/>
  <c r="BA54" i="27"/>
  <c r="BA36" i="27" s="1"/>
  <c r="F60" i="29"/>
  <c r="G59" i="29"/>
  <c r="BA39" i="27"/>
  <c r="AO56" i="27"/>
  <c r="AO38" i="27" s="1"/>
  <c r="AO64" i="27"/>
  <c r="AO55" i="27" s="1"/>
  <c r="AO37" i="27" s="1"/>
  <c r="E42" i="9"/>
  <c r="E40" i="9" s="1"/>
  <c r="AN38" i="27"/>
  <c r="BB57" i="27"/>
  <c r="BB39" i="27" s="1"/>
  <c r="AP65" i="27"/>
  <c r="E36" i="9"/>
  <c r="E34" i="9" s="1"/>
  <c r="E33" i="9" s="1"/>
  <c r="AN37" i="27"/>
  <c r="BA152" i="40"/>
  <c r="BA170" i="40" s="1"/>
  <c r="BA188" i="40" s="1"/>
  <c r="BI65" i="18"/>
  <c r="BI80" i="18" s="1"/>
  <c r="G59" i="28"/>
  <c r="F60" i="28" s="1"/>
  <c r="AT110" i="27"/>
  <c r="BA40" i="37"/>
  <c r="AW115" i="39"/>
  <c r="AW130" i="39" s="1"/>
  <c r="AV34" i="8" s="1"/>
  <c r="L60" i="46"/>
  <c r="AY187" i="40"/>
  <c r="AY202" i="40" s="1"/>
  <c r="AY17" i="8" s="1"/>
  <c r="BC82" i="39"/>
  <c r="J60" i="29"/>
  <c r="BA80" i="39"/>
  <c r="BC62" i="39"/>
  <c r="BC98" i="39" s="1"/>
  <c r="BC116" i="39" s="1"/>
  <c r="BB98" i="39"/>
  <c r="BB116" i="39" s="1"/>
  <c r="AX97" i="39"/>
  <c r="AX112" i="39" s="1"/>
  <c r="AW33" i="8" s="1"/>
  <c r="AX76" i="39"/>
  <c r="BB24" i="22"/>
  <c r="BB45" i="22"/>
  <c r="BA60" i="22"/>
  <c r="BA81" i="22"/>
  <c r="BA96" i="22" s="1"/>
  <c r="AZ98" i="40"/>
  <c r="AY79" i="40"/>
  <c r="AX97" i="40"/>
  <c r="AX112" i="40" s="1"/>
  <c r="BF90" i="39"/>
  <c r="BC87" i="39"/>
  <c r="BB87" i="39"/>
  <c r="BB86" i="39"/>
  <c r="BC84" i="39"/>
  <c r="BB84" i="39"/>
  <c r="BB82" i="39"/>
  <c r="BB80" i="39"/>
  <c r="F19" i="7"/>
  <c r="F22" i="52"/>
  <c r="BA151" i="27"/>
  <c r="AY196" i="14"/>
  <c r="F14" i="7" s="1"/>
  <c r="M12" i="11" s="1"/>
  <c r="J60" i="28"/>
  <c r="AX43" i="39"/>
  <c r="BE72" i="40"/>
  <c r="BE108" i="40" s="1"/>
  <c r="AZ41" i="37"/>
  <c r="J60" i="30"/>
  <c r="AX46" i="38"/>
  <c r="BB112" i="14"/>
  <c r="BB136" i="14" s="1"/>
  <c r="BB114" i="14"/>
  <c r="BB138" i="14" s="1"/>
  <c r="BB115" i="14"/>
  <c r="BB139" i="14" s="1"/>
  <c r="BB116" i="14"/>
  <c r="BB140" i="14" s="1"/>
  <c r="BB117" i="14"/>
  <c r="BB141" i="14" s="1"/>
  <c r="BB113" i="14"/>
  <c r="BB137" i="14" s="1"/>
  <c r="BB118" i="14"/>
  <c r="BB142" i="14" s="1"/>
  <c r="BB119" i="14"/>
  <c r="BB143" i="14" s="1"/>
  <c r="BB120" i="14"/>
  <c r="BB144" i="14" s="1"/>
  <c r="J61" i="46"/>
  <c r="J60" i="32"/>
  <c r="J60" i="31"/>
  <c r="BE70" i="40"/>
  <c r="BE106" i="40" s="1"/>
  <c r="BA64" i="40"/>
  <c r="AZ40" i="40"/>
  <c r="AY37" i="38" s="1"/>
  <c r="AO88" i="38"/>
  <c r="AO91" i="38" s="1"/>
  <c r="AP86" i="38"/>
  <c r="AP88" i="38" s="1"/>
  <c r="AP94" i="38" s="1"/>
  <c r="BA152" i="27"/>
  <c r="BE74" i="40"/>
  <c r="BE110" i="40" s="1"/>
  <c r="BA62" i="40"/>
  <c r="BA80" i="40" s="1"/>
  <c r="AZ61" i="40"/>
  <c r="AZ133" i="40"/>
  <c r="P55" i="8"/>
  <c r="P57" i="8" s="1"/>
  <c r="AN94" i="38"/>
  <c r="F18" i="42"/>
  <c r="F19" i="42" s="1"/>
  <c r="F20" i="42" s="1"/>
  <c r="BB161" i="27"/>
  <c r="BF38" i="40"/>
  <c r="BF146" i="40" s="1"/>
  <c r="G61" i="45"/>
  <c r="H61" i="45"/>
  <c r="J61" i="45" s="1"/>
  <c r="AX37" i="38"/>
  <c r="AY46" i="38" s="1"/>
  <c r="AX38" i="38"/>
  <c r="AY76" i="40"/>
  <c r="BC9" i="22"/>
  <c r="M95" i="15"/>
  <c r="BO56" i="18"/>
  <c r="P89" i="3"/>
  <c r="BA31" i="40"/>
  <c r="BA139" i="40" s="1"/>
  <c r="BA21" i="39"/>
  <c r="BA39" i="39" s="1"/>
  <c r="BA57" i="39" s="1"/>
  <c r="BA93" i="39" s="1"/>
  <c r="BB17" i="40"/>
  <c r="AI90" i="3"/>
  <c r="E61" i="31"/>
  <c r="I61" i="31" s="1"/>
  <c r="D62" i="31"/>
  <c r="H61" i="31"/>
  <c r="E61" i="30"/>
  <c r="I61" i="30" s="1"/>
  <c r="D62" i="30"/>
  <c r="H61" i="30"/>
  <c r="Z81" i="15"/>
  <c r="AN81" i="15" s="1"/>
  <c r="AH95" i="3"/>
  <c r="Y80" i="15"/>
  <c r="BA22" i="40"/>
  <c r="BA25" i="40"/>
  <c r="BA133" i="40" s="1"/>
  <c r="BA151" i="40" s="1"/>
  <c r="BA39" i="40"/>
  <c r="BA147" i="40" s="1"/>
  <c r="BH40" i="22"/>
  <c r="BB93" i="3"/>
  <c r="AB93" i="3"/>
  <c r="BC10" i="40"/>
  <c r="AJ83" i="3"/>
  <c r="BF34" i="40"/>
  <c r="BF142" i="40" s="1"/>
  <c r="BB13" i="40"/>
  <c r="AI86" i="3"/>
  <c r="Z86" i="15" s="1"/>
  <c r="AN86" i="15" s="1"/>
  <c r="BC13" i="39" s="1"/>
  <c r="BC31" i="39" s="1"/>
  <c r="BC49" i="39" s="1"/>
  <c r="BB33" i="40"/>
  <c r="BB141" i="40" s="1"/>
  <c r="BB32" i="40"/>
  <c r="BB140" i="40" s="1"/>
  <c r="BF20" i="39"/>
  <c r="BF38" i="39" s="1"/>
  <c r="BF56" i="39" s="1"/>
  <c r="BF92" i="39" s="1"/>
  <c r="BC12" i="40"/>
  <c r="AJ85" i="3"/>
  <c r="BC27" i="22"/>
  <c r="J95" i="3"/>
  <c r="AW80" i="3"/>
  <c r="W80" i="3"/>
  <c r="AD91" i="15"/>
  <c r="AR91" i="15" s="1"/>
  <c r="E61" i="32"/>
  <c r="I61" i="32" s="1"/>
  <c r="D62" i="32"/>
  <c r="H61" i="32"/>
  <c r="BC31" i="22"/>
  <c r="AW84" i="3"/>
  <c r="W84" i="3"/>
  <c r="BD35" i="22"/>
  <c r="AX88" i="3"/>
  <c r="X88" i="3"/>
  <c r="AZ75" i="40"/>
  <c r="AZ111" i="40" s="1"/>
  <c r="BD34" i="22"/>
  <c r="AX87" i="3"/>
  <c r="X87" i="3"/>
  <c r="BJ57" i="18"/>
  <c r="K90" i="3"/>
  <c r="AZ63" i="40"/>
  <c r="BA9" i="39"/>
  <c r="BA27" i="39" s="1"/>
  <c r="BA45" i="39" s="1"/>
  <c r="BA81" i="39" s="1"/>
  <c r="AZ67" i="40"/>
  <c r="AZ103" i="40" s="1"/>
  <c r="BA13" i="39"/>
  <c r="BA31" i="39" s="1"/>
  <c r="BA49" i="39" s="1"/>
  <c r="BA85" i="39" s="1"/>
  <c r="BA68" i="40"/>
  <c r="BA104" i="40" s="1"/>
  <c r="BG20" i="40"/>
  <c r="AN93" i="3"/>
  <c r="AE93" i="15" s="1"/>
  <c r="AS93" i="15" s="1"/>
  <c r="BH20" i="39" s="1"/>
  <c r="BH38" i="39" s="1"/>
  <c r="BH56" i="39" s="1"/>
  <c r="AZ71" i="40"/>
  <c r="AZ107" i="40" s="1"/>
  <c r="BA17" i="39"/>
  <c r="BA35" i="39" s="1"/>
  <c r="BA53" i="39" s="1"/>
  <c r="BA89" i="39" s="1"/>
  <c r="AW77" i="15"/>
  <c r="E77" i="15" s="1"/>
  <c r="F11" i="7" s="1"/>
  <c r="AZ7" i="39"/>
  <c r="E62" i="15"/>
  <c r="G62" i="15" s="1"/>
  <c r="G77" i="15" s="1"/>
  <c r="BK50" i="18"/>
  <c r="BK68" i="18" s="1"/>
  <c r="L83" i="3"/>
  <c r="BH38" i="22"/>
  <c r="BB91" i="3"/>
  <c r="AB91" i="3"/>
  <c r="BA66" i="40"/>
  <c r="BA102" i="40" s="1"/>
  <c r="AZ73" i="40"/>
  <c r="AZ109" i="40" s="1"/>
  <c r="BA19" i="39"/>
  <c r="BA37" i="39" s="1"/>
  <c r="BA55" i="39" s="1"/>
  <c r="BA91" i="39" s="1"/>
  <c r="X95" i="15"/>
  <c r="AL80" i="15"/>
  <c r="BJ49" i="18"/>
  <c r="BJ67" i="18" s="1"/>
  <c r="K82" i="3"/>
  <c r="BJ53" i="18"/>
  <c r="K86" i="3"/>
  <c r="BA29" i="40"/>
  <c r="BA137" i="40" s="1"/>
  <c r="BA35" i="40"/>
  <c r="BA143" i="40" s="1"/>
  <c r="BD32" i="22"/>
  <c r="AX85" i="3"/>
  <c r="X85" i="3"/>
  <c r="BD28" i="22"/>
  <c r="BD46" i="22" s="1"/>
  <c r="BD82" i="22" s="1"/>
  <c r="AX81" i="3"/>
  <c r="X81" i="3"/>
  <c r="BJ59" i="18"/>
  <c r="K92" i="3"/>
  <c r="BB7" i="40"/>
  <c r="V95" i="3"/>
  <c r="AI80" i="3"/>
  <c r="AZ65" i="40"/>
  <c r="AZ101" i="40" s="1"/>
  <c r="BA11" i="39"/>
  <c r="BA29" i="39" s="1"/>
  <c r="BA47" i="39" s="1"/>
  <c r="BA83" i="39" s="1"/>
  <c r="BA69" i="40"/>
  <c r="BA105" i="40" s="1"/>
  <c r="BC41" i="22"/>
  <c r="AW94" i="3"/>
  <c r="W94" i="3"/>
  <c r="AS72" i="38"/>
  <c r="AS73" i="38" s="1"/>
  <c r="AS74" i="38" s="1"/>
  <c r="F63" i="45"/>
  <c r="A62" i="45"/>
  <c r="BI44" i="18"/>
  <c r="BJ29" i="18"/>
  <c r="N80" i="15"/>
  <c r="BH36" i="22"/>
  <c r="BB89" i="3"/>
  <c r="AB89" i="3"/>
  <c r="BB11" i="40"/>
  <c r="AI84" i="3"/>
  <c r="Z84" i="15" s="1"/>
  <c r="AN84" i="15" s="1"/>
  <c r="BC11" i="39" s="1"/>
  <c r="BC29" i="39" s="1"/>
  <c r="BC47" i="39" s="1"/>
  <c r="BC15" i="40"/>
  <c r="AJ88" i="3"/>
  <c r="AA88" i="15" s="1"/>
  <c r="AO88" i="15" s="1"/>
  <c r="BC14" i="40"/>
  <c r="AJ87" i="3"/>
  <c r="AA87" i="15" s="1"/>
  <c r="AO87" i="15" s="1"/>
  <c r="BD14" i="39" s="1"/>
  <c r="BD32" i="39" s="1"/>
  <c r="BD50" i="39" s="1"/>
  <c r="E61" i="28"/>
  <c r="I61" i="28" s="1"/>
  <c r="D62" i="28"/>
  <c r="H61" i="28"/>
  <c r="BB26" i="40"/>
  <c r="BB134" i="40" s="1"/>
  <c r="BA37" i="40"/>
  <c r="BA145" i="40" s="1"/>
  <c r="BB39" i="39"/>
  <c r="BB57" i="39" s="1"/>
  <c r="BB93" i="39" s="1"/>
  <c r="BO60" i="18"/>
  <c r="P93" i="3"/>
  <c r="BG18" i="40"/>
  <c r="AN91" i="3"/>
  <c r="AE91" i="15" s="1"/>
  <c r="AS91" i="15" s="1"/>
  <c r="BH18" i="39" s="1"/>
  <c r="BH36" i="39" s="1"/>
  <c r="BH54" i="39" s="1"/>
  <c r="BB9" i="40"/>
  <c r="AI82" i="3"/>
  <c r="Z87" i="15"/>
  <c r="AN87" i="15" s="1"/>
  <c r="BC8" i="40"/>
  <c r="AJ81" i="3"/>
  <c r="AA81" i="15" s="1"/>
  <c r="AO81" i="15" s="1"/>
  <c r="BD8" i="39" s="1"/>
  <c r="BD26" i="39" s="1"/>
  <c r="BD44" i="39" s="1"/>
  <c r="D63" i="46"/>
  <c r="E62" i="46"/>
  <c r="I62" i="46" s="1"/>
  <c r="BB19" i="40"/>
  <c r="AI92" i="3"/>
  <c r="Z92" i="15" s="1"/>
  <c r="AN92" i="15" s="1"/>
  <c r="BC19" i="39" s="1"/>
  <c r="BC37" i="39" s="1"/>
  <c r="BC55" i="39" s="1"/>
  <c r="BI62" i="18"/>
  <c r="BJ47" i="18"/>
  <c r="K80" i="3"/>
  <c r="AY25" i="39"/>
  <c r="AY40" i="39" s="1"/>
  <c r="AW33" i="38" s="1"/>
  <c r="AY22" i="39"/>
  <c r="BB21" i="40"/>
  <c r="AI94" i="3"/>
  <c r="M60" i="45"/>
  <c r="L60" i="45"/>
  <c r="BB28" i="40"/>
  <c r="BB136" i="40" s="1"/>
  <c r="BB154" i="40" s="1"/>
  <c r="BB172" i="40" s="1"/>
  <c r="BB190" i="40" s="1"/>
  <c r="BF36" i="40"/>
  <c r="BF144" i="40" s="1"/>
  <c r="BG16" i="40"/>
  <c r="AN89" i="3"/>
  <c r="AE89" i="15" s="1"/>
  <c r="AS89" i="15" s="1"/>
  <c r="BH16" i="39" s="1"/>
  <c r="BH34" i="39" s="1"/>
  <c r="BH52" i="39" s="1"/>
  <c r="BH88" i="39" s="1"/>
  <c r="BA27" i="40"/>
  <c r="BA135" i="40" s="1"/>
  <c r="BA153" i="40" s="1"/>
  <c r="BA171" i="40" s="1"/>
  <c r="BA189" i="40" s="1"/>
  <c r="BJ51" i="18"/>
  <c r="K84" i="3"/>
  <c r="D64" i="45"/>
  <c r="E63" i="45"/>
  <c r="I63" i="45" s="1"/>
  <c r="BK55" i="18"/>
  <c r="L88" i="3"/>
  <c r="D65" i="35"/>
  <c r="E64" i="35"/>
  <c r="I64" i="35" s="1"/>
  <c r="BK54" i="18"/>
  <c r="L87" i="3"/>
  <c r="BC37" i="22"/>
  <c r="AW90" i="3"/>
  <c r="W90" i="3"/>
  <c r="M100" i="19"/>
  <c r="S85" i="19"/>
  <c r="S100" i="19" s="1"/>
  <c r="BB30" i="40"/>
  <c r="BB138" i="40" s="1"/>
  <c r="E61" i="29"/>
  <c r="I61" i="29" s="1"/>
  <c r="D62" i="29"/>
  <c r="H61" i="29"/>
  <c r="BD30" i="22"/>
  <c r="BD48" i="22" s="1"/>
  <c r="BD84" i="22" s="1"/>
  <c r="AX83" i="3"/>
  <c r="X83" i="3"/>
  <c r="BO58" i="18"/>
  <c r="P91" i="3"/>
  <c r="BC29" i="22"/>
  <c r="BC47" i="22" s="1"/>
  <c r="BC83" i="22" s="1"/>
  <c r="AW82" i="3"/>
  <c r="W82" i="3"/>
  <c r="BC33" i="22"/>
  <c r="AW86" i="3"/>
  <c r="W86" i="3"/>
  <c r="AW58" i="39"/>
  <c r="AW79" i="39"/>
  <c r="AW94" i="39" s="1"/>
  <c r="BK52" i="18"/>
  <c r="L85" i="3"/>
  <c r="BK48" i="18"/>
  <c r="BK66" i="18" s="1"/>
  <c r="L81" i="3"/>
  <c r="BC39" i="22"/>
  <c r="AW92" i="3"/>
  <c r="W92" i="3"/>
  <c r="AV95" i="3"/>
  <c r="BB42" i="22"/>
  <c r="BJ61" i="18"/>
  <c r="K94" i="3"/>
  <c r="AZ25" i="37"/>
  <c r="H62" i="46"/>
  <c r="G62" i="46"/>
  <c r="F64" i="46"/>
  <c r="A63" i="46"/>
  <c r="BB23" i="37"/>
  <c r="BB31" i="37" s="1"/>
  <c r="BB36" i="37"/>
  <c r="L61" i="46"/>
  <c r="M61" i="46"/>
  <c r="BE174" i="37"/>
  <c r="BE177" i="37" s="1"/>
  <c r="BA39" i="37"/>
  <c r="G64" i="30"/>
  <c r="F65" i="30"/>
  <c r="BD165" i="37"/>
  <c r="BD168" i="37" s="1"/>
  <c r="BD56" i="37"/>
  <c r="BD59" i="37" s="1"/>
  <c r="F67" i="32"/>
  <c r="G66" i="32"/>
  <c r="BC192" i="37"/>
  <c r="BC195" i="37" s="1"/>
  <c r="BC219" i="37"/>
  <c r="BC222" i="37" s="1"/>
  <c r="G63" i="31"/>
  <c r="F64" i="31"/>
  <c r="BC156" i="37"/>
  <c r="BC159" i="37" s="1"/>
  <c r="BE65" i="37"/>
  <c r="BE68" i="37" s="1"/>
  <c r="BF147" i="37"/>
  <c r="BF150" i="37" s="1"/>
  <c r="BA22" i="37"/>
  <c r="BA37" i="8" s="1"/>
  <c r="BA36" i="8" s="1"/>
  <c r="AZ8" i="8"/>
  <c r="BB20" i="37"/>
  <c r="BC34" i="37" s="1"/>
  <c r="BC39" i="8" s="1"/>
  <c r="BB24" i="37"/>
  <c r="BC35" i="37" s="1"/>
  <c r="BC40" i="8" s="1"/>
  <c r="BB210" i="37"/>
  <c r="BB213" i="37" s="1"/>
  <c r="BE11" i="37"/>
  <c r="K72" i="5"/>
  <c r="BE9" i="37"/>
  <c r="K70" i="5"/>
  <c r="BC20" i="38"/>
  <c r="BD12" i="37"/>
  <c r="BE16" i="37"/>
  <c r="K79" i="5"/>
  <c r="BE14" i="37"/>
  <c r="K77" i="5"/>
  <c r="BD8" i="37"/>
  <c r="J69" i="5"/>
  <c r="BE7" i="37"/>
  <c r="K68" i="5"/>
  <c r="BD15" i="37"/>
  <c r="J78" i="5"/>
  <c r="BD10" i="37"/>
  <c r="J71" i="5"/>
  <c r="K65" i="5"/>
  <c r="AS21" i="38"/>
  <c r="AT13" i="37"/>
  <c r="AT17" i="37" s="1"/>
  <c r="AS19" i="38" s="1"/>
  <c r="BF162" i="37"/>
  <c r="BF169" i="37" s="1"/>
  <c r="BE166" i="37"/>
  <c r="BE164" i="37"/>
  <c r="BE167" i="37"/>
  <c r="BE163" i="37"/>
  <c r="BH144" i="37"/>
  <c r="BH151" i="37" s="1"/>
  <c r="BG149" i="37"/>
  <c r="BG145" i="37"/>
  <c r="BG148" i="37"/>
  <c r="BG146" i="37"/>
  <c r="BF53" i="37"/>
  <c r="BF60" i="37" s="1"/>
  <c r="BE58" i="37"/>
  <c r="BE57" i="37"/>
  <c r="BE55" i="37"/>
  <c r="BE54" i="37"/>
  <c r="AZ41" i="38"/>
  <c r="BA42" i="38"/>
  <c r="AZ83" i="27"/>
  <c r="AZ82" i="27" s="1"/>
  <c r="AX101" i="27"/>
  <c r="AX100" i="27" s="1"/>
  <c r="AX126" i="27"/>
  <c r="AX128" i="27"/>
  <c r="AX118" i="27"/>
  <c r="AX119" i="27" s="1"/>
  <c r="BD207" i="37"/>
  <c r="BC212" i="37"/>
  <c r="BC211" i="37"/>
  <c r="BC209" i="37"/>
  <c r="BC208" i="37"/>
  <c r="AZ182" i="14"/>
  <c r="AZ208" i="14"/>
  <c r="AZ206" i="14" s="1"/>
  <c r="AY92" i="27"/>
  <c r="AY91" i="27" s="1"/>
  <c r="AY106" i="27"/>
  <c r="AY117" i="27" s="1"/>
  <c r="AY104" i="27"/>
  <c r="AY41" i="27" s="1"/>
  <c r="AY98" i="27"/>
  <c r="AY99" i="27" s="1"/>
  <c r="BE153" i="37"/>
  <c r="BE160" i="37" s="1"/>
  <c r="BD158" i="37"/>
  <c r="BD154" i="37"/>
  <c r="BD157" i="37"/>
  <c r="BD155" i="37"/>
  <c r="AY224" i="14"/>
  <c r="AY223" i="14" s="1"/>
  <c r="AY79" i="14"/>
  <c r="AY100" i="14" s="1"/>
  <c r="BG62" i="37"/>
  <c r="BG69" i="37" s="1"/>
  <c r="BF67" i="37"/>
  <c r="BF66" i="37"/>
  <c r="BF64" i="37"/>
  <c r="BF63" i="37"/>
  <c r="BD150" i="27"/>
  <c r="BD43" i="27"/>
  <c r="BD52" i="27" s="1"/>
  <c r="BD34" i="27"/>
  <c r="BD32" i="27"/>
  <c r="BD31" i="27"/>
  <c r="BD30" i="27"/>
  <c r="BD29" i="27"/>
  <c r="BD28" i="27"/>
  <c r="BD26" i="27"/>
  <c r="BD25" i="27"/>
  <c r="BD24" i="27"/>
  <c r="BD23" i="27"/>
  <c r="BD22" i="27"/>
  <c r="BD20" i="27"/>
  <c r="BD19" i="27"/>
  <c r="BD18" i="27"/>
  <c r="BD17" i="27"/>
  <c r="BD16" i="27"/>
  <c r="BD14" i="27"/>
  <c r="BD13" i="27"/>
  <c r="BD12" i="27"/>
  <c r="BD11" i="27"/>
  <c r="BD10" i="27"/>
  <c r="BE7" i="27"/>
  <c r="BD61" i="27"/>
  <c r="BC15" i="27"/>
  <c r="BC27" i="27"/>
  <c r="BB12" i="8" s="1"/>
  <c r="BC169" i="27"/>
  <c r="BC168" i="27"/>
  <c r="BC167" i="27"/>
  <c r="BC166" i="27"/>
  <c r="BC165" i="27"/>
  <c r="BC159" i="27"/>
  <c r="BC157" i="27"/>
  <c r="BC162" i="27"/>
  <c r="BC160" i="27"/>
  <c r="BC156" i="27"/>
  <c r="BC154" i="27"/>
  <c r="BB77" i="27"/>
  <c r="BB71" i="27"/>
  <c r="BB72" i="27" s="1"/>
  <c r="BB79" i="27"/>
  <c r="AU141" i="27"/>
  <c r="AU107" i="27"/>
  <c r="AQ62" i="38"/>
  <c r="AQ59" i="38"/>
  <c r="AQ68" i="38"/>
  <c r="AQ70" i="38" s="1"/>
  <c r="AQ80" i="38"/>
  <c r="AQ77" i="38"/>
  <c r="AR19" i="8" s="1"/>
  <c r="AR21" i="8" s="1"/>
  <c r="BB21" i="37"/>
  <c r="BD49" i="37"/>
  <c r="BD48" i="37"/>
  <c r="BD46" i="37"/>
  <c r="BD45" i="37"/>
  <c r="BE44" i="37"/>
  <c r="BE51" i="37" s="1"/>
  <c r="BC47" i="37"/>
  <c r="AA79" i="15"/>
  <c r="N79" i="15"/>
  <c r="AZ229" i="14"/>
  <c r="AZ157" i="14"/>
  <c r="BA181" i="14" s="1"/>
  <c r="BA205" i="14" s="1"/>
  <c r="AZ227" i="14"/>
  <c r="AZ155" i="14"/>
  <c r="BA179" i="14" s="1"/>
  <c r="BA203" i="14" s="1"/>
  <c r="AZ225" i="14"/>
  <c r="AZ153" i="14"/>
  <c r="BA177" i="14" s="1"/>
  <c r="BG98" i="37"/>
  <c r="BF103" i="37"/>
  <c r="BF99" i="37"/>
  <c r="BF102" i="37"/>
  <c r="BF100" i="37"/>
  <c r="BA8" i="8"/>
  <c r="BB155" i="27"/>
  <c r="O79" i="17"/>
  <c r="AB79" i="17"/>
  <c r="BG171" i="37"/>
  <c r="BG178" i="37" s="1"/>
  <c r="BF176" i="37"/>
  <c r="BF172" i="37"/>
  <c r="BF175" i="37"/>
  <c r="BF173" i="37"/>
  <c r="BE189" i="37"/>
  <c r="BD194" i="37"/>
  <c r="BD190" i="37"/>
  <c r="BD193" i="37"/>
  <c r="BD191" i="37"/>
  <c r="AV148" i="27"/>
  <c r="AV115" i="27" s="1"/>
  <c r="L60" i="5" s="1"/>
  <c r="L59" i="5" s="1"/>
  <c r="AV140" i="27"/>
  <c r="BA33" i="14"/>
  <c r="BA81" i="14"/>
  <c r="BA155" i="14"/>
  <c r="BB179" i="14" s="1"/>
  <c r="BA157" i="14"/>
  <c r="BB181" i="14" s="1"/>
  <c r="BA160" i="14"/>
  <c r="BB184" i="14" s="1"/>
  <c r="BA162" i="14"/>
  <c r="BB186" i="14" s="1"/>
  <c r="BA164" i="14"/>
  <c r="BB188" i="14" s="1"/>
  <c r="BA166" i="14"/>
  <c r="BB190" i="14" s="1"/>
  <c r="BA168" i="14"/>
  <c r="BB192" i="14" s="1"/>
  <c r="AY158" i="14"/>
  <c r="BC140" i="37"/>
  <c r="BC139" i="37"/>
  <c r="BC137" i="37"/>
  <c r="BC136" i="37"/>
  <c r="BD135" i="37"/>
  <c r="BD142" i="37" s="1"/>
  <c r="BC78" i="8"/>
  <c r="BB79" i="8"/>
  <c r="BE216" i="37"/>
  <c r="BD221" i="37"/>
  <c r="BD220" i="37"/>
  <c r="BD218" i="37"/>
  <c r="BD217" i="37"/>
  <c r="AQ22" i="38"/>
  <c r="AQ24" i="38" s="1"/>
  <c r="AQ32" i="38" s="1"/>
  <c r="AQ34" i="38" s="1"/>
  <c r="BE198" i="37"/>
  <c r="BD203" i="37"/>
  <c r="BD202" i="37"/>
  <c r="BD200" i="37"/>
  <c r="BD199" i="37"/>
  <c r="BC201" i="37"/>
  <c r="BC204" i="37" s="1"/>
  <c r="AZ95" i="27"/>
  <c r="AZ89" i="27"/>
  <c r="AZ90" i="27" s="1"/>
  <c r="AZ97" i="27"/>
  <c r="BB108" i="14"/>
  <c r="BB132" i="14" s="1"/>
  <c r="BB106" i="14"/>
  <c r="BB130" i="14" s="1"/>
  <c r="BB109" i="14"/>
  <c r="BB133" i="14" s="1"/>
  <c r="BB107" i="14"/>
  <c r="BB131" i="14" s="1"/>
  <c r="BB105" i="14"/>
  <c r="BB129" i="14" s="1"/>
  <c r="BC102" i="14"/>
  <c r="BD73" i="14"/>
  <c r="BD72" i="14"/>
  <c r="BD71" i="14"/>
  <c r="BD70" i="14"/>
  <c r="BD69" i="14"/>
  <c r="BD68" i="14"/>
  <c r="BD67" i="14"/>
  <c r="BD66" i="14"/>
  <c r="BD65" i="14"/>
  <c r="BD62" i="14"/>
  <c r="BD61" i="14"/>
  <c r="BD60" i="14"/>
  <c r="BD59" i="14"/>
  <c r="BD58" i="14"/>
  <c r="BD57" i="14"/>
  <c r="BB104" i="14" s="1"/>
  <c r="BE6" i="14"/>
  <c r="BD55" i="14"/>
  <c r="BE27" i="37"/>
  <c r="BD26" i="37"/>
  <c r="BF89" i="37"/>
  <c r="BE94" i="37"/>
  <c r="BE93" i="37"/>
  <c r="BE91" i="37"/>
  <c r="BE90" i="37"/>
  <c r="BD92" i="37"/>
  <c r="BD95" i="37" s="1"/>
  <c r="AZ175" i="14"/>
  <c r="AZ201" i="14"/>
  <c r="AZ199" i="14" s="1"/>
  <c r="BH180" i="37"/>
  <c r="BH187" i="37" s="1"/>
  <c r="BG185" i="37"/>
  <c r="BG181" i="37"/>
  <c r="BG184" i="37"/>
  <c r="BG182" i="37"/>
  <c r="BF183" i="37"/>
  <c r="BF186" i="37" s="1"/>
  <c r="AU67" i="38"/>
  <c r="AT66" i="38"/>
  <c r="AT71" i="38" s="1"/>
  <c r="AT69" i="38"/>
  <c r="AW139" i="27"/>
  <c r="AW137" i="27"/>
  <c r="AW129" i="27"/>
  <c r="AW130" i="27" s="1"/>
  <c r="F47" i="6"/>
  <c r="F29" i="52"/>
  <c r="BE80" i="37"/>
  <c r="BD85" i="37"/>
  <c r="BD84" i="37"/>
  <c r="BD82" i="37"/>
  <c r="BD81" i="37"/>
  <c r="BC83" i="37"/>
  <c r="BC86" i="37" s="1"/>
  <c r="BC9" i="27"/>
  <c r="BC21" i="27"/>
  <c r="BC70" i="27"/>
  <c r="BC147" i="27"/>
  <c r="BC146" i="27"/>
  <c r="BC145" i="27"/>
  <c r="BC144" i="27"/>
  <c r="BC136" i="27"/>
  <c r="BC135" i="27"/>
  <c r="BC134" i="27"/>
  <c r="BC133" i="27"/>
  <c r="BC103" i="27"/>
  <c r="BC102" i="27"/>
  <c r="BC94" i="27"/>
  <c r="BC93" i="27"/>
  <c r="BC85" i="27"/>
  <c r="BC84" i="27"/>
  <c r="BC76" i="27"/>
  <c r="BC75" i="27"/>
  <c r="AQ74" i="27" s="1"/>
  <c r="AQ73" i="27" s="1"/>
  <c r="BC68" i="27"/>
  <c r="BC67" i="27"/>
  <c r="BC66" i="27"/>
  <c r="BC62" i="27"/>
  <c r="BC123" i="27"/>
  <c r="BB112" i="27"/>
  <c r="BB63" i="27"/>
  <c r="BB50" i="37"/>
  <c r="AW119" i="27"/>
  <c r="BH71" i="37"/>
  <c r="BH78" i="37" s="1"/>
  <c r="BG76" i="37"/>
  <c r="BG75" i="37"/>
  <c r="BG73" i="37"/>
  <c r="BG72" i="37"/>
  <c r="BF74" i="37"/>
  <c r="BF77" i="37" s="1"/>
  <c r="AZ32" i="14"/>
  <c r="AZ53" i="14" s="1"/>
  <c r="AZ80" i="14"/>
  <c r="AZ168" i="14"/>
  <c r="BA192" i="14" s="1"/>
  <c r="BA216" i="14" s="1"/>
  <c r="AZ240" i="14"/>
  <c r="AZ166" i="14"/>
  <c r="BA190" i="14" s="1"/>
  <c r="BA214" i="14" s="1"/>
  <c r="AZ238" i="14"/>
  <c r="AZ164" i="14"/>
  <c r="BA188" i="14" s="1"/>
  <c r="BA212" i="14" s="1"/>
  <c r="AZ236" i="14"/>
  <c r="AZ162" i="14"/>
  <c r="BA186" i="14" s="1"/>
  <c r="BA210" i="14" s="1"/>
  <c r="AZ234" i="14"/>
  <c r="AZ160" i="14"/>
  <c r="BA184" i="14" s="1"/>
  <c r="AZ232" i="14"/>
  <c r="BE101" i="37"/>
  <c r="BE104" i="37" s="1"/>
  <c r="BA88" i="27"/>
  <c r="BA86" i="27"/>
  <c r="BA80" i="27"/>
  <c r="BA81" i="27" s="1"/>
  <c r="BB8" i="27"/>
  <c r="BB158" i="27"/>
  <c r="BB164" i="27"/>
  <c r="BB153" i="27" s="1"/>
  <c r="AZ15" i="8"/>
  <c r="AY13" i="8"/>
  <c r="F39" i="52"/>
  <c r="F37" i="52" s="1"/>
  <c r="BF125" i="37"/>
  <c r="BE130" i="37"/>
  <c r="BE129" i="37"/>
  <c r="BE127" i="37"/>
  <c r="BE126" i="37"/>
  <c r="BD128" i="37"/>
  <c r="BD131" i="37" s="1"/>
  <c r="BH107" i="37"/>
  <c r="BG112" i="37"/>
  <c r="BG111" i="37"/>
  <c r="BG109" i="37"/>
  <c r="BG108" i="37"/>
  <c r="BF110" i="37"/>
  <c r="BF113" i="37" s="1"/>
  <c r="AV132" i="27"/>
  <c r="AV131" i="27" s="1"/>
  <c r="AZ156" i="14"/>
  <c r="BA180" i="14" s="1"/>
  <c r="BA204" i="14" s="1"/>
  <c r="AZ228" i="14"/>
  <c r="AZ154" i="14"/>
  <c r="BA178" i="14" s="1"/>
  <c r="BA202" i="14" s="1"/>
  <c r="AZ226" i="14"/>
  <c r="BB38" i="14"/>
  <c r="BB85" i="14" s="1"/>
  <c r="BB37" i="14"/>
  <c r="BB36" i="14"/>
  <c r="BB83" i="14" s="1"/>
  <c r="BB35" i="14"/>
  <c r="BB34" i="14"/>
  <c r="BC31" i="14"/>
  <c r="BB49" i="14"/>
  <c r="BB48" i="14"/>
  <c r="BB47" i="14"/>
  <c r="BB46" i="14"/>
  <c r="BB45" i="14"/>
  <c r="BB44" i="14"/>
  <c r="BB43" i="14"/>
  <c r="BB42" i="14"/>
  <c r="BB41" i="14"/>
  <c r="BB40" i="14"/>
  <c r="BA154" i="14"/>
  <c r="BB178" i="14" s="1"/>
  <c r="BA156" i="14"/>
  <c r="BB180" i="14" s="1"/>
  <c r="BA39" i="14"/>
  <c r="BA87" i="14"/>
  <c r="BA161" i="14"/>
  <c r="BB185" i="14" s="1"/>
  <c r="BA163" i="14"/>
  <c r="BB187" i="14" s="1"/>
  <c r="BA165" i="14"/>
  <c r="BB189" i="14" s="1"/>
  <c r="BA167" i="14"/>
  <c r="BB191" i="14" s="1"/>
  <c r="AZ239" i="14"/>
  <c r="AZ167" i="14"/>
  <c r="BA191" i="14" s="1"/>
  <c r="BA215" i="14" s="1"/>
  <c r="AZ237" i="14"/>
  <c r="AZ165" i="14"/>
  <c r="BA189" i="14" s="1"/>
  <c r="BA213" i="14" s="1"/>
  <c r="AZ235" i="14"/>
  <c r="AZ163" i="14"/>
  <c r="BA187" i="14" s="1"/>
  <c r="BA211" i="14" s="1"/>
  <c r="AZ233" i="14"/>
  <c r="AZ161" i="14"/>
  <c r="BA185" i="14" s="1"/>
  <c r="BA209" i="14" s="1"/>
  <c r="AZ231" i="14"/>
  <c r="AZ159" i="14"/>
  <c r="AZ86" i="14"/>
  <c r="AY230" i="14"/>
  <c r="F10" i="9" s="1"/>
  <c r="BB138" i="37"/>
  <c r="BB141" i="37" s="1"/>
  <c r="BE116" i="37"/>
  <c r="BD121" i="37"/>
  <c r="BD120" i="37"/>
  <c r="BD118" i="37"/>
  <c r="BD117" i="37"/>
  <c r="BC119" i="37"/>
  <c r="BC122" i="37" s="1"/>
  <c r="BA45" i="8"/>
  <c r="BA44" i="8"/>
  <c r="BA48" i="8"/>
  <c r="AV120" i="27"/>
  <c r="AR22" i="38"/>
  <c r="AR24" i="38" s="1"/>
  <c r="AR32" i="38" s="1"/>
  <c r="AR34" i="38" s="1"/>
  <c r="AZ111" i="27"/>
  <c r="F42" i="52" s="1"/>
  <c r="F41" i="52" s="1"/>
  <c r="F40" i="52" s="1"/>
  <c r="G60" i="35"/>
  <c r="H60" i="35"/>
  <c r="J59" i="35"/>
  <c r="BA122" i="27"/>
  <c r="M58" i="35"/>
  <c r="AZ125" i="27" s="1"/>
  <c r="AZ114" i="27" s="1"/>
  <c r="AY32" i="8" s="1"/>
  <c r="AY30" i="8" s="1"/>
  <c r="L58" i="35"/>
  <c r="AZ124" i="27" s="1"/>
  <c r="AZ113" i="27" s="1"/>
  <c r="F62" i="35"/>
  <c r="A61" i="35"/>
  <c r="BJ65" i="18" l="1"/>
  <c r="AZ14" i="8"/>
  <c r="BA35" i="27"/>
  <c r="BB53" i="27"/>
  <c r="AY94" i="40"/>
  <c r="AZ81" i="40"/>
  <c r="AZ99" i="40" s="1"/>
  <c r="BA82" i="40"/>
  <c r="BA100" i="40" s="1"/>
  <c r="BC58" i="27"/>
  <c r="BC40" i="27" s="1"/>
  <c r="BB41" i="8" s="1"/>
  <c r="BB54" i="27"/>
  <c r="BB36" i="27" s="1"/>
  <c r="G60" i="29"/>
  <c r="F61" i="29"/>
  <c r="BC85" i="39"/>
  <c r="BJ80" i="18"/>
  <c r="AP64" i="27"/>
  <c r="AP55" i="27" s="1"/>
  <c r="AP37" i="27" s="1"/>
  <c r="AP56" i="27"/>
  <c r="AP38" i="27" s="1"/>
  <c r="BA31" i="8"/>
  <c r="BC57" i="27"/>
  <c r="BB31" i="8" s="1"/>
  <c r="AQ65" i="27"/>
  <c r="BB152" i="40"/>
  <c r="BB170" i="40" s="1"/>
  <c r="BB188" i="40" s="1"/>
  <c r="G60" i="28"/>
  <c r="F61" i="28" s="1"/>
  <c r="BA41" i="37"/>
  <c r="BH92" i="39"/>
  <c r="J61" i="28"/>
  <c r="AX115" i="39"/>
  <c r="AX130" i="39" s="1"/>
  <c r="AW34" i="8" s="1"/>
  <c r="BC45" i="22"/>
  <c r="BC81" i="22" s="1"/>
  <c r="BC96" i="22" s="1"/>
  <c r="AZ148" i="40"/>
  <c r="AZ151" i="40"/>
  <c r="BA169" i="40"/>
  <c r="BA184" i="40" s="1"/>
  <c r="BA16" i="8" s="1"/>
  <c r="BA166" i="40"/>
  <c r="AX79" i="39"/>
  <c r="AX94" i="39" s="1"/>
  <c r="AY61" i="39"/>
  <c r="BB60" i="22"/>
  <c r="BB81" i="22"/>
  <c r="BB96" i="22" s="1"/>
  <c r="BA98" i="40"/>
  <c r="AZ79" i="40"/>
  <c r="AY97" i="40"/>
  <c r="AY112" i="40" s="1"/>
  <c r="F16" i="9" s="1"/>
  <c r="BG92" i="39"/>
  <c r="BC91" i="39"/>
  <c r="BB91" i="39"/>
  <c r="BB89" i="39"/>
  <c r="BB85" i="39"/>
  <c r="BC83" i="39"/>
  <c r="BB83" i="39"/>
  <c r="BB81" i="39"/>
  <c r="F10" i="52"/>
  <c r="F9" i="52" s="1"/>
  <c r="BA229" i="14"/>
  <c r="BB203" i="14"/>
  <c r="AX58" i="39"/>
  <c r="BB40" i="37"/>
  <c r="J61" i="29"/>
  <c r="BA75" i="40"/>
  <c r="BA111" i="40" s="1"/>
  <c r="J61" i="30"/>
  <c r="BC112" i="14"/>
  <c r="BC136" i="14" s="1"/>
  <c r="BC113" i="14"/>
  <c r="BC137" i="14" s="1"/>
  <c r="BC114" i="14"/>
  <c r="BC138" i="14" s="1"/>
  <c r="BC118" i="14"/>
  <c r="BC142" i="14" s="1"/>
  <c r="BC116" i="14"/>
  <c r="BC140" i="14" s="1"/>
  <c r="BC119" i="14"/>
  <c r="BC143" i="14" s="1"/>
  <c r="BC120" i="14"/>
  <c r="BC144" i="14" s="1"/>
  <c r="BC115" i="14"/>
  <c r="BC139" i="14" s="1"/>
  <c r="BC117" i="14"/>
  <c r="BC141" i="14" s="1"/>
  <c r="BA226" i="14"/>
  <c r="J62" i="46"/>
  <c r="J61" i="31"/>
  <c r="J61" i="32"/>
  <c r="AY38" i="38"/>
  <c r="BB68" i="40"/>
  <c r="BB104" i="40" s="1"/>
  <c r="AO94" i="38"/>
  <c r="BA63" i="40"/>
  <c r="AY43" i="39"/>
  <c r="AR43" i="38"/>
  <c r="AR54" i="38" s="1"/>
  <c r="AR59" i="38" s="1"/>
  <c r="AS43" i="38"/>
  <c r="AS54" i="38" s="1"/>
  <c r="BC23" i="37"/>
  <c r="BD28" i="37" s="1"/>
  <c r="BD38" i="8" s="1"/>
  <c r="BC28" i="37"/>
  <c r="BC38" i="8" s="1"/>
  <c r="AP91" i="38"/>
  <c r="BF74" i="40"/>
  <c r="BF110" i="40" s="1"/>
  <c r="BB69" i="40"/>
  <c r="BB105" i="40" s="1"/>
  <c r="BA148" i="40"/>
  <c r="BA61" i="40"/>
  <c r="AY52" i="38"/>
  <c r="E22" i="7"/>
  <c r="E23" i="7" s="1"/>
  <c r="E31" i="9" s="1"/>
  <c r="F21" i="42"/>
  <c r="C57" i="52"/>
  <c r="C58" i="52"/>
  <c r="C18" i="9"/>
  <c r="Q55" i="8"/>
  <c r="Q57" i="8" s="1"/>
  <c r="BG74" i="37"/>
  <c r="BG77" i="37" s="1"/>
  <c r="BD41" i="22"/>
  <c r="AX94" i="3"/>
  <c r="X94" i="3"/>
  <c r="BE28" i="22"/>
  <c r="BE46" i="22" s="1"/>
  <c r="BE82" i="22" s="1"/>
  <c r="AY81" i="3"/>
  <c r="Y81" i="3"/>
  <c r="BE32" i="22"/>
  <c r="AY85" i="3"/>
  <c r="Y85" i="3"/>
  <c r="BC9" i="40"/>
  <c r="AJ82" i="3"/>
  <c r="AA82" i="15" s="1"/>
  <c r="AO82" i="15" s="1"/>
  <c r="BD9" i="39" s="1"/>
  <c r="BD27" i="39" s="1"/>
  <c r="BD45" i="39" s="1"/>
  <c r="BI38" i="22"/>
  <c r="BC91" i="3"/>
  <c r="AC91" i="3"/>
  <c r="BD10" i="40"/>
  <c r="AK83" i="3"/>
  <c r="AB83" i="15" s="1"/>
  <c r="AP83" i="15" s="1"/>
  <c r="BE10" i="39" s="1"/>
  <c r="BE28" i="39" s="1"/>
  <c r="BE46" i="39" s="1"/>
  <c r="E62" i="29"/>
  <c r="I62" i="29" s="1"/>
  <c r="D63" i="29"/>
  <c r="H62" i="29"/>
  <c r="BE34" i="22"/>
  <c r="AY87" i="3"/>
  <c r="Y87" i="3"/>
  <c r="BE35" i="22"/>
  <c r="AY88" i="3"/>
  <c r="Y88" i="3"/>
  <c r="BD31" i="22"/>
  <c r="AX84" i="3"/>
  <c r="X84" i="3"/>
  <c r="Z94" i="15"/>
  <c r="AN94" i="15" s="1"/>
  <c r="BD27" i="22"/>
  <c r="K95" i="3"/>
  <c r="AX80" i="3"/>
  <c r="X80" i="3"/>
  <c r="Z82" i="15"/>
  <c r="AN82" i="15" s="1"/>
  <c r="BI40" i="22"/>
  <c r="BC93" i="3"/>
  <c r="AC93" i="3"/>
  <c r="BA73" i="40"/>
  <c r="BA109" i="40" s="1"/>
  <c r="BB62" i="40"/>
  <c r="BB80" i="40" s="1"/>
  <c r="BC32" i="40"/>
  <c r="BC140" i="40" s="1"/>
  <c r="BC33" i="40"/>
  <c r="BC141" i="40" s="1"/>
  <c r="N95" i="15"/>
  <c r="BD9" i="22"/>
  <c r="A63" i="45"/>
  <c r="F64" i="45"/>
  <c r="AI95" i="3"/>
  <c r="Z80" i="15"/>
  <c r="BB22" i="40"/>
  <c r="BB25" i="40"/>
  <c r="BB61" i="40" s="1"/>
  <c r="BB79" i="40" s="1"/>
  <c r="BK59" i="18"/>
  <c r="L92" i="3"/>
  <c r="BD8" i="40"/>
  <c r="AK81" i="3"/>
  <c r="AB81" i="15" s="1"/>
  <c r="AP81" i="15" s="1"/>
  <c r="BE8" i="39" s="1"/>
  <c r="BE26" i="39" s="1"/>
  <c r="BE44" i="39" s="1"/>
  <c r="BA71" i="40"/>
  <c r="BA107" i="40" s="1"/>
  <c r="BA65" i="40"/>
  <c r="BA101" i="40" s="1"/>
  <c r="BD33" i="22"/>
  <c r="AX86" i="3"/>
  <c r="X86" i="3"/>
  <c r="BD29" i="22"/>
  <c r="BD47" i="22" s="1"/>
  <c r="BD83" i="22" s="1"/>
  <c r="AX82" i="3"/>
  <c r="X82" i="3"/>
  <c r="BE30" i="22"/>
  <c r="BE48" i="22" s="1"/>
  <c r="BE84" i="22" s="1"/>
  <c r="AY83" i="3"/>
  <c r="Y83" i="3"/>
  <c r="M41" i="11"/>
  <c r="M43" i="11" s="1"/>
  <c r="M45" i="11" s="1"/>
  <c r="F40" i="11"/>
  <c r="BD37" i="22"/>
  <c r="AX90" i="3"/>
  <c r="X90" i="3"/>
  <c r="BD14" i="40"/>
  <c r="AK87" i="3"/>
  <c r="BD15" i="40"/>
  <c r="AK88" i="3"/>
  <c r="BC11" i="40"/>
  <c r="AJ84" i="3"/>
  <c r="E62" i="32"/>
  <c r="I62" i="32" s="1"/>
  <c r="D63" i="32"/>
  <c r="H62" i="32"/>
  <c r="BG18" i="39"/>
  <c r="BG36" i="39" s="1"/>
  <c r="BG54" i="39" s="1"/>
  <c r="BG90" i="39" s="1"/>
  <c r="AW95" i="3"/>
  <c r="BC42" i="22"/>
  <c r="BC30" i="40"/>
  <c r="BC138" i="40" s="1"/>
  <c r="BB31" i="40"/>
  <c r="BB139" i="40" s="1"/>
  <c r="AZ76" i="40"/>
  <c r="BF70" i="40"/>
  <c r="BF106" i="40" s="1"/>
  <c r="AA83" i="15"/>
  <c r="AO83" i="15" s="1"/>
  <c r="E62" i="31"/>
  <c r="I62" i="31" s="1"/>
  <c r="D63" i="31"/>
  <c r="H62" i="31"/>
  <c r="Z90" i="15"/>
  <c r="AN90" i="15" s="1"/>
  <c r="BA67" i="40"/>
  <c r="BA103" i="40" s="1"/>
  <c r="BI36" i="22"/>
  <c r="BC89" i="3"/>
  <c r="AC89" i="3"/>
  <c r="AX52" i="38"/>
  <c r="BK61" i="18"/>
  <c r="L94" i="3"/>
  <c r="BC19" i="40"/>
  <c r="AJ92" i="3"/>
  <c r="BL48" i="18"/>
  <c r="BL66" i="18" s="1"/>
  <c r="M81" i="3"/>
  <c r="BL52" i="18"/>
  <c r="M85" i="3"/>
  <c r="BC13" i="40"/>
  <c r="AJ86" i="3"/>
  <c r="BP58" i="18"/>
  <c r="R91" i="3" s="1"/>
  <c r="Q91" i="3"/>
  <c r="BB66" i="40"/>
  <c r="BB102" i="40" s="1"/>
  <c r="BC17" i="40"/>
  <c r="AJ90" i="3"/>
  <c r="AA90" i="15" s="1"/>
  <c r="AO90" i="15" s="1"/>
  <c r="BD17" i="39" s="1"/>
  <c r="BD35" i="39" s="1"/>
  <c r="BD53" i="39" s="1"/>
  <c r="BL54" i="18"/>
  <c r="M87" i="3"/>
  <c r="D66" i="35"/>
  <c r="E65" i="35"/>
  <c r="I65" i="35" s="1"/>
  <c r="BL55" i="18"/>
  <c r="M88" i="3"/>
  <c r="D65" i="45"/>
  <c r="E64" i="45"/>
  <c r="I64" i="45" s="1"/>
  <c r="BK51" i="18"/>
  <c r="L84" i="3"/>
  <c r="BG34" i="40"/>
  <c r="BG142" i="40" s="1"/>
  <c r="BF72" i="40"/>
  <c r="BF108" i="40" s="1"/>
  <c r="BB64" i="40"/>
  <c r="BB39" i="40"/>
  <c r="BB147" i="40" s="1"/>
  <c r="BJ62" i="18"/>
  <c r="BK47" i="18"/>
  <c r="L80" i="3"/>
  <c r="BB37" i="40"/>
  <c r="BB145" i="40" s="1"/>
  <c r="D64" i="46"/>
  <c r="E63" i="46"/>
  <c r="I63" i="46" s="1"/>
  <c r="BC26" i="40"/>
  <c r="BC134" i="40" s="1"/>
  <c r="BC14" i="39"/>
  <c r="BC32" i="39" s="1"/>
  <c r="BC50" i="39" s="1"/>
  <c r="BC86" i="39" s="1"/>
  <c r="BB27" i="40"/>
  <c r="BB135" i="40" s="1"/>
  <c r="BB153" i="40" s="1"/>
  <c r="BG36" i="40"/>
  <c r="BG144" i="40" s="1"/>
  <c r="BP60" i="18"/>
  <c r="R93" i="3" s="1"/>
  <c r="Q93" i="3"/>
  <c r="E62" i="28"/>
  <c r="I62" i="28" s="1"/>
  <c r="D63" i="28"/>
  <c r="H62" i="28"/>
  <c r="BD15" i="39"/>
  <c r="BD33" i="39" s="1"/>
  <c r="BD51" i="39" s="1"/>
  <c r="BD87" i="39" s="1"/>
  <c r="BB29" i="40"/>
  <c r="BB137" i="40" s="1"/>
  <c r="BH16" i="40"/>
  <c r="AO89" i="3"/>
  <c r="AF89" i="15" s="1"/>
  <c r="AT89" i="15" s="1"/>
  <c r="BI16" i="39" s="1"/>
  <c r="BI34" i="39" s="1"/>
  <c r="BI52" i="39" s="1"/>
  <c r="BI88" i="39" s="1"/>
  <c r="BJ44" i="18"/>
  <c r="BK29" i="18"/>
  <c r="O80" i="15"/>
  <c r="G62" i="45"/>
  <c r="H62" i="45"/>
  <c r="J62" i="45" s="1"/>
  <c r="BC21" i="40"/>
  <c r="AJ94" i="3"/>
  <c r="AA94" i="15" s="1"/>
  <c r="AO94" i="15" s="1"/>
  <c r="BD21" i="39" s="1"/>
  <c r="BD39" i="39" s="1"/>
  <c r="BD57" i="39" s="1"/>
  <c r="BD39" i="22"/>
  <c r="AX92" i="3"/>
  <c r="X92" i="3"/>
  <c r="BD12" i="40"/>
  <c r="AK85" i="3"/>
  <c r="AB85" i="15" s="1"/>
  <c r="AP85" i="15" s="1"/>
  <c r="BE12" i="39" s="1"/>
  <c r="BE30" i="39" s="1"/>
  <c r="BE48" i="39" s="1"/>
  <c r="BK53" i="18"/>
  <c r="L86" i="3"/>
  <c r="BK49" i="18"/>
  <c r="BK67" i="18" s="1"/>
  <c r="L82" i="3"/>
  <c r="BA7" i="39"/>
  <c r="AL95" i="15"/>
  <c r="BH18" i="40"/>
  <c r="AO91" i="3"/>
  <c r="AF91" i="15" s="1"/>
  <c r="AT91" i="15" s="1"/>
  <c r="BI18" i="39" s="1"/>
  <c r="BI36" i="39" s="1"/>
  <c r="BI54" i="39" s="1"/>
  <c r="BI90" i="39" s="1"/>
  <c r="BL50" i="18"/>
  <c r="BL68" i="18" s="1"/>
  <c r="M83" i="3"/>
  <c r="AZ22" i="39"/>
  <c r="AZ25" i="39"/>
  <c r="AZ40" i="39" s="1"/>
  <c r="AX33" i="38" s="1"/>
  <c r="BG38" i="40"/>
  <c r="BG146" i="40" s="1"/>
  <c r="BK57" i="18"/>
  <c r="L90" i="3"/>
  <c r="BC7" i="40"/>
  <c r="W95" i="3"/>
  <c r="AJ80" i="3"/>
  <c r="AA85" i="15"/>
  <c r="AO85" i="15" s="1"/>
  <c r="BC28" i="40"/>
  <c r="BC136" i="40" s="1"/>
  <c r="BC154" i="40" s="1"/>
  <c r="BC172" i="40" s="1"/>
  <c r="BC190" i="40" s="1"/>
  <c r="BH20" i="40"/>
  <c r="AO93" i="3"/>
  <c r="AF93" i="15" s="1"/>
  <c r="AT93" i="15" s="1"/>
  <c r="BI20" i="39" s="1"/>
  <c r="BI38" i="39" s="1"/>
  <c r="BI56" i="39" s="1"/>
  <c r="BI92" i="39" s="1"/>
  <c r="BA40" i="40"/>
  <c r="Y95" i="15"/>
  <c r="AM80" i="15"/>
  <c r="BC8" i="39"/>
  <c r="BC26" i="39" s="1"/>
  <c r="BC44" i="39" s="1"/>
  <c r="BD62" i="39" s="1"/>
  <c r="BD98" i="39" s="1"/>
  <c r="BD116" i="39" s="1"/>
  <c r="E62" i="30"/>
  <c r="I62" i="30" s="1"/>
  <c r="D63" i="30"/>
  <c r="H62" i="30"/>
  <c r="BB35" i="40"/>
  <c r="BB143" i="40" s="1"/>
  <c r="BP56" i="18"/>
  <c r="R89" i="3" s="1"/>
  <c r="Q89" i="3"/>
  <c r="BC24" i="22"/>
  <c r="M61" i="45"/>
  <c r="L61" i="45"/>
  <c r="AR25" i="38"/>
  <c r="AS35" i="8" s="1"/>
  <c r="BC63" i="27"/>
  <c r="G63" i="46"/>
  <c r="H63" i="46"/>
  <c r="F65" i="46"/>
  <c r="A64" i="46"/>
  <c r="BB213" i="14"/>
  <c r="BC36" i="37"/>
  <c r="BB205" i="14"/>
  <c r="BC112" i="27"/>
  <c r="BB42" i="8" s="1"/>
  <c r="BB39" i="37"/>
  <c r="L62" i="46"/>
  <c r="M62" i="46"/>
  <c r="G65" i="30"/>
  <c r="F66" i="30"/>
  <c r="AZ196" i="14"/>
  <c r="BF65" i="37"/>
  <c r="BF68" i="37" s="1"/>
  <c r="AZ230" i="14"/>
  <c r="BA228" i="14"/>
  <c r="BC24" i="37"/>
  <c r="BD35" i="37" s="1"/>
  <c r="BD40" i="8" s="1"/>
  <c r="BF174" i="37"/>
  <c r="BF177" i="37" s="1"/>
  <c r="BA25" i="37"/>
  <c r="G64" i="31"/>
  <c r="F65" i="31"/>
  <c r="BD9" i="27"/>
  <c r="BC9" i="8" s="1"/>
  <c r="BC20" i="37"/>
  <c r="BD34" i="37" s="1"/>
  <c r="BD39" i="8" s="1"/>
  <c r="BA227" i="14"/>
  <c r="F68" i="32"/>
  <c r="G67" i="32"/>
  <c r="BB22" i="37"/>
  <c r="BB37" i="8" s="1"/>
  <c r="BB36" i="8" s="1"/>
  <c r="BG183" i="37"/>
  <c r="BG186" i="37" s="1"/>
  <c r="BE8" i="37"/>
  <c r="K69" i="5"/>
  <c r="BF16" i="37"/>
  <c r="L79" i="5"/>
  <c r="BD20" i="38"/>
  <c r="BE12" i="37"/>
  <c r="BF9" i="37"/>
  <c r="L70" i="5"/>
  <c r="BF11" i="37"/>
  <c r="L72" i="5"/>
  <c r="BE10" i="37"/>
  <c r="K71" i="5"/>
  <c r="BE15" i="37"/>
  <c r="K78" i="5"/>
  <c r="BF7" i="37"/>
  <c r="L68" i="5"/>
  <c r="BF14" i="37"/>
  <c r="L77" i="5"/>
  <c r="BB215" i="14"/>
  <c r="BB211" i="14"/>
  <c r="BB209" i="14"/>
  <c r="BE121" i="37"/>
  <c r="BE120" i="37"/>
  <c r="BE118" i="37"/>
  <c r="BE117" i="37"/>
  <c r="BF116" i="37"/>
  <c r="BB88" i="14"/>
  <c r="BB90" i="14"/>
  <c r="BB92" i="14"/>
  <c r="BB94" i="14"/>
  <c r="BB96" i="14"/>
  <c r="BB33" i="14"/>
  <c r="BB81" i="14"/>
  <c r="BB227" i="14"/>
  <c r="BB155" i="14"/>
  <c r="BC179" i="14" s="1"/>
  <c r="BC203" i="14" s="1"/>
  <c r="BB229" i="14"/>
  <c r="BB157" i="14"/>
  <c r="BC181" i="14" s="1"/>
  <c r="BC205" i="14" s="1"/>
  <c r="BH112" i="37"/>
  <c r="BH111" i="37"/>
  <c r="BH109" i="37"/>
  <c r="BH108" i="37"/>
  <c r="BI107" i="37"/>
  <c r="BF130" i="37"/>
  <c r="BF129" i="37"/>
  <c r="BF127" i="37"/>
  <c r="BF126" i="37"/>
  <c r="BG125" i="37"/>
  <c r="BA182" i="14"/>
  <c r="BA208" i="14"/>
  <c r="BA206" i="14" s="1"/>
  <c r="AW121" i="27"/>
  <c r="AW120" i="27" s="1"/>
  <c r="BA42" i="8"/>
  <c r="BC79" i="27"/>
  <c r="BC77" i="27"/>
  <c r="BC71" i="27"/>
  <c r="BC72" i="27" s="1"/>
  <c r="BB9" i="8"/>
  <c r="BC8" i="27"/>
  <c r="BE85" i="37"/>
  <c r="BE84" i="37"/>
  <c r="BE82" i="37"/>
  <c r="BE81" i="37"/>
  <c r="BF80" i="37"/>
  <c r="F16" i="11"/>
  <c r="F30" i="11"/>
  <c r="AU69" i="38"/>
  <c r="AU66" i="38"/>
  <c r="AU71" i="38" s="1"/>
  <c r="AV67" i="38"/>
  <c r="BH185" i="37"/>
  <c r="BH184" i="37"/>
  <c r="BH182" i="37"/>
  <c r="BH181" i="37"/>
  <c r="BI180" i="37"/>
  <c r="BI187" i="37" s="1"/>
  <c r="BF94" i="37"/>
  <c r="BF93" i="37"/>
  <c r="BF91" i="37"/>
  <c r="BF90" i="37"/>
  <c r="BG89" i="37"/>
  <c r="BE26" i="37"/>
  <c r="BF27" i="37"/>
  <c r="BE55" i="14"/>
  <c r="BE73" i="14"/>
  <c r="BE72" i="14"/>
  <c r="BE71" i="14"/>
  <c r="BE70" i="14"/>
  <c r="BE69" i="14"/>
  <c r="BE68" i="14"/>
  <c r="BE67" i="14"/>
  <c r="BE66" i="14"/>
  <c r="BE65" i="14"/>
  <c r="BE62" i="14"/>
  <c r="BE61" i="14"/>
  <c r="BE60" i="14"/>
  <c r="BE59" i="14"/>
  <c r="BE58" i="14"/>
  <c r="BE57" i="14"/>
  <c r="BF6" i="14"/>
  <c r="BC109" i="14"/>
  <c r="BC133" i="14" s="1"/>
  <c r="BC107" i="14"/>
  <c r="BC131" i="14" s="1"/>
  <c r="BC105" i="14"/>
  <c r="BC129" i="14" s="1"/>
  <c r="BD102" i="14"/>
  <c r="BC108" i="14"/>
  <c r="BC132" i="14" s="1"/>
  <c r="BC106" i="14"/>
  <c r="BC130" i="14" s="1"/>
  <c r="BC104" i="14"/>
  <c r="BB103" i="14"/>
  <c r="AZ106" i="27"/>
  <c r="AZ117" i="27" s="1"/>
  <c r="AZ104" i="27"/>
  <c r="AZ41" i="27" s="1"/>
  <c r="AZ98" i="27"/>
  <c r="AZ99" i="27" s="1"/>
  <c r="BE203" i="37"/>
  <c r="BE202" i="37"/>
  <c r="BE200" i="37"/>
  <c r="BE199" i="37"/>
  <c r="BF198" i="37"/>
  <c r="AQ49" i="38"/>
  <c r="AQ83" i="38"/>
  <c r="BE221" i="37"/>
  <c r="BE220" i="37"/>
  <c r="BE218" i="37"/>
  <c r="BE217" i="37"/>
  <c r="BF216" i="37"/>
  <c r="BC79" i="8"/>
  <c r="BD78" i="8"/>
  <c r="BA240" i="14"/>
  <c r="BA238" i="14"/>
  <c r="BA236" i="14"/>
  <c r="BA234" i="14"/>
  <c r="BA232" i="14"/>
  <c r="BA32" i="14"/>
  <c r="BA53" i="14" s="1"/>
  <c r="BA80" i="14"/>
  <c r="AT21" i="38"/>
  <c r="L65" i="5"/>
  <c r="AU13" i="37"/>
  <c r="AU17" i="37" s="1"/>
  <c r="AT19" i="38" s="1"/>
  <c r="BG176" i="37"/>
  <c r="BG175" i="37"/>
  <c r="BG173" i="37"/>
  <c r="BG172" i="37"/>
  <c r="BH171" i="37"/>
  <c r="BH178" i="37" s="1"/>
  <c r="AC79" i="17"/>
  <c r="P79" i="17"/>
  <c r="BB151" i="27"/>
  <c r="BC50" i="37"/>
  <c r="AR43" i="8"/>
  <c r="AQ86" i="38"/>
  <c r="AT27" i="8"/>
  <c r="AT24" i="8" s="1"/>
  <c r="BB86" i="27"/>
  <c r="BB80" i="27"/>
  <c r="BB81" i="27" s="1"/>
  <c r="BB88" i="27"/>
  <c r="BD147" i="27"/>
  <c r="BD146" i="27"/>
  <c r="BD145" i="27"/>
  <c r="BD144" i="27"/>
  <c r="BD136" i="27"/>
  <c r="BD135" i="27"/>
  <c r="BD134" i="27"/>
  <c r="BD133" i="27"/>
  <c r="BD103" i="27"/>
  <c r="BD102" i="27"/>
  <c r="BD94" i="27"/>
  <c r="BD93" i="27"/>
  <c r="BD85" i="27"/>
  <c r="BD84" i="27"/>
  <c r="BD76" i="27"/>
  <c r="BD75" i="27"/>
  <c r="AR74" i="27" s="1"/>
  <c r="AR73" i="27" s="1"/>
  <c r="BD68" i="27"/>
  <c r="BD67" i="27"/>
  <c r="BD66" i="27"/>
  <c r="BD62" i="27"/>
  <c r="BD70" i="27"/>
  <c r="BD123" i="27"/>
  <c r="BD21" i="27"/>
  <c r="BC11" i="8" s="1"/>
  <c r="BD162" i="27"/>
  <c r="BD160" i="27"/>
  <c r="BD156" i="27"/>
  <c r="BD154" i="27"/>
  <c r="BD169" i="27"/>
  <c r="BD168" i="27"/>
  <c r="BD167" i="27"/>
  <c r="BD166" i="27"/>
  <c r="BD165" i="27"/>
  <c r="BD159" i="27"/>
  <c r="BD157" i="27"/>
  <c r="F9" i="9"/>
  <c r="AY244" i="14"/>
  <c r="BD212" i="37"/>
  <c r="BD211" i="37"/>
  <c r="BD209" i="37"/>
  <c r="BD208" i="37"/>
  <c r="BE207" i="37"/>
  <c r="AX137" i="27"/>
  <c r="AX129" i="27"/>
  <c r="AX130" i="27" s="1"/>
  <c r="AX139" i="27"/>
  <c r="BB42" i="38"/>
  <c r="BA41" i="38"/>
  <c r="BF58" i="37"/>
  <c r="BF57" i="37"/>
  <c r="BF55" i="37"/>
  <c r="BF54" i="37"/>
  <c r="BG53" i="37"/>
  <c r="BG60" i="37" s="1"/>
  <c r="BE165" i="37"/>
  <c r="BE168" i="37" s="1"/>
  <c r="BF167" i="37"/>
  <c r="BF166" i="37"/>
  <c r="BF164" i="37"/>
  <c r="BF163" i="37"/>
  <c r="BG162" i="37"/>
  <c r="BG169" i="37" s="1"/>
  <c r="F48" i="52"/>
  <c r="BD119" i="37"/>
  <c r="BD122" i="37" s="1"/>
  <c r="BA239" i="14"/>
  <c r="BA237" i="14"/>
  <c r="BA235" i="14"/>
  <c r="BA233" i="14"/>
  <c r="BA159" i="14"/>
  <c r="BA231" i="14"/>
  <c r="BA86" i="14"/>
  <c r="BB204" i="14"/>
  <c r="BB202" i="14"/>
  <c r="BB39" i="14"/>
  <c r="BB87" i="14"/>
  <c r="BB89" i="14"/>
  <c r="BB91" i="14"/>
  <c r="BB93" i="14"/>
  <c r="BB95" i="14"/>
  <c r="BC49" i="14"/>
  <c r="BC96" i="14" s="1"/>
  <c r="BC48" i="14"/>
  <c r="BC95" i="14" s="1"/>
  <c r="BC47" i="14"/>
  <c r="BC94" i="14" s="1"/>
  <c r="BC46" i="14"/>
  <c r="BC93" i="14" s="1"/>
  <c r="BC45" i="14"/>
  <c r="BC92" i="14" s="1"/>
  <c r="BC44" i="14"/>
  <c r="BC91" i="14" s="1"/>
  <c r="BC43" i="14"/>
  <c r="BC90" i="14" s="1"/>
  <c r="BC42" i="14"/>
  <c r="BC89" i="14" s="1"/>
  <c r="BC41" i="14"/>
  <c r="BC88" i="14" s="1"/>
  <c r="BC40" i="14"/>
  <c r="BC38" i="14"/>
  <c r="BC85" i="14" s="1"/>
  <c r="BC37" i="14"/>
  <c r="BC84" i="14" s="1"/>
  <c r="BC36" i="14"/>
  <c r="BC83" i="14" s="1"/>
  <c r="BC35" i="14"/>
  <c r="BC82" i="14" s="1"/>
  <c r="BC34" i="14"/>
  <c r="BD31" i="14"/>
  <c r="BB82" i="14"/>
  <c r="BB84" i="14"/>
  <c r="BG110" i="37"/>
  <c r="BG113" i="37" s="1"/>
  <c r="BE128" i="37"/>
  <c r="BE131" i="37" s="1"/>
  <c r="AZ13" i="8"/>
  <c r="BA83" i="27"/>
  <c r="BA82" i="27" s="1"/>
  <c r="BA97" i="27"/>
  <c r="BA95" i="27"/>
  <c r="BA89" i="27"/>
  <c r="BA90" i="27" s="1"/>
  <c r="AZ224" i="14"/>
  <c r="AZ223" i="14" s="1"/>
  <c r="AZ79" i="14"/>
  <c r="AZ100" i="14" s="1"/>
  <c r="BH76" i="37"/>
  <c r="BH75" i="37"/>
  <c r="BH73" i="37"/>
  <c r="BH72" i="37"/>
  <c r="BI71" i="37"/>
  <c r="BI78" i="37" s="1"/>
  <c r="BB11" i="8"/>
  <c r="BD83" i="37"/>
  <c r="BD86" i="37" s="1"/>
  <c r="AW132" i="27"/>
  <c r="AW131" i="27" s="1"/>
  <c r="AW148" i="27"/>
  <c r="AW115" i="27" s="1"/>
  <c r="M60" i="5" s="1"/>
  <c r="M59" i="5" s="1"/>
  <c r="AW140" i="27"/>
  <c r="AT72" i="38"/>
  <c r="AT73" i="38" s="1"/>
  <c r="AT74" i="38" s="1"/>
  <c r="AZ220" i="14"/>
  <c r="BE92" i="37"/>
  <c r="BE95" i="37" s="1"/>
  <c r="AW104" i="14"/>
  <c r="AX104" i="14"/>
  <c r="AX103" i="14" s="1"/>
  <c r="AX124" i="14" s="1"/>
  <c r="AY104" i="14"/>
  <c r="AY103" i="14" s="1"/>
  <c r="AY124" i="14" s="1"/>
  <c r="AZ104" i="14"/>
  <c r="AZ103" i="14" s="1"/>
  <c r="BA104" i="14"/>
  <c r="BA103" i="14" s="1"/>
  <c r="AZ92" i="27"/>
  <c r="AZ91" i="27" s="1"/>
  <c r="BD201" i="37"/>
  <c r="BD204" i="37" s="1"/>
  <c r="AQ25" i="38"/>
  <c r="AR35" i="8" s="1"/>
  <c r="BD219" i="37"/>
  <c r="BD222" i="37" s="1"/>
  <c r="BB45" i="8"/>
  <c r="BB44" i="8"/>
  <c r="BB48" i="8"/>
  <c r="BD140" i="37"/>
  <c r="BD139" i="37"/>
  <c r="BE135" i="37"/>
  <c r="BE142" i="37" s="1"/>
  <c r="BD137" i="37"/>
  <c r="BD136" i="37"/>
  <c r="BC138" i="37"/>
  <c r="BC141" i="37" s="1"/>
  <c r="BB216" i="14"/>
  <c r="BB214" i="14"/>
  <c r="BB212" i="14"/>
  <c r="BB210" i="14"/>
  <c r="BB182" i="14"/>
  <c r="BB208" i="14"/>
  <c r="BA153" i="14"/>
  <c r="BB177" i="14" s="1"/>
  <c r="BA225" i="14"/>
  <c r="AV141" i="27"/>
  <c r="AV107" i="27"/>
  <c r="AU27" i="8" s="1"/>
  <c r="AU24" i="8" s="1"/>
  <c r="BD192" i="37"/>
  <c r="BD195" i="37" s="1"/>
  <c r="BE194" i="37"/>
  <c r="BE193" i="37"/>
  <c r="BE191" i="37"/>
  <c r="BE190" i="37"/>
  <c r="BF189" i="37"/>
  <c r="BB152" i="27"/>
  <c r="BF101" i="37"/>
  <c r="BF104" i="37" s="1"/>
  <c r="BG103" i="37"/>
  <c r="BG99" i="37"/>
  <c r="BH98" i="37"/>
  <c r="BG102" i="37"/>
  <c r="BG100" i="37"/>
  <c r="BA175" i="14"/>
  <c r="BA201" i="14"/>
  <c r="BA199" i="14" s="1"/>
  <c r="O79" i="15"/>
  <c r="AB79" i="15"/>
  <c r="BC21" i="37"/>
  <c r="BE49" i="37"/>
  <c r="BE48" i="37"/>
  <c r="BE46" i="37"/>
  <c r="BE45" i="37"/>
  <c r="BF44" i="37"/>
  <c r="BF51" i="37" s="1"/>
  <c r="BD47" i="37"/>
  <c r="AU143" i="27"/>
  <c r="AU110" i="27" s="1"/>
  <c r="AU108" i="27"/>
  <c r="BC155" i="27"/>
  <c r="BC161" i="27"/>
  <c r="BC158" i="27"/>
  <c r="BC164" i="27"/>
  <c r="BC153" i="27" s="1"/>
  <c r="BB10" i="8"/>
  <c r="BE150" i="27"/>
  <c r="BE61" i="27"/>
  <c r="BE43" i="27"/>
  <c r="BE52" i="27" s="1"/>
  <c r="BE34" i="27"/>
  <c r="BE32" i="27"/>
  <c r="BE31" i="27"/>
  <c r="BE30" i="27"/>
  <c r="BE29" i="27"/>
  <c r="BE28" i="27"/>
  <c r="BE26" i="27"/>
  <c r="BE25" i="27"/>
  <c r="BE24" i="27"/>
  <c r="BE23" i="27"/>
  <c r="BE22" i="27"/>
  <c r="BE20" i="27"/>
  <c r="BE19" i="27"/>
  <c r="BE18" i="27"/>
  <c r="BE17" i="27"/>
  <c r="BE16" i="27"/>
  <c r="BE14" i="27"/>
  <c r="BE13" i="27"/>
  <c r="BE12" i="27"/>
  <c r="BE11" i="27"/>
  <c r="BE10" i="27"/>
  <c r="BF7" i="27"/>
  <c r="BD15" i="27"/>
  <c r="BC10" i="8" s="1"/>
  <c r="BD27" i="27"/>
  <c r="BG67" i="37"/>
  <c r="BG66" i="37"/>
  <c r="BG64" i="37"/>
  <c r="BG63" i="37"/>
  <c r="BH62" i="37"/>
  <c r="BH69" i="37" s="1"/>
  <c r="AX121" i="27"/>
  <c r="AX120" i="27" s="1"/>
  <c r="BD156" i="37"/>
  <c r="BD159" i="37" s="1"/>
  <c r="BE158" i="37"/>
  <c r="BE157" i="37"/>
  <c r="BE155" i="37"/>
  <c r="BE154" i="37"/>
  <c r="BF153" i="37"/>
  <c r="BF160" i="37" s="1"/>
  <c r="AY101" i="27"/>
  <c r="AY100" i="27" s="1"/>
  <c r="AY128" i="27"/>
  <c r="AY118" i="27"/>
  <c r="AY126" i="27"/>
  <c r="BC210" i="37"/>
  <c r="BC213" i="37" s="1"/>
  <c r="AZ46" i="38"/>
  <c r="BE56" i="37"/>
  <c r="BE59" i="37" s="1"/>
  <c r="BG147" i="37"/>
  <c r="BG150" i="37" s="1"/>
  <c r="BH149" i="37"/>
  <c r="BH148" i="37"/>
  <c r="BH146" i="37"/>
  <c r="BH145" i="37"/>
  <c r="BI144" i="37"/>
  <c r="BI151" i="37" s="1"/>
  <c r="AS22" i="38"/>
  <c r="AS24" i="38" s="1"/>
  <c r="AS32" i="38" s="1"/>
  <c r="AS34" i="38" s="1"/>
  <c r="G61" i="35"/>
  <c r="H61" i="35"/>
  <c r="AX31" i="38"/>
  <c r="BA111" i="27"/>
  <c r="J60" i="35"/>
  <c r="BB122" i="27"/>
  <c r="F63" i="35"/>
  <c r="A62" i="35"/>
  <c r="M59" i="35"/>
  <c r="BA125" i="27" s="1"/>
  <c r="BA114" i="27" s="1"/>
  <c r="AZ32" i="8" s="1"/>
  <c r="AZ30" i="8" s="1"/>
  <c r="L59" i="35"/>
  <c r="BA124" i="27" s="1"/>
  <c r="BA113" i="27" s="1"/>
  <c r="BF62" i="39" l="1"/>
  <c r="BF98" i="39" s="1"/>
  <c r="BF116" i="39" s="1"/>
  <c r="BB171" i="40"/>
  <c r="BB189" i="40"/>
  <c r="BB35" i="27"/>
  <c r="BA14" i="8"/>
  <c r="BC53" i="27"/>
  <c r="AZ94" i="40"/>
  <c r="BA81" i="40"/>
  <c r="BA99" i="40" s="1"/>
  <c r="BB82" i="40"/>
  <c r="BB100" i="40" s="1"/>
  <c r="BD58" i="27"/>
  <c r="BD40" i="27" s="1"/>
  <c r="BC41" i="8" s="1"/>
  <c r="J62" i="29"/>
  <c r="F62" i="29"/>
  <c r="G61" i="29"/>
  <c r="BK65" i="18"/>
  <c r="BK80" i="18" s="1"/>
  <c r="AQ64" i="27"/>
  <c r="AQ55" i="27" s="1"/>
  <c r="AQ37" i="27" s="1"/>
  <c r="AQ56" i="27"/>
  <c r="AQ38" i="27" s="1"/>
  <c r="BC39" i="27"/>
  <c r="BD57" i="27"/>
  <c r="BC31" i="8" s="1"/>
  <c r="AR65" i="27"/>
  <c r="BC54" i="27"/>
  <c r="BC36" i="27" s="1"/>
  <c r="BC152" i="40"/>
  <c r="BC170" i="40" s="1"/>
  <c r="BC188" i="40" s="1"/>
  <c r="G61" i="28"/>
  <c r="F62" i="28" s="1"/>
  <c r="BC60" i="22"/>
  <c r="J62" i="30"/>
  <c r="BC80" i="39"/>
  <c r="BE62" i="39"/>
  <c r="BE98" i="39" s="1"/>
  <c r="BE116" i="39" s="1"/>
  <c r="BA187" i="40"/>
  <c r="BA202" i="40" s="1"/>
  <c r="BA17" i="8" s="1"/>
  <c r="AZ169" i="40"/>
  <c r="AZ184" i="40" s="1"/>
  <c r="AZ16" i="8" s="1"/>
  <c r="AZ166" i="40"/>
  <c r="AY79" i="39"/>
  <c r="AY94" i="39" s="1"/>
  <c r="AZ61" i="39"/>
  <c r="AY97" i="39"/>
  <c r="AY112" i="39" s="1"/>
  <c r="AX33" i="8" s="1"/>
  <c r="AY76" i="39"/>
  <c r="AZ97" i="40"/>
  <c r="AZ112" i="40" s="1"/>
  <c r="BD24" i="22"/>
  <c r="BD45" i="22"/>
  <c r="BB98" i="40"/>
  <c r="BA79" i="40"/>
  <c r="BH90" i="39"/>
  <c r="BD86" i="39"/>
  <c r="BD80" i="39"/>
  <c r="BB41" i="37"/>
  <c r="F41" i="11"/>
  <c r="AY58" i="39"/>
  <c r="J62" i="32"/>
  <c r="J62" i="28"/>
  <c r="BD23" i="37"/>
  <c r="BD31" i="37" s="1"/>
  <c r="BC31" i="37"/>
  <c r="BD113" i="14"/>
  <c r="BD137" i="14" s="1"/>
  <c r="BD115" i="14"/>
  <c r="BD139" i="14" s="1"/>
  <c r="BD116" i="14"/>
  <c r="BD140" i="14" s="1"/>
  <c r="BD117" i="14"/>
  <c r="BD141" i="14" s="1"/>
  <c r="BD112" i="14"/>
  <c r="BD136" i="14" s="1"/>
  <c r="BD118" i="14"/>
  <c r="BD142" i="14" s="1"/>
  <c r="BD114" i="14"/>
  <c r="BD138" i="14" s="1"/>
  <c r="BD119" i="14"/>
  <c r="BD143" i="14" s="1"/>
  <c r="BD120" i="14"/>
  <c r="BD144" i="14" s="1"/>
  <c r="J63" i="46"/>
  <c r="J62" i="31"/>
  <c r="BA196" i="14"/>
  <c r="BG72" i="40"/>
  <c r="BG108" i="40" s="1"/>
  <c r="BC64" i="40"/>
  <c r="BB63" i="40"/>
  <c r="AR49" i="38"/>
  <c r="AR80" i="38"/>
  <c r="AS43" i="8" s="1"/>
  <c r="AR77" i="38"/>
  <c r="AS19" i="8" s="1"/>
  <c r="AS21" i="8" s="1"/>
  <c r="AR68" i="38"/>
  <c r="AR70" i="38" s="1"/>
  <c r="AR62" i="38"/>
  <c r="BC40" i="37"/>
  <c r="BD21" i="37"/>
  <c r="AS62" i="38"/>
  <c r="AS68" i="38"/>
  <c r="AS70" i="38" s="1"/>
  <c r="AS59" i="38"/>
  <c r="AS80" i="38"/>
  <c r="AT43" i="8" s="1"/>
  <c r="AS77" i="38"/>
  <c r="AT19" i="8" s="1"/>
  <c r="AT21" i="8" s="1"/>
  <c r="BB65" i="40"/>
  <c r="BB101" i="40" s="1"/>
  <c r="C31" i="11"/>
  <c r="C32" i="11" s="1"/>
  <c r="J26" i="11"/>
  <c r="J28" i="11" s="1"/>
  <c r="C13" i="9"/>
  <c r="BE28" i="37"/>
  <c r="BE38" i="8" s="1"/>
  <c r="R55" i="8"/>
  <c r="R57" i="8" s="1"/>
  <c r="AI46" i="8"/>
  <c r="AI51" i="8" s="1"/>
  <c r="AI53" i="8" s="1"/>
  <c r="AF46" i="8"/>
  <c r="AF51" i="8" s="1"/>
  <c r="AF53" i="8" s="1"/>
  <c r="AM46" i="8"/>
  <c r="AM51" i="8" s="1"/>
  <c r="AM53" i="8" s="1"/>
  <c r="AJ46" i="8"/>
  <c r="AJ51" i="8" s="1"/>
  <c r="AJ53" i="8" s="1"/>
  <c r="AC46" i="8"/>
  <c r="AC51" i="8" s="1"/>
  <c r="AC53" i="8" s="1"/>
  <c r="AG46" i="8"/>
  <c r="AG51" i="8" s="1"/>
  <c r="AG53" i="8" s="1"/>
  <c r="AH46" i="8"/>
  <c r="AH51" i="8" s="1"/>
  <c r="AH53" i="8" s="1"/>
  <c r="AL46" i="8"/>
  <c r="AL51" i="8" s="1"/>
  <c r="AL53" i="8" s="1"/>
  <c r="AE46" i="8"/>
  <c r="AE51" i="8" s="1"/>
  <c r="AE53" i="8" s="1"/>
  <c r="AK46" i="8"/>
  <c r="AK51" i="8" s="1"/>
  <c r="AK53" i="8" s="1"/>
  <c r="AD46" i="8"/>
  <c r="AD51" i="8" s="1"/>
  <c r="AD53" i="8" s="1"/>
  <c r="AB46" i="8"/>
  <c r="N31" i="9"/>
  <c r="E24" i="9"/>
  <c r="BC152" i="27"/>
  <c r="BK36" i="22"/>
  <c r="BE89" i="3"/>
  <c r="AE89" i="3"/>
  <c r="C89" i="3"/>
  <c r="E63" i="30"/>
  <c r="I63" i="30" s="1"/>
  <c r="D64" i="30"/>
  <c r="H63" i="30"/>
  <c r="AJ95" i="3"/>
  <c r="AA80" i="15"/>
  <c r="BC22" i="40"/>
  <c r="BC25" i="40"/>
  <c r="BC133" i="40" s="1"/>
  <c r="BC151" i="40" s="1"/>
  <c r="BL57" i="18"/>
  <c r="M90" i="3"/>
  <c r="BF30" i="22"/>
  <c r="BF48" i="22" s="1"/>
  <c r="BF84" i="22" s="1"/>
  <c r="AZ83" i="3"/>
  <c r="Z83" i="3"/>
  <c r="BA22" i="39"/>
  <c r="BA25" i="39"/>
  <c r="BA40" i="39" s="1"/>
  <c r="AY33" i="38" s="1"/>
  <c r="BE29" i="22"/>
  <c r="BE47" i="22" s="1"/>
  <c r="BE83" i="22" s="1"/>
  <c r="AY82" i="3"/>
  <c r="Y82" i="3"/>
  <c r="BE33" i="22"/>
  <c r="AY86" i="3"/>
  <c r="Y86" i="3"/>
  <c r="BD30" i="40"/>
  <c r="BD138" i="40" s="1"/>
  <c r="BD19" i="40"/>
  <c r="AK92" i="3"/>
  <c r="AB92" i="15" s="1"/>
  <c r="AP92" i="15" s="1"/>
  <c r="BE19" i="39" s="1"/>
  <c r="BE37" i="39" s="1"/>
  <c r="BE55" i="39" s="1"/>
  <c r="L62" i="45"/>
  <c r="M62" i="45"/>
  <c r="O95" i="15"/>
  <c r="BE9" i="22"/>
  <c r="E63" i="28"/>
  <c r="I63" i="28" s="1"/>
  <c r="D64" i="28"/>
  <c r="H63" i="28"/>
  <c r="BJ40" i="22"/>
  <c r="BD93" i="3"/>
  <c r="AD93" i="3"/>
  <c r="E64" i="46"/>
  <c r="I64" i="46" s="1"/>
  <c r="D65" i="46"/>
  <c r="BE27" i="22"/>
  <c r="L95" i="3"/>
  <c r="AY80" i="3"/>
  <c r="Y80" i="3"/>
  <c r="BL51" i="18"/>
  <c r="M84" i="3"/>
  <c r="D66" i="45"/>
  <c r="E65" i="45"/>
  <c r="I65" i="45" s="1"/>
  <c r="BM55" i="18"/>
  <c r="N88" i="3"/>
  <c r="D67" i="35"/>
  <c r="E66" i="35"/>
  <c r="I66" i="35" s="1"/>
  <c r="BM54" i="18"/>
  <c r="N87" i="3"/>
  <c r="BC35" i="40"/>
  <c r="BC143" i="40" s="1"/>
  <c r="BJ38" i="22"/>
  <c r="BD91" i="3"/>
  <c r="AD91" i="3"/>
  <c r="AA86" i="15"/>
  <c r="AO86" i="15" s="1"/>
  <c r="BF32" i="22"/>
  <c r="AZ85" i="3"/>
  <c r="Z85" i="3"/>
  <c r="BF28" i="22"/>
  <c r="BF46" i="22" s="1"/>
  <c r="BF82" i="22" s="1"/>
  <c r="AZ81" i="3"/>
  <c r="Z81" i="3"/>
  <c r="AA92" i="15"/>
  <c r="AO92" i="15" s="1"/>
  <c r="BE41" i="22"/>
  <c r="AY94" i="3"/>
  <c r="Y94" i="3"/>
  <c r="BI16" i="40"/>
  <c r="AP89" i="3"/>
  <c r="AG89" i="15" s="1"/>
  <c r="AU89" i="15" s="1"/>
  <c r="BJ16" i="39" s="1"/>
  <c r="BJ34" i="39" s="1"/>
  <c r="BJ52" i="39" s="1"/>
  <c r="BJ88" i="39" s="1"/>
  <c r="BD10" i="39"/>
  <c r="BD28" i="39" s="1"/>
  <c r="BD46" i="39" s="1"/>
  <c r="BD82" i="39" s="1"/>
  <c r="BC29" i="40"/>
  <c r="BC137" i="40" s="1"/>
  <c r="BD33" i="40"/>
  <c r="BD141" i="40" s="1"/>
  <c r="BD32" i="40"/>
  <c r="BD140" i="40" s="1"/>
  <c r="BD17" i="40"/>
  <c r="AK90" i="3"/>
  <c r="BE10" i="40"/>
  <c r="AL83" i="3"/>
  <c r="AC83" i="15" s="1"/>
  <c r="AQ83" i="15" s="1"/>
  <c r="BF10" i="39" s="1"/>
  <c r="BF28" i="39" s="1"/>
  <c r="BF46" i="39" s="1"/>
  <c r="BF82" i="39" s="1"/>
  <c r="BE39" i="22"/>
  <c r="AY92" i="3"/>
  <c r="Y92" i="3"/>
  <c r="BB40" i="40"/>
  <c r="Z95" i="15"/>
  <c r="AN80" i="15"/>
  <c r="F65" i="45"/>
  <c r="A64" i="45"/>
  <c r="BC9" i="39"/>
  <c r="BC27" i="39" s="1"/>
  <c r="BC45" i="39" s="1"/>
  <c r="BC81" i="39" s="1"/>
  <c r="BD7" i="40"/>
  <c r="X95" i="3"/>
  <c r="AK80" i="3"/>
  <c r="BD11" i="40"/>
  <c r="AK84" i="3"/>
  <c r="AB84" i="15" s="1"/>
  <c r="AP84" i="15" s="1"/>
  <c r="BE11" i="39" s="1"/>
  <c r="BE29" i="39" s="1"/>
  <c r="BE47" i="39" s="1"/>
  <c r="BE15" i="40"/>
  <c r="AL88" i="3"/>
  <c r="AC88" i="15" s="1"/>
  <c r="AQ88" i="15" s="1"/>
  <c r="BF15" i="39" s="1"/>
  <c r="BF33" i="39" s="1"/>
  <c r="BF51" i="39" s="1"/>
  <c r="BE14" i="40"/>
  <c r="AL87" i="3"/>
  <c r="AC87" i="15" s="1"/>
  <c r="AQ87" i="15" s="1"/>
  <c r="BF14" i="39" s="1"/>
  <c r="BF32" i="39" s="1"/>
  <c r="BF50" i="39" s="1"/>
  <c r="E63" i="29"/>
  <c r="I63" i="29" s="1"/>
  <c r="D64" i="29"/>
  <c r="H63" i="29"/>
  <c r="BI18" i="40"/>
  <c r="AP91" i="3"/>
  <c r="AG91" i="15" s="1"/>
  <c r="AU91" i="15" s="1"/>
  <c r="BJ18" i="39" s="1"/>
  <c r="BJ36" i="39" s="1"/>
  <c r="BJ54" i="39" s="1"/>
  <c r="BJ90" i="39" s="1"/>
  <c r="BC27" i="40"/>
  <c r="BC135" i="40" s="1"/>
  <c r="BC153" i="40" s="1"/>
  <c r="BC171" i="40" s="1"/>
  <c r="BC189" i="40" s="1"/>
  <c r="BE8" i="40"/>
  <c r="AL81" i="3"/>
  <c r="AC81" i="15" s="1"/>
  <c r="AQ81" i="15" s="1"/>
  <c r="BD21" i="40"/>
  <c r="AK94" i="3"/>
  <c r="AB94" i="15" s="1"/>
  <c r="AP94" i="15" s="1"/>
  <c r="BE21" i="39" s="1"/>
  <c r="BE39" i="39" s="1"/>
  <c r="BE57" i="39" s="1"/>
  <c r="BD158" i="27"/>
  <c r="BD164" i="27"/>
  <c r="BD153" i="27" s="1"/>
  <c r="BJ36" i="22"/>
  <c r="BD89" i="3"/>
  <c r="AD89" i="3"/>
  <c r="BB71" i="40"/>
  <c r="BB107" i="40" s="1"/>
  <c r="BB7" i="39"/>
  <c r="AM95" i="15"/>
  <c r="AZ37" i="38"/>
  <c r="AZ52" i="38" s="1"/>
  <c r="AZ38" i="38"/>
  <c r="BA76" i="40"/>
  <c r="BH38" i="40"/>
  <c r="BH146" i="40" s="1"/>
  <c r="BD12" i="39"/>
  <c r="BD30" i="39" s="1"/>
  <c r="BD48" i="39" s="1"/>
  <c r="BD84" i="39" s="1"/>
  <c r="BE37" i="22"/>
  <c r="AY90" i="3"/>
  <c r="Y90" i="3"/>
  <c r="BG74" i="40"/>
  <c r="BG110" i="40" s="1"/>
  <c r="AZ43" i="39"/>
  <c r="BA61" i="39" s="1"/>
  <c r="BM50" i="18"/>
  <c r="BM68" i="18" s="1"/>
  <c r="N83" i="3"/>
  <c r="BH36" i="40"/>
  <c r="BH144" i="40" s="1"/>
  <c r="BL49" i="18"/>
  <c r="BL67" i="18" s="1"/>
  <c r="M82" i="3"/>
  <c r="BL53" i="18"/>
  <c r="M86" i="3"/>
  <c r="BC39" i="40"/>
  <c r="BC147" i="40" s="1"/>
  <c r="BK44" i="18"/>
  <c r="BL29" i="18"/>
  <c r="BL65" i="18" s="1"/>
  <c r="P80" i="15"/>
  <c r="BH34" i="40"/>
  <c r="BH142" i="40" s="1"/>
  <c r="BK40" i="22"/>
  <c r="N22" i="19" s="1"/>
  <c r="N60" i="19" s="1"/>
  <c r="BE93" i="3"/>
  <c r="N79" i="19" s="1"/>
  <c r="AE93" i="3"/>
  <c r="C93" i="3"/>
  <c r="BC62" i="40"/>
  <c r="BC80" i="40" s="1"/>
  <c r="BB73" i="40"/>
  <c r="BB109" i="40" s="1"/>
  <c r="BL47" i="18"/>
  <c r="M80" i="3"/>
  <c r="BK62" i="18"/>
  <c r="BB75" i="40"/>
  <c r="BB111" i="40" s="1"/>
  <c r="BG70" i="40"/>
  <c r="BG106" i="40" s="1"/>
  <c r="BE31" i="22"/>
  <c r="AY84" i="3"/>
  <c r="Y84" i="3"/>
  <c r="BF35" i="22"/>
  <c r="AZ88" i="3"/>
  <c r="Z88" i="3"/>
  <c r="BF34" i="22"/>
  <c r="AZ87" i="3"/>
  <c r="Z87" i="3"/>
  <c r="BK38" i="22"/>
  <c r="BE91" i="3"/>
  <c r="N77" i="19" s="1"/>
  <c r="AE91" i="3"/>
  <c r="C91" i="3"/>
  <c r="BC31" i="40"/>
  <c r="BC139" i="40" s="1"/>
  <c r="BM52" i="18"/>
  <c r="N85" i="3"/>
  <c r="BM48" i="18"/>
  <c r="BM66" i="18" s="1"/>
  <c r="N81" i="3"/>
  <c r="BC37" i="40"/>
  <c r="BC145" i="40" s="1"/>
  <c r="BL61" i="18"/>
  <c r="M94" i="3"/>
  <c r="BC17" i="39"/>
  <c r="BC35" i="39" s="1"/>
  <c r="BC53" i="39" s="1"/>
  <c r="BC89" i="39" s="1"/>
  <c r="E63" i="31"/>
  <c r="I63" i="31" s="1"/>
  <c r="D64" i="31"/>
  <c r="H63" i="31"/>
  <c r="BB67" i="40"/>
  <c r="BB103" i="40" s="1"/>
  <c r="BC66" i="40"/>
  <c r="BC102" i="40" s="1"/>
  <c r="E63" i="32"/>
  <c r="I63" i="32" s="1"/>
  <c r="D64" i="32"/>
  <c r="H63" i="32"/>
  <c r="AA84" i="15"/>
  <c r="AO84" i="15" s="1"/>
  <c r="AB88" i="15"/>
  <c r="AP88" i="15" s="1"/>
  <c r="AB87" i="15"/>
  <c r="AP87" i="15" s="1"/>
  <c r="BD9" i="40"/>
  <c r="AK82" i="3"/>
  <c r="BD13" i="40"/>
  <c r="AK86" i="3"/>
  <c r="AB86" i="15" s="1"/>
  <c r="AP86" i="15" s="1"/>
  <c r="BE13" i="39" s="1"/>
  <c r="BE31" i="39" s="1"/>
  <c r="BE49" i="39" s="1"/>
  <c r="BD26" i="40"/>
  <c r="BD134" i="40" s="1"/>
  <c r="BL59" i="18"/>
  <c r="M92" i="3"/>
  <c r="BB133" i="40"/>
  <c r="G63" i="45"/>
  <c r="H63" i="45"/>
  <c r="J63" i="45" s="1"/>
  <c r="BC69" i="40"/>
  <c r="BC105" i="40" s="1"/>
  <c r="BC68" i="40"/>
  <c r="BC104" i="40" s="1"/>
  <c r="BI20" i="40"/>
  <c r="AP93" i="3"/>
  <c r="AG93" i="15" s="1"/>
  <c r="AU93" i="15" s="1"/>
  <c r="BJ20" i="39" s="1"/>
  <c r="BJ38" i="39" s="1"/>
  <c r="BJ56" i="39" s="1"/>
  <c r="BJ92" i="39" s="1"/>
  <c r="AX95" i="3"/>
  <c r="BD42" i="22"/>
  <c r="BC21" i="39"/>
  <c r="BC39" i="39" s="1"/>
  <c r="BC57" i="39" s="1"/>
  <c r="BC93" i="39" s="1"/>
  <c r="BD28" i="40"/>
  <c r="BD136" i="40" s="1"/>
  <c r="BD154" i="40" s="1"/>
  <c r="BD172" i="40" s="1"/>
  <c r="BD190" i="40" s="1"/>
  <c r="BE12" i="40"/>
  <c r="AL85" i="3"/>
  <c r="BE156" i="37"/>
  <c r="BE159" i="37" s="1"/>
  <c r="AZ244" i="14"/>
  <c r="BD24" i="37"/>
  <c r="BE35" i="37" s="1"/>
  <c r="BE40" i="8" s="1"/>
  <c r="F66" i="46"/>
  <c r="A65" i="46"/>
  <c r="L63" i="46"/>
  <c r="M63" i="46"/>
  <c r="H64" i="46"/>
  <c r="G64" i="46"/>
  <c r="BD36" i="37"/>
  <c r="BA220" i="14"/>
  <c r="BC39" i="37"/>
  <c r="BD20" i="37"/>
  <c r="BE34" i="37" s="1"/>
  <c r="BE39" i="8" s="1"/>
  <c r="BE201" i="37"/>
  <c r="BE204" i="37" s="1"/>
  <c r="BB25" i="37"/>
  <c r="G66" i="30"/>
  <c r="F67" i="30"/>
  <c r="BF128" i="37"/>
  <c r="BF131" i="37" s="1"/>
  <c r="F69" i="32"/>
  <c r="G68" i="32"/>
  <c r="G65" i="31"/>
  <c r="F66" i="31"/>
  <c r="BH74" i="37"/>
  <c r="BH77" i="37" s="1"/>
  <c r="BE219" i="37"/>
  <c r="BE222" i="37" s="1"/>
  <c r="BG11" i="37"/>
  <c r="M72" i="5"/>
  <c r="BG9" i="37"/>
  <c r="M70" i="5"/>
  <c r="BE20" i="38"/>
  <c r="BF12" i="37"/>
  <c r="BG16" i="37"/>
  <c r="M79" i="5"/>
  <c r="BF8" i="37"/>
  <c r="L69" i="5"/>
  <c r="BG101" i="37"/>
  <c r="BG104" i="37" s="1"/>
  <c r="BG14" i="37"/>
  <c r="M77" i="5"/>
  <c r="BG7" i="37"/>
  <c r="M68" i="5"/>
  <c r="BF15" i="37"/>
  <c r="L78" i="5"/>
  <c r="BF10" i="37"/>
  <c r="L71" i="5"/>
  <c r="BA230" i="14"/>
  <c r="BC103" i="14"/>
  <c r="AU21" i="38"/>
  <c r="M65" i="5"/>
  <c r="AV13" i="37"/>
  <c r="AV17" i="37" s="1"/>
  <c r="AU19" i="38" s="1"/>
  <c r="BG153" i="37"/>
  <c r="BG160" i="37" s="1"/>
  <c r="BF158" i="37"/>
  <c r="BF157" i="37"/>
  <c r="BF155" i="37"/>
  <c r="BF154" i="37"/>
  <c r="BF43" i="27"/>
  <c r="BF52" i="27" s="1"/>
  <c r="BF34" i="27"/>
  <c r="BF32" i="27"/>
  <c r="BF31" i="27"/>
  <c r="BF30" i="27"/>
  <c r="BF29" i="27"/>
  <c r="BF28" i="27"/>
  <c r="BF26" i="27"/>
  <c r="BF25" i="27"/>
  <c r="BF24" i="27"/>
  <c r="BF23" i="27"/>
  <c r="BF22" i="27"/>
  <c r="BF20" i="27"/>
  <c r="BF19" i="27"/>
  <c r="BF18" i="27"/>
  <c r="BF17" i="27"/>
  <c r="BF16" i="27"/>
  <c r="BF14" i="27"/>
  <c r="BF13" i="27"/>
  <c r="BF12" i="27"/>
  <c r="BF11" i="27"/>
  <c r="BF10" i="27"/>
  <c r="BG7" i="27"/>
  <c r="BF150" i="27"/>
  <c r="BF61" i="27"/>
  <c r="BE15" i="27"/>
  <c r="BD10" i="8" s="1"/>
  <c r="BF49" i="37"/>
  <c r="BF48" i="37"/>
  <c r="BF46" i="37"/>
  <c r="BF45" i="37"/>
  <c r="BG44" i="37"/>
  <c r="BG51" i="37" s="1"/>
  <c r="BB175" i="14"/>
  <c r="BB196" i="14" s="1"/>
  <c r="BB201" i="14"/>
  <c r="BB199" i="14" s="1"/>
  <c r="BE140" i="37"/>
  <c r="BE139" i="37"/>
  <c r="BE137" i="37"/>
  <c r="BE136" i="37"/>
  <c r="BF135" i="37"/>
  <c r="BF142" i="37" s="1"/>
  <c r="AW141" i="27"/>
  <c r="AW107" i="27"/>
  <c r="AV27" i="8" s="1"/>
  <c r="AV24" i="8" s="1"/>
  <c r="BJ71" i="37"/>
  <c r="BJ78" i="37" s="1"/>
  <c r="BI76" i="37"/>
  <c r="BI75" i="37"/>
  <c r="BI73" i="37"/>
  <c r="BI72" i="37"/>
  <c r="BA92" i="27"/>
  <c r="BA91" i="27" s="1"/>
  <c r="BA106" i="27"/>
  <c r="BA117" i="27" s="1"/>
  <c r="BA104" i="27"/>
  <c r="BA41" i="27" s="1"/>
  <c r="BA98" i="27"/>
  <c r="BA99" i="27" s="1"/>
  <c r="BB156" i="14"/>
  <c r="BC180" i="14" s="1"/>
  <c r="BC204" i="14" s="1"/>
  <c r="BB228" i="14"/>
  <c r="BB154" i="14"/>
  <c r="BC178" i="14" s="1"/>
  <c r="BC202" i="14" s="1"/>
  <c r="BB226" i="14"/>
  <c r="BC33" i="14"/>
  <c r="BC81" i="14"/>
  <c r="BC155" i="14"/>
  <c r="BD179" i="14" s="1"/>
  <c r="BD203" i="14" s="1"/>
  <c r="BC227" i="14"/>
  <c r="BC157" i="14"/>
  <c r="BD181" i="14" s="1"/>
  <c r="BD205" i="14" s="1"/>
  <c r="BC229" i="14"/>
  <c r="BC160" i="14"/>
  <c r="BD184" i="14" s="1"/>
  <c r="BC162" i="14"/>
  <c r="BD186" i="14" s="1"/>
  <c r="BC164" i="14"/>
  <c r="BD188" i="14" s="1"/>
  <c r="BC166" i="14"/>
  <c r="BD190" i="14" s="1"/>
  <c r="BC168" i="14"/>
  <c r="BD192" i="14" s="1"/>
  <c r="BB239" i="14"/>
  <c r="BB167" i="14"/>
  <c r="BC191" i="14" s="1"/>
  <c r="BC215" i="14" s="1"/>
  <c r="BB237" i="14"/>
  <c r="BB165" i="14"/>
  <c r="BC189" i="14" s="1"/>
  <c r="BC213" i="14" s="1"/>
  <c r="BB235" i="14"/>
  <c r="BB163" i="14"/>
  <c r="BC187" i="14" s="1"/>
  <c r="BC211" i="14" s="1"/>
  <c r="BB233" i="14"/>
  <c r="BB161" i="14"/>
  <c r="BC185" i="14" s="1"/>
  <c r="BC209" i="14" s="1"/>
  <c r="AX148" i="27"/>
  <c r="AX115" i="27" s="1"/>
  <c r="N60" i="5" s="1"/>
  <c r="N59" i="5" s="1"/>
  <c r="AX140" i="27"/>
  <c r="BD77" i="27"/>
  <c r="BD71" i="27"/>
  <c r="BD72" i="27" s="1"/>
  <c r="BD79" i="27"/>
  <c r="BB95" i="27"/>
  <c r="BB89" i="27"/>
  <c r="BB90" i="27" s="1"/>
  <c r="BB97" i="27"/>
  <c r="BC22" i="37"/>
  <c r="BA15" i="8"/>
  <c r="AT22" i="38"/>
  <c r="AT24" i="38" s="1"/>
  <c r="AT32" i="38" s="1"/>
  <c r="AT34" i="38" s="1"/>
  <c r="AU43" i="38" s="1"/>
  <c r="AU54" i="38" s="1"/>
  <c r="BE78" i="8"/>
  <c r="BD79" i="8"/>
  <c r="BG216" i="37"/>
  <c r="BF221" i="37"/>
  <c r="BF220" i="37"/>
  <c r="BF218" i="37"/>
  <c r="BF217" i="37"/>
  <c r="AS49" i="38"/>
  <c r="AQ88" i="38"/>
  <c r="BG198" i="37"/>
  <c r="BF203" i="37"/>
  <c r="BF202" i="37"/>
  <c r="BF200" i="37"/>
  <c r="BF199" i="37"/>
  <c r="AZ101" i="27"/>
  <c r="AZ100" i="27" s="1"/>
  <c r="AZ126" i="27"/>
  <c r="AZ128" i="27"/>
  <c r="AZ118" i="27"/>
  <c r="AZ119" i="27" s="1"/>
  <c r="BD108" i="14"/>
  <c r="BD132" i="14" s="1"/>
  <c r="BD106" i="14"/>
  <c r="BD130" i="14" s="1"/>
  <c r="BD104" i="14"/>
  <c r="BD128" i="14" s="1"/>
  <c r="BD109" i="14"/>
  <c r="BD133" i="14" s="1"/>
  <c r="BD107" i="14"/>
  <c r="BD131" i="14" s="1"/>
  <c r="BD105" i="14"/>
  <c r="BD129" i="14" s="1"/>
  <c r="BE102" i="14"/>
  <c r="BF73" i="14"/>
  <c r="BF72" i="14"/>
  <c r="BF71" i="14"/>
  <c r="BF70" i="14"/>
  <c r="BF69" i="14"/>
  <c r="BF68" i="14"/>
  <c r="BF67" i="14"/>
  <c r="BF66" i="14"/>
  <c r="BF65" i="14"/>
  <c r="BF62" i="14"/>
  <c r="BF61" i="14"/>
  <c r="BF60" i="14"/>
  <c r="BF59" i="14"/>
  <c r="BF58" i="14"/>
  <c r="BF57" i="14"/>
  <c r="BG6" i="14"/>
  <c r="BF55" i="14"/>
  <c r="AW67" i="38"/>
  <c r="AV69" i="38"/>
  <c r="AV66" i="38"/>
  <c r="AV71" i="38" s="1"/>
  <c r="BB8" i="8"/>
  <c r="BH125" i="37"/>
  <c r="BG130" i="37"/>
  <c r="BG129" i="37"/>
  <c r="BG127" i="37"/>
  <c r="BG126" i="37"/>
  <c r="BB32" i="14"/>
  <c r="BB53" i="14" s="1"/>
  <c r="BB80" i="14"/>
  <c r="BB168" i="14"/>
  <c r="BC192" i="14" s="1"/>
  <c r="BC216" i="14" s="1"/>
  <c r="BB240" i="14"/>
  <c r="BB166" i="14"/>
  <c r="BC190" i="14" s="1"/>
  <c r="BC214" i="14" s="1"/>
  <c r="BB238" i="14"/>
  <c r="BB164" i="14"/>
  <c r="BC188" i="14" s="1"/>
  <c r="BC212" i="14" s="1"/>
  <c r="BB236" i="14"/>
  <c r="BB162" i="14"/>
  <c r="BC186" i="14" s="1"/>
  <c r="BC210" i="14" s="1"/>
  <c r="BB234" i="14"/>
  <c r="BB160" i="14"/>
  <c r="BC184" i="14" s="1"/>
  <c r="BB232" i="14"/>
  <c r="AY119" i="27"/>
  <c r="BC12" i="8"/>
  <c r="BC8" i="8" s="1"/>
  <c r="BE27" i="27"/>
  <c r="BD12" i="8" s="1"/>
  <c r="BE169" i="27"/>
  <c r="BE168" i="27"/>
  <c r="BE167" i="27"/>
  <c r="BE166" i="27"/>
  <c r="BE165" i="27"/>
  <c r="BE159" i="27"/>
  <c r="BE157" i="27"/>
  <c r="BE162" i="27"/>
  <c r="BE160" i="27"/>
  <c r="BE156" i="27"/>
  <c r="BE154" i="27"/>
  <c r="BE47" i="37"/>
  <c r="BI98" i="37"/>
  <c r="BH103" i="37"/>
  <c r="BH99" i="37"/>
  <c r="BH102" i="37"/>
  <c r="BH100" i="37"/>
  <c r="AV143" i="27"/>
  <c r="AV110" i="27" s="1"/>
  <c r="AV108" i="27"/>
  <c r="AS25" i="38"/>
  <c r="AT35" i="8" s="1"/>
  <c r="BJ144" i="37"/>
  <c r="BJ151" i="37" s="1"/>
  <c r="BI149" i="37"/>
  <c r="BI148" i="37"/>
  <c r="BI146" i="37"/>
  <c r="BI145" i="37"/>
  <c r="BH147" i="37"/>
  <c r="BH150" i="37" s="1"/>
  <c r="AY139" i="27"/>
  <c r="AY137" i="27"/>
  <c r="AY129" i="27"/>
  <c r="AY130" i="27" s="1"/>
  <c r="BI62" i="37"/>
  <c r="BI69" i="37" s="1"/>
  <c r="BH67" i="37"/>
  <c r="BH66" i="37"/>
  <c r="BH64" i="37"/>
  <c r="BH63" i="37"/>
  <c r="BG65" i="37"/>
  <c r="BG68" i="37" s="1"/>
  <c r="BE9" i="27"/>
  <c r="BE21" i="27"/>
  <c r="BE147" i="27"/>
  <c r="BE146" i="27"/>
  <c r="BE145" i="27"/>
  <c r="BE144" i="27"/>
  <c r="BE70" i="27"/>
  <c r="BE136" i="27"/>
  <c r="BE135" i="27"/>
  <c r="BE134" i="27"/>
  <c r="BE133" i="27"/>
  <c r="BE103" i="27"/>
  <c r="BE102" i="27"/>
  <c r="BE94" i="27"/>
  <c r="BE93" i="27"/>
  <c r="BE85" i="27"/>
  <c r="BE84" i="27"/>
  <c r="BE76" i="27"/>
  <c r="BE75" i="27"/>
  <c r="AS74" i="27" s="1"/>
  <c r="AS73" i="27" s="1"/>
  <c r="BE68" i="27"/>
  <c r="BE67" i="27"/>
  <c r="BE66" i="27"/>
  <c r="BE62" i="27"/>
  <c r="BE123" i="27"/>
  <c r="BC151" i="27"/>
  <c r="BB15" i="8" s="1"/>
  <c r="AU142" i="27"/>
  <c r="AU109" i="27" s="1"/>
  <c r="BD50" i="37"/>
  <c r="AC79" i="15"/>
  <c r="P79" i="15"/>
  <c r="BG189" i="37"/>
  <c r="BF194" i="37"/>
  <c r="BF193" i="37"/>
  <c r="BF191" i="37"/>
  <c r="BF190" i="37"/>
  <c r="BE192" i="37"/>
  <c r="BE195" i="37" s="1"/>
  <c r="BB206" i="14"/>
  <c r="BD138" i="37"/>
  <c r="BD141" i="37" s="1"/>
  <c r="AW103" i="14"/>
  <c r="AW124" i="14" s="1"/>
  <c r="AW128" i="14"/>
  <c r="AZ128" i="14"/>
  <c r="AZ152" i="14" s="1"/>
  <c r="BC128" i="14"/>
  <c r="BB128" i="14"/>
  <c r="BA128" i="14"/>
  <c r="BA152" i="14" s="1"/>
  <c r="AY128" i="14"/>
  <c r="AX128" i="14"/>
  <c r="BD38" i="14"/>
  <c r="BD85" i="14" s="1"/>
  <c r="BD37" i="14"/>
  <c r="BD36" i="14"/>
  <c r="BD83" i="14" s="1"/>
  <c r="BD35" i="14"/>
  <c r="BD34" i="14"/>
  <c r="BE31" i="14"/>
  <c r="BD49" i="14"/>
  <c r="BD96" i="14" s="1"/>
  <c r="BD48" i="14"/>
  <c r="BD95" i="14" s="1"/>
  <c r="BD47" i="14"/>
  <c r="BD94" i="14" s="1"/>
  <c r="BD46" i="14"/>
  <c r="BD93" i="14" s="1"/>
  <c r="BD45" i="14"/>
  <c r="BD92" i="14" s="1"/>
  <c r="BD44" i="14"/>
  <c r="BD91" i="14" s="1"/>
  <c r="BD43" i="14"/>
  <c r="BD90" i="14" s="1"/>
  <c r="BD42" i="14"/>
  <c r="BD89" i="14" s="1"/>
  <c r="BD41" i="14"/>
  <c r="BD88" i="14" s="1"/>
  <c r="BD40" i="14"/>
  <c r="BC154" i="14"/>
  <c r="BD178" i="14" s="1"/>
  <c r="BC156" i="14"/>
  <c r="BD180" i="14" s="1"/>
  <c r="BC39" i="14"/>
  <c r="BC87" i="14"/>
  <c r="BC161" i="14"/>
  <c r="BD185" i="14" s="1"/>
  <c r="BC163" i="14"/>
  <c r="BD187" i="14" s="1"/>
  <c r="BC165" i="14"/>
  <c r="BD189" i="14" s="1"/>
  <c r="BC167" i="14"/>
  <c r="BD191" i="14" s="1"/>
  <c r="BB231" i="14"/>
  <c r="BB159" i="14"/>
  <c r="BB86" i="14"/>
  <c r="BH162" i="37"/>
  <c r="BH169" i="37" s="1"/>
  <c r="BG167" i="37"/>
  <c r="BG166" i="37"/>
  <c r="BG164" i="37"/>
  <c r="BG163" i="37"/>
  <c r="BF165" i="37"/>
  <c r="BF168" i="37" s="1"/>
  <c r="BH53" i="37"/>
  <c r="BH60" i="37" s="1"/>
  <c r="BG58" i="37"/>
  <c r="BG57" i="37"/>
  <c r="BG55" i="37"/>
  <c r="BG54" i="37"/>
  <c r="BF56" i="37"/>
  <c r="BF59" i="37" s="1"/>
  <c r="BB41" i="38"/>
  <c r="BC42" i="38"/>
  <c r="AX132" i="27"/>
  <c r="AX131" i="27" s="1"/>
  <c r="BF207" i="37"/>
  <c r="BE212" i="37"/>
  <c r="BE211" i="37"/>
  <c r="BE209" i="37"/>
  <c r="BE208" i="37"/>
  <c r="BD210" i="37"/>
  <c r="BD213" i="37" s="1"/>
  <c r="BD155" i="27"/>
  <c r="BD161" i="27"/>
  <c r="BD8" i="27"/>
  <c r="BD112" i="27"/>
  <c r="BD63" i="27"/>
  <c r="BB83" i="27"/>
  <c r="BB82" i="27" s="1"/>
  <c r="Q79" i="17"/>
  <c r="AD79" i="17"/>
  <c r="BI171" i="37"/>
  <c r="BI178" i="37" s="1"/>
  <c r="BH176" i="37"/>
  <c r="BH175" i="37"/>
  <c r="BH173" i="37"/>
  <c r="BH172" i="37"/>
  <c r="BG174" i="37"/>
  <c r="BG177" i="37" s="1"/>
  <c r="BA224" i="14"/>
  <c r="BA223" i="14" s="1"/>
  <c r="BA79" i="14"/>
  <c r="BA100" i="14" s="1"/>
  <c r="BC45" i="8"/>
  <c r="BC44" i="8"/>
  <c r="BC48" i="8"/>
  <c r="AT43" i="38"/>
  <c r="AT54" i="38" s="1"/>
  <c r="BG27" i="37"/>
  <c r="BF26" i="37"/>
  <c r="BH89" i="37"/>
  <c r="BG94" i="37"/>
  <c r="BG93" i="37"/>
  <c r="BG91" i="37"/>
  <c r="BG90" i="37"/>
  <c r="BF92" i="37"/>
  <c r="BF95" i="37" s="1"/>
  <c r="BJ180" i="37"/>
  <c r="BJ187" i="37" s="1"/>
  <c r="BI185" i="37"/>
  <c r="BI184" i="37"/>
  <c r="BI182" i="37"/>
  <c r="BI181" i="37"/>
  <c r="BH183" i="37"/>
  <c r="BH186" i="37" s="1"/>
  <c r="AU72" i="38"/>
  <c r="AU73" i="38" s="1"/>
  <c r="AU74" i="38" s="1"/>
  <c r="BG80" i="37"/>
  <c r="BF85" i="37"/>
  <c r="BF84" i="37"/>
  <c r="BF82" i="37"/>
  <c r="BF81" i="37"/>
  <c r="BE83" i="37"/>
  <c r="BE86" i="37" s="1"/>
  <c r="BC88" i="27"/>
  <c r="BC86" i="27"/>
  <c r="BC80" i="27"/>
  <c r="BC81" i="27" s="1"/>
  <c r="BJ107" i="37"/>
  <c r="BI112" i="37"/>
  <c r="BI111" i="37"/>
  <c r="BI109" i="37"/>
  <c r="BI108" i="37"/>
  <c r="BH110" i="37"/>
  <c r="BH113" i="37" s="1"/>
  <c r="BB225" i="14"/>
  <c r="BB153" i="14"/>
  <c r="BC177" i="14" s="1"/>
  <c r="BG116" i="37"/>
  <c r="BF121" i="37"/>
  <c r="BF120" i="37"/>
  <c r="BF118" i="37"/>
  <c r="BF117" i="37"/>
  <c r="BE119" i="37"/>
  <c r="BE122" i="37" s="1"/>
  <c r="F64" i="35"/>
  <c r="A63" i="35"/>
  <c r="BB111" i="27"/>
  <c r="J61" i="35"/>
  <c r="BC122" i="27"/>
  <c r="AY31" i="38"/>
  <c r="G62" i="35"/>
  <c r="H62" i="35"/>
  <c r="M60" i="35"/>
  <c r="BB125" i="27" s="1"/>
  <c r="BB114" i="27" s="1"/>
  <c r="BA32" i="8" s="1"/>
  <c r="BA30" i="8" s="1"/>
  <c r="L60" i="35"/>
  <c r="BB124" i="27" s="1"/>
  <c r="BB113" i="27" s="1"/>
  <c r="AZ31" i="38" s="1"/>
  <c r="BC35" i="27" l="1"/>
  <c r="BB14" i="8"/>
  <c r="BB13" i="8" s="1"/>
  <c r="BE58" i="27"/>
  <c r="BE40" i="27" s="1"/>
  <c r="BD41" i="8" s="1"/>
  <c r="BD53" i="27"/>
  <c r="BA94" i="40"/>
  <c r="BB81" i="40"/>
  <c r="BB94" i="40" s="1"/>
  <c r="BC82" i="40"/>
  <c r="BC100" i="40" s="1"/>
  <c r="BD54" i="27"/>
  <c r="BD36" i="27" s="1"/>
  <c r="F63" i="29"/>
  <c r="G62" i="29"/>
  <c r="BL80" i="18"/>
  <c r="AR64" i="27"/>
  <c r="AR55" i="27" s="1"/>
  <c r="AR37" i="27" s="1"/>
  <c r="AR56" i="27"/>
  <c r="AR38" i="27" s="1"/>
  <c r="BE57" i="27"/>
  <c r="BE39" i="27" s="1"/>
  <c r="AS65" i="27"/>
  <c r="BD39" i="27"/>
  <c r="BD152" i="40"/>
  <c r="BD170" i="40" s="1"/>
  <c r="BD188" i="40" s="1"/>
  <c r="G62" i="28"/>
  <c r="F63" i="28" s="1"/>
  <c r="BE80" i="39"/>
  <c r="N20" i="19"/>
  <c r="N58" i="19" s="1"/>
  <c r="N96" i="19" s="1"/>
  <c r="J63" i="28"/>
  <c r="BE93" i="39"/>
  <c r="AZ187" i="40"/>
  <c r="AZ202" i="40" s="1"/>
  <c r="AZ17" i="8" s="1"/>
  <c r="BD93" i="39"/>
  <c r="J63" i="30"/>
  <c r="AY115" i="39"/>
  <c r="AY130" i="39" s="1"/>
  <c r="AX34" i="8" s="1"/>
  <c r="BB97" i="40"/>
  <c r="BB148" i="40"/>
  <c r="BB151" i="40"/>
  <c r="BC169" i="40"/>
  <c r="BC184" i="40" s="1"/>
  <c r="BC16" i="8" s="1"/>
  <c r="BC166" i="40"/>
  <c r="AZ97" i="39"/>
  <c r="AZ112" i="39" s="1"/>
  <c r="AY33" i="8" s="1"/>
  <c r="AZ76" i="39"/>
  <c r="BA97" i="39"/>
  <c r="BA112" i="39" s="1"/>
  <c r="AZ33" i="8" s="1"/>
  <c r="BA76" i="39"/>
  <c r="F22" i="42"/>
  <c r="F23" i="42" s="1"/>
  <c r="F41" i="42" s="1"/>
  <c r="F43" i="42" s="1"/>
  <c r="BA97" i="40"/>
  <c r="BA112" i="40" s="1"/>
  <c r="BE24" i="22"/>
  <c r="BE45" i="22"/>
  <c r="BD60" i="22"/>
  <c r="BD81" i="22"/>
  <c r="BD96" i="22" s="1"/>
  <c r="BC98" i="40"/>
  <c r="BD89" i="39"/>
  <c r="BE84" i="39"/>
  <c r="BE82" i="39"/>
  <c r="BD81" i="39"/>
  <c r="BD151" i="27"/>
  <c r="BC15" i="8" s="1"/>
  <c r="BC41" i="37"/>
  <c r="N75" i="19"/>
  <c r="BC75" i="40"/>
  <c r="BC111" i="40" s="1"/>
  <c r="J63" i="29"/>
  <c r="BE24" i="37"/>
  <c r="BF35" i="37" s="1"/>
  <c r="BF40" i="8" s="1"/>
  <c r="BD40" i="37"/>
  <c r="BD64" i="40"/>
  <c r="BA46" i="38"/>
  <c r="BE112" i="14"/>
  <c r="BE136" i="14" s="1"/>
  <c r="BE113" i="14"/>
  <c r="BE137" i="14" s="1"/>
  <c r="BE114" i="14"/>
  <c r="BE138" i="14" s="1"/>
  <c r="BE118" i="14"/>
  <c r="BE142" i="14" s="1"/>
  <c r="BE115" i="14"/>
  <c r="BE139" i="14" s="1"/>
  <c r="BE117" i="14"/>
  <c r="BE141" i="14" s="1"/>
  <c r="BE119" i="14"/>
  <c r="BE143" i="14" s="1"/>
  <c r="BE120" i="14"/>
  <c r="BE144" i="14" s="1"/>
  <c r="BE116" i="14"/>
  <c r="BE140" i="14" s="1"/>
  <c r="BE161" i="27"/>
  <c r="J64" i="46"/>
  <c r="J63" i="32"/>
  <c r="J63" i="31"/>
  <c r="BC73" i="40"/>
  <c r="BC109" i="40" s="1"/>
  <c r="AR83" i="38"/>
  <c r="AR86" i="38"/>
  <c r="AS83" i="38"/>
  <c r="AS86" i="38"/>
  <c r="BE158" i="27"/>
  <c r="BE164" i="27"/>
  <c r="BE153" i="27" s="1"/>
  <c r="BH74" i="40"/>
  <c r="BH110" i="40" s="1"/>
  <c r="BH72" i="40"/>
  <c r="BH108" i="40" s="1"/>
  <c r="BC71" i="40"/>
  <c r="BC107" i="40" s="1"/>
  <c r="BH70" i="40"/>
  <c r="BH106" i="40" s="1"/>
  <c r="BC67" i="40"/>
  <c r="BC103" i="40" s="1"/>
  <c r="BC63" i="40"/>
  <c r="BC61" i="40"/>
  <c r="AU68" i="38"/>
  <c r="AU70" i="38" s="1"/>
  <c r="AU62" i="38"/>
  <c r="AU59" i="38"/>
  <c r="E62" i="9"/>
  <c r="E64" i="9" s="1"/>
  <c r="E65" i="9" s="1"/>
  <c r="E66" i="9" s="1"/>
  <c r="E23" i="9"/>
  <c r="E71" i="9"/>
  <c r="E73" i="9" s="1"/>
  <c r="E74" i="9" s="1"/>
  <c r="E75" i="9" s="1"/>
  <c r="AB51" i="8"/>
  <c r="E23" i="52"/>
  <c r="E21" i="52" s="1"/>
  <c r="S55" i="8"/>
  <c r="S57" i="8" s="1"/>
  <c r="BC239" i="14"/>
  <c r="BC237" i="14"/>
  <c r="BC235" i="14"/>
  <c r="BC233" i="14"/>
  <c r="BC226" i="14"/>
  <c r="F28" i="9"/>
  <c r="F30" i="9"/>
  <c r="C9" i="11"/>
  <c r="C11" i="11" s="1"/>
  <c r="C20" i="9"/>
  <c r="C53" i="9" s="1"/>
  <c r="BD39" i="37"/>
  <c r="BE30" i="40"/>
  <c r="BE138" i="40" s="1"/>
  <c r="L63" i="45"/>
  <c r="M63" i="45"/>
  <c r="BM59" i="18"/>
  <c r="N92" i="3"/>
  <c r="AB82" i="15"/>
  <c r="AP82" i="15" s="1"/>
  <c r="BE14" i="39"/>
  <c r="BE32" i="39" s="1"/>
  <c r="BE50" i="39" s="1"/>
  <c r="BE86" i="39" s="1"/>
  <c r="BE15" i="39"/>
  <c r="BE33" i="39" s="1"/>
  <c r="BE51" i="39" s="1"/>
  <c r="BE87" i="39" s="1"/>
  <c r="BD11" i="39"/>
  <c r="BD29" i="39" s="1"/>
  <c r="BD47" i="39" s="1"/>
  <c r="BD83" i="39" s="1"/>
  <c r="E64" i="32"/>
  <c r="I64" i="32" s="1"/>
  <c r="D65" i="32"/>
  <c r="H64" i="32"/>
  <c r="BF41" i="22"/>
  <c r="AZ94" i="3"/>
  <c r="Z94" i="3"/>
  <c r="BG28" i="22"/>
  <c r="BG46" i="22" s="1"/>
  <c r="BG82" i="22" s="1"/>
  <c r="BA81" i="3"/>
  <c r="AA81" i="3"/>
  <c r="BG32" i="22"/>
  <c r="BA85" i="3"/>
  <c r="AA85" i="3"/>
  <c r="BF15" i="40"/>
  <c r="AM88" i="3"/>
  <c r="AD88" i="15" s="1"/>
  <c r="AR88" i="15" s="1"/>
  <c r="BG15" i="39" s="1"/>
  <c r="BG33" i="39" s="1"/>
  <c r="BG51" i="39" s="1"/>
  <c r="BL62" i="18"/>
  <c r="BM47" i="18"/>
  <c r="N80" i="3"/>
  <c r="BF9" i="22"/>
  <c r="P95" i="15"/>
  <c r="BF33" i="22"/>
  <c r="AZ86" i="3"/>
  <c r="Z86" i="3"/>
  <c r="BF29" i="22"/>
  <c r="BF47" i="22" s="1"/>
  <c r="BF83" i="22" s="1"/>
  <c r="AZ82" i="3"/>
  <c r="Z82" i="3"/>
  <c r="BG30" i="22"/>
  <c r="BG48" i="22" s="1"/>
  <c r="BG84" i="22" s="1"/>
  <c r="BA83" i="3"/>
  <c r="AA83" i="3"/>
  <c r="AZ58" i="39"/>
  <c r="AZ79" i="39"/>
  <c r="AZ94" i="39" s="1"/>
  <c r="F45" i="9" s="1"/>
  <c r="BE17" i="40"/>
  <c r="AL90" i="3"/>
  <c r="AC90" i="15" s="1"/>
  <c r="AQ90" i="15" s="1"/>
  <c r="BF17" i="39" s="1"/>
  <c r="BF35" i="39" s="1"/>
  <c r="BF53" i="39" s="1"/>
  <c r="BB25" i="39"/>
  <c r="BB40" i="39" s="1"/>
  <c r="AZ33" i="38" s="1"/>
  <c r="BB22" i="39"/>
  <c r="BJ16" i="40"/>
  <c r="AQ89" i="3"/>
  <c r="AH89" i="15" s="1"/>
  <c r="AV89" i="15" s="1"/>
  <c r="BK16" i="39" s="1"/>
  <c r="BK34" i="39" s="1"/>
  <c r="BK52" i="39" s="1"/>
  <c r="BK88" i="39" s="1"/>
  <c r="BF8" i="39"/>
  <c r="BF26" i="39" s="1"/>
  <c r="BF44" i="39" s="1"/>
  <c r="BG62" i="39" s="1"/>
  <c r="BG98" i="39" s="1"/>
  <c r="BG116" i="39" s="1"/>
  <c r="E64" i="29"/>
  <c r="I64" i="29" s="1"/>
  <c r="D65" i="29"/>
  <c r="H64" i="29"/>
  <c r="BD29" i="40"/>
  <c r="BD137" i="40" s="1"/>
  <c r="AK95" i="3"/>
  <c r="AB80" i="15"/>
  <c r="BD22" i="40"/>
  <c r="BD25" i="40"/>
  <c r="BD133" i="40" s="1"/>
  <c r="BD151" i="40" s="1"/>
  <c r="A65" i="45"/>
  <c r="F66" i="45"/>
  <c r="BE19" i="40"/>
  <c r="AL92" i="3"/>
  <c r="BE28" i="40"/>
  <c r="BE136" i="40" s="1"/>
  <c r="BE154" i="40" s="1"/>
  <c r="BE172" i="40" s="1"/>
  <c r="BE190" i="40" s="1"/>
  <c r="BD35" i="40"/>
  <c r="BD143" i="40" s="1"/>
  <c r="BE21" i="40"/>
  <c r="AL94" i="3"/>
  <c r="AC94" i="15" s="1"/>
  <c r="AQ94" i="15" s="1"/>
  <c r="BD19" i="39"/>
  <c r="BD37" i="39" s="1"/>
  <c r="BD55" i="39" s="1"/>
  <c r="BD91" i="39" s="1"/>
  <c r="BF12" i="40"/>
  <c r="AM85" i="3"/>
  <c r="AD85" i="15" s="1"/>
  <c r="AR85" i="15" s="1"/>
  <c r="BG12" i="39" s="1"/>
  <c r="BG30" i="39" s="1"/>
  <c r="BG48" i="39" s="1"/>
  <c r="BD13" i="39"/>
  <c r="BD31" i="39" s="1"/>
  <c r="BD49" i="39" s="1"/>
  <c r="BD85" i="39" s="1"/>
  <c r="BG34" i="22"/>
  <c r="BA87" i="3"/>
  <c r="AA87" i="3"/>
  <c r="BG35" i="22"/>
  <c r="BA88" i="3"/>
  <c r="AA88" i="3"/>
  <c r="BF31" i="22"/>
  <c r="AZ84" i="3"/>
  <c r="Z84" i="3"/>
  <c r="AY95" i="3"/>
  <c r="BE42" i="22"/>
  <c r="BD37" i="40"/>
  <c r="BD145" i="40" s="1"/>
  <c r="BE9" i="40"/>
  <c r="AL82" i="3"/>
  <c r="AC82" i="15" s="1"/>
  <c r="AQ82" i="15" s="1"/>
  <c r="BF9" i="39" s="1"/>
  <c r="BF27" i="39" s="1"/>
  <c r="BF45" i="39" s="1"/>
  <c r="BF10" i="40"/>
  <c r="AM83" i="3"/>
  <c r="BM57" i="18"/>
  <c r="N90" i="3"/>
  <c r="BC148" i="40"/>
  <c r="E64" i="30"/>
  <c r="I64" i="30" s="1"/>
  <c r="D65" i="30"/>
  <c r="H64" i="30"/>
  <c r="BD152" i="27"/>
  <c r="BE20" i="37"/>
  <c r="BF34" i="37" s="1"/>
  <c r="BF39" i="8" s="1"/>
  <c r="AV72" i="38"/>
  <c r="AV73" i="38" s="1"/>
  <c r="AV74" i="38" s="1"/>
  <c r="AC85" i="15"/>
  <c r="AQ85" i="15" s="1"/>
  <c r="BI38" i="40"/>
  <c r="BI146" i="40" s="1"/>
  <c r="BF39" i="22"/>
  <c r="AZ92" i="3"/>
  <c r="Z92" i="3"/>
  <c r="BD62" i="40"/>
  <c r="BD80" i="40" s="1"/>
  <c r="BD31" i="40"/>
  <c r="BD139" i="40" s="1"/>
  <c r="BD27" i="40"/>
  <c r="BD135" i="40" s="1"/>
  <c r="BD153" i="40" s="1"/>
  <c r="E64" i="31"/>
  <c r="I64" i="31" s="1"/>
  <c r="D65" i="31"/>
  <c r="H64" i="31"/>
  <c r="BM61" i="18"/>
  <c r="N94" i="3"/>
  <c r="O81" i="3"/>
  <c r="BN48" i="18"/>
  <c r="BN66" i="18" s="1"/>
  <c r="O85" i="3"/>
  <c r="BN52" i="18"/>
  <c r="BK18" i="40"/>
  <c r="AR91" i="3"/>
  <c r="E91" i="3"/>
  <c r="BF14" i="40"/>
  <c r="AM87" i="3"/>
  <c r="AD87" i="15" s="1"/>
  <c r="AR87" i="15" s="1"/>
  <c r="BG14" i="39" s="1"/>
  <c r="BG32" i="39" s="1"/>
  <c r="BG50" i="39" s="1"/>
  <c r="BE11" i="40"/>
  <c r="AL84" i="3"/>
  <c r="BF27" i="22"/>
  <c r="M95" i="3"/>
  <c r="AZ80" i="3"/>
  <c r="Z80" i="3"/>
  <c r="AR93" i="3"/>
  <c r="BK20" i="40"/>
  <c r="E93" i="3"/>
  <c r="N98" i="19"/>
  <c r="BL44" i="18"/>
  <c r="BM29" i="18"/>
  <c r="Q80" i="15"/>
  <c r="BM53" i="18"/>
  <c r="N86" i="3"/>
  <c r="BM49" i="18"/>
  <c r="BM67" i="18" s="1"/>
  <c r="N82" i="3"/>
  <c r="O83" i="3"/>
  <c r="BN50" i="18"/>
  <c r="BN68" i="18" s="1"/>
  <c r="BD39" i="40"/>
  <c r="BD75" i="40" s="1"/>
  <c r="BE26" i="40"/>
  <c r="BE134" i="40" s="1"/>
  <c r="BI36" i="40"/>
  <c r="BI144" i="40" s="1"/>
  <c r="BE32" i="40"/>
  <c r="BE140" i="40" s="1"/>
  <c r="BE33" i="40"/>
  <c r="BE141" i="40" s="1"/>
  <c r="G64" i="45"/>
  <c r="H64" i="45"/>
  <c r="J64" i="45" s="1"/>
  <c r="BC7" i="39"/>
  <c r="AN95" i="15"/>
  <c r="BA38" i="38"/>
  <c r="BA37" i="38"/>
  <c r="BB76" i="40"/>
  <c r="AB90" i="15"/>
  <c r="AP90" i="15" s="1"/>
  <c r="BD68" i="40"/>
  <c r="BD104" i="40" s="1"/>
  <c r="BD69" i="40"/>
  <c r="BD105" i="40" s="1"/>
  <c r="BC65" i="40"/>
  <c r="BC101" i="40" s="1"/>
  <c r="BI34" i="40"/>
  <c r="BI142" i="40" s="1"/>
  <c r="BF8" i="40"/>
  <c r="AM81" i="3"/>
  <c r="AD81" i="15" s="1"/>
  <c r="AR81" i="15" s="1"/>
  <c r="BG8" i="39" s="1"/>
  <c r="BG26" i="39" s="1"/>
  <c r="BG44" i="39" s="1"/>
  <c r="BJ18" i="40"/>
  <c r="AQ91" i="3"/>
  <c r="AH91" i="15" s="1"/>
  <c r="AV91" i="15" s="1"/>
  <c r="BK18" i="39" s="1"/>
  <c r="BK36" i="39" s="1"/>
  <c r="BK54" i="39" s="1"/>
  <c r="BK90" i="39" s="1"/>
  <c r="BN54" i="18"/>
  <c r="O87" i="3"/>
  <c r="D68" i="35"/>
  <c r="E67" i="35"/>
  <c r="I67" i="35" s="1"/>
  <c r="BN55" i="18"/>
  <c r="O88" i="3"/>
  <c r="D67" i="45"/>
  <c r="E66" i="45"/>
  <c r="I66" i="45" s="1"/>
  <c r="BM51" i="18"/>
  <c r="N84" i="3"/>
  <c r="BE7" i="40"/>
  <c r="Y95" i="3"/>
  <c r="AL80" i="3"/>
  <c r="D66" i="46"/>
  <c r="E65" i="46"/>
  <c r="I65" i="46" s="1"/>
  <c r="BJ20" i="40"/>
  <c r="AQ93" i="3"/>
  <c r="AH93" i="15" s="1"/>
  <c r="AV93" i="15" s="1"/>
  <c r="BK20" i="39" s="1"/>
  <c r="BK38" i="39" s="1"/>
  <c r="BK56" i="39" s="1"/>
  <c r="BK92" i="39" s="1"/>
  <c r="E64" i="28"/>
  <c r="I64" i="28" s="1"/>
  <c r="D65" i="28"/>
  <c r="H64" i="28"/>
  <c r="BD66" i="40"/>
  <c r="BD102" i="40" s="1"/>
  <c r="BE13" i="40"/>
  <c r="AL86" i="3"/>
  <c r="AC86" i="15" s="1"/>
  <c r="AQ86" i="15" s="1"/>
  <c r="BF13" i="39" s="1"/>
  <c r="BF31" i="39" s="1"/>
  <c r="BF49" i="39" s="1"/>
  <c r="BA43" i="39"/>
  <c r="BB61" i="39" s="1"/>
  <c r="BF37" i="22"/>
  <c r="AZ90" i="3"/>
  <c r="Z90" i="3"/>
  <c r="BC40" i="40"/>
  <c r="AA95" i="15"/>
  <c r="AO80" i="15"/>
  <c r="AR89" i="3"/>
  <c r="BK16" i="40"/>
  <c r="E89" i="3"/>
  <c r="N18" i="19"/>
  <c r="N56" i="19" s="1"/>
  <c r="AU80" i="38"/>
  <c r="AV43" i="8" s="1"/>
  <c r="AU77" i="38"/>
  <c r="AV19" i="8" s="1"/>
  <c r="AV21" i="8" s="1"/>
  <c r="BE63" i="27"/>
  <c r="BE210" i="37"/>
  <c r="BE213" i="37" s="1"/>
  <c r="BD211" i="14"/>
  <c r="BI183" i="37"/>
  <c r="BI186" i="37" s="1"/>
  <c r="BE23" i="37"/>
  <c r="BE31" i="37" s="1"/>
  <c r="BD204" i="14"/>
  <c r="H65" i="46"/>
  <c r="J65" i="46" s="1"/>
  <c r="G65" i="46"/>
  <c r="BG165" i="37"/>
  <c r="BG168" i="37" s="1"/>
  <c r="BD215" i="14"/>
  <c r="BC228" i="14"/>
  <c r="M64" i="46"/>
  <c r="L64" i="46"/>
  <c r="F67" i="46"/>
  <c r="A66" i="46"/>
  <c r="BH174" i="37"/>
  <c r="BH177" i="37" s="1"/>
  <c r="BH65" i="37"/>
  <c r="BH68" i="37" s="1"/>
  <c r="G67" i="30"/>
  <c r="F68" i="30"/>
  <c r="BA244" i="14"/>
  <c r="BG56" i="37"/>
  <c r="BG59" i="37" s="1"/>
  <c r="BB230" i="14"/>
  <c r="BD213" i="14"/>
  <c r="BD209" i="14"/>
  <c r="G66" i="31"/>
  <c r="F67" i="31"/>
  <c r="BF201" i="37"/>
  <c r="BF204" i="37" s="1"/>
  <c r="BF27" i="27"/>
  <c r="BE12" i="8" s="1"/>
  <c r="BD202" i="14"/>
  <c r="BE112" i="27"/>
  <c r="BD42" i="8" s="1"/>
  <c r="BG128" i="37"/>
  <c r="BG131" i="37" s="1"/>
  <c r="BF15" i="27"/>
  <c r="BE10" i="8" s="1"/>
  <c r="F70" i="32"/>
  <c r="G69" i="32"/>
  <c r="BG92" i="37"/>
  <c r="BG95" i="37" s="1"/>
  <c r="BI147" i="37"/>
  <c r="BI150" i="37" s="1"/>
  <c r="BF119" i="37"/>
  <c r="BF122" i="37" s="1"/>
  <c r="BF219" i="37"/>
  <c r="BF222" i="37" s="1"/>
  <c r="BG8" i="37"/>
  <c r="M69" i="5"/>
  <c r="BH16" i="37"/>
  <c r="N79" i="5"/>
  <c r="BF20" i="38"/>
  <c r="BG12" i="37"/>
  <c r="BH9" i="37"/>
  <c r="N70" i="5"/>
  <c r="BH11" i="37"/>
  <c r="N72" i="5"/>
  <c r="AT25" i="38"/>
  <c r="AU35" i="8" s="1"/>
  <c r="BG10" i="37"/>
  <c r="M71" i="5"/>
  <c r="BG15" i="37"/>
  <c r="M78" i="5"/>
  <c r="BH7" i="37"/>
  <c r="N68" i="5"/>
  <c r="BH14" i="37"/>
  <c r="N77" i="5"/>
  <c r="BG121" i="37"/>
  <c r="BG120" i="37"/>
  <c r="BG118" i="37"/>
  <c r="BG117" i="37"/>
  <c r="BH116" i="37"/>
  <c r="BC175" i="14"/>
  <c r="BC201" i="14"/>
  <c r="BC199" i="14" s="1"/>
  <c r="BI110" i="37"/>
  <c r="BI113" i="37" s="1"/>
  <c r="BF83" i="37"/>
  <c r="BF86" i="37" s="1"/>
  <c r="BJ185" i="37"/>
  <c r="BJ184" i="37"/>
  <c r="BJ182" i="37"/>
  <c r="BJ181" i="37"/>
  <c r="BK180" i="37"/>
  <c r="BK187" i="37" s="1"/>
  <c r="BH94" i="37"/>
  <c r="BH93" i="37"/>
  <c r="BH91" i="37"/>
  <c r="BH90" i="37"/>
  <c r="BI89" i="37"/>
  <c r="BG26" i="37"/>
  <c r="BH27" i="37"/>
  <c r="BI176" i="37"/>
  <c r="BI175" i="37"/>
  <c r="BI173" i="37"/>
  <c r="BI172" i="37"/>
  <c r="BJ171" i="37"/>
  <c r="BJ178" i="37" s="1"/>
  <c r="AE79" i="17"/>
  <c r="R79" i="17"/>
  <c r="BC42" i="8"/>
  <c r="BD42" i="38"/>
  <c r="BC41" i="38"/>
  <c r="BD160" i="14"/>
  <c r="BE184" i="14" s="1"/>
  <c r="BD232" i="14"/>
  <c r="BD162" i="14"/>
  <c r="BE186" i="14" s="1"/>
  <c r="BE210" i="14" s="1"/>
  <c r="BD234" i="14"/>
  <c r="BD164" i="14"/>
  <c r="BE188" i="14" s="1"/>
  <c r="BE212" i="14" s="1"/>
  <c r="BD236" i="14"/>
  <c r="BD166" i="14"/>
  <c r="BE190" i="14" s="1"/>
  <c r="BE214" i="14" s="1"/>
  <c r="BD238" i="14"/>
  <c r="BD168" i="14"/>
  <c r="BE192" i="14" s="1"/>
  <c r="BE216" i="14" s="1"/>
  <c r="BD240" i="14"/>
  <c r="BD33" i="14"/>
  <c r="BD81" i="14"/>
  <c r="BD227" i="14"/>
  <c r="BD155" i="14"/>
  <c r="BE179" i="14" s="1"/>
  <c r="BE203" i="14" s="1"/>
  <c r="BD229" i="14"/>
  <c r="BD157" i="14"/>
  <c r="BE181" i="14" s="1"/>
  <c r="BE205" i="14" s="1"/>
  <c r="AX127" i="14"/>
  <c r="AX148" i="14" s="1"/>
  <c r="AX152" i="14"/>
  <c r="AX151" i="14" s="1"/>
  <c r="AX172" i="14" s="1"/>
  <c r="AW127" i="14"/>
  <c r="AW148" i="14" s="1"/>
  <c r="AW152" i="14"/>
  <c r="AW151" i="14" s="1"/>
  <c r="AW172" i="14" s="1"/>
  <c r="BF192" i="37"/>
  <c r="BF195" i="37" s="1"/>
  <c r="BD9" i="8"/>
  <c r="BE8" i="27"/>
  <c r="BI67" i="37"/>
  <c r="BI66" i="37"/>
  <c r="BI64" i="37"/>
  <c r="BI63" i="37"/>
  <c r="BJ62" i="37"/>
  <c r="BJ69" i="37" s="1"/>
  <c r="BJ149" i="37"/>
  <c r="BJ148" i="37"/>
  <c r="BJ146" i="37"/>
  <c r="BJ145" i="37"/>
  <c r="BK144" i="37"/>
  <c r="BK151" i="37" s="1"/>
  <c r="AV142" i="27"/>
  <c r="AV109" i="27" s="1"/>
  <c r="BH101" i="37"/>
  <c r="BH104" i="37" s="1"/>
  <c r="BI103" i="37"/>
  <c r="BI99" i="37"/>
  <c r="BJ98" i="37"/>
  <c r="BI100" i="37"/>
  <c r="BI102" i="37"/>
  <c r="BE50" i="37"/>
  <c r="AZ121" i="27"/>
  <c r="BB152" i="14"/>
  <c r="BB224" i="14"/>
  <c r="BB223" i="14" s="1"/>
  <c r="BB79" i="14"/>
  <c r="BB100" i="14" s="1"/>
  <c r="AW69" i="38"/>
  <c r="AW66" i="38"/>
  <c r="AW71" i="38" s="1"/>
  <c r="AX67" i="38"/>
  <c r="BG55" i="14"/>
  <c r="BG73" i="14"/>
  <c r="BG72" i="14"/>
  <c r="BG71" i="14"/>
  <c r="BG70" i="14"/>
  <c r="BG69" i="14"/>
  <c r="BG68" i="14"/>
  <c r="BG67" i="14"/>
  <c r="BG66" i="14"/>
  <c r="BG65" i="14"/>
  <c r="BG62" i="14"/>
  <c r="BG61" i="14"/>
  <c r="BG60" i="14"/>
  <c r="BG59" i="14"/>
  <c r="BG58" i="14"/>
  <c r="BG57" i="14"/>
  <c r="BH6" i="14"/>
  <c r="BE109" i="14"/>
  <c r="BE133" i="14" s="1"/>
  <c r="BE107" i="14"/>
  <c r="BE131" i="14" s="1"/>
  <c r="BE105" i="14"/>
  <c r="BE129" i="14" s="1"/>
  <c r="BF102" i="14"/>
  <c r="BE108" i="14"/>
  <c r="BE132" i="14" s="1"/>
  <c r="BE106" i="14"/>
  <c r="BE130" i="14" s="1"/>
  <c r="BD103" i="14"/>
  <c r="BD45" i="8"/>
  <c r="BD44" i="8"/>
  <c r="BD48" i="8"/>
  <c r="BC25" i="37"/>
  <c r="BC37" i="8"/>
  <c r="BC36" i="8" s="1"/>
  <c r="BB92" i="27"/>
  <c r="BB91" i="27" s="1"/>
  <c r="AX141" i="27"/>
  <c r="AX107" i="27"/>
  <c r="AW27" i="8" s="1"/>
  <c r="AW24" i="8" s="1"/>
  <c r="BD216" i="14"/>
  <c r="BD214" i="14"/>
  <c r="BD212" i="14"/>
  <c r="BD210" i="14"/>
  <c r="BD182" i="14"/>
  <c r="BD208" i="14"/>
  <c r="BC153" i="14"/>
  <c r="BD177" i="14" s="1"/>
  <c r="BC225" i="14"/>
  <c r="BA101" i="27"/>
  <c r="BA100" i="27" s="1"/>
  <c r="BA128" i="27"/>
  <c r="BA118" i="27"/>
  <c r="BA126" i="27"/>
  <c r="BI74" i="37"/>
  <c r="BI77" i="37" s="1"/>
  <c r="BG135" i="37"/>
  <c r="BG142" i="37" s="1"/>
  <c r="BF140" i="37"/>
  <c r="BF139" i="37"/>
  <c r="BF137" i="37"/>
  <c r="BF136" i="37"/>
  <c r="BE138" i="37"/>
  <c r="BE141" i="37" s="1"/>
  <c r="BG49" i="37"/>
  <c r="BG48" i="37"/>
  <c r="BG46" i="37"/>
  <c r="BG45" i="37"/>
  <c r="BH44" i="37"/>
  <c r="BH51" i="37" s="1"/>
  <c r="BF47" i="37"/>
  <c r="BF162" i="27"/>
  <c r="BF160" i="27"/>
  <c r="BF156" i="27"/>
  <c r="BF154" i="27"/>
  <c r="BF169" i="27"/>
  <c r="BF168" i="27"/>
  <c r="BF167" i="27"/>
  <c r="BF166" i="27"/>
  <c r="BF165" i="27"/>
  <c r="BF159" i="27"/>
  <c r="BF157" i="27"/>
  <c r="BF9" i="27"/>
  <c r="BF21" i="27"/>
  <c r="BE11" i="8" s="1"/>
  <c r="BG158" i="37"/>
  <c r="BG157" i="37"/>
  <c r="BG155" i="37"/>
  <c r="BG154" i="37"/>
  <c r="BH153" i="37"/>
  <c r="BH160" i="37" s="1"/>
  <c r="BE36" i="37"/>
  <c r="BJ112" i="37"/>
  <c r="BJ111" i="37"/>
  <c r="BJ109" i="37"/>
  <c r="BJ108" i="37"/>
  <c r="BK107" i="37"/>
  <c r="BC83" i="27"/>
  <c r="BC82" i="27" s="1"/>
  <c r="BC97" i="27"/>
  <c r="BC95" i="27"/>
  <c r="BC89" i="27"/>
  <c r="BC90" i="27" s="1"/>
  <c r="BG85" i="37"/>
  <c r="BG84" i="37"/>
  <c r="BG82" i="37"/>
  <c r="BG81" i="37"/>
  <c r="BH80" i="37"/>
  <c r="AT59" i="38"/>
  <c r="AT62" i="38"/>
  <c r="AT68" i="38"/>
  <c r="AT70" i="38" s="1"/>
  <c r="AT77" i="38"/>
  <c r="AT80" i="38"/>
  <c r="AT49" i="38"/>
  <c r="BF212" i="37"/>
  <c r="BF211" i="37"/>
  <c r="BF209" i="37"/>
  <c r="BF208" i="37"/>
  <c r="BG207" i="37"/>
  <c r="BH58" i="37"/>
  <c r="BH57" i="37"/>
  <c r="BH55" i="37"/>
  <c r="BH54" i="37"/>
  <c r="BI53" i="37"/>
  <c r="BI60" i="37" s="1"/>
  <c r="BH167" i="37"/>
  <c r="BH166" i="37"/>
  <c r="BH164" i="37"/>
  <c r="BH163" i="37"/>
  <c r="BI162" i="37"/>
  <c r="BI169" i="37" s="1"/>
  <c r="BC159" i="14"/>
  <c r="BC231" i="14"/>
  <c r="BC86" i="14"/>
  <c r="BD39" i="14"/>
  <c r="BD87" i="14"/>
  <c r="BD233" i="14"/>
  <c r="BD161" i="14"/>
  <c r="BE185" i="14" s="1"/>
  <c r="BE209" i="14" s="1"/>
  <c r="BD235" i="14"/>
  <c r="BD163" i="14"/>
  <c r="BE187" i="14" s="1"/>
  <c r="BE211" i="14" s="1"/>
  <c r="BD237" i="14"/>
  <c r="BD165" i="14"/>
  <c r="BE189" i="14" s="1"/>
  <c r="BE213" i="14" s="1"/>
  <c r="BD239" i="14"/>
  <c r="BD167" i="14"/>
  <c r="BE191" i="14" s="1"/>
  <c r="BE215" i="14" s="1"/>
  <c r="BE49" i="14"/>
  <c r="BE48" i="14"/>
  <c r="BE47" i="14"/>
  <c r="BE46" i="14"/>
  <c r="BE45" i="14"/>
  <c r="BE44" i="14"/>
  <c r="BE43" i="14"/>
  <c r="BE42" i="14"/>
  <c r="BE41" i="14"/>
  <c r="BE40" i="14"/>
  <c r="BE38" i="14"/>
  <c r="BE85" i="14" s="1"/>
  <c r="BE37" i="14"/>
  <c r="BE84" i="14" s="1"/>
  <c r="BE36" i="14"/>
  <c r="BE35" i="14"/>
  <c r="BE82" i="14" s="1"/>
  <c r="BE34" i="14"/>
  <c r="BF31" i="14"/>
  <c r="BD82" i="14"/>
  <c r="BD84" i="14"/>
  <c r="AY127" i="14"/>
  <c r="AY148" i="14" s="1"/>
  <c r="AY152" i="14"/>
  <c r="AY151" i="14" s="1"/>
  <c r="AY172" i="14" s="1"/>
  <c r="BG194" i="37"/>
  <c r="BG193" i="37"/>
  <c r="BG191" i="37"/>
  <c r="BG190" i="37"/>
  <c r="BH189" i="37"/>
  <c r="Q79" i="15"/>
  <c r="AD79" i="15"/>
  <c r="BD22" i="37"/>
  <c r="BE79" i="27"/>
  <c r="BE77" i="27"/>
  <c r="BE71" i="27"/>
  <c r="BE72" i="27" s="1"/>
  <c r="BD11" i="8"/>
  <c r="AY132" i="27"/>
  <c r="AY131" i="27" s="1"/>
  <c r="AY148" i="27"/>
  <c r="AY115" i="27" s="1"/>
  <c r="O60" i="5" s="1"/>
  <c r="O59" i="5" s="1"/>
  <c r="AY140" i="27"/>
  <c r="AY141" i="27" s="1"/>
  <c r="AY108" i="27" s="1"/>
  <c r="BE21" i="37"/>
  <c r="BE155" i="27"/>
  <c r="AY121" i="27"/>
  <c r="AY120" i="27" s="1"/>
  <c r="BC182" i="14"/>
  <c r="BC208" i="14"/>
  <c r="BC206" i="14" s="1"/>
  <c r="BH130" i="37"/>
  <c r="BH129" i="37"/>
  <c r="BH127" i="37"/>
  <c r="BH126" i="37"/>
  <c r="BI125" i="37"/>
  <c r="AZ137" i="27"/>
  <c r="AZ129" i="27"/>
  <c r="AZ130" i="27" s="1"/>
  <c r="AZ139" i="27"/>
  <c r="BG203" i="37"/>
  <c r="BG202" i="37"/>
  <c r="BG200" i="37"/>
  <c r="BG199" i="37"/>
  <c r="BH198" i="37"/>
  <c r="AQ94" i="38"/>
  <c r="AQ91" i="38"/>
  <c r="BG221" i="37"/>
  <c r="BG220" i="37"/>
  <c r="BG218" i="37"/>
  <c r="BG217" i="37"/>
  <c r="BH216" i="37"/>
  <c r="BE79" i="8"/>
  <c r="BF78" i="8"/>
  <c r="BA13" i="8"/>
  <c r="BB106" i="27"/>
  <c r="BB117" i="27" s="1"/>
  <c r="BB104" i="27"/>
  <c r="BB41" i="27" s="1"/>
  <c r="BB98" i="27"/>
  <c r="BB99" i="27" s="1"/>
  <c r="BD86" i="27"/>
  <c r="BD80" i="27"/>
  <c r="BD81" i="27" s="1"/>
  <c r="BD88" i="27"/>
  <c r="AW13" i="37"/>
  <c r="AW17" i="37" s="1"/>
  <c r="AV19" i="38" s="1"/>
  <c r="AV21" i="38"/>
  <c r="N65" i="5"/>
  <c r="BC240" i="14"/>
  <c r="BC238" i="14"/>
  <c r="BC236" i="14"/>
  <c r="BC234" i="14"/>
  <c r="BC232" i="14"/>
  <c r="BC32" i="14"/>
  <c r="BC53" i="14" s="1"/>
  <c r="BC80" i="14"/>
  <c r="BJ76" i="37"/>
  <c r="BJ75" i="37"/>
  <c r="BJ73" i="37"/>
  <c r="BJ72" i="37"/>
  <c r="BK71" i="37"/>
  <c r="BK78" i="37" s="1"/>
  <c r="AW143" i="27"/>
  <c r="AW110" i="27" s="1"/>
  <c r="AW108" i="27"/>
  <c r="BB220" i="14"/>
  <c r="BF147" i="27"/>
  <c r="BF146" i="27"/>
  <c r="BF145" i="27"/>
  <c r="BF144" i="27"/>
  <c r="BF136" i="27"/>
  <c r="BF135" i="27"/>
  <c r="BF134" i="27"/>
  <c r="BF133" i="27"/>
  <c r="BF103" i="27"/>
  <c r="BF102" i="27"/>
  <c r="BF94" i="27"/>
  <c r="BF93" i="27"/>
  <c r="BF85" i="27"/>
  <c r="BF84" i="27"/>
  <c r="BF76" i="27"/>
  <c r="BF75" i="27"/>
  <c r="AT74" i="27" s="1"/>
  <c r="AT73" i="27" s="1"/>
  <c r="BF68" i="27"/>
  <c r="BF67" i="27"/>
  <c r="BF66" i="27"/>
  <c r="BF62" i="27"/>
  <c r="BF70" i="27"/>
  <c r="BF123" i="27"/>
  <c r="BG150" i="27"/>
  <c r="BG61" i="27"/>
  <c r="BG43" i="27"/>
  <c r="BG52" i="27" s="1"/>
  <c r="BG34" i="27"/>
  <c r="BG32" i="27"/>
  <c r="BG31" i="27"/>
  <c r="BG30" i="27"/>
  <c r="BG29" i="27"/>
  <c r="BG28" i="27"/>
  <c r="BG26" i="27"/>
  <c r="BG25" i="27"/>
  <c r="BG24" i="27"/>
  <c r="BG23" i="27"/>
  <c r="BG22" i="27"/>
  <c r="BG20" i="27"/>
  <c r="BG19" i="27"/>
  <c r="BG18" i="27"/>
  <c r="BG17" i="27"/>
  <c r="BG16" i="27"/>
  <c r="BG14" i="27"/>
  <c r="BG13" i="27"/>
  <c r="BG12" i="27"/>
  <c r="BG11" i="27"/>
  <c r="BG10" i="27"/>
  <c r="BH7" i="27"/>
  <c r="BF156" i="37"/>
  <c r="BF159" i="37" s="1"/>
  <c r="AU22" i="38"/>
  <c r="AU24" i="38" s="1"/>
  <c r="AU32" i="38" s="1"/>
  <c r="AU34" i="38" s="1"/>
  <c r="M61" i="35"/>
  <c r="BC125" i="27" s="1"/>
  <c r="BC114" i="27" s="1"/>
  <c r="BB32" i="8" s="1"/>
  <c r="BB30" i="8" s="1"/>
  <c r="L61" i="35"/>
  <c r="BC124" i="27" s="1"/>
  <c r="BC113" i="27" s="1"/>
  <c r="BA31" i="38" s="1"/>
  <c r="F65" i="35"/>
  <c r="A64" i="35"/>
  <c r="J62" i="35"/>
  <c r="BD122" i="27"/>
  <c r="BC111" i="27"/>
  <c r="G63" i="35"/>
  <c r="H63" i="35"/>
  <c r="BD171" i="40" l="1"/>
  <c r="BD189" i="40"/>
  <c r="BD35" i="27"/>
  <c r="BC14" i="8"/>
  <c r="BC13" i="8"/>
  <c r="BE53" i="27"/>
  <c r="BC81" i="40"/>
  <c r="BC99" i="40" s="1"/>
  <c r="BB99" i="40"/>
  <c r="BB112" i="40" s="1"/>
  <c r="BD82" i="40"/>
  <c r="BD100" i="40" s="1"/>
  <c r="BF58" i="27"/>
  <c r="BF40" i="27" s="1"/>
  <c r="BE41" i="8" s="1"/>
  <c r="G63" i="29"/>
  <c r="F64" i="29"/>
  <c r="N94" i="19"/>
  <c r="BM65" i="18"/>
  <c r="BM80" i="18" s="1"/>
  <c r="BD31" i="8"/>
  <c r="BF57" i="27"/>
  <c r="BE31" i="8" s="1"/>
  <c r="AT65" i="27"/>
  <c r="AS64" i="27"/>
  <c r="AS55" i="27" s="1"/>
  <c r="AS37" i="27" s="1"/>
  <c r="AS56" i="27"/>
  <c r="AS38" i="27" s="1"/>
  <c r="BE54" i="27"/>
  <c r="BE36" i="27" s="1"/>
  <c r="BE152" i="40"/>
  <c r="BE170" i="40" s="1"/>
  <c r="BE188" i="40" s="1"/>
  <c r="G63" i="28"/>
  <c r="F64" i="28" s="1"/>
  <c r="BE152" i="27"/>
  <c r="BG87" i="39"/>
  <c r="BG86" i="39"/>
  <c r="AZ115" i="39"/>
  <c r="AZ130" i="39" s="1"/>
  <c r="AY34" i="8" s="1"/>
  <c r="J64" i="29"/>
  <c r="E12" i="9"/>
  <c r="E8" i="9" s="1"/>
  <c r="E49" i="9"/>
  <c r="BF45" i="22"/>
  <c r="BF81" i="22" s="1"/>
  <c r="BF96" i="22" s="1"/>
  <c r="BF80" i="39"/>
  <c r="BH62" i="39"/>
  <c r="BG80" i="39"/>
  <c r="BD169" i="40"/>
  <c r="BD184" i="40" s="1"/>
  <c r="BD16" i="8" s="1"/>
  <c r="BD166" i="40"/>
  <c r="BA115" i="39"/>
  <c r="BA130" i="39" s="1"/>
  <c r="AZ34" i="8" s="1"/>
  <c r="BC187" i="40"/>
  <c r="BC202" i="40" s="1"/>
  <c r="BC17" i="8" s="1"/>
  <c r="BB169" i="40"/>
  <c r="BB184" i="40" s="1"/>
  <c r="BB16" i="8" s="1"/>
  <c r="BB166" i="40"/>
  <c r="BB97" i="39"/>
  <c r="BB112" i="39" s="1"/>
  <c r="BA33" i="8" s="1"/>
  <c r="BB76" i="39"/>
  <c r="BE60" i="22"/>
  <c r="BE81" i="22"/>
  <c r="BE96" i="22" s="1"/>
  <c r="BD98" i="40"/>
  <c r="BC79" i="40"/>
  <c r="BE91" i="39"/>
  <c r="BF87" i="39"/>
  <c r="BF86" i="39"/>
  <c r="BF85" i="39"/>
  <c r="BE85" i="39"/>
  <c r="BE83" i="39"/>
  <c r="E47" i="11"/>
  <c r="E48" i="11" s="1"/>
  <c r="AB53" i="8"/>
  <c r="BE40" i="37"/>
  <c r="BD41" i="37"/>
  <c r="BI72" i="40"/>
  <c r="BI108" i="40" s="1"/>
  <c r="BD111" i="40"/>
  <c r="BD147" i="40"/>
  <c r="J64" i="28"/>
  <c r="J64" i="30"/>
  <c r="J64" i="32"/>
  <c r="BF36" i="37"/>
  <c r="BE39" i="37"/>
  <c r="BE151" i="27"/>
  <c r="BD15" i="8" s="1"/>
  <c r="BE69" i="40"/>
  <c r="BE105" i="40" s="1"/>
  <c r="BE68" i="40"/>
  <c r="BE104" i="40" s="1"/>
  <c r="BI70" i="40"/>
  <c r="BI106" i="40" s="1"/>
  <c r="BD65" i="40"/>
  <c r="BD101" i="40" s="1"/>
  <c r="BA52" i="38"/>
  <c r="BE62" i="40"/>
  <c r="BE80" i="40" s="1"/>
  <c r="BF112" i="14"/>
  <c r="BF136" i="14" s="1"/>
  <c r="BF114" i="14"/>
  <c r="BF138" i="14" s="1"/>
  <c r="BF115" i="14"/>
  <c r="BF139" i="14" s="1"/>
  <c r="BF116" i="14"/>
  <c r="BF140" i="14" s="1"/>
  <c r="BF117" i="14"/>
  <c r="BF141" i="14" s="1"/>
  <c r="BF113" i="14"/>
  <c r="BF137" i="14" s="1"/>
  <c r="BF118" i="14"/>
  <c r="BF142" i="14" s="1"/>
  <c r="BF119" i="14"/>
  <c r="BF143" i="14" s="1"/>
  <c r="BF120" i="14"/>
  <c r="BF144" i="14" s="1"/>
  <c r="J64" i="31"/>
  <c r="BD73" i="40"/>
  <c r="BD109" i="40" s="1"/>
  <c r="AR88" i="38"/>
  <c r="AR94" i="38" s="1"/>
  <c r="BB46" i="38"/>
  <c r="BB43" i="39"/>
  <c r="AS88" i="38"/>
  <c r="AS94" i="38" s="1"/>
  <c r="BF164" i="27"/>
  <c r="BF153" i="27" s="1"/>
  <c r="BF28" i="37"/>
  <c r="BF38" i="8" s="1"/>
  <c r="BF158" i="27"/>
  <c r="BD148" i="40"/>
  <c r="BE66" i="40"/>
  <c r="BE102" i="40" s="1"/>
  <c r="BD61" i="40"/>
  <c r="BC76" i="40"/>
  <c r="T55" i="8"/>
  <c r="T57" i="8" s="1"/>
  <c r="L35" i="11"/>
  <c r="AI89" i="15"/>
  <c r="AW89" i="15" s="1"/>
  <c r="H75" i="19"/>
  <c r="H94" i="19" s="1"/>
  <c r="T94" i="19" s="1"/>
  <c r="BF17" i="40"/>
  <c r="AM90" i="3"/>
  <c r="BJ38" i="40"/>
  <c r="BJ146" i="40" s="1"/>
  <c r="D67" i="46"/>
  <c r="E66" i="46"/>
  <c r="I66" i="46" s="1"/>
  <c r="BA84" i="3"/>
  <c r="AA84" i="3"/>
  <c r="BG31" i="22"/>
  <c r="BH35" i="22"/>
  <c r="BB88" i="3"/>
  <c r="AB88" i="3"/>
  <c r="BH34" i="22"/>
  <c r="BB87" i="3"/>
  <c r="AB87" i="3"/>
  <c r="BF26" i="40"/>
  <c r="BF134" i="40" s="1"/>
  <c r="BC22" i="39"/>
  <c r="BC25" i="39"/>
  <c r="BC40" i="39" s="1"/>
  <c r="BA33" i="38" s="1"/>
  <c r="BO50" i="18"/>
  <c r="BO68" i="18" s="1"/>
  <c r="P83" i="3"/>
  <c r="BA82" i="3"/>
  <c r="AA82" i="3"/>
  <c r="BG29" i="22"/>
  <c r="BG47" i="22" s="1"/>
  <c r="BG83" i="22" s="1"/>
  <c r="BA86" i="3"/>
  <c r="AA86" i="3"/>
  <c r="BG33" i="22"/>
  <c r="BG9" i="22"/>
  <c r="Q95" i="15"/>
  <c r="AI93" i="15"/>
  <c r="AW93" i="15" s="1"/>
  <c r="H79" i="19"/>
  <c r="H98" i="19" s="1"/>
  <c r="T98" i="19" s="1"/>
  <c r="BF7" i="40"/>
  <c r="Z95" i="3"/>
  <c r="AM80" i="3"/>
  <c r="AC84" i="15"/>
  <c r="AQ84" i="15" s="1"/>
  <c r="AI91" i="15"/>
  <c r="AW91" i="15" s="1"/>
  <c r="H77" i="19"/>
  <c r="H96" i="19" s="1"/>
  <c r="T96" i="19" s="1"/>
  <c r="BO52" i="18"/>
  <c r="P85" i="3"/>
  <c r="BO48" i="18"/>
  <c r="BO66" i="18" s="1"/>
  <c r="P81" i="3"/>
  <c r="BG41" i="22"/>
  <c r="BA94" i="3"/>
  <c r="AA94" i="3"/>
  <c r="BD63" i="40"/>
  <c r="BD67" i="40"/>
  <c r="BD103" i="40" s="1"/>
  <c r="BI74" i="40"/>
  <c r="BI110" i="40" s="1"/>
  <c r="BF12" i="39"/>
  <c r="BF30" i="39" s="1"/>
  <c r="BF48" i="39" s="1"/>
  <c r="BF84" i="39" s="1"/>
  <c r="E65" i="30"/>
  <c r="I65" i="30" s="1"/>
  <c r="D66" i="30"/>
  <c r="H65" i="30"/>
  <c r="BN57" i="18"/>
  <c r="O90" i="3"/>
  <c r="AD83" i="15"/>
  <c r="AR83" i="15" s="1"/>
  <c r="BE27" i="40"/>
  <c r="BE135" i="40" s="1"/>
  <c r="BE153" i="40" s="1"/>
  <c r="BE171" i="40" s="1"/>
  <c r="BE189" i="40" s="1"/>
  <c r="AN88" i="3"/>
  <c r="AE88" i="15" s="1"/>
  <c r="AS88" i="15" s="1"/>
  <c r="BH15" i="39" s="1"/>
  <c r="BH33" i="39" s="1"/>
  <c r="BH51" i="39" s="1"/>
  <c r="BH87" i="39" s="1"/>
  <c r="BG15" i="40"/>
  <c r="BF21" i="39"/>
  <c r="BF39" i="39" s="1"/>
  <c r="BF57" i="39" s="1"/>
  <c r="BF93" i="39" s="1"/>
  <c r="BD71" i="40"/>
  <c r="BD107" i="40" s="1"/>
  <c r="BE64" i="40"/>
  <c r="AC92" i="15"/>
  <c r="AQ92" i="15" s="1"/>
  <c r="H65" i="45"/>
  <c r="J65" i="45" s="1"/>
  <c r="G65" i="45"/>
  <c r="E65" i="29"/>
  <c r="I65" i="29" s="1"/>
  <c r="D66" i="29"/>
  <c r="H65" i="29"/>
  <c r="BE35" i="40"/>
  <c r="BE143" i="40" s="1"/>
  <c r="BF9" i="40"/>
  <c r="AM82" i="3"/>
  <c r="AD82" i="15" s="1"/>
  <c r="AR82" i="15" s="1"/>
  <c r="BG9" i="39" s="1"/>
  <c r="BG27" i="39" s="1"/>
  <c r="BG45" i="39" s="1"/>
  <c r="BF24" i="22"/>
  <c r="N95" i="3"/>
  <c r="BA80" i="3"/>
  <c r="AA80" i="3"/>
  <c r="BG27" i="22"/>
  <c r="BF33" i="40"/>
  <c r="BF141" i="40" s="1"/>
  <c r="BG12" i="40"/>
  <c r="AN85" i="3"/>
  <c r="BF21" i="40"/>
  <c r="AM94" i="3"/>
  <c r="E65" i="32"/>
  <c r="I65" i="32" s="1"/>
  <c r="D66" i="32"/>
  <c r="H65" i="32"/>
  <c r="BN59" i="18"/>
  <c r="O92" i="3"/>
  <c r="BK34" i="40"/>
  <c r="BK142" i="40" s="1"/>
  <c r="BD7" i="39"/>
  <c r="AO95" i="15"/>
  <c r="BB37" i="38"/>
  <c r="BB38" i="38"/>
  <c r="BA58" i="39"/>
  <c r="BA79" i="39"/>
  <c r="BA94" i="39" s="1"/>
  <c r="BE31" i="40"/>
  <c r="BE139" i="40" s="1"/>
  <c r="E65" i="28"/>
  <c r="I65" i="28" s="1"/>
  <c r="D66" i="28"/>
  <c r="H65" i="28"/>
  <c r="AL95" i="3"/>
  <c r="AC80" i="15"/>
  <c r="BE22" i="40"/>
  <c r="BE25" i="40"/>
  <c r="BE133" i="40" s="1"/>
  <c r="BE151" i="40" s="1"/>
  <c r="BN51" i="18"/>
  <c r="O84" i="3"/>
  <c r="D68" i="45"/>
  <c r="E67" i="45"/>
  <c r="I67" i="45" s="1"/>
  <c r="BO55" i="18"/>
  <c r="P88" i="3"/>
  <c r="D69" i="35"/>
  <c r="E68" i="35"/>
  <c r="I68" i="35" s="1"/>
  <c r="BO54" i="18"/>
  <c r="P87" i="3"/>
  <c r="BJ36" i="40"/>
  <c r="BJ144" i="40" s="1"/>
  <c r="BE17" i="39"/>
  <c r="BE35" i="39" s="1"/>
  <c r="BE53" i="39" s="1"/>
  <c r="BE89" i="39" s="1"/>
  <c r="L64" i="45"/>
  <c r="M64" i="45"/>
  <c r="BH30" i="22"/>
  <c r="BH48" i="22" s="1"/>
  <c r="BH84" i="22" s="1"/>
  <c r="BB83" i="3"/>
  <c r="AB83" i="3"/>
  <c r="O82" i="3"/>
  <c r="BN49" i="18"/>
  <c r="BN67" i="18" s="1"/>
  <c r="O86" i="3"/>
  <c r="BN53" i="18"/>
  <c r="BM44" i="18"/>
  <c r="BN29" i="18"/>
  <c r="R80" i="15"/>
  <c r="BK38" i="40"/>
  <c r="BK146" i="40" s="1"/>
  <c r="AZ95" i="3"/>
  <c r="BF42" i="22"/>
  <c r="BE29" i="40"/>
  <c r="BE137" i="40" s="1"/>
  <c r="BF32" i="40"/>
  <c r="BF140" i="40" s="1"/>
  <c r="BK36" i="40"/>
  <c r="BK144" i="40" s="1"/>
  <c r="BH32" i="22"/>
  <c r="BB85" i="3"/>
  <c r="AB85" i="3"/>
  <c r="BH28" i="22"/>
  <c r="BH46" i="22" s="1"/>
  <c r="BH82" i="22" s="1"/>
  <c r="BB81" i="3"/>
  <c r="AB81" i="3"/>
  <c r="O94" i="3"/>
  <c r="BN61" i="18"/>
  <c r="E65" i="31"/>
  <c r="I65" i="31" s="1"/>
  <c r="D66" i="31"/>
  <c r="H65" i="31"/>
  <c r="BF19" i="40"/>
  <c r="AM92" i="3"/>
  <c r="AD92" i="15" s="1"/>
  <c r="AR92" i="15" s="1"/>
  <c r="BG19" i="39" s="1"/>
  <c r="BG37" i="39" s="1"/>
  <c r="BG55" i="39" s="1"/>
  <c r="BG37" i="22"/>
  <c r="BA90" i="3"/>
  <c r="AA90" i="3"/>
  <c r="BF28" i="40"/>
  <c r="BF136" i="40" s="1"/>
  <c r="BF154" i="40" s="1"/>
  <c r="BF172" i="40" s="1"/>
  <c r="BF190" i="40" s="1"/>
  <c r="BF11" i="40"/>
  <c r="AM84" i="3"/>
  <c r="AD84" i="15" s="1"/>
  <c r="AR84" i="15" s="1"/>
  <c r="BG11" i="39" s="1"/>
  <c r="BG29" i="39" s="1"/>
  <c r="BG47" i="39" s="1"/>
  <c r="BG14" i="40"/>
  <c r="AN87" i="3"/>
  <c r="BF30" i="40"/>
  <c r="BF138" i="40" s="1"/>
  <c r="BE39" i="40"/>
  <c r="BE147" i="40" s="1"/>
  <c r="BE37" i="40"/>
  <c r="BE145" i="40" s="1"/>
  <c r="A66" i="45"/>
  <c r="F67" i="45"/>
  <c r="BD40" i="40"/>
  <c r="AB95" i="15"/>
  <c r="AP80" i="15"/>
  <c r="BJ34" i="40"/>
  <c r="BJ142" i="40" s="1"/>
  <c r="BG10" i="40"/>
  <c r="AN83" i="3"/>
  <c r="AE83" i="15" s="1"/>
  <c r="AS83" i="15" s="1"/>
  <c r="BH10" i="39" s="1"/>
  <c r="BH28" i="39" s="1"/>
  <c r="BH46" i="39" s="1"/>
  <c r="BF13" i="40"/>
  <c r="AM86" i="3"/>
  <c r="AD86" i="15" s="1"/>
  <c r="AR86" i="15" s="1"/>
  <c r="BG13" i="39" s="1"/>
  <c r="BG31" i="39" s="1"/>
  <c r="BG49" i="39" s="1"/>
  <c r="BG85" i="39" s="1"/>
  <c r="BM62" i="18"/>
  <c r="BN47" i="18"/>
  <c r="O80" i="3"/>
  <c r="BG8" i="40"/>
  <c r="AN81" i="3"/>
  <c r="AE81" i="15" s="1"/>
  <c r="AS81" i="15" s="1"/>
  <c r="BH8" i="39" s="1"/>
  <c r="BH26" i="39" s="1"/>
  <c r="BH44" i="39" s="1"/>
  <c r="BI62" i="39" s="1"/>
  <c r="BI98" i="39" s="1"/>
  <c r="BI116" i="39" s="1"/>
  <c r="BE9" i="39"/>
  <c r="BE27" i="39" s="1"/>
  <c r="BE45" i="39" s="1"/>
  <c r="BE81" i="39" s="1"/>
  <c r="BG39" i="22"/>
  <c r="BA92" i="3"/>
  <c r="AA92" i="3"/>
  <c r="BF20" i="37"/>
  <c r="BG34" i="37" s="1"/>
  <c r="BG39" i="8" s="1"/>
  <c r="H66" i="46"/>
  <c r="G66" i="46"/>
  <c r="L65" i="46"/>
  <c r="M65" i="46"/>
  <c r="F68" i="46"/>
  <c r="A67" i="46"/>
  <c r="G68" i="30"/>
  <c r="F69" i="30"/>
  <c r="BF210" i="37"/>
  <c r="BF213" i="37" s="1"/>
  <c r="BB244" i="14"/>
  <c r="F71" i="32"/>
  <c r="G70" i="32"/>
  <c r="BG219" i="37"/>
  <c r="BG222" i="37" s="1"/>
  <c r="BG83" i="37"/>
  <c r="BG86" i="37" s="1"/>
  <c r="BH165" i="37"/>
  <c r="BH168" i="37" s="1"/>
  <c r="BF24" i="37"/>
  <c r="BG35" i="37" s="1"/>
  <c r="BG40" i="8" s="1"/>
  <c r="BJ110" i="37"/>
  <c r="BJ113" i="37" s="1"/>
  <c r="BI101" i="37"/>
  <c r="BI104" i="37" s="1"/>
  <c r="BJ147" i="37"/>
  <c r="BJ150" i="37" s="1"/>
  <c r="G67" i="31"/>
  <c r="F68" i="31"/>
  <c r="BF23" i="37"/>
  <c r="BH92" i="37"/>
  <c r="BH95" i="37" s="1"/>
  <c r="BI14" i="37"/>
  <c r="O77" i="5"/>
  <c r="BI7" i="37"/>
  <c r="O68" i="5"/>
  <c r="BH15" i="37"/>
  <c r="N78" i="5"/>
  <c r="BH10" i="37"/>
  <c r="N71" i="5"/>
  <c r="BI16" i="37"/>
  <c r="O79" i="5"/>
  <c r="BH8" i="37"/>
  <c r="N69" i="5"/>
  <c r="BI11" i="37"/>
  <c r="O72" i="5"/>
  <c r="BI9" i="37"/>
  <c r="O70" i="5"/>
  <c r="BG20" i="38"/>
  <c r="BH12" i="37"/>
  <c r="AX13" i="37"/>
  <c r="AX17" i="37" s="1"/>
  <c r="AW19" i="38" s="1"/>
  <c r="AW21" i="38"/>
  <c r="O65" i="5"/>
  <c r="AV43" i="38"/>
  <c r="AV54" i="38" s="1"/>
  <c r="AU49" i="38"/>
  <c r="BG15" i="27"/>
  <c r="BG169" i="27"/>
  <c r="BG168" i="27"/>
  <c r="BG167" i="27"/>
  <c r="BG166" i="27"/>
  <c r="BG165" i="27"/>
  <c r="BG159" i="27"/>
  <c r="BG157" i="27"/>
  <c r="BG162" i="27"/>
  <c r="BG160" i="27"/>
  <c r="BG156" i="27"/>
  <c r="BG154" i="27"/>
  <c r="BF77" i="27"/>
  <c r="BF71" i="27"/>
  <c r="BF72" i="27" s="1"/>
  <c r="BF79" i="27"/>
  <c r="AV22" i="38"/>
  <c r="AV24" i="38" s="1"/>
  <c r="AV32" i="38" s="1"/>
  <c r="AV34" i="38" s="1"/>
  <c r="BD83" i="27"/>
  <c r="BD82" i="27" s="1"/>
  <c r="BB101" i="27"/>
  <c r="BB100" i="27" s="1"/>
  <c r="BB126" i="27"/>
  <c r="BB128" i="27"/>
  <c r="BB118" i="27"/>
  <c r="BB119" i="27" s="1"/>
  <c r="BG78" i="8"/>
  <c r="BF79" i="8"/>
  <c r="BI216" i="37"/>
  <c r="BH221" i="37"/>
  <c r="BH220" i="37"/>
  <c r="BH218" i="37"/>
  <c r="BH217" i="37"/>
  <c r="AZ148" i="27"/>
  <c r="AZ115" i="27" s="1"/>
  <c r="P60" i="5" s="1"/>
  <c r="AZ140" i="27"/>
  <c r="AZ141" i="27" s="1"/>
  <c r="AZ108" i="27" s="1"/>
  <c r="BD37" i="8"/>
  <c r="BD36" i="8" s="1"/>
  <c r="BD25" i="37"/>
  <c r="AE79" i="15"/>
  <c r="R79" i="15"/>
  <c r="BD156" i="14"/>
  <c r="BE180" i="14" s="1"/>
  <c r="BE204" i="14" s="1"/>
  <c r="BD228" i="14"/>
  <c r="BD154" i="14"/>
  <c r="BE178" i="14" s="1"/>
  <c r="BE202" i="14" s="1"/>
  <c r="BD226" i="14"/>
  <c r="BE33" i="14"/>
  <c r="BE81" i="14"/>
  <c r="BE83" i="14"/>
  <c r="BE157" i="14"/>
  <c r="BF181" i="14" s="1"/>
  <c r="BF205" i="14" s="1"/>
  <c r="BE229" i="14"/>
  <c r="BE88" i="14"/>
  <c r="BE90" i="14"/>
  <c r="BE92" i="14"/>
  <c r="BE94" i="14"/>
  <c r="BE96" i="14"/>
  <c r="BC230" i="14"/>
  <c r="BJ162" i="37"/>
  <c r="BJ169" i="37" s="1"/>
  <c r="BI167" i="37"/>
  <c r="BI163" i="37"/>
  <c r="BI166" i="37"/>
  <c r="BI164" i="37"/>
  <c r="BH207" i="37"/>
  <c r="BG212" i="37"/>
  <c r="BG211" i="37"/>
  <c r="BG209" i="37"/>
  <c r="BG208" i="37"/>
  <c r="AU19" i="8"/>
  <c r="AU21" i="8" s="1"/>
  <c r="AT83" i="38"/>
  <c r="BI80" i="37"/>
  <c r="BH85" i="37"/>
  <c r="BH84" i="37"/>
  <c r="BH82" i="37"/>
  <c r="BH81" i="37"/>
  <c r="BK112" i="37"/>
  <c r="BK111" i="37"/>
  <c r="BK109" i="37"/>
  <c r="BK108" i="37"/>
  <c r="BF21" i="37"/>
  <c r="BH49" i="37"/>
  <c r="BH48" i="37"/>
  <c r="BH46" i="37"/>
  <c r="BH45" i="37"/>
  <c r="BI44" i="37"/>
  <c r="BI51" i="37" s="1"/>
  <c r="BG47" i="37"/>
  <c r="BG140" i="37"/>
  <c r="BG139" i="37"/>
  <c r="BG137" i="37"/>
  <c r="BG136" i="37"/>
  <c r="BH135" i="37"/>
  <c r="BH142" i="37" s="1"/>
  <c r="BA139" i="27"/>
  <c r="BA137" i="27"/>
  <c r="BA129" i="27"/>
  <c r="BA130" i="27" s="1"/>
  <c r="BD175" i="14"/>
  <c r="BD196" i="14" s="1"/>
  <c r="BD201" i="14"/>
  <c r="BD199" i="14" s="1"/>
  <c r="AY67" i="38"/>
  <c r="AX66" i="38"/>
  <c r="AX71" i="38" s="1"/>
  <c r="AX69" i="38"/>
  <c r="AZ120" i="27"/>
  <c r="BK148" i="37"/>
  <c r="BK146" i="37"/>
  <c r="BK149" i="37"/>
  <c r="BK145" i="37"/>
  <c r="BD8" i="8"/>
  <c r="BD32" i="14"/>
  <c r="BD53" i="14" s="1"/>
  <c r="BD80" i="14"/>
  <c r="BE182" i="14"/>
  <c r="BE208" i="14"/>
  <c r="BE206" i="14" s="1"/>
  <c r="BD41" i="38"/>
  <c r="BE42" i="38"/>
  <c r="BI27" i="37"/>
  <c r="BH26" i="37"/>
  <c r="BJ89" i="37"/>
  <c r="BI94" i="37"/>
  <c r="BI93" i="37"/>
  <c r="BI91" i="37"/>
  <c r="BI90" i="37"/>
  <c r="BC196" i="14"/>
  <c r="AU83" i="38"/>
  <c r="BH150" i="27"/>
  <c r="BH43" i="27"/>
  <c r="BH52" i="27" s="1"/>
  <c r="BH34" i="27"/>
  <c r="BH32" i="27"/>
  <c r="BH31" i="27"/>
  <c r="BH30" i="27"/>
  <c r="BH29" i="27"/>
  <c r="BH28" i="27"/>
  <c r="BH26" i="27"/>
  <c r="BH25" i="27"/>
  <c r="BH24" i="27"/>
  <c r="BH23" i="27"/>
  <c r="BH22" i="27"/>
  <c r="BH20" i="27"/>
  <c r="BH19" i="27"/>
  <c r="BH18" i="27"/>
  <c r="BH17" i="27"/>
  <c r="BH16" i="27"/>
  <c r="BH14" i="27"/>
  <c r="BH13" i="27"/>
  <c r="BH12" i="27"/>
  <c r="BH11" i="27"/>
  <c r="BH10" i="27"/>
  <c r="BI7" i="27"/>
  <c r="BH61" i="27"/>
  <c r="BG27" i="27"/>
  <c r="AU25" i="38"/>
  <c r="AV35" i="8" s="1"/>
  <c r="BG9" i="27"/>
  <c r="BG21" i="27"/>
  <c r="BF11" i="8" s="1"/>
  <c r="BG70" i="27"/>
  <c r="BG147" i="27"/>
  <c r="BG146" i="27"/>
  <c r="BG145" i="27"/>
  <c r="BG144" i="27"/>
  <c r="BG136" i="27"/>
  <c r="BG135" i="27"/>
  <c r="BG134" i="27"/>
  <c r="BG133" i="27"/>
  <c r="BG103" i="27"/>
  <c r="BG102" i="27"/>
  <c r="BG94" i="27"/>
  <c r="BG93" i="27"/>
  <c r="BG85" i="27"/>
  <c r="BG84" i="27"/>
  <c r="BG76" i="27"/>
  <c r="BG75" i="27"/>
  <c r="AU74" i="27" s="1"/>
  <c r="AU73" i="27" s="1"/>
  <c r="BG68" i="27"/>
  <c r="BG67" i="27"/>
  <c r="BG66" i="27"/>
  <c r="BG62" i="27"/>
  <c r="BG123" i="27"/>
  <c r="BF112" i="27"/>
  <c r="BF63" i="27"/>
  <c r="BF54" i="27" s="1"/>
  <c r="BF36" i="27" s="1"/>
  <c r="AW142" i="27"/>
  <c r="AW109" i="27" s="1"/>
  <c r="BK76" i="37"/>
  <c r="BK75" i="37"/>
  <c r="BK73" i="37"/>
  <c r="BK72" i="37"/>
  <c r="BJ74" i="37"/>
  <c r="BJ77" i="37" s="1"/>
  <c r="BC224" i="14"/>
  <c r="BC223" i="14" s="1"/>
  <c r="BC152" i="14"/>
  <c r="BC79" i="14"/>
  <c r="BC100" i="14" s="1"/>
  <c r="BD95" i="27"/>
  <c r="BD89" i="27"/>
  <c r="BD90" i="27" s="1"/>
  <c r="BD97" i="27"/>
  <c r="BE45" i="8"/>
  <c r="BE44" i="8"/>
  <c r="BE48" i="8"/>
  <c r="BI198" i="37"/>
  <c r="BH203" i="37"/>
  <c r="BH202" i="37"/>
  <c r="BH200" i="37"/>
  <c r="BH199" i="37"/>
  <c r="BG201" i="37"/>
  <c r="BG204" i="37" s="1"/>
  <c r="AZ132" i="27"/>
  <c r="BJ125" i="37"/>
  <c r="BI130" i="37"/>
  <c r="BI129" i="37"/>
  <c r="BI127" i="37"/>
  <c r="BI126" i="37"/>
  <c r="BH128" i="37"/>
  <c r="BH131" i="37" s="1"/>
  <c r="AY143" i="27"/>
  <c r="AY142" i="27" s="1"/>
  <c r="AY109" i="27" s="1"/>
  <c r="BE88" i="27"/>
  <c r="BE86" i="27"/>
  <c r="BE80" i="27"/>
  <c r="BE81" i="27" s="1"/>
  <c r="BI189" i="37"/>
  <c r="BH193" i="37"/>
  <c r="BH191" i="37"/>
  <c r="BH194" i="37"/>
  <c r="BH190" i="37"/>
  <c r="BG192" i="37"/>
  <c r="BG195" i="37" s="1"/>
  <c r="BF38" i="14"/>
  <c r="BF85" i="14" s="1"/>
  <c r="BF37" i="14"/>
  <c r="BF36" i="14"/>
  <c r="BF83" i="14" s="1"/>
  <c r="BF35" i="14"/>
  <c r="BF34" i="14"/>
  <c r="BG31" i="14"/>
  <c r="BF49" i="14"/>
  <c r="BF96" i="14" s="1"/>
  <c r="BF48" i="14"/>
  <c r="BF95" i="14" s="1"/>
  <c r="BF47" i="14"/>
  <c r="BF94" i="14" s="1"/>
  <c r="BF46" i="14"/>
  <c r="BF93" i="14" s="1"/>
  <c r="BF45" i="14"/>
  <c r="BF92" i="14" s="1"/>
  <c r="BF44" i="14"/>
  <c r="BF91" i="14" s="1"/>
  <c r="BF43" i="14"/>
  <c r="BF90" i="14" s="1"/>
  <c r="BF42" i="14"/>
  <c r="BF89" i="14" s="1"/>
  <c r="BF41" i="14"/>
  <c r="BF88" i="14" s="1"/>
  <c r="BF40" i="14"/>
  <c r="BE154" i="14"/>
  <c r="BF178" i="14" s="1"/>
  <c r="BE156" i="14"/>
  <c r="BF180" i="14" s="1"/>
  <c r="BE39" i="14"/>
  <c r="BE87" i="14"/>
  <c r="BE89" i="14"/>
  <c r="BE91" i="14"/>
  <c r="BE93" i="14"/>
  <c r="BE95" i="14"/>
  <c r="BD231" i="14"/>
  <c r="BD230" i="14" s="1"/>
  <c r="BD159" i="14"/>
  <c r="BD86" i="14"/>
  <c r="BJ53" i="37"/>
  <c r="BJ60" i="37" s="1"/>
  <c r="BI58" i="37"/>
  <c r="BI57" i="37"/>
  <c r="BI55" i="37"/>
  <c r="BI54" i="37"/>
  <c r="BH56" i="37"/>
  <c r="BH59" i="37" s="1"/>
  <c r="AU43" i="8"/>
  <c r="AT86" i="38"/>
  <c r="AU86" i="38"/>
  <c r="BC92" i="27"/>
  <c r="BC91" i="27" s="1"/>
  <c r="BC106" i="27"/>
  <c r="BC117" i="27" s="1"/>
  <c r="BC104" i="27"/>
  <c r="BC41" i="27" s="1"/>
  <c r="BC98" i="27"/>
  <c r="BC99" i="27" s="1"/>
  <c r="BI153" i="37"/>
  <c r="BI160" i="37" s="1"/>
  <c r="BH157" i="37"/>
  <c r="BH155" i="37"/>
  <c r="BH158" i="37"/>
  <c r="BH154" i="37"/>
  <c r="BG156" i="37"/>
  <c r="BG159" i="37" s="1"/>
  <c r="BE9" i="8"/>
  <c r="BE8" i="8" s="1"/>
  <c r="BF8" i="27"/>
  <c r="BF155" i="27"/>
  <c r="BF161" i="27"/>
  <c r="BF50" i="37"/>
  <c r="BF138" i="37"/>
  <c r="BF141" i="37" s="1"/>
  <c r="BA119" i="27"/>
  <c r="BD206" i="14"/>
  <c r="AX143" i="27"/>
  <c r="AX110" i="27" s="1"/>
  <c r="AX108" i="27"/>
  <c r="BF108" i="14"/>
  <c r="BF132" i="14" s="1"/>
  <c r="BF106" i="14"/>
  <c r="BF130" i="14" s="1"/>
  <c r="BF109" i="14"/>
  <c r="BF133" i="14" s="1"/>
  <c r="BF107" i="14"/>
  <c r="BF131" i="14" s="1"/>
  <c r="BF105" i="14"/>
  <c r="BF129" i="14" s="1"/>
  <c r="BG102" i="14"/>
  <c r="BH73" i="14"/>
  <c r="BH72" i="14"/>
  <c r="BH71" i="14"/>
  <c r="BH70" i="14"/>
  <c r="BH69" i="14"/>
  <c r="BH68" i="14"/>
  <c r="BH67" i="14"/>
  <c r="BH66" i="14"/>
  <c r="BH65" i="14"/>
  <c r="BH62" i="14"/>
  <c r="BH61" i="14"/>
  <c r="BH60" i="14"/>
  <c r="BH59" i="14"/>
  <c r="BH58" i="14"/>
  <c r="BH57" i="14"/>
  <c r="BE104" i="14" s="1"/>
  <c r="BI6" i="14"/>
  <c r="BH55" i="14"/>
  <c r="AW72" i="38"/>
  <c r="AW73" i="38" s="1"/>
  <c r="AW74" i="38" s="1"/>
  <c r="AY107" i="27"/>
  <c r="AX27" i="8" s="1"/>
  <c r="AX24" i="8" s="1"/>
  <c r="BE22" i="37"/>
  <c r="BK98" i="37"/>
  <c r="BJ103" i="37"/>
  <c r="BJ99" i="37"/>
  <c r="BJ102" i="37"/>
  <c r="BJ100" i="37"/>
  <c r="BK62" i="37"/>
  <c r="BK69" i="37" s="1"/>
  <c r="BJ67" i="37"/>
  <c r="BJ66" i="37"/>
  <c r="BJ64" i="37"/>
  <c r="BJ63" i="37"/>
  <c r="BI65" i="37"/>
  <c r="BI68" i="37" s="1"/>
  <c r="BD225" i="14"/>
  <c r="BD153" i="14"/>
  <c r="BE177" i="14" s="1"/>
  <c r="BC46" i="38"/>
  <c r="S79" i="17"/>
  <c r="AF79" i="17"/>
  <c r="BK171" i="37"/>
  <c r="BK178" i="37" s="1"/>
  <c r="BJ175" i="37"/>
  <c r="BJ173" i="37"/>
  <c r="BJ176" i="37"/>
  <c r="BJ172" i="37"/>
  <c r="BI174" i="37"/>
  <c r="BI177" i="37" s="1"/>
  <c r="BK184" i="37"/>
  <c r="BK182" i="37"/>
  <c r="BK185" i="37"/>
  <c r="BK181" i="37"/>
  <c r="BJ183" i="37"/>
  <c r="BJ186" i="37" s="1"/>
  <c r="BC220" i="14"/>
  <c r="BI116" i="37"/>
  <c r="BH121" i="37"/>
  <c r="BH120" i="37"/>
  <c r="BH118" i="37"/>
  <c r="BH117" i="37"/>
  <c r="BG119" i="37"/>
  <c r="BG122" i="37" s="1"/>
  <c r="J63" i="35"/>
  <c r="BE122" i="27"/>
  <c r="M62" i="35"/>
  <c r="BD125" i="27" s="1"/>
  <c r="BD114" i="27" s="1"/>
  <c r="BC32" i="8" s="1"/>
  <c r="BC30" i="8" s="1"/>
  <c r="L62" i="35"/>
  <c r="BD124" i="27" s="1"/>
  <c r="BD113" i="27" s="1"/>
  <c r="F66" i="35"/>
  <c r="A65" i="35"/>
  <c r="BD111" i="27"/>
  <c r="G64" i="35"/>
  <c r="H64" i="35"/>
  <c r="BF53" i="27" l="1"/>
  <c r="BD14" i="8"/>
  <c r="BD13" i="8" s="1"/>
  <c r="BE35" i="27"/>
  <c r="BC94" i="40"/>
  <c r="BD81" i="40"/>
  <c r="BD99" i="40" s="1"/>
  <c r="BE82" i="40"/>
  <c r="BE100" i="40" s="1"/>
  <c r="BG58" i="27"/>
  <c r="BG40" i="27" s="1"/>
  <c r="BF41" i="8" s="1"/>
  <c r="F65" i="29"/>
  <c r="G64" i="29"/>
  <c r="BF39" i="27"/>
  <c r="BG57" i="27"/>
  <c r="BG39" i="27" s="1"/>
  <c r="AU65" i="27"/>
  <c r="AT56" i="27"/>
  <c r="AT38" i="27" s="1"/>
  <c r="AT64" i="27"/>
  <c r="AT55" i="27" s="1"/>
  <c r="AT37" i="27" s="1"/>
  <c r="BF152" i="40"/>
  <c r="BF170" i="40" s="1"/>
  <c r="BF188" i="40" s="1"/>
  <c r="BB187" i="40"/>
  <c r="BB202" i="40" s="1"/>
  <c r="BB17" i="8" s="1"/>
  <c r="BF60" i="22"/>
  <c r="G64" i="28"/>
  <c r="F65" i="28" s="1"/>
  <c r="J65" i="28"/>
  <c r="J65" i="32"/>
  <c r="J65" i="29"/>
  <c r="BB115" i="39"/>
  <c r="BB130" i="39" s="1"/>
  <c r="BA34" i="8" s="1"/>
  <c r="BD187" i="40"/>
  <c r="BD202" i="40" s="1"/>
  <c r="BD17" i="8" s="1"/>
  <c r="BE41" i="37"/>
  <c r="AT47" i="8"/>
  <c r="E44" i="9"/>
  <c r="E19" i="52"/>
  <c r="BN65" i="18"/>
  <c r="BN80" i="18" s="1"/>
  <c r="BH98" i="39"/>
  <c r="BH116" i="39" s="1"/>
  <c r="BH80" i="39"/>
  <c r="BE169" i="40"/>
  <c r="BE184" i="40" s="1"/>
  <c r="BE16" i="8" s="1"/>
  <c r="BE166" i="40"/>
  <c r="BB58" i="39"/>
  <c r="BC61" i="39"/>
  <c r="BC97" i="40"/>
  <c r="BC112" i="40" s="1"/>
  <c r="BG24" i="22"/>
  <c r="BG45" i="22"/>
  <c r="BE98" i="40"/>
  <c r="BD79" i="40"/>
  <c r="BF89" i="39"/>
  <c r="BG84" i="39"/>
  <c r="BG81" i="39"/>
  <c r="BF81" i="39"/>
  <c r="BF151" i="27"/>
  <c r="BE15" i="8" s="1"/>
  <c r="BE75" i="40"/>
  <c r="BE111" i="40" s="1"/>
  <c r="J65" i="30"/>
  <c r="BF31" i="37"/>
  <c r="BE73" i="40"/>
  <c r="BE109" i="40" s="1"/>
  <c r="BK72" i="40"/>
  <c r="BK70" i="40"/>
  <c r="BF68" i="40"/>
  <c r="BF104" i="40" s="1"/>
  <c r="BG112" i="14"/>
  <c r="BG136" i="14" s="1"/>
  <c r="BG113" i="14"/>
  <c r="BG137" i="14" s="1"/>
  <c r="BG118" i="14"/>
  <c r="BG142" i="14" s="1"/>
  <c r="BG114" i="14"/>
  <c r="BG138" i="14" s="1"/>
  <c r="BG116" i="14"/>
  <c r="BG140" i="14" s="1"/>
  <c r="BG119" i="14"/>
  <c r="BG120" i="14"/>
  <c r="BG144" i="14" s="1"/>
  <c r="BG115" i="14"/>
  <c r="BG139" i="14" s="1"/>
  <c r="BG117" i="14"/>
  <c r="BG141" i="14" s="1"/>
  <c r="BG23" i="37"/>
  <c r="BH28" i="37" s="1"/>
  <c r="BH38" i="8" s="1"/>
  <c r="BG24" i="37"/>
  <c r="BH35" i="37" s="1"/>
  <c r="BH40" i="8" s="1"/>
  <c r="BF39" i="37"/>
  <c r="BG20" i="37"/>
  <c r="BH34" i="37" s="1"/>
  <c r="BH39" i="8" s="1"/>
  <c r="AZ107" i="27"/>
  <c r="AY27" i="8" s="1"/>
  <c r="AY24" i="8" s="1"/>
  <c r="BG112" i="27"/>
  <c r="BF42" i="8" s="1"/>
  <c r="J66" i="46"/>
  <c r="J65" i="31"/>
  <c r="BB52" i="38"/>
  <c r="BE71" i="40"/>
  <c r="BE107" i="40" s="1"/>
  <c r="AR91" i="38"/>
  <c r="BE65" i="40"/>
  <c r="BE101" i="40" s="1"/>
  <c r="BF62" i="40"/>
  <c r="BF80" i="40" s="1"/>
  <c r="BE61" i="40"/>
  <c r="BB79" i="39"/>
  <c r="BB94" i="39" s="1"/>
  <c r="AS91" i="38"/>
  <c r="BF40" i="37"/>
  <c r="AW43" i="38"/>
  <c r="AW54" i="38" s="1"/>
  <c r="AW62" i="38" s="1"/>
  <c r="BC244" i="14"/>
  <c r="BJ74" i="40"/>
  <c r="BJ110" i="40" s="1"/>
  <c r="BJ70" i="40"/>
  <c r="BJ106" i="40" s="1"/>
  <c r="BD76" i="40"/>
  <c r="BE63" i="40"/>
  <c r="BF202" i="14"/>
  <c r="U55" i="8"/>
  <c r="U57" i="8" s="1"/>
  <c r="BH27" i="27"/>
  <c r="BG12" i="8" s="1"/>
  <c r="BG161" i="27"/>
  <c r="BG158" i="27"/>
  <c r="BG164" i="27"/>
  <c r="BG153" i="27" s="1"/>
  <c r="BG26" i="40"/>
  <c r="BG134" i="40" s="1"/>
  <c r="BN62" i="18"/>
  <c r="BO47" i="18"/>
  <c r="P80" i="3"/>
  <c r="BE7" i="39"/>
  <c r="AP95" i="15"/>
  <c r="BC37" i="38"/>
  <c r="BC52" i="38" s="1"/>
  <c r="BC38" i="38"/>
  <c r="H66" i="45"/>
  <c r="J66" i="45" s="1"/>
  <c r="G66" i="45"/>
  <c r="BF66" i="40"/>
  <c r="BF102" i="40" s="1"/>
  <c r="AE87" i="15"/>
  <c r="AS87" i="15" s="1"/>
  <c r="BF29" i="40"/>
  <c r="BF137" i="40" s="1"/>
  <c r="BF64" i="40"/>
  <c r="BH41" i="22"/>
  <c r="BB94" i="3"/>
  <c r="AB94" i="3"/>
  <c r="BH12" i="40"/>
  <c r="AO85" i="3"/>
  <c r="AF85" i="15" s="1"/>
  <c r="AT85" i="15" s="1"/>
  <c r="BI12" i="39" s="1"/>
  <c r="BI30" i="39" s="1"/>
  <c r="BI48" i="39" s="1"/>
  <c r="BK74" i="40"/>
  <c r="BH9" i="22"/>
  <c r="R95" i="15"/>
  <c r="BH33" i="22"/>
  <c r="BB86" i="3"/>
  <c r="AB86" i="3"/>
  <c r="BH29" i="22"/>
  <c r="BH47" i="22" s="1"/>
  <c r="BH83" i="22" s="1"/>
  <c r="BB82" i="3"/>
  <c r="AB82" i="3"/>
  <c r="BJ72" i="40"/>
  <c r="BJ108" i="40" s="1"/>
  <c r="BI34" i="22"/>
  <c r="BC87" i="3"/>
  <c r="AC87" i="3"/>
  <c r="BI35" i="22"/>
  <c r="BC88" i="3"/>
  <c r="AC88" i="3"/>
  <c r="BH31" i="22"/>
  <c r="BB84" i="3"/>
  <c r="AB84" i="3"/>
  <c r="BE40" i="40"/>
  <c r="E66" i="28"/>
  <c r="I66" i="28" s="1"/>
  <c r="D67" i="28"/>
  <c r="H66" i="28"/>
  <c r="BE67" i="40"/>
  <c r="BE103" i="40" s="1"/>
  <c r="BD22" i="39"/>
  <c r="BD25" i="39"/>
  <c r="BD40" i="39" s="1"/>
  <c r="BB33" i="38" s="1"/>
  <c r="BO59" i="18"/>
  <c r="P92" i="3"/>
  <c r="E66" i="32"/>
  <c r="I66" i="32" s="1"/>
  <c r="D67" i="32"/>
  <c r="H66" i="32"/>
  <c r="AD94" i="15"/>
  <c r="AR94" i="15" s="1"/>
  <c r="AE85" i="15"/>
  <c r="AS85" i="15" s="1"/>
  <c r="BF69" i="40"/>
  <c r="BF105" i="40" s="1"/>
  <c r="AA95" i="3"/>
  <c r="AN80" i="3"/>
  <c r="BG7" i="40"/>
  <c r="BF27" i="40"/>
  <c r="BF135" i="40" s="1"/>
  <c r="BF153" i="40" s="1"/>
  <c r="BF171" i="40" s="1"/>
  <c r="BF189" i="40" s="1"/>
  <c r="L65" i="45"/>
  <c r="M65" i="45"/>
  <c r="BF19" i="39"/>
  <c r="BF37" i="39" s="1"/>
  <c r="BF55" i="39" s="1"/>
  <c r="BF91" i="39" s="1"/>
  <c r="BG10" i="39"/>
  <c r="BG28" i="39" s="1"/>
  <c r="BG46" i="39" s="1"/>
  <c r="BG82" i="39" s="1"/>
  <c r="BO57" i="18"/>
  <c r="P90" i="3"/>
  <c r="E66" i="30"/>
  <c r="I66" i="30" s="1"/>
  <c r="D67" i="30"/>
  <c r="H66" i="30"/>
  <c r="BG21" i="40"/>
  <c r="AN94" i="3"/>
  <c r="AE94" i="15" s="1"/>
  <c r="AS94" i="15" s="1"/>
  <c r="BH21" i="39" s="1"/>
  <c r="BH39" i="39" s="1"/>
  <c r="BH57" i="39" s="1"/>
  <c r="BP48" i="18"/>
  <c r="Q81" i="3"/>
  <c r="BP52" i="18"/>
  <c r="R85" i="3" s="1"/>
  <c r="Q85" i="3"/>
  <c r="BL18" i="39"/>
  <c r="BL36" i="39" s="1"/>
  <c r="BL54" i="39" s="1"/>
  <c r="BL90" i="39" s="1"/>
  <c r="E91" i="15"/>
  <c r="G91" i="15" s="1"/>
  <c r="BF11" i="39"/>
  <c r="BF29" i="39" s="1"/>
  <c r="BF47" i="39" s="1"/>
  <c r="BF83" i="39" s="1"/>
  <c r="AM95" i="3"/>
  <c r="AD80" i="15"/>
  <c r="BF22" i="40"/>
  <c r="BF25" i="40"/>
  <c r="BF133" i="40" s="1"/>
  <c r="BF151" i="40" s="1"/>
  <c r="BL20" i="39"/>
  <c r="BL38" i="39" s="1"/>
  <c r="BL56" i="39" s="1"/>
  <c r="BL92" i="39" s="1"/>
  <c r="E93" i="15"/>
  <c r="G93" i="15" s="1"/>
  <c r="AN82" i="3"/>
  <c r="AE82" i="15" s="1"/>
  <c r="AS82" i="15" s="1"/>
  <c r="BG9" i="40"/>
  <c r="BI30" i="22"/>
  <c r="BI48" i="22" s="1"/>
  <c r="BI84" i="22" s="1"/>
  <c r="BC83" i="3"/>
  <c r="AC83" i="3"/>
  <c r="BC43" i="39"/>
  <c r="BD61" i="39" s="1"/>
  <c r="BH14" i="40"/>
  <c r="AO87" i="3"/>
  <c r="AF87" i="15" s="1"/>
  <c r="AT87" i="15" s="1"/>
  <c r="BI14" i="39" s="1"/>
  <c r="BI32" i="39" s="1"/>
  <c r="BI50" i="39" s="1"/>
  <c r="D68" i="46"/>
  <c r="E67" i="46"/>
  <c r="I67" i="46" s="1"/>
  <c r="BF35" i="40"/>
  <c r="BF143" i="40" s="1"/>
  <c r="BL16" i="39"/>
  <c r="BL34" i="39" s="1"/>
  <c r="BL52" i="39" s="1"/>
  <c r="BL88" i="39" s="1"/>
  <c r="E89" i="15"/>
  <c r="G89" i="15" s="1"/>
  <c r="AN92" i="3"/>
  <c r="AE92" i="15" s="1"/>
  <c r="AS92" i="15" s="1"/>
  <c r="BH19" i="39" s="1"/>
  <c r="BH37" i="39" s="1"/>
  <c r="BH55" i="39" s="1"/>
  <c r="BG19" i="40"/>
  <c r="BH27" i="22"/>
  <c r="O95" i="3"/>
  <c r="BB80" i="3"/>
  <c r="AB80" i="3"/>
  <c r="BF31" i="40"/>
  <c r="BF139" i="40" s="1"/>
  <c r="BG28" i="40"/>
  <c r="BG136" i="40" s="1"/>
  <c r="BG154" i="40" s="1"/>
  <c r="BG172" i="40" s="1"/>
  <c r="BG190" i="40" s="1"/>
  <c r="F68" i="45"/>
  <c r="A67" i="45"/>
  <c r="BG32" i="40"/>
  <c r="BG140" i="40" s="1"/>
  <c r="AN90" i="3"/>
  <c r="AE90" i="15" s="1"/>
  <c r="AS90" i="15" s="1"/>
  <c r="BH17" i="39" s="1"/>
  <c r="BH35" i="39" s="1"/>
  <c r="BH53" i="39" s="1"/>
  <c r="BG17" i="40"/>
  <c r="BF37" i="40"/>
  <c r="BF145" i="40" s="1"/>
  <c r="E66" i="31"/>
  <c r="I66" i="31" s="1"/>
  <c r="D67" i="31"/>
  <c r="H66" i="31"/>
  <c r="BO61" i="18"/>
  <c r="P94" i="3"/>
  <c r="BH8" i="40"/>
  <c r="AO81" i="3"/>
  <c r="AF81" i="15" s="1"/>
  <c r="AT81" i="15" s="1"/>
  <c r="BI8" i="39" s="1"/>
  <c r="BI26" i="39" s="1"/>
  <c r="BI44" i="39" s="1"/>
  <c r="BJ62" i="39" s="1"/>
  <c r="BN44" i="18"/>
  <c r="BO29" i="18"/>
  <c r="BO65" i="18" s="1"/>
  <c r="S80" i="15"/>
  <c r="BO53" i="18"/>
  <c r="P86" i="3"/>
  <c r="BO49" i="18"/>
  <c r="BO67" i="18" s="1"/>
  <c r="P82" i="3"/>
  <c r="BH10" i="40"/>
  <c r="AO83" i="3"/>
  <c r="AF83" i="15" s="1"/>
  <c r="AT83" i="15" s="1"/>
  <c r="BI10" i="39" s="1"/>
  <c r="BI28" i="39" s="1"/>
  <c r="BI46" i="39" s="1"/>
  <c r="BP54" i="18"/>
  <c r="R87" i="3" s="1"/>
  <c r="Q87" i="3"/>
  <c r="D70" i="35"/>
  <c r="E69" i="35"/>
  <c r="I69" i="35" s="1"/>
  <c r="BP55" i="18"/>
  <c r="R88" i="3" s="1"/>
  <c r="Q88" i="3"/>
  <c r="D69" i="45"/>
  <c r="E68" i="45"/>
  <c r="I68" i="45" s="1"/>
  <c r="BO51" i="18"/>
  <c r="P84" i="3"/>
  <c r="BE148" i="40"/>
  <c r="AC95" i="15"/>
  <c r="AQ80" i="15"/>
  <c r="BH39" i="22"/>
  <c r="BB92" i="3"/>
  <c r="AB92" i="3"/>
  <c r="BF39" i="40"/>
  <c r="BF147" i="40" s="1"/>
  <c r="BG30" i="40"/>
  <c r="BG138" i="40" s="1"/>
  <c r="BG42" i="22"/>
  <c r="BA95" i="3"/>
  <c r="E66" i="29"/>
  <c r="I66" i="29" s="1"/>
  <c r="D67" i="29"/>
  <c r="H66" i="29"/>
  <c r="BG33" i="40"/>
  <c r="BG141" i="40" s="1"/>
  <c r="BH37" i="22"/>
  <c r="BB90" i="3"/>
  <c r="AB90" i="3"/>
  <c r="BI28" i="22"/>
  <c r="BI46" i="22" s="1"/>
  <c r="BI82" i="22" s="1"/>
  <c r="BC81" i="3"/>
  <c r="AC81" i="3"/>
  <c r="BI32" i="22"/>
  <c r="BC85" i="3"/>
  <c r="AC85" i="3"/>
  <c r="AN86" i="3"/>
  <c r="AE86" i="15" s="1"/>
  <c r="AS86" i="15" s="1"/>
  <c r="BH13" i="39" s="1"/>
  <c r="BH31" i="39" s="1"/>
  <c r="BH49" i="39" s="1"/>
  <c r="BH85" i="39" s="1"/>
  <c r="BG13" i="40"/>
  <c r="BP50" i="18"/>
  <c r="Q83" i="3"/>
  <c r="BH15" i="40"/>
  <c r="AO88" i="3"/>
  <c r="AF88" i="15" s="1"/>
  <c r="AT88" i="15" s="1"/>
  <c r="AN84" i="3"/>
  <c r="AE84" i="15" s="1"/>
  <c r="AS84" i="15" s="1"/>
  <c r="BH11" i="39" s="1"/>
  <c r="BH29" i="39" s="1"/>
  <c r="BH47" i="39" s="1"/>
  <c r="BG11" i="40"/>
  <c r="AD90" i="15"/>
  <c r="AR90" i="15" s="1"/>
  <c r="BE226" i="14"/>
  <c r="AV25" i="38"/>
  <c r="AW35" i="8" s="1"/>
  <c r="AX142" i="27"/>
  <c r="AX109" i="27" s="1"/>
  <c r="BG28" i="37"/>
  <c r="BG38" i="8" s="1"/>
  <c r="G67" i="46"/>
  <c r="H67" i="46"/>
  <c r="F69" i="46"/>
  <c r="A68" i="46"/>
  <c r="M66" i="46"/>
  <c r="L66" i="46"/>
  <c r="AY110" i="27"/>
  <c r="F72" i="32"/>
  <c r="G71" i="32"/>
  <c r="BE228" i="14"/>
  <c r="BG63" i="27"/>
  <c r="BH15" i="27"/>
  <c r="BG10" i="8" s="1"/>
  <c r="G69" i="30"/>
  <c r="F70" i="30"/>
  <c r="BF204" i="14"/>
  <c r="BG36" i="37"/>
  <c r="G68" i="31"/>
  <c r="F69" i="31"/>
  <c r="BF22" i="37"/>
  <c r="BF25" i="37" s="1"/>
  <c r="BG138" i="37"/>
  <c r="BG141" i="37" s="1"/>
  <c r="BH119" i="37"/>
  <c r="BH122" i="37" s="1"/>
  <c r="BJ174" i="37"/>
  <c r="BJ177" i="37" s="1"/>
  <c r="BI56" i="37"/>
  <c r="BI59" i="37" s="1"/>
  <c r="BJ9" i="37"/>
  <c r="P70" i="5"/>
  <c r="BJ11" i="37"/>
  <c r="P72" i="5"/>
  <c r="BI8" i="37"/>
  <c r="O69" i="5"/>
  <c r="BJ16" i="37"/>
  <c r="P79" i="5"/>
  <c r="BI10" i="37"/>
  <c r="O71" i="5"/>
  <c r="BI15" i="37"/>
  <c r="O78" i="5"/>
  <c r="BJ7" i="37"/>
  <c r="P68" i="5"/>
  <c r="BJ14" i="37"/>
  <c r="P77" i="5"/>
  <c r="BH20" i="38"/>
  <c r="BI12" i="37"/>
  <c r="BK176" i="37"/>
  <c r="BK175" i="37"/>
  <c r="BK173" i="37"/>
  <c r="BK172" i="37"/>
  <c r="AG79" i="17"/>
  <c r="T79" i="17"/>
  <c r="BK67" i="37"/>
  <c r="BK66" i="37"/>
  <c r="BK64" i="37"/>
  <c r="BK63" i="37"/>
  <c r="BI121" i="37"/>
  <c r="BI120" i="37"/>
  <c r="BI118" i="37"/>
  <c r="BI117" i="37"/>
  <c r="BJ116" i="37"/>
  <c r="BE175" i="14"/>
  <c r="BE196" i="14" s="1"/>
  <c r="BE201" i="14"/>
  <c r="BE199" i="14" s="1"/>
  <c r="BE220" i="14" s="1"/>
  <c r="BJ65" i="37"/>
  <c r="BJ68" i="37" s="1"/>
  <c r="BJ101" i="37"/>
  <c r="BJ104" i="37" s="1"/>
  <c r="BK103" i="37"/>
  <c r="BK99" i="37"/>
  <c r="BK102" i="37"/>
  <c r="BK100" i="37"/>
  <c r="BE37" i="8"/>
  <c r="BE36" i="8" s="1"/>
  <c r="BE25" i="37"/>
  <c r="BI55" i="14"/>
  <c r="BI73" i="14"/>
  <c r="BI72" i="14"/>
  <c r="BI71" i="14"/>
  <c r="BI70" i="14"/>
  <c r="BI69" i="14"/>
  <c r="BI68" i="14"/>
  <c r="BI67" i="14"/>
  <c r="BI66" i="14"/>
  <c r="BI65" i="14"/>
  <c r="BI62" i="14"/>
  <c r="BI61" i="14"/>
  <c r="BI60" i="14"/>
  <c r="BI59" i="14"/>
  <c r="BI58" i="14"/>
  <c r="BI57" i="14"/>
  <c r="BJ6" i="14"/>
  <c r="BG143" i="14"/>
  <c r="BG109" i="14"/>
  <c r="BG133" i="14" s="1"/>
  <c r="BG107" i="14"/>
  <c r="BG131" i="14" s="1"/>
  <c r="BG105" i="14"/>
  <c r="BG129" i="14" s="1"/>
  <c r="BH102" i="14"/>
  <c r="BG108" i="14"/>
  <c r="BG132" i="14" s="1"/>
  <c r="BG106" i="14"/>
  <c r="BG130" i="14" s="1"/>
  <c r="BG104" i="14"/>
  <c r="BF104" i="14"/>
  <c r="BF103" i="14" s="1"/>
  <c r="BA121" i="27"/>
  <c r="BA120" i="27" s="1"/>
  <c r="BF152" i="27"/>
  <c r="BC101" i="27"/>
  <c r="BC100" i="27" s="1"/>
  <c r="BC128" i="27"/>
  <c r="BC118" i="27"/>
  <c r="BC119" i="27" s="1"/>
  <c r="BC126" i="27"/>
  <c r="BJ58" i="37"/>
  <c r="BJ57" i="37"/>
  <c r="BJ55" i="37"/>
  <c r="BJ54" i="37"/>
  <c r="BK53" i="37"/>
  <c r="BK60" i="37" s="1"/>
  <c r="BF160" i="14"/>
  <c r="BG184" i="14" s="1"/>
  <c r="BF162" i="14"/>
  <c r="BG186" i="14" s="1"/>
  <c r="BF164" i="14"/>
  <c r="BG188" i="14" s="1"/>
  <c r="BF166" i="14"/>
  <c r="BG190" i="14" s="1"/>
  <c r="BF168" i="14"/>
  <c r="BG192" i="14" s="1"/>
  <c r="BF33" i="14"/>
  <c r="BF81" i="14"/>
  <c r="BF155" i="14"/>
  <c r="BG179" i="14" s="1"/>
  <c r="BF229" i="14"/>
  <c r="BF157" i="14"/>
  <c r="BG181" i="14" s="1"/>
  <c r="BG205" i="14" s="1"/>
  <c r="BH192" i="37"/>
  <c r="BH195" i="37" s="1"/>
  <c r="BI194" i="37"/>
  <c r="BI193" i="37"/>
  <c r="BI191" i="37"/>
  <c r="BI190" i="37"/>
  <c r="BJ189" i="37"/>
  <c r="BI128" i="37"/>
  <c r="BI131" i="37" s="1"/>
  <c r="AZ131" i="27"/>
  <c r="BH201" i="37"/>
  <c r="BH204" i="37" s="1"/>
  <c r="BD106" i="27"/>
  <c r="BD117" i="27" s="1"/>
  <c r="BD104" i="27"/>
  <c r="BD41" i="27" s="1"/>
  <c r="BD98" i="27"/>
  <c r="BD99" i="27" s="1"/>
  <c r="BK74" i="37"/>
  <c r="BK77" i="37" s="1"/>
  <c r="BF9" i="8"/>
  <c r="BG8" i="27"/>
  <c r="BH147" i="27"/>
  <c r="BH146" i="27"/>
  <c r="BH145" i="27"/>
  <c r="BH144" i="27"/>
  <c r="BH136" i="27"/>
  <c r="BH135" i="27"/>
  <c r="BH134" i="27"/>
  <c r="BH133" i="27"/>
  <c r="BH103" i="27"/>
  <c r="BH102" i="27"/>
  <c r="BH94" i="27"/>
  <c r="BH93" i="27"/>
  <c r="BH85" i="27"/>
  <c r="BH84" i="27"/>
  <c r="BH76" i="27"/>
  <c r="BH75" i="27"/>
  <c r="AV74" i="27" s="1"/>
  <c r="AV73" i="27" s="1"/>
  <c r="BH68" i="27"/>
  <c r="BH67" i="27"/>
  <c r="BH66" i="27"/>
  <c r="BH62" i="27"/>
  <c r="BH70" i="27"/>
  <c r="BH123" i="27"/>
  <c r="BH9" i="27"/>
  <c r="BH21" i="27"/>
  <c r="BH162" i="27"/>
  <c r="BH160" i="27"/>
  <c r="BH156" i="27"/>
  <c r="BH154" i="27"/>
  <c r="BH169" i="27"/>
  <c r="BH168" i="27"/>
  <c r="BH167" i="27"/>
  <c r="BH166" i="27"/>
  <c r="BH165" i="27"/>
  <c r="BH159" i="27"/>
  <c r="BH157" i="27"/>
  <c r="BI92" i="37"/>
  <c r="BI95" i="37" s="1"/>
  <c r="BF42" i="38"/>
  <c r="BE41" i="38"/>
  <c r="BD152" i="14"/>
  <c r="BD224" i="14"/>
  <c r="BD223" i="14" s="1"/>
  <c r="BD244" i="14" s="1"/>
  <c r="BD79" i="14"/>
  <c r="BD100" i="14" s="1"/>
  <c r="AX72" i="38"/>
  <c r="AX73" i="38" s="1"/>
  <c r="AX74" i="38" s="1"/>
  <c r="BG50" i="37"/>
  <c r="BK110" i="37"/>
  <c r="BK113" i="37" s="1"/>
  <c r="BH83" i="37"/>
  <c r="BH86" i="37" s="1"/>
  <c r="AT88" i="38"/>
  <c r="BG210" i="37"/>
  <c r="BG213" i="37" s="1"/>
  <c r="BI165" i="37"/>
  <c r="BI168" i="37" s="1"/>
  <c r="BJ167" i="37"/>
  <c r="BJ166" i="37"/>
  <c r="BJ164" i="37"/>
  <c r="BJ163" i="37"/>
  <c r="BK162" i="37"/>
  <c r="BK169" i="37" s="1"/>
  <c r="BE153" i="14"/>
  <c r="BF177" i="14" s="1"/>
  <c r="BE225" i="14"/>
  <c r="S79" i="15"/>
  <c r="AF79" i="15"/>
  <c r="BH219" i="37"/>
  <c r="BH222" i="37" s="1"/>
  <c r="BF45" i="8"/>
  <c r="BF44" i="8"/>
  <c r="BF48" i="8"/>
  <c r="BF86" i="27"/>
  <c r="BF80" i="27"/>
  <c r="BF81" i="27" s="1"/>
  <c r="BF88" i="27"/>
  <c r="AV49" i="38"/>
  <c r="BK183" i="37"/>
  <c r="BK186" i="37" s="1"/>
  <c r="BE103" i="14"/>
  <c r="BE128" i="14"/>
  <c r="BB121" i="27"/>
  <c r="BH156" i="37"/>
  <c r="BH159" i="37" s="1"/>
  <c r="BI158" i="37"/>
  <c r="BI157" i="37"/>
  <c r="BI155" i="37"/>
  <c r="BI154" i="37"/>
  <c r="BJ153" i="37"/>
  <c r="BJ160" i="37" s="1"/>
  <c r="BE167" i="14"/>
  <c r="BF191" i="14" s="1"/>
  <c r="BF215" i="14" s="1"/>
  <c r="BE239" i="14"/>
  <c r="BE165" i="14"/>
  <c r="BF189" i="14" s="1"/>
  <c r="BF213" i="14" s="1"/>
  <c r="BE237" i="14"/>
  <c r="BE163" i="14"/>
  <c r="BF187" i="14" s="1"/>
  <c r="BF211" i="14" s="1"/>
  <c r="BE235" i="14"/>
  <c r="BE161" i="14"/>
  <c r="BF185" i="14" s="1"/>
  <c r="BF209" i="14" s="1"/>
  <c r="BE233" i="14"/>
  <c r="BE159" i="14"/>
  <c r="BE231" i="14"/>
  <c r="BE86" i="14"/>
  <c r="BF39" i="14"/>
  <c r="BF87" i="14"/>
  <c r="BF161" i="14"/>
  <c r="BG185" i="14" s="1"/>
  <c r="BF163" i="14"/>
  <c r="BG187" i="14" s="1"/>
  <c r="BF165" i="14"/>
  <c r="BG189" i="14" s="1"/>
  <c r="BF167" i="14"/>
  <c r="BG191" i="14" s="1"/>
  <c r="BG49" i="14"/>
  <c r="BG96" i="14" s="1"/>
  <c r="BG48" i="14"/>
  <c r="BG47" i="14"/>
  <c r="BG94" i="14" s="1"/>
  <c r="BG46" i="14"/>
  <c r="BG93" i="14" s="1"/>
  <c r="BG45" i="14"/>
  <c r="BG92" i="14" s="1"/>
  <c r="BG44" i="14"/>
  <c r="BG91" i="14" s="1"/>
  <c r="BG43" i="14"/>
  <c r="BG90" i="14" s="1"/>
  <c r="BG42" i="14"/>
  <c r="BG89" i="14" s="1"/>
  <c r="BG41" i="14"/>
  <c r="BG88" i="14" s="1"/>
  <c r="BG40" i="14"/>
  <c r="BG38" i="14"/>
  <c r="BG85" i="14" s="1"/>
  <c r="BG37" i="14"/>
  <c r="BG84" i="14" s="1"/>
  <c r="BG36" i="14"/>
  <c r="BG83" i="14" s="1"/>
  <c r="BG35" i="14"/>
  <c r="BG82" i="14" s="1"/>
  <c r="BG34" i="14"/>
  <c r="BH31" i="14"/>
  <c r="BF82" i="14"/>
  <c r="BF84" i="14"/>
  <c r="BE83" i="27"/>
  <c r="BE82" i="27" s="1"/>
  <c r="BE97" i="27"/>
  <c r="BE95" i="27"/>
  <c r="BE89" i="27"/>
  <c r="BE90" i="27" s="1"/>
  <c r="BJ130" i="37"/>
  <c r="BJ129" i="37"/>
  <c r="BJ127" i="37"/>
  <c r="BJ126" i="37"/>
  <c r="BK125" i="37"/>
  <c r="BI203" i="37"/>
  <c r="BI202" i="37"/>
  <c r="BI200" i="37"/>
  <c r="BI199" i="37"/>
  <c r="BJ198" i="37"/>
  <c r="BD92" i="27"/>
  <c r="BD91" i="27" s="1"/>
  <c r="BE42" i="8"/>
  <c r="BG79" i="27"/>
  <c r="BG77" i="27"/>
  <c r="BG71" i="27"/>
  <c r="BG72" i="27" s="1"/>
  <c r="BF12" i="8"/>
  <c r="BI150" i="27"/>
  <c r="BI61" i="27"/>
  <c r="BI43" i="27"/>
  <c r="BI52" i="27" s="1"/>
  <c r="BI34" i="27"/>
  <c r="BI32" i="27"/>
  <c r="BI31" i="27"/>
  <c r="BI30" i="27"/>
  <c r="BI29" i="27"/>
  <c r="BI28" i="27"/>
  <c r="BI26" i="27"/>
  <c r="BI25" i="27"/>
  <c r="BI24" i="27"/>
  <c r="BI23" i="27"/>
  <c r="BI22" i="27"/>
  <c r="BI20" i="27"/>
  <c r="BI19" i="27"/>
  <c r="BI18" i="27"/>
  <c r="BI17" i="27"/>
  <c r="BI16" i="27"/>
  <c r="BI14" i="27"/>
  <c r="BI13" i="27"/>
  <c r="BI12" i="27"/>
  <c r="BI11" i="27"/>
  <c r="BI10" i="27"/>
  <c r="BJ7" i="27"/>
  <c r="AU88" i="38"/>
  <c r="BJ94" i="37"/>
  <c r="BJ93" i="37"/>
  <c r="BJ91" i="37"/>
  <c r="BJ90" i="37"/>
  <c r="BK89" i="37"/>
  <c r="BI26" i="37"/>
  <c r="BJ27" i="37"/>
  <c r="BK147" i="37"/>
  <c r="BK150" i="37" s="1"/>
  <c r="AY69" i="38"/>
  <c r="AY66" i="38"/>
  <c r="AY71" i="38" s="1"/>
  <c r="AZ67" i="38"/>
  <c r="BD220" i="14"/>
  <c r="BA132" i="27"/>
  <c r="BA131" i="27" s="1"/>
  <c r="BA148" i="27"/>
  <c r="BA115" i="27" s="1"/>
  <c r="E75" i="5" s="1"/>
  <c r="BA140" i="27"/>
  <c r="BH140" i="37"/>
  <c r="BH139" i="37"/>
  <c r="BI135" i="37"/>
  <c r="BI142" i="37" s="1"/>
  <c r="BH137" i="37"/>
  <c r="BH136" i="37"/>
  <c r="BG21" i="37"/>
  <c r="BI49" i="37"/>
  <c r="BI48" i="37"/>
  <c r="BI46" i="37"/>
  <c r="BI45" i="37"/>
  <c r="BJ44" i="37"/>
  <c r="BJ51" i="37" s="1"/>
  <c r="BH47" i="37"/>
  <c r="BI85" i="37"/>
  <c r="BI84" i="37"/>
  <c r="BI82" i="37"/>
  <c r="BI81" i="37"/>
  <c r="BJ80" i="37"/>
  <c r="BH212" i="37"/>
  <c r="BH211" i="37"/>
  <c r="BH209" i="37"/>
  <c r="BH208" i="37"/>
  <c r="BI207" i="37"/>
  <c r="BE240" i="14"/>
  <c r="BE168" i="14"/>
  <c r="BF192" i="14" s="1"/>
  <c r="BF216" i="14" s="1"/>
  <c r="BE238" i="14"/>
  <c r="BE166" i="14"/>
  <c r="BF190" i="14" s="1"/>
  <c r="BF214" i="14" s="1"/>
  <c r="BE236" i="14"/>
  <c r="BE164" i="14"/>
  <c r="BF188" i="14" s="1"/>
  <c r="BF212" i="14" s="1"/>
  <c r="BE234" i="14"/>
  <c r="BE162" i="14"/>
  <c r="BF186" i="14" s="1"/>
  <c r="BF210" i="14" s="1"/>
  <c r="BE232" i="14"/>
  <c r="BE160" i="14"/>
  <c r="BF184" i="14" s="1"/>
  <c r="BF232" i="14" s="1"/>
  <c r="BE155" i="14"/>
  <c r="BF179" i="14" s="1"/>
  <c r="BF203" i="14" s="1"/>
  <c r="BE227" i="14"/>
  <c r="BE32" i="14"/>
  <c r="BE53" i="14" s="1"/>
  <c r="BE80" i="14"/>
  <c r="AZ143" i="27"/>
  <c r="AZ110" i="27" s="1"/>
  <c r="F43" i="9" s="1"/>
  <c r="BI221" i="37"/>
  <c r="BI220" i="37"/>
  <c r="BI218" i="37"/>
  <c r="BI217" i="37"/>
  <c r="BJ216" i="37"/>
  <c r="BG79" i="8"/>
  <c r="BH78" i="8"/>
  <c r="BB137" i="27"/>
  <c r="BB129" i="27"/>
  <c r="BB130" i="27" s="1"/>
  <c r="BB139" i="27"/>
  <c r="BG155" i="27"/>
  <c r="BF10" i="8"/>
  <c r="AV68" i="38"/>
  <c r="AV70" i="38" s="1"/>
  <c r="AV62" i="38"/>
  <c r="AV59" i="38"/>
  <c r="AV80" i="38"/>
  <c r="AV77" i="38"/>
  <c r="P59" i="5"/>
  <c r="C60" i="5"/>
  <c r="AC60" i="5" s="1"/>
  <c r="AW22" i="38"/>
  <c r="AW24" i="38" s="1"/>
  <c r="AW32" i="38" s="1"/>
  <c r="AW34" i="38" s="1"/>
  <c r="AX43" i="38" s="1"/>
  <c r="AX54" i="38" s="1"/>
  <c r="F67" i="35"/>
  <c r="A66" i="35"/>
  <c r="BE111" i="27"/>
  <c r="J64" i="35"/>
  <c r="BF122" i="27"/>
  <c r="G65" i="35"/>
  <c r="H65" i="35"/>
  <c r="BB31" i="38"/>
  <c r="M63" i="35"/>
  <c r="BE125" i="27" s="1"/>
  <c r="BE114" i="27" s="1"/>
  <c r="BD32" i="8" s="1"/>
  <c r="BD30" i="8" s="1"/>
  <c r="L63" i="35"/>
  <c r="BE124" i="27" s="1"/>
  <c r="BE113" i="27" s="1"/>
  <c r="BC31" i="38" s="1"/>
  <c r="BF35" i="27" l="1"/>
  <c r="BE14" i="8"/>
  <c r="BH58" i="27"/>
  <c r="BH40" i="27" s="1"/>
  <c r="BG41" i="8" s="1"/>
  <c r="BE13" i="8"/>
  <c r="BG53" i="27"/>
  <c r="BD94" i="40"/>
  <c r="BE81" i="40"/>
  <c r="BE99" i="40" s="1"/>
  <c r="BF82" i="40"/>
  <c r="BF100" i="40" s="1"/>
  <c r="F66" i="29"/>
  <c r="G65" i="29"/>
  <c r="BF31" i="8"/>
  <c r="BI82" i="39"/>
  <c r="R83" i="3"/>
  <c r="BP68" i="18"/>
  <c r="BO80" i="18"/>
  <c r="AU64" i="27"/>
  <c r="AU55" i="27" s="1"/>
  <c r="AU37" i="27" s="1"/>
  <c r="AU56" i="27"/>
  <c r="AU38" i="27" s="1"/>
  <c r="BH57" i="27"/>
  <c r="BH39" i="27" s="1"/>
  <c r="AV65" i="27"/>
  <c r="BG54" i="27"/>
  <c r="BG36" i="27" s="1"/>
  <c r="BG152" i="40"/>
  <c r="BG170" i="40" s="1"/>
  <c r="BG188" i="40" s="1"/>
  <c r="G65" i="28"/>
  <c r="F66" i="28" s="1"/>
  <c r="BH83" i="39"/>
  <c r="BF75" i="40"/>
  <c r="BF111" i="40" s="1"/>
  <c r="J67" i="46"/>
  <c r="J66" i="29"/>
  <c r="BH21" i="37"/>
  <c r="BG215" i="14"/>
  <c r="BE187" i="40"/>
  <c r="BE202" i="40" s="1"/>
  <c r="BE17" i="8" s="1"/>
  <c r="E38" i="9"/>
  <c r="E18" i="52"/>
  <c r="E14" i="52" s="1"/>
  <c r="E25" i="52" s="1"/>
  <c r="E50" i="52" s="1"/>
  <c r="E54" i="52" s="1"/>
  <c r="F52" i="52" s="1"/>
  <c r="R81" i="3"/>
  <c r="BE81" i="3" s="1"/>
  <c r="BP66" i="18"/>
  <c r="BI80" i="39"/>
  <c r="BJ98" i="39"/>
  <c r="BJ116" i="39" s="1"/>
  <c r="BF169" i="40"/>
  <c r="BF184" i="40" s="1"/>
  <c r="BF16" i="8" s="1"/>
  <c r="BF166" i="40"/>
  <c r="BC97" i="39"/>
  <c r="BC112" i="39" s="1"/>
  <c r="BB33" i="8" s="1"/>
  <c r="BC76" i="39"/>
  <c r="BD97" i="39"/>
  <c r="BD112" i="39" s="1"/>
  <c r="BC33" i="8" s="1"/>
  <c r="BD76" i="39"/>
  <c r="BD97" i="40"/>
  <c r="BD112" i="40" s="1"/>
  <c r="BH24" i="22"/>
  <c r="BH45" i="22"/>
  <c r="BG60" i="22"/>
  <c r="BG81" i="22"/>
  <c r="BG96" i="22" s="1"/>
  <c r="BF98" i="40"/>
  <c r="BE79" i="40"/>
  <c r="BH91" i="39"/>
  <c r="BG91" i="39"/>
  <c r="BG83" i="39"/>
  <c r="BH82" i="39"/>
  <c r="BH36" i="37"/>
  <c r="J66" i="30"/>
  <c r="J66" i="28"/>
  <c r="BG151" i="27"/>
  <c r="BF15" i="8" s="1"/>
  <c r="F77" i="6"/>
  <c r="BD46" i="38"/>
  <c r="BF61" i="40"/>
  <c r="BH113" i="14"/>
  <c r="BH137" i="14" s="1"/>
  <c r="BH114" i="14"/>
  <c r="BH138" i="14" s="1"/>
  <c r="BH115" i="14"/>
  <c r="BH139" i="14" s="1"/>
  <c r="BH116" i="14"/>
  <c r="BH140" i="14" s="1"/>
  <c r="BH117" i="14"/>
  <c r="BH141" i="14" s="1"/>
  <c r="BH118" i="14"/>
  <c r="BH142" i="14" s="1"/>
  <c r="BH112" i="14"/>
  <c r="BH136" i="14" s="1"/>
  <c r="BH119" i="14"/>
  <c r="BH143" i="14" s="1"/>
  <c r="BH120" i="14"/>
  <c r="BH144" i="14" s="1"/>
  <c r="BG40" i="37"/>
  <c r="BF41" i="37"/>
  <c r="BG39" i="37"/>
  <c r="BH161" i="27"/>
  <c r="BG128" i="14"/>
  <c r="BF37" i="8"/>
  <c r="BF36" i="8" s="1"/>
  <c r="J66" i="32"/>
  <c r="J66" i="31"/>
  <c r="BG69" i="40"/>
  <c r="BG105" i="40" s="1"/>
  <c r="BF67" i="40"/>
  <c r="BF103" i="40" s="1"/>
  <c r="BG66" i="40"/>
  <c r="BG102" i="40" s="1"/>
  <c r="AW59" i="38"/>
  <c r="BK110" i="40"/>
  <c r="AW80" i="38"/>
  <c r="AX43" i="8" s="1"/>
  <c r="AW68" i="38"/>
  <c r="AW70" i="38" s="1"/>
  <c r="AW77" i="38"/>
  <c r="AX19" i="8" s="1"/>
  <c r="AX21" i="8" s="1"/>
  <c r="BF128" i="14"/>
  <c r="BK106" i="40"/>
  <c r="BF71" i="40"/>
  <c r="BF107" i="40" s="1"/>
  <c r="BK108" i="40"/>
  <c r="BG64" i="40"/>
  <c r="BG62" i="40"/>
  <c r="BG80" i="40" s="1"/>
  <c r="AX68" i="38"/>
  <c r="AX70" i="38" s="1"/>
  <c r="AX62" i="38"/>
  <c r="AX59" i="38"/>
  <c r="BG152" i="27"/>
  <c r="BG31" i="37"/>
  <c r="V55" i="8"/>
  <c r="V57" i="8" s="1"/>
  <c r="BG17" i="39"/>
  <c r="BG35" i="39" s="1"/>
  <c r="BG53" i="39" s="1"/>
  <c r="BG89" i="39" s="1"/>
  <c r="BG29" i="40"/>
  <c r="BG137" i="40" s="1"/>
  <c r="BI15" i="39"/>
  <c r="BI33" i="39" s="1"/>
  <c r="BI51" i="39" s="1"/>
  <c r="BI87" i="39" s="1"/>
  <c r="BJ30" i="22"/>
  <c r="BJ48" i="22" s="1"/>
  <c r="BJ84" i="22" s="1"/>
  <c r="BD83" i="3"/>
  <c r="AD83" i="3"/>
  <c r="BG31" i="40"/>
  <c r="BG139" i="40" s="1"/>
  <c r="BI12" i="40"/>
  <c r="AP85" i="3"/>
  <c r="AG85" i="15" s="1"/>
  <c r="AU85" i="15" s="1"/>
  <c r="BJ12" i="39" s="1"/>
  <c r="BJ30" i="39" s="1"/>
  <c r="BJ48" i="39" s="1"/>
  <c r="BH17" i="40"/>
  <c r="AO90" i="3"/>
  <c r="BH19" i="40"/>
  <c r="AO92" i="3"/>
  <c r="AF92" i="15" s="1"/>
  <c r="AT92" i="15" s="1"/>
  <c r="BI19" i="39" s="1"/>
  <c r="BI37" i="39" s="1"/>
  <c r="BI55" i="39" s="1"/>
  <c r="BI91" i="39" s="1"/>
  <c r="BF7" i="39"/>
  <c r="AQ95" i="15"/>
  <c r="BP51" i="18"/>
  <c r="R84" i="3" s="1"/>
  <c r="Q84" i="3"/>
  <c r="D70" i="45"/>
  <c r="E69" i="45"/>
  <c r="I69" i="45" s="1"/>
  <c r="BK35" i="22"/>
  <c r="BE88" i="3"/>
  <c r="AE88" i="3"/>
  <c r="C88" i="3"/>
  <c r="D71" i="35"/>
  <c r="E70" i="35"/>
  <c r="I70" i="35" s="1"/>
  <c r="BK34" i="22"/>
  <c r="BE87" i="3"/>
  <c r="AE87" i="3"/>
  <c r="C87" i="3"/>
  <c r="BH28" i="40"/>
  <c r="BH136" i="40" s="1"/>
  <c r="BH154" i="40" s="1"/>
  <c r="BH172" i="40" s="1"/>
  <c r="BH190" i="40" s="1"/>
  <c r="BP49" i="18"/>
  <c r="Q82" i="3"/>
  <c r="BP53" i="18"/>
  <c r="R86" i="3" s="1"/>
  <c r="Q86" i="3"/>
  <c r="BO44" i="18"/>
  <c r="BP29" i="18"/>
  <c r="T80" i="15"/>
  <c r="BH26" i="40"/>
  <c r="BH134" i="40" s="1"/>
  <c r="BP61" i="18"/>
  <c r="R94" i="3" s="1"/>
  <c r="Q94" i="3"/>
  <c r="E67" i="31"/>
  <c r="I67" i="31" s="1"/>
  <c r="D68" i="31"/>
  <c r="H67" i="31"/>
  <c r="BF73" i="40"/>
  <c r="BF109" i="40" s="1"/>
  <c r="BG35" i="40"/>
  <c r="BG143" i="40" s="1"/>
  <c r="BG68" i="40"/>
  <c r="BG104" i="40" s="1"/>
  <c r="G67" i="45"/>
  <c r="H67" i="45"/>
  <c r="J67" i="45" s="1"/>
  <c r="BB95" i="3"/>
  <c r="BH42" i="22"/>
  <c r="E68" i="46"/>
  <c r="I68" i="46" s="1"/>
  <c r="D69" i="46"/>
  <c r="BH32" i="40"/>
  <c r="BH140" i="40" s="1"/>
  <c r="BI10" i="40"/>
  <c r="AP83" i="3"/>
  <c r="AG83" i="15" s="1"/>
  <c r="AU83" i="15" s="1"/>
  <c r="BJ10" i="39" s="1"/>
  <c r="BJ28" i="39" s="1"/>
  <c r="BJ46" i="39" s="1"/>
  <c r="BJ82" i="39" s="1"/>
  <c r="BG27" i="40"/>
  <c r="BG135" i="40" s="1"/>
  <c r="BG153" i="40" s="1"/>
  <c r="BG171" i="40" s="1"/>
  <c r="BG189" i="40" s="1"/>
  <c r="BF40" i="40"/>
  <c r="AD95" i="15"/>
  <c r="AR80" i="15"/>
  <c r="BJ32" i="22"/>
  <c r="BD85" i="3"/>
  <c r="AD85" i="3"/>
  <c r="BJ28" i="22"/>
  <c r="BJ46" i="22" s="1"/>
  <c r="BJ82" i="22" s="1"/>
  <c r="BD81" i="3"/>
  <c r="AD81" i="3"/>
  <c r="BP57" i="18"/>
  <c r="R90" i="3" s="1"/>
  <c r="Q90" i="3"/>
  <c r="BF63" i="40"/>
  <c r="BG22" i="40"/>
  <c r="BG25" i="40"/>
  <c r="BG133" i="40" s="1"/>
  <c r="BG151" i="40" s="1"/>
  <c r="BI39" i="22"/>
  <c r="BC92" i="3"/>
  <c r="AC92" i="3"/>
  <c r="BD43" i="39"/>
  <c r="BE61" i="39" s="1"/>
  <c r="E67" i="28"/>
  <c r="I67" i="28" s="1"/>
  <c r="D68" i="28"/>
  <c r="H67" i="28"/>
  <c r="BD37" i="38"/>
  <c r="BD38" i="38"/>
  <c r="BE76" i="40"/>
  <c r="BI15" i="40"/>
  <c r="AP88" i="3"/>
  <c r="AG88" i="15" s="1"/>
  <c r="AU88" i="15" s="1"/>
  <c r="BJ15" i="39" s="1"/>
  <c r="BJ33" i="39" s="1"/>
  <c r="BJ51" i="39" s="1"/>
  <c r="BH13" i="40"/>
  <c r="AO86" i="3"/>
  <c r="AF86" i="15" s="1"/>
  <c r="AT86" i="15" s="1"/>
  <c r="BI13" i="39" s="1"/>
  <c r="BI31" i="39" s="1"/>
  <c r="BI49" i="39" s="1"/>
  <c r="BI85" i="39" s="1"/>
  <c r="BH30" i="40"/>
  <c r="BH138" i="40" s="1"/>
  <c r="BF65" i="40"/>
  <c r="BF101" i="40" s="1"/>
  <c r="M66" i="45"/>
  <c r="L66" i="45"/>
  <c r="BE22" i="39"/>
  <c r="BE25" i="39"/>
  <c r="BE40" i="39" s="1"/>
  <c r="BC33" i="38" s="1"/>
  <c r="BI27" i="22"/>
  <c r="P95" i="3"/>
  <c r="BC80" i="3"/>
  <c r="AC80" i="3"/>
  <c r="BH33" i="40"/>
  <c r="BH141" i="40" s="1"/>
  <c r="BK30" i="22"/>
  <c r="BK48" i="22" s="1"/>
  <c r="BK84" i="22" s="1"/>
  <c r="BE83" i="3"/>
  <c r="AE83" i="3"/>
  <c r="C83" i="3"/>
  <c r="BI8" i="40"/>
  <c r="AP81" i="3"/>
  <c r="AG81" i="15" s="1"/>
  <c r="AU81" i="15" s="1"/>
  <c r="BJ8" i="39" s="1"/>
  <c r="BJ26" i="39" s="1"/>
  <c r="BJ44" i="39" s="1"/>
  <c r="BK62" i="39" s="1"/>
  <c r="BK98" i="39" s="1"/>
  <c r="BK116" i="39" s="1"/>
  <c r="E67" i="29"/>
  <c r="I67" i="29" s="1"/>
  <c r="D68" i="29"/>
  <c r="H67" i="29"/>
  <c r="BI31" i="22"/>
  <c r="BC84" i="3"/>
  <c r="AC84" i="3"/>
  <c r="BJ35" i="22"/>
  <c r="BD88" i="3"/>
  <c r="AD88" i="3"/>
  <c r="BJ34" i="22"/>
  <c r="BD87" i="3"/>
  <c r="AD87" i="3"/>
  <c r="BI29" i="22"/>
  <c r="BI47" i="22" s="1"/>
  <c r="BI83" i="22" s="1"/>
  <c r="BC82" i="3"/>
  <c r="AC82" i="3"/>
  <c r="BI33" i="22"/>
  <c r="BC86" i="3"/>
  <c r="AC86" i="3"/>
  <c r="BI9" i="22"/>
  <c r="S95" i="15"/>
  <c r="BI41" i="22"/>
  <c r="BC94" i="3"/>
  <c r="AC94" i="3"/>
  <c r="A68" i="45"/>
  <c r="F69" i="45"/>
  <c r="BH7" i="40"/>
  <c r="AB95" i="3"/>
  <c r="AO80" i="3"/>
  <c r="BG37" i="40"/>
  <c r="BG145" i="40" s="1"/>
  <c r="BC58" i="39"/>
  <c r="BC79" i="39"/>
  <c r="BC94" i="39" s="1"/>
  <c r="BH9" i="39"/>
  <c r="BH27" i="39" s="1"/>
  <c r="BH45" i="39" s="1"/>
  <c r="BH81" i="39" s="1"/>
  <c r="BF148" i="40"/>
  <c r="BE85" i="3"/>
  <c r="N71" i="19" s="1"/>
  <c r="AE85" i="3"/>
  <c r="BK32" i="22"/>
  <c r="C85" i="3"/>
  <c r="BG39" i="40"/>
  <c r="BG147" i="40" s="1"/>
  <c r="E67" i="30"/>
  <c r="I67" i="30" s="1"/>
  <c r="D68" i="30"/>
  <c r="H67" i="30"/>
  <c r="BI37" i="22"/>
  <c r="BC90" i="3"/>
  <c r="AC90" i="3"/>
  <c r="AN95" i="3"/>
  <c r="AE80" i="15"/>
  <c r="BH12" i="39"/>
  <c r="BH30" i="39" s="1"/>
  <c r="BH48" i="39" s="1"/>
  <c r="BH84" i="39" s="1"/>
  <c r="BG21" i="39"/>
  <c r="BG39" i="39" s="1"/>
  <c r="BG57" i="39" s="1"/>
  <c r="BG93" i="39" s="1"/>
  <c r="E67" i="32"/>
  <c r="I67" i="32" s="1"/>
  <c r="D68" i="32"/>
  <c r="H67" i="32"/>
  <c r="BP59" i="18"/>
  <c r="R92" i="3" s="1"/>
  <c r="Q92" i="3"/>
  <c r="BH11" i="40"/>
  <c r="AO84" i="3"/>
  <c r="AF84" i="15" s="1"/>
  <c r="AT84" i="15" s="1"/>
  <c r="BI11" i="39" s="1"/>
  <c r="BI29" i="39" s="1"/>
  <c r="BI47" i="39" s="1"/>
  <c r="BI83" i="39" s="1"/>
  <c r="BI14" i="40"/>
  <c r="AP87" i="3"/>
  <c r="AG87" i="15" s="1"/>
  <c r="AU87" i="15" s="1"/>
  <c r="BJ14" i="39" s="1"/>
  <c r="BJ32" i="39" s="1"/>
  <c r="BJ50" i="39" s="1"/>
  <c r="BH9" i="40"/>
  <c r="AO82" i="3"/>
  <c r="AF82" i="15" s="1"/>
  <c r="AT82" i="15" s="1"/>
  <c r="BI9" i="39" s="1"/>
  <c r="BI27" i="39" s="1"/>
  <c r="BI45" i="39" s="1"/>
  <c r="BH21" i="40"/>
  <c r="AO94" i="3"/>
  <c r="AF94" i="15" s="1"/>
  <c r="AT94" i="15" s="1"/>
  <c r="BI21" i="39" s="1"/>
  <c r="BI39" i="39" s="1"/>
  <c r="BI57" i="39" s="1"/>
  <c r="BH14" i="39"/>
  <c r="BH32" i="39" s="1"/>
  <c r="BH50" i="39" s="1"/>
  <c r="BH86" i="39" s="1"/>
  <c r="BO62" i="18"/>
  <c r="BP47" i="18"/>
  <c r="Q80" i="3"/>
  <c r="AX80" i="38"/>
  <c r="AY43" i="8" s="1"/>
  <c r="AX77" i="38"/>
  <c r="AY19" i="8" s="1"/>
  <c r="AY21" i="8" s="1"/>
  <c r="BG211" i="14"/>
  <c r="BI21" i="27"/>
  <c r="BH11" i="8" s="1"/>
  <c r="L67" i="46"/>
  <c r="M67" i="46"/>
  <c r="F70" i="46"/>
  <c r="A69" i="46"/>
  <c r="BH63" i="27"/>
  <c r="H68" i="46"/>
  <c r="G68" i="46"/>
  <c r="F73" i="32"/>
  <c r="G72" i="32"/>
  <c r="BG209" i="14"/>
  <c r="BK65" i="37"/>
  <c r="BK68" i="37" s="1"/>
  <c r="BI83" i="37"/>
  <c r="BI86" i="37" s="1"/>
  <c r="BI9" i="27"/>
  <c r="BH9" i="8" s="1"/>
  <c r="BH112" i="27"/>
  <c r="BG42" i="8" s="1"/>
  <c r="G69" i="31"/>
  <c r="F70" i="31"/>
  <c r="G70" i="30"/>
  <c r="F71" i="30"/>
  <c r="BI156" i="37"/>
  <c r="BI159" i="37" s="1"/>
  <c r="BI119" i="37"/>
  <c r="BI122" i="37" s="1"/>
  <c r="AZ142" i="27"/>
  <c r="AZ109" i="27" s="1"/>
  <c r="F37" i="9" s="1"/>
  <c r="BG213" i="14"/>
  <c r="BK101" i="37"/>
  <c r="BK104" i="37" s="1"/>
  <c r="BK174" i="37"/>
  <c r="BK177" i="37" s="1"/>
  <c r="BH20" i="37"/>
  <c r="BI34" i="37" s="1"/>
  <c r="BI39" i="8" s="1"/>
  <c r="BH24" i="37"/>
  <c r="BI35" i="37" s="1"/>
  <c r="BI40" i="8" s="1"/>
  <c r="BI201" i="37"/>
  <c r="BI204" i="37" s="1"/>
  <c r="BJ165" i="37"/>
  <c r="BJ168" i="37" s="1"/>
  <c r="BJ56" i="37"/>
  <c r="BJ59" i="37" s="1"/>
  <c r="BH23" i="37"/>
  <c r="BH31" i="37" s="1"/>
  <c r="BK14" i="37"/>
  <c r="C77" i="5"/>
  <c r="AC77" i="5" s="1"/>
  <c r="BK7" i="37"/>
  <c r="C68" i="5"/>
  <c r="AC68" i="5" s="1"/>
  <c r="BJ15" i="37"/>
  <c r="P78" i="5"/>
  <c r="BJ10" i="37"/>
  <c r="P71" i="5"/>
  <c r="BK16" i="37"/>
  <c r="C79" i="5"/>
  <c r="AC79" i="5" s="1"/>
  <c r="BJ8" i="37"/>
  <c r="P69" i="5"/>
  <c r="BK11" i="37"/>
  <c r="C72" i="5"/>
  <c r="AC72" i="5" s="1"/>
  <c r="BK9" i="37"/>
  <c r="C70" i="5"/>
  <c r="AC70" i="5" s="1"/>
  <c r="BI20" i="38"/>
  <c r="BJ12" i="37"/>
  <c r="BF239" i="14"/>
  <c r="BF237" i="14"/>
  <c r="BF235" i="14"/>
  <c r="BF233" i="14"/>
  <c r="E74" i="5"/>
  <c r="AX21" i="38"/>
  <c r="P65" i="5"/>
  <c r="AY13" i="37"/>
  <c r="AY17" i="37" s="1"/>
  <c r="AX19" i="38" s="1"/>
  <c r="C59" i="5"/>
  <c r="AW43" i="8"/>
  <c r="AV86" i="38"/>
  <c r="BB148" i="27"/>
  <c r="BB115" i="27" s="1"/>
  <c r="F75" i="5" s="1"/>
  <c r="BB140" i="27"/>
  <c r="BB141" i="27" s="1"/>
  <c r="BG45" i="8"/>
  <c r="BG44" i="8"/>
  <c r="BG48" i="8"/>
  <c r="BK80" i="37"/>
  <c r="BJ85" i="37"/>
  <c r="BJ84" i="37"/>
  <c r="BJ82" i="37"/>
  <c r="BJ81" i="37"/>
  <c r="BJ49" i="37"/>
  <c r="BJ48" i="37"/>
  <c r="BJ46" i="37"/>
  <c r="BJ45" i="37"/>
  <c r="BK44" i="37"/>
  <c r="BK51" i="37" s="1"/>
  <c r="BI47" i="37"/>
  <c r="BI140" i="37"/>
  <c r="BI139" i="37"/>
  <c r="BI137" i="37"/>
  <c r="BI136" i="37"/>
  <c r="BJ135" i="37"/>
  <c r="BJ142" i="37" s="1"/>
  <c r="BA67" i="38"/>
  <c r="AZ69" i="38"/>
  <c r="AZ66" i="38"/>
  <c r="AZ71" i="38" s="1"/>
  <c r="AU91" i="38"/>
  <c r="AU94" i="38"/>
  <c r="BI147" i="27"/>
  <c r="BI146" i="27"/>
  <c r="BI145" i="27"/>
  <c r="BI144" i="27"/>
  <c r="BI70" i="27"/>
  <c r="BI136" i="27"/>
  <c r="BI135" i="27"/>
  <c r="BI134" i="27"/>
  <c r="BI133" i="27"/>
  <c r="BI103" i="27"/>
  <c r="BI102" i="27"/>
  <c r="BI94" i="27"/>
  <c r="BI93" i="27"/>
  <c r="BI85" i="27"/>
  <c r="BI84" i="27"/>
  <c r="BI76" i="27"/>
  <c r="BI75" i="27"/>
  <c r="BI68" i="27"/>
  <c r="BI67" i="27"/>
  <c r="BI66" i="27"/>
  <c r="BI62" i="27"/>
  <c r="BI123" i="27"/>
  <c r="BG88" i="27"/>
  <c r="BG86" i="27"/>
  <c r="BG80" i="27"/>
  <c r="BG81" i="27" s="1"/>
  <c r="BK198" i="37"/>
  <c r="BJ203" i="37"/>
  <c r="BJ202" i="37"/>
  <c r="BJ200" i="37"/>
  <c r="BJ199" i="37"/>
  <c r="BE92" i="27"/>
  <c r="BE91" i="27" s="1"/>
  <c r="BE106" i="27"/>
  <c r="BE117" i="27" s="1"/>
  <c r="BE104" i="27"/>
  <c r="BE41" i="27" s="1"/>
  <c r="BE98" i="27"/>
  <c r="BE99" i="27" s="1"/>
  <c r="BF156" i="14"/>
  <c r="BG180" i="14" s="1"/>
  <c r="BG204" i="14" s="1"/>
  <c r="BF228" i="14"/>
  <c r="BF154" i="14"/>
  <c r="BG178" i="14" s="1"/>
  <c r="BG202" i="14" s="1"/>
  <c r="BF226" i="14"/>
  <c r="BG33" i="14"/>
  <c r="BG81" i="14"/>
  <c r="BG155" i="14"/>
  <c r="BH179" i="14" s="1"/>
  <c r="BH203" i="14" s="1"/>
  <c r="BG227" i="14"/>
  <c r="BG157" i="14"/>
  <c r="BH181" i="14" s="1"/>
  <c r="BH205" i="14" s="1"/>
  <c r="BG229" i="14"/>
  <c r="BG232" i="14"/>
  <c r="BG160" i="14"/>
  <c r="BH184" i="14" s="1"/>
  <c r="BG234" i="14"/>
  <c r="BG162" i="14"/>
  <c r="BH186" i="14" s="1"/>
  <c r="BH210" i="14" s="1"/>
  <c r="BG236" i="14"/>
  <c r="BG164" i="14"/>
  <c r="BH188" i="14" s="1"/>
  <c r="BH212" i="14" s="1"/>
  <c r="BG238" i="14"/>
  <c r="BG166" i="14"/>
  <c r="BH190" i="14" s="1"/>
  <c r="BH214" i="14" s="1"/>
  <c r="BG240" i="14"/>
  <c r="BG168" i="14"/>
  <c r="BH192" i="14" s="1"/>
  <c r="BH216" i="14" s="1"/>
  <c r="BE230" i="14"/>
  <c r="BK153" i="37"/>
  <c r="BK160" i="37" s="1"/>
  <c r="BJ158" i="37"/>
  <c r="BJ157" i="37"/>
  <c r="BJ155" i="37"/>
  <c r="BJ154" i="37"/>
  <c r="AW49" i="38"/>
  <c r="BF83" i="27"/>
  <c r="BF82" i="27" s="1"/>
  <c r="AG79" i="15"/>
  <c r="T79" i="15"/>
  <c r="BF175" i="14"/>
  <c r="BF201" i="14"/>
  <c r="BF199" i="14" s="1"/>
  <c r="BK167" i="37"/>
  <c r="BK166" i="37"/>
  <c r="BK164" i="37"/>
  <c r="BK163" i="37"/>
  <c r="BH155" i="27"/>
  <c r="BG11" i="8"/>
  <c r="BF8" i="8"/>
  <c r="BK189" i="37"/>
  <c r="BJ194" i="37"/>
  <c r="BJ193" i="37"/>
  <c r="BJ191" i="37"/>
  <c r="BJ190" i="37"/>
  <c r="BI192" i="37"/>
  <c r="BI195" i="37" s="1"/>
  <c r="BG203" i="14"/>
  <c r="BF225" i="14"/>
  <c r="BF153" i="14"/>
  <c r="BG177" i="14" s="1"/>
  <c r="BF240" i="14"/>
  <c r="BF238" i="14"/>
  <c r="BF236" i="14"/>
  <c r="BF234" i="14"/>
  <c r="BC139" i="27"/>
  <c r="BC137" i="27"/>
  <c r="BC129" i="27"/>
  <c r="BC130" i="27" s="1"/>
  <c r="BG103" i="14"/>
  <c r="BH108" i="14"/>
  <c r="BH132" i="14" s="1"/>
  <c r="BH106" i="14"/>
  <c r="BH130" i="14" s="1"/>
  <c r="BH104" i="14"/>
  <c r="BH109" i="14"/>
  <c r="BH133" i="14" s="1"/>
  <c r="BH107" i="14"/>
  <c r="BH131" i="14" s="1"/>
  <c r="BH105" i="14"/>
  <c r="BH129" i="14" s="1"/>
  <c r="BI102" i="14"/>
  <c r="BJ73" i="14"/>
  <c r="BJ72" i="14"/>
  <c r="BJ71" i="14"/>
  <c r="BJ70" i="14"/>
  <c r="BJ69" i="14"/>
  <c r="BJ68" i="14"/>
  <c r="BJ67" i="14"/>
  <c r="BJ66" i="14"/>
  <c r="BJ65" i="14"/>
  <c r="BJ62" i="14"/>
  <c r="BJ61" i="14"/>
  <c r="BJ60" i="14"/>
  <c r="BJ59" i="14"/>
  <c r="BJ58" i="14"/>
  <c r="BJ57" i="14"/>
  <c r="BK6" i="14"/>
  <c r="BJ55" i="14"/>
  <c r="U79" i="17"/>
  <c r="AI79" i="17" s="1"/>
  <c r="AH79" i="17"/>
  <c r="AW25" i="38"/>
  <c r="AX35" i="8" s="1"/>
  <c r="AW19" i="8"/>
  <c r="AW21" i="8" s="1"/>
  <c r="AV83" i="38"/>
  <c r="BB132" i="27"/>
  <c r="BB131" i="27" s="1"/>
  <c r="BI78" i="8"/>
  <c r="BH79" i="8"/>
  <c r="BK216" i="37"/>
  <c r="BJ221" i="37"/>
  <c r="BJ220" i="37"/>
  <c r="BJ218" i="37"/>
  <c r="BJ217" i="37"/>
  <c r="BI219" i="37"/>
  <c r="BI222" i="37" s="1"/>
  <c r="BE224" i="14"/>
  <c r="BE223" i="14" s="1"/>
  <c r="BE152" i="14"/>
  <c r="BE79" i="14"/>
  <c r="BE100" i="14" s="1"/>
  <c r="BF182" i="14"/>
  <c r="BF208" i="14"/>
  <c r="BF206" i="14" s="1"/>
  <c r="BJ207" i="37"/>
  <c r="BI212" i="37"/>
  <c r="BI211" i="37"/>
  <c r="BI209" i="37"/>
  <c r="BI208" i="37"/>
  <c r="BH210" i="37"/>
  <c r="BH213" i="37" s="1"/>
  <c r="BH50" i="37"/>
  <c r="BH138" i="37"/>
  <c r="BH141" i="37" s="1"/>
  <c r="BA141" i="27"/>
  <c r="BA107" i="27"/>
  <c r="AY72" i="38"/>
  <c r="AY73" i="38" s="1"/>
  <c r="AY74" i="38" s="1"/>
  <c r="BK27" i="37"/>
  <c r="BK26" i="37" s="1"/>
  <c r="BJ26" i="37"/>
  <c r="BK94" i="37"/>
  <c r="BK93" i="37"/>
  <c r="BK91" i="37"/>
  <c r="BK90" i="37"/>
  <c r="BJ92" i="37"/>
  <c r="BJ95" i="37" s="1"/>
  <c r="BJ43" i="27"/>
  <c r="BJ52" i="27" s="1"/>
  <c r="BJ34" i="27"/>
  <c r="BJ32" i="27"/>
  <c r="BJ31" i="27"/>
  <c r="BJ30" i="27"/>
  <c r="BJ29" i="27"/>
  <c r="BJ28" i="27"/>
  <c r="BJ26" i="27"/>
  <c r="BJ25" i="27"/>
  <c r="BJ24" i="27"/>
  <c r="BJ23" i="27"/>
  <c r="BJ22" i="27"/>
  <c r="BJ20" i="27"/>
  <c r="BJ19" i="27"/>
  <c r="BJ18" i="27"/>
  <c r="BJ17" i="27"/>
  <c r="BJ16" i="27"/>
  <c r="BJ14" i="27"/>
  <c r="BJ13" i="27"/>
  <c r="BJ12" i="27"/>
  <c r="BJ11" i="27"/>
  <c r="BJ10" i="27"/>
  <c r="BK7" i="27"/>
  <c r="BJ150" i="27"/>
  <c r="BJ61" i="27"/>
  <c r="BI15" i="27"/>
  <c r="BI27" i="27"/>
  <c r="BH12" i="8" s="1"/>
  <c r="BI169" i="27"/>
  <c r="BI168" i="27"/>
  <c r="BI167" i="27"/>
  <c r="BI166" i="27"/>
  <c r="BI165" i="27"/>
  <c r="BI159" i="27"/>
  <c r="BI157" i="27"/>
  <c r="BI162" i="27"/>
  <c r="BI160" i="27"/>
  <c r="BI156" i="27"/>
  <c r="BI154" i="27"/>
  <c r="BK130" i="37"/>
  <c r="BK129" i="37"/>
  <c r="BK127" i="37"/>
  <c r="BK126" i="37"/>
  <c r="BJ128" i="37"/>
  <c r="BJ131" i="37" s="1"/>
  <c r="BH38" i="14"/>
  <c r="BH85" i="14" s="1"/>
  <c r="BH37" i="14"/>
  <c r="BH36" i="14"/>
  <c r="BH83" i="14" s="1"/>
  <c r="BH35" i="14"/>
  <c r="BH34" i="14"/>
  <c r="BI31" i="14"/>
  <c r="BH49" i="14"/>
  <c r="BH96" i="14" s="1"/>
  <c r="BH48" i="14"/>
  <c r="BH95" i="14" s="1"/>
  <c r="BH47" i="14"/>
  <c r="BH94" i="14" s="1"/>
  <c r="BH46" i="14"/>
  <c r="BH93" i="14" s="1"/>
  <c r="BH45" i="14"/>
  <c r="BH92" i="14" s="1"/>
  <c r="BH44" i="14"/>
  <c r="BH91" i="14" s="1"/>
  <c r="BH43" i="14"/>
  <c r="BH90" i="14" s="1"/>
  <c r="BH42" i="14"/>
  <c r="BH89" i="14" s="1"/>
  <c r="BH41" i="14"/>
  <c r="BH88" i="14" s="1"/>
  <c r="BH40" i="14"/>
  <c r="BG154" i="14"/>
  <c r="BH178" i="14" s="1"/>
  <c r="BG156" i="14"/>
  <c r="BH180" i="14" s="1"/>
  <c r="BG39" i="14"/>
  <c r="BG87" i="14"/>
  <c r="BG161" i="14"/>
  <c r="BH185" i="14" s="1"/>
  <c r="BH209" i="14" s="1"/>
  <c r="BG233" i="14"/>
  <c r="BG163" i="14"/>
  <c r="BH187" i="14" s="1"/>
  <c r="BH211" i="14" s="1"/>
  <c r="BG235" i="14"/>
  <c r="BG165" i="14"/>
  <c r="BH189" i="14" s="1"/>
  <c r="BH213" i="14" s="1"/>
  <c r="BG237" i="14"/>
  <c r="BG95" i="14"/>
  <c r="BF231" i="14"/>
  <c r="BF159" i="14"/>
  <c r="BF86" i="14"/>
  <c r="BB120" i="27"/>
  <c r="BF95" i="27"/>
  <c r="BF89" i="27"/>
  <c r="BF90" i="27" s="1"/>
  <c r="BF97" i="27"/>
  <c r="BC121" i="27"/>
  <c r="AT91" i="38"/>
  <c r="AT94" i="38"/>
  <c r="BG22" i="37"/>
  <c r="BF41" i="38"/>
  <c r="BG42" i="38"/>
  <c r="BH158" i="27"/>
  <c r="BH164" i="27"/>
  <c r="BH151" i="27" s="1"/>
  <c r="BG15" i="8" s="1"/>
  <c r="BG9" i="8"/>
  <c r="BH8" i="27"/>
  <c r="BH77" i="27"/>
  <c r="BH71" i="27"/>
  <c r="BH72" i="27" s="1"/>
  <c r="BH79" i="27"/>
  <c r="BD101" i="27"/>
  <c r="BD100" i="27" s="1"/>
  <c r="BD126" i="27"/>
  <c r="BD128" i="27"/>
  <c r="BD118" i="27"/>
  <c r="BD119" i="27" s="1"/>
  <c r="BF227" i="14"/>
  <c r="BF32" i="14"/>
  <c r="BF53" i="14" s="1"/>
  <c r="BF80" i="14"/>
  <c r="BG216" i="14"/>
  <c r="BG214" i="14"/>
  <c r="BG212" i="14"/>
  <c r="BG210" i="14"/>
  <c r="BG182" i="14"/>
  <c r="BG208" i="14"/>
  <c r="BK58" i="37"/>
  <c r="BK57" i="37"/>
  <c r="BK55" i="37"/>
  <c r="BK54" i="37"/>
  <c r="F80" i="6"/>
  <c r="F82" i="6" s="1"/>
  <c r="F30" i="52"/>
  <c r="F28" i="52" s="1"/>
  <c r="F34" i="52" s="1"/>
  <c r="BK116" i="37"/>
  <c r="BJ121" i="37"/>
  <c r="BJ120" i="37"/>
  <c r="BJ118" i="37"/>
  <c r="BJ117" i="37"/>
  <c r="J65" i="35"/>
  <c r="BG122" i="27"/>
  <c r="BF111" i="27"/>
  <c r="G66" i="35"/>
  <c r="H66" i="35"/>
  <c r="M64" i="35"/>
  <c r="BF125" i="27" s="1"/>
  <c r="BF114" i="27" s="1"/>
  <c r="BE32" i="8" s="1"/>
  <c r="BE30" i="8" s="1"/>
  <c r="L64" i="35"/>
  <c r="BF124" i="27" s="1"/>
  <c r="BF113" i="27" s="1"/>
  <c r="BD31" i="38" s="1"/>
  <c r="F68" i="35"/>
  <c r="A67" i="35"/>
  <c r="BF14" i="8" l="1"/>
  <c r="BF13" i="8" s="1"/>
  <c r="BG35" i="27"/>
  <c r="BI58" i="27"/>
  <c r="BI40" i="27" s="1"/>
  <c r="BH41" i="8" s="1"/>
  <c r="BH53" i="27"/>
  <c r="BC115" i="39"/>
  <c r="BC130" i="39" s="1"/>
  <c r="BB34" i="8" s="1"/>
  <c r="BE94" i="40"/>
  <c r="BF81" i="40"/>
  <c r="BF99" i="40" s="1"/>
  <c r="BG82" i="40"/>
  <c r="BG100" i="40" s="1"/>
  <c r="AW74" i="27"/>
  <c r="AW73" i="27" s="1"/>
  <c r="F67" i="29"/>
  <c r="G66" i="29"/>
  <c r="BI93" i="39"/>
  <c r="AE81" i="3"/>
  <c r="AR81" i="3" s="1"/>
  <c r="N14" i="19"/>
  <c r="N52" i="19" s="1"/>
  <c r="R82" i="3"/>
  <c r="BP67" i="18"/>
  <c r="AV56" i="27"/>
  <c r="AV38" i="27" s="1"/>
  <c r="AV64" i="27"/>
  <c r="AV55" i="27" s="1"/>
  <c r="AV37" i="27" s="1"/>
  <c r="BG31" i="8"/>
  <c r="BI57" i="27"/>
  <c r="BH31" i="8" s="1"/>
  <c r="AW65" i="27"/>
  <c r="BH54" i="27"/>
  <c r="BH36" i="27" s="1"/>
  <c r="BH152" i="40"/>
  <c r="BH170" i="40" s="1"/>
  <c r="BH188" i="40" s="1"/>
  <c r="N67" i="19"/>
  <c r="G66" i="28"/>
  <c r="F67" i="28" s="1"/>
  <c r="BD115" i="39"/>
  <c r="BD130" i="39" s="1"/>
  <c r="BC34" i="8" s="1"/>
  <c r="J67" i="30"/>
  <c r="N69" i="19"/>
  <c r="N12" i="19"/>
  <c r="C81" i="3"/>
  <c r="BJ87" i="39"/>
  <c r="BK28" i="22"/>
  <c r="N10" i="19" s="1"/>
  <c r="J67" i="28"/>
  <c r="J67" i="29"/>
  <c r="BH93" i="39"/>
  <c r="E51" i="9"/>
  <c r="L34" i="11"/>
  <c r="L36" i="11" s="1"/>
  <c r="E10" i="11"/>
  <c r="BI81" i="39"/>
  <c r="BP65" i="18"/>
  <c r="BJ80" i="39"/>
  <c r="BG169" i="40"/>
  <c r="BG184" i="40" s="1"/>
  <c r="BG16" i="8" s="1"/>
  <c r="BG166" i="40"/>
  <c r="BF187" i="40"/>
  <c r="BF202" i="40" s="1"/>
  <c r="BF17" i="8" s="1"/>
  <c r="BE97" i="39"/>
  <c r="BE112" i="39" s="1"/>
  <c r="BD33" i="8" s="1"/>
  <c r="BE76" i="39"/>
  <c r="BE97" i="40"/>
  <c r="BE112" i="40" s="1"/>
  <c r="BI24" i="22"/>
  <c r="BI45" i="22"/>
  <c r="BH60" i="22"/>
  <c r="BH81" i="22"/>
  <c r="BH96" i="22" s="1"/>
  <c r="BG98" i="40"/>
  <c r="BF79" i="40"/>
  <c r="BH89" i="39"/>
  <c r="BJ86" i="39"/>
  <c r="BI86" i="39"/>
  <c r="BJ84" i="39"/>
  <c r="BI84" i="39"/>
  <c r="BG41" i="37"/>
  <c r="J67" i="32"/>
  <c r="BG75" i="40"/>
  <c r="BG111" i="40" s="1"/>
  <c r="N90" i="19"/>
  <c r="BB107" i="27"/>
  <c r="BA27" i="8" s="1"/>
  <c r="BA24" i="8" s="1"/>
  <c r="BD52" i="38"/>
  <c r="BI112" i="14"/>
  <c r="BI136" i="14" s="1"/>
  <c r="BI113" i="14"/>
  <c r="BI118" i="14"/>
  <c r="BI142" i="14" s="1"/>
  <c r="BI115" i="14"/>
  <c r="BI139" i="14" s="1"/>
  <c r="BI117" i="14"/>
  <c r="BI141" i="14" s="1"/>
  <c r="BI119" i="14"/>
  <c r="BI143" i="14" s="1"/>
  <c r="BI120" i="14"/>
  <c r="BI144" i="14" s="1"/>
  <c r="BI114" i="14"/>
  <c r="BI138" i="14" s="1"/>
  <c r="BI116" i="14"/>
  <c r="BI140" i="14" s="1"/>
  <c r="J68" i="46"/>
  <c r="M68" i="46" s="1"/>
  <c r="J67" i="31"/>
  <c r="BG228" i="14"/>
  <c r="BH69" i="40"/>
  <c r="BH105" i="40" s="1"/>
  <c r="BG67" i="40"/>
  <c r="BG103" i="40" s="1"/>
  <c r="BH66" i="40"/>
  <c r="BH102" i="40" s="1"/>
  <c r="BH64" i="40"/>
  <c r="BG61" i="40"/>
  <c r="BE46" i="38"/>
  <c r="AW86" i="38"/>
  <c r="AW83" i="38"/>
  <c r="AZ72" i="38"/>
  <c r="AZ73" i="38" s="1"/>
  <c r="AZ74" i="38" s="1"/>
  <c r="BI28" i="37"/>
  <c r="BI38" i="8" s="1"/>
  <c r="BG8" i="8"/>
  <c r="BG73" i="40"/>
  <c r="BG109" i="40" s="1"/>
  <c r="BG148" i="40"/>
  <c r="W55" i="8"/>
  <c r="W57" i="8" s="1"/>
  <c r="BH202" i="14"/>
  <c r="BH40" i="37"/>
  <c r="BP62" i="18"/>
  <c r="R80" i="3"/>
  <c r="BH27" i="40"/>
  <c r="BH135" i="40" s="1"/>
  <c r="BH153" i="40" s="1"/>
  <c r="BI32" i="40"/>
  <c r="BI140" i="40" s="1"/>
  <c r="BK39" i="22"/>
  <c r="BE92" i="3"/>
  <c r="AE92" i="3"/>
  <c r="C92" i="3"/>
  <c r="E68" i="32"/>
  <c r="I68" i="32" s="1"/>
  <c r="D69" i="32"/>
  <c r="H68" i="32"/>
  <c r="AE95" i="15"/>
  <c r="AS80" i="15"/>
  <c r="BI17" i="40"/>
  <c r="AP90" i="3"/>
  <c r="AG90" i="15" s="1"/>
  <c r="AU90" i="15" s="1"/>
  <c r="BJ17" i="39" s="1"/>
  <c r="BJ35" i="39" s="1"/>
  <c r="BJ53" i="39" s="1"/>
  <c r="E68" i="30"/>
  <c r="I68" i="30" s="1"/>
  <c r="D69" i="30"/>
  <c r="H68" i="30"/>
  <c r="A69" i="45"/>
  <c r="F70" i="45"/>
  <c r="BI9" i="40"/>
  <c r="AP82" i="3"/>
  <c r="AG82" i="15" s="1"/>
  <c r="AU82" i="15" s="1"/>
  <c r="BJ9" i="39" s="1"/>
  <c r="BJ27" i="39" s="1"/>
  <c r="BJ45" i="39" s="1"/>
  <c r="BJ81" i="39" s="1"/>
  <c r="BJ15" i="40"/>
  <c r="AQ88" i="3"/>
  <c r="AH88" i="15" s="1"/>
  <c r="AV88" i="15" s="1"/>
  <c r="BK15" i="39" s="1"/>
  <c r="BK33" i="39" s="1"/>
  <c r="BK51" i="39" s="1"/>
  <c r="BK87" i="39" s="1"/>
  <c r="BI26" i="40"/>
  <c r="BI134" i="40" s="1"/>
  <c r="BK10" i="40"/>
  <c r="AR83" i="3"/>
  <c r="E83" i="3"/>
  <c r="BI7" i="40"/>
  <c r="AC95" i="3"/>
  <c r="AP80" i="3"/>
  <c r="BE43" i="39"/>
  <c r="BF61" i="39" s="1"/>
  <c r="BH31" i="40"/>
  <c r="BH139" i="40" s="1"/>
  <c r="BI33" i="40"/>
  <c r="BI141" i="40" s="1"/>
  <c r="BI19" i="40"/>
  <c r="AP92" i="3"/>
  <c r="AG92" i="15" s="1"/>
  <c r="AU92" i="15" s="1"/>
  <c r="BJ19" i="39" s="1"/>
  <c r="BJ37" i="39" s="1"/>
  <c r="BJ55" i="39" s="1"/>
  <c r="BJ91" i="39" s="1"/>
  <c r="BK37" i="22"/>
  <c r="BE90" i="3"/>
  <c r="AE90" i="3"/>
  <c r="C90" i="3"/>
  <c r="BJ8" i="40"/>
  <c r="AQ81" i="3"/>
  <c r="AH81" i="15" s="1"/>
  <c r="AV81" i="15" s="1"/>
  <c r="BK8" i="39" s="1"/>
  <c r="BK26" i="39" s="1"/>
  <c r="BK44" i="39" s="1"/>
  <c r="BK80" i="39" s="1"/>
  <c r="BG63" i="40"/>
  <c r="BH68" i="40"/>
  <c r="BH104" i="40" s="1"/>
  <c r="D70" i="46"/>
  <c r="E69" i="46"/>
  <c r="I69" i="46" s="1"/>
  <c r="BG71" i="40"/>
  <c r="BG107" i="40" s="1"/>
  <c r="E68" i="31"/>
  <c r="I68" i="31" s="1"/>
  <c r="D69" i="31"/>
  <c r="H68" i="31"/>
  <c r="BJ41" i="22"/>
  <c r="BD94" i="3"/>
  <c r="AD94" i="3"/>
  <c r="BH62" i="40"/>
  <c r="BH80" i="40" s="1"/>
  <c r="T95" i="15"/>
  <c r="BJ9" i="22"/>
  <c r="BK33" i="22"/>
  <c r="BE86" i="3"/>
  <c r="AE86" i="3"/>
  <c r="C86" i="3"/>
  <c r="BK29" i="22"/>
  <c r="BE82" i="3"/>
  <c r="AE82" i="3"/>
  <c r="C82" i="3"/>
  <c r="BK14" i="40"/>
  <c r="AR87" i="3"/>
  <c r="E87" i="3"/>
  <c r="N16" i="19"/>
  <c r="N54" i="19" s="1"/>
  <c r="D72" i="35"/>
  <c r="E71" i="35"/>
  <c r="I71" i="35" s="1"/>
  <c r="BK15" i="40"/>
  <c r="AR88" i="3"/>
  <c r="E88" i="3"/>
  <c r="N17" i="19"/>
  <c r="N55" i="19" s="1"/>
  <c r="D71" i="45"/>
  <c r="E70" i="45"/>
  <c r="I70" i="45" s="1"/>
  <c r="BK31" i="22"/>
  <c r="BE84" i="3"/>
  <c r="AE84" i="3"/>
  <c r="C84" i="3"/>
  <c r="BF22" i="39"/>
  <c r="BF25" i="39"/>
  <c r="BF40" i="39" s="1"/>
  <c r="BD33" i="38" s="1"/>
  <c r="BH37" i="40"/>
  <c r="BH145" i="40" s="1"/>
  <c r="BH35" i="40"/>
  <c r="BH143" i="40" s="1"/>
  <c r="BI30" i="40"/>
  <c r="BI138" i="40" s="1"/>
  <c r="BG65" i="40"/>
  <c r="BG101" i="40" s="1"/>
  <c r="BJ27" i="22"/>
  <c r="Q95" i="3"/>
  <c r="BD80" i="3"/>
  <c r="AD80" i="3"/>
  <c r="BH39" i="40"/>
  <c r="BH147" i="40" s="1"/>
  <c r="BH29" i="40"/>
  <c r="BH137" i="40" s="1"/>
  <c r="BJ39" i="22"/>
  <c r="BD92" i="3"/>
  <c r="AD92" i="3"/>
  <c r="AR85" i="3"/>
  <c r="BK12" i="40"/>
  <c r="E85" i="3"/>
  <c r="AO95" i="3"/>
  <c r="AF80" i="15"/>
  <c r="BH22" i="40"/>
  <c r="BH25" i="40"/>
  <c r="BH133" i="40" s="1"/>
  <c r="BH151" i="40" s="1"/>
  <c r="H68" i="45"/>
  <c r="J68" i="45" s="1"/>
  <c r="G68" i="45"/>
  <c r="BI21" i="40"/>
  <c r="AP94" i="3"/>
  <c r="AG94" i="15" s="1"/>
  <c r="AU94" i="15" s="1"/>
  <c r="BJ21" i="39" s="1"/>
  <c r="BI13" i="40"/>
  <c r="AP86" i="3"/>
  <c r="AG86" i="15" s="1"/>
  <c r="AU86" i="15" s="1"/>
  <c r="BJ13" i="39" s="1"/>
  <c r="BJ31" i="39" s="1"/>
  <c r="BJ49" i="39" s="1"/>
  <c r="BJ85" i="39" s="1"/>
  <c r="BJ14" i="40"/>
  <c r="AQ87" i="3"/>
  <c r="AH87" i="15" s="1"/>
  <c r="AV87" i="15" s="1"/>
  <c r="BK14" i="39" s="1"/>
  <c r="BK32" i="39" s="1"/>
  <c r="BK50" i="39" s="1"/>
  <c r="BK86" i="39" s="1"/>
  <c r="BI11" i="40"/>
  <c r="AP84" i="3"/>
  <c r="AG84" i="15" s="1"/>
  <c r="AU84" i="15" s="1"/>
  <c r="BJ11" i="39" s="1"/>
  <c r="BJ29" i="39" s="1"/>
  <c r="BJ47" i="39" s="1"/>
  <c r="BJ83" i="39" s="1"/>
  <c r="E68" i="29"/>
  <c r="I68" i="29" s="1"/>
  <c r="D69" i="29"/>
  <c r="H68" i="29"/>
  <c r="BC95" i="3"/>
  <c r="BI42" i="22"/>
  <c r="E68" i="28"/>
  <c r="I68" i="28" s="1"/>
  <c r="D69" i="28"/>
  <c r="H68" i="28"/>
  <c r="BD58" i="39"/>
  <c r="BD79" i="39"/>
  <c r="BD94" i="39" s="1"/>
  <c r="BG40" i="40"/>
  <c r="BJ37" i="22"/>
  <c r="BD90" i="3"/>
  <c r="AD90" i="3"/>
  <c r="BJ12" i="40"/>
  <c r="AQ85" i="3"/>
  <c r="AH85" i="15" s="1"/>
  <c r="AV85" i="15" s="1"/>
  <c r="BG7" i="39"/>
  <c r="AR95" i="15"/>
  <c r="BE38" i="38"/>
  <c r="BE37" i="38"/>
  <c r="BF46" i="38" s="1"/>
  <c r="BF76" i="40"/>
  <c r="BI28" i="40"/>
  <c r="BI136" i="40" s="1"/>
  <c r="BI154" i="40" s="1"/>
  <c r="BI172" i="40" s="1"/>
  <c r="BI190" i="40" s="1"/>
  <c r="L67" i="45"/>
  <c r="M67" i="45"/>
  <c r="BK41" i="22"/>
  <c r="N23" i="19" s="1"/>
  <c r="N61" i="19" s="1"/>
  <c r="BE94" i="3"/>
  <c r="AE94" i="3"/>
  <c r="C94" i="3"/>
  <c r="BP44" i="18"/>
  <c r="U80" i="15"/>
  <c r="BJ33" i="22"/>
  <c r="BD86" i="3"/>
  <c r="AD86" i="3"/>
  <c r="BJ29" i="22"/>
  <c r="BJ47" i="22" s="1"/>
  <c r="BJ83" i="22" s="1"/>
  <c r="BD82" i="3"/>
  <c r="AD82" i="3"/>
  <c r="N73" i="19"/>
  <c r="N74" i="19"/>
  <c r="BJ31" i="22"/>
  <c r="BD84" i="3"/>
  <c r="AD84" i="3"/>
  <c r="AF90" i="15"/>
  <c r="AT90" i="15" s="1"/>
  <c r="BJ10" i="40"/>
  <c r="AQ83" i="3"/>
  <c r="AH83" i="15" s="1"/>
  <c r="AV83" i="15" s="1"/>
  <c r="BK10" i="39" s="1"/>
  <c r="BK28" i="39" s="1"/>
  <c r="BK46" i="39" s="1"/>
  <c r="BK82" i="39" s="1"/>
  <c r="AX86" i="38"/>
  <c r="F71" i="46"/>
  <c r="A70" i="46"/>
  <c r="BG226" i="14"/>
  <c r="BI23" i="37"/>
  <c r="BI24" i="37"/>
  <c r="BJ35" i="37" s="1"/>
  <c r="BJ40" i="8" s="1"/>
  <c r="AV88" i="38"/>
  <c r="AV94" i="38" s="1"/>
  <c r="BI20" i="37"/>
  <c r="BJ34" i="37" s="1"/>
  <c r="BJ39" i="8" s="1"/>
  <c r="L68" i="46"/>
  <c r="BG206" i="14"/>
  <c r="BJ9" i="27"/>
  <c r="BI9" i="8" s="1"/>
  <c r="H69" i="46"/>
  <c r="G69" i="46"/>
  <c r="BK128" i="37"/>
  <c r="BK131" i="37" s="1"/>
  <c r="G70" i="31"/>
  <c r="F71" i="31"/>
  <c r="F74" i="32"/>
  <c r="G73" i="32"/>
  <c r="BJ21" i="27"/>
  <c r="BI11" i="8" s="1"/>
  <c r="BE244" i="14"/>
  <c r="BI63" i="27"/>
  <c r="BI36" i="37"/>
  <c r="BF230" i="14"/>
  <c r="BI112" i="27"/>
  <c r="BH42" i="8" s="1"/>
  <c r="BH39" i="37"/>
  <c r="BH204" i="14"/>
  <c r="BJ192" i="37"/>
  <c r="BJ195" i="37" s="1"/>
  <c r="G71" i="30"/>
  <c r="F72" i="30"/>
  <c r="BK92" i="37"/>
  <c r="BK95" i="37" s="1"/>
  <c r="BH22" i="37"/>
  <c r="BH37" i="8" s="1"/>
  <c r="BH36" i="8" s="1"/>
  <c r="BI210" i="37"/>
  <c r="BI213" i="37" s="1"/>
  <c r="BK8" i="37"/>
  <c r="C69" i="5"/>
  <c r="AC69" i="5" s="1"/>
  <c r="BK10" i="37"/>
  <c r="C71" i="5"/>
  <c r="AC71" i="5" s="1"/>
  <c r="BK15" i="37"/>
  <c r="C78" i="5"/>
  <c r="AC78" i="5" s="1"/>
  <c r="BJ20" i="38"/>
  <c r="BK12" i="37"/>
  <c r="C73" i="5"/>
  <c r="AC73" i="5" s="1"/>
  <c r="F74" i="5"/>
  <c r="BK121" i="37"/>
  <c r="BK120" i="37"/>
  <c r="BK118" i="37"/>
  <c r="BK117" i="37"/>
  <c r="BK56" i="37"/>
  <c r="BK59" i="37" s="1"/>
  <c r="BH86" i="27"/>
  <c r="BH80" i="27"/>
  <c r="BH81" i="27" s="1"/>
  <c r="BH88" i="27"/>
  <c r="BH42" i="38"/>
  <c r="BG41" i="38"/>
  <c r="BG37" i="8"/>
  <c r="BG36" i="8" s="1"/>
  <c r="BG25" i="37"/>
  <c r="BC120" i="27"/>
  <c r="BF92" i="27"/>
  <c r="BF91" i="27" s="1"/>
  <c r="BG159" i="14"/>
  <c r="BG231" i="14"/>
  <c r="BG86" i="14"/>
  <c r="BH39" i="14"/>
  <c r="BH87" i="14"/>
  <c r="BH233" i="14"/>
  <c r="BH161" i="14"/>
  <c r="BI185" i="14" s="1"/>
  <c r="BI209" i="14" s="1"/>
  <c r="BH235" i="14"/>
  <c r="BH163" i="14"/>
  <c r="BI187" i="14" s="1"/>
  <c r="BI211" i="14" s="1"/>
  <c r="BH237" i="14"/>
  <c r="BH165" i="14"/>
  <c r="BI189" i="14" s="1"/>
  <c r="BI213" i="14" s="1"/>
  <c r="BH167" i="14"/>
  <c r="BI191" i="14" s="1"/>
  <c r="BI49" i="14"/>
  <c r="BI96" i="14" s="1"/>
  <c r="BI48" i="14"/>
  <c r="BI95" i="14" s="1"/>
  <c r="BI47" i="14"/>
  <c r="BI94" i="14" s="1"/>
  <c r="BI46" i="14"/>
  <c r="BI93" i="14" s="1"/>
  <c r="BI45" i="14"/>
  <c r="BI92" i="14" s="1"/>
  <c r="BI44" i="14"/>
  <c r="BI91" i="14" s="1"/>
  <c r="BI43" i="14"/>
  <c r="BI90" i="14" s="1"/>
  <c r="BI42" i="14"/>
  <c r="BI89" i="14" s="1"/>
  <c r="BI41" i="14"/>
  <c r="BI88" i="14" s="1"/>
  <c r="BI40" i="14"/>
  <c r="BI38" i="14"/>
  <c r="BI85" i="14" s="1"/>
  <c r="BI37" i="14"/>
  <c r="BI84" i="14" s="1"/>
  <c r="BI36" i="14"/>
  <c r="BI83" i="14" s="1"/>
  <c r="BI35" i="14"/>
  <c r="BI82" i="14" s="1"/>
  <c r="BI34" i="14"/>
  <c r="BJ31" i="14"/>
  <c r="BH82" i="14"/>
  <c r="BH84" i="14"/>
  <c r="BH10" i="8"/>
  <c r="BH8" i="8" s="1"/>
  <c r="BJ162" i="27"/>
  <c r="BJ160" i="27"/>
  <c r="BJ156" i="27"/>
  <c r="BJ154" i="27"/>
  <c r="BJ169" i="27"/>
  <c r="BJ168" i="27"/>
  <c r="BJ167" i="27"/>
  <c r="BJ166" i="27"/>
  <c r="BJ165" i="27"/>
  <c r="BJ159" i="27"/>
  <c r="BJ157" i="27"/>
  <c r="BA143" i="27"/>
  <c r="BA110" i="27" s="1"/>
  <c r="BA108" i="27"/>
  <c r="BK221" i="37"/>
  <c r="BK220" i="37"/>
  <c r="BK218" i="37"/>
  <c r="BK217" i="37"/>
  <c r="BI79" i="8"/>
  <c r="BJ78" i="8"/>
  <c r="BK55" i="14"/>
  <c r="BK73" i="14"/>
  <c r="BK72" i="14"/>
  <c r="BK71" i="14"/>
  <c r="BK70" i="14"/>
  <c r="BK69" i="14"/>
  <c r="BK68" i="14"/>
  <c r="BK67" i="14"/>
  <c r="BK66" i="14"/>
  <c r="BK65" i="14"/>
  <c r="BK62" i="14"/>
  <c r="BK61" i="14"/>
  <c r="BK60" i="14"/>
  <c r="BK59" i="14"/>
  <c r="BK58" i="14"/>
  <c r="BK57" i="14"/>
  <c r="BI137" i="14"/>
  <c r="BI109" i="14"/>
  <c r="BI133" i="14" s="1"/>
  <c r="BI107" i="14"/>
  <c r="BI131" i="14" s="1"/>
  <c r="BI105" i="14"/>
  <c r="BI129" i="14" s="1"/>
  <c r="BJ102" i="14"/>
  <c r="BI108" i="14"/>
  <c r="BI132" i="14" s="1"/>
  <c r="BI106" i="14"/>
  <c r="BI130" i="14" s="1"/>
  <c r="BI104" i="14"/>
  <c r="BH103" i="14"/>
  <c r="BH128" i="14"/>
  <c r="BH152" i="27"/>
  <c r="BF220" i="14"/>
  <c r="U79" i="15"/>
  <c r="AI79" i="15" s="1"/>
  <c r="AH79" i="15"/>
  <c r="BK158" i="37"/>
  <c r="BK157" i="37"/>
  <c r="BK155" i="37"/>
  <c r="BK154" i="37"/>
  <c r="BH208" i="14"/>
  <c r="BG153" i="14"/>
  <c r="BH177" i="14" s="1"/>
  <c r="BG225" i="14"/>
  <c r="BE101" i="27"/>
  <c r="BE100" i="27" s="1"/>
  <c r="BE128" i="27"/>
  <c r="BE118" i="27"/>
  <c r="BE126" i="27"/>
  <c r="BJ201" i="37"/>
  <c r="BJ204" i="37" s="1"/>
  <c r="BG83" i="27"/>
  <c r="BG82" i="27" s="1"/>
  <c r="BG97" i="27"/>
  <c r="BG95" i="27"/>
  <c r="BG89" i="27"/>
  <c r="BG90" i="27" s="1"/>
  <c r="BI79" i="27"/>
  <c r="BI77" i="27"/>
  <c r="BI71" i="27"/>
  <c r="BI72" i="27" s="1"/>
  <c r="BK135" i="37"/>
  <c r="BK142" i="37" s="1"/>
  <c r="BJ139" i="37"/>
  <c r="BJ140" i="37"/>
  <c r="BJ137" i="37"/>
  <c r="BJ136" i="37"/>
  <c r="BI138" i="37"/>
  <c r="BI141" i="37" s="1"/>
  <c r="BI21" i="37"/>
  <c r="BK49" i="37"/>
  <c r="BK48" i="37"/>
  <c r="BK46" i="37"/>
  <c r="BK45" i="37"/>
  <c r="BJ47" i="37"/>
  <c r="BJ83" i="37"/>
  <c r="BJ86" i="37" s="1"/>
  <c r="C65" i="5"/>
  <c r="F13" i="7" s="1"/>
  <c r="AC59" i="5"/>
  <c r="AC65" i="5" s="1"/>
  <c r="AZ13" i="37"/>
  <c r="AZ17" i="37" s="1"/>
  <c r="AY19" i="38" s="1"/>
  <c r="AY21" i="38"/>
  <c r="E80" i="5"/>
  <c r="BJ119" i="37"/>
  <c r="BJ122" i="37" s="1"/>
  <c r="BD121" i="27"/>
  <c r="BF152" i="14"/>
  <c r="BF224" i="14"/>
  <c r="BF223" i="14" s="1"/>
  <c r="BF79" i="14"/>
  <c r="BF100" i="14" s="1"/>
  <c r="BD137" i="27"/>
  <c r="BD129" i="27"/>
  <c r="BD130" i="27" s="1"/>
  <c r="BD139" i="27"/>
  <c r="BH153" i="27"/>
  <c r="BF106" i="27"/>
  <c r="BF117" i="27" s="1"/>
  <c r="BF104" i="27"/>
  <c r="BF41" i="27" s="1"/>
  <c r="BF98" i="27"/>
  <c r="BF99" i="27" s="1"/>
  <c r="BG167" i="14"/>
  <c r="BH191" i="14" s="1"/>
  <c r="BH215" i="14" s="1"/>
  <c r="BG239" i="14"/>
  <c r="BH160" i="14"/>
  <c r="BI184" i="14" s="1"/>
  <c r="BH232" i="14"/>
  <c r="BH162" i="14"/>
  <c r="BI186" i="14" s="1"/>
  <c r="BI210" i="14" s="1"/>
  <c r="BH234" i="14"/>
  <c r="BH164" i="14"/>
  <c r="BI188" i="14" s="1"/>
  <c r="BI212" i="14" s="1"/>
  <c r="BH236" i="14"/>
  <c r="BH166" i="14"/>
  <c r="BI190" i="14" s="1"/>
  <c r="BI214" i="14" s="1"/>
  <c r="BH238" i="14"/>
  <c r="BH168" i="14"/>
  <c r="BI192" i="14" s="1"/>
  <c r="BI216" i="14" s="1"/>
  <c r="BH240" i="14"/>
  <c r="BH33" i="14"/>
  <c r="BH81" i="14"/>
  <c r="BH227" i="14"/>
  <c r="BH155" i="14"/>
  <c r="BI179" i="14" s="1"/>
  <c r="BI203" i="14" s="1"/>
  <c r="BH229" i="14"/>
  <c r="BH157" i="14"/>
  <c r="BI181" i="14" s="1"/>
  <c r="BI205" i="14" s="1"/>
  <c r="BI155" i="27"/>
  <c r="BI161" i="27"/>
  <c r="BI158" i="27"/>
  <c r="BI164" i="27"/>
  <c r="BI153" i="27" s="1"/>
  <c r="BJ147" i="27"/>
  <c r="BJ146" i="27"/>
  <c r="BJ145" i="27"/>
  <c r="BJ144" i="27"/>
  <c r="BJ136" i="27"/>
  <c r="BJ135" i="27"/>
  <c r="BJ134" i="27"/>
  <c r="BJ133" i="27"/>
  <c r="BJ103" i="27"/>
  <c r="BJ102" i="27"/>
  <c r="BJ94" i="27"/>
  <c r="BJ93" i="27"/>
  <c r="BJ85" i="27"/>
  <c r="BJ84" i="27"/>
  <c r="BJ76" i="27"/>
  <c r="BJ75" i="27"/>
  <c r="AX74" i="27" s="1"/>
  <c r="AX73" i="27" s="1"/>
  <c r="BJ68" i="27"/>
  <c r="BJ67" i="27"/>
  <c r="BJ66" i="27"/>
  <c r="BJ62" i="27"/>
  <c r="BJ70" i="27"/>
  <c r="BJ123" i="27"/>
  <c r="BK150" i="27"/>
  <c r="BK61" i="27"/>
  <c r="BK43" i="27"/>
  <c r="BK52" i="27" s="1"/>
  <c r="BK34" i="27"/>
  <c r="BK32" i="27"/>
  <c r="BK31" i="27"/>
  <c r="BK30" i="27"/>
  <c r="BK29" i="27"/>
  <c r="BK28" i="27"/>
  <c r="BK26" i="27"/>
  <c r="BK25" i="27"/>
  <c r="BK24" i="27"/>
  <c r="BK23" i="27"/>
  <c r="BK22" i="27"/>
  <c r="BK20" i="27"/>
  <c r="BK19" i="27"/>
  <c r="BK18" i="27"/>
  <c r="BK17" i="27"/>
  <c r="BK16" i="27"/>
  <c r="BK14" i="27"/>
  <c r="BK13" i="27"/>
  <c r="BK12" i="27"/>
  <c r="BK11" i="27"/>
  <c r="BK10" i="27"/>
  <c r="BL7" i="27"/>
  <c r="BJ15" i="27"/>
  <c r="BI10" i="8" s="1"/>
  <c r="BJ27" i="27"/>
  <c r="BI12" i="8" s="1"/>
  <c r="AZ27" i="8"/>
  <c r="AZ24" i="8" s="1"/>
  <c r="BJ212" i="37"/>
  <c r="BJ211" i="37"/>
  <c r="BJ209" i="37"/>
  <c r="BJ208" i="37"/>
  <c r="BK207" i="37"/>
  <c r="BJ219" i="37"/>
  <c r="BJ222" i="37" s="1"/>
  <c r="BH45" i="8"/>
  <c r="BH44" i="8"/>
  <c r="BH48" i="8"/>
  <c r="BC132" i="27"/>
  <c r="BC131" i="27" s="1"/>
  <c r="BC148" i="27"/>
  <c r="BC115" i="27" s="1"/>
  <c r="G75" i="5" s="1"/>
  <c r="BC140" i="27"/>
  <c r="BG175" i="14"/>
  <c r="BG196" i="14" s="1"/>
  <c r="BG201" i="14"/>
  <c r="BG199" i="14" s="1"/>
  <c r="BK194" i="37"/>
  <c r="BK193" i="37"/>
  <c r="BK191" i="37"/>
  <c r="BK190" i="37"/>
  <c r="BK165" i="37"/>
  <c r="BK168" i="37" s="1"/>
  <c r="BF196" i="14"/>
  <c r="BJ156" i="37"/>
  <c r="BJ159" i="37" s="1"/>
  <c r="BG32" i="14"/>
  <c r="BG53" i="14" s="1"/>
  <c r="BG80" i="14"/>
  <c r="BK203" i="37"/>
  <c r="BK202" i="37"/>
  <c r="BK200" i="37"/>
  <c r="BK199" i="37"/>
  <c r="BI8" i="27"/>
  <c r="BA69" i="38"/>
  <c r="BA66" i="38"/>
  <c r="BA71" i="38" s="1"/>
  <c r="BB67" i="38"/>
  <c r="BI50" i="37"/>
  <c r="BK85" i="37"/>
  <c r="BK84" i="37"/>
  <c r="BK82" i="37"/>
  <c r="BK81" i="37"/>
  <c r="BB143" i="27"/>
  <c r="BB110" i="27" s="1"/>
  <c r="AX22" i="38"/>
  <c r="AX24" i="38" s="1"/>
  <c r="AX32" i="38" s="1"/>
  <c r="AX34" i="38" s="1"/>
  <c r="AY43" i="38" s="1"/>
  <c r="AY54" i="38" s="1"/>
  <c r="AY80" i="38" s="1"/>
  <c r="BB108" i="27"/>
  <c r="G67" i="35"/>
  <c r="H67" i="35"/>
  <c r="M65" i="35"/>
  <c r="BG125" i="27" s="1"/>
  <c r="BG114" i="27" s="1"/>
  <c r="BF32" i="8" s="1"/>
  <c r="BF30" i="8" s="1"/>
  <c r="L65" i="35"/>
  <c r="BG124" i="27" s="1"/>
  <c r="BG113" i="27" s="1"/>
  <c r="BE31" i="38" s="1"/>
  <c r="F69" i="35"/>
  <c r="A68" i="35"/>
  <c r="J66" i="35"/>
  <c r="BH122" i="27"/>
  <c r="BG111" i="27"/>
  <c r="BL62" i="39" l="1"/>
  <c r="BH171" i="40"/>
  <c r="BH189" i="40"/>
  <c r="J68" i="29"/>
  <c r="BH35" i="27"/>
  <c r="BG14" i="8"/>
  <c r="BG13" i="8" s="1"/>
  <c r="BI53" i="27"/>
  <c r="BF94" i="40"/>
  <c r="BG81" i="40"/>
  <c r="BG99" i="40" s="1"/>
  <c r="BH82" i="40"/>
  <c r="BH100" i="40" s="1"/>
  <c r="BJ58" i="27"/>
  <c r="BJ40" i="27" s="1"/>
  <c r="BI41" i="8" s="1"/>
  <c r="F68" i="29"/>
  <c r="G67" i="29"/>
  <c r="BK8" i="40"/>
  <c r="BK26" i="40" s="1"/>
  <c r="BK134" i="40" s="1"/>
  <c r="BK152" i="40" s="1"/>
  <c r="BK170" i="40" s="1"/>
  <c r="BK188" i="40" s="1"/>
  <c r="BK46" i="22"/>
  <c r="BK82" i="22" s="1"/>
  <c r="E81" i="3"/>
  <c r="N80" i="19"/>
  <c r="BK47" i="22"/>
  <c r="BK83" i="22" s="1"/>
  <c r="N50" i="19"/>
  <c r="N88" i="19" s="1"/>
  <c r="T12" i="19"/>
  <c r="T50" i="19" s="1"/>
  <c r="BP80" i="18"/>
  <c r="AW64" i="27"/>
  <c r="AW55" i="27" s="1"/>
  <c r="AW37" i="27" s="1"/>
  <c r="AW56" i="27"/>
  <c r="AW38" i="27" s="1"/>
  <c r="BI39" i="27"/>
  <c r="BJ57" i="27"/>
  <c r="BI31" i="8" s="1"/>
  <c r="AX65" i="27"/>
  <c r="BI54" i="27"/>
  <c r="BI36" i="27" s="1"/>
  <c r="BI152" i="40"/>
  <c r="BI170" i="40" s="1"/>
  <c r="BI188" i="40" s="1"/>
  <c r="G67" i="28"/>
  <c r="F68" i="28" s="1"/>
  <c r="BJ161" i="27"/>
  <c r="J69" i="46"/>
  <c r="J68" i="28"/>
  <c r="J68" i="30"/>
  <c r="BE115" i="39"/>
  <c r="BE130" i="39" s="1"/>
  <c r="BD34" i="8" s="1"/>
  <c r="BG187" i="40"/>
  <c r="BG202" i="40" s="1"/>
  <c r="BG17" i="8" s="1"/>
  <c r="N48" i="19"/>
  <c r="N86" i="19" s="1"/>
  <c r="T10" i="19"/>
  <c r="T48" i="19" s="1"/>
  <c r="BL98" i="39"/>
  <c r="BL116" i="39" s="1"/>
  <c r="BH169" i="40"/>
  <c r="BH184" i="40" s="1"/>
  <c r="BH16" i="8" s="1"/>
  <c r="BH166" i="40"/>
  <c r="BF97" i="39"/>
  <c r="BF112" i="39" s="1"/>
  <c r="BE33" i="8" s="1"/>
  <c r="BF76" i="39"/>
  <c r="BF97" i="40"/>
  <c r="BF112" i="40" s="1"/>
  <c r="BJ24" i="22"/>
  <c r="BJ45" i="22"/>
  <c r="BI60" i="22"/>
  <c r="BI81" i="22"/>
  <c r="BI96" i="22" s="1"/>
  <c r="BH98" i="40"/>
  <c r="BG79" i="40"/>
  <c r="BH41" i="37"/>
  <c r="BI31" i="37"/>
  <c r="BI69" i="40"/>
  <c r="BI105" i="40" s="1"/>
  <c r="N99" i="19"/>
  <c r="BG220" i="14"/>
  <c r="BJ112" i="14"/>
  <c r="BJ136" i="14" s="1"/>
  <c r="BJ114" i="14"/>
  <c r="BJ138" i="14" s="1"/>
  <c r="BJ115" i="14"/>
  <c r="BJ139" i="14" s="1"/>
  <c r="BJ116" i="14"/>
  <c r="BJ140" i="14" s="1"/>
  <c r="BJ117" i="14"/>
  <c r="BJ141" i="14" s="1"/>
  <c r="BJ113" i="14"/>
  <c r="BJ137" i="14" s="1"/>
  <c r="BJ118" i="14"/>
  <c r="BJ142" i="14" s="1"/>
  <c r="BJ119" i="14"/>
  <c r="BJ143" i="14" s="1"/>
  <c r="BJ120" i="14"/>
  <c r="BJ144" i="14" s="1"/>
  <c r="J68" i="31"/>
  <c r="J68" i="32"/>
  <c r="BE52" i="38"/>
  <c r="BH61" i="40"/>
  <c r="AW88" i="38"/>
  <c r="AW94" i="38" s="1"/>
  <c r="AY59" i="38"/>
  <c r="AY62" i="38"/>
  <c r="AY68" i="38"/>
  <c r="AY70" i="38" s="1"/>
  <c r="AY77" i="38"/>
  <c r="AZ19" i="8" s="1"/>
  <c r="AZ21" i="8" s="1"/>
  <c r="BI40" i="37"/>
  <c r="BH67" i="40"/>
  <c r="BH103" i="40" s="1"/>
  <c r="BH65" i="40"/>
  <c r="BH101" i="40" s="1"/>
  <c r="BI62" i="40"/>
  <c r="BI80" i="40" s="1"/>
  <c r="BG76" i="40"/>
  <c r="X55" i="8"/>
  <c r="X57" i="8" s="1"/>
  <c r="BF244" i="14"/>
  <c r="F39" i="11"/>
  <c r="F42" i="11" s="1"/>
  <c r="F43" i="11" s="1"/>
  <c r="F16" i="7"/>
  <c r="F21" i="7" s="1"/>
  <c r="BI17" i="39"/>
  <c r="BI35" i="39" s="1"/>
  <c r="BI53" i="39" s="1"/>
  <c r="BI89" i="39" s="1"/>
  <c r="BJ9" i="40"/>
  <c r="AQ82" i="3"/>
  <c r="AH82" i="15" s="1"/>
  <c r="AV82" i="15" s="1"/>
  <c r="BK9" i="39" s="1"/>
  <c r="BK27" i="39" s="1"/>
  <c r="BK45" i="39" s="1"/>
  <c r="BK81" i="39" s="1"/>
  <c r="BK9" i="22"/>
  <c r="U95" i="15"/>
  <c r="C95" i="15" s="1"/>
  <c r="C80" i="15"/>
  <c r="BI64" i="40"/>
  <c r="BG22" i="39"/>
  <c r="BG25" i="39"/>
  <c r="BG40" i="39" s="1"/>
  <c r="BE33" i="38" s="1"/>
  <c r="BJ30" i="40"/>
  <c r="BJ138" i="40" s="1"/>
  <c r="BJ17" i="40"/>
  <c r="AQ90" i="3"/>
  <c r="AH90" i="15" s="1"/>
  <c r="AV90" i="15" s="1"/>
  <c r="BK17" i="39" s="1"/>
  <c r="BK35" i="39" s="1"/>
  <c r="BK53" i="39" s="1"/>
  <c r="E69" i="29"/>
  <c r="I69" i="29" s="1"/>
  <c r="D70" i="29"/>
  <c r="H69" i="29"/>
  <c r="BJ39" i="39"/>
  <c r="BJ57" i="39" s="1"/>
  <c r="BJ93" i="39" s="1"/>
  <c r="BH40" i="40"/>
  <c r="AF95" i="15"/>
  <c r="AT80" i="15"/>
  <c r="AI85" i="15"/>
  <c r="AW85" i="15" s="1"/>
  <c r="BL12" i="39" s="1"/>
  <c r="BL30" i="39" s="1"/>
  <c r="BL48" i="39" s="1"/>
  <c r="H71" i="19"/>
  <c r="H90" i="19" s="1"/>
  <c r="T90" i="19" s="1"/>
  <c r="BJ19" i="40"/>
  <c r="AQ92" i="3"/>
  <c r="AH92" i="15" s="1"/>
  <c r="AV92" i="15" s="1"/>
  <c r="BK19" i="39" s="1"/>
  <c r="BK37" i="39" s="1"/>
  <c r="BK55" i="39" s="1"/>
  <c r="BK91" i="39" s="1"/>
  <c r="BH75" i="40"/>
  <c r="BH111" i="40" s="1"/>
  <c r="BD95" i="3"/>
  <c r="BJ42" i="22"/>
  <c r="BI66" i="40"/>
  <c r="BI102" i="40" s="1"/>
  <c r="BH71" i="40"/>
  <c r="BH107" i="40" s="1"/>
  <c r="BH73" i="40"/>
  <c r="BH109" i="40" s="1"/>
  <c r="BF43" i="39"/>
  <c r="BG61" i="39" s="1"/>
  <c r="BK11" i="40"/>
  <c r="AR84" i="3"/>
  <c r="E84" i="3"/>
  <c r="N13" i="19"/>
  <c r="N51" i="19" s="1"/>
  <c r="D72" i="45"/>
  <c r="E71" i="45"/>
  <c r="I71" i="45" s="1"/>
  <c r="BK33" i="40"/>
  <c r="BK141" i="40" s="1"/>
  <c r="D73" i="35"/>
  <c r="E72" i="35"/>
  <c r="I72" i="35" s="1"/>
  <c r="BK32" i="40"/>
  <c r="BK140" i="40" s="1"/>
  <c r="BK9" i="40"/>
  <c r="AR82" i="3"/>
  <c r="E82" i="3"/>
  <c r="N11" i="19"/>
  <c r="BK13" i="40"/>
  <c r="AR86" i="3"/>
  <c r="E86" i="3"/>
  <c r="N15" i="19"/>
  <c r="N53" i="19" s="1"/>
  <c r="BJ26" i="40"/>
  <c r="BJ134" i="40" s="1"/>
  <c r="BJ152" i="40" s="1"/>
  <c r="BJ170" i="40" s="1"/>
  <c r="BJ188" i="40" s="1"/>
  <c r="BK17" i="40"/>
  <c r="AR90" i="3"/>
  <c r="E90" i="3"/>
  <c r="N19" i="19"/>
  <c r="N57" i="19" s="1"/>
  <c r="BI37" i="40"/>
  <c r="BI145" i="40" s="1"/>
  <c r="AP95" i="3"/>
  <c r="AG80" i="15"/>
  <c r="BI22" i="40"/>
  <c r="BI25" i="40"/>
  <c r="BI133" i="40" s="1"/>
  <c r="BI151" i="40" s="1"/>
  <c r="BK28" i="40"/>
  <c r="BK136" i="40" s="1"/>
  <c r="BK154" i="40" s="1"/>
  <c r="BK172" i="40" s="1"/>
  <c r="BK190" i="40" s="1"/>
  <c r="BJ33" i="40"/>
  <c r="BJ141" i="40" s="1"/>
  <c r="BI27" i="40"/>
  <c r="BI135" i="40" s="1"/>
  <c r="BI153" i="40" s="1"/>
  <c r="BI171" i="40" s="1"/>
  <c r="BI189" i="40" s="1"/>
  <c r="H69" i="45"/>
  <c r="J69" i="45" s="1"/>
  <c r="G69" i="45"/>
  <c r="E69" i="30"/>
  <c r="I69" i="30" s="1"/>
  <c r="D70" i="30"/>
  <c r="H69" i="30"/>
  <c r="AS95" i="15"/>
  <c r="BH7" i="39"/>
  <c r="E69" i="32"/>
  <c r="I69" i="32" s="1"/>
  <c r="D70" i="32"/>
  <c r="H69" i="32"/>
  <c r="N78" i="19"/>
  <c r="BI68" i="40"/>
  <c r="BI104" i="40" s="1"/>
  <c r="BH63" i="40"/>
  <c r="BK27" i="22"/>
  <c r="R95" i="3"/>
  <c r="C95" i="3" s="1"/>
  <c r="BE80" i="3"/>
  <c r="AE80" i="3"/>
  <c r="C80" i="3"/>
  <c r="BJ28" i="40"/>
  <c r="BJ136" i="40" s="1"/>
  <c r="BJ154" i="40" s="1"/>
  <c r="BJ172" i="40" s="1"/>
  <c r="BJ190" i="40" s="1"/>
  <c r="BJ11" i="40"/>
  <c r="AQ84" i="3"/>
  <c r="AH84" i="15" s="1"/>
  <c r="AV84" i="15" s="1"/>
  <c r="BK11" i="39" s="1"/>
  <c r="BK29" i="39" s="1"/>
  <c r="BK47" i="39" s="1"/>
  <c r="BK83" i="39" s="1"/>
  <c r="BJ13" i="40"/>
  <c r="AQ86" i="3"/>
  <c r="AH86" i="15" s="1"/>
  <c r="AV86" i="15" s="1"/>
  <c r="BK13" i="39" s="1"/>
  <c r="BK31" i="39" s="1"/>
  <c r="BK49" i="39" s="1"/>
  <c r="BK85" i="39" s="1"/>
  <c r="BK21" i="40"/>
  <c r="AR94" i="3"/>
  <c r="E94" i="3"/>
  <c r="BK12" i="39"/>
  <c r="BK30" i="39" s="1"/>
  <c r="BK48" i="39" s="1"/>
  <c r="BK84" i="39" s="1"/>
  <c r="E85" i="15"/>
  <c r="G85" i="15" s="1"/>
  <c r="BF37" i="38"/>
  <c r="BF52" i="38" s="1"/>
  <c r="BF38" i="38"/>
  <c r="E69" i="28"/>
  <c r="I69" i="28" s="1"/>
  <c r="D70" i="28"/>
  <c r="H69" i="28"/>
  <c r="BI29" i="40"/>
  <c r="BI137" i="40" s="1"/>
  <c r="BJ32" i="40"/>
  <c r="BJ140" i="40" s="1"/>
  <c r="BI31" i="40"/>
  <c r="BI139" i="40" s="1"/>
  <c r="BI39" i="40"/>
  <c r="BI147" i="40" s="1"/>
  <c r="L68" i="45"/>
  <c r="M68" i="45"/>
  <c r="BH148" i="40"/>
  <c r="BK30" i="40"/>
  <c r="BK138" i="40" s="1"/>
  <c r="AI81" i="15"/>
  <c r="AW81" i="15" s="1"/>
  <c r="H67" i="19"/>
  <c r="H86" i="19" s="1"/>
  <c r="BJ7" i="40"/>
  <c r="AD95" i="3"/>
  <c r="AQ80" i="3"/>
  <c r="N70" i="19"/>
  <c r="N93" i="19"/>
  <c r="AI88" i="15"/>
  <c r="AW88" i="15" s="1"/>
  <c r="H74" i="19"/>
  <c r="H93" i="19" s="1"/>
  <c r="N92" i="19"/>
  <c r="AI87" i="15"/>
  <c r="AW87" i="15" s="1"/>
  <c r="H73" i="19"/>
  <c r="H92" i="19" s="1"/>
  <c r="N68" i="19"/>
  <c r="N72" i="19"/>
  <c r="BJ21" i="40"/>
  <c r="AQ94" i="3"/>
  <c r="AH94" i="15" s="1"/>
  <c r="AV94" i="15" s="1"/>
  <c r="BK21" i="39" s="1"/>
  <c r="BK39" i="39" s="1"/>
  <c r="BK57" i="39" s="1"/>
  <c r="E69" i="31"/>
  <c r="I69" i="31" s="1"/>
  <c r="D70" i="31"/>
  <c r="H69" i="31"/>
  <c r="D71" i="46"/>
  <c r="E70" i="46"/>
  <c r="I70" i="46" s="1"/>
  <c r="N76" i="19"/>
  <c r="BE58" i="39"/>
  <c r="BE79" i="39"/>
  <c r="BE94" i="39" s="1"/>
  <c r="AI83" i="15"/>
  <c r="AW83" i="15" s="1"/>
  <c r="H69" i="19"/>
  <c r="H88" i="19" s="1"/>
  <c r="A70" i="45"/>
  <c r="F71" i="45"/>
  <c r="BI35" i="40"/>
  <c r="BI143" i="40" s="1"/>
  <c r="BK19" i="40"/>
  <c r="AR92" i="3"/>
  <c r="E92" i="3"/>
  <c r="N21" i="19"/>
  <c r="N59" i="19" s="1"/>
  <c r="AZ43" i="8"/>
  <c r="AY86" i="38"/>
  <c r="AV91" i="38"/>
  <c r="BK21" i="27"/>
  <c r="BJ11" i="8" s="1"/>
  <c r="BJ63" i="27"/>
  <c r="AX25" i="38"/>
  <c r="AY35" i="8" s="1"/>
  <c r="BK201" i="37"/>
  <c r="BK204" i="37" s="1"/>
  <c r="L69" i="46"/>
  <c r="M69" i="46"/>
  <c r="BI22" i="37"/>
  <c r="BI25" i="37" s="1"/>
  <c r="BJ20" i="37"/>
  <c r="BK34" i="37" s="1"/>
  <c r="BK39" i="8" s="1"/>
  <c r="BJ36" i="37"/>
  <c r="BJ28" i="37"/>
  <c r="BJ38" i="8" s="1"/>
  <c r="BI39" i="37"/>
  <c r="H70" i="46"/>
  <c r="G70" i="46"/>
  <c r="BJ23" i="37"/>
  <c r="BB142" i="27"/>
  <c r="BB109" i="27" s="1"/>
  <c r="F72" i="46"/>
  <c r="A71" i="46"/>
  <c r="G72" i="30"/>
  <c r="F73" i="30"/>
  <c r="BK9" i="27"/>
  <c r="BJ9" i="8" s="1"/>
  <c r="BJ112" i="27"/>
  <c r="BI42" i="8" s="1"/>
  <c r="BH25" i="37"/>
  <c r="F75" i="32"/>
  <c r="G74" i="32"/>
  <c r="G71" i="31"/>
  <c r="F72" i="31"/>
  <c r="BJ24" i="37"/>
  <c r="BK35" i="37" s="1"/>
  <c r="BK40" i="8" s="1"/>
  <c r="BJ210" i="37"/>
  <c r="BJ213" i="37" s="1"/>
  <c r="G74" i="5"/>
  <c r="BC67" i="38"/>
  <c r="BB66" i="38"/>
  <c r="BB71" i="38" s="1"/>
  <c r="BB69" i="38"/>
  <c r="BK212" i="37"/>
  <c r="BK211" i="37"/>
  <c r="BK209" i="37"/>
  <c r="BK208" i="37"/>
  <c r="BK70" i="27"/>
  <c r="BK147" i="27"/>
  <c r="BK146" i="27"/>
  <c r="BK145" i="27"/>
  <c r="BK144" i="27"/>
  <c r="BK136" i="27"/>
  <c r="BK135" i="27"/>
  <c r="BK134" i="27"/>
  <c r="BK133" i="27"/>
  <c r="BK103" i="27"/>
  <c r="BK102" i="27"/>
  <c r="BK94" i="27"/>
  <c r="BK93" i="27"/>
  <c r="BK85" i="27"/>
  <c r="BK84" i="27"/>
  <c r="BK76" i="27"/>
  <c r="BK75" i="27"/>
  <c r="AY74" i="27" s="1"/>
  <c r="AY73" i="27" s="1"/>
  <c r="BK68" i="27"/>
  <c r="BK67" i="27"/>
  <c r="BK66" i="27"/>
  <c r="BK62" i="27"/>
  <c r="BK123" i="27"/>
  <c r="BI151" i="27"/>
  <c r="BH15" i="8" s="1"/>
  <c r="BH32" i="14"/>
  <c r="BH53" i="14" s="1"/>
  <c r="BH80" i="14"/>
  <c r="BI182" i="14"/>
  <c r="BI208" i="14"/>
  <c r="BF101" i="27"/>
  <c r="BF100" i="27" s="1"/>
  <c r="BF126" i="27"/>
  <c r="BF128" i="27"/>
  <c r="BF118" i="27"/>
  <c r="BF119" i="27" s="1"/>
  <c r="BD148" i="27"/>
  <c r="BD115" i="27" s="1"/>
  <c r="H75" i="5" s="1"/>
  <c r="BD140" i="27"/>
  <c r="BD141" i="27" s="1"/>
  <c r="AY22" i="38"/>
  <c r="AY24" i="38" s="1"/>
  <c r="AY32" i="38" s="1"/>
  <c r="AY34" i="38" s="1"/>
  <c r="BJ21" i="37"/>
  <c r="BK140" i="37"/>
  <c r="BK139" i="37"/>
  <c r="BK137" i="37"/>
  <c r="BK136" i="37"/>
  <c r="BI88" i="27"/>
  <c r="BI86" i="27"/>
  <c r="BI80" i="27"/>
  <c r="BI81" i="27" s="1"/>
  <c r="BH206" i="14"/>
  <c r="BI103" i="14"/>
  <c r="BI128" i="14"/>
  <c r="BJ108" i="14"/>
  <c r="BJ132" i="14" s="1"/>
  <c r="BJ106" i="14"/>
  <c r="BJ130" i="14" s="1"/>
  <c r="BJ104" i="14"/>
  <c r="BJ109" i="14"/>
  <c r="BJ133" i="14" s="1"/>
  <c r="BJ107" i="14"/>
  <c r="BJ131" i="14" s="1"/>
  <c r="BJ105" i="14"/>
  <c r="BJ129" i="14" s="1"/>
  <c r="BK102" i="14"/>
  <c r="BK78" i="8"/>
  <c r="BK79" i="8" s="1"/>
  <c r="BJ79" i="8"/>
  <c r="BI8" i="8"/>
  <c r="BJ155" i="27"/>
  <c r="BH156" i="14"/>
  <c r="BI180" i="14" s="1"/>
  <c r="BI204" i="14" s="1"/>
  <c r="BH228" i="14"/>
  <c r="BH154" i="14"/>
  <c r="BI178" i="14" s="1"/>
  <c r="BI202" i="14" s="1"/>
  <c r="BH226" i="14"/>
  <c r="BI33" i="14"/>
  <c r="BI81" i="14"/>
  <c r="BI155" i="14"/>
  <c r="BJ179" i="14" s="1"/>
  <c r="BJ203" i="14" s="1"/>
  <c r="BI227" i="14"/>
  <c r="BI157" i="14"/>
  <c r="BJ181" i="14" s="1"/>
  <c r="BJ205" i="14" s="1"/>
  <c r="BI229" i="14"/>
  <c r="BI232" i="14"/>
  <c r="BI160" i="14"/>
  <c r="BJ184" i="14" s="1"/>
  <c r="BI234" i="14"/>
  <c r="BI162" i="14"/>
  <c r="BJ186" i="14" s="1"/>
  <c r="BJ210" i="14" s="1"/>
  <c r="BI236" i="14"/>
  <c r="BI164" i="14"/>
  <c r="BJ188" i="14" s="1"/>
  <c r="BJ212" i="14" s="1"/>
  <c r="BI238" i="14"/>
  <c r="BI166" i="14"/>
  <c r="BJ190" i="14" s="1"/>
  <c r="BJ214" i="14" s="1"/>
  <c r="BI240" i="14"/>
  <c r="BI168" i="14"/>
  <c r="BJ192" i="14" s="1"/>
  <c r="BJ216" i="14" s="1"/>
  <c r="BH239" i="14"/>
  <c r="BG230" i="14"/>
  <c r="BH95" i="27"/>
  <c r="BH89" i="27"/>
  <c r="BH90" i="27" s="1"/>
  <c r="BH97" i="27"/>
  <c r="BE119" i="27"/>
  <c r="BK119" i="37"/>
  <c r="BK122" i="37" s="1"/>
  <c r="BA13" i="37"/>
  <c r="BA17" i="37" s="1"/>
  <c r="AZ19" i="38" s="1"/>
  <c r="AZ21" i="38"/>
  <c r="F80" i="5"/>
  <c r="BG224" i="14"/>
  <c r="BG223" i="14" s="1"/>
  <c r="BG152" i="14"/>
  <c r="BG79" i="14"/>
  <c r="BG100" i="14" s="1"/>
  <c r="BC141" i="27"/>
  <c r="BC107" i="27"/>
  <c r="AX83" i="38"/>
  <c r="AX88" i="38" s="1"/>
  <c r="AX49" i="38"/>
  <c r="BK83" i="37"/>
  <c r="BK86" i="37" s="1"/>
  <c r="BA72" i="38"/>
  <c r="BA73" i="38" s="1"/>
  <c r="BA74" i="38" s="1"/>
  <c r="BK192" i="37"/>
  <c r="BK195" i="37" s="1"/>
  <c r="BL150" i="27"/>
  <c r="BL43" i="27"/>
  <c r="BL52" i="27" s="1"/>
  <c r="BL34" i="27"/>
  <c r="BL32" i="27"/>
  <c r="BL31" i="27"/>
  <c r="BL30" i="27"/>
  <c r="BL29" i="27"/>
  <c r="BL28" i="27"/>
  <c r="BL26" i="27"/>
  <c r="BL25" i="27"/>
  <c r="BL24" i="27"/>
  <c r="BL23" i="27"/>
  <c r="BL22" i="27"/>
  <c r="BL20" i="27"/>
  <c r="BL19" i="27"/>
  <c r="BL18" i="27"/>
  <c r="BL17" i="27"/>
  <c r="BL16" i="27"/>
  <c r="BL14" i="27"/>
  <c r="BL13" i="27"/>
  <c r="BL12" i="27"/>
  <c r="BL11" i="27"/>
  <c r="BL10" i="27"/>
  <c r="BL61" i="27"/>
  <c r="BM61" i="27" s="1"/>
  <c r="BK15" i="27"/>
  <c r="BJ10" i="8" s="1"/>
  <c r="BK27" i="27"/>
  <c r="BJ12" i="8" s="1"/>
  <c r="BK169" i="27"/>
  <c r="BK168" i="27"/>
  <c r="BK167" i="27"/>
  <c r="BK166" i="27"/>
  <c r="BK165" i="27"/>
  <c r="BK159" i="27"/>
  <c r="BK157" i="27"/>
  <c r="BK162" i="27"/>
  <c r="BK160" i="27"/>
  <c r="BK156" i="27"/>
  <c r="BK154" i="27"/>
  <c r="BJ77" i="27"/>
  <c r="BJ71" i="27"/>
  <c r="BJ72" i="27" s="1"/>
  <c r="BJ79" i="27"/>
  <c r="BI152" i="27"/>
  <c r="BH225" i="14"/>
  <c r="BH153" i="14"/>
  <c r="BI177" i="14" s="1"/>
  <c r="BD132" i="27"/>
  <c r="BD131" i="27" s="1"/>
  <c r="BD120" i="27"/>
  <c r="BJ50" i="37"/>
  <c r="BK47" i="37"/>
  <c r="BJ138" i="37"/>
  <c r="BJ141" i="37" s="1"/>
  <c r="BG92" i="27"/>
  <c r="BG91" i="27" s="1"/>
  <c r="BG106" i="27"/>
  <c r="BG117" i="27" s="1"/>
  <c r="BG104" i="27"/>
  <c r="BG41" i="27" s="1"/>
  <c r="BG98" i="27"/>
  <c r="BG99" i="27" s="1"/>
  <c r="BE139" i="27"/>
  <c r="BE137" i="27"/>
  <c r="BE129" i="27"/>
  <c r="BE130" i="27" s="1"/>
  <c r="BH175" i="14"/>
  <c r="BH201" i="14"/>
  <c r="BH199" i="14" s="1"/>
  <c r="BH182" i="14"/>
  <c r="BK156" i="37"/>
  <c r="BK159" i="37" s="1"/>
  <c r="BI45" i="8"/>
  <c r="BI44" i="8"/>
  <c r="BI48" i="8"/>
  <c r="BK219" i="37"/>
  <c r="BK222" i="37" s="1"/>
  <c r="BA142" i="27"/>
  <c r="BA109" i="27" s="1"/>
  <c r="BJ8" i="27"/>
  <c r="BJ158" i="27"/>
  <c r="BJ164" i="27"/>
  <c r="BJ151" i="27" s="1"/>
  <c r="BI15" i="8" s="1"/>
  <c r="BJ38" i="14"/>
  <c r="BJ85" i="14" s="1"/>
  <c r="BJ37" i="14"/>
  <c r="BJ84" i="14" s="1"/>
  <c r="BJ36" i="14"/>
  <c r="BJ83" i="14" s="1"/>
  <c r="BJ35" i="14"/>
  <c r="BJ82" i="14" s="1"/>
  <c r="BJ34" i="14"/>
  <c r="BK31" i="14"/>
  <c r="BJ49" i="14"/>
  <c r="BJ96" i="14" s="1"/>
  <c r="BJ48" i="14"/>
  <c r="BJ95" i="14" s="1"/>
  <c r="BJ47" i="14"/>
  <c r="BJ94" i="14" s="1"/>
  <c r="BJ46" i="14"/>
  <c r="BJ93" i="14" s="1"/>
  <c r="BJ45" i="14"/>
  <c r="BJ92" i="14" s="1"/>
  <c r="BJ44" i="14"/>
  <c r="BJ91" i="14" s="1"/>
  <c r="BJ43" i="14"/>
  <c r="BJ90" i="14" s="1"/>
  <c r="BJ42" i="14"/>
  <c r="BJ89" i="14" s="1"/>
  <c r="BJ41" i="14"/>
  <c r="BJ88" i="14" s="1"/>
  <c r="BJ40" i="14"/>
  <c r="BI154" i="14"/>
  <c r="BJ178" i="14" s="1"/>
  <c r="BI156" i="14"/>
  <c r="BJ180" i="14" s="1"/>
  <c r="BI39" i="14"/>
  <c r="BI87" i="14"/>
  <c r="BI161" i="14"/>
  <c r="BJ185" i="14" s="1"/>
  <c r="BJ209" i="14" s="1"/>
  <c r="BI233" i="14"/>
  <c r="BI163" i="14"/>
  <c r="BJ187" i="14" s="1"/>
  <c r="BJ211" i="14" s="1"/>
  <c r="BI235" i="14"/>
  <c r="BI165" i="14"/>
  <c r="BJ189" i="14" s="1"/>
  <c r="BJ213" i="14" s="1"/>
  <c r="BI237" i="14"/>
  <c r="BI167" i="14"/>
  <c r="BJ191" i="14" s="1"/>
  <c r="BJ215" i="14" s="1"/>
  <c r="BI239" i="14"/>
  <c r="BI215" i="14"/>
  <c r="BH231" i="14"/>
  <c r="BH159" i="14"/>
  <c r="BH86" i="14"/>
  <c r="BH41" i="38"/>
  <c r="BI42" i="38"/>
  <c r="BH83" i="27"/>
  <c r="BH82" i="27" s="1"/>
  <c r="M66" i="35"/>
  <c r="BH125" i="27" s="1"/>
  <c r="BH114" i="27" s="1"/>
  <c r="BG32" i="8" s="1"/>
  <c r="BG30" i="8" s="1"/>
  <c r="L66" i="35"/>
  <c r="BH124" i="27" s="1"/>
  <c r="BH113" i="27" s="1"/>
  <c r="BF31" i="38" s="1"/>
  <c r="G68" i="35"/>
  <c r="H68" i="35"/>
  <c r="BH111" i="27"/>
  <c r="F70" i="35"/>
  <c r="A69" i="35"/>
  <c r="J67" i="35"/>
  <c r="BI122" i="27"/>
  <c r="BJ53" i="27" l="1"/>
  <c r="BH14" i="8"/>
  <c r="BI35" i="27"/>
  <c r="BH13" i="8"/>
  <c r="BG94" i="40"/>
  <c r="BH81" i="40"/>
  <c r="BH99" i="40" s="1"/>
  <c r="BI82" i="40"/>
  <c r="BI100" i="40" s="1"/>
  <c r="BK58" i="27"/>
  <c r="BK40" i="27" s="1"/>
  <c r="BJ41" i="8" s="1"/>
  <c r="F69" i="29"/>
  <c r="G68" i="29"/>
  <c r="BK93" i="39"/>
  <c r="T88" i="19"/>
  <c r="N49" i="19"/>
  <c r="N87" i="19" s="1"/>
  <c r="T11" i="19"/>
  <c r="T49" i="19" s="1"/>
  <c r="AX64" i="27"/>
  <c r="AX55" i="27" s="1"/>
  <c r="AX37" i="27" s="1"/>
  <c r="AX56" i="27"/>
  <c r="AX38" i="27" s="1"/>
  <c r="BJ39" i="27"/>
  <c r="BK57" i="27"/>
  <c r="BK39" i="27" s="1"/>
  <c r="AY65" i="27"/>
  <c r="BJ54" i="27"/>
  <c r="BJ36" i="27" s="1"/>
  <c r="T86" i="19"/>
  <c r="G68" i="28"/>
  <c r="F69" i="28" s="1"/>
  <c r="BI41" i="37"/>
  <c r="BJ31" i="37"/>
  <c r="BH187" i="40"/>
  <c r="BH202" i="40" s="1"/>
  <c r="BH17" i="8" s="1"/>
  <c r="N97" i="19"/>
  <c r="T93" i="19"/>
  <c r="J70" i="46"/>
  <c r="BI75" i="40"/>
  <c r="BI111" i="40" s="1"/>
  <c r="BK89" i="39"/>
  <c r="BF115" i="39"/>
  <c r="BF130" i="39" s="1"/>
  <c r="BE34" i="8" s="1"/>
  <c r="J69" i="28"/>
  <c r="J69" i="30"/>
  <c r="J69" i="29"/>
  <c r="BM122" i="27"/>
  <c r="BM136" i="27"/>
  <c r="BM144" i="27"/>
  <c r="BN61" i="27"/>
  <c r="BM123" i="27"/>
  <c r="BM133" i="27"/>
  <c r="BM145" i="27"/>
  <c r="BM66" i="27"/>
  <c r="BM70" i="27"/>
  <c r="BM75" i="27"/>
  <c r="BM85" i="27"/>
  <c r="BM103" i="27"/>
  <c r="BM67" i="27"/>
  <c r="BM94" i="27"/>
  <c r="BM102" i="27"/>
  <c r="BM125" i="27"/>
  <c r="BM134" i="27"/>
  <c r="BM146" i="27"/>
  <c r="BM62" i="27"/>
  <c r="BM124" i="27"/>
  <c r="BM135" i="27"/>
  <c r="BM76" i="27"/>
  <c r="BM84" i="27"/>
  <c r="BM147" i="27"/>
  <c r="BM68" i="27"/>
  <c r="BM93" i="27"/>
  <c r="BK45" i="22"/>
  <c r="BK81" i="22" s="1"/>
  <c r="BK96" i="22" s="1"/>
  <c r="G14" i="9" s="1"/>
  <c r="BI169" i="40"/>
  <c r="BI184" i="40" s="1"/>
  <c r="BI16" i="8" s="1"/>
  <c r="BI166" i="40"/>
  <c r="BG97" i="39"/>
  <c r="BG112" i="39" s="1"/>
  <c r="BF33" i="8" s="1"/>
  <c r="BG76" i="39"/>
  <c r="BJ60" i="22"/>
  <c r="BJ81" i="22"/>
  <c r="BJ96" i="22" s="1"/>
  <c r="BI98" i="40"/>
  <c r="BG97" i="40"/>
  <c r="BG112" i="40" s="1"/>
  <c r="BH79" i="40"/>
  <c r="BJ89" i="39"/>
  <c r="BL84" i="39"/>
  <c r="BJ68" i="40"/>
  <c r="BJ104" i="40" s="1"/>
  <c r="T92" i="19"/>
  <c r="BK66" i="40"/>
  <c r="BI67" i="40"/>
  <c r="BI103" i="40" s="1"/>
  <c r="BJ69" i="40"/>
  <c r="BJ105" i="40" s="1"/>
  <c r="BI65" i="40"/>
  <c r="BI101" i="40" s="1"/>
  <c r="BI63" i="40"/>
  <c r="BJ62" i="40"/>
  <c r="BK112" i="14"/>
  <c r="BK136" i="14" s="1"/>
  <c r="BK113" i="14"/>
  <c r="BK137" i="14" s="1"/>
  <c r="BK118" i="14"/>
  <c r="BK142" i="14" s="1"/>
  <c r="BK114" i="14"/>
  <c r="BK138" i="14" s="1"/>
  <c r="BK116" i="14"/>
  <c r="BK140" i="14" s="1"/>
  <c r="BK119" i="14"/>
  <c r="BK143" i="14" s="1"/>
  <c r="BK120" i="14"/>
  <c r="BK144" i="14" s="1"/>
  <c r="BK115" i="14"/>
  <c r="BK139" i="14" s="1"/>
  <c r="BK117" i="14"/>
  <c r="BK141" i="14" s="1"/>
  <c r="BJ40" i="37"/>
  <c r="BK24" i="37"/>
  <c r="J69" i="32"/>
  <c r="J69" i="31"/>
  <c r="BI73" i="40"/>
  <c r="BI109" i="40" s="1"/>
  <c r="BK69" i="40"/>
  <c r="BK68" i="40"/>
  <c r="BK64" i="40"/>
  <c r="BK82" i="40" s="1"/>
  <c r="AW91" i="38"/>
  <c r="AZ43" i="38"/>
  <c r="AZ54" i="38" s="1"/>
  <c r="AZ59" i="38" s="1"/>
  <c r="BK23" i="37"/>
  <c r="BI228" i="14"/>
  <c r="M75" i="11"/>
  <c r="BG46" i="38"/>
  <c r="AY49" i="38"/>
  <c r="BI148" i="40"/>
  <c r="BJ64" i="40"/>
  <c r="BI61" i="40"/>
  <c r="BG43" i="39"/>
  <c r="M9" i="11"/>
  <c r="M11" i="11" s="1"/>
  <c r="M13" i="11" s="1"/>
  <c r="G8" i="42"/>
  <c r="G10" i="42" s="1"/>
  <c r="F24" i="11"/>
  <c r="F25" i="11" s="1"/>
  <c r="F17" i="11"/>
  <c r="F18" i="11" s="1"/>
  <c r="G16" i="48"/>
  <c r="G18" i="48" s="1"/>
  <c r="F8" i="52"/>
  <c r="G7" i="48"/>
  <c r="G27" i="42"/>
  <c r="G29" i="42" s="1"/>
  <c r="M19" i="11"/>
  <c r="M20" i="11" s="1"/>
  <c r="G23" i="48"/>
  <c r="G25" i="48" s="1"/>
  <c r="Y55" i="8"/>
  <c r="Y57" i="8" s="1"/>
  <c r="BD107" i="27"/>
  <c r="BC27" i="8" s="1"/>
  <c r="BC24" i="8" s="1"/>
  <c r="BK28" i="37"/>
  <c r="BK38" i="8" s="1"/>
  <c r="BK161" i="27"/>
  <c r="AI92" i="15"/>
  <c r="AW92" i="15" s="1"/>
  <c r="H78" i="19"/>
  <c r="H97" i="19" s="1"/>
  <c r="T97" i="19" s="1"/>
  <c r="BI71" i="40"/>
  <c r="BI107" i="40" s="1"/>
  <c r="F72" i="45"/>
  <c r="A71" i="45"/>
  <c r="BL10" i="39"/>
  <c r="BL28" i="39" s="1"/>
  <c r="BL46" i="39" s="1"/>
  <c r="BL82" i="39" s="1"/>
  <c r="E83" i="15"/>
  <c r="G83" i="15" s="1"/>
  <c r="BJ39" i="40"/>
  <c r="BJ75" i="40" s="1"/>
  <c r="BL14" i="39"/>
  <c r="BL32" i="39" s="1"/>
  <c r="BL50" i="39" s="1"/>
  <c r="BL86" i="39" s="1"/>
  <c r="E87" i="15"/>
  <c r="G87" i="15" s="1"/>
  <c r="AQ95" i="3"/>
  <c r="AH80" i="15"/>
  <c r="BJ22" i="40"/>
  <c r="BJ25" i="40"/>
  <c r="BJ133" i="40" s="1"/>
  <c r="BJ151" i="40" s="1"/>
  <c r="BL8" i="39"/>
  <c r="BL26" i="39" s="1"/>
  <c r="BL44" i="39" s="1"/>
  <c r="BL80" i="39" s="1"/>
  <c r="E81" i="15"/>
  <c r="G81" i="15" s="1"/>
  <c r="E70" i="28"/>
  <c r="I70" i="28" s="1"/>
  <c r="D71" i="28"/>
  <c r="H70" i="28"/>
  <c r="BK39" i="40"/>
  <c r="BK147" i="40" s="1"/>
  <c r="BJ31" i="40"/>
  <c r="BJ139" i="40" s="1"/>
  <c r="BJ29" i="40"/>
  <c r="BJ137" i="40" s="1"/>
  <c r="BE95" i="3"/>
  <c r="N66" i="19"/>
  <c r="N81" i="19" s="1"/>
  <c r="BK42" i="22"/>
  <c r="N9" i="19"/>
  <c r="M69" i="45"/>
  <c r="L69" i="45"/>
  <c r="BK35" i="40"/>
  <c r="BK143" i="40" s="1"/>
  <c r="BK31" i="40"/>
  <c r="BK139" i="40" s="1"/>
  <c r="BK27" i="40"/>
  <c r="BK135" i="40" s="1"/>
  <c r="BK153" i="40" s="1"/>
  <c r="BK171" i="40" s="1"/>
  <c r="BK189" i="40" s="1"/>
  <c r="D74" i="35"/>
  <c r="E73" i="35"/>
  <c r="I73" i="35" s="1"/>
  <c r="D73" i="45"/>
  <c r="E72" i="45"/>
  <c r="I72" i="45" s="1"/>
  <c r="BK29" i="40"/>
  <c r="BK137" i="40" s="1"/>
  <c r="BK62" i="40"/>
  <c r="BK80" i="40" s="1"/>
  <c r="BI7" i="39"/>
  <c r="AT95" i="15"/>
  <c r="BG37" i="38"/>
  <c r="BH46" i="38" s="1"/>
  <c r="BG38" i="38"/>
  <c r="BH76" i="40"/>
  <c r="E70" i="29"/>
  <c r="I70" i="29" s="1"/>
  <c r="D71" i="29"/>
  <c r="H70" i="29"/>
  <c r="BJ66" i="40"/>
  <c r="BJ102" i="40" s="1"/>
  <c r="BK37" i="40"/>
  <c r="BK145" i="40" s="1"/>
  <c r="G70" i="45"/>
  <c r="H70" i="45"/>
  <c r="J70" i="45" s="1"/>
  <c r="D72" i="46"/>
  <c r="E71" i="46"/>
  <c r="I71" i="46" s="1"/>
  <c r="E70" i="31"/>
  <c r="I70" i="31" s="1"/>
  <c r="D71" i="31"/>
  <c r="H70" i="31"/>
  <c r="BL15" i="39"/>
  <c r="BL33" i="39" s="1"/>
  <c r="BL51" i="39" s="1"/>
  <c r="BL87" i="39" s="1"/>
  <c r="E88" i="15"/>
  <c r="G88" i="15" s="1"/>
  <c r="AI94" i="15"/>
  <c r="AW94" i="15" s="1"/>
  <c r="H80" i="19"/>
  <c r="H99" i="19" s="1"/>
  <c r="T99" i="19" s="1"/>
  <c r="BK7" i="40"/>
  <c r="AE95" i="3"/>
  <c r="E95" i="3" s="1"/>
  <c r="G8" i="7" s="1"/>
  <c r="AR80" i="3"/>
  <c r="E80" i="3"/>
  <c r="E70" i="32"/>
  <c r="I70" i="32" s="1"/>
  <c r="D71" i="32"/>
  <c r="H70" i="32"/>
  <c r="BH22" i="39"/>
  <c r="BH25" i="39"/>
  <c r="BH40" i="39" s="1"/>
  <c r="BF33" i="38" s="1"/>
  <c r="E70" i="30"/>
  <c r="I70" i="30" s="1"/>
  <c r="D71" i="30"/>
  <c r="H70" i="30"/>
  <c r="BI40" i="40"/>
  <c r="AG95" i="15"/>
  <c r="AU80" i="15"/>
  <c r="N95" i="19"/>
  <c r="AI90" i="15"/>
  <c r="AW90" i="15" s="1"/>
  <c r="H76" i="19"/>
  <c r="H95" i="19" s="1"/>
  <c r="N91" i="19"/>
  <c r="AI86" i="15"/>
  <c r="AW86" i="15" s="1"/>
  <c r="H72" i="19"/>
  <c r="H91" i="19" s="1"/>
  <c r="AI82" i="15"/>
  <c r="AW82" i="15" s="1"/>
  <c r="H68" i="19"/>
  <c r="H87" i="19" s="1"/>
  <c r="N89" i="19"/>
  <c r="AI84" i="15"/>
  <c r="AW84" i="15" s="1"/>
  <c r="H70" i="19"/>
  <c r="H89" i="19" s="1"/>
  <c r="BF58" i="39"/>
  <c r="BF79" i="39"/>
  <c r="BF94" i="39" s="1"/>
  <c r="BJ37" i="40"/>
  <c r="BJ145" i="40" s="1"/>
  <c r="BJ35" i="40"/>
  <c r="BJ143" i="40" s="1"/>
  <c r="BK24" i="22"/>
  <c r="H9" i="19"/>
  <c r="BJ27" i="40"/>
  <c r="BJ135" i="40" s="1"/>
  <c r="BJ153" i="40" s="1"/>
  <c r="BH220" i="14"/>
  <c r="BI37" i="8"/>
  <c r="BI36" i="8" s="1"/>
  <c r="BH230" i="14"/>
  <c r="BJ204" i="14"/>
  <c r="BJ39" i="37"/>
  <c r="BK21" i="37"/>
  <c r="F73" i="46"/>
  <c r="A72" i="46"/>
  <c r="BK36" i="37"/>
  <c r="AY83" i="38"/>
  <c r="AY88" i="38" s="1"/>
  <c r="AY94" i="38" s="1"/>
  <c r="BK112" i="27"/>
  <c r="BJ42" i="8" s="1"/>
  <c r="M70" i="46"/>
  <c r="L70" i="46"/>
  <c r="BI226" i="14"/>
  <c r="BK63" i="27"/>
  <c r="H71" i="46"/>
  <c r="G71" i="46"/>
  <c r="G72" i="31"/>
  <c r="F73" i="31"/>
  <c r="F76" i="32"/>
  <c r="G75" i="32"/>
  <c r="BJ202" i="14"/>
  <c r="BK20" i="37"/>
  <c r="G73" i="30"/>
  <c r="F74" i="30"/>
  <c r="BG244" i="14"/>
  <c r="AY25" i="38"/>
  <c r="AZ35" i="8" s="1"/>
  <c r="H74" i="5"/>
  <c r="BJ42" i="38"/>
  <c r="BJ41" i="38" s="1"/>
  <c r="BI41" i="38"/>
  <c r="BI159" i="14"/>
  <c r="BI231" i="14"/>
  <c r="BI230" i="14" s="1"/>
  <c r="BI86" i="14"/>
  <c r="BJ39" i="14"/>
  <c r="BJ87" i="14"/>
  <c r="BJ233" i="14"/>
  <c r="BJ161" i="14"/>
  <c r="BK185" i="14" s="1"/>
  <c r="BK209" i="14" s="1"/>
  <c r="BJ235" i="14"/>
  <c r="BJ163" i="14"/>
  <c r="BK187" i="14" s="1"/>
  <c r="BK211" i="14" s="1"/>
  <c r="BJ237" i="14"/>
  <c r="BJ165" i="14"/>
  <c r="BK189" i="14" s="1"/>
  <c r="BK213" i="14" s="1"/>
  <c r="BJ239" i="14"/>
  <c r="BJ167" i="14"/>
  <c r="BK191" i="14" s="1"/>
  <c r="BK215" i="14" s="1"/>
  <c r="BK49" i="14"/>
  <c r="BK48" i="14"/>
  <c r="BK47" i="14"/>
  <c r="BK46" i="14"/>
  <c r="BK45" i="14"/>
  <c r="BK44" i="14"/>
  <c r="BK43" i="14"/>
  <c r="BK42" i="14"/>
  <c r="BK41" i="14"/>
  <c r="BK40" i="14"/>
  <c r="BK38" i="14"/>
  <c r="BK37" i="14"/>
  <c r="BK36" i="14"/>
  <c r="BK35" i="14"/>
  <c r="BK34" i="14"/>
  <c r="BJ154" i="14"/>
  <c r="BK178" i="14" s="1"/>
  <c r="BK202" i="14" s="1"/>
  <c r="BJ226" i="14"/>
  <c r="BJ156" i="14"/>
  <c r="BK180" i="14" s="1"/>
  <c r="BK204" i="14" s="1"/>
  <c r="BJ228" i="14"/>
  <c r="BJ153" i="27"/>
  <c r="BH196" i="14"/>
  <c r="BJ22" i="37"/>
  <c r="BI175" i="14"/>
  <c r="BI196" i="14" s="1"/>
  <c r="BI201" i="14"/>
  <c r="BI199" i="14" s="1"/>
  <c r="BJ86" i="27"/>
  <c r="BJ80" i="27"/>
  <c r="BJ81" i="27" s="1"/>
  <c r="BJ88" i="27"/>
  <c r="BL147" i="27"/>
  <c r="BL146" i="27"/>
  <c r="BL145" i="27"/>
  <c r="BL144" i="27"/>
  <c r="BL136" i="27"/>
  <c r="BL135" i="27"/>
  <c r="BL134" i="27"/>
  <c r="BL133" i="27"/>
  <c r="BL103" i="27"/>
  <c r="BL102" i="27"/>
  <c r="BL94" i="27"/>
  <c r="BL93" i="27"/>
  <c r="BL85" i="27"/>
  <c r="BL84" i="27"/>
  <c r="BL76" i="27"/>
  <c r="BL75" i="27"/>
  <c r="BL68" i="27"/>
  <c r="BL67" i="27"/>
  <c r="BL66" i="27"/>
  <c r="BL62" i="27"/>
  <c r="BL70" i="27"/>
  <c r="BL123" i="27"/>
  <c r="C11" i="27"/>
  <c r="G53" i="6"/>
  <c r="C13" i="27"/>
  <c r="G55" i="6"/>
  <c r="BL15" i="27"/>
  <c r="C16" i="27"/>
  <c r="G58" i="6"/>
  <c r="C18" i="27"/>
  <c r="G60" i="6"/>
  <c r="C20" i="27"/>
  <c r="G62" i="6"/>
  <c r="C23" i="27"/>
  <c r="G65" i="6"/>
  <c r="C25" i="27"/>
  <c r="G67" i="6"/>
  <c r="BL27" i="27"/>
  <c r="G26" i="9" s="1"/>
  <c r="C28" i="27"/>
  <c r="G70" i="6"/>
  <c r="C30" i="27"/>
  <c r="G72" i="6"/>
  <c r="C32" i="27"/>
  <c r="G74" i="6"/>
  <c r="BC143" i="27"/>
  <c r="BC110" i="27" s="1"/>
  <c r="BC108" i="27"/>
  <c r="AZ22" i="38"/>
  <c r="AZ24" i="38" s="1"/>
  <c r="AZ32" i="38" s="1"/>
  <c r="AZ34" i="38" s="1"/>
  <c r="BA43" i="38" s="1"/>
  <c r="BA54" i="38" s="1"/>
  <c r="BE121" i="27"/>
  <c r="BE120" i="27" s="1"/>
  <c r="BH92" i="27"/>
  <c r="BH91" i="27" s="1"/>
  <c r="BI32" i="14"/>
  <c r="BI53" i="14" s="1"/>
  <c r="BI80" i="14"/>
  <c r="BJ45" i="8"/>
  <c r="BJ44" i="8"/>
  <c r="BJ48" i="8"/>
  <c r="BK109" i="14"/>
  <c r="BK133" i="14" s="1"/>
  <c r="BK107" i="14"/>
  <c r="BK131" i="14" s="1"/>
  <c r="BK105" i="14"/>
  <c r="BK129" i="14" s="1"/>
  <c r="BK108" i="14"/>
  <c r="BK132" i="14" s="1"/>
  <c r="BK106" i="14"/>
  <c r="BK130" i="14" s="1"/>
  <c r="BK104" i="14"/>
  <c r="BJ103" i="14"/>
  <c r="BJ128" i="14"/>
  <c r="BF137" i="27"/>
  <c r="BF129" i="27"/>
  <c r="BF130" i="27" s="1"/>
  <c r="BF139" i="27"/>
  <c r="BI206" i="14"/>
  <c r="BH152" i="14"/>
  <c r="BH224" i="14"/>
  <c r="BH223" i="14" s="1"/>
  <c r="BH79" i="14"/>
  <c r="BH100" i="14" s="1"/>
  <c r="BK79" i="27"/>
  <c r="BK77" i="27"/>
  <c r="BK71" i="27"/>
  <c r="BK72" i="27" s="1"/>
  <c r="BJ8" i="8"/>
  <c r="BC69" i="38"/>
  <c r="BC66" i="38"/>
  <c r="BC71" i="38" s="1"/>
  <c r="BD67" i="38"/>
  <c r="BB13" i="37"/>
  <c r="BB17" i="37" s="1"/>
  <c r="BA19" i="38" s="1"/>
  <c r="G80" i="5"/>
  <c r="BA21" i="38"/>
  <c r="BJ160" i="14"/>
  <c r="BK184" i="14" s="1"/>
  <c r="BJ232" i="14"/>
  <c r="BJ162" i="14"/>
  <c r="BK186" i="14" s="1"/>
  <c r="BK210" i="14" s="1"/>
  <c r="BJ234" i="14"/>
  <c r="BJ164" i="14"/>
  <c r="BK188" i="14" s="1"/>
  <c r="BK212" i="14" s="1"/>
  <c r="BJ236" i="14"/>
  <c r="BJ166" i="14"/>
  <c r="BK190" i="14" s="1"/>
  <c r="BK214" i="14" s="1"/>
  <c r="BJ238" i="14"/>
  <c r="BJ168" i="14"/>
  <c r="BK192" i="14" s="1"/>
  <c r="BK216" i="14" s="1"/>
  <c r="BJ240" i="14"/>
  <c r="BJ33" i="14"/>
  <c r="BJ81" i="14"/>
  <c r="BJ227" i="14"/>
  <c r="BJ155" i="14"/>
  <c r="BK179" i="14" s="1"/>
  <c r="BK203" i="14" s="1"/>
  <c r="BJ229" i="14"/>
  <c r="BJ157" i="14"/>
  <c r="BK181" i="14" s="1"/>
  <c r="BK205" i="14" s="1"/>
  <c r="BE132" i="27"/>
  <c r="BE131" i="27" s="1"/>
  <c r="BE148" i="27"/>
  <c r="BE115" i="27" s="1"/>
  <c r="I75" i="5" s="1"/>
  <c r="BE140" i="27"/>
  <c r="BE141" i="27" s="1"/>
  <c r="BE108" i="27" s="1"/>
  <c r="BG101" i="27"/>
  <c r="BG100" i="27" s="1"/>
  <c r="BG128" i="27"/>
  <c r="BG118" i="27"/>
  <c r="BG119" i="27" s="1"/>
  <c r="BG126" i="27"/>
  <c r="BK50" i="37"/>
  <c r="BK155" i="27"/>
  <c r="BK158" i="27"/>
  <c r="BK164" i="27"/>
  <c r="BK151" i="27" s="1"/>
  <c r="BJ15" i="8" s="1"/>
  <c r="BL9" i="27"/>
  <c r="C10" i="27"/>
  <c r="G52" i="6"/>
  <c r="C12" i="27"/>
  <c r="G54" i="6"/>
  <c r="C14" i="27"/>
  <c r="G56" i="6"/>
  <c r="C17" i="27"/>
  <c r="G59" i="6"/>
  <c r="C19" i="27"/>
  <c r="G61" i="6"/>
  <c r="BL21" i="27"/>
  <c r="G29" i="9" s="1"/>
  <c r="C22" i="27"/>
  <c r="G64" i="6"/>
  <c r="C24" i="27"/>
  <c r="G66" i="6"/>
  <c r="C26" i="27"/>
  <c r="G68" i="6"/>
  <c r="C29" i="27"/>
  <c r="G71" i="6"/>
  <c r="C31" i="27"/>
  <c r="G73" i="6"/>
  <c r="BL162" i="27"/>
  <c r="BL160" i="27"/>
  <c r="BL156" i="27"/>
  <c r="BL154" i="27"/>
  <c r="BL169" i="27"/>
  <c r="BL168" i="27"/>
  <c r="BL167" i="27"/>
  <c r="BL166" i="27"/>
  <c r="BL165" i="27"/>
  <c r="BL159" i="27"/>
  <c r="BL157" i="27"/>
  <c r="AX91" i="38"/>
  <c r="F17" i="9" s="1"/>
  <c r="F15" i="9" s="1"/>
  <c r="F16" i="52" s="1"/>
  <c r="AX94" i="38"/>
  <c r="F46" i="9" s="1"/>
  <c r="BB27" i="8"/>
  <c r="BB24" i="8" s="1"/>
  <c r="BH106" i="27"/>
  <c r="BH117" i="27" s="1"/>
  <c r="BH104" i="27"/>
  <c r="BH41" i="27" s="1"/>
  <c r="BH98" i="27"/>
  <c r="BH99" i="27" s="1"/>
  <c r="BJ182" i="14"/>
  <c r="BJ208" i="14"/>
  <c r="BJ206" i="14" s="1"/>
  <c r="BI153" i="14"/>
  <c r="BJ177" i="14" s="1"/>
  <c r="BI225" i="14"/>
  <c r="BJ152" i="27"/>
  <c r="BK45" i="8"/>
  <c r="BK44" i="8"/>
  <c r="BK48" i="8"/>
  <c r="BF121" i="27"/>
  <c r="BI83" i="27"/>
  <c r="BI82" i="27" s="1"/>
  <c r="BI97" i="27"/>
  <c r="BI95" i="27"/>
  <c r="BI89" i="27"/>
  <c r="BI90" i="27" s="1"/>
  <c r="BK138" i="37"/>
  <c r="BK141" i="37" s="1"/>
  <c r="BD143" i="27"/>
  <c r="BD110" i="27" s="1"/>
  <c r="BD108" i="27"/>
  <c r="BK8" i="27"/>
  <c r="BK210" i="37"/>
  <c r="BK213" i="37" s="1"/>
  <c r="BB72" i="38"/>
  <c r="BB73" i="38" s="1"/>
  <c r="BB74" i="38" s="1"/>
  <c r="F71" i="35"/>
  <c r="A70" i="35"/>
  <c r="BI111" i="27"/>
  <c r="M67" i="35"/>
  <c r="BI125" i="27" s="1"/>
  <c r="BI114" i="27" s="1"/>
  <c r="BH32" i="8" s="1"/>
  <c r="BH30" i="8" s="1"/>
  <c r="L67" i="35"/>
  <c r="BI124" i="27" s="1"/>
  <c r="BI113" i="27" s="1"/>
  <c r="BG31" i="38" s="1"/>
  <c r="G69" i="35"/>
  <c r="H69" i="35"/>
  <c r="J68" i="35"/>
  <c r="BJ122" i="27"/>
  <c r="BJ171" i="40" l="1"/>
  <c r="BJ189" i="40"/>
  <c r="BL58" i="27"/>
  <c r="BL40" i="27" s="1"/>
  <c r="BK41" i="8" s="1"/>
  <c r="BI14" i="8"/>
  <c r="BI13" i="8" s="1"/>
  <c r="BJ35" i="27"/>
  <c r="BK53" i="27"/>
  <c r="BH94" i="40"/>
  <c r="BI81" i="40"/>
  <c r="BI99" i="40" s="1"/>
  <c r="BJ82" i="40"/>
  <c r="BJ100" i="40" s="1"/>
  <c r="AZ74" i="27"/>
  <c r="AZ73" i="27" s="1"/>
  <c r="BA74" i="27"/>
  <c r="BA73" i="27" s="1"/>
  <c r="F70" i="29"/>
  <c r="G69" i="29"/>
  <c r="AY64" i="27"/>
  <c r="AY55" i="27" s="1"/>
  <c r="AY37" i="27" s="1"/>
  <c r="AY56" i="27"/>
  <c r="AY38" i="27" s="1"/>
  <c r="BA65" i="27"/>
  <c r="BJ31" i="8"/>
  <c r="BL57" i="27"/>
  <c r="BK31" i="8" s="1"/>
  <c r="AZ65" i="27"/>
  <c r="BK54" i="27"/>
  <c r="BK36" i="27" s="1"/>
  <c r="BJ80" i="40"/>
  <c r="BJ98" i="40" s="1"/>
  <c r="G69" i="28"/>
  <c r="F70" i="28" s="1"/>
  <c r="BJ111" i="40"/>
  <c r="J70" i="28"/>
  <c r="BK60" i="22"/>
  <c r="BM111" i="27"/>
  <c r="J70" i="29"/>
  <c r="T95" i="19"/>
  <c r="BK75" i="40"/>
  <c r="BK111" i="40" s="1"/>
  <c r="BM112" i="27"/>
  <c r="BM77" i="27"/>
  <c r="BM71" i="27"/>
  <c r="BM79" i="27"/>
  <c r="T91" i="19"/>
  <c r="BG115" i="39"/>
  <c r="BG130" i="39" s="1"/>
  <c r="BF34" i="8" s="1"/>
  <c r="BM113" i="27"/>
  <c r="BM114" i="27"/>
  <c r="BM63" i="27"/>
  <c r="BM65" i="27" s="1"/>
  <c r="BM64" i="27" s="1"/>
  <c r="BO61" i="27"/>
  <c r="BN123" i="27"/>
  <c r="BN133" i="27"/>
  <c r="BN145" i="27"/>
  <c r="BN124" i="27"/>
  <c r="BN134" i="27"/>
  <c r="BN146" i="27"/>
  <c r="BN70" i="27"/>
  <c r="BN75" i="27"/>
  <c r="BB74" i="27" s="1"/>
  <c r="BB73" i="27" s="1"/>
  <c r="BN85" i="27"/>
  <c r="BN103" i="27"/>
  <c r="BN122" i="27"/>
  <c r="BN125" i="27"/>
  <c r="BN144" i="27"/>
  <c r="BN135" i="27"/>
  <c r="BN147" i="27"/>
  <c r="BN68" i="27"/>
  <c r="BN76" i="27"/>
  <c r="BN84" i="27"/>
  <c r="BN93" i="27"/>
  <c r="BN136" i="27"/>
  <c r="BN94" i="27"/>
  <c r="BN102" i="27"/>
  <c r="BN66" i="27"/>
  <c r="BN62" i="27"/>
  <c r="BN67" i="27"/>
  <c r="T9" i="19"/>
  <c r="T47" i="19" s="1"/>
  <c r="T62" i="19" s="1"/>
  <c r="BI187" i="40"/>
  <c r="BI202" i="40" s="1"/>
  <c r="BI17" i="8" s="1"/>
  <c r="BJ169" i="40"/>
  <c r="BJ184" i="40" s="1"/>
  <c r="BJ16" i="8" s="1"/>
  <c r="BJ166" i="40"/>
  <c r="BG79" i="39"/>
  <c r="BG94" i="39" s="1"/>
  <c r="BH61" i="39"/>
  <c r="N44" i="11"/>
  <c r="G9" i="7"/>
  <c r="BH97" i="40"/>
  <c r="BH112" i="40" s="1"/>
  <c r="BI79" i="40"/>
  <c r="BJ41" i="37"/>
  <c r="BK40" i="37"/>
  <c r="BK105" i="40"/>
  <c r="BK104" i="40"/>
  <c r="BJ147" i="40"/>
  <c r="BJ148" i="40" s="1"/>
  <c r="T87" i="19"/>
  <c r="J70" i="30"/>
  <c r="T89" i="19"/>
  <c r="BG58" i="39"/>
  <c r="BK39" i="37"/>
  <c r="J71" i="46"/>
  <c r="L71" i="46" s="1"/>
  <c r="J70" i="32"/>
  <c r="J70" i="31"/>
  <c r="H11" i="48"/>
  <c r="BJ61" i="40"/>
  <c r="BH43" i="39"/>
  <c r="AZ62" i="38"/>
  <c r="AZ80" i="38"/>
  <c r="BA43" i="8" s="1"/>
  <c r="AZ68" i="38"/>
  <c r="AZ70" i="38" s="1"/>
  <c r="AZ77" i="38"/>
  <c r="BA19" i="8" s="1"/>
  <c r="BA21" i="8" s="1"/>
  <c r="BH244" i="14"/>
  <c r="BL161" i="27"/>
  <c r="BK152" i="27"/>
  <c r="BK73" i="40"/>
  <c r="BI76" i="40"/>
  <c r="BK102" i="40"/>
  <c r="BA59" i="38"/>
  <c r="BA68" i="38"/>
  <c r="BA70" i="38" s="1"/>
  <c r="BA62" i="38"/>
  <c r="BA80" i="38"/>
  <c r="BB43" i="8" s="1"/>
  <c r="BA77" i="38"/>
  <c r="BB19" i="8" s="1"/>
  <c r="BB21" i="8" s="1"/>
  <c r="Z55" i="8"/>
  <c r="Z57" i="8" s="1"/>
  <c r="G31" i="42"/>
  <c r="G32" i="42" s="1"/>
  <c r="G33" i="42" s="1"/>
  <c r="G35" i="42" s="1"/>
  <c r="G37" i="42"/>
  <c r="G13" i="42"/>
  <c r="G16" i="42"/>
  <c r="BK31" i="37"/>
  <c r="BL112" i="27"/>
  <c r="G9" i="48"/>
  <c r="G13" i="48" s="1"/>
  <c r="G29" i="48" s="1"/>
  <c r="BJ63" i="40"/>
  <c r="H24" i="19"/>
  <c r="H47" i="19"/>
  <c r="BJ71" i="40"/>
  <c r="BJ107" i="40" s="1"/>
  <c r="BJ73" i="40"/>
  <c r="BJ109" i="40" s="1"/>
  <c r="BL9" i="39"/>
  <c r="BL27" i="39" s="1"/>
  <c r="BL45" i="39" s="1"/>
  <c r="BL81" i="39" s="1"/>
  <c r="E82" i="15"/>
  <c r="G82" i="15" s="1"/>
  <c r="BL17" i="39"/>
  <c r="BL35" i="39" s="1"/>
  <c r="BL53" i="39" s="1"/>
  <c r="BL89" i="39" s="1"/>
  <c r="E90" i="15"/>
  <c r="G90" i="15" s="1"/>
  <c r="AU95" i="15"/>
  <c r="BJ7" i="39"/>
  <c r="BH37" i="38"/>
  <c r="BH52" i="38" s="1"/>
  <c r="BH38" i="38"/>
  <c r="E71" i="30"/>
  <c r="I71" i="30" s="1"/>
  <c r="D72" i="30"/>
  <c r="H71" i="30"/>
  <c r="E71" i="32"/>
  <c r="I71" i="32" s="1"/>
  <c r="D72" i="32"/>
  <c r="H71" i="32"/>
  <c r="G38" i="11"/>
  <c r="G23" i="11"/>
  <c r="N73" i="11" s="1"/>
  <c r="H11" i="42"/>
  <c r="N18" i="11"/>
  <c r="H12" i="42"/>
  <c r="E72" i="46"/>
  <c r="I72" i="46" s="1"/>
  <c r="D73" i="46"/>
  <c r="D74" i="45"/>
  <c r="E73" i="45"/>
  <c r="I73" i="45" s="1"/>
  <c r="D75" i="35"/>
  <c r="E74" i="35"/>
  <c r="I74" i="35" s="1"/>
  <c r="H71" i="45"/>
  <c r="J71" i="45" s="1"/>
  <c r="G71" i="45"/>
  <c r="BL19" i="39"/>
  <c r="BL37" i="39" s="1"/>
  <c r="BL55" i="39" s="1"/>
  <c r="BL91" i="39" s="1"/>
  <c r="E92" i="15"/>
  <c r="G92" i="15" s="1"/>
  <c r="BL11" i="39"/>
  <c r="BL29" i="39" s="1"/>
  <c r="BL47" i="39" s="1"/>
  <c r="BL83" i="39" s="1"/>
  <c r="E84" i="15"/>
  <c r="G84" i="15" s="1"/>
  <c r="BL13" i="39"/>
  <c r="BL31" i="39" s="1"/>
  <c r="BL49" i="39" s="1"/>
  <c r="BL85" i="39" s="1"/>
  <c r="E86" i="15"/>
  <c r="G86" i="15" s="1"/>
  <c r="AR95" i="3"/>
  <c r="AI80" i="15"/>
  <c r="H66" i="19"/>
  <c r="H81" i="19" s="1"/>
  <c r="BK22" i="40"/>
  <c r="BK25" i="40"/>
  <c r="BK40" i="40" s="1"/>
  <c r="BL21" i="39"/>
  <c r="BL39" i="39" s="1"/>
  <c r="BL57" i="39" s="1"/>
  <c r="BL93" i="39" s="1"/>
  <c r="E94" i="15"/>
  <c r="G94" i="15" s="1"/>
  <c r="E71" i="31"/>
  <c r="I71" i="31" s="1"/>
  <c r="D72" i="31"/>
  <c r="H71" i="31"/>
  <c r="M70" i="45"/>
  <c r="L70" i="45"/>
  <c r="E71" i="29"/>
  <c r="I71" i="29" s="1"/>
  <c r="D72" i="29"/>
  <c r="H71" i="29"/>
  <c r="BI22" i="39"/>
  <c r="BI25" i="39"/>
  <c r="BI40" i="39" s="1"/>
  <c r="BG33" i="38" s="1"/>
  <c r="BK65" i="40"/>
  <c r="BK63" i="40"/>
  <c r="BK81" i="40" s="1"/>
  <c r="BK67" i="40"/>
  <c r="BK71" i="40"/>
  <c r="N47" i="19"/>
  <c r="N24" i="19"/>
  <c r="BJ65" i="40"/>
  <c r="BJ101" i="40" s="1"/>
  <c r="BJ67" i="40"/>
  <c r="BJ103" i="40" s="1"/>
  <c r="E71" i="28"/>
  <c r="I71" i="28" s="1"/>
  <c r="D72" i="28"/>
  <c r="H71" i="28"/>
  <c r="BJ40" i="40"/>
  <c r="AH95" i="15"/>
  <c r="AV80" i="15"/>
  <c r="A72" i="45"/>
  <c r="F73" i="45"/>
  <c r="BG52" i="38"/>
  <c r="H19" i="48"/>
  <c r="H20" i="48" s="1"/>
  <c r="AY91" i="38"/>
  <c r="BL63" i="27"/>
  <c r="G72" i="46"/>
  <c r="H72" i="46"/>
  <c r="AZ25" i="38"/>
  <c r="BA35" i="8" s="1"/>
  <c r="F74" i="46"/>
  <c r="A73" i="46"/>
  <c r="F77" i="32"/>
  <c r="G76" i="32"/>
  <c r="G74" i="30"/>
  <c r="F75" i="30"/>
  <c r="G73" i="31"/>
  <c r="F74" i="31"/>
  <c r="I74" i="5"/>
  <c r="BG121" i="27"/>
  <c r="BG120" i="27" s="1"/>
  <c r="BI92" i="27"/>
  <c r="BI91" i="27" s="1"/>
  <c r="BI106" i="27"/>
  <c r="BI117" i="27" s="1"/>
  <c r="BI104" i="27"/>
  <c r="BI41" i="27" s="1"/>
  <c r="BI98" i="27"/>
  <c r="BI99" i="27" s="1"/>
  <c r="BJ175" i="14"/>
  <c r="BJ196" i="14" s="1"/>
  <c r="BJ201" i="14"/>
  <c r="BJ199" i="14" s="1"/>
  <c r="BJ220" i="14" s="1"/>
  <c r="BL155" i="27"/>
  <c r="BK11" i="8"/>
  <c r="C21" i="27"/>
  <c r="G63" i="6"/>
  <c r="BK22" i="37"/>
  <c r="BG139" i="27"/>
  <c r="BG137" i="27"/>
  <c r="BG129" i="27"/>
  <c r="BG130" i="27" s="1"/>
  <c r="BJ32" i="14"/>
  <c r="BJ53" i="14" s="1"/>
  <c r="BJ80" i="14"/>
  <c r="BK182" i="14"/>
  <c r="BK208" i="14"/>
  <c r="BK206" i="14" s="1"/>
  <c r="BE67" i="38"/>
  <c r="BD69" i="38"/>
  <c r="BD66" i="38"/>
  <c r="BD71" i="38" s="1"/>
  <c r="BK88" i="27"/>
  <c r="BK86" i="27"/>
  <c r="BK80" i="27"/>
  <c r="BK81" i="27" s="1"/>
  <c r="BF132" i="27"/>
  <c r="BF131" i="27" s="1"/>
  <c r="BK103" i="14"/>
  <c r="BK128" i="14"/>
  <c r="BI224" i="14"/>
  <c r="BI223" i="14" s="1"/>
  <c r="BI244" i="14" s="1"/>
  <c r="BI152" i="14"/>
  <c r="BI79" i="14"/>
  <c r="BI100" i="14" s="1"/>
  <c r="BK12" i="8"/>
  <c r="C27" i="27"/>
  <c r="G69" i="6"/>
  <c r="BK153" i="27"/>
  <c r="BJ83" i="27"/>
  <c r="BJ82" i="27" s="1"/>
  <c r="BI220" i="14"/>
  <c r="BK33" i="14"/>
  <c r="BK81" i="14"/>
  <c r="G10" i="6"/>
  <c r="BK83" i="14"/>
  <c r="G12" i="6"/>
  <c r="BK85" i="14"/>
  <c r="G14" i="6"/>
  <c r="BK88" i="14"/>
  <c r="G20" i="6"/>
  <c r="BK90" i="14"/>
  <c r="G22" i="6"/>
  <c r="BK92" i="14"/>
  <c r="G24" i="6"/>
  <c r="BK94" i="14"/>
  <c r="G26" i="6"/>
  <c r="BK96" i="14"/>
  <c r="G28" i="6"/>
  <c r="BB21" i="38"/>
  <c r="H80" i="5"/>
  <c r="BC13" i="37"/>
  <c r="BC17" i="37" s="1"/>
  <c r="BB19" i="38" s="1"/>
  <c r="BD142" i="27"/>
  <c r="BD109" i="27" s="1"/>
  <c r="BF120" i="27"/>
  <c r="BH101" i="27"/>
  <c r="BH100" i="27" s="1"/>
  <c r="BH126" i="27"/>
  <c r="BH128" i="27"/>
  <c r="BH118" i="27"/>
  <c r="BH119" i="27" s="1"/>
  <c r="BL158" i="27"/>
  <c r="BL164" i="27"/>
  <c r="BL153" i="27" s="1"/>
  <c r="BK9" i="8"/>
  <c r="BL8" i="27"/>
  <c r="C8" i="27" s="1"/>
  <c r="G25" i="9"/>
  <c r="C9" i="27"/>
  <c r="G51" i="6"/>
  <c r="BE143" i="27"/>
  <c r="BE142" i="27" s="1"/>
  <c r="BE109" i="27" s="1"/>
  <c r="BJ225" i="14"/>
  <c r="BJ153" i="14"/>
  <c r="BK177" i="14" s="1"/>
  <c r="BA22" i="38"/>
  <c r="BA24" i="38" s="1"/>
  <c r="BA32" i="38" s="1"/>
  <c r="BA34" i="38" s="1"/>
  <c r="BB43" i="38" s="1"/>
  <c r="BB54" i="38" s="1"/>
  <c r="BB80" i="38" s="1"/>
  <c r="BC43" i="8" s="1"/>
  <c r="BC72" i="38"/>
  <c r="BC73" i="38" s="1"/>
  <c r="BC74" i="38" s="1"/>
  <c r="BF148" i="27"/>
  <c r="BF115" i="27" s="1"/>
  <c r="J75" i="5" s="1"/>
  <c r="J74" i="5" s="1"/>
  <c r="BF140" i="27"/>
  <c r="BE107" i="27"/>
  <c r="AZ49" i="38"/>
  <c r="BC142" i="27"/>
  <c r="BC109" i="27" s="1"/>
  <c r="BK10" i="8"/>
  <c r="C15" i="27"/>
  <c r="G27" i="9"/>
  <c r="G57" i="6"/>
  <c r="BL77" i="27"/>
  <c r="BL71" i="27"/>
  <c r="BL72" i="27" s="1"/>
  <c r="BL79" i="27"/>
  <c r="BJ95" i="27"/>
  <c r="BJ89" i="27"/>
  <c r="BJ90" i="27" s="1"/>
  <c r="BJ97" i="27"/>
  <c r="BJ25" i="37"/>
  <c r="BJ37" i="8"/>
  <c r="BJ36" i="8" s="1"/>
  <c r="BK82" i="14"/>
  <c r="G11" i="6"/>
  <c r="BK84" i="14"/>
  <c r="G13" i="6"/>
  <c r="BK39" i="14"/>
  <c r="BK87" i="14"/>
  <c r="G19" i="6"/>
  <c r="BK89" i="14"/>
  <c r="G21" i="6"/>
  <c r="BK91" i="14"/>
  <c r="G23" i="6"/>
  <c r="BK93" i="14"/>
  <c r="G25" i="6"/>
  <c r="BK95" i="14"/>
  <c r="G27" i="6"/>
  <c r="BJ231" i="14"/>
  <c r="BJ230" i="14" s="1"/>
  <c r="BJ159" i="14"/>
  <c r="BJ86" i="14"/>
  <c r="BJ111" i="27"/>
  <c r="G70" i="35"/>
  <c r="H70" i="35"/>
  <c r="M68" i="35"/>
  <c r="BJ125" i="27" s="1"/>
  <c r="BJ114" i="27" s="1"/>
  <c r="BI32" i="8" s="1"/>
  <c r="BI30" i="8" s="1"/>
  <c r="L68" i="35"/>
  <c r="BJ124" i="27" s="1"/>
  <c r="BJ113" i="27" s="1"/>
  <c r="BH31" i="38" s="1"/>
  <c r="J69" i="35"/>
  <c r="BK122" i="27"/>
  <c r="F72" i="35"/>
  <c r="A71" i="35"/>
  <c r="G18" i="7" l="1"/>
  <c r="BJ14" i="8"/>
  <c r="BJ13" i="8" s="1"/>
  <c r="BK35" i="27"/>
  <c r="BL53" i="27"/>
  <c r="BK100" i="40"/>
  <c r="BI94" i="40"/>
  <c r="BJ81" i="40"/>
  <c r="BJ99" i="40" s="1"/>
  <c r="F71" i="29"/>
  <c r="G70" i="29"/>
  <c r="BK98" i="40"/>
  <c r="G45" i="52"/>
  <c r="G44" i="52" s="1"/>
  <c r="BB65" i="27"/>
  <c r="AZ64" i="27"/>
  <c r="AZ55" i="27" s="1"/>
  <c r="AZ56" i="27"/>
  <c r="BA64" i="27"/>
  <c r="BA55" i="27" s="1"/>
  <c r="BA37" i="27" s="1"/>
  <c r="BA56" i="27"/>
  <c r="BA38" i="27" s="1"/>
  <c r="BL39" i="27"/>
  <c r="BL65" i="27"/>
  <c r="BL54" i="27"/>
  <c r="BL36" i="27" s="1"/>
  <c r="G70" i="28"/>
  <c r="F71" i="28" s="1"/>
  <c r="G11" i="23"/>
  <c r="G12" i="23"/>
  <c r="G9" i="23"/>
  <c r="G10" i="23"/>
  <c r="BN112" i="27"/>
  <c r="BN113" i="27"/>
  <c r="BN63" i="27"/>
  <c r="BN65" i="27" s="1"/>
  <c r="BN64" i="27" s="1"/>
  <c r="M71" i="46"/>
  <c r="T24" i="19"/>
  <c r="BM72" i="27"/>
  <c r="BN114" i="27"/>
  <c r="BO124" i="27"/>
  <c r="BO134" i="27"/>
  <c r="BO146" i="27"/>
  <c r="BO125" i="27"/>
  <c r="BO135" i="27"/>
  <c r="BO147" i="27"/>
  <c r="BO93" i="27"/>
  <c r="BO123" i="27"/>
  <c r="BO122" i="27"/>
  <c r="BO136" i="27"/>
  <c r="BO94" i="27"/>
  <c r="BO102" i="27"/>
  <c r="BO144" i="27"/>
  <c r="BO133" i="27"/>
  <c r="BO145" i="27"/>
  <c r="BO103" i="27"/>
  <c r="BO67" i="27"/>
  <c r="BO76" i="27"/>
  <c r="BP61" i="27"/>
  <c r="BO68" i="27"/>
  <c r="BO84" i="27"/>
  <c r="BO62" i="27"/>
  <c r="BO70" i="27"/>
  <c r="BO85" i="27"/>
  <c r="BO66" i="27"/>
  <c r="BC65" i="27" s="1"/>
  <c r="BO75" i="27"/>
  <c r="J71" i="29"/>
  <c r="BN111" i="27"/>
  <c r="BN77" i="27"/>
  <c r="BN71" i="27"/>
  <c r="BN72" i="27" s="1"/>
  <c r="BN79" i="27"/>
  <c r="BM80" i="27"/>
  <c r="BM88" i="27"/>
  <c r="BM86" i="27"/>
  <c r="BJ187" i="40"/>
  <c r="BJ202" i="40" s="1"/>
  <c r="BJ17" i="8" s="1"/>
  <c r="BH97" i="39"/>
  <c r="BH112" i="39" s="1"/>
  <c r="BG33" i="8" s="1"/>
  <c r="BH76" i="39"/>
  <c r="BH79" i="39"/>
  <c r="BH94" i="39" s="1"/>
  <c r="BI61" i="39"/>
  <c r="N42" i="11"/>
  <c r="G15" i="52"/>
  <c r="BI97" i="40"/>
  <c r="BI112" i="40" s="1"/>
  <c r="BJ79" i="40"/>
  <c r="BK41" i="37"/>
  <c r="G48" i="9" s="1"/>
  <c r="BI46" i="38"/>
  <c r="BH58" i="39"/>
  <c r="J72" i="46"/>
  <c r="M72" i="46" s="1"/>
  <c r="J71" i="30"/>
  <c r="J71" i="28"/>
  <c r="BK42" i="8"/>
  <c r="J71" i="32"/>
  <c r="J71" i="31"/>
  <c r="BK61" i="40"/>
  <c r="AZ86" i="38"/>
  <c r="BI43" i="39"/>
  <c r="AZ83" i="38"/>
  <c r="BK107" i="40"/>
  <c r="BB77" i="38"/>
  <c r="BC19" i="8" s="1"/>
  <c r="BC21" i="8" s="1"/>
  <c r="BB62" i="38"/>
  <c r="BB68" i="38"/>
  <c r="BB70" i="38" s="1"/>
  <c r="BB59" i="38"/>
  <c r="G15" i="7"/>
  <c r="G11" i="52" s="1"/>
  <c r="BA86" i="38"/>
  <c r="BK109" i="40"/>
  <c r="BJ76" i="40"/>
  <c r="G31" i="48"/>
  <c r="F47" i="9"/>
  <c r="G17" i="42"/>
  <c r="G14" i="42"/>
  <c r="G15" i="42" s="1"/>
  <c r="G36" i="42"/>
  <c r="G38" i="42"/>
  <c r="H30" i="42"/>
  <c r="BA83" i="38"/>
  <c r="BA49" i="38"/>
  <c r="G10" i="48"/>
  <c r="AA55" i="8"/>
  <c r="AA57" i="8" s="1"/>
  <c r="BB86" i="38"/>
  <c r="H72" i="45"/>
  <c r="J72" i="45" s="1"/>
  <c r="G72" i="45"/>
  <c r="N85" i="19"/>
  <c r="N62" i="19"/>
  <c r="BK103" i="40"/>
  <c r="BK101" i="40"/>
  <c r="BK133" i="40"/>
  <c r="AI95" i="15"/>
  <c r="AW80" i="15"/>
  <c r="D74" i="46"/>
  <c r="E73" i="46"/>
  <c r="I73" i="46" s="1"/>
  <c r="E72" i="30"/>
  <c r="I72" i="30" s="1"/>
  <c r="D73" i="30"/>
  <c r="H72" i="30"/>
  <c r="BJ25" i="39"/>
  <c r="BJ40" i="39" s="1"/>
  <c r="BH33" i="38" s="1"/>
  <c r="BJ22" i="39"/>
  <c r="H62" i="19"/>
  <c r="H85" i="19"/>
  <c r="H100" i="19" s="1"/>
  <c r="N74" i="11" s="1"/>
  <c r="N76" i="11" s="1"/>
  <c r="N77" i="11" s="1"/>
  <c r="A73" i="45"/>
  <c r="F74" i="45"/>
  <c r="AV95" i="15"/>
  <c r="BK7" i="39"/>
  <c r="BI38" i="38"/>
  <c r="BI37" i="38"/>
  <c r="E72" i="28"/>
  <c r="I72" i="28" s="1"/>
  <c r="D73" i="28"/>
  <c r="H72" i="28"/>
  <c r="E72" i="29"/>
  <c r="I72" i="29" s="1"/>
  <c r="D73" i="29"/>
  <c r="H72" i="29"/>
  <c r="E72" i="31"/>
  <c r="I72" i="31" s="1"/>
  <c r="D73" i="31"/>
  <c r="H72" i="31"/>
  <c r="BJ37" i="38"/>
  <c r="BJ38" i="38"/>
  <c r="L71" i="45"/>
  <c r="M71" i="45"/>
  <c r="D76" i="35"/>
  <c r="E75" i="35"/>
  <c r="I75" i="35" s="1"/>
  <c r="D75" i="45"/>
  <c r="E74" i="45"/>
  <c r="I74" i="45" s="1"/>
  <c r="E72" i="32"/>
  <c r="I72" i="32" s="1"/>
  <c r="D73" i="32"/>
  <c r="H72" i="32"/>
  <c r="G73" i="46"/>
  <c r="H73" i="46"/>
  <c r="J73" i="46" s="1"/>
  <c r="F75" i="46"/>
  <c r="A74" i="46"/>
  <c r="BE110" i="27"/>
  <c r="L72" i="46"/>
  <c r="G74" i="31"/>
  <c r="F75" i="31"/>
  <c r="G75" i="30"/>
  <c r="F76" i="30"/>
  <c r="BA25" i="38"/>
  <c r="BB35" i="8" s="1"/>
  <c r="F78" i="32"/>
  <c r="G77" i="32"/>
  <c r="G38" i="52"/>
  <c r="G29" i="6"/>
  <c r="G30" i="52" s="1"/>
  <c r="BK228" i="14"/>
  <c r="BK156" i="14"/>
  <c r="BK226" i="14"/>
  <c r="BK154" i="14"/>
  <c r="BJ106" i="27"/>
  <c r="BJ117" i="27" s="1"/>
  <c r="BJ104" i="27"/>
  <c r="BJ41" i="27" s="1"/>
  <c r="BJ98" i="27"/>
  <c r="BJ99" i="27" s="1"/>
  <c r="BL86" i="27"/>
  <c r="BL80" i="27"/>
  <c r="BL81" i="27" s="1"/>
  <c r="BL88" i="27"/>
  <c r="BE13" i="37"/>
  <c r="BE17" i="37" s="1"/>
  <c r="BD19" i="38" s="1"/>
  <c r="BD21" i="38"/>
  <c r="J80" i="5"/>
  <c r="BK175" i="14"/>
  <c r="BK196" i="14" s="1"/>
  <c r="G14" i="7" s="1"/>
  <c r="BK201" i="14"/>
  <c r="BK199" i="14" s="1"/>
  <c r="BK220" i="14" s="1"/>
  <c r="BH121" i="27"/>
  <c r="G60" i="9"/>
  <c r="G61" i="9" s="1"/>
  <c r="G69" i="9"/>
  <c r="G70" i="9" s="1"/>
  <c r="BK8" i="8"/>
  <c r="BB22" i="38"/>
  <c r="BB24" i="38" s="1"/>
  <c r="BB32" i="38" s="1"/>
  <c r="BB34" i="38" s="1"/>
  <c r="BK240" i="14"/>
  <c r="BK168" i="14"/>
  <c r="BK238" i="14"/>
  <c r="BK166" i="14"/>
  <c r="BK236" i="14"/>
  <c r="BK164" i="14"/>
  <c r="BK234" i="14"/>
  <c r="BK162" i="14"/>
  <c r="BK232" i="14"/>
  <c r="BK160" i="14"/>
  <c r="BK157" i="14"/>
  <c r="BK229" i="14"/>
  <c r="BK155" i="14"/>
  <c r="BK227" i="14"/>
  <c r="BK153" i="14"/>
  <c r="BK225" i="14"/>
  <c r="G12" i="52"/>
  <c r="G19" i="7"/>
  <c r="G22" i="52"/>
  <c r="N10" i="11"/>
  <c r="BK83" i="27"/>
  <c r="BK82" i="27" s="1"/>
  <c r="BK97" i="27"/>
  <c r="BK95" i="27"/>
  <c r="BK89" i="27"/>
  <c r="BK90" i="27" s="1"/>
  <c r="BJ152" i="14"/>
  <c r="BJ224" i="14"/>
  <c r="BJ223" i="14" s="1"/>
  <c r="BJ244" i="14" s="1"/>
  <c r="BJ79" i="14"/>
  <c r="BJ100" i="14" s="1"/>
  <c r="BG132" i="27"/>
  <c r="BG131" i="27" s="1"/>
  <c r="BG148" i="27"/>
  <c r="BG115" i="27" s="1"/>
  <c r="K75" i="5" s="1"/>
  <c r="K74" i="5" s="1"/>
  <c r="BG140" i="27"/>
  <c r="BK25" i="37"/>
  <c r="G12" i="7" s="1"/>
  <c r="BK37" i="8"/>
  <c r="BK36" i="8" s="1"/>
  <c r="BL151" i="27"/>
  <c r="BK167" i="14"/>
  <c r="BK239" i="14"/>
  <c r="BK165" i="14"/>
  <c r="BK237" i="14"/>
  <c r="BK163" i="14"/>
  <c r="BK235" i="14"/>
  <c r="BK161" i="14"/>
  <c r="BK233" i="14"/>
  <c r="BK159" i="14"/>
  <c r="BK231" i="14"/>
  <c r="BK86" i="14"/>
  <c r="BJ92" i="27"/>
  <c r="BJ91" i="27" s="1"/>
  <c r="BD27" i="8"/>
  <c r="BD24" i="8" s="1"/>
  <c r="BF141" i="27"/>
  <c r="BF107" i="27"/>
  <c r="BE27" i="8" s="1"/>
  <c r="BE24" i="8" s="1"/>
  <c r="BH137" i="27"/>
  <c r="BH129" i="27"/>
  <c r="BH130" i="27" s="1"/>
  <c r="BH139" i="27"/>
  <c r="BK32" i="14"/>
  <c r="BK53" i="14" s="1"/>
  <c r="BK80" i="14"/>
  <c r="G9" i="6"/>
  <c r="G15" i="6" s="1"/>
  <c r="BD72" i="38"/>
  <c r="BD73" i="38" s="1"/>
  <c r="BD74" i="38" s="1"/>
  <c r="BE69" i="38"/>
  <c r="BE66" i="38"/>
  <c r="BE71" i="38" s="1"/>
  <c r="BF67" i="38"/>
  <c r="BL152" i="27"/>
  <c r="G32" i="9" s="1"/>
  <c r="BI101" i="27"/>
  <c r="BI100" i="27" s="1"/>
  <c r="BI128" i="27"/>
  <c r="BI118" i="27"/>
  <c r="BI126" i="27"/>
  <c r="BD13" i="37"/>
  <c r="BD17" i="37" s="1"/>
  <c r="BC19" i="38" s="1"/>
  <c r="BC21" i="38"/>
  <c r="I80" i="5"/>
  <c r="G71" i="35"/>
  <c r="H71" i="35"/>
  <c r="J71" i="35" s="1"/>
  <c r="M69" i="35"/>
  <c r="BK125" i="27" s="1"/>
  <c r="BK114" i="27" s="1"/>
  <c r="BJ32" i="8" s="1"/>
  <c r="BJ30" i="8" s="1"/>
  <c r="L69" i="35"/>
  <c r="BK124" i="27" s="1"/>
  <c r="BK113" i="27" s="1"/>
  <c r="BI31" i="38" s="1"/>
  <c r="F73" i="35"/>
  <c r="A72" i="35"/>
  <c r="BK111" i="27"/>
  <c r="J70" i="35"/>
  <c r="BL122" i="27"/>
  <c r="BK14" i="8" l="1"/>
  <c r="BL35" i="27"/>
  <c r="G76" i="6" s="1"/>
  <c r="BJ94" i="40"/>
  <c r="BK99" i="40"/>
  <c r="J72" i="29"/>
  <c r="BC74" i="27"/>
  <c r="BC73" i="27" s="1"/>
  <c r="F72" i="29"/>
  <c r="G71" i="29"/>
  <c r="F42" i="9"/>
  <c r="F40" i="9" s="1"/>
  <c r="AZ38" i="27"/>
  <c r="F36" i="9"/>
  <c r="F34" i="9" s="1"/>
  <c r="F33" i="9" s="1"/>
  <c r="AZ37" i="27"/>
  <c r="BC64" i="27"/>
  <c r="BB64" i="27"/>
  <c r="BB55" i="27" s="1"/>
  <c r="BB37" i="27" s="1"/>
  <c r="BB56" i="27"/>
  <c r="BB38" i="27" s="1"/>
  <c r="BL64" i="27"/>
  <c r="BO63" i="27"/>
  <c r="BO65" i="27" s="1"/>
  <c r="BO64" i="27" s="1"/>
  <c r="G71" i="28"/>
  <c r="F72" i="28" s="1"/>
  <c r="J72" i="31"/>
  <c r="J72" i="30"/>
  <c r="BM81" i="27"/>
  <c r="BM83" i="27" s="1"/>
  <c r="BM82" i="27" s="1"/>
  <c r="BO114" i="27"/>
  <c r="BH115" i="39"/>
  <c r="BH130" i="39" s="1"/>
  <c r="BG34" i="8" s="1"/>
  <c r="BN80" i="27"/>
  <c r="BN81" i="27" s="1"/>
  <c r="BN83" i="27" s="1"/>
  <c r="BN82" i="27" s="1"/>
  <c r="BN88" i="27"/>
  <c r="BN86" i="27"/>
  <c r="BO111" i="27"/>
  <c r="BO113" i="27"/>
  <c r="BM89" i="27"/>
  <c r="BM95" i="27"/>
  <c r="BM97" i="27"/>
  <c r="BO112" i="27"/>
  <c r="BO71" i="27"/>
  <c r="BO72" i="27" s="1"/>
  <c r="BO77" i="27"/>
  <c r="BO79" i="27"/>
  <c r="BP125" i="27"/>
  <c r="BP135" i="27"/>
  <c r="BP147" i="27"/>
  <c r="BP122" i="27"/>
  <c r="BP136" i="27"/>
  <c r="BP144" i="27"/>
  <c r="BP124" i="27"/>
  <c r="BP133" i="27"/>
  <c r="BP145" i="27"/>
  <c r="BP134" i="27"/>
  <c r="BP146" i="27"/>
  <c r="BP123" i="27"/>
  <c r="BP93" i="27"/>
  <c r="BQ61" i="27"/>
  <c r="BP68" i="27"/>
  <c r="BP75" i="27"/>
  <c r="BP66" i="27"/>
  <c r="BP67" i="27"/>
  <c r="BP94" i="27"/>
  <c r="BP62" i="27"/>
  <c r="BP76" i="27"/>
  <c r="BP85" i="27"/>
  <c r="BP102" i="27"/>
  <c r="BP84" i="27"/>
  <c r="BP103" i="27"/>
  <c r="BP70" i="27"/>
  <c r="BK148" i="40"/>
  <c r="BK151" i="40"/>
  <c r="BI79" i="39"/>
  <c r="BI94" i="39" s="1"/>
  <c r="BJ61" i="39"/>
  <c r="BI97" i="39"/>
  <c r="BI112" i="39" s="1"/>
  <c r="BH33" i="8" s="1"/>
  <c r="BI76" i="39"/>
  <c r="BJ97" i="40"/>
  <c r="BJ112" i="40" s="1"/>
  <c r="BK79" i="40"/>
  <c r="BK94" i="40" s="1"/>
  <c r="J72" i="32"/>
  <c r="J72" i="28"/>
  <c r="BI58" i="39"/>
  <c r="AZ88" i="38"/>
  <c r="AZ91" i="38" s="1"/>
  <c r="BK76" i="40"/>
  <c r="BJ43" i="39"/>
  <c r="BJ58" i="39" s="1"/>
  <c r="BA88" i="38"/>
  <c r="BA94" i="38" s="1"/>
  <c r="BJ46" i="38"/>
  <c r="BJ52" i="38" s="1"/>
  <c r="G18" i="42"/>
  <c r="G19" i="42" s="1"/>
  <c r="G20" i="42" s="1"/>
  <c r="G21" i="42" s="1"/>
  <c r="AB55" i="8"/>
  <c r="AB57" i="8" s="1"/>
  <c r="BE72" i="38"/>
  <c r="BE73" i="38" s="1"/>
  <c r="BE74" i="38" s="1"/>
  <c r="D76" i="45"/>
  <c r="E75" i="45"/>
  <c r="I75" i="45" s="1"/>
  <c r="D77" i="35"/>
  <c r="E76" i="35"/>
  <c r="I76" i="35" s="1"/>
  <c r="E73" i="31"/>
  <c r="I73" i="31" s="1"/>
  <c r="D74" i="31"/>
  <c r="H73" i="31"/>
  <c r="E73" i="28"/>
  <c r="I73" i="28" s="1"/>
  <c r="D74" i="28"/>
  <c r="H73" i="28"/>
  <c r="BK22" i="39"/>
  <c r="BK25" i="39"/>
  <c r="BK40" i="39" s="1"/>
  <c r="BI33" i="38" s="1"/>
  <c r="F75" i="45"/>
  <c r="A74" i="45"/>
  <c r="BI52" i="38"/>
  <c r="E73" i="30"/>
  <c r="I73" i="30" s="1"/>
  <c r="D74" i="30"/>
  <c r="H73" i="30"/>
  <c r="BL7" i="39"/>
  <c r="AW95" i="15"/>
  <c r="E95" i="15" s="1"/>
  <c r="G11" i="7" s="1"/>
  <c r="E80" i="15"/>
  <c r="G80" i="15" s="1"/>
  <c r="G95" i="15" s="1"/>
  <c r="N100" i="19"/>
  <c r="T85" i="19"/>
  <c r="T100" i="19" s="1"/>
  <c r="E73" i="32"/>
  <c r="I73" i="32" s="1"/>
  <c r="D74" i="32"/>
  <c r="H73" i="32"/>
  <c r="E73" i="29"/>
  <c r="I73" i="29" s="1"/>
  <c r="D74" i="29"/>
  <c r="H73" i="29"/>
  <c r="G73" i="45"/>
  <c r="H73" i="45"/>
  <c r="J73" i="45" s="1"/>
  <c r="D75" i="46"/>
  <c r="E74" i="46"/>
  <c r="I74" i="46" s="1"/>
  <c r="M72" i="45"/>
  <c r="L72" i="45"/>
  <c r="M73" i="46"/>
  <c r="L73" i="46"/>
  <c r="G74" i="46"/>
  <c r="H74" i="46"/>
  <c r="F76" i="46"/>
  <c r="A75" i="46"/>
  <c r="BK230" i="14"/>
  <c r="G10" i="9" s="1"/>
  <c r="BB25" i="38"/>
  <c r="BC35" i="8" s="1"/>
  <c r="F79" i="32"/>
  <c r="G78" i="32"/>
  <c r="G76" i="30"/>
  <c r="F77" i="30"/>
  <c r="G75" i="31"/>
  <c r="F76" i="31"/>
  <c r="BE21" i="38"/>
  <c r="K80" i="5"/>
  <c r="BF13" i="37"/>
  <c r="BF17" i="37" s="1"/>
  <c r="BE19" i="38" s="1"/>
  <c r="G29" i="52"/>
  <c r="G28" i="52" s="1"/>
  <c r="G34" i="52" s="1"/>
  <c r="G47" i="6"/>
  <c r="BH148" i="27"/>
  <c r="BH115" i="27" s="1"/>
  <c r="L75" i="5" s="1"/>
  <c r="L74" i="5" s="1"/>
  <c r="BH140" i="27"/>
  <c r="BH141" i="27" s="1"/>
  <c r="BH108" i="27" s="1"/>
  <c r="BF143" i="27"/>
  <c r="BF110" i="27" s="1"/>
  <c r="BF108" i="27"/>
  <c r="BG141" i="27"/>
  <c r="BG107" i="27"/>
  <c r="BF27" i="8" s="1"/>
  <c r="BF24" i="8" s="1"/>
  <c r="BI119" i="27"/>
  <c r="BH120" i="27"/>
  <c r="BD22" i="38"/>
  <c r="BD24" i="38" s="1"/>
  <c r="BD32" i="38" s="1"/>
  <c r="BD34" i="38" s="1"/>
  <c r="BL83" i="27"/>
  <c r="BL82" i="27" s="1"/>
  <c r="BJ101" i="27"/>
  <c r="BJ100" i="27" s="1"/>
  <c r="BJ126" i="27"/>
  <c r="BJ128" i="27"/>
  <c r="BJ118" i="27"/>
  <c r="BC22" i="38"/>
  <c r="BC24" i="38" s="1"/>
  <c r="BC32" i="38" s="1"/>
  <c r="BC34" i="38" s="1"/>
  <c r="BD43" i="38" s="1"/>
  <c r="BD54" i="38" s="1"/>
  <c r="BD77" i="38" s="1"/>
  <c r="BE19" i="8" s="1"/>
  <c r="BE21" i="8" s="1"/>
  <c r="BI139" i="27"/>
  <c r="BI137" i="27"/>
  <c r="BI129" i="27"/>
  <c r="BI130" i="27" s="1"/>
  <c r="BG67" i="38"/>
  <c r="BF66" i="38"/>
  <c r="BF71" i="38" s="1"/>
  <c r="BF69" i="38"/>
  <c r="BK224" i="14"/>
  <c r="BK223" i="14" s="1"/>
  <c r="BK152" i="14"/>
  <c r="BK79" i="14"/>
  <c r="BK100" i="14" s="1"/>
  <c r="BH132" i="27"/>
  <c r="BH131" i="27" s="1"/>
  <c r="BK15" i="8"/>
  <c r="G78" i="6"/>
  <c r="BK92" i="27"/>
  <c r="BK91" i="27" s="1"/>
  <c r="BK106" i="27"/>
  <c r="BK117" i="27" s="1"/>
  <c r="BK104" i="27"/>
  <c r="BK41" i="27" s="1"/>
  <c r="BK98" i="27"/>
  <c r="BK99" i="27" s="1"/>
  <c r="BB49" i="38"/>
  <c r="BC43" i="38"/>
  <c r="BC54" i="38" s="1"/>
  <c r="BB83" i="38"/>
  <c r="BB88" i="38" s="1"/>
  <c r="N12" i="11"/>
  <c r="G10" i="52"/>
  <c r="G9" i="52" s="1"/>
  <c r="BL95" i="27"/>
  <c r="BL89" i="27"/>
  <c r="BL90" i="27" s="1"/>
  <c r="BL97" i="27"/>
  <c r="M70" i="35"/>
  <c r="BL125" i="27" s="1"/>
  <c r="BL114" i="27" s="1"/>
  <c r="BK32" i="8" s="1"/>
  <c r="BK30" i="8" s="1"/>
  <c r="L70" i="35"/>
  <c r="BL124" i="27" s="1"/>
  <c r="BL113" i="27" s="1"/>
  <c r="M71" i="35"/>
  <c r="L71" i="35"/>
  <c r="F74" i="35"/>
  <c r="A73" i="35"/>
  <c r="BL111" i="27"/>
  <c r="G42" i="52" s="1"/>
  <c r="G41" i="52" s="1"/>
  <c r="G40" i="52" s="1"/>
  <c r="G72" i="35"/>
  <c r="H72" i="35"/>
  <c r="J72" i="35" s="1"/>
  <c r="BC56" i="27" l="1"/>
  <c r="BC38" i="27" s="1"/>
  <c r="BC55" i="27"/>
  <c r="BC37" i="27" s="1"/>
  <c r="BD74" i="27"/>
  <c r="BD73" i="27" s="1"/>
  <c r="G72" i="29"/>
  <c r="F73" i="29"/>
  <c r="BP63" i="27"/>
  <c r="BP65" i="27" s="1"/>
  <c r="BP64" i="27" s="1"/>
  <c r="BD65" i="27"/>
  <c r="G72" i="28"/>
  <c r="F73" i="28" s="1"/>
  <c r="BP114" i="27"/>
  <c r="BI115" i="39"/>
  <c r="BI130" i="39" s="1"/>
  <c r="BH34" i="8" s="1"/>
  <c r="J73" i="28"/>
  <c r="BP112" i="27"/>
  <c r="BP111" i="27"/>
  <c r="BO80" i="27"/>
  <c r="BO81" i="27" s="1"/>
  <c r="BO83" i="27" s="1"/>
  <c r="BO82" i="27" s="1"/>
  <c r="BO88" i="27"/>
  <c r="BO86" i="27"/>
  <c r="J73" i="29"/>
  <c r="BP113" i="27"/>
  <c r="BM98" i="27"/>
  <c r="BM106" i="27"/>
  <c r="BM117" i="27" s="1"/>
  <c r="BM104" i="27"/>
  <c r="BP71" i="27"/>
  <c r="BP72" i="27" s="1"/>
  <c r="BP77" i="27"/>
  <c r="BP79" i="27"/>
  <c r="BQ122" i="27"/>
  <c r="BQ136" i="27"/>
  <c r="BQ144" i="27"/>
  <c r="BQ123" i="27"/>
  <c r="BQ133" i="27"/>
  <c r="BQ145" i="27"/>
  <c r="BQ125" i="27"/>
  <c r="BQ124" i="27"/>
  <c r="BQ134" i="27"/>
  <c r="BQ146" i="27"/>
  <c r="BQ135" i="27"/>
  <c r="BQ147" i="27"/>
  <c r="BR61" i="27"/>
  <c r="BQ68" i="27"/>
  <c r="BQ84" i="27"/>
  <c r="BQ94" i="27"/>
  <c r="BQ66" i="27"/>
  <c r="BE65" i="27" s="1"/>
  <c r="BQ103" i="27"/>
  <c r="BQ76" i="27"/>
  <c r="BQ93" i="27"/>
  <c r="BQ62" i="27"/>
  <c r="BQ70" i="27"/>
  <c r="BQ85" i="27"/>
  <c r="BQ102" i="27"/>
  <c r="BQ75" i="27"/>
  <c r="BE74" i="27" s="1"/>
  <c r="BE73" i="27" s="1"/>
  <c r="BQ67" i="27"/>
  <c r="BM90" i="27"/>
  <c r="BM92" i="27" s="1"/>
  <c r="BM91" i="27" s="1"/>
  <c r="BN89" i="27"/>
  <c r="BN90" i="27" s="1"/>
  <c r="BN92" i="27" s="1"/>
  <c r="BN91" i="27" s="1"/>
  <c r="BN95" i="27"/>
  <c r="BN97" i="27"/>
  <c r="BK169" i="40"/>
  <c r="BK184" i="40" s="1"/>
  <c r="BK16" i="8" s="1"/>
  <c r="BK166" i="40"/>
  <c r="BJ97" i="39"/>
  <c r="BJ112" i="39" s="1"/>
  <c r="BI33" i="8" s="1"/>
  <c r="BJ76" i="39"/>
  <c r="BJ79" i="39"/>
  <c r="BJ94" i="39" s="1"/>
  <c r="BK61" i="39"/>
  <c r="BK97" i="40"/>
  <c r="BK112" i="40" s="1"/>
  <c r="G16" i="9" s="1"/>
  <c r="F22" i="7"/>
  <c r="F23" i="7" s="1"/>
  <c r="F31" i="9" s="1"/>
  <c r="O31" i="9" s="1"/>
  <c r="BA91" i="38"/>
  <c r="J73" i="30"/>
  <c r="BH107" i="27"/>
  <c r="BG27" i="8" s="1"/>
  <c r="BG24" i="8" s="1"/>
  <c r="J73" i="32"/>
  <c r="J73" i="31"/>
  <c r="AZ94" i="38"/>
  <c r="BF142" i="27"/>
  <c r="BF109" i="27" s="1"/>
  <c r="BF72" i="38"/>
  <c r="BF73" i="38" s="1"/>
  <c r="BF74" i="38" s="1"/>
  <c r="AC55" i="8"/>
  <c r="AC57" i="8" s="1"/>
  <c r="BD62" i="38"/>
  <c r="BD59" i="38"/>
  <c r="BD68" i="38"/>
  <c r="BD70" i="38" s="1"/>
  <c r="BE43" i="38"/>
  <c r="BE54" i="38" s="1"/>
  <c r="BE62" i="38" s="1"/>
  <c r="BD80" i="38"/>
  <c r="BE43" i="8" s="1"/>
  <c r="D58" i="52"/>
  <c r="D18" i="9"/>
  <c r="D57" i="52"/>
  <c r="AX46" i="8"/>
  <c r="AX51" i="8" s="1"/>
  <c r="AX53" i="8" s="1"/>
  <c r="AS46" i="8"/>
  <c r="AS51" i="8" s="1"/>
  <c r="AS53" i="8" s="1"/>
  <c r="AV46" i="8"/>
  <c r="AV51" i="8" s="1"/>
  <c r="AV53" i="8" s="1"/>
  <c r="AQ46" i="8"/>
  <c r="AQ51" i="8" s="1"/>
  <c r="AQ53" i="8" s="1"/>
  <c r="AW46" i="8"/>
  <c r="AW51" i="8" s="1"/>
  <c r="AW53" i="8" s="1"/>
  <c r="AR46" i="8"/>
  <c r="AR51" i="8" s="1"/>
  <c r="AR53" i="8" s="1"/>
  <c r="AU46" i="8"/>
  <c r="AU51" i="8" s="1"/>
  <c r="AU53" i="8" s="1"/>
  <c r="AN46" i="8"/>
  <c r="AT46" i="8"/>
  <c r="AT51" i="8" s="1"/>
  <c r="AT53" i="8" s="1"/>
  <c r="AY46" i="8"/>
  <c r="AY51" i="8" s="1"/>
  <c r="AY53" i="8" s="1"/>
  <c r="AP46" i="8"/>
  <c r="AP51" i="8" s="1"/>
  <c r="AP53" i="8" s="1"/>
  <c r="AO46" i="8"/>
  <c r="AO51" i="8" s="1"/>
  <c r="AO53" i="8" s="1"/>
  <c r="J74" i="46"/>
  <c r="L74" i="46" s="1"/>
  <c r="D76" i="46"/>
  <c r="E75" i="46"/>
  <c r="I75" i="46" s="1"/>
  <c r="E74" i="29"/>
  <c r="I74" i="29" s="1"/>
  <c r="D75" i="29"/>
  <c r="H74" i="29"/>
  <c r="N41" i="11"/>
  <c r="N43" i="11" s="1"/>
  <c r="N45" i="11" s="1"/>
  <c r="G40" i="11"/>
  <c r="G41" i="11" s="1"/>
  <c r="G74" i="45"/>
  <c r="H74" i="45"/>
  <c r="J74" i="45" s="1"/>
  <c r="BK43" i="39"/>
  <c r="BL61" i="39" s="1"/>
  <c r="E74" i="28"/>
  <c r="I74" i="28" s="1"/>
  <c r="D75" i="28"/>
  <c r="H74" i="28"/>
  <c r="D78" i="35"/>
  <c r="E77" i="35"/>
  <c r="I77" i="35" s="1"/>
  <c r="D77" i="45"/>
  <c r="E76" i="45"/>
  <c r="I76" i="45" s="1"/>
  <c r="M73" i="45"/>
  <c r="L73" i="45"/>
  <c r="E74" i="32"/>
  <c r="I74" i="32" s="1"/>
  <c r="D75" i="32"/>
  <c r="H74" i="32"/>
  <c r="BL22" i="39"/>
  <c r="BL25" i="39"/>
  <c r="BL40" i="39" s="1"/>
  <c r="BJ33" i="38" s="1"/>
  <c r="E74" i="30"/>
  <c r="I74" i="30" s="1"/>
  <c r="D75" i="30"/>
  <c r="H74" i="30"/>
  <c r="A75" i="45"/>
  <c r="F76" i="45"/>
  <c r="E74" i="31"/>
  <c r="I74" i="31" s="1"/>
  <c r="D75" i="31"/>
  <c r="H74" i="31"/>
  <c r="G75" i="46"/>
  <c r="H75" i="46"/>
  <c r="F77" i="46"/>
  <c r="A76" i="46"/>
  <c r="G77" i="30"/>
  <c r="F78" i="30"/>
  <c r="G76" i="31"/>
  <c r="F77" i="31"/>
  <c r="F80" i="32"/>
  <c r="G79" i="32"/>
  <c r="BC25" i="38"/>
  <c r="BD35" i="8" s="1"/>
  <c r="BF21" i="38"/>
  <c r="L80" i="5"/>
  <c r="BG13" i="37"/>
  <c r="BG17" i="37" s="1"/>
  <c r="BF19" i="38" s="1"/>
  <c r="BL106" i="27"/>
  <c r="BL117" i="27" s="1"/>
  <c r="BL104" i="27"/>
  <c r="BL41" i="27" s="1"/>
  <c r="BL98" i="27"/>
  <c r="BL99" i="27" s="1"/>
  <c r="BB91" i="38"/>
  <c r="BB94" i="38"/>
  <c r="BC49" i="38"/>
  <c r="BG69" i="38"/>
  <c r="BG66" i="38"/>
  <c r="BG71" i="38" s="1"/>
  <c r="BH67" i="38"/>
  <c r="BD49" i="38"/>
  <c r="BJ137" i="27"/>
  <c r="BJ129" i="27"/>
  <c r="BJ130" i="27" s="1"/>
  <c r="BJ139" i="27"/>
  <c r="BD25" i="38"/>
  <c r="BE35" i="8" s="1"/>
  <c r="BI121" i="27"/>
  <c r="BI120" i="27" s="1"/>
  <c r="BG143" i="27"/>
  <c r="BG110" i="27" s="1"/>
  <c r="BG108" i="27"/>
  <c r="BE22" i="38"/>
  <c r="BE24" i="38" s="1"/>
  <c r="BE32" i="38" s="1"/>
  <c r="BE34" i="38" s="1"/>
  <c r="BL92" i="27"/>
  <c r="BL91" i="27" s="1"/>
  <c r="BC62" i="38"/>
  <c r="BC59" i="38"/>
  <c r="BC68" i="38"/>
  <c r="BC70" i="38" s="1"/>
  <c r="BC80" i="38"/>
  <c r="BC77" i="38"/>
  <c r="BK101" i="27"/>
  <c r="BK100" i="27" s="1"/>
  <c r="BK128" i="27"/>
  <c r="BK118" i="27"/>
  <c r="BK119" i="27" s="1"/>
  <c r="BK126" i="27"/>
  <c r="BK13" i="8"/>
  <c r="G39" i="52"/>
  <c r="G37" i="52" s="1"/>
  <c r="G48" i="52" s="1"/>
  <c r="G9" i="9"/>
  <c r="BK244" i="14"/>
  <c r="BI132" i="27"/>
  <c r="BI131" i="27" s="1"/>
  <c r="BI148" i="27"/>
  <c r="BI115" i="27" s="1"/>
  <c r="M75" i="5" s="1"/>
  <c r="M74" i="5" s="1"/>
  <c r="BI140" i="27"/>
  <c r="BI141" i="27" s="1"/>
  <c r="BH143" i="27"/>
  <c r="BH110" i="27" s="1"/>
  <c r="G30" i="11"/>
  <c r="B32" i="11" s="1"/>
  <c r="J50" i="11" s="1"/>
  <c r="G16" i="11"/>
  <c r="BJ119" i="27"/>
  <c r="M72" i="35"/>
  <c r="L72" i="35"/>
  <c r="F75" i="35"/>
  <c r="A74" i="35"/>
  <c r="BJ31" i="38"/>
  <c r="G73" i="35"/>
  <c r="H73" i="35"/>
  <c r="J73" i="35" s="1"/>
  <c r="F74" i="29" l="1"/>
  <c r="G73" i="29"/>
  <c r="BE64" i="27"/>
  <c r="BE55" i="27" s="1"/>
  <c r="BE37" i="27" s="1"/>
  <c r="BE56" i="27"/>
  <c r="BE38" i="27" s="1"/>
  <c r="BD64" i="27"/>
  <c r="BD55" i="27" s="1"/>
  <c r="BD37" i="27" s="1"/>
  <c r="BD56" i="27"/>
  <c r="BD38" i="27" s="1"/>
  <c r="G73" i="28"/>
  <c r="F74" i="28"/>
  <c r="J75" i="46"/>
  <c r="J74" i="30"/>
  <c r="BK187" i="40"/>
  <c r="BK202" i="40" s="1"/>
  <c r="BK17" i="8" s="1"/>
  <c r="BQ63" i="27"/>
  <c r="BQ65" i="27" s="1"/>
  <c r="BQ64" i="27" s="1"/>
  <c r="BR123" i="27"/>
  <c r="BR133" i="27"/>
  <c r="BR145" i="27"/>
  <c r="BR124" i="27"/>
  <c r="BR134" i="27"/>
  <c r="BR146" i="27"/>
  <c r="BR122" i="27"/>
  <c r="BR135" i="27"/>
  <c r="BR147" i="27"/>
  <c r="BR125" i="27"/>
  <c r="BR136" i="27"/>
  <c r="BR144" i="27"/>
  <c r="BR66" i="27"/>
  <c r="BF65" i="27" s="1"/>
  <c r="BR75" i="27"/>
  <c r="BF74" i="27" s="1"/>
  <c r="BF73" i="27" s="1"/>
  <c r="BR76" i="27"/>
  <c r="BR67" i="27"/>
  <c r="BR85" i="27"/>
  <c r="BR84" i="27"/>
  <c r="BR62" i="27"/>
  <c r="BR102" i="27"/>
  <c r="BS61" i="27"/>
  <c r="BR68" i="27"/>
  <c r="BR94" i="27"/>
  <c r="BR103" i="27"/>
  <c r="BR70" i="27"/>
  <c r="BR93" i="27"/>
  <c r="BQ112" i="27"/>
  <c r="BQ111" i="27"/>
  <c r="BJ115" i="39"/>
  <c r="BJ130" i="39" s="1"/>
  <c r="BI34" i="8" s="1"/>
  <c r="BQ113" i="27"/>
  <c r="BP86" i="27"/>
  <c r="BP88" i="27"/>
  <c r="BP80" i="27"/>
  <c r="BP81" i="27" s="1"/>
  <c r="BP83" i="27" s="1"/>
  <c r="BP82" i="27" s="1"/>
  <c r="BM128" i="27"/>
  <c r="BM118" i="27"/>
  <c r="BM126" i="27"/>
  <c r="BM99" i="27"/>
  <c r="BM101" i="27" s="1"/>
  <c r="BM100" i="27" s="1"/>
  <c r="BQ114" i="27"/>
  <c r="BN98" i="27"/>
  <c r="BN99" i="27" s="1"/>
  <c r="BN104" i="27"/>
  <c r="BN106" i="27"/>
  <c r="BN117" i="27" s="1"/>
  <c r="BQ77" i="27"/>
  <c r="BQ79" i="27"/>
  <c r="BQ71" i="27"/>
  <c r="BQ72" i="27" s="1"/>
  <c r="BO97" i="27"/>
  <c r="BO89" i="27"/>
  <c r="BO90" i="27" s="1"/>
  <c r="BO92" i="27" s="1"/>
  <c r="BO91" i="27" s="1"/>
  <c r="BO95" i="27"/>
  <c r="BL97" i="39"/>
  <c r="BL112" i="39" s="1"/>
  <c r="BK33" i="8" s="1"/>
  <c r="BL76" i="39"/>
  <c r="G22" i="42"/>
  <c r="G23" i="42" s="1"/>
  <c r="G41" i="42" s="1"/>
  <c r="G43" i="42" s="1"/>
  <c r="F49" i="9" s="1"/>
  <c r="BF47" i="8" s="1"/>
  <c r="BK97" i="39"/>
  <c r="BK76" i="39"/>
  <c r="F24" i="9"/>
  <c r="F71" i="9" s="1"/>
  <c r="F73" i="9" s="1"/>
  <c r="F74" i="9" s="1"/>
  <c r="F75" i="9" s="1"/>
  <c r="J74" i="28"/>
  <c r="J74" i="29"/>
  <c r="M74" i="46"/>
  <c r="J74" i="32"/>
  <c r="J74" i="31"/>
  <c r="BL43" i="39"/>
  <c r="BL58" i="39" s="1"/>
  <c r="BF43" i="38"/>
  <c r="BF54" i="38" s="1"/>
  <c r="BF68" i="38" s="1"/>
  <c r="BF70" i="38" s="1"/>
  <c r="BE80" i="38"/>
  <c r="BF43" i="8" s="1"/>
  <c r="BE68" i="38"/>
  <c r="BE70" i="38" s="1"/>
  <c r="BE59" i="38"/>
  <c r="BE77" i="38"/>
  <c r="BF19" i="8" s="1"/>
  <c r="BF21" i="8" s="1"/>
  <c r="F23" i="52"/>
  <c r="F21" i="52" s="1"/>
  <c r="AN51" i="8"/>
  <c r="G28" i="9"/>
  <c r="G30" i="9"/>
  <c r="D13" i="9"/>
  <c r="K26" i="11"/>
  <c r="K28" i="11" s="1"/>
  <c r="D31" i="11"/>
  <c r="D32" i="11" s="1"/>
  <c r="K50" i="11" s="1"/>
  <c r="AD55" i="8"/>
  <c r="AD57" i="8" s="1"/>
  <c r="G75" i="45"/>
  <c r="H75" i="45"/>
  <c r="J75" i="45" s="1"/>
  <c r="E75" i="30"/>
  <c r="I75" i="30" s="1"/>
  <c r="D76" i="30"/>
  <c r="H75" i="30"/>
  <c r="E75" i="32"/>
  <c r="I75" i="32" s="1"/>
  <c r="D76" i="32"/>
  <c r="H75" i="32"/>
  <c r="L74" i="45"/>
  <c r="M74" i="45"/>
  <c r="E76" i="46"/>
  <c r="I76" i="46" s="1"/>
  <c r="D77" i="46"/>
  <c r="E75" i="31"/>
  <c r="I75" i="31" s="1"/>
  <c r="D76" i="31"/>
  <c r="H75" i="31"/>
  <c r="F77" i="45"/>
  <c r="A76" i="45"/>
  <c r="D78" i="45"/>
  <c r="E77" i="45"/>
  <c r="I77" i="45" s="1"/>
  <c r="D79" i="35"/>
  <c r="E78" i="35"/>
  <c r="I78" i="35" s="1"/>
  <c r="E75" i="28"/>
  <c r="I75" i="28" s="1"/>
  <c r="D76" i="28"/>
  <c r="H75" i="28"/>
  <c r="BK58" i="39"/>
  <c r="BK79" i="39"/>
  <c r="BK94" i="39" s="1"/>
  <c r="E75" i="29"/>
  <c r="I75" i="29" s="1"/>
  <c r="D76" i="29"/>
  <c r="H75" i="29"/>
  <c r="J75" i="29" s="1"/>
  <c r="BG142" i="27"/>
  <c r="BG109" i="27" s="1"/>
  <c r="G76" i="46"/>
  <c r="H76" i="46"/>
  <c r="L75" i="46"/>
  <c r="M75" i="46"/>
  <c r="F78" i="46"/>
  <c r="A77" i="46"/>
  <c r="G77" i="31"/>
  <c r="F78" i="31"/>
  <c r="G78" i="30"/>
  <c r="F79" i="30"/>
  <c r="F81" i="32"/>
  <c r="G80" i="32"/>
  <c r="BH13" i="37"/>
  <c r="BH17" i="37" s="1"/>
  <c r="BG19" i="38" s="1"/>
  <c r="BG21" i="38"/>
  <c r="M80" i="5"/>
  <c r="BJ121" i="27"/>
  <c r="BJ120" i="27" s="1"/>
  <c r="BK121" i="27"/>
  <c r="BK120" i="27" s="1"/>
  <c r="BK139" i="27"/>
  <c r="BK137" i="27"/>
  <c r="BK129" i="27"/>
  <c r="BK130" i="27" s="1"/>
  <c r="BH142" i="27"/>
  <c r="BH109" i="27" s="1"/>
  <c r="BD19" i="8"/>
  <c r="BD21" i="8" s="1"/>
  <c r="BC83" i="38"/>
  <c r="BE25" i="38"/>
  <c r="BF35" i="8" s="1"/>
  <c r="BI107" i="27"/>
  <c r="BH27" i="8" s="1"/>
  <c r="BH24" i="8" s="1"/>
  <c r="BJ148" i="27"/>
  <c r="BJ115" i="27" s="1"/>
  <c r="N75" i="5" s="1"/>
  <c r="N74" i="5" s="1"/>
  <c r="BJ140" i="27"/>
  <c r="BD83" i="38"/>
  <c r="BG72" i="38"/>
  <c r="BG73" i="38" s="1"/>
  <c r="BG74" i="38" s="1"/>
  <c r="BL101" i="27"/>
  <c r="BL100" i="27" s="1"/>
  <c r="BL126" i="27"/>
  <c r="BL128" i="27"/>
  <c r="BL118" i="27"/>
  <c r="BF22" i="38"/>
  <c r="BF24" i="38" s="1"/>
  <c r="BF32" i="38" s="1"/>
  <c r="BF34" i="38" s="1"/>
  <c r="BG43" i="38" s="1"/>
  <c r="BG54" i="38" s="1"/>
  <c r="BI143" i="27"/>
  <c r="BI110" i="27" s="1"/>
  <c r="BD43" i="8"/>
  <c r="BC86" i="38"/>
  <c r="BD86" i="38"/>
  <c r="BE49" i="38"/>
  <c r="BI108" i="27"/>
  <c r="BJ132" i="27"/>
  <c r="BJ131" i="27" s="1"/>
  <c r="BI67" i="38"/>
  <c r="BH69" i="38"/>
  <c r="BH66" i="38"/>
  <c r="BH71" i="38" s="1"/>
  <c r="M73" i="35"/>
  <c r="L73" i="35"/>
  <c r="G74" i="35"/>
  <c r="H74" i="35"/>
  <c r="J74" i="35" s="1"/>
  <c r="F76" i="35"/>
  <c r="A75" i="35"/>
  <c r="G74" i="29" l="1"/>
  <c r="F75" i="29"/>
  <c r="BF64" i="27"/>
  <c r="BF55" i="27" s="1"/>
  <c r="BF37" i="27" s="1"/>
  <c r="BF56" i="27"/>
  <c r="BF38" i="27" s="1"/>
  <c r="G74" i="28"/>
  <c r="F75" i="28" s="1"/>
  <c r="BR63" i="27"/>
  <c r="BR65" i="27" s="1"/>
  <c r="BR64" i="27" s="1"/>
  <c r="BR113" i="27"/>
  <c r="F19" i="52"/>
  <c r="BO106" i="27"/>
  <c r="BO117" i="27" s="1"/>
  <c r="BO98" i="27"/>
  <c r="BO99" i="27" s="1"/>
  <c r="BO101" i="27" s="1"/>
  <c r="BO100" i="27" s="1"/>
  <c r="BO104" i="27"/>
  <c r="BN128" i="27"/>
  <c r="BN118" i="27"/>
  <c r="BN119" i="27" s="1"/>
  <c r="BN126" i="27"/>
  <c r="BR79" i="27"/>
  <c r="BR71" i="27"/>
  <c r="BR72" i="27" s="1"/>
  <c r="BR77" i="27"/>
  <c r="BS124" i="27"/>
  <c r="BS134" i="27"/>
  <c r="BS146" i="27"/>
  <c r="BS125" i="27"/>
  <c r="BS135" i="27"/>
  <c r="BS147" i="27"/>
  <c r="BS123" i="27"/>
  <c r="BS144" i="27"/>
  <c r="BS133" i="27"/>
  <c r="BS145" i="27"/>
  <c r="BS122" i="27"/>
  <c r="BS136" i="27"/>
  <c r="BS68" i="27"/>
  <c r="BS85" i="27"/>
  <c r="BS103" i="27"/>
  <c r="BS75" i="27"/>
  <c r="BG74" i="27" s="1"/>
  <c r="BG73" i="27" s="1"/>
  <c r="BS93" i="27"/>
  <c r="BS67" i="27"/>
  <c r="BS76" i="27"/>
  <c r="BS94" i="27"/>
  <c r="BT61" i="27"/>
  <c r="BS84" i="27"/>
  <c r="BS102" i="27"/>
  <c r="BS62" i="27"/>
  <c r="BS70" i="27"/>
  <c r="BS66" i="27"/>
  <c r="BG65" i="27" s="1"/>
  <c r="BR112" i="27"/>
  <c r="BP89" i="27"/>
  <c r="BP90" i="27" s="1"/>
  <c r="BP92" i="27" s="1"/>
  <c r="BP91" i="27" s="1"/>
  <c r="BP97" i="27"/>
  <c r="BP95" i="27"/>
  <c r="BQ86" i="27"/>
  <c r="BQ80" i="27"/>
  <c r="BQ81" i="27" s="1"/>
  <c r="BQ83" i="27" s="1"/>
  <c r="BQ82" i="27" s="1"/>
  <c r="BQ88" i="27"/>
  <c r="BN101" i="27"/>
  <c r="BN100" i="27" s="1"/>
  <c r="BM119" i="27"/>
  <c r="BR111" i="27"/>
  <c r="F12" i="9"/>
  <c r="F8" i="9" s="1"/>
  <c r="BL115" i="39"/>
  <c r="BL130" i="39" s="1"/>
  <c r="BK34" i="8" s="1"/>
  <c r="BM137" i="27"/>
  <c r="BM139" i="27"/>
  <c r="BM129" i="27"/>
  <c r="BR114" i="27"/>
  <c r="F44" i="9"/>
  <c r="F38" i="9" s="1"/>
  <c r="BK115" i="39"/>
  <c r="BK130" i="39" s="1"/>
  <c r="BJ34" i="8" s="1"/>
  <c r="BK112" i="39"/>
  <c r="BJ33" i="8" s="1"/>
  <c r="F23" i="9"/>
  <c r="M35" i="11" s="1"/>
  <c r="F62" i="9"/>
  <c r="F64" i="9" s="1"/>
  <c r="F65" i="9" s="1"/>
  <c r="F66" i="9" s="1"/>
  <c r="F47" i="11"/>
  <c r="F48" i="11" s="1"/>
  <c r="AN53" i="8"/>
  <c r="J75" i="30"/>
  <c r="J76" i="46"/>
  <c r="J75" i="28"/>
  <c r="J75" i="32"/>
  <c r="J75" i="31"/>
  <c r="BL79" i="39"/>
  <c r="BL94" i="39" s="1"/>
  <c r="G45" i="9" s="1"/>
  <c r="BF62" i="38"/>
  <c r="BF59" i="38"/>
  <c r="BF77" i="38"/>
  <c r="BG19" i="8" s="1"/>
  <c r="BG21" i="8" s="1"/>
  <c r="BF80" i="38"/>
  <c r="BG43" i="8" s="1"/>
  <c r="BE86" i="38"/>
  <c r="BE83" i="38"/>
  <c r="BG68" i="38"/>
  <c r="BG70" i="38" s="1"/>
  <c r="BG62" i="38"/>
  <c r="BG59" i="38"/>
  <c r="AE55" i="8"/>
  <c r="AE57" i="8" s="1"/>
  <c r="D20" i="9"/>
  <c r="D53" i="9" s="1"/>
  <c r="D9" i="11"/>
  <c r="D11" i="11" s="1"/>
  <c r="BH72" i="38"/>
  <c r="BH73" i="38" s="1"/>
  <c r="BH74" i="38" s="1"/>
  <c r="E76" i="29"/>
  <c r="I76" i="29" s="1"/>
  <c r="D77" i="29"/>
  <c r="H76" i="29"/>
  <c r="J76" i="29" s="1"/>
  <c r="D80" i="35"/>
  <c r="E79" i="35"/>
  <c r="I79" i="35" s="1"/>
  <c r="D79" i="45"/>
  <c r="E78" i="45"/>
  <c r="I78" i="45" s="1"/>
  <c r="F78" i="45"/>
  <c r="A77" i="45"/>
  <c r="E76" i="31"/>
  <c r="I76" i="31" s="1"/>
  <c r="D77" i="31"/>
  <c r="H76" i="31"/>
  <c r="D78" i="46"/>
  <c r="E77" i="46"/>
  <c r="I77" i="46" s="1"/>
  <c r="E76" i="30"/>
  <c r="I76" i="30" s="1"/>
  <c r="D77" i="30"/>
  <c r="H76" i="30"/>
  <c r="M75" i="45"/>
  <c r="L75" i="45"/>
  <c r="E76" i="28"/>
  <c r="I76" i="28" s="1"/>
  <c r="D77" i="28"/>
  <c r="H76" i="28"/>
  <c r="G76" i="45"/>
  <c r="H76" i="45"/>
  <c r="J76" i="45" s="1"/>
  <c r="E76" i="32"/>
  <c r="I76" i="32" s="1"/>
  <c r="D77" i="32"/>
  <c r="H76" i="32"/>
  <c r="BG80" i="38"/>
  <c r="BH43" i="8" s="1"/>
  <c r="BG77" i="38"/>
  <c r="BH19" i="8" s="1"/>
  <c r="BH21" i="8" s="1"/>
  <c r="L76" i="46"/>
  <c r="M76" i="46"/>
  <c r="F79" i="46"/>
  <c r="A78" i="46"/>
  <c r="H77" i="46"/>
  <c r="G77" i="46"/>
  <c r="F82" i="32"/>
  <c r="G82" i="32" s="1"/>
  <c r="G81" i="32"/>
  <c r="G79" i="30"/>
  <c r="F80" i="30"/>
  <c r="G78" i="31"/>
  <c r="F79" i="31"/>
  <c r="BI142" i="27"/>
  <c r="BI109" i="27" s="1"/>
  <c r="BF25" i="38"/>
  <c r="BG35" i="8" s="1"/>
  <c r="BD88" i="38"/>
  <c r="BJ141" i="27"/>
  <c r="BJ107" i="27"/>
  <c r="BI27" i="8" s="1"/>
  <c r="BI24" i="8" s="1"/>
  <c r="BC88" i="38"/>
  <c r="BL119" i="27"/>
  <c r="BK132" i="27"/>
  <c r="BK131" i="27" s="1"/>
  <c r="BK148" i="27"/>
  <c r="BK115" i="27" s="1"/>
  <c r="O75" i="5" s="1"/>
  <c r="O74" i="5" s="1"/>
  <c r="BK140" i="27"/>
  <c r="BI69" i="38"/>
  <c r="BI66" i="38"/>
  <c r="BI71" i="38" s="1"/>
  <c r="BJ67" i="38"/>
  <c r="BL137" i="27"/>
  <c r="BL129" i="27"/>
  <c r="BL130" i="27" s="1"/>
  <c r="BL139" i="27"/>
  <c r="BF49" i="38"/>
  <c r="BI13" i="37"/>
  <c r="BI17" i="37" s="1"/>
  <c r="BH19" i="38" s="1"/>
  <c r="BH21" i="38"/>
  <c r="N80" i="5"/>
  <c r="BG22" i="38"/>
  <c r="BG24" i="38" s="1"/>
  <c r="BG32" i="38" s="1"/>
  <c r="BG34" i="38" s="1"/>
  <c r="BH43" i="38" s="1"/>
  <c r="BH54" i="38" s="1"/>
  <c r="F77" i="35"/>
  <c r="A76" i="35"/>
  <c r="G75" i="35"/>
  <c r="H75" i="35"/>
  <c r="J75" i="35" s="1"/>
  <c r="M74" i="35"/>
  <c r="L74" i="35"/>
  <c r="G75" i="29" l="1"/>
  <c r="F76" i="29"/>
  <c r="BG64" i="27"/>
  <c r="BG55" i="27" s="1"/>
  <c r="BG37" i="27" s="1"/>
  <c r="BG56" i="27"/>
  <c r="BG38" i="27" s="1"/>
  <c r="G75" i="28"/>
  <c r="F76" i="28" s="1"/>
  <c r="BS63" i="27"/>
  <c r="BS65" i="27" s="1"/>
  <c r="BS64" i="27" s="1"/>
  <c r="BS114" i="27"/>
  <c r="BS112" i="27"/>
  <c r="BR80" i="27"/>
  <c r="BR81" i="27" s="1"/>
  <c r="BR83" i="27" s="1"/>
  <c r="BR82" i="27" s="1"/>
  <c r="BR88" i="27"/>
  <c r="BR86" i="27"/>
  <c r="BM130" i="27"/>
  <c r="BM132" i="27" s="1"/>
  <c r="BM131" i="27" s="1"/>
  <c r="BS77" i="27"/>
  <c r="BS79" i="27"/>
  <c r="BS71" i="27"/>
  <c r="BS72" i="27" s="1"/>
  <c r="BT125" i="27"/>
  <c r="BT135" i="27"/>
  <c r="BT147" i="27"/>
  <c r="BT122" i="27"/>
  <c r="BT136" i="27"/>
  <c r="BT144" i="27"/>
  <c r="BT124" i="27"/>
  <c r="BT123" i="27"/>
  <c r="BT133" i="27"/>
  <c r="BT145" i="27"/>
  <c r="BT134" i="27"/>
  <c r="BT146" i="27"/>
  <c r="BT94" i="27"/>
  <c r="BT62" i="27"/>
  <c r="BT68" i="27"/>
  <c r="BT84" i="27"/>
  <c r="BT102" i="27"/>
  <c r="BT66" i="27"/>
  <c r="BH65" i="27" s="1"/>
  <c r="BT85" i="27"/>
  <c r="BT103" i="27"/>
  <c r="BT67" i="27"/>
  <c r="BT70" i="27"/>
  <c r="BT93" i="27"/>
  <c r="BU61" i="27"/>
  <c r="BT75" i="27"/>
  <c r="BH74" i="27" s="1"/>
  <c r="BH73" i="27" s="1"/>
  <c r="BT76" i="27"/>
  <c r="BS113" i="27"/>
  <c r="BM148" i="27"/>
  <c r="BM115" i="27" s="1"/>
  <c r="BM140" i="27"/>
  <c r="BN121" i="27"/>
  <c r="BN120" i="27" s="1"/>
  <c r="BO118" i="27"/>
  <c r="BO119" i="27" s="1"/>
  <c r="BO126" i="27"/>
  <c r="BO128" i="27"/>
  <c r="BM121" i="27"/>
  <c r="BM120" i="27" s="1"/>
  <c r="BQ95" i="27"/>
  <c r="BQ89" i="27"/>
  <c r="BQ90" i="27" s="1"/>
  <c r="BQ92" i="27" s="1"/>
  <c r="BQ91" i="27" s="1"/>
  <c r="BQ97" i="27"/>
  <c r="BP106" i="27"/>
  <c r="BP117" i="27" s="1"/>
  <c r="BP98" i="27"/>
  <c r="BP99" i="27" s="1"/>
  <c r="BP101" i="27" s="1"/>
  <c r="BP100" i="27" s="1"/>
  <c r="BP104" i="27"/>
  <c r="BS111" i="27"/>
  <c r="BN129" i="27"/>
  <c r="BN130" i="27" s="1"/>
  <c r="BN132" i="27" s="1"/>
  <c r="BN131" i="27" s="1"/>
  <c r="BN137" i="27"/>
  <c r="BN139" i="27"/>
  <c r="F51" i="9"/>
  <c r="F18" i="52"/>
  <c r="F14" i="52" s="1"/>
  <c r="F25" i="52" s="1"/>
  <c r="F50" i="52" s="1"/>
  <c r="F54" i="52" s="1"/>
  <c r="G52" i="52" s="1"/>
  <c r="BF83" i="38"/>
  <c r="J76" i="30"/>
  <c r="J76" i="28"/>
  <c r="J77" i="46"/>
  <c r="L77" i="46" s="1"/>
  <c r="J76" i="31"/>
  <c r="J76" i="32"/>
  <c r="BF86" i="38"/>
  <c r="BG86" i="38"/>
  <c r="BE88" i="38"/>
  <c r="BE94" i="38" s="1"/>
  <c r="BH59" i="38"/>
  <c r="BH68" i="38"/>
  <c r="BH70" i="38" s="1"/>
  <c r="BH62" i="38"/>
  <c r="BH80" i="38"/>
  <c r="BI43" i="8" s="1"/>
  <c r="BH77" i="38"/>
  <c r="BI19" i="8" s="1"/>
  <c r="BI21" i="8" s="1"/>
  <c r="AF55" i="8"/>
  <c r="AF57" i="8" s="1"/>
  <c r="F10" i="11"/>
  <c r="M34" i="11"/>
  <c r="M36" i="11" s="1"/>
  <c r="E77" i="28"/>
  <c r="I77" i="28" s="1"/>
  <c r="D78" i="28"/>
  <c r="H77" i="28"/>
  <c r="D79" i="46"/>
  <c r="E78" i="46"/>
  <c r="I78" i="46" s="1"/>
  <c r="E77" i="31"/>
  <c r="I77" i="31" s="1"/>
  <c r="D78" i="31"/>
  <c r="H77" i="31"/>
  <c r="G77" i="45"/>
  <c r="H77" i="45"/>
  <c r="J77" i="45" s="1"/>
  <c r="E77" i="32"/>
  <c r="I77" i="32" s="1"/>
  <c r="D78" i="32"/>
  <c r="H77" i="32"/>
  <c r="M76" i="45"/>
  <c r="L76" i="45"/>
  <c r="E77" i="30"/>
  <c r="I77" i="30" s="1"/>
  <c r="D78" i="30"/>
  <c r="H77" i="30"/>
  <c r="F79" i="45"/>
  <c r="A78" i="45"/>
  <c r="D80" i="45"/>
  <c r="E79" i="45"/>
  <c r="I79" i="45" s="1"/>
  <c r="D81" i="35"/>
  <c r="E80" i="35"/>
  <c r="I80" i="35" s="1"/>
  <c r="E77" i="29"/>
  <c r="I77" i="29" s="1"/>
  <c r="D78" i="29"/>
  <c r="H77" i="29"/>
  <c r="F80" i="46"/>
  <c r="A79" i="46"/>
  <c r="H78" i="46"/>
  <c r="G78" i="46"/>
  <c r="G79" i="31"/>
  <c r="F80" i="31"/>
  <c r="G80" i="30"/>
  <c r="F81" i="30"/>
  <c r="BJ13" i="37"/>
  <c r="BJ17" i="37" s="1"/>
  <c r="BI19" i="38" s="1"/>
  <c r="O80" i="5"/>
  <c r="BI21" i="38"/>
  <c r="BG25" i="38"/>
  <c r="BH35" i="8" s="1"/>
  <c r="BL132" i="27"/>
  <c r="BL131" i="27" s="1"/>
  <c r="BI72" i="38"/>
  <c r="BI73" i="38" s="1"/>
  <c r="BI74" i="38" s="1"/>
  <c r="BC91" i="38"/>
  <c r="BC94" i="38"/>
  <c r="BJ143" i="27"/>
  <c r="BJ110" i="27" s="1"/>
  <c r="BJ108" i="27"/>
  <c r="BG49" i="38"/>
  <c r="BG83" i="38"/>
  <c r="BH22" i="38"/>
  <c r="BH24" i="38" s="1"/>
  <c r="BH32" i="38" s="1"/>
  <c r="BH34" i="38" s="1"/>
  <c r="BH49" i="38" s="1"/>
  <c r="BL148" i="27"/>
  <c r="BL115" i="27" s="1"/>
  <c r="P75" i="5" s="1"/>
  <c r="BL140" i="27"/>
  <c r="BL141" i="27" s="1"/>
  <c r="BJ66" i="38"/>
  <c r="BJ71" i="38" s="1"/>
  <c r="BJ69" i="38"/>
  <c r="BK141" i="27"/>
  <c r="BK107" i="27"/>
  <c r="BJ27" i="8" s="1"/>
  <c r="BJ24" i="8" s="1"/>
  <c r="BL121" i="27"/>
  <c r="BD94" i="38"/>
  <c r="BD91" i="38"/>
  <c r="M75" i="35"/>
  <c r="L75" i="35"/>
  <c r="G76" i="35"/>
  <c r="H76" i="35"/>
  <c r="J76" i="35" s="1"/>
  <c r="F78" i="35"/>
  <c r="A77" i="35"/>
  <c r="F77" i="29" l="1"/>
  <c r="G76" i="29"/>
  <c r="BH64" i="27"/>
  <c r="BH55" i="27" s="1"/>
  <c r="BH37" i="27" s="1"/>
  <c r="BH56" i="27"/>
  <c r="BH38" i="27" s="1"/>
  <c r="G76" i="28"/>
  <c r="F77" i="28"/>
  <c r="BL107" i="27"/>
  <c r="BT113" i="27"/>
  <c r="BP126" i="27"/>
  <c r="BP128" i="27"/>
  <c r="BP118" i="27"/>
  <c r="BP119" i="27" s="1"/>
  <c r="BM141" i="27"/>
  <c r="BM107" i="27"/>
  <c r="BT111" i="27"/>
  <c r="BT114" i="27"/>
  <c r="J77" i="30"/>
  <c r="BQ106" i="27"/>
  <c r="BQ117" i="27" s="1"/>
  <c r="BQ98" i="27"/>
  <c r="BQ99" i="27" s="1"/>
  <c r="BQ101" i="27" s="1"/>
  <c r="BQ100" i="27" s="1"/>
  <c r="BQ104" i="27"/>
  <c r="BO121" i="27"/>
  <c r="BO120" i="27" s="1"/>
  <c r="BU122" i="27"/>
  <c r="BU136" i="27"/>
  <c r="BU144" i="27"/>
  <c r="BU123" i="27"/>
  <c r="BU133" i="27"/>
  <c r="BU145" i="27"/>
  <c r="BU125" i="27"/>
  <c r="BU134" i="27"/>
  <c r="BU146" i="27"/>
  <c r="BU147" i="27"/>
  <c r="BU124" i="27"/>
  <c r="BU135" i="27"/>
  <c r="BV61" i="27"/>
  <c r="BU62" i="27"/>
  <c r="BU70" i="27"/>
  <c r="BU85" i="27"/>
  <c r="BU103" i="27"/>
  <c r="BU66" i="27"/>
  <c r="BI65" i="27" s="1"/>
  <c r="BU75" i="27"/>
  <c r="BI74" i="27" s="1"/>
  <c r="BI73" i="27" s="1"/>
  <c r="BU93" i="27"/>
  <c r="BU67" i="27"/>
  <c r="BU76" i="27"/>
  <c r="BU94" i="27"/>
  <c r="BU68" i="27"/>
  <c r="BU84" i="27"/>
  <c r="BU102" i="27"/>
  <c r="BT112" i="27"/>
  <c r="BN148" i="27"/>
  <c r="BN115" i="27" s="1"/>
  <c r="BN140" i="27"/>
  <c r="BS86" i="27"/>
  <c r="BS80" i="27"/>
  <c r="BS81" i="27" s="1"/>
  <c r="BS83" i="27" s="1"/>
  <c r="BS82" i="27" s="1"/>
  <c r="BS88" i="27"/>
  <c r="BR89" i="27"/>
  <c r="BR90" i="27" s="1"/>
  <c r="BR92" i="27" s="1"/>
  <c r="BR91" i="27" s="1"/>
  <c r="BR95" i="27"/>
  <c r="BR97" i="27"/>
  <c r="BO139" i="27"/>
  <c r="BO137" i="27"/>
  <c r="BO129" i="27"/>
  <c r="BO130" i="27" s="1"/>
  <c r="BT79" i="27"/>
  <c r="BT77" i="27"/>
  <c r="BT71" i="27"/>
  <c r="BT72" i="27" s="1"/>
  <c r="BT63" i="27"/>
  <c r="BT65" i="27" s="1"/>
  <c r="BT64" i="27" s="1"/>
  <c r="BF88" i="38"/>
  <c r="BF94" i="38" s="1"/>
  <c r="J77" i="29"/>
  <c r="J77" i="28"/>
  <c r="M77" i="46"/>
  <c r="J77" i="31"/>
  <c r="J77" i="32"/>
  <c r="BG88" i="38"/>
  <c r="BG91" i="38" s="1"/>
  <c r="BE91" i="38"/>
  <c r="BH86" i="38"/>
  <c r="AG55" i="8"/>
  <c r="AG57" i="8" s="1"/>
  <c r="J78" i="46"/>
  <c r="L78" i="46" s="1"/>
  <c r="E78" i="29"/>
  <c r="I78" i="29" s="1"/>
  <c r="D79" i="29"/>
  <c r="H78" i="29"/>
  <c r="G78" i="45"/>
  <c r="H78" i="45"/>
  <c r="J78" i="45" s="1"/>
  <c r="E78" i="32"/>
  <c r="I78" i="32" s="1"/>
  <c r="D79" i="32"/>
  <c r="H78" i="32"/>
  <c r="L77" i="45"/>
  <c r="M77" i="45"/>
  <c r="D80" i="46"/>
  <c r="E79" i="46"/>
  <c r="I79" i="46" s="1"/>
  <c r="E78" i="28"/>
  <c r="I78" i="28" s="1"/>
  <c r="D79" i="28"/>
  <c r="H78" i="28"/>
  <c r="D82" i="35"/>
  <c r="E82" i="35" s="1"/>
  <c r="I82" i="35" s="1"/>
  <c r="E81" i="35"/>
  <c r="I81" i="35" s="1"/>
  <c r="D81" i="45"/>
  <c r="E80" i="45"/>
  <c r="I80" i="45" s="1"/>
  <c r="A79" i="45"/>
  <c r="F80" i="45"/>
  <c r="E78" i="30"/>
  <c r="I78" i="30" s="1"/>
  <c r="D79" i="30"/>
  <c r="H78" i="30"/>
  <c r="E78" i="31"/>
  <c r="I78" i="31" s="1"/>
  <c r="D79" i="31"/>
  <c r="H78" i="31"/>
  <c r="M78" i="46"/>
  <c r="G79" i="46"/>
  <c r="H79" i="46"/>
  <c r="F81" i="46"/>
  <c r="A80" i="46"/>
  <c r="G81" i="30"/>
  <c r="F82" i="30"/>
  <c r="G82" i="30" s="1"/>
  <c r="G80" i="31"/>
  <c r="F81" i="31"/>
  <c r="BH25" i="38"/>
  <c r="BI35" i="8" s="1"/>
  <c r="BI43" i="38"/>
  <c r="BI54" i="38" s="1"/>
  <c r="BI59" i="38" s="1"/>
  <c r="P74" i="5"/>
  <c r="C75" i="5"/>
  <c r="AC75" i="5" s="1"/>
  <c r="BK27" i="8"/>
  <c r="BK24" i="8" s="1"/>
  <c r="G77" i="6"/>
  <c r="G80" i="6" s="1"/>
  <c r="G82" i="6" s="1"/>
  <c r="BL143" i="27"/>
  <c r="BL142" i="27" s="1"/>
  <c r="BL120" i="27"/>
  <c r="BL108" i="27"/>
  <c r="BK143" i="27"/>
  <c r="BK110" i="27" s="1"/>
  <c r="BK108" i="27"/>
  <c r="BJ72" i="38"/>
  <c r="BJ73" i="38" s="1"/>
  <c r="BJ74" i="38" s="1"/>
  <c r="BH83" i="38"/>
  <c r="BJ142" i="27"/>
  <c r="BJ109" i="27" s="1"/>
  <c r="BI22" i="38"/>
  <c r="BI24" i="38" s="1"/>
  <c r="BI32" i="38" s="1"/>
  <c r="BI34" i="38" s="1"/>
  <c r="BJ43" i="38" s="1"/>
  <c r="BJ54" i="38" s="1"/>
  <c r="G77" i="35"/>
  <c r="H77" i="35"/>
  <c r="J77" i="35" s="1"/>
  <c r="M76" i="35"/>
  <c r="L76" i="35"/>
  <c r="F79" i="35"/>
  <c r="A78" i="35"/>
  <c r="G77" i="29" l="1"/>
  <c r="F78" i="29"/>
  <c r="BI64" i="27"/>
  <c r="BI55" i="27" s="1"/>
  <c r="BI37" i="27" s="1"/>
  <c r="BI56" i="27"/>
  <c r="BI38" i="27" s="1"/>
  <c r="G77" i="28"/>
  <c r="F78" i="28" s="1"/>
  <c r="BU113" i="27"/>
  <c r="BU112" i="27"/>
  <c r="BU114" i="27"/>
  <c r="BU111" i="27"/>
  <c r="BO148" i="27"/>
  <c r="BO115" i="27" s="1"/>
  <c r="BO140" i="27"/>
  <c r="BS89" i="27"/>
  <c r="BS90" i="27" s="1"/>
  <c r="BS92" i="27" s="1"/>
  <c r="BS91" i="27" s="1"/>
  <c r="BS97" i="27"/>
  <c r="BS95" i="27"/>
  <c r="BU63" i="27"/>
  <c r="BU65" i="27" s="1"/>
  <c r="BU64" i="27" s="1"/>
  <c r="BT88" i="27"/>
  <c r="BT86" i="27"/>
  <c r="BT80" i="27"/>
  <c r="BT81" i="27" s="1"/>
  <c r="BT83" i="27" s="1"/>
  <c r="BT82" i="27" s="1"/>
  <c r="BR106" i="27"/>
  <c r="BR117" i="27" s="1"/>
  <c r="BR104" i="27"/>
  <c r="BR98" i="27"/>
  <c r="BR99" i="27" s="1"/>
  <c r="BR101" i="27" s="1"/>
  <c r="BR100" i="27" s="1"/>
  <c r="BN107" i="27"/>
  <c r="BN141" i="27"/>
  <c r="BV123" i="27"/>
  <c r="BV133" i="27"/>
  <c r="BV145" i="27"/>
  <c r="BV124" i="27"/>
  <c r="BV134" i="27"/>
  <c r="BV146" i="27"/>
  <c r="BV122" i="27"/>
  <c r="BV125" i="27"/>
  <c r="BV135" i="27"/>
  <c r="BV147" i="27"/>
  <c r="BV136" i="27"/>
  <c r="BV144" i="27"/>
  <c r="BW61" i="27"/>
  <c r="BV68" i="27"/>
  <c r="BV84" i="27"/>
  <c r="BV85" i="27"/>
  <c r="BV62" i="27"/>
  <c r="BV70" i="27"/>
  <c r="BV94" i="27"/>
  <c r="BV93" i="27"/>
  <c r="BV66" i="27"/>
  <c r="BJ65" i="27" s="1"/>
  <c r="BV75" i="27"/>
  <c r="BJ74" i="27" s="1"/>
  <c r="BJ73" i="27" s="1"/>
  <c r="BV102" i="27"/>
  <c r="BV67" i="27"/>
  <c r="BV103" i="27"/>
  <c r="BV76" i="27"/>
  <c r="BP121" i="27"/>
  <c r="BP120" i="27" s="1"/>
  <c r="BO132" i="27"/>
  <c r="BO131" i="27" s="1"/>
  <c r="BQ126" i="27"/>
  <c r="BQ118" i="27"/>
  <c r="BQ119" i="27" s="1"/>
  <c r="BQ128" i="27"/>
  <c r="BP137" i="27"/>
  <c r="BP129" i="27"/>
  <c r="BP130" i="27" s="1"/>
  <c r="BP132" i="27" s="1"/>
  <c r="BP131" i="27" s="1"/>
  <c r="BP139" i="27"/>
  <c r="J78" i="30"/>
  <c r="BU77" i="27"/>
  <c r="BU79" i="27"/>
  <c r="BU71" i="27"/>
  <c r="BU72" i="27" s="1"/>
  <c r="BM143" i="27"/>
  <c r="BM108" i="27"/>
  <c r="BF91" i="38"/>
  <c r="J78" i="28"/>
  <c r="J78" i="29"/>
  <c r="J79" i="46"/>
  <c r="M79" i="46" s="1"/>
  <c r="I83" i="35"/>
  <c r="J78" i="32"/>
  <c r="J78" i="31"/>
  <c r="BG94" i="38"/>
  <c r="BH88" i="38"/>
  <c r="BH94" i="38" s="1"/>
  <c r="BJ68" i="38"/>
  <c r="BJ70" i="38" s="1"/>
  <c r="BJ62" i="38"/>
  <c r="BJ59" i="38"/>
  <c r="AH55" i="8"/>
  <c r="AH57" i="8" s="1"/>
  <c r="E79" i="30"/>
  <c r="I79" i="30" s="1"/>
  <c r="D80" i="30"/>
  <c r="H79" i="30"/>
  <c r="J79" i="30" s="1"/>
  <c r="F81" i="45"/>
  <c r="A80" i="45"/>
  <c r="E80" i="46"/>
  <c r="I80" i="46" s="1"/>
  <c r="D81" i="46"/>
  <c r="E79" i="32"/>
  <c r="I79" i="32" s="1"/>
  <c r="D80" i="32"/>
  <c r="H79" i="32"/>
  <c r="L78" i="45"/>
  <c r="M78" i="45"/>
  <c r="E79" i="31"/>
  <c r="I79" i="31" s="1"/>
  <c r="D80" i="31"/>
  <c r="H79" i="31"/>
  <c r="J79" i="31" s="1"/>
  <c r="G79" i="45"/>
  <c r="H79" i="45"/>
  <c r="J79" i="45" s="1"/>
  <c r="D82" i="45"/>
  <c r="E82" i="45" s="1"/>
  <c r="I82" i="45" s="1"/>
  <c r="E81" i="45"/>
  <c r="I81" i="45" s="1"/>
  <c r="E79" i="28"/>
  <c r="I79" i="28" s="1"/>
  <c r="D80" i="28"/>
  <c r="H79" i="28"/>
  <c r="E79" i="29"/>
  <c r="I79" i="29" s="1"/>
  <c r="D80" i="29"/>
  <c r="H79" i="29"/>
  <c r="BJ80" i="38"/>
  <c r="BK43" i="8" s="1"/>
  <c r="BJ77" i="38"/>
  <c r="BK19" i="8" s="1"/>
  <c r="BK21" i="8" s="1"/>
  <c r="BL110" i="27"/>
  <c r="G43" i="9" s="1"/>
  <c r="BI62" i="38"/>
  <c r="BL109" i="27"/>
  <c r="G37" i="9" s="1"/>
  <c r="G80" i="46"/>
  <c r="H80" i="46"/>
  <c r="J80" i="46" s="1"/>
  <c r="F82" i="46"/>
  <c r="A82" i="46" s="1"/>
  <c r="A81" i="46"/>
  <c r="BI77" i="38"/>
  <c r="BJ19" i="8" s="1"/>
  <c r="BJ21" i="8" s="1"/>
  <c r="BI80" i="38"/>
  <c r="G81" i="31"/>
  <c r="F82" i="31"/>
  <c r="G82" i="31" s="1"/>
  <c r="BI68" i="38"/>
  <c r="BI70" i="38" s="1"/>
  <c r="BI25" i="38"/>
  <c r="BJ35" i="8" s="1"/>
  <c r="BK142" i="27"/>
  <c r="BK109" i="27" s="1"/>
  <c r="BI49" i="38"/>
  <c r="BJ21" i="38"/>
  <c r="P80" i="5"/>
  <c r="BK13" i="37"/>
  <c r="BK17" i="37" s="1"/>
  <c r="BJ19" i="38" s="1"/>
  <c r="C74" i="5"/>
  <c r="G78" i="35"/>
  <c r="H78" i="35"/>
  <c r="J78" i="35" s="1"/>
  <c r="M77" i="35"/>
  <c r="L77" i="35"/>
  <c r="F80" i="35"/>
  <c r="A79" i="35"/>
  <c r="G78" i="29" l="1"/>
  <c r="F79" i="29"/>
  <c r="BJ56" i="27"/>
  <c r="BJ38" i="27" s="1"/>
  <c r="BJ64" i="27"/>
  <c r="BJ55" i="27" s="1"/>
  <c r="BJ37" i="27" s="1"/>
  <c r="G78" i="28"/>
  <c r="F79" i="28" s="1"/>
  <c r="BV111" i="27"/>
  <c r="L79" i="46"/>
  <c r="J79" i="28"/>
  <c r="BM142" i="27"/>
  <c r="BM109" i="27" s="1"/>
  <c r="BM110" i="27"/>
  <c r="BP140" i="27"/>
  <c r="BP148" i="27"/>
  <c r="BP115" i="27" s="1"/>
  <c r="BQ121" i="27"/>
  <c r="BQ120" i="27" s="1"/>
  <c r="BV63" i="27"/>
  <c r="BV65" i="27" s="1"/>
  <c r="BV64" i="27" s="1"/>
  <c r="BW124" i="27"/>
  <c r="BW134" i="27"/>
  <c r="BW146" i="27"/>
  <c r="BW125" i="27"/>
  <c r="BW135" i="27"/>
  <c r="BW147" i="27"/>
  <c r="BW123" i="27"/>
  <c r="BW136" i="27"/>
  <c r="BW122" i="27"/>
  <c r="BW144" i="27"/>
  <c r="BW133" i="27"/>
  <c r="BW145" i="27"/>
  <c r="BW67" i="27"/>
  <c r="BW76" i="27"/>
  <c r="BW102" i="27"/>
  <c r="BX61" i="27"/>
  <c r="BW68" i="27"/>
  <c r="BW84" i="27"/>
  <c r="BW93" i="27"/>
  <c r="BW62" i="27"/>
  <c r="BW70" i="27"/>
  <c r="BW85" i="27"/>
  <c r="BW103" i="27"/>
  <c r="BW66" i="27"/>
  <c r="BK65" i="27" s="1"/>
  <c r="BW75" i="27"/>
  <c r="BK74" i="27" s="1"/>
  <c r="BK73" i="27" s="1"/>
  <c r="BW94" i="27"/>
  <c r="BV113" i="27"/>
  <c r="BV112" i="27"/>
  <c r="BT89" i="27"/>
  <c r="BT90" i="27" s="1"/>
  <c r="BT92" i="27" s="1"/>
  <c r="BT91" i="27" s="1"/>
  <c r="BT95" i="27"/>
  <c r="BT97" i="27"/>
  <c r="BV114" i="27"/>
  <c r="BN143" i="27"/>
  <c r="BN110" i="27" s="1"/>
  <c r="BN142" i="27"/>
  <c r="BN109" i="27" s="1"/>
  <c r="BN108" i="27"/>
  <c r="BR128" i="27"/>
  <c r="BR118" i="27"/>
  <c r="BR126" i="27"/>
  <c r="BO107" i="27"/>
  <c r="BO141" i="27"/>
  <c r="BU86" i="27"/>
  <c r="BU88" i="27"/>
  <c r="BU80" i="27"/>
  <c r="BU81" i="27" s="1"/>
  <c r="BU83" i="27" s="1"/>
  <c r="BU82" i="27" s="1"/>
  <c r="BQ137" i="27"/>
  <c r="BQ139" i="27"/>
  <c r="BQ129" i="27"/>
  <c r="BQ130" i="27" s="1"/>
  <c r="BQ132" i="27" s="1"/>
  <c r="BQ131" i="27" s="1"/>
  <c r="BV71" i="27"/>
  <c r="BV72" i="27" s="1"/>
  <c r="BV79" i="27"/>
  <c r="BV77" i="27"/>
  <c r="BS106" i="27"/>
  <c r="BS117" i="27" s="1"/>
  <c r="BS98" i="27"/>
  <c r="BS99" i="27" s="1"/>
  <c r="BS101" i="27" s="1"/>
  <c r="BS100" i="27" s="1"/>
  <c r="BS104" i="27"/>
  <c r="J79" i="29"/>
  <c r="I83" i="45"/>
  <c r="J79" i="32"/>
  <c r="BJ86" i="38"/>
  <c r="BH91" i="38"/>
  <c r="AI55" i="8"/>
  <c r="AI57" i="8" s="1"/>
  <c r="E80" i="29"/>
  <c r="I80" i="29" s="1"/>
  <c r="D81" i="29"/>
  <c r="H80" i="29"/>
  <c r="E80" i="31"/>
  <c r="I80" i="31" s="1"/>
  <c r="D81" i="31"/>
  <c r="H80" i="31"/>
  <c r="F82" i="45"/>
  <c r="A82" i="45" s="1"/>
  <c r="A81" i="45"/>
  <c r="E80" i="30"/>
  <c r="I80" i="30" s="1"/>
  <c r="D81" i="30"/>
  <c r="H80" i="30"/>
  <c r="E80" i="28"/>
  <c r="I80" i="28" s="1"/>
  <c r="D81" i="28"/>
  <c r="H80" i="28"/>
  <c r="M79" i="45"/>
  <c r="L79" i="45"/>
  <c r="E80" i="32"/>
  <c r="I80" i="32" s="1"/>
  <c r="D81" i="32"/>
  <c r="H80" i="32"/>
  <c r="D82" i="46"/>
  <c r="E82" i="46" s="1"/>
  <c r="I82" i="46" s="1"/>
  <c r="E81" i="46"/>
  <c r="I81" i="46" s="1"/>
  <c r="G80" i="45"/>
  <c r="H80" i="45"/>
  <c r="J80" i="45" s="1"/>
  <c r="BI83" i="38"/>
  <c r="H81" i="46"/>
  <c r="G81" i="46"/>
  <c r="BI86" i="38"/>
  <c r="H82" i="46"/>
  <c r="G82" i="46"/>
  <c r="L80" i="46"/>
  <c r="M80" i="46"/>
  <c r="BJ43" i="8"/>
  <c r="BJ22" i="38"/>
  <c r="BJ24" i="38" s="1"/>
  <c r="BJ32" i="38" s="1"/>
  <c r="BJ34" i="38" s="1"/>
  <c r="AC74" i="5"/>
  <c r="AC80" i="5" s="1"/>
  <c r="C80" i="5"/>
  <c r="G13" i="7" s="1"/>
  <c r="F81" i="35"/>
  <c r="A80" i="35"/>
  <c r="M78" i="35"/>
  <c r="L78" i="35"/>
  <c r="G79" i="35"/>
  <c r="H79" i="35"/>
  <c r="J79" i="35" s="1"/>
  <c r="F80" i="29" l="1"/>
  <c r="G79" i="29"/>
  <c r="BW114" i="27"/>
  <c r="BK56" i="27"/>
  <c r="BK38" i="27" s="1"/>
  <c r="BK64" i="27"/>
  <c r="BK55" i="27" s="1"/>
  <c r="BK37" i="27" s="1"/>
  <c r="G79" i="28"/>
  <c r="F80" i="28"/>
  <c r="BW63" i="27"/>
  <c r="BW65" i="27" s="1"/>
  <c r="BW64" i="27" s="1"/>
  <c r="BS126" i="27"/>
  <c r="BS128" i="27"/>
  <c r="BS118" i="27"/>
  <c r="BS119" i="27" s="1"/>
  <c r="BU97" i="27"/>
  <c r="BU95" i="27"/>
  <c r="BU89" i="27"/>
  <c r="BU90" i="27" s="1"/>
  <c r="BU92" i="27" s="1"/>
  <c r="BU91" i="27" s="1"/>
  <c r="BT106" i="27"/>
  <c r="BT117" i="27" s="1"/>
  <c r="BT98" i="27"/>
  <c r="BT99" i="27" s="1"/>
  <c r="BT101" i="27" s="1"/>
  <c r="BT100" i="27" s="1"/>
  <c r="BT104" i="27"/>
  <c r="BW112" i="27"/>
  <c r="J80" i="32"/>
  <c r="J80" i="30"/>
  <c r="J80" i="29"/>
  <c r="BQ140" i="27"/>
  <c r="BQ148" i="27"/>
  <c r="BQ115" i="27" s="1"/>
  <c r="BR119" i="27"/>
  <c r="BV86" i="27"/>
  <c r="BV80" i="27"/>
  <c r="BV81" i="27" s="1"/>
  <c r="BV83" i="27" s="1"/>
  <c r="BV82" i="27" s="1"/>
  <c r="BV88" i="27"/>
  <c r="BO143" i="27"/>
  <c r="BO110" i="27" s="1"/>
  <c r="BO108" i="27"/>
  <c r="BR139" i="27"/>
  <c r="BR129" i="27"/>
  <c r="BR130" i="27" s="1"/>
  <c r="BR132" i="27" s="1"/>
  <c r="BR131" i="27" s="1"/>
  <c r="BR137" i="27"/>
  <c r="BW71" i="27"/>
  <c r="BW72" i="27" s="1"/>
  <c r="BW77" i="27"/>
  <c r="BW79" i="27"/>
  <c r="BW111" i="27"/>
  <c r="BW113" i="27"/>
  <c r="BX125" i="27"/>
  <c r="BX136" i="27"/>
  <c r="BX147" i="27"/>
  <c r="BX124" i="27"/>
  <c r="BX135" i="27"/>
  <c r="BX146" i="27"/>
  <c r="BX122" i="27"/>
  <c r="BX133" i="27"/>
  <c r="BX144" i="27"/>
  <c r="BX123" i="27"/>
  <c r="BX134" i="27"/>
  <c r="BX145" i="27"/>
  <c r="BX103" i="27"/>
  <c r="BX84" i="27"/>
  <c r="BX70" i="27"/>
  <c r="BX93" i="27"/>
  <c r="BX62" i="27"/>
  <c r="BX85" i="27"/>
  <c r="BX68" i="27"/>
  <c r="BX94" i="27"/>
  <c r="BX66" i="27"/>
  <c r="BX67" i="27"/>
  <c r="BX102" i="27"/>
  <c r="BX76" i="27"/>
  <c r="BX75" i="27"/>
  <c r="BQ74" i="27" s="1"/>
  <c r="BQ73" i="27" s="1"/>
  <c r="BP107" i="27"/>
  <c r="BP141" i="27"/>
  <c r="J80" i="28"/>
  <c r="G39" i="11"/>
  <c r="G42" i="11" s="1"/>
  <c r="G43" i="11" s="1"/>
  <c r="G16" i="7"/>
  <c r="G21" i="7" s="1"/>
  <c r="I83" i="46"/>
  <c r="J81" i="46"/>
  <c r="M81" i="46" s="1"/>
  <c r="J80" i="31"/>
  <c r="AJ55" i="8"/>
  <c r="AJ57" i="8" s="1"/>
  <c r="E81" i="32"/>
  <c r="I81" i="32" s="1"/>
  <c r="D82" i="32"/>
  <c r="H81" i="32"/>
  <c r="E81" i="30"/>
  <c r="I81" i="30" s="1"/>
  <c r="D82" i="30"/>
  <c r="H81" i="30"/>
  <c r="G81" i="45"/>
  <c r="H81" i="45"/>
  <c r="E81" i="29"/>
  <c r="I81" i="29" s="1"/>
  <c r="D82" i="29"/>
  <c r="H81" i="29"/>
  <c r="J81" i="29" s="1"/>
  <c r="M80" i="45"/>
  <c r="L80" i="45"/>
  <c r="E81" i="28"/>
  <c r="I81" i="28" s="1"/>
  <c r="D82" i="28"/>
  <c r="H81" i="28"/>
  <c r="H82" i="45"/>
  <c r="J82" i="45" s="1"/>
  <c r="L82" i="45" s="1"/>
  <c r="G82" i="45"/>
  <c r="E81" i="31"/>
  <c r="I81" i="31" s="1"/>
  <c r="D82" i="31"/>
  <c r="H81" i="31"/>
  <c r="BI88" i="38"/>
  <c r="BI94" i="38" s="1"/>
  <c r="BJ25" i="38"/>
  <c r="BK35" i="8" s="1"/>
  <c r="J82" i="46"/>
  <c r="H83" i="46"/>
  <c r="BJ83" i="38"/>
  <c r="BJ88" i="38" s="1"/>
  <c r="BJ49" i="38"/>
  <c r="M79" i="35"/>
  <c r="L79" i="35"/>
  <c r="G80" i="35"/>
  <c r="H80" i="35"/>
  <c r="J80" i="35" s="1"/>
  <c r="F82" i="35"/>
  <c r="A82" i="35" s="1"/>
  <c r="A81" i="35"/>
  <c r="BU74" i="27" l="1"/>
  <c r="BU73" i="27" s="1"/>
  <c r="BS74" i="27"/>
  <c r="BS73" i="27" s="1"/>
  <c r="BT74" i="27"/>
  <c r="BT73" i="27" s="1"/>
  <c r="BW74" i="27"/>
  <c r="BW73" i="27" s="1"/>
  <c r="BN74" i="27"/>
  <c r="BN73" i="27" s="1"/>
  <c r="BM74" i="27"/>
  <c r="BM73" i="27" s="1"/>
  <c r="BL74" i="27"/>
  <c r="BO74" i="27"/>
  <c r="BO73" i="27" s="1"/>
  <c r="BP74" i="27"/>
  <c r="BP73" i="27" s="1"/>
  <c r="BR74" i="27"/>
  <c r="BR73" i="27" s="1"/>
  <c r="BV74" i="27"/>
  <c r="BV73" i="27" s="1"/>
  <c r="F81" i="29"/>
  <c r="G80" i="29"/>
  <c r="G80" i="28"/>
  <c r="F81" i="28" s="1"/>
  <c r="BP143" i="27"/>
  <c r="BP110" i="27" s="1"/>
  <c r="BP108" i="27"/>
  <c r="BX77" i="27"/>
  <c r="BX79" i="27"/>
  <c r="BX71" i="27"/>
  <c r="BX72" i="27" s="1"/>
  <c r="BX74" i="27" s="1"/>
  <c r="BX73" i="27" s="1"/>
  <c r="BX111" i="27"/>
  <c r="BO142" i="27"/>
  <c r="BO109" i="27" s="1"/>
  <c r="BQ107" i="27"/>
  <c r="BQ141" i="27"/>
  <c r="BT128" i="27"/>
  <c r="BT126" i="27"/>
  <c r="BT118" i="27"/>
  <c r="BU106" i="27"/>
  <c r="BU117" i="27" s="1"/>
  <c r="BU104" i="27"/>
  <c r="BU98" i="27"/>
  <c r="BU99" i="27" s="1"/>
  <c r="BU101" i="27" s="1"/>
  <c r="BU100" i="27" s="1"/>
  <c r="J81" i="28"/>
  <c r="BX112" i="27"/>
  <c r="BW88" i="27"/>
  <c r="BW80" i="27"/>
  <c r="BW81" i="27" s="1"/>
  <c r="BW83" i="27" s="1"/>
  <c r="BW82" i="27" s="1"/>
  <c r="BW86" i="27"/>
  <c r="BR121" i="27"/>
  <c r="BR120" i="27" s="1"/>
  <c r="BS121" i="27"/>
  <c r="BS120" i="27" s="1"/>
  <c r="BX63" i="27"/>
  <c r="BX65" i="27" s="1"/>
  <c r="BX64" i="27" s="1"/>
  <c r="BX113" i="27"/>
  <c r="BX114" i="27"/>
  <c r="BR140" i="27"/>
  <c r="BR141" i="27" s="1"/>
  <c r="BR108" i="27" s="1"/>
  <c r="BR148" i="27"/>
  <c r="BR115" i="27" s="1"/>
  <c r="BV95" i="27"/>
  <c r="BV97" i="27"/>
  <c r="BV89" i="27"/>
  <c r="BV90" i="27" s="1"/>
  <c r="BV92" i="27" s="1"/>
  <c r="BV91" i="27" s="1"/>
  <c r="BS129" i="27"/>
  <c r="BS130" i="27" s="1"/>
  <c r="BS132" i="27" s="1"/>
  <c r="BS131" i="27" s="1"/>
  <c r="BS137" i="27"/>
  <c r="BS139" i="27"/>
  <c r="M82" i="45"/>
  <c r="J81" i="30"/>
  <c r="N75" i="11"/>
  <c r="N19" i="11"/>
  <c r="N20" i="11" s="1"/>
  <c r="H23" i="48"/>
  <c r="H25" i="48" s="1"/>
  <c r="H7" i="48"/>
  <c r="H9" i="48" s="1"/>
  <c r="G24" i="11"/>
  <c r="G25" i="11" s="1"/>
  <c r="H16" i="48"/>
  <c r="H18" i="48" s="1"/>
  <c r="G17" i="11"/>
  <c r="G18" i="11" s="1"/>
  <c r="H27" i="42"/>
  <c r="H29" i="42" s="1"/>
  <c r="G8" i="52"/>
  <c r="N9" i="11"/>
  <c r="N11" i="11" s="1"/>
  <c r="N13" i="11" s="1"/>
  <c r="H8" i="42"/>
  <c r="H10" i="42" s="1"/>
  <c r="L81" i="46"/>
  <c r="J81" i="32"/>
  <c r="J81" i="31"/>
  <c r="AK55" i="8"/>
  <c r="AK57" i="8" s="1"/>
  <c r="E82" i="31"/>
  <c r="I82" i="31" s="1"/>
  <c r="I83" i="31" s="1"/>
  <c r="H82" i="31"/>
  <c r="E82" i="29"/>
  <c r="I82" i="29" s="1"/>
  <c r="I83" i="29" s="1"/>
  <c r="H82" i="29"/>
  <c r="J81" i="45"/>
  <c r="H83" i="45"/>
  <c r="E82" i="32"/>
  <c r="I82" i="32" s="1"/>
  <c r="I83" i="32" s="1"/>
  <c r="H82" i="32"/>
  <c r="E82" i="28"/>
  <c r="I82" i="28" s="1"/>
  <c r="I83" i="28" s="1"/>
  <c r="H82" i="28"/>
  <c r="E82" i="30"/>
  <c r="I82" i="30" s="1"/>
  <c r="I83" i="30" s="1"/>
  <c r="H82" i="30"/>
  <c r="BI91" i="38"/>
  <c r="M82" i="46"/>
  <c r="M83" i="46" s="1"/>
  <c r="L82" i="46"/>
  <c r="J83" i="46"/>
  <c r="BJ91" i="38"/>
  <c r="G17" i="9" s="1"/>
  <c r="G15" i="9" s="1"/>
  <c r="G16" i="52" s="1"/>
  <c r="BJ94" i="38"/>
  <c r="G46" i="9" s="1"/>
  <c r="G81" i="35"/>
  <c r="H81" i="35"/>
  <c r="J81" i="35" s="1"/>
  <c r="G82" i="35"/>
  <c r="H82" i="35"/>
  <c r="M80" i="35"/>
  <c r="L80" i="35"/>
  <c r="BL73" i="27" l="1"/>
  <c r="BL55" i="27" s="1"/>
  <c r="BL56" i="27"/>
  <c r="F82" i="29"/>
  <c r="G82" i="29" s="1"/>
  <c r="G81" i="29"/>
  <c r="BP142" i="27"/>
  <c r="BP109" i="27" s="1"/>
  <c r="G81" i="28"/>
  <c r="F82" i="28" s="1"/>
  <c r="G82" i="28" s="1"/>
  <c r="BR107" i="27"/>
  <c r="BW97" i="27"/>
  <c r="BW95" i="27"/>
  <c r="BW89" i="27"/>
  <c r="BW90" i="27" s="1"/>
  <c r="BW92" i="27" s="1"/>
  <c r="BW91" i="27" s="1"/>
  <c r="BT139" i="27"/>
  <c r="BT129" i="27"/>
  <c r="BT130" i="27" s="1"/>
  <c r="BT132" i="27" s="1"/>
  <c r="BT131" i="27" s="1"/>
  <c r="BT137" i="27"/>
  <c r="BS140" i="27"/>
  <c r="BS148" i="27"/>
  <c r="BS115" i="27" s="1"/>
  <c r="BR143" i="27"/>
  <c r="BR110" i="27" s="1"/>
  <c r="BU128" i="27"/>
  <c r="BU118" i="27"/>
  <c r="BU119" i="27" s="1"/>
  <c r="BU126" i="27"/>
  <c r="BQ143" i="27"/>
  <c r="BQ110" i="27" s="1"/>
  <c r="BQ108" i="27"/>
  <c r="BV106" i="27"/>
  <c r="BV117" i="27" s="1"/>
  <c r="BV104" i="27"/>
  <c r="BV98" i="27"/>
  <c r="BV99" i="27" s="1"/>
  <c r="BV101" i="27" s="1"/>
  <c r="BV100" i="27" s="1"/>
  <c r="BT119" i="27"/>
  <c r="BX80" i="27"/>
  <c r="BX81" i="27" s="1"/>
  <c r="BX83" i="27" s="1"/>
  <c r="BX82" i="27" s="1"/>
  <c r="BX88" i="27"/>
  <c r="BX86" i="27"/>
  <c r="H13" i="42"/>
  <c r="H16" i="42"/>
  <c r="H31" i="42"/>
  <c r="H32" i="42" s="1"/>
  <c r="H33" i="42" s="1"/>
  <c r="H35" i="42" s="1"/>
  <c r="H36" i="42" s="1"/>
  <c r="H37" i="42"/>
  <c r="H10" i="48"/>
  <c r="H13" i="48"/>
  <c r="H29" i="48" s="1"/>
  <c r="AL55" i="8"/>
  <c r="AL57" i="8" s="1"/>
  <c r="J82" i="32"/>
  <c r="J83" i="32" s="1"/>
  <c r="H83" i="32"/>
  <c r="J82" i="29"/>
  <c r="J83" i="29" s="1"/>
  <c r="H83" i="29"/>
  <c r="J82" i="31"/>
  <c r="J83" i="31" s="1"/>
  <c r="H83" i="31"/>
  <c r="J82" i="30"/>
  <c r="J83" i="30" s="1"/>
  <c r="H83" i="30"/>
  <c r="J82" i="28"/>
  <c r="J83" i="28" s="1"/>
  <c r="H83" i="28"/>
  <c r="M81" i="45"/>
  <c r="M83" i="45" s="1"/>
  <c r="L81" i="45"/>
  <c r="J83" i="45"/>
  <c r="J82" i="35"/>
  <c r="H83" i="35"/>
  <c r="M81" i="35"/>
  <c r="L81" i="35"/>
  <c r="G42" i="9" l="1"/>
  <c r="G40" i="9" s="1"/>
  <c r="BL38" i="27"/>
  <c r="G36" i="9"/>
  <c r="G34" i="9" s="1"/>
  <c r="G33" i="9" s="1"/>
  <c r="BL37" i="27"/>
  <c r="BX89" i="27"/>
  <c r="BX90" i="27" s="1"/>
  <c r="BX92" i="27" s="1"/>
  <c r="BX91" i="27" s="1"/>
  <c r="BX97" i="27"/>
  <c r="BX95" i="27"/>
  <c r="BQ142" i="27"/>
  <c r="BQ109" i="27" s="1"/>
  <c r="BU139" i="27"/>
  <c r="BU129" i="27"/>
  <c r="BU130" i="27" s="1"/>
  <c r="BU132" i="27" s="1"/>
  <c r="BU131" i="27" s="1"/>
  <c r="BU137" i="27"/>
  <c r="BT148" i="27"/>
  <c r="BT115" i="27" s="1"/>
  <c r="BT140" i="27"/>
  <c r="BS107" i="27"/>
  <c r="BS141" i="27"/>
  <c r="BT121" i="27"/>
  <c r="BT120" i="27" s="1"/>
  <c r="BV128" i="27"/>
  <c r="BV118" i="27"/>
  <c r="BV126" i="27"/>
  <c r="BR142" i="27"/>
  <c r="BR109" i="27" s="1"/>
  <c r="BU121" i="27"/>
  <c r="BU120" i="27" s="1"/>
  <c r="BW106" i="27"/>
  <c r="BW117" i="27" s="1"/>
  <c r="BW98" i="27"/>
  <c r="BW99" i="27" s="1"/>
  <c r="BW101" i="27" s="1"/>
  <c r="BW100" i="27" s="1"/>
  <c r="BW104" i="27"/>
  <c r="G47" i="9"/>
  <c r="H31" i="48"/>
  <c r="H38" i="42"/>
  <c r="H14" i="42"/>
  <c r="H15" i="42" s="1"/>
  <c r="H17" i="42"/>
  <c r="AM55" i="8"/>
  <c r="AM57" i="8" s="1"/>
  <c r="M82" i="35"/>
  <c r="M83" i="35" s="1"/>
  <c r="L82" i="35"/>
  <c r="J83" i="35"/>
  <c r="BT141" i="27" l="1"/>
  <c r="BT107" i="27"/>
  <c r="BU148" i="27"/>
  <c r="BU115" i="27" s="1"/>
  <c r="BU140" i="27"/>
  <c r="BW118" i="27"/>
  <c r="BW119" i="27" s="1"/>
  <c r="BW126" i="27"/>
  <c r="BW128" i="27"/>
  <c r="BV119" i="27"/>
  <c r="BV121" i="27" s="1"/>
  <c r="BV120" i="27" s="1"/>
  <c r="BS143" i="27"/>
  <c r="BS110" i="27" s="1"/>
  <c r="BS108" i="27"/>
  <c r="BV139" i="27"/>
  <c r="BV129" i="27"/>
  <c r="BV130" i="27" s="1"/>
  <c r="BV132" i="27" s="1"/>
  <c r="BV131" i="27" s="1"/>
  <c r="BV137" i="27"/>
  <c r="BX106" i="27"/>
  <c r="BX117" i="27" s="1"/>
  <c r="BX98" i="27"/>
  <c r="BX99" i="27" s="1"/>
  <c r="BX101" i="27" s="1"/>
  <c r="BX100" i="27" s="1"/>
  <c r="BX104" i="27"/>
  <c r="H18" i="42"/>
  <c r="H19" i="42" s="1"/>
  <c r="H20" i="42" s="1"/>
  <c r="AN55" i="8"/>
  <c r="AN57" i="8" s="1"/>
  <c r="BW121" i="27" l="1"/>
  <c r="BW120" i="27" s="1"/>
  <c r="BT143" i="27"/>
  <c r="BT110" i="27" s="1"/>
  <c r="BT108" i="27"/>
  <c r="BS142" i="27"/>
  <c r="BS109" i="27" s="1"/>
  <c r="BU107" i="27"/>
  <c r="BU141" i="27"/>
  <c r="BX128" i="27"/>
  <c r="BX118" i="27"/>
  <c r="BX126" i="27"/>
  <c r="BW137" i="27"/>
  <c r="BW129" i="27"/>
  <c r="BW130" i="27" s="1"/>
  <c r="BW132" i="27" s="1"/>
  <c r="BW131" i="27" s="1"/>
  <c r="BW139" i="27"/>
  <c r="BV140" i="27"/>
  <c r="BV148" i="27"/>
  <c r="BV115" i="27" s="1"/>
  <c r="G22" i="7"/>
  <c r="G23" i="7" s="1"/>
  <c r="G31" i="9" s="1"/>
  <c r="G24" i="9" s="1"/>
  <c r="H21" i="42"/>
  <c r="BG46" i="8" s="1"/>
  <c r="BG51" i="8" s="1"/>
  <c r="BG53" i="8" s="1"/>
  <c r="AO55" i="8"/>
  <c r="AO57" i="8" s="1"/>
  <c r="E57" i="52"/>
  <c r="E58" i="52"/>
  <c r="E18" i="9"/>
  <c r="BT142" i="27" l="1"/>
  <c r="BT109" i="27" s="1"/>
  <c r="BV141" i="27"/>
  <c r="BV107" i="27"/>
  <c r="BW140" i="27"/>
  <c r="BW148" i="27"/>
  <c r="BW115" i="27" s="1"/>
  <c r="BX119" i="27"/>
  <c r="BX121" i="27" s="1"/>
  <c r="BX129" i="27"/>
  <c r="BX130" i="27" s="1"/>
  <c r="BX132" i="27" s="1"/>
  <c r="BX131" i="27" s="1"/>
  <c r="BX137" i="27"/>
  <c r="BX139" i="27"/>
  <c r="BU143" i="27"/>
  <c r="BU110" i="27" s="1"/>
  <c r="BU108" i="27"/>
  <c r="G71" i="9"/>
  <c r="G73" i="9" s="1"/>
  <c r="G74" i="9" s="1"/>
  <c r="G75" i="9" s="1"/>
  <c r="G23" i="9"/>
  <c r="N35" i="11" s="1"/>
  <c r="G62" i="9"/>
  <c r="G64" i="9" s="1"/>
  <c r="G65" i="9" s="1"/>
  <c r="G66" i="9" s="1"/>
  <c r="BE46" i="8"/>
  <c r="BE51" i="8" s="1"/>
  <c r="BE53" i="8" s="1"/>
  <c r="BF46" i="8"/>
  <c r="BF51" i="8" s="1"/>
  <c r="BF53" i="8" s="1"/>
  <c r="AZ46" i="8"/>
  <c r="BI46" i="8"/>
  <c r="BI51" i="8" s="1"/>
  <c r="BI53" i="8" s="1"/>
  <c r="BC46" i="8"/>
  <c r="BC51" i="8" s="1"/>
  <c r="BC53" i="8" s="1"/>
  <c r="BB46" i="8"/>
  <c r="BB51" i="8" s="1"/>
  <c r="BB53" i="8" s="1"/>
  <c r="BK46" i="8"/>
  <c r="BK51" i="8" s="1"/>
  <c r="BK53" i="8" s="1"/>
  <c r="BJ46" i="8"/>
  <c r="BJ51" i="8" s="1"/>
  <c r="BJ53" i="8" s="1"/>
  <c r="BA46" i="8"/>
  <c r="BA51" i="8" s="1"/>
  <c r="BA53" i="8" s="1"/>
  <c r="BD46" i="8"/>
  <c r="BD51" i="8" s="1"/>
  <c r="BD53" i="8" s="1"/>
  <c r="BH46" i="8"/>
  <c r="BH51" i="8" s="1"/>
  <c r="BH53" i="8" s="1"/>
  <c r="L26" i="11"/>
  <c r="L28" i="11" s="1"/>
  <c r="E13" i="9"/>
  <c r="E31" i="11"/>
  <c r="E32" i="11" s="1"/>
  <c r="L50" i="11" s="1"/>
  <c r="AP55" i="8"/>
  <c r="AP57" i="8" s="1"/>
  <c r="BU142" i="27" l="1"/>
  <c r="BU109" i="27" s="1"/>
  <c r="BW107" i="27"/>
  <c r="BW141" i="27"/>
  <c r="BX120" i="27"/>
  <c r="BX140" i="27"/>
  <c r="BX148" i="27"/>
  <c r="BX115" i="27" s="1"/>
  <c r="BV108" i="27"/>
  <c r="BV143" i="27"/>
  <c r="BV110" i="27" s="1"/>
  <c r="AZ51" i="8"/>
  <c r="AZ53" i="8" s="1"/>
  <c r="H22" i="42"/>
  <c r="H23" i="42" s="1"/>
  <c r="H41" i="42" s="1"/>
  <c r="H43" i="42" s="1"/>
  <c r="G23" i="52"/>
  <c r="G21" i="52" s="1"/>
  <c r="AQ55" i="8"/>
  <c r="AQ57" i="8" s="1"/>
  <c r="E9" i="11"/>
  <c r="E11" i="11" s="1"/>
  <c r="E20" i="9"/>
  <c r="E53" i="9" s="1"/>
  <c r="BW143" i="27" l="1"/>
  <c r="BW110" i="27" s="1"/>
  <c r="BW108" i="27"/>
  <c r="BV142" i="27"/>
  <c r="BV109" i="27" s="1"/>
  <c r="BX141" i="27"/>
  <c r="BX107" i="27"/>
  <c r="G49" i="9"/>
  <c r="G44" i="9" s="1"/>
  <c r="G12" i="9"/>
  <c r="G8" i="9" s="1"/>
  <c r="G47" i="11"/>
  <c r="G48" i="11" s="1"/>
  <c r="AR55" i="8"/>
  <c r="AR57" i="8" s="1"/>
  <c r="BX108" i="27" l="1"/>
  <c r="BX143" i="27"/>
  <c r="BX110" i="27" s="1"/>
  <c r="G19" i="52"/>
  <c r="BW142" i="27"/>
  <c r="BW109" i="27" s="1"/>
  <c r="G18" i="52"/>
  <c r="G38" i="9"/>
  <c r="AS55" i="8"/>
  <c r="AS57" i="8" s="1"/>
  <c r="G14" i="52" l="1"/>
  <c r="G25" i="52" s="1"/>
  <c r="G50" i="52" s="1"/>
  <c r="G54" i="52" s="1"/>
  <c r="BX142" i="27"/>
  <c r="BX109" i="27" s="1"/>
  <c r="G51" i="9"/>
  <c r="G10" i="11"/>
  <c r="N34" i="11"/>
  <c r="N36" i="11" s="1"/>
  <c r="AT55" i="8"/>
  <c r="AT57" i="8" s="1"/>
  <c r="AU55" i="8" l="1"/>
  <c r="AU57" i="8" s="1"/>
  <c r="AV55" i="8" l="1"/>
  <c r="AV57" i="8" s="1"/>
  <c r="AW55" i="8" l="1"/>
  <c r="AW57" i="8" s="1"/>
  <c r="AX55" i="8" l="1"/>
  <c r="AX57" i="8" s="1"/>
  <c r="AY55" i="8" l="1"/>
  <c r="AY57" i="8" s="1"/>
  <c r="AZ55" i="8" l="1"/>
  <c r="AZ57" i="8" s="1"/>
  <c r="F57" i="52" l="1"/>
  <c r="F58" i="52"/>
  <c r="F18" i="9"/>
  <c r="BA55" i="8"/>
  <c r="BA57" i="8" s="1"/>
  <c r="F13" i="9" l="1"/>
  <c r="F31" i="11"/>
  <c r="F32" i="11" s="1"/>
  <c r="M26" i="11"/>
  <c r="M28" i="11" s="1"/>
  <c r="BB55" i="8"/>
  <c r="BB57" i="8" s="1"/>
  <c r="F9" i="11" l="1"/>
  <c r="F11" i="11" s="1"/>
  <c r="F20" i="9"/>
  <c r="F53" i="9" s="1"/>
  <c r="BC55" i="8"/>
  <c r="BC57" i="8" s="1"/>
  <c r="M50" i="11"/>
  <c r="BD55" i="8" l="1"/>
  <c r="BD57" i="8" s="1"/>
  <c r="BE55" i="8" l="1"/>
  <c r="BE57" i="8" s="1"/>
  <c r="BF55" i="8" l="1"/>
  <c r="BF57" i="8" s="1"/>
  <c r="BG55" i="8" l="1"/>
  <c r="BG57" i="8" s="1"/>
  <c r="BH55" i="8" l="1"/>
  <c r="BH57" i="8" s="1"/>
  <c r="BI55" i="8" l="1"/>
  <c r="BI57" i="8" s="1"/>
  <c r="BJ55" i="8" l="1"/>
  <c r="BJ57" i="8" s="1"/>
  <c r="BK55" i="8" l="1"/>
  <c r="BK57" i="8" s="1"/>
  <c r="G57" i="52" l="1"/>
  <c r="G18" i="9" l="1"/>
  <c r="G31" i="11" s="1"/>
  <c r="G32" i="11" s="1"/>
  <c r="G58" i="52"/>
  <c r="N26" i="11" l="1"/>
  <c r="N28" i="11" s="1"/>
  <c r="K29" i="11" s="1"/>
  <c r="G13" i="9"/>
  <c r="G9" i="11" s="1"/>
  <c r="G11" i="11" s="1"/>
  <c r="C33" i="11"/>
  <c r="N50" i="11"/>
  <c r="I50" i="11" s="1"/>
  <c r="N29" i="11" l="1"/>
  <c r="L29" i="11"/>
  <c r="J29" i="11"/>
  <c r="M29" i="11"/>
  <c r="G20" i="9"/>
  <c r="G53"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Albert Ruiz Ramió</author>
  </authors>
  <commentList>
    <comment ref="H20" authorId="0" shapeId="0" xr:uid="{00000000-0006-0000-0000-000001000000}">
      <text>
        <r>
          <rPr>
            <b/>
            <sz val="9"/>
            <color indexed="81"/>
            <rFont val="Tahoma"/>
            <family val="2"/>
          </rPr>
          <t xml:space="preserve">Tipo de gravamen
                                                           </t>
        </r>
        <r>
          <rPr>
            <b/>
            <u/>
            <sz val="9"/>
            <color indexed="81"/>
            <rFont val="Tahoma"/>
            <family val="2"/>
          </rPr>
          <t>&lt; 300.000 €</t>
        </r>
        <r>
          <rPr>
            <b/>
            <sz val="9"/>
            <color indexed="81"/>
            <rFont val="Tahoma"/>
            <family val="2"/>
          </rPr>
          <t xml:space="preserve">                </t>
        </r>
        <r>
          <rPr>
            <b/>
            <u/>
            <sz val="9"/>
            <color indexed="81"/>
            <rFont val="Tahoma"/>
            <family val="2"/>
          </rPr>
          <t xml:space="preserve"> Restante</t>
        </r>
        <r>
          <rPr>
            <b/>
            <sz val="9"/>
            <color indexed="81"/>
            <rFont val="Tahoma"/>
            <family val="2"/>
          </rPr>
          <t xml:space="preserve">
Tipo general                                           30%                            30%
Cifra de negocio &lt; 10 millones €       25%                            30%
Cifra de negocio &lt; 5 millones €          20%                           25%
Nueva creación                                       15%                           20%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467" authorId="0" shapeId="0" xr:uid="{00000000-0006-0000-0200-000001000000}">
      <text>
        <r>
          <rPr>
            <sz val="8"/>
            <color indexed="8"/>
            <rFont val="Times New Roman"/>
            <family val="1"/>
          </rPr>
          <t xml:space="preserve">L'anàlisi es pot fer per a qualsevol dels anys; només cal posar l'any a la casella del costat. Per defecte s'ha posat l'any 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Albert Ruiz Ramió</author>
  </authors>
  <commentList>
    <comment ref="E5" authorId="0" shapeId="0" xr:uid="{00000000-0006-0000-0500-000001000000}">
      <text>
        <r>
          <rPr>
            <b/>
            <sz val="14"/>
            <color indexed="81"/>
            <rFont val="Tahoma"/>
            <family val="2"/>
          </rPr>
          <t>PEL FUNCIONAMENT D'AQUEST EXCEL ÉS OBLIGATORI HABILITAR LES MACROS</t>
        </r>
      </text>
    </comment>
    <comment ref="H5" authorId="0" shapeId="0" xr:uid="{00000000-0006-0000-0500-000002000000}">
      <text>
        <r>
          <rPr>
            <b/>
            <sz val="14"/>
            <color indexed="81"/>
            <rFont val="Tahoma"/>
            <family val="2"/>
          </rPr>
          <t>OMPLE LES CEL·LES BLAVES PER CONTINUAR ENDAVANT</t>
        </r>
      </text>
    </comment>
    <comment ref="J11" authorId="0" shapeId="0" xr:uid="{00000000-0006-0000-0500-000003000000}">
      <text>
        <r>
          <rPr>
            <b/>
            <sz val="10"/>
            <color indexed="81"/>
            <rFont val="Tahoma"/>
            <family val="2"/>
          </rPr>
          <t>Sí canvies la data d'inici un cop ja has introduït dades, hauràs de revisar totes les dates que hagis introduït a les fulles de Finançament, Recursos Humans i Activació de 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Albert Ruiz Ramio</author>
    <author>irr</author>
  </authors>
  <commentList>
    <comment ref="B5" authorId="0" shapeId="0" xr:uid="{00000000-0006-0000-0700-000001000000}">
      <text>
        <r>
          <rPr>
            <b/>
            <sz val="10"/>
            <color indexed="81"/>
            <rFont val="Tahoma"/>
            <family val="2"/>
          </rPr>
          <t>Per a les inversions la data d'adquisició i la data de pagament són les mateixes. En cas de diferències podeu prioritzar data de pagament. Introduïr Imports sense IVA (excepte per Recarrec Equivalencia)</t>
        </r>
      </text>
    </comment>
    <comment ref="B8" authorId="1" shapeId="0" xr:uid="{00000000-0006-0000-0700-000002000000}">
      <text>
        <r>
          <rPr>
            <sz val="8"/>
            <color indexed="81"/>
            <rFont val="Tahoma"/>
            <family val="2"/>
          </rPr>
          <t>Despeses que hem d'enfrontar obligatòriament per començar l'activitat. Taxes, notaria..</t>
        </r>
      </text>
    </comment>
    <comment ref="B13" authorId="1" shapeId="0" xr:uid="{00000000-0006-0000-0700-000003000000}">
      <text>
        <r>
          <rPr>
            <sz val="8"/>
            <color indexed="81"/>
            <rFont val="Tahoma"/>
            <family val="2"/>
          </rPr>
          <t>Recerca, desenvolupament i innovació (R+D+i) qualsevol investigació destinada a millorar la producció de béns o la prestació de serveis</t>
        </r>
      </text>
    </comment>
    <comment ref="B17" authorId="1" shapeId="0" xr:uid="{00000000-0006-0000-0700-000004000000}">
      <text>
        <r>
          <rPr>
            <sz val="8"/>
            <color indexed="81"/>
            <rFont val="Tahoma"/>
            <family val="2"/>
          </rPr>
          <t>Import satisfet per la propietat o pel dret d'ús de programes informàtics, comprats o elaborats per l'empresa</t>
        </r>
      </text>
    </comment>
    <comment ref="B18" authorId="1" shapeId="0" xr:uid="{00000000-0006-0000-0700-000005000000}">
      <text>
        <r>
          <rPr>
            <sz val="8"/>
            <color indexed="81"/>
            <rFont val="Tahoma"/>
            <family val="2"/>
          </rPr>
          <t>Qualsevol altre immobilitzat material que no s'ha pogut incloure en les altres partides</t>
        </r>
      </text>
    </comment>
    <comment ref="B21" authorId="1" shapeId="0" xr:uid="{00000000-0006-0000-0700-000006000000}">
      <text>
        <r>
          <rPr>
            <sz val="8"/>
            <color indexed="81"/>
            <rFont val="Tahoma"/>
            <family val="2"/>
          </rPr>
          <t>Unitats complexes d'ús especialitzat en el procés productiu: edificacions, maquinària, material</t>
        </r>
      </text>
    </comment>
    <comment ref="B23" authorId="1" shapeId="0" xr:uid="{00000000-0006-0000-0700-000007000000}">
      <text>
        <r>
          <rPr>
            <sz val="8"/>
            <color indexed="81"/>
            <rFont val="Tahoma"/>
            <family val="2"/>
          </rPr>
          <t>Import satisfet per l'obtenció de màquinaria</t>
        </r>
      </text>
    </comment>
    <comment ref="B24" authorId="1" shapeId="0" xr:uid="{00000000-0006-0000-0700-000008000000}">
      <text>
        <r>
          <rPr>
            <sz val="8"/>
            <color indexed="81"/>
            <rFont val="Tahoma"/>
            <family val="2"/>
          </rPr>
          <t>Conjunt d'estris i de màquines necessàries per a un treball</t>
        </r>
      </text>
    </comment>
    <comment ref="B27" authorId="1" shapeId="0" xr:uid="{00000000-0006-0000-0700-000009000000}">
      <text>
        <r>
          <rPr>
            <sz val="8"/>
            <color indexed="81"/>
            <rFont val="Tahoma"/>
            <family val="2"/>
          </rPr>
          <t>Ordinadors i altres estris electrònics</t>
        </r>
      </text>
    </comment>
    <comment ref="B31" authorId="1" shapeId="0" xr:uid="{00000000-0006-0000-0700-00000A000000}">
      <text>
        <r>
          <rPr>
            <sz val="8"/>
            <color indexed="81"/>
            <rFont val="Tahoma"/>
            <family val="2"/>
          </rPr>
          <t>Efectiu entregat com a garantia de compliment d'una obligació, en un termini superior a un any (exemple: fiances en el lloguer d'un local)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irr</author>
    <author>Albert Ruiz Ramió</author>
    <author>Albert Ruiz Ramio</author>
  </authors>
  <commentList>
    <comment ref="B7" authorId="0" shapeId="0" xr:uid="{00000000-0006-0000-0800-000001000000}">
      <text>
        <r>
          <rPr>
            <sz val="8"/>
            <color indexed="81"/>
            <rFont val="Tahoma"/>
            <family val="2"/>
          </rPr>
          <t>Aportacions dineràries o no dineràries, fetes pels socis sense rebre cap contraprestació</t>
        </r>
      </text>
    </comment>
    <comment ref="B20" authorId="0" shapeId="0" xr:uid="{00000000-0006-0000-0800-000002000000}">
      <text>
        <r>
          <rPr>
            <sz val="8"/>
            <color indexed="81"/>
            <rFont val="Tahoma"/>
            <family val="2"/>
          </rPr>
          <t>Són els relatius a la formalització de l'empresa, notaria, registre mercantil, hisenda…</t>
        </r>
      </text>
    </comment>
    <comment ref="F25" authorId="0" shapeId="0" xr:uid="{00000000-0006-0000-0800-000003000000}">
      <text>
        <r>
          <rPr>
            <sz val="8"/>
            <color indexed="81"/>
            <rFont val="Tahoma"/>
            <family val="2"/>
          </rPr>
          <t>És la freqüencia amb que es paguen les quotes del préstec</t>
        </r>
      </text>
    </comment>
    <comment ref="G25" authorId="1" shapeId="0" xr:uid="{00000000-0006-0000-0800-000004000000}">
      <text>
        <r>
          <rPr>
            <b/>
            <sz val="9"/>
            <color indexed="81"/>
            <rFont val="Tahoma"/>
            <family val="2"/>
          </rPr>
          <t>Les cuotes i la carència han de tenir el mateix format que la periodicitat.</t>
        </r>
      </text>
    </comment>
    <comment ref="H25" authorId="1" shapeId="0" xr:uid="{00000000-0006-0000-0800-000005000000}">
      <text>
        <r>
          <rPr>
            <b/>
            <sz val="9"/>
            <color indexed="81"/>
            <rFont val="Tahoma"/>
            <family val="2"/>
          </rPr>
          <t>Període durant el qual el beneficiari pot disposar del capital objecte del préstec sense obligació de terminis d'amortització, abonament unicament d'interessos.</t>
        </r>
      </text>
    </comment>
    <comment ref="J25" authorId="0" shapeId="0" xr:uid="{00000000-0006-0000-0800-000006000000}">
      <text>
        <r>
          <rPr>
            <sz val="8"/>
            <color indexed="81"/>
            <rFont val="Tahoma"/>
            <family val="2"/>
          </rPr>
          <t>Data d'inici</t>
        </r>
      </text>
    </comment>
    <comment ref="K25" authorId="0" shapeId="0" xr:uid="{00000000-0006-0000-0800-000007000000}">
      <text>
        <r>
          <rPr>
            <sz val="8"/>
            <color indexed="81"/>
            <rFont val="Tahoma"/>
            <family val="2"/>
          </rPr>
          <t>Data de finalització</t>
        </r>
      </text>
    </comment>
    <comment ref="L25" authorId="0" shapeId="0" xr:uid="{00000000-0006-0000-0800-000008000000}">
      <text>
        <r>
          <rPr>
            <sz val="8"/>
            <color indexed="81"/>
            <rFont val="Tahoma"/>
            <family val="2"/>
          </rPr>
          <t>Les més freqüents a l'hora de sol·licitar un préstec poden ser: Comissió d'obertura: És un tant per cent sobre l'import total del préstec, amb un mínim d'una quantia determinada. Comissió de despeses d'estudi. Corretatge: Són les despes d'intervenció del corredor de comerç. Assegurances de la vida temporal d'amortització del préstec. No és exigit per a totes les entitats. Comissió de cancel·lació: És aplicada en els casos d'amortització anticipada del préstec</t>
        </r>
      </text>
    </comment>
    <comment ref="N25" authorId="0" shapeId="0" xr:uid="{00000000-0006-0000-0800-000009000000}">
      <text>
        <r>
          <rPr>
            <sz val="8"/>
            <color indexed="81"/>
            <rFont val="Tahoma"/>
            <family val="2"/>
          </rPr>
          <t>Tipus de préstec</t>
        </r>
      </text>
    </comment>
    <comment ref="C33" authorId="2" shapeId="0" xr:uid="{00000000-0006-0000-0800-00000A000000}">
      <text>
        <r>
          <rPr>
            <b/>
            <sz val="10"/>
            <color indexed="81"/>
            <rFont val="Tahoma"/>
            <family val="2"/>
          </rPr>
          <t>Introdueix el mateix import del Leasing a la fulla INVERSIONS considerant que la data de la inversió coincideixi amb la data d'inici del Leasing</t>
        </r>
      </text>
    </comment>
    <comment ref="H33" authorId="0" shapeId="0" xr:uid="{00000000-0006-0000-0800-00000B000000}">
      <text>
        <r>
          <rPr>
            <sz val="8"/>
            <color indexed="81"/>
            <rFont val="Tahoma"/>
            <family val="2"/>
          </rPr>
          <t>Es el valor final del bé també conegut com l'opció de compra</t>
        </r>
      </text>
    </comment>
    <comment ref="J33" authorId="0" shapeId="0" xr:uid="{00000000-0006-0000-0800-00000C000000}">
      <text>
        <r>
          <rPr>
            <sz val="8"/>
            <color indexed="81"/>
            <rFont val="Tahoma"/>
            <family val="2"/>
          </rPr>
          <t>Data d'inici</t>
        </r>
      </text>
    </comment>
    <comment ref="K33" authorId="0" shapeId="0" xr:uid="{00000000-0006-0000-0800-00000D000000}">
      <text>
        <r>
          <rPr>
            <sz val="8"/>
            <color indexed="81"/>
            <rFont val="Tahoma"/>
            <family val="2"/>
          </rPr>
          <t>Data de finalització</t>
        </r>
      </text>
    </comment>
    <comment ref="B38" authorId="0" shapeId="0" xr:uid="{00000000-0006-0000-0800-00000E000000}">
      <text>
        <r>
          <rPr>
            <sz val="8"/>
            <color indexed="81"/>
            <rFont val="Tahoma"/>
            <family val="2"/>
          </rPr>
          <t>CAPITALITZACIÓ PER INVERSIÓ. Es pot sol·licitar fins a un màxim del 60% de la prestació d'atur per tal de finançar la inversió inicial. En cas de les persones joves arriba al 100%</t>
        </r>
      </text>
    </comment>
    <comment ref="E39" authorId="1" shapeId="0" xr:uid="{00000000-0006-0000-0800-00000F000000}">
      <text>
        <r>
          <rPr>
            <sz val="9"/>
            <color indexed="81"/>
            <rFont val="Tahoma"/>
            <family val="2"/>
          </rPr>
          <t>Data en que es cobrarà la subvenció.</t>
        </r>
      </text>
    </comment>
    <comment ref="F39" authorId="1" shapeId="0" xr:uid="{00000000-0006-0000-0800-000010000000}">
      <text>
        <r>
          <rPr>
            <sz val="9"/>
            <color indexed="81"/>
            <rFont val="Tahoma"/>
            <family val="2"/>
          </rPr>
          <t>Vida útil element que fa referència la subvenció</t>
        </r>
      </text>
    </comment>
    <comment ref="B44" authorId="0" shapeId="0" xr:uid="{00000000-0006-0000-0800-000011000000}">
      <text>
        <r>
          <rPr>
            <sz val="8"/>
            <color indexed="81"/>
            <rFont val="Tahoma"/>
            <family val="2"/>
          </rPr>
          <t>CAPITALITZACIÓ PER QUOTES SEGURETAT SOCIAL</t>
        </r>
      </text>
    </comment>
    <comment ref="F45" authorId="1" shapeId="0" xr:uid="{00000000-0006-0000-0800-000012000000}">
      <text>
        <r>
          <rPr>
            <b/>
            <sz val="9"/>
            <color indexed="81"/>
            <rFont val="Tahoma"/>
            <family val="2"/>
          </rPr>
          <t>Mesos que cobraràs la capitalització de les Quotes de la SS.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Albert Ruiz Ramio</author>
    <author>irr</author>
    <author>Albert Ruiz Ramió</author>
  </authors>
  <commentList>
    <comment ref="B5" authorId="0" shapeId="0" xr:uid="{00000000-0006-0000-1200-000001000000}">
      <text>
        <r>
          <rPr>
            <b/>
            <sz val="11"/>
            <color theme="1"/>
            <rFont val="Calibri"/>
            <family val="2"/>
            <scheme val="minor"/>
          </rPr>
          <t>Per als servies exteriors la data d'adquisició i la data de pagament són les mateixes. En cas de diferències podeu prioritzar la data de pagament.</t>
        </r>
      </text>
    </comment>
    <comment ref="B9" authorId="1" shapeId="0" xr:uid="{00000000-0006-0000-1200-000002000000}">
      <text>
        <r>
          <rPr>
            <sz val="8"/>
            <color indexed="81"/>
            <rFont val="Tahoma"/>
            <family val="2"/>
          </rPr>
          <t>Contracte de lloguer d'un bé. Aquí s'ha d'inloure la quota de lloguer mensual</t>
        </r>
      </text>
    </comment>
    <comment ref="B11" authorId="1" shapeId="0" xr:uid="{00000000-0006-0000-1200-000003000000}">
      <text>
        <r>
          <rPr>
            <sz val="8"/>
            <color indexed="81"/>
            <rFont val="Tahoma"/>
            <family val="2"/>
          </rPr>
          <t>Import satisfet als professionals per els serveis prestats a l'empresa.</t>
        </r>
      </text>
    </comment>
    <comment ref="B18" authorId="0" shapeId="0" xr:uid="{00000000-0006-0000-1200-000004000000}">
      <text>
        <r>
          <rPr>
            <b/>
            <sz val="9"/>
            <color indexed="81"/>
            <rFont val="Tahoma"/>
            <family val="2"/>
          </rPr>
          <t>Aigua, Gas, Electricitat, Combustible, Telefon, Internet...</t>
        </r>
      </text>
    </comment>
    <comment ref="E85" authorId="1" shapeId="0" xr:uid="{00000000-0006-0000-1200-000005000000}">
      <text>
        <r>
          <rPr>
            <sz val="8"/>
            <color indexed="81"/>
            <rFont val="Tahoma"/>
            <family val="2"/>
          </rPr>
          <t>Règim de cotització a la seguretat social dels promotors. En cas de societats mercantils consulteu les taules d'enquadrament a la seguretat social</t>
        </r>
      </text>
    </comment>
    <comment ref="G85" authorId="0" shapeId="0" xr:uid="{00000000-0006-0000-1200-000006000000}">
      <text>
        <r>
          <rPr>
            <b/>
            <sz val="9"/>
            <color indexed="81"/>
            <rFont val="Tahoma"/>
            <family val="2"/>
          </rPr>
          <t>Salari brut Mensual (Salari Net+IRPF+SST)</t>
        </r>
      </text>
    </comment>
    <comment ref="H85" authorId="0" shapeId="0" xr:uid="{00000000-0006-0000-1200-000007000000}">
      <text>
        <r>
          <rPr>
            <b/>
            <sz val="9"/>
            <color indexed="81"/>
            <rFont val="Tahoma"/>
            <family val="2"/>
          </rPr>
          <t>Salari Net Mensual (Salari Brut - IRPF - SST)</t>
        </r>
      </text>
    </comment>
    <comment ref="I85" authorId="0" shapeId="0" xr:uid="{00000000-0006-0000-1200-000008000000}">
      <text>
        <r>
          <rPr>
            <sz val="9"/>
            <color indexed="81"/>
            <rFont val="Tahoma"/>
            <family val="2"/>
          </rPr>
          <t>IRPF</t>
        </r>
      </text>
    </comment>
    <comment ref="K85" authorId="0" shapeId="0" xr:uid="{00000000-0006-0000-1200-000009000000}">
      <text>
        <r>
          <rPr>
            <sz val="9"/>
            <color indexed="81"/>
            <rFont val="Tahoma"/>
            <family val="2"/>
          </rPr>
          <t>Base Mínima 884 €</t>
        </r>
      </text>
    </comment>
    <comment ref="M85" authorId="0" shapeId="0" xr:uid="{00000000-0006-0000-1200-00000A000000}">
      <text>
        <r>
          <rPr>
            <sz val="9"/>
            <color indexed="81"/>
            <rFont val="Tahoma"/>
            <family val="2"/>
          </rPr>
          <t>Seguretat Social a Càrrec de l'Empresa</t>
        </r>
      </text>
    </comment>
    <comment ref="O85" authorId="0" shapeId="0" xr:uid="{00000000-0006-0000-1200-00000B000000}">
      <text>
        <r>
          <rPr>
            <sz val="9"/>
            <color indexed="81"/>
            <rFont val="Tahoma"/>
            <family val="2"/>
          </rPr>
          <t>Seguretat Social a càrrec del Treballador</t>
        </r>
      </text>
    </comment>
    <comment ref="P85" authorId="0" shapeId="0" xr:uid="{00000000-0006-0000-1200-00000C000000}">
      <text>
        <r>
          <rPr>
            <sz val="9"/>
            <color indexed="81"/>
            <rFont val="Tahoma"/>
            <family val="2"/>
          </rPr>
          <t>Cost total per a l'empresa: Salari Brut + Seguretat Social a càrrec de l'empresa</t>
        </r>
      </text>
    </comment>
    <comment ref="X85" authorId="2" shapeId="0" xr:uid="{00000000-0006-0000-1200-00000D000000}">
      <text>
        <r>
          <rPr>
            <sz val="9"/>
            <color indexed="81"/>
            <rFont val="Tahoma"/>
            <family val="2"/>
          </rPr>
          <t>Salari brut Mensual (Salari Net+IRPF+SST)</t>
        </r>
      </text>
    </comment>
    <comment ref="B109" authorId="2" shapeId="0" xr:uid="{00000000-0006-0000-1200-00000E000000}">
      <text>
        <r>
          <rPr>
            <sz val="9"/>
            <color indexed="81"/>
            <rFont val="Tahoma"/>
            <family val="2"/>
          </rPr>
          <t>Càlcul orientatiu per saber el % d'IRPF</t>
        </r>
      </text>
    </comment>
    <comment ref="B111" authorId="2" shapeId="0" xr:uid="{00000000-0006-0000-1200-00000F000000}">
      <text>
        <r>
          <rPr>
            <sz val="9"/>
            <color indexed="81"/>
            <rFont val="Tahoma"/>
            <family val="2"/>
          </rPr>
          <t>Salari brut Mensual (Salari Net+IRPF+SST)</t>
        </r>
      </text>
    </comment>
    <comment ref="B117" authorId="1" shapeId="0" xr:uid="{00000000-0006-0000-1200-000010000000}">
      <text>
        <r>
          <rPr>
            <sz val="8"/>
            <color indexed="81"/>
            <rFont val="Tahoma"/>
            <family val="2"/>
          </rPr>
          <t>En cas de tenir despeses susceptibles de ser R+D+i, heu d'introduir els imports de les despeses en la següent taula</t>
        </r>
      </text>
    </comment>
    <comment ref="B160" authorId="1" shapeId="0" xr:uid="{00000000-0006-0000-1200-000011000000}">
      <text>
        <r>
          <rPr>
            <sz val="8"/>
            <color indexed="81"/>
            <rFont val="Tahoma"/>
            <family val="2"/>
          </rPr>
          <t>En aquest apartat es on podeu activar la vostra despresa de R+D+i del vostre projecte. Indiqueu l'import que "activeu" i la data.</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Albert Ruiz Ramió</author>
  </authors>
  <commentList>
    <comment ref="B15" authorId="0" shapeId="0" xr:uid="{00000000-0006-0000-1300-000001000000}">
      <text>
        <r>
          <rPr>
            <b/>
            <sz val="9"/>
            <color indexed="81"/>
            <rFont val="Tahoma"/>
            <family val="2"/>
          </rPr>
          <t>Aigua, Gas, Electricitat, Combustible, Telefon, Internet...</t>
        </r>
      </text>
    </comment>
    <comment ref="D28" authorId="0" shapeId="0" xr:uid="{00000000-0006-0000-1300-000002000000}">
      <text>
        <r>
          <rPr>
            <b/>
            <sz val="9"/>
            <color indexed="81"/>
            <rFont val="Tahoma"/>
            <family val="2"/>
          </rPr>
          <t>Es paga IRPF al gener, abril, juliol i octubre i correspont als 3 mesos anteriors</t>
        </r>
        <r>
          <rPr>
            <sz val="9"/>
            <color indexed="81"/>
            <rFont val="Tahoma"/>
            <family val="2"/>
          </rPr>
          <t xml:space="preserve">
</t>
        </r>
      </text>
    </comment>
    <comment ref="D31" authorId="0" shapeId="0" xr:uid="{00000000-0006-0000-1300-000003000000}">
      <text>
        <r>
          <rPr>
            <b/>
            <sz val="9"/>
            <color indexed="81"/>
            <rFont val="Tahoma"/>
            <family val="2"/>
          </rPr>
          <t>Es paga IRPF al gener, abril, juliol i octubre i correspont als 3 mesos anteriors</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Albert Ruiz Ramio</author>
    <author>Albert Ruiz Ramió</author>
    <author>irr</author>
  </authors>
  <commentList>
    <comment ref="B6" authorId="0" shapeId="0" xr:uid="{00000000-0006-0000-1700-000001000000}">
      <text>
        <r>
          <rPr>
            <b/>
            <sz val="9"/>
            <color indexed="81"/>
            <rFont val="Tahoma"/>
            <family val="2"/>
          </rPr>
          <t xml:space="preserve">Compres automàtiques:  Edites les unitats venudes i el pla financer et reposa l'estoc , comprant la mateixa quantitat venuda aquell mes. Compres Manuals: Has d'introduir les unitats venudes mensuals i també les compres d'estoc. Permet flexibilitat total alhora de temporalitzar vendes i compres </t>
        </r>
      </text>
    </comment>
    <comment ref="C6" authorId="1" shapeId="0" xr:uid="{00000000-0006-0000-1700-000002000000}">
      <text>
        <r>
          <rPr>
            <b/>
            <sz val="9"/>
            <color indexed="81"/>
            <rFont val="Tahoma"/>
            <family val="2"/>
          </rPr>
          <t>Introduexi el número de productes i serveis que ofereixes.</t>
        </r>
      </text>
    </comment>
    <comment ref="Y6" authorId="2" shapeId="0" xr:uid="{00000000-0006-0000-1700-000003000000}">
      <text>
        <r>
          <rPr>
            <sz val="8"/>
            <color indexed="81"/>
            <rFont val="Tahoma"/>
            <family val="2"/>
          </rPr>
          <t>Introdueix el % de descompte del producte en el mes que realitzes la promoció</t>
        </r>
      </text>
    </comment>
    <comment ref="B9" authorId="1" shapeId="0" xr:uid="{00000000-0006-0000-1700-000004000000}">
      <text>
        <r>
          <rPr>
            <sz val="9"/>
            <color indexed="81"/>
            <rFont val="Tahoma"/>
            <family val="2"/>
          </rPr>
          <t>Anomena el producte o servei</t>
        </r>
      </text>
    </comment>
    <comment ref="C9" authorId="1" shapeId="0" xr:uid="{00000000-0006-0000-1700-000005000000}">
      <text>
        <r>
          <rPr>
            <sz val="9"/>
            <color indexed="81"/>
            <rFont val="Tahoma"/>
            <family val="2"/>
          </rPr>
          <t>Escull si es tracta d'un producte o servei. Els productes tenen impacte en existències, els servies no.</t>
        </r>
      </text>
    </comment>
    <comment ref="D9" authorId="1" shapeId="0" xr:uid="{00000000-0006-0000-1700-000006000000}">
      <text>
        <r>
          <rPr>
            <sz val="9"/>
            <color indexed="81"/>
            <rFont val="Tahoma"/>
            <family val="2"/>
          </rPr>
          <t>Introduir la quantitat en unitats de estoc que heu comprat</t>
        </r>
      </text>
    </comment>
    <comment ref="E9" authorId="1" shapeId="0" xr:uid="{00000000-0006-0000-1700-000007000000}">
      <text>
        <r>
          <rPr>
            <sz val="9"/>
            <color indexed="81"/>
            <rFont val="Tahoma"/>
            <family val="2"/>
          </rPr>
          <t>Preu de compra sense IVA</t>
        </r>
      </text>
    </comment>
    <comment ref="F9" authorId="1" shapeId="0" xr:uid="{00000000-0006-0000-1700-000008000000}">
      <text>
        <r>
          <rPr>
            <sz val="9"/>
            <color indexed="81"/>
            <rFont val="Tahoma"/>
            <family val="2"/>
          </rPr>
          <t>Preu de venda sense IVA</t>
        </r>
      </text>
    </comment>
    <comment ref="G9" authorId="1" shapeId="0" xr:uid="{00000000-0006-0000-1700-000009000000}">
      <text>
        <r>
          <rPr>
            <sz val="9"/>
            <color indexed="81"/>
            <rFont val="Tahoma"/>
            <family val="2"/>
          </rPr>
          <t>Índex de Preu al Consum: Increment Anual del preu de compra i venda (%).</t>
        </r>
      </text>
    </comment>
    <comment ref="H9" authorId="1" shapeId="0" xr:uid="{00000000-0006-0000-1700-00000A000000}">
      <text>
        <r>
          <rPr>
            <sz val="9"/>
            <color indexed="81"/>
            <rFont val="Tahoma"/>
            <family val="2"/>
          </rPr>
          <t>Per calcular el marge s'utilitza la fórmula: (PV-PC)/PV.</t>
        </r>
      </text>
    </comment>
    <comment ref="I9" authorId="1" shapeId="0" xr:uid="{00000000-0006-0000-1700-00000B000000}">
      <text>
        <r>
          <rPr>
            <sz val="9"/>
            <color indexed="81"/>
            <rFont val="Tahoma"/>
            <family val="2"/>
          </rPr>
          <t>Escull el tipus d'IVA aplicable al producte o servei. (Recarrec Equivalencia 0%)</t>
        </r>
      </text>
    </comment>
    <comment ref="J9" authorId="1" shapeId="0" xr:uid="{00000000-0006-0000-1700-00000C000000}">
      <text>
        <r>
          <rPr>
            <sz val="9"/>
            <color indexed="81"/>
            <rFont val="Tahoma"/>
            <family val="2"/>
          </rPr>
          <t>Escull a quin termini pagaràs les compres (no serveis).</t>
        </r>
      </text>
    </comment>
    <comment ref="K9" authorId="1" shapeId="0" xr:uid="{00000000-0006-0000-1700-00000D000000}">
      <text>
        <r>
          <rPr>
            <sz val="9"/>
            <color indexed="81"/>
            <rFont val="Tahoma"/>
            <family val="2"/>
          </rPr>
          <t>Escull a quin termini pagaràs les compres (no serveis).</t>
        </r>
      </text>
    </comment>
    <comment ref="L9" authorId="1" shapeId="0" xr:uid="{00000000-0006-0000-1700-00000E000000}">
      <text>
        <r>
          <rPr>
            <sz val="9"/>
            <color indexed="81"/>
            <rFont val="Tahoma"/>
            <family val="2"/>
          </rPr>
          <t>Escull a quin termini cobraràs els productes o serveis.</t>
        </r>
      </text>
    </comment>
    <comment ref="N9" authorId="1" shapeId="0" xr:uid="{00000000-0006-0000-1700-00000F000000}">
      <text>
        <r>
          <rPr>
            <sz val="9"/>
            <color indexed="81"/>
            <rFont val="Tahoma"/>
            <family val="2"/>
          </rPr>
          <t>Porcentatge de les vendes que tenen comissió. (Si totes les teves vendes son amb TPV-&gt; 100%).</t>
        </r>
      </text>
    </comment>
    <comment ref="O9" authorId="1" shapeId="0" xr:uid="{00000000-0006-0000-1700-000010000000}">
      <text>
        <r>
          <rPr>
            <sz val="9"/>
            <color indexed="81"/>
            <rFont val="Tahoma"/>
            <family val="2"/>
          </rPr>
          <t>Comissió</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Albert Ruiz Ramio</author>
    <author>Albert Ruiz Ramió</author>
  </authors>
  <commentList>
    <comment ref="B9" authorId="0" shapeId="0" xr:uid="{00000000-0006-0000-1B00-000001000000}">
      <text>
        <r>
          <rPr>
            <b/>
            <sz val="9"/>
            <color indexed="81"/>
            <rFont val="Tahoma"/>
            <family val="2"/>
          </rPr>
          <t xml:space="preserve">No inclou investigació + desenvolupament
</t>
        </r>
        <r>
          <rPr>
            <sz val="9"/>
            <color indexed="81"/>
            <rFont val="Tahoma"/>
            <family val="2"/>
          </rPr>
          <t xml:space="preserve">
</t>
        </r>
      </text>
    </comment>
    <comment ref="C43" authorId="1" shapeId="0" xr:uid="{00000000-0006-0000-1B00-000002000000}">
      <text>
        <r>
          <rPr>
            <b/>
            <sz val="9"/>
            <color indexed="81"/>
            <rFont val="Tahoma"/>
            <family val="2"/>
          </rPr>
          <t>Es paga IVA al gener, abril, juliol i octubre i correspont als 3 mesos anteriors</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Albert Ruiz Ramió</author>
  </authors>
  <commentList>
    <comment ref="B59" authorId="0" shapeId="0" xr:uid="{00000000-0006-0000-1C00-000001000000}">
      <text>
        <r>
          <rPr>
            <b/>
            <sz val="9"/>
            <color indexed="81"/>
            <rFont val="Tahoma"/>
            <family val="2"/>
          </rPr>
          <t xml:space="preserve">Llei de Societats de Capital (BOE 3/07/10): 
Article 363. Causes de dissolució. 
1. La societat de capital s'ha de dissoldre: 
d) Per pèrdues que deixin reduït el patrimoni net a una quantitat inferior a la meitat del capital social, tret que aquest s'augmenti o es redueixi en la mesura suficient, i sempre que no sigui procedent sol · licitar la declaració de concurs.
</t>
        </r>
        <r>
          <rPr>
            <b/>
            <sz val="9"/>
            <color indexed="60"/>
            <rFont val="Tahoma"/>
            <family val="2"/>
          </rPr>
          <t>Ley de Sociedades de Capital (BOE 3/07/10):
Artículo 363. Causas de disolución.
1. La sociedad de capital deberá disolverse:
d) Por pérdidas que dejen reducido el patrimonio neto a una cantidad inferior a la mitad del capital social, a no ser que éste se aumente o se reduzca en la medida suficiente, y siempre que no sea procedente solicitar la declaración de concurso.</t>
        </r>
        <r>
          <rPr>
            <b/>
            <sz val="9"/>
            <color indexed="81"/>
            <rFont val="Tahoma"/>
            <family val="2"/>
          </rPr>
          <t xml:space="preserve">
</t>
        </r>
        <r>
          <rPr>
            <sz val="9"/>
            <color indexed="81"/>
            <rFont val="Tahoma"/>
            <family val="2"/>
          </rPr>
          <t xml:space="preserve">
</t>
        </r>
      </text>
    </comment>
    <comment ref="B68" authorId="0" shapeId="0" xr:uid="{00000000-0006-0000-1C00-000002000000}">
      <text>
        <r>
          <rPr>
            <b/>
            <sz val="9"/>
            <color indexed="81"/>
            <rFont val="Tahoma"/>
            <family val="2"/>
          </rPr>
          <t xml:space="preserve">Llei de Societats de Capital (BOE 3/07/10): 
Article 327. Caràcter obligatori de la reducció. (anteriorment art. 163 LSA) 
En la societat anònima, la reducció del capital té caràcter obligatori quan les pèrdues hagin disminuït el seu patrimoni net per sota de les dues terceres parts de la xifra del capital i hagués transcorregut un exercici social sense haver-se recuperat el patrimoni net.
</t>
        </r>
        <r>
          <rPr>
            <b/>
            <sz val="9"/>
            <color indexed="60"/>
            <rFont val="Tahoma"/>
            <family val="2"/>
          </rPr>
          <t xml:space="preserve">Ley de Sociedades de Capital (BOE 3/07/10):
Artículo 327. Carácter obligatorio de la reducción.  (anteriormente art. 163 LSA)
En la sociedad anónima, la reducción del capital tendrá carácter obligatorio cuando las pérdidas hayan disminuido su patrimonio neto por debajo de las dos terceras partes de la cifra del capital y hubiere transcurrido un ejercicio social sin haberse recuperado el patrimonio neto.
</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Albert Ruiz Ramió</author>
    <author>Albert Ruiz Ramio</author>
  </authors>
  <commentList>
    <comment ref="B27" authorId="0" shapeId="0" xr:uid="{00000000-0006-0000-2000-000001000000}">
      <text>
        <r>
          <rPr>
            <b/>
            <sz val="9"/>
            <color indexed="81"/>
            <rFont val="Tahoma"/>
            <family val="2"/>
          </rPr>
          <t>Dones d'alta l'actiu i es genera un deute. No entra caixa, per això la formalització del leasing la considerem com menys sortida de capital.</t>
        </r>
        <r>
          <rPr>
            <sz val="9"/>
            <color indexed="81"/>
            <rFont val="Tahoma"/>
            <family val="2"/>
          </rPr>
          <t xml:space="preserve">
</t>
        </r>
      </text>
    </comment>
    <comment ref="C55" authorId="1" shapeId="0" xr:uid="{00000000-0006-0000-2000-000002000000}">
      <text>
        <r>
          <rPr>
            <b/>
            <sz val="9"/>
            <color indexed="81"/>
            <rFont val="Tahoma"/>
            <family val="2"/>
          </rPr>
          <t>El total d'ajustaments sempre ha de ser = 0</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Albert Ruiz Ramió</author>
    <author/>
  </authors>
  <commentList>
    <comment ref="I24" authorId="0" shapeId="0" xr:uid="{00000000-0006-0000-2300-000001000000}">
      <text>
        <r>
          <rPr>
            <b/>
            <sz val="9"/>
            <color indexed="81"/>
            <rFont val="Tahoma"/>
            <family val="2"/>
          </rPr>
          <t>El VAN (Valor Actual Net) és el valor actualitzat de tots els cobraments menys els pagaments. En definitiva, quantifica el benefici absolut en unitats monetàries, que produirà una inversió
La inversió serà aconsellable si el valor és positiu i desaconsellable si el valor és  negatiu. Si el resultat és 0 serà indiferent.</t>
        </r>
        <r>
          <rPr>
            <sz val="9"/>
            <color indexed="81"/>
            <rFont val="Tahoma"/>
            <family val="2"/>
          </rPr>
          <t xml:space="preserve">
</t>
        </r>
      </text>
    </comment>
    <comment ref="I49" authorId="0" shapeId="0" xr:uid="{00000000-0006-0000-2300-000002000000}">
      <text>
        <r>
          <rPr>
            <b/>
            <sz val="9"/>
            <color indexed="81"/>
            <rFont val="Tahoma"/>
            <family val="2"/>
          </rPr>
          <t xml:space="preserve">És el termini que es triga a recuperar l'import invertit. 
Quant menor sigui el termini, millor.
</t>
        </r>
        <r>
          <rPr>
            <b/>
            <sz val="9"/>
            <color indexed="60"/>
            <rFont val="Tahoma"/>
            <family val="2"/>
          </rPr>
          <t>Es el plazo que se tarda en recuperar el importe invertido. 
Cuanto menor sea el plazo, mejor.</t>
        </r>
      </text>
    </comment>
    <comment ref="C57" authorId="1" shapeId="0" xr:uid="{00000000-0006-0000-2300-000003000000}">
      <text>
        <r>
          <rPr>
            <sz val="8"/>
            <color indexed="8"/>
            <rFont val="Times New Roman"/>
            <family val="1"/>
          </rPr>
          <t xml:space="preserve">L'anàlisi es pot fer per a qualsevol dels anys; només cal posar l'any a la casella del costat. Per defecte s'ha posat l'any 1.
</t>
        </r>
      </text>
    </comment>
  </commentList>
</comments>
</file>

<file path=xl/sharedStrings.xml><?xml version="1.0" encoding="utf-8"?>
<sst xmlns="http://schemas.openxmlformats.org/spreadsheetml/2006/main" count="2650" uniqueCount="1502">
  <si>
    <t>Email:</t>
  </si>
  <si>
    <t>Drets de traspàs</t>
  </si>
  <si>
    <t>Aplicacions informàtiques</t>
  </si>
  <si>
    <t>Terrenys</t>
  </si>
  <si>
    <t>Construccions</t>
  </si>
  <si>
    <t>Maquinària</t>
  </si>
  <si>
    <t>Altres instal·lacions</t>
  </si>
  <si>
    <t>Mobiliari</t>
  </si>
  <si>
    <t>Equips processos informació</t>
  </si>
  <si>
    <t>Elements de transport</t>
  </si>
  <si>
    <t>Altre immobilitzat material</t>
  </si>
  <si>
    <t>Fiances a llarg termini</t>
  </si>
  <si>
    <t>Dipòsits a llarg termini</t>
  </si>
  <si>
    <t>TOTAL</t>
  </si>
  <si>
    <t>Patents, llicències i marques</t>
  </si>
  <si>
    <t>INVERSIONS</t>
  </si>
  <si>
    <t>Fiances i Dipòsits a ll/t</t>
  </si>
  <si>
    <t>Total</t>
  </si>
  <si>
    <t>FINANÇAMENT</t>
  </si>
  <si>
    <t>Recursos Propis</t>
  </si>
  <si>
    <t>Capital Social</t>
  </si>
  <si>
    <t>Capitalització</t>
  </si>
  <si>
    <t>Subvencions</t>
  </si>
  <si>
    <t>Inversions</t>
  </si>
  <si>
    <t>Inici BTA</t>
  </si>
  <si>
    <t>Total BTA</t>
  </si>
  <si>
    <t xml:space="preserve"> </t>
  </si>
  <si>
    <t>Cost Adquisició Total</t>
  </si>
  <si>
    <t>Cost Amortitzable</t>
  </si>
  <si>
    <t>Amortització</t>
  </si>
  <si>
    <t>Valor Net Contable</t>
  </si>
  <si>
    <t>Preu</t>
  </si>
  <si>
    <t>Tipus IVA</t>
  </si>
  <si>
    <t>UNITATS</t>
  </si>
  <si>
    <t>1er EXERCICI</t>
  </si>
  <si>
    <t>2n EXERCICI</t>
  </si>
  <si>
    <t>3er EXERCICI</t>
  </si>
  <si>
    <t>4rt EXERCICI</t>
  </si>
  <si>
    <t>Concepte</t>
  </si>
  <si>
    <t>Anys</t>
  </si>
  <si>
    <t>Lloguers</t>
  </si>
  <si>
    <t>Reparacions</t>
  </si>
  <si>
    <t>Serveis professionals independents</t>
  </si>
  <si>
    <t>Transports</t>
  </si>
  <si>
    <t>Primes d'assegurança</t>
  </si>
  <si>
    <t>Subministraments</t>
  </si>
  <si>
    <t>Serveis Bancaris</t>
  </si>
  <si>
    <t>Publicitat i propaganda</t>
  </si>
  <si>
    <t>Altres Serveis</t>
  </si>
  <si>
    <t>TOTAL SERVEIS EXTERIORS</t>
  </si>
  <si>
    <t>IVA</t>
  </si>
  <si>
    <t>% Amort.</t>
  </si>
  <si>
    <t>Tipus 1</t>
  </si>
  <si>
    <t>Tipus 2</t>
  </si>
  <si>
    <t>Tipus 3</t>
  </si>
  <si>
    <t>Tipus 4</t>
  </si>
  <si>
    <t>Tipus IS</t>
  </si>
  <si>
    <t>Exercici 1</t>
  </si>
  <si>
    <t>Exercici 2</t>
  </si>
  <si>
    <t>Exercici 3</t>
  </si>
  <si>
    <t>Exercici 4</t>
  </si>
  <si>
    <t>Exercici 5</t>
  </si>
  <si>
    <t>%</t>
  </si>
  <si>
    <t>ACTIU</t>
  </si>
  <si>
    <t>A) ACTIU NO CORRENT</t>
  </si>
  <si>
    <t>B) ACTIU CORRENT</t>
  </si>
  <si>
    <t>TOTAL ACTIU (A+B)</t>
  </si>
  <si>
    <t>PATRIMONI NET I PASSIU</t>
  </si>
  <si>
    <t>A) PATRIMONI NET</t>
  </si>
  <si>
    <t>A-2) Subvencions, donacions i llegats rebuts</t>
  </si>
  <si>
    <t xml:space="preserve"> A-1) Fons propis</t>
  </si>
  <si>
    <t xml:space="preserve"> B) PASSIU NO CORRENT</t>
  </si>
  <si>
    <t>C) PASSIU CORRENT</t>
  </si>
  <si>
    <t xml:space="preserve">TOTAL DE PATRIMONI NET I PASSIU </t>
  </si>
  <si>
    <t xml:space="preserve">C) RESULTAT ABANS D'IMPOSTOS (A+B) </t>
  </si>
  <si>
    <t>D) RESULTAT DE L'EXERCICI</t>
  </si>
  <si>
    <t>Altre immobilitzat intangible</t>
  </si>
  <si>
    <t>PRODUCTES / SERVEIS</t>
  </si>
  <si>
    <t>MARGE</t>
  </si>
  <si>
    <t>UNITATS C</t>
  </si>
  <si>
    <t>UNITATS V</t>
  </si>
  <si>
    <t>Utillatge</t>
  </si>
  <si>
    <t>Instalacions Tècniques</t>
  </si>
  <si>
    <t>Investigació i desenvolupament</t>
  </si>
  <si>
    <t>Data BTA</t>
  </si>
  <si>
    <t>Coop</t>
  </si>
  <si>
    <t>General</t>
  </si>
  <si>
    <t>5è EXERCICI</t>
  </si>
  <si>
    <t>Capital</t>
  </si>
  <si>
    <t>Vendes</t>
  </si>
  <si>
    <t>Pèrdues i Guanys</t>
  </si>
  <si>
    <t>SERVEIS EXTERIORS</t>
  </si>
  <si>
    <t>RECURSOS HUMANS</t>
  </si>
  <si>
    <t>IRPF</t>
  </si>
  <si>
    <t>Eventual</t>
  </si>
  <si>
    <t>Fi</t>
  </si>
  <si>
    <t>STOCK</t>
  </si>
  <si>
    <t>STOCK VALORAT</t>
  </si>
  <si>
    <t>PRINCIPAL</t>
  </si>
  <si>
    <t>INICI</t>
  </si>
  <si>
    <t>PERIODICITAT</t>
  </si>
  <si>
    <t>DESPESES</t>
  </si>
  <si>
    <t>PRÉSTEC</t>
  </si>
  <si>
    <t>INTERÈS</t>
  </si>
  <si>
    <t>Mensual</t>
  </si>
  <si>
    <t>FINAL</t>
  </si>
  <si>
    <t>Configuració Tècnics Barcelona Activa</t>
  </si>
  <si>
    <t>AnysPla</t>
  </si>
  <si>
    <t>DataInici</t>
  </si>
  <si>
    <t>Prima Emissió</t>
  </si>
  <si>
    <t>Ut</t>
  </si>
  <si>
    <t>Saldo al inicio</t>
  </si>
  <si>
    <t>Saldo al final</t>
  </si>
  <si>
    <t>Amortizacion</t>
  </si>
  <si>
    <t>Interes</t>
  </si>
  <si>
    <t>Cuota</t>
  </si>
  <si>
    <t>CUOTA</t>
  </si>
  <si>
    <t>CUOTES</t>
  </si>
  <si>
    <t>CARENCIA</t>
  </si>
  <si>
    <t>Trimestral</t>
  </si>
  <si>
    <t>Anual</t>
  </si>
  <si>
    <t>Ut Int</t>
  </si>
  <si>
    <t>Ut Amort</t>
  </si>
  <si>
    <t>Carencia</t>
  </si>
  <si>
    <t>6 mesos</t>
  </si>
  <si>
    <t>12 mesos</t>
  </si>
  <si>
    <t>18 mesos</t>
  </si>
  <si>
    <t>24 mesos</t>
  </si>
  <si>
    <t>36 mesos</t>
  </si>
  <si>
    <t>Cobraments</t>
  </si>
  <si>
    <t>Pagaments</t>
  </si>
  <si>
    <t>Comptat</t>
  </si>
  <si>
    <t>30 dies</t>
  </si>
  <si>
    <t>60 dies</t>
  </si>
  <si>
    <t>90 dies</t>
  </si>
  <si>
    <t>120 dies</t>
  </si>
  <si>
    <t>Periodicitat</t>
  </si>
  <si>
    <t>Aportacions</t>
  </si>
  <si>
    <t>Aportacions de Socis</t>
  </si>
  <si>
    <t>Periodo</t>
  </si>
  <si>
    <t>LEASINGS</t>
  </si>
  <si>
    <t>PRÉSTECS</t>
  </si>
  <si>
    <t>Nom Producte/Servei 1</t>
  </si>
  <si>
    <t>Nom Producte/Servei 2</t>
  </si>
  <si>
    <t>Nom Producte/Servei 3</t>
  </si>
  <si>
    <t>Nom Producte/Servei 4</t>
  </si>
  <si>
    <t>Nom Producte/Servei 5</t>
  </si>
  <si>
    <t>Nom Producte/Servei 6</t>
  </si>
  <si>
    <t>Nom Producte/Servei 7</t>
  </si>
  <si>
    <t>Nom Producte/Servei 8</t>
  </si>
  <si>
    <t>Nom Producte/Servei 9</t>
  </si>
  <si>
    <t>Nom Producte/Servei 10</t>
  </si>
  <si>
    <t>Nom Producte/Servei 11</t>
  </si>
  <si>
    <t>Nom Producte/Servei 12</t>
  </si>
  <si>
    <t>Nom Producte/Servei 13</t>
  </si>
  <si>
    <t>Nom Producte/Servei 14</t>
  </si>
  <si>
    <t>Nom Producte/Servei 15</t>
  </si>
  <si>
    <t>Leasing A</t>
  </si>
  <si>
    <t>Leasing B</t>
  </si>
  <si>
    <t>Leasing C</t>
  </si>
  <si>
    <t>VR</t>
  </si>
  <si>
    <t>Socis</t>
  </si>
  <si>
    <t>IRPF (EI, SCP)</t>
  </si>
  <si>
    <t>IS (SL,SA,Coop)</t>
  </si>
  <si>
    <t>Estimació Directa</t>
  </si>
  <si>
    <t>Estimació Objectiva</t>
  </si>
  <si>
    <t>Règim General</t>
  </si>
  <si>
    <t>Recàrrec Equivalencia</t>
  </si>
  <si>
    <t>Moduls IVA</t>
  </si>
  <si>
    <t>Producte</t>
  </si>
  <si>
    <t>Servei</t>
  </si>
  <si>
    <t>Rentings</t>
  </si>
  <si>
    <t>RÈGIM</t>
  </si>
  <si>
    <t>BASE SS</t>
  </si>
  <si>
    <t>SSE</t>
  </si>
  <si>
    <t>SST</t>
  </si>
  <si>
    <t>Nº</t>
  </si>
  <si>
    <t>IVA General</t>
  </si>
  <si>
    <t>Amortización</t>
  </si>
  <si>
    <t>Pendent</t>
  </si>
  <si>
    <t>Llarg termini</t>
  </si>
  <si>
    <t>Curt Termini</t>
  </si>
  <si>
    <t>Interès</t>
  </si>
  <si>
    <t>Préstec A</t>
  </si>
  <si>
    <t>Préstec B</t>
  </si>
  <si>
    <t>Préstec C</t>
  </si>
  <si>
    <t>Préstec D</t>
  </si>
  <si>
    <t>Préstec E</t>
  </si>
  <si>
    <t>TRESORERIA</t>
  </si>
  <si>
    <t>ENTRADES DE CAPITAL</t>
  </si>
  <si>
    <t>Finançament</t>
  </si>
  <si>
    <t>SORTIDES DE CAPITAL</t>
  </si>
  <si>
    <t>SALDO FINAL</t>
  </si>
  <si>
    <t>Inversions inmaterials</t>
  </si>
  <si>
    <t>Inversions materials</t>
  </si>
  <si>
    <t>Fiances a llarg Termini</t>
  </si>
  <si>
    <t>Serveis exteriors</t>
  </si>
  <si>
    <t>Suma Prestecs</t>
  </si>
  <si>
    <t>Check</t>
  </si>
  <si>
    <t>IPC</t>
  </si>
  <si>
    <t>PV</t>
  </si>
  <si>
    <t>PC</t>
  </si>
  <si>
    <t>Suma Leasings</t>
  </si>
  <si>
    <t>Fixe</t>
  </si>
  <si>
    <t>Tipus Cotització SS</t>
  </si>
  <si>
    <t>Comuns</t>
  </si>
  <si>
    <t>Uni.</t>
  </si>
  <si>
    <t>Amortització Acumulada</t>
  </si>
  <si>
    <t>Préstecs</t>
  </si>
  <si>
    <t>Serveis professionals</t>
  </si>
  <si>
    <t>Despeses de personal</t>
  </si>
  <si>
    <t>IVA(%)</t>
  </si>
  <si>
    <t>Compres</t>
  </si>
  <si>
    <t>Compra</t>
  </si>
  <si>
    <t>Pagament</t>
  </si>
  <si>
    <t>IVA (%)</t>
  </si>
  <si>
    <t>IVA a cobrar</t>
  </si>
  <si>
    <t>IVA a pagar</t>
  </si>
  <si>
    <t>SS</t>
  </si>
  <si>
    <t xml:space="preserve">Immobilitzat intangible </t>
  </si>
  <si>
    <t xml:space="preserve">Immobilitzat material </t>
  </si>
  <si>
    <t xml:space="preserve">Existències </t>
  </si>
  <si>
    <t>Deutors comercials i altres comptes a cobrar</t>
  </si>
  <si>
    <t>Efectiu i altres actius líquids equivalents</t>
  </si>
  <si>
    <t>Prima d'emissió</t>
  </si>
  <si>
    <t xml:space="preserve">Altres aportacions de socis </t>
  </si>
  <si>
    <t xml:space="preserve">Resultat de l'exercici </t>
  </si>
  <si>
    <t>Deutes a llarg termini</t>
  </si>
  <si>
    <t>Provisions a curt termini</t>
  </si>
  <si>
    <t>Deutes a curt termini</t>
  </si>
  <si>
    <t>Creditors comercials i altres comptes a pagar</t>
  </si>
  <si>
    <t>Leasing</t>
  </si>
  <si>
    <t>Despeses financeres</t>
  </si>
  <si>
    <t>Variació d’existències</t>
  </si>
  <si>
    <t>Aprovisionaments</t>
  </si>
  <si>
    <t>Altres despeses d’explotació</t>
  </si>
  <si>
    <t>Amortització de l’immobilitzat</t>
  </si>
  <si>
    <t>Imputació de subvencions d’immobilitzat no financer i altres</t>
  </si>
  <si>
    <t>DESCOMPTES</t>
  </si>
  <si>
    <t>TIPUS</t>
  </si>
  <si>
    <t>IMPORT</t>
  </si>
  <si>
    <t>Diposits a llarg termini</t>
  </si>
  <si>
    <t>Net</t>
  </si>
  <si>
    <t>Cuota Neta</t>
  </si>
  <si>
    <t>Cuota Bruta</t>
  </si>
  <si>
    <t>Total Treballadors</t>
  </si>
  <si>
    <t>TOTAL DESPESES PERSONAL</t>
  </si>
  <si>
    <t>Salari Net</t>
  </si>
  <si>
    <t>Salari Brut</t>
  </si>
  <si>
    <t>Salari NET</t>
  </si>
  <si>
    <t>Pagament IRPF</t>
  </si>
  <si>
    <t>Saldo proveïdors</t>
  </si>
  <si>
    <t>Saldo clients</t>
  </si>
  <si>
    <t>Cobrament</t>
  </si>
  <si>
    <t xml:space="preserve">Despeses financeres </t>
  </si>
  <si>
    <t>B) RESULTAT FINANCER</t>
  </si>
  <si>
    <t>A) RESULTAT D’EXPLOTACIÓ</t>
  </si>
  <si>
    <t>Clients</t>
  </si>
  <si>
    <t>Proveïdors</t>
  </si>
  <si>
    <t>Impost de societats</t>
  </si>
  <si>
    <t>Venta</t>
  </si>
  <si>
    <t>Saldo IVA a cobrar</t>
  </si>
  <si>
    <t>Saldo IVA a pagar</t>
  </si>
  <si>
    <t>Iva a cobrar</t>
  </si>
  <si>
    <t>Leasings</t>
  </si>
  <si>
    <t>Gen</t>
  </si>
  <si>
    <t>R. Eq.</t>
  </si>
  <si>
    <t>Cooperatives</t>
  </si>
  <si>
    <t>Estimació Directe</t>
  </si>
  <si>
    <t>Estimació objectiva</t>
  </si>
  <si>
    <t>Tributs</t>
  </si>
  <si>
    <t>Tipus (%)</t>
  </si>
  <si>
    <t>Societats</t>
  </si>
  <si>
    <t>Tributs B</t>
  </si>
  <si>
    <t>Tributs  A</t>
  </si>
  <si>
    <t>Tipus a aplicar B (%)</t>
  </si>
  <si>
    <t>Tipus B (%)</t>
  </si>
  <si>
    <t>Tipus A (%)</t>
  </si>
  <si>
    <t>IS Empreses</t>
  </si>
  <si>
    <t>IS Cooperatives</t>
  </si>
  <si>
    <t>FormaJuridica</t>
  </si>
  <si>
    <t>IVAREquivalencia</t>
  </si>
  <si>
    <t>TributacioBeneficis</t>
  </si>
  <si>
    <t>IVASeleccionat</t>
  </si>
  <si>
    <t>NSocis</t>
  </si>
  <si>
    <t>BensServeis</t>
  </si>
  <si>
    <t>ModelOperacions</t>
  </si>
  <si>
    <t>NBensServies</t>
  </si>
  <si>
    <t>Regim</t>
  </si>
  <si>
    <t>TipusTreballador</t>
  </si>
  <si>
    <t>COMPRES</t>
  </si>
  <si>
    <t>VENDES</t>
  </si>
  <si>
    <t>1/2 del Capital  Social</t>
  </si>
  <si>
    <t>Diferencia</t>
  </si>
  <si>
    <t>2/3 del Capital  Social</t>
  </si>
  <si>
    <t>Reserva Legal</t>
  </si>
  <si>
    <t>Reserva Voluntaria</t>
  </si>
  <si>
    <t>Resultats negatius d’exercicis anteriors</t>
  </si>
  <si>
    <t>Préstecs participatius</t>
  </si>
  <si>
    <t>LSCap (Patrimoni Net &gt; 1/2 Capital Social)</t>
  </si>
  <si>
    <t>LSCap (Patrimoni Net &gt; 2/3 Capital Social)</t>
  </si>
  <si>
    <t>Fons Propis</t>
  </si>
  <si>
    <t>Fiances i Dipósits</t>
  </si>
  <si>
    <t>Murphy</t>
  </si>
  <si>
    <t>Normal</t>
  </si>
  <si>
    <t>Participatiu</t>
  </si>
  <si>
    <t>Participatius</t>
  </si>
  <si>
    <t>Normals</t>
  </si>
  <si>
    <t>Alta</t>
  </si>
  <si>
    <t>FormaJuridicaUnic</t>
  </si>
  <si>
    <t>TributacioBeneficisUnic</t>
  </si>
  <si>
    <t>IVAUnic</t>
  </si>
  <si>
    <t>Cost Inversions Inmaterials</t>
  </si>
  <si>
    <t>INVERSIONS INMATERIALS</t>
  </si>
  <si>
    <t>INVERSIONS MATERIALS</t>
  </si>
  <si>
    <t>FINACES I DIPÒSITS</t>
  </si>
  <si>
    <t>PREU</t>
  </si>
  <si>
    <t>Immobilitzat intangible</t>
  </si>
  <si>
    <t>Immobilitzat material</t>
  </si>
  <si>
    <t>Anys Bº</t>
  </si>
  <si>
    <t>Estimació directe</t>
  </si>
  <si>
    <t>Limit</t>
  </si>
  <si>
    <t xml:space="preserve">Exces </t>
  </si>
  <si>
    <t>A cta</t>
  </si>
  <si>
    <t>Saldo Impost</t>
  </si>
  <si>
    <t>Saldo impost</t>
  </si>
  <si>
    <t>+</t>
  </si>
  <si>
    <t>Actiu corrent</t>
  </si>
  <si>
    <t>Passiu corrent</t>
  </si>
  <si>
    <t>Intereses</t>
  </si>
  <si>
    <t>Amortizaciones</t>
  </si>
  <si>
    <t>Activitat Economica</t>
  </si>
  <si>
    <t>Dataseleccionada</t>
  </si>
  <si>
    <t>Activitat económica</t>
  </si>
  <si>
    <t>Pagos a cuenta</t>
  </si>
  <si>
    <t>Pag a compte IS</t>
  </si>
  <si>
    <t>Saldo acumulat</t>
  </si>
  <si>
    <t>QUOTA</t>
  </si>
  <si>
    <t>Socisunic</t>
  </si>
  <si>
    <t>Català</t>
  </si>
  <si>
    <t>Idioma</t>
  </si>
  <si>
    <t>Castellano</t>
  </si>
  <si>
    <t>English</t>
  </si>
  <si>
    <t>COBRAMENT</t>
  </si>
  <si>
    <t>Exercici &gt; 1</t>
  </si>
  <si>
    <t>Resultats negatius exercicis anteriors</t>
  </si>
  <si>
    <t>Base Calcul dotació FRO</t>
  </si>
  <si>
    <t>Excedent brut FRO (30%)</t>
  </si>
  <si>
    <t>Base imposable (Base Calcul - 50% Excedent brut</t>
  </si>
  <si>
    <t>PROMOTORS</t>
  </si>
  <si>
    <t>TREBALLADORS</t>
  </si>
  <si>
    <t>SE IVA</t>
  </si>
  <si>
    <t>Despeses</t>
  </si>
  <si>
    <t xml:space="preserve">   Despeses Finançament</t>
  </si>
  <si>
    <t xml:space="preserve">   Altres servies bancaris</t>
  </si>
  <si>
    <t>ACTIVACIÓ I+D</t>
  </si>
  <si>
    <t>Immobilitzatid</t>
  </si>
  <si>
    <t>DESPESES ACTIVABLES</t>
  </si>
  <si>
    <t>POSTA EN MARXA</t>
  </si>
  <si>
    <t>Activacions id</t>
  </si>
  <si>
    <t>SALARI BRUT</t>
  </si>
  <si>
    <t>SALARI NET</t>
  </si>
  <si>
    <t>Pagas</t>
  </si>
  <si>
    <t>Saldo IRPF</t>
  </si>
  <si>
    <t>Paga doble</t>
  </si>
  <si>
    <t>Prima assegurances</t>
  </si>
  <si>
    <t>1er Tram</t>
  </si>
  <si>
    <t>2n Tram</t>
  </si>
  <si>
    <t>Ingres</t>
  </si>
  <si>
    <t>Despeses Fixes</t>
  </si>
  <si>
    <t>Marge Brut</t>
  </si>
  <si>
    <t>% MB</t>
  </si>
  <si>
    <t xml:space="preserve">Investigación y desarrollo </t>
  </si>
  <si>
    <t xml:space="preserve">Patentes, licencias y marcas </t>
  </si>
  <si>
    <t xml:space="preserve">Derechos de traspaso </t>
  </si>
  <si>
    <t xml:space="preserve">Otro inmovilizado intangible </t>
  </si>
  <si>
    <t xml:space="preserve">Otras instalaciones </t>
  </si>
  <si>
    <t xml:space="preserve">Equipos procesos información </t>
  </si>
  <si>
    <t xml:space="preserve">Elementos de transporte </t>
  </si>
  <si>
    <t>Otro inmovilizado material</t>
  </si>
  <si>
    <t xml:space="preserve">Research and development </t>
  </si>
  <si>
    <t xml:space="preserve">Patents, licenses and trademarks </t>
  </si>
  <si>
    <t xml:space="preserve">Transfer rights </t>
  </si>
  <si>
    <t xml:space="preserve">Other intangible assets </t>
  </si>
  <si>
    <t xml:space="preserve">Technical facilities </t>
  </si>
  <si>
    <t xml:space="preserve">Other Facilities </t>
  </si>
  <si>
    <t xml:space="preserve">Equipment processes information </t>
  </si>
  <si>
    <t xml:space="preserve">Vehicles </t>
  </si>
  <si>
    <t>Other fixed assets</t>
  </si>
  <si>
    <t>Concessions administratives</t>
  </si>
  <si>
    <t xml:space="preserve">Fianzas a largo plazo </t>
  </si>
  <si>
    <t xml:space="preserve">Depósitos a largo plazo </t>
  </si>
  <si>
    <t xml:space="preserve">Long-term guarantees </t>
  </si>
  <si>
    <t xml:space="preserve">Long-term deposits </t>
  </si>
  <si>
    <t xml:space="preserve">Deposits and guarantees l / t </t>
  </si>
  <si>
    <t xml:space="preserve">Fianzas y Depósitos a l/p </t>
  </si>
  <si>
    <t xml:space="preserve">Inmovilizado intangible </t>
  </si>
  <si>
    <t xml:space="preserve">Concesiones administrativas </t>
  </si>
  <si>
    <t xml:space="preserve">Aplicaciones informáticas </t>
  </si>
  <si>
    <t xml:space="preserve">Terrenos </t>
  </si>
  <si>
    <t xml:space="preserve">Construcciones </t>
  </si>
  <si>
    <t xml:space="preserve">Instalaciones Técnicas </t>
  </si>
  <si>
    <t xml:space="preserve">Maquinaria </t>
  </si>
  <si>
    <t xml:space="preserve">Utillaje </t>
  </si>
  <si>
    <t xml:space="preserve">Mobiliario </t>
  </si>
  <si>
    <t xml:space="preserve">Intangible assets </t>
  </si>
  <si>
    <t xml:space="preserve">Administrative concessions </t>
  </si>
  <si>
    <t xml:space="preserve">Computer Applications </t>
  </si>
  <si>
    <t xml:space="preserve">Tangible </t>
  </si>
  <si>
    <t xml:space="preserve">Land </t>
  </si>
  <si>
    <t xml:space="preserve">Constructions </t>
  </si>
  <si>
    <t xml:space="preserve">Machinery </t>
  </si>
  <si>
    <t xml:space="preserve">Tooling </t>
  </si>
  <si>
    <t xml:space="preserve">Furniture </t>
  </si>
  <si>
    <t xml:space="preserve">Inmovilizado material </t>
  </si>
  <si>
    <t>ANY 1</t>
  </si>
  <si>
    <t>AÑO 2</t>
  </si>
  <si>
    <t>YEAR 1</t>
  </si>
  <si>
    <t>AÑO 1</t>
  </si>
  <si>
    <t>ANY 2</t>
  </si>
  <si>
    <t>YEAR 2</t>
  </si>
  <si>
    <t>ANY 3</t>
  </si>
  <si>
    <t>AÑO 3</t>
  </si>
  <si>
    <t>YEAR 3</t>
  </si>
  <si>
    <t>ANY 4</t>
  </si>
  <si>
    <t>YEAR 4</t>
  </si>
  <si>
    <t>ANY 5</t>
  </si>
  <si>
    <t>AÑO 5</t>
  </si>
  <si>
    <t>YEAR 5</t>
  </si>
  <si>
    <t>IS</t>
  </si>
  <si>
    <t>IS a cuenta</t>
  </si>
  <si>
    <t>Pag a compte IS Coop</t>
  </si>
  <si>
    <t>% V</t>
  </si>
  <si>
    <t>% C</t>
  </si>
  <si>
    <t>COMISSIONS</t>
  </si>
  <si>
    <t>Compres automàtiques</t>
  </si>
  <si>
    <t>Compres manuals</t>
  </si>
  <si>
    <t>MODEL D'OPERACIONS</t>
  </si>
  <si>
    <t>PAGUES</t>
  </si>
  <si>
    <t>COBRES</t>
  </si>
  <si>
    <t>CV</t>
  </si>
  <si>
    <t>INVERSIONES</t>
  </si>
  <si>
    <t>INVESTMENTS</t>
  </si>
  <si>
    <t>FINANCIACIÓN</t>
  </si>
  <si>
    <t>FINANCING</t>
  </si>
  <si>
    <t>PARTNERS CONTRIBUTIONS</t>
  </si>
  <si>
    <t>PRÉSTAMOS</t>
  </si>
  <si>
    <t>LOANS</t>
  </si>
  <si>
    <t>SOCI</t>
  </si>
  <si>
    <t>SOCIO</t>
  </si>
  <si>
    <t>PARTNER</t>
  </si>
  <si>
    <t>IMPORTE</t>
  </si>
  <si>
    <t>AMOUNT</t>
  </si>
  <si>
    <t>DATA</t>
  </si>
  <si>
    <t>FECHA</t>
  </si>
  <si>
    <t>DATE</t>
  </si>
  <si>
    <t>COMENTARIS</t>
  </si>
  <si>
    <t>COMENTARIOS</t>
  </si>
  <si>
    <t>COMMENTS</t>
  </si>
  <si>
    <t>INTERÉS</t>
  </si>
  <si>
    <t>INTEREST</t>
  </si>
  <si>
    <t>PERIODICIDAD</t>
  </si>
  <si>
    <t>FREQUENCY</t>
  </si>
  <si>
    <t>FEE</t>
  </si>
  <si>
    <t>INICIO</t>
  </si>
  <si>
    <t>START</t>
  </si>
  <si>
    <t>END</t>
  </si>
  <si>
    <t>Pendiente de pago</t>
  </si>
  <si>
    <t>Pago anual</t>
  </si>
  <si>
    <t>IVA soportat</t>
  </si>
  <si>
    <t>IVA repercutit</t>
  </si>
  <si>
    <t>ESTIMACIO OBJECTIVA</t>
  </si>
  <si>
    <t>PAGOS IVA</t>
  </si>
  <si>
    <t>MESOS</t>
  </si>
  <si>
    <t xml:space="preserve">GASTOS </t>
  </si>
  <si>
    <t xml:space="preserve">TIPO </t>
  </si>
  <si>
    <t xml:space="preserve">COBRO </t>
  </si>
  <si>
    <t>MESES</t>
  </si>
  <si>
    <t xml:space="preserve">EXPENSES </t>
  </si>
  <si>
    <t xml:space="preserve">TYPE </t>
  </si>
  <si>
    <t xml:space="preserve">CASH </t>
  </si>
  <si>
    <t>MONTHS</t>
  </si>
  <si>
    <t>CONCEPTE</t>
  </si>
  <si>
    <t>CONCEPTO</t>
  </si>
  <si>
    <t>CONCEPT</t>
  </si>
  <si>
    <t>SERVICIOS EXTERIORES</t>
  </si>
  <si>
    <t>EXTERNAL SERVICES</t>
  </si>
  <si>
    <t xml:space="preserve">Servicios profesionales independientes </t>
  </si>
  <si>
    <t xml:space="preserve">Transportes </t>
  </si>
  <si>
    <t xml:space="preserve">Primas de seguro </t>
  </si>
  <si>
    <t xml:space="preserve">    Otros servies bancarios </t>
  </si>
  <si>
    <t xml:space="preserve">Suministros </t>
  </si>
  <si>
    <t>TOTAL SERVICIOS EXTERIORES</t>
  </si>
  <si>
    <t xml:space="preserve">Rentals </t>
  </si>
  <si>
    <t xml:space="preserve">Renting </t>
  </si>
  <si>
    <t xml:space="preserve">Independent professional services </t>
  </si>
  <si>
    <t xml:space="preserve">Transport </t>
  </si>
  <si>
    <t xml:space="preserve">Insurance premiums </t>
  </si>
  <si>
    <t xml:space="preserve">Banking Services </t>
  </si>
  <si>
    <t xml:space="preserve">    Financing expenses </t>
  </si>
  <si>
    <t xml:space="preserve">    Other banking servies </t>
  </si>
  <si>
    <t>TOTAL EXTERNAL SERVICES</t>
  </si>
  <si>
    <t xml:space="preserve">    Gastos Financiación </t>
  </si>
  <si>
    <t xml:space="preserve">Otros Servicios </t>
  </si>
  <si>
    <t xml:space="preserve">Repairs </t>
  </si>
  <si>
    <t xml:space="preserve">Supplies </t>
  </si>
  <si>
    <t xml:space="preserve">Other Services </t>
  </si>
  <si>
    <t xml:space="preserve">Alquileres </t>
  </si>
  <si>
    <t xml:space="preserve">Rentings </t>
  </si>
  <si>
    <t xml:space="preserve">Reparaciones </t>
  </si>
  <si>
    <t xml:space="preserve">Servicios Bancarios </t>
  </si>
  <si>
    <t>RÉGIMEN</t>
  </si>
  <si>
    <t>REGIME</t>
  </si>
  <si>
    <t>PAGAS</t>
  </si>
  <si>
    <t>PAY</t>
  </si>
  <si>
    <t>SALARIO BRUTO</t>
  </si>
  <si>
    <t>BRUT SALARY</t>
  </si>
  <si>
    <t>SALARIO NETO</t>
  </si>
  <si>
    <t>NET SALARY</t>
  </si>
  <si>
    <t>RECURSOS HUMANOS</t>
  </si>
  <si>
    <t>HUMAN RESOURCES</t>
  </si>
  <si>
    <t>COST</t>
  </si>
  <si>
    <t>COSTE</t>
  </si>
  <si>
    <t>INCOME TAX</t>
  </si>
  <si>
    <t>ACTIVACIÓN I+D</t>
  </si>
  <si>
    <t>R+D ACTIVATIONS</t>
  </si>
  <si>
    <t>GASTOS ACTIVABLES</t>
  </si>
  <si>
    <t>ACTIVATABLE EXPENSES</t>
  </si>
  <si>
    <t>INICI ACTIVACIÓ</t>
  </si>
  <si>
    <t>TOTAL ACTIVACIÓ</t>
  </si>
  <si>
    <t xml:space="preserve">PUESTA EN MARCHA </t>
  </si>
  <si>
    <t xml:space="preserve">INICIO ACTIVACIÓN </t>
  </si>
  <si>
    <t>TOTAL ACTIVACIÓN</t>
  </si>
  <si>
    <t>TOTAL ACTIVATION</t>
  </si>
  <si>
    <t>DEPRECIATION START</t>
  </si>
  <si>
    <t>OPERATION START</t>
  </si>
  <si>
    <t>MODELO DE OPERACIONES</t>
  </si>
  <si>
    <t>OPERATIONAL MODEL</t>
  </si>
  <si>
    <t>COMISIONES</t>
  </si>
  <si>
    <t>PRODUCTES/SERVEIS</t>
  </si>
  <si>
    <t>PRODUCTOS/SERVICIOS</t>
  </si>
  <si>
    <t>PRODUCTS/SERVICES</t>
  </si>
  <si>
    <t>Nombre Producto/Servicio 1</t>
  </si>
  <si>
    <t>Nombre Producto/Servicio 2</t>
  </si>
  <si>
    <t>Nombre Producto/Servicio 3</t>
  </si>
  <si>
    <t>Nombre Producto/Servicio 4</t>
  </si>
  <si>
    <t>Nombre Producto/Servicio 5</t>
  </si>
  <si>
    <t>Nombre Producto/Servicio 6</t>
  </si>
  <si>
    <t>Nombre Producto/Servicio 7</t>
  </si>
  <si>
    <t>Nombre Producto/Servicio 8</t>
  </si>
  <si>
    <t>Nombre Producto/Servicio 9</t>
  </si>
  <si>
    <t>Nombre Producto/Servicio 10</t>
  </si>
  <si>
    <t>Nombre Producto/Servicio 11</t>
  </si>
  <si>
    <t>Nombre Producto/Servicio 12</t>
  </si>
  <si>
    <t>Nombre Producto/Servicio 13</t>
  </si>
  <si>
    <t>Nombre Producto/Servicio 14</t>
  </si>
  <si>
    <t>Nombre Producto/Servicio 15</t>
  </si>
  <si>
    <t>Name Product/Service 1</t>
  </si>
  <si>
    <t>Name Product/Service 2</t>
  </si>
  <si>
    <t>Name Product/Service 3</t>
  </si>
  <si>
    <t>Name Product/Service 4</t>
  </si>
  <si>
    <t>Name Product/Service 5</t>
  </si>
  <si>
    <t>Name Product/Service 6</t>
  </si>
  <si>
    <t>Name Product/Service 7</t>
  </si>
  <si>
    <t>Name Product/Service 8</t>
  </si>
  <si>
    <t>Name Product/Service 9</t>
  </si>
  <si>
    <t>Name Product/Service 10</t>
  </si>
  <si>
    <t>Name Product/Service 11</t>
  </si>
  <si>
    <t>Name Product/Service 12</t>
  </si>
  <si>
    <t>Name Product/Service 13</t>
  </si>
  <si>
    <t>Name Product/Service 14</t>
  </si>
  <si>
    <t>Name Product/Service 15</t>
  </si>
  <si>
    <t>UNIDADES</t>
  </si>
  <si>
    <t>COMPRAS</t>
  </si>
  <si>
    <t>VENTAS</t>
  </si>
  <si>
    <t>UNITS</t>
  </si>
  <si>
    <t>SUPPLIES</t>
  </si>
  <si>
    <t>SALES</t>
  </si>
  <si>
    <t>Rendiment dels fons</t>
  </si>
  <si>
    <t>TIR</t>
  </si>
  <si>
    <t>VAN</t>
  </si>
  <si>
    <t>Inversió</t>
  </si>
  <si>
    <t>BAI</t>
  </si>
  <si>
    <t>Cash-flow</t>
  </si>
  <si>
    <t>Valor Actualitzat</t>
  </si>
  <si>
    <t>Any</t>
  </si>
  <si>
    <t>Passiu</t>
  </si>
  <si>
    <t>Fons propis</t>
  </si>
  <si>
    <t>Variació existències</t>
  </si>
  <si>
    <t>Existències</t>
  </si>
  <si>
    <t>Consums</t>
  </si>
  <si>
    <t xml:space="preserve">ACTIVO </t>
  </si>
  <si>
    <t xml:space="preserve">A) ACTIVO NO CORRIENTE </t>
  </si>
  <si>
    <t xml:space="preserve">Fianzas y Depósitos </t>
  </si>
  <si>
    <t xml:space="preserve">Impuesto de sociedades </t>
  </si>
  <si>
    <t xml:space="preserve">B) ACTIVO CORRIENTE </t>
  </si>
  <si>
    <t xml:space="preserve">Deudores comerciales y otras cuentas a cobrar </t>
  </si>
  <si>
    <t xml:space="preserve">Iva a cobrar </t>
  </si>
  <si>
    <t xml:space="preserve">Efectivo y otros activos líquidos equivalentes </t>
  </si>
  <si>
    <t>TOTAL ACTIVO (A + B)</t>
  </si>
  <si>
    <t xml:space="preserve">A) NON-CURRENT ASSETS </t>
  </si>
  <si>
    <t xml:space="preserve">Deposits and guarantees </t>
  </si>
  <si>
    <t xml:space="preserve">Tax </t>
  </si>
  <si>
    <t xml:space="preserve">B) CURRENT ASSETS </t>
  </si>
  <si>
    <t xml:space="preserve">Trade and other receivables </t>
  </si>
  <si>
    <t xml:space="preserve">VAT receivable </t>
  </si>
  <si>
    <t xml:space="preserve">Cash and cash equivalents </t>
  </si>
  <si>
    <t>TOTAL ASSETS (A + B)</t>
  </si>
  <si>
    <t>ASSETS</t>
  </si>
  <si>
    <t xml:space="preserve">PATRIMONIO NETO Y PASIVO </t>
  </si>
  <si>
    <t xml:space="preserve">A) PATRIMONIO NETO </t>
  </si>
  <si>
    <t xml:space="preserve">  A-1) Fondos propios </t>
  </si>
  <si>
    <t xml:space="preserve">Prima de emisión </t>
  </si>
  <si>
    <t xml:space="preserve">Otras aportaciones de socios </t>
  </si>
  <si>
    <t xml:space="preserve">Resultados negativos de ejercicios anteriores </t>
  </si>
  <si>
    <t xml:space="preserve">Resultado del ejercicio </t>
  </si>
  <si>
    <t xml:space="preserve">A-2) Subvenciones, donaciones y legados recibidos </t>
  </si>
  <si>
    <t xml:space="preserve">  B) PASIVO NO CORRIENTE </t>
  </si>
  <si>
    <t xml:space="preserve">Deudas a largo plazo </t>
  </si>
  <si>
    <t xml:space="preserve">C) PASIVO CORRIENTE </t>
  </si>
  <si>
    <t xml:space="preserve">Provisiones a corto plazo </t>
  </si>
  <si>
    <t xml:space="preserve">Deudas a corto plazo </t>
  </si>
  <si>
    <t xml:space="preserve">Acreedores comerciales y otras cuentas a pagar </t>
  </si>
  <si>
    <t xml:space="preserve">IVA a pagar </t>
  </si>
  <si>
    <t xml:space="preserve">IRPF </t>
  </si>
  <si>
    <t>TOTAL DE PATRIMONIO NETO Y PASIVO</t>
  </si>
  <si>
    <t xml:space="preserve">EQUITY AND LIABILITIES </t>
  </si>
  <si>
    <t xml:space="preserve">A) EQUITY </t>
  </si>
  <si>
    <t xml:space="preserve">  A-1) Equity </t>
  </si>
  <si>
    <t xml:space="preserve">Premium </t>
  </si>
  <si>
    <t xml:space="preserve">Legal Reserve </t>
  </si>
  <si>
    <t xml:space="preserve">Other contributions of partners </t>
  </si>
  <si>
    <t xml:space="preserve">Losses from previous </t>
  </si>
  <si>
    <t xml:space="preserve">Profit for the year </t>
  </si>
  <si>
    <t xml:space="preserve">A-2) Subsidies, donations and legacies received </t>
  </si>
  <si>
    <t xml:space="preserve">  B) NON-CURRENT LIABILITIES </t>
  </si>
  <si>
    <t xml:space="preserve">Long-term debt </t>
  </si>
  <si>
    <t xml:space="preserve">Leasing </t>
  </si>
  <si>
    <t xml:space="preserve">C) CURRENT LIABILITIES </t>
  </si>
  <si>
    <t xml:space="preserve">Short-term provisions </t>
  </si>
  <si>
    <t xml:space="preserve">Payables </t>
  </si>
  <si>
    <t xml:space="preserve">Trade and other payables </t>
  </si>
  <si>
    <t xml:space="preserve">VAT to pay </t>
  </si>
  <si>
    <t xml:space="preserve">Income Tax </t>
  </si>
  <si>
    <t>TOTAL EQUITY AND LIABILITIES</t>
  </si>
  <si>
    <t xml:space="preserve">Capital </t>
  </si>
  <si>
    <t xml:space="preserve">Reserva Legal </t>
  </si>
  <si>
    <t xml:space="preserve">Reserva Voluntaria </t>
  </si>
  <si>
    <t xml:space="preserve">Préstamos participativos </t>
  </si>
  <si>
    <t xml:space="preserve">Préstamos </t>
  </si>
  <si>
    <t xml:space="preserve">Leasings </t>
  </si>
  <si>
    <t xml:space="preserve">Proveedores </t>
  </si>
  <si>
    <t xml:space="preserve">Equity loans </t>
  </si>
  <si>
    <t xml:space="preserve">Voluntary Reserve </t>
  </si>
  <si>
    <t xml:space="preserve">Loans </t>
  </si>
  <si>
    <t xml:space="preserve">Suppliers </t>
  </si>
  <si>
    <t>Impost sobre beneficis</t>
  </si>
  <si>
    <t xml:space="preserve">Pérdidas y Ganancias </t>
  </si>
  <si>
    <t xml:space="preserve">Variación de existencias </t>
  </si>
  <si>
    <t xml:space="preserve">Gastos de personal </t>
  </si>
  <si>
    <t xml:space="preserve">Otros gastos de explotación </t>
  </si>
  <si>
    <t xml:space="preserve">Amortización del inmovilizado </t>
  </si>
  <si>
    <t xml:space="preserve">Imputación de subvenciones de inmovilizado no financiero y otras </t>
  </si>
  <si>
    <t xml:space="preserve">A) RESULTADO DE EXPLOTACIÓN </t>
  </si>
  <si>
    <t xml:space="preserve">B) RESULTADO FINANCIERO </t>
  </si>
  <si>
    <t xml:space="preserve">C) RESULTADO ANTES DE IMPUESTOS (A + B) </t>
  </si>
  <si>
    <t xml:space="preserve">Impuesto sobre beneficios </t>
  </si>
  <si>
    <t>D) RESULTADO DEL EJERCICIO</t>
  </si>
  <si>
    <t xml:space="preserve">Profit and Loss </t>
  </si>
  <si>
    <t xml:space="preserve">Change in inventories </t>
  </si>
  <si>
    <t xml:space="preserve">Staff costs </t>
  </si>
  <si>
    <t xml:space="preserve">Other operating expenses </t>
  </si>
  <si>
    <t xml:space="preserve">Depreciation and amortization </t>
  </si>
  <si>
    <t xml:space="preserve">Allocation of grants and other non-financial assets </t>
  </si>
  <si>
    <t xml:space="preserve">A) OPERATING INCOME </t>
  </si>
  <si>
    <t xml:space="preserve">B) FINANCIAL RESULTS </t>
  </si>
  <si>
    <t xml:space="preserve">C) PROFIT BEFORE TAX (A + B) </t>
  </si>
  <si>
    <t>D) PROFIT FOR THE YEAR</t>
  </si>
  <si>
    <t xml:space="preserve">Ventas </t>
  </si>
  <si>
    <t xml:space="preserve">Aprovisionamientos </t>
  </si>
  <si>
    <t xml:space="preserve">Gastos financieros </t>
  </si>
  <si>
    <t xml:space="preserve">Sales </t>
  </si>
  <si>
    <t xml:space="preserve">Financial expenses </t>
  </si>
  <si>
    <t>T</t>
  </si>
  <si>
    <t xml:space="preserve">TESORERÍA </t>
  </si>
  <si>
    <t xml:space="preserve">Aportaciones de Socios </t>
  </si>
  <si>
    <t xml:space="preserve">IVA a cobrar </t>
  </si>
  <si>
    <t xml:space="preserve">ENTRADAS DE CAPITAL </t>
  </si>
  <si>
    <t xml:space="preserve">Fianzas a largo Plazo </t>
  </si>
  <si>
    <t xml:space="preserve">SS </t>
  </si>
  <si>
    <t xml:space="preserve">Pag a cuenta IS </t>
  </si>
  <si>
    <t xml:space="preserve">IS Empresas </t>
  </si>
  <si>
    <t xml:space="preserve">Pag a cuenta IS Coop </t>
  </si>
  <si>
    <t xml:space="preserve">SALIDAS DE CAPITAL </t>
  </si>
  <si>
    <t xml:space="preserve">TREASURY </t>
  </si>
  <si>
    <t xml:space="preserve">Contributions from Partners </t>
  </si>
  <si>
    <t xml:space="preserve">Investment </t>
  </si>
  <si>
    <t xml:space="preserve">Investment immaterial </t>
  </si>
  <si>
    <t xml:space="preserve">NET salary </t>
  </si>
  <si>
    <t xml:space="preserve">Direct estimation </t>
  </si>
  <si>
    <t xml:space="preserve">Objective Estimation </t>
  </si>
  <si>
    <t xml:space="preserve">IS Business </t>
  </si>
  <si>
    <t>FINAL BALANCE</t>
  </si>
  <si>
    <t>OP</t>
  </si>
  <si>
    <t xml:space="preserve">Capital Social </t>
  </si>
  <si>
    <t xml:space="preserve">Prima Emisión </t>
  </si>
  <si>
    <t xml:space="preserve">Capitalización </t>
  </si>
  <si>
    <t xml:space="preserve">Financiación </t>
  </si>
  <si>
    <t xml:space="preserve">Subvenciones </t>
  </si>
  <si>
    <t xml:space="preserve">Actividad Economica </t>
  </si>
  <si>
    <t xml:space="preserve">Inversiones </t>
  </si>
  <si>
    <t xml:space="preserve">Inversiones inmateriales </t>
  </si>
  <si>
    <t xml:space="preserve">Inversiones materiales </t>
  </si>
  <si>
    <t xml:space="preserve">Compras </t>
  </si>
  <si>
    <t xml:space="preserve">Servicios exteriores </t>
  </si>
  <si>
    <t xml:space="preserve">Salario NET </t>
  </si>
  <si>
    <t xml:space="preserve">Estimación Directa </t>
  </si>
  <si>
    <t xml:space="preserve">Estimación Objetiva </t>
  </si>
  <si>
    <t xml:space="preserve">Premium Issue </t>
  </si>
  <si>
    <t xml:space="preserve">Capitalization </t>
  </si>
  <si>
    <t xml:space="preserve">Funding </t>
  </si>
  <si>
    <t xml:space="preserve">Grants </t>
  </si>
  <si>
    <t xml:space="preserve">Economic activity </t>
  </si>
  <si>
    <t xml:space="preserve">Capital expenditure </t>
  </si>
  <si>
    <t xml:space="preserve">Outside services </t>
  </si>
  <si>
    <t>Gastos de personal</t>
  </si>
  <si>
    <t>Staff costs</t>
  </si>
  <si>
    <t>CAPITAL OUTFLOWS</t>
  </si>
  <si>
    <t>-</t>
  </si>
  <si>
    <t xml:space="preserve">Cost Intangible Investment </t>
  </si>
  <si>
    <t xml:space="preserve">Accumulated depreciation </t>
  </si>
  <si>
    <t xml:space="preserve">Other fixed assets </t>
  </si>
  <si>
    <t xml:space="preserve">Coste Inversiones inmateriales </t>
  </si>
  <si>
    <t xml:space="preserve">INVERSIONES MATERIALES </t>
  </si>
  <si>
    <t xml:space="preserve">Otro inmovilizado material </t>
  </si>
  <si>
    <t xml:space="preserve">FIANZAS Y DEPÓSITOS </t>
  </si>
  <si>
    <t>INVERSIONES INTANGIBLES</t>
  </si>
  <si>
    <t>INTANGIBLE INVESTMENTS</t>
  </si>
  <si>
    <t xml:space="preserve">Amortización Acumulada </t>
  </si>
  <si>
    <t xml:space="preserve">Concessions </t>
  </si>
  <si>
    <t>CAPITAL EXPENDITURE</t>
  </si>
  <si>
    <t>DEPOSITS AND GUARANTEES</t>
  </si>
  <si>
    <t>Resultats acumulats</t>
  </si>
  <si>
    <t>ANÀLISIS SITUACIÓ PATRIMONIAL</t>
  </si>
  <si>
    <t xml:space="preserve">ANÁLISIS SITUACIÓN PATRIMONIAL </t>
  </si>
  <si>
    <t xml:space="preserve">LSCap (Patrimonio Neto&gt; 1/2 Capital Social) </t>
  </si>
  <si>
    <t xml:space="preserve">1/2 del Capital Social </t>
  </si>
  <si>
    <t xml:space="preserve">LSCap (Patrimonio Neto&gt; 2 tercios Capital Social) </t>
  </si>
  <si>
    <t xml:space="preserve">2/3 del Capital Social </t>
  </si>
  <si>
    <t xml:space="preserve">LSCap (Equity&gt; 1/2 Capital) </t>
  </si>
  <si>
    <t xml:space="preserve">1/2 of Social Capital </t>
  </si>
  <si>
    <t xml:space="preserve">Equity </t>
  </si>
  <si>
    <t xml:space="preserve">LSCap (Equity&gt; 2/3 Capital) </t>
  </si>
  <si>
    <t xml:space="preserve">2/3 of the share capital </t>
  </si>
  <si>
    <t xml:space="preserve">Fondos Propios </t>
  </si>
  <si>
    <t xml:space="preserve">Diferencia </t>
  </si>
  <si>
    <t xml:space="preserve">Difference </t>
  </si>
  <si>
    <t>ANALYSIS EQUITY POSITION</t>
  </si>
  <si>
    <t>PATRIMONI NET</t>
  </si>
  <si>
    <t xml:space="preserve">PATRIMONIO NETO </t>
  </si>
  <si>
    <t xml:space="preserve">EQUITY </t>
  </si>
  <si>
    <t>Subvencions, donacions i llegats rebuts</t>
  </si>
  <si>
    <t xml:space="preserve">Subvenciones, donaciones y legados recibidos </t>
  </si>
  <si>
    <t xml:space="preserve">Subsidies, donations and legacies received </t>
  </si>
  <si>
    <t>Capitalización</t>
  </si>
  <si>
    <t>Capitalization</t>
  </si>
  <si>
    <t>CAPITAL INFLOWS</t>
  </si>
  <si>
    <t>Activitat Económica</t>
  </si>
  <si>
    <t>Q1</t>
  </si>
  <si>
    <t>Q2-4</t>
  </si>
  <si>
    <t xml:space="preserve">PC </t>
  </si>
  <si>
    <t xml:space="preserve">PV </t>
  </si>
  <si>
    <t xml:space="preserve">CPI </t>
  </si>
  <si>
    <t xml:space="preserve">VAT </t>
  </si>
  <si>
    <t xml:space="preserve">PRODUCTOS / SERVICIOS </t>
  </si>
  <si>
    <t xml:space="preserve">IPC </t>
  </si>
  <si>
    <t xml:space="preserve">MARGEN </t>
  </si>
  <si>
    <t xml:space="preserve">IVA </t>
  </si>
  <si>
    <t xml:space="preserve">PAGAS </t>
  </si>
  <si>
    <t>COBRAS</t>
  </si>
  <si>
    <t>PP</t>
  </si>
  <si>
    <t>SP</t>
  </si>
  <si>
    <t>MARGIN</t>
  </si>
  <si>
    <t>PAYMENT</t>
  </si>
  <si>
    <t>EARNING</t>
  </si>
  <si>
    <t>PRODUCTS / SERVICES</t>
  </si>
  <si>
    <t xml:space="preserve">IRPF (EI, SCP) </t>
  </si>
  <si>
    <t xml:space="preserve">IS (SL, SA, Coop) </t>
  </si>
  <si>
    <t xml:space="preserve">IS Cooperativas </t>
  </si>
  <si>
    <t xml:space="preserve">30 días </t>
  </si>
  <si>
    <t xml:space="preserve">90 días </t>
  </si>
  <si>
    <t xml:space="preserve">120 días </t>
  </si>
  <si>
    <t xml:space="preserve">Normal </t>
  </si>
  <si>
    <t xml:space="preserve">Income Tax (EI SCP) </t>
  </si>
  <si>
    <t xml:space="preserve">Direct Estimation </t>
  </si>
  <si>
    <t xml:space="preserve">IS Cooperatives </t>
  </si>
  <si>
    <t xml:space="preserve">General Scheme </t>
  </si>
  <si>
    <t xml:space="preserve">60 days </t>
  </si>
  <si>
    <t xml:space="preserve">90 days </t>
  </si>
  <si>
    <t xml:space="preserve">120 days </t>
  </si>
  <si>
    <t xml:space="preserve">Independent </t>
  </si>
  <si>
    <t xml:space="preserve">Surcharge equivalence </t>
  </si>
  <si>
    <t xml:space="preserve">Régimen General </t>
  </si>
  <si>
    <t xml:space="preserve">Módulos IVA </t>
  </si>
  <si>
    <t xml:space="preserve">Recargo Equivalencia </t>
  </si>
  <si>
    <t xml:space="preserve">Mensual </t>
  </si>
  <si>
    <t xml:space="preserve">Trimestral </t>
  </si>
  <si>
    <t xml:space="preserve">Anual </t>
  </si>
  <si>
    <t xml:space="preserve">Producto </t>
  </si>
  <si>
    <t xml:space="preserve">Servicio </t>
  </si>
  <si>
    <t xml:space="preserve">Compras automáticas </t>
  </si>
  <si>
    <t xml:space="preserve">Contado </t>
  </si>
  <si>
    <t xml:space="preserve">General </t>
  </si>
  <si>
    <t xml:space="preserve">Fijo </t>
  </si>
  <si>
    <t xml:space="preserve">Eventual </t>
  </si>
  <si>
    <t>Participativo</t>
  </si>
  <si>
    <t>Participatory</t>
  </si>
  <si>
    <t>Temporary</t>
  </si>
  <si>
    <t>Fixed</t>
  </si>
  <si>
    <t xml:space="preserve">Cash </t>
  </si>
  <si>
    <t xml:space="preserve">Monthly </t>
  </si>
  <si>
    <t xml:space="preserve">Quarterly </t>
  </si>
  <si>
    <t xml:space="preserve">Annual </t>
  </si>
  <si>
    <t xml:space="preserve">Product </t>
  </si>
  <si>
    <t xml:space="preserve">Service </t>
  </si>
  <si>
    <t xml:space="preserve">Modules VAT </t>
  </si>
  <si>
    <t xml:space="preserve">Existencias </t>
  </si>
  <si>
    <t xml:space="preserve">Clientes </t>
  </si>
  <si>
    <t xml:space="preserve">Stocks </t>
  </si>
  <si>
    <t xml:space="preserve">Customers </t>
  </si>
  <si>
    <t xml:space="preserve">TAX (SL, SA, Coop) </t>
  </si>
  <si>
    <t>TRABAJADORES</t>
  </si>
  <si>
    <t>EMPLOYEES</t>
  </si>
  <si>
    <t>PROMOTORES</t>
  </si>
  <si>
    <t>NC</t>
  </si>
  <si>
    <t>&lt; 5M</t>
  </si>
  <si>
    <t>&lt; 10 M</t>
  </si>
  <si>
    <t>Restant</t>
  </si>
  <si>
    <t>Anys de benefici (Check)</t>
  </si>
  <si>
    <t>Primers</t>
  </si>
  <si>
    <t>PREU UNITARI</t>
  </si>
  <si>
    <t>IMPORT DE LES VENDES</t>
  </si>
  <si>
    <t>COST DE LES VENDES</t>
  </si>
  <si>
    <t>MARGE BRUT</t>
  </si>
  <si>
    <t xml:space="preserve">UNITS </t>
  </si>
  <si>
    <t xml:space="preserve">SHOPPING </t>
  </si>
  <si>
    <t xml:space="preserve">SALES </t>
  </si>
  <si>
    <t xml:space="preserve">STOCK </t>
  </si>
  <si>
    <t xml:space="preserve">UNIT PRICE </t>
  </si>
  <si>
    <t xml:space="preserve">COMMISSIONS </t>
  </si>
  <si>
    <t xml:space="preserve">DISCOUNTS </t>
  </si>
  <si>
    <t xml:space="preserve">COST OF SALES </t>
  </si>
  <si>
    <t xml:space="preserve">UNIDADES </t>
  </si>
  <si>
    <t xml:space="preserve">COMPRAS </t>
  </si>
  <si>
    <t xml:space="preserve">VENTAS </t>
  </si>
  <si>
    <t xml:space="preserve">PRECIO UNITARIO </t>
  </si>
  <si>
    <t xml:space="preserve">COMISIONES </t>
  </si>
  <si>
    <t xml:space="preserve">DESCUENTOS </t>
  </si>
  <si>
    <t xml:space="preserve">COSTE DE LAS VENTAS </t>
  </si>
  <si>
    <t xml:space="preserve">IMPORTE DE LAS VENTAS </t>
  </si>
  <si>
    <t>MARGEN BRUTO</t>
  </si>
  <si>
    <t>SALES AMOUNT</t>
  </si>
  <si>
    <t>GROSS</t>
  </si>
  <si>
    <t>STOCK VALORADO</t>
  </si>
  <si>
    <t>PRICED STOCK</t>
  </si>
  <si>
    <t>Fons Propis a efectes LSCap</t>
  </si>
  <si>
    <t>Fondos Propios a efectos LSCap</t>
  </si>
  <si>
    <t>LSCap Equity</t>
  </si>
  <si>
    <t>FONS DE MANIOBRA</t>
  </si>
  <si>
    <t>RENDIMENT DE LA INVERSIÓ</t>
  </si>
  <si>
    <t>RENTABILITAT DELS INGRESSOS</t>
  </si>
  <si>
    <t>RENDIMENT DELS FONS</t>
  </si>
  <si>
    <t>PUNT D'EQUILIBRI</t>
  </si>
  <si>
    <t>ROTACIÓ D'EXISTÈNCIES</t>
  </si>
  <si>
    <t>PAYBACK</t>
  </si>
  <si>
    <t>Stock</t>
  </si>
  <si>
    <t>Investments</t>
  </si>
  <si>
    <t>TOTAL INVERSIONS</t>
  </si>
  <si>
    <t>TOTAL INVERSIONES</t>
  </si>
  <si>
    <t>TOTAL INVESTEMENTS</t>
  </si>
  <si>
    <t>TOTAL FINANÇAMENT</t>
  </si>
  <si>
    <t>TOTAL FINACIACIÓN</t>
  </si>
  <si>
    <t>TOTAL FINANCING</t>
  </si>
  <si>
    <t>Reserves</t>
  </si>
  <si>
    <t>RATI ENDEUDAMENT</t>
  </si>
  <si>
    <t xml:space="preserve">FONDO DE MANIOBRA </t>
  </si>
  <si>
    <t xml:space="preserve">RENDIMIENTO DE LA INVERSIÓN </t>
  </si>
  <si>
    <t xml:space="preserve">RENDIMIENTO DE LOS FONDOS </t>
  </si>
  <si>
    <t xml:space="preserve">TIR </t>
  </si>
  <si>
    <t xml:space="preserve">PUNTO DE EQUILIBRIO </t>
  </si>
  <si>
    <t xml:space="preserve">ROTACIÓN DE EXISTENCIAS </t>
  </si>
  <si>
    <t xml:space="preserve">EBITDA </t>
  </si>
  <si>
    <t xml:space="preserve">RENTABILIDAD DE LOS INGRESOS </t>
  </si>
  <si>
    <t xml:space="preserve">VAN </t>
  </si>
  <si>
    <t xml:space="preserve">ROI </t>
  </si>
  <si>
    <t>DEBT RATIO</t>
  </si>
  <si>
    <t>RATIO ENDEUDAMIENTO</t>
  </si>
  <si>
    <t>WORKING CAPITAL</t>
  </si>
  <si>
    <t>FUND PERFORMANCE</t>
  </si>
  <si>
    <t>BREAKEVEN</t>
  </si>
  <si>
    <t>INVENTORY TURNS</t>
  </si>
  <si>
    <t>PROFITABILITY INCOME</t>
  </si>
  <si>
    <t xml:space="preserve">BAI </t>
  </si>
  <si>
    <t xml:space="preserve">Cash flow </t>
  </si>
  <si>
    <t xml:space="preserve">EBT </t>
  </si>
  <si>
    <t xml:space="preserve">EBIT </t>
  </si>
  <si>
    <t xml:space="preserve">Cash-flow </t>
  </si>
  <si>
    <t xml:space="preserve">% MB </t>
  </si>
  <si>
    <t xml:space="preserve">Intereses </t>
  </si>
  <si>
    <t xml:space="preserve">Activo corriente </t>
  </si>
  <si>
    <t xml:space="preserve">Pasivo corriente </t>
  </si>
  <si>
    <t xml:space="preserve">Inversión </t>
  </si>
  <si>
    <t xml:space="preserve">Gastos Fijos </t>
  </si>
  <si>
    <t xml:space="preserve">Margen Bruto </t>
  </si>
  <si>
    <t xml:space="preserve">Variación existencias </t>
  </si>
  <si>
    <t xml:space="preserve">Consumos </t>
  </si>
  <si>
    <t xml:space="preserve">Año </t>
  </si>
  <si>
    <t>Valor Actualizado</t>
  </si>
  <si>
    <t>Pasivo</t>
  </si>
  <si>
    <t>Liabilities</t>
  </si>
  <si>
    <t>Fondos Propios</t>
  </si>
  <si>
    <t>Equity</t>
  </si>
  <si>
    <t>Year</t>
  </si>
  <si>
    <t>Actualization Rate</t>
  </si>
  <si>
    <t>Present Value</t>
  </si>
  <si>
    <t xml:space="preserve">Current assets </t>
  </si>
  <si>
    <t xml:space="preserve">Current liabilities </t>
  </si>
  <si>
    <t xml:space="preserve">Fixed costs </t>
  </si>
  <si>
    <t>Supplies</t>
  </si>
  <si>
    <t xml:space="preserve">Consumption </t>
  </si>
  <si>
    <t>Stocks</t>
  </si>
  <si>
    <t>Interests</t>
  </si>
  <si>
    <t>Amortitzacions</t>
  </si>
  <si>
    <t>Depreciation</t>
  </si>
  <si>
    <t>BAII</t>
  </si>
  <si>
    <t xml:space="preserve">% GM </t>
  </si>
  <si>
    <t>Gross Margin</t>
  </si>
  <si>
    <t>Despeses financeres Leasings</t>
  </si>
  <si>
    <t>Gastos financieros Leasings</t>
  </si>
  <si>
    <t>Financial expenses-Leasings</t>
  </si>
  <si>
    <t>Taxa actualització</t>
  </si>
  <si>
    <t>Tasa de actualización</t>
  </si>
  <si>
    <t>Menus</t>
  </si>
  <si>
    <t>OPERACIONS</t>
  </si>
  <si>
    <t>Balanç</t>
  </si>
  <si>
    <t>Resultats</t>
  </si>
  <si>
    <t>Tresoreria</t>
  </si>
  <si>
    <t>Inv-Fin</t>
  </si>
  <si>
    <t>Análisis</t>
  </si>
  <si>
    <t>Tesorería</t>
  </si>
  <si>
    <t>Resultados</t>
  </si>
  <si>
    <t>Balance</t>
  </si>
  <si>
    <t>OPERACIONES</t>
  </si>
  <si>
    <t>GASTOS</t>
  </si>
  <si>
    <t>COSTS</t>
  </si>
  <si>
    <t>OPERATIONS</t>
  </si>
  <si>
    <t>Results</t>
  </si>
  <si>
    <t>Treasury</t>
  </si>
  <si>
    <t>Analysis</t>
  </si>
  <si>
    <t>Compras manuales</t>
  </si>
  <si>
    <t>1.</t>
  </si>
  <si>
    <t>2.</t>
  </si>
  <si>
    <t>3.</t>
  </si>
  <si>
    <t>4.</t>
  </si>
  <si>
    <t>5.</t>
  </si>
  <si>
    <t>COMISSIÓ (%)</t>
  </si>
  <si>
    <t xml:space="preserve">COMISIÓN (%) </t>
  </si>
  <si>
    <t xml:space="preserve">COMMISSION (%) </t>
  </si>
  <si>
    <t>SUPÒSIT 1</t>
  </si>
  <si>
    <t>ANY</t>
  </si>
  <si>
    <t>VARIACIÓ DELS INGRESSOS</t>
  </si>
  <si>
    <t>Ingressos</t>
  </si>
  <si>
    <t>Costos variables</t>
  </si>
  <si>
    <t>Marge brut</t>
  </si>
  <si>
    <t>Costos fixos</t>
  </si>
  <si>
    <t>Resultat</t>
  </si>
  <si>
    <t>Rendibilitat dels ingressos</t>
  </si>
  <si>
    <t>Rendibilitat de la inversió</t>
  </si>
  <si>
    <t>SUPÒSIT 2</t>
  </si>
  <si>
    <t>VARIACIÓ DELS COSTOS FIXOS</t>
  </si>
  <si>
    <t>SUPÒSIT 3</t>
  </si>
  <si>
    <t>VARIACIÓ DELS COSTOS VARIABLES</t>
  </si>
  <si>
    <t>Percentatge sobre els ingressos</t>
  </si>
  <si>
    <t>ANÀLISIS DE SENSIBILITAT</t>
  </si>
  <si>
    <t>Marge comercial</t>
  </si>
  <si>
    <t>Marketing i Publicitat</t>
  </si>
  <si>
    <t>Marketing y Publicidad</t>
  </si>
  <si>
    <t>Marketing and Advertising</t>
  </si>
  <si>
    <t>BURN-RATE</t>
  </si>
  <si>
    <t>RATIO MENSUAL DE SALIDA DE CAJA</t>
  </si>
  <si>
    <t>RATI MENSUAL DE SORTIDA DE CAIXA</t>
  </si>
  <si>
    <t>AÑO 4</t>
  </si>
  <si>
    <t>PROVISIÓ DE FONS</t>
  </si>
  <si>
    <t>PROVISIÓN DE FONDO</t>
  </si>
  <si>
    <t>BACKGROUND PROVISION</t>
  </si>
  <si>
    <t>DESPESES DE CONSTITUCIÓ</t>
  </si>
  <si>
    <t>GASTOS DE CONSTITUCIÓN</t>
  </si>
  <si>
    <t>STARTUP EXPENSES</t>
  </si>
  <si>
    <t>Despeses de constitució</t>
  </si>
  <si>
    <t>Gastos de constitución</t>
  </si>
  <si>
    <t>Startup expenses</t>
  </si>
  <si>
    <t>EFE</t>
  </si>
  <si>
    <t>CFS</t>
  </si>
  <si>
    <t>Sheet</t>
  </si>
  <si>
    <t>Cell</t>
  </si>
  <si>
    <t>Home</t>
  </si>
  <si>
    <t>C</t>
  </si>
  <si>
    <t>INV</t>
  </si>
  <si>
    <t>FIN</t>
  </si>
  <si>
    <t>B5</t>
  </si>
  <si>
    <t>A) FLUJOS DE EFECTIVO DE LAS ACTIVIDADES DE EXPLOTACIÓN</t>
  </si>
  <si>
    <t>1. Resultado del ejercicio antes de impuestos</t>
  </si>
  <si>
    <t>2. Ajustes del resultado</t>
  </si>
  <si>
    <t>3. Cambios en el capital corriente</t>
  </si>
  <si>
    <t>4. Otros flujos de efectivo de las actividades de explotación</t>
  </si>
  <si>
    <t>B) FLUJOS DE EFECTIVO DE LAS ACTIVIDADES DE INVERSIÓN</t>
  </si>
  <si>
    <t>6. Pagos por inversiones (-)</t>
  </si>
  <si>
    <t>7. Cobros por desinversiones (+)</t>
  </si>
  <si>
    <t>8. Flujos de efectivo de las actividades de inversión (7-6)</t>
  </si>
  <si>
    <t>C) FLUJOS DE EFECTIVO DE LAS ACTIVIDADES DE FINANCIACIÓN</t>
  </si>
  <si>
    <t>9. Cobros y pagos por instrumentos de patrimonio</t>
  </si>
  <si>
    <t>10. Cobros y pagos por instrumentos de pasivo financiero</t>
  </si>
  <si>
    <t xml:space="preserve">        a) Emisión</t>
  </si>
  <si>
    <t xml:space="preserve">        b) Devolución y amortización de</t>
  </si>
  <si>
    <t>11. Pagos por dividendos y remuneraciones de otros instrumentos de patrimonio</t>
  </si>
  <si>
    <t>Efectivo o equivalentes al comienzo del ejercicio</t>
  </si>
  <si>
    <t>Efectivo o equivalentes al final del ejercicio</t>
  </si>
  <si>
    <t xml:space="preserve">        Amortizaciones del inmovilizado (+)</t>
  </si>
  <si>
    <t xml:space="preserve">        Imputaciones de subvenciones (-)</t>
  </si>
  <si>
    <t xml:space="preserve">        Gastos financieros (+)</t>
  </si>
  <si>
    <t xml:space="preserve">        Otros ingresos y gastos (-/+)</t>
  </si>
  <si>
    <t xml:space="preserve">        Existencias (+/-)</t>
  </si>
  <si>
    <t xml:space="preserve">        Deudores y otras cuentas a cobrar (+/-)</t>
  </si>
  <si>
    <t xml:space="preserve">        Otros activos corrientes (+/-)</t>
  </si>
  <si>
    <t xml:space="preserve">        Acreedores y otras cuentas a pagar (+/-)</t>
  </si>
  <si>
    <t xml:space="preserve">        Otros pasivos corrientes (+/-)</t>
  </si>
  <si>
    <t xml:space="preserve">        Otros activos y pasivos no corrientes (+/-)</t>
  </si>
  <si>
    <t xml:space="preserve">        Pagos de intereses (-)</t>
  </si>
  <si>
    <t xml:space="preserve">        Cobros (pagos) por impuesto sobre beneficios (+/-)</t>
  </si>
  <si>
    <t xml:space="preserve">        Otros pagos (cobros) (-/+)</t>
  </si>
  <si>
    <t xml:space="preserve">        Inmovilizado intangible</t>
  </si>
  <si>
    <t xml:space="preserve">        Inmovilizado material</t>
  </si>
  <si>
    <t xml:space="preserve">        Otros activos</t>
  </si>
  <si>
    <t>5. Flujos de efectivo de as actividades de explotación (1+2+3+4)</t>
  </si>
  <si>
    <t>12. Flujos de efectivo de las actividades de financiación (9+10+11)</t>
  </si>
  <si>
    <t>E) AUMENTO/DISMINUCIÓN NETA DEL EFECTIVO O EQUIVALENTES (5+8+12)</t>
  </si>
  <si>
    <t>Per als servies exteriors la data d'adquisició i la data de pagament són les mateixes. En cas de diferències podeu prioritzar la data de pagament.</t>
  </si>
  <si>
    <t>B18</t>
  </si>
  <si>
    <t>Aigua, Gas, Electricitat, Combustible, Telefon, Internet...</t>
  </si>
  <si>
    <t>Salari brut Mensual (Salari Net+IRPF+SST)</t>
  </si>
  <si>
    <t>G85</t>
  </si>
  <si>
    <t>H85</t>
  </si>
  <si>
    <t>Salari Net Mensual (Salari Brut - IRPF - SST)</t>
  </si>
  <si>
    <t>I85</t>
  </si>
  <si>
    <t>K85</t>
  </si>
  <si>
    <t>Seguretat Social a Càrrec de l'Empresa</t>
  </si>
  <si>
    <t>M85</t>
  </si>
  <si>
    <t>Seguretat Social a càrrec del Treballador</t>
  </si>
  <si>
    <t>O85</t>
  </si>
  <si>
    <t>P85</t>
  </si>
  <si>
    <t>Cost total per a l'empresa: Salari Brut + Seguretat Social a càrrec de l'empresa</t>
  </si>
  <si>
    <t xml:space="preserve">Agua, Gas, Electricidad, Combustible, Teléfono, Internet ... </t>
  </si>
  <si>
    <t xml:space="preserve">Salario bruto Mensual (Sueldo Neto + IRPF + SST) </t>
  </si>
  <si>
    <t xml:space="preserve">Salario Neto Mensual (Salario Bruto - IRPF - SST) </t>
  </si>
  <si>
    <t xml:space="preserve">Seguridad Social a Cargo de la Empresa </t>
  </si>
  <si>
    <t xml:space="preserve">Seguridad Social a cargo del Trabajador </t>
  </si>
  <si>
    <t>Coste total para la empresa: Salario Bruto + Seguridad Social a cargo de la empresa</t>
  </si>
  <si>
    <t xml:space="preserve">Water, gas, electricity, fuel, telephone, internet ... </t>
  </si>
  <si>
    <t xml:space="preserve">Net Monthly Salary (Gross Salary - Income Tax - SST) </t>
  </si>
  <si>
    <t xml:space="preserve">Social Security Title Company </t>
  </si>
  <si>
    <t xml:space="preserve">Social Security paid Employee </t>
  </si>
  <si>
    <t>Total cost for the company: Gross salary + Social Security by company</t>
  </si>
  <si>
    <t>B6</t>
  </si>
  <si>
    <t>Automatic purchases</t>
  </si>
  <si>
    <t>Manual purchases</t>
  </si>
  <si>
    <t>Automatic purchases: The units bought and sold are the same and occur at the same time. Manual purchases: Here you fill both purchases and sales manaulment, have the appropriate stock at all times. It allows total flexibility and requires a greater time commitment.</t>
  </si>
  <si>
    <t>Introduexi el número de productes i serveis que ofereixes.</t>
  </si>
  <si>
    <t>Introduce the number of products and services you will offer.</t>
  </si>
  <si>
    <t>Introduce el número de productos y servicios que ofreces.</t>
  </si>
  <si>
    <t>C6</t>
  </si>
  <si>
    <t xml:space="preserve">                    Deudas con entidades de crédito (+)</t>
  </si>
  <si>
    <t xml:space="preserve">                    Otras deudas (+)</t>
  </si>
  <si>
    <t xml:space="preserve">                    Deudas con entidades de crédito (-)</t>
  </si>
  <si>
    <t xml:space="preserve">                    Otras deudas (-)</t>
  </si>
  <si>
    <t xml:space="preserve">        Emisión de instrumentos de patrimonio (+)</t>
  </si>
  <si>
    <t xml:space="preserve">        Subvenciones, donaciones y legados recibidos (+)</t>
  </si>
  <si>
    <t>Suposits</t>
  </si>
  <si>
    <t>Cobrament amb IVA sense Activitat Eco</t>
  </si>
  <si>
    <t>Vendes amb IVA sense Activitat Eco</t>
  </si>
  <si>
    <t>Anomena el producte o servei</t>
  </si>
  <si>
    <t>B9</t>
  </si>
  <si>
    <t>Nombra el producto o servicio</t>
  </si>
  <si>
    <t>Name the product or service</t>
  </si>
  <si>
    <t>C9</t>
  </si>
  <si>
    <t>Escull si es tracta d'un producte o servei. Els productes tenen impacte en existències, els servies no.</t>
  </si>
  <si>
    <t>D9</t>
  </si>
  <si>
    <t>E9</t>
  </si>
  <si>
    <t>F9</t>
  </si>
  <si>
    <t>G9</t>
  </si>
  <si>
    <t>H9</t>
  </si>
  <si>
    <t>I9</t>
  </si>
  <si>
    <t>J9</t>
  </si>
  <si>
    <t>Preu de compra sense IVA</t>
  </si>
  <si>
    <t>Precio de compra sin IVA</t>
  </si>
  <si>
    <t>Purchase price without VAT</t>
  </si>
  <si>
    <t>Preu de venda sense IVA</t>
  </si>
  <si>
    <t>Precio de venta sin IVA</t>
  </si>
  <si>
    <t>Sales price without VAT</t>
  </si>
  <si>
    <t>Índex de Preu al Consum: Increment Anual del preu de compra i venda (%).</t>
  </si>
  <si>
    <t>Per calcular el marge s'utilitza la fórmula: (PV-PC)/PV.</t>
  </si>
  <si>
    <t>Escull a quin termini pagaràs les compres (no serveis).</t>
  </si>
  <si>
    <t>Escull a quin termini cobraràs els productes o serveis.</t>
  </si>
  <si>
    <t>Elige si se trata de un producto o servicio. Los productos tienen impacto en existencias, los servies no.</t>
  </si>
  <si>
    <t>Choose whether it is a product or service. The products have an impact on stocks, serve it.</t>
  </si>
  <si>
    <t xml:space="preserve">Consumer Price Index: Annual Increase in the purchase price and sales (%). </t>
  </si>
  <si>
    <t xml:space="preserve">Choose what to pay shopping period (not services). </t>
  </si>
  <si>
    <t>Choose what time you charge products or services.</t>
  </si>
  <si>
    <t xml:space="preserve">Índice de Precio al Consumo: Incremento Anual del precio de venta (%). </t>
  </si>
  <si>
    <t xml:space="preserve">Para calcular el margen se utiliza la fórmula: (PV-PC) / PV. </t>
  </si>
  <si>
    <t xml:space="preserve">Elige a qué plazo pagarás las compras (no servicios). </t>
  </si>
  <si>
    <t>Elige a qué plazo cobrar los productos o servicios.</t>
  </si>
  <si>
    <t xml:space="preserve">Margin used to calculate the formula (PP-SP) / SP. </t>
  </si>
  <si>
    <t>L9</t>
  </si>
  <si>
    <t>Porcentatge de les vendes que tenen comissió. (Si totes les teves vendes son amb TPV-&gt; 100%).</t>
  </si>
  <si>
    <t>Comissió</t>
  </si>
  <si>
    <t>IMPORT MENSUAL</t>
  </si>
  <si>
    <t>IMPORTE MENSUAL</t>
  </si>
  <si>
    <t>MONTHLY AMOUNT</t>
  </si>
  <si>
    <t>F39</t>
  </si>
  <si>
    <t>F45</t>
  </si>
  <si>
    <t>Vida útil element que fa referència la subvenció</t>
  </si>
  <si>
    <t>Mesos que cobraràs la capitalització de les Quotes de la SS.</t>
  </si>
  <si>
    <t>G25</t>
  </si>
  <si>
    <t>H25</t>
  </si>
  <si>
    <t>Les cuotes i la carència han de tenir el mateix format que la periodicitat.</t>
  </si>
  <si>
    <t xml:space="preserve">Las cuotas y la carencia deben tener el mismo formato que la periodicidad. </t>
  </si>
  <si>
    <t xml:space="preserve">Vida útil elemento que hace referencia la subvención </t>
  </si>
  <si>
    <t>Meses que cobrarás la capitalización de las Cuotas de la SS.</t>
  </si>
  <si>
    <t xml:space="preserve">You must enter the same amount in the leaf Leasing INVESTMENTS considering that the date of the investment matches the start date of Leasing. </t>
  </si>
  <si>
    <t xml:space="preserve">Lifespan element refers Grant </t>
  </si>
  <si>
    <t>Months of the fees you charge the capitalization of the SS.</t>
  </si>
  <si>
    <t xml:space="preserve">The quota &amp; grace must have the same format as the frequency. </t>
  </si>
  <si>
    <t>HABILITAR MACROS!</t>
  </si>
  <si>
    <t>¡HABILITAR MACROS!</t>
  </si>
  <si>
    <t>ENABLE MACROS!</t>
  </si>
  <si>
    <t>F5</t>
  </si>
  <si>
    <t>E39</t>
  </si>
  <si>
    <t>Date which the Grant is collected.</t>
  </si>
  <si>
    <t xml:space="preserve">Porcentaje de las ventas que tienen comisión. (Si todas tus ventas son con TPV-&gt; 100%). </t>
  </si>
  <si>
    <t>Comisión</t>
  </si>
  <si>
    <t>Commission</t>
  </si>
  <si>
    <t xml:space="preserve">Percentage of sales that have commission. (If all your sales are with TPV-&gt; 100%). </t>
  </si>
  <si>
    <t>ENABLE MACROS REQUIRED TO USE THIS EXCEL</t>
  </si>
  <si>
    <t>J11</t>
  </si>
  <si>
    <t>If you change the start date once you have entered data, you should check all dates you've already entered: financing, human resources and R &amp; D Activations</t>
  </si>
  <si>
    <t>RELLENAR PÁGINA DE INICIO PARA PODER CONTINUAR</t>
  </si>
  <si>
    <t>COMPLETE HOME TO BE ABLE TO CONTINUE</t>
  </si>
  <si>
    <t>J5</t>
  </si>
  <si>
    <t>COMPLETE ALL BLUE CELLS TO BE ABLE TO CONTINUE</t>
  </si>
  <si>
    <t>FOUNDERS</t>
  </si>
  <si>
    <t>TABLA TRAMOS IRPF</t>
  </si>
  <si>
    <t>de</t>
  </si>
  <si>
    <t>a</t>
  </si>
  <si>
    <t>Retención</t>
  </si>
  <si>
    <t>TIPO IRPF</t>
  </si>
  <si>
    <t>Càlcul orientatiu % IRPF</t>
  </si>
  <si>
    <t>Cálculo orientativo % IRPF</t>
  </si>
  <si>
    <t>Income Tax overall calculation</t>
  </si>
  <si>
    <t>Min.Pers.</t>
  </si>
  <si>
    <t>RETENCIÓN</t>
  </si>
  <si>
    <t>A cta - pagat</t>
  </si>
  <si>
    <t>Menys Activata Economica</t>
  </si>
  <si>
    <t xml:space="preserve">A) FLUXOS D'EFECTIU DE LES ACTIVITATS D'EXPLOTACIÓ </t>
  </si>
  <si>
    <t xml:space="preserve">1. Resultat de l'exercici abans d'impostos </t>
  </si>
  <si>
    <t xml:space="preserve">2. Ajustaments del resultat </t>
  </si>
  <si>
    <t xml:space="preserve">         Amortitzacions de l'immobilitzat (+) </t>
  </si>
  <si>
    <t xml:space="preserve">         Imputacions de subvencions (-) </t>
  </si>
  <si>
    <t xml:space="preserve">         Despeses financeres (+) </t>
  </si>
  <si>
    <t xml:space="preserve">         Altres ingressos i despeses (- / +) </t>
  </si>
  <si>
    <t xml:space="preserve">3. Canvis en el capital corrent </t>
  </si>
  <si>
    <t xml:space="preserve">         Existències (+ / -) </t>
  </si>
  <si>
    <t xml:space="preserve">         Deutors i altres comptes a cobrar (+ / -) </t>
  </si>
  <si>
    <t xml:space="preserve">         Altres actius corrents (+ / -) </t>
  </si>
  <si>
    <t xml:space="preserve">         Creditors i altres comptes a pagar (+ / -) </t>
  </si>
  <si>
    <t xml:space="preserve">         Altres passius corrents (+ / -) </t>
  </si>
  <si>
    <t xml:space="preserve">         Altres actius i passius no corrents (+ / -) </t>
  </si>
  <si>
    <t xml:space="preserve">4. Altres fluxos d'efectiu de les activitats d'explotació </t>
  </si>
  <si>
    <t xml:space="preserve">         Pagaments d'interessos (-) </t>
  </si>
  <si>
    <t xml:space="preserve">         Cobraments (pagaments) per impost sobre beneficis (+ / -) </t>
  </si>
  <si>
    <t xml:space="preserve">         Altres pagaments (cobraments) (- / +) </t>
  </si>
  <si>
    <t xml:space="preserve">5. Fluxos d'efectiu de es activitats d'explotació (1 +2 +3 +4) </t>
  </si>
  <si>
    <t xml:space="preserve">B) FLUXOS D'EFECTIU DE LES ACTIVITATS D'INVERSIÓ </t>
  </si>
  <si>
    <t xml:space="preserve">6. Pagaments per inversions (-) </t>
  </si>
  <si>
    <t xml:space="preserve">         immobilitzat intangible </t>
  </si>
  <si>
    <t xml:space="preserve">         immobilitzat material </t>
  </si>
  <si>
    <t xml:space="preserve">         altres actius </t>
  </si>
  <si>
    <t xml:space="preserve">7. Cobraments per desinversions (+) </t>
  </si>
  <si>
    <t xml:space="preserve">8. Fluxos d'efectiu de les activitats d'inversió (7-6) </t>
  </si>
  <si>
    <t xml:space="preserve">C) FLUXOS D'EFECTIU DE LES ACTIVITATS DE FINANÇAMENT </t>
  </si>
  <si>
    <t xml:space="preserve">9. Cobraments i pagaments per instruments de patrimoni </t>
  </si>
  <si>
    <t xml:space="preserve">         Emissió d'instruments de patrimoni (+) </t>
  </si>
  <si>
    <t xml:space="preserve">         Subvencions, donacions i llegats rebuts (+) </t>
  </si>
  <si>
    <t xml:space="preserve">10. Cobraments i pagaments per instruments de passiu financer </t>
  </si>
  <si>
    <t xml:space="preserve">         a) Emissió </t>
  </si>
  <si>
    <t xml:space="preserve">                     Deutes amb entitats de crèdit (+) </t>
  </si>
  <si>
    <t xml:space="preserve">                     Altres deutes (+) </t>
  </si>
  <si>
    <t xml:space="preserve">         b) Devolució i amortització de </t>
  </si>
  <si>
    <t xml:space="preserve">                     Deutes amb entitats de crèdit (-) </t>
  </si>
  <si>
    <t xml:space="preserve">                     Altres deutes (-) </t>
  </si>
  <si>
    <t xml:space="preserve">11. Pagaments per dividends i remuneracions d'altres instruments de patrimoni </t>
  </si>
  <si>
    <t xml:space="preserve">12. Fluxos d'efectiu de les activitats de finançament (9 +10 +11) </t>
  </si>
  <si>
    <t xml:space="preserve">E) AUGMENT / DISMINUCIÓ NETA DE L'EFECTIU O EQUIVALENTS (5 +8 +12) </t>
  </si>
  <si>
    <t xml:space="preserve">Efectiu o equivalents al començament de l'exercici </t>
  </si>
  <si>
    <t>Efectiu o equivalents al final de l'exercici</t>
  </si>
  <si>
    <t xml:space="preserve">A) CASH FLOW FROM OPERATING ACTIVITIES </t>
  </si>
  <si>
    <t xml:space="preserve">1. Profit before tax </t>
  </si>
  <si>
    <t xml:space="preserve">Two. Adjustments for </t>
  </si>
  <si>
    <t xml:space="preserve">         Depreciation of fixed assets (+) </t>
  </si>
  <si>
    <t xml:space="preserve">         Grant Allocations (-) </t>
  </si>
  <si>
    <t xml:space="preserve">         Interest expense (+) </t>
  </si>
  <si>
    <t xml:space="preserve">         Other income and expenses (- / +) </t>
  </si>
  <si>
    <t xml:space="preserve">Three. Changes in working capital </t>
  </si>
  <si>
    <t xml:space="preserve">         Stock (+ / -) </t>
  </si>
  <si>
    <t xml:space="preserve">         Trade and other receivables (+ / -) </t>
  </si>
  <si>
    <t xml:space="preserve">         Other current assets (+ / -) </t>
  </si>
  <si>
    <t xml:space="preserve">         Trade and other payables (+ / -) </t>
  </si>
  <si>
    <t xml:space="preserve">         Other current liabilities (+ / -) </t>
  </si>
  <si>
    <t xml:space="preserve">         Other non-current assets and liabilities (+ / -) </t>
  </si>
  <si>
    <t xml:space="preserve">April. Additional cash flows from operating activities </t>
  </si>
  <si>
    <t xml:space="preserve">         Interest paid (-) </t>
  </si>
  <si>
    <t xml:space="preserve">         Proceeds (payments) tax (+ / -) </t>
  </si>
  <si>
    <t xml:space="preserve">         Other payments (receipts) (- / +) </t>
  </si>
  <si>
    <t xml:space="preserve">May. Cash flows from operating activities as (1 +2 +3 +4) </t>
  </si>
  <si>
    <t xml:space="preserve">B) CASH FLOWS FROM INVESTING ACTIVITIES </t>
  </si>
  <si>
    <t xml:space="preserve">6. Investments (-) </t>
  </si>
  <si>
    <t xml:space="preserve">         intangible assets </t>
  </si>
  <si>
    <t xml:space="preserve">         Tangible </t>
  </si>
  <si>
    <t xml:space="preserve">         other assets </t>
  </si>
  <si>
    <t xml:space="preserve">7. Proceeds from disposals (+) </t>
  </si>
  <si>
    <t xml:space="preserve">8. Cash flows from investing activities (7-6) </t>
  </si>
  <si>
    <t xml:space="preserve">C) CASH FLOWS FROM FINANCING ACTIVITIES </t>
  </si>
  <si>
    <t xml:space="preserve">9. Receipts and payments for equity instruments </t>
  </si>
  <si>
    <t xml:space="preserve">         Issuance of equity instruments (+) </t>
  </si>
  <si>
    <t xml:space="preserve">         Grants, donations and bequests received (+) </t>
  </si>
  <si>
    <t xml:space="preserve">10. Receipts and payments for financial liabilities </t>
  </si>
  <si>
    <t xml:space="preserve">         a) Issue </t>
  </si>
  <si>
    <t xml:space="preserve">                     Payables to credit institutions (+) </t>
  </si>
  <si>
    <t xml:space="preserve">                     Other liabilities (+) </t>
  </si>
  <si>
    <t xml:space="preserve">         b) Repayment of </t>
  </si>
  <si>
    <t xml:space="preserve">                     Payables to credit institutions (-) </t>
  </si>
  <si>
    <t xml:space="preserve">                     Other liabilities (-) </t>
  </si>
  <si>
    <t xml:space="preserve">11. Dividends and returns on other equity instruments </t>
  </si>
  <si>
    <t xml:space="preserve">12. Cash flows from financing activities (9 +10 +11) </t>
  </si>
  <si>
    <t>E) NET INCREASE / DECREASE IN CASH AND CASH EQUIVALENTS (5 +8 +12)</t>
  </si>
  <si>
    <t xml:space="preserve">Cash and cash equivalents at beginning of year </t>
  </si>
  <si>
    <t>Cash and cash equivalents at end of year</t>
  </si>
  <si>
    <t>A</t>
  </si>
  <si>
    <t xml:space="preserve">SUPUESTO 1 </t>
  </si>
  <si>
    <t xml:space="preserve">SUPUESTO 2 </t>
  </si>
  <si>
    <t xml:space="preserve">SUPUESTO 3 </t>
  </si>
  <si>
    <t xml:space="preserve">VARIACIÓN DE LOS INGRESOS </t>
  </si>
  <si>
    <t xml:space="preserve">VARIACIÓN DE LOS COSTES FIJOS </t>
  </si>
  <si>
    <t xml:space="preserve">VARIACIÓN DE LOS COSTES VARIABLES </t>
  </si>
  <si>
    <t xml:space="preserve">Porcentaje sobre los ingresos </t>
  </si>
  <si>
    <t xml:space="preserve">Rentabilidad de los ingresos </t>
  </si>
  <si>
    <t>Rentabilidad de la inversión</t>
  </si>
  <si>
    <t xml:space="preserve">Percentage of revenue </t>
  </si>
  <si>
    <t xml:space="preserve">Return on revenue </t>
  </si>
  <si>
    <t>ROI</t>
  </si>
  <si>
    <t>ASSUMPTION 1</t>
  </si>
  <si>
    <t>ASSUMPTION 2</t>
  </si>
  <si>
    <t>ASSUMPTION 3</t>
  </si>
  <si>
    <t xml:space="preserve">Ingresos </t>
  </si>
  <si>
    <t xml:space="preserve">Costes variables </t>
  </si>
  <si>
    <t xml:space="preserve">Margen bruto </t>
  </si>
  <si>
    <t xml:space="preserve">Costes fijos </t>
  </si>
  <si>
    <t xml:space="preserve">Resultado </t>
  </si>
  <si>
    <t xml:space="preserve">Income </t>
  </si>
  <si>
    <t xml:space="preserve">Variable costs </t>
  </si>
  <si>
    <t xml:space="preserve">Result </t>
  </si>
  <si>
    <t>CHANGES IN FIXED COSTS</t>
  </si>
  <si>
    <t>CHANGES IN VARIABLE COSTS</t>
  </si>
  <si>
    <t>CHANGES IN INCOME</t>
  </si>
  <si>
    <t>Margen comercial</t>
  </si>
  <si>
    <t>Commercial revenue</t>
  </si>
  <si>
    <t>YEAR</t>
  </si>
  <si>
    <t xml:space="preserve">ANÁLISIS DE SENSIBILIDAD </t>
  </si>
  <si>
    <t>AÑO</t>
  </si>
  <si>
    <t>SENSITIVE ANALYSIS</t>
  </si>
  <si>
    <t>IS Cooperativas</t>
  </si>
  <si>
    <t xml:space="preserve">Pay account IS Coop </t>
  </si>
  <si>
    <t xml:space="preserve">Pay account IS </t>
  </si>
  <si>
    <t>Autonom</t>
  </si>
  <si>
    <t xml:space="preserve">Autonomo </t>
  </si>
  <si>
    <t>30 days</t>
  </si>
  <si>
    <t>60 días</t>
  </si>
  <si>
    <t>OMPLIR PÀGINA D'INICI PER A PODER CONTINUAR</t>
  </si>
  <si>
    <t>DESCOMPTES (%)</t>
  </si>
  <si>
    <t>DESCUENTOS (%)</t>
  </si>
  <si>
    <t>DISCOUNTS (%)</t>
  </si>
  <si>
    <t>C33</t>
  </si>
  <si>
    <t>Si tipus d'IVA = "Móduls IVA": introdueix imports trimestrals:</t>
  </si>
  <si>
    <t>HOME</t>
  </si>
  <si>
    <t>Si tipo de IVA = "Módulos IVA": introduce importes trimestrales:</t>
  </si>
  <si>
    <t>If VAT rate = "Modules VAT": introduce quarterly amounts:</t>
  </si>
  <si>
    <t>BALANÇ</t>
  </si>
  <si>
    <t>BALANCE</t>
  </si>
  <si>
    <t>RESULTATS</t>
  </si>
  <si>
    <t>RESULTADOS</t>
  </si>
  <si>
    <t>RESULTS</t>
  </si>
  <si>
    <t>INVERSIONS I FINANÇAMENT</t>
  </si>
  <si>
    <t>INVERSIONES Y FINANCIACIÓN</t>
  </si>
  <si>
    <t>INVESTMENTS &amp; FINANCING</t>
  </si>
  <si>
    <t>ANÀLISIS</t>
  </si>
  <si>
    <t>ANÁLISIS</t>
  </si>
  <si>
    <t>ANALYSIS</t>
  </si>
  <si>
    <t>ESTAT DE FLUXES D'EFECTIU</t>
  </si>
  <si>
    <t>ESTADO DE FLUJOS DE EFECTIVO</t>
  </si>
  <si>
    <t>CASH FLOW</t>
  </si>
  <si>
    <t>Treballs realitzats per l'empresa per al seu actiu (I+D)</t>
  </si>
  <si>
    <t>Trabajos realizados por la empresa para su activo (I+D)</t>
  </si>
  <si>
    <t>Work performed by the company for its assets (R+D)</t>
  </si>
  <si>
    <t>BASE</t>
  </si>
  <si>
    <t>CALCULADORA IRPF</t>
  </si>
  <si>
    <t>INCOME TAX CALCULATOR</t>
  </si>
  <si>
    <t>IVA Compres</t>
  </si>
  <si>
    <t>IVA Compras</t>
  </si>
  <si>
    <t>COMPRES INICIALS</t>
  </si>
  <si>
    <t>COMPRAS INICIALES</t>
  </si>
  <si>
    <t>INITIAL PURCHASES</t>
  </si>
  <si>
    <t>IVA Vendes</t>
  </si>
  <si>
    <t>IVA Ventas</t>
  </si>
  <si>
    <t>VAT Sales</t>
  </si>
  <si>
    <t>VAT Purchases</t>
  </si>
  <si>
    <t>INICIALS</t>
  </si>
  <si>
    <t>INICIALES</t>
  </si>
  <si>
    <t>INITIALS</t>
  </si>
  <si>
    <t>STOCK INICIAL</t>
  </si>
  <si>
    <t>INITIAL STOCK</t>
  </si>
  <si>
    <t>Introdueix l'import de l'Stock inicial</t>
  </si>
  <si>
    <t>Introduce el importe del Stock inicial</t>
  </si>
  <si>
    <t>Introduce the initial stock</t>
  </si>
  <si>
    <t>Seguretat Social</t>
  </si>
  <si>
    <t>Seguridad Social</t>
  </si>
  <si>
    <t>Social Security</t>
  </si>
  <si>
    <t>Saldo</t>
  </si>
  <si>
    <t>B109</t>
  </si>
  <si>
    <t>Càlcul orientatiu per saber el % d'IRPF</t>
  </si>
  <si>
    <t>Cálculo orientativo para saber el % de IRPF</t>
  </si>
  <si>
    <t>Estimated calulcation to determine % of Income Tax</t>
  </si>
  <si>
    <t>B111</t>
  </si>
  <si>
    <t>X85</t>
  </si>
  <si>
    <t xml:space="preserve">Monthly gross wage (net wage + Income Tax + SSEmployee) </t>
  </si>
  <si>
    <t>N9</t>
  </si>
  <si>
    <t>RESULTAT DESPRES D'AJUSTOS</t>
  </si>
  <si>
    <t>Ajsutos</t>
  </si>
  <si>
    <t>Ajustos</t>
  </si>
  <si>
    <t>Sales VAT</t>
  </si>
  <si>
    <t>Purchase</t>
  </si>
  <si>
    <t>Purchase VAT</t>
  </si>
  <si>
    <t>Pag Compres sense IVA</t>
  </si>
  <si>
    <t>Cobrament sense IVA sense Activitat Eco</t>
  </si>
  <si>
    <t>IVA Ventes</t>
  </si>
  <si>
    <t>O9</t>
  </si>
  <si>
    <t>Total R.eq.</t>
  </si>
  <si>
    <t>IVA R.eq</t>
  </si>
  <si>
    <t>Per a les inversions la data d'adquisició i la data de pagament són les mateixes. En cas de diferències podeu prioritzar data de pagament. Introduïr Imports sense IVA (excepte per Recarrec Equivalencia)</t>
  </si>
  <si>
    <t>Para las inversiones la fecha de adquisición y la fecha de pago son las mismas. En caso de diferencias puede priorizar fecha de pago. INTRODUCIR IMPORTES SIN IVA. (Excepto Recargo Equivalencia)</t>
  </si>
  <si>
    <t>For investments the acquisition date and the payment date are the same. If differences prioritize payment date. ENTER AMOUNTS WITHOUT VAT. (Except Surcharge equivalence)</t>
  </si>
  <si>
    <t>Escull el tipus d'IVA aplicable al producte o servei. (Recarrec Equivalencia 0%)</t>
  </si>
  <si>
    <t>Elige el tipo de IVA aplicable al producto o servicio. (Recargo equivalencia 0%)</t>
  </si>
  <si>
    <t>Choose the VAT rate applicable to the product or service. (Surcharge equivalence 0%)</t>
  </si>
  <si>
    <t xml:space="preserve">Base Mínima 884 € </t>
  </si>
  <si>
    <t>Base Mínima 884 €</t>
  </si>
  <si>
    <t>Minimum base 884 €</t>
  </si>
  <si>
    <t>B7</t>
  </si>
  <si>
    <t>Aportacions dineràries o no dineràries, fetes pels socis sense rebre cap contraprestació</t>
  </si>
  <si>
    <t>Aportaciones, dinerarias o no dinerarias, hechas por los socios de una sociedad sin recibir ninguna contraprestación</t>
  </si>
  <si>
    <t>B20</t>
  </si>
  <si>
    <t>Són els relatius a la formalització de l'empresa, notaria, registre mercantil, hisenda…</t>
  </si>
  <si>
    <t>Son los relativos a la formalización de la empresa: notaría, registro mercantil, hacienda…</t>
  </si>
  <si>
    <t>F25</t>
  </si>
  <si>
    <t>És la freqüencia amb que es paguen les quotes del préstec</t>
  </si>
  <si>
    <t>Es la frecuencia con la que se pagan las cuotas del préstamo</t>
  </si>
  <si>
    <t>Període durant el qual el beneficiari pot disposar del capital objecte del préstec sense obligació de terminis d'amortització, abonament unicament d'interessos.</t>
  </si>
  <si>
    <t>Período durante el cual el beneficiario puede disponer del capital objeto del préstamo sin obligación de pagos de amortización, pago únicamente de intereses.</t>
  </si>
  <si>
    <t>J25</t>
  </si>
  <si>
    <t>Data d'inici</t>
  </si>
  <si>
    <t>Fecha de inicio</t>
  </si>
  <si>
    <t>K25</t>
  </si>
  <si>
    <t>Data de finalització</t>
  </si>
  <si>
    <t>Fecha Final</t>
  </si>
  <si>
    <t>Introdueix el mateix import del Leasing a la fulla INVERSIONS considerant que la data de la inversió coincideixi amb la data d'inici del Leasing</t>
  </si>
  <si>
    <t>Introduce el mismo importe del Leasing en la hoja de INVERSIONES considerando que la fecha de la inversión coincide con la fecha de inicio del Leasing</t>
  </si>
  <si>
    <t>L25</t>
  </si>
  <si>
    <t>Les més freqüents a l'hora de sol·licitar un préstec poden ser: Comissió d'obertura: És un tant per cent sobre l'import total del préstec, amb un mínim d'una quantia determinada. Comissió de despeses d'estudi. Corretatge: Són les despes d'intervenció del corredor de comerç. Assegurances de la vida temporal d'amortització del préstec. No és exigit per a totes les entitats. Comissió de cancel·lació: És aplicada en els casos d'amortització anticipada del préstec</t>
  </si>
  <si>
    <t>Las más frecuentes a la hora de solicitar un préstamo pueden ser: Comisión de apertura: Es un tanto por ciento sobre el importe total del préstamo, con un mínimo de una quantía determinada. Comisión de gastos de estudio. Corretaje: Son los gastoss de intervención del corredor de comercio. Seguros de vida temporal de amortización del préstamo. No es exigido por todas las entidades. Comisión de cancelación: Es aplicada en los casos de amortización anticipada del préstamo</t>
  </si>
  <si>
    <t>N25</t>
  </si>
  <si>
    <t>Tipus de préstec</t>
  </si>
  <si>
    <t>Tipo de préstamo</t>
  </si>
  <si>
    <t>J33</t>
  </si>
  <si>
    <t>K33</t>
  </si>
  <si>
    <t>Fecha de Final</t>
  </si>
  <si>
    <t>H33</t>
  </si>
  <si>
    <t>Es el valor final del bé també conegut com l'opció de compra</t>
  </si>
  <si>
    <t>Es el valor final del bien, también conocido como la opción de compra</t>
  </si>
  <si>
    <t>CAPITALITZACIÓ PER INVERSIÓ. Es pot sol·licitar fins a un màxim del 60% de la prestació d'atur per tal de finançar la inversió inicial. En cas de les persones joves arriba al 100%</t>
  </si>
  <si>
    <t>CAPITALIZACIÓN POR INVERSIÓN. Se puede solicitar hasta un máximo del 60% de su prestación del paro para financiar la inversión inicial. En caso de las personas jóvenes puede llegar al 100%</t>
  </si>
  <si>
    <t>Data en que es cobrarà la subvenció.</t>
  </si>
  <si>
    <t>Fecha en que se cobrará la subvención.</t>
  </si>
  <si>
    <t>B44</t>
  </si>
  <si>
    <t>CAPITALITZACIÓ PER QUOTES SEGURETAT SOCIAL</t>
  </si>
  <si>
    <t>CAPITALIZACIÓN POR CUOTAS DE LA SEGURIDAD SOCIAL</t>
  </si>
  <si>
    <t>B38</t>
  </si>
  <si>
    <t>PEL FUNCIONAMENT D'AQUEST EXCEL ÉS OBLIGATORI HABILITAR LES MACROS</t>
  </si>
  <si>
    <t>PARA EL FUNCIONAMIENTO DE ÉSTE EXCEL ES OBLIGATORIO HABILITAR LES MACROS</t>
  </si>
  <si>
    <t>OMPLE LES CEL·LES BLAVES PER CONTINUAR ENDAVANT</t>
  </si>
  <si>
    <t>COMPLETE LAS CELDAS AZULAS PARA PODER CONTINUAR</t>
  </si>
  <si>
    <t>Sí canvies la data d'inici un cop ja has introduït dades, hauràs de revisar totes les dates que hagis introduït a les fulles de Finançament, Recursos Humans i Activació de i+D</t>
  </si>
  <si>
    <t>Si cambias la fecha de inicio una vez has introducido los datos deberás revisar todos los datos que hayas introducido en las hojas de Financiación, Recursos Humanos y Activaciones I+D</t>
  </si>
  <si>
    <t>Unitats complexes d'ús especialitzat en el procés productiu: edificacions, maquinària, material</t>
  </si>
  <si>
    <t>Unidades complejas de uso especializado en el proceso productivo: edificaciones, maquinaria, material</t>
  </si>
  <si>
    <t>Recerca, desenvolupament i innovació (R+D+i) qualsevol investigació destinada a millorar la producció de béns o la prestació de serveis</t>
  </si>
  <si>
    <t>Investigación, desarrollo e innovación (i+d+i) cualquier investigación destinada a mejorar la producción de ienes o la prestación de servicios</t>
  </si>
  <si>
    <t>Conjunt d'estris i de màquines necessàries per a un treball</t>
  </si>
  <si>
    <t>Conjunto de herramientas y máquinas necesarias para un trabajo</t>
  </si>
  <si>
    <t>Cualquier otro inmobilizado material que no se ha podido incluir en las otras partidas</t>
  </si>
  <si>
    <t>B13</t>
  </si>
  <si>
    <t>Import satisfet per la propietat o pel dret d'ús de programes informàtics, comprats o elaborats per l'empresa</t>
  </si>
  <si>
    <t>Importe satisfecho por la propiedad o por el derecho de uso de un programa comprado o elaborado por la empresa</t>
  </si>
  <si>
    <t>B8</t>
  </si>
  <si>
    <t>Ordinadors i altres estris electrònics</t>
  </si>
  <si>
    <t>B31</t>
  </si>
  <si>
    <t>Efectiu entregat com a garantia de compliment d'una obligació, en un termini superior a un any (exemple: fiances en el lloguer d'un local)</t>
  </si>
  <si>
    <t>Ordenadores y otras herramientas electrónicas</t>
  </si>
  <si>
    <t>Efectivo entregado como garantía de cumplimiento  de una obligación, en un plazo superior a un año (ejemplo: fianzas en el alquiler de un local)</t>
  </si>
  <si>
    <t>E85</t>
  </si>
  <si>
    <t>Règim de cotització a la seguretat social dels promotors. En cas de societats mercantils consulteu les taules d'enquadrament a la seguretat social</t>
  </si>
  <si>
    <t>Régimen de cotización a la seguridad social de los promotores. En caso de las sociedades mercantiles consultar las tablas de encuadramiento a la seguridad social</t>
  </si>
  <si>
    <t>B11</t>
  </si>
  <si>
    <t>Import satisfet als professionals per els serveis prestats a l'empresa.</t>
  </si>
  <si>
    <t>Importe satisfecho a los profesionales por los servicios prestados a la empresa</t>
  </si>
  <si>
    <t>B17</t>
  </si>
  <si>
    <t>B27</t>
  </si>
  <si>
    <t>B24</t>
  </si>
  <si>
    <t>B21</t>
  </si>
  <si>
    <t>B117</t>
  </si>
  <si>
    <t>En cas de tenir despeses susceptibles de ser R+D+i, heu d'introduir els imports de les despeses en la següent taula</t>
  </si>
  <si>
    <t>En caso de tener gastos susceptibles de i+d+i, debeis introducir los importes en la siguiente tabla</t>
  </si>
  <si>
    <t>B160</t>
  </si>
  <si>
    <t>En aquest apartat es on podeu activar la vostra despresa de R+D+i del vostre projecte. Indiqueu l'import que "activeu" i la data.</t>
  </si>
  <si>
    <t>En este apartado es donde pódeis activar vuestro gasto dei+d+i. Seleccionar el importe y la fech</t>
  </si>
  <si>
    <t>APORTACIONS DELS SOCIS</t>
  </si>
  <si>
    <t>APORTACIONES DE LOS SOCIOS</t>
  </si>
  <si>
    <t>SUBVENCIÓ PER INVERSIÓ</t>
  </si>
  <si>
    <t>SUBVENCIÓN POR INVERSIÓN</t>
  </si>
  <si>
    <t>INVESTMENT SUBSIDIES</t>
  </si>
  <si>
    <t>Instal·lacions Tècniques</t>
  </si>
  <si>
    <t>Equips per a processos informació</t>
  </si>
  <si>
    <t xml:space="preserve">Equipos para procesos información </t>
  </si>
  <si>
    <t>Recerca i Desenvolupament</t>
  </si>
  <si>
    <t>NUM QUOTES</t>
  </si>
  <si>
    <t>NUM CUOTAS</t>
  </si>
  <si>
    <t>NUM QUOTES CARENCIA</t>
  </si>
  <si>
    <t>NUM CUOTAS CARENCIA</t>
  </si>
  <si>
    <t>NUM QUOTES GRACE</t>
  </si>
  <si>
    <t>PUNT D'EQUILIBRI MENSUAL</t>
  </si>
  <si>
    <t>PUNTO DE EQUILIBRIO MENSUAL</t>
  </si>
  <si>
    <t>MONTHLY BREAKEVEN</t>
  </si>
  <si>
    <t>SALDO INICIAL</t>
  </si>
  <si>
    <t>INITIAL BALANCE</t>
  </si>
  <si>
    <t>SALDO PERIODE</t>
  </si>
  <si>
    <t>SALDO PERIODO</t>
  </si>
  <si>
    <t>PERIOD BALANCE</t>
  </si>
  <si>
    <t>Despeses que hem d'enfrontar obligatòriament per començar l'activitat. Taxes, notaria..</t>
  </si>
  <si>
    <t>Gastos que tenemos que afrontar obligatoriamente para empezar la actividad. Tasas, notaria…</t>
  </si>
  <si>
    <t>B23</t>
  </si>
  <si>
    <t>Import satisfet per l'obtenció de màquinaria</t>
  </si>
  <si>
    <t>Importe satisfecho para la obtención de maquinaria</t>
  </si>
  <si>
    <t>Contracte de lloguer d'un bé. Aquí s'ha d'inloure la quota de lloguer mensual</t>
  </si>
  <si>
    <t>Contrato de alquiler de un bien. Aquí debe incluirse la cuota mensual de alquiler</t>
  </si>
  <si>
    <t>Introduir la quantitat en unitats de estoc que heu comprat</t>
  </si>
  <si>
    <t>Introducir la cantidad en unidades de stock que habeis comprado</t>
  </si>
  <si>
    <t xml:space="preserve">Compres automàtiques:  Edites les unitats venudes i el pla financer et reposa l'estoc , comprant la mateixa quantitat venuda aquell mes. Compres Manuals: Has d'introduir les unitats venudes mensuals i també les compres d'estoc. Permet flexibilitat total alhora de temporalitzar vendes i compres </t>
  </si>
  <si>
    <t>Compras automáticas: Editas las unidades vendidas y el plan financiero te repone el estoc, comprando la misma cantidad vendida ese mes. Compras manuales: Tienes que introducir las unidades vendidas mensuales i también las compras de estoc. Permite flexibilidad total a la hora de temporalizar ventas y compras</t>
  </si>
  <si>
    <t>Y6</t>
  </si>
  <si>
    <t>Introdueix el % de descompte del producte en el mes que realitzes la promoció</t>
  </si>
  <si>
    <t>Introduce el % de descuento del producto en el mes que realizas la promoción</t>
  </si>
  <si>
    <t>Enter the % discount of the product in the month you make promotion</t>
  </si>
  <si>
    <t>Qualsevol altre immobilitzat material que no s'ha pogut incloure en les altres partides</t>
  </si>
  <si>
    <t>Grind Logic</t>
  </si>
  <si>
    <t>helloworld@gmail.com</t>
  </si>
  <si>
    <t>333 666 999</t>
  </si>
  <si>
    <t>Marina Codony Lleonart</t>
  </si>
  <si>
    <t>Envasos reutilitzables</t>
  </si>
  <si>
    <t>Vendes per entregues</t>
  </si>
  <si>
    <t>Ivan</t>
  </si>
  <si>
    <t>Xinyang</t>
  </si>
  <si>
    <t>Maria Pilar</t>
  </si>
  <si>
    <t>Programadors</t>
  </si>
  <si>
    <t>Atenció i comunicació</t>
  </si>
  <si>
    <t>Anuncis locals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</si>
</sst>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 #,##0.00\ &quot;€&quot;_-;\-* #,##0.00\ &quot;€&quot;_-;_-* &quot;-&quot;??\ &quot;€&quot;_-;_-@_-"/>
    <numFmt numFmtId="164" formatCode="_-* #,##0\ _€_-;\-* #,##0\ _€_-;_-* &quot;-&quot;\ _€_-;_-@_-"/>
    <numFmt numFmtId="165" formatCode="_-* #,##0.00\ _€_-;\-* #,##0.00\ _€_-;_-* &quot;-&quot;??\ _€_-;_-@_-"/>
    <numFmt numFmtId="166" formatCode="dd/mm/yy;@"/>
    <numFmt numFmtId="167" formatCode="#,##0;\ \(#,##0\)"/>
    <numFmt numFmtId="168" formatCode="#,##0;[Red]\ \(#,##0\)"/>
    <numFmt numFmtId="169" formatCode="#,##0;\(#,##0\)"/>
    <numFmt numFmtId="170" formatCode="_ [$$-2C0A]\ * #,##0.00_ ;_ [$$-2C0A]\ * \-#,##0.00_ ;_ [$$-2C0A]\ * &quot;-&quot;??_ ;_ @_ "/>
    <numFmt numFmtId="171" formatCode="0.000%"/>
    <numFmt numFmtId="172" formatCode="#,##0\ &quot;€&quot;"/>
    <numFmt numFmtId="173" formatCode="mmm"/>
    <numFmt numFmtId="174" formatCode="#,##0_ ;[Red]\-#,##0\ "/>
    <numFmt numFmtId="175" formatCode="#,##0.00\ &quot;€&quot;"/>
    <numFmt numFmtId="176" formatCode="#,##0.0"/>
    <numFmt numFmtId="177" formatCode="0.0%"/>
  </numFmts>
  <fonts count="67">
    <font>
      <sz val="11"/>
      <color theme="1"/>
      <name val="Calibri"/>
      <family val="2"/>
      <scheme val="minor"/>
    </font>
    <font>
      <b/>
      <sz val="11"/>
      <color theme="1"/>
      <name val="Calibri"/>
      <family val="2"/>
      <scheme val="minor"/>
    </font>
    <font>
      <b/>
      <sz val="9"/>
      <name val="Arial"/>
      <family val="2"/>
    </font>
    <font>
      <sz val="9"/>
      <name val="Arial"/>
      <family val="2"/>
    </font>
    <font>
      <b/>
      <sz val="11"/>
      <color theme="0"/>
      <name val="Calibri"/>
      <family val="2"/>
      <scheme val="minor"/>
    </font>
    <font>
      <b/>
      <sz val="9"/>
      <color indexed="81"/>
      <name val="Tahoma"/>
      <family val="2"/>
    </font>
    <font>
      <sz val="11"/>
      <color theme="0"/>
      <name val="Calibri"/>
      <family val="2"/>
      <scheme val="minor"/>
    </font>
    <font>
      <sz val="11"/>
      <name val="Calibri"/>
      <family val="2"/>
      <scheme val="minor"/>
    </font>
    <font>
      <b/>
      <sz val="11"/>
      <name val="Calibri"/>
      <family val="2"/>
      <scheme val="minor"/>
    </font>
    <font>
      <sz val="11"/>
      <color theme="1"/>
      <name val="Calibri"/>
      <family val="2"/>
      <scheme val="minor"/>
    </font>
    <font>
      <sz val="10"/>
      <name val="Arial"/>
      <family val="2"/>
    </font>
    <font>
      <b/>
      <sz val="9"/>
      <color theme="1"/>
      <name val="Arial"/>
      <family val="2"/>
    </font>
    <font>
      <sz val="9"/>
      <color theme="1"/>
      <name val="Arial"/>
      <family val="2"/>
    </font>
    <font>
      <sz val="11"/>
      <color indexed="8"/>
      <name val="Calibri"/>
      <family val="2"/>
    </font>
    <font>
      <b/>
      <sz val="9"/>
      <color theme="0"/>
      <name val="Calibri"/>
      <family val="2"/>
      <scheme val="minor"/>
    </font>
    <font>
      <b/>
      <u/>
      <sz val="12"/>
      <color theme="1"/>
      <name val="Calibri"/>
      <family val="2"/>
      <scheme val="minor"/>
    </font>
    <font>
      <sz val="9"/>
      <color theme="1"/>
      <name val="Calibri"/>
      <family val="2"/>
      <scheme val="minor"/>
    </font>
    <font>
      <sz val="9"/>
      <name val="Calibri"/>
      <family val="2"/>
      <scheme val="minor"/>
    </font>
    <font>
      <sz val="9"/>
      <color indexed="81"/>
      <name val="Tahoma"/>
      <family val="2"/>
    </font>
    <font>
      <b/>
      <u/>
      <sz val="9"/>
      <color indexed="81"/>
      <name val="Tahoma"/>
      <family val="2"/>
    </font>
    <font>
      <sz val="10"/>
      <color theme="1"/>
      <name val="Calibri"/>
      <family val="2"/>
      <scheme val="minor"/>
    </font>
    <font>
      <b/>
      <sz val="10"/>
      <color theme="1"/>
      <name val="Calibri"/>
      <family val="2"/>
      <scheme val="minor"/>
    </font>
    <font>
      <b/>
      <sz val="10"/>
      <color theme="0"/>
      <name val="Calibri"/>
      <family val="2"/>
      <scheme val="minor"/>
    </font>
    <font>
      <b/>
      <sz val="10"/>
      <name val="Calibri"/>
      <family val="2"/>
      <scheme val="minor"/>
    </font>
    <font>
      <sz val="10"/>
      <name val="Calibri"/>
      <family val="2"/>
      <scheme val="minor"/>
    </font>
    <font>
      <b/>
      <sz val="10"/>
      <color indexed="9"/>
      <name val="Calibri"/>
      <family val="2"/>
      <scheme val="minor"/>
    </font>
    <font>
      <sz val="10"/>
      <color theme="0"/>
      <name val="Calibri"/>
      <family val="2"/>
      <scheme val="minor"/>
    </font>
    <font>
      <sz val="10"/>
      <name val="Calibri"/>
      <family val="2"/>
    </font>
    <font>
      <sz val="10"/>
      <color indexed="8"/>
      <name val="Calibri"/>
      <family val="2"/>
    </font>
    <font>
      <i/>
      <sz val="10"/>
      <color theme="1"/>
      <name val="Calibri"/>
      <family val="2"/>
      <scheme val="minor"/>
    </font>
    <font>
      <u/>
      <sz val="11"/>
      <color theme="10"/>
      <name val="Calibri"/>
      <family val="2"/>
      <scheme val="minor"/>
    </font>
    <font>
      <sz val="11"/>
      <color theme="1"/>
      <name val="Arial"/>
      <family val="2"/>
    </font>
    <font>
      <sz val="10"/>
      <color theme="1"/>
      <name val="Arial"/>
      <family val="2"/>
    </font>
    <font>
      <sz val="8"/>
      <name val="Arial"/>
      <family val="2"/>
    </font>
    <font>
      <u/>
      <sz val="9"/>
      <color theme="10"/>
      <name val="Arial"/>
      <family val="2"/>
    </font>
    <font>
      <u/>
      <sz val="10"/>
      <color indexed="12"/>
      <name val="Arial"/>
      <family val="2"/>
    </font>
    <font>
      <u/>
      <sz val="8"/>
      <color indexed="12"/>
      <name val="Times New Roman"/>
      <family val="1"/>
    </font>
    <font>
      <u/>
      <sz val="11"/>
      <color theme="10"/>
      <name val="Calibri"/>
      <family val="2"/>
    </font>
    <font>
      <u/>
      <sz val="10"/>
      <color theme="10"/>
      <name val="Arial Unicode MS"/>
      <family val="2"/>
    </font>
    <font>
      <sz val="10"/>
      <name val="Courier"/>
      <family val="3"/>
    </font>
    <font>
      <sz val="10"/>
      <name val="Sorigue Compatil"/>
      <family val="2"/>
    </font>
    <font>
      <sz val="10"/>
      <color theme="1"/>
      <name val="Arial Unicode MS"/>
      <family val="2"/>
    </font>
    <font>
      <sz val="11"/>
      <color theme="1"/>
      <name val="Sorigue Compatil"/>
      <family val="2"/>
    </font>
    <font>
      <b/>
      <sz val="12"/>
      <color theme="1"/>
      <name val="Calibri"/>
      <family val="2"/>
      <scheme val="minor"/>
    </font>
    <font>
      <u/>
      <sz val="11"/>
      <name val="Calibri"/>
      <family val="2"/>
      <scheme val="minor"/>
    </font>
    <font>
      <i/>
      <sz val="11"/>
      <color theme="1"/>
      <name val="Calibri"/>
      <family val="2"/>
      <scheme val="minor"/>
    </font>
    <font>
      <u/>
      <sz val="10"/>
      <color indexed="12"/>
      <name val="Calibri"/>
      <family val="2"/>
      <scheme val="minor"/>
    </font>
    <font>
      <sz val="10"/>
      <color theme="4" tint="-0.249977111117893"/>
      <name val="Calibri"/>
      <family val="2"/>
      <scheme val="minor"/>
    </font>
    <font>
      <b/>
      <sz val="9"/>
      <color indexed="60"/>
      <name val="Tahoma"/>
      <family val="2"/>
    </font>
    <font>
      <b/>
      <sz val="10"/>
      <color rgb="FFFF0000"/>
      <name val="Calibri"/>
      <family val="2"/>
      <scheme val="minor"/>
    </font>
    <font>
      <b/>
      <sz val="16"/>
      <color theme="1"/>
      <name val="Wingdings 2"/>
      <family val="1"/>
      <charset val="2"/>
    </font>
    <font>
      <b/>
      <u/>
      <sz val="11"/>
      <color theme="1"/>
      <name val="Calibri"/>
      <family val="2"/>
      <scheme val="minor"/>
    </font>
    <font>
      <b/>
      <sz val="11"/>
      <color indexed="9"/>
      <name val="Calibri"/>
      <family val="2"/>
      <scheme val="minor"/>
    </font>
    <font>
      <b/>
      <sz val="10"/>
      <color indexed="10"/>
      <name val="Arial"/>
      <family val="2"/>
    </font>
    <font>
      <sz val="8"/>
      <color indexed="8"/>
      <name val="Times New Roman"/>
      <family val="1"/>
    </font>
    <font>
      <sz val="12"/>
      <name val="Arial"/>
      <family val="2"/>
    </font>
    <font>
      <b/>
      <sz val="10"/>
      <name val="Calibri"/>
      <family val="2"/>
    </font>
    <font>
      <b/>
      <sz val="10"/>
      <color indexed="81"/>
      <name val="Tahoma"/>
      <family val="2"/>
    </font>
    <font>
      <b/>
      <sz val="14"/>
      <color indexed="81"/>
      <name val="Tahoma"/>
      <family val="2"/>
    </font>
    <font>
      <b/>
      <i/>
      <sz val="10"/>
      <name val="Calibri"/>
      <family val="2"/>
      <scheme val="minor"/>
    </font>
    <font>
      <sz val="10"/>
      <color rgb="FFFF0000"/>
      <name val="Calibri"/>
      <family val="2"/>
      <scheme val="minor"/>
    </font>
    <font>
      <sz val="8"/>
      <color theme="1"/>
      <name val="Calibri"/>
      <family val="2"/>
      <scheme val="minor"/>
    </font>
    <font>
      <b/>
      <sz val="8"/>
      <color theme="1"/>
      <name val="Calibri"/>
      <family val="2"/>
      <scheme val="minor"/>
    </font>
    <font>
      <sz val="11"/>
      <color rgb="FFFF0000"/>
      <name val="Calibri"/>
      <family val="2"/>
      <scheme val="minor"/>
    </font>
    <font>
      <sz val="8"/>
      <color indexed="81"/>
      <name val="Tahoma"/>
      <family val="2"/>
    </font>
    <font>
      <b/>
      <i/>
      <sz val="10"/>
      <color theme="1"/>
      <name val="Calibri"/>
      <family val="2"/>
      <scheme val="minor"/>
    </font>
    <font>
      <sz val="11"/>
      <color rgb="FF000000"/>
      <name val="Calibri"/>
      <family val="2"/>
    </font>
  </fonts>
  <fills count="2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1"/>
        <bgColor indexed="64"/>
      </patternFill>
    </fill>
    <fill>
      <patternFill patternType="solid">
        <fgColor indexed="9"/>
        <bgColor indexed="64"/>
      </patternFill>
    </fill>
    <fill>
      <patternFill patternType="solid">
        <fgColor theme="5" tint="-0.499984740745262"/>
        <bgColor indexed="64"/>
      </patternFill>
    </fill>
    <fill>
      <patternFill patternType="solid">
        <fgColor theme="7" tint="-0.499984740745262"/>
        <bgColor indexed="64"/>
      </patternFill>
    </fill>
    <fill>
      <patternFill patternType="solid">
        <fgColor theme="9" tint="-0.499984740745262"/>
        <bgColor indexed="64"/>
      </patternFill>
    </fill>
    <fill>
      <patternFill patternType="solid">
        <fgColor rgb="FF7030A0"/>
        <bgColor indexed="64"/>
      </patternFill>
    </fill>
    <fill>
      <patternFill patternType="solid">
        <fgColor theme="5" tint="0.79998168889431442"/>
        <bgColor indexed="64"/>
      </patternFill>
    </fill>
    <fill>
      <patternFill patternType="solid">
        <fgColor theme="1" tint="0.34998626667073579"/>
        <bgColor indexed="64"/>
      </patternFill>
    </fill>
    <fill>
      <patternFill patternType="solid">
        <fgColor theme="2"/>
        <bgColor indexed="64"/>
      </patternFill>
    </fill>
    <fill>
      <patternFill patternType="solid">
        <fgColor theme="6" tint="0.79998168889431442"/>
        <bgColor indexed="64"/>
      </patternFill>
    </fill>
    <fill>
      <patternFill patternType="solid">
        <fgColor theme="9"/>
        <bgColor indexed="64"/>
      </patternFill>
    </fill>
    <fill>
      <patternFill patternType="solid">
        <fgColor theme="0" tint="-0.14999847407452621"/>
        <bgColor indexed="64"/>
      </patternFill>
    </fill>
    <fill>
      <patternFill patternType="solid">
        <fgColor theme="0" tint="-4.9989318521683403E-2"/>
        <bgColor indexed="26"/>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bgColor indexed="64"/>
      </patternFill>
    </fill>
    <fill>
      <patternFill patternType="solid">
        <fgColor theme="7" tint="0.39997558519241921"/>
        <bgColor indexed="64"/>
      </patternFill>
    </fill>
    <fill>
      <patternFill patternType="solid">
        <fgColor rgb="FFF29A98"/>
        <bgColor indexed="64"/>
      </patternFill>
    </fill>
    <fill>
      <patternFill patternType="solid">
        <fgColor theme="7" tint="0.79998168889431442"/>
        <bgColor indexed="64"/>
      </patternFill>
    </fill>
    <fill>
      <patternFill patternType="solid">
        <fgColor indexed="43"/>
        <bgColor indexed="64"/>
      </patternFill>
    </fill>
    <fill>
      <patternFill patternType="solid">
        <fgColor rgb="FFFF0000"/>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theme="0"/>
      </bottom>
      <diagonal/>
    </border>
    <border>
      <left/>
      <right style="thin">
        <color theme="0"/>
      </right>
      <top/>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right style="thin">
        <color theme="0"/>
      </right>
      <top/>
      <bottom style="thin">
        <color theme="0"/>
      </bottom>
      <diagonal/>
    </border>
    <border>
      <left style="thin">
        <color theme="0"/>
      </left>
      <right style="thin">
        <color theme="0"/>
      </right>
      <top/>
      <bottom/>
      <diagonal/>
    </border>
    <border>
      <left style="thin">
        <color theme="0"/>
      </left>
      <right/>
      <top style="thin">
        <color theme="0"/>
      </top>
      <bottom/>
      <diagonal/>
    </border>
    <border>
      <left/>
      <right/>
      <top style="thin">
        <color theme="0"/>
      </top>
      <bottom/>
      <diagonal/>
    </border>
    <border>
      <left style="thin">
        <color theme="0"/>
      </left>
      <right/>
      <top/>
      <bottom/>
      <diagonal/>
    </border>
    <border>
      <left style="thin">
        <color theme="0"/>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9"/>
      </left>
      <right/>
      <top style="thin">
        <color indexed="9"/>
      </top>
      <bottom style="thin">
        <color indexed="9"/>
      </bottom>
      <diagonal/>
    </border>
    <border>
      <left/>
      <right style="thin">
        <color theme="0"/>
      </right>
      <top style="thin">
        <color theme="0"/>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style="thin">
        <color indexed="9"/>
      </left>
      <right/>
      <top/>
      <bottom/>
      <diagonal/>
    </border>
    <border>
      <left style="thin">
        <color theme="0"/>
      </left>
      <right style="thin">
        <color theme="0"/>
      </right>
      <top style="thin">
        <color indexed="9"/>
      </top>
      <bottom style="thin">
        <color theme="0"/>
      </bottom>
      <diagonal/>
    </border>
    <border>
      <left style="thin">
        <color theme="0"/>
      </left>
      <right style="thin">
        <color indexed="9"/>
      </right>
      <top style="thin">
        <color indexed="9"/>
      </top>
      <bottom style="thin">
        <color theme="0"/>
      </bottom>
      <diagonal/>
    </border>
    <border>
      <left/>
      <right/>
      <top style="thin">
        <color theme="0"/>
      </top>
      <bottom style="thin">
        <color theme="0"/>
      </bottom>
      <diagonal/>
    </border>
    <border>
      <left style="thin">
        <color theme="0"/>
      </left>
      <right style="thin">
        <color theme="0"/>
      </right>
      <top/>
      <bottom style="thin">
        <color theme="0"/>
      </bottom>
      <diagonal/>
    </border>
    <border>
      <left style="medium">
        <color indexed="64"/>
      </left>
      <right style="thin">
        <color theme="0"/>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9"/>
      </left>
      <right style="thin">
        <color theme="0"/>
      </right>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theme="0"/>
      </left>
      <right/>
      <top style="medium">
        <color theme="0"/>
      </top>
      <bottom style="medium">
        <color theme="0"/>
      </bottom>
      <diagonal/>
    </border>
    <border>
      <left/>
      <right/>
      <top style="medium">
        <color theme="0"/>
      </top>
      <bottom style="medium">
        <color theme="0"/>
      </bottom>
      <diagonal/>
    </border>
  </borders>
  <cellStyleXfs count="48">
    <xf numFmtId="0" fontId="0" fillId="0" borderId="0"/>
    <xf numFmtId="9" fontId="9" fillId="0" borderId="0" applyFont="0" applyFill="0" applyBorder="0" applyAlignment="0" applyProtection="0"/>
    <xf numFmtId="0" fontId="13" fillId="0" borderId="0"/>
    <xf numFmtId="0" fontId="10" fillId="0" borderId="0"/>
    <xf numFmtId="0" fontId="30" fillId="0" borderId="0" applyNumberFormat="0" applyFill="0" applyBorder="0" applyAlignment="0" applyProtection="0"/>
    <xf numFmtId="0" fontId="31" fillId="0" borderId="0"/>
    <xf numFmtId="165" fontId="31" fillId="0" borderId="0" applyFont="0" applyFill="0" applyBorder="0" applyAlignment="0" applyProtection="0"/>
    <xf numFmtId="0" fontId="34" fillId="0" borderId="0" applyNumberFormat="0" applyFill="0" applyBorder="0" applyAlignment="0" applyProtection="0">
      <alignment vertical="top"/>
      <protection locked="0"/>
    </xf>
    <xf numFmtId="0" fontId="9" fillId="0" borderId="0"/>
    <xf numFmtId="0" fontId="35" fillId="0" borderId="0" applyNumberFormat="0" applyFill="0" applyBorder="0" applyAlignment="0" applyProtection="0">
      <alignment vertical="top"/>
      <protection locked="0"/>
    </xf>
    <xf numFmtId="0" fontId="32" fillId="0" borderId="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0" fontId="36"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0" fontId="38" fillId="0" borderId="0" applyNumberFormat="0" applyFill="0" applyBorder="0" applyAlignment="0" applyProtection="0">
      <alignment vertical="top"/>
      <protection locked="0"/>
    </xf>
    <xf numFmtId="164" fontId="10" fillId="0" borderId="0" applyFont="0" applyFill="0" applyBorder="0" applyAlignment="0" applyProtection="0"/>
    <xf numFmtId="165" fontId="9" fillId="0" borderId="0" applyFont="0" applyFill="0" applyBorder="0" applyAlignment="0" applyProtection="0"/>
    <xf numFmtId="165" fontId="9" fillId="0" borderId="0" applyFont="0" applyFill="0" applyBorder="0" applyAlignment="0" applyProtection="0"/>
    <xf numFmtId="0" fontId="39" fillId="0" borderId="0"/>
    <xf numFmtId="0" fontId="10" fillId="0" borderId="0"/>
    <xf numFmtId="0" fontId="33" fillId="0" borderId="0"/>
    <xf numFmtId="0" fontId="9" fillId="0" borderId="0"/>
    <xf numFmtId="0" fontId="9" fillId="0" borderId="0"/>
    <xf numFmtId="0" fontId="40" fillId="0" borderId="0"/>
    <xf numFmtId="0" fontId="41" fillId="0" borderId="0"/>
    <xf numFmtId="0" fontId="42" fillId="0" borderId="0"/>
    <xf numFmtId="0" fontId="10" fillId="0" borderId="0"/>
    <xf numFmtId="0" fontId="9" fillId="0" borderId="0"/>
    <xf numFmtId="0" fontId="9" fillId="0" borderId="0"/>
    <xf numFmtId="0" fontId="41" fillId="0" borderId="0"/>
    <xf numFmtId="9" fontId="10" fillId="0" borderId="0" applyFont="0" applyFill="0" applyBorder="0" applyAlignment="0" applyProtection="0"/>
    <xf numFmtId="9" fontId="10" fillId="0" borderId="0" applyFont="0" applyFill="0" applyBorder="0" applyAlignment="0" applyProtection="0"/>
    <xf numFmtId="9" fontId="40"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0" fontId="55" fillId="0" borderId="0"/>
  </cellStyleXfs>
  <cellXfs count="761">
    <xf numFmtId="0" fontId="0" fillId="0" borderId="0" xfId="0"/>
    <xf numFmtId="0" fontId="1" fillId="0" borderId="0" xfId="0" applyFont="1"/>
    <xf numFmtId="0" fontId="0" fillId="0" borderId="0" xfId="0" applyProtection="1"/>
    <xf numFmtId="0" fontId="0" fillId="0" borderId="0" xfId="0" applyFill="1"/>
    <xf numFmtId="0" fontId="0" fillId="0" borderId="0" xfId="0" applyFont="1"/>
    <xf numFmtId="0" fontId="0" fillId="0" borderId="0" xfId="0" applyFont="1" applyFill="1" applyBorder="1"/>
    <xf numFmtId="0" fontId="0" fillId="0" borderId="0" xfId="0" applyFill="1" applyAlignment="1">
      <alignment horizontal="left"/>
    </xf>
    <xf numFmtId="0" fontId="0" fillId="0" borderId="0" xfId="0" applyFill="1" applyBorder="1"/>
    <xf numFmtId="0" fontId="0" fillId="0" borderId="0" xfId="0" applyFont="1" applyFill="1"/>
    <xf numFmtId="9" fontId="0" fillId="0" borderId="0" xfId="0" applyNumberFormat="1" applyFont="1" applyFill="1" applyBorder="1"/>
    <xf numFmtId="0" fontId="0" fillId="0" borderId="7" xfId="0" applyFill="1" applyBorder="1" applyAlignment="1">
      <alignment horizontal="left"/>
    </xf>
    <xf numFmtId="0" fontId="0" fillId="0" borderId="8" xfId="0" applyFill="1" applyBorder="1" applyAlignment="1">
      <alignment horizontal="left"/>
    </xf>
    <xf numFmtId="0" fontId="0" fillId="0" borderId="10" xfId="0" applyFill="1" applyBorder="1" applyAlignment="1">
      <alignment horizontal="left"/>
    </xf>
    <xf numFmtId="0" fontId="0" fillId="0" borderId="11" xfId="0" applyFill="1" applyBorder="1" applyAlignment="1">
      <alignment horizontal="left"/>
    </xf>
    <xf numFmtId="0" fontId="0" fillId="0" borderId="12" xfId="0" applyFill="1" applyBorder="1" applyAlignment="1">
      <alignment horizontal="left"/>
    </xf>
    <xf numFmtId="0" fontId="0" fillId="0" borderId="13" xfId="0" applyFill="1" applyBorder="1" applyAlignment="1">
      <alignment horizontal="left"/>
    </xf>
    <xf numFmtId="0" fontId="0" fillId="0" borderId="14" xfId="0" applyFill="1" applyBorder="1" applyAlignment="1">
      <alignment horizontal="left"/>
    </xf>
    <xf numFmtId="0" fontId="0" fillId="0" borderId="16" xfId="0" applyFill="1" applyBorder="1" applyAlignment="1">
      <alignment horizontal="left"/>
    </xf>
    <xf numFmtId="0" fontId="4" fillId="5" borderId="9" xfId="0" applyFont="1" applyFill="1" applyBorder="1" applyAlignment="1">
      <alignment horizontal="left"/>
    </xf>
    <xf numFmtId="3" fontId="1" fillId="6" borderId="9" xfId="0" applyNumberFormat="1" applyFont="1" applyFill="1" applyBorder="1" applyAlignment="1"/>
    <xf numFmtId="0" fontId="4" fillId="7" borderId="15" xfId="0" applyFont="1" applyFill="1" applyBorder="1" applyAlignment="1">
      <alignment horizontal="left"/>
    </xf>
    <xf numFmtId="3" fontId="11" fillId="6" borderId="9" xfId="0" applyNumberFormat="1" applyFont="1" applyFill="1" applyBorder="1" applyAlignment="1" applyProtection="1">
      <alignment horizontal="left"/>
    </xf>
    <xf numFmtId="166" fontId="4" fillId="5" borderId="1" xfId="0" applyNumberFormat="1" applyFont="1" applyFill="1" applyBorder="1" applyAlignment="1" applyProtection="1">
      <alignment horizontal="center"/>
    </xf>
    <xf numFmtId="0" fontId="0" fillId="0" borderId="0" xfId="0" applyFill="1" applyBorder="1" applyAlignment="1">
      <alignment horizontal="left"/>
    </xf>
    <xf numFmtId="3" fontId="3" fillId="0" borderId="0" xfId="0" applyNumberFormat="1" applyFont="1" applyFill="1" applyBorder="1" applyAlignment="1" applyProtection="1">
      <alignment horizontal="left"/>
    </xf>
    <xf numFmtId="3" fontId="0" fillId="0" borderId="0" xfId="0" applyNumberFormat="1" applyFill="1" applyBorder="1" applyAlignment="1" applyProtection="1">
      <protection locked="0"/>
    </xf>
    <xf numFmtId="3" fontId="1" fillId="6" borderId="17" xfId="0" applyNumberFormat="1" applyFont="1" applyFill="1" applyBorder="1" applyAlignment="1"/>
    <xf numFmtId="0" fontId="0" fillId="4" borderId="0" xfId="0" applyFill="1" applyBorder="1" applyAlignment="1">
      <alignment horizontal="left"/>
    </xf>
    <xf numFmtId="0" fontId="4" fillId="4" borderId="0" xfId="0" applyFont="1" applyFill="1" applyBorder="1" applyAlignment="1">
      <alignment horizontal="left"/>
    </xf>
    <xf numFmtId="3" fontId="11" fillId="4" borderId="0" xfId="0" applyNumberFormat="1" applyFont="1" applyFill="1" applyBorder="1" applyAlignment="1" applyProtection="1">
      <alignment horizontal="left"/>
    </xf>
    <xf numFmtId="3" fontId="3" fillId="4" borderId="0" xfId="0" applyNumberFormat="1" applyFont="1" applyFill="1" applyBorder="1" applyAlignment="1" applyProtection="1">
      <alignment horizontal="left"/>
    </xf>
    <xf numFmtId="3" fontId="12" fillId="2" borderId="9" xfId="0" applyNumberFormat="1" applyFont="1" applyFill="1" applyBorder="1" applyAlignment="1" applyProtection="1">
      <alignment horizontal="left"/>
    </xf>
    <xf numFmtId="3" fontId="3" fillId="2" borderId="9" xfId="0" applyNumberFormat="1" applyFont="1" applyFill="1" applyBorder="1" applyAlignment="1" applyProtection="1">
      <alignment horizontal="left"/>
    </xf>
    <xf numFmtId="3" fontId="0" fillId="2" borderId="9" xfId="0" applyNumberFormat="1" applyFill="1" applyBorder="1" applyAlignment="1" applyProtection="1"/>
    <xf numFmtId="0" fontId="0" fillId="0" borderId="0" xfId="0" applyFill="1" applyAlignment="1" applyProtection="1">
      <alignment horizontal="left"/>
    </xf>
    <xf numFmtId="0" fontId="6" fillId="7" borderId="0" xfId="0" applyFont="1" applyFill="1" applyBorder="1" applyAlignment="1" applyProtection="1">
      <alignment horizontal="left"/>
    </xf>
    <xf numFmtId="0" fontId="4" fillId="5" borderId="9" xfId="0" applyFont="1" applyFill="1" applyBorder="1" applyAlignment="1" applyProtection="1">
      <alignment horizontal="center"/>
    </xf>
    <xf numFmtId="3" fontId="1" fillId="6" borderId="9" xfId="0" applyNumberFormat="1" applyFont="1" applyFill="1" applyBorder="1" applyAlignment="1" applyProtection="1"/>
    <xf numFmtId="166" fontId="4" fillId="5" borderId="9" xfId="0" applyNumberFormat="1" applyFont="1" applyFill="1" applyBorder="1" applyAlignment="1" applyProtection="1">
      <alignment horizontal="center"/>
    </xf>
    <xf numFmtId="3" fontId="1" fillId="6" borderId="17" xfId="0" applyNumberFormat="1" applyFont="1" applyFill="1" applyBorder="1" applyAlignment="1" applyProtection="1"/>
    <xf numFmtId="3" fontId="1" fillId="2" borderId="9" xfId="0" applyNumberFormat="1" applyFont="1" applyFill="1" applyBorder="1" applyAlignment="1" applyProtection="1"/>
    <xf numFmtId="3" fontId="1" fillId="0" borderId="0" xfId="0" applyNumberFormat="1" applyFont="1" applyFill="1" applyBorder="1" applyAlignment="1" applyProtection="1"/>
    <xf numFmtId="17" fontId="4" fillId="5" borderId="9" xfId="0" applyNumberFormat="1" applyFont="1" applyFill="1" applyBorder="1" applyAlignment="1">
      <alignment horizontal="center"/>
    </xf>
    <xf numFmtId="14" fontId="0" fillId="0" borderId="0" xfId="0" applyNumberFormat="1" applyFill="1"/>
    <xf numFmtId="17" fontId="0" fillId="0" borderId="0" xfId="0" applyNumberFormat="1" applyFill="1"/>
    <xf numFmtId="0" fontId="1" fillId="0" borderId="0" xfId="0" applyFont="1" applyFill="1"/>
    <xf numFmtId="3" fontId="3" fillId="2" borderId="1" xfId="0" applyNumberFormat="1" applyFont="1" applyFill="1" applyBorder="1" applyAlignment="1" applyProtection="1">
      <alignment horizontal="left"/>
    </xf>
    <xf numFmtId="3" fontId="3" fillId="2" borderId="1" xfId="0" applyNumberFormat="1" applyFont="1" applyFill="1" applyBorder="1" applyAlignment="1" applyProtection="1">
      <alignment horizontal="center"/>
    </xf>
    <xf numFmtId="3" fontId="2" fillId="6" borderId="1" xfId="0" applyNumberFormat="1" applyFont="1" applyFill="1" applyBorder="1" applyAlignment="1" applyProtection="1">
      <alignment horizontal="left"/>
    </xf>
    <xf numFmtId="0" fontId="4" fillId="5" borderId="1" xfId="0" applyFont="1" applyFill="1" applyBorder="1" applyAlignment="1" applyProtection="1">
      <alignment horizontal="left"/>
    </xf>
    <xf numFmtId="14" fontId="0" fillId="2" borderId="1" xfId="0" applyNumberFormat="1" applyFont="1" applyFill="1" applyBorder="1" applyAlignment="1" applyProtection="1">
      <alignment horizontal="center"/>
    </xf>
    <xf numFmtId="14" fontId="0" fillId="6" borderId="1" xfId="0" applyNumberFormat="1" applyFont="1" applyFill="1" applyBorder="1" applyAlignment="1" applyProtection="1">
      <alignment horizontal="center"/>
    </xf>
    <xf numFmtId="17" fontId="4" fillId="5" borderId="9" xfId="0" applyNumberFormat="1" applyFont="1" applyFill="1" applyBorder="1" applyAlignment="1" applyProtection="1">
      <alignment horizontal="center"/>
    </xf>
    <xf numFmtId="3" fontId="2" fillId="6" borderId="9" xfId="0" applyNumberFormat="1" applyFont="1" applyFill="1" applyBorder="1" applyAlignment="1" applyProtection="1">
      <alignment horizontal="left"/>
    </xf>
    <xf numFmtId="3" fontId="3" fillId="2" borderId="9" xfId="0" applyNumberFormat="1" applyFont="1" applyFill="1" applyBorder="1" applyAlignment="1" applyProtection="1">
      <alignment horizontal="center"/>
    </xf>
    <xf numFmtId="0" fontId="0" fillId="6" borderId="1" xfId="0" applyFill="1" applyBorder="1" applyProtection="1"/>
    <xf numFmtId="3" fontId="2" fillId="6" borderId="1" xfId="0" applyNumberFormat="1" applyFont="1" applyFill="1" applyBorder="1" applyAlignment="1" applyProtection="1">
      <alignment horizontal="center"/>
    </xf>
    <xf numFmtId="0" fontId="4" fillId="7" borderId="9" xfId="0" applyFont="1" applyFill="1" applyBorder="1" applyAlignment="1" applyProtection="1">
      <alignment horizontal="left"/>
    </xf>
    <xf numFmtId="0" fontId="4" fillId="7" borderId="1" xfId="0" applyFont="1" applyFill="1" applyBorder="1" applyAlignment="1" applyProtection="1">
      <alignment horizontal="left"/>
    </xf>
    <xf numFmtId="3" fontId="7" fillId="0" borderId="0" xfId="0" applyNumberFormat="1" applyFont="1" applyFill="1" applyBorder="1" applyAlignment="1" applyProtection="1">
      <alignment horizontal="left"/>
    </xf>
    <xf numFmtId="0" fontId="0" fillId="0" borderId="0" xfId="0" applyFont="1" applyFill="1" applyAlignment="1">
      <alignment horizontal="left"/>
    </xf>
    <xf numFmtId="17" fontId="4" fillId="5" borderId="9" xfId="0" applyNumberFormat="1" applyFont="1" applyFill="1" applyBorder="1" applyAlignment="1"/>
    <xf numFmtId="0" fontId="1" fillId="0" borderId="0" xfId="0" applyFont="1" applyFill="1" applyBorder="1" applyAlignment="1">
      <alignment horizontal="center"/>
    </xf>
    <xf numFmtId="0" fontId="1" fillId="0" borderId="0" xfId="0" applyFont="1" applyFill="1" applyBorder="1"/>
    <xf numFmtId="0" fontId="14" fillId="5" borderId="9" xfId="0" applyFont="1" applyFill="1" applyBorder="1" applyAlignment="1">
      <alignment horizontal="center"/>
    </xf>
    <xf numFmtId="17" fontId="4" fillId="7" borderId="9" xfId="0" applyNumberFormat="1" applyFont="1" applyFill="1" applyBorder="1" applyAlignment="1"/>
    <xf numFmtId="17" fontId="4" fillId="7" borderId="18" xfId="0" applyNumberFormat="1" applyFont="1" applyFill="1" applyBorder="1" applyAlignment="1">
      <alignment horizontal="center"/>
    </xf>
    <xf numFmtId="0" fontId="0" fillId="0" borderId="0" xfId="0" applyFont="1" applyFill="1" applyAlignment="1" applyProtection="1">
      <alignment horizontal="left"/>
    </xf>
    <xf numFmtId="0" fontId="0" fillId="0" borderId="0" xfId="0" applyFont="1" applyFill="1" applyProtection="1"/>
    <xf numFmtId="3" fontId="0" fillId="0" borderId="0" xfId="0" applyNumberFormat="1" applyFont="1" applyFill="1" applyBorder="1" applyAlignment="1" applyProtection="1"/>
    <xf numFmtId="0" fontId="15" fillId="0" borderId="0" xfId="0" applyFont="1" applyFill="1"/>
    <xf numFmtId="0" fontId="1" fillId="0" borderId="0" xfId="0" applyFont="1" applyAlignment="1">
      <alignment horizontal="center"/>
    </xf>
    <xf numFmtId="0" fontId="0" fillId="0" borderId="0" xfId="0" applyAlignment="1">
      <alignment horizontal="center"/>
    </xf>
    <xf numFmtId="0" fontId="11" fillId="6" borderId="17" xfId="0" applyNumberFormat="1" applyFont="1" applyFill="1" applyBorder="1" applyAlignment="1" applyProtection="1">
      <alignment horizontal="left"/>
    </xf>
    <xf numFmtId="14" fontId="0" fillId="0" borderId="0" xfId="0" applyNumberFormat="1" applyAlignment="1">
      <alignment horizontal="center"/>
    </xf>
    <xf numFmtId="0" fontId="16" fillId="0" borderId="0" xfId="0" applyFont="1"/>
    <xf numFmtId="0" fontId="17" fillId="2" borderId="0" xfId="0" applyFont="1" applyFill="1" applyAlignment="1">
      <alignment horizontal="center"/>
    </xf>
    <xf numFmtId="0" fontId="14" fillId="5" borderId="9" xfId="0" applyFont="1" applyFill="1" applyBorder="1" applyAlignment="1">
      <alignment horizontal="left"/>
    </xf>
    <xf numFmtId="0" fontId="14" fillId="5" borderId="18" xfId="0" applyFont="1" applyFill="1" applyBorder="1" applyAlignment="1">
      <alignment horizontal="center"/>
    </xf>
    <xf numFmtId="0" fontId="14" fillId="5" borderId="21" xfId="0" applyFont="1" applyFill="1" applyBorder="1" applyAlignment="1">
      <alignment horizontal="center"/>
    </xf>
    <xf numFmtId="3" fontId="16" fillId="2" borderId="9" xfId="0" applyNumberFormat="1" applyFont="1" applyFill="1" applyBorder="1" applyAlignment="1" applyProtection="1">
      <alignment horizontal="center"/>
    </xf>
    <xf numFmtId="171" fontId="17" fillId="2" borderId="9" xfId="1" applyNumberFormat="1" applyFont="1" applyFill="1" applyBorder="1" applyAlignment="1" applyProtection="1">
      <alignment horizontal="center"/>
    </xf>
    <xf numFmtId="3" fontId="17" fillId="2" borderId="9" xfId="0" applyNumberFormat="1" applyFont="1" applyFill="1" applyBorder="1" applyAlignment="1" applyProtection="1">
      <alignment horizontal="center"/>
    </xf>
    <xf numFmtId="4" fontId="17" fillId="2" borderId="9" xfId="0" applyNumberFormat="1" applyFont="1" applyFill="1" applyBorder="1" applyAlignment="1" applyProtection="1">
      <alignment horizontal="center"/>
    </xf>
    <xf numFmtId="17" fontId="17" fillId="2" borderId="9" xfId="0" applyNumberFormat="1" applyFont="1" applyFill="1" applyBorder="1" applyAlignment="1" applyProtection="1">
      <alignment horizontal="center"/>
    </xf>
    <xf numFmtId="0" fontId="16" fillId="13" borderId="0" xfId="0" applyFont="1" applyFill="1" applyAlignment="1" applyProtection="1">
      <alignment horizontal="center"/>
    </xf>
    <xf numFmtId="3" fontId="17" fillId="13" borderId="9" xfId="0" applyNumberFormat="1" applyFont="1" applyFill="1" applyBorder="1" applyAlignment="1" applyProtection="1">
      <alignment horizontal="center"/>
    </xf>
    <xf numFmtId="3" fontId="16" fillId="13" borderId="0" xfId="0" applyNumberFormat="1" applyFont="1" applyFill="1" applyAlignment="1" applyProtection="1">
      <alignment horizontal="center"/>
    </xf>
    <xf numFmtId="170" fontId="16" fillId="0" borderId="0" xfId="0" applyNumberFormat="1" applyFont="1"/>
    <xf numFmtId="0" fontId="2" fillId="0" borderId="1" xfId="0" applyFont="1" applyBorder="1" applyAlignment="1">
      <alignment horizontal="center"/>
    </xf>
    <xf numFmtId="0" fontId="16" fillId="2" borderId="2" xfId="0" applyFont="1" applyFill="1" applyBorder="1" applyAlignment="1">
      <alignment horizontal="center"/>
    </xf>
    <xf numFmtId="17" fontId="16" fillId="0" borderId="5" xfId="0" applyNumberFormat="1" applyFont="1" applyBorder="1" applyAlignment="1">
      <alignment horizontal="center"/>
    </xf>
    <xf numFmtId="0" fontId="16" fillId="0" borderId="2" xfId="0" applyFont="1" applyBorder="1" applyAlignment="1">
      <alignment horizontal="center"/>
    </xf>
    <xf numFmtId="0" fontId="16" fillId="0" borderId="6" xfId="0" applyFont="1" applyBorder="1" applyAlignment="1">
      <alignment horizontal="center"/>
    </xf>
    <xf numFmtId="4" fontId="16" fillId="0" borderId="6" xfId="0" applyNumberFormat="1" applyFont="1" applyBorder="1"/>
    <xf numFmtId="4" fontId="16" fillId="0" borderId="3" xfId="0" applyNumberFormat="1" applyFont="1" applyBorder="1"/>
    <xf numFmtId="4" fontId="16" fillId="0" borderId="0" xfId="0" applyNumberFormat="1" applyFont="1" applyBorder="1" applyAlignment="1">
      <alignment horizontal="center"/>
    </xf>
    <xf numFmtId="4" fontId="16" fillId="0" borderId="6" xfId="0" applyNumberFormat="1" applyFont="1" applyBorder="1" applyAlignment="1">
      <alignment horizontal="center"/>
    </xf>
    <xf numFmtId="4" fontId="16" fillId="0" borderId="3" xfId="0" applyNumberFormat="1" applyFont="1" applyBorder="1" applyAlignment="1">
      <alignment horizontal="center"/>
    </xf>
    <xf numFmtId="17" fontId="17" fillId="0" borderId="22" xfId="0" applyNumberFormat="1" applyFont="1" applyFill="1" applyBorder="1" applyAlignment="1" applyProtection="1">
      <alignment horizontal="center"/>
    </xf>
    <xf numFmtId="17" fontId="17" fillId="0" borderId="23" xfId="0" applyNumberFormat="1" applyFont="1" applyFill="1" applyBorder="1" applyAlignment="1" applyProtection="1">
      <alignment horizontal="center"/>
    </xf>
    <xf numFmtId="0" fontId="16" fillId="0" borderId="4" xfId="0" applyFont="1" applyBorder="1"/>
    <xf numFmtId="0" fontId="16" fillId="0" borderId="1" xfId="0" applyFont="1" applyBorder="1"/>
    <xf numFmtId="4" fontId="16" fillId="0" borderId="1" xfId="0" applyNumberFormat="1" applyFont="1" applyBorder="1"/>
    <xf numFmtId="4" fontId="16" fillId="0" borderId="1" xfId="0" applyNumberFormat="1" applyFont="1" applyBorder="1" applyAlignment="1">
      <alignment horizontal="center"/>
    </xf>
    <xf numFmtId="0" fontId="1" fillId="6" borderId="0" xfId="0" applyFont="1" applyFill="1" applyAlignment="1">
      <alignment horizontal="center"/>
    </xf>
    <xf numFmtId="0" fontId="0" fillId="6" borderId="0" xfId="0" applyFill="1" applyAlignment="1">
      <alignment horizontal="center"/>
    </xf>
    <xf numFmtId="3" fontId="16" fillId="0" borderId="0" xfId="0" applyNumberFormat="1" applyFont="1"/>
    <xf numFmtId="10" fontId="0" fillId="0" borderId="0" xfId="0" applyNumberFormat="1" applyAlignment="1">
      <alignment horizontal="center"/>
    </xf>
    <xf numFmtId="0" fontId="0" fillId="0" borderId="0" xfId="0" applyFont="1" applyFill="1" applyBorder="1" applyAlignment="1">
      <alignment horizontal="center"/>
    </xf>
    <xf numFmtId="3" fontId="8" fillId="0" borderId="0" xfId="0" applyNumberFormat="1" applyFont="1" applyFill="1" applyBorder="1" applyAlignment="1" applyProtection="1">
      <alignment horizontal="center"/>
    </xf>
    <xf numFmtId="3" fontId="7" fillId="0" borderId="0" xfId="0" applyNumberFormat="1" applyFont="1" applyFill="1" applyBorder="1" applyAlignment="1" applyProtection="1">
      <alignment horizontal="center"/>
    </xf>
    <xf numFmtId="1" fontId="0" fillId="0" borderId="0" xfId="0" applyNumberFormat="1" applyAlignment="1">
      <alignment horizontal="center"/>
    </xf>
    <xf numFmtId="0" fontId="4" fillId="0" borderId="9" xfId="0" applyFont="1" applyFill="1" applyBorder="1" applyAlignment="1" applyProtection="1">
      <alignment horizontal="center"/>
    </xf>
    <xf numFmtId="3" fontId="2" fillId="0" borderId="9" xfId="0" applyNumberFormat="1" applyFont="1" applyFill="1" applyBorder="1" applyAlignment="1" applyProtection="1">
      <alignment horizontal="left"/>
    </xf>
    <xf numFmtId="3" fontId="3" fillId="0" borderId="9" xfId="0" applyNumberFormat="1" applyFont="1" applyFill="1" applyBorder="1" applyAlignment="1" applyProtection="1">
      <alignment horizontal="center"/>
    </xf>
    <xf numFmtId="3" fontId="3" fillId="2" borderId="18" xfId="0" applyNumberFormat="1" applyFont="1" applyFill="1" applyBorder="1" applyAlignment="1" applyProtection="1">
      <alignment horizontal="left"/>
    </xf>
    <xf numFmtId="3" fontId="3" fillId="0" borderId="17" xfId="0" applyNumberFormat="1" applyFont="1" applyFill="1" applyBorder="1" applyAlignment="1" applyProtection="1">
      <alignment horizontal="center"/>
    </xf>
    <xf numFmtId="9" fontId="3" fillId="4" borderId="0" xfId="1" applyFont="1" applyFill="1" applyBorder="1" applyAlignment="1" applyProtection="1">
      <alignment horizontal="center"/>
    </xf>
    <xf numFmtId="3" fontId="4" fillId="5" borderId="9" xfId="0" applyNumberFormat="1" applyFont="1" applyFill="1" applyBorder="1" applyAlignment="1">
      <alignment horizontal="left"/>
    </xf>
    <xf numFmtId="0" fontId="1" fillId="13" borderId="0" xfId="0" applyFont="1" applyFill="1" applyAlignment="1">
      <alignment horizontal="center"/>
    </xf>
    <xf numFmtId="10" fontId="0" fillId="13" borderId="0" xfId="0" applyNumberFormat="1" applyFill="1" applyAlignment="1">
      <alignment horizontal="center"/>
    </xf>
    <xf numFmtId="0" fontId="20" fillId="0" borderId="0" xfId="0" applyFont="1"/>
    <xf numFmtId="0" fontId="21" fillId="0" borderId="0" xfId="0" applyFont="1" applyFill="1" applyAlignment="1">
      <alignment horizontal="left"/>
    </xf>
    <xf numFmtId="0" fontId="20" fillId="0" borderId="0" xfId="0" applyFont="1" applyFill="1" applyBorder="1"/>
    <xf numFmtId="0" fontId="20" fillId="4" borderId="0" xfId="0" applyFont="1" applyFill="1"/>
    <xf numFmtId="0" fontId="20" fillId="0" borderId="0" xfId="0" applyFont="1" applyFill="1" applyBorder="1" applyAlignment="1"/>
    <xf numFmtId="0" fontId="21" fillId="0" borderId="0" xfId="0" applyFont="1" applyFill="1" applyBorder="1"/>
    <xf numFmtId="3" fontId="10" fillId="0" borderId="0" xfId="0" applyNumberFormat="1" applyFont="1" applyFill="1" applyBorder="1" applyAlignment="1" applyProtection="1">
      <alignment horizontal="left"/>
    </xf>
    <xf numFmtId="0" fontId="20" fillId="0" borderId="0" xfId="0" applyFont="1" applyFill="1"/>
    <xf numFmtId="3" fontId="10" fillId="4" borderId="0" xfId="0" applyNumberFormat="1" applyFont="1" applyFill="1" applyBorder="1" applyAlignment="1" applyProtection="1">
      <alignment horizontal="left"/>
    </xf>
    <xf numFmtId="0" fontId="24" fillId="0" borderId="0" xfId="0" applyFont="1" applyFill="1" applyBorder="1"/>
    <xf numFmtId="0" fontId="25" fillId="0" borderId="0" xfId="0" applyFont="1" applyFill="1" applyBorder="1" applyAlignment="1">
      <alignment horizontal="center"/>
    </xf>
    <xf numFmtId="3" fontId="24" fillId="0" borderId="0" xfId="0" applyNumberFormat="1" applyFont="1" applyFill="1" applyBorder="1" applyAlignment="1" applyProtection="1">
      <alignment horizontal="left"/>
    </xf>
    <xf numFmtId="3" fontId="24" fillId="4" borderId="0" xfId="0" applyNumberFormat="1" applyFont="1" applyFill="1" applyBorder="1" applyAlignment="1" applyProtection="1">
      <alignment horizontal="left"/>
    </xf>
    <xf numFmtId="0" fontId="20" fillId="0" borderId="13" xfId="0" applyFont="1" applyFill="1" applyBorder="1" applyAlignment="1">
      <alignment horizontal="left"/>
    </xf>
    <xf numFmtId="0" fontId="20" fillId="0" borderId="0" xfId="0" applyFont="1" applyFill="1" applyAlignment="1" applyProtection="1">
      <alignment horizontal="left"/>
    </xf>
    <xf numFmtId="0" fontId="20" fillId="4" borderId="0" xfId="0" applyFont="1" applyFill="1" applyBorder="1" applyAlignment="1">
      <alignment horizontal="left"/>
    </xf>
    <xf numFmtId="0" fontId="20" fillId="0" borderId="14" xfId="0" applyFont="1" applyFill="1" applyBorder="1" applyAlignment="1">
      <alignment horizontal="left"/>
    </xf>
    <xf numFmtId="0" fontId="20" fillId="0" borderId="10" xfId="0" applyFont="1" applyFill="1" applyBorder="1" applyAlignment="1">
      <alignment horizontal="left"/>
    </xf>
    <xf numFmtId="0" fontId="20" fillId="0" borderId="0" xfId="0" applyFont="1" applyFill="1" applyAlignment="1">
      <alignment horizontal="left"/>
    </xf>
    <xf numFmtId="0" fontId="20" fillId="0" borderId="16" xfId="0" applyFont="1" applyFill="1" applyBorder="1" applyAlignment="1">
      <alignment horizontal="left"/>
    </xf>
    <xf numFmtId="0" fontId="20" fillId="0" borderId="7" xfId="0" applyFont="1" applyFill="1" applyBorder="1" applyAlignment="1">
      <alignment horizontal="left"/>
    </xf>
    <xf numFmtId="0" fontId="20" fillId="0" borderId="11" xfId="0" applyFont="1" applyFill="1" applyBorder="1" applyAlignment="1">
      <alignment horizontal="left"/>
    </xf>
    <xf numFmtId="0" fontId="20" fillId="0" borderId="8" xfId="0" applyFont="1" applyFill="1" applyBorder="1" applyAlignment="1">
      <alignment horizontal="left"/>
    </xf>
    <xf numFmtId="0" fontId="20" fillId="0" borderId="12" xfId="0" applyFont="1" applyFill="1" applyBorder="1" applyAlignment="1">
      <alignment horizontal="left"/>
    </xf>
    <xf numFmtId="0" fontId="20" fillId="0" borderId="15" xfId="0" applyFont="1" applyFill="1" applyBorder="1" applyAlignment="1">
      <alignment horizontal="left"/>
    </xf>
    <xf numFmtId="0" fontId="20" fillId="0" borderId="0" xfId="0" applyFont="1" applyFill="1" applyBorder="1" applyAlignment="1">
      <alignment horizontal="left"/>
    </xf>
    <xf numFmtId="0" fontId="22" fillId="7" borderId="15" xfId="0" applyFont="1" applyFill="1" applyBorder="1" applyAlignment="1">
      <alignment horizontal="left"/>
    </xf>
    <xf numFmtId="0" fontId="22" fillId="0" borderId="0" xfId="0" applyFont="1" applyFill="1" applyBorder="1" applyAlignment="1">
      <alignment horizontal="left"/>
    </xf>
    <xf numFmtId="0" fontId="21" fillId="0" borderId="0" xfId="0" applyFont="1" applyFill="1" applyBorder="1" applyAlignment="1">
      <alignment horizontal="left"/>
    </xf>
    <xf numFmtId="0" fontId="21" fillId="0" borderId="0" xfId="0" applyFont="1"/>
    <xf numFmtId="0" fontId="22" fillId="5" borderId="9" xfId="0" applyFont="1" applyFill="1" applyBorder="1" applyAlignment="1">
      <alignment horizontal="left"/>
    </xf>
    <xf numFmtId="0" fontId="22" fillId="5" borderId="9" xfId="0" applyFont="1" applyFill="1" applyBorder="1" applyAlignment="1" applyProtection="1">
      <alignment horizontal="center"/>
    </xf>
    <xf numFmtId="0" fontId="22" fillId="4" borderId="0" xfId="0" applyFont="1" applyFill="1" applyBorder="1" applyAlignment="1">
      <alignment horizontal="left"/>
    </xf>
    <xf numFmtId="17" fontId="22" fillId="5" borderId="9" xfId="0" applyNumberFormat="1" applyFont="1" applyFill="1" applyBorder="1" applyAlignment="1">
      <alignment horizontal="center"/>
    </xf>
    <xf numFmtId="3" fontId="21" fillId="6" borderId="9" xfId="0" applyNumberFormat="1" applyFont="1" applyFill="1" applyBorder="1" applyAlignment="1" applyProtection="1"/>
    <xf numFmtId="3" fontId="21" fillId="6" borderId="9" xfId="0" applyNumberFormat="1" applyFont="1" applyFill="1" applyBorder="1" applyAlignment="1"/>
    <xf numFmtId="3" fontId="20" fillId="2" borderId="9" xfId="0" applyNumberFormat="1" applyFont="1" applyFill="1" applyBorder="1" applyAlignment="1" applyProtection="1"/>
    <xf numFmtId="3" fontId="20" fillId="3" borderId="9" xfId="0" applyNumberFormat="1" applyFont="1" applyFill="1" applyBorder="1" applyAlignment="1" applyProtection="1">
      <protection locked="0"/>
    </xf>
    <xf numFmtId="3" fontId="21" fillId="6" borderId="9" xfId="0" applyNumberFormat="1" applyFont="1" applyFill="1" applyBorder="1" applyAlignment="1" applyProtection="1">
      <alignment horizontal="left"/>
    </xf>
    <xf numFmtId="3" fontId="21" fillId="4" borderId="0" xfId="0" applyNumberFormat="1" applyFont="1" applyFill="1" applyBorder="1" applyAlignment="1" applyProtection="1">
      <alignment horizontal="left"/>
    </xf>
    <xf numFmtId="3" fontId="20" fillId="2" borderId="9" xfId="0" applyNumberFormat="1" applyFont="1" applyFill="1" applyBorder="1" applyAlignment="1" applyProtection="1">
      <alignment horizontal="left"/>
    </xf>
    <xf numFmtId="3" fontId="20" fillId="4" borderId="0" xfId="0" applyNumberFormat="1" applyFont="1" applyFill="1" applyBorder="1" applyAlignment="1" applyProtection="1">
      <alignment horizontal="left"/>
    </xf>
    <xf numFmtId="3" fontId="21" fillId="6" borderId="9" xfId="0" applyNumberFormat="1" applyFont="1" applyFill="1" applyBorder="1" applyAlignment="1">
      <alignment horizontal="left"/>
    </xf>
    <xf numFmtId="3" fontId="21" fillId="4" borderId="0" xfId="0" applyNumberFormat="1" applyFont="1" applyFill="1" applyBorder="1" applyAlignment="1">
      <alignment horizontal="left"/>
    </xf>
    <xf numFmtId="0" fontId="22" fillId="14" borderId="15" xfId="0" applyFont="1" applyFill="1" applyBorder="1" applyAlignment="1">
      <alignment horizontal="left"/>
    </xf>
    <xf numFmtId="0" fontId="26" fillId="14" borderId="0" xfId="0" applyFont="1" applyFill="1" applyBorder="1" applyAlignment="1" applyProtection="1">
      <alignment horizontal="left"/>
    </xf>
    <xf numFmtId="17" fontId="22" fillId="4" borderId="0" xfId="0" applyNumberFormat="1" applyFont="1" applyFill="1" applyBorder="1" applyAlignment="1">
      <alignment horizontal="center"/>
    </xf>
    <xf numFmtId="0" fontId="20" fillId="3" borderId="21" xfId="0" applyNumberFormat="1" applyFont="1" applyFill="1" applyBorder="1" applyAlignment="1" applyProtection="1">
      <protection locked="0"/>
    </xf>
    <xf numFmtId="3" fontId="20" fillId="3" borderId="18" xfId="0" applyNumberFormat="1" applyFont="1" applyFill="1" applyBorder="1" applyAlignment="1" applyProtection="1">
      <protection locked="0"/>
    </xf>
    <xf numFmtId="14" fontId="24" fillId="3" borderId="9" xfId="0" applyNumberFormat="1" applyFont="1" applyFill="1" applyBorder="1" applyAlignment="1" applyProtection="1">
      <alignment horizontal="center"/>
      <protection locked="0"/>
    </xf>
    <xf numFmtId="3" fontId="20" fillId="4" borderId="0" xfId="0" applyNumberFormat="1" applyFont="1" applyFill="1" applyBorder="1" applyAlignment="1" applyProtection="1">
      <protection locked="0"/>
    </xf>
    <xf numFmtId="0" fontId="20" fillId="3" borderId="9" xfId="0" applyNumberFormat="1" applyFont="1" applyFill="1" applyBorder="1" applyAlignment="1" applyProtection="1">
      <protection locked="0"/>
    </xf>
    <xf numFmtId="3" fontId="21" fillId="0" borderId="0" xfId="0" applyNumberFormat="1" applyFont="1" applyFill="1" applyBorder="1" applyAlignment="1" applyProtection="1"/>
    <xf numFmtId="3" fontId="20" fillId="0" borderId="0" xfId="0" applyNumberFormat="1" applyFont="1" applyFill="1" applyBorder="1" applyAlignment="1" applyProtection="1">
      <protection locked="0"/>
    </xf>
    <xf numFmtId="0" fontId="22" fillId="0" borderId="0" xfId="0" applyFont="1" applyFill="1" applyBorder="1" applyAlignment="1">
      <alignment horizontal="center"/>
    </xf>
    <xf numFmtId="0" fontId="22" fillId="5" borderId="9" xfId="0" applyFont="1" applyFill="1" applyBorder="1" applyAlignment="1">
      <alignment horizontal="center"/>
    </xf>
    <xf numFmtId="3" fontId="24" fillId="0" borderId="0" xfId="0" applyNumberFormat="1" applyFont="1" applyFill="1" applyBorder="1" applyAlignment="1" applyProtection="1">
      <protection locked="0"/>
    </xf>
    <xf numFmtId="3" fontId="24" fillId="3" borderId="9" xfId="0" applyNumberFormat="1" applyFont="1" applyFill="1" applyBorder="1" applyAlignment="1" applyProtection="1">
      <alignment horizontal="left"/>
      <protection locked="0"/>
    </xf>
    <xf numFmtId="3" fontId="20" fillId="3" borderId="9" xfId="0" applyNumberFormat="1" applyFont="1" applyFill="1" applyBorder="1" applyAlignment="1" applyProtection="1">
      <alignment horizontal="center"/>
      <protection locked="0"/>
    </xf>
    <xf numFmtId="0" fontId="28" fillId="0" borderId="0" xfId="2" applyFont="1" applyFill="1" applyBorder="1" applyAlignment="1">
      <alignment horizontal="center"/>
    </xf>
    <xf numFmtId="171" fontId="24" fillId="3" borderId="9" xfId="1" applyNumberFormat="1" applyFont="1" applyFill="1" applyBorder="1" applyAlignment="1" applyProtection="1">
      <alignment horizontal="center"/>
      <protection locked="0"/>
    </xf>
    <xf numFmtId="3" fontId="24" fillId="3" borderId="9" xfId="0" applyNumberFormat="1" applyFont="1" applyFill="1" applyBorder="1" applyAlignment="1" applyProtection="1">
      <alignment horizontal="center"/>
      <protection locked="0"/>
    </xf>
    <xf numFmtId="4" fontId="24" fillId="2" borderId="9" xfId="0" applyNumberFormat="1" applyFont="1" applyFill="1" applyBorder="1" applyAlignment="1" applyProtection="1">
      <alignment horizontal="center"/>
    </xf>
    <xf numFmtId="10" fontId="24" fillId="3" borderId="9" xfId="0" applyNumberFormat="1" applyFont="1" applyFill="1" applyBorder="1" applyAlignment="1" applyProtection="1">
      <alignment horizontal="center"/>
      <protection locked="0"/>
    </xf>
    <xf numFmtId="0" fontId="27" fillId="0" borderId="0" xfId="2" applyFont="1" applyFill="1" applyBorder="1"/>
    <xf numFmtId="14" fontId="24" fillId="2" borderId="9" xfId="0" applyNumberFormat="1" applyFont="1" applyFill="1" applyBorder="1" applyAlignment="1" applyProtection="1">
      <alignment horizontal="center"/>
    </xf>
    <xf numFmtId="0" fontId="20" fillId="4" borderId="0" xfId="0" applyFont="1" applyFill="1" applyBorder="1"/>
    <xf numFmtId="9" fontId="20" fillId="0" borderId="0" xfId="0" applyNumberFormat="1" applyFont="1" applyFill="1" applyBorder="1"/>
    <xf numFmtId="3" fontId="20" fillId="3" borderId="11" xfId="0" applyNumberFormat="1" applyFont="1" applyFill="1" applyBorder="1" applyAlignment="1" applyProtection="1">
      <alignment horizontal="left"/>
      <protection locked="0"/>
    </xf>
    <xf numFmtId="0" fontId="22" fillId="0" borderId="15" xfId="0" applyFont="1" applyFill="1" applyBorder="1" applyAlignment="1">
      <alignment horizontal="left"/>
    </xf>
    <xf numFmtId="17" fontId="22" fillId="5" borderId="9" xfId="0" applyNumberFormat="1" applyFont="1" applyFill="1" applyBorder="1" applyAlignment="1"/>
    <xf numFmtId="17" fontId="22" fillId="5" borderId="18" xfId="0" applyNumberFormat="1" applyFont="1" applyFill="1" applyBorder="1" applyAlignment="1">
      <alignment horizontal="center"/>
    </xf>
    <xf numFmtId="17" fontId="22" fillId="0" borderId="0" xfId="0" applyNumberFormat="1" applyFont="1" applyFill="1" applyBorder="1" applyAlignment="1"/>
    <xf numFmtId="3" fontId="20" fillId="2" borderId="18" xfId="0" applyNumberFormat="1" applyFont="1" applyFill="1" applyBorder="1" applyAlignment="1" applyProtection="1"/>
    <xf numFmtId="10" fontId="20" fillId="2" borderId="9" xfId="1" applyNumberFormat="1" applyFont="1" applyFill="1" applyBorder="1" applyAlignment="1" applyProtection="1"/>
    <xf numFmtId="0" fontId="20" fillId="0" borderId="0" xfId="0" applyFont="1" applyAlignment="1">
      <alignment horizontal="left"/>
    </xf>
    <xf numFmtId="0" fontId="20" fillId="0" borderId="0" xfId="0" applyFont="1" applyFill="1" applyBorder="1" applyAlignment="1">
      <alignment horizontal="center"/>
    </xf>
    <xf numFmtId="0" fontId="22" fillId="7" borderId="0" xfId="0" applyFont="1" applyFill="1"/>
    <xf numFmtId="17" fontId="22" fillId="7" borderId="18" xfId="0" applyNumberFormat="1" applyFont="1" applyFill="1" applyBorder="1" applyAlignment="1">
      <alignment horizontal="center"/>
    </xf>
    <xf numFmtId="17" fontId="22" fillId="0" borderId="0" xfId="0" applyNumberFormat="1" applyFont="1" applyFill="1" applyBorder="1" applyAlignment="1">
      <alignment horizontal="center"/>
    </xf>
    <xf numFmtId="172" fontId="21" fillId="6" borderId="9" xfId="0" applyNumberFormat="1" applyFont="1" applyFill="1" applyBorder="1" applyAlignment="1"/>
    <xf numFmtId="3" fontId="23" fillId="0" borderId="0" xfId="0" applyNumberFormat="1" applyFont="1" applyFill="1" applyBorder="1" applyAlignment="1" applyProtection="1">
      <alignment horizontal="left"/>
    </xf>
    <xf numFmtId="3" fontId="21" fillId="6" borderId="18" xfId="0" applyNumberFormat="1" applyFont="1" applyFill="1" applyBorder="1" applyAlignment="1"/>
    <xf numFmtId="3" fontId="21" fillId="0" borderId="0" xfId="0" applyNumberFormat="1" applyFont="1" applyFill="1" applyBorder="1" applyAlignment="1"/>
    <xf numFmtId="3" fontId="23" fillId="0" borderId="0" xfId="0" applyNumberFormat="1" applyFont="1" applyFill="1" applyBorder="1" applyAlignment="1" applyProtection="1">
      <alignment horizontal="center"/>
    </xf>
    <xf numFmtId="0" fontId="24" fillId="0" borderId="0" xfId="0" applyFont="1" applyFill="1" applyBorder="1" applyAlignment="1">
      <alignment horizontal="left"/>
    </xf>
    <xf numFmtId="3" fontId="24" fillId="0" borderId="0" xfId="0" applyNumberFormat="1" applyFont="1" applyFill="1" applyBorder="1" applyAlignment="1" applyProtection="1">
      <alignment horizontal="center"/>
    </xf>
    <xf numFmtId="0" fontId="21" fillId="0" borderId="0" xfId="0" applyFont="1" applyFill="1" applyBorder="1" applyAlignment="1">
      <alignment horizontal="center"/>
    </xf>
    <xf numFmtId="17" fontId="22" fillId="11" borderId="9" xfId="0" applyNumberFormat="1" applyFont="1" applyFill="1" applyBorder="1" applyAlignment="1">
      <alignment horizontal="center"/>
    </xf>
    <xf numFmtId="17" fontId="22" fillId="10" borderId="9" xfId="0" applyNumberFormat="1" applyFont="1" applyFill="1" applyBorder="1" applyAlignment="1">
      <alignment horizontal="center"/>
    </xf>
    <xf numFmtId="17" fontId="22" fillId="9" borderId="9" xfId="0" applyNumberFormat="1" applyFont="1" applyFill="1" applyBorder="1" applyAlignment="1">
      <alignment horizontal="center"/>
    </xf>
    <xf numFmtId="3" fontId="20" fillId="0" borderId="0" xfId="0" applyNumberFormat="1" applyFont="1" applyFill="1" applyBorder="1" applyAlignment="1" applyProtection="1">
      <alignment horizontal="left"/>
    </xf>
    <xf numFmtId="3" fontId="29" fillId="2" borderId="9" xfId="0" applyNumberFormat="1" applyFont="1" applyFill="1" applyBorder="1" applyAlignment="1" applyProtection="1">
      <alignment horizontal="left"/>
    </xf>
    <xf numFmtId="3" fontId="21" fillId="0" borderId="0" xfId="0" applyNumberFormat="1" applyFont="1" applyFill="1" applyBorder="1" applyAlignment="1" applyProtection="1">
      <alignment horizontal="left"/>
    </xf>
    <xf numFmtId="0" fontId="25" fillId="5" borderId="20" xfId="0" applyFont="1" applyFill="1" applyBorder="1" applyAlignment="1">
      <alignment horizontal="left"/>
    </xf>
    <xf numFmtId="0" fontId="25" fillId="5" borderId="20" xfId="0" applyFont="1" applyFill="1" applyBorder="1" applyAlignment="1">
      <alignment horizontal="center"/>
    </xf>
    <xf numFmtId="0" fontId="25" fillId="5" borderId="25" xfId="0" applyFont="1" applyFill="1" applyBorder="1" applyAlignment="1">
      <alignment horizontal="center"/>
    </xf>
    <xf numFmtId="0" fontId="25" fillId="5" borderId="26" xfId="0" applyFont="1" applyFill="1" applyBorder="1" applyAlignment="1">
      <alignment horizontal="center"/>
    </xf>
    <xf numFmtId="4" fontId="20" fillId="0" borderId="0" xfId="0" applyNumberFormat="1" applyFont="1" applyFill="1" applyBorder="1" applyAlignment="1">
      <alignment horizontal="center"/>
    </xf>
    <xf numFmtId="4" fontId="21" fillId="0" borderId="0" xfId="0" applyNumberFormat="1" applyFont="1" applyFill="1" applyAlignment="1">
      <alignment horizontal="center"/>
    </xf>
    <xf numFmtId="4" fontId="20" fillId="2" borderId="9" xfId="0" applyNumberFormat="1" applyFont="1" applyFill="1" applyBorder="1" applyAlignment="1" applyProtection="1">
      <alignment horizontal="center"/>
    </xf>
    <xf numFmtId="4" fontId="23" fillId="0" borderId="0" xfId="0" applyNumberFormat="1" applyFont="1" applyFill="1" applyBorder="1" applyAlignment="1" applyProtection="1">
      <alignment horizontal="center"/>
    </xf>
    <xf numFmtId="0" fontId="7" fillId="0" borderId="0" xfId="0" applyFont="1" applyFill="1" applyBorder="1" applyAlignment="1">
      <alignment horizontal="center"/>
    </xf>
    <xf numFmtId="17" fontId="22" fillId="5" borderId="18" xfId="0" applyNumberFormat="1" applyFont="1" applyFill="1" applyBorder="1" applyAlignment="1"/>
    <xf numFmtId="3" fontId="20" fillId="2" borderId="18" xfId="0" applyNumberFormat="1" applyFont="1" applyFill="1" applyBorder="1" applyAlignment="1" applyProtection="1">
      <alignment horizontal="left"/>
    </xf>
    <xf numFmtId="3" fontId="29" fillId="2" borderId="18" xfId="0" applyNumberFormat="1" applyFont="1" applyFill="1" applyBorder="1" applyAlignment="1" applyProtection="1">
      <alignment horizontal="left"/>
    </xf>
    <xf numFmtId="3" fontId="21" fillId="6" borderId="18" xfId="0" applyNumberFormat="1" applyFont="1" applyFill="1" applyBorder="1" applyAlignment="1" applyProtection="1">
      <alignment horizontal="left"/>
    </xf>
    <xf numFmtId="3" fontId="20" fillId="15" borderId="9" xfId="0" applyNumberFormat="1" applyFont="1" applyFill="1" applyBorder="1" applyAlignment="1" applyProtection="1"/>
    <xf numFmtId="10" fontId="0" fillId="2" borderId="9" xfId="1" applyNumberFormat="1" applyFont="1" applyFill="1" applyBorder="1" applyAlignment="1" applyProtection="1"/>
    <xf numFmtId="3" fontId="20" fillId="13" borderId="9" xfId="0" applyNumberFormat="1" applyFont="1" applyFill="1" applyBorder="1" applyAlignment="1" applyProtection="1"/>
    <xf numFmtId="10" fontId="24" fillId="0" borderId="0" xfId="1" applyNumberFormat="1" applyFont="1" applyFill="1" applyBorder="1" applyAlignment="1" applyProtection="1">
      <alignment horizontal="left"/>
    </xf>
    <xf numFmtId="3" fontId="0" fillId="0" borderId="0" xfId="0" applyNumberFormat="1" applyFill="1" applyBorder="1" applyAlignment="1" applyProtection="1"/>
    <xf numFmtId="3" fontId="20" fillId="0" borderId="9" xfId="0" applyNumberFormat="1" applyFont="1" applyFill="1" applyBorder="1" applyAlignment="1" applyProtection="1">
      <protection locked="0"/>
    </xf>
    <xf numFmtId="9" fontId="20" fillId="3" borderId="9" xfId="1" applyFont="1" applyFill="1" applyBorder="1" applyAlignment="1" applyProtection="1">
      <alignment horizontal="center"/>
      <protection locked="0"/>
    </xf>
    <xf numFmtId="10" fontId="20" fillId="2" borderId="9" xfId="1" applyNumberFormat="1" applyFont="1" applyFill="1" applyBorder="1" applyAlignment="1" applyProtection="1">
      <alignment horizontal="center"/>
    </xf>
    <xf numFmtId="173" fontId="22" fillId="5" borderId="9" xfId="0" applyNumberFormat="1" applyFont="1" applyFill="1" applyBorder="1" applyAlignment="1">
      <alignment horizontal="center"/>
    </xf>
    <xf numFmtId="17" fontId="22" fillId="7" borderId="9" xfId="0" applyNumberFormat="1" applyFont="1" applyFill="1" applyBorder="1" applyAlignment="1">
      <alignment horizontal="center"/>
    </xf>
    <xf numFmtId="0" fontId="22" fillId="7" borderId="0" xfId="0" applyFont="1" applyFill="1" applyAlignment="1">
      <alignment horizontal="left"/>
    </xf>
    <xf numFmtId="17" fontId="22" fillId="7" borderId="18" xfId="0" applyNumberFormat="1" applyFont="1" applyFill="1" applyBorder="1" applyAlignment="1">
      <alignment horizontal="left"/>
    </xf>
    <xf numFmtId="4" fontId="20" fillId="3" borderId="28" xfId="0" applyNumberFormat="1" applyFont="1" applyFill="1" applyBorder="1" applyAlignment="1" applyProtection="1">
      <alignment horizontal="center"/>
      <protection locked="0"/>
    </xf>
    <xf numFmtId="17" fontId="22" fillId="12" borderId="18" xfId="0" applyNumberFormat="1" applyFont="1" applyFill="1" applyBorder="1" applyAlignment="1">
      <alignment horizontal="center"/>
    </xf>
    <xf numFmtId="17" fontId="22" fillId="9" borderId="18" xfId="0" applyNumberFormat="1" applyFont="1" applyFill="1" applyBorder="1" applyAlignment="1">
      <alignment horizontal="center"/>
    </xf>
    <xf numFmtId="17" fontId="22" fillId="12" borderId="9" xfId="0" applyNumberFormat="1" applyFont="1" applyFill="1" applyBorder="1" applyAlignment="1">
      <alignment horizontal="center"/>
    </xf>
    <xf numFmtId="17" fontId="4" fillId="5" borderId="17" xfId="0" applyNumberFormat="1" applyFont="1" applyFill="1" applyBorder="1" applyAlignment="1">
      <alignment horizontal="center"/>
    </xf>
    <xf numFmtId="3" fontId="0" fillId="2" borderId="28" xfId="0" applyNumberFormat="1" applyFill="1" applyBorder="1" applyAlignment="1" applyProtection="1"/>
    <xf numFmtId="10" fontId="24" fillId="0" borderId="0" xfId="1" applyNumberFormat="1" applyFont="1" applyFill="1" applyBorder="1" applyAlignment="1" applyProtection="1">
      <alignment horizontal="center"/>
    </xf>
    <xf numFmtId="4" fontId="20" fillId="3" borderId="9" xfId="0" applyNumberFormat="1" applyFont="1" applyFill="1" applyBorder="1" applyAlignment="1" applyProtection="1">
      <alignment horizontal="center"/>
      <protection locked="0"/>
    </xf>
    <xf numFmtId="3" fontId="0" fillId="13" borderId="9" xfId="0" applyNumberFormat="1" applyFill="1" applyBorder="1" applyAlignment="1" applyProtection="1"/>
    <xf numFmtId="14" fontId="0" fillId="0" borderId="30" xfId="0" applyNumberFormat="1" applyBorder="1" applyAlignment="1">
      <alignment horizontal="center"/>
    </xf>
    <xf numFmtId="9" fontId="16" fillId="0" borderId="3" xfId="1" applyFont="1" applyBorder="1" applyAlignment="1">
      <alignment horizontal="center"/>
    </xf>
    <xf numFmtId="14" fontId="24" fillId="16" borderId="9" xfId="0" applyNumberFormat="1" applyFont="1" applyFill="1" applyBorder="1" applyAlignment="1" applyProtection="1">
      <alignment horizontal="center"/>
    </xf>
    <xf numFmtId="0" fontId="22" fillId="5" borderId="18" xfId="0" applyNumberFormat="1" applyFont="1" applyFill="1" applyBorder="1" applyAlignment="1"/>
    <xf numFmtId="0" fontId="22" fillId="5" borderId="18" xfId="0" applyNumberFormat="1" applyFont="1" applyFill="1" applyBorder="1" applyAlignment="1">
      <alignment horizontal="left"/>
    </xf>
    <xf numFmtId="0" fontId="20" fillId="3" borderId="9" xfId="0" applyNumberFormat="1" applyFont="1" applyFill="1" applyBorder="1" applyAlignment="1" applyProtection="1">
      <alignment horizontal="left"/>
      <protection locked="0"/>
    </xf>
    <xf numFmtId="0" fontId="20" fillId="7" borderId="0" xfId="0" applyFont="1" applyFill="1"/>
    <xf numFmtId="0" fontId="20" fillId="7" borderId="0" xfId="0" applyFont="1" applyFill="1" applyAlignment="1">
      <alignment horizontal="left"/>
    </xf>
    <xf numFmtId="3" fontId="21" fillId="6" borderId="0" xfId="0" applyNumberFormat="1" applyFont="1" applyFill="1" applyBorder="1" applyAlignment="1" applyProtection="1">
      <alignment horizontal="left"/>
    </xf>
    <xf numFmtId="3" fontId="21" fillId="6" borderId="13" xfId="0" applyNumberFormat="1" applyFont="1" applyFill="1" applyBorder="1" applyAlignment="1" applyProtection="1">
      <alignment horizontal="left"/>
    </xf>
    <xf numFmtId="3" fontId="21" fillId="6" borderId="17" xfId="0" applyNumberFormat="1" applyFont="1" applyFill="1" applyBorder="1" applyAlignment="1"/>
    <xf numFmtId="17" fontId="22" fillId="5" borderId="16" xfId="0" applyNumberFormat="1" applyFont="1" applyFill="1" applyBorder="1" applyAlignment="1"/>
    <xf numFmtId="17" fontId="22" fillId="5" borderId="28" xfId="0" applyNumberFormat="1" applyFont="1" applyFill="1" applyBorder="1" applyAlignment="1">
      <alignment horizontal="center"/>
    </xf>
    <xf numFmtId="14" fontId="22" fillId="5" borderId="9" xfId="0" applyNumberFormat="1" applyFont="1" applyFill="1" applyBorder="1" applyAlignment="1">
      <alignment horizontal="center"/>
    </xf>
    <xf numFmtId="0" fontId="22" fillId="5" borderId="19" xfId="0" applyFont="1" applyFill="1" applyBorder="1" applyAlignment="1">
      <alignment horizontal="left"/>
    </xf>
    <xf numFmtId="3" fontId="23" fillId="4" borderId="19" xfId="0" applyNumberFormat="1" applyFont="1" applyFill="1" applyBorder="1" applyAlignment="1" applyProtection="1">
      <alignment horizontal="left" wrapText="1"/>
    </xf>
    <xf numFmtId="167" fontId="24" fillId="8" borderId="19" xfId="0" applyNumberFormat="1" applyFont="1" applyFill="1" applyBorder="1"/>
    <xf numFmtId="0" fontId="21" fillId="0" borderId="33" xfId="0" applyFont="1" applyFill="1" applyBorder="1" applyAlignment="1"/>
    <xf numFmtId="3" fontId="21" fillId="0" borderId="34" xfId="0" applyNumberFormat="1" applyFont="1" applyFill="1" applyBorder="1" applyAlignment="1"/>
    <xf numFmtId="0" fontId="22" fillId="7" borderId="0" xfId="0" applyFont="1" applyFill="1" applyBorder="1" applyAlignment="1">
      <alignment horizontal="left"/>
    </xf>
    <xf numFmtId="3" fontId="21" fillId="6" borderId="28" xfId="0" applyNumberFormat="1" applyFont="1" applyFill="1" applyBorder="1" applyAlignment="1"/>
    <xf numFmtId="3" fontId="20" fillId="0" borderId="0" xfId="0" applyNumberFormat="1" applyFont="1" applyFill="1" applyBorder="1" applyAlignment="1" applyProtection="1"/>
    <xf numFmtId="3" fontId="21" fillId="6" borderId="29" xfId="0" applyNumberFormat="1" applyFont="1" applyFill="1" applyBorder="1" applyAlignment="1"/>
    <xf numFmtId="3" fontId="20" fillId="0" borderId="28" xfId="0" applyNumberFormat="1" applyFont="1" applyFill="1" applyBorder="1" applyAlignment="1" applyProtection="1"/>
    <xf numFmtId="0" fontId="29" fillId="0" borderId="0" xfId="0" applyFont="1" applyFill="1" applyBorder="1"/>
    <xf numFmtId="3" fontId="29" fillId="2" borderId="9" xfId="0" applyNumberFormat="1" applyFont="1" applyFill="1" applyBorder="1" applyAlignment="1" applyProtection="1"/>
    <xf numFmtId="0" fontId="29" fillId="0" borderId="0" xfId="0" applyFont="1"/>
    <xf numFmtId="174" fontId="21" fillId="6" borderId="9" xfId="0" applyNumberFormat="1" applyFont="1" applyFill="1" applyBorder="1" applyAlignment="1"/>
    <xf numFmtId="0" fontId="23" fillId="0" borderId="0" xfId="0" applyNumberFormat="1" applyFont="1" applyFill="1" applyBorder="1" applyAlignment="1">
      <alignment horizontal="left"/>
    </xf>
    <xf numFmtId="9" fontId="24" fillId="8" borderId="19" xfId="1" applyFont="1" applyFill="1" applyBorder="1"/>
    <xf numFmtId="10" fontId="24" fillId="8" borderId="19" xfId="1" applyNumberFormat="1" applyFont="1" applyFill="1" applyBorder="1"/>
    <xf numFmtId="3" fontId="23" fillId="6" borderId="19" xfId="0" applyNumberFormat="1" applyFont="1" applyFill="1" applyBorder="1" applyAlignment="1" applyProtection="1">
      <alignment horizontal="left" wrapText="1"/>
    </xf>
    <xf numFmtId="167" fontId="24" fillId="6" borderId="19" xfId="0" applyNumberFormat="1" applyFont="1" applyFill="1" applyBorder="1"/>
    <xf numFmtId="169" fontId="24" fillId="6" borderId="19" xfId="0" applyNumberFormat="1" applyFont="1" applyFill="1" applyBorder="1"/>
    <xf numFmtId="0" fontId="20" fillId="0" borderId="0" xfId="0" applyFont="1" applyProtection="1"/>
    <xf numFmtId="17" fontId="22" fillId="17" borderId="9" xfId="0" applyNumberFormat="1" applyFont="1" applyFill="1" applyBorder="1" applyAlignment="1">
      <alignment horizontal="center"/>
    </xf>
    <xf numFmtId="0" fontId="22" fillId="7" borderId="21" xfId="0" applyFont="1" applyFill="1" applyBorder="1"/>
    <xf numFmtId="3" fontId="20" fillId="2" borderId="21" xfId="0" applyNumberFormat="1" applyFont="1" applyFill="1" applyBorder="1" applyAlignment="1" applyProtection="1">
      <alignment horizontal="left"/>
    </xf>
    <xf numFmtId="3" fontId="21" fillId="6" borderId="21" xfId="0" applyNumberFormat="1" applyFont="1" applyFill="1" applyBorder="1" applyAlignment="1" applyProtection="1">
      <alignment horizontal="left"/>
    </xf>
    <xf numFmtId="0" fontId="2" fillId="6" borderId="9" xfId="0" applyNumberFormat="1" applyFont="1" applyFill="1" applyBorder="1" applyAlignment="1" applyProtection="1">
      <alignment horizontal="left"/>
    </xf>
    <xf numFmtId="0" fontId="0" fillId="7" borderId="0" xfId="0" applyFill="1" applyBorder="1" applyAlignment="1">
      <alignment horizontal="left"/>
    </xf>
    <xf numFmtId="0" fontId="0" fillId="7" borderId="0" xfId="0" applyFill="1" applyAlignment="1">
      <alignment horizontal="left"/>
    </xf>
    <xf numFmtId="3" fontId="3" fillId="0" borderId="9" xfId="0" applyNumberFormat="1" applyFont="1" applyFill="1" applyBorder="1" applyAlignment="1" applyProtection="1">
      <alignment horizontal="left"/>
    </xf>
    <xf numFmtId="3" fontId="3" fillId="0" borderId="18" xfId="0" applyNumberFormat="1" applyFont="1" applyFill="1" applyBorder="1" applyAlignment="1" applyProtection="1">
      <alignment horizontal="left"/>
    </xf>
    <xf numFmtId="9" fontId="3" fillId="0" borderId="0" xfId="1" applyFont="1" applyFill="1" applyBorder="1" applyAlignment="1" applyProtection="1">
      <alignment horizontal="center"/>
    </xf>
    <xf numFmtId="3" fontId="0" fillId="0" borderId="9" xfId="0" applyNumberFormat="1" applyFill="1" applyBorder="1" applyAlignment="1" applyProtection="1"/>
    <xf numFmtId="0" fontId="0" fillId="6" borderId="0" xfId="0" applyFill="1" applyBorder="1" applyAlignment="1">
      <alignment horizontal="left"/>
    </xf>
    <xf numFmtId="0" fontId="0" fillId="6" borderId="0" xfId="0" applyFill="1" applyAlignment="1">
      <alignment horizontal="left"/>
    </xf>
    <xf numFmtId="0" fontId="1" fillId="18" borderId="0" xfId="0" applyFont="1" applyFill="1" applyAlignment="1">
      <alignment horizontal="center"/>
    </xf>
    <xf numFmtId="14" fontId="0" fillId="18" borderId="0" xfId="0" applyNumberFormat="1" applyFill="1" applyAlignment="1">
      <alignment horizontal="center"/>
    </xf>
    <xf numFmtId="3" fontId="21" fillId="0" borderId="9" xfId="0" applyNumberFormat="1" applyFont="1" applyFill="1" applyBorder="1" applyAlignment="1" applyProtection="1">
      <alignment horizontal="left"/>
    </xf>
    <xf numFmtId="0" fontId="22" fillId="7" borderId="9" xfId="0" applyFont="1" applyFill="1" applyBorder="1" applyAlignment="1">
      <alignment horizontal="left"/>
    </xf>
    <xf numFmtId="3" fontId="20" fillId="2" borderId="9" xfId="0" applyNumberFormat="1" applyFont="1" applyFill="1" applyBorder="1"/>
    <xf numFmtId="0" fontId="21" fillId="0" borderId="0" xfId="0" applyFont="1" applyFill="1"/>
    <xf numFmtId="3" fontId="21" fillId="6" borderId="9" xfId="0" applyNumberFormat="1" applyFont="1" applyFill="1" applyBorder="1"/>
    <xf numFmtId="3" fontId="21" fillId="0" borderId="9" xfId="0" applyNumberFormat="1" applyFont="1" applyFill="1" applyBorder="1"/>
    <xf numFmtId="3" fontId="24" fillId="2" borderId="9" xfId="0" applyNumberFormat="1" applyFont="1" applyFill="1" applyBorder="1" applyAlignment="1" applyProtection="1">
      <alignment horizontal="left"/>
    </xf>
    <xf numFmtId="3" fontId="21" fillId="6" borderId="17" xfId="0" applyNumberFormat="1" applyFont="1" applyFill="1" applyBorder="1"/>
    <xf numFmtId="167" fontId="24" fillId="2" borderId="9" xfId="0" applyNumberFormat="1" applyFont="1" applyFill="1" applyBorder="1"/>
    <xf numFmtId="167" fontId="23" fillId="6" borderId="9" xfId="0" applyNumberFormat="1" applyFont="1" applyFill="1" applyBorder="1"/>
    <xf numFmtId="3" fontId="21" fillId="6" borderId="17" xfId="0" applyNumberFormat="1" applyFont="1" applyFill="1" applyBorder="1" applyAlignment="1" applyProtection="1">
      <alignment horizontal="left"/>
    </xf>
    <xf numFmtId="0" fontId="20" fillId="0" borderId="9" xfId="0" applyFont="1" applyFill="1" applyBorder="1"/>
    <xf numFmtId="4" fontId="0" fillId="2" borderId="18" xfId="0" applyNumberFormat="1" applyFont="1" applyFill="1" applyBorder="1" applyAlignment="1" applyProtection="1">
      <alignment horizontal="center"/>
    </xf>
    <xf numFmtId="175" fontId="20" fillId="2" borderId="9" xfId="0" applyNumberFormat="1" applyFont="1" applyFill="1" applyBorder="1" applyAlignment="1" applyProtection="1"/>
    <xf numFmtId="0" fontId="20" fillId="0" borderId="0" xfId="0" applyFont="1" applyFill="1" applyProtection="1"/>
    <xf numFmtId="17" fontId="22" fillId="5" borderId="9" xfId="0" applyNumberFormat="1" applyFont="1" applyFill="1" applyBorder="1" applyAlignment="1" applyProtection="1">
      <alignment horizontal="center"/>
    </xf>
    <xf numFmtId="17" fontId="22" fillId="5" borderId="18" xfId="0" applyNumberFormat="1" applyFont="1" applyFill="1" applyBorder="1" applyAlignment="1" applyProtection="1">
      <alignment horizontal="center"/>
    </xf>
    <xf numFmtId="3" fontId="21" fillId="6" borderId="18" xfId="0" applyNumberFormat="1" applyFont="1" applyFill="1" applyBorder="1" applyAlignment="1" applyProtection="1"/>
    <xf numFmtId="3" fontId="23" fillId="2" borderId="9" xfId="0" applyNumberFormat="1" applyFont="1" applyFill="1" applyBorder="1" applyAlignment="1" applyProtection="1">
      <alignment horizontal="left" wrapText="1"/>
    </xf>
    <xf numFmtId="3" fontId="21" fillId="2" borderId="9" xfId="0" applyNumberFormat="1" applyFont="1" applyFill="1" applyBorder="1" applyAlignment="1" applyProtection="1">
      <alignment wrapText="1"/>
    </xf>
    <xf numFmtId="3" fontId="23" fillId="19" borderId="9" xfId="0" applyNumberFormat="1" applyFont="1" applyFill="1" applyBorder="1" applyAlignment="1" applyProtection="1">
      <alignment wrapText="1"/>
    </xf>
    <xf numFmtId="3" fontId="23" fillId="6" borderId="9" xfId="0" applyNumberFormat="1" applyFont="1" applyFill="1" applyBorder="1" applyAlignment="1" applyProtection="1">
      <alignment wrapText="1"/>
    </xf>
    <xf numFmtId="168" fontId="23" fillId="6" borderId="9" xfId="0" applyNumberFormat="1" applyFont="1" applyFill="1" applyBorder="1"/>
    <xf numFmtId="0" fontId="21" fillId="6" borderId="9" xfId="0" applyFont="1" applyFill="1" applyBorder="1" applyAlignment="1">
      <alignment wrapText="1"/>
    </xf>
    <xf numFmtId="3" fontId="23" fillId="2" borderId="9" xfId="0" applyNumberFormat="1" applyFont="1" applyFill="1" applyBorder="1" applyAlignment="1" applyProtection="1">
      <alignment wrapText="1"/>
    </xf>
    <xf numFmtId="0" fontId="21" fillId="2" borderId="9" xfId="0" applyFont="1" applyFill="1" applyBorder="1" applyAlignment="1">
      <alignment wrapText="1"/>
    </xf>
    <xf numFmtId="0" fontId="1" fillId="6" borderId="9" xfId="0" applyFont="1" applyFill="1" applyBorder="1"/>
    <xf numFmtId="0" fontId="1" fillId="6" borderId="9" xfId="0" applyFont="1" applyFill="1" applyBorder="1" applyAlignment="1">
      <alignment horizontal="center"/>
    </xf>
    <xf numFmtId="0" fontId="0" fillId="6" borderId="9" xfId="0" applyFill="1" applyBorder="1"/>
    <xf numFmtId="3" fontId="3" fillId="3" borderId="9" xfId="0" applyNumberFormat="1" applyFont="1" applyFill="1" applyBorder="1" applyAlignment="1" applyProtection="1">
      <alignment horizontal="left"/>
    </xf>
    <xf numFmtId="0" fontId="0" fillId="0" borderId="9" xfId="0" applyFill="1" applyBorder="1"/>
    <xf numFmtId="9" fontId="0" fillId="0" borderId="9" xfId="0" applyNumberFormat="1" applyFill="1" applyBorder="1" applyAlignment="1">
      <alignment horizontal="center"/>
    </xf>
    <xf numFmtId="0" fontId="0" fillId="2" borderId="9" xfId="0" applyFill="1" applyBorder="1"/>
    <xf numFmtId="10" fontId="0" fillId="3" borderId="9" xfId="0" applyNumberFormat="1" applyFill="1" applyBorder="1" applyAlignment="1">
      <alignment horizontal="center"/>
    </xf>
    <xf numFmtId="10" fontId="0" fillId="3" borderId="9" xfId="1" applyNumberFormat="1" applyFont="1" applyFill="1" applyBorder="1" applyAlignment="1">
      <alignment horizontal="center"/>
    </xf>
    <xf numFmtId="9" fontId="0" fillId="3" borderId="9" xfId="0" applyNumberFormat="1" applyFill="1" applyBorder="1" applyAlignment="1">
      <alignment horizontal="center"/>
    </xf>
    <xf numFmtId="10" fontId="0" fillId="2" borderId="9" xfId="0" applyNumberFormat="1" applyFill="1" applyBorder="1" applyAlignment="1">
      <alignment horizontal="center"/>
    </xf>
    <xf numFmtId="0" fontId="7" fillId="3" borderId="9" xfId="0" applyFont="1" applyFill="1" applyBorder="1" applyAlignment="1">
      <alignment horizontal="center"/>
    </xf>
    <xf numFmtId="10" fontId="0" fillId="2" borderId="9" xfId="1" applyNumberFormat="1" applyFont="1" applyFill="1" applyBorder="1" applyAlignment="1">
      <alignment horizontal="center"/>
    </xf>
    <xf numFmtId="0" fontId="0" fillId="6" borderId="9" xfId="0" applyFill="1" applyBorder="1" applyAlignment="1">
      <alignment horizontal="center"/>
    </xf>
    <xf numFmtId="10" fontId="0" fillId="6" borderId="9" xfId="1" applyNumberFormat="1" applyFont="1" applyFill="1" applyBorder="1" applyAlignment="1">
      <alignment horizontal="center"/>
    </xf>
    <xf numFmtId="0" fontId="0" fillId="2" borderId="9" xfId="0" applyFill="1" applyBorder="1" applyAlignment="1">
      <alignment horizontal="center"/>
    </xf>
    <xf numFmtId="0" fontId="0" fillId="3" borderId="9" xfId="0" applyFill="1" applyBorder="1" applyAlignment="1">
      <alignment horizontal="center"/>
    </xf>
    <xf numFmtId="3" fontId="0" fillId="3" borderId="9" xfId="0" applyNumberFormat="1" applyFill="1" applyBorder="1" applyAlignment="1">
      <alignment horizontal="center"/>
    </xf>
    <xf numFmtId="174" fontId="20" fillId="2" borderId="9" xfId="0" applyNumberFormat="1" applyFont="1" applyFill="1" applyBorder="1" applyAlignment="1" applyProtection="1"/>
    <xf numFmtId="174" fontId="1" fillId="6" borderId="9" xfId="0" applyNumberFormat="1" applyFont="1" applyFill="1" applyBorder="1" applyAlignment="1" applyProtection="1"/>
    <xf numFmtId="3" fontId="11" fillId="2" borderId="9" xfId="0" applyNumberFormat="1" applyFont="1" applyFill="1" applyBorder="1" applyAlignment="1" applyProtection="1">
      <alignment horizontal="left"/>
    </xf>
    <xf numFmtId="3" fontId="8" fillId="2" borderId="0" xfId="0" applyNumberFormat="1" applyFont="1" applyFill="1" applyBorder="1" applyAlignment="1" applyProtection="1">
      <alignment horizontal="center"/>
    </xf>
    <xf numFmtId="174" fontId="1" fillId="2" borderId="9" xfId="0" applyNumberFormat="1" applyFont="1" applyFill="1" applyBorder="1" applyAlignment="1" applyProtection="1"/>
    <xf numFmtId="3" fontId="21" fillId="2" borderId="9" xfId="0" applyNumberFormat="1" applyFont="1" applyFill="1" applyBorder="1" applyAlignment="1" applyProtection="1">
      <alignment horizontal="left" vertical="center"/>
    </xf>
    <xf numFmtId="0" fontId="21" fillId="2" borderId="9" xfId="0" applyFont="1" applyFill="1" applyBorder="1" applyAlignment="1" applyProtection="1">
      <alignment horizontal="left" vertical="center"/>
    </xf>
    <xf numFmtId="0" fontId="20" fillId="0" borderId="9" xfId="0" applyFont="1" applyFill="1" applyBorder="1" applyAlignment="1"/>
    <xf numFmtId="3" fontId="21" fillId="4" borderId="9" xfId="0" applyNumberFormat="1" applyFont="1" applyFill="1" applyBorder="1" applyAlignment="1" applyProtection="1">
      <alignment horizontal="left" vertical="center"/>
    </xf>
    <xf numFmtId="3" fontId="20" fillId="4" borderId="9" xfId="0" applyNumberFormat="1" applyFont="1" applyFill="1" applyBorder="1" applyAlignment="1" applyProtection="1">
      <alignment horizontal="left" vertical="center"/>
    </xf>
    <xf numFmtId="174" fontId="21" fillId="2" borderId="9" xfId="0" applyNumberFormat="1" applyFont="1" applyFill="1" applyBorder="1" applyAlignment="1" applyProtection="1">
      <alignment vertical="center"/>
    </xf>
    <xf numFmtId="3" fontId="21" fillId="2" borderId="9" xfId="0" applyNumberFormat="1" applyFont="1" applyFill="1" applyBorder="1" applyAlignment="1" applyProtection="1">
      <alignment vertical="center"/>
    </xf>
    <xf numFmtId="0" fontId="20" fillId="2" borderId="9" xfId="0" applyFont="1" applyFill="1" applyBorder="1" applyAlignment="1" applyProtection="1">
      <alignment horizontal="left" vertical="center"/>
    </xf>
    <xf numFmtId="3" fontId="20" fillId="2" borderId="9" xfId="0" applyNumberFormat="1" applyFont="1" applyFill="1" applyBorder="1" applyAlignment="1" applyProtection="1">
      <alignment vertical="center"/>
    </xf>
    <xf numFmtId="4" fontId="23" fillId="6" borderId="9" xfId="0" applyNumberFormat="1" applyFont="1" applyFill="1" applyBorder="1" applyAlignment="1" applyProtection="1">
      <alignment horizontal="left" vertical="center"/>
    </xf>
    <xf numFmtId="3" fontId="23" fillId="6" borderId="9" xfId="0" applyNumberFormat="1" applyFont="1" applyFill="1" applyBorder="1" applyAlignment="1" applyProtection="1">
      <alignment vertical="center"/>
    </xf>
    <xf numFmtId="3" fontId="21" fillId="6" borderId="9" xfId="0" applyNumberFormat="1" applyFont="1" applyFill="1" applyBorder="1" applyAlignment="1" applyProtection="1">
      <alignment horizontal="left" vertical="center"/>
    </xf>
    <xf numFmtId="3" fontId="21" fillId="6" borderId="9" xfId="0" applyNumberFormat="1" applyFont="1" applyFill="1" applyBorder="1" applyAlignment="1" applyProtection="1">
      <alignment vertical="center"/>
    </xf>
    <xf numFmtId="3" fontId="23" fillId="6" borderId="9" xfId="0" applyNumberFormat="1" applyFont="1" applyFill="1" applyBorder="1" applyAlignment="1" applyProtection="1">
      <alignment horizontal="left" vertical="center"/>
    </xf>
    <xf numFmtId="4" fontId="23" fillId="2" borderId="9" xfId="0" applyNumberFormat="1" applyFont="1" applyFill="1" applyBorder="1" applyAlignment="1" applyProtection="1">
      <alignment horizontal="left" vertical="center"/>
    </xf>
    <xf numFmtId="3" fontId="23" fillId="2" borderId="9" xfId="0" applyNumberFormat="1" applyFont="1" applyFill="1" applyBorder="1" applyAlignment="1" applyProtection="1">
      <alignment vertical="center"/>
    </xf>
    <xf numFmtId="3" fontId="23" fillId="2" borderId="9" xfId="0" applyNumberFormat="1" applyFont="1" applyFill="1" applyBorder="1" applyAlignment="1" applyProtection="1">
      <alignment horizontal="left" vertical="center"/>
    </xf>
    <xf numFmtId="3" fontId="21" fillId="2" borderId="9" xfId="0" applyNumberFormat="1" applyFont="1" applyFill="1" applyBorder="1" applyAlignment="1" applyProtection="1">
      <alignment vertical="center" wrapText="1"/>
    </xf>
    <xf numFmtId="3" fontId="21" fillId="2" borderId="9" xfId="0" applyNumberFormat="1" applyFont="1" applyFill="1" applyBorder="1" applyAlignment="1"/>
    <xf numFmtId="3" fontId="20" fillId="2" borderId="9" xfId="0" applyNumberFormat="1" applyFont="1" applyFill="1" applyBorder="1" applyAlignment="1" applyProtection="1">
      <alignment horizontal="left" vertical="center"/>
    </xf>
    <xf numFmtId="0" fontId="21" fillId="2" borderId="9" xfId="0" applyFont="1" applyFill="1" applyBorder="1" applyAlignment="1" applyProtection="1">
      <alignment horizontal="left" vertical="center" wrapText="1"/>
    </xf>
    <xf numFmtId="0" fontId="20" fillId="2" borderId="9" xfId="0" applyFont="1" applyFill="1" applyBorder="1" applyAlignment="1" applyProtection="1">
      <alignment horizontal="left" vertical="center" wrapText="1"/>
    </xf>
    <xf numFmtId="3" fontId="24" fillId="2" borderId="9" xfId="0" applyNumberFormat="1" applyFont="1" applyFill="1" applyBorder="1" applyAlignment="1" applyProtection="1">
      <alignment horizontal="left" vertical="center"/>
    </xf>
    <xf numFmtId="167" fontId="23" fillId="2" borderId="9" xfId="0" applyNumberFormat="1" applyFont="1" applyFill="1" applyBorder="1"/>
    <xf numFmtId="3" fontId="21" fillId="4" borderId="9" xfId="0" applyNumberFormat="1" applyFont="1" applyFill="1" applyBorder="1" applyAlignment="1" applyProtection="1">
      <alignment vertical="center"/>
    </xf>
    <xf numFmtId="3" fontId="20" fillId="4" borderId="9" xfId="0" applyNumberFormat="1" applyFont="1" applyFill="1" applyBorder="1" applyAlignment="1" applyProtection="1">
      <alignment vertical="center"/>
    </xf>
    <xf numFmtId="4" fontId="0" fillId="2" borderId="9" xfId="0" applyNumberFormat="1" applyFill="1" applyBorder="1" applyAlignment="1" applyProtection="1"/>
    <xf numFmtId="4" fontId="1" fillId="6" borderId="9" xfId="0" applyNumberFormat="1" applyFont="1" applyFill="1" applyBorder="1" applyAlignment="1" applyProtection="1"/>
    <xf numFmtId="3" fontId="0" fillId="0" borderId="0" xfId="0" applyNumberFormat="1" applyFont="1" applyFill="1"/>
    <xf numFmtId="172" fontId="20" fillId="2" borderId="9" xfId="0" applyNumberFormat="1" applyFont="1" applyFill="1" applyBorder="1" applyAlignment="1" applyProtection="1"/>
    <xf numFmtId="14" fontId="22" fillId="5" borderId="19" xfId="0" applyNumberFormat="1" applyFont="1" applyFill="1" applyBorder="1" applyAlignment="1">
      <alignment horizontal="left"/>
    </xf>
    <xf numFmtId="3" fontId="20" fillId="4" borderId="0" xfId="0" applyNumberFormat="1" applyFont="1" applyFill="1" applyBorder="1"/>
    <xf numFmtId="3" fontId="0" fillId="2" borderId="9" xfId="0" applyNumberFormat="1" applyFill="1" applyBorder="1"/>
    <xf numFmtId="3" fontId="1" fillId="6" borderId="9" xfId="0" applyNumberFormat="1" applyFont="1" applyFill="1" applyBorder="1"/>
    <xf numFmtId="0" fontId="0" fillId="0" borderId="9" xfId="0" applyBorder="1"/>
    <xf numFmtId="0" fontId="1" fillId="2" borderId="9" xfId="0" applyFont="1" applyFill="1" applyBorder="1"/>
    <xf numFmtId="3" fontId="1" fillId="2" borderId="9" xfId="0" applyNumberFormat="1" applyFont="1" applyFill="1" applyBorder="1"/>
    <xf numFmtId="9" fontId="0" fillId="0" borderId="0" xfId="0" applyNumberFormat="1" applyFill="1"/>
    <xf numFmtId="17" fontId="22" fillId="5" borderId="16" xfId="0" applyNumberFormat="1" applyFont="1" applyFill="1" applyBorder="1" applyAlignment="1">
      <alignment horizontal="center"/>
    </xf>
    <xf numFmtId="0" fontId="22" fillId="7" borderId="11" xfId="0" applyFont="1" applyFill="1" applyBorder="1"/>
    <xf numFmtId="0" fontId="20" fillId="7" borderId="27" xfId="0" applyFont="1" applyFill="1" applyBorder="1" applyAlignment="1"/>
    <xf numFmtId="0" fontId="20" fillId="7" borderId="21" xfId="0" applyFont="1" applyFill="1" applyBorder="1" applyAlignment="1"/>
    <xf numFmtId="0" fontId="20" fillId="4" borderId="16" xfId="0" applyFont="1" applyFill="1" applyBorder="1" applyAlignment="1"/>
    <xf numFmtId="0" fontId="20" fillId="4" borderId="0" xfId="0" applyFont="1" applyFill="1" applyBorder="1" applyAlignment="1"/>
    <xf numFmtId="0" fontId="20" fillId="4" borderId="7" xfId="0" applyFont="1" applyFill="1" applyBorder="1" applyAlignment="1"/>
    <xf numFmtId="0" fontId="20" fillId="4" borderId="11" xfId="0" applyFont="1" applyFill="1" applyBorder="1" applyAlignment="1"/>
    <xf numFmtId="4" fontId="16" fillId="0" borderId="0" xfId="0" applyNumberFormat="1" applyFont="1" applyAlignment="1">
      <alignment horizontal="center"/>
    </xf>
    <xf numFmtId="3" fontId="24" fillId="2" borderId="9" xfId="0" applyNumberFormat="1" applyFont="1" applyFill="1" applyBorder="1" applyAlignment="1" applyProtection="1">
      <alignment horizontal="center"/>
    </xf>
    <xf numFmtId="0" fontId="26" fillId="7" borderId="0" xfId="0" applyFont="1" applyFill="1"/>
    <xf numFmtId="10" fontId="1" fillId="3" borderId="9" xfId="0" applyNumberFormat="1" applyFont="1" applyFill="1" applyBorder="1" applyAlignment="1">
      <alignment horizontal="center"/>
    </xf>
    <xf numFmtId="3" fontId="20" fillId="21" borderId="9" xfId="0" applyNumberFormat="1" applyFont="1" applyFill="1" applyBorder="1" applyAlignment="1" applyProtection="1">
      <protection locked="0"/>
    </xf>
    <xf numFmtId="9" fontId="20" fillId="21" borderId="9" xfId="1" applyFont="1" applyFill="1" applyBorder="1" applyAlignment="1" applyProtection="1">
      <alignment horizontal="center"/>
      <protection locked="0"/>
    </xf>
    <xf numFmtId="0" fontId="22" fillId="7" borderId="18" xfId="0" applyFont="1" applyFill="1" applyBorder="1" applyAlignment="1"/>
    <xf numFmtId="0" fontId="26" fillId="0" borderId="0" xfId="0" applyFont="1" applyFill="1"/>
    <xf numFmtId="3" fontId="0" fillId="0" borderId="0" xfId="0" applyNumberFormat="1" applyFont="1" applyFill="1" applyBorder="1"/>
    <xf numFmtId="3" fontId="29" fillId="2" borderId="18" xfId="0" applyNumberFormat="1" applyFont="1" applyFill="1" applyBorder="1" applyAlignment="1" applyProtection="1"/>
    <xf numFmtId="3" fontId="29" fillId="0" borderId="0" xfId="0" applyNumberFormat="1" applyFont="1" applyFill="1" applyBorder="1" applyAlignment="1" applyProtection="1">
      <alignment horizontal="left"/>
    </xf>
    <xf numFmtId="3" fontId="29" fillId="3" borderId="9" xfId="0" applyNumberFormat="1" applyFont="1" applyFill="1" applyBorder="1" applyAlignment="1" applyProtection="1">
      <protection locked="0"/>
    </xf>
    <xf numFmtId="3" fontId="3" fillId="13" borderId="0" xfId="0" applyNumberFormat="1" applyFont="1" applyFill="1" applyBorder="1" applyAlignment="1" applyProtection="1">
      <alignment horizontal="left"/>
    </xf>
    <xf numFmtId="3" fontId="0" fillId="13" borderId="0" xfId="0" applyNumberFormat="1" applyFill="1" applyBorder="1" applyAlignment="1" applyProtection="1"/>
    <xf numFmtId="3" fontId="3" fillId="13" borderId="9" xfId="0" applyNumberFormat="1" applyFont="1" applyFill="1" applyBorder="1" applyAlignment="1" applyProtection="1">
      <alignment horizontal="left"/>
    </xf>
    <xf numFmtId="3" fontId="3" fillId="13" borderId="18" xfId="0" applyNumberFormat="1" applyFont="1" applyFill="1" applyBorder="1" applyAlignment="1" applyProtection="1">
      <alignment horizontal="left"/>
    </xf>
    <xf numFmtId="3" fontId="29" fillId="3" borderId="18" xfId="0" applyNumberFormat="1" applyFont="1" applyFill="1" applyBorder="1" applyAlignment="1" applyProtection="1">
      <protection locked="0"/>
    </xf>
    <xf numFmtId="3" fontId="29" fillId="0" borderId="0" xfId="0" applyNumberFormat="1" applyFont="1" applyFill="1" applyBorder="1" applyAlignment="1" applyProtection="1"/>
    <xf numFmtId="3" fontId="29" fillId="0" borderId="0" xfId="0" applyNumberFormat="1" applyFont="1" applyFill="1" applyBorder="1" applyAlignment="1" applyProtection="1">
      <protection locked="0"/>
    </xf>
    <xf numFmtId="17" fontId="22" fillId="0" borderId="9" xfId="0" applyNumberFormat="1" applyFont="1" applyFill="1" applyBorder="1" applyAlignment="1">
      <alignment horizontal="center"/>
    </xf>
    <xf numFmtId="0" fontId="24" fillId="0" borderId="0" xfId="0" applyFont="1" applyFill="1"/>
    <xf numFmtId="17" fontId="23" fillId="0" borderId="9" xfId="0" applyNumberFormat="1" applyFont="1" applyFill="1" applyBorder="1" applyAlignment="1">
      <alignment horizontal="center"/>
    </xf>
    <xf numFmtId="3" fontId="24" fillId="0" borderId="9" xfId="0" applyNumberFormat="1" applyFont="1" applyFill="1" applyBorder="1" applyAlignment="1" applyProtection="1">
      <protection locked="0"/>
    </xf>
    <xf numFmtId="3" fontId="0" fillId="0" borderId="0" xfId="0" applyNumberFormat="1"/>
    <xf numFmtId="17" fontId="22" fillId="9" borderId="9" xfId="0" applyNumberFormat="1" applyFont="1" applyFill="1" applyBorder="1" applyAlignment="1"/>
    <xf numFmtId="3" fontId="21" fillId="0" borderId="9" xfId="0" applyNumberFormat="1" applyFont="1" applyFill="1" applyBorder="1" applyAlignment="1"/>
    <xf numFmtId="17" fontId="22" fillId="0" borderId="18" xfId="0" applyNumberFormat="1" applyFont="1" applyFill="1" applyBorder="1" applyAlignment="1">
      <alignment horizontal="center"/>
    </xf>
    <xf numFmtId="3" fontId="20" fillId="0" borderId="18" xfId="0" applyNumberFormat="1" applyFont="1" applyFill="1" applyBorder="1" applyAlignment="1" applyProtection="1">
      <protection locked="0"/>
    </xf>
    <xf numFmtId="3" fontId="21" fillId="0" borderId="18" xfId="0" applyNumberFormat="1" applyFont="1" applyFill="1" applyBorder="1" applyAlignment="1"/>
    <xf numFmtId="3" fontId="20" fillId="0" borderId="18" xfId="0" applyNumberFormat="1" applyFont="1" applyFill="1" applyBorder="1" applyAlignment="1" applyProtection="1"/>
    <xf numFmtId="0" fontId="43" fillId="0" borderId="0" xfId="0" applyFont="1" applyAlignment="1">
      <alignment horizontal="center"/>
    </xf>
    <xf numFmtId="3" fontId="44" fillId="0" borderId="0" xfId="4" applyNumberFormat="1" applyFont="1" applyFill="1" applyBorder="1" applyAlignment="1" applyProtection="1">
      <alignment horizontal="center"/>
    </xf>
    <xf numFmtId="14" fontId="22" fillId="5" borderId="19" xfId="0" applyNumberFormat="1" applyFont="1" applyFill="1" applyBorder="1" applyAlignment="1">
      <alignment horizontal="center"/>
    </xf>
    <xf numFmtId="0" fontId="1" fillId="7" borderId="0" xfId="0" applyFont="1" applyFill="1" applyAlignment="1">
      <alignment horizontal="left"/>
    </xf>
    <xf numFmtId="3" fontId="2" fillId="2" borderId="9" xfId="0" applyNumberFormat="1" applyFont="1" applyFill="1" applyBorder="1" applyAlignment="1" applyProtection="1">
      <alignment horizontal="left"/>
    </xf>
    <xf numFmtId="3" fontId="2" fillId="0" borderId="9" xfId="0" applyNumberFormat="1" applyFont="1" applyFill="1" applyBorder="1" applyAlignment="1" applyProtection="1">
      <alignment horizontal="center"/>
    </xf>
    <xf numFmtId="0" fontId="1" fillId="0" borderId="0" xfId="0" applyFont="1" applyFill="1" applyAlignment="1">
      <alignment horizontal="left"/>
    </xf>
    <xf numFmtId="3" fontId="3" fillId="6" borderId="9" xfId="0" applyNumberFormat="1" applyFont="1" applyFill="1" applyBorder="1" applyAlignment="1" applyProtection="1">
      <alignment horizontal="left"/>
    </xf>
    <xf numFmtId="0" fontId="0" fillId="7" borderId="0" xfId="0" applyFont="1" applyFill="1" applyAlignment="1">
      <alignment horizontal="left"/>
    </xf>
    <xf numFmtId="0" fontId="3" fillId="6" borderId="9" xfId="0" applyNumberFormat="1" applyFont="1" applyFill="1" applyBorder="1" applyAlignment="1" applyProtection="1">
      <alignment horizontal="left"/>
    </xf>
    <xf numFmtId="3" fontId="0" fillId="6" borderId="9" xfId="0" applyNumberFormat="1" applyFont="1" applyFill="1" applyBorder="1" applyAlignment="1" applyProtection="1"/>
    <xf numFmtId="10" fontId="1" fillId="2" borderId="9" xfId="1" applyNumberFormat="1" applyFont="1" applyFill="1" applyBorder="1"/>
    <xf numFmtId="3" fontId="21" fillId="6" borderId="21" xfId="0" applyNumberFormat="1" applyFont="1" applyFill="1" applyBorder="1" applyAlignment="1">
      <alignment horizontal="left"/>
    </xf>
    <xf numFmtId="0" fontId="23" fillId="6" borderId="24" xfId="0" applyNumberFormat="1" applyFont="1" applyFill="1" applyBorder="1" applyAlignment="1"/>
    <xf numFmtId="1" fontId="20" fillId="0" borderId="0" xfId="0" applyNumberFormat="1" applyFont="1"/>
    <xf numFmtId="14" fontId="20" fillId="0" borderId="0" xfId="0" applyNumberFormat="1" applyFont="1"/>
    <xf numFmtId="3" fontId="20" fillId="0" borderId="0" xfId="0" applyNumberFormat="1" applyFont="1"/>
    <xf numFmtId="14" fontId="26" fillId="0" borderId="0" xfId="0" applyNumberFormat="1" applyFont="1" applyFill="1" applyBorder="1" applyAlignment="1">
      <alignment horizontal="center"/>
    </xf>
    <xf numFmtId="0" fontId="20" fillId="7" borderId="18" xfId="0" applyFont="1" applyFill="1" applyBorder="1"/>
    <xf numFmtId="0" fontId="20" fillId="7" borderId="27" xfId="0" applyFont="1" applyFill="1" applyBorder="1"/>
    <xf numFmtId="0" fontId="20" fillId="7" borderId="21" xfId="0" applyFont="1" applyFill="1" applyBorder="1"/>
    <xf numFmtId="0" fontId="25" fillId="0" borderId="10" xfId="0" applyFont="1" applyFill="1" applyBorder="1" applyAlignment="1">
      <alignment horizontal="left"/>
    </xf>
    <xf numFmtId="0" fontId="20" fillId="0" borderId="27" xfId="0" applyFont="1" applyFill="1" applyBorder="1" applyAlignment="1"/>
    <xf numFmtId="0" fontId="22" fillId="7" borderId="18" xfId="0" applyFont="1" applyFill="1" applyBorder="1" applyAlignment="1">
      <alignment horizontal="center"/>
    </xf>
    <xf numFmtId="17" fontId="22" fillId="5" borderId="21" xfId="0" applyNumberFormat="1" applyFont="1" applyFill="1" applyBorder="1" applyAlignment="1">
      <alignment horizontal="center"/>
    </xf>
    <xf numFmtId="3" fontId="20" fillId="2" borderId="21" xfId="0" applyNumberFormat="1" applyFont="1" applyFill="1" applyBorder="1" applyAlignment="1" applyProtection="1"/>
    <xf numFmtId="3" fontId="21" fillId="6" borderId="21" xfId="0" applyNumberFormat="1" applyFont="1" applyFill="1" applyBorder="1" applyAlignment="1"/>
    <xf numFmtId="3" fontId="20" fillId="4" borderId="0" xfId="0" applyNumberFormat="1" applyFont="1" applyFill="1" applyBorder="1" applyAlignment="1" applyProtection="1"/>
    <xf numFmtId="3" fontId="21" fillId="4" borderId="0" xfId="0" applyNumberFormat="1" applyFont="1" applyFill="1" applyBorder="1" applyAlignment="1"/>
    <xf numFmtId="0" fontId="22" fillId="4" borderId="0" xfId="0" applyFont="1" applyFill="1" applyBorder="1" applyAlignment="1">
      <alignment horizontal="center"/>
    </xf>
    <xf numFmtId="0" fontId="0" fillId="0" borderId="0" xfId="0" applyBorder="1"/>
    <xf numFmtId="0" fontId="0" fillId="0" borderId="35" xfId="0" applyBorder="1"/>
    <xf numFmtId="0" fontId="0" fillId="0" borderId="36" xfId="0" applyBorder="1"/>
    <xf numFmtId="0" fontId="0" fillId="0" borderId="37" xfId="0" applyBorder="1"/>
    <xf numFmtId="0" fontId="1" fillId="0" borderId="38" xfId="0" applyFont="1" applyBorder="1"/>
    <xf numFmtId="0" fontId="0" fillId="0" borderId="39" xfId="0" applyBorder="1"/>
    <xf numFmtId="0" fontId="0" fillId="0" borderId="38" xfId="0" applyBorder="1"/>
    <xf numFmtId="0" fontId="0" fillId="0" borderId="40" xfId="0" applyBorder="1"/>
    <xf numFmtId="0" fontId="0" fillId="0" borderId="41" xfId="0" applyBorder="1"/>
    <xf numFmtId="0" fontId="0" fillId="0" borderId="42" xfId="0" applyBorder="1"/>
    <xf numFmtId="3" fontId="0" fillId="2" borderId="0" xfId="0" applyNumberFormat="1" applyFill="1" applyBorder="1" applyAlignment="1" applyProtection="1"/>
    <xf numFmtId="17" fontId="4" fillId="5" borderId="0" xfId="0" applyNumberFormat="1" applyFont="1" applyFill="1" applyBorder="1" applyAlignment="1">
      <alignment horizontal="center"/>
    </xf>
    <xf numFmtId="3" fontId="1" fillId="6" borderId="0" xfId="0" applyNumberFormat="1" applyFont="1" applyFill="1" applyBorder="1" applyAlignment="1" applyProtection="1"/>
    <xf numFmtId="3" fontId="0" fillId="0" borderId="0" xfId="0" applyNumberFormat="1" applyBorder="1"/>
    <xf numFmtId="3" fontId="0" fillId="18" borderId="0" xfId="0" applyNumberFormat="1" applyFill="1" applyBorder="1"/>
    <xf numFmtId="0" fontId="0" fillId="18" borderId="0" xfId="0" applyFill="1" applyBorder="1"/>
    <xf numFmtId="3" fontId="1" fillId="6" borderId="0" xfId="0" applyNumberFormat="1" applyFont="1" applyFill="1" applyBorder="1"/>
    <xf numFmtId="0" fontId="1" fillId="0" borderId="38" xfId="0" applyFont="1" applyFill="1" applyBorder="1"/>
    <xf numFmtId="0" fontId="1" fillId="0" borderId="39" xfId="0" applyFont="1" applyBorder="1"/>
    <xf numFmtId="0" fontId="1" fillId="6" borderId="38" xfId="0" applyFont="1" applyFill="1" applyBorder="1"/>
    <xf numFmtId="0" fontId="4" fillId="7" borderId="0" xfId="0" applyFont="1" applyFill="1" applyBorder="1"/>
    <xf numFmtId="0" fontId="1" fillId="0" borderId="35" xfId="0" applyFont="1" applyBorder="1"/>
    <xf numFmtId="17" fontId="4" fillId="5" borderId="36" xfId="0" applyNumberFormat="1" applyFont="1" applyFill="1" applyBorder="1" applyAlignment="1">
      <alignment horizontal="center"/>
    </xf>
    <xf numFmtId="0" fontId="1" fillId="0" borderId="40" xfId="0" applyFont="1" applyBorder="1"/>
    <xf numFmtId="3" fontId="0" fillId="2" borderId="41" xfId="0" applyNumberFormat="1" applyFill="1" applyBorder="1" applyAlignment="1" applyProtection="1"/>
    <xf numFmtId="0" fontId="45" fillId="0" borderId="0" xfId="0" applyFont="1" applyFill="1" applyBorder="1"/>
    <xf numFmtId="14" fontId="24" fillId="0" borderId="18" xfId="0" applyNumberFormat="1" applyFont="1" applyFill="1" applyBorder="1" applyAlignment="1" applyProtection="1">
      <alignment horizontal="center"/>
      <protection locked="0"/>
    </xf>
    <xf numFmtId="14" fontId="0" fillId="0" borderId="21" xfId="0" applyNumberFormat="1" applyFill="1" applyBorder="1" applyAlignment="1">
      <alignment horizontal="center"/>
    </xf>
    <xf numFmtId="0" fontId="20" fillId="0" borderId="32" xfId="0" applyFont="1" applyBorder="1"/>
    <xf numFmtId="0" fontId="32" fillId="0" borderId="0" xfId="0" applyFont="1"/>
    <xf numFmtId="9" fontId="1" fillId="6" borderId="9" xfId="1" applyFont="1" applyFill="1" applyBorder="1"/>
    <xf numFmtId="9" fontId="1" fillId="0" borderId="9" xfId="1" applyFont="1" applyFill="1" applyBorder="1"/>
    <xf numFmtId="0" fontId="0" fillId="2" borderId="0" xfId="0" applyFill="1"/>
    <xf numFmtId="10" fontId="0" fillId="21" borderId="9" xfId="1" applyNumberFormat="1" applyFont="1" applyFill="1" applyBorder="1" applyProtection="1">
      <protection locked="0"/>
    </xf>
    <xf numFmtId="10" fontId="1" fillId="6" borderId="9" xfId="1" applyNumberFormat="1" applyFont="1" applyFill="1" applyBorder="1"/>
    <xf numFmtId="0" fontId="6" fillId="7" borderId="0" xfId="0" applyFont="1" applyFill="1" applyBorder="1"/>
    <xf numFmtId="0" fontId="22" fillId="7" borderId="18" xfId="0" applyFont="1" applyFill="1" applyBorder="1" applyAlignment="1"/>
    <xf numFmtId="14" fontId="22" fillId="5" borderId="9" xfId="0" applyNumberFormat="1" applyFont="1" applyFill="1" applyBorder="1" applyAlignment="1">
      <alignment horizontal="center"/>
    </xf>
    <xf numFmtId="9" fontId="20" fillId="3" borderId="9" xfId="0" applyNumberFormat="1" applyFont="1" applyFill="1" applyBorder="1" applyAlignment="1" applyProtection="1">
      <protection locked="0"/>
    </xf>
    <xf numFmtId="3" fontId="20" fillId="6" borderId="0" xfId="0" applyNumberFormat="1" applyFont="1" applyFill="1" applyBorder="1"/>
    <xf numFmtId="0" fontId="22" fillId="7" borderId="0" xfId="0" applyFont="1" applyFill="1" applyAlignment="1">
      <alignment horizontal="center"/>
    </xf>
    <xf numFmtId="10" fontId="22" fillId="7" borderId="0" xfId="1" applyNumberFormat="1" applyFont="1" applyFill="1" applyAlignment="1">
      <alignment horizontal="center"/>
    </xf>
    <xf numFmtId="0" fontId="0" fillId="0" borderId="0" xfId="0" applyFont="1" applyFill="1" applyBorder="1" applyAlignment="1">
      <alignment horizontal="left"/>
    </xf>
    <xf numFmtId="0" fontId="45" fillId="0" borderId="0" xfId="0" applyFont="1" applyFill="1" applyBorder="1" applyAlignment="1">
      <alignment horizontal="left"/>
    </xf>
    <xf numFmtId="0" fontId="7" fillId="0" borderId="0" xfId="0" applyFont="1" applyFill="1" applyBorder="1"/>
    <xf numFmtId="0" fontId="6" fillId="7" borderId="0" xfId="0" applyFont="1" applyFill="1" applyBorder="1" applyAlignment="1">
      <alignment horizontal="left"/>
    </xf>
    <xf numFmtId="14" fontId="0"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0" fontId="0" fillId="18" borderId="0" xfId="0" applyFill="1" applyAlignment="1">
      <alignment horizontal="center"/>
    </xf>
    <xf numFmtId="14" fontId="22" fillId="5" borderId="9" xfId="0" applyNumberFormat="1" applyFont="1" applyFill="1" applyBorder="1" applyAlignment="1">
      <alignment horizontal="center"/>
    </xf>
    <xf numFmtId="0" fontId="1" fillId="0" borderId="9" xfId="0" applyFont="1" applyFill="1" applyBorder="1"/>
    <xf numFmtId="3" fontId="0" fillId="0" borderId="9" xfId="0" applyNumberFormat="1" applyFill="1" applyBorder="1" applyAlignment="1">
      <alignment horizontal="center"/>
    </xf>
    <xf numFmtId="0" fontId="0" fillId="0" borderId="9" xfId="0" applyFill="1" applyBorder="1" applyAlignment="1">
      <alignment horizontal="center"/>
    </xf>
    <xf numFmtId="3" fontId="20" fillId="0" borderId="0" xfId="0" applyNumberFormat="1" applyFont="1" applyFill="1" applyBorder="1" applyAlignment="1">
      <alignment horizontal="center"/>
    </xf>
    <xf numFmtId="3" fontId="20" fillId="2" borderId="0" xfId="0" applyNumberFormat="1" applyFont="1" applyFill="1" applyBorder="1"/>
    <xf numFmtId="0" fontId="20" fillId="2" borderId="0" xfId="0" applyFont="1" applyFill="1" applyBorder="1"/>
    <xf numFmtId="0" fontId="20" fillId="4" borderId="35" xfId="0" applyFont="1" applyFill="1" applyBorder="1"/>
    <xf numFmtId="0" fontId="20" fillId="4" borderId="36" xfId="0" applyFont="1" applyFill="1" applyBorder="1"/>
    <xf numFmtId="0" fontId="20" fillId="4" borderId="37" xfId="0" applyFont="1" applyFill="1" applyBorder="1"/>
    <xf numFmtId="0" fontId="20" fillId="4" borderId="38" xfId="0" applyFont="1" applyFill="1" applyBorder="1"/>
    <xf numFmtId="0" fontId="20" fillId="4" borderId="39" xfId="0" applyFont="1" applyFill="1" applyBorder="1"/>
    <xf numFmtId="0" fontId="20" fillId="4" borderId="40" xfId="0" applyFont="1" applyFill="1" applyBorder="1"/>
    <xf numFmtId="0" fontId="20" fillId="4" borderId="41" xfId="0" applyFont="1" applyFill="1" applyBorder="1"/>
    <xf numFmtId="0" fontId="20" fillId="4" borderId="42" xfId="0" applyFont="1" applyFill="1" applyBorder="1"/>
    <xf numFmtId="0" fontId="21" fillId="4" borderId="0" xfId="0" applyFont="1" applyFill="1"/>
    <xf numFmtId="169" fontId="24" fillId="8" borderId="0" xfId="3" applyNumberFormat="1" applyFont="1" applyFill="1"/>
    <xf numFmtId="0" fontId="46" fillId="0" borderId="0" xfId="9" quotePrefix="1" applyFont="1" applyAlignment="1" applyProtection="1"/>
    <xf numFmtId="169" fontId="47" fillId="8" borderId="0" xfId="3" applyNumberFormat="1" applyFont="1" applyFill="1" applyAlignment="1">
      <alignment horizontal="left" wrapText="1"/>
    </xf>
    <xf numFmtId="0" fontId="22" fillId="0" borderId="9" xfId="0" applyFont="1" applyFill="1" applyBorder="1" applyAlignment="1">
      <alignment horizontal="center"/>
    </xf>
    <xf numFmtId="172" fontId="20" fillId="0" borderId="9" xfId="0" applyNumberFormat="1" applyFont="1" applyFill="1" applyBorder="1" applyAlignment="1" applyProtection="1"/>
    <xf numFmtId="172" fontId="21" fillId="0" borderId="9" xfId="0" applyNumberFormat="1" applyFont="1" applyFill="1" applyBorder="1" applyAlignment="1"/>
    <xf numFmtId="0" fontId="22" fillId="0" borderId="28" xfId="0" applyFont="1" applyFill="1" applyBorder="1" applyAlignment="1">
      <alignment horizontal="center"/>
    </xf>
    <xf numFmtId="0" fontId="22" fillId="0" borderId="0" xfId="0" applyFont="1" applyFill="1" applyBorder="1" applyAlignment="1"/>
    <xf numFmtId="0" fontId="0" fillId="0" borderId="0" xfId="0" applyFill="1" applyBorder="1" applyAlignment="1"/>
    <xf numFmtId="172" fontId="20" fillId="0" borderId="0" xfId="0" applyNumberFormat="1" applyFont="1" applyFill="1"/>
    <xf numFmtId="175" fontId="21" fillId="0" borderId="9" xfId="0" applyNumberFormat="1" applyFont="1" applyFill="1" applyBorder="1" applyAlignment="1"/>
    <xf numFmtId="169" fontId="24" fillId="2" borderId="9" xfId="3" applyNumberFormat="1" applyFont="1" applyFill="1" applyBorder="1"/>
    <xf numFmtId="169" fontId="23" fillId="2" borderId="9" xfId="3" applyNumberFormat="1" applyFont="1" applyFill="1" applyBorder="1" applyAlignment="1">
      <alignment horizontal="right"/>
    </xf>
    <xf numFmtId="3" fontId="21" fillId="0" borderId="9" xfId="0" applyNumberFormat="1" applyFont="1" applyFill="1" applyBorder="1" applyAlignment="1" applyProtection="1">
      <alignment wrapText="1"/>
    </xf>
    <xf numFmtId="3" fontId="20" fillId="0" borderId="9" xfId="0" applyNumberFormat="1" applyFont="1" applyFill="1" applyBorder="1"/>
    <xf numFmtId="0" fontId="21" fillId="0" borderId="9" xfId="0" applyFont="1" applyFill="1" applyBorder="1" applyAlignment="1">
      <alignment wrapText="1"/>
    </xf>
    <xf numFmtId="3" fontId="0" fillId="6" borderId="9" xfId="0" applyNumberFormat="1" applyFill="1" applyBorder="1"/>
    <xf numFmtId="0" fontId="1" fillId="6" borderId="0" xfId="0" applyFont="1" applyFill="1" applyBorder="1"/>
    <xf numFmtId="9" fontId="1" fillId="0" borderId="0" xfId="1" applyFont="1" applyFill="1" applyBorder="1"/>
    <xf numFmtId="3" fontId="1" fillId="0" borderId="0" xfId="0" applyNumberFormat="1" applyFont="1" applyFill="1" applyBorder="1"/>
    <xf numFmtId="10" fontId="1" fillId="0" borderId="0" xfId="1" applyNumberFormat="1" applyFont="1" applyFill="1" applyBorder="1"/>
    <xf numFmtId="0" fontId="22" fillId="7" borderId="18" xfId="0" applyFont="1" applyFill="1" applyBorder="1" applyAlignment="1">
      <alignment horizontal="left"/>
    </xf>
    <xf numFmtId="3" fontId="24" fillId="0" borderId="9" xfId="0" applyNumberFormat="1" applyFont="1" applyFill="1" applyBorder="1" applyAlignment="1" applyProtection="1">
      <alignment horizontal="left"/>
    </xf>
    <xf numFmtId="3" fontId="21" fillId="2" borderId="28" xfId="0" applyNumberFormat="1" applyFont="1" applyFill="1" applyBorder="1" applyAlignment="1"/>
    <xf numFmtId="0" fontId="50" fillId="0" borderId="0" xfId="0" applyFont="1" applyAlignment="1">
      <alignment horizontal="center"/>
    </xf>
    <xf numFmtId="0" fontId="49" fillId="0" borderId="9" xfId="0" applyFont="1" applyFill="1" applyBorder="1"/>
    <xf numFmtId="0" fontId="20" fillId="7" borderId="0" xfId="0" applyFont="1" applyFill="1" applyAlignment="1" applyProtection="1">
      <alignment horizontal="left"/>
    </xf>
    <xf numFmtId="0" fontId="20" fillId="7" borderId="18" xfId="0" applyFont="1" applyFill="1" applyBorder="1" applyAlignment="1">
      <alignment horizontal="left"/>
    </xf>
    <xf numFmtId="0" fontId="20" fillId="7" borderId="27" xfId="0" applyFont="1" applyFill="1" applyBorder="1" applyAlignment="1">
      <alignment horizontal="left"/>
    </xf>
    <xf numFmtId="0" fontId="20" fillId="7" borderId="21" xfId="0" applyFont="1" applyFill="1" applyBorder="1" applyAlignment="1">
      <alignment horizontal="left"/>
    </xf>
    <xf numFmtId="0" fontId="20" fillId="7" borderId="21" xfId="0" applyFont="1" applyFill="1" applyBorder="1" applyAlignment="1" applyProtection="1">
      <alignment horizontal="left"/>
    </xf>
    <xf numFmtId="0" fontId="25" fillId="5" borderId="0" xfId="0" applyFont="1" applyFill="1" applyBorder="1" applyAlignment="1">
      <alignment horizontal="center"/>
    </xf>
    <xf numFmtId="0" fontId="25" fillId="5" borderId="31" xfId="0" applyFont="1" applyFill="1" applyBorder="1" applyAlignment="1">
      <alignment horizontal="center"/>
    </xf>
    <xf numFmtId="0" fontId="25" fillId="5" borderId="12" xfId="0" applyFont="1" applyFill="1" applyBorder="1" applyAlignment="1">
      <alignment horizontal="center"/>
    </xf>
    <xf numFmtId="0" fontId="25" fillId="5" borderId="16" xfId="0" applyFont="1" applyFill="1" applyBorder="1" applyAlignment="1">
      <alignment horizontal="center"/>
    </xf>
    <xf numFmtId="0" fontId="22" fillId="5" borderId="28" xfId="0" applyFont="1" applyFill="1" applyBorder="1"/>
    <xf numFmtId="0" fontId="22" fillId="5" borderId="9" xfId="0" applyFont="1" applyFill="1" applyBorder="1"/>
    <xf numFmtId="0" fontId="25" fillId="5" borderId="9" xfId="0" applyFont="1" applyFill="1" applyBorder="1" applyAlignment="1">
      <alignment horizontal="center"/>
    </xf>
    <xf numFmtId="3" fontId="21" fillId="22" borderId="17" xfId="0" applyNumberFormat="1" applyFont="1" applyFill="1" applyBorder="1" applyAlignment="1" applyProtection="1">
      <alignment horizontal="left"/>
    </xf>
    <xf numFmtId="3" fontId="21" fillId="22" borderId="17" xfId="0" applyNumberFormat="1" applyFont="1" applyFill="1" applyBorder="1"/>
    <xf numFmtId="3" fontId="21" fillId="2" borderId="9" xfId="0" applyNumberFormat="1" applyFont="1" applyFill="1" applyBorder="1" applyAlignment="1" applyProtection="1">
      <alignment horizontal="right" vertical="center"/>
    </xf>
    <xf numFmtId="3" fontId="21" fillId="0" borderId="43" xfId="0" applyNumberFormat="1" applyFont="1" applyFill="1" applyBorder="1" applyAlignment="1" applyProtection="1">
      <alignment vertical="center"/>
    </xf>
    <xf numFmtId="3" fontId="21" fillId="0" borderId="44" xfId="0" applyNumberFormat="1" applyFont="1" applyFill="1" applyBorder="1" applyAlignment="1" applyProtection="1">
      <alignment vertical="center"/>
    </xf>
    <xf numFmtId="0" fontId="1" fillId="0" borderId="0" xfId="0" applyFont="1" applyAlignment="1">
      <alignment horizontal="left"/>
    </xf>
    <xf numFmtId="0" fontId="0" fillId="0" borderId="0" xfId="0" applyFont="1" applyBorder="1"/>
    <xf numFmtId="14" fontId="1" fillId="20" borderId="0" xfId="0" applyNumberFormat="1" applyFont="1" applyFill="1" applyBorder="1" applyAlignment="1" applyProtection="1">
      <alignment horizontal="center"/>
      <protection locked="0"/>
    </xf>
    <xf numFmtId="0" fontId="0" fillId="7" borderId="0" xfId="0" applyFont="1" applyFill="1" applyBorder="1"/>
    <xf numFmtId="0" fontId="51" fillId="7" borderId="0" xfId="0" applyFont="1" applyFill="1" applyBorder="1"/>
    <xf numFmtId="0" fontId="0" fillId="0" borderId="0" xfId="0" applyFont="1" applyFill="1" applyBorder="1" applyAlignment="1"/>
    <xf numFmtId="0" fontId="1" fillId="2" borderId="0" xfId="0" applyFont="1" applyFill="1" applyBorder="1"/>
    <xf numFmtId="3" fontId="0" fillId="3" borderId="0" xfId="0" applyNumberFormat="1" applyFont="1" applyFill="1" applyBorder="1" applyAlignment="1" applyProtection="1">
      <alignment horizontal="center"/>
      <protection locked="0"/>
    </xf>
    <xf numFmtId="14" fontId="0" fillId="3" borderId="0" xfId="0" applyNumberFormat="1" applyFont="1" applyFill="1" applyBorder="1" applyAlignment="1" applyProtection="1">
      <alignment horizontal="center"/>
      <protection locked="0"/>
    </xf>
    <xf numFmtId="14" fontId="0" fillId="0" borderId="0" xfId="0" applyNumberFormat="1" applyFont="1" applyFill="1" applyBorder="1" applyAlignment="1">
      <alignment horizontal="center"/>
    </xf>
    <xf numFmtId="14" fontId="0" fillId="0" borderId="0" xfId="0" applyNumberFormat="1" applyFont="1" applyFill="1" applyBorder="1"/>
    <xf numFmtId="0" fontId="51" fillId="0" borderId="0" xfId="0" applyFont="1" applyFill="1" applyBorder="1"/>
    <xf numFmtId="0" fontId="8" fillId="2" borderId="24" xfId="0" applyFont="1" applyFill="1" applyBorder="1" applyAlignment="1"/>
    <xf numFmtId="0" fontId="52" fillId="0" borderId="0" xfId="0" applyFont="1" applyFill="1" applyBorder="1" applyAlignment="1">
      <alignment horizontal="center"/>
    </xf>
    <xf numFmtId="1" fontId="1" fillId="3" borderId="13" xfId="0" applyNumberFormat="1" applyFont="1" applyFill="1" applyBorder="1" applyAlignment="1" applyProtection="1">
      <alignment horizontal="center"/>
      <protection locked="0"/>
    </xf>
    <xf numFmtId="1" fontId="1" fillId="0" borderId="0" xfId="0" applyNumberFormat="1" applyFont="1" applyFill="1" applyBorder="1" applyAlignment="1">
      <alignment horizontal="center"/>
    </xf>
    <xf numFmtId="0" fontId="52" fillId="7" borderId="12" xfId="0" applyFont="1" applyFill="1" applyBorder="1" applyAlignment="1">
      <alignment horizontal="center"/>
    </xf>
    <xf numFmtId="0" fontId="52" fillId="7" borderId="9" xfId="0" applyFont="1" applyFill="1" applyBorder="1" applyAlignment="1">
      <alignment horizontal="center"/>
    </xf>
    <xf numFmtId="0" fontId="52" fillId="7" borderId="18" xfId="0" applyFont="1" applyFill="1" applyBorder="1" applyAlignment="1">
      <alignment horizontal="center"/>
    </xf>
    <xf numFmtId="3" fontId="7" fillId="4" borderId="0" xfId="0" applyNumberFormat="1" applyFont="1" applyFill="1" applyBorder="1" applyAlignment="1" applyProtection="1">
      <alignment horizontal="left"/>
    </xf>
    <xf numFmtId="4" fontId="0" fillId="3" borderId="9" xfId="0" applyNumberFormat="1" applyFont="1" applyFill="1" applyBorder="1" applyAlignment="1" applyProtection="1">
      <alignment horizontal="center"/>
      <protection locked="0"/>
    </xf>
    <xf numFmtId="4" fontId="0" fillId="3" borderId="18" xfId="0" applyNumberFormat="1" applyFont="1" applyFill="1" applyBorder="1" applyAlignment="1" applyProtection="1">
      <alignment horizontal="center"/>
      <protection locked="0"/>
    </xf>
    <xf numFmtId="0" fontId="43" fillId="0" borderId="0" xfId="0" applyFont="1" applyAlignment="1" applyProtection="1">
      <alignment horizontal="center"/>
      <protection locked="0"/>
    </xf>
    <xf numFmtId="0" fontId="20" fillId="0" borderId="0" xfId="0" applyFont="1" applyFill="1" applyAlignment="1" applyProtection="1">
      <alignment horizontal="left"/>
      <protection locked="0"/>
    </xf>
    <xf numFmtId="1" fontId="20" fillId="3" borderId="18" xfId="0" applyNumberFormat="1" applyFont="1" applyFill="1" applyBorder="1" applyAlignment="1" applyProtection="1">
      <alignment horizontal="center"/>
      <protection locked="0"/>
    </xf>
    <xf numFmtId="14" fontId="20" fillId="3" borderId="18" xfId="0" applyNumberFormat="1" applyFont="1" applyFill="1" applyBorder="1" applyAlignment="1" applyProtection="1">
      <alignment horizontal="center"/>
      <protection locked="0"/>
    </xf>
    <xf numFmtId="14" fontId="20" fillId="3" borderId="28" xfId="0" applyNumberFormat="1" applyFont="1" applyFill="1" applyBorder="1" applyAlignment="1" applyProtection="1">
      <alignment horizontal="left"/>
      <protection locked="0"/>
    </xf>
    <xf numFmtId="14" fontId="20" fillId="3" borderId="9" xfId="0" applyNumberFormat="1" applyFont="1" applyFill="1" applyBorder="1" applyAlignment="1" applyProtection="1">
      <alignment horizontal="left"/>
      <protection locked="0"/>
    </xf>
    <xf numFmtId="10" fontId="20" fillId="3" borderId="28" xfId="0" applyNumberFormat="1" applyFont="1" applyFill="1" applyBorder="1" applyAlignment="1" applyProtection="1">
      <alignment horizontal="center"/>
      <protection locked="0"/>
    </xf>
    <xf numFmtId="10" fontId="20" fillId="3" borderId="9" xfId="0" applyNumberFormat="1" applyFont="1" applyFill="1" applyBorder="1" applyAlignment="1" applyProtection="1">
      <alignment horizontal="center"/>
      <protection locked="0"/>
    </xf>
    <xf numFmtId="0" fontId="0" fillId="7" borderId="27" xfId="0" applyFill="1" applyBorder="1" applyAlignment="1"/>
    <xf numFmtId="0" fontId="0" fillId="7" borderId="21" xfId="0" applyFill="1" applyBorder="1" applyAlignment="1"/>
    <xf numFmtId="0" fontId="22" fillId="7" borderId="27" xfId="0" applyFont="1" applyFill="1" applyBorder="1" applyAlignment="1">
      <alignment horizontal="left"/>
    </xf>
    <xf numFmtId="0" fontId="22" fillId="7" borderId="21" xfId="0" applyFont="1" applyFill="1" applyBorder="1" applyAlignment="1">
      <alignment horizontal="left"/>
    </xf>
    <xf numFmtId="0" fontId="25" fillId="5" borderId="25" xfId="0" applyFont="1" applyFill="1" applyBorder="1" applyAlignment="1">
      <alignment horizontal="center" wrapText="1"/>
    </xf>
    <xf numFmtId="0" fontId="6" fillId="0" borderId="0" xfId="0" applyFont="1"/>
    <xf numFmtId="3" fontId="20" fillId="4" borderId="0" xfId="0" applyNumberFormat="1" applyFont="1" applyFill="1"/>
    <xf numFmtId="3" fontId="26" fillId="4" borderId="0" xfId="0" applyNumberFormat="1" applyFont="1" applyFill="1"/>
    <xf numFmtId="3" fontId="26" fillId="4" borderId="0" xfId="0" applyNumberFormat="1" applyFont="1" applyFill="1" applyBorder="1"/>
    <xf numFmtId="3" fontId="26" fillId="0" borderId="0" xfId="0" applyNumberFormat="1" applyFont="1"/>
    <xf numFmtId="0" fontId="26" fillId="0" borderId="0" xfId="0" applyFont="1"/>
    <xf numFmtId="14" fontId="26" fillId="0" borderId="0" xfId="0" applyNumberFormat="1" applyFont="1"/>
    <xf numFmtId="3" fontId="26" fillId="0" borderId="0" xfId="0" applyNumberFormat="1" applyFont="1" applyFill="1"/>
    <xf numFmtId="3" fontId="6" fillId="0" borderId="0" xfId="0" applyNumberFormat="1" applyFont="1"/>
    <xf numFmtId="3" fontId="21" fillId="0" borderId="9" xfId="0" applyNumberFormat="1" applyFont="1" applyFill="1" applyBorder="1" applyAlignment="1">
      <alignment horizontal="center"/>
    </xf>
    <xf numFmtId="10" fontId="22" fillId="5" borderId="9" xfId="1" applyNumberFormat="1" applyFont="1" applyFill="1" applyBorder="1" applyAlignment="1">
      <alignment horizontal="center"/>
    </xf>
    <xf numFmtId="0" fontId="0" fillId="2" borderId="9" xfId="0" applyFont="1" applyFill="1" applyBorder="1"/>
    <xf numFmtId="3" fontId="0" fillId="2" borderId="9" xfId="0" applyNumberFormat="1" applyFont="1" applyFill="1" applyBorder="1"/>
    <xf numFmtId="0" fontId="53" fillId="0" borderId="0" xfId="0" applyFont="1" applyFill="1" applyBorder="1" applyAlignment="1" applyProtection="1">
      <alignment horizontal="center"/>
      <protection locked="0"/>
    </xf>
    <xf numFmtId="3" fontId="1" fillId="6" borderId="9" xfId="1" applyNumberFormat="1" applyFont="1" applyFill="1" applyBorder="1"/>
    <xf numFmtId="0" fontId="20" fillId="0" borderId="0" xfId="0" applyFont="1" applyProtection="1">
      <protection locked="0"/>
    </xf>
    <xf numFmtId="0" fontId="0" fillId="0" borderId="0" xfId="0" applyFill="1" applyAlignment="1">
      <alignment horizontal="center"/>
    </xf>
    <xf numFmtId="0" fontId="0" fillId="18" borderId="9" xfId="0" applyFont="1" applyFill="1" applyBorder="1"/>
    <xf numFmtId="3" fontId="0" fillId="18" borderId="9" xfId="0" applyNumberFormat="1" applyFont="1" applyFill="1" applyBorder="1"/>
    <xf numFmtId="0" fontId="1" fillId="0" borderId="0" xfId="0" applyFont="1" applyAlignment="1">
      <alignment horizontal="right"/>
    </xf>
    <xf numFmtId="3" fontId="1" fillId="18" borderId="9" xfId="0" applyNumberFormat="1" applyFont="1" applyFill="1" applyBorder="1"/>
    <xf numFmtId="17" fontId="4" fillId="5" borderId="12" xfId="0" applyNumberFormat="1" applyFont="1" applyFill="1" applyBorder="1" applyAlignment="1">
      <alignment horizontal="center"/>
    </xf>
    <xf numFmtId="0" fontId="0" fillId="24" borderId="0" xfId="0" applyFill="1" applyBorder="1"/>
    <xf numFmtId="176" fontId="20" fillId="2" borderId="9" xfId="0" applyNumberFormat="1" applyFont="1" applyFill="1" applyBorder="1" applyAlignment="1" applyProtection="1"/>
    <xf numFmtId="4" fontId="20" fillId="2" borderId="9" xfId="0" applyNumberFormat="1" applyFont="1" applyFill="1" applyBorder="1" applyAlignment="1" applyProtection="1"/>
    <xf numFmtId="3" fontId="20" fillId="25" borderId="0" xfId="0" applyNumberFormat="1" applyFont="1" applyFill="1" applyBorder="1"/>
    <xf numFmtId="3" fontId="24" fillId="3" borderId="17" xfId="0" applyNumberFormat="1" applyFont="1" applyFill="1" applyBorder="1" applyAlignment="1" applyProtection="1">
      <alignment horizontal="left"/>
      <protection locked="0"/>
    </xf>
    <xf numFmtId="3" fontId="20" fillId="3" borderId="17" xfId="0" applyNumberFormat="1" applyFont="1" applyFill="1" applyBorder="1" applyAlignment="1" applyProtection="1">
      <alignment horizontal="center"/>
      <protection locked="0"/>
    </xf>
    <xf numFmtId="14" fontId="24" fillId="3" borderId="17" xfId="0" applyNumberFormat="1" applyFont="1" applyFill="1" applyBorder="1" applyAlignment="1" applyProtection="1">
      <alignment horizontal="center"/>
      <protection locked="0"/>
    </xf>
    <xf numFmtId="14" fontId="24" fillId="2" borderId="17" xfId="0" applyNumberFormat="1" applyFont="1" applyFill="1" applyBorder="1" applyAlignment="1" applyProtection="1">
      <alignment horizontal="center"/>
    </xf>
    <xf numFmtId="3" fontId="20" fillId="3" borderId="28" xfId="0" applyNumberFormat="1" applyFont="1" applyFill="1" applyBorder="1" applyAlignment="1" applyProtection="1">
      <alignment horizontal="center"/>
      <protection locked="0"/>
    </xf>
    <xf numFmtId="14" fontId="24" fillId="3" borderId="28" xfId="0" applyNumberFormat="1" applyFont="1" applyFill="1" applyBorder="1" applyAlignment="1" applyProtection="1">
      <alignment horizontal="center"/>
      <protection locked="0"/>
    </xf>
    <xf numFmtId="3" fontId="24" fillId="3" borderId="28" xfId="0" applyNumberFormat="1" applyFont="1" applyFill="1" applyBorder="1" applyAlignment="1" applyProtection="1">
      <alignment horizontal="center"/>
      <protection locked="0"/>
    </xf>
    <xf numFmtId="14" fontId="24" fillId="2" borderId="28" xfId="0" applyNumberFormat="1" applyFont="1" applyFill="1" applyBorder="1" applyAlignment="1" applyProtection="1">
      <alignment horizontal="center"/>
    </xf>
    <xf numFmtId="3" fontId="24" fillId="0" borderId="0" xfId="0" applyNumberFormat="1" applyFont="1" applyFill="1" applyBorder="1" applyAlignment="1" applyProtection="1">
      <alignment horizontal="left"/>
      <protection locked="0"/>
    </xf>
    <xf numFmtId="3" fontId="20" fillId="0" borderId="0" xfId="0" applyNumberFormat="1" applyFont="1" applyFill="1" applyBorder="1" applyAlignment="1" applyProtection="1">
      <alignment horizontal="center"/>
      <protection locked="0"/>
    </xf>
    <xf numFmtId="14" fontId="24" fillId="0" borderId="0" xfId="0" applyNumberFormat="1" applyFont="1" applyFill="1" applyBorder="1" applyAlignment="1" applyProtection="1">
      <alignment horizontal="center"/>
      <protection locked="0"/>
    </xf>
    <xf numFmtId="3" fontId="24" fillId="0" borderId="0" xfId="0" applyNumberFormat="1" applyFont="1" applyFill="1" applyBorder="1" applyAlignment="1" applyProtection="1">
      <alignment horizontal="center"/>
      <protection locked="0"/>
    </xf>
    <xf numFmtId="14" fontId="24" fillId="0" borderId="0" xfId="0" applyNumberFormat="1" applyFont="1" applyFill="1" applyBorder="1" applyAlignment="1" applyProtection="1">
      <alignment horizontal="center"/>
    </xf>
    <xf numFmtId="0" fontId="22" fillId="5" borderId="9" xfId="0" applyFont="1" applyFill="1" applyBorder="1" applyAlignment="1">
      <alignment horizontal="center" wrapText="1"/>
    </xf>
    <xf numFmtId="3" fontId="4" fillId="0" borderId="9" xfId="0" applyNumberFormat="1" applyFont="1" applyFill="1" applyBorder="1"/>
    <xf numFmtId="0" fontId="0" fillId="0" borderId="0" xfId="0" applyNumberFormat="1" applyAlignment="1">
      <alignment horizontal="center"/>
    </xf>
    <xf numFmtId="0" fontId="1" fillId="0" borderId="0" xfId="0" applyNumberFormat="1" applyFont="1" applyAlignment="1">
      <alignment horizontal="center"/>
    </xf>
    <xf numFmtId="0" fontId="0" fillId="0" borderId="0" xfId="0" applyNumberFormat="1"/>
    <xf numFmtId="0" fontId="56" fillId="0" borderId="0" xfId="2" applyFont="1" applyFill="1" applyBorder="1"/>
    <xf numFmtId="0" fontId="0" fillId="0" borderId="0" xfId="0" applyAlignment="1">
      <alignment horizontal="center"/>
    </xf>
    <xf numFmtId="175" fontId="20" fillId="0" borderId="0" xfId="0" applyNumberFormat="1" applyFont="1"/>
    <xf numFmtId="3" fontId="20" fillId="0" borderId="1" xfId="0" applyNumberFormat="1" applyFont="1" applyBorder="1"/>
    <xf numFmtId="3" fontId="20" fillId="0" borderId="52" xfId="0" applyNumberFormat="1" applyFont="1" applyBorder="1"/>
    <xf numFmtId="175" fontId="59" fillId="26" borderId="48" xfId="0" applyNumberFormat="1" applyFont="1" applyFill="1" applyBorder="1" applyAlignment="1">
      <alignment horizontal="center"/>
    </xf>
    <xf numFmtId="175" fontId="59" fillId="26" borderId="49" xfId="0" applyNumberFormat="1" applyFont="1" applyFill="1" applyBorder="1" applyAlignment="1">
      <alignment horizontal="center"/>
    </xf>
    <xf numFmtId="0" fontId="59" fillId="26" borderId="50" xfId="0" applyNumberFormat="1" applyFont="1" applyFill="1" applyBorder="1" applyAlignment="1">
      <alignment horizontal="center"/>
    </xf>
    <xf numFmtId="175" fontId="24" fillId="0" borderId="45" xfId="0" applyNumberFormat="1" applyFont="1" applyBorder="1"/>
    <xf numFmtId="175" fontId="24" fillId="0" borderId="46" xfId="0" applyNumberFormat="1" applyFont="1" applyBorder="1"/>
    <xf numFmtId="175" fontId="24" fillId="0" borderId="51" xfId="0" applyNumberFormat="1" applyFont="1" applyBorder="1"/>
    <xf numFmtId="175" fontId="24" fillId="0" borderId="1" xfId="0" applyNumberFormat="1" applyFont="1" applyBorder="1"/>
    <xf numFmtId="175" fontId="24" fillId="0" borderId="48" xfId="0" applyNumberFormat="1" applyFont="1" applyBorder="1"/>
    <xf numFmtId="175" fontId="24" fillId="0" borderId="49" xfId="0" applyNumberFormat="1" applyFont="1" applyBorder="1"/>
    <xf numFmtId="3" fontId="60" fillId="0" borderId="1" xfId="0" applyNumberFormat="1" applyFont="1" applyBorder="1"/>
    <xf numFmtId="3" fontId="20" fillId="0" borderId="51" xfId="0" applyNumberFormat="1" applyFont="1" applyBorder="1"/>
    <xf numFmtId="3" fontId="60" fillId="0" borderId="52" xfId="0" applyNumberFormat="1" applyFont="1" applyBorder="1"/>
    <xf numFmtId="10" fontId="24" fillId="21" borderId="47" xfId="0" applyNumberFormat="1" applyFont="1" applyFill="1" applyBorder="1" applyProtection="1">
      <protection locked="0"/>
    </xf>
    <xf numFmtId="10" fontId="24" fillId="21" borderId="52" xfId="0" applyNumberFormat="1" applyFont="1" applyFill="1" applyBorder="1" applyProtection="1">
      <protection locked="0"/>
    </xf>
    <xf numFmtId="10" fontId="24" fillId="21" borderId="50" xfId="0" applyNumberFormat="1" applyFont="1" applyFill="1" applyBorder="1" applyProtection="1">
      <protection locked="0"/>
    </xf>
    <xf numFmtId="0" fontId="1" fillId="17" borderId="9" xfId="0" applyFont="1" applyFill="1" applyBorder="1"/>
    <xf numFmtId="3" fontId="1" fillId="17" borderId="9" xfId="0" applyNumberFormat="1" applyFont="1" applyFill="1" applyBorder="1"/>
    <xf numFmtId="0" fontId="22" fillId="0" borderId="0" xfId="0" applyFont="1" applyFill="1"/>
    <xf numFmtId="0" fontId="23" fillId="0" borderId="1" xfId="0" applyFont="1" applyFill="1" applyBorder="1" applyAlignment="1">
      <alignment horizontal="center" wrapText="1"/>
    </xf>
    <xf numFmtId="0" fontId="20" fillId="3" borderId="1" xfId="0" applyFont="1" applyFill="1" applyBorder="1" applyProtection="1">
      <protection locked="0"/>
    </xf>
    <xf numFmtId="3" fontId="20" fillId="3" borderId="1" xfId="0" applyNumberFormat="1" applyFont="1" applyFill="1" applyBorder="1" applyAlignment="1" applyProtection="1">
      <protection locked="0"/>
    </xf>
    <xf numFmtId="3" fontId="21" fillId="0" borderId="8" xfId="0" applyNumberFormat="1" applyFont="1" applyFill="1" applyBorder="1" applyAlignment="1"/>
    <xf numFmtId="0" fontId="26" fillId="4" borderId="0" xfId="0" applyFont="1" applyFill="1" applyBorder="1" applyAlignment="1"/>
    <xf numFmtId="0" fontId="20" fillId="3" borderId="18" xfId="0" applyNumberFormat="1" applyFont="1" applyFill="1" applyBorder="1" applyAlignment="1" applyProtection="1">
      <alignment horizontal="center"/>
      <protection locked="0"/>
    </xf>
    <xf numFmtId="3" fontId="1" fillId="17" borderId="0" xfId="0" applyNumberFormat="1" applyFont="1" applyFill="1"/>
    <xf numFmtId="0" fontId="22" fillId="7" borderId="18" xfId="0" applyFont="1" applyFill="1" applyBorder="1" applyAlignment="1">
      <alignment horizontal="left"/>
    </xf>
    <xf numFmtId="0" fontId="22" fillId="7" borderId="18" xfId="0" applyFont="1" applyFill="1" applyBorder="1" applyAlignment="1"/>
    <xf numFmtId="0" fontId="1" fillId="25" borderId="0" xfId="0" applyFont="1" applyFill="1"/>
    <xf numFmtId="3" fontId="24" fillId="21" borderId="9" xfId="0" applyNumberFormat="1" applyFont="1" applyFill="1" applyBorder="1" applyAlignment="1" applyProtection="1">
      <alignment horizontal="center"/>
      <protection locked="0"/>
    </xf>
    <xf numFmtId="3" fontId="24" fillId="21" borderId="17" xfId="0" applyNumberFormat="1" applyFont="1" applyFill="1" applyBorder="1" applyAlignment="1" applyProtection="1">
      <alignment horizontal="center"/>
      <protection locked="0"/>
    </xf>
    <xf numFmtId="0" fontId="22" fillId="12" borderId="7" xfId="0" applyFont="1" applyFill="1" applyBorder="1" applyAlignment="1" applyProtection="1"/>
    <xf numFmtId="0" fontId="0" fillId="12" borderId="7" xfId="0" applyFill="1" applyBorder="1" applyAlignment="1" applyProtection="1"/>
    <xf numFmtId="0" fontId="22" fillId="9" borderId="7" xfId="0" applyFont="1" applyFill="1" applyBorder="1" applyAlignment="1"/>
    <xf numFmtId="0" fontId="0" fillId="9" borderId="7" xfId="0" applyFill="1" applyBorder="1" applyAlignment="1"/>
    <xf numFmtId="0" fontId="22" fillId="12" borderId="7" xfId="0" applyFont="1" applyFill="1" applyBorder="1" applyAlignment="1"/>
    <xf numFmtId="0" fontId="0" fillId="12" borderId="7" xfId="0" applyFill="1" applyBorder="1" applyAlignment="1"/>
    <xf numFmtId="3" fontId="21" fillId="0" borderId="18" xfId="0" applyNumberFormat="1" applyFont="1" applyFill="1" applyBorder="1" applyAlignment="1">
      <alignment horizontal="center"/>
    </xf>
    <xf numFmtId="175" fontId="23" fillId="0" borderId="54" xfId="0" applyNumberFormat="1" applyFont="1" applyFill="1" applyBorder="1"/>
    <xf numFmtId="0" fontId="20" fillId="0" borderId="5" xfId="0" applyFont="1" applyBorder="1"/>
    <xf numFmtId="3" fontId="23" fillId="0" borderId="55" xfId="0" applyNumberFormat="1" applyFont="1" applyBorder="1" applyAlignment="1"/>
    <xf numFmtId="10" fontId="59" fillId="26" borderId="33" xfId="0" applyNumberFormat="1" applyFont="1" applyFill="1" applyBorder="1" applyAlignment="1"/>
    <xf numFmtId="10" fontId="59" fillId="26" borderId="34" xfId="0" applyNumberFormat="1" applyFont="1" applyFill="1" applyBorder="1" applyAlignment="1">
      <alignment horizontal="center"/>
    </xf>
    <xf numFmtId="10" fontId="59" fillId="26" borderId="53" xfId="0" applyNumberFormat="1" applyFont="1" applyFill="1" applyBorder="1" applyAlignment="1"/>
    <xf numFmtId="3" fontId="20" fillId="0" borderId="56" xfId="0" applyNumberFormat="1" applyFont="1" applyBorder="1"/>
    <xf numFmtId="3" fontId="20" fillId="0" borderId="57" xfId="0" applyNumberFormat="1" applyFont="1" applyBorder="1"/>
    <xf numFmtId="3" fontId="20" fillId="0" borderId="58" xfId="0" applyNumberFormat="1" applyFont="1" applyBorder="1"/>
    <xf numFmtId="175" fontId="59" fillId="26" borderId="33" xfId="0" applyNumberFormat="1" applyFont="1" applyFill="1" applyBorder="1" applyAlignment="1">
      <alignment horizontal="center"/>
    </xf>
    <xf numFmtId="10" fontId="59" fillId="26" borderId="53" xfId="0" applyNumberFormat="1" applyFont="1" applyFill="1" applyBorder="1" applyAlignment="1">
      <alignment horizontal="center"/>
    </xf>
    <xf numFmtId="10" fontId="59" fillId="26" borderId="30" xfId="0" applyNumberFormat="1" applyFont="1" applyFill="1" applyBorder="1" applyAlignment="1"/>
    <xf numFmtId="0" fontId="23" fillId="0" borderId="1" xfId="0" applyFont="1" applyFill="1" applyBorder="1" applyAlignment="1">
      <alignment horizontal="left" wrapText="1"/>
    </xf>
    <xf numFmtId="0" fontId="22" fillId="7" borderId="0" xfId="0" applyFont="1" applyFill="1" applyBorder="1" applyAlignment="1">
      <alignment horizontal="left" wrapText="1"/>
    </xf>
    <xf numFmtId="0" fontId="22" fillId="0" borderId="0" xfId="0" applyFont="1" applyFill="1" applyBorder="1" applyAlignment="1">
      <alignment horizontal="left" wrapText="1"/>
    </xf>
    <xf numFmtId="0" fontId="22" fillId="7" borderId="27" xfId="0" applyFont="1" applyFill="1" applyBorder="1" applyAlignment="1"/>
    <xf numFmtId="0" fontId="25" fillId="5" borderId="12" xfId="0" applyFont="1" applyFill="1" applyBorder="1" applyAlignment="1">
      <alignment horizontal="center" wrapText="1"/>
    </xf>
    <xf numFmtId="3" fontId="20" fillId="0" borderId="9" xfId="0" applyNumberFormat="1" applyFont="1" applyFill="1" applyBorder="1" applyAlignment="1" applyProtection="1"/>
    <xf numFmtId="3" fontId="20" fillId="3" borderId="18" xfId="0" applyNumberFormat="1" applyFont="1" applyFill="1" applyBorder="1" applyAlignment="1" applyProtection="1">
      <protection locked="0"/>
    </xf>
    <xf numFmtId="17" fontId="22" fillId="9" borderId="18" xfId="0" applyNumberFormat="1" applyFont="1" applyFill="1" applyBorder="1" applyAlignment="1">
      <alignment horizontal="center"/>
    </xf>
    <xf numFmtId="0" fontId="61" fillId="0" borderId="59" xfId="0" applyFont="1" applyFill="1" applyBorder="1" applyAlignment="1">
      <alignment horizontal="left"/>
    </xf>
    <xf numFmtId="3" fontId="62" fillId="0" borderId="60" xfId="0" applyNumberFormat="1" applyFont="1" applyFill="1" applyBorder="1" applyAlignment="1" applyProtection="1">
      <alignment horizontal="left"/>
    </xf>
    <xf numFmtId="0" fontId="61" fillId="24" borderId="60" xfId="0" applyFont="1" applyFill="1" applyBorder="1"/>
    <xf numFmtId="0" fontId="61" fillId="0" borderId="60" xfId="0" applyFont="1" applyFill="1" applyBorder="1" applyAlignment="1">
      <alignment horizontal="left"/>
    </xf>
    <xf numFmtId="174" fontId="20" fillId="15" borderId="9" xfId="0" applyNumberFormat="1" applyFont="1" applyFill="1" applyBorder="1" applyAlignment="1" applyProtection="1"/>
    <xf numFmtId="3" fontId="26" fillId="0" borderId="9" xfId="0" applyNumberFormat="1" applyFont="1" applyFill="1" applyBorder="1" applyAlignment="1" applyProtection="1"/>
    <xf numFmtId="0" fontId="22" fillId="7" borderId="18" xfId="0" applyFont="1" applyFill="1" applyBorder="1" applyAlignment="1">
      <alignment horizontal="left"/>
    </xf>
    <xf numFmtId="10" fontId="20" fillId="21" borderId="28" xfId="1" applyNumberFormat="1" applyFont="1" applyFill="1" applyBorder="1" applyAlignment="1" applyProtection="1">
      <alignment horizontal="center"/>
      <protection locked="0"/>
    </xf>
    <xf numFmtId="17" fontId="22" fillId="27" borderId="0" xfId="0" applyNumberFormat="1" applyFont="1" applyFill="1" applyBorder="1" applyAlignment="1">
      <alignment horizontal="center"/>
    </xf>
    <xf numFmtId="177" fontId="20" fillId="2" borderId="9" xfId="1" applyNumberFormat="1" applyFont="1" applyFill="1" applyBorder="1" applyAlignment="1" applyProtection="1"/>
    <xf numFmtId="9" fontId="20" fillId="21" borderId="9" xfId="1" applyFont="1" applyFill="1" applyBorder="1" applyAlignment="1" applyProtection="1">
      <protection locked="0"/>
    </xf>
    <xf numFmtId="0" fontId="22" fillId="0" borderId="9" xfId="0" applyFont="1" applyFill="1" applyBorder="1" applyAlignment="1">
      <alignment horizontal="left"/>
    </xf>
    <xf numFmtId="0" fontId="20" fillId="0" borderId="0" xfId="0" applyFont="1" applyFill="1" applyAlignment="1" applyProtection="1">
      <alignment horizontal="center"/>
      <protection locked="0"/>
    </xf>
    <xf numFmtId="0" fontId="43" fillId="0" borderId="0" xfId="0" applyFont="1" applyFill="1" applyAlignment="1" applyProtection="1">
      <alignment horizontal="center"/>
      <protection locked="0"/>
    </xf>
    <xf numFmtId="0" fontId="20" fillId="0" borderId="0" xfId="0" quotePrefix="1" applyFont="1" applyFill="1" applyAlignment="1" applyProtection="1">
      <alignment horizontal="center"/>
      <protection locked="0"/>
    </xf>
    <xf numFmtId="0" fontId="20" fillId="0" borderId="0" xfId="0" applyFont="1" applyFill="1" applyBorder="1" applyAlignment="1" applyProtection="1">
      <alignment horizontal="center"/>
      <protection locked="0"/>
    </xf>
    <xf numFmtId="3" fontId="20" fillId="3" borderId="18" xfId="0" applyNumberFormat="1" applyFont="1" applyFill="1" applyBorder="1" applyAlignment="1" applyProtection="1">
      <alignment horizontal="center"/>
      <protection locked="0"/>
    </xf>
    <xf numFmtId="14" fontId="63" fillId="0" borderId="0" xfId="0" applyNumberFormat="1" applyFont="1"/>
    <xf numFmtId="3" fontId="65" fillId="2" borderId="9" xfId="0" applyNumberFormat="1" applyFont="1" applyFill="1" applyBorder="1" applyAlignment="1" applyProtection="1">
      <alignment horizontal="left" vertical="center"/>
    </xf>
    <xf numFmtId="175" fontId="59" fillId="26" borderId="45" xfId="0" applyNumberFormat="1" applyFont="1" applyFill="1" applyBorder="1" applyAlignment="1">
      <alignment horizontal="center"/>
    </xf>
    <xf numFmtId="175" fontId="59" fillId="26" borderId="46" xfId="0" applyNumberFormat="1" applyFont="1" applyFill="1" applyBorder="1" applyAlignment="1">
      <alignment horizontal="center"/>
    </xf>
    <xf numFmtId="175" fontId="59" fillId="26" borderId="47" xfId="0" applyNumberFormat="1" applyFont="1" applyFill="1" applyBorder="1" applyAlignment="1">
      <alignment horizontal="center"/>
    </xf>
    <xf numFmtId="0" fontId="8" fillId="23" borderId="33" xfId="0" applyFont="1" applyFill="1" applyBorder="1" applyAlignment="1">
      <alignment horizontal="center"/>
    </xf>
    <xf numFmtId="0" fontId="0" fillId="0" borderId="34" xfId="0" applyBorder="1" applyAlignment="1">
      <alignment horizontal="center"/>
    </xf>
    <xf numFmtId="0" fontId="0" fillId="0" borderId="53" xfId="0" applyBorder="1" applyAlignment="1">
      <alignment horizontal="center"/>
    </xf>
    <xf numFmtId="0" fontId="0" fillId="23" borderId="53" xfId="0" applyFill="1" applyBorder="1" applyAlignment="1">
      <alignment horizontal="center"/>
    </xf>
    <xf numFmtId="3" fontId="6" fillId="0" borderId="27" xfId="0" applyNumberFormat="1" applyFont="1" applyFill="1" applyBorder="1" applyAlignment="1" applyProtection="1">
      <alignment horizontal="left"/>
      <protection locked="0"/>
    </xf>
    <xf numFmtId="0" fontId="6" fillId="0" borderId="27" xfId="0" applyFont="1" applyFill="1" applyBorder="1" applyAlignment="1" applyProtection="1">
      <protection locked="0"/>
    </xf>
    <xf numFmtId="49" fontId="0" fillId="3" borderId="0" xfId="0" applyNumberFormat="1" applyFont="1" applyFill="1" applyBorder="1" applyAlignment="1" applyProtection="1">
      <alignment horizontal="left"/>
      <protection locked="0"/>
    </xf>
    <xf numFmtId="0" fontId="0" fillId="3" borderId="0" xfId="0" applyFill="1" applyBorder="1" applyAlignment="1" applyProtection="1">
      <protection locked="0"/>
    </xf>
    <xf numFmtId="0" fontId="0" fillId="3" borderId="0" xfId="0" applyFont="1" applyFill="1" applyBorder="1" applyAlignment="1" applyProtection="1">
      <protection locked="0"/>
    </xf>
    <xf numFmtId="0" fontId="30" fillId="3" borderId="0" xfId="4" applyFill="1" applyBorder="1" applyAlignment="1" applyProtection="1">
      <protection locked="0"/>
    </xf>
    <xf numFmtId="0" fontId="7" fillId="2" borderId="7" xfId="0" applyNumberFormat="1" applyFont="1" applyFill="1" applyBorder="1" applyAlignment="1" applyProtection="1">
      <alignment horizontal="left"/>
    </xf>
    <xf numFmtId="0" fontId="0" fillId="2" borderId="7" xfId="0" applyNumberFormat="1" applyFont="1" applyFill="1" applyBorder="1" applyAlignment="1"/>
    <xf numFmtId="3" fontId="20" fillId="3" borderId="18" xfId="0" applyNumberFormat="1" applyFont="1" applyFill="1" applyBorder="1" applyAlignment="1" applyProtection="1">
      <protection locked="0"/>
    </xf>
    <xf numFmtId="0" fontId="0" fillId="0" borderId="27" xfId="0" applyBorder="1" applyAlignment="1"/>
    <xf numFmtId="0" fontId="0" fillId="0" borderId="21" xfId="0" applyBorder="1" applyAlignment="1"/>
    <xf numFmtId="17" fontId="22" fillId="5" borderId="18" xfId="0" applyNumberFormat="1" applyFont="1" applyFill="1" applyBorder="1" applyAlignment="1"/>
    <xf numFmtId="14" fontId="24" fillId="3" borderId="18" xfId="0" applyNumberFormat="1" applyFont="1" applyFill="1" applyBorder="1" applyAlignment="1" applyProtection="1">
      <alignment horizontal="center"/>
      <protection locked="0"/>
    </xf>
    <xf numFmtId="0" fontId="0" fillId="0" borderId="21" xfId="0" applyBorder="1" applyAlignment="1">
      <alignment horizontal="center"/>
    </xf>
    <xf numFmtId="3" fontId="21" fillId="6" borderId="18" xfId="0" applyNumberFormat="1" applyFont="1" applyFill="1" applyBorder="1" applyAlignment="1">
      <alignment horizontal="center"/>
    </xf>
    <xf numFmtId="17" fontId="22" fillId="9" borderId="18" xfId="0" applyNumberFormat="1" applyFont="1" applyFill="1" applyBorder="1" applyAlignment="1">
      <alignment horizontal="center"/>
    </xf>
    <xf numFmtId="0" fontId="22" fillId="9" borderId="7" xfId="0" applyFont="1" applyFill="1" applyBorder="1" applyAlignment="1"/>
    <xf numFmtId="0" fontId="0" fillId="9" borderId="7" xfId="0" applyFill="1" applyBorder="1" applyAlignment="1"/>
    <xf numFmtId="0" fontId="22" fillId="12" borderId="7" xfId="0" applyFont="1" applyFill="1" applyBorder="1" applyAlignment="1"/>
    <xf numFmtId="0" fontId="0" fillId="12" borderId="7" xfId="0" applyFill="1" applyBorder="1" applyAlignment="1"/>
    <xf numFmtId="14" fontId="22" fillId="9" borderId="18" xfId="0" applyNumberFormat="1" applyFont="1" applyFill="1" applyBorder="1" applyAlignment="1">
      <alignment horizontal="center"/>
    </xf>
    <xf numFmtId="0" fontId="22" fillId="7" borderId="16" xfId="0" applyFont="1" applyFill="1" applyBorder="1" applyAlignment="1"/>
    <xf numFmtId="0" fontId="0" fillId="0" borderId="7" xfId="0" applyBorder="1" applyAlignment="1"/>
    <xf numFmtId="0" fontId="22" fillId="7" borderId="16" xfId="0" applyFont="1" applyFill="1" applyBorder="1" applyAlignment="1">
      <alignment horizontal="center"/>
    </xf>
    <xf numFmtId="0" fontId="0" fillId="0" borderId="7" xfId="0" applyBorder="1" applyAlignment="1">
      <alignment horizontal="center"/>
    </xf>
    <xf numFmtId="0" fontId="22" fillId="7" borderId="18" xfId="0" applyFont="1" applyFill="1" applyBorder="1" applyAlignment="1">
      <alignment horizontal="left"/>
    </xf>
    <xf numFmtId="0" fontId="0" fillId="0" borderId="27" xfId="0" applyBorder="1" applyAlignment="1">
      <alignment horizontal="left"/>
    </xf>
    <xf numFmtId="3" fontId="20" fillId="3" borderId="9" xfId="0" applyNumberFormat="1" applyFont="1" applyFill="1" applyBorder="1" applyProtection="1">
      <protection locked="0"/>
    </xf>
    <xf numFmtId="0" fontId="20" fillId="3" borderId="18" xfId="0" applyFont="1" applyFill="1" applyBorder="1" applyAlignment="1" applyProtection="1">
      <alignment horizontal="center"/>
      <protection locked="0"/>
    </xf>
    <xf numFmtId="3" fontId="20" fillId="21" borderId="9" xfId="0" applyNumberFormat="1" applyFont="1" applyFill="1" applyBorder="1" applyProtection="1">
      <protection locked="0"/>
    </xf>
  </cellXfs>
  <cellStyles count="48">
    <cellStyle name="Comma 2" xfId="11" xr:uid="{00000000-0005-0000-0000-000000000000}"/>
    <cellStyle name="Comma 2 2" xfId="12" xr:uid="{00000000-0005-0000-0000-000001000000}"/>
    <cellStyle name="Comma 3" xfId="13" xr:uid="{00000000-0005-0000-0000-000002000000}"/>
    <cellStyle name="Currency 2" xfId="14" xr:uid="{00000000-0005-0000-0000-000004000000}"/>
    <cellStyle name="Currency 2 2" xfId="15" xr:uid="{00000000-0005-0000-0000-000005000000}"/>
    <cellStyle name="Euro" xfId="16" xr:uid="{00000000-0005-0000-0000-000007000000}"/>
    <cellStyle name="Euro 2" xfId="17" xr:uid="{00000000-0005-0000-0000-000008000000}"/>
    <cellStyle name="Euro 3" xfId="18" xr:uid="{00000000-0005-0000-0000-000009000000}"/>
    <cellStyle name="Euro 4" xfId="19" xr:uid="{00000000-0005-0000-0000-00000A000000}"/>
    <cellStyle name="Hipervínculo 2" xfId="20" xr:uid="{00000000-0005-0000-0000-00000B000000}"/>
    <cellStyle name="Hipervínculo 2 2" xfId="21" xr:uid="{00000000-0005-0000-0000-00000C000000}"/>
    <cellStyle name="Hipervínculo 3" xfId="22" xr:uid="{00000000-0005-0000-0000-00000D000000}"/>
    <cellStyle name="Hipervínculo 4" xfId="9" xr:uid="{00000000-0005-0000-0000-00000E000000}"/>
    <cellStyle name="Hipervínculo 5" xfId="7" xr:uid="{00000000-0005-0000-0000-00000F000000}"/>
    <cellStyle name="Hyperlink" xfId="4" builtinId="8"/>
    <cellStyle name="Millares [0] 2" xfId="23" xr:uid="{00000000-0005-0000-0000-000010000000}"/>
    <cellStyle name="Millares 2" xfId="24" xr:uid="{00000000-0005-0000-0000-000011000000}"/>
    <cellStyle name="Millares 2 2" xfId="25" xr:uid="{00000000-0005-0000-0000-000012000000}"/>
    <cellStyle name="Millares 3" xfId="6" xr:uid="{00000000-0005-0000-0000-000013000000}"/>
    <cellStyle name="No-definido" xfId="26" xr:uid="{00000000-0005-0000-0000-000014000000}"/>
    <cellStyle name="Normal" xfId="0" builtinId="0"/>
    <cellStyle name="Normal 10" xfId="47" xr:uid="{00000000-0005-0000-0000-000016000000}"/>
    <cellStyle name="Normal 2" xfId="3" xr:uid="{00000000-0005-0000-0000-000017000000}"/>
    <cellStyle name="Normal 2 2" xfId="27" xr:uid="{00000000-0005-0000-0000-000018000000}"/>
    <cellStyle name="Normal 2 3" xfId="28" xr:uid="{00000000-0005-0000-0000-000019000000}"/>
    <cellStyle name="Normal 2 4" xfId="29" xr:uid="{00000000-0005-0000-0000-00001A000000}"/>
    <cellStyle name="Normal 2 4 2" xfId="30" xr:uid="{00000000-0005-0000-0000-00001B000000}"/>
    <cellStyle name="Normal 3" xfId="10" xr:uid="{00000000-0005-0000-0000-00001C000000}"/>
    <cellStyle name="Normal 3 2" xfId="8" xr:uid="{00000000-0005-0000-0000-00001D000000}"/>
    <cellStyle name="Normal 4" xfId="31" xr:uid="{00000000-0005-0000-0000-00001E000000}"/>
    <cellStyle name="Normal 4 2" xfId="32" xr:uid="{00000000-0005-0000-0000-00001F000000}"/>
    <cellStyle name="Normal 5" xfId="33" xr:uid="{00000000-0005-0000-0000-000020000000}"/>
    <cellStyle name="Normal 6" xfId="34" xr:uid="{00000000-0005-0000-0000-000021000000}"/>
    <cellStyle name="Normal 7" xfId="35" xr:uid="{00000000-0005-0000-0000-000022000000}"/>
    <cellStyle name="Normal 7 2" xfId="36" xr:uid="{00000000-0005-0000-0000-000023000000}"/>
    <cellStyle name="Normal 8" xfId="37" xr:uid="{00000000-0005-0000-0000-000024000000}"/>
    <cellStyle name="Normal 9" xfId="5" xr:uid="{00000000-0005-0000-0000-000025000000}"/>
    <cellStyle name="Normal_Galileo_v13.2" xfId="2" xr:uid="{00000000-0005-0000-0000-000026000000}"/>
    <cellStyle name="Percent" xfId="1" builtinId="5"/>
    <cellStyle name="Percent 2" xfId="38" xr:uid="{00000000-0005-0000-0000-000027000000}"/>
    <cellStyle name="Porcentual 2" xfId="39" xr:uid="{00000000-0005-0000-0000-000029000000}"/>
    <cellStyle name="Porcentual 2 2" xfId="40" xr:uid="{00000000-0005-0000-0000-00002A000000}"/>
    <cellStyle name="Porcentual 2 3" xfId="41" xr:uid="{00000000-0005-0000-0000-00002B000000}"/>
    <cellStyle name="Porcentual 2 3 2" xfId="42" xr:uid="{00000000-0005-0000-0000-00002C000000}"/>
    <cellStyle name="Porcentual 3" xfId="43" xr:uid="{00000000-0005-0000-0000-00002D000000}"/>
    <cellStyle name="Porcentual 4" xfId="44" xr:uid="{00000000-0005-0000-0000-00002E000000}"/>
    <cellStyle name="Porcentual 5" xfId="45" xr:uid="{00000000-0005-0000-0000-00002F000000}"/>
    <cellStyle name="Porcentual 5 2" xfId="46" xr:uid="{00000000-0005-0000-0000-000030000000}"/>
  </cellStyles>
  <dxfs count="143">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b/>
        <i val="0"/>
        <color rgb="FFFF0000"/>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bottom/>
        <vertical/>
        <horizontal/>
      </border>
    </dxf>
    <dxf>
      <font>
        <color rgb="FFFF0000"/>
      </font>
    </dxf>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bottom/>
      </border>
    </dxf>
    <dxf>
      <font>
        <color theme="0"/>
      </font>
      <fill>
        <patternFill>
          <bgColor theme="0"/>
        </patternFill>
      </fill>
      <border>
        <left/>
        <right/>
        <top/>
        <bottom/>
        <vertical/>
        <horizontal/>
      </border>
    </dxf>
    <dxf>
      <font>
        <color rgb="FFFF0000"/>
      </font>
    </dxf>
    <dxf>
      <font>
        <color theme="0"/>
      </font>
      <fill>
        <patternFill>
          <bgColor theme="0"/>
        </patternFill>
      </fill>
    </dxf>
    <dxf>
      <font>
        <color theme="0"/>
      </font>
      <fill>
        <patternFill>
          <bgColor theme="0"/>
        </patternFill>
      </fill>
    </dxf>
    <dxf>
      <font>
        <color theme="0"/>
      </font>
      <fill>
        <patternFill>
          <bgColor theme="0"/>
        </patternFill>
      </fill>
      <border>
        <left/>
        <right/>
        <top/>
        <bottom/>
      </border>
    </dxf>
    <dxf>
      <font>
        <color theme="0"/>
      </font>
      <fill>
        <patternFill>
          <bgColor theme="0"/>
        </patternFill>
      </fill>
      <border>
        <left/>
        <right/>
        <top/>
        <bottom/>
        <vertical/>
        <horizontal/>
      </border>
    </dxf>
    <dxf>
      <font>
        <color rgb="FFFF0000"/>
      </font>
    </dxf>
    <dxf>
      <font>
        <color rgb="FFFF0000"/>
      </font>
    </dxf>
    <dxf>
      <font>
        <color rgb="FFFF0000"/>
      </font>
    </dxf>
    <dxf>
      <font>
        <color rgb="FFFF0000"/>
      </font>
    </dxf>
    <dxf>
      <font>
        <color rgb="FFFF0000"/>
      </font>
    </dxf>
    <dxf>
      <font>
        <color theme="0"/>
      </font>
      <fill>
        <patternFill>
          <bgColor theme="0"/>
        </patternFill>
      </fill>
      <border>
        <vertical/>
        <horizontal/>
      </border>
    </dxf>
    <dxf>
      <font>
        <color rgb="FFFF0000"/>
      </font>
      <fill>
        <patternFill patternType="solid">
          <bgColor theme="4" tint="0.79998168889431442"/>
        </patternFill>
      </fill>
    </dxf>
    <dxf>
      <font>
        <color theme="0"/>
      </font>
      <fill>
        <patternFill>
          <bgColor theme="0"/>
        </patternFill>
      </fill>
      <border>
        <vertical/>
        <horizontal/>
      </border>
    </dxf>
    <dxf>
      <font>
        <color theme="0"/>
      </font>
      <fill>
        <patternFill>
          <bgColor theme="0"/>
        </patternFill>
      </fill>
      <border>
        <left/>
        <right/>
        <top/>
        <bottom/>
      </border>
    </dxf>
    <dxf>
      <font>
        <color rgb="FFFF0000"/>
      </font>
      <fill>
        <patternFill patternType="solid">
          <bgColor theme="4" tint="0.79998168889431442"/>
        </patternFill>
      </fill>
    </dxf>
    <dxf>
      <font>
        <color theme="0"/>
      </font>
      <fill>
        <patternFill>
          <bgColor theme="0"/>
        </patternFill>
      </fill>
      <border>
        <vertical/>
        <horizontal/>
      </border>
    </dxf>
    <dxf>
      <font>
        <color theme="0"/>
      </font>
      <fill>
        <patternFill>
          <bgColor theme="0"/>
        </patternFill>
      </fill>
    </dxf>
    <dxf>
      <font>
        <color theme="0"/>
      </font>
      <fill>
        <patternFill>
          <bgColor theme="0"/>
        </patternFill>
      </fill>
    </dxf>
    <dxf>
      <font>
        <color theme="0"/>
      </font>
      <fill>
        <patternFill>
          <bgColor theme="0"/>
        </patternFill>
      </fill>
      <border>
        <vertical/>
        <horizontal/>
      </border>
    </dxf>
    <dxf>
      <font>
        <color theme="0"/>
      </font>
      <fill>
        <patternFill>
          <bgColor theme="0"/>
        </patternFill>
      </fill>
      <border>
        <left/>
        <right/>
        <top/>
        <bottom/>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0"/>
      </font>
    </dxf>
    <dxf>
      <font>
        <color theme="0"/>
      </font>
      <fill>
        <patternFill>
          <bgColor theme="0"/>
        </patternFill>
      </fill>
    </dxf>
    <dxf>
      <font>
        <color theme="1"/>
      </font>
      <fill>
        <patternFill>
          <bgColor theme="4" tint="0.79998168889431442"/>
        </patternFill>
      </fill>
    </dxf>
    <dxf>
      <font>
        <color theme="1"/>
      </font>
      <fill>
        <patternFill>
          <bgColor theme="4" tint="0.79998168889431442"/>
        </patternFill>
      </fill>
    </dxf>
    <dxf>
      <font>
        <color theme="1"/>
      </font>
      <fill>
        <patternFill>
          <bgColor theme="4" tint="0.79998168889431442"/>
        </patternFill>
      </fill>
    </dxf>
    <dxf>
      <font>
        <color theme="1"/>
      </font>
      <fill>
        <patternFill>
          <bgColor theme="4" tint="0.79998168889431442"/>
        </patternFill>
      </fill>
    </dxf>
  </dxfs>
  <tableStyles count="0" defaultTableStyle="TableStyleMedium2" defaultPivotStyle="PivotStyleLight16"/>
  <colors>
    <mruColors>
      <color rgb="FFF29A98"/>
      <color rgb="FFFF0000"/>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R'!A1"/><Relationship Id="rId13" Type="http://schemas.openxmlformats.org/officeDocument/2006/relationships/hyperlink" Target="#Home!A5"/><Relationship Id="rId3" Type="http://schemas.openxmlformats.org/officeDocument/2006/relationships/hyperlink" Target="#'C'!A1"/><Relationship Id="rId7" Type="http://schemas.openxmlformats.org/officeDocument/2006/relationships/hyperlink" Target="#B!A1"/><Relationship Id="rId12" Type="http://schemas.openxmlformats.org/officeDocument/2006/relationships/hyperlink" Target="#EFE!A1"/><Relationship Id="rId2" Type="http://schemas.openxmlformats.org/officeDocument/2006/relationships/hyperlink" Target="#OP!A1"/><Relationship Id="rId1" Type="http://schemas.openxmlformats.org/officeDocument/2006/relationships/image" Target="../media/image1.jpeg"/><Relationship Id="rId6" Type="http://schemas.openxmlformats.org/officeDocument/2006/relationships/hyperlink" Target="#FIN!A1"/><Relationship Id="rId11" Type="http://schemas.openxmlformats.org/officeDocument/2006/relationships/hyperlink" Target="#A!A1"/><Relationship Id="rId5" Type="http://schemas.openxmlformats.org/officeDocument/2006/relationships/hyperlink" Target="#INV!A5"/><Relationship Id="rId15" Type="http://schemas.openxmlformats.org/officeDocument/2006/relationships/image" Target="../media/image3.jpeg"/><Relationship Id="rId10" Type="http://schemas.openxmlformats.org/officeDocument/2006/relationships/hyperlink" Target="#Stock!A1"/><Relationship Id="rId4" Type="http://schemas.openxmlformats.org/officeDocument/2006/relationships/hyperlink" Target="#T!A1"/><Relationship Id="rId9" Type="http://schemas.openxmlformats.org/officeDocument/2006/relationships/hyperlink" Target="#'Inv-Fin'!A1"/><Relationship Id="rId14" Type="http://schemas.openxmlformats.org/officeDocument/2006/relationships/image" Target="../media/image2.jpeg"/></Relationships>
</file>

<file path=xl/drawings/_rels/drawing3.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4.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5.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6.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7.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8.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9.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10.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11.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12.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13.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7620</xdr:colOff>
          <xdr:row>0</xdr:row>
          <xdr:rowOff>76200</xdr:rowOff>
        </xdr:from>
        <xdr:to>
          <xdr:col>7</xdr:col>
          <xdr:colOff>0</xdr:colOff>
          <xdr:row>0</xdr:row>
          <xdr:rowOff>327660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400-000001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Actualitzar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327660</xdr:colOff>
          <xdr:row>0</xdr:row>
          <xdr:rowOff>60960</xdr:rowOff>
        </xdr:from>
        <xdr:to>
          <xdr:col>8</xdr:col>
          <xdr:colOff>312420</xdr:colOff>
          <xdr:row>0</xdr:row>
          <xdr:rowOff>304800</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400-000002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Esborrar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28575</xdr:colOff>
      <xdr:row>25</xdr:row>
      <xdr:rowOff>103485</xdr:rowOff>
    </xdr:from>
    <xdr:to>
      <xdr:col>9</xdr:col>
      <xdr:colOff>1600199</xdr:colOff>
      <xdr:row>29</xdr:row>
      <xdr:rowOff>59055</xdr:rowOff>
    </xdr:to>
    <xdr:pic>
      <xdr:nvPicPr>
        <xdr:cNvPr id="10" name="Picture 10" descr="emblema UE FER EUROPA">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24650" y="4885035"/>
          <a:ext cx="1733549" cy="725190"/>
        </a:xfrm>
        <a:prstGeom prst="rect">
          <a:avLst/>
        </a:prstGeom>
        <a:noFill/>
        <a:ln w="9525">
          <a:noFill/>
          <a:miter lim="800000"/>
          <a:headEnd/>
          <a:tailEnd/>
        </a:ln>
      </xdr:spPr>
    </xdr:pic>
    <xdr:clientData/>
  </xdr:twoCellAnchor>
  <xdr:twoCellAnchor editAs="absolute">
    <xdr:from>
      <xdr:col>5</xdr:col>
      <xdr:colOff>666749</xdr:colOff>
      <xdr:row>0</xdr:row>
      <xdr:rowOff>95250</xdr:rowOff>
    </xdr:from>
    <xdr:to>
      <xdr:col>6</xdr:col>
      <xdr:colOff>59055</xdr:colOff>
      <xdr:row>1</xdr:row>
      <xdr:rowOff>133035</xdr:rowOff>
    </xdr:to>
    <xdr:sp macro="" textlink="">
      <xdr:nvSpPr>
        <xdr:cNvPr id="40" name="Operacions">
          <a:hlinkClick xmlns:r="http://schemas.openxmlformats.org/officeDocument/2006/relationships" r:id="rId2"/>
          <a:extLst>
            <a:ext uri="{FF2B5EF4-FFF2-40B4-BE49-F238E27FC236}">
              <a16:creationId xmlns:a16="http://schemas.microsoft.com/office/drawing/2014/main" id="{00000000-0008-0000-0500-000028000000}"/>
            </a:ext>
          </a:extLst>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5</xdr:col>
      <xdr:colOff>17173</xdr:colOff>
      <xdr:row>0</xdr:row>
      <xdr:rowOff>95250</xdr:rowOff>
    </xdr:from>
    <xdr:to>
      <xdr:col>5</xdr:col>
      <xdr:colOff>631078</xdr:colOff>
      <xdr:row>1</xdr:row>
      <xdr:rowOff>133035</xdr:rowOff>
    </xdr:to>
    <xdr:sp macro="" textlink="">
      <xdr:nvSpPr>
        <xdr:cNvPr id="41" name="Despeses">
          <a:hlinkClick xmlns:r="http://schemas.openxmlformats.org/officeDocument/2006/relationships" r:id="rId3"/>
          <a:extLst>
            <a:ext uri="{FF2B5EF4-FFF2-40B4-BE49-F238E27FC236}">
              <a16:creationId xmlns:a16="http://schemas.microsoft.com/office/drawing/2014/main" id="{00000000-0008-0000-0500-000029000000}"/>
            </a:ext>
          </a:extLst>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7</xdr:col>
      <xdr:colOff>971549</xdr:colOff>
      <xdr:row>0</xdr:row>
      <xdr:rowOff>95251</xdr:rowOff>
    </xdr:from>
    <xdr:to>
      <xdr:col>8</xdr:col>
      <xdr:colOff>59549</xdr:colOff>
      <xdr:row>1</xdr:row>
      <xdr:rowOff>133036</xdr:rowOff>
    </xdr:to>
    <xdr:sp macro="" textlink="">
      <xdr:nvSpPr>
        <xdr:cNvPr id="42" name="Tresoreria">
          <a:hlinkClick xmlns:r="http://schemas.openxmlformats.org/officeDocument/2006/relationships" r:id="rId4"/>
          <a:extLst>
            <a:ext uri="{FF2B5EF4-FFF2-40B4-BE49-F238E27FC236}">
              <a16:creationId xmlns:a16="http://schemas.microsoft.com/office/drawing/2014/main" id="{00000000-0008-0000-0500-00002A000000}"/>
            </a:ext>
          </a:extLst>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2</xdr:col>
      <xdr:colOff>626744</xdr:colOff>
      <xdr:row>0</xdr:row>
      <xdr:rowOff>95250</xdr:rowOff>
    </xdr:from>
    <xdr:to>
      <xdr:col>3</xdr:col>
      <xdr:colOff>15240</xdr:colOff>
      <xdr:row>1</xdr:row>
      <xdr:rowOff>133035</xdr:rowOff>
    </xdr:to>
    <xdr:sp macro="" textlink="">
      <xdr:nvSpPr>
        <xdr:cNvPr id="43" name="Inversions">
          <a:hlinkClick xmlns:r="http://schemas.openxmlformats.org/officeDocument/2006/relationships" r:id="rId5"/>
          <a:extLst>
            <a:ext uri="{FF2B5EF4-FFF2-40B4-BE49-F238E27FC236}">
              <a16:creationId xmlns:a16="http://schemas.microsoft.com/office/drawing/2014/main" id="{00000000-0008-0000-0500-00002B000000}"/>
            </a:ext>
          </a:extLst>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3</xdr:col>
      <xdr:colOff>57164</xdr:colOff>
      <xdr:row>0</xdr:row>
      <xdr:rowOff>95250</xdr:rowOff>
    </xdr:from>
    <xdr:to>
      <xdr:col>4</xdr:col>
      <xdr:colOff>744868</xdr:colOff>
      <xdr:row>1</xdr:row>
      <xdr:rowOff>133035</xdr:rowOff>
    </xdr:to>
    <xdr:sp macro="" textlink="">
      <xdr:nvSpPr>
        <xdr:cNvPr id="44" name="Financament">
          <a:hlinkClick xmlns:r="http://schemas.openxmlformats.org/officeDocument/2006/relationships" r:id="rId6"/>
          <a:extLst>
            <a:ext uri="{FF2B5EF4-FFF2-40B4-BE49-F238E27FC236}">
              <a16:creationId xmlns:a16="http://schemas.microsoft.com/office/drawing/2014/main" id="{00000000-0008-0000-0500-00002C000000}"/>
            </a:ext>
          </a:extLst>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6</xdr:col>
      <xdr:colOff>131444</xdr:colOff>
      <xdr:row>0</xdr:row>
      <xdr:rowOff>95251</xdr:rowOff>
    </xdr:from>
    <xdr:to>
      <xdr:col>7</xdr:col>
      <xdr:colOff>246239</xdr:colOff>
      <xdr:row>1</xdr:row>
      <xdr:rowOff>133036</xdr:rowOff>
    </xdr:to>
    <xdr:sp macro="" textlink="">
      <xdr:nvSpPr>
        <xdr:cNvPr id="45" name="Balanc">
          <a:hlinkClick xmlns:r="http://schemas.openxmlformats.org/officeDocument/2006/relationships" r:id="rId7"/>
          <a:extLst>
            <a:ext uri="{FF2B5EF4-FFF2-40B4-BE49-F238E27FC236}">
              <a16:creationId xmlns:a16="http://schemas.microsoft.com/office/drawing/2014/main" id="{00000000-0008-0000-0500-00002D000000}"/>
            </a:ext>
          </a:extLst>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7</xdr:col>
      <xdr:colOff>288739</xdr:colOff>
      <xdr:row>0</xdr:row>
      <xdr:rowOff>95251</xdr:rowOff>
    </xdr:from>
    <xdr:to>
      <xdr:col>7</xdr:col>
      <xdr:colOff>930954</xdr:colOff>
      <xdr:row>1</xdr:row>
      <xdr:rowOff>133036</xdr:rowOff>
    </xdr:to>
    <xdr:sp macro="" textlink="">
      <xdr:nvSpPr>
        <xdr:cNvPr id="46" name="Resultats">
          <a:hlinkClick xmlns:r="http://schemas.openxmlformats.org/officeDocument/2006/relationships" r:id="rId8"/>
          <a:extLst>
            <a:ext uri="{FF2B5EF4-FFF2-40B4-BE49-F238E27FC236}">
              <a16:creationId xmlns:a16="http://schemas.microsoft.com/office/drawing/2014/main" id="{00000000-0008-0000-0500-00002E000000}"/>
            </a:ext>
          </a:extLst>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9</xdr:col>
      <xdr:colOff>402144</xdr:colOff>
      <xdr:row>0</xdr:row>
      <xdr:rowOff>95251</xdr:rowOff>
    </xdr:from>
    <xdr:to>
      <xdr:col>9</xdr:col>
      <xdr:colOff>855954</xdr:colOff>
      <xdr:row>1</xdr:row>
      <xdr:rowOff>133036</xdr:rowOff>
    </xdr:to>
    <xdr:sp macro="" textlink="">
      <xdr:nvSpPr>
        <xdr:cNvPr id="47" name="InvFin">
          <a:hlinkClick xmlns:r="http://schemas.openxmlformats.org/officeDocument/2006/relationships" r:id="rId9"/>
          <a:extLst>
            <a:ext uri="{FF2B5EF4-FFF2-40B4-BE49-F238E27FC236}">
              <a16:creationId xmlns:a16="http://schemas.microsoft.com/office/drawing/2014/main" id="{00000000-0008-0000-0500-00002F000000}"/>
            </a:ext>
          </a:extLst>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8</xdr:col>
      <xdr:colOff>92524</xdr:colOff>
      <xdr:row>0</xdr:row>
      <xdr:rowOff>95251</xdr:rowOff>
    </xdr:from>
    <xdr:to>
      <xdr:col>9</xdr:col>
      <xdr:colOff>365359</xdr:colOff>
      <xdr:row>1</xdr:row>
      <xdr:rowOff>133036</xdr:rowOff>
    </xdr:to>
    <xdr:sp macro="" textlink="">
      <xdr:nvSpPr>
        <xdr:cNvPr id="48" name="Stock">
          <a:hlinkClick xmlns:r="http://schemas.openxmlformats.org/officeDocument/2006/relationships" r:id="rId10"/>
          <a:extLst>
            <a:ext uri="{FF2B5EF4-FFF2-40B4-BE49-F238E27FC236}">
              <a16:creationId xmlns:a16="http://schemas.microsoft.com/office/drawing/2014/main" id="{00000000-0008-0000-0500-000030000000}"/>
            </a:ext>
          </a:extLst>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9</xdr:col>
      <xdr:colOff>893750</xdr:colOff>
      <xdr:row>0</xdr:row>
      <xdr:rowOff>95251</xdr:rowOff>
    </xdr:from>
    <xdr:to>
      <xdr:col>9</xdr:col>
      <xdr:colOff>1353275</xdr:colOff>
      <xdr:row>1</xdr:row>
      <xdr:rowOff>133036</xdr:rowOff>
    </xdr:to>
    <xdr:sp macro="" textlink="">
      <xdr:nvSpPr>
        <xdr:cNvPr id="49" name="Analisis">
          <a:hlinkClick xmlns:r="http://schemas.openxmlformats.org/officeDocument/2006/relationships" r:id="rId11"/>
          <a:extLst>
            <a:ext uri="{FF2B5EF4-FFF2-40B4-BE49-F238E27FC236}">
              <a16:creationId xmlns:a16="http://schemas.microsoft.com/office/drawing/2014/main" id="{00000000-0008-0000-0500-000031000000}"/>
            </a:ext>
          </a:extLst>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9</xdr:col>
      <xdr:colOff>1371600</xdr:colOff>
      <xdr:row>0</xdr:row>
      <xdr:rowOff>95250</xdr:rowOff>
    </xdr:from>
    <xdr:to>
      <xdr:col>10</xdr:col>
      <xdr:colOff>206160</xdr:colOff>
      <xdr:row>1</xdr:row>
      <xdr:rowOff>133035</xdr:rowOff>
    </xdr:to>
    <xdr:sp macro="" textlink="">
      <xdr:nvSpPr>
        <xdr:cNvPr id="16" name="EFE">
          <a:hlinkClick xmlns:r="http://schemas.openxmlformats.org/officeDocument/2006/relationships" r:id="rId12"/>
          <a:extLst>
            <a:ext uri="{FF2B5EF4-FFF2-40B4-BE49-F238E27FC236}">
              <a16:creationId xmlns:a16="http://schemas.microsoft.com/office/drawing/2014/main" id="{00000000-0008-0000-0500-000010000000}"/>
            </a:ext>
          </a:extLst>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2</xdr:col>
      <xdr:colOff>99059</xdr:colOff>
      <xdr:row>0</xdr:row>
      <xdr:rowOff>95250</xdr:rowOff>
    </xdr:from>
    <xdr:to>
      <xdr:col>2</xdr:col>
      <xdr:colOff>588644</xdr:colOff>
      <xdr:row>1</xdr:row>
      <xdr:rowOff>133035</xdr:rowOff>
    </xdr:to>
    <xdr:sp macro="" textlink="">
      <xdr:nvSpPr>
        <xdr:cNvPr id="17" name="Inversions">
          <a:hlinkClick xmlns:r="http://schemas.openxmlformats.org/officeDocument/2006/relationships" r:id="rId13"/>
          <a:extLst>
            <a:ext uri="{FF2B5EF4-FFF2-40B4-BE49-F238E27FC236}">
              <a16:creationId xmlns:a16="http://schemas.microsoft.com/office/drawing/2014/main" id="{00000000-0008-0000-0500-000011000000}"/>
            </a:ext>
          </a:extLst>
        </xdr:cNvPr>
        <xdr:cNvSpPr>
          <a:spLocks noChangeArrowheads="1"/>
        </xdr:cNvSpPr>
      </xdr:nvSpPr>
      <xdr:spPr bwMode="auto">
        <a:xfrm>
          <a:off x="1028699" y="85725"/>
          <a:ext cx="485775" cy="234000"/>
        </a:xfrm>
        <a:prstGeom prst="rect">
          <a:avLst/>
        </a:prstGeom>
        <a:solidFill>
          <a:schemeClr val="tx1"/>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HOME</a:t>
          </a:r>
        </a:p>
      </xdr:txBody>
    </xdr:sp>
    <xdr:clientData/>
  </xdr:twoCellAnchor>
  <xdr:twoCellAnchor editAs="oneCell">
    <xdr:from>
      <xdr:col>5</xdr:col>
      <xdr:colOff>209550</xdr:colOff>
      <xdr:row>25</xdr:row>
      <xdr:rowOff>143098</xdr:rowOff>
    </xdr:from>
    <xdr:to>
      <xdr:col>7</xdr:col>
      <xdr:colOff>1104900</xdr:colOff>
      <xdr:row>29</xdr:row>
      <xdr:rowOff>3429</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476625" y="4924648"/>
          <a:ext cx="2800350" cy="614711"/>
        </a:xfrm>
        <a:prstGeom prst="rect">
          <a:avLst/>
        </a:prstGeom>
      </xdr:spPr>
    </xdr:pic>
    <xdr:clientData/>
  </xdr:twoCellAnchor>
  <xdr:twoCellAnchor editAs="oneCell">
    <xdr:from>
      <xdr:col>0</xdr:col>
      <xdr:colOff>0</xdr:colOff>
      <xdr:row>25</xdr:row>
      <xdr:rowOff>142870</xdr:rowOff>
    </xdr:from>
    <xdr:to>
      <xdr:col>4</xdr:col>
      <xdr:colOff>662940</xdr:colOff>
      <xdr:row>29</xdr:row>
      <xdr:rowOff>17525</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0" y="4924420"/>
          <a:ext cx="3171825" cy="64046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457199</xdr:colOff>
      <xdr:row>0</xdr:row>
      <xdr:rowOff>95250</xdr:rowOff>
    </xdr:from>
    <xdr:to>
      <xdr:col>6</xdr:col>
      <xdr:colOff>592455</xdr:colOff>
      <xdr:row>1</xdr:row>
      <xdr:rowOff>133035</xdr:rowOff>
    </xdr:to>
    <xdr:sp macro="" textlink="">
      <xdr:nvSpPr>
        <xdr:cNvPr id="20" name="Operacions">
          <a:hlinkClick xmlns:r="http://schemas.openxmlformats.org/officeDocument/2006/relationships" r:id="rId1"/>
          <a:extLst>
            <a:ext uri="{FF2B5EF4-FFF2-40B4-BE49-F238E27FC236}">
              <a16:creationId xmlns:a16="http://schemas.microsoft.com/office/drawing/2014/main" id="{00000000-0008-0000-0700-000014000000}"/>
            </a:ext>
          </a:extLst>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4</xdr:col>
      <xdr:colOff>474373</xdr:colOff>
      <xdr:row>0</xdr:row>
      <xdr:rowOff>95250</xdr:rowOff>
    </xdr:from>
    <xdr:to>
      <xdr:col>5</xdr:col>
      <xdr:colOff>419623</xdr:colOff>
      <xdr:row>1</xdr:row>
      <xdr:rowOff>133035</xdr:rowOff>
    </xdr:to>
    <xdr:sp macro="" textlink="">
      <xdr:nvSpPr>
        <xdr:cNvPr id="21" name="Despeses">
          <a:hlinkClick xmlns:r="http://schemas.openxmlformats.org/officeDocument/2006/relationships" r:id="rId2"/>
          <a:extLst>
            <a:ext uri="{FF2B5EF4-FFF2-40B4-BE49-F238E27FC236}">
              <a16:creationId xmlns:a16="http://schemas.microsoft.com/office/drawing/2014/main" id="{00000000-0008-0000-0700-000015000000}"/>
            </a:ext>
          </a:extLst>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8</xdr:col>
      <xdr:colOff>628649</xdr:colOff>
      <xdr:row>0</xdr:row>
      <xdr:rowOff>95251</xdr:rowOff>
    </xdr:from>
    <xdr:to>
      <xdr:col>9</xdr:col>
      <xdr:colOff>551039</xdr:colOff>
      <xdr:row>1</xdr:row>
      <xdr:rowOff>133036</xdr:rowOff>
    </xdr:to>
    <xdr:sp macro="" textlink="">
      <xdr:nvSpPr>
        <xdr:cNvPr id="23" name="Tresoreria">
          <a:hlinkClick xmlns:r="http://schemas.openxmlformats.org/officeDocument/2006/relationships" r:id="rId3"/>
          <a:extLst>
            <a:ext uri="{FF2B5EF4-FFF2-40B4-BE49-F238E27FC236}">
              <a16:creationId xmlns:a16="http://schemas.microsoft.com/office/drawing/2014/main" id="{00000000-0008-0000-0700-000017000000}"/>
            </a:ext>
          </a:extLst>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1409699</xdr:colOff>
      <xdr:row>0</xdr:row>
      <xdr:rowOff>95250</xdr:rowOff>
    </xdr:from>
    <xdr:to>
      <xdr:col>2</xdr:col>
      <xdr:colOff>478155</xdr:colOff>
      <xdr:row>1</xdr:row>
      <xdr:rowOff>133035</xdr:rowOff>
    </xdr:to>
    <xdr:sp macro="" textlink="">
      <xdr:nvSpPr>
        <xdr:cNvPr id="24" name="Inversions">
          <a:hlinkClick xmlns:r="http://schemas.openxmlformats.org/officeDocument/2006/relationships" r:id="rId4"/>
          <a:extLst>
            <a:ext uri="{FF2B5EF4-FFF2-40B4-BE49-F238E27FC236}">
              <a16:creationId xmlns:a16="http://schemas.microsoft.com/office/drawing/2014/main" id="{00000000-0008-0000-0700-000018000000}"/>
            </a:ext>
          </a:extLst>
        </xdr:cNvPr>
        <xdr:cNvSpPr>
          <a:spLocks noChangeArrowheads="1"/>
        </xdr:cNvSpPr>
      </xdr:nvSpPr>
      <xdr:spPr bwMode="auto">
        <a:xfrm>
          <a:off x="1552574" y="85725"/>
          <a:ext cx="809626" cy="234000"/>
        </a:xfrm>
        <a:prstGeom prst="rect">
          <a:avLst/>
        </a:prstGeom>
        <a:solidFill>
          <a:schemeClr val="tx1"/>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INVERSIONS</a:t>
          </a:r>
        </a:p>
      </xdr:txBody>
    </xdr:sp>
    <xdr:clientData/>
  </xdr:twoCellAnchor>
  <xdr:twoCellAnchor editAs="absolute">
    <xdr:from>
      <xdr:col>2</xdr:col>
      <xdr:colOff>516269</xdr:colOff>
      <xdr:row>0</xdr:row>
      <xdr:rowOff>95250</xdr:rowOff>
    </xdr:from>
    <xdr:to>
      <xdr:col>4</xdr:col>
      <xdr:colOff>440068</xdr:colOff>
      <xdr:row>1</xdr:row>
      <xdr:rowOff>133035</xdr:rowOff>
    </xdr:to>
    <xdr:sp macro="" textlink="">
      <xdr:nvSpPr>
        <xdr:cNvPr id="27" name="Financament">
          <a:hlinkClick xmlns:r="http://schemas.openxmlformats.org/officeDocument/2006/relationships" r:id="rId5"/>
          <a:extLst>
            <a:ext uri="{FF2B5EF4-FFF2-40B4-BE49-F238E27FC236}">
              <a16:creationId xmlns:a16="http://schemas.microsoft.com/office/drawing/2014/main" id="{00000000-0008-0000-0700-00001B000000}"/>
            </a:ext>
          </a:extLst>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6</xdr:col>
      <xdr:colOff>664844</xdr:colOff>
      <xdr:row>0</xdr:row>
      <xdr:rowOff>95251</xdr:rowOff>
    </xdr:from>
    <xdr:to>
      <xdr:col>7</xdr:col>
      <xdr:colOff>589139</xdr:colOff>
      <xdr:row>1</xdr:row>
      <xdr:rowOff>133036</xdr:rowOff>
    </xdr:to>
    <xdr:sp macro="" textlink="">
      <xdr:nvSpPr>
        <xdr:cNvPr id="28" name="Balanc">
          <a:hlinkClick xmlns:r="http://schemas.openxmlformats.org/officeDocument/2006/relationships" r:id="rId6"/>
          <a:extLst>
            <a:ext uri="{FF2B5EF4-FFF2-40B4-BE49-F238E27FC236}">
              <a16:creationId xmlns:a16="http://schemas.microsoft.com/office/drawing/2014/main" id="{00000000-0008-0000-0700-00001C000000}"/>
            </a:ext>
          </a:extLst>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7</xdr:col>
      <xdr:colOff>629734</xdr:colOff>
      <xdr:row>0</xdr:row>
      <xdr:rowOff>95251</xdr:rowOff>
    </xdr:from>
    <xdr:to>
      <xdr:col>8</xdr:col>
      <xdr:colOff>588054</xdr:colOff>
      <xdr:row>1</xdr:row>
      <xdr:rowOff>133036</xdr:rowOff>
    </xdr:to>
    <xdr:sp macro="" textlink="">
      <xdr:nvSpPr>
        <xdr:cNvPr id="29" name="Resultats">
          <a:hlinkClick xmlns:r="http://schemas.openxmlformats.org/officeDocument/2006/relationships" r:id="rId7"/>
          <a:extLst>
            <a:ext uri="{FF2B5EF4-FFF2-40B4-BE49-F238E27FC236}">
              <a16:creationId xmlns:a16="http://schemas.microsoft.com/office/drawing/2014/main" id="{00000000-0008-0000-0700-00001D000000}"/>
            </a:ext>
          </a:extLst>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10</xdr:col>
      <xdr:colOff>396429</xdr:colOff>
      <xdr:row>0</xdr:row>
      <xdr:rowOff>95251</xdr:rowOff>
    </xdr:from>
    <xdr:to>
      <xdr:col>11</xdr:col>
      <xdr:colOff>170154</xdr:colOff>
      <xdr:row>1</xdr:row>
      <xdr:rowOff>133036</xdr:rowOff>
    </xdr:to>
    <xdr:sp macro="" textlink="">
      <xdr:nvSpPr>
        <xdr:cNvPr id="32" name="InvFin">
          <a:hlinkClick xmlns:r="http://schemas.openxmlformats.org/officeDocument/2006/relationships" r:id="rId8"/>
          <a:extLst>
            <a:ext uri="{FF2B5EF4-FFF2-40B4-BE49-F238E27FC236}">
              <a16:creationId xmlns:a16="http://schemas.microsoft.com/office/drawing/2014/main" id="{00000000-0008-0000-0700-000020000000}"/>
            </a:ext>
          </a:extLst>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9</xdr:col>
      <xdr:colOff>589729</xdr:colOff>
      <xdr:row>0</xdr:row>
      <xdr:rowOff>95251</xdr:rowOff>
    </xdr:from>
    <xdr:to>
      <xdr:col>10</xdr:col>
      <xdr:colOff>363454</xdr:colOff>
      <xdr:row>1</xdr:row>
      <xdr:rowOff>133036</xdr:rowOff>
    </xdr:to>
    <xdr:sp macro="" textlink="">
      <xdr:nvSpPr>
        <xdr:cNvPr id="33" name="Stock">
          <a:hlinkClick xmlns:r="http://schemas.openxmlformats.org/officeDocument/2006/relationships" r:id="rId9"/>
          <a:extLst>
            <a:ext uri="{FF2B5EF4-FFF2-40B4-BE49-F238E27FC236}">
              <a16:creationId xmlns:a16="http://schemas.microsoft.com/office/drawing/2014/main" id="{00000000-0008-0000-0700-000021000000}"/>
            </a:ext>
          </a:extLst>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11</xdr:col>
      <xdr:colOff>207950</xdr:colOff>
      <xdr:row>0</xdr:row>
      <xdr:rowOff>95251</xdr:rowOff>
    </xdr:from>
    <xdr:to>
      <xdr:col>11</xdr:col>
      <xdr:colOff>667475</xdr:colOff>
      <xdr:row>1</xdr:row>
      <xdr:rowOff>133036</xdr:rowOff>
    </xdr:to>
    <xdr:sp macro="" textlink="">
      <xdr:nvSpPr>
        <xdr:cNvPr id="34" name="Analisis">
          <a:hlinkClick xmlns:r="http://schemas.openxmlformats.org/officeDocument/2006/relationships" r:id="rId10"/>
          <a:extLst>
            <a:ext uri="{FF2B5EF4-FFF2-40B4-BE49-F238E27FC236}">
              <a16:creationId xmlns:a16="http://schemas.microsoft.com/office/drawing/2014/main" id="{00000000-0008-0000-0700-000022000000}"/>
            </a:ext>
          </a:extLst>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12</xdr:col>
      <xdr:colOff>19050</xdr:colOff>
      <xdr:row>0</xdr:row>
      <xdr:rowOff>95250</xdr:rowOff>
    </xdr:from>
    <xdr:to>
      <xdr:col>12</xdr:col>
      <xdr:colOff>459525</xdr:colOff>
      <xdr:row>1</xdr:row>
      <xdr:rowOff>133035</xdr:rowOff>
    </xdr:to>
    <xdr:sp macro="" textlink="">
      <xdr:nvSpPr>
        <xdr:cNvPr id="15" name="EFE">
          <a:hlinkClick xmlns:r="http://schemas.openxmlformats.org/officeDocument/2006/relationships" r:id="rId11"/>
          <a:extLst>
            <a:ext uri="{FF2B5EF4-FFF2-40B4-BE49-F238E27FC236}">
              <a16:creationId xmlns:a16="http://schemas.microsoft.com/office/drawing/2014/main" id="{00000000-0008-0000-0700-00000F000000}"/>
            </a:ext>
          </a:extLst>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895350</xdr:colOff>
      <xdr:row>0</xdr:row>
      <xdr:rowOff>95250</xdr:rowOff>
    </xdr:from>
    <xdr:to>
      <xdr:col>1</xdr:col>
      <xdr:colOff>1371600</xdr:colOff>
      <xdr:row>1</xdr:row>
      <xdr:rowOff>133035</xdr:rowOff>
    </xdr:to>
    <xdr:sp macro="" textlink="">
      <xdr:nvSpPr>
        <xdr:cNvPr id="17" name="Inversions">
          <a:hlinkClick xmlns:r="http://schemas.openxmlformats.org/officeDocument/2006/relationships" r:id="rId12"/>
          <a:extLst>
            <a:ext uri="{FF2B5EF4-FFF2-40B4-BE49-F238E27FC236}">
              <a16:creationId xmlns:a16="http://schemas.microsoft.com/office/drawing/2014/main" id="{00000000-0008-0000-0700-000011000000}"/>
            </a:ext>
          </a:extLst>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744854</xdr:colOff>
      <xdr:row>0</xdr:row>
      <xdr:rowOff>91440</xdr:rowOff>
    </xdr:from>
    <xdr:to>
      <xdr:col>7</xdr:col>
      <xdr:colOff>38100</xdr:colOff>
      <xdr:row>1</xdr:row>
      <xdr:rowOff>133035</xdr:rowOff>
    </xdr:to>
    <xdr:sp macro="" textlink="">
      <xdr:nvSpPr>
        <xdr:cNvPr id="13" name="Operacions">
          <a:hlinkClick xmlns:r="http://schemas.openxmlformats.org/officeDocument/2006/relationships" r:id="rId1"/>
          <a:extLst>
            <a:ext uri="{FF2B5EF4-FFF2-40B4-BE49-F238E27FC236}">
              <a16:creationId xmlns:a16="http://schemas.microsoft.com/office/drawing/2014/main" id="{00000000-0008-0000-0800-00000D000000}"/>
            </a:ext>
          </a:extLst>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5</xdr:col>
      <xdr:colOff>95278</xdr:colOff>
      <xdr:row>0</xdr:row>
      <xdr:rowOff>91440</xdr:rowOff>
    </xdr:from>
    <xdr:to>
      <xdr:col>5</xdr:col>
      <xdr:colOff>701563</xdr:colOff>
      <xdr:row>1</xdr:row>
      <xdr:rowOff>133035</xdr:rowOff>
    </xdr:to>
    <xdr:sp macro="" textlink="">
      <xdr:nvSpPr>
        <xdr:cNvPr id="15" name="Despeses">
          <a:hlinkClick xmlns:r="http://schemas.openxmlformats.org/officeDocument/2006/relationships" r:id="rId2"/>
          <a:extLst>
            <a:ext uri="{FF2B5EF4-FFF2-40B4-BE49-F238E27FC236}">
              <a16:creationId xmlns:a16="http://schemas.microsoft.com/office/drawing/2014/main" id="{00000000-0008-0000-0800-00000F000000}"/>
            </a:ext>
          </a:extLst>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8</xdr:col>
      <xdr:colOff>588644</xdr:colOff>
      <xdr:row>0</xdr:row>
      <xdr:rowOff>91441</xdr:rowOff>
    </xdr:from>
    <xdr:to>
      <xdr:col>9</xdr:col>
      <xdr:colOff>493889</xdr:colOff>
      <xdr:row>1</xdr:row>
      <xdr:rowOff>133036</xdr:rowOff>
    </xdr:to>
    <xdr:sp macro="" textlink="">
      <xdr:nvSpPr>
        <xdr:cNvPr id="16" name="Tresoreria">
          <a:hlinkClick xmlns:r="http://schemas.openxmlformats.org/officeDocument/2006/relationships" r:id="rId3"/>
          <a:extLst>
            <a:ext uri="{FF2B5EF4-FFF2-40B4-BE49-F238E27FC236}">
              <a16:creationId xmlns:a16="http://schemas.microsoft.com/office/drawing/2014/main" id="{00000000-0008-0000-0800-000010000000}"/>
            </a:ext>
          </a:extLst>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1409699</xdr:colOff>
      <xdr:row>0</xdr:row>
      <xdr:rowOff>91440</xdr:rowOff>
    </xdr:from>
    <xdr:to>
      <xdr:col>3</xdr:col>
      <xdr:colOff>38100</xdr:colOff>
      <xdr:row>1</xdr:row>
      <xdr:rowOff>133035</xdr:rowOff>
    </xdr:to>
    <xdr:sp macro="" textlink="">
      <xdr:nvSpPr>
        <xdr:cNvPr id="23" name="Inversions">
          <a:hlinkClick xmlns:r="http://schemas.openxmlformats.org/officeDocument/2006/relationships" r:id="rId4"/>
          <a:extLst>
            <a:ext uri="{FF2B5EF4-FFF2-40B4-BE49-F238E27FC236}">
              <a16:creationId xmlns:a16="http://schemas.microsoft.com/office/drawing/2014/main" id="{00000000-0008-0000-0800-000017000000}"/>
            </a:ext>
          </a:extLst>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3</xdr:col>
      <xdr:colOff>55259</xdr:colOff>
      <xdr:row>0</xdr:row>
      <xdr:rowOff>91440</xdr:rowOff>
    </xdr:from>
    <xdr:to>
      <xdr:col>5</xdr:col>
      <xdr:colOff>59474</xdr:colOff>
      <xdr:row>1</xdr:row>
      <xdr:rowOff>133035</xdr:rowOff>
    </xdr:to>
    <xdr:sp macro="" textlink="">
      <xdr:nvSpPr>
        <xdr:cNvPr id="24" name="Financament">
          <a:hlinkClick xmlns:r="http://schemas.openxmlformats.org/officeDocument/2006/relationships" r:id="rId5"/>
          <a:extLst>
            <a:ext uri="{FF2B5EF4-FFF2-40B4-BE49-F238E27FC236}">
              <a16:creationId xmlns:a16="http://schemas.microsoft.com/office/drawing/2014/main" id="{00000000-0008-0000-0800-000018000000}"/>
            </a:ext>
          </a:extLst>
        </xdr:cNvPr>
        <xdr:cNvSpPr>
          <a:spLocks noChangeArrowheads="1"/>
        </xdr:cNvSpPr>
      </xdr:nvSpPr>
      <xdr:spPr bwMode="auto">
        <a:xfrm>
          <a:off x="2394599" y="85725"/>
          <a:ext cx="874800" cy="234000"/>
        </a:xfrm>
        <a:prstGeom prst="rect">
          <a:avLst/>
        </a:prstGeom>
        <a:solidFill>
          <a:schemeClr val="tx1"/>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FINANÇAMENT</a:t>
          </a:r>
        </a:p>
      </xdr:txBody>
    </xdr:sp>
    <xdr:clientData/>
  </xdr:twoCellAnchor>
  <xdr:twoCellAnchor editAs="absolute">
    <xdr:from>
      <xdr:col>7</xdr:col>
      <xdr:colOff>95249</xdr:colOff>
      <xdr:row>0</xdr:row>
      <xdr:rowOff>91441</xdr:rowOff>
    </xdr:from>
    <xdr:to>
      <xdr:col>7</xdr:col>
      <xdr:colOff>707249</xdr:colOff>
      <xdr:row>1</xdr:row>
      <xdr:rowOff>133036</xdr:rowOff>
    </xdr:to>
    <xdr:sp macro="" textlink="">
      <xdr:nvSpPr>
        <xdr:cNvPr id="29" name="Balanc">
          <a:hlinkClick xmlns:r="http://schemas.openxmlformats.org/officeDocument/2006/relationships" r:id="rId6"/>
          <a:extLst>
            <a:ext uri="{FF2B5EF4-FFF2-40B4-BE49-F238E27FC236}">
              <a16:creationId xmlns:a16="http://schemas.microsoft.com/office/drawing/2014/main" id="{00000000-0008-0000-0800-00001D000000}"/>
            </a:ext>
          </a:extLst>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7</xdr:col>
      <xdr:colOff>740224</xdr:colOff>
      <xdr:row>0</xdr:row>
      <xdr:rowOff>91441</xdr:rowOff>
    </xdr:from>
    <xdr:to>
      <xdr:col>8</xdr:col>
      <xdr:colOff>551859</xdr:colOff>
      <xdr:row>1</xdr:row>
      <xdr:rowOff>133036</xdr:rowOff>
    </xdr:to>
    <xdr:sp macro="" textlink="">
      <xdr:nvSpPr>
        <xdr:cNvPr id="30" name="Resultats">
          <a:hlinkClick xmlns:r="http://schemas.openxmlformats.org/officeDocument/2006/relationships" r:id="rId7"/>
          <a:extLst>
            <a:ext uri="{FF2B5EF4-FFF2-40B4-BE49-F238E27FC236}">
              <a16:creationId xmlns:a16="http://schemas.microsoft.com/office/drawing/2014/main" id="{00000000-0008-0000-0800-00001E000000}"/>
            </a:ext>
          </a:extLst>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10</xdr:col>
      <xdr:colOff>284034</xdr:colOff>
      <xdr:row>0</xdr:row>
      <xdr:rowOff>91441</xdr:rowOff>
    </xdr:from>
    <xdr:to>
      <xdr:col>11</xdr:col>
      <xdr:colOff>21564</xdr:colOff>
      <xdr:row>1</xdr:row>
      <xdr:rowOff>133036</xdr:rowOff>
    </xdr:to>
    <xdr:sp macro="" textlink="">
      <xdr:nvSpPr>
        <xdr:cNvPr id="31" name="InvFin">
          <a:hlinkClick xmlns:r="http://schemas.openxmlformats.org/officeDocument/2006/relationships" r:id="rId8"/>
          <a:extLst>
            <a:ext uri="{FF2B5EF4-FFF2-40B4-BE49-F238E27FC236}">
              <a16:creationId xmlns:a16="http://schemas.microsoft.com/office/drawing/2014/main" id="{00000000-0008-0000-0800-00001F000000}"/>
            </a:ext>
          </a:extLst>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9</xdr:col>
      <xdr:colOff>517339</xdr:colOff>
      <xdr:row>0</xdr:row>
      <xdr:rowOff>91441</xdr:rowOff>
    </xdr:from>
    <xdr:to>
      <xdr:col>10</xdr:col>
      <xdr:colOff>247249</xdr:colOff>
      <xdr:row>1</xdr:row>
      <xdr:rowOff>133036</xdr:rowOff>
    </xdr:to>
    <xdr:sp macro="" textlink="">
      <xdr:nvSpPr>
        <xdr:cNvPr id="32" name="Stock">
          <a:hlinkClick xmlns:r="http://schemas.openxmlformats.org/officeDocument/2006/relationships" r:id="rId9"/>
          <a:extLst>
            <a:ext uri="{FF2B5EF4-FFF2-40B4-BE49-F238E27FC236}">
              <a16:creationId xmlns:a16="http://schemas.microsoft.com/office/drawing/2014/main" id="{00000000-0008-0000-0800-000020000000}"/>
            </a:ext>
          </a:extLst>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11</xdr:col>
      <xdr:colOff>53645</xdr:colOff>
      <xdr:row>0</xdr:row>
      <xdr:rowOff>91441</xdr:rowOff>
    </xdr:from>
    <xdr:to>
      <xdr:col>11</xdr:col>
      <xdr:colOff>511265</xdr:colOff>
      <xdr:row>1</xdr:row>
      <xdr:rowOff>133036</xdr:rowOff>
    </xdr:to>
    <xdr:sp macro="" textlink="">
      <xdr:nvSpPr>
        <xdr:cNvPr id="33" name="Analisis">
          <a:hlinkClick xmlns:r="http://schemas.openxmlformats.org/officeDocument/2006/relationships" r:id="rId10"/>
          <a:extLst>
            <a:ext uri="{FF2B5EF4-FFF2-40B4-BE49-F238E27FC236}">
              <a16:creationId xmlns:a16="http://schemas.microsoft.com/office/drawing/2014/main" id="{00000000-0008-0000-0800-000021000000}"/>
            </a:ext>
          </a:extLst>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11</xdr:col>
      <xdr:colOff>548640</xdr:colOff>
      <xdr:row>0</xdr:row>
      <xdr:rowOff>91440</xdr:rowOff>
    </xdr:from>
    <xdr:to>
      <xdr:col>12</xdr:col>
      <xdr:colOff>135675</xdr:colOff>
      <xdr:row>1</xdr:row>
      <xdr:rowOff>133035</xdr:rowOff>
    </xdr:to>
    <xdr:sp macro="" textlink="">
      <xdr:nvSpPr>
        <xdr:cNvPr id="17" name="EFE">
          <a:hlinkClick xmlns:r="http://schemas.openxmlformats.org/officeDocument/2006/relationships" r:id="rId11"/>
          <a:extLst>
            <a:ext uri="{FF2B5EF4-FFF2-40B4-BE49-F238E27FC236}">
              <a16:creationId xmlns:a16="http://schemas.microsoft.com/office/drawing/2014/main" id="{00000000-0008-0000-0800-000011000000}"/>
            </a:ext>
          </a:extLst>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891540</xdr:colOff>
      <xdr:row>0</xdr:row>
      <xdr:rowOff>91440</xdr:rowOff>
    </xdr:from>
    <xdr:to>
      <xdr:col>1</xdr:col>
      <xdr:colOff>1371600</xdr:colOff>
      <xdr:row>1</xdr:row>
      <xdr:rowOff>133035</xdr:rowOff>
    </xdr:to>
    <xdr:sp macro="" textlink="">
      <xdr:nvSpPr>
        <xdr:cNvPr id="14" name="Inversions">
          <a:hlinkClick xmlns:r="http://schemas.openxmlformats.org/officeDocument/2006/relationships" r:id="rId12"/>
          <a:extLst>
            <a:ext uri="{FF2B5EF4-FFF2-40B4-BE49-F238E27FC236}">
              <a16:creationId xmlns:a16="http://schemas.microsoft.com/office/drawing/2014/main" id="{00000000-0008-0000-0800-00000E000000}"/>
            </a:ext>
          </a:extLst>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365759</xdr:colOff>
      <xdr:row>0</xdr:row>
      <xdr:rowOff>91440</xdr:rowOff>
    </xdr:from>
    <xdr:to>
      <xdr:col>7</xdr:col>
      <xdr:colOff>114300</xdr:colOff>
      <xdr:row>1</xdr:row>
      <xdr:rowOff>173040</xdr:rowOff>
    </xdr:to>
    <xdr:sp macro="" textlink="">
      <xdr:nvSpPr>
        <xdr:cNvPr id="13" name="Operacions">
          <a:hlinkClick xmlns:r="http://schemas.openxmlformats.org/officeDocument/2006/relationships" r:id="rId1"/>
          <a:extLst>
            <a:ext uri="{FF2B5EF4-FFF2-40B4-BE49-F238E27FC236}">
              <a16:creationId xmlns:a16="http://schemas.microsoft.com/office/drawing/2014/main" id="{00000000-0008-0000-1200-00000D000000}"/>
            </a:ext>
          </a:extLst>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4</xdr:col>
      <xdr:colOff>361978</xdr:colOff>
      <xdr:row>0</xdr:row>
      <xdr:rowOff>91440</xdr:rowOff>
    </xdr:from>
    <xdr:to>
      <xdr:col>5</xdr:col>
      <xdr:colOff>322468</xdr:colOff>
      <xdr:row>1</xdr:row>
      <xdr:rowOff>173040</xdr:rowOff>
    </xdr:to>
    <xdr:sp macro="" textlink="">
      <xdr:nvSpPr>
        <xdr:cNvPr id="16" name="Despeses">
          <a:hlinkClick xmlns:r="http://schemas.openxmlformats.org/officeDocument/2006/relationships" r:id="rId2"/>
          <a:extLst>
            <a:ext uri="{FF2B5EF4-FFF2-40B4-BE49-F238E27FC236}">
              <a16:creationId xmlns:a16="http://schemas.microsoft.com/office/drawing/2014/main" id="{00000000-0008-0000-1200-000010000000}"/>
            </a:ext>
          </a:extLst>
        </xdr:cNvPr>
        <xdr:cNvSpPr>
          <a:spLocks noChangeArrowheads="1"/>
        </xdr:cNvSpPr>
      </xdr:nvSpPr>
      <xdr:spPr bwMode="auto">
        <a:xfrm>
          <a:off x="3293773" y="85725"/>
          <a:ext cx="612000" cy="234000"/>
        </a:xfrm>
        <a:prstGeom prst="rect">
          <a:avLst/>
        </a:prstGeom>
        <a:solidFill>
          <a:schemeClr val="tx1"/>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DESPESES</a:t>
          </a:r>
        </a:p>
      </xdr:txBody>
    </xdr:sp>
    <xdr:clientData/>
  </xdr:twoCellAnchor>
  <xdr:twoCellAnchor editAs="absolute">
    <xdr:from>
      <xdr:col>9</xdr:col>
      <xdr:colOff>327659</xdr:colOff>
      <xdr:row>0</xdr:row>
      <xdr:rowOff>91441</xdr:rowOff>
    </xdr:from>
    <xdr:to>
      <xdr:col>10</xdr:col>
      <xdr:colOff>455789</xdr:colOff>
      <xdr:row>1</xdr:row>
      <xdr:rowOff>173041</xdr:rowOff>
    </xdr:to>
    <xdr:sp macro="" textlink="">
      <xdr:nvSpPr>
        <xdr:cNvPr id="17" name="Tresoreria">
          <a:hlinkClick xmlns:r="http://schemas.openxmlformats.org/officeDocument/2006/relationships" r:id="rId3"/>
          <a:extLst>
            <a:ext uri="{FF2B5EF4-FFF2-40B4-BE49-F238E27FC236}">
              <a16:creationId xmlns:a16="http://schemas.microsoft.com/office/drawing/2014/main" id="{00000000-0008-0000-1200-000011000000}"/>
            </a:ext>
          </a:extLst>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1409699</xdr:colOff>
      <xdr:row>0</xdr:row>
      <xdr:rowOff>91440</xdr:rowOff>
    </xdr:from>
    <xdr:to>
      <xdr:col>2</xdr:col>
      <xdr:colOff>266700</xdr:colOff>
      <xdr:row>1</xdr:row>
      <xdr:rowOff>173040</xdr:rowOff>
    </xdr:to>
    <xdr:sp macro="" textlink="">
      <xdr:nvSpPr>
        <xdr:cNvPr id="19" name="Inversions">
          <a:hlinkClick xmlns:r="http://schemas.openxmlformats.org/officeDocument/2006/relationships" r:id="rId4"/>
          <a:extLst>
            <a:ext uri="{FF2B5EF4-FFF2-40B4-BE49-F238E27FC236}">
              <a16:creationId xmlns:a16="http://schemas.microsoft.com/office/drawing/2014/main" id="{00000000-0008-0000-1200-000013000000}"/>
            </a:ext>
          </a:extLst>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2</xdr:col>
      <xdr:colOff>323864</xdr:colOff>
      <xdr:row>0</xdr:row>
      <xdr:rowOff>91440</xdr:rowOff>
    </xdr:from>
    <xdr:to>
      <xdr:col>4</xdr:col>
      <xdr:colOff>325768</xdr:colOff>
      <xdr:row>1</xdr:row>
      <xdr:rowOff>173040</xdr:rowOff>
    </xdr:to>
    <xdr:sp macro="" textlink="">
      <xdr:nvSpPr>
        <xdr:cNvPr id="20" name="Financament">
          <a:hlinkClick xmlns:r="http://schemas.openxmlformats.org/officeDocument/2006/relationships" r:id="rId5"/>
          <a:extLst>
            <a:ext uri="{FF2B5EF4-FFF2-40B4-BE49-F238E27FC236}">
              <a16:creationId xmlns:a16="http://schemas.microsoft.com/office/drawing/2014/main" id="{00000000-0008-0000-1200-000014000000}"/>
            </a:ext>
          </a:extLst>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7</xdr:col>
      <xdr:colOff>171449</xdr:colOff>
      <xdr:row>0</xdr:row>
      <xdr:rowOff>91441</xdr:rowOff>
    </xdr:from>
    <xdr:to>
      <xdr:col>8</xdr:col>
      <xdr:colOff>95744</xdr:colOff>
      <xdr:row>1</xdr:row>
      <xdr:rowOff>173041</xdr:rowOff>
    </xdr:to>
    <xdr:sp macro="" textlink="">
      <xdr:nvSpPr>
        <xdr:cNvPr id="21" name="Balanc">
          <a:hlinkClick xmlns:r="http://schemas.openxmlformats.org/officeDocument/2006/relationships" r:id="rId6"/>
          <a:extLst>
            <a:ext uri="{FF2B5EF4-FFF2-40B4-BE49-F238E27FC236}">
              <a16:creationId xmlns:a16="http://schemas.microsoft.com/office/drawing/2014/main" id="{00000000-0008-0000-1200-000015000000}"/>
            </a:ext>
          </a:extLst>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8</xdr:col>
      <xdr:colOff>130624</xdr:colOff>
      <xdr:row>0</xdr:row>
      <xdr:rowOff>91441</xdr:rowOff>
    </xdr:from>
    <xdr:to>
      <xdr:col>9</xdr:col>
      <xdr:colOff>287064</xdr:colOff>
      <xdr:row>1</xdr:row>
      <xdr:rowOff>173041</xdr:rowOff>
    </xdr:to>
    <xdr:sp macro="" textlink="">
      <xdr:nvSpPr>
        <xdr:cNvPr id="22" name="Resultats">
          <a:hlinkClick xmlns:r="http://schemas.openxmlformats.org/officeDocument/2006/relationships" r:id="rId7"/>
          <a:extLst>
            <a:ext uri="{FF2B5EF4-FFF2-40B4-BE49-F238E27FC236}">
              <a16:creationId xmlns:a16="http://schemas.microsoft.com/office/drawing/2014/main" id="{00000000-0008-0000-1200-000016000000}"/>
            </a:ext>
          </a:extLst>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12</xdr:col>
      <xdr:colOff>19239</xdr:colOff>
      <xdr:row>0</xdr:row>
      <xdr:rowOff>91441</xdr:rowOff>
    </xdr:from>
    <xdr:to>
      <xdr:col>12</xdr:col>
      <xdr:colOff>476859</xdr:colOff>
      <xdr:row>1</xdr:row>
      <xdr:rowOff>173041</xdr:rowOff>
    </xdr:to>
    <xdr:sp macro="" textlink="">
      <xdr:nvSpPr>
        <xdr:cNvPr id="23" name="InvFin">
          <a:hlinkClick xmlns:r="http://schemas.openxmlformats.org/officeDocument/2006/relationships" r:id="rId8"/>
          <a:extLst>
            <a:ext uri="{FF2B5EF4-FFF2-40B4-BE49-F238E27FC236}">
              <a16:creationId xmlns:a16="http://schemas.microsoft.com/office/drawing/2014/main" id="{00000000-0008-0000-1200-000017000000}"/>
            </a:ext>
          </a:extLst>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11</xdr:col>
      <xdr:colOff>20134</xdr:colOff>
      <xdr:row>0</xdr:row>
      <xdr:rowOff>91441</xdr:rowOff>
    </xdr:from>
    <xdr:to>
      <xdr:col>11</xdr:col>
      <xdr:colOff>477754</xdr:colOff>
      <xdr:row>1</xdr:row>
      <xdr:rowOff>173041</xdr:rowOff>
    </xdr:to>
    <xdr:sp macro="" textlink="">
      <xdr:nvSpPr>
        <xdr:cNvPr id="24" name="Stock">
          <a:hlinkClick xmlns:r="http://schemas.openxmlformats.org/officeDocument/2006/relationships" r:id="rId9"/>
          <a:extLst>
            <a:ext uri="{FF2B5EF4-FFF2-40B4-BE49-F238E27FC236}">
              <a16:creationId xmlns:a16="http://schemas.microsoft.com/office/drawing/2014/main" id="{00000000-0008-0000-1200-000018000000}"/>
            </a:ext>
          </a:extLst>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13</xdr:col>
      <xdr:colOff>15545</xdr:colOff>
      <xdr:row>0</xdr:row>
      <xdr:rowOff>91441</xdr:rowOff>
    </xdr:from>
    <xdr:to>
      <xdr:col>13</xdr:col>
      <xdr:colOff>473165</xdr:colOff>
      <xdr:row>1</xdr:row>
      <xdr:rowOff>173041</xdr:rowOff>
    </xdr:to>
    <xdr:sp macro="" textlink="">
      <xdr:nvSpPr>
        <xdr:cNvPr id="25" name="Analisis">
          <a:hlinkClick xmlns:r="http://schemas.openxmlformats.org/officeDocument/2006/relationships" r:id="rId10"/>
          <a:extLst>
            <a:ext uri="{FF2B5EF4-FFF2-40B4-BE49-F238E27FC236}">
              <a16:creationId xmlns:a16="http://schemas.microsoft.com/office/drawing/2014/main" id="{00000000-0008-0000-1200-000019000000}"/>
            </a:ext>
          </a:extLst>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14</xdr:col>
      <xdr:colOff>17145</xdr:colOff>
      <xdr:row>0</xdr:row>
      <xdr:rowOff>91440</xdr:rowOff>
    </xdr:from>
    <xdr:to>
      <xdr:col>15</xdr:col>
      <xdr:colOff>2325</xdr:colOff>
      <xdr:row>1</xdr:row>
      <xdr:rowOff>173040</xdr:rowOff>
    </xdr:to>
    <xdr:sp macro="" textlink="">
      <xdr:nvSpPr>
        <xdr:cNvPr id="14" name="EFE">
          <a:hlinkClick xmlns:r="http://schemas.openxmlformats.org/officeDocument/2006/relationships" r:id="rId11"/>
          <a:extLst>
            <a:ext uri="{FF2B5EF4-FFF2-40B4-BE49-F238E27FC236}">
              <a16:creationId xmlns:a16="http://schemas.microsoft.com/office/drawing/2014/main" id="{00000000-0008-0000-1200-00000E000000}"/>
            </a:ext>
          </a:extLst>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891540</xdr:colOff>
      <xdr:row>0</xdr:row>
      <xdr:rowOff>91440</xdr:rowOff>
    </xdr:from>
    <xdr:to>
      <xdr:col>1</xdr:col>
      <xdr:colOff>1371600</xdr:colOff>
      <xdr:row>1</xdr:row>
      <xdr:rowOff>173040</xdr:rowOff>
    </xdr:to>
    <xdr:sp macro="" textlink="">
      <xdr:nvSpPr>
        <xdr:cNvPr id="27" name="Inversions">
          <a:hlinkClick xmlns:r="http://schemas.openxmlformats.org/officeDocument/2006/relationships" r:id="rId12"/>
          <a:extLst>
            <a:ext uri="{FF2B5EF4-FFF2-40B4-BE49-F238E27FC236}">
              <a16:creationId xmlns:a16="http://schemas.microsoft.com/office/drawing/2014/main" id="{00000000-0008-0000-1200-00001B000000}"/>
            </a:ext>
          </a:extLst>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342899</xdr:colOff>
      <xdr:row>0</xdr:row>
      <xdr:rowOff>91440</xdr:rowOff>
    </xdr:from>
    <xdr:to>
      <xdr:col>7</xdr:col>
      <xdr:colOff>152400</xdr:colOff>
      <xdr:row>2</xdr:row>
      <xdr:rowOff>1590</xdr:rowOff>
    </xdr:to>
    <xdr:sp macro="" textlink="">
      <xdr:nvSpPr>
        <xdr:cNvPr id="13" name="Operacions">
          <a:hlinkClick xmlns:r="http://schemas.openxmlformats.org/officeDocument/2006/relationships" r:id="rId1"/>
          <a:extLst>
            <a:ext uri="{FF2B5EF4-FFF2-40B4-BE49-F238E27FC236}">
              <a16:creationId xmlns:a16="http://schemas.microsoft.com/office/drawing/2014/main" id="{00000000-0008-0000-1700-00000D000000}"/>
            </a:ext>
          </a:extLst>
        </xdr:cNvPr>
        <xdr:cNvSpPr>
          <a:spLocks noChangeArrowheads="1"/>
        </xdr:cNvSpPr>
      </xdr:nvSpPr>
      <xdr:spPr bwMode="auto">
        <a:xfrm>
          <a:off x="3943349" y="85725"/>
          <a:ext cx="819151" cy="234000"/>
        </a:xfrm>
        <a:prstGeom prst="rect">
          <a:avLst/>
        </a:prstGeom>
        <a:solidFill>
          <a:schemeClr val="tx1"/>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OPERACIONS</a:t>
          </a:r>
        </a:p>
      </xdr:txBody>
    </xdr:sp>
    <xdr:clientData/>
  </xdr:twoCellAnchor>
  <xdr:twoCellAnchor editAs="absolute">
    <xdr:from>
      <xdr:col>4</xdr:col>
      <xdr:colOff>283873</xdr:colOff>
      <xdr:row>0</xdr:row>
      <xdr:rowOff>91440</xdr:rowOff>
    </xdr:from>
    <xdr:to>
      <xdr:col>5</xdr:col>
      <xdr:colOff>305323</xdr:colOff>
      <xdr:row>2</xdr:row>
      <xdr:rowOff>1590</xdr:rowOff>
    </xdr:to>
    <xdr:sp macro="" textlink="">
      <xdr:nvSpPr>
        <xdr:cNvPr id="25" name="Despeses">
          <a:hlinkClick xmlns:r="http://schemas.openxmlformats.org/officeDocument/2006/relationships" r:id="rId2"/>
          <a:extLst>
            <a:ext uri="{FF2B5EF4-FFF2-40B4-BE49-F238E27FC236}">
              <a16:creationId xmlns:a16="http://schemas.microsoft.com/office/drawing/2014/main" id="{00000000-0008-0000-1700-000019000000}"/>
            </a:ext>
          </a:extLst>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9</xdr:col>
      <xdr:colOff>441959</xdr:colOff>
      <xdr:row>0</xdr:row>
      <xdr:rowOff>91441</xdr:rowOff>
    </xdr:from>
    <xdr:to>
      <xdr:col>10</xdr:col>
      <xdr:colOff>478649</xdr:colOff>
      <xdr:row>2</xdr:row>
      <xdr:rowOff>1591</xdr:rowOff>
    </xdr:to>
    <xdr:sp macro="" textlink="">
      <xdr:nvSpPr>
        <xdr:cNvPr id="26" name="Tresoreria">
          <a:hlinkClick xmlns:r="http://schemas.openxmlformats.org/officeDocument/2006/relationships" r:id="rId3"/>
          <a:extLst>
            <a:ext uri="{FF2B5EF4-FFF2-40B4-BE49-F238E27FC236}">
              <a16:creationId xmlns:a16="http://schemas.microsoft.com/office/drawing/2014/main" id="{00000000-0008-0000-1700-00001A000000}"/>
            </a:ext>
          </a:extLst>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1409699</xdr:colOff>
      <xdr:row>0</xdr:row>
      <xdr:rowOff>91440</xdr:rowOff>
    </xdr:from>
    <xdr:to>
      <xdr:col>2</xdr:col>
      <xdr:colOff>472440</xdr:colOff>
      <xdr:row>2</xdr:row>
      <xdr:rowOff>1590</xdr:rowOff>
    </xdr:to>
    <xdr:sp macro="" textlink="">
      <xdr:nvSpPr>
        <xdr:cNvPr id="27" name="Inversions">
          <a:hlinkClick xmlns:r="http://schemas.openxmlformats.org/officeDocument/2006/relationships" r:id="rId4"/>
          <a:extLst>
            <a:ext uri="{FF2B5EF4-FFF2-40B4-BE49-F238E27FC236}">
              <a16:creationId xmlns:a16="http://schemas.microsoft.com/office/drawing/2014/main" id="{00000000-0008-0000-1700-00001B000000}"/>
            </a:ext>
          </a:extLst>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2</xdr:col>
      <xdr:colOff>516269</xdr:colOff>
      <xdr:row>0</xdr:row>
      <xdr:rowOff>91440</xdr:rowOff>
    </xdr:from>
    <xdr:to>
      <xdr:col>4</xdr:col>
      <xdr:colOff>243853</xdr:colOff>
      <xdr:row>2</xdr:row>
      <xdr:rowOff>1590</xdr:rowOff>
    </xdr:to>
    <xdr:sp macro="" textlink="">
      <xdr:nvSpPr>
        <xdr:cNvPr id="28" name="Financament">
          <a:hlinkClick xmlns:r="http://schemas.openxmlformats.org/officeDocument/2006/relationships" r:id="rId5"/>
          <a:extLst>
            <a:ext uri="{FF2B5EF4-FFF2-40B4-BE49-F238E27FC236}">
              <a16:creationId xmlns:a16="http://schemas.microsoft.com/office/drawing/2014/main" id="{00000000-0008-0000-1700-00001C000000}"/>
            </a:ext>
          </a:extLst>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7</xdr:col>
      <xdr:colOff>209549</xdr:colOff>
      <xdr:row>0</xdr:row>
      <xdr:rowOff>91441</xdr:rowOff>
    </xdr:from>
    <xdr:to>
      <xdr:col>8</xdr:col>
      <xdr:colOff>250049</xdr:colOff>
      <xdr:row>2</xdr:row>
      <xdr:rowOff>1591</xdr:rowOff>
    </xdr:to>
    <xdr:sp macro="" textlink="">
      <xdr:nvSpPr>
        <xdr:cNvPr id="29" name="Balanc">
          <a:hlinkClick xmlns:r="http://schemas.openxmlformats.org/officeDocument/2006/relationships" r:id="rId6"/>
          <a:extLst>
            <a:ext uri="{FF2B5EF4-FFF2-40B4-BE49-F238E27FC236}">
              <a16:creationId xmlns:a16="http://schemas.microsoft.com/office/drawing/2014/main" id="{00000000-0008-0000-1700-00001D000000}"/>
            </a:ext>
          </a:extLst>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8</xdr:col>
      <xdr:colOff>284929</xdr:colOff>
      <xdr:row>0</xdr:row>
      <xdr:rowOff>91441</xdr:rowOff>
    </xdr:from>
    <xdr:to>
      <xdr:col>9</xdr:col>
      <xdr:colOff>401364</xdr:colOff>
      <xdr:row>2</xdr:row>
      <xdr:rowOff>1591</xdr:rowOff>
    </xdr:to>
    <xdr:sp macro="" textlink="">
      <xdr:nvSpPr>
        <xdr:cNvPr id="30" name="Resultats">
          <a:hlinkClick xmlns:r="http://schemas.openxmlformats.org/officeDocument/2006/relationships" r:id="rId7"/>
          <a:extLst>
            <a:ext uri="{FF2B5EF4-FFF2-40B4-BE49-F238E27FC236}">
              <a16:creationId xmlns:a16="http://schemas.microsoft.com/office/drawing/2014/main" id="{00000000-0008-0000-1700-00001E000000}"/>
            </a:ext>
          </a:extLst>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11</xdr:col>
      <xdr:colOff>495489</xdr:colOff>
      <xdr:row>0</xdr:row>
      <xdr:rowOff>91441</xdr:rowOff>
    </xdr:from>
    <xdr:to>
      <xdr:col>12</xdr:col>
      <xdr:colOff>440664</xdr:colOff>
      <xdr:row>2</xdr:row>
      <xdr:rowOff>1591</xdr:rowOff>
    </xdr:to>
    <xdr:sp macro="" textlink="">
      <xdr:nvSpPr>
        <xdr:cNvPr id="31" name="InvFin">
          <a:hlinkClick xmlns:r="http://schemas.openxmlformats.org/officeDocument/2006/relationships" r:id="rId8"/>
          <a:extLst>
            <a:ext uri="{FF2B5EF4-FFF2-40B4-BE49-F238E27FC236}">
              <a16:creationId xmlns:a16="http://schemas.microsoft.com/office/drawing/2014/main" id="{00000000-0008-0000-1700-00001F000000}"/>
            </a:ext>
          </a:extLst>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11</xdr:col>
      <xdr:colOff>20134</xdr:colOff>
      <xdr:row>0</xdr:row>
      <xdr:rowOff>91441</xdr:rowOff>
    </xdr:from>
    <xdr:to>
      <xdr:col>11</xdr:col>
      <xdr:colOff>477754</xdr:colOff>
      <xdr:row>2</xdr:row>
      <xdr:rowOff>1591</xdr:rowOff>
    </xdr:to>
    <xdr:sp macro="" textlink="">
      <xdr:nvSpPr>
        <xdr:cNvPr id="32" name="Stock">
          <a:hlinkClick xmlns:r="http://schemas.openxmlformats.org/officeDocument/2006/relationships" r:id="rId9"/>
          <a:extLst>
            <a:ext uri="{FF2B5EF4-FFF2-40B4-BE49-F238E27FC236}">
              <a16:creationId xmlns:a16="http://schemas.microsoft.com/office/drawing/2014/main" id="{00000000-0008-0000-1700-000020000000}"/>
            </a:ext>
          </a:extLst>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12</xdr:col>
      <xdr:colOff>478460</xdr:colOff>
      <xdr:row>0</xdr:row>
      <xdr:rowOff>91441</xdr:rowOff>
    </xdr:from>
    <xdr:to>
      <xdr:col>13</xdr:col>
      <xdr:colOff>206465</xdr:colOff>
      <xdr:row>2</xdr:row>
      <xdr:rowOff>1591</xdr:rowOff>
    </xdr:to>
    <xdr:sp macro="" textlink="">
      <xdr:nvSpPr>
        <xdr:cNvPr id="33" name="Analisis">
          <a:hlinkClick xmlns:r="http://schemas.openxmlformats.org/officeDocument/2006/relationships" r:id="rId10"/>
          <a:extLst>
            <a:ext uri="{FF2B5EF4-FFF2-40B4-BE49-F238E27FC236}">
              <a16:creationId xmlns:a16="http://schemas.microsoft.com/office/drawing/2014/main" id="{00000000-0008-0000-1700-000021000000}"/>
            </a:ext>
          </a:extLst>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13</xdr:col>
      <xdr:colOff>228600</xdr:colOff>
      <xdr:row>0</xdr:row>
      <xdr:rowOff>91440</xdr:rowOff>
    </xdr:from>
    <xdr:to>
      <xdr:col>14</xdr:col>
      <xdr:colOff>173775</xdr:colOff>
      <xdr:row>2</xdr:row>
      <xdr:rowOff>1590</xdr:rowOff>
    </xdr:to>
    <xdr:sp macro="" textlink="">
      <xdr:nvSpPr>
        <xdr:cNvPr id="14" name="EFE">
          <a:hlinkClick xmlns:r="http://schemas.openxmlformats.org/officeDocument/2006/relationships" r:id="rId11"/>
          <a:extLst>
            <a:ext uri="{FF2B5EF4-FFF2-40B4-BE49-F238E27FC236}">
              <a16:creationId xmlns:a16="http://schemas.microsoft.com/office/drawing/2014/main" id="{00000000-0008-0000-1700-00000E000000}"/>
            </a:ext>
          </a:extLst>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891540</xdr:colOff>
      <xdr:row>0</xdr:row>
      <xdr:rowOff>91440</xdr:rowOff>
    </xdr:from>
    <xdr:to>
      <xdr:col>1</xdr:col>
      <xdr:colOff>1371600</xdr:colOff>
      <xdr:row>2</xdr:row>
      <xdr:rowOff>1590</xdr:rowOff>
    </xdr:to>
    <xdr:sp macro="" textlink="">
      <xdr:nvSpPr>
        <xdr:cNvPr id="15" name="Inversions">
          <a:hlinkClick xmlns:r="http://schemas.openxmlformats.org/officeDocument/2006/relationships" r:id="rId12"/>
          <a:extLst>
            <a:ext uri="{FF2B5EF4-FFF2-40B4-BE49-F238E27FC236}">
              <a16:creationId xmlns:a16="http://schemas.microsoft.com/office/drawing/2014/main" id="{00000000-0008-0000-1700-00000F000000}"/>
            </a:ext>
          </a:extLst>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209549</xdr:colOff>
      <xdr:row>0</xdr:row>
      <xdr:rowOff>85725</xdr:rowOff>
    </xdr:from>
    <xdr:to>
      <xdr:col>4</xdr:col>
      <xdr:colOff>0</xdr:colOff>
      <xdr:row>1</xdr:row>
      <xdr:rowOff>157800</xdr:rowOff>
    </xdr:to>
    <xdr:sp macro="" textlink="">
      <xdr:nvSpPr>
        <xdr:cNvPr id="14" name="Operacions">
          <a:hlinkClick xmlns:r="http://schemas.openxmlformats.org/officeDocument/2006/relationships" r:id="rId1"/>
          <a:extLst>
            <a:ext uri="{FF2B5EF4-FFF2-40B4-BE49-F238E27FC236}">
              <a16:creationId xmlns:a16="http://schemas.microsoft.com/office/drawing/2014/main" id="{00000000-0008-0000-1C00-00000E000000}"/>
            </a:ext>
          </a:extLst>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2</xdr:col>
      <xdr:colOff>636298</xdr:colOff>
      <xdr:row>0</xdr:row>
      <xdr:rowOff>85725</xdr:rowOff>
    </xdr:from>
    <xdr:to>
      <xdr:col>3</xdr:col>
      <xdr:colOff>171973</xdr:colOff>
      <xdr:row>1</xdr:row>
      <xdr:rowOff>157800</xdr:rowOff>
    </xdr:to>
    <xdr:sp macro="" textlink="">
      <xdr:nvSpPr>
        <xdr:cNvPr id="26" name="Despeses">
          <a:hlinkClick xmlns:r="http://schemas.openxmlformats.org/officeDocument/2006/relationships" r:id="rId2"/>
          <a:extLst>
            <a:ext uri="{FF2B5EF4-FFF2-40B4-BE49-F238E27FC236}">
              <a16:creationId xmlns:a16="http://schemas.microsoft.com/office/drawing/2014/main" id="{00000000-0008-0000-1C00-00001A000000}"/>
            </a:ext>
          </a:extLst>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5</xdr:col>
      <xdr:colOff>339089</xdr:colOff>
      <xdr:row>0</xdr:row>
      <xdr:rowOff>85726</xdr:rowOff>
    </xdr:from>
    <xdr:to>
      <xdr:col>5</xdr:col>
      <xdr:colOff>951089</xdr:colOff>
      <xdr:row>1</xdr:row>
      <xdr:rowOff>157801</xdr:rowOff>
    </xdr:to>
    <xdr:sp macro="" textlink="">
      <xdr:nvSpPr>
        <xdr:cNvPr id="27" name="Tresoreria">
          <a:hlinkClick xmlns:r="http://schemas.openxmlformats.org/officeDocument/2006/relationships" r:id="rId3"/>
          <a:extLst>
            <a:ext uri="{FF2B5EF4-FFF2-40B4-BE49-F238E27FC236}">
              <a16:creationId xmlns:a16="http://schemas.microsoft.com/office/drawing/2014/main" id="{00000000-0008-0000-1C00-00001B000000}"/>
            </a:ext>
          </a:extLst>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1</xdr:col>
      <xdr:colOff>2124075</xdr:colOff>
      <xdr:row>1</xdr:row>
      <xdr:rowOff>157800</xdr:rowOff>
    </xdr:to>
    <xdr:sp macro="" textlink="">
      <xdr:nvSpPr>
        <xdr:cNvPr id="28" name="Inversions">
          <a:hlinkClick xmlns:r="http://schemas.openxmlformats.org/officeDocument/2006/relationships" r:id="rId4"/>
          <a:extLst>
            <a:ext uri="{FF2B5EF4-FFF2-40B4-BE49-F238E27FC236}">
              <a16:creationId xmlns:a16="http://schemas.microsoft.com/office/drawing/2014/main" id="{00000000-0008-0000-1C00-00001C000000}"/>
            </a:ext>
          </a:extLst>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1</xdr:col>
      <xdr:colOff>2165999</xdr:colOff>
      <xdr:row>0</xdr:row>
      <xdr:rowOff>85725</xdr:rowOff>
    </xdr:from>
    <xdr:to>
      <xdr:col>2</xdr:col>
      <xdr:colOff>603898</xdr:colOff>
      <xdr:row>1</xdr:row>
      <xdr:rowOff>157800</xdr:rowOff>
    </xdr:to>
    <xdr:sp macro="" textlink="">
      <xdr:nvSpPr>
        <xdr:cNvPr id="29" name="Financament">
          <a:hlinkClick xmlns:r="http://schemas.openxmlformats.org/officeDocument/2006/relationships" r:id="rId5"/>
          <a:extLst>
            <a:ext uri="{FF2B5EF4-FFF2-40B4-BE49-F238E27FC236}">
              <a16:creationId xmlns:a16="http://schemas.microsoft.com/office/drawing/2014/main" id="{00000000-0008-0000-1C00-00001D000000}"/>
            </a:ext>
          </a:extLst>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4</xdr:col>
      <xdr:colOff>57149</xdr:colOff>
      <xdr:row>0</xdr:row>
      <xdr:rowOff>85726</xdr:rowOff>
    </xdr:from>
    <xdr:to>
      <xdr:col>4</xdr:col>
      <xdr:colOff>669149</xdr:colOff>
      <xdr:row>1</xdr:row>
      <xdr:rowOff>157801</xdr:rowOff>
    </xdr:to>
    <xdr:sp macro="" textlink="">
      <xdr:nvSpPr>
        <xdr:cNvPr id="30" name="Balanc">
          <a:hlinkClick xmlns:r="http://schemas.openxmlformats.org/officeDocument/2006/relationships" r:id="rId6"/>
          <a:extLst>
            <a:ext uri="{FF2B5EF4-FFF2-40B4-BE49-F238E27FC236}">
              <a16:creationId xmlns:a16="http://schemas.microsoft.com/office/drawing/2014/main" id="{00000000-0008-0000-1C00-00001E000000}"/>
            </a:ext>
          </a:extLst>
        </xdr:cNvPr>
        <xdr:cNvSpPr>
          <a:spLocks noChangeArrowheads="1"/>
        </xdr:cNvSpPr>
      </xdr:nvSpPr>
      <xdr:spPr bwMode="auto">
        <a:xfrm>
          <a:off x="4819649" y="85726"/>
          <a:ext cx="612000"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Balanç</a:t>
          </a:r>
        </a:p>
      </xdr:txBody>
    </xdr:sp>
    <xdr:clientData/>
  </xdr:twoCellAnchor>
  <xdr:twoCellAnchor editAs="absolute">
    <xdr:from>
      <xdr:col>4</xdr:col>
      <xdr:colOff>702124</xdr:colOff>
      <xdr:row>0</xdr:row>
      <xdr:rowOff>85726</xdr:rowOff>
    </xdr:from>
    <xdr:to>
      <xdr:col>5</xdr:col>
      <xdr:colOff>306114</xdr:colOff>
      <xdr:row>1</xdr:row>
      <xdr:rowOff>157801</xdr:rowOff>
    </xdr:to>
    <xdr:sp macro="" textlink="">
      <xdr:nvSpPr>
        <xdr:cNvPr id="31" name="Resultats">
          <a:hlinkClick xmlns:r="http://schemas.openxmlformats.org/officeDocument/2006/relationships" r:id="rId7"/>
          <a:extLst>
            <a:ext uri="{FF2B5EF4-FFF2-40B4-BE49-F238E27FC236}">
              <a16:creationId xmlns:a16="http://schemas.microsoft.com/office/drawing/2014/main" id="{00000000-0008-0000-1C00-00001F000000}"/>
            </a:ext>
          </a:extLst>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6</xdr:col>
      <xdr:colOff>438339</xdr:colOff>
      <xdr:row>0</xdr:row>
      <xdr:rowOff>85726</xdr:rowOff>
    </xdr:from>
    <xdr:to>
      <xdr:col>6</xdr:col>
      <xdr:colOff>888339</xdr:colOff>
      <xdr:row>1</xdr:row>
      <xdr:rowOff>157801</xdr:rowOff>
    </xdr:to>
    <xdr:sp macro="" textlink="">
      <xdr:nvSpPr>
        <xdr:cNvPr id="32" name="InvFin">
          <a:hlinkClick xmlns:r="http://schemas.openxmlformats.org/officeDocument/2006/relationships" r:id="rId8"/>
          <a:extLst>
            <a:ext uri="{FF2B5EF4-FFF2-40B4-BE49-F238E27FC236}">
              <a16:creationId xmlns:a16="http://schemas.microsoft.com/office/drawing/2014/main" id="{00000000-0008-0000-1C00-000020000000}"/>
            </a:ext>
          </a:extLst>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5</xdr:col>
      <xdr:colOff>984064</xdr:colOff>
      <xdr:row>0</xdr:row>
      <xdr:rowOff>85726</xdr:rowOff>
    </xdr:from>
    <xdr:to>
      <xdr:col>6</xdr:col>
      <xdr:colOff>405364</xdr:colOff>
      <xdr:row>1</xdr:row>
      <xdr:rowOff>157801</xdr:rowOff>
    </xdr:to>
    <xdr:sp macro="" textlink="">
      <xdr:nvSpPr>
        <xdr:cNvPr id="33" name="Stock">
          <a:hlinkClick xmlns:r="http://schemas.openxmlformats.org/officeDocument/2006/relationships" r:id="rId9"/>
          <a:extLst>
            <a:ext uri="{FF2B5EF4-FFF2-40B4-BE49-F238E27FC236}">
              <a16:creationId xmlns:a16="http://schemas.microsoft.com/office/drawing/2014/main" id="{00000000-0008-0000-1C00-000021000000}"/>
            </a:ext>
          </a:extLst>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6</xdr:col>
      <xdr:colOff>918515</xdr:colOff>
      <xdr:row>0</xdr:row>
      <xdr:rowOff>85726</xdr:rowOff>
    </xdr:from>
    <xdr:to>
      <xdr:col>7</xdr:col>
      <xdr:colOff>282665</xdr:colOff>
      <xdr:row>1</xdr:row>
      <xdr:rowOff>157801</xdr:rowOff>
    </xdr:to>
    <xdr:sp macro="" textlink="">
      <xdr:nvSpPr>
        <xdr:cNvPr id="34" name="Analisis">
          <a:hlinkClick xmlns:r="http://schemas.openxmlformats.org/officeDocument/2006/relationships" r:id="rId10"/>
          <a:extLst>
            <a:ext uri="{FF2B5EF4-FFF2-40B4-BE49-F238E27FC236}">
              <a16:creationId xmlns:a16="http://schemas.microsoft.com/office/drawing/2014/main" id="{00000000-0008-0000-1C00-000022000000}"/>
            </a:ext>
          </a:extLst>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7</xdr:col>
      <xdr:colOff>314325</xdr:colOff>
      <xdr:row>0</xdr:row>
      <xdr:rowOff>85725</xdr:rowOff>
    </xdr:from>
    <xdr:to>
      <xdr:col>8</xdr:col>
      <xdr:colOff>11850</xdr:colOff>
      <xdr:row>1</xdr:row>
      <xdr:rowOff>157800</xdr:rowOff>
    </xdr:to>
    <xdr:sp macro="" textlink="">
      <xdr:nvSpPr>
        <xdr:cNvPr id="15" name="EFE">
          <a:hlinkClick xmlns:r="http://schemas.openxmlformats.org/officeDocument/2006/relationships" r:id="rId11"/>
          <a:extLst>
            <a:ext uri="{FF2B5EF4-FFF2-40B4-BE49-F238E27FC236}">
              <a16:creationId xmlns:a16="http://schemas.microsoft.com/office/drawing/2014/main" id="{00000000-0008-0000-1C00-00000F000000}"/>
            </a:ext>
          </a:extLst>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790575</xdr:colOff>
      <xdr:row>0</xdr:row>
      <xdr:rowOff>85725</xdr:rowOff>
    </xdr:from>
    <xdr:to>
      <xdr:col>1</xdr:col>
      <xdr:colOff>1276350</xdr:colOff>
      <xdr:row>1</xdr:row>
      <xdr:rowOff>157800</xdr:rowOff>
    </xdr:to>
    <xdr:sp macro="" textlink="">
      <xdr:nvSpPr>
        <xdr:cNvPr id="16" name="Inversions">
          <a:hlinkClick xmlns:r="http://schemas.openxmlformats.org/officeDocument/2006/relationships" r:id="rId12"/>
          <a:extLst>
            <a:ext uri="{FF2B5EF4-FFF2-40B4-BE49-F238E27FC236}">
              <a16:creationId xmlns:a16="http://schemas.microsoft.com/office/drawing/2014/main" id="{00000000-0008-0000-1C00-000010000000}"/>
            </a:ext>
          </a:extLst>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3</xdr:row>
          <xdr:rowOff>83820</xdr:rowOff>
        </xdr:from>
        <xdr:to>
          <xdr:col>3</xdr:col>
          <xdr:colOff>1021080</xdr:colOff>
          <xdr:row>5</xdr:row>
          <xdr:rowOff>0</xdr:rowOff>
        </xdr:to>
        <xdr:sp macro="" textlink="">
          <xdr:nvSpPr>
            <xdr:cNvPr id="112649" name="btnAmagar0_B" hidden="1">
              <a:extLst>
                <a:ext uri="{63B3BB69-23CF-44E3-9099-C40C66FF867C}">
                  <a14:compatExt spid="_x0000_s112649"/>
                </a:ext>
                <a:ext uri="{FF2B5EF4-FFF2-40B4-BE49-F238E27FC236}">
                  <a16:creationId xmlns:a16="http://schemas.microsoft.com/office/drawing/2014/main" id="{00000000-0008-0000-1C00-000009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Amagar 0</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2</xdr:col>
      <xdr:colOff>161924</xdr:colOff>
      <xdr:row>0</xdr:row>
      <xdr:rowOff>85725</xdr:rowOff>
    </xdr:from>
    <xdr:to>
      <xdr:col>2</xdr:col>
      <xdr:colOff>981075</xdr:colOff>
      <xdr:row>1</xdr:row>
      <xdr:rowOff>157800</xdr:rowOff>
    </xdr:to>
    <xdr:sp macro="" textlink="">
      <xdr:nvSpPr>
        <xdr:cNvPr id="13" name="Operacions">
          <a:hlinkClick xmlns:r="http://schemas.openxmlformats.org/officeDocument/2006/relationships" r:id="rId1"/>
          <a:extLst>
            <a:ext uri="{FF2B5EF4-FFF2-40B4-BE49-F238E27FC236}">
              <a16:creationId xmlns:a16="http://schemas.microsoft.com/office/drawing/2014/main" id="{00000000-0008-0000-1D00-00000D000000}"/>
            </a:ext>
          </a:extLst>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1</xdr:col>
      <xdr:colOff>3055648</xdr:colOff>
      <xdr:row>0</xdr:row>
      <xdr:rowOff>85725</xdr:rowOff>
    </xdr:from>
    <xdr:to>
      <xdr:col>2</xdr:col>
      <xdr:colOff>124348</xdr:colOff>
      <xdr:row>1</xdr:row>
      <xdr:rowOff>157800</xdr:rowOff>
    </xdr:to>
    <xdr:sp macro="" textlink="">
      <xdr:nvSpPr>
        <xdr:cNvPr id="25" name="Despeses">
          <a:hlinkClick xmlns:r="http://schemas.openxmlformats.org/officeDocument/2006/relationships" r:id="rId2"/>
          <a:extLst>
            <a:ext uri="{FF2B5EF4-FFF2-40B4-BE49-F238E27FC236}">
              <a16:creationId xmlns:a16="http://schemas.microsoft.com/office/drawing/2014/main" id="{00000000-0008-0000-1D00-000019000000}"/>
            </a:ext>
          </a:extLst>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4</xdr:col>
      <xdr:colOff>253364</xdr:colOff>
      <xdr:row>0</xdr:row>
      <xdr:rowOff>85726</xdr:rowOff>
    </xdr:from>
    <xdr:to>
      <xdr:col>4</xdr:col>
      <xdr:colOff>865364</xdr:colOff>
      <xdr:row>1</xdr:row>
      <xdr:rowOff>157801</xdr:rowOff>
    </xdr:to>
    <xdr:sp macro="" textlink="">
      <xdr:nvSpPr>
        <xdr:cNvPr id="26" name="Tresoreria">
          <a:hlinkClick xmlns:r="http://schemas.openxmlformats.org/officeDocument/2006/relationships" r:id="rId3"/>
          <a:extLst>
            <a:ext uri="{FF2B5EF4-FFF2-40B4-BE49-F238E27FC236}">
              <a16:creationId xmlns:a16="http://schemas.microsoft.com/office/drawing/2014/main" id="{00000000-0008-0000-1D00-00001A000000}"/>
            </a:ext>
          </a:extLst>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1</xdr:col>
      <xdr:colOff>2124075</xdr:colOff>
      <xdr:row>1</xdr:row>
      <xdr:rowOff>157800</xdr:rowOff>
    </xdr:to>
    <xdr:sp macro="" textlink="">
      <xdr:nvSpPr>
        <xdr:cNvPr id="27" name="Inversions">
          <a:hlinkClick xmlns:r="http://schemas.openxmlformats.org/officeDocument/2006/relationships" r:id="rId4"/>
          <a:extLst>
            <a:ext uri="{FF2B5EF4-FFF2-40B4-BE49-F238E27FC236}">
              <a16:creationId xmlns:a16="http://schemas.microsoft.com/office/drawing/2014/main" id="{00000000-0008-0000-1D00-00001B000000}"/>
            </a:ext>
          </a:extLst>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1</xdr:col>
      <xdr:colOff>2165999</xdr:colOff>
      <xdr:row>0</xdr:row>
      <xdr:rowOff>85725</xdr:rowOff>
    </xdr:from>
    <xdr:to>
      <xdr:col>1</xdr:col>
      <xdr:colOff>3023248</xdr:colOff>
      <xdr:row>1</xdr:row>
      <xdr:rowOff>157800</xdr:rowOff>
    </xdr:to>
    <xdr:sp macro="" textlink="">
      <xdr:nvSpPr>
        <xdr:cNvPr id="28" name="Financament">
          <a:hlinkClick xmlns:r="http://schemas.openxmlformats.org/officeDocument/2006/relationships" r:id="rId5"/>
          <a:extLst>
            <a:ext uri="{FF2B5EF4-FFF2-40B4-BE49-F238E27FC236}">
              <a16:creationId xmlns:a16="http://schemas.microsoft.com/office/drawing/2014/main" id="{00000000-0008-0000-1D00-00001C000000}"/>
            </a:ext>
          </a:extLst>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2</xdr:col>
      <xdr:colOff>1038224</xdr:colOff>
      <xdr:row>0</xdr:row>
      <xdr:rowOff>85726</xdr:rowOff>
    </xdr:from>
    <xdr:to>
      <xdr:col>3</xdr:col>
      <xdr:colOff>573899</xdr:colOff>
      <xdr:row>1</xdr:row>
      <xdr:rowOff>157801</xdr:rowOff>
    </xdr:to>
    <xdr:sp macro="" textlink="">
      <xdr:nvSpPr>
        <xdr:cNvPr id="29" name="Balanc">
          <a:hlinkClick xmlns:r="http://schemas.openxmlformats.org/officeDocument/2006/relationships" r:id="rId6"/>
          <a:extLst>
            <a:ext uri="{FF2B5EF4-FFF2-40B4-BE49-F238E27FC236}">
              <a16:creationId xmlns:a16="http://schemas.microsoft.com/office/drawing/2014/main" id="{00000000-0008-0000-1D00-00001D000000}"/>
            </a:ext>
          </a:extLst>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3</xdr:col>
      <xdr:colOff>606874</xdr:colOff>
      <xdr:row>0</xdr:row>
      <xdr:rowOff>85726</xdr:rowOff>
    </xdr:from>
    <xdr:to>
      <xdr:col>4</xdr:col>
      <xdr:colOff>220389</xdr:colOff>
      <xdr:row>1</xdr:row>
      <xdr:rowOff>157801</xdr:rowOff>
    </xdr:to>
    <xdr:sp macro="" textlink="">
      <xdr:nvSpPr>
        <xdr:cNvPr id="30" name="Resultats">
          <a:hlinkClick xmlns:r="http://schemas.openxmlformats.org/officeDocument/2006/relationships" r:id="rId7"/>
          <a:extLst>
            <a:ext uri="{FF2B5EF4-FFF2-40B4-BE49-F238E27FC236}">
              <a16:creationId xmlns:a16="http://schemas.microsoft.com/office/drawing/2014/main" id="{00000000-0008-0000-1D00-00001E000000}"/>
            </a:ext>
          </a:extLst>
        </xdr:cNvPr>
        <xdr:cNvSpPr>
          <a:spLocks noChangeArrowheads="1"/>
        </xdr:cNvSpPr>
      </xdr:nvSpPr>
      <xdr:spPr bwMode="auto">
        <a:xfrm>
          <a:off x="5464624" y="85726"/>
          <a:ext cx="642215"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Resultats</a:t>
          </a:r>
        </a:p>
      </xdr:txBody>
    </xdr:sp>
    <xdr:clientData/>
  </xdr:twoCellAnchor>
  <xdr:twoCellAnchor editAs="absolute">
    <xdr:from>
      <xdr:col>5</xdr:col>
      <xdr:colOff>343089</xdr:colOff>
      <xdr:row>0</xdr:row>
      <xdr:rowOff>85726</xdr:rowOff>
    </xdr:from>
    <xdr:to>
      <xdr:col>5</xdr:col>
      <xdr:colOff>793089</xdr:colOff>
      <xdr:row>1</xdr:row>
      <xdr:rowOff>157801</xdr:rowOff>
    </xdr:to>
    <xdr:sp macro="" textlink="">
      <xdr:nvSpPr>
        <xdr:cNvPr id="31" name="InvFin">
          <a:hlinkClick xmlns:r="http://schemas.openxmlformats.org/officeDocument/2006/relationships" r:id="rId8"/>
          <a:extLst>
            <a:ext uri="{FF2B5EF4-FFF2-40B4-BE49-F238E27FC236}">
              <a16:creationId xmlns:a16="http://schemas.microsoft.com/office/drawing/2014/main" id="{00000000-0008-0000-1D00-00001F000000}"/>
            </a:ext>
          </a:extLst>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4</xdr:col>
      <xdr:colOff>898339</xdr:colOff>
      <xdr:row>0</xdr:row>
      <xdr:rowOff>85726</xdr:rowOff>
    </xdr:from>
    <xdr:to>
      <xdr:col>5</xdr:col>
      <xdr:colOff>310114</xdr:colOff>
      <xdr:row>1</xdr:row>
      <xdr:rowOff>157801</xdr:rowOff>
    </xdr:to>
    <xdr:sp macro="" textlink="">
      <xdr:nvSpPr>
        <xdr:cNvPr id="32" name="Stock">
          <a:hlinkClick xmlns:r="http://schemas.openxmlformats.org/officeDocument/2006/relationships" r:id="rId9"/>
          <a:extLst>
            <a:ext uri="{FF2B5EF4-FFF2-40B4-BE49-F238E27FC236}">
              <a16:creationId xmlns:a16="http://schemas.microsoft.com/office/drawing/2014/main" id="{00000000-0008-0000-1D00-000020000000}"/>
            </a:ext>
          </a:extLst>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5</xdr:col>
      <xdr:colOff>823265</xdr:colOff>
      <xdr:row>0</xdr:row>
      <xdr:rowOff>85726</xdr:rowOff>
    </xdr:from>
    <xdr:to>
      <xdr:col>6</xdr:col>
      <xdr:colOff>244565</xdr:colOff>
      <xdr:row>1</xdr:row>
      <xdr:rowOff>157801</xdr:rowOff>
    </xdr:to>
    <xdr:sp macro="" textlink="">
      <xdr:nvSpPr>
        <xdr:cNvPr id="33" name="EFE">
          <a:hlinkClick xmlns:r="http://schemas.openxmlformats.org/officeDocument/2006/relationships" r:id="rId10"/>
          <a:extLst>
            <a:ext uri="{FF2B5EF4-FFF2-40B4-BE49-F238E27FC236}">
              <a16:creationId xmlns:a16="http://schemas.microsoft.com/office/drawing/2014/main" id="{00000000-0008-0000-1D00-000021000000}"/>
            </a:ext>
          </a:extLst>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6</xdr:col>
      <xdr:colOff>276225</xdr:colOff>
      <xdr:row>0</xdr:row>
      <xdr:rowOff>85725</xdr:rowOff>
    </xdr:from>
    <xdr:to>
      <xdr:col>6</xdr:col>
      <xdr:colOff>726225</xdr:colOff>
      <xdr:row>1</xdr:row>
      <xdr:rowOff>157800</xdr:rowOff>
    </xdr:to>
    <xdr:sp macro="" textlink="">
      <xdr:nvSpPr>
        <xdr:cNvPr id="14" name="Analisis">
          <a:hlinkClick xmlns:r="http://schemas.openxmlformats.org/officeDocument/2006/relationships" r:id="rId11"/>
          <a:extLst>
            <a:ext uri="{FF2B5EF4-FFF2-40B4-BE49-F238E27FC236}">
              <a16:creationId xmlns:a16="http://schemas.microsoft.com/office/drawing/2014/main" id="{00000000-0008-0000-1D00-00000E000000}"/>
            </a:ext>
          </a:extLst>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xdr:col>
      <xdr:colOff>781050</xdr:colOff>
      <xdr:row>0</xdr:row>
      <xdr:rowOff>85725</xdr:rowOff>
    </xdr:from>
    <xdr:to>
      <xdr:col>1</xdr:col>
      <xdr:colOff>1266825</xdr:colOff>
      <xdr:row>1</xdr:row>
      <xdr:rowOff>157800</xdr:rowOff>
    </xdr:to>
    <xdr:sp macro="" textlink="">
      <xdr:nvSpPr>
        <xdr:cNvPr id="15" name="Inversions">
          <a:hlinkClick xmlns:r="http://schemas.openxmlformats.org/officeDocument/2006/relationships" r:id="rId12"/>
          <a:extLst>
            <a:ext uri="{FF2B5EF4-FFF2-40B4-BE49-F238E27FC236}">
              <a16:creationId xmlns:a16="http://schemas.microsoft.com/office/drawing/2014/main" id="{00000000-0008-0000-1D00-00000F000000}"/>
            </a:ext>
          </a:extLst>
        </xdr:cNvPr>
        <xdr:cNvSpPr>
          <a:spLocks noChangeArrowheads="1"/>
        </xdr:cNvSpPr>
      </xdr:nvSpPr>
      <xdr:spPr bwMode="auto">
        <a:xfrm>
          <a:off x="1019175"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5</xdr:col>
      <xdr:colOff>88899</xdr:colOff>
      <xdr:row>0</xdr:row>
      <xdr:rowOff>85725</xdr:rowOff>
    </xdr:from>
    <xdr:to>
      <xdr:col>6</xdr:col>
      <xdr:colOff>38100</xdr:colOff>
      <xdr:row>1</xdr:row>
      <xdr:rowOff>157800</xdr:rowOff>
    </xdr:to>
    <xdr:sp macro="" textlink="">
      <xdr:nvSpPr>
        <xdr:cNvPr id="14" name="Operacions">
          <a:hlinkClick xmlns:r="http://schemas.openxmlformats.org/officeDocument/2006/relationships" r:id="rId1"/>
          <a:extLst>
            <a:ext uri="{FF2B5EF4-FFF2-40B4-BE49-F238E27FC236}">
              <a16:creationId xmlns:a16="http://schemas.microsoft.com/office/drawing/2014/main" id="{00000000-0008-0000-2000-00000E000000}"/>
            </a:ext>
          </a:extLst>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4</xdr:col>
      <xdr:colOff>309273</xdr:colOff>
      <xdr:row>0</xdr:row>
      <xdr:rowOff>85725</xdr:rowOff>
    </xdr:from>
    <xdr:to>
      <xdr:col>5</xdr:col>
      <xdr:colOff>51323</xdr:colOff>
      <xdr:row>1</xdr:row>
      <xdr:rowOff>157800</xdr:rowOff>
    </xdr:to>
    <xdr:sp macro="" textlink="">
      <xdr:nvSpPr>
        <xdr:cNvPr id="15" name="Despeses">
          <a:hlinkClick xmlns:r="http://schemas.openxmlformats.org/officeDocument/2006/relationships" r:id="rId2"/>
          <a:extLst>
            <a:ext uri="{FF2B5EF4-FFF2-40B4-BE49-F238E27FC236}">
              <a16:creationId xmlns:a16="http://schemas.microsoft.com/office/drawing/2014/main" id="{00000000-0008-0000-2000-00000F000000}"/>
            </a:ext>
          </a:extLst>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7</xdr:col>
      <xdr:colOff>520063</xdr:colOff>
      <xdr:row>0</xdr:row>
      <xdr:rowOff>85726</xdr:rowOff>
    </xdr:from>
    <xdr:to>
      <xdr:col>8</xdr:col>
      <xdr:colOff>279399</xdr:colOff>
      <xdr:row>1</xdr:row>
      <xdr:rowOff>157801</xdr:rowOff>
    </xdr:to>
    <xdr:sp macro="" textlink="">
      <xdr:nvSpPr>
        <xdr:cNvPr id="16" name="Tresoreria">
          <a:hlinkClick xmlns:r="http://schemas.openxmlformats.org/officeDocument/2006/relationships" r:id="rId3"/>
          <a:extLst>
            <a:ext uri="{FF2B5EF4-FFF2-40B4-BE49-F238E27FC236}">
              <a16:creationId xmlns:a16="http://schemas.microsoft.com/office/drawing/2014/main" id="{00000000-0008-0000-2000-000010000000}"/>
            </a:ext>
          </a:extLst>
        </xdr:cNvPr>
        <xdr:cNvSpPr>
          <a:spLocks noChangeArrowheads="1"/>
        </xdr:cNvSpPr>
      </xdr:nvSpPr>
      <xdr:spPr bwMode="auto">
        <a:xfrm>
          <a:off x="6117588" y="85726"/>
          <a:ext cx="645161"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3</xdr:col>
      <xdr:colOff>247650</xdr:colOff>
      <xdr:row>1</xdr:row>
      <xdr:rowOff>157800</xdr:rowOff>
    </xdr:to>
    <xdr:sp macro="" textlink="">
      <xdr:nvSpPr>
        <xdr:cNvPr id="18" name="Inversions">
          <a:hlinkClick xmlns:r="http://schemas.openxmlformats.org/officeDocument/2006/relationships" r:id="rId4"/>
          <a:extLst>
            <a:ext uri="{FF2B5EF4-FFF2-40B4-BE49-F238E27FC236}">
              <a16:creationId xmlns:a16="http://schemas.microsoft.com/office/drawing/2014/main" id="{00000000-0008-0000-2000-000012000000}"/>
            </a:ext>
          </a:extLst>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3</xdr:col>
      <xdr:colOff>289573</xdr:colOff>
      <xdr:row>0</xdr:row>
      <xdr:rowOff>85725</xdr:rowOff>
    </xdr:from>
    <xdr:to>
      <xdr:col>4</xdr:col>
      <xdr:colOff>285749</xdr:colOff>
      <xdr:row>1</xdr:row>
      <xdr:rowOff>157800</xdr:rowOff>
    </xdr:to>
    <xdr:sp macro="" textlink="">
      <xdr:nvSpPr>
        <xdr:cNvPr id="19" name="Financament">
          <a:hlinkClick xmlns:r="http://schemas.openxmlformats.org/officeDocument/2006/relationships" r:id="rId5"/>
          <a:extLst>
            <a:ext uri="{FF2B5EF4-FFF2-40B4-BE49-F238E27FC236}">
              <a16:creationId xmlns:a16="http://schemas.microsoft.com/office/drawing/2014/main" id="{00000000-0008-0000-2000-000013000000}"/>
            </a:ext>
          </a:extLst>
        </xdr:cNvPr>
        <xdr:cNvSpPr>
          <a:spLocks noChangeArrowheads="1"/>
        </xdr:cNvSpPr>
      </xdr:nvSpPr>
      <xdr:spPr bwMode="auto">
        <a:xfrm>
          <a:off x="2404123" y="85725"/>
          <a:ext cx="8629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6</xdr:col>
      <xdr:colOff>95249</xdr:colOff>
      <xdr:row>0</xdr:row>
      <xdr:rowOff>85726</xdr:rowOff>
    </xdr:from>
    <xdr:to>
      <xdr:col>6</xdr:col>
      <xdr:colOff>710424</xdr:colOff>
      <xdr:row>1</xdr:row>
      <xdr:rowOff>157801</xdr:rowOff>
    </xdr:to>
    <xdr:sp macro="" textlink="">
      <xdr:nvSpPr>
        <xdr:cNvPr id="20" name="Balanc">
          <a:hlinkClick xmlns:r="http://schemas.openxmlformats.org/officeDocument/2006/relationships" r:id="rId6"/>
          <a:extLst>
            <a:ext uri="{FF2B5EF4-FFF2-40B4-BE49-F238E27FC236}">
              <a16:creationId xmlns:a16="http://schemas.microsoft.com/office/drawing/2014/main" id="{00000000-0008-0000-2000-000014000000}"/>
            </a:ext>
          </a:extLst>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6</xdr:col>
      <xdr:colOff>743399</xdr:colOff>
      <xdr:row>0</xdr:row>
      <xdr:rowOff>85726</xdr:rowOff>
    </xdr:from>
    <xdr:to>
      <xdr:col>7</xdr:col>
      <xdr:colOff>509314</xdr:colOff>
      <xdr:row>1</xdr:row>
      <xdr:rowOff>157801</xdr:rowOff>
    </xdr:to>
    <xdr:sp macro="" textlink="">
      <xdr:nvSpPr>
        <xdr:cNvPr id="21" name="Resultats">
          <a:hlinkClick xmlns:r="http://schemas.openxmlformats.org/officeDocument/2006/relationships" r:id="rId7"/>
          <a:extLst>
            <a:ext uri="{FF2B5EF4-FFF2-40B4-BE49-F238E27FC236}">
              <a16:creationId xmlns:a16="http://schemas.microsoft.com/office/drawing/2014/main" id="{00000000-0008-0000-2000-000015000000}"/>
            </a:ext>
          </a:extLst>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8</xdr:col>
      <xdr:colOff>778064</xdr:colOff>
      <xdr:row>0</xdr:row>
      <xdr:rowOff>85726</xdr:rowOff>
    </xdr:from>
    <xdr:to>
      <xdr:col>9</xdr:col>
      <xdr:colOff>354939</xdr:colOff>
      <xdr:row>1</xdr:row>
      <xdr:rowOff>157801</xdr:rowOff>
    </xdr:to>
    <xdr:sp macro="" textlink="">
      <xdr:nvSpPr>
        <xdr:cNvPr id="22" name="InvFin">
          <a:hlinkClick xmlns:r="http://schemas.openxmlformats.org/officeDocument/2006/relationships" r:id="rId8"/>
          <a:extLst>
            <a:ext uri="{FF2B5EF4-FFF2-40B4-BE49-F238E27FC236}">
              <a16:creationId xmlns:a16="http://schemas.microsoft.com/office/drawing/2014/main" id="{00000000-0008-0000-2000-000016000000}"/>
            </a:ext>
          </a:extLst>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8</xdr:col>
      <xdr:colOff>301439</xdr:colOff>
      <xdr:row>0</xdr:row>
      <xdr:rowOff>85726</xdr:rowOff>
    </xdr:from>
    <xdr:to>
      <xdr:col>8</xdr:col>
      <xdr:colOff>751439</xdr:colOff>
      <xdr:row>1</xdr:row>
      <xdr:rowOff>157801</xdr:rowOff>
    </xdr:to>
    <xdr:sp macro="" textlink="">
      <xdr:nvSpPr>
        <xdr:cNvPr id="23" name="Stock">
          <a:hlinkClick xmlns:r="http://schemas.openxmlformats.org/officeDocument/2006/relationships" r:id="rId9"/>
          <a:extLst>
            <a:ext uri="{FF2B5EF4-FFF2-40B4-BE49-F238E27FC236}">
              <a16:creationId xmlns:a16="http://schemas.microsoft.com/office/drawing/2014/main" id="{00000000-0008-0000-2000-000017000000}"/>
            </a:ext>
          </a:extLst>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9</xdr:col>
      <xdr:colOff>385115</xdr:colOff>
      <xdr:row>0</xdr:row>
      <xdr:rowOff>85726</xdr:rowOff>
    </xdr:from>
    <xdr:to>
      <xdr:col>10</xdr:col>
      <xdr:colOff>82640</xdr:colOff>
      <xdr:row>1</xdr:row>
      <xdr:rowOff>157801</xdr:rowOff>
    </xdr:to>
    <xdr:sp macro="" textlink="">
      <xdr:nvSpPr>
        <xdr:cNvPr id="24" name="Analisis">
          <a:hlinkClick xmlns:r="http://schemas.openxmlformats.org/officeDocument/2006/relationships" r:id="rId10"/>
          <a:extLst>
            <a:ext uri="{FF2B5EF4-FFF2-40B4-BE49-F238E27FC236}">
              <a16:creationId xmlns:a16="http://schemas.microsoft.com/office/drawing/2014/main" id="{00000000-0008-0000-2000-000018000000}"/>
            </a:ext>
          </a:extLst>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10</xdr:col>
      <xdr:colOff>114300</xdr:colOff>
      <xdr:row>0</xdr:row>
      <xdr:rowOff>85725</xdr:rowOff>
    </xdr:from>
    <xdr:to>
      <xdr:col>10</xdr:col>
      <xdr:colOff>557950</xdr:colOff>
      <xdr:row>1</xdr:row>
      <xdr:rowOff>157800</xdr:rowOff>
    </xdr:to>
    <xdr:sp macro="" textlink="">
      <xdr:nvSpPr>
        <xdr:cNvPr id="17" name="EFE">
          <a:hlinkClick xmlns:r="http://schemas.openxmlformats.org/officeDocument/2006/relationships" r:id="rId11"/>
          <a:extLst>
            <a:ext uri="{FF2B5EF4-FFF2-40B4-BE49-F238E27FC236}">
              <a16:creationId xmlns:a16="http://schemas.microsoft.com/office/drawing/2014/main" id="{00000000-0008-0000-2000-000011000000}"/>
            </a:ext>
          </a:extLst>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790575</xdr:colOff>
      <xdr:row>0</xdr:row>
      <xdr:rowOff>85725</xdr:rowOff>
    </xdr:from>
    <xdr:to>
      <xdr:col>1</xdr:col>
      <xdr:colOff>1276350</xdr:colOff>
      <xdr:row>1</xdr:row>
      <xdr:rowOff>157800</xdr:rowOff>
    </xdr:to>
    <xdr:sp macro="" textlink="">
      <xdr:nvSpPr>
        <xdr:cNvPr id="26" name="Inversions">
          <a:hlinkClick xmlns:r="http://schemas.openxmlformats.org/officeDocument/2006/relationships" r:id="rId12"/>
          <a:extLst>
            <a:ext uri="{FF2B5EF4-FFF2-40B4-BE49-F238E27FC236}">
              <a16:creationId xmlns:a16="http://schemas.microsoft.com/office/drawing/2014/main" id="{00000000-0008-0000-2000-00001A000000}"/>
            </a:ext>
          </a:extLst>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mc:AlternateContent xmlns:mc="http://schemas.openxmlformats.org/markup-compatibility/2006">
    <mc:Choice xmlns:a14="http://schemas.microsoft.com/office/drawing/2010/main" Requires="a14">
      <xdr:twoCellAnchor editAs="oneCell">
        <xdr:from>
          <xdr:col>7</xdr:col>
          <xdr:colOff>7620</xdr:colOff>
          <xdr:row>3</xdr:row>
          <xdr:rowOff>106680</xdr:rowOff>
        </xdr:from>
        <xdr:to>
          <xdr:col>8</xdr:col>
          <xdr:colOff>60960</xdr:colOff>
          <xdr:row>5</xdr:row>
          <xdr:rowOff>60960</xdr:rowOff>
        </xdr:to>
        <xdr:sp macro="" textlink="">
          <xdr:nvSpPr>
            <xdr:cNvPr id="81924" name="btnAmagar0_T" hidden="1">
              <a:extLst>
                <a:ext uri="{63B3BB69-23CF-44E3-9099-C40C66FF867C}">
                  <a14:compatExt spid="_x0000_s81924"/>
                </a:ext>
                <a:ext uri="{FF2B5EF4-FFF2-40B4-BE49-F238E27FC236}">
                  <a16:creationId xmlns:a16="http://schemas.microsoft.com/office/drawing/2014/main" id="{00000000-0008-0000-2000-0000044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Amagar 0</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absolute">
    <xdr:from>
      <xdr:col>6</xdr:col>
      <xdr:colOff>123824</xdr:colOff>
      <xdr:row>0</xdr:row>
      <xdr:rowOff>85725</xdr:rowOff>
    </xdr:from>
    <xdr:to>
      <xdr:col>7</xdr:col>
      <xdr:colOff>323850</xdr:colOff>
      <xdr:row>1</xdr:row>
      <xdr:rowOff>157800</xdr:rowOff>
    </xdr:to>
    <xdr:sp macro="" textlink="">
      <xdr:nvSpPr>
        <xdr:cNvPr id="14" name="Operacions">
          <a:hlinkClick xmlns:r="http://schemas.openxmlformats.org/officeDocument/2006/relationships" r:id="rId1"/>
          <a:extLst>
            <a:ext uri="{FF2B5EF4-FFF2-40B4-BE49-F238E27FC236}">
              <a16:creationId xmlns:a16="http://schemas.microsoft.com/office/drawing/2014/main" id="{00000000-0008-0000-2100-00000E000000}"/>
            </a:ext>
          </a:extLst>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5</xdr:col>
      <xdr:colOff>93373</xdr:colOff>
      <xdr:row>0</xdr:row>
      <xdr:rowOff>85725</xdr:rowOff>
    </xdr:from>
    <xdr:to>
      <xdr:col>6</xdr:col>
      <xdr:colOff>86248</xdr:colOff>
      <xdr:row>1</xdr:row>
      <xdr:rowOff>157800</xdr:rowOff>
    </xdr:to>
    <xdr:sp macro="" textlink="">
      <xdr:nvSpPr>
        <xdr:cNvPr id="15" name="Despeses">
          <a:hlinkClick xmlns:r="http://schemas.openxmlformats.org/officeDocument/2006/relationships" r:id="rId2"/>
          <a:extLst>
            <a:ext uri="{FF2B5EF4-FFF2-40B4-BE49-F238E27FC236}">
              <a16:creationId xmlns:a16="http://schemas.microsoft.com/office/drawing/2014/main" id="{00000000-0008-0000-2100-00000F000000}"/>
            </a:ext>
          </a:extLst>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10</xdr:col>
      <xdr:colOff>234314</xdr:colOff>
      <xdr:row>0</xdr:row>
      <xdr:rowOff>85726</xdr:rowOff>
    </xdr:from>
    <xdr:to>
      <xdr:col>11</xdr:col>
      <xdr:colOff>93839</xdr:colOff>
      <xdr:row>1</xdr:row>
      <xdr:rowOff>157801</xdr:rowOff>
    </xdr:to>
    <xdr:sp macro="" textlink="">
      <xdr:nvSpPr>
        <xdr:cNvPr id="16" name="Tresoreria">
          <a:hlinkClick xmlns:r="http://schemas.openxmlformats.org/officeDocument/2006/relationships" r:id="rId3"/>
          <a:extLst>
            <a:ext uri="{FF2B5EF4-FFF2-40B4-BE49-F238E27FC236}">
              <a16:creationId xmlns:a16="http://schemas.microsoft.com/office/drawing/2014/main" id="{00000000-0008-0000-2100-000010000000}"/>
            </a:ext>
          </a:extLst>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3</xdr:col>
      <xdr:colOff>400050</xdr:colOff>
      <xdr:row>1</xdr:row>
      <xdr:rowOff>157800</xdr:rowOff>
    </xdr:to>
    <xdr:sp macro="" textlink="">
      <xdr:nvSpPr>
        <xdr:cNvPr id="18" name="Inversions">
          <a:hlinkClick xmlns:r="http://schemas.openxmlformats.org/officeDocument/2006/relationships" r:id="rId4"/>
          <a:extLst>
            <a:ext uri="{FF2B5EF4-FFF2-40B4-BE49-F238E27FC236}">
              <a16:creationId xmlns:a16="http://schemas.microsoft.com/office/drawing/2014/main" id="{00000000-0008-0000-2100-000012000000}"/>
            </a:ext>
          </a:extLst>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3</xdr:col>
      <xdr:colOff>441974</xdr:colOff>
      <xdr:row>0</xdr:row>
      <xdr:rowOff>85725</xdr:rowOff>
    </xdr:from>
    <xdr:to>
      <xdr:col>5</xdr:col>
      <xdr:colOff>60973</xdr:colOff>
      <xdr:row>1</xdr:row>
      <xdr:rowOff>157800</xdr:rowOff>
    </xdr:to>
    <xdr:sp macro="" textlink="">
      <xdr:nvSpPr>
        <xdr:cNvPr id="19" name="Financament">
          <a:hlinkClick xmlns:r="http://schemas.openxmlformats.org/officeDocument/2006/relationships" r:id="rId5"/>
          <a:extLst>
            <a:ext uri="{FF2B5EF4-FFF2-40B4-BE49-F238E27FC236}">
              <a16:creationId xmlns:a16="http://schemas.microsoft.com/office/drawing/2014/main" id="{00000000-0008-0000-2100-000013000000}"/>
            </a:ext>
          </a:extLst>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7</xdr:col>
      <xdr:colOff>380999</xdr:colOff>
      <xdr:row>0</xdr:row>
      <xdr:rowOff>85726</xdr:rowOff>
    </xdr:from>
    <xdr:to>
      <xdr:col>9</xdr:col>
      <xdr:colOff>278624</xdr:colOff>
      <xdr:row>1</xdr:row>
      <xdr:rowOff>157801</xdr:rowOff>
    </xdr:to>
    <xdr:sp macro="" textlink="">
      <xdr:nvSpPr>
        <xdr:cNvPr id="20" name="Balanc">
          <a:hlinkClick xmlns:r="http://schemas.openxmlformats.org/officeDocument/2006/relationships" r:id="rId6"/>
          <a:extLst>
            <a:ext uri="{FF2B5EF4-FFF2-40B4-BE49-F238E27FC236}">
              <a16:creationId xmlns:a16="http://schemas.microsoft.com/office/drawing/2014/main" id="{00000000-0008-0000-2100-000014000000}"/>
            </a:ext>
          </a:extLst>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9</xdr:col>
      <xdr:colOff>311599</xdr:colOff>
      <xdr:row>0</xdr:row>
      <xdr:rowOff>85726</xdr:rowOff>
    </xdr:from>
    <xdr:to>
      <xdr:col>10</xdr:col>
      <xdr:colOff>201339</xdr:colOff>
      <xdr:row>1</xdr:row>
      <xdr:rowOff>157801</xdr:rowOff>
    </xdr:to>
    <xdr:sp macro="" textlink="">
      <xdr:nvSpPr>
        <xdr:cNvPr id="21" name="Resultats">
          <a:hlinkClick xmlns:r="http://schemas.openxmlformats.org/officeDocument/2006/relationships" r:id="rId7"/>
          <a:extLst>
            <a:ext uri="{FF2B5EF4-FFF2-40B4-BE49-F238E27FC236}">
              <a16:creationId xmlns:a16="http://schemas.microsoft.com/office/drawing/2014/main" id="{00000000-0008-0000-2100-000015000000}"/>
            </a:ext>
          </a:extLst>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11</xdr:col>
      <xdr:colOff>609789</xdr:colOff>
      <xdr:row>0</xdr:row>
      <xdr:rowOff>85726</xdr:rowOff>
    </xdr:from>
    <xdr:to>
      <xdr:col>12</xdr:col>
      <xdr:colOff>307314</xdr:colOff>
      <xdr:row>1</xdr:row>
      <xdr:rowOff>157801</xdr:rowOff>
    </xdr:to>
    <xdr:sp macro="" textlink="">
      <xdr:nvSpPr>
        <xdr:cNvPr id="22" name="InvFin">
          <a:hlinkClick xmlns:r="http://schemas.openxmlformats.org/officeDocument/2006/relationships" r:id="rId8"/>
          <a:extLst>
            <a:ext uri="{FF2B5EF4-FFF2-40B4-BE49-F238E27FC236}">
              <a16:creationId xmlns:a16="http://schemas.microsoft.com/office/drawing/2014/main" id="{00000000-0008-0000-2100-000016000000}"/>
            </a:ext>
          </a:extLst>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11</xdr:col>
      <xdr:colOff>126814</xdr:colOff>
      <xdr:row>0</xdr:row>
      <xdr:rowOff>85726</xdr:rowOff>
    </xdr:from>
    <xdr:to>
      <xdr:col>11</xdr:col>
      <xdr:colOff>576814</xdr:colOff>
      <xdr:row>1</xdr:row>
      <xdr:rowOff>157801</xdr:rowOff>
    </xdr:to>
    <xdr:sp macro="" textlink="">
      <xdr:nvSpPr>
        <xdr:cNvPr id="23" name="Stock">
          <a:hlinkClick xmlns:r="http://schemas.openxmlformats.org/officeDocument/2006/relationships" r:id="rId9"/>
          <a:extLst>
            <a:ext uri="{FF2B5EF4-FFF2-40B4-BE49-F238E27FC236}">
              <a16:creationId xmlns:a16="http://schemas.microsoft.com/office/drawing/2014/main" id="{00000000-0008-0000-2100-000017000000}"/>
            </a:ext>
          </a:extLst>
        </xdr:cNvPr>
        <xdr:cNvSpPr>
          <a:spLocks noChangeArrowheads="1"/>
        </xdr:cNvSpPr>
      </xdr:nvSpPr>
      <xdr:spPr bwMode="auto">
        <a:xfrm>
          <a:off x="6784789" y="85726"/>
          <a:ext cx="450000"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Stock</a:t>
          </a:r>
        </a:p>
      </xdr:txBody>
    </xdr:sp>
    <xdr:clientData/>
  </xdr:twoCellAnchor>
  <xdr:twoCellAnchor editAs="absolute">
    <xdr:from>
      <xdr:col>12</xdr:col>
      <xdr:colOff>337490</xdr:colOff>
      <xdr:row>0</xdr:row>
      <xdr:rowOff>85726</xdr:rowOff>
    </xdr:from>
    <xdr:to>
      <xdr:col>13</xdr:col>
      <xdr:colOff>35015</xdr:colOff>
      <xdr:row>1</xdr:row>
      <xdr:rowOff>157801</xdr:rowOff>
    </xdr:to>
    <xdr:sp macro="" textlink="">
      <xdr:nvSpPr>
        <xdr:cNvPr id="24" name="Analisis">
          <a:hlinkClick xmlns:r="http://schemas.openxmlformats.org/officeDocument/2006/relationships" r:id="rId10"/>
          <a:extLst>
            <a:ext uri="{FF2B5EF4-FFF2-40B4-BE49-F238E27FC236}">
              <a16:creationId xmlns:a16="http://schemas.microsoft.com/office/drawing/2014/main" id="{00000000-0008-0000-2100-000018000000}"/>
            </a:ext>
          </a:extLst>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13</xdr:col>
      <xdr:colOff>66675</xdr:colOff>
      <xdr:row>0</xdr:row>
      <xdr:rowOff>85725</xdr:rowOff>
    </xdr:from>
    <xdr:to>
      <xdr:col>13</xdr:col>
      <xdr:colOff>516675</xdr:colOff>
      <xdr:row>1</xdr:row>
      <xdr:rowOff>157800</xdr:rowOff>
    </xdr:to>
    <xdr:sp macro="" textlink="">
      <xdr:nvSpPr>
        <xdr:cNvPr id="17" name="EFE">
          <a:hlinkClick xmlns:r="http://schemas.openxmlformats.org/officeDocument/2006/relationships" r:id="rId11"/>
          <a:extLst>
            <a:ext uri="{FF2B5EF4-FFF2-40B4-BE49-F238E27FC236}">
              <a16:creationId xmlns:a16="http://schemas.microsoft.com/office/drawing/2014/main" id="{00000000-0008-0000-2100-000011000000}"/>
            </a:ext>
          </a:extLst>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790575</xdr:colOff>
      <xdr:row>0</xdr:row>
      <xdr:rowOff>85725</xdr:rowOff>
    </xdr:from>
    <xdr:to>
      <xdr:col>1</xdr:col>
      <xdr:colOff>1276350</xdr:colOff>
      <xdr:row>1</xdr:row>
      <xdr:rowOff>157800</xdr:rowOff>
    </xdr:to>
    <xdr:sp macro="" textlink="">
      <xdr:nvSpPr>
        <xdr:cNvPr id="26" name="Inversions">
          <a:hlinkClick xmlns:r="http://schemas.openxmlformats.org/officeDocument/2006/relationships" r:id="rId12"/>
          <a:extLst>
            <a:ext uri="{FF2B5EF4-FFF2-40B4-BE49-F238E27FC236}">
              <a16:creationId xmlns:a16="http://schemas.microsoft.com/office/drawing/2014/main" id="{00000000-0008-0000-2100-00001A000000}"/>
            </a:ext>
          </a:extLst>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mc:AlternateContent xmlns:mc="http://schemas.openxmlformats.org/markup-compatibility/2006">
    <mc:Choice xmlns:a14="http://schemas.microsoft.com/office/drawing/2010/main" Requires="a14">
      <xdr:twoCellAnchor editAs="oneCell">
        <xdr:from>
          <xdr:col>6</xdr:col>
          <xdr:colOff>152400</xdr:colOff>
          <xdr:row>3</xdr:row>
          <xdr:rowOff>68580</xdr:rowOff>
        </xdr:from>
        <xdr:to>
          <xdr:col>7</xdr:col>
          <xdr:colOff>571500</xdr:colOff>
          <xdr:row>5</xdr:row>
          <xdr:rowOff>22860</xdr:rowOff>
        </xdr:to>
        <xdr:sp macro="" textlink="">
          <xdr:nvSpPr>
            <xdr:cNvPr id="155650" name="btnAmagar0_Stock" hidden="1">
              <a:extLst>
                <a:ext uri="{63B3BB69-23CF-44E3-9099-C40C66FF867C}">
                  <a14:compatExt spid="_x0000_s155650"/>
                </a:ext>
                <a:ext uri="{FF2B5EF4-FFF2-40B4-BE49-F238E27FC236}">
                  <a16:creationId xmlns:a16="http://schemas.microsoft.com/office/drawing/2014/main" id="{00000000-0008-0000-2100-0000026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Amagar 0</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4</xdr:col>
      <xdr:colOff>171449</xdr:colOff>
      <xdr:row>0</xdr:row>
      <xdr:rowOff>85725</xdr:rowOff>
    </xdr:from>
    <xdr:to>
      <xdr:col>5</xdr:col>
      <xdr:colOff>276225</xdr:colOff>
      <xdr:row>1</xdr:row>
      <xdr:rowOff>157800</xdr:rowOff>
    </xdr:to>
    <xdr:sp macro="" textlink="">
      <xdr:nvSpPr>
        <xdr:cNvPr id="14" name="Operacions">
          <a:hlinkClick xmlns:r="http://schemas.openxmlformats.org/officeDocument/2006/relationships" r:id="rId1"/>
          <a:extLst>
            <a:ext uri="{FF2B5EF4-FFF2-40B4-BE49-F238E27FC236}">
              <a16:creationId xmlns:a16="http://schemas.microsoft.com/office/drawing/2014/main" id="{00000000-0008-0000-2200-00000E000000}"/>
            </a:ext>
          </a:extLst>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3</xdr:col>
      <xdr:colOff>236248</xdr:colOff>
      <xdr:row>0</xdr:row>
      <xdr:rowOff>85725</xdr:rowOff>
    </xdr:from>
    <xdr:to>
      <xdr:col>4</xdr:col>
      <xdr:colOff>133873</xdr:colOff>
      <xdr:row>1</xdr:row>
      <xdr:rowOff>157800</xdr:rowOff>
    </xdr:to>
    <xdr:sp macro="" textlink="">
      <xdr:nvSpPr>
        <xdr:cNvPr id="18" name="Despeses">
          <a:hlinkClick xmlns:r="http://schemas.openxmlformats.org/officeDocument/2006/relationships" r:id="rId2"/>
          <a:extLst>
            <a:ext uri="{FF2B5EF4-FFF2-40B4-BE49-F238E27FC236}">
              <a16:creationId xmlns:a16="http://schemas.microsoft.com/office/drawing/2014/main" id="{00000000-0008-0000-2200-000012000000}"/>
            </a:ext>
          </a:extLst>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7</xdr:col>
      <xdr:colOff>224789</xdr:colOff>
      <xdr:row>0</xdr:row>
      <xdr:rowOff>85726</xdr:rowOff>
    </xdr:from>
    <xdr:to>
      <xdr:col>8</xdr:col>
      <xdr:colOff>74789</xdr:colOff>
      <xdr:row>1</xdr:row>
      <xdr:rowOff>157801</xdr:rowOff>
    </xdr:to>
    <xdr:sp macro="" textlink="">
      <xdr:nvSpPr>
        <xdr:cNvPr id="19" name="Tresoreria">
          <a:hlinkClick xmlns:r="http://schemas.openxmlformats.org/officeDocument/2006/relationships" r:id="rId3"/>
          <a:extLst>
            <a:ext uri="{FF2B5EF4-FFF2-40B4-BE49-F238E27FC236}">
              <a16:creationId xmlns:a16="http://schemas.microsoft.com/office/drawing/2014/main" id="{00000000-0008-0000-2200-000013000000}"/>
            </a:ext>
          </a:extLst>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2</xdr:col>
      <xdr:colOff>19050</xdr:colOff>
      <xdr:row>1</xdr:row>
      <xdr:rowOff>157800</xdr:rowOff>
    </xdr:to>
    <xdr:sp macro="" textlink="">
      <xdr:nvSpPr>
        <xdr:cNvPr id="28" name="Inversions">
          <a:hlinkClick xmlns:r="http://schemas.openxmlformats.org/officeDocument/2006/relationships" r:id="rId4"/>
          <a:extLst>
            <a:ext uri="{FF2B5EF4-FFF2-40B4-BE49-F238E27FC236}">
              <a16:creationId xmlns:a16="http://schemas.microsoft.com/office/drawing/2014/main" id="{00000000-0008-0000-2200-00001C000000}"/>
            </a:ext>
          </a:extLst>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2</xdr:col>
      <xdr:colOff>60974</xdr:colOff>
      <xdr:row>0</xdr:row>
      <xdr:rowOff>85725</xdr:rowOff>
    </xdr:from>
    <xdr:to>
      <xdr:col>3</xdr:col>
      <xdr:colOff>203848</xdr:colOff>
      <xdr:row>1</xdr:row>
      <xdr:rowOff>157800</xdr:rowOff>
    </xdr:to>
    <xdr:sp macro="" textlink="">
      <xdr:nvSpPr>
        <xdr:cNvPr id="29" name="Financament">
          <a:hlinkClick xmlns:r="http://schemas.openxmlformats.org/officeDocument/2006/relationships" r:id="rId5"/>
          <a:extLst>
            <a:ext uri="{FF2B5EF4-FFF2-40B4-BE49-F238E27FC236}">
              <a16:creationId xmlns:a16="http://schemas.microsoft.com/office/drawing/2014/main" id="{00000000-0008-0000-2200-00001D000000}"/>
            </a:ext>
          </a:extLst>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5</xdr:col>
      <xdr:colOff>333374</xdr:colOff>
      <xdr:row>0</xdr:row>
      <xdr:rowOff>85726</xdr:rowOff>
    </xdr:from>
    <xdr:to>
      <xdr:col>6</xdr:col>
      <xdr:colOff>230999</xdr:colOff>
      <xdr:row>1</xdr:row>
      <xdr:rowOff>157801</xdr:rowOff>
    </xdr:to>
    <xdr:sp macro="" textlink="">
      <xdr:nvSpPr>
        <xdr:cNvPr id="30" name="Balanc">
          <a:hlinkClick xmlns:r="http://schemas.openxmlformats.org/officeDocument/2006/relationships" r:id="rId6"/>
          <a:extLst>
            <a:ext uri="{FF2B5EF4-FFF2-40B4-BE49-F238E27FC236}">
              <a16:creationId xmlns:a16="http://schemas.microsoft.com/office/drawing/2014/main" id="{00000000-0008-0000-2200-00001E000000}"/>
            </a:ext>
          </a:extLst>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6</xdr:col>
      <xdr:colOff>263974</xdr:colOff>
      <xdr:row>0</xdr:row>
      <xdr:rowOff>85726</xdr:rowOff>
    </xdr:from>
    <xdr:to>
      <xdr:col>7</xdr:col>
      <xdr:colOff>191814</xdr:colOff>
      <xdr:row>1</xdr:row>
      <xdr:rowOff>157801</xdr:rowOff>
    </xdr:to>
    <xdr:sp macro="" textlink="">
      <xdr:nvSpPr>
        <xdr:cNvPr id="31" name="Resultats">
          <a:hlinkClick xmlns:r="http://schemas.openxmlformats.org/officeDocument/2006/relationships" r:id="rId7"/>
          <a:extLst>
            <a:ext uri="{FF2B5EF4-FFF2-40B4-BE49-F238E27FC236}">
              <a16:creationId xmlns:a16="http://schemas.microsoft.com/office/drawing/2014/main" id="{00000000-0008-0000-2200-00001F000000}"/>
            </a:ext>
          </a:extLst>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8</xdr:col>
      <xdr:colOff>590739</xdr:colOff>
      <xdr:row>0</xdr:row>
      <xdr:rowOff>85726</xdr:rowOff>
    </xdr:from>
    <xdr:to>
      <xdr:col>9</xdr:col>
      <xdr:colOff>278739</xdr:colOff>
      <xdr:row>1</xdr:row>
      <xdr:rowOff>157801</xdr:rowOff>
    </xdr:to>
    <xdr:sp macro="" textlink="">
      <xdr:nvSpPr>
        <xdr:cNvPr id="32" name="InvFin">
          <a:hlinkClick xmlns:r="http://schemas.openxmlformats.org/officeDocument/2006/relationships" r:id="rId8"/>
          <a:extLst>
            <a:ext uri="{FF2B5EF4-FFF2-40B4-BE49-F238E27FC236}">
              <a16:creationId xmlns:a16="http://schemas.microsoft.com/office/drawing/2014/main" id="{00000000-0008-0000-2200-000020000000}"/>
            </a:ext>
          </a:extLst>
        </xdr:cNvPr>
        <xdr:cNvSpPr>
          <a:spLocks noChangeArrowheads="1"/>
        </xdr:cNvSpPr>
      </xdr:nvSpPr>
      <xdr:spPr bwMode="auto">
        <a:xfrm>
          <a:off x="7267764" y="85726"/>
          <a:ext cx="450000"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Inv-Fin</a:t>
          </a:r>
        </a:p>
      </xdr:txBody>
    </xdr:sp>
    <xdr:clientData/>
  </xdr:twoCellAnchor>
  <xdr:twoCellAnchor editAs="absolute">
    <xdr:from>
      <xdr:col>8</xdr:col>
      <xdr:colOff>107764</xdr:colOff>
      <xdr:row>0</xdr:row>
      <xdr:rowOff>85726</xdr:rowOff>
    </xdr:from>
    <xdr:to>
      <xdr:col>8</xdr:col>
      <xdr:colOff>557764</xdr:colOff>
      <xdr:row>1</xdr:row>
      <xdr:rowOff>157801</xdr:rowOff>
    </xdr:to>
    <xdr:sp macro="" textlink="">
      <xdr:nvSpPr>
        <xdr:cNvPr id="33" name="Stock">
          <a:hlinkClick xmlns:r="http://schemas.openxmlformats.org/officeDocument/2006/relationships" r:id="rId9"/>
          <a:extLst>
            <a:ext uri="{FF2B5EF4-FFF2-40B4-BE49-F238E27FC236}">
              <a16:creationId xmlns:a16="http://schemas.microsoft.com/office/drawing/2014/main" id="{00000000-0008-0000-2200-000021000000}"/>
            </a:ext>
          </a:extLst>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9</xdr:col>
      <xdr:colOff>308915</xdr:colOff>
      <xdr:row>0</xdr:row>
      <xdr:rowOff>85726</xdr:rowOff>
    </xdr:from>
    <xdr:to>
      <xdr:col>9</xdr:col>
      <xdr:colOff>758915</xdr:colOff>
      <xdr:row>1</xdr:row>
      <xdr:rowOff>157801</xdr:rowOff>
    </xdr:to>
    <xdr:sp macro="" textlink="">
      <xdr:nvSpPr>
        <xdr:cNvPr id="34" name="Analisis">
          <a:hlinkClick xmlns:r="http://schemas.openxmlformats.org/officeDocument/2006/relationships" r:id="rId10"/>
          <a:extLst>
            <a:ext uri="{FF2B5EF4-FFF2-40B4-BE49-F238E27FC236}">
              <a16:creationId xmlns:a16="http://schemas.microsoft.com/office/drawing/2014/main" id="{00000000-0008-0000-2200-000022000000}"/>
            </a:ext>
          </a:extLst>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10</xdr:col>
      <xdr:colOff>28575</xdr:colOff>
      <xdr:row>0</xdr:row>
      <xdr:rowOff>85725</xdr:rowOff>
    </xdr:from>
    <xdr:to>
      <xdr:col>10</xdr:col>
      <xdr:colOff>478575</xdr:colOff>
      <xdr:row>1</xdr:row>
      <xdr:rowOff>157800</xdr:rowOff>
    </xdr:to>
    <xdr:sp macro="" textlink="">
      <xdr:nvSpPr>
        <xdr:cNvPr id="15" name="EFE">
          <a:hlinkClick xmlns:r="http://schemas.openxmlformats.org/officeDocument/2006/relationships" r:id="rId11"/>
          <a:extLst>
            <a:ext uri="{FF2B5EF4-FFF2-40B4-BE49-F238E27FC236}">
              <a16:creationId xmlns:a16="http://schemas.microsoft.com/office/drawing/2014/main" id="{00000000-0008-0000-2200-00000F000000}"/>
            </a:ext>
          </a:extLst>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790575</xdr:colOff>
      <xdr:row>0</xdr:row>
      <xdr:rowOff>85725</xdr:rowOff>
    </xdr:from>
    <xdr:to>
      <xdr:col>1</xdr:col>
      <xdr:colOff>1276350</xdr:colOff>
      <xdr:row>1</xdr:row>
      <xdr:rowOff>157800</xdr:rowOff>
    </xdr:to>
    <xdr:sp macro="" textlink="">
      <xdr:nvSpPr>
        <xdr:cNvPr id="16" name="Inversions">
          <a:hlinkClick xmlns:r="http://schemas.openxmlformats.org/officeDocument/2006/relationships" r:id="rId12"/>
          <a:extLst>
            <a:ext uri="{FF2B5EF4-FFF2-40B4-BE49-F238E27FC236}">
              <a16:creationId xmlns:a16="http://schemas.microsoft.com/office/drawing/2014/main" id="{00000000-0008-0000-2200-000010000000}"/>
            </a:ext>
          </a:extLst>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mc:AlternateContent xmlns:mc="http://schemas.openxmlformats.org/markup-compatibility/2006">
    <mc:Choice xmlns:a14="http://schemas.microsoft.com/office/drawing/2010/main" Requires="a14">
      <xdr:twoCellAnchor editAs="oneCell">
        <xdr:from>
          <xdr:col>3</xdr:col>
          <xdr:colOff>419100</xdr:colOff>
          <xdr:row>3</xdr:row>
          <xdr:rowOff>83820</xdr:rowOff>
        </xdr:from>
        <xdr:to>
          <xdr:col>4</xdr:col>
          <xdr:colOff>708660</xdr:colOff>
          <xdr:row>5</xdr:row>
          <xdr:rowOff>60960</xdr:rowOff>
        </xdr:to>
        <xdr:sp macro="" textlink="">
          <xdr:nvSpPr>
            <xdr:cNvPr id="37891" name="btnAmagar0_Inv" hidden="1">
              <a:extLst>
                <a:ext uri="{63B3BB69-23CF-44E3-9099-C40C66FF867C}">
                  <a14:compatExt spid="_x0000_s37891"/>
                </a:ext>
                <a:ext uri="{FF2B5EF4-FFF2-40B4-BE49-F238E27FC236}">
                  <a16:creationId xmlns:a16="http://schemas.microsoft.com/office/drawing/2014/main" id="{00000000-0008-0000-2200-000003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Amagar 0</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4</xdr:col>
      <xdr:colOff>419099</xdr:colOff>
      <xdr:row>0</xdr:row>
      <xdr:rowOff>85725</xdr:rowOff>
    </xdr:from>
    <xdr:to>
      <xdr:col>6</xdr:col>
      <xdr:colOff>114300</xdr:colOff>
      <xdr:row>1</xdr:row>
      <xdr:rowOff>129225</xdr:rowOff>
    </xdr:to>
    <xdr:sp macro="" textlink="">
      <xdr:nvSpPr>
        <xdr:cNvPr id="13" name="Operacions">
          <a:hlinkClick xmlns:r="http://schemas.openxmlformats.org/officeDocument/2006/relationships" r:id="rId1"/>
          <a:extLst>
            <a:ext uri="{FF2B5EF4-FFF2-40B4-BE49-F238E27FC236}">
              <a16:creationId xmlns:a16="http://schemas.microsoft.com/office/drawing/2014/main" id="{00000000-0008-0000-2300-00000D000000}"/>
            </a:ext>
          </a:extLst>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3</xdr:col>
      <xdr:colOff>407698</xdr:colOff>
      <xdr:row>0</xdr:row>
      <xdr:rowOff>85725</xdr:rowOff>
    </xdr:from>
    <xdr:to>
      <xdr:col>4</xdr:col>
      <xdr:colOff>381523</xdr:colOff>
      <xdr:row>1</xdr:row>
      <xdr:rowOff>129225</xdr:rowOff>
    </xdr:to>
    <xdr:sp macro="" textlink="">
      <xdr:nvSpPr>
        <xdr:cNvPr id="15" name="Despeses">
          <a:hlinkClick xmlns:r="http://schemas.openxmlformats.org/officeDocument/2006/relationships" r:id="rId2"/>
          <a:extLst>
            <a:ext uri="{FF2B5EF4-FFF2-40B4-BE49-F238E27FC236}">
              <a16:creationId xmlns:a16="http://schemas.microsoft.com/office/drawing/2014/main" id="{00000000-0008-0000-2300-00000F000000}"/>
            </a:ext>
          </a:extLst>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8</xdr:col>
      <xdr:colOff>167639</xdr:colOff>
      <xdr:row>0</xdr:row>
      <xdr:rowOff>85726</xdr:rowOff>
    </xdr:from>
    <xdr:to>
      <xdr:col>8</xdr:col>
      <xdr:colOff>779639</xdr:colOff>
      <xdr:row>1</xdr:row>
      <xdr:rowOff>129226</xdr:rowOff>
    </xdr:to>
    <xdr:sp macro="" textlink="">
      <xdr:nvSpPr>
        <xdr:cNvPr id="16" name="Tresoreria">
          <a:hlinkClick xmlns:r="http://schemas.openxmlformats.org/officeDocument/2006/relationships" r:id="rId3"/>
          <a:extLst>
            <a:ext uri="{FF2B5EF4-FFF2-40B4-BE49-F238E27FC236}">
              <a16:creationId xmlns:a16="http://schemas.microsoft.com/office/drawing/2014/main" id="{00000000-0008-0000-2300-000010000000}"/>
            </a:ext>
          </a:extLst>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2</xdr:col>
      <xdr:colOff>114300</xdr:colOff>
      <xdr:row>1</xdr:row>
      <xdr:rowOff>129225</xdr:rowOff>
    </xdr:to>
    <xdr:sp macro="" textlink="">
      <xdr:nvSpPr>
        <xdr:cNvPr id="18" name="Inversions">
          <a:hlinkClick xmlns:r="http://schemas.openxmlformats.org/officeDocument/2006/relationships" r:id="rId4"/>
          <a:extLst>
            <a:ext uri="{FF2B5EF4-FFF2-40B4-BE49-F238E27FC236}">
              <a16:creationId xmlns:a16="http://schemas.microsoft.com/office/drawing/2014/main" id="{00000000-0008-0000-2300-000012000000}"/>
            </a:ext>
          </a:extLst>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2</xdr:col>
      <xdr:colOff>156224</xdr:colOff>
      <xdr:row>0</xdr:row>
      <xdr:rowOff>85725</xdr:rowOff>
    </xdr:from>
    <xdr:to>
      <xdr:col>3</xdr:col>
      <xdr:colOff>375298</xdr:colOff>
      <xdr:row>1</xdr:row>
      <xdr:rowOff>129225</xdr:rowOff>
    </xdr:to>
    <xdr:sp macro="" textlink="">
      <xdr:nvSpPr>
        <xdr:cNvPr id="19" name="Financament">
          <a:hlinkClick xmlns:r="http://schemas.openxmlformats.org/officeDocument/2006/relationships" r:id="rId5"/>
          <a:extLst>
            <a:ext uri="{FF2B5EF4-FFF2-40B4-BE49-F238E27FC236}">
              <a16:creationId xmlns:a16="http://schemas.microsoft.com/office/drawing/2014/main" id="{00000000-0008-0000-2300-000013000000}"/>
            </a:ext>
          </a:extLst>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6</xdr:col>
      <xdr:colOff>171449</xdr:colOff>
      <xdr:row>0</xdr:row>
      <xdr:rowOff>85726</xdr:rowOff>
    </xdr:from>
    <xdr:to>
      <xdr:col>7</xdr:col>
      <xdr:colOff>221474</xdr:colOff>
      <xdr:row>1</xdr:row>
      <xdr:rowOff>129226</xdr:rowOff>
    </xdr:to>
    <xdr:sp macro="" textlink="">
      <xdr:nvSpPr>
        <xdr:cNvPr id="20" name="Balanc">
          <a:hlinkClick xmlns:r="http://schemas.openxmlformats.org/officeDocument/2006/relationships" r:id="rId6"/>
          <a:extLst>
            <a:ext uri="{FF2B5EF4-FFF2-40B4-BE49-F238E27FC236}">
              <a16:creationId xmlns:a16="http://schemas.microsoft.com/office/drawing/2014/main" id="{00000000-0008-0000-2300-000014000000}"/>
            </a:ext>
          </a:extLst>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7</xdr:col>
      <xdr:colOff>254449</xdr:colOff>
      <xdr:row>0</xdr:row>
      <xdr:rowOff>85726</xdr:rowOff>
    </xdr:from>
    <xdr:to>
      <xdr:col>8</xdr:col>
      <xdr:colOff>134664</xdr:colOff>
      <xdr:row>1</xdr:row>
      <xdr:rowOff>129226</xdr:rowOff>
    </xdr:to>
    <xdr:sp macro="" textlink="">
      <xdr:nvSpPr>
        <xdr:cNvPr id="21" name="Resultats">
          <a:hlinkClick xmlns:r="http://schemas.openxmlformats.org/officeDocument/2006/relationships" r:id="rId7"/>
          <a:extLst>
            <a:ext uri="{FF2B5EF4-FFF2-40B4-BE49-F238E27FC236}">
              <a16:creationId xmlns:a16="http://schemas.microsoft.com/office/drawing/2014/main" id="{00000000-0008-0000-2300-000015000000}"/>
            </a:ext>
          </a:extLst>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8</xdr:col>
      <xdr:colOff>1295589</xdr:colOff>
      <xdr:row>0</xdr:row>
      <xdr:rowOff>85726</xdr:rowOff>
    </xdr:from>
    <xdr:to>
      <xdr:col>8</xdr:col>
      <xdr:colOff>1745589</xdr:colOff>
      <xdr:row>1</xdr:row>
      <xdr:rowOff>129226</xdr:rowOff>
    </xdr:to>
    <xdr:sp macro="" textlink="">
      <xdr:nvSpPr>
        <xdr:cNvPr id="22" name="InvFin">
          <a:hlinkClick xmlns:r="http://schemas.openxmlformats.org/officeDocument/2006/relationships" r:id="rId8"/>
          <a:extLst>
            <a:ext uri="{FF2B5EF4-FFF2-40B4-BE49-F238E27FC236}">
              <a16:creationId xmlns:a16="http://schemas.microsoft.com/office/drawing/2014/main" id="{00000000-0008-0000-2300-000016000000}"/>
            </a:ext>
          </a:extLst>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8</xdr:col>
      <xdr:colOff>812614</xdr:colOff>
      <xdr:row>0</xdr:row>
      <xdr:rowOff>85726</xdr:rowOff>
    </xdr:from>
    <xdr:to>
      <xdr:col>8</xdr:col>
      <xdr:colOff>1262614</xdr:colOff>
      <xdr:row>1</xdr:row>
      <xdr:rowOff>129226</xdr:rowOff>
    </xdr:to>
    <xdr:sp macro="" textlink="">
      <xdr:nvSpPr>
        <xdr:cNvPr id="23" name="Stock">
          <a:hlinkClick xmlns:r="http://schemas.openxmlformats.org/officeDocument/2006/relationships" r:id="rId9"/>
          <a:extLst>
            <a:ext uri="{FF2B5EF4-FFF2-40B4-BE49-F238E27FC236}">
              <a16:creationId xmlns:a16="http://schemas.microsoft.com/office/drawing/2014/main" id="{00000000-0008-0000-2300-000017000000}"/>
            </a:ext>
          </a:extLst>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8</xdr:col>
      <xdr:colOff>1775765</xdr:colOff>
      <xdr:row>0</xdr:row>
      <xdr:rowOff>85726</xdr:rowOff>
    </xdr:from>
    <xdr:to>
      <xdr:col>9</xdr:col>
      <xdr:colOff>187415</xdr:colOff>
      <xdr:row>1</xdr:row>
      <xdr:rowOff>129226</xdr:rowOff>
    </xdr:to>
    <xdr:sp macro="" textlink="">
      <xdr:nvSpPr>
        <xdr:cNvPr id="24" name="Analisis">
          <a:hlinkClick xmlns:r="http://schemas.openxmlformats.org/officeDocument/2006/relationships" r:id="rId10"/>
          <a:extLst>
            <a:ext uri="{FF2B5EF4-FFF2-40B4-BE49-F238E27FC236}">
              <a16:creationId xmlns:a16="http://schemas.microsoft.com/office/drawing/2014/main" id="{00000000-0008-0000-2300-000018000000}"/>
            </a:ext>
          </a:extLst>
        </xdr:cNvPr>
        <xdr:cNvSpPr>
          <a:spLocks noChangeArrowheads="1"/>
        </xdr:cNvSpPr>
      </xdr:nvSpPr>
      <xdr:spPr bwMode="auto">
        <a:xfrm>
          <a:off x="7747940" y="85726"/>
          <a:ext cx="450000"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1" i="0" u="none" strike="noStrike" baseline="0">
              <a:solidFill>
                <a:srgbClr val="FFFFFF"/>
              </a:solidFill>
              <a:latin typeface="Calibri"/>
              <a:ea typeface="Calibri"/>
              <a:cs typeface="Calibri"/>
            </a:rPr>
            <a:t>Análisis</a:t>
          </a:r>
        </a:p>
      </xdr:txBody>
    </xdr:sp>
    <xdr:clientData/>
  </xdr:twoCellAnchor>
  <xdr:twoCellAnchor editAs="absolute">
    <xdr:from>
      <xdr:col>9</xdr:col>
      <xdr:colOff>219075</xdr:colOff>
      <xdr:row>0</xdr:row>
      <xdr:rowOff>85725</xdr:rowOff>
    </xdr:from>
    <xdr:to>
      <xdr:col>10</xdr:col>
      <xdr:colOff>2325</xdr:colOff>
      <xdr:row>1</xdr:row>
      <xdr:rowOff>129225</xdr:rowOff>
    </xdr:to>
    <xdr:sp macro="" textlink="">
      <xdr:nvSpPr>
        <xdr:cNvPr id="14" name="EFE">
          <a:hlinkClick xmlns:r="http://schemas.openxmlformats.org/officeDocument/2006/relationships" r:id="rId11"/>
          <a:extLst>
            <a:ext uri="{FF2B5EF4-FFF2-40B4-BE49-F238E27FC236}">
              <a16:creationId xmlns:a16="http://schemas.microsoft.com/office/drawing/2014/main" id="{00000000-0008-0000-2300-00000E000000}"/>
            </a:ext>
          </a:extLst>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790575</xdr:colOff>
      <xdr:row>0</xdr:row>
      <xdr:rowOff>85725</xdr:rowOff>
    </xdr:from>
    <xdr:to>
      <xdr:col>1</xdr:col>
      <xdr:colOff>1276350</xdr:colOff>
      <xdr:row>1</xdr:row>
      <xdr:rowOff>129225</xdr:rowOff>
    </xdr:to>
    <xdr:sp macro="" textlink="">
      <xdr:nvSpPr>
        <xdr:cNvPr id="17" name="Inversions">
          <a:hlinkClick xmlns:r="http://schemas.openxmlformats.org/officeDocument/2006/relationships" r:id="rId12"/>
          <a:extLst>
            <a:ext uri="{FF2B5EF4-FFF2-40B4-BE49-F238E27FC236}">
              <a16:creationId xmlns:a16="http://schemas.microsoft.com/office/drawing/2014/main" id="{00000000-0008-0000-2300-000011000000}"/>
            </a:ext>
          </a:extLst>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3752849</xdr:colOff>
      <xdr:row>0</xdr:row>
      <xdr:rowOff>85725</xdr:rowOff>
    </xdr:from>
    <xdr:to>
      <xdr:col>1</xdr:col>
      <xdr:colOff>4572000</xdr:colOff>
      <xdr:row>1</xdr:row>
      <xdr:rowOff>129225</xdr:rowOff>
    </xdr:to>
    <xdr:sp macro="" textlink="">
      <xdr:nvSpPr>
        <xdr:cNvPr id="2" name="Operacions">
          <a:hlinkClick xmlns:r="http://schemas.openxmlformats.org/officeDocument/2006/relationships" r:id="rId1"/>
          <a:extLst>
            <a:ext uri="{FF2B5EF4-FFF2-40B4-BE49-F238E27FC236}">
              <a16:creationId xmlns:a16="http://schemas.microsoft.com/office/drawing/2014/main" id="{00000000-0008-0000-2400-000002000000}"/>
            </a:ext>
          </a:extLst>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1</xdr:col>
      <xdr:colOff>3103273</xdr:colOff>
      <xdr:row>0</xdr:row>
      <xdr:rowOff>85725</xdr:rowOff>
    </xdr:from>
    <xdr:to>
      <xdr:col>1</xdr:col>
      <xdr:colOff>3715273</xdr:colOff>
      <xdr:row>1</xdr:row>
      <xdr:rowOff>129225</xdr:rowOff>
    </xdr:to>
    <xdr:sp macro="" textlink="">
      <xdr:nvSpPr>
        <xdr:cNvPr id="3" name="Despeses">
          <a:hlinkClick xmlns:r="http://schemas.openxmlformats.org/officeDocument/2006/relationships" r:id="rId2"/>
          <a:extLst>
            <a:ext uri="{FF2B5EF4-FFF2-40B4-BE49-F238E27FC236}">
              <a16:creationId xmlns:a16="http://schemas.microsoft.com/office/drawing/2014/main" id="{00000000-0008-0000-2400-000003000000}"/>
            </a:ext>
          </a:extLst>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3</xdr:col>
      <xdr:colOff>262889</xdr:colOff>
      <xdr:row>0</xdr:row>
      <xdr:rowOff>85726</xdr:rowOff>
    </xdr:from>
    <xdr:to>
      <xdr:col>4</xdr:col>
      <xdr:colOff>112889</xdr:colOff>
      <xdr:row>1</xdr:row>
      <xdr:rowOff>129226</xdr:rowOff>
    </xdr:to>
    <xdr:sp macro="" textlink="">
      <xdr:nvSpPr>
        <xdr:cNvPr id="4" name="Tresoreria">
          <a:hlinkClick xmlns:r="http://schemas.openxmlformats.org/officeDocument/2006/relationships" r:id="rId3"/>
          <a:extLst>
            <a:ext uri="{FF2B5EF4-FFF2-40B4-BE49-F238E27FC236}">
              <a16:creationId xmlns:a16="http://schemas.microsoft.com/office/drawing/2014/main" id="{00000000-0008-0000-2400-000004000000}"/>
            </a:ext>
          </a:extLst>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1362074</xdr:colOff>
      <xdr:row>0</xdr:row>
      <xdr:rowOff>85725</xdr:rowOff>
    </xdr:from>
    <xdr:to>
      <xdr:col>1</xdr:col>
      <xdr:colOff>2171700</xdr:colOff>
      <xdr:row>1</xdr:row>
      <xdr:rowOff>129225</xdr:rowOff>
    </xdr:to>
    <xdr:sp macro="" textlink="">
      <xdr:nvSpPr>
        <xdr:cNvPr id="5" name="Inversions">
          <a:hlinkClick xmlns:r="http://schemas.openxmlformats.org/officeDocument/2006/relationships" r:id="rId4"/>
          <a:extLst>
            <a:ext uri="{FF2B5EF4-FFF2-40B4-BE49-F238E27FC236}">
              <a16:creationId xmlns:a16="http://schemas.microsoft.com/office/drawing/2014/main" id="{00000000-0008-0000-2400-000005000000}"/>
            </a:ext>
          </a:extLst>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1</xdr:col>
      <xdr:colOff>2213624</xdr:colOff>
      <xdr:row>0</xdr:row>
      <xdr:rowOff>85725</xdr:rowOff>
    </xdr:from>
    <xdr:to>
      <xdr:col>1</xdr:col>
      <xdr:colOff>3070873</xdr:colOff>
      <xdr:row>1</xdr:row>
      <xdr:rowOff>129225</xdr:rowOff>
    </xdr:to>
    <xdr:sp macro="" textlink="">
      <xdr:nvSpPr>
        <xdr:cNvPr id="6" name="Financament">
          <a:hlinkClick xmlns:r="http://schemas.openxmlformats.org/officeDocument/2006/relationships" r:id="rId5"/>
          <a:extLst>
            <a:ext uri="{FF2B5EF4-FFF2-40B4-BE49-F238E27FC236}">
              <a16:creationId xmlns:a16="http://schemas.microsoft.com/office/drawing/2014/main" id="{00000000-0008-0000-2400-000006000000}"/>
            </a:ext>
          </a:extLst>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1</xdr:col>
      <xdr:colOff>4629149</xdr:colOff>
      <xdr:row>0</xdr:row>
      <xdr:rowOff>85726</xdr:rowOff>
    </xdr:from>
    <xdr:to>
      <xdr:col>2</xdr:col>
      <xdr:colOff>316724</xdr:colOff>
      <xdr:row>1</xdr:row>
      <xdr:rowOff>129226</xdr:rowOff>
    </xdr:to>
    <xdr:sp macro="" textlink="">
      <xdr:nvSpPr>
        <xdr:cNvPr id="7" name="Balanc">
          <a:hlinkClick xmlns:r="http://schemas.openxmlformats.org/officeDocument/2006/relationships" r:id="rId6"/>
          <a:extLst>
            <a:ext uri="{FF2B5EF4-FFF2-40B4-BE49-F238E27FC236}">
              <a16:creationId xmlns:a16="http://schemas.microsoft.com/office/drawing/2014/main" id="{00000000-0008-0000-2400-000007000000}"/>
            </a:ext>
          </a:extLst>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2</xdr:col>
      <xdr:colOff>349699</xdr:colOff>
      <xdr:row>0</xdr:row>
      <xdr:rowOff>85726</xdr:rowOff>
    </xdr:from>
    <xdr:to>
      <xdr:col>3</xdr:col>
      <xdr:colOff>229914</xdr:colOff>
      <xdr:row>1</xdr:row>
      <xdr:rowOff>129226</xdr:rowOff>
    </xdr:to>
    <xdr:sp macro="" textlink="">
      <xdr:nvSpPr>
        <xdr:cNvPr id="8" name="Resultats">
          <a:hlinkClick xmlns:r="http://schemas.openxmlformats.org/officeDocument/2006/relationships" r:id="rId7"/>
          <a:extLst>
            <a:ext uri="{FF2B5EF4-FFF2-40B4-BE49-F238E27FC236}">
              <a16:creationId xmlns:a16="http://schemas.microsoft.com/office/drawing/2014/main" id="{00000000-0008-0000-2400-000008000000}"/>
            </a:ext>
          </a:extLst>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4</xdr:col>
      <xdr:colOff>628839</xdr:colOff>
      <xdr:row>0</xdr:row>
      <xdr:rowOff>85726</xdr:rowOff>
    </xdr:from>
    <xdr:to>
      <xdr:col>5</xdr:col>
      <xdr:colOff>316839</xdr:colOff>
      <xdr:row>1</xdr:row>
      <xdr:rowOff>129226</xdr:rowOff>
    </xdr:to>
    <xdr:sp macro="" textlink="">
      <xdr:nvSpPr>
        <xdr:cNvPr id="9" name="InvFin">
          <a:hlinkClick xmlns:r="http://schemas.openxmlformats.org/officeDocument/2006/relationships" r:id="rId8"/>
          <a:extLst>
            <a:ext uri="{FF2B5EF4-FFF2-40B4-BE49-F238E27FC236}">
              <a16:creationId xmlns:a16="http://schemas.microsoft.com/office/drawing/2014/main" id="{00000000-0008-0000-2400-000009000000}"/>
            </a:ext>
          </a:extLst>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4</xdr:col>
      <xdr:colOff>145864</xdr:colOff>
      <xdr:row>0</xdr:row>
      <xdr:rowOff>85726</xdr:rowOff>
    </xdr:from>
    <xdr:to>
      <xdr:col>4</xdr:col>
      <xdr:colOff>595864</xdr:colOff>
      <xdr:row>1</xdr:row>
      <xdr:rowOff>129226</xdr:rowOff>
    </xdr:to>
    <xdr:sp macro="" textlink="">
      <xdr:nvSpPr>
        <xdr:cNvPr id="10" name="Stock">
          <a:hlinkClick xmlns:r="http://schemas.openxmlformats.org/officeDocument/2006/relationships" r:id="rId9"/>
          <a:extLst>
            <a:ext uri="{FF2B5EF4-FFF2-40B4-BE49-F238E27FC236}">
              <a16:creationId xmlns:a16="http://schemas.microsoft.com/office/drawing/2014/main" id="{00000000-0008-0000-2400-00000A000000}"/>
            </a:ext>
          </a:extLst>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5</xdr:col>
      <xdr:colOff>347015</xdr:colOff>
      <xdr:row>0</xdr:row>
      <xdr:rowOff>85726</xdr:rowOff>
    </xdr:from>
    <xdr:to>
      <xdr:col>6</xdr:col>
      <xdr:colOff>35015</xdr:colOff>
      <xdr:row>1</xdr:row>
      <xdr:rowOff>129226</xdr:rowOff>
    </xdr:to>
    <xdr:sp macro="" textlink="">
      <xdr:nvSpPr>
        <xdr:cNvPr id="11" name="Analisis">
          <a:hlinkClick xmlns:r="http://schemas.openxmlformats.org/officeDocument/2006/relationships" r:id="rId10"/>
          <a:extLst>
            <a:ext uri="{FF2B5EF4-FFF2-40B4-BE49-F238E27FC236}">
              <a16:creationId xmlns:a16="http://schemas.microsoft.com/office/drawing/2014/main" id="{00000000-0008-0000-2400-00000B000000}"/>
            </a:ext>
          </a:extLst>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6</xdr:col>
      <xdr:colOff>66675</xdr:colOff>
      <xdr:row>0</xdr:row>
      <xdr:rowOff>85725</xdr:rowOff>
    </xdr:from>
    <xdr:to>
      <xdr:col>6</xdr:col>
      <xdr:colOff>516675</xdr:colOff>
      <xdr:row>1</xdr:row>
      <xdr:rowOff>129225</xdr:rowOff>
    </xdr:to>
    <xdr:sp macro="" textlink="">
      <xdr:nvSpPr>
        <xdr:cNvPr id="13" name="EFE">
          <a:hlinkClick xmlns:r="http://schemas.openxmlformats.org/officeDocument/2006/relationships" r:id="rId11"/>
          <a:extLst>
            <a:ext uri="{FF2B5EF4-FFF2-40B4-BE49-F238E27FC236}">
              <a16:creationId xmlns:a16="http://schemas.microsoft.com/office/drawing/2014/main" id="{00000000-0008-0000-2400-00000D000000}"/>
            </a:ext>
          </a:extLst>
        </xdr:cNvPr>
        <xdr:cNvSpPr>
          <a:spLocks noChangeArrowheads="1"/>
        </xdr:cNvSpPr>
      </xdr:nvSpPr>
      <xdr:spPr bwMode="auto">
        <a:xfrm>
          <a:off x="8229600" y="85725"/>
          <a:ext cx="450000"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1" i="0" u="none" strike="noStrike" baseline="0">
              <a:solidFill>
                <a:srgbClr val="FFFFFF"/>
              </a:solidFill>
              <a:latin typeface="Calibri"/>
              <a:ea typeface="Calibri"/>
              <a:cs typeface="Calibri"/>
            </a:rPr>
            <a:t>EFE</a:t>
          </a:r>
        </a:p>
      </xdr:txBody>
    </xdr:sp>
    <xdr:clientData/>
  </xdr:twoCellAnchor>
  <xdr:twoCellAnchor editAs="absolute">
    <xdr:from>
      <xdr:col>1</xdr:col>
      <xdr:colOff>838200</xdr:colOff>
      <xdr:row>0</xdr:row>
      <xdr:rowOff>85725</xdr:rowOff>
    </xdr:from>
    <xdr:to>
      <xdr:col>1</xdr:col>
      <xdr:colOff>1323975</xdr:colOff>
      <xdr:row>1</xdr:row>
      <xdr:rowOff>129225</xdr:rowOff>
    </xdr:to>
    <xdr:sp macro="" textlink="">
      <xdr:nvSpPr>
        <xdr:cNvPr id="15" name="Inversions">
          <a:hlinkClick xmlns:r="http://schemas.openxmlformats.org/officeDocument/2006/relationships" r:id="rId12"/>
          <a:extLst>
            <a:ext uri="{FF2B5EF4-FFF2-40B4-BE49-F238E27FC236}">
              <a16:creationId xmlns:a16="http://schemas.microsoft.com/office/drawing/2014/main" id="{00000000-0008-0000-2400-00000F000000}"/>
            </a:ext>
          </a:extLst>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mc:AlternateContent xmlns:mc="http://schemas.openxmlformats.org/markup-compatibility/2006">
    <mc:Choice xmlns:a14="http://schemas.microsoft.com/office/drawing/2010/main" Requires="a14">
      <xdr:twoCellAnchor editAs="oneCell">
        <xdr:from>
          <xdr:col>2</xdr:col>
          <xdr:colOff>716280</xdr:colOff>
          <xdr:row>3</xdr:row>
          <xdr:rowOff>152400</xdr:rowOff>
        </xdr:from>
        <xdr:to>
          <xdr:col>4</xdr:col>
          <xdr:colOff>7620</xdr:colOff>
          <xdr:row>5</xdr:row>
          <xdr:rowOff>45720</xdr:rowOff>
        </xdr:to>
        <xdr:sp macro="" textlink="">
          <xdr:nvSpPr>
            <xdr:cNvPr id="196610" name="btnAmagar0_EFE" hidden="1">
              <a:extLst>
                <a:ext uri="{63B3BB69-23CF-44E3-9099-C40C66FF867C}">
                  <a14:compatExt spid="_x0000_s196610"/>
                </a:ext>
                <a:ext uri="{FF2B5EF4-FFF2-40B4-BE49-F238E27FC236}">
                  <a16:creationId xmlns:a16="http://schemas.microsoft.com/office/drawing/2014/main" id="{00000000-0008-0000-2400-0000020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Amagar 0</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a_Economic_Financer_BA%2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ció"/>
      <sheetName val="NT"/>
      <sheetName val="MI"/>
      <sheetName val="MI2"/>
      <sheetName val="Comentaris"/>
      <sheetName val="Home"/>
      <sheetName val="MOVINV"/>
      <sheetName val="INV"/>
      <sheetName val="FIN"/>
      <sheetName val="Mov FIN"/>
      <sheetName val="PrA"/>
      <sheetName val="PrB"/>
      <sheetName val="PrC"/>
      <sheetName val="PrD"/>
      <sheetName val="PrE"/>
      <sheetName val="LeA"/>
      <sheetName val="LeB"/>
      <sheetName val="LeC "/>
      <sheetName val="C"/>
      <sheetName val="MOVCF"/>
      <sheetName val="CVM"/>
      <sheetName val="CVA"/>
      <sheetName val="VM"/>
      <sheetName val="OP"/>
      <sheetName val="MOVCV"/>
      <sheetName val="MOVV"/>
      <sheetName val="Ex Net"/>
      <sheetName val="IVA"/>
      <sheetName val="B"/>
      <sheetName val="R"/>
      <sheetName val="IS"/>
      <sheetName val="IRPF"/>
      <sheetName val="T"/>
      <sheetName val="Stock"/>
      <sheetName val="Inv-Fin"/>
      <sheetName val="A"/>
      <sheetName val="EFE"/>
    </sheetNames>
    <sheetDataSet>
      <sheetData sheetId="0">
        <row r="5">
          <cell r="I5">
            <v>0.02</v>
          </cell>
        </row>
      </sheetData>
      <sheetData sheetId="1">
        <row r="2">
          <cell r="A2" t="str">
            <v>Català</v>
          </cell>
        </row>
        <row r="3">
          <cell r="A3" t="str">
            <v>Castellano</v>
          </cell>
        </row>
        <row r="4">
          <cell r="A4" t="str">
            <v>English</v>
          </cell>
        </row>
      </sheetData>
      <sheetData sheetId="2">
        <row r="96">
          <cell r="B96" t="str">
            <v>Nom Producte/Servei 3</v>
          </cell>
        </row>
        <row r="97">
          <cell r="B97" t="str">
            <v>Nom Producte/Servei 4</v>
          </cell>
          <cell r="C97" t="str">
            <v>Nombre Producto/Servicio 4</v>
          </cell>
          <cell r="D97" t="str">
            <v>Name Product/Service 4</v>
          </cell>
        </row>
        <row r="98">
          <cell r="B98" t="str">
            <v>Nom Producte/Servei 5</v>
          </cell>
          <cell r="C98" t="str">
            <v>Nombre Producto/Servicio 5</v>
          </cell>
          <cell r="D98" t="str">
            <v>Name Product/Service 5</v>
          </cell>
        </row>
      </sheetData>
      <sheetData sheetId="3"/>
      <sheetData sheetId="4"/>
      <sheetData sheetId="5">
        <row r="5">
          <cell r="C5" t="str">
            <v>Català</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Comentaris" displayName="TblComentaris" ref="A1:E66" totalsRowShown="0">
  <autoFilter ref="A1:E66" xr:uid="{00000000-0009-0000-0100-000001000000}"/>
  <tableColumns count="5">
    <tableColumn id="1" xr3:uid="{00000000-0010-0000-0000-000001000000}" name="Sheet"/>
    <tableColumn id="2" xr3:uid="{00000000-0010-0000-0000-000002000000}" name="Cell"/>
    <tableColumn id="3" xr3:uid="{00000000-0010-0000-0000-000003000000}" name="Català"/>
    <tableColumn id="4" xr3:uid="{00000000-0010-0000-0000-000004000000}" name="Castellano"/>
    <tableColumn id="5" xr3:uid="{00000000-0010-0000-0000-000005000000}" name="English"/>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24.bin"/><Relationship Id="rId4" Type="http://schemas.openxmlformats.org/officeDocument/2006/relationships/comments" Target="../comments8.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29.bin"/><Relationship Id="rId5" Type="http://schemas.openxmlformats.org/officeDocument/2006/relationships/comments" Target="../comments10.xml"/><Relationship Id="rId4" Type="http://schemas.openxmlformats.org/officeDocument/2006/relationships/ctrlProp" Target="../ctrlProps/ctrlProp3.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33.bin"/><Relationship Id="rId5" Type="http://schemas.openxmlformats.org/officeDocument/2006/relationships/comments" Target="../comments11.xml"/><Relationship Id="rId4" Type="http://schemas.openxmlformats.org/officeDocument/2006/relationships/ctrlProp" Target="../ctrlProps/ctrlProp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34.bin"/><Relationship Id="rId4" Type="http://schemas.openxmlformats.org/officeDocument/2006/relationships/ctrlProp" Target="../ctrlProps/ctrlProp5.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35.bin"/><Relationship Id="rId4" Type="http://schemas.openxmlformats.org/officeDocument/2006/relationships/ctrlProp" Target="../ctrlProps/ctrlProp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36.bin"/><Relationship Id="rId4" Type="http://schemas.openxmlformats.org/officeDocument/2006/relationships/comments" Target="../comments1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37.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tabColor theme="5" tint="-0.499984740745262"/>
  </sheetPr>
  <dimension ref="A1:T52"/>
  <sheetViews>
    <sheetView showGridLines="0" zoomScale="90" zoomScaleNormal="90" workbookViewId="0">
      <selection activeCell="B8" sqref="B8"/>
    </sheetView>
  </sheetViews>
  <sheetFormatPr defaultColWidth="8.88671875" defaultRowHeight="14.4"/>
  <cols>
    <col min="1" max="1" width="1.5546875" style="3" bestFit="1" customWidth="1"/>
    <col min="2" max="4" width="25.88671875" style="3" customWidth="1"/>
    <col min="5" max="5" width="5.33203125" style="3" bestFit="1" customWidth="1"/>
    <col min="6" max="6" width="9.109375" style="3" bestFit="1" customWidth="1"/>
    <col min="7" max="7" width="8.5546875" style="3" customWidth="1"/>
    <col min="8" max="8" width="18.5546875" style="3" bestFit="1" customWidth="1"/>
    <col min="9" max="9" width="9.109375" style="3" bestFit="1" customWidth="1"/>
    <col min="10" max="10" width="10.5546875" style="3" bestFit="1" customWidth="1"/>
    <col min="11" max="13" width="9.109375" style="3" bestFit="1" customWidth="1"/>
    <col min="14" max="14" width="2.44140625" style="3" customWidth="1"/>
    <col min="15" max="15" width="8.33203125" style="3" bestFit="1" customWidth="1"/>
    <col min="16" max="18" width="8.88671875" style="3"/>
    <col min="19" max="19" width="10.6640625" style="3" bestFit="1" customWidth="1"/>
    <col min="20" max="16384" width="8.88671875" style="3"/>
  </cols>
  <sheetData>
    <row r="1" spans="1:20" ht="15.6">
      <c r="B1" s="70" t="s">
        <v>106</v>
      </c>
    </row>
    <row r="3" spans="1:20" ht="15.6">
      <c r="C3" s="70"/>
      <c r="D3" s="70"/>
      <c r="G3" s="330"/>
      <c r="H3" s="330"/>
      <c r="I3" s="330"/>
      <c r="J3" s="330"/>
      <c r="K3" s="330"/>
      <c r="L3" s="330"/>
      <c r="M3" s="330"/>
      <c r="N3" s="330"/>
      <c r="O3" s="330"/>
      <c r="P3" s="330"/>
    </row>
    <row r="4" spans="1:20">
      <c r="G4" s="330"/>
      <c r="H4" s="330"/>
      <c r="I4" s="331"/>
      <c r="J4" s="331"/>
      <c r="K4" s="330"/>
      <c r="L4" s="330"/>
      <c r="M4" s="330"/>
      <c r="N4" s="330"/>
      <c r="O4" s="330"/>
      <c r="P4" s="330"/>
    </row>
    <row r="5" spans="1:20">
      <c r="B5" s="326" t="s">
        <v>38</v>
      </c>
      <c r="C5" s="326"/>
      <c r="D5" s="326"/>
      <c r="E5" s="327" t="s">
        <v>39</v>
      </c>
      <c r="F5" s="326" t="s">
        <v>51</v>
      </c>
      <c r="G5" s="330"/>
      <c r="H5" s="326" t="s">
        <v>199</v>
      </c>
      <c r="I5" s="398">
        <v>0.02</v>
      </c>
      <c r="N5" s="330"/>
      <c r="O5" s="330"/>
      <c r="P5" s="330"/>
    </row>
    <row r="6" spans="1:20">
      <c r="B6" s="53" t="s">
        <v>317</v>
      </c>
      <c r="C6" s="53" t="s">
        <v>396</v>
      </c>
      <c r="D6" s="53" t="s">
        <v>405</v>
      </c>
      <c r="E6" s="327"/>
      <c r="F6" s="328"/>
      <c r="G6" s="330"/>
      <c r="T6" s="44"/>
    </row>
    <row r="7" spans="1:20">
      <c r="B7" s="329" t="s">
        <v>1460</v>
      </c>
      <c r="C7" s="329" t="s">
        <v>372</v>
      </c>
      <c r="D7" s="329" t="s">
        <v>380</v>
      </c>
      <c r="E7" s="341"/>
      <c r="F7" s="338"/>
      <c r="G7" s="330"/>
      <c r="H7" s="326" t="s">
        <v>32</v>
      </c>
      <c r="I7" s="327" t="s">
        <v>265</v>
      </c>
      <c r="J7" s="327" t="s">
        <v>266</v>
      </c>
      <c r="K7" s="330"/>
      <c r="L7" s="330"/>
      <c r="M7" s="330"/>
      <c r="N7" s="330"/>
      <c r="O7" s="330"/>
      <c r="P7" s="330"/>
    </row>
    <row r="8" spans="1:20">
      <c r="B8" s="329" t="s">
        <v>389</v>
      </c>
      <c r="C8" s="329" t="s">
        <v>397</v>
      </c>
      <c r="D8" s="329" t="s">
        <v>406</v>
      </c>
      <c r="E8" s="337">
        <v>3</v>
      </c>
      <c r="F8" s="338">
        <f t="shared" ref="F8:F23" si="0">1/E8</f>
        <v>0.33333333333333331</v>
      </c>
      <c r="G8" s="330"/>
      <c r="H8" s="332" t="s">
        <v>52</v>
      </c>
      <c r="I8" s="333">
        <v>0</v>
      </c>
      <c r="J8" s="333">
        <v>0</v>
      </c>
      <c r="K8" s="330"/>
      <c r="L8" s="330"/>
      <c r="M8" s="330"/>
      <c r="N8" s="330"/>
      <c r="O8" s="330"/>
      <c r="P8" s="330"/>
    </row>
    <row r="9" spans="1:20">
      <c r="B9" s="329" t="s">
        <v>14</v>
      </c>
      <c r="C9" s="329" t="s">
        <v>373</v>
      </c>
      <c r="D9" s="329" t="s">
        <v>381</v>
      </c>
      <c r="E9" s="337">
        <v>3</v>
      </c>
      <c r="F9" s="338">
        <f t="shared" si="0"/>
        <v>0.33333333333333331</v>
      </c>
      <c r="G9" s="330"/>
      <c r="H9" s="332" t="s">
        <v>53</v>
      </c>
      <c r="I9" s="333">
        <v>0.04</v>
      </c>
      <c r="J9" s="333">
        <v>4.4999999999999998E-2</v>
      </c>
      <c r="K9" s="330"/>
      <c r="L9" s="330"/>
      <c r="M9" s="330"/>
      <c r="N9" s="330"/>
      <c r="O9" s="330"/>
      <c r="P9" s="331"/>
    </row>
    <row r="10" spans="1:20">
      <c r="B10" s="329" t="s">
        <v>1</v>
      </c>
      <c r="C10" s="329" t="s">
        <v>374</v>
      </c>
      <c r="D10" s="329" t="s">
        <v>382</v>
      </c>
      <c r="E10" s="337">
        <v>3</v>
      </c>
      <c r="F10" s="338">
        <f t="shared" si="0"/>
        <v>0.33333333333333331</v>
      </c>
      <c r="G10" s="330"/>
      <c r="H10" s="332" t="s">
        <v>54</v>
      </c>
      <c r="I10" s="333">
        <v>0.1</v>
      </c>
      <c r="J10" s="333">
        <v>0.114</v>
      </c>
      <c r="K10" s="330"/>
      <c r="L10" s="330"/>
      <c r="M10" s="330"/>
      <c r="N10" s="330"/>
      <c r="O10" s="330"/>
      <c r="P10" s="331"/>
    </row>
    <row r="11" spans="1:20">
      <c r="A11" s="3" t="s">
        <v>26</v>
      </c>
      <c r="B11" s="329" t="s">
        <v>2</v>
      </c>
      <c r="C11" s="329" t="s">
        <v>398</v>
      </c>
      <c r="D11" s="329" t="s">
        <v>407</v>
      </c>
      <c r="E11" s="337">
        <v>3</v>
      </c>
      <c r="F11" s="338">
        <f t="shared" si="0"/>
        <v>0.33333333333333331</v>
      </c>
      <c r="G11" s="330"/>
      <c r="H11" s="332" t="s">
        <v>55</v>
      </c>
      <c r="I11" s="334">
        <v>0.21</v>
      </c>
      <c r="J11" s="334">
        <v>0.26200000000000001</v>
      </c>
      <c r="K11" s="330"/>
      <c r="L11" s="330"/>
      <c r="M11" s="330"/>
      <c r="N11" s="330"/>
      <c r="O11" s="330"/>
      <c r="P11" s="331"/>
    </row>
    <row r="12" spans="1:20">
      <c r="B12" s="329" t="s">
        <v>76</v>
      </c>
      <c r="C12" s="329" t="s">
        <v>375</v>
      </c>
      <c r="D12" s="329" t="s">
        <v>383</v>
      </c>
      <c r="E12" s="337">
        <v>3</v>
      </c>
      <c r="F12" s="338">
        <f t="shared" si="0"/>
        <v>0.33333333333333331</v>
      </c>
      <c r="G12" s="330"/>
      <c r="H12" s="330"/>
      <c r="I12" s="330"/>
      <c r="J12" s="330"/>
      <c r="K12" s="330"/>
      <c r="L12" s="330"/>
      <c r="M12" s="330"/>
      <c r="N12" s="331"/>
      <c r="O12" s="331"/>
      <c r="P12" s="331"/>
    </row>
    <row r="13" spans="1:20">
      <c r="B13" s="53" t="s">
        <v>318</v>
      </c>
      <c r="C13" s="53" t="s">
        <v>414</v>
      </c>
      <c r="D13" s="53" t="s">
        <v>408</v>
      </c>
      <c r="E13" s="339"/>
      <c r="F13" s="340"/>
      <c r="G13" s="330"/>
      <c r="H13" s="326" t="s">
        <v>204</v>
      </c>
      <c r="I13" s="327" t="s">
        <v>174</v>
      </c>
      <c r="J13" s="327" t="s">
        <v>175</v>
      </c>
      <c r="K13" s="327" t="s">
        <v>17</v>
      </c>
      <c r="L13" s="330"/>
      <c r="M13" s="331"/>
      <c r="N13" s="330"/>
      <c r="O13" s="330"/>
      <c r="P13" s="330"/>
    </row>
    <row r="14" spans="1:20">
      <c r="B14" s="329" t="s">
        <v>3</v>
      </c>
      <c r="C14" s="329" t="s">
        <v>399</v>
      </c>
      <c r="D14" s="329" t="s">
        <v>409</v>
      </c>
      <c r="E14" s="341"/>
      <c r="F14" s="338"/>
      <c r="G14" s="330"/>
      <c r="H14" s="332" t="s">
        <v>205</v>
      </c>
      <c r="I14" s="333">
        <v>0.23599999999999999</v>
      </c>
      <c r="J14" s="333">
        <v>4.7E-2</v>
      </c>
      <c r="K14" s="336">
        <f>+I14+J14</f>
        <v>0.28299999999999997</v>
      </c>
      <c r="L14" s="330"/>
      <c r="M14" s="330"/>
      <c r="N14" s="330"/>
      <c r="O14" s="330"/>
      <c r="P14" s="330"/>
    </row>
    <row r="15" spans="1:20">
      <c r="B15" s="329" t="s">
        <v>4</v>
      </c>
      <c r="C15" s="329" t="s">
        <v>400</v>
      </c>
      <c r="D15" s="329" t="s">
        <v>410</v>
      </c>
      <c r="E15" s="342">
        <v>20</v>
      </c>
      <c r="F15" s="338">
        <f t="shared" si="0"/>
        <v>0.05</v>
      </c>
      <c r="G15" s="330"/>
      <c r="L15" s="330"/>
      <c r="M15" s="330"/>
      <c r="N15" s="330"/>
      <c r="O15" s="330"/>
      <c r="P15" s="330"/>
    </row>
    <row r="16" spans="1:20">
      <c r="B16" s="329" t="s">
        <v>1457</v>
      </c>
      <c r="C16" s="329" t="s">
        <v>401</v>
      </c>
      <c r="D16" s="329" t="s">
        <v>384</v>
      </c>
      <c r="E16" s="342">
        <v>5</v>
      </c>
      <c r="F16" s="338">
        <f t="shared" si="0"/>
        <v>0.2</v>
      </c>
      <c r="G16" s="330"/>
      <c r="H16" s="326" t="s">
        <v>93</v>
      </c>
      <c r="I16" s="326" t="s">
        <v>57</v>
      </c>
      <c r="J16" s="326" t="s">
        <v>58</v>
      </c>
      <c r="K16" s="326" t="s">
        <v>59</v>
      </c>
      <c r="L16" s="326" t="s">
        <v>60</v>
      </c>
      <c r="M16" s="326" t="s">
        <v>61</v>
      </c>
      <c r="N16" s="330"/>
      <c r="O16" s="330"/>
      <c r="P16" s="330"/>
    </row>
    <row r="17" spans="2:19">
      <c r="B17" s="329" t="s">
        <v>5</v>
      </c>
      <c r="C17" s="329" t="s">
        <v>402</v>
      </c>
      <c r="D17" s="329" t="s">
        <v>411</v>
      </c>
      <c r="E17" s="342">
        <v>5</v>
      </c>
      <c r="F17" s="338">
        <f t="shared" si="0"/>
        <v>0.2</v>
      </c>
      <c r="G17" s="330"/>
      <c r="H17" s="3" t="s">
        <v>767</v>
      </c>
      <c r="I17" s="335">
        <v>0.09</v>
      </c>
      <c r="J17" s="335">
        <v>0.09</v>
      </c>
      <c r="K17" s="335">
        <v>0.21</v>
      </c>
      <c r="L17" s="335">
        <v>0.21</v>
      </c>
      <c r="M17" s="335">
        <v>0.21</v>
      </c>
      <c r="N17" s="330"/>
      <c r="O17" s="330"/>
      <c r="P17" s="330"/>
    </row>
    <row r="18" spans="2:19">
      <c r="B18" s="329" t="s">
        <v>81</v>
      </c>
      <c r="C18" s="329" t="s">
        <v>403</v>
      </c>
      <c r="D18" s="329" t="s">
        <v>412</v>
      </c>
      <c r="E18" s="342">
        <v>5</v>
      </c>
      <c r="F18" s="338">
        <f t="shared" si="0"/>
        <v>0.2</v>
      </c>
      <c r="G18" s="330"/>
      <c r="H18" s="7" t="s">
        <v>320</v>
      </c>
      <c r="I18" s="335">
        <v>0.2</v>
      </c>
      <c r="J18" s="335">
        <v>0.2</v>
      </c>
      <c r="K18" s="335">
        <v>0.2</v>
      </c>
      <c r="L18" s="335">
        <v>0.2</v>
      </c>
      <c r="M18" s="335">
        <v>0.2</v>
      </c>
      <c r="S18" s="43"/>
    </row>
    <row r="19" spans="2:19">
      <c r="B19" s="329" t="s">
        <v>6</v>
      </c>
      <c r="C19" s="329" t="s">
        <v>376</v>
      </c>
      <c r="D19" s="329" t="s">
        <v>385</v>
      </c>
      <c r="E19" s="342">
        <v>5</v>
      </c>
      <c r="F19" s="338">
        <f t="shared" si="0"/>
        <v>0.2</v>
      </c>
      <c r="G19" s="330"/>
      <c r="H19" s="330"/>
      <c r="I19" s="330"/>
      <c r="J19" s="330"/>
      <c r="K19" s="330"/>
      <c r="L19" s="330"/>
      <c r="M19" s="330"/>
      <c r="N19" s="330"/>
      <c r="S19" s="43"/>
    </row>
    <row r="20" spans="2:19">
      <c r="B20" s="329" t="s">
        <v>7</v>
      </c>
      <c r="C20" s="329" t="s">
        <v>404</v>
      </c>
      <c r="D20" s="329" t="s">
        <v>413</v>
      </c>
      <c r="E20" s="342">
        <v>5</v>
      </c>
      <c r="F20" s="338">
        <f t="shared" si="0"/>
        <v>0.2</v>
      </c>
      <c r="G20" s="330"/>
      <c r="H20" s="326" t="s">
        <v>56</v>
      </c>
      <c r="I20" s="327" t="s">
        <v>834</v>
      </c>
      <c r="J20" s="327" t="s">
        <v>835</v>
      </c>
      <c r="K20" s="327" t="s">
        <v>836</v>
      </c>
      <c r="L20" s="327" t="s">
        <v>86</v>
      </c>
      <c r="M20" s="506"/>
      <c r="N20" s="330"/>
      <c r="O20" s="327" t="s">
        <v>321</v>
      </c>
      <c r="P20" s="327" t="s">
        <v>319</v>
      </c>
      <c r="S20" s="43"/>
    </row>
    <row r="21" spans="2:19">
      <c r="B21" s="329" t="s">
        <v>1458</v>
      </c>
      <c r="C21" s="329" t="s">
        <v>1459</v>
      </c>
      <c r="D21" s="329" t="s">
        <v>386</v>
      </c>
      <c r="E21" s="342">
        <v>5</v>
      </c>
      <c r="F21" s="338">
        <f t="shared" si="0"/>
        <v>0.2</v>
      </c>
      <c r="G21" s="330"/>
      <c r="H21" s="3" t="s">
        <v>366</v>
      </c>
      <c r="I21" s="335">
        <v>0.15</v>
      </c>
      <c r="J21" s="335">
        <v>0.2</v>
      </c>
      <c r="K21" s="335">
        <v>0.25</v>
      </c>
      <c r="L21" s="335">
        <v>0.3</v>
      </c>
      <c r="M21" s="331"/>
      <c r="O21" s="343">
        <v>300000</v>
      </c>
      <c r="P21" s="342">
        <v>2</v>
      </c>
      <c r="S21" s="43"/>
    </row>
    <row r="22" spans="2:19">
      <c r="B22" s="329" t="s">
        <v>9</v>
      </c>
      <c r="C22" s="329" t="s">
        <v>378</v>
      </c>
      <c r="D22" s="329" t="s">
        <v>387</v>
      </c>
      <c r="E22" s="342">
        <v>5</v>
      </c>
      <c r="F22" s="338">
        <f t="shared" si="0"/>
        <v>0.2</v>
      </c>
      <c r="G22" s="330"/>
      <c r="H22" s="7" t="s">
        <v>367</v>
      </c>
      <c r="I22" s="335">
        <v>0.2</v>
      </c>
      <c r="J22" s="335">
        <v>0.25</v>
      </c>
      <c r="K22" s="335">
        <v>0.3</v>
      </c>
      <c r="L22" s="335">
        <v>0.3</v>
      </c>
      <c r="M22" s="331"/>
      <c r="O22" s="507"/>
      <c r="P22" s="508"/>
      <c r="S22" s="43"/>
    </row>
    <row r="23" spans="2:19">
      <c r="B23" s="329" t="s">
        <v>10</v>
      </c>
      <c r="C23" s="329" t="s">
        <v>379</v>
      </c>
      <c r="D23" s="329" t="s">
        <v>388</v>
      </c>
      <c r="E23" s="342">
        <v>5</v>
      </c>
      <c r="F23" s="338">
        <f t="shared" si="0"/>
        <v>0.2</v>
      </c>
      <c r="G23" s="330"/>
      <c r="O23" s="507"/>
      <c r="P23" s="508"/>
      <c r="S23" s="43"/>
    </row>
    <row r="24" spans="2:19">
      <c r="G24" s="330"/>
      <c r="H24" s="326" t="s">
        <v>56</v>
      </c>
      <c r="I24" s="326" t="s">
        <v>57</v>
      </c>
      <c r="J24" s="326" t="s">
        <v>58</v>
      </c>
      <c r="K24" s="326" t="s">
        <v>59</v>
      </c>
      <c r="L24" s="326" t="s">
        <v>60</v>
      </c>
      <c r="M24" s="326" t="s">
        <v>61</v>
      </c>
      <c r="S24" s="43"/>
    </row>
    <row r="25" spans="2:19" ht="15" thickBot="1">
      <c r="G25" s="330"/>
      <c r="H25" s="7" t="s">
        <v>85</v>
      </c>
      <c r="I25" s="335">
        <v>0.2</v>
      </c>
      <c r="J25" s="335">
        <v>0.2</v>
      </c>
      <c r="K25" s="335">
        <v>0.2</v>
      </c>
      <c r="L25" s="335">
        <v>0.2</v>
      </c>
      <c r="M25" s="335">
        <v>0.2</v>
      </c>
      <c r="S25" s="43"/>
    </row>
    <row r="26" spans="2:19">
      <c r="B26" s="724" t="s">
        <v>1160</v>
      </c>
      <c r="C26" s="725"/>
      <c r="D26" s="726"/>
      <c r="G26" s="330"/>
      <c r="S26" s="43"/>
    </row>
    <row r="27" spans="2:19" ht="15" thickBot="1">
      <c r="B27" s="648" t="s">
        <v>1161</v>
      </c>
      <c r="C27" s="649" t="s">
        <v>1162</v>
      </c>
      <c r="D27" s="650" t="s">
        <v>1163</v>
      </c>
      <c r="G27" s="330"/>
      <c r="S27" s="43"/>
    </row>
    <row r="28" spans="2:19">
      <c r="B28" s="651">
        <v>0</v>
      </c>
      <c r="C28" s="652">
        <v>17707.2</v>
      </c>
      <c r="D28" s="660">
        <f>24%+0.75%</f>
        <v>0.2475</v>
      </c>
      <c r="I28" s="326" t="s">
        <v>57</v>
      </c>
      <c r="J28" s="326" t="s">
        <v>344</v>
      </c>
      <c r="K28" s="386"/>
      <c r="L28" s="386"/>
      <c r="M28" s="386"/>
      <c r="S28" s="43"/>
    </row>
    <row r="29" spans="2:19">
      <c r="B29" s="653">
        <v>17707.2</v>
      </c>
      <c r="C29" s="654">
        <v>33007.199999999997</v>
      </c>
      <c r="D29" s="661">
        <f>28%+2%</f>
        <v>0.30000000000000004</v>
      </c>
      <c r="H29" s="326" t="s">
        <v>334</v>
      </c>
      <c r="I29" s="336">
        <v>0</v>
      </c>
      <c r="J29" s="333">
        <v>0.18</v>
      </c>
      <c r="S29" s="43"/>
    </row>
    <row r="30" spans="2:19">
      <c r="B30" s="653">
        <v>33007.199999999997</v>
      </c>
      <c r="C30" s="654">
        <v>53407.199999999997</v>
      </c>
      <c r="D30" s="661">
        <f>37%+3%</f>
        <v>0.4</v>
      </c>
      <c r="S30" s="43"/>
    </row>
    <row r="31" spans="2:19">
      <c r="B31" s="653">
        <v>53407.199999999997</v>
      </c>
      <c r="C31" s="654">
        <v>120000.2</v>
      </c>
      <c r="D31" s="661">
        <f>43%+4%</f>
        <v>0.47</v>
      </c>
      <c r="S31" s="43"/>
    </row>
    <row r="32" spans="2:19">
      <c r="B32" s="653">
        <v>120000.2</v>
      </c>
      <c r="C32" s="654">
        <v>175000.2</v>
      </c>
      <c r="D32" s="661">
        <f>44%+5%</f>
        <v>0.49</v>
      </c>
      <c r="S32" s="43"/>
    </row>
    <row r="33" spans="2:19">
      <c r="B33" s="653">
        <v>175000.2</v>
      </c>
      <c r="C33" s="654">
        <v>300000.2</v>
      </c>
      <c r="D33" s="661">
        <f>45%+6%</f>
        <v>0.51</v>
      </c>
      <c r="S33" s="43"/>
    </row>
    <row r="34" spans="2:19" ht="15" thickBot="1">
      <c r="B34" s="655">
        <v>300000.2</v>
      </c>
      <c r="C34" s="656"/>
      <c r="D34" s="662">
        <f>45%+7%</f>
        <v>0.52</v>
      </c>
      <c r="S34" s="43"/>
    </row>
    <row r="35" spans="2:19">
      <c r="S35" s="43"/>
    </row>
    <row r="36" spans="2:19">
      <c r="S36" s="43"/>
    </row>
    <row r="37" spans="2:19">
      <c r="S37" s="43"/>
    </row>
    <row r="38" spans="2:19">
      <c r="S38" s="43"/>
    </row>
    <row r="39" spans="2:19">
      <c r="S39" s="43"/>
    </row>
    <row r="40" spans="2:19">
      <c r="S40" s="43"/>
    </row>
    <row r="41" spans="2:19">
      <c r="S41" s="43"/>
    </row>
    <row r="42" spans="2:19">
      <c r="S42" s="43"/>
    </row>
    <row r="43" spans="2:19">
      <c r="S43" s="43"/>
    </row>
    <row r="44" spans="2:19">
      <c r="S44" s="43"/>
    </row>
    <row r="45" spans="2:19">
      <c r="S45" s="43"/>
    </row>
    <row r="46" spans="2:19">
      <c r="S46" s="43"/>
    </row>
    <row r="47" spans="2:19">
      <c r="S47" s="43"/>
    </row>
    <row r="48" spans="2:19">
      <c r="S48" s="43"/>
    </row>
    <row r="49" spans="19:19">
      <c r="S49" s="43"/>
    </row>
    <row r="50" spans="19:19">
      <c r="S50" s="43"/>
    </row>
    <row r="51" spans="19:19">
      <c r="S51" s="43"/>
    </row>
    <row r="52" spans="19:19">
      <c r="S52" s="43"/>
    </row>
  </sheetData>
  <mergeCells count="1">
    <mergeCell ref="B26:D26"/>
  </mergeCells>
  <printOptions horizontalCentered="1"/>
  <pageMargins left="0.70866141732283472" right="0.70866141732283472" top="0.74803149606299213" bottom="0.74803149606299213" header="0.31496062992125984" footer="0.31496062992125984"/>
  <pageSetup paperSize="9" orientation="landscape" horizontalDpi="4294967295" verticalDpi="4294967295" r:id="rId1"/>
  <headerFooter>
    <oddFooter>&amp;L&amp;"-,Negrita"&amp;9Promotor &amp;"-,Normal"a &amp;"-,Negrita"Nom del projecte &amp;"-,Normal"a &amp;"-,Negrita"Email: &amp;"-,Normal"a &amp;"-,Negrita"Telèfon &amp;"-,Normal"a</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1">
    <tabColor rgb="FFFF0000"/>
  </sheetPr>
  <dimension ref="A1:AE170"/>
  <sheetViews>
    <sheetView workbookViewId="0">
      <selection activeCell="G3" sqref="G3"/>
    </sheetView>
  </sheetViews>
  <sheetFormatPr defaultColWidth="11.44140625" defaultRowHeight="14.4"/>
  <cols>
    <col min="1" max="1" width="10.33203125" bestFit="1" customWidth="1"/>
    <col min="2" max="2" width="8" bestFit="1" customWidth="1"/>
    <col min="3" max="3" width="10.6640625" bestFit="1" customWidth="1"/>
    <col min="4" max="4" width="16.5546875" bestFit="1" customWidth="1"/>
    <col min="5" max="5" width="18.6640625" bestFit="1" customWidth="1"/>
    <col min="6" max="6" width="20" bestFit="1" customWidth="1"/>
    <col min="7" max="7" width="21.6640625" bestFit="1" customWidth="1"/>
    <col min="8" max="8" width="18.6640625" bestFit="1" customWidth="1"/>
    <col min="9" max="9" width="22.33203125" bestFit="1" customWidth="1"/>
    <col min="10" max="10" width="21.6640625" bestFit="1" customWidth="1"/>
    <col min="11" max="11" width="11.6640625" bestFit="1" customWidth="1"/>
    <col min="12" max="12" width="16.5546875" bestFit="1" customWidth="1"/>
    <col min="13" max="13" width="14.33203125" bestFit="1" customWidth="1"/>
    <col min="14" max="14" width="6.88671875" bestFit="1" customWidth="1"/>
    <col min="15" max="16" width="13.44140625" style="642" bestFit="1" customWidth="1"/>
    <col min="17" max="17" width="19.33203125" bestFit="1" customWidth="1"/>
    <col min="18" max="18" width="9.109375" bestFit="1" customWidth="1"/>
    <col min="19" max="19" width="11.33203125" bestFit="1" customWidth="1"/>
    <col min="20" max="20" width="11.6640625" bestFit="1" customWidth="1"/>
    <col min="21" max="21" width="21.88671875" bestFit="1" customWidth="1"/>
    <col min="22" max="22" width="6.109375" bestFit="1" customWidth="1"/>
    <col min="23" max="23" width="13.109375" bestFit="1" customWidth="1"/>
    <col min="24" max="24" width="11.6640625" bestFit="1" customWidth="1"/>
    <col min="25" max="25" width="10.6640625" bestFit="1" customWidth="1"/>
    <col min="26" max="26" width="13" bestFit="1" customWidth="1"/>
    <col min="27" max="27" width="15.88671875" bestFit="1" customWidth="1"/>
    <col min="28" max="28" width="6" bestFit="1" customWidth="1"/>
    <col min="29" max="29" width="11.109375" bestFit="1" customWidth="1"/>
    <col min="30" max="30" width="31.88671875" bestFit="1" customWidth="1"/>
  </cols>
  <sheetData>
    <row r="1" spans="1:31" s="71" customFormat="1">
      <c r="A1" s="71" t="s">
        <v>340</v>
      </c>
      <c r="B1" s="71" t="s">
        <v>107</v>
      </c>
      <c r="C1" s="71" t="s">
        <v>108</v>
      </c>
      <c r="D1" s="71" t="s">
        <v>332</v>
      </c>
      <c r="E1" s="298" t="s">
        <v>280</v>
      </c>
      <c r="F1" s="298" t="s">
        <v>282</v>
      </c>
      <c r="G1" s="298" t="s">
        <v>50</v>
      </c>
      <c r="H1" s="298" t="s">
        <v>309</v>
      </c>
      <c r="I1" s="298" t="s">
        <v>310</v>
      </c>
      <c r="J1" s="298" t="s">
        <v>311</v>
      </c>
      <c r="K1" s="71" t="s">
        <v>177</v>
      </c>
      <c r="L1" s="71" t="s">
        <v>281</v>
      </c>
      <c r="M1" s="120" t="s">
        <v>283</v>
      </c>
      <c r="N1" s="71" t="s">
        <v>284</v>
      </c>
      <c r="O1" s="641" t="s">
        <v>161</v>
      </c>
      <c r="P1" s="641" t="s">
        <v>338</v>
      </c>
      <c r="Q1" s="71" t="s">
        <v>137</v>
      </c>
      <c r="R1" s="105" t="s">
        <v>123</v>
      </c>
      <c r="S1" s="71" t="s">
        <v>136</v>
      </c>
      <c r="T1" s="71" t="s">
        <v>285</v>
      </c>
      <c r="U1" s="71" t="s">
        <v>286</v>
      </c>
      <c r="V1" s="71" t="s">
        <v>199</v>
      </c>
      <c r="W1" s="71" t="s">
        <v>287</v>
      </c>
      <c r="X1" s="71" t="s">
        <v>129</v>
      </c>
      <c r="Y1" s="71" t="s">
        <v>130</v>
      </c>
      <c r="Z1" s="71" t="s">
        <v>288</v>
      </c>
      <c r="AA1" s="71" t="s">
        <v>289</v>
      </c>
      <c r="AB1" s="71" t="s">
        <v>362</v>
      </c>
      <c r="AC1" s="71" t="s">
        <v>303</v>
      </c>
      <c r="AD1" s="71" t="s">
        <v>356</v>
      </c>
      <c r="AE1" s="71" t="s">
        <v>1086</v>
      </c>
    </row>
    <row r="2" spans="1:31">
      <c r="A2" t="s">
        <v>339</v>
      </c>
      <c r="B2" s="72">
        <v>3</v>
      </c>
      <c r="C2" s="74">
        <v>40909</v>
      </c>
      <c r="D2" s="74">
        <f>+Home!J11</f>
        <v>40909</v>
      </c>
      <c r="E2" s="504" t="str">
        <f>+IF(Home!$C$5=MI!$B$2,'MI2'!$B3,IF(Home!$C$5=MI!$C$2,'MI2'!$C3,IF(Home!$C$5=MI!$D$2,'MI2'!$D3)))</f>
        <v>IRPF (EI, SCP)</v>
      </c>
      <c r="F2" s="504" t="str">
        <f>+IF(Home!$C$5=MI!$B$2,'MI2'!$B10,IF(Home!$C$5=MI!$C$2,'MI2'!$C10,IF(Home!$C$5=MI!$D$2,'MI2'!$D10)))</f>
        <v>Estimació Directa</v>
      </c>
      <c r="G2" s="504" t="str">
        <f>+IF(Home!$C$5=MI!$B$2,'MI2'!$B17,IF(Home!$C$5=MI!$C$2,'MI2'!$C17,IF(Home!$C$5=MI!$D$2,'MI2'!$D17)))</f>
        <v>Règim General</v>
      </c>
      <c r="H2" s="299" t="str">
        <f t="array" aca="1" ref="H2" ca="1">INDEX(FormaJuridica,MATCH(0,COUNTIF($H$1:H1,FormaJuridica),0))</f>
        <v>IRPF (EI, SCP)</v>
      </c>
      <c r="I2" s="299" t="str">
        <f t="array" aca="1" ref="I2" ca="1">INDEX(TributacioBeneficis,MATCH(0,COUNTIF($I$1:I1,TributacioBeneficis)+(FormaJuridica&lt;&gt;Home!$J$13),0))</f>
        <v>IS Empreses</v>
      </c>
      <c r="J2" s="299" t="str">
        <f t="array" aca="1" ref="J2" ca="1">INDEX(IVA,MATCH(0,COUNTIF($J$1:J1,IVA)+(FormaJuridica&lt;&gt;Home!$J$13)+(TributacioBeneficis&lt;&gt;Home!$J$15),0))</f>
        <v>Règim General</v>
      </c>
      <c r="K2" s="108">
        <f>+Configuració!I8</f>
        <v>0</v>
      </c>
      <c r="L2" s="108">
        <f>+Configuració!J8</f>
        <v>0</v>
      </c>
      <c r="M2" s="121">
        <f ca="1">+IF(Home!$J$17=NT!$G$3,NT!L2,NT!K2)</f>
        <v>0</v>
      </c>
      <c r="N2" s="112">
        <v>1</v>
      </c>
      <c r="O2" s="640" t="str">
        <f>+Home!E19</f>
        <v>Marina Codony Lleonart</v>
      </c>
      <c r="P2" s="640" t="str">
        <f>+O2</f>
        <v>Marina Codony Lleonart</v>
      </c>
      <c r="Q2" s="72" t="str">
        <f>+IF(Home!$C$5=MI!$B$2,'MI2'!$B24,IF(Home!$C$5=MI!$C$2,'MI2'!$C24,IF(Home!$C$5=MI!$D$2,'MI2'!$D24)))</f>
        <v>Capital Social</v>
      </c>
      <c r="R2" s="106" t="s">
        <v>124</v>
      </c>
      <c r="S2" s="72" t="str">
        <f>+IF(Home!$C$5=MI!$B$2,'MI2'!$B28,IF(Home!$C$5=MI!$C$2,'MI2'!$C28,IF(Home!$C$5=MI!$D$2,'MI2'!$D28)))</f>
        <v>Mensual</v>
      </c>
      <c r="T2" s="72" t="str">
        <f>+IF(Home!$C$5=MI!$B$2,'MI2'!$B31,IF(Home!$C$5=MI!$C$2,'MI2'!$C31,IF(Home!$C$5=MI!$D$2,'MI2'!$D31)))</f>
        <v>Producte</v>
      </c>
      <c r="U2" s="72" t="str">
        <f>+IF(Home!$C$5=MI!$B$2,'MI2'!$B33,IF(Home!$C$5=MI!$C$2,'MI2'!$C33,IF(Home!$C$5=MI!$D$2,'MI2'!$D33)))</f>
        <v>Compres automàtiques</v>
      </c>
      <c r="V2" s="108">
        <v>0</v>
      </c>
      <c r="W2" s="72">
        <v>1</v>
      </c>
      <c r="X2" s="644" t="str">
        <f>+IF(Home!$C$5=MI!$B$2,'MI2'!$B35,IF(Home!$C$5=MI!$C$2,'MI2'!$C35,IF(Home!$C$5=MI!$D$2,'MI2'!$D35)))</f>
        <v>Comptat</v>
      </c>
      <c r="Y2" s="644" t="str">
        <f>+IF(Home!$C$5=MI!$B$2,'MI2'!$B35,IF(Home!$C$5=MI!$C$2,'MI2'!$C35,IF(Home!$C$5=MI!$D$2,'MI2'!$D35)))</f>
        <v>Comptat</v>
      </c>
      <c r="Z2" s="644" t="str">
        <f>+IF(Home!$C$5=MI!$B$2,'MI2'!$B40,IF(Home!$C$5=MI!$C$2,'MI2'!$C40,IF(Home!$C$5=MI!$D$2,'MI2'!$D40)))</f>
        <v>General</v>
      </c>
      <c r="AA2" s="72" t="str">
        <f>+IF(Home!$C$5=MI!$B$2,'MI2'!$B42,IF(Home!$C$5=MI!$C$2,'MI2'!$C42,IF(Home!$C$5=MI!$D$2,'MI2'!$D42)))</f>
        <v>Fixe</v>
      </c>
      <c r="AB2" s="72">
        <v>12</v>
      </c>
      <c r="AC2" s="72" t="str">
        <f>+IF(Home!$C$5=MI!$B$2,'MI2'!$B44,IF(Home!$C$5=MI!$C$2,'MI2'!$C44,IF(Home!$C$5=MI!$D$2,'MI2'!$D44)))</f>
        <v>Normal</v>
      </c>
      <c r="AD2" s="72" t="str">
        <f>+IF(Home!$C$5=MI!$B$2,Configuració!$B7,IF(Home!$C$5=MI!$C$2,Configuració!$C7,IF(Home!$C$5=MI!$D$2,Configuració!$D7)))</f>
        <v>Recerca i Desenvolupament</v>
      </c>
      <c r="AE2">
        <v>1</v>
      </c>
    </row>
    <row r="3" spans="1:31">
      <c r="A3" t="s">
        <v>341</v>
      </c>
      <c r="B3" s="72">
        <v>4</v>
      </c>
      <c r="C3" s="74">
        <v>40940</v>
      </c>
      <c r="D3" s="74">
        <f>EDATE(D2,1)</f>
        <v>40940</v>
      </c>
      <c r="E3" s="504" t="str">
        <f>+IF(Home!$C$5=MI!$B$2,'MI2'!$B4,IF(Home!$C$5=MI!$C$2,'MI2'!$C4,IF(Home!$C$5=MI!$D$2,'MI2'!$D4)))</f>
        <v>IRPF (EI, SCP)</v>
      </c>
      <c r="F3" s="504" t="str">
        <f>+IF(Home!$C$5=MI!$B$2,'MI2'!$B11,IF(Home!$C$5=MI!$C$2,'MI2'!$C11,IF(Home!$C$5=MI!$D$2,'MI2'!$D11)))</f>
        <v>Estimació Directa</v>
      </c>
      <c r="G3" s="504" t="str">
        <f>+IF(Home!$C$5=MI!$B$2,'MI2'!$B18,IF(Home!$C$5=MI!$C$2,'MI2'!$C18,IF(Home!$C$5=MI!$D$2,'MI2'!$D18)))</f>
        <v>Recàrrec Equivalencia</v>
      </c>
      <c r="H3" s="299" t="str">
        <f t="array" aca="1" ref="H3" ca="1">INDEX(FormaJuridica,MATCH(0,COUNTIF($H$1:H2,FormaJuridica),0))</f>
        <v>IS (SL,SA,Coop)</v>
      </c>
      <c r="I3" s="299" t="str">
        <f t="array" aca="1" ref="I3" ca="1">INDEX(TributacioBeneficis,MATCH(0,COUNTIF($I$1:I2,TributacioBeneficis)+(FormaJuridica&lt;&gt;Home!$J$13),0))</f>
        <v>IS Cooperatives</v>
      </c>
      <c r="J3" s="299" t="e">
        <f t="array" aca="1" ref="J3" ca="1">INDEX(IVA,MATCH(0,COUNTIF($J$1:J2,IVA)+(FormaJuridica&lt;&gt;Home!$J$13)+(TributacioBeneficis&lt;&gt;Home!$J$15),0))</f>
        <v>#N/A</v>
      </c>
      <c r="K3" s="108">
        <f>+Configuració!I9</f>
        <v>0.04</v>
      </c>
      <c r="L3" s="108">
        <f>+Configuració!J9</f>
        <v>4.4999999999999998E-2</v>
      </c>
      <c r="M3" s="121">
        <f ca="1">+IF(Home!$J$17=NT!$G$3,NT!L3,NT!K3)</f>
        <v>0.04</v>
      </c>
      <c r="N3" s="112">
        <v>2</v>
      </c>
      <c r="O3" s="640" t="str">
        <f>+Home!E20</f>
        <v>Ivan</v>
      </c>
      <c r="P3" s="640" t="str">
        <f>+IF(N3&lt;=Home!$E$17,NT!O3,"")</f>
        <v>Ivan</v>
      </c>
      <c r="Q3" s="72" t="str">
        <f>+IF(Home!$C$5=MI!$B$2,'MI2'!$B25,IF(Home!$C$5=MI!$C$2,'MI2'!$C25,IF(Home!$C$5=MI!$D$2,'MI2'!$D25)))</f>
        <v>Prima Emissió</v>
      </c>
      <c r="R3" s="106" t="s">
        <v>125</v>
      </c>
      <c r="S3" s="72" t="str">
        <f>+IF(Home!$C$5=MI!$B$2,'MI2'!B29,IF(Home!$C$5=MI!$C$2,'MI2'!C29,IF(Home!$C$5=MI!$D$2,'MI2'!D29)))</f>
        <v>Trimestral</v>
      </c>
      <c r="T3" s="72" t="str">
        <f>+IF(Home!$C$5=MI!$B$2,'MI2'!$B32,IF(Home!$C$5=MI!$C$2,'MI2'!$C32,IF(Home!$C$5=MI!$D$2,'MI2'!$D32)))</f>
        <v>Servei</v>
      </c>
      <c r="U3" s="72" t="str">
        <f>+IF(Home!$C$5=MI!$B$2,'MI2'!$B34,IF(Home!$C$5=MI!$C$2,'MI2'!$C34,IF(Home!$C$5=MI!$D$2,'MI2'!$D34)))</f>
        <v>Compres manuals</v>
      </c>
      <c r="V3" s="108">
        <v>5.0000000000000001E-3</v>
      </c>
      <c r="W3" s="72">
        <v>2</v>
      </c>
      <c r="X3" s="644" t="str">
        <f>+IF(Home!$C$5=MI!$B$2,'MI2'!$B36,IF(Home!$C$5=MI!$C$2,'MI2'!$C36,IF(Home!$C$5=MI!$D$2,'MI2'!$D36)))</f>
        <v>30 dies</v>
      </c>
      <c r="Y3" s="644" t="str">
        <f>+IF(Home!$C$5=MI!$B$2,'MI2'!$B36,IF(Home!$C$5=MI!$C$2,'MI2'!$C36,IF(Home!$C$5=MI!$D$2,'MI2'!$D36)))</f>
        <v>30 dies</v>
      </c>
      <c r="Z3" s="644" t="str">
        <f>+IF(Home!$C$5=MI!$B$2,'MI2'!$B41,IF(Home!$C$5=MI!$C$2,'MI2'!$C41,IF(Home!$C$5=MI!$D$2,'MI2'!$D41)))</f>
        <v>Autonom</v>
      </c>
      <c r="AA3" s="72" t="str">
        <f>+IF(Home!$C$5=MI!$B$2,'MI2'!$B43,IF(Home!$C$5=MI!$C$2,'MI2'!$C43,IF(Home!$C$5=MI!$D$2,'MI2'!$D43)))</f>
        <v>Eventual</v>
      </c>
      <c r="AB3" s="72">
        <v>14</v>
      </c>
      <c r="AC3" s="644" t="str">
        <f>+IF(Home!$C$5=MI!$B$2,'MI2'!$B45,IF(Home!$C$5=MI!$C$2,'MI2'!$C45,IF(Home!$C$5=MI!$D$2,'MI2'!$D45)))</f>
        <v>Participatiu</v>
      </c>
      <c r="AD3" s="72" t="str">
        <f>+IF(Home!$C$5=MI!$B$2,Configuració!$B8,IF(Home!$C$5=MI!$C$2,Configuració!$C8,IF(Home!$C$5=MI!$D$2,Configuració!$D8)))</f>
        <v>Concessions administratives</v>
      </c>
      <c r="AE3">
        <v>2</v>
      </c>
    </row>
    <row r="4" spans="1:31">
      <c r="A4" t="s">
        <v>342</v>
      </c>
      <c r="B4" s="72">
        <v>5</v>
      </c>
      <c r="C4" s="74">
        <v>40969</v>
      </c>
      <c r="D4" s="74">
        <f>EDATE(D3,1)</f>
        <v>40969</v>
      </c>
      <c r="E4" s="504" t="str">
        <f>+IF(Home!$C$5=MI!$B$2,'MI2'!$B5,IF(Home!$C$5=MI!$C$2,'MI2'!$C5,IF(Home!$C$5=MI!$D$2,'MI2'!$D5)))</f>
        <v>IRPF (EI, SCP)</v>
      </c>
      <c r="F4" s="504" t="str">
        <f>+IF(Home!$C$5=MI!$B$2,'MI2'!$B12,IF(Home!$C$5=MI!$C$2,'MI2'!$C12,IF(Home!$C$5=MI!$D$2,'MI2'!$D12)))</f>
        <v>Estimació Objectiva</v>
      </c>
      <c r="G4" s="504" t="str">
        <f>+IF(Home!$C$5=MI!$B$2,'MI2'!$B19,IF(Home!$C$5=MI!$C$2,'MI2'!$C19,IF(Home!$C$5=MI!$D$2,'MI2'!$D19)))</f>
        <v>Moduls IVA</v>
      </c>
      <c r="H4" s="299" t="e">
        <f ca="1">INDEX(FormaJuridica,MATCH(0,COUNTIF($H$1:H3,FormaJuridica),0))</f>
        <v>#N/A</v>
      </c>
      <c r="I4" s="299" t="e">
        <f t="array" aca="1" ref="I4" ca="1">INDEX(TributacioBeneficis,MATCH(0,COUNTIF($I$1:I3,TributacioBeneficis)+(FormaJuridica&lt;&gt;Home!$J$13),0))</f>
        <v>#N/A</v>
      </c>
      <c r="J4" s="299" t="e">
        <f t="array" aca="1" ref="J4" ca="1">INDEX(IVA,MATCH(0,COUNTIF($J$1:J3,IVA)+(FormaJuridica&lt;&gt;Home!$J$13)+(TributacioBeneficis&lt;&gt;Home!$J$15),0))</f>
        <v>#N/A</v>
      </c>
      <c r="K4" s="108">
        <f>+Configuració!I10</f>
        <v>0.1</v>
      </c>
      <c r="L4" s="108">
        <f>+Configuració!J10</f>
        <v>0.114</v>
      </c>
      <c r="M4" s="121">
        <f ca="1">+IF(Home!$J$17=NT!$G$3,NT!L4,NT!K4)</f>
        <v>0.1</v>
      </c>
      <c r="N4" s="112">
        <v>3</v>
      </c>
      <c r="O4" s="640" t="str">
        <f>+Home!E21</f>
        <v>Xinyang</v>
      </c>
      <c r="P4" s="640" t="str">
        <f>+IF(N4&lt;=Home!$E$17,NT!O4,"")</f>
        <v>Xinyang</v>
      </c>
      <c r="Q4" s="72" t="str">
        <f>+IF(Home!$C$5=MI!$B$2,'MI2'!$B26,IF(Home!$C$5=MI!$C$2,'MI2'!$C26,IF(Home!$C$5=MI!$D$2,'MI2'!$D26)))</f>
        <v>Aportacions de Socis</v>
      </c>
      <c r="R4" s="106" t="s">
        <v>126</v>
      </c>
      <c r="S4" s="72" t="str">
        <f>+IF(Home!$C$5=MI!$B$2,'MI2'!B30,IF(Home!$C$5=MI!$C$2,'MI2'!C30,IF(Home!$C$5=MI!$D$2,'MI2'!D30)))</f>
        <v>Anual</v>
      </c>
      <c r="V4" s="108">
        <v>0.01</v>
      </c>
      <c r="W4" s="72">
        <v>3</v>
      </c>
      <c r="X4" s="72" t="str">
        <f>+IF(Home!$C$5=MI!$B$2,'MI2'!$B37,IF(Home!$C$5=MI!$C$2,'MI2'!$C37,IF(Home!$C$5=MI!$D$2,'MI2'!$D37)))</f>
        <v>60 dies</v>
      </c>
      <c r="Y4" s="72" t="str">
        <f>+IF(Home!$C$5=MI!$B$2,'MI2'!$B37,IF(Home!$C$5=MI!$C$2,'MI2'!$C37,IF(Home!$C$5=MI!$D$2,'MI2'!$D37)))</f>
        <v>60 dies</v>
      </c>
      <c r="Z4" s="72"/>
      <c r="AD4" s="72" t="str">
        <f>+IF(Home!$C$5=MI!$B$2,Configuració!$B9,IF(Home!$C$5=MI!$C$2,Configuració!$C9,IF(Home!$C$5=MI!$D$2,Configuració!$D9)))</f>
        <v>Patents, llicències i marques</v>
      </c>
      <c r="AE4">
        <v>3</v>
      </c>
    </row>
    <row r="5" spans="1:31">
      <c r="C5" s="74">
        <v>41000</v>
      </c>
      <c r="D5" s="74">
        <f t="shared" ref="D5:D67" si="0">EDATE(D4,1)</f>
        <v>41000</v>
      </c>
      <c r="E5" s="504" t="str">
        <f>+IF(Home!$C$5=MI!$B$2,'MI2'!$B6,IF(Home!$C$5=MI!$C$2,'MI2'!$C6,IF(Home!$C$5=MI!$D$2,'MI2'!$D6)))</f>
        <v>IS (SL,SA,Coop)</v>
      </c>
      <c r="F5" s="504" t="str">
        <f>+IF(Home!$C$5=MI!$B$2,'MI2'!$B13,IF(Home!$C$5=MI!$C$2,'MI2'!$C13,IF(Home!$C$5=MI!$D$2,'MI2'!$D13)))</f>
        <v>IS Empreses</v>
      </c>
      <c r="G5" s="504" t="str">
        <f>+IF(Home!$C$5=MI!$B$2,'MI2'!$B20,IF(Home!$C$5=MI!$C$2,'MI2'!$C20,IF(Home!$C$5=MI!$D$2,'MI2'!$D20)))</f>
        <v>Règim General</v>
      </c>
      <c r="H5" s="299" t="e">
        <f t="array" aca="1" ref="H5" ca="1">INDEX(FormaJuridica,MATCH(0,COUNTIF($H$1:H4,FormaJuridica),0))</f>
        <v>#N/A</v>
      </c>
      <c r="I5" s="299" t="e">
        <f t="array" aca="1" ref="I5" ca="1">INDEX(TributacioBeneficis,MATCH(0,COUNTIF($I$1:I4,TributacioBeneficis)+(FormaJuridica&lt;&gt;Home!$J$13),0))</f>
        <v>#N/A</v>
      </c>
      <c r="J5" s="299"/>
      <c r="K5" s="108">
        <f>+Configuració!I11</f>
        <v>0.21</v>
      </c>
      <c r="L5" s="108">
        <f>+Configuració!J11</f>
        <v>0.26200000000000001</v>
      </c>
      <c r="M5" s="121">
        <f ca="1">+IF(Home!$J$17=NT!$G$3,NT!L5,NT!K5)</f>
        <v>0.21</v>
      </c>
      <c r="N5" s="112">
        <v>4</v>
      </c>
      <c r="O5" s="640" t="str">
        <f>+Home!E22</f>
        <v>Maria Pilar</v>
      </c>
      <c r="P5" s="640" t="str">
        <f>+IF(N5&lt;=Home!$E$17,NT!O5,"")</f>
        <v>Maria Pilar</v>
      </c>
      <c r="Q5" s="72" t="str">
        <f>+IF(Home!$C$5=MI!$B$2,'MI2'!$B27,IF(Home!$C$5=MI!$C$2,'MI2'!$C27,IF(Home!$C$5=MI!$D$2,'MI2'!$D27)))</f>
        <v>Capitalització</v>
      </c>
      <c r="R5" s="106" t="s">
        <v>127</v>
      </c>
      <c r="T5" s="72"/>
      <c r="U5" s="72"/>
      <c r="V5" s="108">
        <v>1.4999999999999999E-2</v>
      </c>
      <c r="W5" s="72">
        <v>4</v>
      </c>
      <c r="X5" s="72" t="str">
        <f>+IF(Home!$C$5=MI!$B$2,'MI2'!$B38,IF(Home!$C$5=MI!$C$2,'MI2'!$C38,IF(Home!$C$5=MI!$D$2,'MI2'!$D38)))</f>
        <v>90 dies</v>
      </c>
      <c r="Y5" s="72" t="str">
        <f>+IF(Home!$C$5=MI!$B$2,'MI2'!$B38,IF(Home!$C$5=MI!$C$2,'MI2'!$C38,IF(Home!$C$5=MI!$D$2,'MI2'!$D38)))</f>
        <v>90 dies</v>
      </c>
      <c r="Z5" s="72"/>
      <c r="AD5" s="72" t="str">
        <f>+IF(Home!$C$5=MI!$B$2,Configuració!$B10,IF(Home!$C$5=MI!$C$2,Configuració!$C10,IF(Home!$C$5=MI!$D$2,Configuració!$D10)))</f>
        <v>Drets de traspàs</v>
      </c>
      <c r="AE5">
        <v>4</v>
      </c>
    </row>
    <row r="6" spans="1:31">
      <c r="B6" s="72"/>
      <c r="C6" s="74">
        <v>41030</v>
      </c>
      <c r="D6" s="74">
        <f t="shared" si="0"/>
        <v>41030</v>
      </c>
      <c r="E6" s="504" t="str">
        <f>+IF(Home!$C$5=MI!$B$2,'MI2'!$B7,IF(Home!$C$5=MI!$C$2,'MI2'!$C7,IF(Home!$C$5=MI!$D$2,'MI2'!$D7)))</f>
        <v>IS (SL,SA,Coop)</v>
      </c>
      <c r="F6" s="504" t="str">
        <f>+IF(Home!$C$5=MI!$B$2,'MI2'!$B14,IF(Home!$C$5=MI!$C$2,'MI2'!$C14,IF(Home!$C$5=MI!$D$2,'MI2'!$D14)))</f>
        <v>IS Cooperatives</v>
      </c>
      <c r="G6" s="504" t="str">
        <f>+IF(Home!$C$5=MI!$B$2,'MI2'!$B21,IF(Home!$C$5=MI!$C$2,'MI2'!$C21,IF(Home!$C$5=MI!$D$2,'MI2'!$D21)))</f>
        <v>Règim General</v>
      </c>
      <c r="H6" s="299" t="e">
        <f t="array" aca="1" ref="H6" ca="1">INDEX(FormaJuridica,MATCH(0,COUNTIF($H$1:H5,FormaJuridica),0))</f>
        <v>#N/A</v>
      </c>
      <c r="I6" s="299" t="e">
        <f t="array" aca="1" ref="I6" ca="1">INDEX(TributacioBeneficis,MATCH(0,COUNTIF($I$1:I5,TributacioBeneficis)+(FormaJuridica&lt;&gt;Home!$J$13),0))</f>
        <v>#N/A</v>
      </c>
      <c r="J6" s="299"/>
      <c r="K6" s="74"/>
      <c r="L6" s="74"/>
      <c r="M6" s="74"/>
      <c r="N6" s="112">
        <v>5</v>
      </c>
      <c r="O6" s="640">
        <f>+Home!E23</f>
        <v>0</v>
      </c>
      <c r="P6" s="640" t="str">
        <f>+IF(N6&lt;=Home!$E$17,NT!O6,"")</f>
        <v/>
      </c>
      <c r="R6" s="106" t="s">
        <v>128</v>
      </c>
      <c r="U6" s="72"/>
      <c r="V6" s="108">
        <v>0.02</v>
      </c>
      <c r="W6" s="72">
        <v>5</v>
      </c>
      <c r="X6" s="72" t="str">
        <f>+IF(Home!$C$5=MI!$B$2,'MI2'!$B39,IF(Home!$C$5=MI!$C$2,'MI2'!$C39,IF(Home!$C$5=MI!$D$2,'MI2'!$D39)))</f>
        <v>120 dies</v>
      </c>
      <c r="Y6" s="72" t="str">
        <f>+IF(Home!$C$5=MI!$B$2,'MI2'!$B39,IF(Home!$C$5=MI!$C$2,'MI2'!$C39,IF(Home!$C$5=MI!$D$2,'MI2'!$D39)))</f>
        <v>120 dies</v>
      </c>
      <c r="AD6" s="72" t="str">
        <f>+IF(Home!$C$5=MI!$B$2,Configuració!$B11,IF(Home!$C$5=MI!$C$2,Configuració!$C11,IF(Home!$C$5=MI!$D$2,Configuració!$D11)))</f>
        <v>Aplicacions informàtiques</v>
      </c>
      <c r="AE6">
        <v>5</v>
      </c>
    </row>
    <row r="7" spans="1:31">
      <c r="B7" s="72"/>
      <c r="C7" s="74">
        <v>41061</v>
      </c>
      <c r="D7" s="74">
        <f t="shared" si="0"/>
        <v>41061</v>
      </c>
      <c r="E7" s="504" t="str">
        <f>+IF(Home!$C$5=MI!$B$2,'MI2'!$B8,IF(Home!$C$5=MI!$C$2,'MI2'!$C8,IF(Home!$C$5=MI!$D$2,'MI2'!$D8)))</f>
        <v>IRPF (EI, SCP)</v>
      </c>
      <c r="F7" s="504" t="str">
        <f>+IF(Home!$C$5=MI!$B$2,'MI2'!$B15,IF(Home!$C$5=MI!$C$2,'MI2'!$C15,IF(Home!$C$5=MI!$D$2,'MI2'!$D15)))</f>
        <v>Activitat Economica</v>
      </c>
      <c r="G7" s="504" t="str">
        <f>+IF(Home!$C$5=MI!$B$2,'MI2'!$B22,IF(Home!$C$5=MI!$C$2,'MI2'!$C22,IF(Home!$C$5=MI!$D$2,'MI2'!$D22)))</f>
        <v>Règim General</v>
      </c>
      <c r="H7" s="74"/>
      <c r="I7" s="74"/>
      <c r="J7" s="74"/>
      <c r="K7" s="74"/>
      <c r="L7" s="74"/>
      <c r="M7" s="74"/>
      <c r="N7" s="74"/>
      <c r="O7" s="640"/>
      <c r="P7" s="640"/>
      <c r="U7" s="72"/>
      <c r="V7" s="108">
        <v>2.5000000000000001E-2</v>
      </c>
      <c r="W7" s="72">
        <v>6</v>
      </c>
      <c r="AD7" s="72" t="str">
        <f>+IF(Home!$C$5=MI!$B$2,Configuració!$B12,IF(Home!$C$5=MI!$C$2,Configuració!$C12,IF(Home!$C$5=MI!$D$2,Configuració!$D12)))</f>
        <v>Altre immobilitzat intangible</v>
      </c>
    </row>
    <row r="8" spans="1:31">
      <c r="B8" s="72"/>
      <c r="C8" s="74">
        <v>41091</v>
      </c>
      <c r="D8" s="74">
        <f t="shared" si="0"/>
        <v>41091</v>
      </c>
      <c r="E8" s="615"/>
      <c r="F8" s="615"/>
      <c r="G8" s="615"/>
      <c r="H8" s="74"/>
      <c r="I8" s="74"/>
      <c r="J8" s="74"/>
      <c r="K8" s="74"/>
      <c r="L8" s="74"/>
      <c r="M8" s="74"/>
      <c r="N8" s="74"/>
      <c r="O8" s="640"/>
      <c r="P8" s="640"/>
      <c r="U8" s="72"/>
      <c r="V8" s="108">
        <v>0.03</v>
      </c>
      <c r="W8" s="72">
        <v>7</v>
      </c>
      <c r="AD8" s="72" t="str">
        <f>+IF(Home!$C$5=MI!$B$2,Configuració!$B14,IF(Home!$C$5=MI!$C$2,Configuració!$C14,IF(Home!$C$5=MI!$D$2,Configuració!$D14)))</f>
        <v>Terrenys</v>
      </c>
    </row>
    <row r="9" spans="1:31">
      <c r="B9" s="72"/>
      <c r="C9" s="74">
        <v>41122</v>
      </c>
      <c r="D9" s="74">
        <f t="shared" si="0"/>
        <v>41122</v>
      </c>
      <c r="E9" s="74"/>
      <c r="F9" s="74"/>
      <c r="G9" s="74"/>
      <c r="H9" s="74"/>
      <c r="I9" s="74"/>
      <c r="J9" s="74"/>
      <c r="K9" s="74"/>
      <c r="L9" s="74"/>
      <c r="M9" s="74"/>
      <c r="N9" s="74"/>
      <c r="O9" s="640"/>
      <c r="P9" s="640"/>
      <c r="U9" s="72"/>
      <c r="V9" s="108">
        <v>3.5000000000000003E-2</v>
      </c>
      <c r="W9" s="72">
        <v>8</v>
      </c>
      <c r="AD9" s="72" t="str">
        <f>+IF(Home!$C$5=MI!$B$2,Configuració!$B15,IF(Home!$C$5=MI!$C$2,Configuració!$C15,IF(Home!$C$5=MI!$D$2,Configuració!$D15)))</f>
        <v>Construccions</v>
      </c>
    </row>
    <row r="10" spans="1:31">
      <c r="B10" s="72"/>
      <c r="C10" s="74">
        <v>41153</v>
      </c>
      <c r="D10" s="74">
        <f t="shared" si="0"/>
        <v>41153</v>
      </c>
      <c r="E10" s="74"/>
      <c r="F10" s="74"/>
      <c r="G10" s="74"/>
      <c r="H10" s="74"/>
      <c r="I10" s="74"/>
      <c r="J10" s="74"/>
      <c r="K10" s="74"/>
      <c r="L10" s="74"/>
      <c r="M10" s="74"/>
      <c r="N10" s="74"/>
      <c r="O10" s="640"/>
      <c r="P10" s="640"/>
      <c r="U10" s="72"/>
      <c r="V10" s="108">
        <v>0.04</v>
      </c>
      <c r="W10" s="72">
        <v>9</v>
      </c>
      <c r="AD10" s="72" t="str">
        <f>+IF(Home!$C$5=MI!$B$2,Configuració!$B16,IF(Home!$C$5=MI!$C$2,Configuració!$C16,IF(Home!$C$5=MI!$D$2,Configuració!$D16)))</f>
        <v>Instal·lacions Tècniques</v>
      </c>
    </row>
    <row r="11" spans="1:31">
      <c r="B11" s="72"/>
      <c r="C11" s="74">
        <v>41183</v>
      </c>
      <c r="D11" s="74">
        <f t="shared" si="0"/>
        <v>41183</v>
      </c>
      <c r="E11" s="74"/>
      <c r="F11" s="74"/>
      <c r="G11" s="74"/>
      <c r="H11" s="74"/>
      <c r="I11" s="74"/>
      <c r="J11" s="74"/>
      <c r="K11" s="74"/>
      <c r="L11" s="74"/>
      <c r="M11" s="74"/>
      <c r="N11" s="74"/>
      <c r="O11" s="640"/>
      <c r="P11" s="640"/>
      <c r="U11" s="72"/>
      <c r="V11" s="108">
        <v>4.4999999999999998E-2</v>
      </c>
      <c r="W11" s="72">
        <v>10</v>
      </c>
      <c r="AD11" s="72" t="str">
        <f>+IF(Home!$C$5=MI!$B$2,Configuració!$B17,IF(Home!$C$5=MI!$C$2,Configuració!$C17,IF(Home!$C$5=MI!$D$2,Configuració!$D17)))</f>
        <v>Maquinària</v>
      </c>
    </row>
    <row r="12" spans="1:31">
      <c r="B12" s="72"/>
      <c r="C12" s="74">
        <v>41214</v>
      </c>
      <c r="D12" s="74">
        <f t="shared" si="0"/>
        <v>41214</v>
      </c>
      <c r="E12" s="74"/>
      <c r="F12" s="74"/>
      <c r="G12" s="74"/>
      <c r="H12" s="74"/>
      <c r="I12" s="74"/>
      <c r="J12" s="74"/>
      <c r="K12" s="74"/>
      <c r="L12" s="74"/>
      <c r="M12" s="74"/>
      <c r="N12" s="74"/>
      <c r="O12" s="640"/>
      <c r="P12" s="640"/>
      <c r="U12" s="72"/>
      <c r="V12" s="108">
        <v>0.05</v>
      </c>
      <c r="W12" s="72">
        <v>11</v>
      </c>
      <c r="AD12" s="72" t="str">
        <f>+IF(Home!$C$5=MI!$B$2,Configuració!$B18,IF(Home!$C$5=MI!$C$2,Configuració!$C18,IF(Home!$C$5=MI!$D$2,Configuració!$D18)))</f>
        <v>Utillatge</v>
      </c>
    </row>
    <row r="13" spans="1:31">
      <c r="B13" s="72"/>
      <c r="C13" s="74">
        <v>41244</v>
      </c>
      <c r="D13" s="74">
        <f t="shared" si="0"/>
        <v>41244</v>
      </c>
      <c r="E13" s="74"/>
      <c r="F13" s="74"/>
      <c r="G13" s="74"/>
      <c r="H13" s="74"/>
      <c r="I13" s="74"/>
      <c r="J13" s="74"/>
      <c r="K13" s="74"/>
      <c r="L13" s="74"/>
      <c r="M13" s="74"/>
      <c r="N13" s="74"/>
      <c r="O13" s="640"/>
      <c r="P13" s="640"/>
      <c r="U13" s="72"/>
      <c r="V13" s="108"/>
      <c r="W13" s="72">
        <v>12</v>
      </c>
      <c r="AD13" s="72" t="str">
        <f>+IF(Home!$C$5=MI!$B$2,Configuració!$B19,IF(Home!$C$5=MI!$C$2,Configuració!$C19,IF(Home!$C$5=MI!$D$2,Configuració!$D19)))</f>
        <v>Altres instal·lacions</v>
      </c>
    </row>
    <row r="14" spans="1:31">
      <c r="B14" s="72"/>
      <c r="C14" s="74">
        <v>41275</v>
      </c>
      <c r="D14" s="74">
        <f t="shared" si="0"/>
        <v>41275</v>
      </c>
      <c r="E14" s="74"/>
      <c r="F14" s="74"/>
      <c r="G14" s="74"/>
      <c r="H14" s="74"/>
      <c r="I14" s="74"/>
      <c r="J14" s="74"/>
      <c r="K14" s="74"/>
      <c r="L14" s="74"/>
      <c r="M14" s="74"/>
      <c r="N14" s="74"/>
      <c r="O14" s="640"/>
      <c r="P14" s="640"/>
      <c r="U14" s="72"/>
      <c r="V14" s="108"/>
      <c r="W14" s="72">
        <v>13</v>
      </c>
      <c r="AD14" s="72" t="str">
        <f>+IF(Home!$C$5=MI!$B$2,Configuració!$B20,IF(Home!$C$5=MI!$C$2,Configuració!$C20,IF(Home!$C$5=MI!$D$2,Configuració!$D20)))</f>
        <v>Mobiliari</v>
      </c>
    </row>
    <row r="15" spans="1:31">
      <c r="B15" s="72"/>
      <c r="C15" s="74">
        <v>41306</v>
      </c>
      <c r="D15" s="74">
        <f t="shared" si="0"/>
        <v>41306</v>
      </c>
      <c r="E15" s="74"/>
      <c r="F15" s="74"/>
      <c r="G15" s="74"/>
      <c r="H15" s="74"/>
      <c r="I15" s="74"/>
      <c r="J15" s="74"/>
      <c r="K15" s="74"/>
      <c r="L15" s="74"/>
      <c r="M15" s="74"/>
      <c r="N15" s="74"/>
      <c r="O15" s="640"/>
      <c r="P15" s="640"/>
      <c r="U15" s="72"/>
      <c r="V15" s="108"/>
      <c r="W15" s="72">
        <v>14</v>
      </c>
      <c r="AD15" s="72" t="str">
        <f>+IF(Home!$C$5=MI!$B$2,Configuració!$B21,IF(Home!$C$5=MI!$C$2,Configuració!$C21,IF(Home!$C$5=MI!$D$2,Configuració!$D21)))</f>
        <v>Equips per a processos informació</v>
      </c>
    </row>
    <row r="16" spans="1:31">
      <c r="B16" s="72"/>
      <c r="C16" s="74">
        <v>41334</v>
      </c>
      <c r="D16" s="74">
        <f t="shared" si="0"/>
        <v>41334</v>
      </c>
      <c r="E16" s="74"/>
      <c r="F16" s="74"/>
      <c r="G16" s="74"/>
      <c r="H16" s="74"/>
      <c r="I16" s="74"/>
      <c r="J16" s="74"/>
      <c r="K16" s="74"/>
      <c r="L16" s="74"/>
      <c r="M16" s="74"/>
      <c r="N16" s="74"/>
      <c r="O16" s="640"/>
      <c r="P16" s="640"/>
      <c r="U16" s="72"/>
      <c r="V16" s="108"/>
      <c r="W16" s="72">
        <v>15</v>
      </c>
      <c r="AD16" s="72" t="str">
        <f>+IF(Home!$C$5=MI!$B$2,Configuració!$B22,IF(Home!$C$5=MI!$C$2,Configuració!$C22,IF(Home!$C$5=MI!$D$2,Configuració!$D22)))</f>
        <v>Elements de transport</v>
      </c>
    </row>
    <row r="17" spans="2:30">
      <c r="B17" s="72"/>
      <c r="C17" s="74">
        <v>41365</v>
      </c>
      <c r="D17" s="74">
        <f t="shared" si="0"/>
        <v>41365</v>
      </c>
      <c r="E17" s="74"/>
      <c r="F17" s="74"/>
      <c r="G17" s="74"/>
      <c r="H17" s="74"/>
      <c r="I17" s="74"/>
      <c r="J17" s="74"/>
      <c r="K17" s="74"/>
      <c r="L17" s="74"/>
      <c r="M17" s="74"/>
      <c r="N17" s="74"/>
      <c r="O17" s="640"/>
      <c r="P17" s="640"/>
      <c r="U17" s="72"/>
      <c r="V17" s="108"/>
      <c r="W17" s="72"/>
      <c r="AD17" s="72" t="str">
        <f>+IF(Home!$C$5=MI!$B$2,Configuració!$B23,IF(Home!$C$5=MI!$C$2,Configuració!$C23,IF(Home!$C$5=MI!$D$2,Configuració!$D23)))</f>
        <v>Altre immobilitzat material</v>
      </c>
    </row>
    <row r="18" spans="2:30">
      <c r="B18" s="72"/>
      <c r="C18" s="74">
        <v>41395</v>
      </c>
      <c r="D18" s="74">
        <f t="shared" si="0"/>
        <v>41395</v>
      </c>
      <c r="E18" s="74"/>
      <c r="F18" s="74"/>
      <c r="G18" s="74"/>
      <c r="H18" s="74"/>
      <c r="I18" s="74"/>
      <c r="J18" s="74"/>
      <c r="K18" s="74"/>
      <c r="L18" s="74"/>
      <c r="M18" s="74"/>
      <c r="N18" s="74"/>
      <c r="O18" s="640"/>
      <c r="Q18" s="640"/>
      <c r="U18" s="72"/>
      <c r="V18" s="108"/>
      <c r="W18" s="72"/>
    </row>
    <row r="19" spans="2:30">
      <c r="B19" s="72"/>
      <c r="C19" s="74">
        <v>41426</v>
      </c>
      <c r="D19" s="74">
        <f t="shared" si="0"/>
        <v>41426</v>
      </c>
      <c r="E19" s="74"/>
      <c r="F19" s="74"/>
      <c r="G19" s="74"/>
      <c r="H19" s="74"/>
      <c r="I19" s="74"/>
      <c r="J19" s="74"/>
      <c r="K19" s="74"/>
      <c r="L19" s="74"/>
      <c r="M19" s="74"/>
      <c r="N19" s="74"/>
      <c r="O19" s="640"/>
      <c r="P19" s="640"/>
      <c r="U19" s="72"/>
      <c r="V19" s="108"/>
      <c r="W19" s="72"/>
      <c r="AD19" s="418"/>
    </row>
    <row r="20" spans="2:30">
      <c r="B20" s="72"/>
      <c r="C20" s="74">
        <v>41456</v>
      </c>
      <c r="D20" s="74">
        <f t="shared" si="0"/>
        <v>41456</v>
      </c>
      <c r="E20" s="74"/>
      <c r="F20" s="74"/>
      <c r="G20" s="74"/>
      <c r="H20" s="74"/>
      <c r="I20" s="74"/>
      <c r="J20" s="74"/>
      <c r="K20" s="74"/>
      <c r="L20" s="74"/>
      <c r="M20" s="74"/>
      <c r="N20" s="74"/>
      <c r="O20" s="640"/>
      <c r="P20" s="640"/>
      <c r="U20" s="72"/>
      <c r="V20" s="108"/>
      <c r="W20" s="72"/>
      <c r="AD20" s="418"/>
    </row>
    <row r="21" spans="2:30">
      <c r="B21" s="72"/>
      <c r="C21" s="74">
        <v>41487</v>
      </c>
      <c r="D21" s="74">
        <f t="shared" si="0"/>
        <v>41487</v>
      </c>
      <c r="E21" s="74"/>
      <c r="F21" s="74"/>
      <c r="G21" s="74"/>
      <c r="H21" s="74"/>
      <c r="I21" s="74"/>
      <c r="J21" s="74"/>
      <c r="K21" s="74"/>
      <c r="L21" s="74"/>
      <c r="M21" s="74"/>
      <c r="N21" s="74"/>
      <c r="O21" s="640"/>
      <c r="P21" s="640"/>
      <c r="U21" s="72"/>
      <c r="V21" s="108"/>
      <c r="W21" s="72"/>
      <c r="AD21" s="418"/>
    </row>
    <row r="22" spans="2:30">
      <c r="B22" s="72"/>
      <c r="C22" s="74">
        <v>41518</v>
      </c>
      <c r="D22" s="74">
        <f t="shared" si="0"/>
        <v>41518</v>
      </c>
      <c r="E22" s="74"/>
      <c r="F22" s="74"/>
      <c r="G22" s="74"/>
      <c r="H22" s="74"/>
      <c r="I22" s="74"/>
      <c r="J22" s="74"/>
      <c r="K22" s="74"/>
      <c r="L22" s="74"/>
      <c r="M22" s="74"/>
      <c r="N22" s="74"/>
      <c r="O22" s="640"/>
      <c r="P22" s="640"/>
      <c r="U22" s="72"/>
      <c r="V22" s="108"/>
      <c r="W22" s="72"/>
      <c r="AD22" s="418"/>
    </row>
    <row r="23" spans="2:30">
      <c r="B23" s="72"/>
      <c r="C23" s="74">
        <v>41548</v>
      </c>
      <c r="D23" s="74">
        <f t="shared" si="0"/>
        <v>41548</v>
      </c>
      <c r="E23" s="74"/>
      <c r="F23" s="74"/>
      <c r="G23" s="74"/>
      <c r="H23" s="74"/>
      <c r="I23" s="74"/>
      <c r="J23" s="74"/>
      <c r="K23" s="74"/>
      <c r="L23" s="74"/>
      <c r="M23" s="74"/>
      <c r="N23" s="74"/>
      <c r="O23" s="640"/>
      <c r="P23" s="640"/>
      <c r="U23" s="72"/>
      <c r="V23" s="108"/>
      <c r="W23" s="72"/>
    </row>
    <row r="24" spans="2:30">
      <c r="B24" s="72"/>
      <c r="C24" s="74">
        <v>41579</v>
      </c>
      <c r="D24" s="74">
        <f t="shared" si="0"/>
        <v>41579</v>
      </c>
      <c r="E24" s="74"/>
      <c r="F24" s="74"/>
      <c r="G24" s="74"/>
      <c r="H24" s="74"/>
      <c r="I24" s="74"/>
      <c r="J24" s="74"/>
      <c r="K24" s="74"/>
      <c r="L24" s="74"/>
      <c r="M24" s="74"/>
      <c r="N24" s="74"/>
      <c r="O24" s="640"/>
      <c r="P24" s="640"/>
      <c r="U24" s="72"/>
      <c r="V24" s="108"/>
      <c r="W24" s="72"/>
    </row>
    <row r="25" spans="2:30">
      <c r="B25" s="72"/>
      <c r="C25" s="74">
        <v>41609</v>
      </c>
      <c r="D25" s="74">
        <f t="shared" si="0"/>
        <v>41609</v>
      </c>
      <c r="E25" s="74"/>
      <c r="F25" s="74"/>
      <c r="G25" s="74"/>
      <c r="H25" s="74"/>
      <c r="I25" s="74"/>
      <c r="J25" s="74"/>
      <c r="K25" s="74"/>
      <c r="L25" s="74"/>
      <c r="M25" s="74"/>
      <c r="N25" s="74"/>
      <c r="O25" s="640"/>
      <c r="P25" s="640"/>
      <c r="U25" s="72"/>
      <c r="V25" s="108"/>
      <c r="W25" s="72"/>
    </row>
    <row r="26" spans="2:30">
      <c r="B26" s="72"/>
      <c r="C26" s="74">
        <v>41640</v>
      </c>
      <c r="D26" s="74">
        <f t="shared" si="0"/>
        <v>41640</v>
      </c>
      <c r="E26" s="74"/>
      <c r="F26" s="74"/>
      <c r="G26" s="74"/>
      <c r="H26" s="74"/>
      <c r="I26" s="74"/>
      <c r="J26" s="74"/>
      <c r="K26" s="74"/>
      <c r="L26" s="74"/>
      <c r="M26" s="74"/>
      <c r="N26" s="74"/>
      <c r="O26" s="640"/>
      <c r="P26" s="640"/>
      <c r="U26" s="72"/>
      <c r="V26" s="72"/>
      <c r="W26" s="72"/>
    </row>
    <row r="27" spans="2:30">
      <c r="B27" s="72"/>
      <c r="C27" s="74">
        <v>41671</v>
      </c>
      <c r="D27" s="74">
        <f t="shared" si="0"/>
        <v>41671</v>
      </c>
      <c r="E27" s="74"/>
      <c r="F27" s="74"/>
      <c r="G27" s="74"/>
      <c r="H27" s="74"/>
      <c r="I27" s="74"/>
      <c r="J27" s="74"/>
      <c r="K27" s="74"/>
      <c r="L27" s="74"/>
      <c r="M27" s="74"/>
      <c r="N27" s="74"/>
      <c r="O27" s="640"/>
      <c r="P27" s="640"/>
      <c r="U27" s="72"/>
      <c r="V27" s="72"/>
      <c r="W27" s="72"/>
    </row>
    <row r="28" spans="2:30">
      <c r="B28" s="72"/>
      <c r="C28" s="74">
        <v>41699</v>
      </c>
      <c r="D28" s="74">
        <f t="shared" si="0"/>
        <v>41699</v>
      </c>
      <c r="E28" s="74"/>
      <c r="F28" s="74"/>
      <c r="G28" s="74"/>
      <c r="H28" s="74"/>
      <c r="I28" s="74"/>
      <c r="J28" s="74"/>
      <c r="K28" s="74"/>
      <c r="L28" s="74"/>
      <c r="M28" s="74"/>
      <c r="N28" s="74"/>
      <c r="O28" s="640"/>
      <c r="P28" s="640"/>
      <c r="U28" s="72"/>
      <c r="V28" s="72"/>
      <c r="W28" s="72"/>
    </row>
    <row r="29" spans="2:30">
      <c r="B29" s="72"/>
      <c r="C29" s="74">
        <v>41730</v>
      </c>
      <c r="D29" s="74">
        <f t="shared" si="0"/>
        <v>41730</v>
      </c>
      <c r="E29" s="74"/>
      <c r="F29" s="74"/>
      <c r="G29" s="74"/>
      <c r="H29" s="74"/>
      <c r="I29" s="74"/>
      <c r="J29" s="74"/>
      <c r="K29" s="74"/>
      <c r="L29" s="74"/>
      <c r="M29" s="74"/>
      <c r="N29" s="74"/>
      <c r="O29" s="640"/>
      <c r="P29" s="640"/>
      <c r="U29" s="72"/>
      <c r="V29" s="72"/>
      <c r="W29" s="72"/>
    </row>
    <row r="30" spans="2:30">
      <c r="B30" s="72"/>
      <c r="C30" s="74">
        <v>41760</v>
      </c>
      <c r="D30" s="74">
        <f t="shared" si="0"/>
        <v>41760</v>
      </c>
      <c r="E30" s="74"/>
      <c r="F30" s="74"/>
      <c r="G30" s="74"/>
      <c r="H30" s="74"/>
      <c r="I30" s="74"/>
      <c r="J30" s="74"/>
      <c r="K30" s="74"/>
      <c r="L30" s="74"/>
      <c r="M30" s="74"/>
      <c r="N30" s="74"/>
      <c r="O30" s="640"/>
      <c r="P30" s="640"/>
      <c r="U30" s="72"/>
      <c r="V30" s="72"/>
      <c r="W30" s="72"/>
    </row>
    <row r="31" spans="2:30">
      <c r="B31" s="72"/>
      <c r="C31" s="74">
        <v>41791</v>
      </c>
      <c r="D31" s="74">
        <f t="shared" si="0"/>
        <v>41791</v>
      </c>
      <c r="E31" s="74"/>
      <c r="F31" s="74"/>
      <c r="G31" s="74"/>
      <c r="H31" s="74"/>
      <c r="I31" s="74"/>
      <c r="J31" s="74"/>
      <c r="K31" s="74"/>
      <c r="L31" s="74"/>
      <c r="M31" s="74"/>
      <c r="N31" s="74"/>
      <c r="O31" s="640"/>
      <c r="P31" s="640"/>
      <c r="U31" s="72"/>
      <c r="V31" s="72"/>
      <c r="W31" s="72"/>
    </row>
    <row r="32" spans="2:30">
      <c r="B32" s="72"/>
      <c r="C32" s="74">
        <v>41821</v>
      </c>
      <c r="D32" s="74">
        <f t="shared" si="0"/>
        <v>41821</v>
      </c>
      <c r="E32" s="74"/>
      <c r="F32" s="74"/>
      <c r="G32" s="74"/>
      <c r="H32" s="74"/>
      <c r="I32" s="74"/>
      <c r="J32" s="74"/>
      <c r="K32" s="74"/>
      <c r="L32" s="74"/>
      <c r="M32" s="74"/>
      <c r="N32" s="74"/>
      <c r="O32" s="640"/>
      <c r="P32" s="640"/>
      <c r="U32" s="72"/>
      <c r="V32" s="72"/>
      <c r="W32" s="72"/>
    </row>
    <row r="33" spans="2:23">
      <c r="B33" s="72"/>
      <c r="C33" s="74">
        <v>41852</v>
      </c>
      <c r="D33" s="74">
        <f t="shared" si="0"/>
        <v>41852</v>
      </c>
      <c r="E33" s="74"/>
      <c r="F33" s="74"/>
      <c r="G33" s="74"/>
      <c r="H33" s="74"/>
      <c r="I33" s="74"/>
      <c r="J33" s="74"/>
      <c r="K33" s="74"/>
      <c r="L33" s="74"/>
      <c r="M33" s="74"/>
      <c r="N33" s="74"/>
      <c r="O33" s="640"/>
      <c r="P33" s="640"/>
      <c r="U33" s="72"/>
      <c r="V33" s="72"/>
      <c r="W33" s="72"/>
    </row>
    <row r="34" spans="2:23">
      <c r="B34" s="72"/>
      <c r="C34" s="74">
        <v>41883</v>
      </c>
      <c r="D34" s="74">
        <f t="shared" si="0"/>
        <v>41883</v>
      </c>
      <c r="E34" s="74"/>
      <c r="F34" s="74"/>
      <c r="G34" s="74"/>
      <c r="H34" s="74"/>
      <c r="I34" s="74"/>
      <c r="J34" s="74"/>
      <c r="K34" s="74"/>
      <c r="L34" s="74"/>
      <c r="M34" s="74"/>
      <c r="N34" s="74"/>
      <c r="O34" s="640"/>
      <c r="P34" s="640"/>
      <c r="U34" s="72"/>
      <c r="V34" s="72"/>
      <c r="W34" s="72"/>
    </row>
    <row r="35" spans="2:23">
      <c r="B35" s="72"/>
      <c r="C35" s="74">
        <v>41913</v>
      </c>
      <c r="D35" s="74">
        <f t="shared" si="0"/>
        <v>41913</v>
      </c>
      <c r="E35" s="74"/>
      <c r="F35" s="74"/>
      <c r="G35" s="74"/>
      <c r="H35" s="74"/>
      <c r="I35" s="74"/>
      <c r="J35" s="74"/>
      <c r="K35" s="74"/>
      <c r="L35" s="74"/>
      <c r="M35" s="74"/>
      <c r="N35" s="74"/>
      <c r="O35" s="640"/>
      <c r="P35" s="640"/>
      <c r="U35" s="72"/>
      <c r="V35" s="72"/>
      <c r="W35" s="72"/>
    </row>
    <row r="36" spans="2:23">
      <c r="B36" s="72"/>
      <c r="C36" s="74">
        <v>41944</v>
      </c>
      <c r="D36" s="74">
        <f t="shared" si="0"/>
        <v>41944</v>
      </c>
      <c r="E36" s="74"/>
      <c r="F36" s="74"/>
      <c r="G36" s="74"/>
      <c r="H36" s="74"/>
      <c r="I36" s="74"/>
      <c r="J36" s="74"/>
      <c r="K36" s="74"/>
      <c r="L36" s="74"/>
      <c r="M36" s="74"/>
      <c r="N36" s="74"/>
      <c r="O36" s="640"/>
      <c r="P36" s="640"/>
      <c r="U36" s="72"/>
      <c r="V36" s="72"/>
      <c r="W36" s="72"/>
    </row>
    <row r="37" spans="2:23">
      <c r="B37" s="72"/>
      <c r="C37" s="74">
        <v>41974</v>
      </c>
      <c r="D37" s="74">
        <f t="shared" si="0"/>
        <v>41974</v>
      </c>
      <c r="E37" s="74"/>
      <c r="F37" s="74"/>
      <c r="G37" s="74"/>
      <c r="H37" s="74"/>
      <c r="I37" s="74"/>
      <c r="J37" s="74"/>
      <c r="K37" s="74"/>
      <c r="L37" s="74"/>
      <c r="M37" s="74"/>
      <c r="N37" s="74"/>
      <c r="O37" s="640"/>
      <c r="P37" s="640"/>
      <c r="U37" s="72"/>
      <c r="V37" s="72"/>
      <c r="W37" s="72"/>
    </row>
    <row r="38" spans="2:23">
      <c r="B38" s="72"/>
      <c r="C38" s="74">
        <v>42005</v>
      </c>
      <c r="D38" s="74">
        <f t="shared" si="0"/>
        <v>42005</v>
      </c>
      <c r="E38" s="74"/>
      <c r="F38" s="74"/>
      <c r="G38" s="74"/>
      <c r="H38" s="74"/>
      <c r="I38" s="74"/>
      <c r="J38" s="74"/>
      <c r="K38" s="74"/>
      <c r="L38" s="74"/>
      <c r="M38" s="74"/>
      <c r="N38" s="74"/>
      <c r="O38" s="640"/>
      <c r="P38" s="640"/>
      <c r="U38" s="72"/>
      <c r="V38" s="72"/>
      <c r="W38" s="72"/>
    </row>
    <row r="39" spans="2:23">
      <c r="B39" s="72"/>
      <c r="C39" s="74">
        <v>42036</v>
      </c>
      <c r="D39" s="74">
        <f t="shared" si="0"/>
        <v>42036</v>
      </c>
      <c r="E39" s="74"/>
      <c r="F39" s="74"/>
      <c r="G39" s="74"/>
      <c r="H39" s="74"/>
      <c r="I39" s="74"/>
      <c r="J39" s="74"/>
      <c r="K39" s="74"/>
      <c r="L39" s="74"/>
      <c r="M39" s="74"/>
      <c r="N39" s="74"/>
      <c r="O39" s="640"/>
      <c r="P39" s="640"/>
      <c r="U39" s="72"/>
      <c r="V39" s="72"/>
      <c r="W39" s="72"/>
    </row>
    <row r="40" spans="2:23">
      <c r="B40" s="72"/>
      <c r="C40" s="74">
        <v>42064</v>
      </c>
      <c r="D40" s="74">
        <f t="shared" si="0"/>
        <v>42064</v>
      </c>
      <c r="E40" s="74"/>
      <c r="F40" s="74"/>
      <c r="G40" s="74"/>
      <c r="H40" s="74"/>
      <c r="I40" s="74"/>
      <c r="J40" s="74"/>
      <c r="K40" s="74"/>
      <c r="L40" s="74"/>
      <c r="M40" s="74"/>
      <c r="N40" s="74"/>
      <c r="O40" s="640"/>
      <c r="P40" s="640"/>
      <c r="U40" s="72"/>
      <c r="V40" s="72"/>
      <c r="W40" s="72"/>
    </row>
    <row r="41" spans="2:23">
      <c r="B41" s="72"/>
      <c r="C41" s="74">
        <v>42095</v>
      </c>
      <c r="D41" s="74">
        <f t="shared" si="0"/>
        <v>42095</v>
      </c>
      <c r="E41" s="74"/>
      <c r="F41" s="74"/>
      <c r="G41" s="74"/>
      <c r="H41" s="74"/>
      <c r="I41" s="74"/>
      <c r="J41" s="74"/>
      <c r="K41" s="74"/>
      <c r="L41" s="74"/>
      <c r="M41" s="74"/>
      <c r="N41" s="74"/>
      <c r="O41" s="640"/>
      <c r="P41" s="640"/>
      <c r="U41" s="72"/>
      <c r="V41" s="72"/>
      <c r="W41" s="72"/>
    </row>
    <row r="42" spans="2:23">
      <c r="B42" s="72"/>
      <c r="C42" s="74">
        <v>42125</v>
      </c>
      <c r="D42" s="74">
        <f t="shared" si="0"/>
        <v>42125</v>
      </c>
      <c r="E42" s="74"/>
      <c r="F42" s="74"/>
      <c r="G42" s="74"/>
      <c r="H42" s="74"/>
      <c r="I42" s="74"/>
      <c r="J42" s="74"/>
      <c r="K42" s="74"/>
      <c r="L42" s="74"/>
      <c r="M42" s="74"/>
      <c r="N42" s="74"/>
      <c r="O42" s="640"/>
      <c r="P42" s="640"/>
      <c r="U42" s="72"/>
      <c r="V42" s="72"/>
      <c r="W42" s="72"/>
    </row>
    <row r="43" spans="2:23">
      <c r="B43" s="72"/>
      <c r="C43" s="74">
        <v>42156</v>
      </c>
      <c r="D43" s="74">
        <f t="shared" si="0"/>
        <v>42156</v>
      </c>
      <c r="E43" s="74"/>
      <c r="F43" s="74"/>
      <c r="G43" s="74"/>
      <c r="H43" s="74"/>
      <c r="I43" s="74"/>
      <c r="J43" s="74"/>
      <c r="K43" s="74"/>
      <c r="L43" s="74"/>
      <c r="M43" s="74"/>
      <c r="N43" s="74"/>
      <c r="O43" s="640"/>
      <c r="P43" s="640"/>
      <c r="U43" s="72"/>
      <c r="V43" s="72"/>
      <c r="W43" s="72"/>
    </row>
    <row r="44" spans="2:23">
      <c r="B44" s="72"/>
      <c r="C44" s="74">
        <v>42186</v>
      </c>
      <c r="D44" s="74">
        <f t="shared" si="0"/>
        <v>42186</v>
      </c>
      <c r="E44" s="74"/>
      <c r="F44" s="74"/>
      <c r="G44" s="74"/>
      <c r="H44" s="74"/>
      <c r="I44" s="74"/>
      <c r="J44" s="74"/>
      <c r="K44" s="74"/>
      <c r="L44" s="74"/>
      <c r="M44" s="74"/>
      <c r="N44" s="74"/>
      <c r="O44" s="640"/>
      <c r="P44" s="640"/>
      <c r="U44" s="72"/>
      <c r="V44" s="72"/>
      <c r="W44" s="72"/>
    </row>
    <row r="45" spans="2:23">
      <c r="B45" s="72"/>
      <c r="C45" s="74">
        <v>42217</v>
      </c>
      <c r="D45" s="74">
        <f t="shared" si="0"/>
        <v>42217</v>
      </c>
      <c r="E45" s="74"/>
      <c r="F45" s="74"/>
      <c r="G45" s="74"/>
      <c r="H45" s="74"/>
      <c r="I45" s="74"/>
      <c r="J45" s="74"/>
      <c r="K45" s="74"/>
      <c r="L45" s="74"/>
      <c r="M45" s="74"/>
      <c r="N45" s="74"/>
      <c r="O45" s="640"/>
      <c r="P45" s="640"/>
      <c r="U45" s="72"/>
      <c r="V45" s="72"/>
      <c r="W45" s="72"/>
    </row>
    <row r="46" spans="2:23">
      <c r="B46" s="72"/>
      <c r="C46" s="74">
        <v>42248</v>
      </c>
      <c r="D46" s="74">
        <f t="shared" si="0"/>
        <v>42248</v>
      </c>
      <c r="E46" s="74"/>
      <c r="F46" s="74"/>
      <c r="G46" s="74"/>
      <c r="H46" s="74"/>
      <c r="I46" s="74"/>
      <c r="J46" s="74"/>
      <c r="K46" s="74"/>
      <c r="L46" s="74"/>
      <c r="M46" s="74"/>
      <c r="N46" s="74"/>
      <c r="O46" s="640"/>
      <c r="P46" s="640"/>
      <c r="U46" s="72"/>
      <c r="V46" s="72"/>
      <c r="W46" s="72"/>
    </row>
    <row r="47" spans="2:23">
      <c r="B47" s="72"/>
      <c r="C47" s="74">
        <v>42278</v>
      </c>
      <c r="D47" s="74">
        <f t="shared" si="0"/>
        <v>42278</v>
      </c>
      <c r="E47" s="74"/>
      <c r="F47" s="74"/>
      <c r="G47" s="74"/>
      <c r="H47" s="74"/>
      <c r="I47" s="74"/>
      <c r="J47" s="74"/>
      <c r="K47" s="74"/>
      <c r="L47" s="74"/>
      <c r="M47" s="74"/>
      <c r="N47" s="74"/>
      <c r="O47" s="640"/>
      <c r="P47" s="640"/>
      <c r="U47" s="72"/>
      <c r="V47" s="72"/>
      <c r="W47" s="72"/>
    </row>
    <row r="48" spans="2:23">
      <c r="B48" s="72"/>
      <c r="C48" s="74">
        <v>42309</v>
      </c>
      <c r="D48" s="74">
        <f t="shared" si="0"/>
        <v>42309</v>
      </c>
      <c r="E48" s="74"/>
      <c r="F48" s="74"/>
      <c r="G48" s="74"/>
      <c r="H48" s="74"/>
      <c r="I48" s="74"/>
      <c r="J48" s="74"/>
      <c r="K48" s="74"/>
      <c r="L48" s="74"/>
      <c r="M48" s="74"/>
      <c r="N48" s="74"/>
      <c r="O48" s="640"/>
      <c r="P48" s="640"/>
      <c r="U48" s="72"/>
      <c r="V48" s="72"/>
      <c r="W48" s="72"/>
    </row>
    <row r="49" spans="2:23">
      <c r="B49" s="72"/>
      <c r="C49" s="74">
        <v>42339</v>
      </c>
      <c r="D49" s="74">
        <f t="shared" si="0"/>
        <v>42339</v>
      </c>
      <c r="E49" s="74"/>
      <c r="F49" s="74"/>
      <c r="G49" s="74"/>
      <c r="H49" s="74"/>
      <c r="I49" s="74"/>
      <c r="J49" s="74"/>
      <c r="K49" s="74"/>
      <c r="L49" s="74"/>
      <c r="M49" s="74"/>
      <c r="N49" s="74"/>
      <c r="O49" s="640"/>
      <c r="P49" s="640"/>
      <c r="U49" s="72"/>
      <c r="V49" s="72"/>
      <c r="W49" s="72"/>
    </row>
    <row r="50" spans="2:23">
      <c r="C50" s="74">
        <v>42370</v>
      </c>
      <c r="D50" s="74">
        <f t="shared" si="0"/>
        <v>42370</v>
      </c>
      <c r="E50" s="74"/>
      <c r="K50" s="74"/>
      <c r="L50" s="74"/>
      <c r="M50" s="74"/>
    </row>
    <row r="51" spans="2:23">
      <c r="C51" s="74">
        <v>42401</v>
      </c>
      <c r="D51" s="74">
        <f t="shared" si="0"/>
        <v>42401</v>
      </c>
    </row>
    <row r="52" spans="2:23">
      <c r="C52" s="74">
        <v>42430</v>
      </c>
      <c r="D52" s="74">
        <f t="shared" si="0"/>
        <v>42430</v>
      </c>
    </row>
    <row r="53" spans="2:23">
      <c r="C53" s="74">
        <v>42461</v>
      </c>
      <c r="D53" s="74">
        <f t="shared" si="0"/>
        <v>42461</v>
      </c>
    </row>
    <row r="54" spans="2:23">
      <c r="C54" s="74">
        <v>42491</v>
      </c>
      <c r="D54" s="74">
        <f t="shared" si="0"/>
        <v>42491</v>
      </c>
    </row>
    <row r="55" spans="2:23">
      <c r="C55" s="74">
        <v>42522</v>
      </c>
      <c r="D55" s="74">
        <f t="shared" si="0"/>
        <v>42522</v>
      </c>
    </row>
    <row r="56" spans="2:23">
      <c r="C56" s="74">
        <v>42552</v>
      </c>
      <c r="D56" s="74">
        <f t="shared" si="0"/>
        <v>42552</v>
      </c>
    </row>
    <row r="57" spans="2:23">
      <c r="C57" s="74">
        <v>42583</v>
      </c>
      <c r="D57" s="74">
        <f t="shared" si="0"/>
        <v>42583</v>
      </c>
    </row>
    <row r="58" spans="2:23">
      <c r="C58" s="74">
        <v>42614</v>
      </c>
      <c r="D58" s="74">
        <f t="shared" si="0"/>
        <v>42614</v>
      </c>
    </row>
    <row r="59" spans="2:23">
      <c r="C59" s="74">
        <v>42644</v>
      </c>
      <c r="D59" s="74">
        <f t="shared" si="0"/>
        <v>42644</v>
      </c>
    </row>
    <row r="60" spans="2:23">
      <c r="C60" s="74">
        <v>42675</v>
      </c>
      <c r="D60" s="74">
        <f t="shared" si="0"/>
        <v>42675</v>
      </c>
    </row>
    <row r="61" spans="2:23">
      <c r="C61" s="74">
        <v>42705</v>
      </c>
      <c r="D61" s="74">
        <f t="shared" si="0"/>
        <v>42705</v>
      </c>
    </row>
    <row r="62" spans="2:23">
      <c r="C62" s="74">
        <v>42736</v>
      </c>
      <c r="D62" s="74">
        <f t="shared" si="0"/>
        <v>42736</v>
      </c>
    </row>
    <row r="63" spans="2:23">
      <c r="C63" s="74">
        <v>42767</v>
      </c>
      <c r="D63" s="74">
        <f t="shared" si="0"/>
        <v>42767</v>
      </c>
    </row>
    <row r="64" spans="2:23">
      <c r="C64" s="74">
        <v>42795</v>
      </c>
      <c r="D64" s="74">
        <f t="shared" si="0"/>
        <v>42795</v>
      </c>
    </row>
    <row r="65" spans="3:4">
      <c r="C65" s="74">
        <v>42826</v>
      </c>
      <c r="D65" s="74">
        <f t="shared" si="0"/>
        <v>42826</v>
      </c>
    </row>
    <row r="66" spans="3:4">
      <c r="C66" s="74">
        <v>42856</v>
      </c>
      <c r="D66" s="74">
        <f t="shared" si="0"/>
        <v>42856</v>
      </c>
    </row>
    <row r="67" spans="3:4">
      <c r="C67" s="74">
        <v>42887</v>
      </c>
      <c r="D67" s="74">
        <f t="shared" si="0"/>
        <v>42887</v>
      </c>
    </row>
    <row r="68" spans="3:4">
      <c r="C68" s="74">
        <v>42917</v>
      </c>
      <c r="D68" s="74">
        <f t="shared" ref="D68:D131" si="1">EDATE(D67,1)</f>
        <v>42917</v>
      </c>
    </row>
    <row r="69" spans="3:4">
      <c r="C69" s="74">
        <v>42948</v>
      </c>
      <c r="D69" s="74">
        <f t="shared" si="1"/>
        <v>42948</v>
      </c>
    </row>
    <row r="70" spans="3:4">
      <c r="C70" s="74">
        <v>42979</v>
      </c>
      <c r="D70" s="74">
        <f t="shared" si="1"/>
        <v>42979</v>
      </c>
    </row>
    <row r="71" spans="3:4">
      <c r="C71" s="74">
        <v>43009</v>
      </c>
      <c r="D71" s="74">
        <f t="shared" si="1"/>
        <v>43009</v>
      </c>
    </row>
    <row r="72" spans="3:4">
      <c r="C72" s="74">
        <v>43040</v>
      </c>
      <c r="D72" s="74">
        <f t="shared" si="1"/>
        <v>43040</v>
      </c>
    </row>
    <row r="73" spans="3:4" ht="15" thickBot="1">
      <c r="C73" s="74">
        <v>43070</v>
      </c>
      <c r="D73" s="74">
        <f t="shared" si="1"/>
        <v>43070</v>
      </c>
    </row>
    <row r="74" spans="3:4" ht="15" thickBot="1">
      <c r="C74" s="250">
        <v>43101</v>
      </c>
      <c r="D74" s="74">
        <f t="shared" si="1"/>
        <v>43101</v>
      </c>
    </row>
    <row r="75" spans="3:4">
      <c r="C75" s="74">
        <v>43132</v>
      </c>
      <c r="D75" s="74">
        <f t="shared" si="1"/>
        <v>43132</v>
      </c>
    </row>
    <row r="76" spans="3:4">
      <c r="C76" s="74">
        <v>43160</v>
      </c>
      <c r="D76" s="74">
        <f t="shared" si="1"/>
        <v>43160</v>
      </c>
    </row>
    <row r="77" spans="3:4">
      <c r="C77" s="74">
        <v>43191</v>
      </c>
      <c r="D77" s="74">
        <f t="shared" si="1"/>
        <v>43191</v>
      </c>
    </row>
    <row r="78" spans="3:4">
      <c r="C78" s="74">
        <v>43221</v>
      </c>
      <c r="D78" s="74">
        <f t="shared" si="1"/>
        <v>43221</v>
      </c>
    </row>
    <row r="79" spans="3:4">
      <c r="C79" s="74">
        <v>43252</v>
      </c>
      <c r="D79" s="74">
        <f t="shared" si="1"/>
        <v>43252</v>
      </c>
    </row>
    <row r="80" spans="3:4">
      <c r="C80" s="74">
        <v>43282</v>
      </c>
      <c r="D80" s="74">
        <f t="shared" si="1"/>
        <v>43282</v>
      </c>
    </row>
    <row r="81" spans="3:4">
      <c r="C81" s="74">
        <v>43313</v>
      </c>
      <c r="D81" s="74">
        <f t="shared" si="1"/>
        <v>43313</v>
      </c>
    </row>
    <row r="82" spans="3:4">
      <c r="C82" s="74">
        <v>43344</v>
      </c>
      <c r="D82" s="74">
        <f t="shared" si="1"/>
        <v>43344</v>
      </c>
    </row>
    <row r="83" spans="3:4">
      <c r="C83" s="74">
        <v>43374</v>
      </c>
      <c r="D83" s="74">
        <f t="shared" si="1"/>
        <v>43374</v>
      </c>
    </row>
    <row r="84" spans="3:4">
      <c r="C84" s="74">
        <v>43405</v>
      </c>
      <c r="D84" s="74">
        <f t="shared" si="1"/>
        <v>43405</v>
      </c>
    </row>
    <row r="85" spans="3:4">
      <c r="C85" s="74">
        <v>43435</v>
      </c>
      <c r="D85" s="74">
        <f t="shared" si="1"/>
        <v>43435</v>
      </c>
    </row>
    <row r="86" spans="3:4">
      <c r="C86" s="74">
        <v>43466</v>
      </c>
      <c r="D86" s="74">
        <f t="shared" si="1"/>
        <v>43466</v>
      </c>
    </row>
    <row r="87" spans="3:4">
      <c r="C87" s="74">
        <v>43497</v>
      </c>
      <c r="D87" s="74">
        <f t="shared" si="1"/>
        <v>43497</v>
      </c>
    </row>
    <row r="88" spans="3:4">
      <c r="C88" s="74">
        <v>43525</v>
      </c>
      <c r="D88" s="74">
        <f t="shared" si="1"/>
        <v>43525</v>
      </c>
    </row>
    <row r="89" spans="3:4">
      <c r="C89" s="74">
        <v>43556</v>
      </c>
      <c r="D89" s="74">
        <f t="shared" si="1"/>
        <v>43556</v>
      </c>
    </row>
    <row r="90" spans="3:4">
      <c r="C90" s="74">
        <v>43586</v>
      </c>
      <c r="D90" s="74">
        <f t="shared" si="1"/>
        <v>43586</v>
      </c>
    </row>
    <row r="91" spans="3:4">
      <c r="C91" s="74">
        <v>43617</v>
      </c>
      <c r="D91" s="74">
        <f t="shared" si="1"/>
        <v>43617</v>
      </c>
    </row>
    <row r="92" spans="3:4">
      <c r="C92" s="74">
        <v>43647</v>
      </c>
      <c r="D92" s="74">
        <f t="shared" si="1"/>
        <v>43647</v>
      </c>
    </row>
    <row r="93" spans="3:4">
      <c r="C93" s="74">
        <v>43678</v>
      </c>
      <c r="D93" s="74">
        <f t="shared" si="1"/>
        <v>43678</v>
      </c>
    </row>
    <row r="94" spans="3:4">
      <c r="C94" s="74">
        <v>43709</v>
      </c>
      <c r="D94" s="74">
        <f t="shared" si="1"/>
        <v>43709</v>
      </c>
    </row>
    <row r="95" spans="3:4">
      <c r="C95" s="74">
        <v>43739</v>
      </c>
      <c r="D95" s="74">
        <f t="shared" si="1"/>
        <v>43739</v>
      </c>
    </row>
    <row r="96" spans="3:4">
      <c r="C96" s="74">
        <v>43770</v>
      </c>
      <c r="D96" s="74">
        <f t="shared" si="1"/>
        <v>43770</v>
      </c>
    </row>
    <row r="97" spans="3:4">
      <c r="C97" s="74">
        <v>43800</v>
      </c>
      <c r="D97" s="74">
        <f t="shared" si="1"/>
        <v>43800</v>
      </c>
    </row>
    <row r="98" spans="3:4">
      <c r="C98" s="74">
        <v>43831</v>
      </c>
      <c r="D98" s="74">
        <f t="shared" si="1"/>
        <v>43831</v>
      </c>
    </row>
    <row r="99" spans="3:4">
      <c r="C99" s="74">
        <v>43862</v>
      </c>
      <c r="D99" s="74">
        <f t="shared" si="1"/>
        <v>43862</v>
      </c>
    </row>
    <row r="100" spans="3:4">
      <c r="C100" s="74">
        <v>43891</v>
      </c>
      <c r="D100" s="74">
        <f t="shared" si="1"/>
        <v>43891</v>
      </c>
    </row>
    <row r="101" spans="3:4">
      <c r="C101" s="74">
        <v>43922</v>
      </c>
      <c r="D101" s="74">
        <f t="shared" si="1"/>
        <v>43922</v>
      </c>
    </row>
    <row r="102" spans="3:4">
      <c r="C102" s="74">
        <v>43952</v>
      </c>
      <c r="D102" s="74">
        <f t="shared" si="1"/>
        <v>43952</v>
      </c>
    </row>
    <row r="103" spans="3:4">
      <c r="C103" s="74">
        <v>43983</v>
      </c>
      <c r="D103" s="74">
        <f t="shared" si="1"/>
        <v>43983</v>
      </c>
    </row>
    <row r="104" spans="3:4">
      <c r="C104" s="74">
        <v>44013</v>
      </c>
      <c r="D104" s="74">
        <f t="shared" si="1"/>
        <v>44013</v>
      </c>
    </row>
    <row r="105" spans="3:4">
      <c r="C105" s="74">
        <v>44044</v>
      </c>
      <c r="D105" s="74">
        <f t="shared" si="1"/>
        <v>44044</v>
      </c>
    </row>
    <row r="106" spans="3:4">
      <c r="C106" s="74">
        <v>44075</v>
      </c>
      <c r="D106" s="74">
        <f t="shared" si="1"/>
        <v>44075</v>
      </c>
    </row>
    <row r="107" spans="3:4">
      <c r="C107" s="74">
        <v>44105</v>
      </c>
      <c r="D107" s="74">
        <f t="shared" si="1"/>
        <v>44105</v>
      </c>
    </row>
    <row r="108" spans="3:4">
      <c r="C108" s="74">
        <v>44136</v>
      </c>
      <c r="D108" s="74">
        <f t="shared" si="1"/>
        <v>44136</v>
      </c>
    </row>
    <row r="109" spans="3:4">
      <c r="C109" s="74">
        <v>44166</v>
      </c>
      <c r="D109" s="74">
        <f t="shared" si="1"/>
        <v>44166</v>
      </c>
    </row>
    <row r="110" spans="3:4">
      <c r="C110" s="74">
        <v>44197</v>
      </c>
      <c r="D110" s="74">
        <f t="shared" si="1"/>
        <v>44197</v>
      </c>
    </row>
    <row r="111" spans="3:4">
      <c r="C111" s="74">
        <v>44228</v>
      </c>
      <c r="D111" s="74">
        <f t="shared" si="1"/>
        <v>44228</v>
      </c>
    </row>
    <row r="112" spans="3:4">
      <c r="C112" s="74">
        <v>44256</v>
      </c>
      <c r="D112" s="74">
        <f t="shared" si="1"/>
        <v>44256</v>
      </c>
    </row>
    <row r="113" spans="3:4">
      <c r="C113" s="74">
        <v>44287</v>
      </c>
      <c r="D113" s="74">
        <f t="shared" si="1"/>
        <v>44287</v>
      </c>
    </row>
    <row r="114" spans="3:4">
      <c r="C114" s="74">
        <v>44317</v>
      </c>
      <c r="D114" s="74">
        <f t="shared" si="1"/>
        <v>44317</v>
      </c>
    </row>
    <row r="115" spans="3:4">
      <c r="C115" s="74">
        <v>44348</v>
      </c>
      <c r="D115" s="74">
        <f t="shared" si="1"/>
        <v>44348</v>
      </c>
    </row>
    <row r="116" spans="3:4">
      <c r="C116" s="74">
        <v>44378</v>
      </c>
      <c r="D116" s="74">
        <f t="shared" si="1"/>
        <v>44378</v>
      </c>
    </row>
    <row r="117" spans="3:4">
      <c r="C117" s="74">
        <v>44409</v>
      </c>
      <c r="D117" s="74">
        <f t="shared" si="1"/>
        <v>44409</v>
      </c>
    </row>
    <row r="118" spans="3:4">
      <c r="C118" s="74">
        <v>44440</v>
      </c>
      <c r="D118" s="74">
        <f t="shared" si="1"/>
        <v>44440</v>
      </c>
    </row>
    <row r="119" spans="3:4">
      <c r="C119" s="74">
        <v>44470</v>
      </c>
      <c r="D119" s="74">
        <f t="shared" si="1"/>
        <v>44470</v>
      </c>
    </row>
    <row r="120" spans="3:4">
      <c r="C120" s="74">
        <v>44501</v>
      </c>
      <c r="D120" s="74">
        <f t="shared" si="1"/>
        <v>44501</v>
      </c>
    </row>
    <row r="121" spans="3:4">
      <c r="C121" s="74">
        <v>44531</v>
      </c>
      <c r="D121" s="74">
        <f t="shared" si="1"/>
        <v>44531</v>
      </c>
    </row>
    <row r="122" spans="3:4">
      <c r="C122" s="74">
        <v>44562</v>
      </c>
      <c r="D122" s="74">
        <f t="shared" si="1"/>
        <v>44562</v>
      </c>
    </row>
    <row r="123" spans="3:4">
      <c r="C123" s="74">
        <v>44593</v>
      </c>
      <c r="D123" s="74">
        <f t="shared" si="1"/>
        <v>44593</v>
      </c>
    </row>
    <row r="124" spans="3:4">
      <c r="C124" s="74">
        <v>44621</v>
      </c>
      <c r="D124" s="74">
        <f t="shared" si="1"/>
        <v>44621</v>
      </c>
    </row>
    <row r="125" spans="3:4">
      <c r="C125" s="74">
        <v>44652</v>
      </c>
      <c r="D125" s="74">
        <f t="shared" si="1"/>
        <v>44652</v>
      </c>
    </row>
    <row r="126" spans="3:4">
      <c r="C126" s="74">
        <v>44682</v>
      </c>
      <c r="D126" s="74">
        <f t="shared" si="1"/>
        <v>44682</v>
      </c>
    </row>
    <row r="127" spans="3:4">
      <c r="C127" s="74">
        <v>44713</v>
      </c>
      <c r="D127" s="74">
        <f t="shared" si="1"/>
        <v>44713</v>
      </c>
    </row>
    <row r="128" spans="3:4">
      <c r="C128" s="74">
        <v>44743</v>
      </c>
      <c r="D128" s="74">
        <f t="shared" si="1"/>
        <v>44743</v>
      </c>
    </row>
    <row r="129" spans="3:4">
      <c r="C129" s="74">
        <v>44774</v>
      </c>
      <c r="D129" s="74">
        <f t="shared" si="1"/>
        <v>44774</v>
      </c>
    </row>
    <row r="130" spans="3:4">
      <c r="C130" s="74">
        <v>44805</v>
      </c>
      <c r="D130" s="74">
        <f t="shared" si="1"/>
        <v>44805</v>
      </c>
    </row>
    <row r="131" spans="3:4">
      <c r="C131" s="74">
        <v>44835</v>
      </c>
      <c r="D131" s="74">
        <f t="shared" si="1"/>
        <v>44835</v>
      </c>
    </row>
    <row r="132" spans="3:4">
      <c r="C132" s="74">
        <v>44866</v>
      </c>
      <c r="D132" s="74">
        <f t="shared" ref="D132:D170" si="2">EDATE(D131,1)</f>
        <v>44866</v>
      </c>
    </row>
    <row r="133" spans="3:4">
      <c r="C133" s="74">
        <v>44896</v>
      </c>
      <c r="D133" s="74">
        <f t="shared" si="2"/>
        <v>44896</v>
      </c>
    </row>
    <row r="134" spans="3:4">
      <c r="C134" s="74">
        <v>44927</v>
      </c>
      <c r="D134" s="74">
        <f t="shared" si="2"/>
        <v>44927</v>
      </c>
    </row>
    <row r="135" spans="3:4">
      <c r="C135" s="74">
        <v>44958</v>
      </c>
      <c r="D135" s="74">
        <f t="shared" si="2"/>
        <v>44958</v>
      </c>
    </row>
    <row r="136" spans="3:4">
      <c r="C136" s="74">
        <v>44986</v>
      </c>
      <c r="D136" s="74">
        <f t="shared" si="2"/>
        <v>44986</v>
      </c>
    </row>
    <row r="137" spans="3:4">
      <c r="C137" s="74">
        <v>45017</v>
      </c>
      <c r="D137" s="74">
        <f t="shared" si="2"/>
        <v>45017</v>
      </c>
    </row>
    <row r="138" spans="3:4">
      <c r="C138" s="74">
        <v>45047</v>
      </c>
      <c r="D138" s="74">
        <f t="shared" si="2"/>
        <v>45047</v>
      </c>
    </row>
    <row r="139" spans="3:4">
      <c r="C139" s="74">
        <v>45078</v>
      </c>
      <c r="D139" s="74">
        <f t="shared" si="2"/>
        <v>45078</v>
      </c>
    </row>
    <row r="140" spans="3:4">
      <c r="C140" s="74">
        <v>45108</v>
      </c>
      <c r="D140" s="74">
        <f t="shared" si="2"/>
        <v>45108</v>
      </c>
    </row>
    <row r="141" spans="3:4">
      <c r="C141" s="74">
        <v>45139</v>
      </c>
      <c r="D141" s="74">
        <f t="shared" si="2"/>
        <v>45139</v>
      </c>
    </row>
    <row r="142" spans="3:4">
      <c r="C142" s="74">
        <v>45170</v>
      </c>
      <c r="D142" s="74">
        <f t="shared" si="2"/>
        <v>45170</v>
      </c>
    </row>
    <row r="143" spans="3:4">
      <c r="C143" s="74">
        <v>45200</v>
      </c>
      <c r="D143" s="74">
        <f t="shared" si="2"/>
        <v>45200</v>
      </c>
    </row>
    <row r="144" spans="3:4">
      <c r="C144" s="74">
        <v>45231</v>
      </c>
      <c r="D144" s="74">
        <f t="shared" si="2"/>
        <v>45231</v>
      </c>
    </row>
    <row r="145" spans="3:4">
      <c r="C145" s="74">
        <v>45261</v>
      </c>
      <c r="D145" s="74">
        <f t="shared" si="2"/>
        <v>45261</v>
      </c>
    </row>
    <row r="146" spans="3:4">
      <c r="C146" s="74">
        <v>45292</v>
      </c>
      <c r="D146" s="74">
        <f t="shared" si="2"/>
        <v>45292</v>
      </c>
    </row>
    <row r="147" spans="3:4">
      <c r="C147" s="74">
        <v>45323</v>
      </c>
      <c r="D147" s="74">
        <f t="shared" si="2"/>
        <v>45323</v>
      </c>
    </row>
    <row r="148" spans="3:4">
      <c r="C148" s="74">
        <v>45352</v>
      </c>
      <c r="D148" s="74">
        <f t="shared" si="2"/>
        <v>45352</v>
      </c>
    </row>
    <row r="149" spans="3:4">
      <c r="C149" s="74">
        <v>45383</v>
      </c>
      <c r="D149" s="74">
        <f t="shared" si="2"/>
        <v>45383</v>
      </c>
    </row>
    <row r="150" spans="3:4">
      <c r="C150" s="74">
        <v>45413</v>
      </c>
      <c r="D150" s="74">
        <f t="shared" si="2"/>
        <v>45413</v>
      </c>
    </row>
    <row r="151" spans="3:4">
      <c r="C151" s="74">
        <v>45444</v>
      </c>
      <c r="D151" s="74">
        <f t="shared" si="2"/>
        <v>45444</v>
      </c>
    </row>
    <row r="152" spans="3:4">
      <c r="C152" s="74">
        <v>45474</v>
      </c>
      <c r="D152" s="74">
        <f t="shared" si="2"/>
        <v>45474</v>
      </c>
    </row>
    <row r="153" spans="3:4">
      <c r="C153" s="74">
        <v>45505</v>
      </c>
      <c r="D153" s="74">
        <f t="shared" si="2"/>
        <v>45505</v>
      </c>
    </row>
    <row r="154" spans="3:4">
      <c r="C154" s="74">
        <v>45536</v>
      </c>
      <c r="D154" s="74">
        <f t="shared" si="2"/>
        <v>45536</v>
      </c>
    </row>
    <row r="155" spans="3:4">
      <c r="C155" s="74">
        <v>45566</v>
      </c>
      <c r="D155" s="74">
        <f t="shared" si="2"/>
        <v>45566</v>
      </c>
    </row>
    <row r="156" spans="3:4">
      <c r="C156" s="74">
        <v>45597</v>
      </c>
      <c r="D156" s="74">
        <f t="shared" si="2"/>
        <v>45597</v>
      </c>
    </row>
    <row r="157" spans="3:4">
      <c r="C157" s="74">
        <v>45627</v>
      </c>
      <c r="D157" s="74">
        <f t="shared" si="2"/>
        <v>45627</v>
      </c>
    </row>
    <row r="158" spans="3:4">
      <c r="C158" s="74">
        <v>45658</v>
      </c>
      <c r="D158" s="74">
        <f t="shared" si="2"/>
        <v>45658</v>
      </c>
    </row>
    <row r="159" spans="3:4">
      <c r="C159" s="74">
        <v>45689</v>
      </c>
      <c r="D159" s="74">
        <f t="shared" si="2"/>
        <v>45689</v>
      </c>
    </row>
    <row r="160" spans="3:4">
      <c r="C160" s="74">
        <v>45717</v>
      </c>
      <c r="D160" s="74">
        <f t="shared" si="2"/>
        <v>45717</v>
      </c>
    </row>
    <row r="161" spans="3:4">
      <c r="C161" s="74">
        <v>45748</v>
      </c>
      <c r="D161" s="74">
        <f t="shared" si="2"/>
        <v>45748</v>
      </c>
    </row>
    <row r="162" spans="3:4">
      <c r="C162" s="74">
        <v>45778</v>
      </c>
      <c r="D162" s="74">
        <f t="shared" si="2"/>
        <v>45778</v>
      </c>
    </row>
    <row r="163" spans="3:4">
      <c r="C163" s="74">
        <v>45809</v>
      </c>
      <c r="D163" s="74">
        <f t="shared" si="2"/>
        <v>45809</v>
      </c>
    </row>
    <row r="164" spans="3:4">
      <c r="C164" s="74">
        <v>45839</v>
      </c>
      <c r="D164" s="74">
        <f t="shared" si="2"/>
        <v>45839</v>
      </c>
    </row>
    <row r="165" spans="3:4">
      <c r="C165" s="74">
        <v>45870</v>
      </c>
      <c r="D165" s="74">
        <f t="shared" si="2"/>
        <v>45870</v>
      </c>
    </row>
    <row r="166" spans="3:4">
      <c r="C166" s="74">
        <v>45901</v>
      </c>
      <c r="D166" s="74">
        <f t="shared" si="2"/>
        <v>45901</v>
      </c>
    </row>
    <row r="167" spans="3:4">
      <c r="C167" s="74">
        <v>45931</v>
      </c>
      <c r="D167" s="74">
        <f t="shared" si="2"/>
        <v>45931</v>
      </c>
    </row>
    <row r="168" spans="3:4">
      <c r="C168" s="74">
        <v>45962</v>
      </c>
      <c r="D168" s="74">
        <f t="shared" si="2"/>
        <v>45962</v>
      </c>
    </row>
    <row r="169" spans="3:4">
      <c r="C169" s="74">
        <v>45992</v>
      </c>
      <c r="D169" s="74">
        <f t="shared" si="2"/>
        <v>45992</v>
      </c>
    </row>
    <row r="170" spans="3:4">
      <c r="C170" s="74">
        <v>46023</v>
      </c>
      <c r="D170" s="74">
        <f t="shared" si="2"/>
        <v>46023</v>
      </c>
    </row>
  </sheetData>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3">
    <tabColor theme="5" tint="-0.499984740745262"/>
  </sheetPr>
  <dimension ref="B1:D472"/>
  <sheetViews>
    <sheetView topLeftCell="A248" workbookViewId="0">
      <selection activeCell="B258" sqref="B258"/>
    </sheetView>
  </sheetViews>
  <sheetFormatPr defaultColWidth="11.44140625" defaultRowHeight="14.4"/>
  <cols>
    <col min="1" max="1" width="11.44140625" style="5"/>
    <col min="2" max="2" width="29.5546875" style="5" bestFit="1" customWidth="1"/>
    <col min="3" max="3" width="30" style="5" customWidth="1"/>
    <col min="4" max="4" width="31.88671875" style="5" bestFit="1" customWidth="1"/>
    <col min="5" max="16384" width="11.44140625" style="5"/>
  </cols>
  <sheetData>
    <row r="1" spans="2:4" ht="15.6">
      <c r="B1" s="70"/>
    </row>
    <row r="2" spans="2:4" s="63" customFormat="1">
      <c r="B2" s="475" t="s">
        <v>339</v>
      </c>
      <c r="C2" s="475" t="s">
        <v>341</v>
      </c>
      <c r="D2" s="475" t="s">
        <v>342</v>
      </c>
    </row>
    <row r="3" spans="2:4" s="63" customFormat="1">
      <c r="B3" s="5" t="s">
        <v>415</v>
      </c>
      <c r="C3" s="5" t="s">
        <v>418</v>
      </c>
      <c r="D3" s="5" t="s">
        <v>417</v>
      </c>
    </row>
    <row r="4" spans="2:4" s="63" customFormat="1">
      <c r="B4" s="5" t="s">
        <v>419</v>
      </c>
      <c r="C4" s="5" t="s">
        <v>416</v>
      </c>
      <c r="D4" s="5" t="s">
        <v>420</v>
      </c>
    </row>
    <row r="5" spans="2:4" s="63" customFormat="1">
      <c r="B5" s="5" t="s">
        <v>421</v>
      </c>
      <c r="C5" s="5" t="s">
        <v>422</v>
      </c>
      <c r="D5" s="5" t="s">
        <v>423</v>
      </c>
    </row>
    <row r="6" spans="2:4" s="63" customFormat="1">
      <c r="B6" s="5" t="s">
        <v>424</v>
      </c>
      <c r="C6" s="5" t="s">
        <v>991</v>
      </c>
      <c r="D6" s="5" t="s">
        <v>425</v>
      </c>
    </row>
    <row r="7" spans="2:4" s="63" customFormat="1">
      <c r="B7" s="5" t="s">
        <v>426</v>
      </c>
      <c r="C7" s="5" t="s">
        <v>427</v>
      </c>
      <c r="D7" s="5" t="s">
        <v>428</v>
      </c>
    </row>
    <row r="8" spans="2:4">
      <c r="B8" s="5" t="s">
        <v>15</v>
      </c>
      <c r="C8" s="5" t="s">
        <v>441</v>
      </c>
      <c r="D8" s="5" t="s">
        <v>442</v>
      </c>
    </row>
    <row r="9" spans="2:4">
      <c r="B9" s="5" t="s">
        <v>18</v>
      </c>
      <c r="C9" s="5" t="s">
        <v>443</v>
      </c>
      <c r="D9" s="5" t="s">
        <v>444</v>
      </c>
    </row>
    <row r="10" spans="2:4">
      <c r="B10" s="5" t="s">
        <v>448</v>
      </c>
      <c r="C10" s="5" t="s">
        <v>449</v>
      </c>
      <c r="D10" s="5" t="s">
        <v>450</v>
      </c>
    </row>
    <row r="11" spans="2:4">
      <c r="B11" s="5" t="s">
        <v>240</v>
      </c>
      <c r="C11" s="5" t="s">
        <v>451</v>
      </c>
      <c r="D11" s="5" t="s">
        <v>452</v>
      </c>
    </row>
    <row r="12" spans="2:4">
      <c r="B12" s="5" t="s">
        <v>453</v>
      </c>
      <c r="C12" s="5" t="s">
        <v>454</v>
      </c>
      <c r="D12" s="5" t="s">
        <v>455</v>
      </c>
    </row>
    <row r="13" spans="2:4">
      <c r="B13" s="5" t="s">
        <v>456</v>
      </c>
      <c r="C13" s="5" t="s">
        <v>457</v>
      </c>
      <c r="D13" s="5" t="s">
        <v>458</v>
      </c>
    </row>
    <row r="14" spans="2:4">
      <c r="B14" s="5" t="s">
        <v>1452</v>
      </c>
      <c r="C14" s="5" t="s">
        <v>1453</v>
      </c>
      <c r="D14" s="5" t="s">
        <v>445</v>
      </c>
    </row>
    <row r="15" spans="2:4">
      <c r="B15" s="5" t="s">
        <v>995</v>
      </c>
      <c r="C15" s="5" t="s">
        <v>996</v>
      </c>
      <c r="D15" s="5" t="s">
        <v>997</v>
      </c>
    </row>
    <row r="16" spans="2:4">
      <c r="B16" s="5" t="s">
        <v>998</v>
      </c>
      <c r="C16" s="5" t="s">
        <v>999</v>
      </c>
      <c r="D16" s="5" t="s">
        <v>1000</v>
      </c>
    </row>
    <row r="17" spans="2:4">
      <c r="B17" s="5" t="s">
        <v>141</v>
      </c>
      <c r="C17" s="5" t="s">
        <v>446</v>
      </c>
      <c r="D17" s="5" t="s">
        <v>447</v>
      </c>
    </row>
    <row r="18" spans="2:4">
      <c r="B18" s="5" t="s">
        <v>103</v>
      </c>
      <c r="C18" s="5" t="s">
        <v>459</v>
      </c>
      <c r="D18" s="5" t="s">
        <v>460</v>
      </c>
    </row>
    <row r="19" spans="2:4">
      <c r="B19" s="5" t="s">
        <v>100</v>
      </c>
      <c r="C19" s="5" t="s">
        <v>461</v>
      </c>
      <c r="D19" s="5" t="s">
        <v>462</v>
      </c>
    </row>
    <row r="20" spans="2:4">
      <c r="B20" s="5" t="s">
        <v>1461</v>
      </c>
      <c r="C20" s="5" t="s">
        <v>1462</v>
      </c>
      <c r="D20" s="5" t="s">
        <v>1461</v>
      </c>
    </row>
    <row r="21" spans="2:4">
      <c r="B21" s="5" t="s">
        <v>337</v>
      </c>
      <c r="C21" s="5" t="s">
        <v>116</v>
      </c>
      <c r="D21" s="5" t="s">
        <v>463</v>
      </c>
    </row>
    <row r="22" spans="2:4">
      <c r="B22" s="5" t="s">
        <v>1463</v>
      </c>
      <c r="C22" s="5" t="s">
        <v>1464</v>
      </c>
      <c r="D22" s="5" t="s">
        <v>1465</v>
      </c>
    </row>
    <row r="23" spans="2:4">
      <c r="B23" s="5" t="s">
        <v>99</v>
      </c>
      <c r="C23" s="5" t="s">
        <v>464</v>
      </c>
      <c r="D23" s="5" t="s">
        <v>465</v>
      </c>
    </row>
    <row r="24" spans="2:4">
      <c r="B24" s="5" t="s">
        <v>105</v>
      </c>
      <c r="C24" s="5" t="s">
        <v>105</v>
      </c>
      <c r="D24" s="5" t="s">
        <v>466</v>
      </c>
    </row>
    <row r="25" spans="2:4">
      <c r="B25" s="5" t="s">
        <v>965</v>
      </c>
      <c r="C25" s="5" t="s">
        <v>966</v>
      </c>
      <c r="D25" s="5" t="s">
        <v>967</v>
      </c>
    </row>
    <row r="26" spans="2:4">
      <c r="B26" s="5" t="s">
        <v>101</v>
      </c>
      <c r="C26" s="5" t="s">
        <v>474</v>
      </c>
      <c r="D26" s="5" t="s">
        <v>478</v>
      </c>
    </row>
    <row r="27" spans="2:4">
      <c r="B27" s="5" t="s">
        <v>239</v>
      </c>
      <c r="C27" s="5" t="s">
        <v>475</v>
      </c>
      <c r="D27" s="5" t="s">
        <v>479</v>
      </c>
    </row>
    <row r="28" spans="2:4">
      <c r="B28" s="5" t="s">
        <v>343</v>
      </c>
      <c r="C28" s="5" t="s">
        <v>476</v>
      </c>
      <c r="D28" s="5" t="s">
        <v>480</v>
      </c>
    </row>
    <row r="29" spans="2:4">
      <c r="B29" s="5" t="s">
        <v>473</v>
      </c>
      <c r="C29" s="5" t="s">
        <v>477</v>
      </c>
      <c r="D29" s="5" t="s">
        <v>481</v>
      </c>
    </row>
    <row r="30" spans="2:4">
      <c r="B30" s="5" t="s">
        <v>1454</v>
      </c>
      <c r="C30" s="5" t="s">
        <v>1455</v>
      </c>
      <c r="D30" s="5" t="s">
        <v>1456</v>
      </c>
    </row>
    <row r="32" spans="2:4">
      <c r="B32" s="5" t="s">
        <v>482</v>
      </c>
      <c r="C32" s="5" t="s">
        <v>483</v>
      </c>
      <c r="D32" s="5" t="s">
        <v>484</v>
      </c>
    </row>
    <row r="33" spans="2:4">
      <c r="B33" s="5" t="str">
        <f>+Configuració!B6</f>
        <v>Immobilitzat intangible</v>
      </c>
      <c r="C33" s="5" t="s">
        <v>396</v>
      </c>
      <c r="D33" s="5" t="s">
        <v>405</v>
      </c>
    </row>
    <row r="34" spans="2:4">
      <c r="B34" s="5" t="str">
        <f>+Configuració!B7</f>
        <v>Recerca i Desenvolupament</v>
      </c>
      <c r="C34" s="5" t="s">
        <v>372</v>
      </c>
      <c r="D34" s="5" t="s">
        <v>380</v>
      </c>
    </row>
    <row r="35" spans="2:4">
      <c r="B35" s="5" t="str">
        <f>+Configuració!B8</f>
        <v>Concessions administratives</v>
      </c>
      <c r="C35" s="5" t="s">
        <v>397</v>
      </c>
      <c r="D35" s="5" t="s">
        <v>406</v>
      </c>
    </row>
    <row r="36" spans="2:4">
      <c r="B36" s="5" t="str">
        <f>+Configuració!B9</f>
        <v>Patents, llicències i marques</v>
      </c>
      <c r="C36" s="5" t="s">
        <v>373</v>
      </c>
      <c r="D36" s="5" t="s">
        <v>381</v>
      </c>
    </row>
    <row r="37" spans="2:4">
      <c r="B37" s="5" t="str">
        <f>+Configuració!B10</f>
        <v>Drets de traspàs</v>
      </c>
      <c r="C37" s="5" t="s">
        <v>374</v>
      </c>
      <c r="D37" s="5" t="s">
        <v>382</v>
      </c>
    </row>
    <row r="38" spans="2:4">
      <c r="B38" s="5" t="str">
        <f>+Configuració!B11</f>
        <v>Aplicacions informàtiques</v>
      </c>
      <c r="C38" s="5" t="s">
        <v>398</v>
      </c>
      <c r="D38" s="5" t="s">
        <v>407</v>
      </c>
    </row>
    <row r="39" spans="2:4">
      <c r="B39" s="5" t="str">
        <f>+Configuració!B12</f>
        <v>Altre immobilitzat intangible</v>
      </c>
      <c r="C39" s="5" t="s">
        <v>375</v>
      </c>
      <c r="D39" s="5" t="s">
        <v>383</v>
      </c>
    </row>
    <row r="40" spans="2:4">
      <c r="B40" s="5" t="str">
        <f>+Configuració!B13</f>
        <v>Immobilitzat material</v>
      </c>
      <c r="C40" s="5" t="s">
        <v>414</v>
      </c>
      <c r="D40" s="5" t="s">
        <v>408</v>
      </c>
    </row>
    <row r="41" spans="2:4">
      <c r="B41" s="5" t="str">
        <f>+Configuració!B14</f>
        <v>Terrenys</v>
      </c>
      <c r="C41" s="5" t="s">
        <v>399</v>
      </c>
      <c r="D41" s="5" t="s">
        <v>409</v>
      </c>
    </row>
    <row r="42" spans="2:4">
      <c r="B42" s="5" t="str">
        <f>+Configuració!B15</f>
        <v>Construccions</v>
      </c>
      <c r="C42" s="5" t="s">
        <v>400</v>
      </c>
      <c r="D42" s="5" t="s">
        <v>410</v>
      </c>
    </row>
    <row r="43" spans="2:4">
      <c r="B43" s="5" t="str">
        <f>+Configuració!B16</f>
        <v>Instal·lacions Tècniques</v>
      </c>
      <c r="C43" s="5" t="s">
        <v>401</v>
      </c>
      <c r="D43" s="5" t="s">
        <v>384</v>
      </c>
    </row>
    <row r="44" spans="2:4">
      <c r="B44" s="5" t="str">
        <f>+Configuració!B17</f>
        <v>Maquinària</v>
      </c>
      <c r="C44" s="5" t="s">
        <v>402</v>
      </c>
      <c r="D44" s="5" t="s">
        <v>411</v>
      </c>
    </row>
    <row r="45" spans="2:4">
      <c r="B45" s="5" t="str">
        <f>+Configuració!B18</f>
        <v>Utillatge</v>
      </c>
      <c r="C45" s="5" t="s">
        <v>403</v>
      </c>
      <c r="D45" s="5" t="s">
        <v>412</v>
      </c>
    </row>
    <row r="46" spans="2:4">
      <c r="B46" s="5" t="str">
        <f>+Configuració!B19</f>
        <v>Altres instal·lacions</v>
      </c>
      <c r="C46" s="5" t="s">
        <v>376</v>
      </c>
      <c r="D46" s="5" t="s">
        <v>385</v>
      </c>
    </row>
    <row r="47" spans="2:4">
      <c r="B47" s="5" t="str">
        <f>+Configuració!B20</f>
        <v>Mobiliari</v>
      </c>
      <c r="C47" s="5" t="s">
        <v>404</v>
      </c>
      <c r="D47" s="5" t="s">
        <v>413</v>
      </c>
    </row>
    <row r="48" spans="2:4">
      <c r="B48" s="5" t="str">
        <f>+Configuració!B21</f>
        <v>Equips per a processos informació</v>
      </c>
      <c r="C48" s="5" t="s">
        <v>377</v>
      </c>
      <c r="D48" s="5" t="s">
        <v>386</v>
      </c>
    </row>
    <row r="49" spans="2:4">
      <c r="B49" s="5" t="str">
        <f>+Configuració!B22</f>
        <v>Elements de transport</v>
      </c>
      <c r="C49" s="5" t="s">
        <v>378</v>
      </c>
      <c r="D49" s="5" t="s">
        <v>387</v>
      </c>
    </row>
    <row r="50" spans="2:4">
      <c r="B50" s="5" t="str">
        <f>+Configuració!B23</f>
        <v>Altre immobilitzat material</v>
      </c>
      <c r="C50" s="5" t="s">
        <v>379</v>
      </c>
      <c r="D50" s="5" t="s">
        <v>388</v>
      </c>
    </row>
    <row r="51" spans="2:4">
      <c r="B51" s="5" t="s">
        <v>16</v>
      </c>
      <c r="C51" s="5" t="s">
        <v>395</v>
      </c>
      <c r="D51" s="5" t="s">
        <v>394</v>
      </c>
    </row>
    <row r="52" spans="2:4">
      <c r="B52" s="5" t="s">
        <v>11</v>
      </c>
      <c r="C52" s="5" t="s">
        <v>390</v>
      </c>
      <c r="D52" s="5" t="s">
        <v>392</v>
      </c>
    </row>
    <row r="53" spans="2:4">
      <c r="B53" s="5" t="s">
        <v>12</v>
      </c>
      <c r="C53" s="5" t="s">
        <v>391</v>
      </c>
      <c r="D53" s="5" t="s">
        <v>393</v>
      </c>
    </row>
    <row r="54" spans="2:4">
      <c r="B54" s="5" t="s">
        <v>13</v>
      </c>
      <c r="C54" s="5" t="s">
        <v>13</v>
      </c>
      <c r="D54" s="5" t="s">
        <v>13</v>
      </c>
    </row>
    <row r="56" spans="2:4">
      <c r="B56" s="5" t="s">
        <v>91</v>
      </c>
      <c r="C56" s="5" t="s">
        <v>485</v>
      </c>
      <c r="D56" s="5" t="s">
        <v>486</v>
      </c>
    </row>
    <row r="57" spans="2:4">
      <c r="B57" s="5" t="s">
        <v>40</v>
      </c>
      <c r="C57" s="5" t="s">
        <v>507</v>
      </c>
      <c r="D57" s="5" t="s">
        <v>493</v>
      </c>
    </row>
    <row r="58" spans="2:4">
      <c r="B58" s="5" t="s">
        <v>171</v>
      </c>
      <c r="C58" s="5" t="s">
        <v>508</v>
      </c>
      <c r="D58" s="5" t="s">
        <v>494</v>
      </c>
    </row>
    <row r="59" spans="2:4">
      <c r="B59" s="5" t="s">
        <v>41</v>
      </c>
      <c r="C59" s="5" t="s">
        <v>509</v>
      </c>
      <c r="D59" s="5" t="s">
        <v>504</v>
      </c>
    </row>
    <row r="60" spans="2:4">
      <c r="B60" s="5" t="s">
        <v>42</v>
      </c>
      <c r="C60" s="5" t="s">
        <v>487</v>
      </c>
      <c r="D60" s="5" t="s">
        <v>495</v>
      </c>
    </row>
    <row r="61" spans="2:4">
      <c r="B61" s="5" t="s">
        <v>43</v>
      </c>
      <c r="C61" s="5" t="s">
        <v>488</v>
      </c>
      <c r="D61" s="5" t="s">
        <v>496</v>
      </c>
    </row>
    <row r="62" spans="2:4">
      <c r="B62" s="5" t="s">
        <v>44</v>
      </c>
      <c r="C62" s="5" t="s">
        <v>489</v>
      </c>
      <c r="D62" s="5" t="s">
        <v>497</v>
      </c>
    </row>
    <row r="63" spans="2:4">
      <c r="B63" s="5" t="s">
        <v>46</v>
      </c>
      <c r="C63" s="5" t="s">
        <v>510</v>
      </c>
      <c r="D63" s="5" t="s">
        <v>498</v>
      </c>
    </row>
    <row r="64" spans="2:4" s="480" customFormat="1">
      <c r="B64" s="480" t="s">
        <v>353</v>
      </c>
      <c r="C64" s="480" t="s">
        <v>502</v>
      </c>
      <c r="D64" s="480" t="s">
        <v>499</v>
      </c>
    </row>
    <row r="65" spans="2:4" s="480" customFormat="1">
      <c r="B65" s="480" t="s">
        <v>354</v>
      </c>
      <c r="C65" s="480" t="s">
        <v>490</v>
      </c>
      <c r="D65" s="480" t="s">
        <v>500</v>
      </c>
    </row>
    <row r="66" spans="2:4">
      <c r="B66" s="5" t="s">
        <v>985</v>
      </c>
      <c r="C66" s="5" t="s">
        <v>986</v>
      </c>
      <c r="D66" s="5" t="s">
        <v>987</v>
      </c>
    </row>
    <row r="67" spans="2:4">
      <c r="B67" s="5" t="s">
        <v>45</v>
      </c>
      <c r="C67" s="5" t="s">
        <v>491</v>
      </c>
      <c r="D67" s="5" t="s">
        <v>505</v>
      </c>
    </row>
    <row r="68" spans="2:4">
      <c r="B68" s="5" t="s">
        <v>48</v>
      </c>
      <c r="C68" s="5" t="s">
        <v>503</v>
      </c>
      <c r="D68" s="5" t="s">
        <v>506</v>
      </c>
    </row>
    <row r="69" spans="2:4">
      <c r="B69" s="5" t="s">
        <v>49</v>
      </c>
      <c r="C69" s="5" t="s">
        <v>492</v>
      </c>
      <c r="D69" s="5" t="s">
        <v>501</v>
      </c>
    </row>
    <row r="71" spans="2:4">
      <c r="B71" s="5" t="s">
        <v>92</v>
      </c>
      <c r="C71" s="5" t="s">
        <v>519</v>
      </c>
      <c r="D71" s="5" t="s">
        <v>520</v>
      </c>
    </row>
    <row r="72" spans="2:4">
      <c r="B72" s="5" t="s">
        <v>349</v>
      </c>
      <c r="C72" s="5" t="s">
        <v>833</v>
      </c>
      <c r="D72" s="5" t="s">
        <v>1159</v>
      </c>
    </row>
    <row r="73" spans="2:4">
      <c r="B73" s="5" t="s">
        <v>438</v>
      </c>
      <c r="C73" s="5" t="s">
        <v>513</v>
      </c>
      <c r="D73" s="5" t="s">
        <v>514</v>
      </c>
    </row>
    <row r="74" spans="2:4">
      <c r="B74" s="5" t="s">
        <v>172</v>
      </c>
      <c r="C74" s="5" t="s">
        <v>511</v>
      </c>
      <c r="D74" s="5" t="s">
        <v>512</v>
      </c>
    </row>
    <row r="75" spans="2:4">
      <c r="B75" s="5" t="s">
        <v>360</v>
      </c>
      <c r="C75" s="5" t="s">
        <v>515</v>
      </c>
      <c r="D75" s="5" t="s">
        <v>516</v>
      </c>
    </row>
    <row r="76" spans="2:4">
      <c r="B76" s="5" t="s">
        <v>361</v>
      </c>
      <c r="C76" s="5" t="s">
        <v>517</v>
      </c>
      <c r="D76" s="5" t="s">
        <v>518</v>
      </c>
    </row>
    <row r="77" spans="2:4">
      <c r="B77" s="5" t="s">
        <v>93</v>
      </c>
      <c r="C77" s="5" t="s">
        <v>93</v>
      </c>
      <c r="D77" s="5" t="s">
        <v>523</v>
      </c>
    </row>
    <row r="78" spans="2:4">
      <c r="B78" s="5" t="s">
        <v>173</v>
      </c>
      <c r="C78" s="5" t="s">
        <v>173</v>
      </c>
      <c r="D78" s="5" t="s">
        <v>173</v>
      </c>
    </row>
    <row r="79" spans="2:4">
      <c r="B79" s="5" t="s">
        <v>174</v>
      </c>
      <c r="C79" s="5" t="s">
        <v>174</v>
      </c>
      <c r="D79" s="5" t="s">
        <v>174</v>
      </c>
    </row>
    <row r="80" spans="2:4">
      <c r="B80" s="5" t="s">
        <v>175</v>
      </c>
      <c r="C80" s="5" t="s">
        <v>175</v>
      </c>
      <c r="D80" s="5" t="s">
        <v>175</v>
      </c>
    </row>
    <row r="81" spans="2:4">
      <c r="B81" s="5" t="s">
        <v>521</v>
      </c>
      <c r="C81" s="5" t="s">
        <v>522</v>
      </c>
      <c r="D81" s="5" t="s">
        <v>521</v>
      </c>
    </row>
    <row r="82" spans="2:4">
      <c r="B82" s="5" t="s">
        <v>350</v>
      </c>
      <c r="C82" s="5" t="s">
        <v>831</v>
      </c>
      <c r="D82" s="5" t="s">
        <v>832</v>
      </c>
    </row>
    <row r="83" spans="2:4">
      <c r="B83" s="5" t="s">
        <v>1323</v>
      </c>
      <c r="C83" s="5" t="s">
        <v>1323</v>
      </c>
      <c r="D83" s="5" t="s">
        <v>1324</v>
      </c>
    </row>
    <row r="84" spans="2:4">
      <c r="B84" s="5" t="s">
        <v>355</v>
      </c>
      <c r="C84" s="5" t="s">
        <v>524</v>
      </c>
      <c r="D84" s="5" t="s">
        <v>525</v>
      </c>
    </row>
    <row r="85" spans="2:4">
      <c r="B85" s="5" t="s">
        <v>357</v>
      </c>
      <c r="C85" s="5" t="s">
        <v>526</v>
      </c>
      <c r="D85" s="5" t="s">
        <v>527</v>
      </c>
    </row>
    <row r="86" spans="2:4">
      <c r="B86" s="5" t="s">
        <v>358</v>
      </c>
      <c r="C86" s="5" t="s">
        <v>530</v>
      </c>
      <c r="D86" s="5" t="s">
        <v>535</v>
      </c>
    </row>
    <row r="87" spans="2:4">
      <c r="B87" s="5" t="s">
        <v>528</v>
      </c>
      <c r="C87" s="5" t="s">
        <v>531</v>
      </c>
      <c r="D87" s="5" t="s">
        <v>534</v>
      </c>
    </row>
    <row r="88" spans="2:4">
      <c r="B88" s="5" t="s">
        <v>529</v>
      </c>
      <c r="C88" s="5" t="s">
        <v>532</v>
      </c>
      <c r="D88" s="5" t="s">
        <v>533</v>
      </c>
    </row>
    <row r="89" spans="2:4">
      <c r="B89" s="475" t="s">
        <v>703</v>
      </c>
      <c r="C89" s="490"/>
      <c r="D89" s="490"/>
    </row>
    <row r="90" spans="2:4">
      <c r="B90" s="5" t="s">
        <v>437</v>
      </c>
      <c r="C90" s="5" t="s">
        <v>536</v>
      </c>
      <c r="D90" s="5" t="s">
        <v>537</v>
      </c>
    </row>
    <row r="91" spans="2:4">
      <c r="B91" s="5" t="s">
        <v>434</v>
      </c>
      <c r="C91" s="5" t="s">
        <v>538</v>
      </c>
      <c r="D91" s="5" t="s">
        <v>434</v>
      </c>
    </row>
    <row r="92" spans="2:4">
      <c r="B92" s="5" t="s">
        <v>1297</v>
      </c>
      <c r="C92" s="5" t="s">
        <v>1298</v>
      </c>
      <c r="D92" s="5" t="s">
        <v>1299</v>
      </c>
    </row>
    <row r="93" spans="2:4">
      <c r="B93" s="5" t="s">
        <v>539</v>
      </c>
      <c r="C93" s="5" t="s">
        <v>540</v>
      </c>
      <c r="D93" s="5" t="s">
        <v>541</v>
      </c>
    </row>
    <row r="94" spans="2:4">
      <c r="B94" s="5" t="s">
        <v>142</v>
      </c>
      <c r="C94" s="5" t="s">
        <v>542</v>
      </c>
      <c r="D94" s="5" t="s">
        <v>557</v>
      </c>
    </row>
    <row r="95" spans="2:4">
      <c r="B95" s="5" t="s">
        <v>143</v>
      </c>
      <c r="C95" s="5" t="s">
        <v>543</v>
      </c>
      <c r="D95" s="5" t="s">
        <v>558</v>
      </c>
    </row>
    <row r="96" spans="2:4">
      <c r="B96" s="5" t="s">
        <v>144</v>
      </c>
      <c r="C96" s="5" t="s">
        <v>544</v>
      </c>
      <c r="D96" s="5" t="s">
        <v>559</v>
      </c>
    </row>
    <row r="97" spans="2:4">
      <c r="B97" s="5" t="s">
        <v>145</v>
      </c>
      <c r="C97" s="5" t="s">
        <v>545</v>
      </c>
      <c r="D97" s="5" t="s">
        <v>560</v>
      </c>
    </row>
    <row r="98" spans="2:4">
      <c r="B98" s="5" t="s">
        <v>146</v>
      </c>
      <c r="C98" s="5" t="s">
        <v>546</v>
      </c>
      <c r="D98" s="5" t="s">
        <v>561</v>
      </c>
    </row>
    <row r="99" spans="2:4">
      <c r="B99" s="5" t="s">
        <v>147</v>
      </c>
      <c r="C99" s="5" t="s">
        <v>547</v>
      </c>
      <c r="D99" s="5" t="s">
        <v>562</v>
      </c>
    </row>
    <row r="100" spans="2:4">
      <c r="B100" s="5" t="s">
        <v>148</v>
      </c>
      <c r="C100" s="5" t="s">
        <v>548</v>
      </c>
      <c r="D100" s="5" t="s">
        <v>563</v>
      </c>
    </row>
    <row r="101" spans="2:4">
      <c r="B101" s="5" t="s">
        <v>149</v>
      </c>
      <c r="C101" s="5" t="s">
        <v>549</v>
      </c>
      <c r="D101" s="5" t="s">
        <v>564</v>
      </c>
    </row>
    <row r="102" spans="2:4">
      <c r="B102" s="5" t="s">
        <v>150</v>
      </c>
      <c r="C102" s="5" t="s">
        <v>550</v>
      </c>
      <c r="D102" s="5" t="s">
        <v>565</v>
      </c>
    </row>
    <row r="103" spans="2:4">
      <c r="B103" s="5" t="s">
        <v>151</v>
      </c>
      <c r="C103" s="5" t="s">
        <v>551</v>
      </c>
      <c r="D103" s="5" t="s">
        <v>566</v>
      </c>
    </row>
    <row r="104" spans="2:4">
      <c r="B104" s="5" t="s">
        <v>152</v>
      </c>
      <c r="C104" s="5" t="s">
        <v>552</v>
      </c>
      <c r="D104" s="5" t="s">
        <v>567</v>
      </c>
    </row>
    <row r="105" spans="2:4">
      <c r="B105" s="5" t="s">
        <v>153</v>
      </c>
      <c r="C105" s="5" t="s">
        <v>553</v>
      </c>
      <c r="D105" s="5" t="s">
        <v>568</v>
      </c>
    </row>
    <row r="106" spans="2:4">
      <c r="B106" s="5" t="s">
        <v>154</v>
      </c>
      <c r="C106" s="5" t="s">
        <v>554</v>
      </c>
      <c r="D106" s="5" t="s">
        <v>569</v>
      </c>
    </row>
    <row r="107" spans="2:4">
      <c r="B107" s="5" t="s">
        <v>155</v>
      </c>
      <c r="C107" s="5" t="s">
        <v>555</v>
      </c>
      <c r="D107" s="5" t="s">
        <v>570</v>
      </c>
    </row>
    <row r="108" spans="2:4">
      <c r="B108" s="5" t="s">
        <v>156</v>
      </c>
      <c r="C108" s="5" t="s">
        <v>556</v>
      </c>
      <c r="D108" s="5" t="s">
        <v>571</v>
      </c>
    </row>
    <row r="109" spans="2:4">
      <c r="B109" s="5" t="s">
        <v>33</v>
      </c>
      <c r="C109" s="5" t="s">
        <v>572</v>
      </c>
      <c r="D109" s="5" t="s">
        <v>575</v>
      </c>
    </row>
    <row r="110" spans="2:4">
      <c r="B110" s="5" t="s">
        <v>290</v>
      </c>
      <c r="C110" s="5" t="s">
        <v>573</v>
      </c>
      <c r="D110" s="5" t="s">
        <v>576</v>
      </c>
    </row>
    <row r="111" spans="2:4">
      <c r="B111" s="5" t="s">
        <v>291</v>
      </c>
      <c r="C111" s="5" t="s">
        <v>574</v>
      </c>
      <c r="D111" s="5" t="s">
        <v>577</v>
      </c>
    </row>
    <row r="112" spans="2:4">
      <c r="B112" s="5" t="s">
        <v>96</v>
      </c>
      <c r="C112" s="5" t="s">
        <v>96</v>
      </c>
      <c r="D112" s="5" t="s">
        <v>96</v>
      </c>
    </row>
    <row r="113" spans="2:4">
      <c r="B113" s="5" t="s">
        <v>77</v>
      </c>
      <c r="C113" s="5" t="s">
        <v>774</v>
      </c>
      <c r="D113" s="5" t="s">
        <v>785</v>
      </c>
    </row>
    <row r="114" spans="2:4">
      <c r="B114" s="5" t="s">
        <v>239</v>
      </c>
      <c r="C114" s="5" t="s">
        <v>475</v>
      </c>
      <c r="D114" s="5" t="s">
        <v>479</v>
      </c>
    </row>
    <row r="115" spans="2:4">
      <c r="B115" s="5" t="s">
        <v>201</v>
      </c>
      <c r="C115" s="5" t="s">
        <v>770</v>
      </c>
      <c r="D115" s="5" t="s">
        <v>780</v>
      </c>
    </row>
    <row r="116" spans="2:4">
      <c r="B116" s="5" t="s">
        <v>200</v>
      </c>
      <c r="C116" s="5" t="s">
        <v>771</v>
      </c>
      <c r="D116" s="5" t="s">
        <v>781</v>
      </c>
    </row>
    <row r="117" spans="2:4">
      <c r="B117" s="5" t="s">
        <v>199</v>
      </c>
      <c r="C117" s="5" t="s">
        <v>775</v>
      </c>
      <c r="D117" s="5" t="s">
        <v>772</v>
      </c>
    </row>
    <row r="118" spans="2:4">
      <c r="B118" s="5" t="s">
        <v>78</v>
      </c>
      <c r="C118" s="5" t="s">
        <v>776</v>
      </c>
      <c r="D118" s="5" t="s">
        <v>782</v>
      </c>
    </row>
    <row r="119" spans="2:4">
      <c r="B119" s="5" t="s">
        <v>50</v>
      </c>
      <c r="C119" s="5" t="s">
        <v>777</v>
      </c>
      <c r="D119" s="5" t="s">
        <v>773</v>
      </c>
    </row>
    <row r="120" spans="2:4">
      <c r="B120" s="5" t="s">
        <v>1325</v>
      </c>
      <c r="C120" s="5" t="s">
        <v>1326</v>
      </c>
      <c r="D120" s="5" t="s">
        <v>1333</v>
      </c>
    </row>
    <row r="121" spans="2:4">
      <c r="B121" s="5" t="s">
        <v>1330</v>
      </c>
      <c r="C121" s="5" t="s">
        <v>1331</v>
      </c>
      <c r="D121" s="5" t="s">
        <v>1332</v>
      </c>
    </row>
    <row r="122" spans="2:4">
      <c r="B122" s="5" t="s">
        <v>438</v>
      </c>
      <c r="C122" s="5" t="s">
        <v>778</v>
      </c>
      <c r="D122" s="5" t="s">
        <v>783</v>
      </c>
    </row>
    <row r="123" spans="2:4">
      <c r="B123" s="5" t="s">
        <v>439</v>
      </c>
      <c r="C123" s="5" t="s">
        <v>779</v>
      </c>
      <c r="D123" s="5" t="s">
        <v>784</v>
      </c>
    </row>
    <row r="124" spans="2:4">
      <c r="B124" s="5" t="s">
        <v>1327</v>
      </c>
      <c r="C124" s="5" t="s">
        <v>1328</v>
      </c>
      <c r="D124" s="5" t="s">
        <v>1329</v>
      </c>
    </row>
    <row r="125" spans="2:4">
      <c r="B125" s="5" t="s">
        <v>1334</v>
      </c>
      <c r="C125" s="5" t="s">
        <v>1335</v>
      </c>
      <c r="D125" s="5" t="s">
        <v>1336</v>
      </c>
    </row>
    <row r="127" spans="2:4">
      <c r="B127" s="475" t="s">
        <v>1305</v>
      </c>
      <c r="C127" s="490" t="s">
        <v>1306</v>
      </c>
      <c r="D127" s="490" t="s">
        <v>1306</v>
      </c>
    </row>
    <row r="128" spans="2:4">
      <c r="B128" s="5" t="s">
        <v>63</v>
      </c>
      <c r="C128" s="5" t="s">
        <v>591</v>
      </c>
      <c r="D128" s="5" t="s">
        <v>608</v>
      </c>
    </row>
    <row r="129" spans="2:4">
      <c r="B129" s="5" t="s">
        <v>64</v>
      </c>
      <c r="C129" s="5" t="s">
        <v>592</v>
      </c>
      <c r="D129" s="5" t="s">
        <v>600</v>
      </c>
    </row>
    <row r="130" spans="2:4">
      <c r="B130" s="5" t="s">
        <v>219</v>
      </c>
      <c r="C130" s="5" t="s">
        <v>396</v>
      </c>
      <c r="D130" s="5" t="s">
        <v>405</v>
      </c>
    </row>
    <row r="131" spans="2:4">
      <c r="B131" s="5" t="s">
        <v>220</v>
      </c>
      <c r="C131" s="5" t="s">
        <v>414</v>
      </c>
      <c r="D131" s="5" t="s">
        <v>408</v>
      </c>
    </row>
    <row r="132" spans="2:4">
      <c r="B132" s="5" t="s">
        <v>302</v>
      </c>
      <c r="C132" s="5" t="s">
        <v>593</v>
      </c>
      <c r="D132" s="5" t="s">
        <v>601</v>
      </c>
    </row>
    <row r="133" spans="2:4">
      <c r="B133" s="5" t="s">
        <v>259</v>
      </c>
      <c r="C133" s="5" t="s">
        <v>594</v>
      </c>
      <c r="D133" s="5" t="s">
        <v>602</v>
      </c>
    </row>
    <row r="134" spans="2:4">
      <c r="B134" s="5" t="s">
        <v>65</v>
      </c>
      <c r="C134" s="5" t="s">
        <v>595</v>
      </c>
      <c r="D134" s="5" t="s">
        <v>603</v>
      </c>
    </row>
    <row r="135" spans="2:4">
      <c r="B135" s="5" t="s">
        <v>221</v>
      </c>
      <c r="C135" s="5" t="s">
        <v>826</v>
      </c>
      <c r="D135" s="5" t="s">
        <v>828</v>
      </c>
    </row>
    <row r="136" spans="2:4">
      <c r="B136" s="5" t="s">
        <v>222</v>
      </c>
      <c r="C136" s="5" t="s">
        <v>596</v>
      </c>
      <c r="D136" s="5" t="s">
        <v>604</v>
      </c>
    </row>
    <row r="137" spans="2:4">
      <c r="B137" s="5" t="s">
        <v>257</v>
      </c>
      <c r="C137" s="5" t="s">
        <v>827</v>
      </c>
      <c r="D137" s="5" t="s">
        <v>829</v>
      </c>
    </row>
    <row r="138" spans="2:4">
      <c r="B138" s="5" t="s">
        <v>263</v>
      </c>
      <c r="C138" s="5" t="s">
        <v>597</v>
      </c>
      <c r="D138" s="5" t="s">
        <v>605</v>
      </c>
    </row>
    <row r="139" spans="2:4">
      <c r="B139" s="5" t="s">
        <v>223</v>
      </c>
      <c r="C139" s="5" t="s">
        <v>598</v>
      </c>
      <c r="D139" s="5" t="s">
        <v>606</v>
      </c>
    </row>
    <row r="141" spans="2:4">
      <c r="B141" s="5" t="s">
        <v>66</v>
      </c>
      <c r="C141" s="5" t="s">
        <v>599</v>
      </c>
      <c r="D141" s="5" t="s">
        <v>607</v>
      </c>
    </row>
    <row r="143" spans="2:4">
      <c r="B143" s="5" t="s">
        <v>67</v>
      </c>
      <c r="C143" s="5" t="s">
        <v>609</v>
      </c>
      <c r="D143" s="5" t="s">
        <v>626</v>
      </c>
    </row>
    <row r="144" spans="2:4">
      <c r="B144" s="5" t="s">
        <v>68</v>
      </c>
      <c r="C144" s="5" t="s">
        <v>610</v>
      </c>
      <c r="D144" s="5" t="s">
        <v>627</v>
      </c>
    </row>
    <row r="145" spans="2:4">
      <c r="B145" s="5" t="s">
        <v>70</v>
      </c>
      <c r="C145" s="5" t="s">
        <v>611</v>
      </c>
      <c r="D145" s="5" t="s">
        <v>628</v>
      </c>
    </row>
    <row r="146" spans="2:4">
      <c r="B146" s="5" t="s">
        <v>20</v>
      </c>
      <c r="C146" s="5" t="s">
        <v>20</v>
      </c>
      <c r="D146" s="5" t="s">
        <v>645</v>
      </c>
    </row>
    <row r="147" spans="2:4">
      <c r="B147" s="5" t="s">
        <v>224</v>
      </c>
      <c r="C147" s="5" t="s">
        <v>612</v>
      </c>
      <c r="D147" s="5" t="s">
        <v>629</v>
      </c>
    </row>
    <row r="148" spans="2:4">
      <c r="B148" s="5" t="s">
        <v>295</v>
      </c>
      <c r="C148" s="5" t="s">
        <v>646</v>
      </c>
      <c r="D148" s="5" t="s">
        <v>630</v>
      </c>
    </row>
    <row r="149" spans="2:4">
      <c r="B149" s="5" t="s">
        <v>296</v>
      </c>
      <c r="C149" s="5" t="s">
        <v>647</v>
      </c>
      <c r="D149" s="5" t="s">
        <v>653</v>
      </c>
    </row>
    <row r="150" spans="2:4">
      <c r="B150" s="5" t="s">
        <v>225</v>
      </c>
      <c r="C150" s="5" t="s">
        <v>613</v>
      </c>
      <c r="D150" s="5" t="s">
        <v>631</v>
      </c>
    </row>
    <row r="151" spans="2:4">
      <c r="B151" s="5" t="s">
        <v>297</v>
      </c>
      <c r="C151" s="5" t="s">
        <v>614</v>
      </c>
      <c r="D151" s="5" t="s">
        <v>632</v>
      </c>
    </row>
    <row r="152" spans="2:4">
      <c r="B152" s="5" t="s">
        <v>226</v>
      </c>
      <c r="C152" s="5" t="s">
        <v>615</v>
      </c>
      <c r="D152" s="5" t="s">
        <v>633</v>
      </c>
    </row>
    <row r="153" spans="2:4">
      <c r="B153" s="5" t="s">
        <v>69</v>
      </c>
      <c r="C153" s="5" t="s">
        <v>616</v>
      </c>
      <c r="D153" s="5" t="s">
        <v>634</v>
      </c>
    </row>
    <row r="154" spans="2:4">
      <c r="B154" s="5" t="s">
        <v>71</v>
      </c>
      <c r="C154" s="5" t="s">
        <v>617</v>
      </c>
      <c r="D154" s="5" t="s">
        <v>635</v>
      </c>
    </row>
    <row r="155" spans="2:4">
      <c r="B155" s="5" t="s">
        <v>227</v>
      </c>
      <c r="C155" s="5" t="s">
        <v>618</v>
      </c>
      <c r="D155" s="5" t="s">
        <v>636</v>
      </c>
    </row>
    <row r="156" spans="2:4">
      <c r="B156" s="5" t="s">
        <v>298</v>
      </c>
      <c r="C156" s="5" t="s">
        <v>648</v>
      </c>
      <c r="D156" s="5" t="s">
        <v>652</v>
      </c>
    </row>
    <row r="157" spans="2:4">
      <c r="B157" s="5" t="s">
        <v>208</v>
      </c>
      <c r="C157" s="5" t="s">
        <v>649</v>
      </c>
      <c r="D157" s="5" t="s">
        <v>654</v>
      </c>
    </row>
    <row r="158" spans="2:4">
      <c r="B158" s="5" t="s">
        <v>264</v>
      </c>
      <c r="C158" s="5" t="s">
        <v>650</v>
      </c>
      <c r="D158" s="5" t="s">
        <v>637</v>
      </c>
    </row>
    <row r="159" spans="2:4">
      <c r="B159" s="5" t="s">
        <v>72</v>
      </c>
      <c r="C159" s="5" t="s">
        <v>619</v>
      </c>
      <c r="D159" s="5" t="s">
        <v>638</v>
      </c>
    </row>
    <row r="160" spans="2:4">
      <c r="B160" s="5" t="s">
        <v>228</v>
      </c>
      <c r="C160" s="5" t="s">
        <v>620</v>
      </c>
      <c r="D160" s="5" t="s">
        <v>639</v>
      </c>
    </row>
    <row r="161" spans="2:4">
      <c r="B161" s="5" t="s">
        <v>229</v>
      </c>
      <c r="C161" s="5" t="s">
        <v>621</v>
      </c>
      <c r="D161" s="5" t="s">
        <v>640</v>
      </c>
    </row>
    <row r="162" spans="2:4">
      <c r="B162" s="5" t="s">
        <v>298</v>
      </c>
      <c r="C162" s="5" t="s">
        <v>648</v>
      </c>
      <c r="D162" s="5" t="s">
        <v>652</v>
      </c>
    </row>
    <row r="163" spans="2:4">
      <c r="B163" s="5" t="s">
        <v>208</v>
      </c>
      <c r="C163" s="5" t="s">
        <v>649</v>
      </c>
      <c r="D163" s="5" t="s">
        <v>654</v>
      </c>
    </row>
    <row r="164" spans="2:4">
      <c r="B164" s="5" t="s">
        <v>264</v>
      </c>
      <c r="C164" s="5" t="s">
        <v>650</v>
      </c>
      <c r="D164" s="5" t="s">
        <v>637</v>
      </c>
    </row>
    <row r="165" spans="2:4">
      <c r="B165" s="5" t="s">
        <v>230</v>
      </c>
      <c r="C165" s="5" t="s">
        <v>622</v>
      </c>
      <c r="D165" s="5" t="s">
        <v>641</v>
      </c>
    </row>
    <row r="166" spans="2:4">
      <c r="B166" s="5" t="s">
        <v>258</v>
      </c>
      <c r="C166" s="5" t="s">
        <v>651</v>
      </c>
      <c r="D166" s="5" t="s">
        <v>655</v>
      </c>
    </row>
    <row r="167" spans="2:4">
      <c r="B167" s="5" t="s">
        <v>217</v>
      </c>
      <c r="C167" s="5" t="s">
        <v>623</v>
      </c>
      <c r="D167" s="5" t="s">
        <v>642</v>
      </c>
    </row>
    <row r="168" spans="2:4">
      <c r="B168" s="5" t="s">
        <v>93</v>
      </c>
      <c r="C168" s="5" t="s">
        <v>624</v>
      </c>
      <c r="D168" s="5" t="s">
        <v>643</v>
      </c>
    </row>
    <row r="169" spans="2:4">
      <c r="B169" s="5" t="s">
        <v>1342</v>
      </c>
      <c r="C169" s="5" t="s">
        <v>1343</v>
      </c>
      <c r="D169" s="5" t="s">
        <v>1344</v>
      </c>
    </row>
    <row r="170" spans="2:4">
      <c r="B170" s="5" t="s">
        <v>259</v>
      </c>
      <c r="C170" s="5" t="s">
        <v>594</v>
      </c>
      <c r="D170" s="5" t="s">
        <v>602</v>
      </c>
    </row>
    <row r="172" spans="2:4">
      <c r="B172" s="5" t="s">
        <v>73</v>
      </c>
      <c r="C172" s="5" t="s">
        <v>625</v>
      </c>
      <c r="D172" s="5" t="s">
        <v>644</v>
      </c>
    </row>
    <row r="174" spans="2:4">
      <c r="B174" s="5" t="s">
        <v>743</v>
      </c>
      <c r="C174" s="5" t="s">
        <v>744</v>
      </c>
      <c r="D174" s="5" t="s">
        <v>757</v>
      </c>
    </row>
    <row r="176" spans="2:4">
      <c r="B176" s="5" t="s">
        <v>299</v>
      </c>
      <c r="C176" s="5" t="s">
        <v>745</v>
      </c>
      <c r="D176" s="5" t="s">
        <v>749</v>
      </c>
    </row>
    <row r="177" spans="2:4">
      <c r="B177" s="5" t="s">
        <v>20</v>
      </c>
      <c r="C177" s="5" t="s">
        <v>704</v>
      </c>
      <c r="D177" s="5" t="s">
        <v>645</v>
      </c>
    </row>
    <row r="178" spans="2:4">
      <c r="B178" s="5" t="s">
        <v>292</v>
      </c>
      <c r="C178" s="5" t="s">
        <v>746</v>
      </c>
      <c r="D178" s="5" t="s">
        <v>750</v>
      </c>
    </row>
    <row r="179" spans="2:4">
      <c r="B179" s="5" t="s">
        <v>301</v>
      </c>
      <c r="C179" s="5" t="s">
        <v>754</v>
      </c>
      <c r="D179" s="5" t="s">
        <v>751</v>
      </c>
    </row>
    <row r="180" spans="2:4">
      <c r="B180" s="5" t="s">
        <v>298</v>
      </c>
      <c r="C180" s="5" t="s">
        <v>648</v>
      </c>
      <c r="D180" s="5" t="s">
        <v>652</v>
      </c>
    </row>
    <row r="181" spans="2:4">
      <c r="B181" s="5" t="s">
        <v>865</v>
      </c>
      <c r="C181" s="5" t="s">
        <v>866</v>
      </c>
      <c r="D181" s="5" t="s">
        <v>867</v>
      </c>
    </row>
    <row r="182" spans="2:4">
      <c r="B182" s="5" t="s">
        <v>293</v>
      </c>
      <c r="C182" s="5" t="s">
        <v>755</v>
      </c>
      <c r="D182" s="5" t="s">
        <v>756</v>
      </c>
    </row>
    <row r="185" spans="2:4">
      <c r="B185" s="5" t="s">
        <v>300</v>
      </c>
      <c r="C185" s="5" t="s">
        <v>747</v>
      </c>
      <c r="D185" s="5" t="s">
        <v>752</v>
      </c>
    </row>
    <row r="186" spans="2:4">
      <c r="B186" s="5" t="s">
        <v>20</v>
      </c>
      <c r="C186" s="5" t="s">
        <v>704</v>
      </c>
      <c r="D186" s="5" t="s">
        <v>645</v>
      </c>
    </row>
    <row r="187" spans="2:4">
      <c r="B187" s="5" t="s">
        <v>294</v>
      </c>
      <c r="C187" s="5" t="s">
        <v>748</v>
      </c>
      <c r="D187" s="5" t="s">
        <v>753</v>
      </c>
    </row>
    <row r="188" spans="2:4">
      <c r="B188" s="5" t="s">
        <v>301</v>
      </c>
      <c r="C188" s="5" t="s">
        <v>754</v>
      </c>
      <c r="D188" s="5" t="s">
        <v>751</v>
      </c>
    </row>
    <row r="189" spans="2:4">
      <c r="B189" s="5" t="s">
        <v>298</v>
      </c>
      <c r="C189" s="5" t="s">
        <v>648</v>
      </c>
      <c r="D189" s="5" t="s">
        <v>652</v>
      </c>
    </row>
    <row r="190" spans="2:4">
      <c r="B190" s="5" t="s">
        <v>865</v>
      </c>
      <c r="C190" s="5" t="s">
        <v>866</v>
      </c>
      <c r="D190" s="5" t="s">
        <v>867</v>
      </c>
    </row>
    <row r="191" spans="2:4">
      <c r="B191" s="5" t="s">
        <v>293</v>
      </c>
      <c r="C191" s="5" t="s">
        <v>755</v>
      </c>
      <c r="D191" s="5" t="s">
        <v>756</v>
      </c>
    </row>
    <row r="193" spans="2:4">
      <c r="B193" s="475" t="s">
        <v>1307</v>
      </c>
      <c r="C193" s="490" t="s">
        <v>1308</v>
      </c>
      <c r="D193" s="490" t="s">
        <v>1309</v>
      </c>
    </row>
    <row r="194" spans="2:4">
      <c r="B194" s="5" t="s">
        <v>90</v>
      </c>
      <c r="C194" s="5" t="s">
        <v>657</v>
      </c>
      <c r="D194" s="5" t="s">
        <v>668</v>
      </c>
    </row>
    <row r="195" spans="2:4">
      <c r="B195" s="5" t="s">
        <v>89</v>
      </c>
      <c r="C195" s="5" t="s">
        <v>678</v>
      </c>
      <c r="D195" s="5" t="s">
        <v>681</v>
      </c>
    </row>
    <row r="196" spans="2:4">
      <c r="B196" s="5" t="s">
        <v>233</v>
      </c>
      <c r="C196" s="5" t="s">
        <v>658</v>
      </c>
      <c r="D196" s="5" t="s">
        <v>669</v>
      </c>
    </row>
    <row r="197" spans="2:4">
      <c r="B197" s="5" t="s">
        <v>1319</v>
      </c>
      <c r="C197" s="5" t="s">
        <v>1320</v>
      </c>
      <c r="D197" s="5" t="s">
        <v>1321</v>
      </c>
    </row>
    <row r="198" spans="2:4">
      <c r="B198" s="5" t="s">
        <v>234</v>
      </c>
      <c r="C198" s="5" t="s">
        <v>679</v>
      </c>
      <c r="D198" s="5" t="s">
        <v>505</v>
      </c>
    </row>
    <row r="199" spans="2:4">
      <c r="B199" s="5" t="s">
        <v>210</v>
      </c>
      <c r="C199" s="5" t="s">
        <v>659</v>
      </c>
      <c r="D199" s="5" t="s">
        <v>670</v>
      </c>
    </row>
    <row r="200" spans="2:4">
      <c r="B200" s="5" t="s">
        <v>235</v>
      </c>
      <c r="C200" s="5" t="s">
        <v>660</v>
      </c>
      <c r="D200" s="5" t="s">
        <v>671</v>
      </c>
    </row>
    <row r="201" spans="2:4">
      <c r="B201" s="5" t="s">
        <v>236</v>
      </c>
      <c r="C201" s="5" t="s">
        <v>661</v>
      </c>
      <c r="D201" s="5" t="s">
        <v>672</v>
      </c>
    </row>
    <row r="202" spans="2:4">
      <c r="B202" s="5" t="s">
        <v>237</v>
      </c>
      <c r="C202" s="5" t="s">
        <v>662</v>
      </c>
      <c r="D202" s="5" t="s">
        <v>673</v>
      </c>
    </row>
    <row r="203" spans="2:4">
      <c r="B203" s="5" t="s">
        <v>256</v>
      </c>
      <c r="C203" s="5" t="s">
        <v>663</v>
      </c>
      <c r="D203" s="5" t="s">
        <v>674</v>
      </c>
    </row>
    <row r="205" spans="2:4">
      <c r="B205" s="5" t="s">
        <v>254</v>
      </c>
      <c r="C205" s="5" t="s">
        <v>680</v>
      </c>
      <c r="D205" s="5" t="s">
        <v>682</v>
      </c>
    </row>
    <row r="207" spans="2:4">
      <c r="B207" s="5" t="s">
        <v>255</v>
      </c>
      <c r="C207" s="5" t="s">
        <v>664</v>
      </c>
      <c r="D207" s="5" t="s">
        <v>675</v>
      </c>
    </row>
    <row r="209" spans="2:4">
      <c r="B209" s="5" t="s">
        <v>74</v>
      </c>
      <c r="C209" s="5" t="s">
        <v>665</v>
      </c>
      <c r="D209" s="5" t="s">
        <v>676</v>
      </c>
    </row>
    <row r="210" spans="2:4">
      <c r="B210" s="5" t="s">
        <v>656</v>
      </c>
      <c r="C210" s="5" t="s">
        <v>666</v>
      </c>
      <c r="D210" s="5" t="s">
        <v>643</v>
      </c>
    </row>
    <row r="211" spans="2:4">
      <c r="B211" s="5" t="s">
        <v>75</v>
      </c>
      <c r="C211" s="5" t="s">
        <v>667</v>
      </c>
      <c r="D211" s="5" t="s">
        <v>677</v>
      </c>
    </row>
    <row r="212" spans="2:4">
      <c r="B212" s="475" t="s">
        <v>683</v>
      </c>
      <c r="C212" s="490"/>
      <c r="D212" s="490"/>
    </row>
    <row r="213" spans="2:4">
      <c r="B213" s="5" t="s">
        <v>188</v>
      </c>
      <c r="C213" s="5" t="s">
        <v>684</v>
      </c>
      <c r="D213" s="5" t="s">
        <v>694</v>
      </c>
    </row>
    <row r="214" spans="2:4">
      <c r="B214" s="5" t="s">
        <v>88</v>
      </c>
      <c r="C214" s="5" t="s">
        <v>645</v>
      </c>
      <c r="D214" s="5" t="s">
        <v>645</v>
      </c>
    </row>
    <row r="215" spans="2:4">
      <c r="B215" s="5" t="s">
        <v>20</v>
      </c>
      <c r="C215" s="5" t="s">
        <v>704</v>
      </c>
      <c r="D215" s="5" t="s">
        <v>645</v>
      </c>
    </row>
    <row r="216" spans="2:4">
      <c r="B216" s="5" t="s">
        <v>109</v>
      </c>
      <c r="C216" s="5" t="s">
        <v>705</v>
      </c>
      <c r="D216" s="5" t="s">
        <v>718</v>
      </c>
    </row>
    <row r="217" spans="2:4">
      <c r="B217" s="5" t="s">
        <v>138</v>
      </c>
      <c r="C217" s="5" t="s">
        <v>685</v>
      </c>
      <c r="D217" s="5" t="s">
        <v>695</v>
      </c>
    </row>
    <row r="218" spans="2:4">
      <c r="B218" s="5" t="s">
        <v>21</v>
      </c>
      <c r="C218" s="5" t="s">
        <v>706</v>
      </c>
      <c r="D218" s="5" t="s">
        <v>719</v>
      </c>
    </row>
    <row r="219" spans="2:4">
      <c r="B219" s="5" t="s">
        <v>190</v>
      </c>
      <c r="C219" s="5" t="s">
        <v>707</v>
      </c>
      <c r="D219" s="5" t="s">
        <v>720</v>
      </c>
    </row>
    <row r="220" spans="2:4">
      <c r="B220" s="5" t="s">
        <v>208</v>
      </c>
      <c r="C220" s="5" t="s">
        <v>649</v>
      </c>
      <c r="D220" s="5" t="s">
        <v>654</v>
      </c>
    </row>
    <row r="221" spans="2:4">
      <c r="B221" s="5" t="s">
        <v>22</v>
      </c>
      <c r="C221" s="5" t="s">
        <v>708</v>
      </c>
      <c r="D221" s="5" t="s">
        <v>721</v>
      </c>
    </row>
    <row r="222" spans="2:4">
      <c r="B222" s="5" t="s">
        <v>89</v>
      </c>
      <c r="C222" s="5" t="s">
        <v>678</v>
      </c>
      <c r="D222" s="5" t="s">
        <v>681</v>
      </c>
    </row>
    <row r="223" spans="2:4">
      <c r="B223" s="5" t="s">
        <v>1330</v>
      </c>
      <c r="C223" s="5" t="s">
        <v>1331</v>
      </c>
      <c r="D223" s="5" t="s">
        <v>1357</v>
      </c>
    </row>
    <row r="224" spans="2:4">
      <c r="B224" s="5" t="s">
        <v>331</v>
      </c>
      <c r="C224" s="5" t="s">
        <v>709</v>
      </c>
      <c r="D224" s="5" t="s">
        <v>722</v>
      </c>
    </row>
    <row r="225" spans="2:4">
      <c r="B225" s="5" t="s">
        <v>216</v>
      </c>
      <c r="C225" s="5" t="s">
        <v>686</v>
      </c>
      <c r="D225" s="5" t="s">
        <v>605</v>
      </c>
    </row>
    <row r="227" spans="2:4">
      <c r="B227" s="5" t="s">
        <v>189</v>
      </c>
      <c r="C227" s="5" t="s">
        <v>687</v>
      </c>
      <c r="D227" s="5" t="s">
        <v>766</v>
      </c>
    </row>
    <row r="229" spans="2:4">
      <c r="B229" s="5" t="s">
        <v>23</v>
      </c>
      <c r="C229" s="5" t="s">
        <v>710</v>
      </c>
      <c r="D229" s="5" t="s">
        <v>696</v>
      </c>
    </row>
    <row r="230" spans="2:4">
      <c r="B230" s="5" t="s">
        <v>193</v>
      </c>
      <c r="C230" s="5" t="s">
        <v>711</v>
      </c>
      <c r="D230" s="5" t="s">
        <v>697</v>
      </c>
    </row>
    <row r="231" spans="2:4">
      <c r="B231" s="5" t="s">
        <v>194</v>
      </c>
      <c r="C231" s="5" t="s">
        <v>712</v>
      </c>
      <c r="D231" s="5" t="s">
        <v>723</v>
      </c>
    </row>
    <row r="232" spans="2:4">
      <c r="B232" s="5" t="s">
        <v>231</v>
      </c>
      <c r="C232" s="5" t="s">
        <v>637</v>
      </c>
      <c r="D232" s="5" t="s">
        <v>637</v>
      </c>
    </row>
    <row r="233" spans="2:4">
      <c r="B233" s="5" t="s">
        <v>195</v>
      </c>
      <c r="C233" s="5" t="s">
        <v>688</v>
      </c>
      <c r="D233" s="5" t="s">
        <v>392</v>
      </c>
    </row>
    <row r="234" spans="2:4">
      <c r="B234" s="5" t="s">
        <v>241</v>
      </c>
      <c r="C234" s="5" t="s">
        <v>391</v>
      </c>
      <c r="D234" s="5" t="s">
        <v>393</v>
      </c>
    </row>
    <row r="235" spans="2:4">
      <c r="B235" s="5" t="s">
        <v>190</v>
      </c>
      <c r="C235" s="5" t="s">
        <v>707</v>
      </c>
      <c r="D235" s="5" t="s">
        <v>720</v>
      </c>
    </row>
    <row r="236" spans="2:4">
      <c r="B236" s="5" t="s">
        <v>208</v>
      </c>
      <c r="C236" s="5" t="s">
        <v>649</v>
      </c>
      <c r="D236" s="5" t="s">
        <v>654</v>
      </c>
    </row>
    <row r="237" spans="2:4">
      <c r="B237" s="5" t="s">
        <v>231</v>
      </c>
      <c r="C237" s="5" t="s">
        <v>637</v>
      </c>
      <c r="D237" s="5" t="s">
        <v>637</v>
      </c>
    </row>
    <row r="238" spans="2:4">
      <c r="B238" s="5" t="s">
        <v>212</v>
      </c>
      <c r="C238" s="5" t="s">
        <v>713</v>
      </c>
      <c r="D238" s="5" t="s">
        <v>1358</v>
      </c>
    </row>
    <row r="239" spans="2:4">
      <c r="B239" s="5" t="s">
        <v>1325</v>
      </c>
      <c r="C239" s="5" t="s">
        <v>1326</v>
      </c>
      <c r="D239" s="5" t="s">
        <v>1359</v>
      </c>
    </row>
    <row r="240" spans="2:4">
      <c r="B240" s="5" t="s">
        <v>196</v>
      </c>
      <c r="C240" s="5" t="s">
        <v>714</v>
      </c>
      <c r="D240" s="5" t="s">
        <v>724</v>
      </c>
    </row>
    <row r="241" spans="2:4">
      <c r="B241" s="5" t="s">
        <v>210</v>
      </c>
      <c r="C241" s="5" t="s">
        <v>725</v>
      </c>
      <c r="D241" s="5" t="s">
        <v>726</v>
      </c>
    </row>
    <row r="242" spans="2:4">
      <c r="B242" s="5" t="s">
        <v>249</v>
      </c>
      <c r="C242" s="5" t="s">
        <v>715</v>
      </c>
      <c r="D242" s="5" t="s">
        <v>698</v>
      </c>
    </row>
    <row r="243" spans="2:4">
      <c r="B243" s="5" t="s">
        <v>93</v>
      </c>
      <c r="C243" s="5" t="s">
        <v>624</v>
      </c>
      <c r="D243" s="5" t="s">
        <v>643</v>
      </c>
    </row>
    <row r="244" spans="2:4">
      <c r="B244" s="5" t="s">
        <v>218</v>
      </c>
      <c r="C244" s="5" t="s">
        <v>689</v>
      </c>
      <c r="D244" s="5" t="s">
        <v>689</v>
      </c>
    </row>
    <row r="245" spans="2:4">
      <c r="B245" s="5" t="s">
        <v>232</v>
      </c>
      <c r="C245" s="5" t="s">
        <v>680</v>
      </c>
      <c r="D245" s="5" t="s">
        <v>682</v>
      </c>
    </row>
    <row r="246" spans="2:4">
      <c r="B246" s="5" t="s">
        <v>937</v>
      </c>
      <c r="C246" s="5" t="s">
        <v>938</v>
      </c>
      <c r="D246" s="5" t="s">
        <v>939</v>
      </c>
    </row>
    <row r="247" spans="2:4">
      <c r="B247" s="5" t="s">
        <v>217</v>
      </c>
      <c r="C247" s="5" t="s">
        <v>623</v>
      </c>
      <c r="D247" s="5" t="s">
        <v>642</v>
      </c>
    </row>
    <row r="248" spans="2:4">
      <c r="B248" s="5" t="s">
        <v>268</v>
      </c>
      <c r="C248" s="5" t="s">
        <v>716</v>
      </c>
      <c r="D248" s="5" t="s">
        <v>699</v>
      </c>
    </row>
    <row r="249" spans="2:4">
      <c r="B249" s="5" t="s">
        <v>165</v>
      </c>
      <c r="C249" s="5" t="s">
        <v>717</v>
      </c>
      <c r="D249" s="5" t="s">
        <v>700</v>
      </c>
    </row>
    <row r="250" spans="2:4">
      <c r="B250" s="5" t="s">
        <v>335</v>
      </c>
      <c r="C250" s="5" t="s">
        <v>690</v>
      </c>
      <c r="D250" s="5" t="s">
        <v>1291</v>
      </c>
    </row>
    <row r="251" spans="2:4">
      <c r="B251" s="5" t="s">
        <v>278</v>
      </c>
      <c r="C251" s="5" t="s">
        <v>691</v>
      </c>
      <c r="D251" s="5" t="s">
        <v>701</v>
      </c>
    </row>
    <row r="252" spans="2:4">
      <c r="B252" s="5" t="s">
        <v>431</v>
      </c>
      <c r="C252" s="5" t="s">
        <v>692</v>
      </c>
      <c r="D252" s="5" t="s">
        <v>1290</v>
      </c>
    </row>
    <row r="253" spans="2:4">
      <c r="B253" s="5" t="s">
        <v>279</v>
      </c>
      <c r="C253" s="5" t="s">
        <v>1289</v>
      </c>
      <c r="D253" s="5" t="s">
        <v>279</v>
      </c>
    </row>
    <row r="255" spans="2:4">
      <c r="B255" s="5" t="s">
        <v>191</v>
      </c>
      <c r="C255" s="5" t="s">
        <v>693</v>
      </c>
      <c r="D255" s="5" t="s">
        <v>727</v>
      </c>
    </row>
    <row r="257" spans="2:4">
      <c r="B257" s="5" t="s">
        <v>1471</v>
      </c>
      <c r="C257" s="5" t="s">
        <v>1472</v>
      </c>
      <c r="D257" s="5" t="s">
        <v>1473</v>
      </c>
    </row>
    <row r="259" spans="2:4">
      <c r="B259" s="5" t="s">
        <v>1469</v>
      </c>
      <c r="C259" s="5" t="s">
        <v>1469</v>
      </c>
      <c r="D259" s="5" t="s">
        <v>1470</v>
      </c>
    </row>
    <row r="261" spans="2:4">
      <c r="B261" s="5" t="s">
        <v>192</v>
      </c>
      <c r="C261" s="5" t="s">
        <v>192</v>
      </c>
      <c r="D261" s="5" t="s">
        <v>702</v>
      </c>
    </row>
    <row r="263" spans="2:4">
      <c r="B263" s="475" t="s">
        <v>1310</v>
      </c>
      <c r="C263" s="490" t="s">
        <v>1311</v>
      </c>
      <c r="D263" s="490" t="s">
        <v>1312</v>
      </c>
    </row>
    <row r="264" spans="2:4">
      <c r="B264" s="5" t="s">
        <v>313</v>
      </c>
      <c r="C264" s="5" t="s">
        <v>736</v>
      </c>
      <c r="D264" s="5" t="s">
        <v>737</v>
      </c>
    </row>
    <row r="265" spans="2:4">
      <c r="B265" s="5" t="s">
        <v>83</v>
      </c>
      <c r="C265" s="5" t="s">
        <v>372</v>
      </c>
      <c r="D265" s="5" t="s">
        <v>380</v>
      </c>
    </row>
    <row r="266" spans="2:4">
      <c r="B266" s="5" t="s">
        <v>389</v>
      </c>
      <c r="C266" s="5" t="s">
        <v>397</v>
      </c>
      <c r="D266" s="5" t="s">
        <v>739</v>
      </c>
    </row>
    <row r="267" spans="2:4">
      <c r="B267" s="5" t="s">
        <v>14</v>
      </c>
      <c r="C267" s="5" t="s">
        <v>373</v>
      </c>
      <c r="D267" s="5" t="s">
        <v>381</v>
      </c>
    </row>
    <row r="268" spans="2:4">
      <c r="B268" s="5" t="s">
        <v>1</v>
      </c>
      <c r="C268" s="5" t="s">
        <v>374</v>
      </c>
      <c r="D268" s="5" t="s">
        <v>382</v>
      </c>
    </row>
    <row r="269" spans="2:4">
      <c r="B269" s="5" t="s">
        <v>2</v>
      </c>
      <c r="C269" s="5" t="s">
        <v>398</v>
      </c>
      <c r="D269" s="5" t="s">
        <v>407</v>
      </c>
    </row>
    <row r="270" spans="2:4">
      <c r="B270" s="5" t="s">
        <v>76</v>
      </c>
      <c r="C270" s="5" t="s">
        <v>375</v>
      </c>
      <c r="D270" s="5" t="s">
        <v>383</v>
      </c>
    </row>
    <row r="271" spans="2:4">
      <c r="B271" s="5" t="s">
        <v>312</v>
      </c>
      <c r="C271" s="5" t="s">
        <v>732</v>
      </c>
      <c r="D271" s="5" t="s">
        <v>729</v>
      </c>
    </row>
    <row r="272" spans="2:4">
      <c r="B272" s="5" t="s">
        <v>1460</v>
      </c>
      <c r="C272" s="5" t="s">
        <v>372</v>
      </c>
      <c r="D272" s="5" t="s">
        <v>380</v>
      </c>
    </row>
    <row r="273" spans="2:4">
      <c r="B273" s="5" t="s">
        <v>4</v>
      </c>
      <c r="C273" s="5" t="s">
        <v>400</v>
      </c>
      <c r="D273" s="5" t="s">
        <v>410</v>
      </c>
    </row>
    <row r="274" spans="2:4">
      <c r="B274" s="5" t="s">
        <v>1457</v>
      </c>
      <c r="C274" s="5" t="s">
        <v>401</v>
      </c>
      <c r="D274" s="5" t="s">
        <v>384</v>
      </c>
    </row>
    <row r="275" spans="2:4">
      <c r="B275" s="5" t="s">
        <v>5</v>
      </c>
      <c r="C275" s="5" t="s">
        <v>402</v>
      </c>
      <c r="D275" s="5" t="s">
        <v>411</v>
      </c>
    </row>
    <row r="276" spans="2:4">
      <c r="B276" s="5" t="s">
        <v>81</v>
      </c>
      <c r="C276" s="5" t="s">
        <v>403</v>
      </c>
      <c r="D276" s="5" t="s">
        <v>412</v>
      </c>
    </row>
    <row r="277" spans="2:4">
      <c r="B277" s="5" t="s">
        <v>6</v>
      </c>
      <c r="C277" s="5" t="s">
        <v>376</v>
      </c>
      <c r="D277" s="5" t="s">
        <v>385</v>
      </c>
    </row>
    <row r="278" spans="2:4">
      <c r="B278" s="5" t="s">
        <v>207</v>
      </c>
      <c r="C278" s="5" t="s">
        <v>738</v>
      </c>
      <c r="D278" s="5" t="s">
        <v>730</v>
      </c>
    </row>
    <row r="279" spans="2:4">
      <c r="B279" s="5" t="s">
        <v>317</v>
      </c>
      <c r="C279" s="5" t="s">
        <v>396</v>
      </c>
      <c r="D279" s="5" t="s">
        <v>405</v>
      </c>
    </row>
    <row r="281" spans="2:4">
      <c r="B281" s="5" t="s">
        <v>314</v>
      </c>
      <c r="C281" s="5" t="s">
        <v>733</v>
      </c>
      <c r="D281" s="5" t="s">
        <v>740</v>
      </c>
    </row>
    <row r="282" spans="2:4">
      <c r="B282" s="5" t="s">
        <v>3</v>
      </c>
      <c r="C282" s="5" t="s">
        <v>399</v>
      </c>
      <c r="D282" s="5" t="s">
        <v>409</v>
      </c>
    </row>
    <row r="283" spans="2:4">
      <c r="B283" s="5" t="s">
        <v>4</v>
      </c>
      <c r="C283" s="5" t="s">
        <v>400</v>
      </c>
      <c r="D283" s="5" t="s">
        <v>410</v>
      </c>
    </row>
    <row r="284" spans="2:4">
      <c r="B284" s="5" t="s">
        <v>82</v>
      </c>
      <c r="C284" s="5" t="s">
        <v>401</v>
      </c>
      <c r="D284" s="5" t="s">
        <v>384</v>
      </c>
    </row>
    <row r="285" spans="2:4">
      <c r="B285" s="5" t="s">
        <v>5</v>
      </c>
      <c r="C285" s="5" t="s">
        <v>402</v>
      </c>
      <c r="D285" s="5" t="s">
        <v>411</v>
      </c>
    </row>
    <row r="286" spans="2:4">
      <c r="B286" s="5" t="s">
        <v>81</v>
      </c>
      <c r="C286" s="5" t="s">
        <v>403</v>
      </c>
      <c r="D286" s="5" t="s">
        <v>412</v>
      </c>
    </row>
    <row r="287" spans="2:4">
      <c r="B287" s="5" t="s">
        <v>6</v>
      </c>
      <c r="C287" s="5" t="s">
        <v>376</v>
      </c>
      <c r="D287" s="5" t="s">
        <v>385</v>
      </c>
    </row>
    <row r="288" spans="2:4">
      <c r="B288" s="5" t="s">
        <v>7</v>
      </c>
      <c r="C288" s="5" t="s">
        <v>404</v>
      </c>
      <c r="D288" s="5" t="s">
        <v>413</v>
      </c>
    </row>
    <row r="289" spans="2:4">
      <c r="B289" s="5" t="s">
        <v>1458</v>
      </c>
      <c r="C289" s="5" t="s">
        <v>1459</v>
      </c>
      <c r="D289" s="5" t="s">
        <v>386</v>
      </c>
    </row>
    <row r="290" spans="2:4">
      <c r="B290" s="5" t="s">
        <v>9</v>
      </c>
      <c r="C290" s="5" t="s">
        <v>378</v>
      </c>
      <c r="D290" s="5" t="s">
        <v>387</v>
      </c>
    </row>
    <row r="291" spans="2:4">
      <c r="B291" s="5" t="s">
        <v>10</v>
      </c>
      <c r="C291" s="5" t="s">
        <v>734</v>
      </c>
      <c r="D291" s="5" t="s">
        <v>731</v>
      </c>
    </row>
    <row r="292" spans="2:4">
      <c r="B292" s="5" t="s">
        <v>312</v>
      </c>
      <c r="C292" s="5" t="s">
        <v>732</v>
      </c>
      <c r="D292" s="5" t="s">
        <v>729</v>
      </c>
    </row>
    <row r="293" spans="2:4">
      <c r="B293" s="5" t="s">
        <v>3</v>
      </c>
      <c r="C293" s="5" t="s">
        <v>399</v>
      </c>
      <c r="D293" s="5" t="s">
        <v>409</v>
      </c>
    </row>
    <row r="294" spans="2:4">
      <c r="B294" s="5" t="s">
        <v>4</v>
      </c>
      <c r="C294" s="5" t="s">
        <v>400</v>
      </c>
      <c r="D294" s="5" t="s">
        <v>410</v>
      </c>
    </row>
    <row r="295" spans="2:4">
      <c r="B295" s="5" t="s">
        <v>82</v>
      </c>
      <c r="C295" s="5" t="s">
        <v>401</v>
      </c>
      <c r="D295" s="5" t="s">
        <v>384</v>
      </c>
    </row>
    <row r="296" spans="2:4">
      <c r="B296" s="5" t="s">
        <v>5</v>
      </c>
      <c r="C296" s="5" t="s">
        <v>402</v>
      </c>
      <c r="D296" s="5" t="s">
        <v>411</v>
      </c>
    </row>
    <row r="297" spans="2:4">
      <c r="B297" s="5" t="s">
        <v>81</v>
      </c>
      <c r="C297" s="5" t="s">
        <v>403</v>
      </c>
      <c r="D297" s="5" t="s">
        <v>412</v>
      </c>
    </row>
    <row r="298" spans="2:4">
      <c r="B298" s="5" t="s">
        <v>6</v>
      </c>
      <c r="C298" s="5" t="s">
        <v>376</v>
      </c>
      <c r="D298" s="5" t="s">
        <v>385</v>
      </c>
    </row>
    <row r="299" spans="2:4">
      <c r="B299" s="5" t="s">
        <v>7</v>
      </c>
      <c r="C299" s="5" t="s">
        <v>404</v>
      </c>
      <c r="D299" s="5" t="s">
        <v>413</v>
      </c>
    </row>
    <row r="300" spans="2:4">
      <c r="B300" s="5" t="s">
        <v>8</v>
      </c>
      <c r="C300" s="5" t="s">
        <v>377</v>
      </c>
      <c r="D300" s="5" t="s">
        <v>386</v>
      </c>
    </row>
    <row r="301" spans="2:4">
      <c r="B301" s="5" t="s">
        <v>9</v>
      </c>
      <c r="C301" s="5" t="s">
        <v>378</v>
      </c>
      <c r="D301" s="5" t="s">
        <v>387</v>
      </c>
    </row>
    <row r="302" spans="2:4">
      <c r="B302" s="5" t="s">
        <v>10</v>
      </c>
      <c r="C302" s="5" t="s">
        <v>734</v>
      </c>
      <c r="D302" s="5" t="s">
        <v>731</v>
      </c>
    </row>
    <row r="303" spans="2:4">
      <c r="B303" s="5" t="s">
        <v>207</v>
      </c>
      <c r="C303" s="5" t="s">
        <v>738</v>
      </c>
      <c r="D303" s="5" t="s">
        <v>730</v>
      </c>
    </row>
    <row r="304" spans="2:4">
      <c r="B304" s="5" t="s">
        <v>194</v>
      </c>
      <c r="C304" s="5" t="s">
        <v>712</v>
      </c>
      <c r="D304" s="5" t="s">
        <v>876</v>
      </c>
    </row>
    <row r="305" spans="2:4">
      <c r="B305" s="5" t="s">
        <v>315</v>
      </c>
      <c r="C305" s="5" t="s">
        <v>735</v>
      </c>
      <c r="D305" s="5" t="s">
        <v>741</v>
      </c>
    </row>
    <row r="306" spans="2:4">
      <c r="B306" s="5" t="s">
        <v>11</v>
      </c>
      <c r="C306" s="5" t="s">
        <v>390</v>
      </c>
      <c r="D306" s="5" t="s">
        <v>392</v>
      </c>
    </row>
    <row r="307" spans="2:4">
      <c r="B307" s="5" t="s">
        <v>12</v>
      </c>
      <c r="C307" s="5" t="s">
        <v>391</v>
      </c>
      <c r="D307" s="5" t="s">
        <v>393</v>
      </c>
    </row>
    <row r="308" spans="2:4">
      <c r="B308" s="5" t="s">
        <v>13</v>
      </c>
      <c r="C308" s="5" t="s">
        <v>13</v>
      </c>
      <c r="D308" s="5" t="s">
        <v>13</v>
      </c>
    </row>
    <row r="309" spans="2:4">
      <c r="B309" s="5" t="s">
        <v>758</v>
      </c>
      <c r="C309" s="5" t="s">
        <v>759</v>
      </c>
      <c r="D309" s="5" t="s">
        <v>760</v>
      </c>
    </row>
    <row r="310" spans="2:4">
      <c r="B310" s="5" t="s">
        <v>21</v>
      </c>
      <c r="C310" s="5" t="s">
        <v>764</v>
      </c>
      <c r="D310" s="5" t="s">
        <v>765</v>
      </c>
    </row>
    <row r="311" spans="2:4">
      <c r="B311" s="5" t="s">
        <v>761</v>
      </c>
      <c r="C311" s="5" t="s">
        <v>762</v>
      </c>
      <c r="D311" s="5" t="s">
        <v>763</v>
      </c>
    </row>
    <row r="312" spans="2:4">
      <c r="B312" s="5" t="s">
        <v>877</v>
      </c>
      <c r="C312" s="5" t="s">
        <v>878</v>
      </c>
      <c r="D312" s="5" t="s">
        <v>879</v>
      </c>
    </row>
    <row r="313" spans="2:4">
      <c r="B313" s="5" t="s">
        <v>880</v>
      </c>
      <c r="C313" s="5" t="s">
        <v>881</v>
      </c>
      <c r="D313" s="5" t="s">
        <v>882</v>
      </c>
    </row>
    <row r="314" spans="2:4">
      <c r="B314" s="5" t="s">
        <v>992</v>
      </c>
      <c r="C314" s="5" t="s">
        <v>993</v>
      </c>
      <c r="D314" s="5" t="s">
        <v>994</v>
      </c>
    </row>
    <row r="315" spans="2:4">
      <c r="B315" s="5" t="s">
        <v>1337</v>
      </c>
      <c r="C315" s="5" t="s">
        <v>1337</v>
      </c>
      <c r="D315" s="5" t="s">
        <v>1338</v>
      </c>
    </row>
    <row r="320" spans="2:4">
      <c r="B320" s="475" t="s">
        <v>96</v>
      </c>
      <c r="C320" s="475" t="s">
        <v>96</v>
      </c>
      <c r="D320" s="475" t="s">
        <v>96</v>
      </c>
    </row>
    <row r="321" spans="2:4">
      <c r="B321" s="5" t="s">
        <v>33</v>
      </c>
      <c r="C321" s="5" t="s">
        <v>852</v>
      </c>
      <c r="D321" s="5" t="s">
        <v>844</v>
      </c>
    </row>
    <row r="322" spans="2:4">
      <c r="B322" s="5" t="s">
        <v>290</v>
      </c>
      <c r="C322" s="5" t="s">
        <v>853</v>
      </c>
      <c r="D322" s="5" t="s">
        <v>845</v>
      </c>
    </row>
    <row r="323" spans="2:4">
      <c r="B323" s="5" t="s">
        <v>291</v>
      </c>
      <c r="C323" s="5" t="s">
        <v>854</v>
      </c>
      <c r="D323" s="5" t="s">
        <v>846</v>
      </c>
    </row>
    <row r="324" spans="2:4">
      <c r="B324" s="5" t="s">
        <v>97</v>
      </c>
      <c r="C324" s="5" t="s">
        <v>863</v>
      </c>
      <c r="D324" s="5" t="s">
        <v>864</v>
      </c>
    </row>
    <row r="325" spans="2:4">
      <c r="B325" s="5" t="s">
        <v>96</v>
      </c>
      <c r="C325" s="5" t="s">
        <v>847</v>
      </c>
      <c r="D325" s="5" t="s">
        <v>847</v>
      </c>
    </row>
    <row r="326" spans="2:4">
      <c r="B326" s="5" t="s">
        <v>840</v>
      </c>
      <c r="C326" s="5" t="s">
        <v>855</v>
      </c>
      <c r="D326" s="5" t="s">
        <v>848</v>
      </c>
    </row>
    <row r="327" spans="2:4">
      <c r="B327" s="5" t="s">
        <v>240</v>
      </c>
      <c r="C327" s="5" t="s">
        <v>451</v>
      </c>
      <c r="D327" s="5" t="s">
        <v>452</v>
      </c>
    </row>
    <row r="328" spans="2:4">
      <c r="B328" s="5" t="s">
        <v>434</v>
      </c>
      <c r="C328" s="5" t="s">
        <v>856</v>
      </c>
      <c r="D328" s="5" t="s">
        <v>849</v>
      </c>
    </row>
    <row r="329" spans="2:4">
      <c r="B329" s="5" t="s">
        <v>238</v>
      </c>
      <c r="C329" s="5" t="s">
        <v>857</v>
      </c>
      <c r="D329" s="5" t="s">
        <v>850</v>
      </c>
    </row>
    <row r="330" spans="2:4">
      <c r="B330" s="5" t="s">
        <v>842</v>
      </c>
      <c r="C330" s="5" t="s">
        <v>858</v>
      </c>
      <c r="D330" s="5" t="s">
        <v>851</v>
      </c>
    </row>
    <row r="331" spans="2:4">
      <c r="B331" s="5" t="s">
        <v>841</v>
      </c>
      <c r="C331" s="5" t="s">
        <v>859</v>
      </c>
      <c r="D331" s="5" t="s">
        <v>861</v>
      </c>
    </row>
    <row r="332" spans="2:4">
      <c r="B332" s="5" t="s">
        <v>843</v>
      </c>
      <c r="C332" s="5" t="s">
        <v>860</v>
      </c>
      <c r="D332" s="5" t="s">
        <v>862</v>
      </c>
    </row>
    <row r="338" spans="2:4">
      <c r="B338" s="475" t="s">
        <v>1313</v>
      </c>
      <c r="C338" s="490" t="s">
        <v>1314</v>
      </c>
      <c r="D338" s="490" t="s">
        <v>1315</v>
      </c>
    </row>
    <row r="339" spans="2:4">
      <c r="B339" s="5" t="s">
        <v>868</v>
      </c>
      <c r="C339" s="5" t="s">
        <v>885</v>
      </c>
      <c r="D339" s="5" t="s">
        <v>897</v>
      </c>
    </row>
    <row r="340" spans="2:4">
      <c r="B340" s="5" t="s">
        <v>327</v>
      </c>
      <c r="C340" s="5" t="s">
        <v>909</v>
      </c>
      <c r="D340" s="5" t="s">
        <v>925</v>
      </c>
    </row>
    <row r="341" spans="2:4">
      <c r="B341" s="5" t="s">
        <v>328</v>
      </c>
      <c r="C341" s="5" t="s">
        <v>910</v>
      </c>
      <c r="D341" s="5" t="s">
        <v>926</v>
      </c>
    </row>
    <row r="342" spans="2:4">
      <c r="B342" s="5" t="s">
        <v>869</v>
      </c>
      <c r="C342" s="5" t="s">
        <v>886</v>
      </c>
      <c r="D342" s="5" t="s">
        <v>894</v>
      </c>
    </row>
    <row r="343" spans="2:4">
      <c r="B343" s="5" t="s">
        <v>581</v>
      </c>
      <c r="C343" s="5" t="s">
        <v>911</v>
      </c>
      <c r="D343" s="5" t="s">
        <v>696</v>
      </c>
    </row>
    <row r="344" spans="2:4">
      <c r="B344" s="5" t="s">
        <v>582</v>
      </c>
      <c r="C344" s="5" t="s">
        <v>902</v>
      </c>
      <c r="D344" s="5" t="s">
        <v>902</v>
      </c>
    </row>
    <row r="345" spans="2:4">
      <c r="B345" s="5" t="s">
        <v>871</v>
      </c>
      <c r="C345" s="5" t="s">
        <v>887</v>
      </c>
      <c r="D345" s="5" t="s">
        <v>898</v>
      </c>
    </row>
    <row r="346" spans="2:4">
      <c r="B346" s="5" t="s">
        <v>89</v>
      </c>
      <c r="C346" s="5" t="s">
        <v>678</v>
      </c>
      <c r="D346" s="5" t="s">
        <v>681</v>
      </c>
    </row>
    <row r="347" spans="2:4">
      <c r="B347" s="5" t="s">
        <v>582</v>
      </c>
      <c r="C347" s="5" t="s">
        <v>902</v>
      </c>
      <c r="D347" s="5" t="s">
        <v>902</v>
      </c>
    </row>
    <row r="348" spans="2:4">
      <c r="B348" s="5" t="s">
        <v>579</v>
      </c>
      <c r="C348" s="5" t="s">
        <v>888</v>
      </c>
      <c r="D348" s="5" t="s">
        <v>888</v>
      </c>
    </row>
    <row r="349" spans="2:4">
      <c r="B349" s="5" t="s">
        <v>23</v>
      </c>
      <c r="C349" s="5" t="s">
        <v>710</v>
      </c>
      <c r="D349" s="5" t="s">
        <v>696</v>
      </c>
    </row>
    <row r="350" spans="2:4">
      <c r="B350" s="5" t="s">
        <v>583</v>
      </c>
      <c r="C350" s="5" t="s">
        <v>906</v>
      </c>
      <c r="D350" s="5" t="s">
        <v>903</v>
      </c>
    </row>
    <row r="351" spans="2:4">
      <c r="B351" s="5" t="s">
        <v>872</v>
      </c>
      <c r="C351" s="5" t="s">
        <v>889</v>
      </c>
      <c r="D351" s="5" t="s">
        <v>899</v>
      </c>
    </row>
    <row r="352" spans="2:4">
      <c r="B352" s="5" t="s">
        <v>89</v>
      </c>
      <c r="C352" s="5" t="s">
        <v>678</v>
      </c>
      <c r="D352" s="5" t="s">
        <v>681</v>
      </c>
    </row>
    <row r="353" spans="2:4">
      <c r="B353" s="5" t="s">
        <v>369</v>
      </c>
      <c r="C353" s="5" t="s">
        <v>912</v>
      </c>
      <c r="D353" s="5" t="s">
        <v>927</v>
      </c>
    </row>
    <row r="354" spans="2:4">
      <c r="B354" s="5" t="s">
        <v>370</v>
      </c>
      <c r="C354" s="5" t="s">
        <v>913</v>
      </c>
      <c r="D354" s="5" t="s">
        <v>936</v>
      </c>
    </row>
    <row r="355" spans="2:4">
      <c r="B355" s="5" t="s">
        <v>371</v>
      </c>
      <c r="C355" s="5" t="s">
        <v>907</v>
      </c>
      <c r="D355" s="5" t="s">
        <v>935</v>
      </c>
    </row>
    <row r="356" spans="2:4">
      <c r="B356" s="5" t="s">
        <v>873</v>
      </c>
      <c r="C356" s="5" t="s">
        <v>890</v>
      </c>
      <c r="D356" s="5" t="s">
        <v>900</v>
      </c>
    </row>
    <row r="357" spans="2:4">
      <c r="B357" s="5" t="s">
        <v>212</v>
      </c>
      <c r="C357" s="5" t="s">
        <v>713</v>
      </c>
      <c r="D357" s="5" t="s">
        <v>928</v>
      </c>
    </row>
    <row r="358" spans="2:4">
      <c r="B358" s="5" t="s">
        <v>588</v>
      </c>
      <c r="C358" s="5" t="s">
        <v>914</v>
      </c>
      <c r="D358" s="5" t="s">
        <v>669</v>
      </c>
    </row>
    <row r="359" spans="2:4">
      <c r="B359" s="5" t="s">
        <v>590</v>
      </c>
      <c r="C359" s="5" t="s">
        <v>915</v>
      </c>
      <c r="D359" s="5" t="s">
        <v>929</v>
      </c>
    </row>
    <row r="360" spans="2:4">
      <c r="B360" s="5" t="s">
        <v>589</v>
      </c>
      <c r="C360" s="5" t="s">
        <v>826</v>
      </c>
      <c r="D360" s="5" t="s">
        <v>930</v>
      </c>
    </row>
    <row r="361" spans="2:4">
      <c r="B361" s="5" t="s">
        <v>891</v>
      </c>
      <c r="C361" s="5" t="s">
        <v>891</v>
      </c>
      <c r="D361" s="5" t="s">
        <v>891</v>
      </c>
    </row>
    <row r="362" spans="2:4">
      <c r="B362" s="5" t="s">
        <v>582</v>
      </c>
      <c r="C362" s="5" t="s">
        <v>902</v>
      </c>
      <c r="D362" s="5" t="s">
        <v>904</v>
      </c>
    </row>
    <row r="363" spans="2:4">
      <c r="B363" s="5" t="s">
        <v>329</v>
      </c>
      <c r="C363" s="5" t="s">
        <v>908</v>
      </c>
      <c r="D363" s="5" t="s">
        <v>931</v>
      </c>
    </row>
    <row r="364" spans="2:4">
      <c r="B364" s="5" t="s">
        <v>934</v>
      </c>
      <c r="C364" s="5" t="s">
        <v>934</v>
      </c>
      <c r="D364" s="5" t="s">
        <v>905</v>
      </c>
    </row>
    <row r="365" spans="2:4">
      <c r="B365" s="5" t="s">
        <v>932</v>
      </c>
      <c r="C365" s="5" t="s">
        <v>330</v>
      </c>
      <c r="D365" s="5" t="s">
        <v>933</v>
      </c>
    </row>
    <row r="366" spans="2:4">
      <c r="B366" s="5" t="s">
        <v>870</v>
      </c>
      <c r="C366" s="5" t="s">
        <v>892</v>
      </c>
      <c r="D366" s="5" t="s">
        <v>901</v>
      </c>
    </row>
    <row r="367" spans="2:4">
      <c r="B367" s="5" t="s">
        <v>580</v>
      </c>
      <c r="C367" s="5" t="s">
        <v>893</v>
      </c>
      <c r="D367" s="5" t="s">
        <v>893</v>
      </c>
    </row>
    <row r="368" spans="2:4">
      <c r="B368" s="5" t="s">
        <v>585</v>
      </c>
      <c r="C368" s="5" t="s">
        <v>916</v>
      </c>
      <c r="D368" s="5" t="s">
        <v>922</v>
      </c>
    </row>
    <row r="369" spans="2:4">
      <c r="B369" s="5" t="s">
        <v>583</v>
      </c>
      <c r="C369" s="5" t="s">
        <v>906</v>
      </c>
      <c r="D369" s="5" t="s">
        <v>903</v>
      </c>
    </row>
    <row r="370" spans="2:4">
      <c r="B370" s="5" t="s">
        <v>940</v>
      </c>
      <c r="C370" s="5" t="s">
        <v>941</v>
      </c>
      <c r="D370" s="5" t="s">
        <v>923</v>
      </c>
    </row>
    <row r="371" spans="2:4">
      <c r="B371" s="5" t="s">
        <v>584</v>
      </c>
      <c r="C371" s="5" t="s">
        <v>917</v>
      </c>
      <c r="D371" s="5" t="s">
        <v>924</v>
      </c>
    </row>
    <row r="372" spans="2:4">
      <c r="B372" s="5" t="s">
        <v>884</v>
      </c>
      <c r="C372" s="5" t="s">
        <v>896</v>
      </c>
      <c r="D372" s="5" t="s">
        <v>895</v>
      </c>
    </row>
    <row r="373" spans="2:4">
      <c r="B373" s="5" t="s">
        <v>586</v>
      </c>
      <c r="C373" s="5" t="s">
        <v>918</v>
      </c>
      <c r="D373" s="5" t="s">
        <v>919</v>
      </c>
    </row>
    <row r="374" spans="2:4">
      <c r="B374" s="5" t="s">
        <v>587</v>
      </c>
      <c r="C374" s="5" t="s">
        <v>920</v>
      </c>
      <c r="D374" s="5" t="s">
        <v>921</v>
      </c>
    </row>
    <row r="375" spans="2:4">
      <c r="B375" s="5" t="s">
        <v>874</v>
      </c>
      <c r="C375" s="5" t="s">
        <v>874</v>
      </c>
      <c r="D375" s="5" t="s">
        <v>874</v>
      </c>
    </row>
    <row r="376" spans="2:4">
      <c r="B376" s="5" t="s">
        <v>990</v>
      </c>
      <c r="C376" s="5" t="s">
        <v>989</v>
      </c>
      <c r="D376" s="5" t="s">
        <v>988</v>
      </c>
    </row>
    <row r="378" spans="2:4">
      <c r="B378" s="5" t="s">
        <v>1142</v>
      </c>
      <c r="C378" s="5" t="s">
        <v>1143</v>
      </c>
      <c r="D378" s="4" t="s">
        <v>1144</v>
      </c>
    </row>
    <row r="379" spans="2:4">
      <c r="B379" s="5" t="s">
        <v>1296</v>
      </c>
      <c r="C379" s="5" t="s">
        <v>1155</v>
      </c>
      <c r="D379" s="5" t="s">
        <v>1156</v>
      </c>
    </row>
    <row r="381" spans="2:4">
      <c r="B381" s="5" t="s">
        <v>1165</v>
      </c>
      <c r="C381" s="5" t="s">
        <v>1166</v>
      </c>
      <c r="D381" s="5" t="s">
        <v>1167</v>
      </c>
    </row>
    <row r="383" spans="2:4">
      <c r="B383" s="5" t="s">
        <v>1466</v>
      </c>
      <c r="C383" s="5" t="s">
        <v>1467</v>
      </c>
      <c r="D383" s="5" t="s">
        <v>1468</v>
      </c>
    </row>
    <row r="396" spans="2:4">
      <c r="B396" s="5" t="s">
        <v>1125</v>
      </c>
      <c r="C396" s="5" t="s">
        <v>1126</v>
      </c>
      <c r="D396" s="5" t="s">
        <v>1127</v>
      </c>
    </row>
    <row r="398" spans="2:4">
      <c r="B398" s="475" t="s">
        <v>1316</v>
      </c>
      <c r="C398" s="490" t="s">
        <v>1317</v>
      </c>
      <c r="D398" s="490" t="s">
        <v>1318</v>
      </c>
    </row>
    <row r="399" spans="2:4">
      <c r="B399" s="5" t="s">
        <v>1172</v>
      </c>
      <c r="C399" s="5" t="s">
        <v>1010</v>
      </c>
      <c r="D399" s="5" t="s">
        <v>1214</v>
      </c>
    </row>
    <row r="400" spans="2:4">
      <c r="B400" s="5" t="s">
        <v>1173</v>
      </c>
      <c r="C400" s="5" t="s">
        <v>1011</v>
      </c>
      <c r="D400" s="5" t="s">
        <v>1215</v>
      </c>
    </row>
    <row r="401" spans="2:4">
      <c r="B401" s="5" t="s">
        <v>1174</v>
      </c>
      <c r="C401" s="5" t="s">
        <v>1012</v>
      </c>
      <c r="D401" s="5" t="s">
        <v>1216</v>
      </c>
    </row>
    <row r="402" spans="2:4">
      <c r="B402" s="5" t="s">
        <v>1175</v>
      </c>
      <c r="C402" s="5" t="s">
        <v>1027</v>
      </c>
      <c r="D402" s="5" t="s">
        <v>1217</v>
      </c>
    </row>
    <row r="403" spans="2:4">
      <c r="B403" s="5" t="s">
        <v>1176</v>
      </c>
      <c r="C403" s="5" t="s">
        <v>1028</v>
      </c>
      <c r="D403" s="5" t="s">
        <v>1218</v>
      </c>
    </row>
    <row r="404" spans="2:4">
      <c r="B404" s="5" t="s">
        <v>1177</v>
      </c>
      <c r="C404" s="5" t="s">
        <v>1029</v>
      </c>
      <c r="D404" s="5" t="s">
        <v>1219</v>
      </c>
    </row>
    <row r="405" spans="2:4">
      <c r="B405" s="5" t="s">
        <v>1178</v>
      </c>
      <c r="C405" s="5" t="s">
        <v>1030</v>
      </c>
      <c r="D405" s="5" t="s">
        <v>1220</v>
      </c>
    </row>
    <row r="406" spans="2:4">
      <c r="B406" s="5" t="s">
        <v>1179</v>
      </c>
      <c r="C406" s="5" t="s">
        <v>1013</v>
      </c>
      <c r="D406" s="5" t="s">
        <v>1221</v>
      </c>
    </row>
    <row r="407" spans="2:4">
      <c r="B407" s="5" t="s">
        <v>1180</v>
      </c>
      <c r="C407" s="5" t="s">
        <v>1031</v>
      </c>
      <c r="D407" s="5" t="s">
        <v>1222</v>
      </c>
    </row>
    <row r="408" spans="2:4">
      <c r="B408" s="5" t="s">
        <v>1181</v>
      </c>
      <c r="C408" s="5" t="s">
        <v>1032</v>
      </c>
      <c r="D408" s="5" t="s">
        <v>1223</v>
      </c>
    </row>
    <row r="409" spans="2:4">
      <c r="B409" s="5" t="s">
        <v>1182</v>
      </c>
      <c r="C409" s="5" t="s">
        <v>1033</v>
      </c>
      <c r="D409" s="5" t="s">
        <v>1224</v>
      </c>
    </row>
    <row r="410" spans="2:4">
      <c r="B410" s="5" t="s">
        <v>1183</v>
      </c>
      <c r="C410" s="5" t="s">
        <v>1034</v>
      </c>
      <c r="D410" s="5" t="s">
        <v>1225</v>
      </c>
    </row>
    <row r="411" spans="2:4">
      <c r="B411" s="5" t="s">
        <v>1184</v>
      </c>
      <c r="C411" s="5" t="s">
        <v>1035</v>
      </c>
      <c r="D411" s="5" t="s">
        <v>1226</v>
      </c>
    </row>
    <row r="412" spans="2:4">
      <c r="B412" s="5" t="s">
        <v>1185</v>
      </c>
      <c r="C412" s="5" t="s">
        <v>1036</v>
      </c>
      <c r="D412" s="5" t="s">
        <v>1227</v>
      </c>
    </row>
    <row r="413" spans="2:4">
      <c r="B413" s="5" t="s">
        <v>1186</v>
      </c>
      <c r="C413" s="5" t="s">
        <v>1014</v>
      </c>
      <c r="D413" s="5" t="s">
        <v>1228</v>
      </c>
    </row>
    <row r="414" spans="2:4">
      <c r="B414" s="5" t="s">
        <v>1187</v>
      </c>
      <c r="C414" s="5" t="s">
        <v>1037</v>
      </c>
      <c r="D414" s="5" t="s">
        <v>1229</v>
      </c>
    </row>
    <row r="415" spans="2:4">
      <c r="B415" s="5" t="s">
        <v>1188</v>
      </c>
      <c r="C415" s="5" t="s">
        <v>1038</v>
      </c>
      <c r="D415" s="5" t="s">
        <v>1230</v>
      </c>
    </row>
    <row r="416" spans="2:4">
      <c r="B416" s="5" t="s">
        <v>1189</v>
      </c>
      <c r="C416" s="5" t="s">
        <v>1039</v>
      </c>
      <c r="D416" s="5" t="s">
        <v>1231</v>
      </c>
    </row>
    <row r="417" spans="2:4">
      <c r="B417" s="5" t="s">
        <v>1190</v>
      </c>
      <c r="C417" s="5" t="s">
        <v>1043</v>
      </c>
      <c r="D417" s="5" t="s">
        <v>1232</v>
      </c>
    </row>
    <row r="419" spans="2:4">
      <c r="B419" s="5" t="s">
        <v>1191</v>
      </c>
      <c r="C419" s="5" t="s">
        <v>1015</v>
      </c>
      <c r="D419" s="5" t="s">
        <v>1233</v>
      </c>
    </row>
    <row r="420" spans="2:4">
      <c r="B420" s="5" t="s">
        <v>1192</v>
      </c>
      <c r="C420" s="5" t="s">
        <v>1016</v>
      </c>
      <c r="D420" s="5" t="s">
        <v>1234</v>
      </c>
    </row>
    <row r="421" spans="2:4">
      <c r="B421" s="5" t="s">
        <v>1193</v>
      </c>
      <c r="C421" s="5" t="s">
        <v>1040</v>
      </c>
      <c r="D421" s="5" t="s">
        <v>1235</v>
      </c>
    </row>
    <row r="422" spans="2:4">
      <c r="B422" s="5" t="s">
        <v>1194</v>
      </c>
      <c r="C422" s="5" t="s">
        <v>1041</v>
      </c>
      <c r="D422" s="5" t="s">
        <v>1236</v>
      </c>
    </row>
    <row r="423" spans="2:4">
      <c r="B423" s="5" t="s">
        <v>1195</v>
      </c>
      <c r="C423" s="5" t="s">
        <v>1042</v>
      </c>
      <c r="D423" s="5" t="s">
        <v>1237</v>
      </c>
    </row>
    <row r="424" spans="2:4">
      <c r="B424" s="5" t="s">
        <v>1196</v>
      </c>
      <c r="C424" s="5" t="s">
        <v>1017</v>
      </c>
      <c r="D424" s="5" t="s">
        <v>1238</v>
      </c>
    </row>
    <row r="426" spans="2:4">
      <c r="B426" s="5" t="s">
        <v>1197</v>
      </c>
      <c r="C426" s="5" t="s">
        <v>1018</v>
      </c>
      <c r="D426" s="5" t="s">
        <v>1239</v>
      </c>
    </row>
    <row r="428" spans="2:4">
      <c r="B428" s="5" t="s">
        <v>1198</v>
      </c>
      <c r="C428" s="5" t="s">
        <v>1019</v>
      </c>
      <c r="D428" s="5" t="s">
        <v>1240</v>
      </c>
    </row>
    <row r="429" spans="2:4">
      <c r="B429" s="5" t="s">
        <v>1199</v>
      </c>
      <c r="C429" s="5" t="s">
        <v>1020</v>
      </c>
      <c r="D429" s="5" t="s">
        <v>1241</v>
      </c>
    </row>
    <row r="430" spans="2:4">
      <c r="B430" s="5" t="s">
        <v>1200</v>
      </c>
      <c r="C430" s="5" t="s">
        <v>1084</v>
      </c>
      <c r="D430" s="5" t="s">
        <v>1242</v>
      </c>
    </row>
    <row r="431" spans="2:4">
      <c r="B431" s="5" t="s">
        <v>1201</v>
      </c>
      <c r="C431" s="5" t="s">
        <v>1085</v>
      </c>
      <c r="D431" s="5" t="s">
        <v>1243</v>
      </c>
    </row>
    <row r="432" spans="2:4">
      <c r="B432" s="5" t="s">
        <v>1202</v>
      </c>
      <c r="C432" s="5" t="s">
        <v>1021</v>
      </c>
      <c r="D432" s="5" t="s">
        <v>1244</v>
      </c>
    </row>
    <row r="433" spans="2:4">
      <c r="B433" s="5" t="s">
        <v>1203</v>
      </c>
      <c r="C433" s="5" t="s">
        <v>1022</v>
      </c>
      <c r="D433" s="5" t="s">
        <v>1245</v>
      </c>
    </row>
    <row r="434" spans="2:4">
      <c r="B434" s="5" t="s">
        <v>1204</v>
      </c>
      <c r="C434" s="5" t="s">
        <v>1080</v>
      </c>
      <c r="D434" s="5" t="s">
        <v>1246</v>
      </c>
    </row>
    <row r="435" spans="2:4">
      <c r="B435" s="5" t="s">
        <v>1205</v>
      </c>
      <c r="C435" s="5" t="s">
        <v>1081</v>
      </c>
      <c r="D435" s="5" t="s">
        <v>1247</v>
      </c>
    </row>
    <row r="436" spans="2:4">
      <c r="B436" s="5" t="s">
        <v>1206</v>
      </c>
      <c r="C436" s="5" t="s">
        <v>1023</v>
      </c>
      <c r="D436" s="5" t="s">
        <v>1248</v>
      </c>
    </row>
    <row r="437" spans="2:4">
      <c r="B437" s="5" t="s">
        <v>1207</v>
      </c>
      <c r="C437" s="5" t="s">
        <v>1082</v>
      </c>
      <c r="D437" s="5" t="s">
        <v>1249</v>
      </c>
    </row>
    <row r="438" spans="2:4">
      <c r="B438" s="5" t="s">
        <v>1208</v>
      </c>
      <c r="C438" s="5" t="s">
        <v>1083</v>
      </c>
      <c r="D438" s="5" t="s">
        <v>1250</v>
      </c>
    </row>
    <row r="439" spans="2:4">
      <c r="B439" s="5" t="s">
        <v>1209</v>
      </c>
      <c r="C439" s="5" t="s">
        <v>1024</v>
      </c>
      <c r="D439" s="5" t="s">
        <v>1251</v>
      </c>
    </row>
    <row r="440" spans="2:4">
      <c r="B440" s="5" t="s">
        <v>1210</v>
      </c>
      <c r="C440" s="5" t="s">
        <v>1044</v>
      </c>
      <c r="D440" s="5" t="s">
        <v>1252</v>
      </c>
    </row>
    <row r="442" spans="2:4">
      <c r="B442" s="5" t="s">
        <v>1211</v>
      </c>
      <c r="C442" s="5" t="s">
        <v>1045</v>
      </c>
      <c r="D442" s="5" t="s">
        <v>1253</v>
      </c>
    </row>
    <row r="444" spans="2:4">
      <c r="B444" s="5" t="s">
        <v>1212</v>
      </c>
      <c r="C444" s="5" t="s">
        <v>1025</v>
      </c>
      <c r="D444" s="5" t="s">
        <v>1254</v>
      </c>
    </row>
    <row r="446" spans="2:4">
      <c r="B446" s="5" t="s">
        <v>1213</v>
      </c>
      <c r="C446" s="5" t="s">
        <v>1026</v>
      </c>
      <c r="D446" s="5" t="s">
        <v>1255</v>
      </c>
    </row>
    <row r="449" spans="2:4">
      <c r="B449" s="475" t="s">
        <v>1256</v>
      </c>
      <c r="C449" s="490"/>
      <c r="D449" s="490"/>
    </row>
    <row r="450" spans="2:4">
      <c r="B450" s="5" t="s">
        <v>968</v>
      </c>
      <c r="C450" s="5" t="s">
        <v>1257</v>
      </c>
      <c r="D450" s="5" t="s">
        <v>1269</v>
      </c>
    </row>
    <row r="451" spans="2:4">
      <c r="B451" s="5" t="s">
        <v>978</v>
      </c>
      <c r="C451" s="5" t="s">
        <v>1258</v>
      </c>
      <c r="D451" s="5" t="s">
        <v>1270</v>
      </c>
    </row>
    <row r="452" spans="2:4">
      <c r="B452" s="5" t="s">
        <v>980</v>
      </c>
      <c r="C452" s="5" t="s">
        <v>1259</v>
      </c>
      <c r="D452" s="5" t="s">
        <v>1271</v>
      </c>
    </row>
    <row r="453" spans="2:4">
      <c r="B453" s="5" t="s">
        <v>970</v>
      </c>
      <c r="C453" s="5" t="s">
        <v>1260</v>
      </c>
      <c r="D453" s="5" t="s">
        <v>1282</v>
      </c>
    </row>
    <row r="454" spans="2:4">
      <c r="B454" s="5" t="s">
        <v>979</v>
      </c>
      <c r="C454" s="5" t="s">
        <v>1261</v>
      </c>
      <c r="D454" s="5" t="s">
        <v>1280</v>
      </c>
    </row>
    <row r="455" spans="2:4">
      <c r="B455" s="5" t="s">
        <v>981</v>
      </c>
      <c r="C455" s="5" t="s">
        <v>1262</v>
      </c>
      <c r="D455" s="5" t="s">
        <v>1281</v>
      </c>
    </row>
    <row r="456" spans="2:4">
      <c r="B456" s="5" t="s">
        <v>982</v>
      </c>
      <c r="C456" s="5" t="s">
        <v>1263</v>
      </c>
      <c r="D456" s="5" t="s">
        <v>1266</v>
      </c>
    </row>
    <row r="457" spans="2:4">
      <c r="B457" s="5" t="s">
        <v>971</v>
      </c>
      <c r="C457" s="5" t="s">
        <v>1272</v>
      </c>
      <c r="D457" s="5" t="s">
        <v>1277</v>
      </c>
    </row>
    <row r="458" spans="2:4">
      <c r="B458" s="5" t="s">
        <v>972</v>
      </c>
      <c r="C458" s="5" t="s">
        <v>1273</v>
      </c>
      <c r="D458" s="5" t="s">
        <v>1278</v>
      </c>
    </row>
    <row r="459" spans="2:4">
      <c r="B459" s="5" t="s">
        <v>973</v>
      </c>
      <c r="C459" s="5" t="s">
        <v>1274</v>
      </c>
      <c r="D459" s="5" t="s">
        <v>936</v>
      </c>
    </row>
    <row r="460" spans="2:4">
      <c r="B460" s="5" t="s">
        <v>974</v>
      </c>
      <c r="C460" s="5" t="s">
        <v>1275</v>
      </c>
      <c r="D460" s="5" t="s">
        <v>927</v>
      </c>
    </row>
    <row r="461" spans="2:4">
      <c r="B461" s="5" t="s">
        <v>975</v>
      </c>
      <c r="C461" s="5" t="s">
        <v>1276</v>
      </c>
      <c r="D461" s="5" t="s">
        <v>1279</v>
      </c>
    </row>
    <row r="462" spans="2:4">
      <c r="B462" s="5" t="s">
        <v>984</v>
      </c>
      <c r="C462" s="5" t="s">
        <v>1283</v>
      </c>
      <c r="D462" s="5" t="s">
        <v>1284</v>
      </c>
    </row>
    <row r="463" spans="2:4">
      <c r="B463" s="5" t="s">
        <v>976</v>
      </c>
      <c r="C463" s="5" t="s">
        <v>1264</v>
      </c>
      <c r="D463" s="5" t="s">
        <v>1267</v>
      </c>
    </row>
    <row r="464" spans="2:4">
      <c r="B464" s="5" t="s">
        <v>977</v>
      </c>
      <c r="C464" s="5" t="s">
        <v>1265</v>
      </c>
      <c r="D464" s="5" t="s">
        <v>1268</v>
      </c>
    </row>
    <row r="466" spans="2:4">
      <c r="B466" s="5" t="s">
        <v>983</v>
      </c>
      <c r="C466" s="5" t="s">
        <v>1286</v>
      </c>
      <c r="D466" s="5" t="s">
        <v>1288</v>
      </c>
    </row>
    <row r="467" spans="2:4">
      <c r="B467" s="5" t="s">
        <v>969</v>
      </c>
      <c r="C467" s="5" t="s">
        <v>1287</v>
      </c>
      <c r="D467" s="5" t="s">
        <v>1285</v>
      </c>
    </row>
    <row r="471" spans="2:4">
      <c r="B471" s="475" t="s">
        <v>1302</v>
      </c>
      <c r="C471" s="490"/>
      <c r="D471" s="490"/>
    </row>
    <row r="472" spans="2:4">
      <c r="B472" s="5" t="s">
        <v>1301</v>
      </c>
      <c r="C472" s="5" t="s">
        <v>1303</v>
      </c>
      <c r="D472" s="5" t="s">
        <v>1304</v>
      </c>
    </row>
  </sheetData>
  <pageMargins left="0.7" right="0.7" top="0.75" bottom="0.75" header="0.3" footer="0.3"/>
  <pageSetup paperSize="9" orientation="portrait" r:id="rId1"/>
  <headerFooter>
    <oddFooter>&amp;L&amp;"-,Negrita"&amp;9Promotor &amp;"-,Normal"a &amp;"-,Negrita"Nom del projecte &amp;"-,Normal"a &amp;"-,Negrita"Email: &amp;"-,Normal"a &amp;"-,Negrita"Telèfon &amp;"-,Normal"a</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8">
    <tabColor rgb="FFFF0000"/>
  </sheetPr>
  <dimension ref="B2:H351"/>
  <sheetViews>
    <sheetView topLeftCell="A40" workbookViewId="0">
      <selection activeCell="F51" sqref="F51"/>
    </sheetView>
  </sheetViews>
  <sheetFormatPr defaultColWidth="11.44140625" defaultRowHeight="14.4"/>
  <cols>
    <col min="1" max="1" width="11.44140625" style="5"/>
    <col min="2" max="2" width="29.5546875" style="497" bestFit="1" customWidth="1"/>
    <col min="3" max="3" width="28.33203125" style="5" bestFit="1" customWidth="1"/>
    <col min="4" max="4" width="31.88671875" style="5" bestFit="1" customWidth="1"/>
    <col min="5" max="16384" width="11.44140625" style="5"/>
  </cols>
  <sheetData>
    <row r="2" spans="2:4">
      <c r="B2" s="500" t="s">
        <v>339</v>
      </c>
      <c r="C2" s="490" t="s">
        <v>341</v>
      </c>
      <c r="D2" s="490" t="s">
        <v>342</v>
      </c>
    </row>
    <row r="3" spans="2:4">
      <c r="B3" s="501" t="s">
        <v>162</v>
      </c>
      <c r="C3" s="499" t="s">
        <v>786</v>
      </c>
      <c r="D3" s="499" t="s">
        <v>793</v>
      </c>
    </row>
    <row r="4" spans="2:4">
      <c r="B4" s="501" t="s">
        <v>162</v>
      </c>
      <c r="C4" s="499" t="s">
        <v>786</v>
      </c>
      <c r="D4" s="499" t="s">
        <v>793</v>
      </c>
    </row>
    <row r="5" spans="2:4">
      <c r="B5" s="501" t="s">
        <v>162</v>
      </c>
      <c r="C5" s="499" t="s">
        <v>786</v>
      </c>
      <c r="D5" s="499" t="s">
        <v>793</v>
      </c>
    </row>
    <row r="6" spans="2:4">
      <c r="B6" s="501" t="s">
        <v>163</v>
      </c>
      <c r="C6" s="499" t="s">
        <v>787</v>
      </c>
      <c r="D6" s="499" t="s">
        <v>830</v>
      </c>
    </row>
    <row r="7" spans="2:4">
      <c r="B7" s="501" t="s">
        <v>163</v>
      </c>
      <c r="C7" s="499" t="s">
        <v>787</v>
      </c>
      <c r="D7" s="499" t="s">
        <v>830</v>
      </c>
    </row>
    <row r="8" spans="2:4">
      <c r="B8" s="501" t="s">
        <v>162</v>
      </c>
      <c r="C8" s="499" t="s">
        <v>786</v>
      </c>
      <c r="D8" s="499" t="s">
        <v>793</v>
      </c>
    </row>
    <row r="9" spans="2:4">
      <c r="B9" s="501" t="s">
        <v>162</v>
      </c>
      <c r="C9" s="499" t="s">
        <v>786</v>
      </c>
      <c r="D9" s="499" t="s">
        <v>793</v>
      </c>
    </row>
    <row r="10" spans="2:4">
      <c r="B10" s="501" t="s">
        <v>164</v>
      </c>
      <c r="C10" s="499" t="s">
        <v>716</v>
      </c>
      <c r="D10" s="499" t="s">
        <v>794</v>
      </c>
    </row>
    <row r="11" spans="2:4">
      <c r="B11" s="501" t="s">
        <v>164</v>
      </c>
      <c r="C11" s="499" t="s">
        <v>716</v>
      </c>
      <c r="D11" s="499" t="s">
        <v>794</v>
      </c>
    </row>
    <row r="12" spans="2:4">
      <c r="B12" s="501" t="s">
        <v>165</v>
      </c>
      <c r="C12" s="499" t="s">
        <v>717</v>
      </c>
      <c r="D12" s="499" t="s">
        <v>700</v>
      </c>
    </row>
    <row r="13" spans="2:4">
      <c r="B13" s="501" t="s">
        <v>278</v>
      </c>
      <c r="C13" s="499" t="s">
        <v>691</v>
      </c>
      <c r="D13" s="499" t="s">
        <v>701</v>
      </c>
    </row>
    <row r="14" spans="2:4">
      <c r="B14" s="501" t="s">
        <v>279</v>
      </c>
      <c r="C14" s="499" t="s">
        <v>788</v>
      </c>
      <c r="D14" s="499" t="s">
        <v>795</v>
      </c>
    </row>
    <row r="15" spans="2:4">
      <c r="B15" s="501" t="s">
        <v>331</v>
      </c>
      <c r="C15" s="499" t="s">
        <v>709</v>
      </c>
      <c r="D15" s="499" t="s">
        <v>722</v>
      </c>
    </row>
    <row r="16" spans="2:4">
      <c r="B16" s="501" t="s">
        <v>331</v>
      </c>
      <c r="C16" s="499" t="s">
        <v>709</v>
      </c>
      <c r="D16" s="499" t="s">
        <v>722</v>
      </c>
    </row>
    <row r="17" spans="2:8">
      <c r="B17" s="501" t="s">
        <v>166</v>
      </c>
      <c r="C17" s="499" t="s">
        <v>802</v>
      </c>
      <c r="D17" s="499" t="s">
        <v>796</v>
      </c>
    </row>
    <row r="18" spans="2:8">
      <c r="B18" s="501" t="s">
        <v>167</v>
      </c>
      <c r="C18" s="499" t="s">
        <v>804</v>
      </c>
      <c r="D18" s="499" t="s">
        <v>801</v>
      </c>
    </row>
    <row r="19" spans="2:8">
      <c r="B19" s="501" t="s">
        <v>168</v>
      </c>
      <c r="C19" s="499" t="s">
        <v>803</v>
      </c>
      <c r="D19" s="499" t="s">
        <v>825</v>
      </c>
    </row>
    <row r="20" spans="2:8">
      <c r="B20" s="501" t="s">
        <v>166</v>
      </c>
      <c r="C20" s="499" t="s">
        <v>802</v>
      </c>
      <c r="D20" s="499" t="s">
        <v>796</v>
      </c>
    </row>
    <row r="21" spans="2:8">
      <c r="B21" s="501" t="s">
        <v>166</v>
      </c>
      <c r="C21" s="499" t="s">
        <v>802</v>
      </c>
      <c r="D21" s="499" t="s">
        <v>796</v>
      </c>
    </row>
    <row r="22" spans="2:8">
      <c r="B22" s="501" t="s">
        <v>166</v>
      </c>
      <c r="C22" s="499" t="s">
        <v>802</v>
      </c>
      <c r="D22" s="499" t="s">
        <v>796</v>
      </c>
    </row>
    <row r="23" spans="2:8">
      <c r="B23" s="501" t="s">
        <v>167</v>
      </c>
      <c r="C23" s="499" t="s">
        <v>804</v>
      </c>
      <c r="D23" s="499" t="s">
        <v>801</v>
      </c>
    </row>
    <row r="24" spans="2:8">
      <c r="B24" s="497" t="s">
        <v>20</v>
      </c>
      <c r="C24" s="499" t="s">
        <v>704</v>
      </c>
      <c r="D24" s="499" t="s">
        <v>645</v>
      </c>
    </row>
    <row r="25" spans="2:8">
      <c r="B25" s="497" t="s">
        <v>109</v>
      </c>
      <c r="C25" s="499" t="s">
        <v>705</v>
      </c>
      <c r="D25" s="499" t="s">
        <v>718</v>
      </c>
    </row>
    <row r="26" spans="2:8">
      <c r="B26" s="497" t="s">
        <v>138</v>
      </c>
      <c r="C26" s="499" t="s">
        <v>685</v>
      </c>
      <c r="D26" s="499" t="s">
        <v>695</v>
      </c>
    </row>
    <row r="27" spans="2:8">
      <c r="B27" s="497" t="s">
        <v>21</v>
      </c>
      <c r="C27" s="499" t="s">
        <v>706</v>
      </c>
      <c r="D27" s="499" t="s">
        <v>719</v>
      </c>
    </row>
    <row r="28" spans="2:8">
      <c r="B28" s="497" t="s">
        <v>104</v>
      </c>
      <c r="C28" s="499" t="s">
        <v>805</v>
      </c>
      <c r="D28" s="499" t="s">
        <v>820</v>
      </c>
    </row>
    <row r="29" spans="2:8">
      <c r="B29" s="497" t="s">
        <v>119</v>
      </c>
      <c r="C29" s="499" t="s">
        <v>806</v>
      </c>
      <c r="D29" s="499" t="s">
        <v>821</v>
      </c>
    </row>
    <row r="30" spans="2:8">
      <c r="B30" s="497" t="s">
        <v>120</v>
      </c>
      <c r="C30" s="499" t="s">
        <v>807</v>
      </c>
      <c r="D30" s="499" t="s">
        <v>822</v>
      </c>
      <c r="F30" s="497"/>
      <c r="G30" s="499"/>
      <c r="H30" s="499"/>
    </row>
    <row r="31" spans="2:8">
      <c r="B31" s="497" t="s">
        <v>169</v>
      </c>
      <c r="C31" s="499" t="s">
        <v>808</v>
      </c>
      <c r="D31" s="499" t="s">
        <v>823</v>
      </c>
    </row>
    <row r="32" spans="2:8">
      <c r="B32" s="497" t="s">
        <v>170</v>
      </c>
      <c r="C32" s="499" t="s">
        <v>809</v>
      </c>
      <c r="D32" s="499" t="s">
        <v>824</v>
      </c>
    </row>
    <row r="33" spans="2:4">
      <c r="B33" s="497" t="s">
        <v>435</v>
      </c>
      <c r="C33" s="499" t="s">
        <v>810</v>
      </c>
      <c r="D33" s="499" t="s">
        <v>1073</v>
      </c>
    </row>
    <row r="34" spans="2:4">
      <c r="B34" s="497" t="s">
        <v>436</v>
      </c>
      <c r="C34" s="499" t="s">
        <v>959</v>
      </c>
      <c r="D34" s="499" t="s">
        <v>1074</v>
      </c>
    </row>
    <row r="35" spans="2:4">
      <c r="B35" s="497" t="s">
        <v>131</v>
      </c>
      <c r="C35" s="499" t="s">
        <v>811</v>
      </c>
      <c r="D35" s="499" t="s">
        <v>819</v>
      </c>
    </row>
    <row r="36" spans="2:4">
      <c r="B36" s="497" t="s">
        <v>132</v>
      </c>
      <c r="C36" s="499" t="s">
        <v>789</v>
      </c>
      <c r="D36" s="499" t="s">
        <v>1294</v>
      </c>
    </row>
    <row r="37" spans="2:4">
      <c r="B37" s="497" t="s">
        <v>133</v>
      </c>
      <c r="C37" s="499" t="s">
        <v>1295</v>
      </c>
      <c r="D37" s="499" t="s">
        <v>797</v>
      </c>
    </row>
    <row r="38" spans="2:4">
      <c r="B38" s="497" t="s">
        <v>134</v>
      </c>
      <c r="C38" s="499" t="s">
        <v>790</v>
      </c>
      <c r="D38" s="499" t="s">
        <v>798</v>
      </c>
    </row>
    <row r="39" spans="2:4">
      <c r="B39" s="497" t="s">
        <v>135</v>
      </c>
      <c r="C39" s="499" t="s">
        <v>791</v>
      </c>
      <c r="D39" s="499" t="s">
        <v>799</v>
      </c>
    </row>
    <row r="40" spans="2:4">
      <c r="B40" s="497" t="s">
        <v>86</v>
      </c>
      <c r="C40" s="499" t="s">
        <v>812</v>
      </c>
      <c r="D40" s="499" t="s">
        <v>812</v>
      </c>
    </row>
    <row r="41" spans="2:4">
      <c r="B41" s="499" t="s">
        <v>1292</v>
      </c>
      <c r="C41" s="499" t="s">
        <v>1293</v>
      </c>
      <c r="D41" s="499" t="s">
        <v>800</v>
      </c>
    </row>
    <row r="42" spans="2:4">
      <c r="B42" s="499" t="s">
        <v>203</v>
      </c>
      <c r="C42" s="499" t="s">
        <v>813</v>
      </c>
      <c r="D42" s="499" t="s">
        <v>818</v>
      </c>
    </row>
    <row r="43" spans="2:4">
      <c r="B43" s="499" t="s">
        <v>94</v>
      </c>
      <c r="C43" s="499" t="s">
        <v>814</v>
      </c>
      <c r="D43" s="499" t="s">
        <v>817</v>
      </c>
    </row>
    <row r="44" spans="2:4">
      <c r="B44" s="497" t="s">
        <v>304</v>
      </c>
      <c r="C44" s="499" t="s">
        <v>792</v>
      </c>
      <c r="D44" s="499" t="s">
        <v>792</v>
      </c>
    </row>
    <row r="45" spans="2:4">
      <c r="B45" s="497" t="s">
        <v>305</v>
      </c>
      <c r="C45" s="499" t="s">
        <v>815</v>
      </c>
      <c r="D45" s="499" t="s">
        <v>816</v>
      </c>
    </row>
    <row r="46" spans="2:4">
      <c r="B46" s="502"/>
      <c r="C46" s="503"/>
      <c r="D46" s="503"/>
    </row>
    <row r="47" spans="2:4">
      <c r="B47" s="475" t="s">
        <v>942</v>
      </c>
      <c r="C47" s="490"/>
      <c r="D47" s="490"/>
    </row>
    <row r="48" spans="2:4">
      <c r="B48" s="5" t="s">
        <v>15</v>
      </c>
      <c r="C48" s="5" t="s">
        <v>441</v>
      </c>
      <c r="D48" s="5" t="s">
        <v>442</v>
      </c>
    </row>
    <row r="49" spans="2:4">
      <c r="B49" s="5" t="s">
        <v>18</v>
      </c>
      <c r="C49" s="5" t="s">
        <v>443</v>
      </c>
      <c r="D49" s="5" t="s">
        <v>444</v>
      </c>
    </row>
    <row r="50" spans="2:4">
      <c r="B50" s="5" t="s">
        <v>101</v>
      </c>
      <c r="C50" s="5" t="s">
        <v>953</v>
      </c>
      <c r="D50" s="5" t="s">
        <v>954</v>
      </c>
    </row>
    <row r="51" spans="2:4">
      <c r="B51" s="5" t="s">
        <v>943</v>
      </c>
      <c r="C51" s="5" t="s">
        <v>952</v>
      </c>
      <c r="D51" s="5" t="s">
        <v>955</v>
      </c>
    </row>
    <row r="52" spans="2:4">
      <c r="B52" s="5" t="s">
        <v>944</v>
      </c>
      <c r="C52" s="5" t="s">
        <v>951</v>
      </c>
      <c r="D52" s="5" t="s">
        <v>951</v>
      </c>
    </row>
    <row r="53" spans="2:4">
      <c r="B53" s="5" t="s">
        <v>945</v>
      </c>
      <c r="C53" s="5" t="s">
        <v>950</v>
      </c>
      <c r="D53" s="5" t="s">
        <v>956</v>
      </c>
    </row>
    <row r="54" spans="2:4">
      <c r="B54" s="5" t="s">
        <v>946</v>
      </c>
      <c r="C54" s="5" t="s">
        <v>949</v>
      </c>
      <c r="D54" s="5" t="s">
        <v>957</v>
      </c>
    </row>
    <row r="55" spans="2:4">
      <c r="B55" s="5" t="s">
        <v>875</v>
      </c>
      <c r="C55" s="5" t="s">
        <v>875</v>
      </c>
      <c r="D55" s="5" t="s">
        <v>875</v>
      </c>
    </row>
    <row r="56" spans="2:4">
      <c r="B56" s="5" t="s">
        <v>947</v>
      </c>
      <c r="C56" s="5" t="s">
        <v>947</v>
      </c>
      <c r="D56" s="5" t="s">
        <v>947</v>
      </c>
    </row>
    <row r="57" spans="2:4">
      <c r="B57" s="5" t="s">
        <v>948</v>
      </c>
      <c r="C57" s="5" t="s">
        <v>948</v>
      </c>
      <c r="D57" s="5" t="s">
        <v>958</v>
      </c>
    </row>
    <row r="58" spans="2:4">
      <c r="B58" s="5" t="s">
        <v>1001</v>
      </c>
      <c r="C58" s="5" t="s">
        <v>1001</v>
      </c>
      <c r="D58" s="5" t="s">
        <v>1002</v>
      </c>
    </row>
    <row r="109" spans="2:2" s="480" customFormat="1">
      <c r="B109" s="498"/>
    </row>
    <row r="110" spans="2:2" s="480" customFormat="1">
      <c r="B110" s="498"/>
    </row>
    <row r="132" spans="2:4">
      <c r="B132" s="500"/>
      <c r="C132" s="490"/>
      <c r="D132" s="490"/>
    </row>
    <row r="166" spans="2:4">
      <c r="B166" s="500"/>
      <c r="C166" s="490"/>
      <c r="D166" s="490"/>
    </row>
    <row r="230" spans="2:4">
      <c r="B230" s="500"/>
      <c r="C230" s="490"/>
      <c r="D230" s="490"/>
    </row>
    <row r="249" spans="2:4">
      <c r="B249" s="500"/>
      <c r="C249" s="490"/>
      <c r="D249" s="490"/>
    </row>
    <row r="298" spans="2:4">
      <c r="B298" s="500"/>
      <c r="C298" s="490"/>
      <c r="D298" s="490"/>
    </row>
    <row r="351" spans="2:4">
      <c r="B351" s="500"/>
      <c r="C351" s="490"/>
      <c r="D351" s="490"/>
    </row>
  </sheetData>
  <pageMargins left="0.7" right="0.7" top="0.75" bottom="0.75" header="0.3" footer="0.3"/>
  <pageSetup paperSize="9" orientation="portrait" r:id="rId1"/>
  <headerFooter>
    <oddFooter>&amp;L&amp;"-,Negrita"&amp;9Promotor &amp;"-,Normal"a &amp;"-,Negrita"Nom del projecte &amp;"-,Normal"a &amp;"-,Negrita"Email: &amp;"-,Normal"a &amp;"-,Negrita"Telèfon &amp;"-,Normal"a</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4">
    <tabColor theme="5" tint="-0.499984740745262"/>
  </sheetPr>
  <dimension ref="A1:E66"/>
  <sheetViews>
    <sheetView topLeftCell="D1" workbookViewId="0">
      <selection activeCell="D37" sqref="D37"/>
    </sheetView>
  </sheetViews>
  <sheetFormatPr defaultColWidth="11.44140625" defaultRowHeight="14.4"/>
  <cols>
    <col min="1" max="1" width="8.44140625" bestFit="1" customWidth="1"/>
    <col min="2" max="2" width="9.109375" customWidth="1"/>
    <col min="3" max="3" width="49.109375" customWidth="1"/>
    <col min="4" max="5" width="37.6640625" customWidth="1"/>
    <col min="8" max="8" width="16.44140625" customWidth="1"/>
  </cols>
  <sheetData>
    <row r="1" spans="1:5" ht="39" customHeight="1">
      <c r="A1" t="s">
        <v>1003</v>
      </c>
      <c r="B1" t="s">
        <v>1004</v>
      </c>
      <c r="C1" t="s">
        <v>339</v>
      </c>
      <c r="D1" t="s">
        <v>341</v>
      </c>
      <c r="E1" t="s">
        <v>342</v>
      </c>
    </row>
    <row r="2" spans="1:5">
      <c r="A2" t="s">
        <v>1005</v>
      </c>
      <c r="B2" t="s">
        <v>1145</v>
      </c>
      <c r="C2" t="s">
        <v>1414</v>
      </c>
      <c r="D2" t="s">
        <v>1415</v>
      </c>
      <c r="E2" t="s">
        <v>1152</v>
      </c>
    </row>
    <row r="3" spans="1:5">
      <c r="A3" t="s">
        <v>1005</v>
      </c>
      <c r="B3" t="s">
        <v>1157</v>
      </c>
      <c r="C3" t="s">
        <v>1416</v>
      </c>
      <c r="D3" t="s">
        <v>1417</v>
      </c>
      <c r="E3" t="s">
        <v>1158</v>
      </c>
    </row>
    <row r="4" spans="1:5">
      <c r="A4" t="s">
        <v>1005</v>
      </c>
      <c r="B4" t="s">
        <v>1153</v>
      </c>
      <c r="C4" t="s">
        <v>1418</v>
      </c>
      <c r="D4" t="s">
        <v>1419</v>
      </c>
      <c r="E4" t="s">
        <v>1154</v>
      </c>
    </row>
    <row r="5" spans="1:5">
      <c r="A5" t="s">
        <v>1007</v>
      </c>
      <c r="B5" t="s">
        <v>1009</v>
      </c>
      <c r="C5" t="s">
        <v>1366</v>
      </c>
      <c r="D5" t="s">
        <v>1367</v>
      </c>
      <c r="E5" t="s">
        <v>1368</v>
      </c>
    </row>
    <row r="6" spans="1:5">
      <c r="A6" t="s">
        <v>1008</v>
      </c>
      <c r="B6" t="s">
        <v>1132</v>
      </c>
      <c r="C6" t="s">
        <v>1134</v>
      </c>
      <c r="D6" t="s">
        <v>1135</v>
      </c>
      <c r="E6" t="s">
        <v>1141</v>
      </c>
    </row>
    <row r="7" spans="1:5">
      <c r="A7" t="s">
        <v>1008</v>
      </c>
      <c r="B7" t="s">
        <v>1133</v>
      </c>
      <c r="C7" t="s">
        <v>1134</v>
      </c>
      <c r="D7" t="s">
        <v>1135</v>
      </c>
      <c r="E7" t="s">
        <v>1141</v>
      </c>
    </row>
    <row r="8" spans="1:5">
      <c r="A8" t="s">
        <v>1008</v>
      </c>
      <c r="B8" t="s">
        <v>1300</v>
      </c>
      <c r="C8" t="s">
        <v>1392</v>
      </c>
      <c r="D8" t="s">
        <v>1393</v>
      </c>
      <c r="E8" t="s">
        <v>1138</v>
      </c>
    </row>
    <row r="9" spans="1:5">
      <c r="A9" t="s">
        <v>1008</v>
      </c>
      <c r="B9" t="s">
        <v>1146</v>
      </c>
      <c r="C9" t="s">
        <v>1408</v>
      </c>
      <c r="D9" t="s">
        <v>1409</v>
      </c>
      <c r="E9" t="s">
        <v>1147</v>
      </c>
    </row>
    <row r="10" spans="1:5">
      <c r="A10" t="s">
        <v>1008</v>
      </c>
      <c r="B10" t="s">
        <v>1128</v>
      </c>
      <c r="C10" t="s">
        <v>1130</v>
      </c>
      <c r="D10" t="s">
        <v>1136</v>
      </c>
      <c r="E10" t="s">
        <v>1139</v>
      </c>
    </row>
    <row r="11" spans="1:5">
      <c r="A11" t="s">
        <v>1008</v>
      </c>
      <c r="B11" t="s">
        <v>1129</v>
      </c>
      <c r="C11" t="s">
        <v>1131</v>
      </c>
      <c r="D11" t="s">
        <v>1137</v>
      </c>
      <c r="E11" t="s">
        <v>1140</v>
      </c>
    </row>
    <row r="12" spans="1:5">
      <c r="A12" t="s">
        <v>1006</v>
      </c>
      <c r="B12" t="s">
        <v>1009</v>
      </c>
      <c r="C12" t="s">
        <v>1046</v>
      </c>
    </row>
    <row r="13" spans="1:5">
      <c r="A13" t="s">
        <v>1006</v>
      </c>
      <c r="B13" t="s">
        <v>1047</v>
      </c>
      <c r="C13" t="s">
        <v>1048</v>
      </c>
      <c r="D13" t="s">
        <v>1061</v>
      </c>
      <c r="E13" t="s">
        <v>1067</v>
      </c>
    </row>
    <row r="14" spans="1:5">
      <c r="A14" t="s">
        <v>1006</v>
      </c>
      <c r="B14" t="s">
        <v>1351</v>
      </c>
      <c r="C14" t="s">
        <v>1049</v>
      </c>
      <c r="D14" t="s">
        <v>1062</v>
      </c>
      <c r="E14" t="s">
        <v>1352</v>
      </c>
    </row>
    <row r="15" spans="1:5">
      <c r="A15" t="s">
        <v>1006</v>
      </c>
      <c r="B15" t="s">
        <v>1350</v>
      </c>
      <c r="C15" t="s">
        <v>1049</v>
      </c>
      <c r="D15" t="s">
        <v>1062</v>
      </c>
      <c r="E15" t="s">
        <v>1352</v>
      </c>
    </row>
    <row r="16" spans="1:5">
      <c r="A16" t="s">
        <v>1006</v>
      </c>
      <c r="B16" t="s">
        <v>1050</v>
      </c>
      <c r="C16" t="s">
        <v>1049</v>
      </c>
      <c r="D16" t="s">
        <v>1062</v>
      </c>
      <c r="E16" t="s">
        <v>1352</v>
      </c>
    </row>
    <row r="17" spans="1:5">
      <c r="A17" t="s">
        <v>1006</v>
      </c>
      <c r="B17" t="s">
        <v>1051</v>
      </c>
      <c r="C17" t="s">
        <v>1052</v>
      </c>
      <c r="D17" t="s">
        <v>1063</v>
      </c>
      <c r="E17" t="s">
        <v>1068</v>
      </c>
    </row>
    <row r="18" spans="1:5">
      <c r="A18" t="s">
        <v>1006</v>
      </c>
      <c r="B18" t="s">
        <v>1053</v>
      </c>
      <c r="C18" t="s">
        <v>93</v>
      </c>
      <c r="D18" t="s">
        <v>624</v>
      </c>
      <c r="E18" t="s">
        <v>643</v>
      </c>
    </row>
    <row r="19" spans="1:5">
      <c r="A19" t="s">
        <v>1006</v>
      </c>
      <c r="B19" t="s">
        <v>1054</v>
      </c>
      <c r="C19" t="s">
        <v>1373</v>
      </c>
      <c r="D19" t="s">
        <v>1372</v>
      </c>
      <c r="E19" t="s">
        <v>1374</v>
      </c>
    </row>
    <row r="20" spans="1:5">
      <c r="A20" t="s">
        <v>1006</v>
      </c>
      <c r="B20" t="s">
        <v>1056</v>
      </c>
      <c r="C20" t="s">
        <v>1055</v>
      </c>
      <c r="D20" t="s">
        <v>1064</v>
      </c>
      <c r="E20" t="s">
        <v>1069</v>
      </c>
    </row>
    <row r="21" spans="1:5">
      <c r="A21" t="s">
        <v>1006</v>
      </c>
      <c r="B21" t="s">
        <v>1058</v>
      </c>
      <c r="C21" t="s">
        <v>1057</v>
      </c>
      <c r="D21" t="s">
        <v>1065</v>
      </c>
      <c r="E21" t="s">
        <v>1070</v>
      </c>
    </row>
    <row r="22" spans="1:5">
      <c r="A22" t="s">
        <v>1006</v>
      </c>
      <c r="B22" t="s">
        <v>1059</v>
      </c>
      <c r="C22" t="s">
        <v>1060</v>
      </c>
      <c r="D22" t="s">
        <v>1066</v>
      </c>
      <c r="E22" t="s">
        <v>1071</v>
      </c>
    </row>
    <row r="23" spans="1:5">
      <c r="A23" t="s">
        <v>1006</v>
      </c>
      <c r="B23" t="s">
        <v>1346</v>
      </c>
      <c r="C23" t="s">
        <v>1347</v>
      </c>
      <c r="D23" t="s">
        <v>1348</v>
      </c>
      <c r="E23" t="s">
        <v>1349</v>
      </c>
    </row>
    <row r="24" spans="1:5">
      <c r="A24" t="s">
        <v>703</v>
      </c>
      <c r="B24" t="s">
        <v>1072</v>
      </c>
      <c r="C24" t="s">
        <v>1483</v>
      </c>
      <c r="D24" t="s">
        <v>1484</v>
      </c>
      <c r="E24" t="s">
        <v>1075</v>
      </c>
    </row>
    <row r="25" spans="1:5">
      <c r="A25" t="s">
        <v>703</v>
      </c>
      <c r="B25" t="s">
        <v>1079</v>
      </c>
      <c r="C25" t="s">
        <v>1076</v>
      </c>
      <c r="D25" t="s">
        <v>1078</v>
      </c>
      <c r="E25" t="s">
        <v>1077</v>
      </c>
    </row>
    <row r="26" spans="1:5">
      <c r="A26" t="s">
        <v>703</v>
      </c>
      <c r="B26" t="s">
        <v>1090</v>
      </c>
      <c r="C26" t="s">
        <v>1089</v>
      </c>
      <c r="D26" t="s">
        <v>1091</v>
      </c>
      <c r="E26" t="s">
        <v>1092</v>
      </c>
    </row>
    <row r="27" spans="1:5">
      <c r="A27" t="s">
        <v>703</v>
      </c>
      <c r="B27" t="s">
        <v>1093</v>
      </c>
      <c r="C27" t="s">
        <v>1094</v>
      </c>
      <c r="D27" t="s">
        <v>1112</v>
      </c>
      <c r="E27" t="s">
        <v>1113</v>
      </c>
    </row>
    <row r="28" spans="1:5">
      <c r="A28" t="s">
        <v>703</v>
      </c>
      <c r="B28" t="s">
        <v>1095</v>
      </c>
      <c r="C28" t="s">
        <v>1339</v>
      </c>
      <c r="D28" t="s">
        <v>1340</v>
      </c>
      <c r="E28" t="s">
        <v>1341</v>
      </c>
    </row>
    <row r="29" spans="1:5">
      <c r="A29" t="s">
        <v>703</v>
      </c>
      <c r="B29" t="s">
        <v>1096</v>
      </c>
      <c r="C29" t="s">
        <v>1102</v>
      </c>
      <c r="D29" t="s">
        <v>1103</v>
      </c>
      <c r="E29" t="s">
        <v>1104</v>
      </c>
    </row>
    <row r="30" spans="1:5">
      <c r="A30" t="s">
        <v>703</v>
      </c>
      <c r="B30" t="s">
        <v>1097</v>
      </c>
      <c r="C30" t="s">
        <v>1105</v>
      </c>
      <c r="D30" t="s">
        <v>1106</v>
      </c>
      <c r="E30" t="s">
        <v>1107</v>
      </c>
    </row>
    <row r="31" spans="1:5">
      <c r="A31" t="s">
        <v>703</v>
      </c>
      <c r="B31" t="s">
        <v>1098</v>
      </c>
      <c r="C31" t="s">
        <v>1108</v>
      </c>
      <c r="D31" t="s">
        <v>1117</v>
      </c>
      <c r="E31" t="s">
        <v>1114</v>
      </c>
    </row>
    <row r="32" spans="1:5">
      <c r="A32" t="s">
        <v>703</v>
      </c>
      <c r="B32" t="s">
        <v>1099</v>
      </c>
      <c r="C32" t="s">
        <v>1109</v>
      </c>
      <c r="D32" t="s">
        <v>1118</v>
      </c>
      <c r="E32" t="s">
        <v>1121</v>
      </c>
    </row>
    <row r="33" spans="1:5">
      <c r="A33" t="s">
        <v>703</v>
      </c>
      <c r="B33" t="s">
        <v>1100</v>
      </c>
      <c r="C33" t="s">
        <v>1369</v>
      </c>
      <c r="D33" t="s">
        <v>1370</v>
      </c>
      <c r="E33" t="s">
        <v>1371</v>
      </c>
    </row>
    <row r="34" spans="1:5">
      <c r="A34" t="s">
        <v>703</v>
      </c>
      <c r="B34" t="s">
        <v>1101</v>
      </c>
      <c r="C34" t="s">
        <v>1110</v>
      </c>
      <c r="D34" t="s">
        <v>1119</v>
      </c>
      <c r="E34" t="s">
        <v>1115</v>
      </c>
    </row>
    <row r="35" spans="1:5">
      <c r="A35" t="s">
        <v>703</v>
      </c>
      <c r="B35" t="s">
        <v>1122</v>
      </c>
      <c r="C35" t="s">
        <v>1111</v>
      </c>
      <c r="D35" t="s">
        <v>1120</v>
      </c>
      <c r="E35" t="s">
        <v>1116</v>
      </c>
    </row>
    <row r="36" spans="1:5">
      <c r="A36" t="s">
        <v>703</v>
      </c>
      <c r="B36" t="s">
        <v>1353</v>
      </c>
      <c r="C36" t="s">
        <v>1123</v>
      </c>
      <c r="D36" t="s">
        <v>1148</v>
      </c>
      <c r="E36" t="s">
        <v>1151</v>
      </c>
    </row>
    <row r="37" spans="1:5">
      <c r="A37" t="s">
        <v>703</v>
      </c>
      <c r="B37" t="s">
        <v>1363</v>
      </c>
      <c r="C37" t="s">
        <v>1124</v>
      </c>
      <c r="D37" t="s">
        <v>1149</v>
      </c>
      <c r="E37" t="s">
        <v>1150</v>
      </c>
    </row>
    <row r="38" spans="1:5">
      <c r="A38" s="455" t="s">
        <v>1008</v>
      </c>
      <c r="B38" s="455" t="s">
        <v>1375</v>
      </c>
      <c r="C38" s="455" t="s">
        <v>1376</v>
      </c>
      <c r="D38" s="455" t="s">
        <v>1377</v>
      </c>
      <c r="E38" s="455"/>
    </row>
    <row r="39" spans="1:5">
      <c r="A39" s="455" t="s">
        <v>1008</v>
      </c>
      <c r="B39" s="455" t="s">
        <v>1378</v>
      </c>
      <c r="C39" s="455" t="s">
        <v>1379</v>
      </c>
      <c r="D39" s="455" t="s">
        <v>1380</v>
      </c>
      <c r="E39" s="455"/>
    </row>
    <row r="40" spans="1:5">
      <c r="A40" s="455" t="s">
        <v>1008</v>
      </c>
      <c r="B40" s="455" t="s">
        <v>1381</v>
      </c>
      <c r="C40" s="455" t="s">
        <v>1382</v>
      </c>
      <c r="D40" s="455" t="s">
        <v>1383</v>
      </c>
      <c r="E40" s="455"/>
    </row>
    <row r="41" spans="1:5">
      <c r="A41" s="455" t="s">
        <v>1008</v>
      </c>
      <c r="B41" s="455" t="s">
        <v>1133</v>
      </c>
      <c r="C41" s="455" t="s">
        <v>1384</v>
      </c>
      <c r="D41" s="455" t="s">
        <v>1385</v>
      </c>
      <c r="E41" s="455"/>
    </row>
    <row r="42" spans="1:5">
      <c r="A42" s="455" t="s">
        <v>1008</v>
      </c>
      <c r="B42" s="455" t="s">
        <v>1386</v>
      </c>
      <c r="C42" s="455" t="s">
        <v>1387</v>
      </c>
      <c r="D42" s="455" t="s">
        <v>1388</v>
      </c>
      <c r="E42" s="455"/>
    </row>
    <row r="43" spans="1:5">
      <c r="A43" s="455" t="s">
        <v>1008</v>
      </c>
      <c r="B43" s="455" t="s">
        <v>1389</v>
      </c>
      <c r="C43" s="455" t="s">
        <v>1390</v>
      </c>
      <c r="D43" s="455" t="s">
        <v>1391</v>
      </c>
      <c r="E43" s="455"/>
    </row>
    <row r="44" spans="1:5">
      <c r="A44" s="455" t="s">
        <v>1008</v>
      </c>
      <c r="B44" s="455" t="s">
        <v>1394</v>
      </c>
      <c r="C44" s="455" t="s">
        <v>1395</v>
      </c>
      <c r="D44" s="455" t="s">
        <v>1396</v>
      </c>
      <c r="E44" s="455"/>
    </row>
    <row r="45" spans="1:5">
      <c r="A45" s="455" t="s">
        <v>1008</v>
      </c>
      <c r="B45" s="455" t="s">
        <v>1397</v>
      </c>
      <c r="C45" s="455" t="s">
        <v>1398</v>
      </c>
      <c r="D45" s="455" t="s">
        <v>1399</v>
      </c>
      <c r="E45" s="455"/>
    </row>
    <row r="46" spans="1:5">
      <c r="A46" s="455" t="s">
        <v>1008</v>
      </c>
      <c r="B46" s="455" t="s">
        <v>1400</v>
      </c>
      <c r="C46" s="455" t="s">
        <v>1387</v>
      </c>
      <c r="D46" s="455" t="s">
        <v>1388</v>
      </c>
      <c r="E46" s="455"/>
    </row>
    <row r="47" spans="1:5">
      <c r="A47" s="455" t="s">
        <v>1008</v>
      </c>
      <c r="B47" s="455" t="s">
        <v>1401</v>
      </c>
      <c r="C47" s="455" t="s">
        <v>1390</v>
      </c>
      <c r="D47" s="455" t="s">
        <v>1402</v>
      </c>
      <c r="E47" s="455"/>
    </row>
    <row r="48" spans="1:5">
      <c r="A48" s="455" t="s">
        <v>1008</v>
      </c>
      <c r="B48" s="455" t="s">
        <v>1403</v>
      </c>
      <c r="C48" s="455" t="s">
        <v>1404</v>
      </c>
      <c r="D48" s="455" t="s">
        <v>1405</v>
      </c>
      <c r="E48" s="455"/>
    </row>
    <row r="49" spans="1:5">
      <c r="A49" s="455" t="s">
        <v>1008</v>
      </c>
      <c r="B49" s="455" t="s">
        <v>1413</v>
      </c>
      <c r="C49" s="455" t="s">
        <v>1406</v>
      </c>
      <c r="D49" s="455" t="s">
        <v>1407</v>
      </c>
      <c r="E49" s="455"/>
    </row>
    <row r="50" spans="1:5">
      <c r="A50" s="455" t="s">
        <v>1008</v>
      </c>
      <c r="B50" s="455" t="s">
        <v>1410</v>
      </c>
      <c r="C50" s="455" t="s">
        <v>1411</v>
      </c>
      <c r="D50" s="455" t="s">
        <v>1412</v>
      </c>
      <c r="E50" s="455"/>
    </row>
    <row r="51" spans="1:5">
      <c r="A51" s="455" t="s">
        <v>1007</v>
      </c>
      <c r="B51" s="455" t="s">
        <v>1445</v>
      </c>
      <c r="C51" s="455" t="s">
        <v>1420</v>
      </c>
      <c r="D51" s="455" t="s">
        <v>1421</v>
      </c>
      <c r="E51" s="455"/>
    </row>
    <row r="52" spans="1:5">
      <c r="A52" s="455" t="s">
        <v>1007</v>
      </c>
      <c r="B52" s="455" t="s">
        <v>1427</v>
      </c>
      <c r="C52" s="455" t="s">
        <v>1422</v>
      </c>
      <c r="D52" s="455" t="s">
        <v>1423</v>
      </c>
      <c r="E52" s="455"/>
    </row>
    <row r="53" spans="1:5">
      <c r="A53" s="455" t="s">
        <v>1007</v>
      </c>
      <c r="B53" s="455" t="s">
        <v>1444</v>
      </c>
      <c r="C53" s="455" t="s">
        <v>1424</v>
      </c>
      <c r="D53" s="455" t="s">
        <v>1425</v>
      </c>
      <c r="E53" s="455"/>
    </row>
    <row r="54" spans="1:5">
      <c r="A54" s="455" t="s">
        <v>1007</v>
      </c>
      <c r="B54" s="455" t="s">
        <v>1047</v>
      </c>
      <c r="C54" s="455" t="s">
        <v>1489</v>
      </c>
      <c r="D54" s="455" t="s">
        <v>1426</v>
      </c>
      <c r="E54" s="455"/>
    </row>
    <row r="55" spans="1:5">
      <c r="A55" s="455" t="s">
        <v>1007</v>
      </c>
      <c r="B55" s="455" t="s">
        <v>1442</v>
      </c>
      <c r="C55" s="455" t="s">
        <v>1428</v>
      </c>
      <c r="D55" s="455" t="s">
        <v>1429</v>
      </c>
      <c r="E55" s="455"/>
    </row>
    <row r="56" spans="1:5">
      <c r="A56" s="455" t="s">
        <v>1007</v>
      </c>
      <c r="B56" s="455" t="s">
        <v>1430</v>
      </c>
      <c r="C56" s="455" t="s">
        <v>1474</v>
      </c>
      <c r="D56" s="455" t="s">
        <v>1475</v>
      </c>
      <c r="E56" s="455"/>
    </row>
    <row r="57" spans="1:5">
      <c r="A57" s="455" t="s">
        <v>1007</v>
      </c>
      <c r="B57" s="455" t="s">
        <v>1443</v>
      </c>
      <c r="C57" s="455" t="s">
        <v>1431</v>
      </c>
      <c r="D57" s="455" t="s">
        <v>1434</v>
      </c>
      <c r="E57" s="455"/>
    </row>
    <row r="58" spans="1:5">
      <c r="A58" s="455" t="s">
        <v>1007</v>
      </c>
      <c r="B58" s="455" t="s">
        <v>1432</v>
      </c>
      <c r="C58" s="455" t="s">
        <v>1433</v>
      </c>
      <c r="D58" s="455" t="s">
        <v>1435</v>
      </c>
      <c r="E58" s="455"/>
    </row>
    <row r="59" spans="1:5">
      <c r="A59" s="455" t="s">
        <v>1006</v>
      </c>
      <c r="B59" s="455" t="s">
        <v>1436</v>
      </c>
      <c r="C59" s="455" t="s">
        <v>1437</v>
      </c>
      <c r="D59" s="455" t="s">
        <v>1438</v>
      </c>
      <c r="E59" s="455"/>
    </row>
    <row r="60" spans="1:5">
      <c r="A60" s="455" t="s">
        <v>1006</v>
      </c>
      <c r="B60" s="455" t="s">
        <v>1439</v>
      </c>
      <c r="C60" s="455" t="s">
        <v>1440</v>
      </c>
      <c r="D60" s="455" t="s">
        <v>1441</v>
      </c>
      <c r="E60" s="455"/>
    </row>
    <row r="61" spans="1:5">
      <c r="A61" s="455" t="s">
        <v>1006</v>
      </c>
      <c r="B61" s="455" t="s">
        <v>1446</v>
      </c>
      <c r="C61" s="455" t="s">
        <v>1447</v>
      </c>
      <c r="D61" s="455" t="s">
        <v>1448</v>
      </c>
      <c r="E61" s="455"/>
    </row>
    <row r="62" spans="1:5">
      <c r="A62" s="455" t="s">
        <v>1006</v>
      </c>
      <c r="B62" s="455" t="s">
        <v>1449</v>
      </c>
      <c r="C62" s="455" t="s">
        <v>1450</v>
      </c>
      <c r="D62" s="455" t="s">
        <v>1451</v>
      </c>
      <c r="E62" s="455"/>
    </row>
    <row r="63" spans="1:5">
      <c r="A63" s="455" t="s">
        <v>1007</v>
      </c>
      <c r="B63" s="455" t="s">
        <v>1476</v>
      </c>
      <c r="C63" s="455" t="s">
        <v>1477</v>
      </c>
      <c r="D63" s="455" t="s">
        <v>1478</v>
      </c>
      <c r="E63" s="455"/>
    </row>
    <row r="64" spans="1:5">
      <c r="A64" s="455" t="s">
        <v>1006</v>
      </c>
      <c r="B64" s="455" t="s">
        <v>1090</v>
      </c>
      <c r="C64" s="455" t="s">
        <v>1479</v>
      </c>
      <c r="D64" s="455" t="s">
        <v>1480</v>
      </c>
      <c r="E64" s="455"/>
    </row>
    <row r="65" spans="1:5">
      <c r="A65" s="455" t="s">
        <v>703</v>
      </c>
      <c r="B65" s="455" t="s">
        <v>1095</v>
      </c>
      <c r="C65" s="455" t="s">
        <v>1481</v>
      </c>
      <c r="D65" s="455" t="s">
        <v>1482</v>
      </c>
      <c r="E65" s="455"/>
    </row>
    <row r="66" spans="1:5">
      <c r="A66" s="455" t="s">
        <v>703</v>
      </c>
      <c r="B66" s="455" t="s">
        <v>1485</v>
      </c>
      <c r="C66" s="455" t="s">
        <v>1486</v>
      </c>
      <c r="D66" s="455" t="s">
        <v>1487</v>
      </c>
      <c r="E66" s="455" t="s">
        <v>1488</v>
      </c>
    </row>
  </sheetData>
  <pageMargins left="0.7" right="0.7" top="0.75" bottom="0.75" header="0.3" footer="0.3"/>
  <pageSetup paperSize="9" orientation="portrait" r:id="rId1"/>
  <headerFooter>
    <oddFooter>&amp;L&amp;"-,Negrita"&amp;9Promotor &amp;"-,Normal"a &amp;"-,Negrita"Nom del projecte &amp;"-,Normal"a &amp;"-,Negrita"Email: &amp;"-,Normal"a &amp;"-,Negrita"Telèfon &amp;"-,Normal"a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BtnUpdateCommentsClick">
                <anchor moveWithCells="1">
                  <from>
                    <xdr:col>6</xdr:col>
                    <xdr:colOff>7620</xdr:colOff>
                    <xdr:row>0</xdr:row>
                    <xdr:rowOff>76200</xdr:rowOff>
                  </from>
                  <to>
                    <xdr:col>7</xdr:col>
                    <xdr:colOff>0</xdr:colOff>
                    <xdr:row>0</xdr:row>
                    <xdr:rowOff>327660</xdr:rowOff>
                  </to>
                </anchor>
              </controlPr>
            </control>
          </mc:Choice>
        </mc:AlternateContent>
        <mc:AlternateContent xmlns:mc="http://schemas.openxmlformats.org/markup-compatibility/2006">
          <mc:Choice Requires="x14">
            <control shapeId="180226" r:id="rId5" name="Button 2">
              <controlPr defaultSize="0" print="0" autoFill="0" autoPict="0" macro="[0]!BtnDeleteCommentsClick">
                <anchor moveWithCells="1" sizeWithCells="1">
                  <from>
                    <xdr:col>7</xdr:col>
                    <xdr:colOff>327660</xdr:colOff>
                    <xdr:row>0</xdr:row>
                    <xdr:rowOff>60960</xdr:rowOff>
                  </from>
                  <to>
                    <xdr:col>8</xdr:col>
                    <xdr:colOff>312420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
    <tabColor theme="4" tint="-0.499984740745262"/>
    <pageSetUpPr fitToPage="1"/>
  </sheetPr>
  <dimension ref="C1:O26"/>
  <sheetViews>
    <sheetView showGridLines="0" showRowColHeaders="0" zoomScaleNormal="100" workbookViewId="0">
      <pane ySplit="3" topLeftCell="A4" activePane="bottomLeft" state="frozen"/>
      <selection activeCell="C40" sqref="C40"/>
      <selection pane="bottomLeft" activeCell="H22" sqref="H22"/>
    </sheetView>
  </sheetViews>
  <sheetFormatPr defaultColWidth="11.44140625" defaultRowHeight="14.4"/>
  <cols>
    <col min="1" max="1" width="2.109375" style="4" customWidth="1"/>
    <col min="2" max="2" width="11.88671875" style="4" customWidth="1"/>
    <col min="3" max="3" width="21.109375" style="4" customWidth="1"/>
    <col min="4" max="4" width="2.44140625" style="4" customWidth="1"/>
    <col min="5" max="5" width="11.44140625" style="4" bestFit="1" customWidth="1"/>
    <col min="6" max="6" width="21.44140625" style="4" customWidth="1"/>
    <col min="7" max="7" width="7.109375" style="4" customWidth="1"/>
    <col min="8" max="8" width="22.88671875" style="4" customWidth="1"/>
    <col min="9" max="9" width="2.44140625" style="8" customWidth="1"/>
    <col min="10" max="10" width="24.33203125" style="4" customWidth="1"/>
    <col min="11" max="15" width="7.88671875" style="4" customWidth="1"/>
    <col min="16" max="16384" width="11.44140625" style="4"/>
  </cols>
  <sheetData>
    <row r="1" spans="3:11">
      <c r="E1" s="564"/>
      <c r="F1" s="564"/>
      <c r="G1" s="564"/>
      <c r="H1" s="564"/>
      <c r="I1" s="431"/>
    </row>
    <row r="2" spans="3:11">
      <c r="E2" s="565"/>
      <c r="F2" s="565"/>
      <c r="G2" s="565"/>
      <c r="H2" s="565"/>
      <c r="I2" s="5"/>
      <c r="J2" s="565"/>
      <c r="K2" s="565"/>
    </row>
    <row r="4" spans="3:11" ht="15" thickBot="1"/>
    <row r="5" spans="3:11" ht="15" thickBot="1">
      <c r="C5" s="566" t="str">
        <f>INDEX(Idioma, 1)</f>
        <v>Català</v>
      </c>
      <c r="E5" s="727" t="str">
        <f>+IF(Home!$C$5=NT!$A$2,MI!$B378,IF(Home!$C$5=NT!$A$3,MI!$C378,IF(Home!$C$5=NT!$A$4,MI!$D378,)))</f>
        <v>HABILITAR MACROS!</v>
      </c>
      <c r="F5" s="730"/>
      <c r="G5" s="224"/>
      <c r="H5" s="727" t="str">
        <f>+IF(Home!$C$5=NT!$A$2,MI!$B379,IF(Home!$C$5=NT!$A$3,MI!$C379,IF(Home!$C$5=NT!$A$4,MI!$D379,)))</f>
        <v>OMPLIR PÀGINA D'INICI PER A PODER CONTINUAR</v>
      </c>
      <c r="I5" s="728"/>
      <c r="J5" s="729"/>
    </row>
    <row r="7" spans="3:11">
      <c r="C7" s="475" t="str">
        <f>+IF($C$5=NT!$A$2,"Informació bàsica",IF($C$5=NT!$A$3,"Información Básica",IF($C$5=NT!$A$4,"Basic information",)))</f>
        <v>Informació bàsica</v>
      </c>
      <c r="D7" s="567"/>
      <c r="E7" s="567"/>
      <c r="F7" s="567"/>
      <c r="G7" s="5"/>
      <c r="H7" s="475" t="str">
        <f>+IF($C$5=NT!$A$2,"Dades Pla Financer",IF($C$5=NT!$A$3,"Datos Plan Financiero",IF($C$5=NT!$A$4,"Financial plan data",)))</f>
        <v>Dades Pla Financer</v>
      </c>
      <c r="I7" s="568"/>
      <c r="J7" s="567"/>
      <c r="K7" s="5"/>
    </row>
    <row r="8" spans="3:11">
      <c r="C8" s="5"/>
      <c r="D8" s="5"/>
      <c r="E8" s="5"/>
      <c r="F8" s="5"/>
      <c r="G8" s="5"/>
      <c r="H8" s="5"/>
      <c r="I8" s="5"/>
      <c r="J8" s="5"/>
      <c r="K8" s="5"/>
    </row>
    <row r="9" spans="3:11">
      <c r="C9" s="538" t="str">
        <f>+IF($C$5=NT!$A$2,"Nom del projecte",IF($C$5=NT!$A$3,"Nombre del proyecto",IF($C$5=NT!$A$4,"Project name",)))</f>
        <v>Nom del projecte</v>
      </c>
      <c r="D9" s="5"/>
      <c r="E9" s="734" t="s">
        <v>1490</v>
      </c>
      <c r="F9" s="735"/>
      <c r="G9" s="569"/>
      <c r="H9" s="570" t="str">
        <f>+IF($C$5=NT!$A$2,"Duració Pla Financer",IF($C$5=NT!$A$3,"Duración Plan Financiero",IF($C$5=NT!$A$4,"Financial Plan Duration",)))</f>
        <v>Duració Pla Financer</v>
      </c>
      <c r="I9" s="63"/>
      <c r="J9" s="571">
        <v>3</v>
      </c>
      <c r="K9" s="5"/>
    </row>
    <row r="10" spans="3:11">
      <c r="C10" s="63"/>
      <c r="D10" s="5"/>
      <c r="E10" s="5"/>
      <c r="F10" s="5"/>
      <c r="G10" s="5"/>
      <c r="H10" s="5"/>
      <c r="I10" s="5"/>
      <c r="J10" s="5"/>
      <c r="K10" s="5"/>
    </row>
    <row r="11" spans="3:11">
      <c r="C11" s="538" t="str">
        <f>+IF($C$5=NT!$A$2,"Promotor",IF($C$5=NT!$A$3,"Promotor",IF($C$5=NT!$A$4,"Founder",)))</f>
        <v>Promotor</v>
      </c>
      <c r="D11" s="5"/>
      <c r="E11" s="735" t="s">
        <v>1493</v>
      </c>
      <c r="F11" s="735"/>
      <c r="G11" s="569"/>
      <c r="H11" s="570" t="str">
        <f>+IF($C$5=NT!$A$2,"Data d'inici",IF($C$5=NT!$A$3,"Fecha de inicio",IF($C$5=NT!$A$4,"Start date")))</f>
        <v>Data d'inici</v>
      </c>
      <c r="I11" s="63"/>
      <c r="J11" s="572">
        <v>40909</v>
      </c>
      <c r="K11" s="573"/>
    </row>
    <row r="12" spans="3:11">
      <c r="C12" s="63"/>
      <c r="D12" s="5"/>
      <c r="E12" s="574"/>
      <c r="F12" s="5"/>
      <c r="G12" s="5"/>
      <c r="H12" s="575"/>
      <c r="I12" s="575"/>
      <c r="J12" s="5"/>
      <c r="K12" s="5"/>
    </row>
    <row r="13" spans="3:11">
      <c r="C13" s="538" t="s">
        <v>0</v>
      </c>
      <c r="D13" s="5"/>
      <c r="E13" s="736" t="s">
        <v>1491</v>
      </c>
      <c r="F13" s="735"/>
      <c r="G13" s="5"/>
      <c r="H13" s="570" t="str">
        <f>+IF($C$5=NT!$A$2,"Forma Jurídica",IF($C$5=NT!$A$3,"Forma Jurídica",IF($C$5=NT!$A$4,"Legal Form")))</f>
        <v>Forma Jurídica</v>
      </c>
      <c r="I13" s="63"/>
      <c r="J13" s="572" t="str">
        <f ca="1">INDEX(FormaJuridicaUnic, 2)</f>
        <v>IS (SL,SA,Coop)</v>
      </c>
      <c r="K13" s="5"/>
    </row>
    <row r="14" spans="3:11">
      <c r="C14" s="63"/>
      <c r="D14" s="5"/>
      <c r="E14" s="5"/>
      <c r="F14" s="5"/>
      <c r="G14" s="5"/>
      <c r="H14" s="5"/>
      <c r="I14" s="5"/>
      <c r="J14" s="5"/>
      <c r="K14" s="5"/>
    </row>
    <row r="15" spans="3:11">
      <c r="C15" s="538" t="str">
        <f>+IF($C$5=NT!$A$2,"Telèfon",IF($C$5=NT!$A$3,"Teléfono",IF($C$5=NT!$A$4,"Phone number",)))</f>
        <v>Telèfon</v>
      </c>
      <c r="D15" s="5"/>
      <c r="E15" s="733" t="s">
        <v>1492</v>
      </c>
      <c r="F15" s="733"/>
      <c r="G15" s="5"/>
      <c r="H15" s="570" t="str">
        <f>+IF($C$5=NT!$A$2,"Tributació dels beneficis",IF($C$5=NT!$A$3,"Tributación de los beneficios",IF($C$5=NT!$A$4,"Taxation benefits")))</f>
        <v>Tributació dels beneficis</v>
      </c>
      <c r="I15" s="63"/>
      <c r="J15" s="572" t="str">
        <f ca="1">INDEX(TributacioBeneficisUnic, 1)</f>
        <v>IS Empreses</v>
      </c>
      <c r="K15" s="5"/>
    </row>
    <row r="16" spans="3:11">
      <c r="C16" s="5"/>
      <c r="D16" s="5"/>
      <c r="E16" s="574"/>
      <c r="F16" s="5"/>
      <c r="G16" s="5"/>
      <c r="H16" s="5"/>
      <c r="I16" s="5"/>
      <c r="J16" s="5"/>
      <c r="K16" s="5"/>
    </row>
    <row r="17" spans="3:15">
      <c r="C17" s="576" t="str">
        <f>+IF($C$5=NT!$A$2,"Número de Socis",IF($C$5=NT!$A$3,"Número de Socios",IF($C$5=NT!$A$4,"Number of partners",)))</f>
        <v>Número de Socis</v>
      </c>
      <c r="D17" s="577"/>
      <c r="E17" s="578">
        <v>4</v>
      </c>
      <c r="F17" s="5"/>
      <c r="G17" s="5"/>
      <c r="H17" s="570" t="str">
        <f>+IF($C$5=NT!$A$2,"Tipus d'IVA",IF($C$5=NT!$A$3,"Tipo de IVA",IF($C$5=NT!$A$4,"VAT rate")))</f>
        <v>Tipus d'IVA</v>
      </c>
      <c r="I17" s="63"/>
      <c r="J17" s="572" t="str">
        <f ca="1">INDEX(IVAUnic, 1)</f>
        <v>Règim General</v>
      </c>
      <c r="K17" s="5"/>
      <c r="L17" s="599" t="str">
        <f>+NT!G4</f>
        <v>Moduls IVA</v>
      </c>
      <c r="M17" s="722"/>
    </row>
    <row r="18" spans="3:15">
      <c r="D18" s="579"/>
      <c r="F18" s="565"/>
      <c r="G18" s="565"/>
      <c r="H18" s="5"/>
      <c r="I18" s="5"/>
      <c r="J18" s="5"/>
      <c r="K18" s="5"/>
    </row>
    <row r="19" spans="3:15">
      <c r="C19" s="576" t="str">
        <f>+IF($C$5=NT!$A$2,"Nom dels Socis",IF($C$5=NT!$A$3,"Nombre de los Socios",IF($C$5=NT!$A$4,"Name of partners",)))</f>
        <v>Nom dels Socis</v>
      </c>
      <c r="D19" s="59" t="s">
        <v>960</v>
      </c>
      <c r="E19" s="737" t="str">
        <f>+IF(E11&lt;&gt;0,E11,"")</f>
        <v>Marina Codony Lleonart</v>
      </c>
      <c r="F19" s="738"/>
      <c r="H19" s="675" t="str">
        <f>+IF($C$5=NT!$A$2,MI!B472,IF($C$5=NT!$A$3,MI!C472,IF($C$5=NT!$A$4,MI!D472)))</f>
        <v>Si tipus d'IVA = "Móduls IVA": introdueix imports trimestrals:</v>
      </c>
      <c r="I19" s="675"/>
      <c r="J19" s="675"/>
      <c r="K19" s="675"/>
    </row>
    <row r="20" spans="3:15">
      <c r="C20" s="583"/>
      <c r="D20" s="59" t="s">
        <v>961</v>
      </c>
      <c r="E20" s="731" t="s">
        <v>1496</v>
      </c>
      <c r="F20" s="732"/>
    </row>
    <row r="21" spans="3:15">
      <c r="C21" s="583"/>
      <c r="D21" s="59" t="s">
        <v>962</v>
      </c>
      <c r="E21" s="731" t="s">
        <v>1497</v>
      </c>
      <c r="F21" s="732"/>
      <c r="H21" s="580" t="str">
        <f>+IF($C$5=NT!$A$2,"Estimació objectiva",IF($C$5=NT!$A$3,"Estimación Objetiva",IF($C$5=NT!$A$4,"Objective estimate")))</f>
        <v>Estimació objectiva</v>
      </c>
      <c r="J21" s="581" t="s">
        <v>768</v>
      </c>
      <c r="K21" s="582" t="s">
        <v>769</v>
      </c>
      <c r="L21" s="582" t="str">
        <f>+IF(Home!$C$5=NT!$A$2,MI!$B$4,IF(Home!$C$5=NT!$A$3,MI!$C$4,IF(Home!$C$5=NT!$A$4,MI!$D$4,)))</f>
        <v>ANY 2</v>
      </c>
      <c r="M21" s="582" t="str">
        <f>+IF(Home!$C$5=NT!$A$2,MI!$B$5,IF(Home!$C$5=NT!$A$3,MI!$C$5,IF(Home!$C$5=NT!$A$4,MI!$D$5,)))</f>
        <v>ANY 3</v>
      </c>
      <c r="N21" s="582" t="str">
        <f>+IF(Home!$C$5=NT!$A$2,MI!$B$6,IF(Home!$C$5=NT!$A$3,MI!$C$6,IF(Home!$C$5=NT!$A$4,MI!$D$6,)))</f>
        <v>ANY 4</v>
      </c>
      <c r="O21" s="582" t="str">
        <f>+IF(Home!$C$5=NT!$A$2,MI!$B$7,IF(Home!$C$5=NT!$A$3,MI!$C$7,IF(Home!$C$5=NT!$A$4,MI!$D$7,)))</f>
        <v>ANY 5</v>
      </c>
    </row>
    <row r="22" spans="3:15">
      <c r="C22" s="583"/>
      <c r="D22" s="59" t="s">
        <v>963</v>
      </c>
      <c r="E22" s="731" t="s">
        <v>1498</v>
      </c>
      <c r="F22" s="732"/>
      <c r="H22" s="384" t="s">
        <v>93</v>
      </c>
      <c r="J22" s="584"/>
      <c r="K22" s="585"/>
      <c r="L22" s="585"/>
      <c r="M22" s="585"/>
      <c r="N22" s="585"/>
      <c r="O22" s="585"/>
    </row>
    <row r="23" spans="3:15">
      <c r="D23" s="59" t="s">
        <v>964</v>
      </c>
      <c r="E23" s="731"/>
      <c r="F23" s="732"/>
      <c r="H23" s="384" t="s">
        <v>50</v>
      </c>
      <c r="J23" s="584"/>
      <c r="K23" s="585"/>
      <c r="L23" s="585"/>
      <c r="M23" s="585"/>
      <c r="N23" s="585"/>
      <c r="O23" s="585"/>
    </row>
    <row r="25" spans="3:15">
      <c r="H25" s="499"/>
      <c r="I25" s="499"/>
      <c r="J25" s="499"/>
    </row>
    <row r="26" spans="3:15">
      <c r="H26" s="499"/>
      <c r="I26" s="499"/>
      <c r="J26" s="499"/>
    </row>
  </sheetData>
  <sheetProtection algorithmName="SHA-512" hashValue="Wy5pBQkG46nXencwQzBdYf+biWjyNRNkF6d2Db5gwg+bIavVzjNUY/SdC7wL4CU1+iMc6PH42K2mU9UIrYfadA==" saltValue="xCzF9oClPDBoHmSrdjw/XA==" spinCount="100000" sheet="1" scenarios="1" formatColumns="0" formatRows="0"/>
  <mergeCells count="11">
    <mergeCell ref="H5:J5"/>
    <mergeCell ref="E5:F5"/>
    <mergeCell ref="E21:F21"/>
    <mergeCell ref="E22:F22"/>
    <mergeCell ref="E23:F23"/>
    <mergeCell ref="E15:F15"/>
    <mergeCell ref="E9:F9"/>
    <mergeCell ref="E11:F11"/>
    <mergeCell ref="E13:F13"/>
    <mergeCell ref="E19:F19"/>
    <mergeCell ref="E20:F20"/>
  </mergeCells>
  <conditionalFormatting sqref="E20:F20">
    <cfRule type="expression" dxfId="142" priority="11">
      <formula>$E$17&gt;1</formula>
    </cfRule>
  </conditionalFormatting>
  <conditionalFormatting sqref="E21:F21">
    <cfRule type="expression" dxfId="141" priority="10">
      <formula>$E$17&gt;2</formula>
    </cfRule>
  </conditionalFormatting>
  <conditionalFormatting sqref="E22:F22">
    <cfRule type="expression" dxfId="140" priority="9">
      <formula>$E$17&gt;3</formula>
    </cfRule>
  </conditionalFormatting>
  <conditionalFormatting sqref="E23:F23">
    <cfRule type="expression" dxfId="139" priority="8">
      <formula>$E$17&gt;4</formula>
    </cfRule>
  </conditionalFormatting>
  <conditionalFormatting sqref="D23">
    <cfRule type="expression" dxfId="138" priority="6">
      <formula>$E$17&lt;5</formula>
    </cfRule>
  </conditionalFormatting>
  <conditionalFormatting sqref="D22">
    <cfRule type="expression" dxfId="137" priority="5">
      <formula>$E$17&lt;4</formula>
    </cfRule>
  </conditionalFormatting>
  <conditionalFormatting sqref="D21">
    <cfRule type="expression" dxfId="136" priority="4">
      <formula>$E$17&lt;3</formula>
    </cfRule>
  </conditionalFormatting>
  <conditionalFormatting sqref="D20">
    <cfRule type="expression" dxfId="135" priority="3">
      <formula>$E$17&lt;2</formula>
    </cfRule>
  </conditionalFormatting>
  <conditionalFormatting sqref="H19:O23">
    <cfRule type="expression" dxfId="134" priority="7">
      <formula>+$J$17&lt;&gt;$L$17</formula>
    </cfRule>
  </conditionalFormatting>
  <conditionalFormatting sqref="O21:O23">
    <cfRule type="expression" dxfId="133" priority="2">
      <formula>$J$9&lt;5</formula>
    </cfRule>
  </conditionalFormatting>
  <conditionalFormatting sqref="N21:N23">
    <cfRule type="expression" dxfId="132" priority="1">
      <formula>$J$9&lt;4</formula>
    </cfRule>
  </conditionalFormatting>
  <dataValidations count="7">
    <dataValidation type="list" allowBlank="1" showInputMessage="1" showErrorMessage="1" sqref="J9" xr:uid="{00000000-0002-0000-0500-000000000000}">
      <formula1>AnysPla</formula1>
    </dataValidation>
    <dataValidation type="list" allowBlank="1" showInputMessage="1" showErrorMessage="1" sqref="J11" xr:uid="{00000000-0002-0000-0500-000001000000}">
      <formula1>DataInici</formula1>
    </dataValidation>
    <dataValidation type="list" allowBlank="1" showInputMessage="1" showErrorMessage="1" sqref="J13" xr:uid="{00000000-0002-0000-0500-000002000000}">
      <formula1>FormaJuridicaUnic</formula1>
    </dataValidation>
    <dataValidation type="list" allowBlank="1" showInputMessage="1" showErrorMessage="1" sqref="J15" xr:uid="{00000000-0002-0000-0500-000003000000}">
      <formula1>TributacioBeneficisUnic</formula1>
    </dataValidation>
    <dataValidation type="list" allowBlank="1" showInputMessage="1" showErrorMessage="1" sqref="J17" xr:uid="{00000000-0002-0000-0500-000004000000}">
      <formula1>IVAUnic</formula1>
    </dataValidation>
    <dataValidation type="list" allowBlank="1" showInputMessage="1" showErrorMessage="1" sqref="E17" xr:uid="{00000000-0002-0000-0500-000005000000}">
      <formula1>NSocis</formula1>
    </dataValidation>
    <dataValidation type="list" allowBlank="1" showErrorMessage="1" promptTitle="Hola" prompt="holaholahola" sqref="C5" xr:uid="{00000000-0002-0000-0500-000006000000}">
      <formula1>Idioma</formula1>
    </dataValidation>
  </dataValidations>
  <printOptions horizontalCentered="1"/>
  <pageMargins left="0.23622047244094491" right="0.23622047244094491" top="0.74803149606299213" bottom="0.74803149606299213" header="0.31496062992125984" footer="0.31496062992125984"/>
  <pageSetup paperSize="9" scale="86" fitToHeight="0" pageOrder="overThenDown" orientation="landscape" horizontalDpi="4294967295" verticalDpi="4294967295" r:id="rId1"/>
  <headerFooter>
    <oddFooter>&amp;L&amp;"-,Negrita"&amp;9Promotor &amp;"-,Normal"a &amp;"-,Negrita"Nom del projecte &amp;"-,Normal"a &amp;"-,Negrita"Email: &amp;"-,Normal"a &amp;"-,Negrita"Telèfon &amp;"-,Normal"a</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tabColor rgb="FFFFC000"/>
  </sheetPr>
  <dimension ref="B6:BK244"/>
  <sheetViews>
    <sheetView showGridLines="0" topLeftCell="A102" zoomScaleNormal="100" workbookViewId="0">
      <selection activeCell="G119" sqref="G119"/>
    </sheetView>
  </sheetViews>
  <sheetFormatPr defaultColWidth="11.44140625" defaultRowHeight="14.4"/>
  <cols>
    <col min="1" max="1" width="2.109375" style="2" customWidth="1"/>
    <col min="2" max="2" width="26" style="2" bestFit="1" customWidth="1"/>
    <col min="3" max="3" width="5.33203125" style="2" bestFit="1" customWidth="1"/>
    <col min="4" max="4" width="10.6640625" style="2" customWidth="1"/>
    <col min="5" max="63" width="10.6640625" style="2" bestFit="1" customWidth="1"/>
    <col min="64" max="16384" width="11.44140625" style="2"/>
  </cols>
  <sheetData>
    <row r="6" spans="2:63">
      <c r="B6" s="57" t="s">
        <v>23</v>
      </c>
      <c r="C6" s="36" t="s">
        <v>39</v>
      </c>
      <c r="D6" s="52">
        <f>+Home!J11</f>
        <v>40909</v>
      </c>
      <c r="E6" s="52">
        <f>EDATE(D6,1)</f>
        <v>40940</v>
      </c>
      <c r="F6" s="52">
        <f t="shared" ref="F6:BK6" si="0">EDATE(E6,1)</f>
        <v>40969</v>
      </c>
      <c r="G6" s="52">
        <f t="shared" si="0"/>
        <v>41000</v>
      </c>
      <c r="H6" s="52">
        <f t="shared" si="0"/>
        <v>41030</v>
      </c>
      <c r="I6" s="52">
        <f t="shared" si="0"/>
        <v>41061</v>
      </c>
      <c r="J6" s="52">
        <f t="shared" si="0"/>
        <v>41091</v>
      </c>
      <c r="K6" s="52">
        <f t="shared" si="0"/>
        <v>41122</v>
      </c>
      <c r="L6" s="52">
        <f t="shared" si="0"/>
        <v>41153</v>
      </c>
      <c r="M6" s="52">
        <f t="shared" si="0"/>
        <v>41183</v>
      </c>
      <c r="N6" s="52">
        <f t="shared" si="0"/>
        <v>41214</v>
      </c>
      <c r="O6" s="52">
        <f t="shared" si="0"/>
        <v>41244</v>
      </c>
      <c r="P6" s="52">
        <f t="shared" si="0"/>
        <v>41275</v>
      </c>
      <c r="Q6" s="52">
        <f t="shared" si="0"/>
        <v>41306</v>
      </c>
      <c r="R6" s="52">
        <f t="shared" si="0"/>
        <v>41334</v>
      </c>
      <c r="S6" s="52">
        <f t="shared" si="0"/>
        <v>41365</v>
      </c>
      <c r="T6" s="52">
        <f t="shared" si="0"/>
        <v>41395</v>
      </c>
      <c r="U6" s="52">
        <f t="shared" si="0"/>
        <v>41426</v>
      </c>
      <c r="V6" s="52">
        <f t="shared" si="0"/>
        <v>41456</v>
      </c>
      <c r="W6" s="52">
        <f t="shared" si="0"/>
        <v>41487</v>
      </c>
      <c r="X6" s="52">
        <f t="shared" si="0"/>
        <v>41518</v>
      </c>
      <c r="Y6" s="52">
        <f t="shared" si="0"/>
        <v>41548</v>
      </c>
      <c r="Z6" s="52">
        <f t="shared" si="0"/>
        <v>41579</v>
      </c>
      <c r="AA6" s="52">
        <f t="shared" si="0"/>
        <v>41609</v>
      </c>
      <c r="AB6" s="52">
        <f t="shared" si="0"/>
        <v>41640</v>
      </c>
      <c r="AC6" s="52">
        <f t="shared" si="0"/>
        <v>41671</v>
      </c>
      <c r="AD6" s="52">
        <f t="shared" si="0"/>
        <v>41699</v>
      </c>
      <c r="AE6" s="52">
        <f t="shared" si="0"/>
        <v>41730</v>
      </c>
      <c r="AF6" s="52">
        <f t="shared" si="0"/>
        <v>41760</v>
      </c>
      <c r="AG6" s="52">
        <f t="shared" si="0"/>
        <v>41791</v>
      </c>
      <c r="AH6" s="52">
        <f t="shared" si="0"/>
        <v>41821</v>
      </c>
      <c r="AI6" s="52">
        <f t="shared" si="0"/>
        <v>41852</v>
      </c>
      <c r="AJ6" s="52">
        <f t="shared" si="0"/>
        <v>41883</v>
      </c>
      <c r="AK6" s="52">
        <f t="shared" si="0"/>
        <v>41913</v>
      </c>
      <c r="AL6" s="52">
        <f t="shared" si="0"/>
        <v>41944</v>
      </c>
      <c r="AM6" s="52">
        <f t="shared" si="0"/>
        <v>41974</v>
      </c>
      <c r="AN6" s="52">
        <f t="shared" si="0"/>
        <v>42005</v>
      </c>
      <c r="AO6" s="52">
        <f t="shared" si="0"/>
        <v>42036</v>
      </c>
      <c r="AP6" s="52">
        <f t="shared" si="0"/>
        <v>42064</v>
      </c>
      <c r="AQ6" s="52">
        <f t="shared" si="0"/>
        <v>42095</v>
      </c>
      <c r="AR6" s="52">
        <f t="shared" si="0"/>
        <v>42125</v>
      </c>
      <c r="AS6" s="52">
        <f t="shared" si="0"/>
        <v>42156</v>
      </c>
      <c r="AT6" s="52">
        <f t="shared" si="0"/>
        <v>42186</v>
      </c>
      <c r="AU6" s="52">
        <f t="shared" si="0"/>
        <v>42217</v>
      </c>
      <c r="AV6" s="52">
        <f t="shared" si="0"/>
        <v>42248</v>
      </c>
      <c r="AW6" s="52">
        <f t="shared" si="0"/>
        <v>42278</v>
      </c>
      <c r="AX6" s="52">
        <f t="shared" si="0"/>
        <v>42309</v>
      </c>
      <c r="AY6" s="52">
        <f t="shared" si="0"/>
        <v>42339</v>
      </c>
      <c r="AZ6" s="52">
        <f t="shared" si="0"/>
        <v>42370</v>
      </c>
      <c r="BA6" s="52">
        <f t="shared" si="0"/>
        <v>42401</v>
      </c>
      <c r="BB6" s="52">
        <f t="shared" si="0"/>
        <v>42430</v>
      </c>
      <c r="BC6" s="52">
        <f t="shared" si="0"/>
        <v>42461</v>
      </c>
      <c r="BD6" s="52">
        <f t="shared" si="0"/>
        <v>42491</v>
      </c>
      <c r="BE6" s="52">
        <f t="shared" si="0"/>
        <v>42522</v>
      </c>
      <c r="BF6" s="52">
        <f t="shared" si="0"/>
        <v>42552</v>
      </c>
      <c r="BG6" s="52">
        <f t="shared" si="0"/>
        <v>42583</v>
      </c>
      <c r="BH6" s="52">
        <f t="shared" si="0"/>
        <v>42614</v>
      </c>
      <c r="BI6" s="52">
        <f t="shared" si="0"/>
        <v>42644</v>
      </c>
      <c r="BJ6" s="52">
        <f t="shared" si="0"/>
        <v>42675</v>
      </c>
      <c r="BK6" s="52">
        <f t="shared" si="0"/>
        <v>42705</v>
      </c>
    </row>
    <row r="8" spans="2:63">
      <c r="B8" s="53" t="str">
        <f>+Configuració!B6</f>
        <v>Immobilitzat intangible</v>
      </c>
      <c r="C8" s="53"/>
      <c r="D8" s="37">
        <f t="shared" ref="D8:AI8" si="1">SUM(D9:D14)</f>
        <v>0</v>
      </c>
      <c r="E8" s="37">
        <f t="shared" si="1"/>
        <v>0</v>
      </c>
      <c r="F8" s="37">
        <f t="shared" si="1"/>
        <v>0</v>
      </c>
      <c r="G8" s="37">
        <f t="shared" si="1"/>
        <v>0</v>
      </c>
      <c r="H8" s="37">
        <f t="shared" si="1"/>
        <v>0</v>
      </c>
      <c r="I8" s="37">
        <f t="shared" si="1"/>
        <v>0</v>
      </c>
      <c r="J8" s="37">
        <f t="shared" si="1"/>
        <v>0</v>
      </c>
      <c r="K8" s="37">
        <f t="shared" si="1"/>
        <v>0</v>
      </c>
      <c r="L8" s="37">
        <f t="shared" si="1"/>
        <v>0</v>
      </c>
      <c r="M8" s="37">
        <f t="shared" si="1"/>
        <v>0</v>
      </c>
      <c r="N8" s="37">
        <f t="shared" si="1"/>
        <v>0</v>
      </c>
      <c r="O8" s="37">
        <f t="shared" si="1"/>
        <v>0</v>
      </c>
      <c r="P8" s="37">
        <f t="shared" si="1"/>
        <v>0</v>
      </c>
      <c r="Q8" s="37">
        <f t="shared" si="1"/>
        <v>0</v>
      </c>
      <c r="R8" s="37">
        <f t="shared" si="1"/>
        <v>0</v>
      </c>
      <c r="S8" s="37">
        <f t="shared" si="1"/>
        <v>0</v>
      </c>
      <c r="T8" s="37">
        <f t="shared" si="1"/>
        <v>0</v>
      </c>
      <c r="U8" s="37">
        <f t="shared" si="1"/>
        <v>0</v>
      </c>
      <c r="V8" s="37">
        <f t="shared" si="1"/>
        <v>0</v>
      </c>
      <c r="W8" s="37">
        <f t="shared" si="1"/>
        <v>0</v>
      </c>
      <c r="X8" s="37">
        <f t="shared" si="1"/>
        <v>0</v>
      </c>
      <c r="Y8" s="37">
        <f t="shared" si="1"/>
        <v>0</v>
      </c>
      <c r="Z8" s="37">
        <f t="shared" si="1"/>
        <v>0</v>
      </c>
      <c r="AA8" s="37">
        <f t="shared" si="1"/>
        <v>0</v>
      </c>
      <c r="AB8" s="37">
        <f t="shared" si="1"/>
        <v>0</v>
      </c>
      <c r="AC8" s="37">
        <f t="shared" si="1"/>
        <v>0</v>
      </c>
      <c r="AD8" s="37">
        <f t="shared" si="1"/>
        <v>0</v>
      </c>
      <c r="AE8" s="37">
        <f t="shared" si="1"/>
        <v>0</v>
      </c>
      <c r="AF8" s="37">
        <f t="shared" si="1"/>
        <v>0</v>
      </c>
      <c r="AG8" s="37">
        <f t="shared" si="1"/>
        <v>0</v>
      </c>
      <c r="AH8" s="37">
        <f t="shared" si="1"/>
        <v>0</v>
      </c>
      <c r="AI8" s="37">
        <f t="shared" si="1"/>
        <v>0</v>
      </c>
      <c r="AJ8" s="37">
        <f t="shared" ref="AJ8:BK8" si="2">SUM(AJ9:AJ14)</f>
        <v>0</v>
      </c>
      <c r="AK8" s="37">
        <f t="shared" si="2"/>
        <v>0</v>
      </c>
      <c r="AL8" s="37">
        <f t="shared" si="2"/>
        <v>0</v>
      </c>
      <c r="AM8" s="37">
        <f t="shared" si="2"/>
        <v>0</v>
      </c>
      <c r="AN8" s="37">
        <f t="shared" si="2"/>
        <v>0</v>
      </c>
      <c r="AO8" s="37">
        <f t="shared" si="2"/>
        <v>0</v>
      </c>
      <c r="AP8" s="37">
        <f t="shared" si="2"/>
        <v>0</v>
      </c>
      <c r="AQ8" s="37">
        <f t="shared" si="2"/>
        <v>0</v>
      </c>
      <c r="AR8" s="37">
        <f t="shared" si="2"/>
        <v>0</v>
      </c>
      <c r="AS8" s="37">
        <f t="shared" si="2"/>
        <v>0</v>
      </c>
      <c r="AT8" s="37">
        <f t="shared" si="2"/>
        <v>0</v>
      </c>
      <c r="AU8" s="37">
        <f t="shared" si="2"/>
        <v>0</v>
      </c>
      <c r="AV8" s="37">
        <f t="shared" si="2"/>
        <v>0</v>
      </c>
      <c r="AW8" s="37">
        <f t="shared" si="2"/>
        <v>0</v>
      </c>
      <c r="AX8" s="37">
        <f t="shared" si="2"/>
        <v>0</v>
      </c>
      <c r="AY8" s="37">
        <f t="shared" si="2"/>
        <v>0</v>
      </c>
      <c r="AZ8" s="37">
        <f t="shared" si="2"/>
        <v>0</v>
      </c>
      <c r="BA8" s="37">
        <f t="shared" si="2"/>
        <v>0</v>
      </c>
      <c r="BB8" s="37">
        <f t="shared" si="2"/>
        <v>0</v>
      </c>
      <c r="BC8" s="37">
        <f t="shared" si="2"/>
        <v>0</v>
      </c>
      <c r="BD8" s="37">
        <f t="shared" si="2"/>
        <v>0</v>
      </c>
      <c r="BE8" s="37">
        <f t="shared" si="2"/>
        <v>0</v>
      </c>
      <c r="BF8" s="37">
        <f t="shared" si="2"/>
        <v>0</v>
      </c>
      <c r="BG8" s="37">
        <f t="shared" si="2"/>
        <v>0</v>
      </c>
      <c r="BH8" s="37">
        <f t="shared" si="2"/>
        <v>0</v>
      </c>
      <c r="BI8" s="37">
        <f t="shared" si="2"/>
        <v>0</v>
      </c>
      <c r="BJ8" s="37">
        <f t="shared" si="2"/>
        <v>0</v>
      </c>
      <c r="BK8" s="37">
        <f t="shared" si="2"/>
        <v>0</v>
      </c>
    </row>
    <row r="9" spans="2:63">
      <c r="B9" s="32" t="str">
        <f>+Configuració!B7</f>
        <v>Recerca i Desenvolupament</v>
      </c>
      <c r="C9" s="54">
        <f>+Configuració!E7</f>
        <v>0</v>
      </c>
      <c r="D9" s="33">
        <f>+INV!E13</f>
        <v>0</v>
      </c>
      <c r="E9" s="33">
        <f>+INV!F13</f>
        <v>0</v>
      </c>
      <c r="F9" s="33">
        <f>+INV!G13</f>
        <v>0</v>
      </c>
      <c r="G9" s="33">
        <f>+INV!H13</f>
        <v>0</v>
      </c>
      <c r="H9" s="33">
        <f>+INV!I13</f>
        <v>0</v>
      </c>
      <c r="I9" s="33">
        <f>+INV!J13</f>
        <v>0</v>
      </c>
      <c r="J9" s="33">
        <f>+INV!K13</f>
        <v>0</v>
      </c>
      <c r="K9" s="33">
        <f>+INV!L13</f>
        <v>0</v>
      </c>
      <c r="L9" s="33">
        <f>+INV!M13</f>
        <v>0</v>
      </c>
      <c r="M9" s="33">
        <f>+INV!N13</f>
        <v>0</v>
      </c>
      <c r="N9" s="33">
        <f>+INV!O13</f>
        <v>0</v>
      </c>
      <c r="O9" s="33">
        <f>+INV!P13</f>
        <v>0</v>
      </c>
      <c r="P9" s="33">
        <f>+INV!E37</f>
        <v>0</v>
      </c>
      <c r="Q9" s="33">
        <f>+INV!F37</f>
        <v>0</v>
      </c>
      <c r="R9" s="33">
        <f>+INV!G37</f>
        <v>0</v>
      </c>
      <c r="S9" s="33">
        <f>+INV!H37</f>
        <v>0</v>
      </c>
      <c r="T9" s="33">
        <f>+INV!I37</f>
        <v>0</v>
      </c>
      <c r="U9" s="33">
        <f>+INV!J37</f>
        <v>0</v>
      </c>
      <c r="V9" s="33">
        <f>+INV!K37</f>
        <v>0</v>
      </c>
      <c r="W9" s="33">
        <f>+INV!L37</f>
        <v>0</v>
      </c>
      <c r="X9" s="33">
        <f>+INV!M37</f>
        <v>0</v>
      </c>
      <c r="Y9" s="33">
        <f>+INV!N37</f>
        <v>0</v>
      </c>
      <c r="Z9" s="33">
        <f>+INV!O37</f>
        <v>0</v>
      </c>
      <c r="AA9" s="33">
        <f>+INV!P37</f>
        <v>0</v>
      </c>
      <c r="AB9" s="33">
        <f>+INV!E61</f>
        <v>0</v>
      </c>
      <c r="AC9" s="33">
        <f>+INV!F61</f>
        <v>0</v>
      </c>
      <c r="AD9" s="33">
        <f>+INV!G61</f>
        <v>0</v>
      </c>
      <c r="AE9" s="33">
        <f>+INV!H61</f>
        <v>0</v>
      </c>
      <c r="AF9" s="33">
        <f>+INV!I61</f>
        <v>0</v>
      </c>
      <c r="AG9" s="33">
        <f>+INV!J61</f>
        <v>0</v>
      </c>
      <c r="AH9" s="33">
        <f>+INV!K61</f>
        <v>0</v>
      </c>
      <c r="AI9" s="33">
        <f>+INV!L61</f>
        <v>0</v>
      </c>
      <c r="AJ9" s="33">
        <f>+INV!M61</f>
        <v>0</v>
      </c>
      <c r="AK9" s="33">
        <f>+INV!N61</f>
        <v>0</v>
      </c>
      <c r="AL9" s="33">
        <f>+INV!O61</f>
        <v>0</v>
      </c>
      <c r="AM9" s="33">
        <f>+INV!P61</f>
        <v>0</v>
      </c>
      <c r="AN9" s="33">
        <f>+INV!E85</f>
        <v>0</v>
      </c>
      <c r="AO9" s="33">
        <f>+INV!F85</f>
        <v>0</v>
      </c>
      <c r="AP9" s="33">
        <f>+INV!G85</f>
        <v>0</v>
      </c>
      <c r="AQ9" s="33">
        <f>+INV!H85</f>
        <v>0</v>
      </c>
      <c r="AR9" s="33">
        <f>+INV!I85</f>
        <v>0</v>
      </c>
      <c r="AS9" s="33">
        <f>+INV!J85</f>
        <v>0</v>
      </c>
      <c r="AT9" s="33">
        <f>+INV!K85</f>
        <v>0</v>
      </c>
      <c r="AU9" s="33">
        <f>+INV!L85</f>
        <v>0</v>
      </c>
      <c r="AV9" s="33">
        <f>+INV!M85</f>
        <v>0</v>
      </c>
      <c r="AW9" s="33">
        <f>+INV!N85</f>
        <v>0</v>
      </c>
      <c r="AX9" s="33">
        <f>+INV!O85</f>
        <v>0</v>
      </c>
      <c r="AY9" s="33">
        <f>+INV!P85</f>
        <v>0</v>
      </c>
      <c r="AZ9" s="33">
        <f>+INV!E109</f>
        <v>0</v>
      </c>
      <c r="BA9" s="33">
        <f>+INV!F109</f>
        <v>0</v>
      </c>
      <c r="BB9" s="33">
        <f>+INV!G109</f>
        <v>0</v>
      </c>
      <c r="BC9" s="33">
        <f>+INV!H109</f>
        <v>0</v>
      </c>
      <c r="BD9" s="33">
        <f>+INV!I109</f>
        <v>0</v>
      </c>
      <c r="BE9" s="33">
        <f>+INV!J109</f>
        <v>0</v>
      </c>
      <c r="BF9" s="33">
        <f>+INV!K109</f>
        <v>0</v>
      </c>
      <c r="BG9" s="33">
        <f>+INV!L109</f>
        <v>0</v>
      </c>
      <c r="BH9" s="33">
        <f>+INV!M109</f>
        <v>0</v>
      </c>
      <c r="BI9" s="33">
        <f>+INV!N109</f>
        <v>0</v>
      </c>
      <c r="BJ9" s="33">
        <f>+INV!O109</f>
        <v>0</v>
      </c>
      <c r="BK9" s="33">
        <f>+INV!P109</f>
        <v>0</v>
      </c>
    </row>
    <row r="10" spans="2:63">
      <c r="B10" s="32" t="str">
        <f>+Configuració!B8</f>
        <v>Concessions administratives</v>
      </c>
      <c r="C10" s="54">
        <f>+Configuració!E8</f>
        <v>3</v>
      </c>
      <c r="D10" s="33">
        <f>+INV!E14</f>
        <v>0</v>
      </c>
      <c r="E10" s="33">
        <f>+INV!F14</f>
        <v>0</v>
      </c>
      <c r="F10" s="33">
        <f>+INV!G14</f>
        <v>0</v>
      </c>
      <c r="G10" s="33">
        <f>+INV!H14</f>
        <v>0</v>
      </c>
      <c r="H10" s="33">
        <f>+INV!I14</f>
        <v>0</v>
      </c>
      <c r="I10" s="33">
        <f>+INV!J14</f>
        <v>0</v>
      </c>
      <c r="J10" s="33">
        <f>+INV!K14</f>
        <v>0</v>
      </c>
      <c r="K10" s="33">
        <f>+INV!L14</f>
        <v>0</v>
      </c>
      <c r="L10" s="33">
        <f>+INV!M14</f>
        <v>0</v>
      </c>
      <c r="M10" s="33">
        <f>+INV!N14</f>
        <v>0</v>
      </c>
      <c r="N10" s="33">
        <f>+INV!O14</f>
        <v>0</v>
      </c>
      <c r="O10" s="33">
        <f>+INV!P14</f>
        <v>0</v>
      </c>
      <c r="P10" s="33">
        <f>+INV!E38</f>
        <v>0</v>
      </c>
      <c r="Q10" s="33">
        <f>+INV!F38</f>
        <v>0</v>
      </c>
      <c r="R10" s="33">
        <f>+INV!G38</f>
        <v>0</v>
      </c>
      <c r="S10" s="33">
        <f>+INV!H38</f>
        <v>0</v>
      </c>
      <c r="T10" s="33">
        <f>+INV!I38</f>
        <v>0</v>
      </c>
      <c r="U10" s="33">
        <f>+INV!J38</f>
        <v>0</v>
      </c>
      <c r="V10" s="33">
        <f>+INV!K38</f>
        <v>0</v>
      </c>
      <c r="W10" s="33">
        <f>+INV!L38</f>
        <v>0</v>
      </c>
      <c r="X10" s="33">
        <f>+INV!M38</f>
        <v>0</v>
      </c>
      <c r="Y10" s="33">
        <f>+INV!N38</f>
        <v>0</v>
      </c>
      <c r="Z10" s="33">
        <f>+INV!O38</f>
        <v>0</v>
      </c>
      <c r="AA10" s="33">
        <f>+INV!P38</f>
        <v>0</v>
      </c>
      <c r="AB10" s="33">
        <f>+INV!E62</f>
        <v>0</v>
      </c>
      <c r="AC10" s="33">
        <f>+INV!F62</f>
        <v>0</v>
      </c>
      <c r="AD10" s="33">
        <f>+INV!G62</f>
        <v>0</v>
      </c>
      <c r="AE10" s="33">
        <f>+INV!H62</f>
        <v>0</v>
      </c>
      <c r="AF10" s="33">
        <f>+INV!I62</f>
        <v>0</v>
      </c>
      <c r="AG10" s="33">
        <f>+INV!J62</f>
        <v>0</v>
      </c>
      <c r="AH10" s="33">
        <f>+INV!K62</f>
        <v>0</v>
      </c>
      <c r="AI10" s="33">
        <f>+INV!L62</f>
        <v>0</v>
      </c>
      <c r="AJ10" s="33">
        <f>+INV!M62</f>
        <v>0</v>
      </c>
      <c r="AK10" s="33">
        <f>+INV!N62</f>
        <v>0</v>
      </c>
      <c r="AL10" s="33">
        <f>+INV!O62</f>
        <v>0</v>
      </c>
      <c r="AM10" s="33">
        <f>+INV!P62</f>
        <v>0</v>
      </c>
      <c r="AN10" s="33">
        <f>+INV!E86</f>
        <v>0</v>
      </c>
      <c r="AO10" s="33">
        <f>+INV!F86</f>
        <v>0</v>
      </c>
      <c r="AP10" s="33">
        <f>+INV!G86</f>
        <v>0</v>
      </c>
      <c r="AQ10" s="33">
        <f>+INV!H86</f>
        <v>0</v>
      </c>
      <c r="AR10" s="33">
        <f>+INV!I86</f>
        <v>0</v>
      </c>
      <c r="AS10" s="33">
        <f>+INV!J86</f>
        <v>0</v>
      </c>
      <c r="AT10" s="33">
        <f>+INV!K86</f>
        <v>0</v>
      </c>
      <c r="AU10" s="33">
        <f>+INV!L86</f>
        <v>0</v>
      </c>
      <c r="AV10" s="33">
        <f>+INV!M86</f>
        <v>0</v>
      </c>
      <c r="AW10" s="33">
        <f>+INV!N86</f>
        <v>0</v>
      </c>
      <c r="AX10" s="33">
        <f>+INV!O86</f>
        <v>0</v>
      </c>
      <c r="AY10" s="33">
        <f>+INV!P86</f>
        <v>0</v>
      </c>
      <c r="AZ10" s="33">
        <f>+INV!E110</f>
        <v>0</v>
      </c>
      <c r="BA10" s="33">
        <f>+INV!F110</f>
        <v>0</v>
      </c>
      <c r="BB10" s="33">
        <f>+INV!G110</f>
        <v>0</v>
      </c>
      <c r="BC10" s="33">
        <f>+INV!H110</f>
        <v>0</v>
      </c>
      <c r="BD10" s="33">
        <f>+INV!I110</f>
        <v>0</v>
      </c>
      <c r="BE10" s="33">
        <f>+INV!J110</f>
        <v>0</v>
      </c>
      <c r="BF10" s="33">
        <f>+INV!K110</f>
        <v>0</v>
      </c>
      <c r="BG10" s="33">
        <f>+INV!L110</f>
        <v>0</v>
      </c>
      <c r="BH10" s="33">
        <f>+INV!M110</f>
        <v>0</v>
      </c>
      <c r="BI10" s="33">
        <f>+INV!N110</f>
        <v>0</v>
      </c>
      <c r="BJ10" s="33">
        <f>+INV!O110</f>
        <v>0</v>
      </c>
      <c r="BK10" s="33">
        <f>+INV!P110</f>
        <v>0</v>
      </c>
    </row>
    <row r="11" spans="2:63">
      <c r="B11" s="32" t="str">
        <f>+Configuració!B9</f>
        <v>Patents, llicències i marques</v>
      </c>
      <c r="C11" s="54">
        <f>+Configuració!E9</f>
        <v>3</v>
      </c>
      <c r="D11" s="33">
        <f>+INV!E15</f>
        <v>0</v>
      </c>
      <c r="E11" s="33">
        <f>+INV!F15</f>
        <v>0</v>
      </c>
      <c r="F11" s="33">
        <f>+INV!G15</f>
        <v>0</v>
      </c>
      <c r="G11" s="33">
        <f>+INV!H15</f>
        <v>0</v>
      </c>
      <c r="H11" s="33">
        <f>+INV!I15</f>
        <v>0</v>
      </c>
      <c r="I11" s="33">
        <f>+INV!J15</f>
        <v>0</v>
      </c>
      <c r="J11" s="33">
        <f>+INV!K15</f>
        <v>0</v>
      </c>
      <c r="K11" s="33">
        <f>+INV!L15</f>
        <v>0</v>
      </c>
      <c r="L11" s="33">
        <f>+INV!M15</f>
        <v>0</v>
      </c>
      <c r="M11" s="33">
        <f>+INV!N15</f>
        <v>0</v>
      </c>
      <c r="N11" s="33">
        <f>+INV!O15</f>
        <v>0</v>
      </c>
      <c r="O11" s="33">
        <f>+INV!P15</f>
        <v>0</v>
      </c>
      <c r="P11" s="33">
        <f>+INV!E39</f>
        <v>0</v>
      </c>
      <c r="Q11" s="33">
        <f>+INV!F39</f>
        <v>0</v>
      </c>
      <c r="R11" s="33">
        <f>+INV!G39</f>
        <v>0</v>
      </c>
      <c r="S11" s="33">
        <f>+INV!H39</f>
        <v>0</v>
      </c>
      <c r="T11" s="33">
        <f>+INV!I39</f>
        <v>0</v>
      </c>
      <c r="U11" s="33">
        <f>+INV!J39</f>
        <v>0</v>
      </c>
      <c r="V11" s="33">
        <f>+INV!K39</f>
        <v>0</v>
      </c>
      <c r="W11" s="33">
        <f>+INV!L39</f>
        <v>0</v>
      </c>
      <c r="X11" s="33">
        <f>+INV!M39</f>
        <v>0</v>
      </c>
      <c r="Y11" s="33">
        <f>+INV!N39</f>
        <v>0</v>
      </c>
      <c r="Z11" s="33">
        <f>+INV!O39</f>
        <v>0</v>
      </c>
      <c r="AA11" s="33">
        <f>+INV!P39</f>
        <v>0</v>
      </c>
      <c r="AB11" s="33">
        <f>+INV!E63</f>
        <v>0</v>
      </c>
      <c r="AC11" s="33">
        <f>+INV!F63</f>
        <v>0</v>
      </c>
      <c r="AD11" s="33">
        <f>+INV!G63</f>
        <v>0</v>
      </c>
      <c r="AE11" s="33">
        <f>+INV!H63</f>
        <v>0</v>
      </c>
      <c r="AF11" s="33">
        <f>+INV!I63</f>
        <v>0</v>
      </c>
      <c r="AG11" s="33">
        <f>+INV!J63</f>
        <v>0</v>
      </c>
      <c r="AH11" s="33">
        <f>+INV!K63</f>
        <v>0</v>
      </c>
      <c r="AI11" s="33">
        <f>+INV!L63</f>
        <v>0</v>
      </c>
      <c r="AJ11" s="33">
        <f>+INV!M63</f>
        <v>0</v>
      </c>
      <c r="AK11" s="33">
        <f>+INV!N63</f>
        <v>0</v>
      </c>
      <c r="AL11" s="33">
        <f>+INV!O63</f>
        <v>0</v>
      </c>
      <c r="AM11" s="33">
        <f>+INV!P63</f>
        <v>0</v>
      </c>
      <c r="AN11" s="33">
        <f>+INV!E87</f>
        <v>0</v>
      </c>
      <c r="AO11" s="33">
        <f>+INV!F87</f>
        <v>0</v>
      </c>
      <c r="AP11" s="33">
        <f>+INV!G87</f>
        <v>0</v>
      </c>
      <c r="AQ11" s="33">
        <f>+INV!H87</f>
        <v>0</v>
      </c>
      <c r="AR11" s="33">
        <f>+INV!I87</f>
        <v>0</v>
      </c>
      <c r="AS11" s="33">
        <f>+INV!J87</f>
        <v>0</v>
      </c>
      <c r="AT11" s="33">
        <f>+INV!K87</f>
        <v>0</v>
      </c>
      <c r="AU11" s="33">
        <f>+INV!L87</f>
        <v>0</v>
      </c>
      <c r="AV11" s="33">
        <f>+INV!M87</f>
        <v>0</v>
      </c>
      <c r="AW11" s="33">
        <f>+INV!N87</f>
        <v>0</v>
      </c>
      <c r="AX11" s="33">
        <f>+INV!O87</f>
        <v>0</v>
      </c>
      <c r="AY11" s="33">
        <f>+INV!P87</f>
        <v>0</v>
      </c>
      <c r="AZ11" s="33">
        <f>+INV!E111</f>
        <v>0</v>
      </c>
      <c r="BA11" s="33">
        <f>+INV!F111</f>
        <v>0</v>
      </c>
      <c r="BB11" s="33">
        <f>+INV!G111</f>
        <v>0</v>
      </c>
      <c r="BC11" s="33">
        <f>+INV!H111</f>
        <v>0</v>
      </c>
      <c r="BD11" s="33">
        <f>+INV!I111</f>
        <v>0</v>
      </c>
      <c r="BE11" s="33">
        <f>+INV!J111</f>
        <v>0</v>
      </c>
      <c r="BF11" s="33">
        <f>+INV!K111</f>
        <v>0</v>
      </c>
      <c r="BG11" s="33">
        <f>+INV!L111</f>
        <v>0</v>
      </c>
      <c r="BH11" s="33">
        <f>+INV!M111</f>
        <v>0</v>
      </c>
      <c r="BI11" s="33">
        <f>+INV!N111</f>
        <v>0</v>
      </c>
      <c r="BJ11" s="33">
        <f>+INV!O111</f>
        <v>0</v>
      </c>
      <c r="BK11" s="33">
        <f>+INV!P111</f>
        <v>0</v>
      </c>
    </row>
    <row r="12" spans="2:63">
      <c r="B12" s="32" t="str">
        <f>+Configuració!B10</f>
        <v>Drets de traspàs</v>
      </c>
      <c r="C12" s="54">
        <f>+Configuració!E10</f>
        <v>3</v>
      </c>
      <c r="D12" s="33">
        <f>+INV!E16</f>
        <v>0</v>
      </c>
      <c r="E12" s="33">
        <f>+INV!F16</f>
        <v>0</v>
      </c>
      <c r="F12" s="33">
        <f>+INV!G16</f>
        <v>0</v>
      </c>
      <c r="G12" s="33">
        <f>+INV!H16</f>
        <v>0</v>
      </c>
      <c r="H12" s="33">
        <f>+INV!I16</f>
        <v>0</v>
      </c>
      <c r="I12" s="33">
        <f>+INV!J16</f>
        <v>0</v>
      </c>
      <c r="J12" s="33">
        <f>+INV!K16</f>
        <v>0</v>
      </c>
      <c r="K12" s="33">
        <f>+INV!L16</f>
        <v>0</v>
      </c>
      <c r="L12" s="33">
        <f>+INV!M16</f>
        <v>0</v>
      </c>
      <c r="M12" s="33">
        <f>+INV!N16</f>
        <v>0</v>
      </c>
      <c r="N12" s="33">
        <f>+INV!O16</f>
        <v>0</v>
      </c>
      <c r="O12" s="33">
        <f>+INV!P16</f>
        <v>0</v>
      </c>
      <c r="P12" s="33">
        <f>+INV!E40</f>
        <v>0</v>
      </c>
      <c r="Q12" s="33">
        <f>+INV!F40</f>
        <v>0</v>
      </c>
      <c r="R12" s="33">
        <f>+INV!G40</f>
        <v>0</v>
      </c>
      <c r="S12" s="33">
        <f>+INV!H40</f>
        <v>0</v>
      </c>
      <c r="T12" s="33">
        <f>+INV!I40</f>
        <v>0</v>
      </c>
      <c r="U12" s="33">
        <f>+INV!J40</f>
        <v>0</v>
      </c>
      <c r="V12" s="33">
        <f>+INV!K40</f>
        <v>0</v>
      </c>
      <c r="W12" s="33">
        <f>+INV!L40</f>
        <v>0</v>
      </c>
      <c r="X12" s="33">
        <f>+INV!M40</f>
        <v>0</v>
      </c>
      <c r="Y12" s="33">
        <f>+INV!N40</f>
        <v>0</v>
      </c>
      <c r="Z12" s="33">
        <f>+INV!O40</f>
        <v>0</v>
      </c>
      <c r="AA12" s="33">
        <f>+INV!P40</f>
        <v>0</v>
      </c>
      <c r="AB12" s="33">
        <f>+INV!E64</f>
        <v>0</v>
      </c>
      <c r="AC12" s="33">
        <f>+INV!F64</f>
        <v>0</v>
      </c>
      <c r="AD12" s="33">
        <f>+INV!G64</f>
        <v>0</v>
      </c>
      <c r="AE12" s="33">
        <f>+INV!H64</f>
        <v>0</v>
      </c>
      <c r="AF12" s="33">
        <f>+INV!I64</f>
        <v>0</v>
      </c>
      <c r="AG12" s="33">
        <f>+INV!J64</f>
        <v>0</v>
      </c>
      <c r="AH12" s="33">
        <f>+INV!K64</f>
        <v>0</v>
      </c>
      <c r="AI12" s="33">
        <f>+INV!L64</f>
        <v>0</v>
      </c>
      <c r="AJ12" s="33">
        <f>+INV!M64</f>
        <v>0</v>
      </c>
      <c r="AK12" s="33">
        <f>+INV!N64</f>
        <v>0</v>
      </c>
      <c r="AL12" s="33">
        <f>+INV!O64</f>
        <v>0</v>
      </c>
      <c r="AM12" s="33">
        <f>+INV!P64</f>
        <v>0</v>
      </c>
      <c r="AN12" s="33">
        <f>+INV!E88</f>
        <v>0</v>
      </c>
      <c r="AO12" s="33">
        <f>+INV!F88</f>
        <v>0</v>
      </c>
      <c r="AP12" s="33">
        <f>+INV!G88</f>
        <v>0</v>
      </c>
      <c r="AQ12" s="33">
        <f>+INV!H88</f>
        <v>0</v>
      </c>
      <c r="AR12" s="33">
        <f>+INV!I88</f>
        <v>0</v>
      </c>
      <c r="AS12" s="33">
        <f>+INV!J88</f>
        <v>0</v>
      </c>
      <c r="AT12" s="33">
        <f>+INV!K88</f>
        <v>0</v>
      </c>
      <c r="AU12" s="33">
        <f>+INV!L88</f>
        <v>0</v>
      </c>
      <c r="AV12" s="33">
        <f>+INV!M88</f>
        <v>0</v>
      </c>
      <c r="AW12" s="33">
        <f>+INV!N88</f>
        <v>0</v>
      </c>
      <c r="AX12" s="33">
        <f>+INV!O88</f>
        <v>0</v>
      </c>
      <c r="AY12" s="33">
        <f>+INV!P88</f>
        <v>0</v>
      </c>
      <c r="AZ12" s="33">
        <f>+INV!E112</f>
        <v>0</v>
      </c>
      <c r="BA12" s="33">
        <f>+INV!F112</f>
        <v>0</v>
      </c>
      <c r="BB12" s="33">
        <f>+INV!G112</f>
        <v>0</v>
      </c>
      <c r="BC12" s="33">
        <f>+INV!H112</f>
        <v>0</v>
      </c>
      <c r="BD12" s="33">
        <f>+INV!I112</f>
        <v>0</v>
      </c>
      <c r="BE12" s="33">
        <f>+INV!J112</f>
        <v>0</v>
      </c>
      <c r="BF12" s="33">
        <f>+INV!K112</f>
        <v>0</v>
      </c>
      <c r="BG12" s="33">
        <f>+INV!L112</f>
        <v>0</v>
      </c>
      <c r="BH12" s="33">
        <f>+INV!M112</f>
        <v>0</v>
      </c>
      <c r="BI12" s="33">
        <f>+INV!N112</f>
        <v>0</v>
      </c>
      <c r="BJ12" s="33">
        <f>+INV!O112</f>
        <v>0</v>
      </c>
      <c r="BK12" s="33">
        <f>+INV!P112</f>
        <v>0</v>
      </c>
    </row>
    <row r="13" spans="2:63">
      <c r="B13" s="32" t="str">
        <f>+Configuració!B11</f>
        <v>Aplicacions informàtiques</v>
      </c>
      <c r="C13" s="54">
        <f>+Configuració!E11</f>
        <v>3</v>
      </c>
      <c r="D13" s="33">
        <f>+INV!E17</f>
        <v>0</v>
      </c>
      <c r="E13" s="33">
        <f>+INV!F17</f>
        <v>0</v>
      </c>
      <c r="F13" s="33">
        <f>+INV!G17</f>
        <v>0</v>
      </c>
      <c r="G13" s="33">
        <f>+INV!H17</f>
        <v>0</v>
      </c>
      <c r="H13" s="33">
        <f>+INV!I17</f>
        <v>0</v>
      </c>
      <c r="I13" s="33">
        <f>+INV!J17</f>
        <v>0</v>
      </c>
      <c r="J13" s="33">
        <f>+INV!K17</f>
        <v>0</v>
      </c>
      <c r="K13" s="33">
        <f>+INV!L17</f>
        <v>0</v>
      </c>
      <c r="L13" s="33">
        <f>+INV!M17</f>
        <v>0</v>
      </c>
      <c r="M13" s="33">
        <f>+INV!N17</f>
        <v>0</v>
      </c>
      <c r="N13" s="33">
        <f>+INV!O17</f>
        <v>0</v>
      </c>
      <c r="O13" s="33">
        <f>+INV!P17</f>
        <v>0</v>
      </c>
      <c r="P13" s="33">
        <f>+INV!E41</f>
        <v>0</v>
      </c>
      <c r="Q13" s="33">
        <f>+INV!F41</f>
        <v>0</v>
      </c>
      <c r="R13" s="33">
        <f>+INV!G41</f>
        <v>0</v>
      </c>
      <c r="S13" s="33">
        <f>+INV!H41</f>
        <v>0</v>
      </c>
      <c r="T13" s="33">
        <f>+INV!I41</f>
        <v>0</v>
      </c>
      <c r="U13" s="33">
        <f>+INV!J41</f>
        <v>0</v>
      </c>
      <c r="V13" s="33">
        <f>+INV!K41</f>
        <v>0</v>
      </c>
      <c r="W13" s="33">
        <f>+INV!L41</f>
        <v>0</v>
      </c>
      <c r="X13" s="33">
        <f>+INV!M41</f>
        <v>0</v>
      </c>
      <c r="Y13" s="33">
        <f>+INV!N41</f>
        <v>0</v>
      </c>
      <c r="Z13" s="33">
        <f>+INV!O41</f>
        <v>0</v>
      </c>
      <c r="AA13" s="33">
        <f>+INV!P41</f>
        <v>0</v>
      </c>
      <c r="AB13" s="33">
        <f>+INV!E65</f>
        <v>0</v>
      </c>
      <c r="AC13" s="33">
        <f>+INV!F65</f>
        <v>0</v>
      </c>
      <c r="AD13" s="33">
        <f>+INV!G65</f>
        <v>0</v>
      </c>
      <c r="AE13" s="33">
        <f>+INV!H65</f>
        <v>0</v>
      </c>
      <c r="AF13" s="33">
        <f>+INV!I65</f>
        <v>0</v>
      </c>
      <c r="AG13" s="33">
        <f>+INV!J65</f>
        <v>0</v>
      </c>
      <c r="AH13" s="33">
        <f>+INV!K65</f>
        <v>0</v>
      </c>
      <c r="AI13" s="33">
        <f>+INV!L65</f>
        <v>0</v>
      </c>
      <c r="AJ13" s="33">
        <f>+INV!M65</f>
        <v>0</v>
      </c>
      <c r="AK13" s="33">
        <f>+INV!N65</f>
        <v>0</v>
      </c>
      <c r="AL13" s="33">
        <f>+INV!O65</f>
        <v>0</v>
      </c>
      <c r="AM13" s="33">
        <f>+INV!P65</f>
        <v>0</v>
      </c>
      <c r="AN13" s="33">
        <f>+INV!E89</f>
        <v>0</v>
      </c>
      <c r="AO13" s="33">
        <f>+INV!F89</f>
        <v>0</v>
      </c>
      <c r="AP13" s="33">
        <f>+INV!G89</f>
        <v>0</v>
      </c>
      <c r="AQ13" s="33">
        <f>+INV!H89</f>
        <v>0</v>
      </c>
      <c r="AR13" s="33">
        <f>+INV!I89</f>
        <v>0</v>
      </c>
      <c r="AS13" s="33">
        <f>+INV!J89</f>
        <v>0</v>
      </c>
      <c r="AT13" s="33">
        <f>+INV!K89</f>
        <v>0</v>
      </c>
      <c r="AU13" s="33">
        <f>+INV!L89</f>
        <v>0</v>
      </c>
      <c r="AV13" s="33">
        <f>+INV!M89</f>
        <v>0</v>
      </c>
      <c r="AW13" s="33">
        <f>+INV!N89</f>
        <v>0</v>
      </c>
      <c r="AX13" s="33">
        <f>+INV!O89</f>
        <v>0</v>
      </c>
      <c r="AY13" s="33">
        <f>+INV!P89</f>
        <v>0</v>
      </c>
      <c r="AZ13" s="33">
        <f>+INV!E113</f>
        <v>0</v>
      </c>
      <c r="BA13" s="33">
        <f>+INV!F113</f>
        <v>0</v>
      </c>
      <c r="BB13" s="33">
        <f>+INV!G113</f>
        <v>0</v>
      </c>
      <c r="BC13" s="33">
        <f>+INV!H113</f>
        <v>0</v>
      </c>
      <c r="BD13" s="33">
        <f>+INV!I113</f>
        <v>0</v>
      </c>
      <c r="BE13" s="33">
        <f>+INV!J113</f>
        <v>0</v>
      </c>
      <c r="BF13" s="33">
        <f>+INV!K113</f>
        <v>0</v>
      </c>
      <c r="BG13" s="33">
        <f>+INV!L113</f>
        <v>0</v>
      </c>
      <c r="BH13" s="33">
        <f>+INV!M113</f>
        <v>0</v>
      </c>
      <c r="BI13" s="33">
        <f>+INV!N113</f>
        <v>0</v>
      </c>
      <c r="BJ13" s="33">
        <f>+INV!O113</f>
        <v>0</v>
      </c>
      <c r="BK13" s="33">
        <f>+INV!P113</f>
        <v>0</v>
      </c>
    </row>
    <row r="14" spans="2:63">
      <c r="B14" s="32" t="str">
        <f>+Configuració!B12</f>
        <v>Altre immobilitzat intangible</v>
      </c>
      <c r="C14" s="54">
        <f>+Configuració!E12</f>
        <v>3</v>
      </c>
      <c r="D14" s="33">
        <f>+INV!E18</f>
        <v>0</v>
      </c>
      <c r="E14" s="33">
        <f>+INV!F18</f>
        <v>0</v>
      </c>
      <c r="F14" s="33">
        <f>+INV!G18</f>
        <v>0</v>
      </c>
      <c r="G14" s="33">
        <f>+INV!H18</f>
        <v>0</v>
      </c>
      <c r="H14" s="33">
        <f>+INV!I18</f>
        <v>0</v>
      </c>
      <c r="I14" s="33">
        <f>+INV!J18</f>
        <v>0</v>
      </c>
      <c r="J14" s="33">
        <f>+INV!K18</f>
        <v>0</v>
      </c>
      <c r="K14" s="33">
        <f>+INV!L18</f>
        <v>0</v>
      </c>
      <c r="L14" s="33">
        <f>+INV!M18</f>
        <v>0</v>
      </c>
      <c r="M14" s="33">
        <f>+INV!N18</f>
        <v>0</v>
      </c>
      <c r="N14" s="33">
        <f>+INV!O18</f>
        <v>0</v>
      </c>
      <c r="O14" s="33">
        <f>+INV!P18</f>
        <v>0</v>
      </c>
      <c r="P14" s="33">
        <f>+INV!E42</f>
        <v>0</v>
      </c>
      <c r="Q14" s="33">
        <f>+INV!F42</f>
        <v>0</v>
      </c>
      <c r="R14" s="33">
        <f>+INV!G42</f>
        <v>0</v>
      </c>
      <c r="S14" s="33">
        <f>+INV!H42</f>
        <v>0</v>
      </c>
      <c r="T14" s="33">
        <f>+INV!I42</f>
        <v>0</v>
      </c>
      <c r="U14" s="33">
        <f>+INV!J42</f>
        <v>0</v>
      </c>
      <c r="V14" s="33">
        <f>+INV!K42</f>
        <v>0</v>
      </c>
      <c r="W14" s="33">
        <f>+INV!L42</f>
        <v>0</v>
      </c>
      <c r="X14" s="33">
        <f>+INV!M42</f>
        <v>0</v>
      </c>
      <c r="Y14" s="33">
        <f>+INV!N42</f>
        <v>0</v>
      </c>
      <c r="Z14" s="33">
        <f>+INV!O42</f>
        <v>0</v>
      </c>
      <c r="AA14" s="33">
        <f>+INV!P42</f>
        <v>0</v>
      </c>
      <c r="AB14" s="33">
        <f>+INV!E66</f>
        <v>0</v>
      </c>
      <c r="AC14" s="33">
        <f>+INV!F66</f>
        <v>0</v>
      </c>
      <c r="AD14" s="33">
        <f>+INV!G66</f>
        <v>0</v>
      </c>
      <c r="AE14" s="33">
        <f>+INV!H66</f>
        <v>0</v>
      </c>
      <c r="AF14" s="33">
        <f>+INV!I66</f>
        <v>0</v>
      </c>
      <c r="AG14" s="33">
        <f>+INV!J66</f>
        <v>0</v>
      </c>
      <c r="AH14" s="33">
        <f>+INV!K66</f>
        <v>0</v>
      </c>
      <c r="AI14" s="33">
        <f>+INV!L66</f>
        <v>0</v>
      </c>
      <c r="AJ14" s="33">
        <f>+INV!M66</f>
        <v>0</v>
      </c>
      <c r="AK14" s="33">
        <f>+INV!N66</f>
        <v>0</v>
      </c>
      <c r="AL14" s="33">
        <f>+INV!O66</f>
        <v>0</v>
      </c>
      <c r="AM14" s="33">
        <f>+INV!P66</f>
        <v>0</v>
      </c>
      <c r="AN14" s="33">
        <f>+INV!E90</f>
        <v>0</v>
      </c>
      <c r="AO14" s="33">
        <f>+INV!F90</f>
        <v>0</v>
      </c>
      <c r="AP14" s="33">
        <f>+INV!G90</f>
        <v>0</v>
      </c>
      <c r="AQ14" s="33">
        <f>+INV!H90</f>
        <v>0</v>
      </c>
      <c r="AR14" s="33">
        <f>+INV!I90</f>
        <v>0</v>
      </c>
      <c r="AS14" s="33">
        <f>+INV!J90</f>
        <v>0</v>
      </c>
      <c r="AT14" s="33">
        <f>+INV!K90</f>
        <v>0</v>
      </c>
      <c r="AU14" s="33">
        <f>+INV!L90</f>
        <v>0</v>
      </c>
      <c r="AV14" s="33">
        <f>+INV!M90</f>
        <v>0</v>
      </c>
      <c r="AW14" s="33">
        <f>+INV!N90</f>
        <v>0</v>
      </c>
      <c r="AX14" s="33">
        <f>+INV!O90</f>
        <v>0</v>
      </c>
      <c r="AY14" s="33">
        <f>+INV!P90</f>
        <v>0</v>
      </c>
      <c r="AZ14" s="33">
        <f>+INV!E114</f>
        <v>0</v>
      </c>
      <c r="BA14" s="33">
        <f>+INV!F114</f>
        <v>0</v>
      </c>
      <c r="BB14" s="33">
        <f>+INV!G114</f>
        <v>0</v>
      </c>
      <c r="BC14" s="33">
        <f>+INV!H114</f>
        <v>0</v>
      </c>
      <c r="BD14" s="33">
        <f>+INV!I114</f>
        <v>0</v>
      </c>
      <c r="BE14" s="33">
        <f>+INV!J114</f>
        <v>0</v>
      </c>
      <c r="BF14" s="33">
        <f>+INV!K114</f>
        <v>0</v>
      </c>
      <c r="BG14" s="33">
        <f>+INV!L114</f>
        <v>0</v>
      </c>
      <c r="BH14" s="33">
        <f>+INV!M114</f>
        <v>0</v>
      </c>
      <c r="BI14" s="33">
        <f>+INV!N114</f>
        <v>0</v>
      </c>
      <c r="BJ14" s="33">
        <f>+INV!O114</f>
        <v>0</v>
      </c>
      <c r="BK14" s="33">
        <f>+INV!P114</f>
        <v>0</v>
      </c>
    </row>
    <row r="15" spans="2:63">
      <c r="B15" s="53" t="str">
        <f>+Configuració!B13</f>
        <v>Immobilitzat material</v>
      </c>
      <c r="C15" s="53"/>
      <c r="D15" s="37">
        <f>SUM(D16:D25)</f>
        <v>0</v>
      </c>
      <c r="E15" s="37">
        <f t="shared" ref="E15:AI15" si="3">SUM(E16:E25)</f>
        <v>0</v>
      </c>
      <c r="F15" s="37">
        <f t="shared" si="3"/>
        <v>0</v>
      </c>
      <c r="G15" s="37">
        <f t="shared" si="3"/>
        <v>0</v>
      </c>
      <c r="H15" s="37">
        <f t="shared" si="3"/>
        <v>0</v>
      </c>
      <c r="I15" s="37">
        <f t="shared" si="3"/>
        <v>0</v>
      </c>
      <c r="J15" s="37">
        <f t="shared" si="3"/>
        <v>0</v>
      </c>
      <c r="K15" s="37">
        <f t="shared" si="3"/>
        <v>0</v>
      </c>
      <c r="L15" s="37">
        <f t="shared" si="3"/>
        <v>0</v>
      </c>
      <c r="M15" s="37">
        <f t="shared" si="3"/>
        <v>0</v>
      </c>
      <c r="N15" s="37">
        <f t="shared" si="3"/>
        <v>0</v>
      </c>
      <c r="O15" s="37">
        <f t="shared" si="3"/>
        <v>0</v>
      </c>
      <c r="P15" s="37">
        <f t="shared" si="3"/>
        <v>0</v>
      </c>
      <c r="Q15" s="37">
        <f t="shared" si="3"/>
        <v>0</v>
      </c>
      <c r="R15" s="37">
        <f t="shared" si="3"/>
        <v>0</v>
      </c>
      <c r="S15" s="37">
        <f t="shared" si="3"/>
        <v>0</v>
      </c>
      <c r="T15" s="37">
        <f t="shared" si="3"/>
        <v>0</v>
      </c>
      <c r="U15" s="37">
        <f t="shared" si="3"/>
        <v>0</v>
      </c>
      <c r="V15" s="37">
        <f t="shared" si="3"/>
        <v>0</v>
      </c>
      <c r="W15" s="37">
        <f t="shared" si="3"/>
        <v>0</v>
      </c>
      <c r="X15" s="37">
        <f t="shared" si="3"/>
        <v>0</v>
      </c>
      <c r="Y15" s="37">
        <f t="shared" si="3"/>
        <v>0</v>
      </c>
      <c r="Z15" s="37">
        <f t="shared" si="3"/>
        <v>0</v>
      </c>
      <c r="AA15" s="37">
        <f t="shared" si="3"/>
        <v>0</v>
      </c>
      <c r="AB15" s="37">
        <f t="shared" si="3"/>
        <v>0</v>
      </c>
      <c r="AC15" s="37">
        <f t="shared" si="3"/>
        <v>0</v>
      </c>
      <c r="AD15" s="37">
        <f t="shared" si="3"/>
        <v>0</v>
      </c>
      <c r="AE15" s="37">
        <f t="shared" si="3"/>
        <v>0</v>
      </c>
      <c r="AF15" s="37">
        <f t="shared" si="3"/>
        <v>0</v>
      </c>
      <c r="AG15" s="37">
        <f t="shared" si="3"/>
        <v>0</v>
      </c>
      <c r="AH15" s="37">
        <f t="shared" si="3"/>
        <v>0</v>
      </c>
      <c r="AI15" s="37">
        <f t="shared" si="3"/>
        <v>0</v>
      </c>
      <c r="AJ15" s="37">
        <f t="shared" ref="AJ15:BK15" si="4">SUM(AJ16:AJ25)</f>
        <v>0</v>
      </c>
      <c r="AK15" s="37">
        <f t="shared" si="4"/>
        <v>0</v>
      </c>
      <c r="AL15" s="37">
        <f t="shared" si="4"/>
        <v>0</v>
      </c>
      <c r="AM15" s="37">
        <f t="shared" si="4"/>
        <v>0</v>
      </c>
      <c r="AN15" s="37">
        <f t="shared" si="4"/>
        <v>0</v>
      </c>
      <c r="AO15" s="37">
        <f t="shared" si="4"/>
        <v>0</v>
      </c>
      <c r="AP15" s="37">
        <f t="shared" si="4"/>
        <v>0</v>
      </c>
      <c r="AQ15" s="37">
        <f t="shared" si="4"/>
        <v>0</v>
      </c>
      <c r="AR15" s="37">
        <f t="shared" si="4"/>
        <v>0</v>
      </c>
      <c r="AS15" s="37">
        <f t="shared" si="4"/>
        <v>0</v>
      </c>
      <c r="AT15" s="37">
        <f t="shared" si="4"/>
        <v>0</v>
      </c>
      <c r="AU15" s="37">
        <f t="shared" si="4"/>
        <v>0</v>
      </c>
      <c r="AV15" s="37">
        <f t="shared" si="4"/>
        <v>0</v>
      </c>
      <c r="AW15" s="37">
        <f t="shared" si="4"/>
        <v>0</v>
      </c>
      <c r="AX15" s="37">
        <f t="shared" si="4"/>
        <v>0</v>
      </c>
      <c r="AY15" s="37">
        <f t="shared" si="4"/>
        <v>0</v>
      </c>
      <c r="AZ15" s="37">
        <f t="shared" si="4"/>
        <v>0</v>
      </c>
      <c r="BA15" s="37">
        <f t="shared" si="4"/>
        <v>0</v>
      </c>
      <c r="BB15" s="37">
        <f t="shared" si="4"/>
        <v>0</v>
      </c>
      <c r="BC15" s="37">
        <f t="shared" si="4"/>
        <v>0</v>
      </c>
      <c r="BD15" s="37">
        <f t="shared" si="4"/>
        <v>0</v>
      </c>
      <c r="BE15" s="37">
        <f t="shared" si="4"/>
        <v>0</v>
      </c>
      <c r="BF15" s="37">
        <f t="shared" si="4"/>
        <v>0</v>
      </c>
      <c r="BG15" s="37">
        <f t="shared" si="4"/>
        <v>0</v>
      </c>
      <c r="BH15" s="37">
        <f t="shared" si="4"/>
        <v>0</v>
      </c>
      <c r="BI15" s="37">
        <f t="shared" si="4"/>
        <v>0</v>
      </c>
      <c r="BJ15" s="37">
        <f t="shared" si="4"/>
        <v>0</v>
      </c>
      <c r="BK15" s="37">
        <f t="shared" si="4"/>
        <v>0</v>
      </c>
    </row>
    <row r="16" spans="2:63">
      <c r="B16" s="32" t="str">
        <f>+Configuració!B14</f>
        <v>Terrenys</v>
      </c>
      <c r="C16" s="54">
        <f>+Configuració!E14</f>
        <v>0</v>
      </c>
      <c r="D16" s="33">
        <f>+INV!E20</f>
        <v>0</v>
      </c>
      <c r="E16" s="33">
        <f>+INV!F20</f>
        <v>0</v>
      </c>
      <c r="F16" s="33">
        <f>+INV!G20</f>
        <v>0</v>
      </c>
      <c r="G16" s="33">
        <f>+INV!H20</f>
        <v>0</v>
      </c>
      <c r="H16" s="33">
        <f>+INV!I20</f>
        <v>0</v>
      </c>
      <c r="I16" s="33">
        <f>+INV!J20</f>
        <v>0</v>
      </c>
      <c r="J16" s="33">
        <f>+INV!K20</f>
        <v>0</v>
      </c>
      <c r="K16" s="33">
        <f>+INV!L20</f>
        <v>0</v>
      </c>
      <c r="L16" s="33">
        <f>+INV!M20</f>
        <v>0</v>
      </c>
      <c r="M16" s="33">
        <f>+INV!N20</f>
        <v>0</v>
      </c>
      <c r="N16" s="33">
        <f>+INV!O20</f>
        <v>0</v>
      </c>
      <c r="O16" s="33">
        <f>+INV!P20</f>
        <v>0</v>
      </c>
      <c r="P16" s="33">
        <f>+INV!E44</f>
        <v>0</v>
      </c>
      <c r="Q16" s="33">
        <f>+INV!F44</f>
        <v>0</v>
      </c>
      <c r="R16" s="33">
        <f>+INV!G44</f>
        <v>0</v>
      </c>
      <c r="S16" s="33">
        <f>+INV!H44</f>
        <v>0</v>
      </c>
      <c r="T16" s="33">
        <f>+INV!I44</f>
        <v>0</v>
      </c>
      <c r="U16" s="33">
        <f>+INV!J44</f>
        <v>0</v>
      </c>
      <c r="V16" s="33">
        <f>+INV!K44</f>
        <v>0</v>
      </c>
      <c r="W16" s="33">
        <f>+INV!L44</f>
        <v>0</v>
      </c>
      <c r="X16" s="33">
        <f>+INV!M44</f>
        <v>0</v>
      </c>
      <c r="Y16" s="33">
        <f>+INV!N44</f>
        <v>0</v>
      </c>
      <c r="Z16" s="33">
        <f>+INV!O44</f>
        <v>0</v>
      </c>
      <c r="AA16" s="33">
        <f>+INV!P44</f>
        <v>0</v>
      </c>
      <c r="AB16" s="33">
        <f>+INV!E68</f>
        <v>0</v>
      </c>
      <c r="AC16" s="33">
        <f>+INV!F68</f>
        <v>0</v>
      </c>
      <c r="AD16" s="33">
        <f>+INV!G68</f>
        <v>0</v>
      </c>
      <c r="AE16" s="33">
        <f>+INV!H68</f>
        <v>0</v>
      </c>
      <c r="AF16" s="33">
        <f>+INV!I68</f>
        <v>0</v>
      </c>
      <c r="AG16" s="33">
        <f>+INV!J68</f>
        <v>0</v>
      </c>
      <c r="AH16" s="33">
        <f>+INV!K68</f>
        <v>0</v>
      </c>
      <c r="AI16" s="33">
        <f>+INV!L68</f>
        <v>0</v>
      </c>
      <c r="AJ16" s="33">
        <f>+INV!M68</f>
        <v>0</v>
      </c>
      <c r="AK16" s="33">
        <f>+INV!N68</f>
        <v>0</v>
      </c>
      <c r="AL16" s="33">
        <f>+INV!O68</f>
        <v>0</v>
      </c>
      <c r="AM16" s="33">
        <f>+INV!P68</f>
        <v>0</v>
      </c>
      <c r="AN16" s="33">
        <f>+INV!E92</f>
        <v>0</v>
      </c>
      <c r="AO16" s="33">
        <f>+INV!F92</f>
        <v>0</v>
      </c>
      <c r="AP16" s="33">
        <f>+INV!G92</f>
        <v>0</v>
      </c>
      <c r="AQ16" s="33">
        <f>+INV!H92</f>
        <v>0</v>
      </c>
      <c r="AR16" s="33">
        <f>+INV!I92</f>
        <v>0</v>
      </c>
      <c r="AS16" s="33">
        <f>+INV!J92</f>
        <v>0</v>
      </c>
      <c r="AT16" s="33">
        <f>+INV!K92</f>
        <v>0</v>
      </c>
      <c r="AU16" s="33">
        <f>+INV!L92</f>
        <v>0</v>
      </c>
      <c r="AV16" s="33">
        <f>+INV!M92</f>
        <v>0</v>
      </c>
      <c r="AW16" s="33">
        <f>+INV!N92</f>
        <v>0</v>
      </c>
      <c r="AX16" s="33">
        <f>+INV!O92</f>
        <v>0</v>
      </c>
      <c r="AY16" s="33">
        <f>+INV!P92</f>
        <v>0</v>
      </c>
      <c r="AZ16" s="33">
        <f>+INV!E116</f>
        <v>0</v>
      </c>
      <c r="BA16" s="33">
        <f>+INV!F116</f>
        <v>0</v>
      </c>
      <c r="BB16" s="33">
        <f>+INV!G116</f>
        <v>0</v>
      </c>
      <c r="BC16" s="33">
        <f>+INV!H116</f>
        <v>0</v>
      </c>
      <c r="BD16" s="33">
        <f>+INV!I116</f>
        <v>0</v>
      </c>
      <c r="BE16" s="33">
        <f>+INV!J116</f>
        <v>0</v>
      </c>
      <c r="BF16" s="33">
        <f>+INV!K116</f>
        <v>0</v>
      </c>
      <c r="BG16" s="33">
        <f>+INV!L116</f>
        <v>0</v>
      </c>
      <c r="BH16" s="33">
        <f>+INV!M116</f>
        <v>0</v>
      </c>
      <c r="BI16" s="33">
        <f>+INV!N116</f>
        <v>0</v>
      </c>
      <c r="BJ16" s="33">
        <f>+INV!O116</f>
        <v>0</v>
      </c>
      <c r="BK16" s="33">
        <f>+INV!P116</f>
        <v>0</v>
      </c>
    </row>
    <row r="17" spans="2:63">
      <c r="B17" s="32" t="str">
        <f>+Configuració!B15</f>
        <v>Construccions</v>
      </c>
      <c r="C17" s="54">
        <f>+Configuració!E15</f>
        <v>20</v>
      </c>
      <c r="D17" s="33">
        <f>+INV!E21</f>
        <v>0</v>
      </c>
      <c r="E17" s="33">
        <f>+INV!F21</f>
        <v>0</v>
      </c>
      <c r="F17" s="33">
        <f>+INV!G21</f>
        <v>0</v>
      </c>
      <c r="G17" s="33">
        <f>+INV!H21</f>
        <v>0</v>
      </c>
      <c r="H17" s="33">
        <f>+INV!I21</f>
        <v>0</v>
      </c>
      <c r="I17" s="33">
        <f>+INV!J21</f>
        <v>0</v>
      </c>
      <c r="J17" s="33">
        <f>+INV!K21</f>
        <v>0</v>
      </c>
      <c r="K17" s="33">
        <f>+INV!L21</f>
        <v>0</v>
      </c>
      <c r="L17" s="33">
        <f>+INV!M21</f>
        <v>0</v>
      </c>
      <c r="M17" s="33">
        <f>+INV!N21</f>
        <v>0</v>
      </c>
      <c r="N17" s="33">
        <f>+INV!O21</f>
        <v>0</v>
      </c>
      <c r="O17" s="33">
        <f>+INV!P21</f>
        <v>0</v>
      </c>
      <c r="P17" s="33">
        <f>+INV!E45</f>
        <v>0</v>
      </c>
      <c r="Q17" s="33">
        <f>+INV!F45</f>
        <v>0</v>
      </c>
      <c r="R17" s="33">
        <f>+INV!G45</f>
        <v>0</v>
      </c>
      <c r="S17" s="33">
        <f>+INV!H45</f>
        <v>0</v>
      </c>
      <c r="T17" s="33">
        <f>+INV!I45</f>
        <v>0</v>
      </c>
      <c r="U17" s="33">
        <f>+INV!J45</f>
        <v>0</v>
      </c>
      <c r="V17" s="33">
        <f>+INV!K45</f>
        <v>0</v>
      </c>
      <c r="W17" s="33">
        <f>+INV!L45</f>
        <v>0</v>
      </c>
      <c r="X17" s="33">
        <f>+INV!M45</f>
        <v>0</v>
      </c>
      <c r="Y17" s="33">
        <f>+INV!N45</f>
        <v>0</v>
      </c>
      <c r="Z17" s="33">
        <f>+INV!O45</f>
        <v>0</v>
      </c>
      <c r="AA17" s="33">
        <f>+INV!P45</f>
        <v>0</v>
      </c>
      <c r="AB17" s="33">
        <f>+INV!E69</f>
        <v>0</v>
      </c>
      <c r="AC17" s="33">
        <f>+INV!F69</f>
        <v>0</v>
      </c>
      <c r="AD17" s="33">
        <f>+INV!G69</f>
        <v>0</v>
      </c>
      <c r="AE17" s="33">
        <f>+INV!H69</f>
        <v>0</v>
      </c>
      <c r="AF17" s="33">
        <f>+INV!I69</f>
        <v>0</v>
      </c>
      <c r="AG17" s="33">
        <f>+INV!J69</f>
        <v>0</v>
      </c>
      <c r="AH17" s="33">
        <f>+INV!K69</f>
        <v>0</v>
      </c>
      <c r="AI17" s="33">
        <f>+INV!L69</f>
        <v>0</v>
      </c>
      <c r="AJ17" s="33">
        <f>+INV!M69</f>
        <v>0</v>
      </c>
      <c r="AK17" s="33">
        <f>+INV!N69</f>
        <v>0</v>
      </c>
      <c r="AL17" s="33">
        <f>+INV!O69</f>
        <v>0</v>
      </c>
      <c r="AM17" s="33">
        <f>+INV!P69</f>
        <v>0</v>
      </c>
      <c r="AN17" s="33">
        <f>+INV!E93</f>
        <v>0</v>
      </c>
      <c r="AO17" s="33">
        <f>+INV!F93</f>
        <v>0</v>
      </c>
      <c r="AP17" s="33">
        <f>+INV!G93</f>
        <v>0</v>
      </c>
      <c r="AQ17" s="33">
        <f>+INV!H93</f>
        <v>0</v>
      </c>
      <c r="AR17" s="33">
        <f>+INV!I93</f>
        <v>0</v>
      </c>
      <c r="AS17" s="33">
        <f>+INV!J93</f>
        <v>0</v>
      </c>
      <c r="AT17" s="33">
        <f>+INV!K93</f>
        <v>0</v>
      </c>
      <c r="AU17" s="33">
        <f>+INV!L93</f>
        <v>0</v>
      </c>
      <c r="AV17" s="33">
        <f>+INV!M93</f>
        <v>0</v>
      </c>
      <c r="AW17" s="33">
        <f>+INV!N93</f>
        <v>0</v>
      </c>
      <c r="AX17" s="33">
        <f>+INV!O93</f>
        <v>0</v>
      </c>
      <c r="AY17" s="33">
        <f>+INV!P93</f>
        <v>0</v>
      </c>
      <c r="AZ17" s="33">
        <f>+INV!E117</f>
        <v>0</v>
      </c>
      <c r="BA17" s="33">
        <f>+INV!F117</f>
        <v>0</v>
      </c>
      <c r="BB17" s="33">
        <f>+INV!G117</f>
        <v>0</v>
      </c>
      <c r="BC17" s="33">
        <f>+INV!H117</f>
        <v>0</v>
      </c>
      <c r="BD17" s="33">
        <f>+INV!I117</f>
        <v>0</v>
      </c>
      <c r="BE17" s="33">
        <f>+INV!J117</f>
        <v>0</v>
      </c>
      <c r="BF17" s="33">
        <f>+INV!K117</f>
        <v>0</v>
      </c>
      <c r="BG17" s="33">
        <f>+INV!L117</f>
        <v>0</v>
      </c>
      <c r="BH17" s="33">
        <f>+INV!M117</f>
        <v>0</v>
      </c>
      <c r="BI17" s="33">
        <f>+INV!N117</f>
        <v>0</v>
      </c>
      <c r="BJ17" s="33">
        <f>+INV!O117</f>
        <v>0</v>
      </c>
      <c r="BK17" s="33">
        <f>+INV!P117</f>
        <v>0</v>
      </c>
    </row>
    <row r="18" spans="2:63">
      <c r="B18" s="32" t="str">
        <f>+Configuració!B16</f>
        <v>Instal·lacions Tècniques</v>
      </c>
      <c r="C18" s="54">
        <f>+Configuració!E16</f>
        <v>5</v>
      </c>
      <c r="D18" s="33">
        <f>+INV!E22</f>
        <v>0</v>
      </c>
      <c r="E18" s="33">
        <f>+INV!F22</f>
        <v>0</v>
      </c>
      <c r="F18" s="33">
        <f>+INV!G22</f>
        <v>0</v>
      </c>
      <c r="G18" s="33">
        <f>+INV!H22</f>
        <v>0</v>
      </c>
      <c r="H18" s="33">
        <f>+INV!I22</f>
        <v>0</v>
      </c>
      <c r="I18" s="33">
        <f>+INV!J22</f>
        <v>0</v>
      </c>
      <c r="J18" s="33">
        <f>+INV!K22</f>
        <v>0</v>
      </c>
      <c r="K18" s="33">
        <f>+INV!L22</f>
        <v>0</v>
      </c>
      <c r="L18" s="33">
        <f>+INV!M22</f>
        <v>0</v>
      </c>
      <c r="M18" s="33">
        <f>+INV!N22</f>
        <v>0</v>
      </c>
      <c r="N18" s="33">
        <f>+INV!O22</f>
        <v>0</v>
      </c>
      <c r="O18" s="33">
        <f>+INV!P22</f>
        <v>0</v>
      </c>
      <c r="P18" s="33">
        <f>+INV!E46</f>
        <v>0</v>
      </c>
      <c r="Q18" s="33">
        <f>+INV!F46</f>
        <v>0</v>
      </c>
      <c r="R18" s="33">
        <f>+INV!G46</f>
        <v>0</v>
      </c>
      <c r="S18" s="33">
        <f>+INV!H46</f>
        <v>0</v>
      </c>
      <c r="T18" s="33">
        <f>+INV!I46</f>
        <v>0</v>
      </c>
      <c r="U18" s="33">
        <f>+INV!J46</f>
        <v>0</v>
      </c>
      <c r="V18" s="33">
        <f>+INV!K46</f>
        <v>0</v>
      </c>
      <c r="W18" s="33">
        <f>+INV!L46</f>
        <v>0</v>
      </c>
      <c r="X18" s="33">
        <f>+INV!M46</f>
        <v>0</v>
      </c>
      <c r="Y18" s="33">
        <f>+INV!N46</f>
        <v>0</v>
      </c>
      <c r="Z18" s="33">
        <f>+INV!O46</f>
        <v>0</v>
      </c>
      <c r="AA18" s="33">
        <f>+INV!P46</f>
        <v>0</v>
      </c>
      <c r="AB18" s="33">
        <f>+INV!E70</f>
        <v>0</v>
      </c>
      <c r="AC18" s="33">
        <f>+INV!F70</f>
        <v>0</v>
      </c>
      <c r="AD18" s="33">
        <f>+INV!G70</f>
        <v>0</v>
      </c>
      <c r="AE18" s="33">
        <f>+INV!H70</f>
        <v>0</v>
      </c>
      <c r="AF18" s="33">
        <f>+INV!I70</f>
        <v>0</v>
      </c>
      <c r="AG18" s="33">
        <f>+INV!J70</f>
        <v>0</v>
      </c>
      <c r="AH18" s="33">
        <f>+INV!K70</f>
        <v>0</v>
      </c>
      <c r="AI18" s="33">
        <f>+INV!L70</f>
        <v>0</v>
      </c>
      <c r="AJ18" s="33">
        <f>+INV!M70</f>
        <v>0</v>
      </c>
      <c r="AK18" s="33">
        <f>+INV!N70</f>
        <v>0</v>
      </c>
      <c r="AL18" s="33">
        <f>+INV!O70</f>
        <v>0</v>
      </c>
      <c r="AM18" s="33">
        <f>+INV!P70</f>
        <v>0</v>
      </c>
      <c r="AN18" s="33">
        <f>+INV!E94</f>
        <v>0</v>
      </c>
      <c r="AO18" s="33">
        <f>+INV!F94</f>
        <v>0</v>
      </c>
      <c r="AP18" s="33">
        <f>+INV!G94</f>
        <v>0</v>
      </c>
      <c r="AQ18" s="33">
        <f>+INV!H94</f>
        <v>0</v>
      </c>
      <c r="AR18" s="33">
        <f>+INV!I94</f>
        <v>0</v>
      </c>
      <c r="AS18" s="33">
        <f>+INV!J94</f>
        <v>0</v>
      </c>
      <c r="AT18" s="33">
        <f>+INV!K94</f>
        <v>0</v>
      </c>
      <c r="AU18" s="33">
        <f>+INV!L94</f>
        <v>0</v>
      </c>
      <c r="AV18" s="33">
        <f>+INV!M94</f>
        <v>0</v>
      </c>
      <c r="AW18" s="33">
        <f>+INV!N94</f>
        <v>0</v>
      </c>
      <c r="AX18" s="33">
        <f>+INV!O94</f>
        <v>0</v>
      </c>
      <c r="AY18" s="33">
        <f>+INV!P94</f>
        <v>0</v>
      </c>
      <c r="AZ18" s="33">
        <f>+INV!E118</f>
        <v>0</v>
      </c>
      <c r="BA18" s="33">
        <f>+INV!F118</f>
        <v>0</v>
      </c>
      <c r="BB18" s="33">
        <f>+INV!G118</f>
        <v>0</v>
      </c>
      <c r="BC18" s="33">
        <f>+INV!H118</f>
        <v>0</v>
      </c>
      <c r="BD18" s="33">
        <f>+INV!I118</f>
        <v>0</v>
      </c>
      <c r="BE18" s="33">
        <f>+INV!J118</f>
        <v>0</v>
      </c>
      <c r="BF18" s="33">
        <f>+INV!K118</f>
        <v>0</v>
      </c>
      <c r="BG18" s="33">
        <f>+INV!L118</f>
        <v>0</v>
      </c>
      <c r="BH18" s="33">
        <f>+INV!M118</f>
        <v>0</v>
      </c>
      <c r="BI18" s="33">
        <f>+INV!N118</f>
        <v>0</v>
      </c>
      <c r="BJ18" s="33">
        <f>+INV!O118</f>
        <v>0</v>
      </c>
      <c r="BK18" s="33">
        <f>+INV!P118</f>
        <v>0</v>
      </c>
    </row>
    <row r="19" spans="2:63">
      <c r="B19" s="32" t="str">
        <f>+Configuració!B17</f>
        <v>Maquinària</v>
      </c>
      <c r="C19" s="54">
        <f>+Configuració!E17</f>
        <v>5</v>
      </c>
      <c r="D19" s="33">
        <f>+INV!E23</f>
        <v>0</v>
      </c>
      <c r="E19" s="33">
        <f>+INV!F23</f>
        <v>0</v>
      </c>
      <c r="F19" s="33">
        <f>+INV!G23</f>
        <v>0</v>
      </c>
      <c r="G19" s="33">
        <f>+INV!H23</f>
        <v>0</v>
      </c>
      <c r="H19" s="33">
        <f>+INV!I23</f>
        <v>0</v>
      </c>
      <c r="I19" s="33">
        <f>+INV!J23</f>
        <v>0</v>
      </c>
      <c r="J19" s="33">
        <f>+INV!K23</f>
        <v>0</v>
      </c>
      <c r="K19" s="33">
        <f>+INV!L23</f>
        <v>0</v>
      </c>
      <c r="L19" s="33">
        <f>+INV!M23</f>
        <v>0</v>
      </c>
      <c r="M19" s="33">
        <f>+INV!N23</f>
        <v>0</v>
      </c>
      <c r="N19" s="33">
        <f>+INV!O23</f>
        <v>0</v>
      </c>
      <c r="O19" s="33">
        <f>+INV!P23</f>
        <v>0</v>
      </c>
      <c r="P19" s="33">
        <f>+INV!E47</f>
        <v>0</v>
      </c>
      <c r="Q19" s="33">
        <f>+INV!F47</f>
        <v>0</v>
      </c>
      <c r="R19" s="33">
        <f>+INV!G47</f>
        <v>0</v>
      </c>
      <c r="S19" s="33">
        <f>+INV!H47</f>
        <v>0</v>
      </c>
      <c r="T19" s="33">
        <f>+INV!I47</f>
        <v>0</v>
      </c>
      <c r="U19" s="33">
        <f>+INV!J47</f>
        <v>0</v>
      </c>
      <c r="V19" s="33">
        <f>+INV!K47</f>
        <v>0</v>
      </c>
      <c r="W19" s="33">
        <f>+INV!L47</f>
        <v>0</v>
      </c>
      <c r="X19" s="33">
        <f>+INV!M47</f>
        <v>0</v>
      </c>
      <c r="Y19" s="33">
        <f>+INV!N47</f>
        <v>0</v>
      </c>
      <c r="Z19" s="33">
        <f>+INV!O47</f>
        <v>0</v>
      </c>
      <c r="AA19" s="33">
        <f>+INV!P47</f>
        <v>0</v>
      </c>
      <c r="AB19" s="33">
        <f>+INV!E71</f>
        <v>0</v>
      </c>
      <c r="AC19" s="33">
        <f>+INV!F71</f>
        <v>0</v>
      </c>
      <c r="AD19" s="33">
        <f>+INV!G71</f>
        <v>0</v>
      </c>
      <c r="AE19" s="33">
        <f>+INV!H71</f>
        <v>0</v>
      </c>
      <c r="AF19" s="33">
        <f>+INV!I71</f>
        <v>0</v>
      </c>
      <c r="AG19" s="33">
        <f>+INV!J71</f>
        <v>0</v>
      </c>
      <c r="AH19" s="33">
        <f>+INV!K71</f>
        <v>0</v>
      </c>
      <c r="AI19" s="33">
        <f>+INV!L71</f>
        <v>0</v>
      </c>
      <c r="AJ19" s="33">
        <f>+INV!M71</f>
        <v>0</v>
      </c>
      <c r="AK19" s="33">
        <f>+INV!N71</f>
        <v>0</v>
      </c>
      <c r="AL19" s="33">
        <f>+INV!O71</f>
        <v>0</v>
      </c>
      <c r="AM19" s="33">
        <f>+INV!P71</f>
        <v>0</v>
      </c>
      <c r="AN19" s="33">
        <f>+INV!E95</f>
        <v>0</v>
      </c>
      <c r="AO19" s="33">
        <f>+INV!F95</f>
        <v>0</v>
      </c>
      <c r="AP19" s="33">
        <f>+INV!G95</f>
        <v>0</v>
      </c>
      <c r="AQ19" s="33">
        <f>+INV!H95</f>
        <v>0</v>
      </c>
      <c r="AR19" s="33">
        <f>+INV!I95</f>
        <v>0</v>
      </c>
      <c r="AS19" s="33">
        <f>+INV!J95</f>
        <v>0</v>
      </c>
      <c r="AT19" s="33">
        <f>+INV!K95</f>
        <v>0</v>
      </c>
      <c r="AU19" s="33">
        <f>+INV!L95</f>
        <v>0</v>
      </c>
      <c r="AV19" s="33">
        <f>+INV!M95</f>
        <v>0</v>
      </c>
      <c r="AW19" s="33">
        <f>+INV!N95</f>
        <v>0</v>
      </c>
      <c r="AX19" s="33">
        <f>+INV!O95</f>
        <v>0</v>
      </c>
      <c r="AY19" s="33">
        <f>+INV!P95</f>
        <v>0</v>
      </c>
      <c r="AZ19" s="33">
        <f>+INV!E119</f>
        <v>0</v>
      </c>
      <c r="BA19" s="33">
        <f>+INV!F119</f>
        <v>0</v>
      </c>
      <c r="BB19" s="33">
        <f>+INV!G119</f>
        <v>0</v>
      </c>
      <c r="BC19" s="33">
        <f>+INV!H119</f>
        <v>0</v>
      </c>
      <c r="BD19" s="33">
        <f>+INV!I119</f>
        <v>0</v>
      </c>
      <c r="BE19" s="33">
        <f>+INV!J119</f>
        <v>0</v>
      </c>
      <c r="BF19" s="33">
        <f>+INV!K119</f>
        <v>0</v>
      </c>
      <c r="BG19" s="33">
        <f>+INV!L119</f>
        <v>0</v>
      </c>
      <c r="BH19" s="33">
        <f>+INV!M119</f>
        <v>0</v>
      </c>
      <c r="BI19" s="33">
        <f>+INV!N119</f>
        <v>0</v>
      </c>
      <c r="BJ19" s="33">
        <f>+INV!O119</f>
        <v>0</v>
      </c>
      <c r="BK19" s="33">
        <f>+INV!P119</f>
        <v>0</v>
      </c>
    </row>
    <row r="20" spans="2:63">
      <c r="B20" s="32" t="str">
        <f>+Configuració!B18</f>
        <v>Utillatge</v>
      </c>
      <c r="C20" s="54">
        <f>+Configuració!E18</f>
        <v>5</v>
      </c>
      <c r="D20" s="33">
        <f>+INV!E24</f>
        <v>0</v>
      </c>
      <c r="E20" s="33">
        <f>+INV!F24</f>
        <v>0</v>
      </c>
      <c r="F20" s="33">
        <f>+INV!G24</f>
        <v>0</v>
      </c>
      <c r="G20" s="33">
        <f>+INV!H24</f>
        <v>0</v>
      </c>
      <c r="H20" s="33">
        <f>+INV!I24</f>
        <v>0</v>
      </c>
      <c r="I20" s="33">
        <f>+INV!J24</f>
        <v>0</v>
      </c>
      <c r="J20" s="33">
        <f>+INV!K24</f>
        <v>0</v>
      </c>
      <c r="K20" s="33">
        <f>+INV!L24</f>
        <v>0</v>
      </c>
      <c r="L20" s="33">
        <f>+INV!M24</f>
        <v>0</v>
      </c>
      <c r="M20" s="33">
        <f>+INV!N24</f>
        <v>0</v>
      </c>
      <c r="N20" s="33">
        <f>+INV!O24</f>
        <v>0</v>
      </c>
      <c r="O20" s="33">
        <f>+INV!P24</f>
        <v>0</v>
      </c>
      <c r="P20" s="33">
        <f>+INV!E48</f>
        <v>0</v>
      </c>
      <c r="Q20" s="33">
        <f>+INV!F48</f>
        <v>0</v>
      </c>
      <c r="R20" s="33">
        <f>+INV!G48</f>
        <v>0</v>
      </c>
      <c r="S20" s="33">
        <f>+INV!H48</f>
        <v>0</v>
      </c>
      <c r="T20" s="33">
        <f>+INV!I48</f>
        <v>0</v>
      </c>
      <c r="U20" s="33">
        <f>+INV!J48</f>
        <v>0</v>
      </c>
      <c r="V20" s="33">
        <f>+INV!K48</f>
        <v>0</v>
      </c>
      <c r="W20" s="33">
        <f>+INV!L48</f>
        <v>0</v>
      </c>
      <c r="X20" s="33">
        <f>+INV!M48</f>
        <v>0</v>
      </c>
      <c r="Y20" s="33">
        <f>+INV!N48</f>
        <v>0</v>
      </c>
      <c r="Z20" s="33">
        <f>+INV!O48</f>
        <v>0</v>
      </c>
      <c r="AA20" s="33">
        <f>+INV!P48</f>
        <v>0</v>
      </c>
      <c r="AB20" s="33">
        <f>+INV!E72</f>
        <v>0</v>
      </c>
      <c r="AC20" s="33">
        <f>+INV!F72</f>
        <v>0</v>
      </c>
      <c r="AD20" s="33">
        <f>+INV!G72</f>
        <v>0</v>
      </c>
      <c r="AE20" s="33">
        <f>+INV!H72</f>
        <v>0</v>
      </c>
      <c r="AF20" s="33">
        <f>+INV!I72</f>
        <v>0</v>
      </c>
      <c r="AG20" s="33">
        <f>+INV!J72</f>
        <v>0</v>
      </c>
      <c r="AH20" s="33">
        <f>+INV!K72</f>
        <v>0</v>
      </c>
      <c r="AI20" s="33">
        <f>+INV!L72</f>
        <v>0</v>
      </c>
      <c r="AJ20" s="33">
        <f>+INV!M72</f>
        <v>0</v>
      </c>
      <c r="AK20" s="33">
        <f>+INV!N72</f>
        <v>0</v>
      </c>
      <c r="AL20" s="33">
        <f>+INV!O72</f>
        <v>0</v>
      </c>
      <c r="AM20" s="33">
        <f>+INV!P72</f>
        <v>0</v>
      </c>
      <c r="AN20" s="33">
        <f>+INV!E96</f>
        <v>0</v>
      </c>
      <c r="AO20" s="33">
        <f>+INV!F96</f>
        <v>0</v>
      </c>
      <c r="AP20" s="33">
        <f>+INV!G96</f>
        <v>0</v>
      </c>
      <c r="AQ20" s="33">
        <f>+INV!H96</f>
        <v>0</v>
      </c>
      <c r="AR20" s="33">
        <f>+INV!I96</f>
        <v>0</v>
      </c>
      <c r="AS20" s="33">
        <f>+INV!J96</f>
        <v>0</v>
      </c>
      <c r="AT20" s="33">
        <f>+INV!K96</f>
        <v>0</v>
      </c>
      <c r="AU20" s="33">
        <f>+INV!L96</f>
        <v>0</v>
      </c>
      <c r="AV20" s="33">
        <f>+INV!M96</f>
        <v>0</v>
      </c>
      <c r="AW20" s="33">
        <f>+INV!N96</f>
        <v>0</v>
      </c>
      <c r="AX20" s="33">
        <f>+INV!O96</f>
        <v>0</v>
      </c>
      <c r="AY20" s="33">
        <f>+INV!P96</f>
        <v>0</v>
      </c>
      <c r="AZ20" s="33">
        <f>+INV!E120</f>
        <v>0</v>
      </c>
      <c r="BA20" s="33">
        <f>+INV!F120</f>
        <v>0</v>
      </c>
      <c r="BB20" s="33">
        <f>+INV!G120</f>
        <v>0</v>
      </c>
      <c r="BC20" s="33">
        <f>+INV!H120</f>
        <v>0</v>
      </c>
      <c r="BD20" s="33">
        <f>+INV!I120</f>
        <v>0</v>
      </c>
      <c r="BE20" s="33">
        <f>+INV!J120</f>
        <v>0</v>
      </c>
      <c r="BF20" s="33">
        <f>+INV!K120</f>
        <v>0</v>
      </c>
      <c r="BG20" s="33">
        <f>+INV!L120</f>
        <v>0</v>
      </c>
      <c r="BH20" s="33">
        <f>+INV!M120</f>
        <v>0</v>
      </c>
      <c r="BI20" s="33">
        <f>+INV!N120</f>
        <v>0</v>
      </c>
      <c r="BJ20" s="33">
        <f>+INV!O120</f>
        <v>0</v>
      </c>
      <c r="BK20" s="33">
        <f>+INV!P120</f>
        <v>0</v>
      </c>
    </row>
    <row r="21" spans="2:63">
      <c r="B21" s="32" t="str">
        <f>+Configuració!B19</f>
        <v>Altres instal·lacions</v>
      </c>
      <c r="C21" s="54">
        <f>+Configuració!E19</f>
        <v>5</v>
      </c>
      <c r="D21" s="33">
        <f>+INV!E25</f>
        <v>0</v>
      </c>
      <c r="E21" s="33">
        <f>+INV!F25</f>
        <v>0</v>
      </c>
      <c r="F21" s="33">
        <f>+INV!G25</f>
        <v>0</v>
      </c>
      <c r="G21" s="33">
        <f>+INV!H25</f>
        <v>0</v>
      </c>
      <c r="H21" s="33">
        <f>+INV!I25</f>
        <v>0</v>
      </c>
      <c r="I21" s="33">
        <f>+INV!J25</f>
        <v>0</v>
      </c>
      <c r="J21" s="33">
        <f>+INV!K25</f>
        <v>0</v>
      </c>
      <c r="K21" s="33">
        <f>+INV!L25</f>
        <v>0</v>
      </c>
      <c r="L21" s="33">
        <f>+INV!M25</f>
        <v>0</v>
      </c>
      <c r="M21" s="33">
        <f>+INV!N25</f>
        <v>0</v>
      </c>
      <c r="N21" s="33">
        <f>+INV!O25</f>
        <v>0</v>
      </c>
      <c r="O21" s="33">
        <f>+INV!P25</f>
        <v>0</v>
      </c>
      <c r="P21" s="33">
        <f>+INV!E49</f>
        <v>0</v>
      </c>
      <c r="Q21" s="33">
        <f>+INV!F49</f>
        <v>0</v>
      </c>
      <c r="R21" s="33">
        <f>+INV!G49</f>
        <v>0</v>
      </c>
      <c r="S21" s="33">
        <f>+INV!H49</f>
        <v>0</v>
      </c>
      <c r="T21" s="33">
        <f>+INV!I49</f>
        <v>0</v>
      </c>
      <c r="U21" s="33">
        <f>+INV!J49</f>
        <v>0</v>
      </c>
      <c r="V21" s="33">
        <f>+INV!K49</f>
        <v>0</v>
      </c>
      <c r="W21" s="33">
        <f>+INV!L49</f>
        <v>0</v>
      </c>
      <c r="X21" s="33">
        <f>+INV!M49</f>
        <v>0</v>
      </c>
      <c r="Y21" s="33">
        <f>+INV!N49</f>
        <v>0</v>
      </c>
      <c r="Z21" s="33">
        <f>+INV!O49</f>
        <v>0</v>
      </c>
      <c r="AA21" s="33">
        <f>+INV!P49</f>
        <v>0</v>
      </c>
      <c r="AB21" s="33">
        <f>+INV!E73</f>
        <v>0</v>
      </c>
      <c r="AC21" s="33">
        <f>+INV!F73</f>
        <v>0</v>
      </c>
      <c r="AD21" s="33">
        <f>+INV!G73</f>
        <v>0</v>
      </c>
      <c r="AE21" s="33">
        <f>+INV!H73</f>
        <v>0</v>
      </c>
      <c r="AF21" s="33">
        <f>+INV!I73</f>
        <v>0</v>
      </c>
      <c r="AG21" s="33">
        <f>+INV!J73</f>
        <v>0</v>
      </c>
      <c r="AH21" s="33">
        <f>+INV!K73</f>
        <v>0</v>
      </c>
      <c r="AI21" s="33">
        <f>+INV!L73</f>
        <v>0</v>
      </c>
      <c r="AJ21" s="33">
        <f>+INV!M73</f>
        <v>0</v>
      </c>
      <c r="AK21" s="33">
        <f>+INV!N73</f>
        <v>0</v>
      </c>
      <c r="AL21" s="33">
        <f>+INV!O73</f>
        <v>0</v>
      </c>
      <c r="AM21" s="33">
        <f>+INV!P73</f>
        <v>0</v>
      </c>
      <c r="AN21" s="33">
        <f>+INV!E97</f>
        <v>0</v>
      </c>
      <c r="AO21" s="33">
        <f>+INV!F97</f>
        <v>0</v>
      </c>
      <c r="AP21" s="33">
        <f>+INV!G97</f>
        <v>0</v>
      </c>
      <c r="AQ21" s="33">
        <f>+INV!H97</f>
        <v>0</v>
      </c>
      <c r="AR21" s="33">
        <f>+INV!I97</f>
        <v>0</v>
      </c>
      <c r="AS21" s="33">
        <f>+INV!J97</f>
        <v>0</v>
      </c>
      <c r="AT21" s="33">
        <f>+INV!K97</f>
        <v>0</v>
      </c>
      <c r="AU21" s="33">
        <f>+INV!L97</f>
        <v>0</v>
      </c>
      <c r="AV21" s="33">
        <f>+INV!M97</f>
        <v>0</v>
      </c>
      <c r="AW21" s="33">
        <f>+INV!N97</f>
        <v>0</v>
      </c>
      <c r="AX21" s="33">
        <f>+INV!O97</f>
        <v>0</v>
      </c>
      <c r="AY21" s="33">
        <f>+INV!P97</f>
        <v>0</v>
      </c>
      <c r="AZ21" s="33">
        <f>+INV!E121</f>
        <v>0</v>
      </c>
      <c r="BA21" s="33">
        <f>+INV!F121</f>
        <v>0</v>
      </c>
      <c r="BB21" s="33">
        <f>+INV!G121</f>
        <v>0</v>
      </c>
      <c r="BC21" s="33">
        <f>+INV!H121</f>
        <v>0</v>
      </c>
      <c r="BD21" s="33">
        <f>+INV!I121</f>
        <v>0</v>
      </c>
      <c r="BE21" s="33">
        <f>+INV!J121</f>
        <v>0</v>
      </c>
      <c r="BF21" s="33">
        <f>+INV!K121</f>
        <v>0</v>
      </c>
      <c r="BG21" s="33">
        <f>+INV!L121</f>
        <v>0</v>
      </c>
      <c r="BH21" s="33">
        <f>+INV!M121</f>
        <v>0</v>
      </c>
      <c r="BI21" s="33">
        <f>+INV!N121</f>
        <v>0</v>
      </c>
      <c r="BJ21" s="33">
        <f>+INV!O121</f>
        <v>0</v>
      </c>
      <c r="BK21" s="33">
        <f>+INV!P121</f>
        <v>0</v>
      </c>
    </row>
    <row r="22" spans="2:63">
      <c r="B22" s="32" t="str">
        <f>+Configuració!B20</f>
        <v>Mobiliari</v>
      </c>
      <c r="C22" s="54">
        <f>+Configuració!E20</f>
        <v>5</v>
      </c>
      <c r="D22" s="33">
        <f>+INV!E26</f>
        <v>0</v>
      </c>
      <c r="E22" s="33">
        <f>+INV!F26</f>
        <v>0</v>
      </c>
      <c r="F22" s="33">
        <f>+INV!G26</f>
        <v>0</v>
      </c>
      <c r="G22" s="33">
        <f>+INV!H26</f>
        <v>0</v>
      </c>
      <c r="H22" s="33">
        <f>+INV!I26</f>
        <v>0</v>
      </c>
      <c r="I22" s="33">
        <f>+INV!J26</f>
        <v>0</v>
      </c>
      <c r="J22" s="33">
        <f>+INV!K26</f>
        <v>0</v>
      </c>
      <c r="K22" s="33">
        <f>+INV!L26</f>
        <v>0</v>
      </c>
      <c r="L22" s="33">
        <f>+INV!M26</f>
        <v>0</v>
      </c>
      <c r="M22" s="33">
        <f>+INV!N26</f>
        <v>0</v>
      </c>
      <c r="N22" s="33">
        <f>+INV!O26</f>
        <v>0</v>
      </c>
      <c r="O22" s="33">
        <f>+INV!P26</f>
        <v>0</v>
      </c>
      <c r="P22" s="33">
        <f>+INV!E50</f>
        <v>0</v>
      </c>
      <c r="Q22" s="33">
        <f>+INV!F50</f>
        <v>0</v>
      </c>
      <c r="R22" s="33">
        <f>+INV!G50</f>
        <v>0</v>
      </c>
      <c r="S22" s="33">
        <f>+INV!H50</f>
        <v>0</v>
      </c>
      <c r="T22" s="33">
        <f>+INV!I50</f>
        <v>0</v>
      </c>
      <c r="U22" s="33">
        <f>+INV!J50</f>
        <v>0</v>
      </c>
      <c r="V22" s="33">
        <f>+INV!K50</f>
        <v>0</v>
      </c>
      <c r="W22" s="33">
        <f>+INV!L50</f>
        <v>0</v>
      </c>
      <c r="X22" s="33">
        <f>+INV!M50</f>
        <v>0</v>
      </c>
      <c r="Y22" s="33">
        <f>+INV!N50</f>
        <v>0</v>
      </c>
      <c r="Z22" s="33">
        <f>+INV!O50</f>
        <v>0</v>
      </c>
      <c r="AA22" s="33">
        <f>+INV!P50</f>
        <v>0</v>
      </c>
      <c r="AB22" s="33">
        <f>+INV!E74</f>
        <v>0</v>
      </c>
      <c r="AC22" s="33">
        <f>+INV!F74</f>
        <v>0</v>
      </c>
      <c r="AD22" s="33">
        <f>+INV!G74</f>
        <v>0</v>
      </c>
      <c r="AE22" s="33">
        <f>+INV!H74</f>
        <v>0</v>
      </c>
      <c r="AF22" s="33">
        <f>+INV!I74</f>
        <v>0</v>
      </c>
      <c r="AG22" s="33">
        <f>+INV!J74</f>
        <v>0</v>
      </c>
      <c r="AH22" s="33">
        <f>+INV!K74</f>
        <v>0</v>
      </c>
      <c r="AI22" s="33">
        <f>+INV!L74</f>
        <v>0</v>
      </c>
      <c r="AJ22" s="33">
        <f>+INV!M74</f>
        <v>0</v>
      </c>
      <c r="AK22" s="33">
        <f>+INV!N74</f>
        <v>0</v>
      </c>
      <c r="AL22" s="33">
        <f>+INV!O74</f>
        <v>0</v>
      </c>
      <c r="AM22" s="33">
        <f>+INV!P74</f>
        <v>0</v>
      </c>
      <c r="AN22" s="33">
        <f>+INV!E98</f>
        <v>0</v>
      </c>
      <c r="AO22" s="33">
        <f>+INV!F98</f>
        <v>0</v>
      </c>
      <c r="AP22" s="33">
        <f>+INV!G98</f>
        <v>0</v>
      </c>
      <c r="AQ22" s="33">
        <f>+INV!H98</f>
        <v>0</v>
      </c>
      <c r="AR22" s="33">
        <f>+INV!I98</f>
        <v>0</v>
      </c>
      <c r="AS22" s="33">
        <f>+INV!J98</f>
        <v>0</v>
      </c>
      <c r="AT22" s="33">
        <f>+INV!K98</f>
        <v>0</v>
      </c>
      <c r="AU22" s="33">
        <f>+INV!L98</f>
        <v>0</v>
      </c>
      <c r="AV22" s="33">
        <f>+INV!M98</f>
        <v>0</v>
      </c>
      <c r="AW22" s="33">
        <f>+INV!N98</f>
        <v>0</v>
      </c>
      <c r="AX22" s="33">
        <f>+INV!O98</f>
        <v>0</v>
      </c>
      <c r="AY22" s="33">
        <f>+INV!P98</f>
        <v>0</v>
      </c>
      <c r="AZ22" s="33">
        <f>+INV!E122</f>
        <v>0</v>
      </c>
      <c r="BA22" s="33">
        <f>+INV!F122</f>
        <v>0</v>
      </c>
      <c r="BB22" s="33">
        <f>+INV!G122</f>
        <v>0</v>
      </c>
      <c r="BC22" s="33">
        <f>+INV!H122</f>
        <v>0</v>
      </c>
      <c r="BD22" s="33">
        <f>+INV!I122</f>
        <v>0</v>
      </c>
      <c r="BE22" s="33">
        <f>+INV!J122</f>
        <v>0</v>
      </c>
      <c r="BF22" s="33">
        <f>+INV!K122</f>
        <v>0</v>
      </c>
      <c r="BG22" s="33">
        <f>+INV!L122</f>
        <v>0</v>
      </c>
      <c r="BH22" s="33">
        <f>+INV!M122</f>
        <v>0</v>
      </c>
      <c r="BI22" s="33">
        <f>+INV!N122</f>
        <v>0</v>
      </c>
      <c r="BJ22" s="33">
        <f>+INV!O122</f>
        <v>0</v>
      </c>
      <c r="BK22" s="33">
        <f>+INV!P122</f>
        <v>0</v>
      </c>
    </row>
    <row r="23" spans="2:63">
      <c r="B23" s="32" t="str">
        <f>+Configuració!B21</f>
        <v>Equips per a processos informació</v>
      </c>
      <c r="C23" s="54">
        <f>+Configuració!E21</f>
        <v>5</v>
      </c>
      <c r="D23" s="33">
        <f>+INV!E27</f>
        <v>0</v>
      </c>
      <c r="E23" s="33">
        <f>+INV!F27</f>
        <v>0</v>
      </c>
      <c r="F23" s="33">
        <f>+INV!G27</f>
        <v>0</v>
      </c>
      <c r="G23" s="33">
        <f>+INV!H27</f>
        <v>0</v>
      </c>
      <c r="H23" s="33">
        <f>+INV!I27</f>
        <v>0</v>
      </c>
      <c r="I23" s="33">
        <f>+INV!J27</f>
        <v>0</v>
      </c>
      <c r="J23" s="33">
        <f>+INV!K27</f>
        <v>0</v>
      </c>
      <c r="K23" s="33">
        <f>+INV!L27</f>
        <v>0</v>
      </c>
      <c r="L23" s="33">
        <f>+INV!M27</f>
        <v>0</v>
      </c>
      <c r="M23" s="33">
        <f>+INV!N27</f>
        <v>0</v>
      </c>
      <c r="N23" s="33">
        <f>+INV!O27</f>
        <v>0</v>
      </c>
      <c r="O23" s="33">
        <f>+INV!P27</f>
        <v>0</v>
      </c>
      <c r="P23" s="33">
        <f>+INV!E51</f>
        <v>0</v>
      </c>
      <c r="Q23" s="33">
        <f>+INV!F51</f>
        <v>0</v>
      </c>
      <c r="R23" s="33">
        <f>+INV!G51</f>
        <v>0</v>
      </c>
      <c r="S23" s="33">
        <f>+INV!H51</f>
        <v>0</v>
      </c>
      <c r="T23" s="33">
        <f>+INV!I51</f>
        <v>0</v>
      </c>
      <c r="U23" s="33">
        <f>+INV!J51</f>
        <v>0</v>
      </c>
      <c r="V23" s="33">
        <f>+INV!K51</f>
        <v>0</v>
      </c>
      <c r="W23" s="33">
        <f>+INV!L51</f>
        <v>0</v>
      </c>
      <c r="X23" s="33">
        <f>+INV!M51</f>
        <v>0</v>
      </c>
      <c r="Y23" s="33">
        <f>+INV!N51</f>
        <v>0</v>
      </c>
      <c r="Z23" s="33">
        <f>+INV!O51</f>
        <v>0</v>
      </c>
      <c r="AA23" s="33">
        <f>+INV!P51</f>
        <v>0</v>
      </c>
      <c r="AB23" s="33">
        <f>+INV!E75</f>
        <v>0</v>
      </c>
      <c r="AC23" s="33">
        <f>+INV!F75</f>
        <v>0</v>
      </c>
      <c r="AD23" s="33">
        <f>+INV!G75</f>
        <v>0</v>
      </c>
      <c r="AE23" s="33">
        <f>+INV!H75</f>
        <v>0</v>
      </c>
      <c r="AF23" s="33">
        <f>+INV!I75</f>
        <v>0</v>
      </c>
      <c r="AG23" s="33">
        <f>+INV!J75</f>
        <v>0</v>
      </c>
      <c r="AH23" s="33">
        <f>+INV!K75</f>
        <v>0</v>
      </c>
      <c r="AI23" s="33">
        <f>+INV!L75</f>
        <v>0</v>
      </c>
      <c r="AJ23" s="33">
        <f>+INV!M75</f>
        <v>0</v>
      </c>
      <c r="AK23" s="33">
        <f>+INV!N75</f>
        <v>0</v>
      </c>
      <c r="AL23" s="33">
        <f>+INV!O75</f>
        <v>0</v>
      </c>
      <c r="AM23" s="33">
        <f>+INV!P75</f>
        <v>0</v>
      </c>
      <c r="AN23" s="33">
        <f>+INV!E99</f>
        <v>0</v>
      </c>
      <c r="AO23" s="33">
        <f>+INV!F99</f>
        <v>0</v>
      </c>
      <c r="AP23" s="33">
        <f>+INV!G99</f>
        <v>0</v>
      </c>
      <c r="AQ23" s="33">
        <f>+INV!H99</f>
        <v>0</v>
      </c>
      <c r="AR23" s="33">
        <f>+INV!I99</f>
        <v>0</v>
      </c>
      <c r="AS23" s="33">
        <f>+INV!J99</f>
        <v>0</v>
      </c>
      <c r="AT23" s="33">
        <f>+INV!K99</f>
        <v>0</v>
      </c>
      <c r="AU23" s="33">
        <f>+INV!L99</f>
        <v>0</v>
      </c>
      <c r="AV23" s="33">
        <f>+INV!M99</f>
        <v>0</v>
      </c>
      <c r="AW23" s="33">
        <f>+INV!N99</f>
        <v>0</v>
      </c>
      <c r="AX23" s="33">
        <f>+INV!O99</f>
        <v>0</v>
      </c>
      <c r="AY23" s="33">
        <f>+INV!P99</f>
        <v>0</v>
      </c>
      <c r="AZ23" s="33">
        <f>+INV!E123</f>
        <v>0</v>
      </c>
      <c r="BA23" s="33">
        <f>+INV!F123</f>
        <v>0</v>
      </c>
      <c r="BB23" s="33">
        <f>+INV!G123</f>
        <v>0</v>
      </c>
      <c r="BC23" s="33">
        <f>+INV!H123</f>
        <v>0</v>
      </c>
      <c r="BD23" s="33">
        <f>+INV!I123</f>
        <v>0</v>
      </c>
      <c r="BE23" s="33">
        <f>+INV!J123</f>
        <v>0</v>
      </c>
      <c r="BF23" s="33">
        <f>+INV!K123</f>
        <v>0</v>
      </c>
      <c r="BG23" s="33">
        <f>+INV!L123</f>
        <v>0</v>
      </c>
      <c r="BH23" s="33">
        <f>+INV!M123</f>
        <v>0</v>
      </c>
      <c r="BI23" s="33">
        <f>+INV!N123</f>
        <v>0</v>
      </c>
      <c r="BJ23" s="33">
        <f>+INV!O123</f>
        <v>0</v>
      </c>
      <c r="BK23" s="33">
        <f>+INV!P123</f>
        <v>0</v>
      </c>
    </row>
    <row r="24" spans="2:63">
      <c r="B24" s="32" t="str">
        <f>+Configuració!B22</f>
        <v>Elements de transport</v>
      </c>
      <c r="C24" s="54">
        <f>+Configuració!E22</f>
        <v>5</v>
      </c>
      <c r="D24" s="33">
        <f>+INV!E28</f>
        <v>0</v>
      </c>
      <c r="E24" s="33">
        <f>+INV!F28</f>
        <v>0</v>
      </c>
      <c r="F24" s="33">
        <f>+INV!G28</f>
        <v>0</v>
      </c>
      <c r="G24" s="33">
        <f>+INV!H28</f>
        <v>0</v>
      </c>
      <c r="H24" s="33">
        <f>+INV!I28</f>
        <v>0</v>
      </c>
      <c r="I24" s="33">
        <f>+INV!J28</f>
        <v>0</v>
      </c>
      <c r="J24" s="33">
        <f>+INV!K28</f>
        <v>0</v>
      </c>
      <c r="K24" s="33">
        <f>+INV!L28</f>
        <v>0</v>
      </c>
      <c r="L24" s="33">
        <f>+INV!M28</f>
        <v>0</v>
      </c>
      <c r="M24" s="33">
        <f>+INV!N28</f>
        <v>0</v>
      </c>
      <c r="N24" s="33">
        <f>+INV!O28</f>
        <v>0</v>
      </c>
      <c r="O24" s="33">
        <f>+INV!P28</f>
        <v>0</v>
      </c>
      <c r="P24" s="33">
        <f>+INV!E52</f>
        <v>0</v>
      </c>
      <c r="Q24" s="33">
        <f>+INV!F52</f>
        <v>0</v>
      </c>
      <c r="R24" s="33">
        <f>+INV!G52</f>
        <v>0</v>
      </c>
      <c r="S24" s="33">
        <f>+INV!H52</f>
        <v>0</v>
      </c>
      <c r="T24" s="33">
        <f>+INV!I52</f>
        <v>0</v>
      </c>
      <c r="U24" s="33">
        <f>+INV!J52</f>
        <v>0</v>
      </c>
      <c r="V24" s="33">
        <f>+INV!K52</f>
        <v>0</v>
      </c>
      <c r="W24" s="33">
        <f>+INV!L52</f>
        <v>0</v>
      </c>
      <c r="X24" s="33">
        <f>+INV!M52</f>
        <v>0</v>
      </c>
      <c r="Y24" s="33">
        <f>+INV!N52</f>
        <v>0</v>
      </c>
      <c r="Z24" s="33">
        <f>+INV!O52</f>
        <v>0</v>
      </c>
      <c r="AA24" s="33">
        <f>+INV!P52</f>
        <v>0</v>
      </c>
      <c r="AB24" s="33">
        <f>+INV!E76</f>
        <v>0</v>
      </c>
      <c r="AC24" s="33">
        <f>+INV!F76</f>
        <v>0</v>
      </c>
      <c r="AD24" s="33">
        <f>+INV!G76</f>
        <v>0</v>
      </c>
      <c r="AE24" s="33">
        <f>+INV!H76</f>
        <v>0</v>
      </c>
      <c r="AF24" s="33">
        <f>+INV!I76</f>
        <v>0</v>
      </c>
      <c r="AG24" s="33">
        <f>+INV!J76</f>
        <v>0</v>
      </c>
      <c r="AH24" s="33">
        <f>+INV!K76</f>
        <v>0</v>
      </c>
      <c r="AI24" s="33">
        <f>+INV!L76</f>
        <v>0</v>
      </c>
      <c r="AJ24" s="33">
        <f>+INV!M76</f>
        <v>0</v>
      </c>
      <c r="AK24" s="33">
        <f>+INV!N76</f>
        <v>0</v>
      </c>
      <c r="AL24" s="33">
        <f>+INV!O76</f>
        <v>0</v>
      </c>
      <c r="AM24" s="33">
        <f>+INV!P76</f>
        <v>0</v>
      </c>
      <c r="AN24" s="33">
        <f>+INV!E100</f>
        <v>0</v>
      </c>
      <c r="AO24" s="33">
        <f>+INV!F100</f>
        <v>0</v>
      </c>
      <c r="AP24" s="33">
        <f>+INV!G100</f>
        <v>0</v>
      </c>
      <c r="AQ24" s="33">
        <f>+INV!H100</f>
        <v>0</v>
      </c>
      <c r="AR24" s="33">
        <f>+INV!I100</f>
        <v>0</v>
      </c>
      <c r="AS24" s="33">
        <f>+INV!J100</f>
        <v>0</v>
      </c>
      <c r="AT24" s="33">
        <f>+INV!K100</f>
        <v>0</v>
      </c>
      <c r="AU24" s="33">
        <f>+INV!L100</f>
        <v>0</v>
      </c>
      <c r="AV24" s="33">
        <f>+INV!M100</f>
        <v>0</v>
      </c>
      <c r="AW24" s="33">
        <f>+INV!N100</f>
        <v>0</v>
      </c>
      <c r="AX24" s="33">
        <f>+INV!O100</f>
        <v>0</v>
      </c>
      <c r="AY24" s="33">
        <f>+INV!P100</f>
        <v>0</v>
      </c>
      <c r="AZ24" s="33">
        <f>+INV!E124</f>
        <v>0</v>
      </c>
      <c r="BA24" s="33">
        <f>+INV!F124</f>
        <v>0</v>
      </c>
      <c r="BB24" s="33">
        <f>+INV!G124</f>
        <v>0</v>
      </c>
      <c r="BC24" s="33">
        <f>+INV!H124</f>
        <v>0</v>
      </c>
      <c r="BD24" s="33">
        <f>+INV!I124</f>
        <v>0</v>
      </c>
      <c r="BE24" s="33">
        <f>+INV!J124</f>
        <v>0</v>
      </c>
      <c r="BF24" s="33">
        <f>+INV!K124</f>
        <v>0</v>
      </c>
      <c r="BG24" s="33">
        <f>+INV!L124</f>
        <v>0</v>
      </c>
      <c r="BH24" s="33">
        <f>+INV!M124</f>
        <v>0</v>
      </c>
      <c r="BI24" s="33">
        <f>+INV!N124</f>
        <v>0</v>
      </c>
      <c r="BJ24" s="33">
        <f>+INV!O124</f>
        <v>0</v>
      </c>
      <c r="BK24" s="33">
        <f>+INV!P124</f>
        <v>0</v>
      </c>
    </row>
    <row r="25" spans="2:63">
      <c r="B25" s="32" t="str">
        <f>+Configuració!B23</f>
        <v>Altre immobilitzat material</v>
      </c>
      <c r="C25" s="54">
        <f>+Configuració!E23</f>
        <v>5</v>
      </c>
      <c r="D25" s="33">
        <f>+INV!E29</f>
        <v>0</v>
      </c>
      <c r="E25" s="33">
        <f>+INV!F29</f>
        <v>0</v>
      </c>
      <c r="F25" s="33">
        <f>+INV!G29</f>
        <v>0</v>
      </c>
      <c r="G25" s="33">
        <f>+INV!H29</f>
        <v>0</v>
      </c>
      <c r="H25" s="33">
        <f>+INV!I29</f>
        <v>0</v>
      </c>
      <c r="I25" s="33">
        <f>+INV!J29</f>
        <v>0</v>
      </c>
      <c r="J25" s="33">
        <f>+INV!K29</f>
        <v>0</v>
      </c>
      <c r="K25" s="33">
        <f>+INV!L29</f>
        <v>0</v>
      </c>
      <c r="L25" s="33">
        <f>+INV!M29</f>
        <v>0</v>
      </c>
      <c r="M25" s="33">
        <f>+INV!N29</f>
        <v>0</v>
      </c>
      <c r="N25" s="33">
        <f>+INV!O29</f>
        <v>0</v>
      </c>
      <c r="O25" s="33">
        <f>+INV!P29</f>
        <v>0</v>
      </c>
      <c r="P25" s="33">
        <f>+INV!E53</f>
        <v>0</v>
      </c>
      <c r="Q25" s="33">
        <f>+INV!F53</f>
        <v>0</v>
      </c>
      <c r="R25" s="33">
        <f>+INV!G53</f>
        <v>0</v>
      </c>
      <c r="S25" s="33">
        <f>+INV!H53</f>
        <v>0</v>
      </c>
      <c r="T25" s="33">
        <f>+INV!I53</f>
        <v>0</v>
      </c>
      <c r="U25" s="33">
        <f>+INV!J53</f>
        <v>0</v>
      </c>
      <c r="V25" s="33">
        <f>+INV!K53</f>
        <v>0</v>
      </c>
      <c r="W25" s="33">
        <f>+INV!L53</f>
        <v>0</v>
      </c>
      <c r="X25" s="33">
        <f>+INV!M53</f>
        <v>0</v>
      </c>
      <c r="Y25" s="33">
        <f>+INV!N53</f>
        <v>0</v>
      </c>
      <c r="Z25" s="33">
        <f>+INV!O53</f>
        <v>0</v>
      </c>
      <c r="AA25" s="33">
        <f>+INV!P53</f>
        <v>0</v>
      </c>
      <c r="AB25" s="33">
        <f>+INV!E77</f>
        <v>0</v>
      </c>
      <c r="AC25" s="33">
        <f>+INV!F77</f>
        <v>0</v>
      </c>
      <c r="AD25" s="33">
        <f>+INV!G77</f>
        <v>0</v>
      </c>
      <c r="AE25" s="33">
        <f>+INV!H77</f>
        <v>0</v>
      </c>
      <c r="AF25" s="33">
        <f>+INV!I77</f>
        <v>0</v>
      </c>
      <c r="AG25" s="33">
        <f>+INV!J77</f>
        <v>0</v>
      </c>
      <c r="AH25" s="33">
        <f>+INV!K77</f>
        <v>0</v>
      </c>
      <c r="AI25" s="33">
        <f>+INV!L77</f>
        <v>0</v>
      </c>
      <c r="AJ25" s="33">
        <f>+INV!M77</f>
        <v>0</v>
      </c>
      <c r="AK25" s="33">
        <f>+INV!N77</f>
        <v>0</v>
      </c>
      <c r="AL25" s="33">
        <f>+INV!O77</f>
        <v>0</v>
      </c>
      <c r="AM25" s="33">
        <f>+INV!P77</f>
        <v>0</v>
      </c>
      <c r="AN25" s="33">
        <f>+INV!E101</f>
        <v>0</v>
      </c>
      <c r="AO25" s="33">
        <f>+INV!F101</f>
        <v>0</v>
      </c>
      <c r="AP25" s="33">
        <f>+INV!G101</f>
        <v>0</v>
      </c>
      <c r="AQ25" s="33">
        <f>+INV!H101</f>
        <v>0</v>
      </c>
      <c r="AR25" s="33">
        <f>+INV!I101</f>
        <v>0</v>
      </c>
      <c r="AS25" s="33">
        <f>+INV!J101</f>
        <v>0</v>
      </c>
      <c r="AT25" s="33">
        <f>+INV!K101</f>
        <v>0</v>
      </c>
      <c r="AU25" s="33">
        <f>+INV!L101</f>
        <v>0</v>
      </c>
      <c r="AV25" s="33">
        <f>+INV!M101</f>
        <v>0</v>
      </c>
      <c r="AW25" s="33">
        <f>+INV!N101</f>
        <v>0</v>
      </c>
      <c r="AX25" s="33">
        <f>+INV!O101</f>
        <v>0</v>
      </c>
      <c r="AY25" s="33">
        <f>+INV!P101</f>
        <v>0</v>
      </c>
      <c r="AZ25" s="33">
        <f>+INV!E125</f>
        <v>0</v>
      </c>
      <c r="BA25" s="33">
        <f>+INV!F125</f>
        <v>0</v>
      </c>
      <c r="BB25" s="33">
        <f>+INV!G125</f>
        <v>0</v>
      </c>
      <c r="BC25" s="33">
        <f>+INV!H125</f>
        <v>0</v>
      </c>
      <c r="BD25" s="33">
        <f>+INV!I125</f>
        <v>0</v>
      </c>
      <c r="BE25" s="33">
        <f>+INV!J125</f>
        <v>0</v>
      </c>
      <c r="BF25" s="33">
        <f>+INV!K125</f>
        <v>0</v>
      </c>
      <c r="BG25" s="33">
        <f>+INV!L125</f>
        <v>0</v>
      </c>
      <c r="BH25" s="33">
        <f>+INV!M125</f>
        <v>0</v>
      </c>
      <c r="BI25" s="33">
        <f>+INV!N125</f>
        <v>0</v>
      </c>
      <c r="BJ25" s="33">
        <f>+INV!O125</f>
        <v>0</v>
      </c>
      <c r="BK25" s="33">
        <f>+INV!P125</f>
        <v>0</v>
      </c>
    </row>
    <row r="26" spans="2:63">
      <c r="B26" s="53" t="s">
        <v>16</v>
      </c>
      <c r="C26" s="53"/>
      <c r="D26" s="37">
        <f>SUM(D27:D28)</f>
        <v>0</v>
      </c>
      <c r="E26" s="37">
        <f t="shared" ref="E26:BK26" si="5">+E27+E28</f>
        <v>0</v>
      </c>
      <c r="F26" s="37">
        <f t="shared" si="5"/>
        <v>0</v>
      </c>
      <c r="G26" s="37">
        <f t="shared" si="5"/>
        <v>0</v>
      </c>
      <c r="H26" s="37">
        <f t="shared" si="5"/>
        <v>0</v>
      </c>
      <c r="I26" s="37">
        <f t="shared" si="5"/>
        <v>0</v>
      </c>
      <c r="J26" s="37">
        <f t="shared" si="5"/>
        <v>0</v>
      </c>
      <c r="K26" s="37">
        <f t="shared" si="5"/>
        <v>0</v>
      </c>
      <c r="L26" s="37">
        <f t="shared" si="5"/>
        <v>0</v>
      </c>
      <c r="M26" s="37">
        <f t="shared" si="5"/>
        <v>0</v>
      </c>
      <c r="N26" s="37">
        <f t="shared" si="5"/>
        <v>0</v>
      </c>
      <c r="O26" s="37">
        <f t="shared" si="5"/>
        <v>0</v>
      </c>
      <c r="P26" s="37">
        <f t="shared" si="5"/>
        <v>0</v>
      </c>
      <c r="Q26" s="37">
        <f t="shared" si="5"/>
        <v>0</v>
      </c>
      <c r="R26" s="37">
        <f t="shared" si="5"/>
        <v>0</v>
      </c>
      <c r="S26" s="37">
        <f t="shared" si="5"/>
        <v>0</v>
      </c>
      <c r="T26" s="37">
        <f t="shared" si="5"/>
        <v>0</v>
      </c>
      <c r="U26" s="37">
        <f t="shared" si="5"/>
        <v>0</v>
      </c>
      <c r="V26" s="37">
        <f t="shared" si="5"/>
        <v>0</v>
      </c>
      <c r="W26" s="37">
        <f t="shared" si="5"/>
        <v>0</v>
      </c>
      <c r="X26" s="37">
        <f t="shared" si="5"/>
        <v>0</v>
      </c>
      <c r="Y26" s="37">
        <f t="shared" si="5"/>
        <v>0</v>
      </c>
      <c r="Z26" s="37">
        <f t="shared" si="5"/>
        <v>0</v>
      </c>
      <c r="AA26" s="37">
        <f t="shared" si="5"/>
        <v>0</v>
      </c>
      <c r="AB26" s="37">
        <f t="shared" si="5"/>
        <v>0</v>
      </c>
      <c r="AC26" s="37">
        <f t="shared" si="5"/>
        <v>0</v>
      </c>
      <c r="AD26" s="37">
        <f t="shared" si="5"/>
        <v>0</v>
      </c>
      <c r="AE26" s="37">
        <f t="shared" si="5"/>
        <v>0</v>
      </c>
      <c r="AF26" s="37">
        <f t="shared" si="5"/>
        <v>0</v>
      </c>
      <c r="AG26" s="37">
        <f t="shared" si="5"/>
        <v>0</v>
      </c>
      <c r="AH26" s="37">
        <f t="shared" si="5"/>
        <v>0</v>
      </c>
      <c r="AI26" s="37">
        <f t="shared" si="5"/>
        <v>0</v>
      </c>
      <c r="AJ26" s="37">
        <f t="shared" si="5"/>
        <v>0</v>
      </c>
      <c r="AK26" s="37">
        <f t="shared" si="5"/>
        <v>0</v>
      </c>
      <c r="AL26" s="37">
        <f t="shared" si="5"/>
        <v>0</v>
      </c>
      <c r="AM26" s="37">
        <f t="shared" si="5"/>
        <v>0</v>
      </c>
      <c r="AN26" s="37">
        <f t="shared" si="5"/>
        <v>0</v>
      </c>
      <c r="AO26" s="37">
        <f t="shared" si="5"/>
        <v>0</v>
      </c>
      <c r="AP26" s="37">
        <f t="shared" si="5"/>
        <v>0</v>
      </c>
      <c r="AQ26" s="37">
        <f t="shared" si="5"/>
        <v>0</v>
      </c>
      <c r="AR26" s="37">
        <f t="shared" si="5"/>
        <v>0</v>
      </c>
      <c r="AS26" s="37">
        <f t="shared" si="5"/>
        <v>0</v>
      </c>
      <c r="AT26" s="37">
        <f t="shared" si="5"/>
        <v>0</v>
      </c>
      <c r="AU26" s="37">
        <f t="shared" si="5"/>
        <v>0</v>
      </c>
      <c r="AV26" s="37">
        <f t="shared" si="5"/>
        <v>0</v>
      </c>
      <c r="AW26" s="37">
        <f t="shared" si="5"/>
        <v>0</v>
      </c>
      <c r="AX26" s="37">
        <f t="shared" si="5"/>
        <v>0</v>
      </c>
      <c r="AY26" s="37">
        <f t="shared" si="5"/>
        <v>0</v>
      </c>
      <c r="AZ26" s="37">
        <f t="shared" si="5"/>
        <v>0</v>
      </c>
      <c r="BA26" s="37">
        <f t="shared" si="5"/>
        <v>0</v>
      </c>
      <c r="BB26" s="37">
        <f t="shared" si="5"/>
        <v>0</v>
      </c>
      <c r="BC26" s="37">
        <f t="shared" si="5"/>
        <v>0</v>
      </c>
      <c r="BD26" s="37">
        <f t="shared" si="5"/>
        <v>0</v>
      </c>
      <c r="BE26" s="37">
        <f t="shared" si="5"/>
        <v>0</v>
      </c>
      <c r="BF26" s="37">
        <f t="shared" si="5"/>
        <v>0</v>
      </c>
      <c r="BG26" s="37">
        <f t="shared" si="5"/>
        <v>0</v>
      </c>
      <c r="BH26" s="37">
        <f t="shared" si="5"/>
        <v>0</v>
      </c>
      <c r="BI26" s="37">
        <f t="shared" si="5"/>
        <v>0</v>
      </c>
      <c r="BJ26" s="37">
        <f t="shared" si="5"/>
        <v>0</v>
      </c>
      <c r="BK26" s="37">
        <f t="shared" si="5"/>
        <v>0</v>
      </c>
    </row>
    <row r="27" spans="2:63">
      <c r="B27" s="32" t="s">
        <v>11</v>
      </c>
      <c r="C27" s="54"/>
      <c r="D27" s="33">
        <f>+INV!E31</f>
        <v>0</v>
      </c>
      <c r="E27" s="33">
        <f>+INV!F31</f>
        <v>0</v>
      </c>
      <c r="F27" s="33">
        <f>+INV!G31</f>
        <v>0</v>
      </c>
      <c r="G27" s="33">
        <f>+INV!H31</f>
        <v>0</v>
      </c>
      <c r="H27" s="33">
        <f>+INV!I31</f>
        <v>0</v>
      </c>
      <c r="I27" s="33">
        <f>+INV!J31</f>
        <v>0</v>
      </c>
      <c r="J27" s="33">
        <f>+INV!K31</f>
        <v>0</v>
      </c>
      <c r="K27" s="33">
        <f>+INV!L31</f>
        <v>0</v>
      </c>
      <c r="L27" s="33">
        <f>+INV!M31</f>
        <v>0</v>
      </c>
      <c r="M27" s="33">
        <f>+INV!N31</f>
        <v>0</v>
      </c>
      <c r="N27" s="33">
        <f>+INV!O31</f>
        <v>0</v>
      </c>
      <c r="O27" s="33">
        <f>+INV!P31</f>
        <v>0</v>
      </c>
      <c r="P27" s="33">
        <f>+INV!E55</f>
        <v>0</v>
      </c>
      <c r="Q27" s="33">
        <f>+INV!F55</f>
        <v>0</v>
      </c>
      <c r="R27" s="33">
        <f>+INV!G55</f>
        <v>0</v>
      </c>
      <c r="S27" s="33">
        <f>+INV!H55</f>
        <v>0</v>
      </c>
      <c r="T27" s="33">
        <f>+INV!I55</f>
        <v>0</v>
      </c>
      <c r="U27" s="33">
        <f>+INV!J55</f>
        <v>0</v>
      </c>
      <c r="V27" s="33">
        <f>+INV!K55</f>
        <v>0</v>
      </c>
      <c r="W27" s="33">
        <f>+INV!L55</f>
        <v>0</v>
      </c>
      <c r="X27" s="33">
        <f>+INV!M55</f>
        <v>0</v>
      </c>
      <c r="Y27" s="33">
        <f>+INV!N55</f>
        <v>0</v>
      </c>
      <c r="Z27" s="33">
        <f>+INV!O55</f>
        <v>0</v>
      </c>
      <c r="AA27" s="33">
        <f>+INV!P55</f>
        <v>0</v>
      </c>
      <c r="AB27" s="33">
        <f>+INV!E79</f>
        <v>0</v>
      </c>
      <c r="AC27" s="33">
        <f>+INV!F79</f>
        <v>0</v>
      </c>
      <c r="AD27" s="33">
        <f>+INV!G79</f>
        <v>0</v>
      </c>
      <c r="AE27" s="33">
        <f>+INV!H79</f>
        <v>0</v>
      </c>
      <c r="AF27" s="33">
        <f>+INV!I79</f>
        <v>0</v>
      </c>
      <c r="AG27" s="33">
        <f>+INV!J79</f>
        <v>0</v>
      </c>
      <c r="AH27" s="33">
        <f>+INV!K79</f>
        <v>0</v>
      </c>
      <c r="AI27" s="33">
        <f>+INV!L79</f>
        <v>0</v>
      </c>
      <c r="AJ27" s="33">
        <f>+INV!M79</f>
        <v>0</v>
      </c>
      <c r="AK27" s="33">
        <f>+INV!N79</f>
        <v>0</v>
      </c>
      <c r="AL27" s="33">
        <f>+INV!O79</f>
        <v>0</v>
      </c>
      <c r="AM27" s="33">
        <f>+INV!P79</f>
        <v>0</v>
      </c>
      <c r="AN27" s="33">
        <f>+INV!E103</f>
        <v>0</v>
      </c>
      <c r="AO27" s="33">
        <f>+INV!F103</f>
        <v>0</v>
      </c>
      <c r="AP27" s="33">
        <f>+INV!G103</f>
        <v>0</v>
      </c>
      <c r="AQ27" s="33">
        <f>+INV!H103</f>
        <v>0</v>
      </c>
      <c r="AR27" s="33">
        <f>+INV!I103</f>
        <v>0</v>
      </c>
      <c r="AS27" s="33">
        <f>+INV!J103</f>
        <v>0</v>
      </c>
      <c r="AT27" s="33">
        <f>+INV!K103</f>
        <v>0</v>
      </c>
      <c r="AU27" s="33">
        <f>+INV!L103</f>
        <v>0</v>
      </c>
      <c r="AV27" s="33">
        <f>+INV!M103</f>
        <v>0</v>
      </c>
      <c r="AW27" s="33">
        <f>+INV!N103</f>
        <v>0</v>
      </c>
      <c r="AX27" s="33">
        <f>+INV!O103</f>
        <v>0</v>
      </c>
      <c r="AY27" s="33">
        <f>+INV!P103</f>
        <v>0</v>
      </c>
      <c r="AZ27" s="33">
        <f>+INV!E127</f>
        <v>0</v>
      </c>
      <c r="BA27" s="33">
        <f>+INV!F127</f>
        <v>0</v>
      </c>
      <c r="BB27" s="33">
        <f>+INV!G127</f>
        <v>0</v>
      </c>
      <c r="BC27" s="33">
        <f>+INV!H127</f>
        <v>0</v>
      </c>
      <c r="BD27" s="33">
        <f>+INV!I127</f>
        <v>0</v>
      </c>
      <c r="BE27" s="33">
        <f>+INV!J127</f>
        <v>0</v>
      </c>
      <c r="BF27" s="33">
        <f>+INV!K127</f>
        <v>0</v>
      </c>
      <c r="BG27" s="33">
        <f>+INV!L127</f>
        <v>0</v>
      </c>
      <c r="BH27" s="33">
        <f>+INV!M127</f>
        <v>0</v>
      </c>
      <c r="BI27" s="33">
        <f>+INV!N127</f>
        <v>0</v>
      </c>
      <c r="BJ27" s="33">
        <f>+INV!O127</f>
        <v>0</v>
      </c>
      <c r="BK27" s="33">
        <f>+INV!P127</f>
        <v>0</v>
      </c>
    </row>
    <row r="28" spans="2:63">
      <c r="B28" s="32" t="s">
        <v>12</v>
      </c>
      <c r="C28" s="54"/>
      <c r="D28" s="33">
        <f>+INV!E32</f>
        <v>0</v>
      </c>
      <c r="E28" s="33">
        <f>+INV!F32</f>
        <v>0</v>
      </c>
      <c r="F28" s="33">
        <f>+INV!G32</f>
        <v>0</v>
      </c>
      <c r="G28" s="33">
        <f>+INV!H32</f>
        <v>0</v>
      </c>
      <c r="H28" s="33">
        <f>+INV!I32</f>
        <v>0</v>
      </c>
      <c r="I28" s="33">
        <f>+INV!J32</f>
        <v>0</v>
      </c>
      <c r="J28" s="33">
        <f>+INV!K32</f>
        <v>0</v>
      </c>
      <c r="K28" s="33">
        <f>+INV!L32</f>
        <v>0</v>
      </c>
      <c r="L28" s="33">
        <f>+INV!M32</f>
        <v>0</v>
      </c>
      <c r="M28" s="33">
        <f>+INV!N32</f>
        <v>0</v>
      </c>
      <c r="N28" s="33">
        <f>+INV!O32</f>
        <v>0</v>
      </c>
      <c r="O28" s="33">
        <f>+INV!P32</f>
        <v>0</v>
      </c>
      <c r="P28" s="33">
        <f>+INV!E56</f>
        <v>0</v>
      </c>
      <c r="Q28" s="33">
        <f>+INV!F56</f>
        <v>0</v>
      </c>
      <c r="R28" s="33">
        <f>+INV!G56</f>
        <v>0</v>
      </c>
      <c r="S28" s="33">
        <f>+INV!H56</f>
        <v>0</v>
      </c>
      <c r="T28" s="33">
        <f>+INV!I56</f>
        <v>0</v>
      </c>
      <c r="U28" s="33">
        <f>+INV!J56</f>
        <v>0</v>
      </c>
      <c r="V28" s="33">
        <f>+INV!K56</f>
        <v>0</v>
      </c>
      <c r="W28" s="33">
        <f>+INV!L56</f>
        <v>0</v>
      </c>
      <c r="X28" s="33">
        <f>+INV!M56</f>
        <v>0</v>
      </c>
      <c r="Y28" s="33">
        <f>+INV!N56</f>
        <v>0</v>
      </c>
      <c r="Z28" s="33">
        <f>+INV!O56</f>
        <v>0</v>
      </c>
      <c r="AA28" s="33">
        <f>+INV!P56</f>
        <v>0</v>
      </c>
      <c r="AB28" s="33">
        <f>+INV!E80</f>
        <v>0</v>
      </c>
      <c r="AC28" s="33">
        <f>+INV!F80</f>
        <v>0</v>
      </c>
      <c r="AD28" s="33">
        <f>+INV!G80</f>
        <v>0</v>
      </c>
      <c r="AE28" s="33">
        <f>+INV!H80</f>
        <v>0</v>
      </c>
      <c r="AF28" s="33">
        <f>+INV!I80</f>
        <v>0</v>
      </c>
      <c r="AG28" s="33">
        <f>+INV!J80</f>
        <v>0</v>
      </c>
      <c r="AH28" s="33">
        <f>+INV!K80</f>
        <v>0</v>
      </c>
      <c r="AI28" s="33">
        <f>+INV!L80</f>
        <v>0</v>
      </c>
      <c r="AJ28" s="33">
        <f>+INV!M80</f>
        <v>0</v>
      </c>
      <c r="AK28" s="33">
        <f>+INV!N80</f>
        <v>0</v>
      </c>
      <c r="AL28" s="33">
        <f>+INV!O80</f>
        <v>0</v>
      </c>
      <c r="AM28" s="33">
        <f>+INV!P80</f>
        <v>0</v>
      </c>
      <c r="AN28" s="33">
        <f>+INV!E104</f>
        <v>0</v>
      </c>
      <c r="AO28" s="33">
        <f>+INV!F104</f>
        <v>0</v>
      </c>
      <c r="AP28" s="33">
        <f>+INV!G104</f>
        <v>0</v>
      </c>
      <c r="AQ28" s="33">
        <f>+INV!H104</f>
        <v>0</v>
      </c>
      <c r="AR28" s="33">
        <f>+INV!I104</f>
        <v>0</v>
      </c>
      <c r="AS28" s="33">
        <f>+INV!J104</f>
        <v>0</v>
      </c>
      <c r="AT28" s="33">
        <f>+INV!K104</f>
        <v>0</v>
      </c>
      <c r="AU28" s="33">
        <f>+INV!L104</f>
        <v>0</v>
      </c>
      <c r="AV28" s="33">
        <f>+INV!M104</f>
        <v>0</v>
      </c>
      <c r="AW28" s="33">
        <f>+INV!N104</f>
        <v>0</v>
      </c>
      <c r="AX28" s="33">
        <f>+INV!O104</f>
        <v>0</v>
      </c>
      <c r="AY28" s="33">
        <f>+INV!P104</f>
        <v>0</v>
      </c>
      <c r="AZ28" s="33">
        <f>+INV!E128</f>
        <v>0</v>
      </c>
      <c r="BA28" s="33">
        <f>+INV!F128</f>
        <v>0</v>
      </c>
      <c r="BB28" s="33">
        <f>+INV!G128</f>
        <v>0</v>
      </c>
      <c r="BC28" s="33">
        <f>+INV!H128</f>
        <v>0</v>
      </c>
      <c r="BD28" s="33">
        <f>+INV!I128</f>
        <v>0</v>
      </c>
      <c r="BE28" s="33">
        <f>+INV!J128</f>
        <v>0</v>
      </c>
      <c r="BF28" s="33">
        <f>+INV!K128</f>
        <v>0</v>
      </c>
      <c r="BG28" s="33">
        <f>+INV!L128</f>
        <v>0</v>
      </c>
      <c r="BH28" s="33">
        <f>+INV!M128</f>
        <v>0</v>
      </c>
      <c r="BI28" s="33">
        <f>+INV!N128</f>
        <v>0</v>
      </c>
      <c r="BJ28" s="33">
        <f>+INV!O128</f>
        <v>0</v>
      </c>
      <c r="BK28" s="33">
        <f>+INV!P128</f>
        <v>0</v>
      </c>
    </row>
    <row r="29" spans="2:63">
      <c r="B29" s="53" t="s">
        <v>13</v>
      </c>
      <c r="C29" s="53"/>
      <c r="D29" s="37">
        <f t="shared" ref="D29:AI29" si="6">+D8+D15+D26</f>
        <v>0</v>
      </c>
      <c r="E29" s="37">
        <f t="shared" si="6"/>
        <v>0</v>
      </c>
      <c r="F29" s="37">
        <f t="shared" si="6"/>
        <v>0</v>
      </c>
      <c r="G29" s="37">
        <f t="shared" si="6"/>
        <v>0</v>
      </c>
      <c r="H29" s="37">
        <f t="shared" si="6"/>
        <v>0</v>
      </c>
      <c r="I29" s="37">
        <f t="shared" si="6"/>
        <v>0</v>
      </c>
      <c r="J29" s="37">
        <f t="shared" si="6"/>
        <v>0</v>
      </c>
      <c r="K29" s="37">
        <f t="shared" si="6"/>
        <v>0</v>
      </c>
      <c r="L29" s="37">
        <f t="shared" si="6"/>
        <v>0</v>
      </c>
      <c r="M29" s="37">
        <f t="shared" si="6"/>
        <v>0</v>
      </c>
      <c r="N29" s="37">
        <f t="shared" si="6"/>
        <v>0</v>
      </c>
      <c r="O29" s="37">
        <f t="shared" si="6"/>
        <v>0</v>
      </c>
      <c r="P29" s="37">
        <f t="shared" si="6"/>
        <v>0</v>
      </c>
      <c r="Q29" s="37">
        <f t="shared" si="6"/>
        <v>0</v>
      </c>
      <c r="R29" s="37">
        <f t="shared" si="6"/>
        <v>0</v>
      </c>
      <c r="S29" s="37">
        <f t="shared" si="6"/>
        <v>0</v>
      </c>
      <c r="T29" s="37">
        <f t="shared" si="6"/>
        <v>0</v>
      </c>
      <c r="U29" s="37">
        <f t="shared" si="6"/>
        <v>0</v>
      </c>
      <c r="V29" s="37">
        <f t="shared" si="6"/>
        <v>0</v>
      </c>
      <c r="W29" s="37">
        <f t="shared" si="6"/>
        <v>0</v>
      </c>
      <c r="X29" s="37">
        <f t="shared" si="6"/>
        <v>0</v>
      </c>
      <c r="Y29" s="37">
        <f t="shared" si="6"/>
        <v>0</v>
      </c>
      <c r="Z29" s="37">
        <f t="shared" si="6"/>
        <v>0</v>
      </c>
      <c r="AA29" s="37">
        <f t="shared" si="6"/>
        <v>0</v>
      </c>
      <c r="AB29" s="37">
        <f t="shared" si="6"/>
        <v>0</v>
      </c>
      <c r="AC29" s="37">
        <f t="shared" si="6"/>
        <v>0</v>
      </c>
      <c r="AD29" s="37">
        <f t="shared" si="6"/>
        <v>0</v>
      </c>
      <c r="AE29" s="37">
        <f t="shared" si="6"/>
        <v>0</v>
      </c>
      <c r="AF29" s="37">
        <f t="shared" si="6"/>
        <v>0</v>
      </c>
      <c r="AG29" s="37">
        <f t="shared" si="6"/>
        <v>0</v>
      </c>
      <c r="AH29" s="37">
        <f t="shared" si="6"/>
        <v>0</v>
      </c>
      <c r="AI29" s="37">
        <f t="shared" si="6"/>
        <v>0</v>
      </c>
      <c r="AJ29" s="37">
        <f t="shared" ref="AJ29:BK29" si="7">+AJ8+AJ15+AJ26</f>
        <v>0</v>
      </c>
      <c r="AK29" s="37">
        <f t="shared" si="7"/>
        <v>0</v>
      </c>
      <c r="AL29" s="37">
        <f t="shared" si="7"/>
        <v>0</v>
      </c>
      <c r="AM29" s="37">
        <f t="shared" si="7"/>
        <v>0</v>
      </c>
      <c r="AN29" s="37">
        <f t="shared" si="7"/>
        <v>0</v>
      </c>
      <c r="AO29" s="37">
        <f t="shared" si="7"/>
        <v>0</v>
      </c>
      <c r="AP29" s="37">
        <f t="shared" si="7"/>
        <v>0</v>
      </c>
      <c r="AQ29" s="37">
        <f t="shared" si="7"/>
        <v>0</v>
      </c>
      <c r="AR29" s="37">
        <f t="shared" si="7"/>
        <v>0</v>
      </c>
      <c r="AS29" s="37">
        <f t="shared" si="7"/>
        <v>0</v>
      </c>
      <c r="AT29" s="37">
        <f t="shared" si="7"/>
        <v>0</v>
      </c>
      <c r="AU29" s="37">
        <f t="shared" si="7"/>
        <v>0</v>
      </c>
      <c r="AV29" s="37">
        <f t="shared" si="7"/>
        <v>0</v>
      </c>
      <c r="AW29" s="37">
        <f t="shared" si="7"/>
        <v>0</v>
      </c>
      <c r="AX29" s="37">
        <f t="shared" si="7"/>
        <v>0</v>
      </c>
      <c r="AY29" s="37">
        <f t="shared" si="7"/>
        <v>0</v>
      </c>
      <c r="AZ29" s="37">
        <f t="shared" si="7"/>
        <v>0</v>
      </c>
      <c r="BA29" s="37">
        <f t="shared" si="7"/>
        <v>0</v>
      </c>
      <c r="BB29" s="37">
        <f t="shared" si="7"/>
        <v>0</v>
      </c>
      <c r="BC29" s="37">
        <f t="shared" si="7"/>
        <v>0</v>
      </c>
      <c r="BD29" s="37">
        <f t="shared" si="7"/>
        <v>0</v>
      </c>
      <c r="BE29" s="37">
        <f t="shared" si="7"/>
        <v>0</v>
      </c>
      <c r="BF29" s="37">
        <f t="shared" si="7"/>
        <v>0</v>
      </c>
      <c r="BG29" s="37">
        <f t="shared" si="7"/>
        <v>0</v>
      </c>
      <c r="BH29" s="37">
        <f t="shared" si="7"/>
        <v>0</v>
      </c>
      <c r="BI29" s="37">
        <f t="shared" si="7"/>
        <v>0</v>
      </c>
      <c r="BJ29" s="37">
        <f t="shared" si="7"/>
        <v>0</v>
      </c>
      <c r="BK29" s="37">
        <f t="shared" si="7"/>
        <v>0</v>
      </c>
    </row>
    <row r="31" spans="2:63">
      <c r="B31" s="57" t="s">
        <v>359</v>
      </c>
      <c r="C31" s="36" t="s">
        <v>39</v>
      </c>
      <c r="D31" s="52">
        <f>+D6</f>
        <v>40909</v>
      </c>
      <c r="E31" s="52">
        <f t="shared" ref="E31:AJ31" si="8">EDATE(D31,1)</f>
        <v>40940</v>
      </c>
      <c r="F31" s="52">
        <f t="shared" si="8"/>
        <v>40969</v>
      </c>
      <c r="G31" s="52">
        <f t="shared" si="8"/>
        <v>41000</v>
      </c>
      <c r="H31" s="52">
        <f t="shared" si="8"/>
        <v>41030</v>
      </c>
      <c r="I31" s="52">
        <f t="shared" si="8"/>
        <v>41061</v>
      </c>
      <c r="J31" s="52">
        <f t="shared" si="8"/>
        <v>41091</v>
      </c>
      <c r="K31" s="52">
        <f t="shared" si="8"/>
        <v>41122</v>
      </c>
      <c r="L31" s="52">
        <f t="shared" si="8"/>
        <v>41153</v>
      </c>
      <c r="M31" s="52">
        <f t="shared" si="8"/>
        <v>41183</v>
      </c>
      <c r="N31" s="52">
        <f t="shared" si="8"/>
        <v>41214</v>
      </c>
      <c r="O31" s="52">
        <f t="shared" si="8"/>
        <v>41244</v>
      </c>
      <c r="P31" s="52">
        <f t="shared" si="8"/>
        <v>41275</v>
      </c>
      <c r="Q31" s="52">
        <f t="shared" si="8"/>
        <v>41306</v>
      </c>
      <c r="R31" s="52">
        <f t="shared" si="8"/>
        <v>41334</v>
      </c>
      <c r="S31" s="52">
        <f t="shared" si="8"/>
        <v>41365</v>
      </c>
      <c r="T31" s="52">
        <f t="shared" si="8"/>
        <v>41395</v>
      </c>
      <c r="U31" s="52">
        <f t="shared" si="8"/>
        <v>41426</v>
      </c>
      <c r="V31" s="52">
        <f t="shared" si="8"/>
        <v>41456</v>
      </c>
      <c r="W31" s="52">
        <f t="shared" si="8"/>
        <v>41487</v>
      </c>
      <c r="X31" s="52">
        <f t="shared" si="8"/>
        <v>41518</v>
      </c>
      <c r="Y31" s="52">
        <f t="shared" si="8"/>
        <v>41548</v>
      </c>
      <c r="Z31" s="52">
        <f t="shared" si="8"/>
        <v>41579</v>
      </c>
      <c r="AA31" s="52">
        <f t="shared" si="8"/>
        <v>41609</v>
      </c>
      <c r="AB31" s="52">
        <f t="shared" si="8"/>
        <v>41640</v>
      </c>
      <c r="AC31" s="52">
        <f t="shared" si="8"/>
        <v>41671</v>
      </c>
      <c r="AD31" s="52">
        <f t="shared" si="8"/>
        <v>41699</v>
      </c>
      <c r="AE31" s="52">
        <f t="shared" si="8"/>
        <v>41730</v>
      </c>
      <c r="AF31" s="52">
        <f t="shared" si="8"/>
        <v>41760</v>
      </c>
      <c r="AG31" s="52">
        <f t="shared" si="8"/>
        <v>41791</v>
      </c>
      <c r="AH31" s="52">
        <f t="shared" si="8"/>
        <v>41821</v>
      </c>
      <c r="AI31" s="52">
        <f t="shared" si="8"/>
        <v>41852</v>
      </c>
      <c r="AJ31" s="52">
        <f t="shared" si="8"/>
        <v>41883</v>
      </c>
      <c r="AK31" s="52">
        <f t="shared" ref="AK31:BK31" si="9">EDATE(AJ31,1)</f>
        <v>41913</v>
      </c>
      <c r="AL31" s="52">
        <f t="shared" si="9"/>
        <v>41944</v>
      </c>
      <c r="AM31" s="52">
        <f t="shared" si="9"/>
        <v>41974</v>
      </c>
      <c r="AN31" s="52">
        <f t="shared" si="9"/>
        <v>42005</v>
      </c>
      <c r="AO31" s="52">
        <f t="shared" si="9"/>
        <v>42036</v>
      </c>
      <c r="AP31" s="52">
        <f t="shared" si="9"/>
        <v>42064</v>
      </c>
      <c r="AQ31" s="52">
        <f t="shared" si="9"/>
        <v>42095</v>
      </c>
      <c r="AR31" s="52">
        <f t="shared" si="9"/>
        <v>42125</v>
      </c>
      <c r="AS31" s="52">
        <f t="shared" si="9"/>
        <v>42156</v>
      </c>
      <c r="AT31" s="52">
        <f t="shared" si="9"/>
        <v>42186</v>
      </c>
      <c r="AU31" s="52">
        <f t="shared" si="9"/>
        <v>42217</v>
      </c>
      <c r="AV31" s="52">
        <f t="shared" si="9"/>
        <v>42248</v>
      </c>
      <c r="AW31" s="52">
        <f t="shared" si="9"/>
        <v>42278</v>
      </c>
      <c r="AX31" s="52">
        <f t="shared" si="9"/>
        <v>42309</v>
      </c>
      <c r="AY31" s="52">
        <f t="shared" si="9"/>
        <v>42339</v>
      </c>
      <c r="AZ31" s="52">
        <f t="shared" si="9"/>
        <v>42370</v>
      </c>
      <c r="BA31" s="52">
        <f t="shared" si="9"/>
        <v>42401</v>
      </c>
      <c r="BB31" s="52">
        <f t="shared" si="9"/>
        <v>42430</v>
      </c>
      <c r="BC31" s="52">
        <f t="shared" si="9"/>
        <v>42461</v>
      </c>
      <c r="BD31" s="52">
        <f t="shared" si="9"/>
        <v>42491</v>
      </c>
      <c r="BE31" s="52">
        <f t="shared" si="9"/>
        <v>42522</v>
      </c>
      <c r="BF31" s="52">
        <f t="shared" si="9"/>
        <v>42552</v>
      </c>
      <c r="BG31" s="52">
        <f t="shared" si="9"/>
        <v>42583</v>
      </c>
      <c r="BH31" s="52">
        <f t="shared" si="9"/>
        <v>42614</v>
      </c>
      <c r="BI31" s="52">
        <f t="shared" si="9"/>
        <v>42644</v>
      </c>
      <c r="BJ31" s="52">
        <f t="shared" si="9"/>
        <v>42675</v>
      </c>
      <c r="BK31" s="52">
        <f t="shared" si="9"/>
        <v>42705</v>
      </c>
    </row>
    <row r="32" spans="2:63">
      <c r="B32" s="53" t="str">
        <f>+B8</f>
        <v>Immobilitzat intangible</v>
      </c>
      <c r="C32" s="53"/>
      <c r="D32" s="37">
        <f>SUM(D33:D38)</f>
        <v>0</v>
      </c>
      <c r="E32" s="37">
        <f t="shared" ref="E32:BK32" si="10">SUM(E33:E38)</f>
        <v>0</v>
      </c>
      <c r="F32" s="37">
        <f t="shared" si="10"/>
        <v>0</v>
      </c>
      <c r="G32" s="37">
        <f t="shared" si="10"/>
        <v>0</v>
      </c>
      <c r="H32" s="37">
        <f t="shared" si="10"/>
        <v>0</v>
      </c>
      <c r="I32" s="37">
        <f t="shared" si="10"/>
        <v>0</v>
      </c>
      <c r="J32" s="37">
        <f t="shared" si="10"/>
        <v>0</v>
      </c>
      <c r="K32" s="37">
        <f t="shared" si="10"/>
        <v>0</v>
      </c>
      <c r="L32" s="37">
        <f t="shared" si="10"/>
        <v>0</v>
      </c>
      <c r="M32" s="37">
        <f t="shared" si="10"/>
        <v>0</v>
      </c>
      <c r="N32" s="37">
        <f t="shared" si="10"/>
        <v>0</v>
      </c>
      <c r="O32" s="37">
        <f t="shared" si="10"/>
        <v>0</v>
      </c>
      <c r="P32" s="37">
        <f t="shared" si="10"/>
        <v>0</v>
      </c>
      <c r="Q32" s="37">
        <f t="shared" si="10"/>
        <v>0</v>
      </c>
      <c r="R32" s="37">
        <f t="shared" si="10"/>
        <v>0</v>
      </c>
      <c r="S32" s="37">
        <f t="shared" si="10"/>
        <v>0</v>
      </c>
      <c r="T32" s="37">
        <f t="shared" si="10"/>
        <v>0</v>
      </c>
      <c r="U32" s="37">
        <f t="shared" si="10"/>
        <v>0</v>
      </c>
      <c r="V32" s="37">
        <f t="shared" si="10"/>
        <v>0</v>
      </c>
      <c r="W32" s="37">
        <f t="shared" si="10"/>
        <v>0</v>
      </c>
      <c r="X32" s="37">
        <f t="shared" si="10"/>
        <v>0</v>
      </c>
      <c r="Y32" s="37">
        <f t="shared" si="10"/>
        <v>0</v>
      </c>
      <c r="Z32" s="37">
        <f t="shared" si="10"/>
        <v>0</v>
      </c>
      <c r="AA32" s="37">
        <f t="shared" si="10"/>
        <v>0</v>
      </c>
      <c r="AB32" s="37">
        <f t="shared" si="10"/>
        <v>0</v>
      </c>
      <c r="AC32" s="37">
        <f t="shared" si="10"/>
        <v>0</v>
      </c>
      <c r="AD32" s="37">
        <f t="shared" si="10"/>
        <v>0</v>
      </c>
      <c r="AE32" s="37">
        <f t="shared" si="10"/>
        <v>0</v>
      </c>
      <c r="AF32" s="37">
        <f t="shared" si="10"/>
        <v>0</v>
      </c>
      <c r="AG32" s="37">
        <f t="shared" si="10"/>
        <v>0</v>
      </c>
      <c r="AH32" s="37">
        <f t="shared" si="10"/>
        <v>0</v>
      </c>
      <c r="AI32" s="37">
        <f t="shared" si="10"/>
        <v>0</v>
      </c>
      <c r="AJ32" s="37">
        <f t="shared" si="10"/>
        <v>0</v>
      </c>
      <c r="AK32" s="37">
        <f t="shared" si="10"/>
        <v>0</v>
      </c>
      <c r="AL32" s="37">
        <f t="shared" si="10"/>
        <v>0</v>
      </c>
      <c r="AM32" s="37">
        <f t="shared" si="10"/>
        <v>0</v>
      </c>
      <c r="AN32" s="37">
        <f t="shared" si="10"/>
        <v>0</v>
      </c>
      <c r="AO32" s="37">
        <f t="shared" si="10"/>
        <v>0</v>
      </c>
      <c r="AP32" s="37">
        <f t="shared" si="10"/>
        <v>0</v>
      </c>
      <c r="AQ32" s="37">
        <f t="shared" si="10"/>
        <v>0</v>
      </c>
      <c r="AR32" s="37">
        <f t="shared" si="10"/>
        <v>0</v>
      </c>
      <c r="AS32" s="37">
        <f t="shared" si="10"/>
        <v>0</v>
      </c>
      <c r="AT32" s="37">
        <f t="shared" si="10"/>
        <v>0</v>
      </c>
      <c r="AU32" s="37">
        <f t="shared" si="10"/>
        <v>0</v>
      </c>
      <c r="AV32" s="37">
        <f t="shared" si="10"/>
        <v>0</v>
      </c>
      <c r="AW32" s="37">
        <f t="shared" si="10"/>
        <v>0</v>
      </c>
      <c r="AX32" s="37">
        <f t="shared" si="10"/>
        <v>0</v>
      </c>
      <c r="AY32" s="37">
        <f t="shared" si="10"/>
        <v>0</v>
      </c>
      <c r="AZ32" s="37">
        <f t="shared" si="10"/>
        <v>0</v>
      </c>
      <c r="BA32" s="37">
        <f t="shared" si="10"/>
        <v>0</v>
      </c>
      <c r="BB32" s="37">
        <f t="shared" si="10"/>
        <v>0</v>
      </c>
      <c r="BC32" s="37">
        <f t="shared" si="10"/>
        <v>0</v>
      </c>
      <c r="BD32" s="37">
        <f t="shared" si="10"/>
        <v>0</v>
      </c>
      <c r="BE32" s="37">
        <f t="shared" si="10"/>
        <v>0</v>
      </c>
      <c r="BF32" s="37">
        <f t="shared" si="10"/>
        <v>0</v>
      </c>
      <c r="BG32" s="37">
        <f t="shared" si="10"/>
        <v>0</v>
      </c>
      <c r="BH32" s="37">
        <f t="shared" si="10"/>
        <v>0</v>
      </c>
      <c r="BI32" s="37">
        <f t="shared" si="10"/>
        <v>0</v>
      </c>
      <c r="BJ32" s="37">
        <f t="shared" si="10"/>
        <v>0</v>
      </c>
      <c r="BK32" s="37">
        <f t="shared" si="10"/>
        <v>0</v>
      </c>
    </row>
    <row r="33" spans="2:63">
      <c r="B33" s="32" t="str">
        <f t="shared" ref="B33:B53" si="11">+B9</f>
        <v>Recerca i Desenvolupament</v>
      </c>
      <c r="C33" s="54">
        <f>+Configuració!E32</f>
        <v>0</v>
      </c>
      <c r="D33" s="33">
        <f>-D34-D35-D36-D37-D38-D40-D41-D42-D43-D44-D45-D46-D47-D48-D49</f>
        <v>0</v>
      </c>
      <c r="E33" s="33">
        <f t="shared" ref="E33:BK33" si="12">-E34-E35-E36-E37-E38-E40-E41-E42-E43-E44-E45-E46-E47-E48-E49</f>
        <v>0</v>
      </c>
      <c r="F33" s="33">
        <f t="shared" si="12"/>
        <v>0</v>
      </c>
      <c r="G33" s="33">
        <f t="shared" si="12"/>
        <v>0</v>
      </c>
      <c r="H33" s="33">
        <f t="shared" si="12"/>
        <v>0</v>
      </c>
      <c r="I33" s="33">
        <f t="shared" si="12"/>
        <v>0</v>
      </c>
      <c r="J33" s="33">
        <f t="shared" si="12"/>
        <v>0</v>
      </c>
      <c r="K33" s="33">
        <f t="shared" si="12"/>
        <v>0</v>
      </c>
      <c r="L33" s="33">
        <f t="shared" si="12"/>
        <v>0</v>
      </c>
      <c r="M33" s="33">
        <f t="shared" si="12"/>
        <v>0</v>
      </c>
      <c r="N33" s="33">
        <f t="shared" si="12"/>
        <v>0</v>
      </c>
      <c r="O33" s="33">
        <f t="shared" si="12"/>
        <v>0</v>
      </c>
      <c r="P33" s="33">
        <f t="shared" si="12"/>
        <v>0</v>
      </c>
      <c r="Q33" s="33">
        <f t="shared" si="12"/>
        <v>0</v>
      </c>
      <c r="R33" s="33">
        <f t="shared" si="12"/>
        <v>0</v>
      </c>
      <c r="S33" s="33">
        <f t="shared" si="12"/>
        <v>0</v>
      </c>
      <c r="T33" s="33">
        <f t="shared" si="12"/>
        <v>0</v>
      </c>
      <c r="U33" s="33">
        <f t="shared" si="12"/>
        <v>0</v>
      </c>
      <c r="V33" s="33">
        <f t="shared" si="12"/>
        <v>0</v>
      </c>
      <c r="W33" s="33">
        <f t="shared" si="12"/>
        <v>0</v>
      </c>
      <c r="X33" s="33">
        <f t="shared" si="12"/>
        <v>0</v>
      </c>
      <c r="Y33" s="33">
        <f t="shared" si="12"/>
        <v>0</v>
      </c>
      <c r="Z33" s="33">
        <f t="shared" si="12"/>
        <v>0</v>
      </c>
      <c r="AA33" s="33">
        <f t="shared" si="12"/>
        <v>0</v>
      </c>
      <c r="AB33" s="33">
        <f t="shared" si="12"/>
        <v>0</v>
      </c>
      <c r="AC33" s="33">
        <f t="shared" si="12"/>
        <v>0</v>
      </c>
      <c r="AD33" s="33">
        <f t="shared" si="12"/>
        <v>0</v>
      </c>
      <c r="AE33" s="33">
        <f t="shared" si="12"/>
        <v>0</v>
      </c>
      <c r="AF33" s="33">
        <f t="shared" si="12"/>
        <v>0</v>
      </c>
      <c r="AG33" s="33">
        <f t="shared" si="12"/>
        <v>0</v>
      </c>
      <c r="AH33" s="33">
        <f t="shared" si="12"/>
        <v>0</v>
      </c>
      <c r="AI33" s="33">
        <f t="shared" si="12"/>
        <v>0</v>
      </c>
      <c r="AJ33" s="33">
        <f t="shared" si="12"/>
        <v>0</v>
      </c>
      <c r="AK33" s="33">
        <f t="shared" si="12"/>
        <v>0</v>
      </c>
      <c r="AL33" s="33">
        <f t="shared" si="12"/>
        <v>0</v>
      </c>
      <c r="AM33" s="33">
        <f t="shared" si="12"/>
        <v>0</v>
      </c>
      <c r="AN33" s="33">
        <f t="shared" si="12"/>
        <v>0</v>
      </c>
      <c r="AO33" s="33">
        <f t="shared" si="12"/>
        <v>0</v>
      </c>
      <c r="AP33" s="33">
        <f t="shared" si="12"/>
        <v>0</v>
      </c>
      <c r="AQ33" s="33">
        <f t="shared" si="12"/>
        <v>0</v>
      </c>
      <c r="AR33" s="33">
        <f t="shared" si="12"/>
        <v>0</v>
      </c>
      <c r="AS33" s="33">
        <f t="shared" si="12"/>
        <v>0</v>
      </c>
      <c r="AT33" s="33">
        <f t="shared" si="12"/>
        <v>0</v>
      </c>
      <c r="AU33" s="33">
        <f t="shared" si="12"/>
        <v>0</v>
      </c>
      <c r="AV33" s="33">
        <f t="shared" si="12"/>
        <v>0</v>
      </c>
      <c r="AW33" s="33">
        <f t="shared" si="12"/>
        <v>0</v>
      </c>
      <c r="AX33" s="33">
        <f t="shared" si="12"/>
        <v>0</v>
      </c>
      <c r="AY33" s="33">
        <f t="shared" si="12"/>
        <v>0</v>
      </c>
      <c r="AZ33" s="33">
        <f t="shared" si="12"/>
        <v>0</v>
      </c>
      <c r="BA33" s="33">
        <f t="shared" si="12"/>
        <v>0</v>
      </c>
      <c r="BB33" s="33">
        <f t="shared" si="12"/>
        <v>0</v>
      </c>
      <c r="BC33" s="33">
        <f t="shared" si="12"/>
        <v>0</v>
      </c>
      <c r="BD33" s="33">
        <f t="shared" si="12"/>
        <v>0</v>
      </c>
      <c r="BE33" s="33">
        <f t="shared" si="12"/>
        <v>0</v>
      </c>
      <c r="BF33" s="33">
        <f t="shared" si="12"/>
        <v>0</v>
      </c>
      <c r="BG33" s="33">
        <f t="shared" si="12"/>
        <v>0</v>
      </c>
      <c r="BH33" s="33">
        <f t="shared" si="12"/>
        <v>0</v>
      </c>
      <c r="BI33" s="33">
        <f t="shared" si="12"/>
        <v>0</v>
      </c>
      <c r="BJ33" s="33">
        <f t="shared" si="12"/>
        <v>0</v>
      </c>
      <c r="BK33" s="33">
        <f t="shared" si="12"/>
        <v>0</v>
      </c>
    </row>
    <row r="34" spans="2:63">
      <c r="B34" s="32" t="str">
        <f t="shared" si="11"/>
        <v>Concessions administratives</v>
      </c>
      <c r="C34" s="54">
        <f>+Configuració!E33</f>
        <v>0</v>
      </c>
      <c r="D34" s="33">
        <f>+IF(AND(D$31='C'!$F$163,MOVINV!$B34='C'!$B$163),'C'!$E$163,0)+IF(AND(D$31='C'!$F$164,MOVINV!$B34='C'!$B$163),'C'!$E$164,0)+IF(AND(D$31='C'!$F$166,MOVINV!$B34='C'!$B$166),'C'!$E$166,0)+IF(AND(D$31='C'!$F$167,MOVINV!$B34='C'!$B$166),'C'!$E$167,0)+IF(AND(D$31='C'!$F$169,MOVINV!$B34='C'!$B$169),'C'!$E$169,0)+IF(AND(D$31='C'!$F$170,MOVINV!$B34='C'!$B$169),'C'!$E$170,0)+IF(AND(D$31='C'!$F$172,MOVINV!$B34='C'!$B$172),'C'!$E$172,0)+IF(AND(D$31='C'!$F$173,MOVINV!$B34='C'!$B$172),'C'!$E$173,0)+IF(AND(D$31='C'!$F$175,MOVINV!$B34='C'!$B$175),'C'!$E$175,0)+IF(AND(D$31='C'!$F$176,MOVINV!$B34='C'!$B$175),'C'!$E$176,0)</f>
        <v>0</v>
      </c>
      <c r="E34" s="33">
        <f>+IF(AND(E$31='C'!$F$163,MOVINV!$B34='C'!$B$163),'C'!$E$163,0)+IF(AND(E$31='C'!$F$164,MOVINV!$B34='C'!$B$163),'C'!$E$164,0)+IF(AND(E$31='C'!$F$166,MOVINV!$B34='C'!$B$166),'C'!$E$166,0)+IF(AND(E$31='C'!$F$167,MOVINV!$B34='C'!$B$166),'C'!$E$167,0)+IF(AND(E$31='C'!$F$169,MOVINV!$B34='C'!$B$169),'C'!$E$169,0)+IF(AND(E$31='C'!$F$170,MOVINV!$B34='C'!$B$169),'C'!$E$170,0)+IF(AND(E$31='C'!$F$172,MOVINV!$B34='C'!$B$172),'C'!$E$172,0)+IF(AND(E$31='C'!$F$173,MOVINV!$B34='C'!$B$172),'C'!$E$173,0)+IF(AND(E$31='C'!$F$175,MOVINV!$B34='C'!$B$175),'C'!$E$175,0)+IF(AND(E$31='C'!$F$176,MOVINV!$B34='C'!$B$175),'C'!$E$176,0)</f>
        <v>0</v>
      </c>
      <c r="F34" s="33">
        <f>+IF(AND(F$31='C'!$F$163,MOVINV!$B34='C'!$B$163),'C'!$E$163,0)+IF(AND(F$31='C'!$F$164,MOVINV!$B34='C'!$B$163),'C'!$E$164,0)+IF(AND(F$31='C'!$F$166,MOVINV!$B34='C'!$B$166),'C'!$E$166,0)+IF(AND(F$31='C'!$F$167,MOVINV!$B34='C'!$B$166),'C'!$E$167,0)+IF(AND(F$31='C'!$F$169,MOVINV!$B34='C'!$B$169),'C'!$E$169,0)+IF(AND(F$31='C'!$F$170,MOVINV!$B34='C'!$B$169),'C'!$E$170,0)+IF(AND(F$31='C'!$F$172,MOVINV!$B34='C'!$B$172),'C'!$E$172,0)+IF(AND(F$31='C'!$F$173,MOVINV!$B34='C'!$B$172),'C'!$E$173,0)+IF(AND(F$31='C'!$F$175,MOVINV!$B34='C'!$B$175),'C'!$E$175,0)+IF(AND(F$31='C'!$F$176,MOVINV!$B34='C'!$B$175),'C'!$E$176,0)</f>
        <v>0</v>
      </c>
      <c r="G34" s="33">
        <f>+IF(AND(G$31='C'!$F$163,MOVINV!$B34='C'!$B$163),'C'!$E$163,0)+IF(AND(G$31='C'!$F$164,MOVINV!$B34='C'!$B$163),'C'!$E$164,0)+IF(AND(G$31='C'!$F$166,MOVINV!$B34='C'!$B$166),'C'!$E$166,0)+IF(AND(G$31='C'!$F$167,MOVINV!$B34='C'!$B$166),'C'!$E$167,0)+IF(AND(G$31='C'!$F$169,MOVINV!$B34='C'!$B$169),'C'!$E$169,0)+IF(AND(G$31='C'!$F$170,MOVINV!$B34='C'!$B$169),'C'!$E$170,0)+IF(AND(G$31='C'!$F$172,MOVINV!$B34='C'!$B$172),'C'!$E$172,0)+IF(AND(G$31='C'!$F$173,MOVINV!$B34='C'!$B$172),'C'!$E$173,0)+IF(AND(G$31='C'!$F$175,MOVINV!$B34='C'!$B$175),'C'!$E$175,0)+IF(AND(G$31='C'!$F$176,MOVINV!$B34='C'!$B$175),'C'!$E$176,0)</f>
        <v>0</v>
      </c>
      <c r="H34" s="33">
        <f>+IF(AND(H$31='C'!$F$163,MOVINV!$B34='C'!$B$163),'C'!$E$163,0)+IF(AND(H$31='C'!$F$164,MOVINV!$B34='C'!$B$163),'C'!$E$164,0)+IF(AND(H$31='C'!$F$166,MOVINV!$B34='C'!$B$166),'C'!$E$166,0)+IF(AND(H$31='C'!$F$167,MOVINV!$B34='C'!$B$166),'C'!$E$167,0)+IF(AND(H$31='C'!$F$169,MOVINV!$B34='C'!$B$169),'C'!$E$169,0)+IF(AND(H$31='C'!$F$170,MOVINV!$B34='C'!$B$169),'C'!$E$170,0)+IF(AND(H$31='C'!$F$172,MOVINV!$B34='C'!$B$172),'C'!$E$172,0)+IF(AND(H$31='C'!$F$173,MOVINV!$B34='C'!$B$172),'C'!$E$173,0)+IF(AND(H$31='C'!$F$175,MOVINV!$B34='C'!$B$175),'C'!$E$175,0)+IF(AND(H$31='C'!$F$176,MOVINV!$B34='C'!$B$175),'C'!$E$176,0)</f>
        <v>0</v>
      </c>
      <c r="I34" s="33">
        <f>+IF(AND(I$31='C'!$F$163,MOVINV!$B34='C'!$B$163),'C'!$E$163,0)+IF(AND(I$31='C'!$F$164,MOVINV!$B34='C'!$B$163),'C'!$E$164,0)+IF(AND(I$31='C'!$F$166,MOVINV!$B34='C'!$B$166),'C'!$E$166,0)+IF(AND(I$31='C'!$F$167,MOVINV!$B34='C'!$B$166),'C'!$E$167,0)+IF(AND(I$31='C'!$F$169,MOVINV!$B34='C'!$B$169),'C'!$E$169,0)+IF(AND(I$31='C'!$F$170,MOVINV!$B34='C'!$B$169),'C'!$E$170,0)+IF(AND(I$31='C'!$F$172,MOVINV!$B34='C'!$B$172),'C'!$E$172,0)+IF(AND(I$31='C'!$F$173,MOVINV!$B34='C'!$B$172),'C'!$E$173,0)+IF(AND(I$31='C'!$F$175,MOVINV!$B34='C'!$B$175),'C'!$E$175,0)+IF(AND(I$31='C'!$F$176,MOVINV!$B34='C'!$B$175),'C'!$E$176,0)</f>
        <v>0</v>
      </c>
      <c r="J34" s="33">
        <f>+IF(AND(J$31='C'!$F$163,MOVINV!$B34='C'!$B$163),'C'!$E$163,0)+IF(AND(J$31='C'!$F$164,MOVINV!$B34='C'!$B$163),'C'!$E$164,0)+IF(AND(J$31='C'!$F$166,MOVINV!$B34='C'!$B$166),'C'!$E$166,0)+IF(AND(J$31='C'!$F$167,MOVINV!$B34='C'!$B$166),'C'!$E$167,0)+IF(AND(J$31='C'!$F$169,MOVINV!$B34='C'!$B$169),'C'!$E$169,0)+IF(AND(J$31='C'!$F$170,MOVINV!$B34='C'!$B$169),'C'!$E$170,0)+IF(AND(J$31='C'!$F$172,MOVINV!$B34='C'!$B$172),'C'!$E$172,0)+IF(AND(J$31='C'!$F$173,MOVINV!$B34='C'!$B$172),'C'!$E$173,0)+IF(AND(J$31='C'!$F$175,MOVINV!$B34='C'!$B$175),'C'!$E$175,0)+IF(AND(J$31='C'!$F$176,MOVINV!$B34='C'!$B$175),'C'!$E$176,0)</f>
        <v>0</v>
      </c>
      <c r="K34" s="33">
        <f>+IF(AND(K$31='C'!$F$163,MOVINV!$B34='C'!$B$163),'C'!$E$163,0)+IF(AND(K$31='C'!$F$164,MOVINV!$B34='C'!$B$163),'C'!$E$164,0)+IF(AND(K$31='C'!$F$166,MOVINV!$B34='C'!$B$166),'C'!$E$166,0)+IF(AND(K$31='C'!$F$167,MOVINV!$B34='C'!$B$166),'C'!$E$167,0)+IF(AND(K$31='C'!$F$169,MOVINV!$B34='C'!$B$169),'C'!$E$169,0)+IF(AND(K$31='C'!$F$170,MOVINV!$B34='C'!$B$169),'C'!$E$170,0)+IF(AND(K$31='C'!$F$172,MOVINV!$B34='C'!$B$172),'C'!$E$172,0)+IF(AND(K$31='C'!$F$173,MOVINV!$B34='C'!$B$172),'C'!$E$173,0)+IF(AND(K$31='C'!$F$175,MOVINV!$B34='C'!$B$175),'C'!$E$175,0)+IF(AND(K$31='C'!$F$176,MOVINV!$B34='C'!$B$175),'C'!$E$176,0)</f>
        <v>0</v>
      </c>
      <c r="L34" s="33">
        <f>+IF(AND(L$31='C'!$F$163,MOVINV!$B34='C'!$B$163),'C'!$E$163,0)+IF(AND(L$31='C'!$F$164,MOVINV!$B34='C'!$B$163),'C'!$E$164,0)+IF(AND(L$31='C'!$F$166,MOVINV!$B34='C'!$B$166),'C'!$E$166,0)+IF(AND(L$31='C'!$F$167,MOVINV!$B34='C'!$B$166),'C'!$E$167,0)+IF(AND(L$31='C'!$F$169,MOVINV!$B34='C'!$B$169),'C'!$E$169,0)+IF(AND(L$31='C'!$F$170,MOVINV!$B34='C'!$B$169),'C'!$E$170,0)+IF(AND(L$31='C'!$F$172,MOVINV!$B34='C'!$B$172),'C'!$E$172,0)+IF(AND(L$31='C'!$F$173,MOVINV!$B34='C'!$B$172),'C'!$E$173,0)+IF(AND(L$31='C'!$F$175,MOVINV!$B34='C'!$B$175),'C'!$E$175,0)+IF(AND(L$31='C'!$F$176,MOVINV!$B34='C'!$B$175),'C'!$E$176,0)</f>
        <v>0</v>
      </c>
      <c r="M34" s="33">
        <f>+IF(AND(M$31='C'!$F$163,MOVINV!$B34='C'!$B$163),'C'!$E$163,0)+IF(AND(M$31='C'!$F$164,MOVINV!$B34='C'!$B$163),'C'!$E$164,0)+IF(AND(M$31='C'!$F$166,MOVINV!$B34='C'!$B$166),'C'!$E$166,0)+IF(AND(M$31='C'!$F$167,MOVINV!$B34='C'!$B$166),'C'!$E$167,0)+IF(AND(M$31='C'!$F$169,MOVINV!$B34='C'!$B$169),'C'!$E$169,0)+IF(AND(M$31='C'!$F$170,MOVINV!$B34='C'!$B$169),'C'!$E$170,0)+IF(AND(M$31='C'!$F$172,MOVINV!$B34='C'!$B$172),'C'!$E$172,0)+IF(AND(M$31='C'!$F$173,MOVINV!$B34='C'!$B$172),'C'!$E$173,0)+IF(AND(M$31='C'!$F$175,MOVINV!$B34='C'!$B$175),'C'!$E$175,0)+IF(AND(M$31='C'!$F$176,MOVINV!$B34='C'!$B$175),'C'!$E$176,0)</f>
        <v>0</v>
      </c>
      <c r="N34" s="33">
        <f>+IF(AND(N$31='C'!$F$163,MOVINV!$B34='C'!$B$163),'C'!$E$163,0)+IF(AND(N$31='C'!$F$164,MOVINV!$B34='C'!$B$163),'C'!$E$164,0)+IF(AND(N$31='C'!$F$166,MOVINV!$B34='C'!$B$166),'C'!$E$166,0)+IF(AND(N$31='C'!$F$167,MOVINV!$B34='C'!$B$166),'C'!$E$167,0)+IF(AND(N$31='C'!$F$169,MOVINV!$B34='C'!$B$169),'C'!$E$169,0)+IF(AND(N$31='C'!$F$170,MOVINV!$B34='C'!$B$169),'C'!$E$170,0)+IF(AND(N$31='C'!$F$172,MOVINV!$B34='C'!$B$172),'C'!$E$172,0)+IF(AND(N$31='C'!$F$173,MOVINV!$B34='C'!$B$172),'C'!$E$173,0)+IF(AND(N$31='C'!$F$175,MOVINV!$B34='C'!$B$175),'C'!$E$175,0)+IF(AND(N$31='C'!$F$176,MOVINV!$B34='C'!$B$175),'C'!$E$176,0)</f>
        <v>0</v>
      </c>
      <c r="O34" s="33">
        <f>+IF(AND(O$31='C'!$F$163,MOVINV!$B34='C'!$B$163),'C'!$E$163,0)+IF(AND(O$31='C'!$F$164,MOVINV!$B34='C'!$B$163),'C'!$E$164,0)+IF(AND(O$31='C'!$F$166,MOVINV!$B34='C'!$B$166),'C'!$E$166,0)+IF(AND(O$31='C'!$F$167,MOVINV!$B34='C'!$B$166),'C'!$E$167,0)+IF(AND(O$31='C'!$F$169,MOVINV!$B34='C'!$B$169),'C'!$E$169,0)+IF(AND(O$31='C'!$F$170,MOVINV!$B34='C'!$B$169),'C'!$E$170,0)+IF(AND(O$31='C'!$F$172,MOVINV!$B34='C'!$B$172),'C'!$E$172,0)+IF(AND(O$31='C'!$F$173,MOVINV!$B34='C'!$B$172),'C'!$E$173,0)+IF(AND(O$31='C'!$F$175,MOVINV!$B34='C'!$B$175),'C'!$E$175,0)+IF(AND(O$31='C'!$F$176,MOVINV!$B34='C'!$B$175),'C'!$E$176,0)</f>
        <v>0</v>
      </c>
      <c r="P34" s="33">
        <f>+IF(AND(P$31='C'!$F$163,MOVINV!$B34='C'!$B$163),'C'!$E$163,0)+IF(AND(P$31='C'!$F$164,MOVINV!$B34='C'!$B$163),'C'!$E$164,0)+IF(AND(P$31='C'!$F$166,MOVINV!$B34='C'!$B$166),'C'!$E$166,0)+IF(AND(P$31='C'!$F$167,MOVINV!$B34='C'!$B$166),'C'!$E$167,0)+IF(AND(P$31='C'!$F$169,MOVINV!$B34='C'!$B$169),'C'!$E$169,0)+IF(AND(P$31='C'!$F$170,MOVINV!$B34='C'!$B$169),'C'!$E$170,0)+IF(AND(P$31='C'!$F$172,MOVINV!$B34='C'!$B$172),'C'!$E$172,0)+IF(AND(P$31='C'!$F$173,MOVINV!$B34='C'!$B$172),'C'!$E$173,0)+IF(AND(P$31='C'!$F$175,MOVINV!$B34='C'!$B$175),'C'!$E$175,0)+IF(AND(P$31='C'!$F$176,MOVINV!$B34='C'!$B$175),'C'!$E$176,0)</f>
        <v>0</v>
      </c>
      <c r="Q34" s="33">
        <f>+IF(AND(Q$31='C'!$F$163,MOVINV!$B34='C'!$B$163),'C'!$E$163,0)+IF(AND(Q$31='C'!$F$164,MOVINV!$B34='C'!$B$163),'C'!$E$164,0)+IF(AND(Q$31='C'!$F$166,MOVINV!$B34='C'!$B$166),'C'!$E$166,0)+IF(AND(Q$31='C'!$F$167,MOVINV!$B34='C'!$B$166),'C'!$E$167,0)+IF(AND(Q$31='C'!$F$169,MOVINV!$B34='C'!$B$169),'C'!$E$169,0)+IF(AND(Q$31='C'!$F$170,MOVINV!$B34='C'!$B$169),'C'!$E$170,0)+IF(AND(Q$31='C'!$F$172,MOVINV!$B34='C'!$B$172),'C'!$E$172,0)+IF(AND(Q$31='C'!$F$173,MOVINV!$B34='C'!$B$172),'C'!$E$173,0)+IF(AND(Q$31='C'!$F$175,MOVINV!$B34='C'!$B$175),'C'!$E$175,0)+IF(AND(Q$31='C'!$F$176,MOVINV!$B34='C'!$B$175),'C'!$E$176,0)</f>
        <v>0</v>
      </c>
      <c r="R34" s="33">
        <f>+IF(AND(R$31='C'!$F$163,MOVINV!$B34='C'!$B$163),'C'!$E$163,0)+IF(AND(R$31='C'!$F$164,MOVINV!$B34='C'!$B$163),'C'!$E$164,0)+IF(AND(R$31='C'!$F$166,MOVINV!$B34='C'!$B$166),'C'!$E$166,0)+IF(AND(R$31='C'!$F$167,MOVINV!$B34='C'!$B$166),'C'!$E$167,0)+IF(AND(R$31='C'!$F$169,MOVINV!$B34='C'!$B$169),'C'!$E$169,0)+IF(AND(R$31='C'!$F$170,MOVINV!$B34='C'!$B$169),'C'!$E$170,0)+IF(AND(R$31='C'!$F$172,MOVINV!$B34='C'!$B$172),'C'!$E$172,0)+IF(AND(R$31='C'!$F$173,MOVINV!$B34='C'!$B$172),'C'!$E$173,0)+IF(AND(R$31='C'!$F$175,MOVINV!$B34='C'!$B$175),'C'!$E$175,0)+IF(AND(R$31='C'!$F$176,MOVINV!$B34='C'!$B$175),'C'!$E$176,0)</f>
        <v>0</v>
      </c>
      <c r="S34" s="33">
        <f>+IF(AND(S$31='C'!$F$163,MOVINV!$B34='C'!$B$163),'C'!$E$163,0)+IF(AND(S$31='C'!$F$164,MOVINV!$B34='C'!$B$163),'C'!$E$164,0)+IF(AND(S$31='C'!$F$166,MOVINV!$B34='C'!$B$166),'C'!$E$166,0)+IF(AND(S$31='C'!$F$167,MOVINV!$B34='C'!$B$166),'C'!$E$167,0)+IF(AND(S$31='C'!$F$169,MOVINV!$B34='C'!$B$169),'C'!$E$169,0)+IF(AND(S$31='C'!$F$170,MOVINV!$B34='C'!$B$169),'C'!$E$170,0)+IF(AND(S$31='C'!$F$172,MOVINV!$B34='C'!$B$172),'C'!$E$172,0)+IF(AND(S$31='C'!$F$173,MOVINV!$B34='C'!$B$172),'C'!$E$173,0)+IF(AND(S$31='C'!$F$175,MOVINV!$B34='C'!$B$175),'C'!$E$175,0)+IF(AND(S$31='C'!$F$176,MOVINV!$B34='C'!$B$175),'C'!$E$176,0)</f>
        <v>0</v>
      </c>
      <c r="T34" s="33">
        <f>+IF(AND(T$31='C'!$F$163,MOVINV!$B34='C'!$B$163),'C'!$E$163,0)+IF(AND(T$31='C'!$F$164,MOVINV!$B34='C'!$B$163),'C'!$E$164,0)+IF(AND(T$31='C'!$F$166,MOVINV!$B34='C'!$B$166),'C'!$E$166,0)+IF(AND(T$31='C'!$F$167,MOVINV!$B34='C'!$B$166),'C'!$E$167,0)+IF(AND(T$31='C'!$F$169,MOVINV!$B34='C'!$B$169),'C'!$E$169,0)+IF(AND(T$31='C'!$F$170,MOVINV!$B34='C'!$B$169),'C'!$E$170,0)+IF(AND(T$31='C'!$F$172,MOVINV!$B34='C'!$B$172),'C'!$E$172,0)+IF(AND(T$31='C'!$F$173,MOVINV!$B34='C'!$B$172),'C'!$E$173,0)+IF(AND(T$31='C'!$F$175,MOVINV!$B34='C'!$B$175),'C'!$E$175,0)+IF(AND(T$31='C'!$F$176,MOVINV!$B34='C'!$B$175),'C'!$E$176,0)</f>
        <v>0</v>
      </c>
      <c r="U34" s="33">
        <f>+IF(AND(U$31='C'!$F$163,MOVINV!$B34='C'!$B$163),'C'!$E$163,0)+IF(AND(U$31='C'!$F$164,MOVINV!$B34='C'!$B$163),'C'!$E$164,0)+IF(AND(U$31='C'!$F$166,MOVINV!$B34='C'!$B$166),'C'!$E$166,0)+IF(AND(U$31='C'!$F$167,MOVINV!$B34='C'!$B$166),'C'!$E$167,0)+IF(AND(U$31='C'!$F$169,MOVINV!$B34='C'!$B$169),'C'!$E$169,0)+IF(AND(U$31='C'!$F$170,MOVINV!$B34='C'!$B$169),'C'!$E$170,0)+IF(AND(U$31='C'!$F$172,MOVINV!$B34='C'!$B$172),'C'!$E$172,0)+IF(AND(U$31='C'!$F$173,MOVINV!$B34='C'!$B$172),'C'!$E$173,0)+IF(AND(U$31='C'!$F$175,MOVINV!$B34='C'!$B$175),'C'!$E$175,0)+IF(AND(U$31='C'!$F$176,MOVINV!$B34='C'!$B$175),'C'!$E$176,0)</f>
        <v>0</v>
      </c>
      <c r="V34" s="33">
        <f>+IF(AND(V$31='C'!$F$163,MOVINV!$B34='C'!$B$163),'C'!$E$163,0)+IF(AND(V$31='C'!$F$164,MOVINV!$B34='C'!$B$163),'C'!$E$164,0)+IF(AND(V$31='C'!$F$166,MOVINV!$B34='C'!$B$166),'C'!$E$166,0)+IF(AND(V$31='C'!$F$167,MOVINV!$B34='C'!$B$166),'C'!$E$167,0)+IF(AND(V$31='C'!$F$169,MOVINV!$B34='C'!$B$169),'C'!$E$169,0)+IF(AND(V$31='C'!$F$170,MOVINV!$B34='C'!$B$169),'C'!$E$170,0)+IF(AND(V$31='C'!$F$172,MOVINV!$B34='C'!$B$172),'C'!$E$172,0)+IF(AND(V$31='C'!$F$173,MOVINV!$B34='C'!$B$172),'C'!$E$173,0)+IF(AND(V$31='C'!$F$175,MOVINV!$B34='C'!$B$175),'C'!$E$175,0)+IF(AND(V$31='C'!$F$176,MOVINV!$B34='C'!$B$175),'C'!$E$176,0)</f>
        <v>0</v>
      </c>
      <c r="W34" s="33">
        <f>+IF(AND(W$31='C'!$F$163,MOVINV!$B34='C'!$B$163),'C'!$E$163,0)+IF(AND(W$31='C'!$F$164,MOVINV!$B34='C'!$B$163),'C'!$E$164,0)+IF(AND(W$31='C'!$F$166,MOVINV!$B34='C'!$B$166),'C'!$E$166,0)+IF(AND(W$31='C'!$F$167,MOVINV!$B34='C'!$B$166),'C'!$E$167,0)+IF(AND(W$31='C'!$F$169,MOVINV!$B34='C'!$B$169),'C'!$E$169,0)+IF(AND(W$31='C'!$F$170,MOVINV!$B34='C'!$B$169),'C'!$E$170,0)+IF(AND(W$31='C'!$F$172,MOVINV!$B34='C'!$B$172),'C'!$E$172,0)+IF(AND(W$31='C'!$F$173,MOVINV!$B34='C'!$B$172),'C'!$E$173,0)+IF(AND(W$31='C'!$F$175,MOVINV!$B34='C'!$B$175),'C'!$E$175,0)+IF(AND(W$31='C'!$F$176,MOVINV!$B34='C'!$B$175),'C'!$E$176,0)</f>
        <v>0</v>
      </c>
      <c r="X34" s="33">
        <f>+IF(AND(X$31='C'!$F$163,MOVINV!$B34='C'!$B$163),'C'!$E$163,0)+IF(AND(X$31='C'!$F$164,MOVINV!$B34='C'!$B$163),'C'!$E$164,0)+IF(AND(X$31='C'!$F$166,MOVINV!$B34='C'!$B$166),'C'!$E$166,0)+IF(AND(X$31='C'!$F$167,MOVINV!$B34='C'!$B$166),'C'!$E$167,0)+IF(AND(X$31='C'!$F$169,MOVINV!$B34='C'!$B$169),'C'!$E$169,0)+IF(AND(X$31='C'!$F$170,MOVINV!$B34='C'!$B$169),'C'!$E$170,0)+IF(AND(X$31='C'!$F$172,MOVINV!$B34='C'!$B$172),'C'!$E$172,0)+IF(AND(X$31='C'!$F$173,MOVINV!$B34='C'!$B$172),'C'!$E$173,0)+IF(AND(X$31='C'!$F$175,MOVINV!$B34='C'!$B$175),'C'!$E$175,0)+IF(AND(X$31='C'!$F$176,MOVINV!$B34='C'!$B$175),'C'!$E$176,0)</f>
        <v>0</v>
      </c>
      <c r="Y34" s="33">
        <f>+IF(AND(Y$31='C'!$F$163,MOVINV!$B34='C'!$B$163),'C'!$E$163,0)+IF(AND(Y$31='C'!$F$164,MOVINV!$B34='C'!$B$163),'C'!$E$164,0)+IF(AND(Y$31='C'!$F$166,MOVINV!$B34='C'!$B$166),'C'!$E$166,0)+IF(AND(Y$31='C'!$F$167,MOVINV!$B34='C'!$B$166),'C'!$E$167,0)+IF(AND(Y$31='C'!$F$169,MOVINV!$B34='C'!$B$169),'C'!$E$169,0)+IF(AND(Y$31='C'!$F$170,MOVINV!$B34='C'!$B$169),'C'!$E$170,0)+IF(AND(Y$31='C'!$F$172,MOVINV!$B34='C'!$B$172),'C'!$E$172,0)+IF(AND(Y$31='C'!$F$173,MOVINV!$B34='C'!$B$172),'C'!$E$173,0)+IF(AND(Y$31='C'!$F$175,MOVINV!$B34='C'!$B$175),'C'!$E$175,0)+IF(AND(Y$31='C'!$F$176,MOVINV!$B34='C'!$B$175),'C'!$E$176,0)</f>
        <v>0</v>
      </c>
      <c r="Z34" s="33">
        <f>+IF(AND(Z$31='C'!$F$163,MOVINV!$B34='C'!$B$163),'C'!$E$163,0)+IF(AND(Z$31='C'!$F$164,MOVINV!$B34='C'!$B$163),'C'!$E$164,0)+IF(AND(Z$31='C'!$F$166,MOVINV!$B34='C'!$B$166),'C'!$E$166,0)+IF(AND(Z$31='C'!$F$167,MOVINV!$B34='C'!$B$166),'C'!$E$167,0)+IF(AND(Z$31='C'!$F$169,MOVINV!$B34='C'!$B$169),'C'!$E$169,0)+IF(AND(Z$31='C'!$F$170,MOVINV!$B34='C'!$B$169),'C'!$E$170,0)+IF(AND(Z$31='C'!$F$172,MOVINV!$B34='C'!$B$172),'C'!$E$172,0)+IF(AND(Z$31='C'!$F$173,MOVINV!$B34='C'!$B$172),'C'!$E$173,0)+IF(AND(Z$31='C'!$F$175,MOVINV!$B34='C'!$B$175),'C'!$E$175,0)+IF(AND(Z$31='C'!$F$176,MOVINV!$B34='C'!$B$175),'C'!$E$176,0)</f>
        <v>0</v>
      </c>
      <c r="AA34" s="33">
        <f>+IF(AND(AA$31='C'!$F$163,MOVINV!$B34='C'!$B$163),'C'!$E$163,0)+IF(AND(AA$31='C'!$F$164,MOVINV!$B34='C'!$B$163),'C'!$E$164,0)+IF(AND(AA$31='C'!$F$166,MOVINV!$B34='C'!$B$166),'C'!$E$166,0)+IF(AND(AA$31='C'!$F$167,MOVINV!$B34='C'!$B$166),'C'!$E$167,0)+IF(AND(AA$31='C'!$F$169,MOVINV!$B34='C'!$B$169),'C'!$E$169,0)+IF(AND(AA$31='C'!$F$170,MOVINV!$B34='C'!$B$169),'C'!$E$170,0)+IF(AND(AA$31='C'!$F$172,MOVINV!$B34='C'!$B$172),'C'!$E$172,0)+IF(AND(AA$31='C'!$F$173,MOVINV!$B34='C'!$B$172),'C'!$E$173,0)+IF(AND(AA$31='C'!$F$175,MOVINV!$B34='C'!$B$175),'C'!$E$175,0)+IF(AND(AA$31='C'!$F$176,MOVINV!$B34='C'!$B$175),'C'!$E$176,0)</f>
        <v>0</v>
      </c>
      <c r="AB34" s="33">
        <f>+IF(AND(AB$31='C'!$F$163,MOVINV!$B34='C'!$B$163),'C'!$E$163,0)+IF(AND(AB$31='C'!$F$164,MOVINV!$B34='C'!$B$163),'C'!$E$164,0)+IF(AND(AB$31='C'!$F$166,MOVINV!$B34='C'!$B$166),'C'!$E$166,0)+IF(AND(AB$31='C'!$F$167,MOVINV!$B34='C'!$B$166),'C'!$E$167,0)+IF(AND(AB$31='C'!$F$169,MOVINV!$B34='C'!$B$169),'C'!$E$169,0)+IF(AND(AB$31='C'!$F$170,MOVINV!$B34='C'!$B$169),'C'!$E$170,0)+IF(AND(AB$31='C'!$F$172,MOVINV!$B34='C'!$B$172),'C'!$E$172,0)+IF(AND(AB$31='C'!$F$173,MOVINV!$B34='C'!$B$172),'C'!$E$173,0)+IF(AND(AB$31='C'!$F$175,MOVINV!$B34='C'!$B$175),'C'!$E$175,0)+IF(AND(AB$31='C'!$F$176,MOVINV!$B34='C'!$B$175),'C'!$E$176,0)</f>
        <v>0</v>
      </c>
      <c r="AC34" s="33">
        <f>+IF(AND(AC$31='C'!$F$163,MOVINV!$B34='C'!$B$163),'C'!$E$163,0)+IF(AND(AC$31='C'!$F$164,MOVINV!$B34='C'!$B$163),'C'!$E$164,0)+IF(AND(AC$31='C'!$F$166,MOVINV!$B34='C'!$B$166),'C'!$E$166,0)+IF(AND(AC$31='C'!$F$167,MOVINV!$B34='C'!$B$166),'C'!$E$167,0)+IF(AND(AC$31='C'!$F$169,MOVINV!$B34='C'!$B$169),'C'!$E$169,0)+IF(AND(AC$31='C'!$F$170,MOVINV!$B34='C'!$B$169),'C'!$E$170,0)+IF(AND(AC$31='C'!$F$172,MOVINV!$B34='C'!$B$172),'C'!$E$172,0)+IF(AND(AC$31='C'!$F$173,MOVINV!$B34='C'!$B$172),'C'!$E$173,0)+IF(AND(AC$31='C'!$F$175,MOVINV!$B34='C'!$B$175),'C'!$E$175,0)+IF(AND(AC$31='C'!$F$176,MOVINV!$B34='C'!$B$175),'C'!$E$176,0)</f>
        <v>0</v>
      </c>
      <c r="AD34" s="33">
        <f>+IF(AND(AD$31='C'!$F$163,MOVINV!$B34='C'!$B$163),'C'!$E$163,0)+IF(AND(AD$31='C'!$F$164,MOVINV!$B34='C'!$B$163),'C'!$E$164,0)+IF(AND(AD$31='C'!$F$166,MOVINV!$B34='C'!$B$166),'C'!$E$166,0)+IF(AND(AD$31='C'!$F$167,MOVINV!$B34='C'!$B$166),'C'!$E$167,0)+IF(AND(AD$31='C'!$F$169,MOVINV!$B34='C'!$B$169),'C'!$E$169,0)+IF(AND(AD$31='C'!$F$170,MOVINV!$B34='C'!$B$169),'C'!$E$170,0)+IF(AND(AD$31='C'!$F$172,MOVINV!$B34='C'!$B$172),'C'!$E$172,0)+IF(AND(AD$31='C'!$F$173,MOVINV!$B34='C'!$B$172),'C'!$E$173,0)+IF(AND(AD$31='C'!$F$175,MOVINV!$B34='C'!$B$175),'C'!$E$175,0)+IF(AND(AD$31='C'!$F$176,MOVINV!$B34='C'!$B$175),'C'!$E$176,0)</f>
        <v>0</v>
      </c>
      <c r="AE34" s="33">
        <f>+IF(AND(AE$31='C'!$F$163,MOVINV!$B34='C'!$B$163),'C'!$E$163,0)+IF(AND(AE$31='C'!$F$164,MOVINV!$B34='C'!$B$163),'C'!$E$164,0)+IF(AND(AE$31='C'!$F$166,MOVINV!$B34='C'!$B$166),'C'!$E$166,0)+IF(AND(AE$31='C'!$F$167,MOVINV!$B34='C'!$B$166),'C'!$E$167,0)+IF(AND(AE$31='C'!$F$169,MOVINV!$B34='C'!$B$169),'C'!$E$169,0)+IF(AND(AE$31='C'!$F$170,MOVINV!$B34='C'!$B$169),'C'!$E$170,0)+IF(AND(AE$31='C'!$F$172,MOVINV!$B34='C'!$B$172),'C'!$E$172,0)+IF(AND(AE$31='C'!$F$173,MOVINV!$B34='C'!$B$172),'C'!$E$173,0)+IF(AND(AE$31='C'!$F$175,MOVINV!$B34='C'!$B$175),'C'!$E$175,0)+IF(AND(AE$31='C'!$F$176,MOVINV!$B34='C'!$B$175),'C'!$E$176,0)</f>
        <v>0</v>
      </c>
      <c r="AF34" s="33">
        <f>+IF(AND(AF$31='C'!$F$163,MOVINV!$B34='C'!$B$163),'C'!$E$163,0)+IF(AND(AF$31='C'!$F$164,MOVINV!$B34='C'!$B$163),'C'!$E$164,0)+IF(AND(AF$31='C'!$F$166,MOVINV!$B34='C'!$B$166),'C'!$E$166,0)+IF(AND(AF$31='C'!$F$167,MOVINV!$B34='C'!$B$166),'C'!$E$167,0)+IF(AND(AF$31='C'!$F$169,MOVINV!$B34='C'!$B$169),'C'!$E$169,0)+IF(AND(AF$31='C'!$F$170,MOVINV!$B34='C'!$B$169),'C'!$E$170,0)+IF(AND(AF$31='C'!$F$172,MOVINV!$B34='C'!$B$172),'C'!$E$172,0)+IF(AND(AF$31='C'!$F$173,MOVINV!$B34='C'!$B$172),'C'!$E$173,0)+IF(AND(AF$31='C'!$F$175,MOVINV!$B34='C'!$B$175),'C'!$E$175,0)+IF(AND(AF$31='C'!$F$176,MOVINV!$B34='C'!$B$175),'C'!$E$176,0)</f>
        <v>0</v>
      </c>
      <c r="AG34" s="33">
        <f>+IF(AND(AG$31='C'!$F$163,MOVINV!$B34='C'!$B$163),'C'!$E$163,0)+IF(AND(AG$31='C'!$F$164,MOVINV!$B34='C'!$B$163),'C'!$E$164,0)+IF(AND(AG$31='C'!$F$166,MOVINV!$B34='C'!$B$166),'C'!$E$166,0)+IF(AND(AG$31='C'!$F$167,MOVINV!$B34='C'!$B$166),'C'!$E$167,0)+IF(AND(AG$31='C'!$F$169,MOVINV!$B34='C'!$B$169),'C'!$E$169,0)+IF(AND(AG$31='C'!$F$170,MOVINV!$B34='C'!$B$169),'C'!$E$170,0)+IF(AND(AG$31='C'!$F$172,MOVINV!$B34='C'!$B$172),'C'!$E$172,0)+IF(AND(AG$31='C'!$F$173,MOVINV!$B34='C'!$B$172),'C'!$E$173,0)+IF(AND(AG$31='C'!$F$175,MOVINV!$B34='C'!$B$175),'C'!$E$175,0)+IF(AND(AG$31='C'!$F$176,MOVINV!$B34='C'!$B$175),'C'!$E$176,0)</f>
        <v>0</v>
      </c>
      <c r="AH34" s="33">
        <f>+IF(AND(AH$31='C'!$F$163,MOVINV!$B34='C'!$B$163),'C'!$E$163,0)+IF(AND(AH$31='C'!$F$164,MOVINV!$B34='C'!$B$163),'C'!$E$164,0)+IF(AND(AH$31='C'!$F$166,MOVINV!$B34='C'!$B$166),'C'!$E$166,0)+IF(AND(AH$31='C'!$F$167,MOVINV!$B34='C'!$B$166),'C'!$E$167,0)+IF(AND(AH$31='C'!$F$169,MOVINV!$B34='C'!$B$169),'C'!$E$169,0)+IF(AND(AH$31='C'!$F$170,MOVINV!$B34='C'!$B$169),'C'!$E$170,0)+IF(AND(AH$31='C'!$F$172,MOVINV!$B34='C'!$B$172),'C'!$E$172,0)+IF(AND(AH$31='C'!$F$173,MOVINV!$B34='C'!$B$172),'C'!$E$173,0)+IF(AND(AH$31='C'!$F$175,MOVINV!$B34='C'!$B$175),'C'!$E$175,0)+IF(AND(AH$31='C'!$F$176,MOVINV!$B34='C'!$B$175),'C'!$E$176,0)</f>
        <v>0</v>
      </c>
      <c r="AI34" s="33">
        <f>+IF(AND(AI$31='C'!$F$163,MOVINV!$B34='C'!$B$163),'C'!$E$163,0)+IF(AND(AI$31='C'!$F$164,MOVINV!$B34='C'!$B$163),'C'!$E$164,0)+IF(AND(AI$31='C'!$F$166,MOVINV!$B34='C'!$B$166),'C'!$E$166,0)+IF(AND(AI$31='C'!$F$167,MOVINV!$B34='C'!$B$166),'C'!$E$167,0)+IF(AND(AI$31='C'!$F$169,MOVINV!$B34='C'!$B$169),'C'!$E$169,0)+IF(AND(AI$31='C'!$F$170,MOVINV!$B34='C'!$B$169),'C'!$E$170,0)+IF(AND(AI$31='C'!$F$172,MOVINV!$B34='C'!$B$172),'C'!$E$172,0)+IF(AND(AI$31='C'!$F$173,MOVINV!$B34='C'!$B$172),'C'!$E$173,0)+IF(AND(AI$31='C'!$F$175,MOVINV!$B34='C'!$B$175),'C'!$E$175,0)+IF(AND(AI$31='C'!$F$176,MOVINV!$B34='C'!$B$175),'C'!$E$176,0)</f>
        <v>0</v>
      </c>
      <c r="AJ34" s="33">
        <f>+IF(AND(AJ$31='C'!$F$163,MOVINV!$B34='C'!$B$163),'C'!$E$163,0)+IF(AND(AJ$31='C'!$F$164,MOVINV!$B34='C'!$B$163),'C'!$E$164,0)+IF(AND(AJ$31='C'!$F$166,MOVINV!$B34='C'!$B$166),'C'!$E$166,0)+IF(AND(AJ$31='C'!$F$167,MOVINV!$B34='C'!$B$166),'C'!$E$167,0)+IF(AND(AJ$31='C'!$F$169,MOVINV!$B34='C'!$B$169),'C'!$E$169,0)+IF(AND(AJ$31='C'!$F$170,MOVINV!$B34='C'!$B$169),'C'!$E$170,0)+IF(AND(AJ$31='C'!$F$172,MOVINV!$B34='C'!$B$172),'C'!$E$172,0)+IF(AND(AJ$31='C'!$F$173,MOVINV!$B34='C'!$B$172),'C'!$E$173,0)+IF(AND(AJ$31='C'!$F$175,MOVINV!$B34='C'!$B$175),'C'!$E$175,0)+IF(AND(AJ$31='C'!$F$176,MOVINV!$B34='C'!$B$175),'C'!$E$176,0)</f>
        <v>0</v>
      </c>
      <c r="AK34" s="33">
        <f>+IF(AND(AK$31='C'!$F$163,MOVINV!$B34='C'!$B$163),'C'!$E$163,0)+IF(AND(AK$31='C'!$F$164,MOVINV!$B34='C'!$B$163),'C'!$E$164,0)+IF(AND(AK$31='C'!$F$166,MOVINV!$B34='C'!$B$166),'C'!$E$166,0)+IF(AND(AK$31='C'!$F$167,MOVINV!$B34='C'!$B$166),'C'!$E$167,0)+IF(AND(AK$31='C'!$F$169,MOVINV!$B34='C'!$B$169),'C'!$E$169,0)+IF(AND(AK$31='C'!$F$170,MOVINV!$B34='C'!$B$169),'C'!$E$170,0)+IF(AND(AK$31='C'!$F$172,MOVINV!$B34='C'!$B$172),'C'!$E$172,0)+IF(AND(AK$31='C'!$F$173,MOVINV!$B34='C'!$B$172),'C'!$E$173,0)+IF(AND(AK$31='C'!$F$175,MOVINV!$B34='C'!$B$175),'C'!$E$175,0)+IF(AND(AK$31='C'!$F$176,MOVINV!$B34='C'!$B$175),'C'!$E$176,0)</f>
        <v>0</v>
      </c>
      <c r="AL34" s="33">
        <f>+IF(AND(AL$31='C'!$F$163,MOVINV!$B34='C'!$B$163),'C'!$E$163,0)+IF(AND(AL$31='C'!$F$164,MOVINV!$B34='C'!$B$163),'C'!$E$164,0)+IF(AND(AL$31='C'!$F$166,MOVINV!$B34='C'!$B$166),'C'!$E$166,0)+IF(AND(AL$31='C'!$F$167,MOVINV!$B34='C'!$B$166),'C'!$E$167,0)+IF(AND(AL$31='C'!$F$169,MOVINV!$B34='C'!$B$169),'C'!$E$169,0)+IF(AND(AL$31='C'!$F$170,MOVINV!$B34='C'!$B$169),'C'!$E$170,0)+IF(AND(AL$31='C'!$F$172,MOVINV!$B34='C'!$B$172),'C'!$E$172,0)+IF(AND(AL$31='C'!$F$173,MOVINV!$B34='C'!$B$172),'C'!$E$173,0)+IF(AND(AL$31='C'!$F$175,MOVINV!$B34='C'!$B$175),'C'!$E$175,0)+IF(AND(AL$31='C'!$F$176,MOVINV!$B34='C'!$B$175),'C'!$E$176,0)</f>
        <v>0</v>
      </c>
      <c r="AM34" s="33">
        <f>+IF(AND(AM$31='C'!$F$163,MOVINV!$B34='C'!$B$163),'C'!$E$163,0)+IF(AND(AM$31='C'!$F$164,MOVINV!$B34='C'!$B$163),'C'!$E$164,0)+IF(AND(AM$31='C'!$F$166,MOVINV!$B34='C'!$B$166),'C'!$E$166,0)+IF(AND(AM$31='C'!$F$167,MOVINV!$B34='C'!$B$166),'C'!$E$167,0)+IF(AND(AM$31='C'!$F$169,MOVINV!$B34='C'!$B$169),'C'!$E$169,0)+IF(AND(AM$31='C'!$F$170,MOVINV!$B34='C'!$B$169),'C'!$E$170,0)+IF(AND(AM$31='C'!$F$172,MOVINV!$B34='C'!$B$172),'C'!$E$172,0)+IF(AND(AM$31='C'!$F$173,MOVINV!$B34='C'!$B$172),'C'!$E$173,0)+IF(AND(AM$31='C'!$F$175,MOVINV!$B34='C'!$B$175),'C'!$E$175,0)+IF(AND(AM$31='C'!$F$176,MOVINV!$B34='C'!$B$175),'C'!$E$176,0)</f>
        <v>0</v>
      </c>
      <c r="AN34" s="33">
        <f>+IF(AND(AN$31='C'!$F$163,MOVINV!$B34='C'!$B$163),'C'!$E$163,0)+IF(AND(AN$31='C'!$F$164,MOVINV!$B34='C'!$B$163),'C'!$E$164,0)+IF(AND(AN$31='C'!$F$166,MOVINV!$B34='C'!$B$166),'C'!$E$166,0)+IF(AND(AN$31='C'!$F$167,MOVINV!$B34='C'!$B$166),'C'!$E$167,0)+IF(AND(AN$31='C'!$F$169,MOVINV!$B34='C'!$B$169),'C'!$E$169,0)+IF(AND(AN$31='C'!$F$170,MOVINV!$B34='C'!$B$169),'C'!$E$170,0)+IF(AND(AN$31='C'!$F$172,MOVINV!$B34='C'!$B$172),'C'!$E$172,0)+IF(AND(AN$31='C'!$F$173,MOVINV!$B34='C'!$B$172),'C'!$E$173,0)+IF(AND(AN$31='C'!$F$175,MOVINV!$B34='C'!$B$175),'C'!$E$175,0)+IF(AND(AN$31='C'!$F$176,MOVINV!$B34='C'!$B$175),'C'!$E$176,0)</f>
        <v>0</v>
      </c>
      <c r="AO34" s="33">
        <f>+IF(AND(AO$31='C'!$F$163,MOVINV!$B34='C'!$B$163),'C'!$E$163,0)+IF(AND(AO$31='C'!$F$164,MOVINV!$B34='C'!$B$163),'C'!$E$164,0)+IF(AND(AO$31='C'!$F$166,MOVINV!$B34='C'!$B$166),'C'!$E$166,0)+IF(AND(AO$31='C'!$F$167,MOVINV!$B34='C'!$B$166),'C'!$E$167,0)+IF(AND(AO$31='C'!$F$169,MOVINV!$B34='C'!$B$169),'C'!$E$169,0)+IF(AND(AO$31='C'!$F$170,MOVINV!$B34='C'!$B$169),'C'!$E$170,0)+IF(AND(AO$31='C'!$F$172,MOVINV!$B34='C'!$B$172),'C'!$E$172,0)+IF(AND(AO$31='C'!$F$173,MOVINV!$B34='C'!$B$172),'C'!$E$173,0)+IF(AND(AO$31='C'!$F$175,MOVINV!$B34='C'!$B$175),'C'!$E$175,0)+IF(AND(AO$31='C'!$F$176,MOVINV!$B34='C'!$B$175),'C'!$E$176,0)</f>
        <v>0</v>
      </c>
      <c r="AP34" s="33">
        <f>+IF(AND(AP$31='C'!$F$163,MOVINV!$B34='C'!$B$163),'C'!$E$163,0)+IF(AND(AP$31='C'!$F$164,MOVINV!$B34='C'!$B$163),'C'!$E$164,0)+IF(AND(AP$31='C'!$F$166,MOVINV!$B34='C'!$B$166),'C'!$E$166,0)+IF(AND(AP$31='C'!$F$167,MOVINV!$B34='C'!$B$166),'C'!$E$167,0)+IF(AND(AP$31='C'!$F$169,MOVINV!$B34='C'!$B$169),'C'!$E$169,0)+IF(AND(AP$31='C'!$F$170,MOVINV!$B34='C'!$B$169),'C'!$E$170,0)+IF(AND(AP$31='C'!$F$172,MOVINV!$B34='C'!$B$172),'C'!$E$172,0)+IF(AND(AP$31='C'!$F$173,MOVINV!$B34='C'!$B$172),'C'!$E$173,0)+IF(AND(AP$31='C'!$F$175,MOVINV!$B34='C'!$B$175),'C'!$E$175,0)+IF(AND(AP$31='C'!$F$176,MOVINV!$B34='C'!$B$175),'C'!$E$176,0)</f>
        <v>0</v>
      </c>
      <c r="AQ34" s="33">
        <f>+IF(AND(AQ$31='C'!$F$163,MOVINV!$B34='C'!$B$163),'C'!$E$163,0)+IF(AND(AQ$31='C'!$F$164,MOVINV!$B34='C'!$B$163),'C'!$E$164,0)+IF(AND(AQ$31='C'!$F$166,MOVINV!$B34='C'!$B$166),'C'!$E$166,0)+IF(AND(AQ$31='C'!$F$167,MOVINV!$B34='C'!$B$166),'C'!$E$167,0)+IF(AND(AQ$31='C'!$F$169,MOVINV!$B34='C'!$B$169),'C'!$E$169,0)+IF(AND(AQ$31='C'!$F$170,MOVINV!$B34='C'!$B$169),'C'!$E$170,0)+IF(AND(AQ$31='C'!$F$172,MOVINV!$B34='C'!$B$172),'C'!$E$172,0)+IF(AND(AQ$31='C'!$F$173,MOVINV!$B34='C'!$B$172),'C'!$E$173,0)+IF(AND(AQ$31='C'!$F$175,MOVINV!$B34='C'!$B$175),'C'!$E$175,0)+IF(AND(AQ$31='C'!$F$176,MOVINV!$B34='C'!$B$175),'C'!$E$176,0)</f>
        <v>0</v>
      </c>
      <c r="AR34" s="33">
        <f>+IF(AND(AR$31='C'!$F$163,MOVINV!$B34='C'!$B$163),'C'!$E$163,0)+IF(AND(AR$31='C'!$F$164,MOVINV!$B34='C'!$B$163),'C'!$E$164,0)+IF(AND(AR$31='C'!$F$166,MOVINV!$B34='C'!$B$166),'C'!$E$166,0)+IF(AND(AR$31='C'!$F$167,MOVINV!$B34='C'!$B$166),'C'!$E$167,0)+IF(AND(AR$31='C'!$F$169,MOVINV!$B34='C'!$B$169),'C'!$E$169,0)+IF(AND(AR$31='C'!$F$170,MOVINV!$B34='C'!$B$169),'C'!$E$170,0)+IF(AND(AR$31='C'!$F$172,MOVINV!$B34='C'!$B$172),'C'!$E$172,0)+IF(AND(AR$31='C'!$F$173,MOVINV!$B34='C'!$B$172),'C'!$E$173,0)+IF(AND(AR$31='C'!$F$175,MOVINV!$B34='C'!$B$175),'C'!$E$175,0)+IF(AND(AR$31='C'!$F$176,MOVINV!$B34='C'!$B$175),'C'!$E$176,0)</f>
        <v>0</v>
      </c>
      <c r="AS34" s="33">
        <f>+IF(AND(AS$31='C'!$F$163,MOVINV!$B34='C'!$B$163),'C'!$E$163,0)+IF(AND(AS$31='C'!$F$164,MOVINV!$B34='C'!$B$163),'C'!$E$164,0)+IF(AND(AS$31='C'!$F$166,MOVINV!$B34='C'!$B$166),'C'!$E$166,0)+IF(AND(AS$31='C'!$F$167,MOVINV!$B34='C'!$B$166),'C'!$E$167,0)+IF(AND(AS$31='C'!$F$169,MOVINV!$B34='C'!$B$169),'C'!$E$169,0)+IF(AND(AS$31='C'!$F$170,MOVINV!$B34='C'!$B$169),'C'!$E$170,0)+IF(AND(AS$31='C'!$F$172,MOVINV!$B34='C'!$B$172),'C'!$E$172,0)+IF(AND(AS$31='C'!$F$173,MOVINV!$B34='C'!$B$172),'C'!$E$173,0)+IF(AND(AS$31='C'!$F$175,MOVINV!$B34='C'!$B$175),'C'!$E$175,0)+IF(AND(AS$31='C'!$F$176,MOVINV!$B34='C'!$B$175),'C'!$E$176,0)</f>
        <v>0</v>
      </c>
      <c r="AT34" s="33">
        <f>+IF(AND(AT$31='C'!$F$163,MOVINV!$B34='C'!$B$163),'C'!$E$163,0)+IF(AND(AT$31='C'!$F$164,MOVINV!$B34='C'!$B$163),'C'!$E$164,0)+IF(AND(AT$31='C'!$F$166,MOVINV!$B34='C'!$B$166),'C'!$E$166,0)+IF(AND(AT$31='C'!$F$167,MOVINV!$B34='C'!$B$166),'C'!$E$167,0)+IF(AND(AT$31='C'!$F$169,MOVINV!$B34='C'!$B$169),'C'!$E$169,0)+IF(AND(AT$31='C'!$F$170,MOVINV!$B34='C'!$B$169),'C'!$E$170,0)+IF(AND(AT$31='C'!$F$172,MOVINV!$B34='C'!$B$172),'C'!$E$172,0)+IF(AND(AT$31='C'!$F$173,MOVINV!$B34='C'!$B$172),'C'!$E$173,0)+IF(AND(AT$31='C'!$F$175,MOVINV!$B34='C'!$B$175),'C'!$E$175,0)+IF(AND(AT$31='C'!$F$176,MOVINV!$B34='C'!$B$175),'C'!$E$176,0)</f>
        <v>0</v>
      </c>
      <c r="AU34" s="33">
        <f>+IF(AND(AU$31='C'!$F$163,MOVINV!$B34='C'!$B$163),'C'!$E$163,0)+IF(AND(AU$31='C'!$F$164,MOVINV!$B34='C'!$B$163),'C'!$E$164,0)+IF(AND(AU$31='C'!$F$166,MOVINV!$B34='C'!$B$166),'C'!$E$166,0)+IF(AND(AU$31='C'!$F$167,MOVINV!$B34='C'!$B$166),'C'!$E$167,0)+IF(AND(AU$31='C'!$F$169,MOVINV!$B34='C'!$B$169),'C'!$E$169,0)+IF(AND(AU$31='C'!$F$170,MOVINV!$B34='C'!$B$169),'C'!$E$170,0)+IF(AND(AU$31='C'!$F$172,MOVINV!$B34='C'!$B$172),'C'!$E$172,0)+IF(AND(AU$31='C'!$F$173,MOVINV!$B34='C'!$B$172),'C'!$E$173,0)+IF(AND(AU$31='C'!$F$175,MOVINV!$B34='C'!$B$175),'C'!$E$175,0)+IF(AND(AU$31='C'!$F$176,MOVINV!$B34='C'!$B$175),'C'!$E$176,0)</f>
        <v>0</v>
      </c>
      <c r="AV34" s="33">
        <f>+IF(AND(AV$31='C'!$F$163,MOVINV!$B34='C'!$B$163),'C'!$E$163,0)+IF(AND(AV$31='C'!$F$164,MOVINV!$B34='C'!$B$163),'C'!$E$164,0)+IF(AND(AV$31='C'!$F$166,MOVINV!$B34='C'!$B$166),'C'!$E$166,0)+IF(AND(AV$31='C'!$F$167,MOVINV!$B34='C'!$B$166),'C'!$E$167,0)+IF(AND(AV$31='C'!$F$169,MOVINV!$B34='C'!$B$169),'C'!$E$169,0)+IF(AND(AV$31='C'!$F$170,MOVINV!$B34='C'!$B$169),'C'!$E$170,0)+IF(AND(AV$31='C'!$F$172,MOVINV!$B34='C'!$B$172),'C'!$E$172,0)+IF(AND(AV$31='C'!$F$173,MOVINV!$B34='C'!$B$172),'C'!$E$173,0)+IF(AND(AV$31='C'!$F$175,MOVINV!$B34='C'!$B$175),'C'!$E$175,0)+IF(AND(AV$31='C'!$F$176,MOVINV!$B34='C'!$B$175),'C'!$E$176,0)</f>
        <v>0</v>
      </c>
      <c r="AW34" s="33">
        <f>+IF(AND(AW$31='C'!$F$163,MOVINV!$B34='C'!$B$163),'C'!$E$163,0)+IF(AND(AW$31='C'!$F$164,MOVINV!$B34='C'!$B$163),'C'!$E$164,0)+IF(AND(AW$31='C'!$F$166,MOVINV!$B34='C'!$B$166),'C'!$E$166,0)+IF(AND(AW$31='C'!$F$167,MOVINV!$B34='C'!$B$166),'C'!$E$167,0)+IF(AND(AW$31='C'!$F$169,MOVINV!$B34='C'!$B$169),'C'!$E$169,0)+IF(AND(AW$31='C'!$F$170,MOVINV!$B34='C'!$B$169),'C'!$E$170,0)+IF(AND(AW$31='C'!$F$172,MOVINV!$B34='C'!$B$172),'C'!$E$172,0)+IF(AND(AW$31='C'!$F$173,MOVINV!$B34='C'!$B$172),'C'!$E$173,0)+IF(AND(AW$31='C'!$F$175,MOVINV!$B34='C'!$B$175),'C'!$E$175,0)+IF(AND(AW$31='C'!$F$176,MOVINV!$B34='C'!$B$175),'C'!$E$176,0)</f>
        <v>0</v>
      </c>
      <c r="AX34" s="33">
        <f>+IF(AND(AX$31='C'!$F$163,MOVINV!$B34='C'!$B$163),'C'!$E$163,0)+IF(AND(AX$31='C'!$F$164,MOVINV!$B34='C'!$B$163),'C'!$E$164,0)+IF(AND(AX$31='C'!$F$166,MOVINV!$B34='C'!$B$166),'C'!$E$166,0)+IF(AND(AX$31='C'!$F$167,MOVINV!$B34='C'!$B$166),'C'!$E$167,0)+IF(AND(AX$31='C'!$F$169,MOVINV!$B34='C'!$B$169),'C'!$E$169,0)+IF(AND(AX$31='C'!$F$170,MOVINV!$B34='C'!$B$169),'C'!$E$170,0)+IF(AND(AX$31='C'!$F$172,MOVINV!$B34='C'!$B$172),'C'!$E$172,0)+IF(AND(AX$31='C'!$F$173,MOVINV!$B34='C'!$B$172),'C'!$E$173,0)+IF(AND(AX$31='C'!$F$175,MOVINV!$B34='C'!$B$175),'C'!$E$175,0)+IF(AND(AX$31='C'!$F$176,MOVINV!$B34='C'!$B$175),'C'!$E$176,0)</f>
        <v>0</v>
      </c>
      <c r="AY34" s="33">
        <f>+IF(AND(AY$31='C'!$F$163,MOVINV!$B34='C'!$B$163),'C'!$E$163,0)+IF(AND(AY$31='C'!$F$164,MOVINV!$B34='C'!$B$163),'C'!$E$164,0)+IF(AND(AY$31='C'!$F$166,MOVINV!$B34='C'!$B$166),'C'!$E$166,0)+IF(AND(AY$31='C'!$F$167,MOVINV!$B34='C'!$B$166),'C'!$E$167,0)+IF(AND(AY$31='C'!$F$169,MOVINV!$B34='C'!$B$169),'C'!$E$169,0)+IF(AND(AY$31='C'!$F$170,MOVINV!$B34='C'!$B$169),'C'!$E$170,0)+IF(AND(AY$31='C'!$F$172,MOVINV!$B34='C'!$B$172),'C'!$E$172,0)+IF(AND(AY$31='C'!$F$173,MOVINV!$B34='C'!$B$172),'C'!$E$173,0)+IF(AND(AY$31='C'!$F$175,MOVINV!$B34='C'!$B$175),'C'!$E$175,0)+IF(AND(AY$31='C'!$F$176,MOVINV!$B34='C'!$B$175),'C'!$E$176,0)</f>
        <v>0</v>
      </c>
      <c r="AZ34" s="33">
        <f>+IF(AND(AZ$31='C'!$F$163,MOVINV!$B34='C'!$B$163),'C'!$E$163,0)+IF(AND(AZ$31='C'!$F$164,MOVINV!$B34='C'!$B$163),'C'!$E$164,0)+IF(AND(AZ$31='C'!$F$166,MOVINV!$B34='C'!$B$166),'C'!$E$166,0)+IF(AND(AZ$31='C'!$F$167,MOVINV!$B34='C'!$B$166),'C'!$E$167,0)+IF(AND(AZ$31='C'!$F$169,MOVINV!$B34='C'!$B$169),'C'!$E$169,0)+IF(AND(AZ$31='C'!$F$170,MOVINV!$B34='C'!$B$169),'C'!$E$170,0)+IF(AND(AZ$31='C'!$F$172,MOVINV!$B34='C'!$B$172),'C'!$E$172,0)+IF(AND(AZ$31='C'!$F$173,MOVINV!$B34='C'!$B$172),'C'!$E$173,0)+IF(AND(AZ$31='C'!$F$175,MOVINV!$B34='C'!$B$175),'C'!$E$175,0)+IF(AND(AZ$31='C'!$F$176,MOVINV!$B34='C'!$B$175),'C'!$E$176,0)</f>
        <v>0</v>
      </c>
      <c r="BA34" s="33">
        <f>+IF(AND(BA$31='C'!$F$163,MOVINV!$B34='C'!$B$163),'C'!$E$163,0)+IF(AND(BA$31='C'!$F$164,MOVINV!$B34='C'!$B$163),'C'!$E$164,0)+IF(AND(BA$31='C'!$F$166,MOVINV!$B34='C'!$B$166),'C'!$E$166,0)+IF(AND(BA$31='C'!$F$167,MOVINV!$B34='C'!$B$166),'C'!$E$167,0)+IF(AND(BA$31='C'!$F$169,MOVINV!$B34='C'!$B$169),'C'!$E$169,0)+IF(AND(BA$31='C'!$F$170,MOVINV!$B34='C'!$B$169),'C'!$E$170,0)+IF(AND(BA$31='C'!$F$172,MOVINV!$B34='C'!$B$172),'C'!$E$172,0)+IF(AND(BA$31='C'!$F$173,MOVINV!$B34='C'!$B$172),'C'!$E$173,0)+IF(AND(BA$31='C'!$F$175,MOVINV!$B34='C'!$B$175),'C'!$E$175,0)+IF(AND(BA$31='C'!$F$176,MOVINV!$B34='C'!$B$175),'C'!$E$176,0)</f>
        <v>0</v>
      </c>
      <c r="BB34" s="33">
        <f>+IF(AND(BB$31='C'!$F$163,MOVINV!$B34='C'!$B$163),'C'!$E$163,0)+IF(AND(BB$31='C'!$F$164,MOVINV!$B34='C'!$B$163),'C'!$E$164,0)+IF(AND(BB$31='C'!$F$166,MOVINV!$B34='C'!$B$166),'C'!$E$166,0)+IF(AND(BB$31='C'!$F$167,MOVINV!$B34='C'!$B$166),'C'!$E$167,0)+IF(AND(BB$31='C'!$F$169,MOVINV!$B34='C'!$B$169),'C'!$E$169,0)+IF(AND(BB$31='C'!$F$170,MOVINV!$B34='C'!$B$169),'C'!$E$170,0)+IF(AND(BB$31='C'!$F$172,MOVINV!$B34='C'!$B$172),'C'!$E$172,0)+IF(AND(BB$31='C'!$F$173,MOVINV!$B34='C'!$B$172),'C'!$E$173,0)+IF(AND(BB$31='C'!$F$175,MOVINV!$B34='C'!$B$175),'C'!$E$175,0)+IF(AND(BB$31='C'!$F$176,MOVINV!$B34='C'!$B$175),'C'!$E$176,0)</f>
        <v>0</v>
      </c>
      <c r="BC34" s="33">
        <f>+IF(AND(BC$31='C'!$F$163,MOVINV!$B34='C'!$B$163),'C'!$E$163,0)+IF(AND(BC$31='C'!$F$164,MOVINV!$B34='C'!$B$163),'C'!$E$164,0)+IF(AND(BC$31='C'!$F$166,MOVINV!$B34='C'!$B$166),'C'!$E$166,0)+IF(AND(BC$31='C'!$F$167,MOVINV!$B34='C'!$B$166),'C'!$E$167,0)+IF(AND(BC$31='C'!$F$169,MOVINV!$B34='C'!$B$169),'C'!$E$169,0)+IF(AND(BC$31='C'!$F$170,MOVINV!$B34='C'!$B$169),'C'!$E$170,0)+IF(AND(BC$31='C'!$F$172,MOVINV!$B34='C'!$B$172),'C'!$E$172,0)+IF(AND(BC$31='C'!$F$173,MOVINV!$B34='C'!$B$172),'C'!$E$173,0)+IF(AND(BC$31='C'!$F$175,MOVINV!$B34='C'!$B$175),'C'!$E$175,0)+IF(AND(BC$31='C'!$F$176,MOVINV!$B34='C'!$B$175),'C'!$E$176,0)</f>
        <v>0</v>
      </c>
      <c r="BD34" s="33">
        <f>+IF(AND(BD$31='C'!$F$163,MOVINV!$B34='C'!$B$163),'C'!$E$163,0)+IF(AND(BD$31='C'!$F$164,MOVINV!$B34='C'!$B$163),'C'!$E$164,0)+IF(AND(BD$31='C'!$F$166,MOVINV!$B34='C'!$B$166),'C'!$E$166,0)+IF(AND(BD$31='C'!$F$167,MOVINV!$B34='C'!$B$166),'C'!$E$167,0)+IF(AND(BD$31='C'!$F$169,MOVINV!$B34='C'!$B$169),'C'!$E$169,0)+IF(AND(BD$31='C'!$F$170,MOVINV!$B34='C'!$B$169),'C'!$E$170,0)+IF(AND(BD$31='C'!$F$172,MOVINV!$B34='C'!$B$172),'C'!$E$172,0)+IF(AND(BD$31='C'!$F$173,MOVINV!$B34='C'!$B$172),'C'!$E$173,0)+IF(AND(BD$31='C'!$F$175,MOVINV!$B34='C'!$B$175),'C'!$E$175,0)+IF(AND(BD$31='C'!$F$176,MOVINV!$B34='C'!$B$175),'C'!$E$176,0)</f>
        <v>0</v>
      </c>
      <c r="BE34" s="33">
        <f>+IF(AND(BE$31='C'!$F$163,MOVINV!$B34='C'!$B$163),'C'!$E$163,0)+IF(AND(BE$31='C'!$F$164,MOVINV!$B34='C'!$B$163),'C'!$E$164,0)+IF(AND(BE$31='C'!$F$166,MOVINV!$B34='C'!$B$166),'C'!$E$166,0)+IF(AND(BE$31='C'!$F$167,MOVINV!$B34='C'!$B$166),'C'!$E$167,0)+IF(AND(BE$31='C'!$F$169,MOVINV!$B34='C'!$B$169),'C'!$E$169,0)+IF(AND(BE$31='C'!$F$170,MOVINV!$B34='C'!$B$169),'C'!$E$170,0)+IF(AND(BE$31='C'!$F$172,MOVINV!$B34='C'!$B$172),'C'!$E$172,0)+IF(AND(BE$31='C'!$F$173,MOVINV!$B34='C'!$B$172),'C'!$E$173,0)+IF(AND(BE$31='C'!$F$175,MOVINV!$B34='C'!$B$175),'C'!$E$175,0)+IF(AND(BE$31='C'!$F$176,MOVINV!$B34='C'!$B$175),'C'!$E$176,0)</f>
        <v>0</v>
      </c>
      <c r="BF34" s="33">
        <f>+IF(AND(BF$31='C'!$F$163,MOVINV!$B34='C'!$B$163),'C'!$E$163,0)+IF(AND(BF$31='C'!$F$164,MOVINV!$B34='C'!$B$163),'C'!$E$164,0)+IF(AND(BF$31='C'!$F$166,MOVINV!$B34='C'!$B$166),'C'!$E$166,0)+IF(AND(BF$31='C'!$F$167,MOVINV!$B34='C'!$B$166),'C'!$E$167,0)+IF(AND(BF$31='C'!$F$169,MOVINV!$B34='C'!$B$169),'C'!$E$169,0)+IF(AND(BF$31='C'!$F$170,MOVINV!$B34='C'!$B$169),'C'!$E$170,0)+IF(AND(BF$31='C'!$F$172,MOVINV!$B34='C'!$B$172),'C'!$E$172,0)+IF(AND(BF$31='C'!$F$173,MOVINV!$B34='C'!$B$172),'C'!$E$173,0)+IF(AND(BF$31='C'!$F$175,MOVINV!$B34='C'!$B$175),'C'!$E$175,0)+IF(AND(BF$31='C'!$F$176,MOVINV!$B34='C'!$B$175),'C'!$E$176,0)</f>
        <v>0</v>
      </c>
      <c r="BG34" s="33">
        <f>+IF(AND(BG$31='C'!$F$163,MOVINV!$B34='C'!$B$163),'C'!$E$163,0)+IF(AND(BG$31='C'!$F$164,MOVINV!$B34='C'!$B$163),'C'!$E$164,0)+IF(AND(BG$31='C'!$F$166,MOVINV!$B34='C'!$B$166),'C'!$E$166,0)+IF(AND(BG$31='C'!$F$167,MOVINV!$B34='C'!$B$166),'C'!$E$167,0)+IF(AND(BG$31='C'!$F$169,MOVINV!$B34='C'!$B$169),'C'!$E$169,0)+IF(AND(BG$31='C'!$F$170,MOVINV!$B34='C'!$B$169),'C'!$E$170,0)+IF(AND(BG$31='C'!$F$172,MOVINV!$B34='C'!$B$172),'C'!$E$172,0)+IF(AND(BG$31='C'!$F$173,MOVINV!$B34='C'!$B$172),'C'!$E$173,0)+IF(AND(BG$31='C'!$F$175,MOVINV!$B34='C'!$B$175),'C'!$E$175,0)+IF(AND(BG$31='C'!$F$176,MOVINV!$B34='C'!$B$175),'C'!$E$176,0)</f>
        <v>0</v>
      </c>
      <c r="BH34" s="33">
        <f>+IF(AND(BH$31='C'!$F$163,MOVINV!$B34='C'!$B$163),'C'!$E$163,0)+IF(AND(BH$31='C'!$F$164,MOVINV!$B34='C'!$B$163),'C'!$E$164,0)+IF(AND(BH$31='C'!$F$166,MOVINV!$B34='C'!$B$166),'C'!$E$166,0)+IF(AND(BH$31='C'!$F$167,MOVINV!$B34='C'!$B$166),'C'!$E$167,0)+IF(AND(BH$31='C'!$F$169,MOVINV!$B34='C'!$B$169),'C'!$E$169,0)+IF(AND(BH$31='C'!$F$170,MOVINV!$B34='C'!$B$169),'C'!$E$170,0)+IF(AND(BH$31='C'!$F$172,MOVINV!$B34='C'!$B$172),'C'!$E$172,0)+IF(AND(BH$31='C'!$F$173,MOVINV!$B34='C'!$B$172),'C'!$E$173,0)+IF(AND(BH$31='C'!$F$175,MOVINV!$B34='C'!$B$175),'C'!$E$175,0)+IF(AND(BH$31='C'!$F$176,MOVINV!$B34='C'!$B$175),'C'!$E$176,0)</f>
        <v>0</v>
      </c>
      <c r="BI34" s="33">
        <f>+IF(AND(BI$31='C'!$F$163,MOVINV!$B34='C'!$B$163),'C'!$E$163,0)+IF(AND(BI$31='C'!$F$164,MOVINV!$B34='C'!$B$163),'C'!$E$164,0)+IF(AND(BI$31='C'!$F$166,MOVINV!$B34='C'!$B$166),'C'!$E$166,0)+IF(AND(BI$31='C'!$F$167,MOVINV!$B34='C'!$B$166),'C'!$E$167,0)+IF(AND(BI$31='C'!$F$169,MOVINV!$B34='C'!$B$169),'C'!$E$169,0)+IF(AND(BI$31='C'!$F$170,MOVINV!$B34='C'!$B$169),'C'!$E$170,0)+IF(AND(BI$31='C'!$F$172,MOVINV!$B34='C'!$B$172),'C'!$E$172,0)+IF(AND(BI$31='C'!$F$173,MOVINV!$B34='C'!$B$172),'C'!$E$173,0)+IF(AND(BI$31='C'!$F$175,MOVINV!$B34='C'!$B$175),'C'!$E$175,0)+IF(AND(BI$31='C'!$F$176,MOVINV!$B34='C'!$B$175),'C'!$E$176,0)</f>
        <v>0</v>
      </c>
      <c r="BJ34" s="33">
        <f>+IF(AND(BJ$31='C'!$F$163,MOVINV!$B34='C'!$B$163),'C'!$E$163,0)+IF(AND(BJ$31='C'!$F$164,MOVINV!$B34='C'!$B$163),'C'!$E$164,0)+IF(AND(BJ$31='C'!$F$166,MOVINV!$B34='C'!$B$166),'C'!$E$166,0)+IF(AND(BJ$31='C'!$F$167,MOVINV!$B34='C'!$B$166),'C'!$E$167,0)+IF(AND(BJ$31='C'!$F$169,MOVINV!$B34='C'!$B$169),'C'!$E$169,0)+IF(AND(BJ$31='C'!$F$170,MOVINV!$B34='C'!$B$169),'C'!$E$170,0)+IF(AND(BJ$31='C'!$F$172,MOVINV!$B34='C'!$B$172),'C'!$E$172,0)+IF(AND(BJ$31='C'!$F$173,MOVINV!$B34='C'!$B$172),'C'!$E$173,0)+IF(AND(BJ$31='C'!$F$175,MOVINV!$B34='C'!$B$175),'C'!$E$175,0)+IF(AND(BJ$31='C'!$F$176,MOVINV!$B34='C'!$B$175),'C'!$E$176,0)</f>
        <v>0</v>
      </c>
      <c r="BK34" s="33">
        <f>+IF(AND(BK$31='C'!$F$163,MOVINV!$B34='C'!$B$163),'C'!$E$163,0)+IF(AND(BK$31='C'!$F$164,MOVINV!$B34='C'!$B$163),'C'!$E$164,0)+IF(AND(BK$31='C'!$F$166,MOVINV!$B34='C'!$B$166),'C'!$E$166,0)+IF(AND(BK$31='C'!$F$167,MOVINV!$B34='C'!$B$166),'C'!$E$167,0)+IF(AND(BK$31='C'!$F$169,MOVINV!$B34='C'!$B$169),'C'!$E$169,0)+IF(AND(BK$31='C'!$F$170,MOVINV!$B34='C'!$B$169),'C'!$E$170,0)+IF(AND(BK$31='C'!$F$172,MOVINV!$B34='C'!$B$172),'C'!$E$172,0)+IF(AND(BK$31='C'!$F$173,MOVINV!$B34='C'!$B$172),'C'!$E$173,0)+IF(AND(BK$31='C'!$F$175,MOVINV!$B34='C'!$B$175),'C'!$E$175,0)+IF(AND(BK$31='C'!$F$176,MOVINV!$B34='C'!$B$175),'C'!$E$176,0)</f>
        <v>0</v>
      </c>
    </row>
    <row r="35" spans="2:63">
      <c r="B35" s="32" t="str">
        <f t="shared" si="11"/>
        <v>Patents, llicències i marques</v>
      </c>
      <c r="C35" s="54">
        <f>+Configuració!E34</f>
        <v>0</v>
      </c>
      <c r="D35" s="33">
        <f>+IF(AND(D$31='C'!$F$163,MOVINV!$B35='C'!$B$163),'C'!$E$163,0)+IF(AND(D$31='C'!$F$164,MOVINV!$B35='C'!$B$163),'C'!$E$164,0)+IF(AND(D$31='C'!$F$166,MOVINV!$B35='C'!$B$166),'C'!$E$166,0)+IF(AND(D$31='C'!$F$167,MOVINV!$B35='C'!$B$166),'C'!$E$167,0)+IF(AND(D$31='C'!$F$169,MOVINV!$B35='C'!$B$169),'C'!$E$169,0)+IF(AND(D$31='C'!$F$170,MOVINV!$B35='C'!$B$169),'C'!$E$170,0)+IF(AND(D$31='C'!$F$172,MOVINV!$B35='C'!$B$172),'C'!$E$172,0)+IF(AND(D$31='C'!$F$173,MOVINV!$B35='C'!$B$172),'C'!$E$173,0)+IF(AND(D$31='C'!$F$175,MOVINV!$B35='C'!$B$175),'C'!$E$175,0)+IF(AND(D$31='C'!$F$176,MOVINV!$B35='C'!$B$175),'C'!$E$176,0)</f>
        <v>0</v>
      </c>
      <c r="E35" s="33">
        <f>+IF(AND(E$31='C'!$F$163,MOVINV!$B35='C'!$B$163),'C'!$E$163,0)+IF(AND(E$31='C'!$F$164,MOVINV!$B35='C'!$B$163),'C'!$E$164,0)+IF(AND(E$31='C'!$F$166,MOVINV!$B35='C'!$B$166),'C'!$E$166,0)+IF(AND(E$31='C'!$F$167,MOVINV!$B35='C'!$B$166),'C'!$E$167,0)+IF(AND(E$31='C'!$F$169,MOVINV!$B35='C'!$B$169),'C'!$E$169,0)+IF(AND(E$31='C'!$F$170,MOVINV!$B35='C'!$B$169),'C'!$E$170,0)+IF(AND(E$31='C'!$F$172,MOVINV!$B35='C'!$B$172),'C'!$E$172,0)+IF(AND(E$31='C'!$F$173,MOVINV!$B35='C'!$B$172),'C'!$E$173,0)+IF(AND(E$31='C'!$F$175,MOVINV!$B35='C'!$B$175),'C'!$E$175,0)+IF(AND(E$31='C'!$F$176,MOVINV!$B35='C'!$B$175),'C'!$E$176,0)</f>
        <v>0</v>
      </c>
      <c r="F35" s="33">
        <f>+IF(AND(F$31='C'!$F$163,MOVINV!$B35='C'!$B$163),'C'!$E$163,0)+IF(AND(F$31='C'!$F$164,MOVINV!$B35='C'!$B$163),'C'!$E$164,0)+IF(AND(F$31='C'!$F$166,MOVINV!$B35='C'!$B$166),'C'!$E$166,0)+IF(AND(F$31='C'!$F$167,MOVINV!$B35='C'!$B$166),'C'!$E$167,0)+IF(AND(F$31='C'!$F$169,MOVINV!$B35='C'!$B$169),'C'!$E$169,0)+IF(AND(F$31='C'!$F$170,MOVINV!$B35='C'!$B$169),'C'!$E$170,0)+IF(AND(F$31='C'!$F$172,MOVINV!$B35='C'!$B$172),'C'!$E$172,0)+IF(AND(F$31='C'!$F$173,MOVINV!$B35='C'!$B$172),'C'!$E$173,0)+IF(AND(F$31='C'!$F$175,MOVINV!$B35='C'!$B$175),'C'!$E$175,0)+IF(AND(F$31='C'!$F$176,MOVINV!$B35='C'!$B$175),'C'!$E$176,0)</f>
        <v>0</v>
      </c>
      <c r="G35" s="33">
        <f>+IF(AND(G$31='C'!$F$163,MOVINV!$B35='C'!$B$163),'C'!$E$163,0)+IF(AND(G$31='C'!$F$164,MOVINV!$B35='C'!$B$163),'C'!$E$164,0)+IF(AND(G$31='C'!$F$166,MOVINV!$B35='C'!$B$166),'C'!$E$166,0)+IF(AND(G$31='C'!$F$167,MOVINV!$B35='C'!$B$166),'C'!$E$167,0)+IF(AND(G$31='C'!$F$169,MOVINV!$B35='C'!$B$169),'C'!$E$169,0)+IF(AND(G$31='C'!$F$170,MOVINV!$B35='C'!$B$169),'C'!$E$170,0)+IF(AND(G$31='C'!$F$172,MOVINV!$B35='C'!$B$172),'C'!$E$172,0)+IF(AND(G$31='C'!$F$173,MOVINV!$B35='C'!$B$172),'C'!$E$173,0)+IF(AND(G$31='C'!$F$175,MOVINV!$B35='C'!$B$175),'C'!$E$175,0)+IF(AND(G$31='C'!$F$176,MOVINV!$B35='C'!$B$175),'C'!$E$176,0)</f>
        <v>0</v>
      </c>
      <c r="H35" s="33">
        <f>+IF(AND(H$31='C'!$F$163,MOVINV!$B35='C'!$B$163),'C'!$E$163,0)+IF(AND(H$31='C'!$F$164,MOVINV!$B35='C'!$B$163),'C'!$E$164,0)+IF(AND(H$31='C'!$F$166,MOVINV!$B35='C'!$B$166),'C'!$E$166,0)+IF(AND(H$31='C'!$F$167,MOVINV!$B35='C'!$B$166),'C'!$E$167,0)+IF(AND(H$31='C'!$F$169,MOVINV!$B35='C'!$B$169),'C'!$E$169,0)+IF(AND(H$31='C'!$F$170,MOVINV!$B35='C'!$B$169),'C'!$E$170,0)+IF(AND(H$31='C'!$F$172,MOVINV!$B35='C'!$B$172),'C'!$E$172,0)+IF(AND(H$31='C'!$F$173,MOVINV!$B35='C'!$B$172),'C'!$E$173,0)+IF(AND(H$31='C'!$F$175,MOVINV!$B35='C'!$B$175),'C'!$E$175,0)+IF(AND(H$31='C'!$F$176,MOVINV!$B35='C'!$B$175),'C'!$E$176,0)</f>
        <v>0</v>
      </c>
      <c r="I35" s="33">
        <f>+IF(AND(I$31='C'!$F$163,MOVINV!$B35='C'!$B$163),'C'!$E$163,0)+IF(AND(I$31='C'!$F$164,MOVINV!$B35='C'!$B$163),'C'!$E$164,0)+IF(AND(I$31='C'!$F$166,MOVINV!$B35='C'!$B$166),'C'!$E$166,0)+IF(AND(I$31='C'!$F$167,MOVINV!$B35='C'!$B$166),'C'!$E$167,0)+IF(AND(I$31='C'!$F$169,MOVINV!$B35='C'!$B$169),'C'!$E$169,0)+IF(AND(I$31='C'!$F$170,MOVINV!$B35='C'!$B$169),'C'!$E$170,0)+IF(AND(I$31='C'!$F$172,MOVINV!$B35='C'!$B$172),'C'!$E$172,0)+IF(AND(I$31='C'!$F$173,MOVINV!$B35='C'!$B$172),'C'!$E$173,0)+IF(AND(I$31='C'!$F$175,MOVINV!$B35='C'!$B$175),'C'!$E$175,0)+IF(AND(I$31='C'!$F$176,MOVINV!$B35='C'!$B$175),'C'!$E$176,0)</f>
        <v>0</v>
      </c>
      <c r="J35" s="33">
        <f>+IF(AND(J$31='C'!$F$163,MOVINV!$B35='C'!$B$163),'C'!$E$163,0)+IF(AND(J$31='C'!$F$164,MOVINV!$B35='C'!$B$163),'C'!$E$164,0)+IF(AND(J$31='C'!$F$166,MOVINV!$B35='C'!$B$166),'C'!$E$166,0)+IF(AND(J$31='C'!$F$167,MOVINV!$B35='C'!$B$166),'C'!$E$167,0)+IF(AND(J$31='C'!$F$169,MOVINV!$B35='C'!$B$169),'C'!$E$169,0)+IF(AND(J$31='C'!$F$170,MOVINV!$B35='C'!$B$169),'C'!$E$170,0)+IF(AND(J$31='C'!$F$172,MOVINV!$B35='C'!$B$172),'C'!$E$172,0)+IF(AND(J$31='C'!$F$173,MOVINV!$B35='C'!$B$172),'C'!$E$173,0)+IF(AND(J$31='C'!$F$175,MOVINV!$B35='C'!$B$175),'C'!$E$175,0)+IF(AND(J$31='C'!$F$176,MOVINV!$B35='C'!$B$175),'C'!$E$176,0)</f>
        <v>0</v>
      </c>
      <c r="K35" s="33">
        <f>+IF(AND(K$31='C'!$F$163,MOVINV!$B35='C'!$B$163),'C'!$E$163,0)+IF(AND(K$31='C'!$F$164,MOVINV!$B35='C'!$B$163),'C'!$E$164,0)+IF(AND(K$31='C'!$F$166,MOVINV!$B35='C'!$B$166),'C'!$E$166,0)+IF(AND(K$31='C'!$F$167,MOVINV!$B35='C'!$B$166),'C'!$E$167,0)+IF(AND(K$31='C'!$F$169,MOVINV!$B35='C'!$B$169),'C'!$E$169,0)+IF(AND(K$31='C'!$F$170,MOVINV!$B35='C'!$B$169),'C'!$E$170,0)+IF(AND(K$31='C'!$F$172,MOVINV!$B35='C'!$B$172),'C'!$E$172,0)+IF(AND(K$31='C'!$F$173,MOVINV!$B35='C'!$B$172),'C'!$E$173,0)+IF(AND(K$31='C'!$F$175,MOVINV!$B35='C'!$B$175),'C'!$E$175,0)+IF(AND(K$31='C'!$F$176,MOVINV!$B35='C'!$B$175),'C'!$E$176,0)</f>
        <v>0</v>
      </c>
      <c r="L35" s="33">
        <f>+IF(AND(L$31='C'!$F$163,MOVINV!$B35='C'!$B$163),'C'!$E$163,0)+IF(AND(L$31='C'!$F$164,MOVINV!$B35='C'!$B$163),'C'!$E$164,0)+IF(AND(L$31='C'!$F$166,MOVINV!$B35='C'!$B$166),'C'!$E$166,0)+IF(AND(L$31='C'!$F$167,MOVINV!$B35='C'!$B$166),'C'!$E$167,0)+IF(AND(L$31='C'!$F$169,MOVINV!$B35='C'!$B$169),'C'!$E$169,0)+IF(AND(L$31='C'!$F$170,MOVINV!$B35='C'!$B$169),'C'!$E$170,0)+IF(AND(L$31='C'!$F$172,MOVINV!$B35='C'!$B$172),'C'!$E$172,0)+IF(AND(L$31='C'!$F$173,MOVINV!$B35='C'!$B$172),'C'!$E$173,0)+IF(AND(L$31='C'!$F$175,MOVINV!$B35='C'!$B$175),'C'!$E$175,0)+IF(AND(L$31='C'!$F$176,MOVINV!$B35='C'!$B$175),'C'!$E$176,0)</f>
        <v>0</v>
      </c>
      <c r="M35" s="33">
        <f>+IF(AND(M$31='C'!$F$163,MOVINV!$B35='C'!$B$163),'C'!$E$163,0)+IF(AND(M$31='C'!$F$164,MOVINV!$B35='C'!$B$163),'C'!$E$164,0)+IF(AND(M$31='C'!$F$166,MOVINV!$B35='C'!$B$166),'C'!$E$166,0)+IF(AND(M$31='C'!$F$167,MOVINV!$B35='C'!$B$166),'C'!$E$167,0)+IF(AND(M$31='C'!$F$169,MOVINV!$B35='C'!$B$169),'C'!$E$169,0)+IF(AND(M$31='C'!$F$170,MOVINV!$B35='C'!$B$169),'C'!$E$170,0)+IF(AND(M$31='C'!$F$172,MOVINV!$B35='C'!$B$172),'C'!$E$172,0)+IF(AND(M$31='C'!$F$173,MOVINV!$B35='C'!$B$172),'C'!$E$173,0)+IF(AND(M$31='C'!$F$175,MOVINV!$B35='C'!$B$175),'C'!$E$175,0)+IF(AND(M$31='C'!$F$176,MOVINV!$B35='C'!$B$175),'C'!$E$176,0)</f>
        <v>0</v>
      </c>
      <c r="N35" s="33">
        <f>+IF(AND(N$31='C'!$F$163,MOVINV!$B35='C'!$B$163),'C'!$E$163,0)+IF(AND(N$31='C'!$F$164,MOVINV!$B35='C'!$B$163),'C'!$E$164,0)+IF(AND(N$31='C'!$F$166,MOVINV!$B35='C'!$B$166),'C'!$E$166,0)+IF(AND(N$31='C'!$F$167,MOVINV!$B35='C'!$B$166),'C'!$E$167,0)+IF(AND(N$31='C'!$F$169,MOVINV!$B35='C'!$B$169),'C'!$E$169,0)+IF(AND(N$31='C'!$F$170,MOVINV!$B35='C'!$B$169),'C'!$E$170,0)+IF(AND(N$31='C'!$F$172,MOVINV!$B35='C'!$B$172),'C'!$E$172,0)+IF(AND(N$31='C'!$F$173,MOVINV!$B35='C'!$B$172),'C'!$E$173,0)+IF(AND(N$31='C'!$F$175,MOVINV!$B35='C'!$B$175),'C'!$E$175,0)+IF(AND(N$31='C'!$F$176,MOVINV!$B35='C'!$B$175),'C'!$E$176,0)</f>
        <v>0</v>
      </c>
      <c r="O35" s="33">
        <f>+IF(AND(O$31='C'!$F$163,MOVINV!$B35='C'!$B$163),'C'!$E$163,0)+IF(AND(O$31='C'!$F$164,MOVINV!$B35='C'!$B$163),'C'!$E$164,0)+IF(AND(O$31='C'!$F$166,MOVINV!$B35='C'!$B$166),'C'!$E$166,0)+IF(AND(O$31='C'!$F$167,MOVINV!$B35='C'!$B$166),'C'!$E$167,0)+IF(AND(O$31='C'!$F$169,MOVINV!$B35='C'!$B$169),'C'!$E$169,0)+IF(AND(O$31='C'!$F$170,MOVINV!$B35='C'!$B$169),'C'!$E$170,0)+IF(AND(O$31='C'!$F$172,MOVINV!$B35='C'!$B$172),'C'!$E$172,0)+IF(AND(O$31='C'!$F$173,MOVINV!$B35='C'!$B$172),'C'!$E$173,0)+IF(AND(O$31='C'!$F$175,MOVINV!$B35='C'!$B$175),'C'!$E$175,0)+IF(AND(O$31='C'!$F$176,MOVINV!$B35='C'!$B$175),'C'!$E$176,0)</f>
        <v>0</v>
      </c>
      <c r="P35" s="33">
        <f>+IF(AND(P$31='C'!$F$163,MOVINV!$B35='C'!$B$163),'C'!$E$163,0)+IF(AND(P$31='C'!$F$164,MOVINV!$B35='C'!$B$163),'C'!$E$164,0)+IF(AND(P$31='C'!$F$166,MOVINV!$B35='C'!$B$166),'C'!$E$166,0)+IF(AND(P$31='C'!$F$167,MOVINV!$B35='C'!$B$166),'C'!$E$167,0)+IF(AND(P$31='C'!$F$169,MOVINV!$B35='C'!$B$169),'C'!$E$169,0)+IF(AND(P$31='C'!$F$170,MOVINV!$B35='C'!$B$169),'C'!$E$170,0)+IF(AND(P$31='C'!$F$172,MOVINV!$B35='C'!$B$172),'C'!$E$172,0)+IF(AND(P$31='C'!$F$173,MOVINV!$B35='C'!$B$172),'C'!$E$173,0)+IF(AND(P$31='C'!$F$175,MOVINV!$B35='C'!$B$175),'C'!$E$175,0)+IF(AND(P$31='C'!$F$176,MOVINV!$B35='C'!$B$175),'C'!$E$176,0)</f>
        <v>0</v>
      </c>
      <c r="Q35" s="33">
        <f>+IF(AND(Q$31='C'!$F$163,MOVINV!$B35='C'!$B$163),'C'!$E$163,0)+IF(AND(Q$31='C'!$F$164,MOVINV!$B35='C'!$B$163),'C'!$E$164,0)+IF(AND(Q$31='C'!$F$166,MOVINV!$B35='C'!$B$166),'C'!$E$166,0)+IF(AND(Q$31='C'!$F$167,MOVINV!$B35='C'!$B$166),'C'!$E$167,0)+IF(AND(Q$31='C'!$F$169,MOVINV!$B35='C'!$B$169),'C'!$E$169,0)+IF(AND(Q$31='C'!$F$170,MOVINV!$B35='C'!$B$169),'C'!$E$170,0)+IF(AND(Q$31='C'!$F$172,MOVINV!$B35='C'!$B$172),'C'!$E$172,0)+IF(AND(Q$31='C'!$F$173,MOVINV!$B35='C'!$B$172),'C'!$E$173,0)+IF(AND(Q$31='C'!$F$175,MOVINV!$B35='C'!$B$175),'C'!$E$175,0)+IF(AND(Q$31='C'!$F$176,MOVINV!$B35='C'!$B$175),'C'!$E$176,0)</f>
        <v>0</v>
      </c>
      <c r="R35" s="33">
        <f>+IF(AND(R$31='C'!$F$163,MOVINV!$B35='C'!$B$163),'C'!$E$163,0)+IF(AND(R$31='C'!$F$164,MOVINV!$B35='C'!$B$163),'C'!$E$164,0)+IF(AND(R$31='C'!$F$166,MOVINV!$B35='C'!$B$166),'C'!$E$166,0)+IF(AND(R$31='C'!$F$167,MOVINV!$B35='C'!$B$166),'C'!$E$167,0)+IF(AND(R$31='C'!$F$169,MOVINV!$B35='C'!$B$169),'C'!$E$169,0)+IF(AND(R$31='C'!$F$170,MOVINV!$B35='C'!$B$169),'C'!$E$170,0)+IF(AND(R$31='C'!$F$172,MOVINV!$B35='C'!$B$172),'C'!$E$172,0)+IF(AND(R$31='C'!$F$173,MOVINV!$B35='C'!$B$172),'C'!$E$173,0)+IF(AND(R$31='C'!$F$175,MOVINV!$B35='C'!$B$175),'C'!$E$175,0)+IF(AND(R$31='C'!$F$176,MOVINV!$B35='C'!$B$175),'C'!$E$176,0)</f>
        <v>0</v>
      </c>
      <c r="S35" s="33">
        <f>+IF(AND(S$31='C'!$F$163,MOVINV!$B35='C'!$B$163),'C'!$E$163,0)+IF(AND(S$31='C'!$F$164,MOVINV!$B35='C'!$B$163),'C'!$E$164,0)+IF(AND(S$31='C'!$F$166,MOVINV!$B35='C'!$B$166),'C'!$E$166,0)+IF(AND(S$31='C'!$F$167,MOVINV!$B35='C'!$B$166),'C'!$E$167,0)+IF(AND(S$31='C'!$F$169,MOVINV!$B35='C'!$B$169),'C'!$E$169,0)+IF(AND(S$31='C'!$F$170,MOVINV!$B35='C'!$B$169),'C'!$E$170,0)+IF(AND(S$31='C'!$F$172,MOVINV!$B35='C'!$B$172),'C'!$E$172,0)+IF(AND(S$31='C'!$F$173,MOVINV!$B35='C'!$B$172),'C'!$E$173,0)+IF(AND(S$31='C'!$F$175,MOVINV!$B35='C'!$B$175),'C'!$E$175,0)+IF(AND(S$31='C'!$F$176,MOVINV!$B35='C'!$B$175),'C'!$E$176,0)</f>
        <v>0</v>
      </c>
      <c r="T35" s="33">
        <f>+IF(AND(T$31='C'!$F$163,MOVINV!$B35='C'!$B$163),'C'!$E$163,0)+IF(AND(T$31='C'!$F$164,MOVINV!$B35='C'!$B$163),'C'!$E$164,0)+IF(AND(T$31='C'!$F$166,MOVINV!$B35='C'!$B$166),'C'!$E$166,0)+IF(AND(T$31='C'!$F$167,MOVINV!$B35='C'!$B$166),'C'!$E$167,0)+IF(AND(T$31='C'!$F$169,MOVINV!$B35='C'!$B$169),'C'!$E$169,0)+IF(AND(T$31='C'!$F$170,MOVINV!$B35='C'!$B$169),'C'!$E$170,0)+IF(AND(T$31='C'!$F$172,MOVINV!$B35='C'!$B$172),'C'!$E$172,0)+IF(AND(T$31='C'!$F$173,MOVINV!$B35='C'!$B$172),'C'!$E$173,0)+IF(AND(T$31='C'!$F$175,MOVINV!$B35='C'!$B$175),'C'!$E$175,0)+IF(AND(T$31='C'!$F$176,MOVINV!$B35='C'!$B$175),'C'!$E$176,0)</f>
        <v>0</v>
      </c>
      <c r="U35" s="33">
        <f>+IF(AND(U$31='C'!$F$163,MOVINV!$B35='C'!$B$163),'C'!$E$163,0)+IF(AND(U$31='C'!$F$164,MOVINV!$B35='C'!$B$163),'C'!$E$164,0)+IF(AND(U$31='C'!$F$166,MOVINV!$B35='C'!$B$166),'C'!$E$166,0)+IF(AND(U$31='C'!$F$167,MOVINV!$B35='C'!$B$166),'C'!$E$167,0)+IF(AND(U$31='C'!$F$169,MOVINV!$B35='C'!$B$169),'C'!$E$169,0)+IF(AND(U$31='C'!$F$170,MOVINV!$B35='C'!$B$169),'C'!$E$170,0)+IF(AND(U$31='C'!$F$172,MOVINV!$B35='C'!$B$172),'C'!$E$172,0)+IF(AND(U$31='C'!$F$173,MOVINV!$B35='C'!$B$172),'C'!$E$173,0)+IF(AND(U$31='C'!$F$175,MOVINV!$B35='C'!$B$175),'C'!$E$175,0)+IF(AND(U$31='C'!$F$176,MOVINV!$B35='C'!$B$175),'C'!$E$176,0)</f>
        <v>0</v>
      </c>
      <c r="V35" s="33">
        <f>+IF(AND(V$31='C'!$F$163,MOVINV!$B35='C'!$B$163),'C'!$E$163,0)+IF(AND(V$31='C'!$F$164,MOVINV!$B35='C'!$B$163),'C'!$E$164,0)+IF(AND(V$31='C'!$F$166,MOVINV!$B35='C'!$B$166),'C'!$E$166,0)+IF(AND(V$31='C'!$F$167,MOVINV!$B35='C'!$B$166),'C'!$E$167,0)+IF(AND(V$31='C'!$F$169,MOVINV!$B35='C'!$B$169),'C'!$E$169,0)+IF(AND(V$31='C'!$F$170,MOVINV!$B35='C'!$B$169),'C'!$E$170,0)+IF(AND(V$31='C'!$F$172,MOVINV!$B35='C'!$B$172),'C'!$E$172,0)+IF(AND(V$31='C'!$F$173,MOVINV!$B35='C'!$B$172),'C'!$E$173,0)+IF(AND(V$31='C'!$F$175,MOVINV!$B35='C'!$B$175),'C'!$E$175,0)+IF(AND(V$31='C'!$F$176,MOVINV!$B35='C'!$B$175),'C'!$E$176,0)</f>
        <v>0</v>
      </c>
      <c r="W35" s="33">
        <f>+IF(AND(W$31='C'!$F$163,MOVINV!$B35='C'!$B$163),'C'!$E$163,0)+IF(AND(W$31='C'!$F$164,MOVINV!$B35='C'!$B$163),'C'!$E$164,0)+IF(AND(W$31='C'!$F$166,MOVINV!$B35='C'!$B$166),'C'!$E$166,0)+IF(AND(W$31='C'!$F$167,MOVINV!$B35='C'!$B$166),'C'!$E$167,0)+IF(AND(W$31='C'!$F$169,MOVINV!$B35='C'!$B$169),'C'!$E$169,0)+IF(AND(W$31='C'!$F$170,MOVINV!$B35='C'!$B$169),'C'!$E$170,0)+IF(AND(W$31='C'!$F$172,MOVINV!$B35='C'!$B$172),'C'!$E$172,0)+IF(AND(W$31='C'!$F$173,MOVINV!$B35='C'!$B$172),'C'!$E$173,0)+IF(AND(W$31='C'!$F$175,MOVINV!$B35='C'!$B$175),'C'!$E$175,0)+IF(AND(W$31='C'!$F$176,MOVINV!$B35='C'!$B$175),'C'!$E$176,0)</f>
        <v>0</v>
      </c>
      <c r="X35" s="33">
        <f>+IF(AND(X$31='C'!$F$163,MOVINV!$B35='C'!$B$163),'C'!$E$163,0)+IF(AND(X$31='C'!$F$164,MOVINV!$B35='C'!$B$163),'C'!$E$164,0)+IF(AND(X$31='C'!$F$166,MOVINV!$B35='C'!$B$166),'C'!$E$166,0)+IF(AND(X$31='C'!$F$167,MOVINV!$B35='C'!$B$166),'C'!$E$167,0)+IF(AND(X$31='C'!$F$169,MOVINV!$B35='C'!$B$169),'C'!$E$169,0)+IF(AND(X$31='C'!$F$170,MOVINV!$B35='C'!$B$169),'C'!$E$170,0)+IF(AND(X$31='C'!$F$172,MOVINV!$B35='C'!$B$172),'C'!$E$172,0)+IF(AND(X$31='C'!$F$173,MOVINV!$B35='C'!$B$172),'C'!$E$173,0)+IF(AND(X$31='C'!$F$175,MOVINV!$B35='C'!$B$175),'C'!$E$175,0)+IF(AND(X$31='C'!$F$176,MOVINV!$B35='C'!$B$175),'C'!$E$176,0)</f>
        <v>0</v>
      </c>
      <c r="Y35" s="33">
        <f>+IF(AND(Y$31='C'!$F$163,MOVINV!$B35='C'!$B$163),'C'!$E$163,0)+IF(AND(Y$31='C'!$F$164,MOVINV!$B35='C'!$B$163),'C'!$E$164,0)+IF(AND(Y$31='C'!$F$166,MOVINV!$B35='C'!$B$166),'C'!$E$166,0)+IF(AND(Y$31='C'!$F$167,MOVINV!$B35='C'!$B$166),'C'!$E$167,0)+IF(AND(Y$31='C'!$F$169,MOVINV!$B35='C'!$B$169),'C'!$E$169,0)+IF(AND(Y$31='C'!$F$170,MOVINV!$B35='C'!$B$169),'C'!$E$170,0)+IF(AND(Y$31='C'!$F$172,MOVINV!$B35='C'!$B$172),'C'!$E$172,0)+IF(AND(Y$31='C'!$F$173,MOVINV!$B35='C'!$B$172),'C'!$E$173,0)+IF(AND(Y$31='C'!$F$175,MOVINV!$B35='C'!$B$175),'C'!$E$175,0)+IF(AND(Y$31='C'!$F$176,MOVINV!$B35='C'!$B$175),'C'!$E$176,0)</f>
        <v>0</v>
      </c>
      <c r="Z35" s="33">
        <f>+IF(AND(Z$31='C'!$F$163,MOVINV!$B35='C'!$B$163),'C'!$E$163,0)+IF(AND(Z$31='C'!$F$164,MOVINV!$B35='C'!$B$163),'C'!$E$164,0)+IF(AND(Z$31='C'!$F$166,MOVINV!$B35='C'!$B$166),'C'!$E$166,0)+IF(AND(Z$31='C'!$F$167,MOVINV!$B35='C'!$B$166),'C'!$E$167,0)+IF(AND(Z$31='C'!$F$169,MOVINV!$B35='C'!$B$169),'C'!$E$169,0)+IF(AND(Z$31='C'!$F$170,MOVINV!$B35='C'!$B$169),'C'!$E$170,0)+IF(AND(Z$31='C'!$F$172,MOVINV!$B35='C'!$B$172),'C'!$E$172,0)+IF(AND(Z$31='C'!$F$173,MOVINV!$B35='C'!$B$172),'C'!$E$173,0)+IF(AND(Z$31='C'!$F$175,MOVINV!$B35='C'!$B$175),'C'!$E$175,0)+IF(AND(Z$31='C'!$F$176,MOVINV!$B35='C'!$B$175),'C'!$E$176,0)</f>
        <v>0</v>
      </c>
      <c r="AA35" s="33">
        <f>+IF(AND(AA$31='C'!$F$163,MOVINV!$B35='C'!$B$163),'C'!$E$163,0)+IF(AND(AA$31='C'!$F$164,MOVINV!$B35='C'!$B$163),'C'!$E$164,0)+IF(AND(AA$31='C'!$F$166,MOVINV!$B35='C'!$B$166),'C'!$E$166,0)+IF(AND(AA$31='C'!$F$167,MOVINV!$B35='C'!$B$166),'C'!$E$167,0)+IF(AND(AA$31='C'!$F$169,MOVINV!$B35='C'!$B$169),'C'!$E$169,0)+IF(AND(AA$31='C'!$F$170,MOVINV!$B35='C'!$B$169),'C'!$E$170,0)+IF(AND(AA$31='C'!$F$172,MOVINV!$B35='C'!$B$172),'C'!$E$172,0)+IF(AND(AA$31='C'!$F$173,MOVINV!$B35='C'!$B$172),'C'!$E$173,0)+IF(AND(AA$31='C'!$F$175,MOVINV!$B35='C'!$B$175),'C'!$E$175,0)+IF(AND(AA$31='C'!$F$176,MOVINV!$B35='C'!$B$175),'C'!$E$176,0)</f>
        <v>0</v>
      </c>
      <c r="AB35" s="33">
        <f>+IF(AND(AB$31='C'!$F$163,MOVINV!$B35='C'!$B$163),'C'!$E$163,0)+IF(AND(AB$31='C'!$F$164,MOVINV!$B35='C'!$B$163),'C'!$E$164,0)+IF(AND(AB$31='C'!$F$166,MOVINV!$B35='C'!$B$166),'C'!$E$166,0)+IF(AND(AB$31='C'!$F$167,MOVINV!$B35='C'!$B$166),'C'!$E$167,0)+IF(AND(AB$31='C'!$F$169,MOVINV!$B35='C'!$B$169),'C'!$E$169,0)+IF(AND(AB$31='C'!$F$170,MOVINV!$B35='C'!$B$169),'C'!$E$170,0)+IF(AND(AB$31='C'!$F$172,MOVINV!$B35='C'!$B$172),'C'!$E$172,0)+IF(AND(AB$31='C'!$F$173,MOVINV!$B35='C'!$B$172),'C'!$E$173,0)+IF(AND(AB$31='C'!$F$175,MOVINV!$B35='C'!$B$175),'C'!$E$175,0)+IF(AND(AB$31='C'!$F$176,MOVINV!$B35='C'!$B$175),'C'!$E$176,0)</f>
        <v>0</v>
      </c>
      <c r="AC35" s="33">
        <f>+IF(AND(AC$31='C'!$F$163,MOVINV!$B35='C'!$B$163),'C'!$E$163,0)+IF(AND(AC$31='C'!$F$164,MOVINV!$B35='C'!$B$163),'C'!$E$164,0)+IF(AND(AC$31='C'!$F$166,MOVINV!$B35='C'!$B$166),'C'!$E$166,0)+IF(AND(AC$31='C'!$F$167,MOVINV!$B35='C'!$B$166),'C'!$E$167,0)+IF(AND(AC$31='C'!$F$169,MOVINV!$B35='C'!$B$169),'C'!$E$169,0)+IF(AND(AC$31='C'!$F$170,MOVINV!$B35='C'!$B$169),'C'!$E$170,0)+IF(AND(AC$31='C'!$F$172,MOVINV!$B35='C'!$B$172),'C'!$E$172,0)+IF(AND(AC$31='C'!$F$173,MOVINV!$B35='C'!$B$172),'C'!$E$173,0)+IF(AND(AC$31='C'!$F$175,MOVINV!$B35='C'!$B$175),'C'!$E$175,0)+IF(AND(AC$31='C'!$F$176,MOVINV!$B35='C'!$B$175),'C'!$E$176,0)</f>
        <v>0</v>
      </c>
      <c r="AD35" s="33">
        <f>+IF(AND(AD$31='C'!$F$163,MOVINV!$B35='C'!$B$163),'C'!$E$163,0)+IF(AND(AD$31='C'!$F$164,MOVINV!$B35='C'!$B$163),'C'!$E$164,0)+IF(AND(AD$31='C'!$F$166,MOVINV!$B35='C'!$B$166),'C'!$E$166,0)+IF(AND(AD$31='C'!$F$167,MOVINV!$B35='C'!$B$166),'C'!$E$167,0)+IF(AND(AD$31='C'!$F$169,MOVINV!$B35='C'!$B$169),'C'!$E$169,0)+IF(AND(AD$31='C'!$F$170,MOVINV!$B35='C'!$B$169),'C'!$E$170,0)+IF(AND(AD$31='C'!$F$172,MOVINV!$B35='C'!$B$172),'C'!$E$172,0)+IF(AND(AD$31='C'!$F$173,MOVINV!$B35='C'!$B$172),'C'!$E$173,0)+IF(AND(AD$31='C'!$F$175,MOVINV!$B35='C'!$B$175),'C'!$E$175,0)+IF(AND(AD$31='C'!$F$176,MOVINV!$B35='C'!$B$175),'C'!$E$176,0)</f>
        <v>0</v>
      </c>
      <c r="AE35" s="33">
        <f>+IF(AND(AE$31='C'!$F$163,MOVINV!$B35='C'!$B$163),'C'!$E$163,0)+IF(AND(AE$31='C'!$F$164,MOVINV!$B35='C'!$B$163),'C'!$E$164,0)+IF(AND(AE$31='C'!$F$166,MOVINV!$B35='C'!$B$166),'C'!$E$166,0)+IF(AND(AE$31='C'!$F$167,MOVINV!$B35='C'!$B$166),'C'!$E$167,0)+IF(AND(AE$31='C'!$F$169,MOVINV!$B35='C'!$B$169),'C'!$E$169,0)+IF(AND(AE$31='C'!$F$170,MOVINV!$B35='C'!$B$169),'C'!$E$170,0)+IF(AND(AE$31='C'!$F$172,MOVINV!$B35='C'!$B$172),'C'!$E$172,0)+IF(AND(AE$31='C'!$F$173,MOVINV!$B35='C'!$B$172),'C'!$E$173,0)+IF(AND(AE$31='C'!$F$175,MOVINV!$B35='C'!$B$175),'C'!$E$175,0)+IF(AND(AE$31='C'!$F$176,MOVINV!$B35='C'!$B$175),'C'!$E$176,0)</f>
        <v>0</v>
      </c>
      <c r="AF35" s="33">
        <f>+IF(AND(AF$31='C'!$F$163,MOVINV!$B35='C'!$B$163),'C'!$E$163,0)+IF(AND(AF$31='C'!$F$164,MOVINV!$B35='C'!$B$163),'C'!$E$164,0)+IF(AND(AF$31='C'!$F$166,MOVINV!$B35='C'!$B$166),'C'!$E$166,0)+IF(AND(AF$31='C'!$F$167,MOVINV!$B35='C'!$B$166),'C'!$E$167,0)+IF(AND(AF$31='C'!$F$169,MOVINV!$B35='C'!$B$169),'C'!$E$169,0)+IF(AND(AF$31='C'!$F$170,MOVINV!$B35='C'!$B$169),'C'!$E$170,0)+IF(AND(AF$31='C'!$F$172,MOVINV!$B35='C'!$B$172),'C'!$E$172,0)+IF(AND(AF$31='C'!$F$173,MOVINV!$B35='C'!$B$172),'C'!$E$173,0)+IF(AND(AF$31='C'!$F$175,MOVINV!$B35='C'!$B$175),'C'!$E$175,0)+IF(AND(AF$31='C'!$F$176,MOVINV!$B35='C'!$B$175),'C'!$E$176,0)</f>
        <v>0</v>
      </c>
      <c r="AG35" s="33">
        <f>+IF(AND(AG$31='C'!$F$163,MOVINV!$B35='C'!$B$163),'C'!$E$163,0)+IF(AND(AG$31='C'!$F$164,MOVINV!$B35='C'!$B$163),'C'!$E$164,0)+IF(AND(AG$31='C'!$F$166,MOVINV!$B35='C'!$B$166),'C'!$E$166,0)+IF(AND(AG$31='C'!$F$167,MOVINV!$B35='C'!$B$166),'C'!$E$167,0)+IF(AND(AG$31='C'!$F$169,MOVINV!$B35='C'!$B$169),'C'!$E$169,0)+IF(AND(AG$31='C'!$F$170,MOVINV!$B35='C'!$B$169),'C'!$E$170,0)+IF(AND(AG$31='C'!$F$172,MOVINV!$B35='C'!$B$172),'C'!$E$172,0)+IF(AND(AG$31='C'!$F$173,MOVINV!$B35='C'!$B$172),'C'!$E$173,0)+IF(AND(AG$31='C'!$F$175,MOVINV!$B35='C'!$B$175),'C'!$E$175,0)+IF(AND(AG$31='C'!$F$176,MOVINV!$B35='C'!$B$175),'C'!$E$176,0)</f>
        <v>0</v>
      </c>
      <c r="AH35" s="33">
        <f>+IF(AND(AH$31='C'!$F$163,MOVINV!$B35='C'!$B$163),'C'!$E$163,0)+IF(AND(AH$31='C'!$F$164,MOVINV!$B35='C'!$B$163),'C'!$E$164,0)+IF(AND(AH$31='C'!$F$166,MOVINV!$B35='C'!$B$166),'C'!$E$166,0)+IF(AND(AH$31='C'!$F$167,MOVINV!$B35='C'!$B$166),'C'!$E$167,0)+IF(AND(AH$31='C'!$F$169,MOVINV!$B35='C'!$B$169),'C'!$E$169,0)+IF(AND(AH$31='C'!$F$170,MOVINV!$B35='C'!$B$169),'C'!$E$170,0)+IF(AND(AH$31='C'!$F$172,MOVINV!$B35='C'!$B$172),'C'!$E$172,0)+IF(AND(AH$31='C'!$F$173,MOVINV!$B35='C'!$B$172),'C'!$E$173,0)+IF(AND(AH$31='C'!$F$175,MOVINV!$B35='C'!$B$175),'C'!$E$175,0)+IF(AND(AH$31='C'!$F$176,MOVINV!$B35='C'!$B$175),'C'!$E$176,0)</f>
        <v>0</v>
      </c>
      <c r="AI35" s="33">
        <f>+IF(AND(AI$31='C'!$F$163,MOVINV!$B35='C'!$B$163),'C'!$E$163,0)+IF(AND(AI$31='C'!$F$164,MOVINV!$B35='C'!$B$163),'C'!$E$164,0)+IF(AND(AI$31='C'!$F$166,MOVINV!$B35='C'!$B$166),'C'!$E$166,0)+IF(AND(AI$31='C'!$F$167,MOVINV!$B35='C'!$B$166),'C'!$E$167,0)+IF(AND(AI$31='C'!$F$169,MOVINV!$B35='C'!$B$169),'C'!$E$169,0)+IF(AND(AI$31='C'!$F$170,MOVINV!$B35='C'!$B$169),'C'!$E$170,0)+IF(AND(AI$31='C'!$F$172,MOVINV!$B35='C'!$B$172),'C'!$E$172,0)+IF(AND(AI$31='C'!$F$173,MOVINV!$B35='C'!$B$172),'C'!$E$173,0)+IF(AND(AI$31='C'!$F$175,MOVINV!$B35='C'!$B$175),'C'!$E$175,0)+IF(AND(AI$31='C'!$F$176,MOVINV!$B35='C'!$B$175),'C'!$E$176,0)</f>
        <v>0</v>
      </c>
      <c r="AJ35" s="33">
        <f>+IF(AND(AJ$31='C'!$F$163,MOVINV!$B35='C'!$B$163),'C'!$E$163,0)+IF(AND(AJ$31='C'!$F$164,MOVINV!$B35='C'!$B$163),'C'!$E$164,0)+IF(AND(AJ$31='C'!$F$166,MOVINV!$B35='C'!$B$166),'C'!$E$166,0)+IF(AND(AJ$31='C'!$F$167,MOVINV!$B35='C'!$B$166),'C'!$E$167,0)+IF(AND(AJ$31='C'!$F$169,MOVINV!$B35='C'!$B$169),'C'!$E$169,0)+IF(AND(AJ$31='C'!$F$170,MOVINV!$B35='C'!$B$169),'C'!$E$170,0)+IF(AND(AJ$31='C'!$F$172,MOVINV!$B35='C'!$B$172),'C'!$E$172,0)+IF(AND(AJ$31='C'!$F$173,MOVINV!$B35='C'!$B$172),'C'!$E$173,0)+IF(AND(AJ$31='C'!$F$175,MOVINV!$B35='C'!$B$175),'C'!$E$175,0)+IF(AND(AJ$31='C'!$F$176,MOVINV!$B35='C'!$B$175),'C'!$E$176,0)</f>
        <v>0</v>
      </c>
      <c r="AK35" s="33">
        <f>+IF(AND(AK$31='C'!$F$163,MOVINV!$B35='C'!$B$163),'C'!$E$163,0)+IF(AND(AK$31='C'!$F$164,MOVINV!$B35='C'!$B$163),'C'!$E$164,0)+IF(AND(AK$31='C'!$F$166,MOVINV!$B35='C'!$B$166),'C'!$E$166,0)+IF(AND(AK$31='C'!$F$167,MOVINV!$B35='C'!$B$166),'C'!$E$167,0)+IF(AND(AK$31='C'!$F$169,MOVINV!$B35='C'!$B$169),'C'!$E$169,0)+IF(AND(AK$31='C'!$F$170,MOVINV!$B35='C'!$B$169),'C'!$E$170,0)+IF(AND(AK$31='C'!$F$172,MOVINV!$B35='C'!$B$172),'C'!$E$172,0)+IF(AND(AK$31='C'!$F$173,MOVINV!$B35='C'!$B$172),'C'!$E$173,0)+IF(AND(AK$31='C'!$F$175,MOVINV!$B35='C'!$B$175),'C'!$E$175,0)+IF(AND(AK$31='C'!$F$176,MOVINV!$B35='C'!$B$175),'C'!$E$176,0)</f>
        <v>0</v>
      </c>
      <c r="AL35" s="33">
        <f>+IF(AND(AL$31='C'!$F$163,MOVINV!$B35='C'!$B$163),'C'!$E$163,0)+IF(AND(AL$31='C'!$F$164,MOVINV!$B35='C'!$B$163),'C'!$E$164,0)+IF(AND(AL$31='C'!$F$166,MOVINV!$B35='C'!$B$166),'C'!$E$166,0)+IF(AND(AL$31='C'!$F$167,MOVINV!$B35='C'!$B$166),'C'!$E$167,0)+IF(AND(AL$31='C'!$F$169,MOVINV!$B35='C'!$B$169),'C'!$E$169,0)+IF(AND(AL$31='C'!$F$170,MOVINV!$B35='C'!$B$169),'C'!$E$170,0)+IF(AND(AL$31='C'!$F$172,MOVINV!$B35='C'!$B$172),'C'!$E$172,0)+IF(AND(AL$31='C'!$F$173,MOVINV!$B35='C'!$B$172),'C'!$E$173,0)+IF(AND(AL$31='C'!$F$175,MOVINV!$B35='C'!$B$175),'C'!$E$175,0)+IF(AND(AL$31='C'!$F$176,MOVINV!$B35='C'!$B$175),'C'!$E$176,0)</f>
        <v>0</v>
      </c>
      <c r="AM35" s="33">
        <f>+IF(AND(AM$31='C'!$F$163,MOVINV!$B35='C'!$B$163),'C'!$E$163,0)+IF(AND(AM$31='C'!$F$164,MOVINV!$B35='C'!$B$163),'C'!$E$164,0)+IF(AND(AM$31='C'!$F$166,MOVINV!$B35='C'!$B$166),'C'!$E$166,0)+IF(AND(AM$31='C'!$F$167,MOVINV!$B35='C'!$B$166),'C'!$E$167,0)+IF(AND(AM$31='C'!$F$169,MOVINV!$B35='C'!$B$169),'C'!$E$169,0)+IF(AND(AM$31='C'!$F$170,MOVINV!$B35='C'!$B$169),'C'!$E$170,0)+IF(AND(AM$31='C'!$F$172,MOVINV!$B35='C'!$B$172),'C'!$E$172,0)+IF(AND(AM$31='C'!$F$173,MOVINV!$B35='C'!$B$172),'C'!$E$173,0)+IF(AND(AM$31='C'!$F$175,MOVINV!$B35='C'!$B$175),'C'!$E$175,0)+IF(AND(AM$31='C'!$F$176,MOVINV!$B35='C'!$B$175),'C'!$E$176,0)</f>
        <v>0</v>
      </c>
      <c r="AN35" s="33">
        <f>+IF(AND(AN$31='C'!$F$163,MOVINV!$B35='C'!$B$163),'C'!$E$163,0)+IF(AND(AN$31='C'!$F$164,MOVINV!$B35='C'!$B$163),'C'!$E$164,0)+IF(AND(AN$31='C'!$F$166,MOVINV!$B35='C'!$B$166),'C'!$E$166,0)+IF(AND(AN$31='C'!$F$167,MOVINV!$B35='C'!$B$166),'C'!$E$167,0)+IF(AND(AN$31='C'!$F$169,MOVINV!$B35='C'!$B$169),'C'!$E$169,0)+IF(AND(AN$31='C'!$F$170,MOVINV!$B35='C'!$B$169),'C'!$E$170,0)+IF(AND(AN$31='C'!$F$172,MOVINV!$B35='C'!$B$172),'C'!$E$172,0)+IF(AND(AN$31='C'!$F$173,MOVINV!$B35='C'!$B$172),'C'!$E$173,0)+IF(AND(AN$31='C'!$F$175,MOVINV!$B35='C'!$B$175),'C'!$E$175,0)+IF(AND(AN$31='C'!$F$176,MOVINV!$B35='C'!$B$175),'C'!$E$176,0)</f>
        <v>0</v>
      </c>
      <c r="AO35" s="33">
        <f>+IF(AND(AO$31='C'!$F$163,MOVINV!$B35='C'!$B$163),'C'!$E$163,0)+IF(AND(AO$31='C'!$F$164,MOVINV!$B35='C'!$B$163),'C'!$E$164,0)+IF(AND(AO$31='C'!$F$166,MOVINV!$B35='C'!$B$166),'C'!$E$166,0)+IF(AND(AO$31='C'!$F$167,MOVINV!$B35='C'!$B$166),'C'!$E$167,0)+IF(AND(AO$31='C'!$F$169,MOVINV!$B35='C'!$B$169),'C'!$E$169,0)+IF(AND(AO$31='C'!$F$170,MOVINV!$B35='C'!$B$169),'C'!$E$170,0)+IF(AND(AO$31='C'!$F$172,MOVINV!$B35='C'!$B$172),'C'!$E$172,0)+IF(AND(AO$31='C'!$F$173,MOVINV!$B35='C'!$B$172),'C'!$E$173,0)+IF(AND(AO$31='C'!$F$175,MOVINV!$B35='C'!$B$175),'C'!$E$175,0)+IF(AND(AO$31='C'!$F$176,MOVINV!$B35='C'!$B$175),'C'!$E$176,0)</f>
        <v>0</v>
      </c>
      <c r="AP35" s="33">
        <f>+IF(AND(AP$31='C'!$F$163,MOVINV!$B35='C'!$B$163),'C'!$E$163,0)+IF(AND(AP$31='C'!$F$164,MOVINV!$B35='C'!$B$163),'C'!$E$164,0)+IF(AND(AP$31='C'!$F$166,MOVINV!$B35='C'!$B$166),'C'!$E$166,0)+IF(AND(AP$31='C'!$F$167,MOVINV!$B35='C'!$B$166),'C'!$E$167,0)+IF(AND(AP$31='C'!$F$169,MOVINV!$B35='C'!$B$169),'C'!$E$169,0)+IF(AND(AP$31='C'!$F$170,MOVINV!$B35='C'!$B$169),'C'!$E$170,0)+IF(AND(AP$31='C'!$F$172,MOVINV!$B35='C'!$B$172),'C'!$E$172,0)+IF(AND(AP$31='C'!$F$173,MOVINV!$B35='C'!$B$172),'C'!$E$173,0)+IF(AND(AP$31='C'!$F$175,MOVINV!$B35='C'!$B$175),'C'!$E$175,0)+IF(AND(AP$31='C'!$F$176,MOVINV!$B35='C'!$B$175),'C'!$E$176,0)</f>
        <v>0</v>
      </c>
      <c r="AQ35" s="33">
        <f>+IF(AND(AQ$31='C'!$F$163,MOVINV!$B35='C'!$B$163),'C'!$E$163,0)+IF(AND(AQ$31='C'!$F$164,MOVINV!$B35='C'!$B$163),'C'!$E$164,0)+IF(AND(AQ$31='C'!$F$166,MOVINV!$B35='C'!$B$166),'C'!$E$166,0)+IF(AND(AQ$31='C'!$F$167,MOVINV!$B35='C'!$B$166),'C'!$E$167,0)+IF(AND(AQ$31='C'!$F$169,MOVINV!$B35='C'!$B$169),'C'!$E$169,0)+IF(AND(AQ$31='C'!$F$170,MOVINV!$B35='C'!$B$169),'C'!$E$170,0)+IF(AND(AQ$31='C'!$F$172,MOVINV!$B35='C'!$B$172),'C'!$E$172,0)+IF(AND(AQ$31='C'!$F$173,MOVINV!$B35='C'!$B$172),'C'!$E$173,0)+IF(AND(AQ$31='C'!$F$175,MOVINV!$B35='C'!$B$175),'C'!$E$175,0)+IF(AND(AQ$31='C'!$F$176,MOVINV!$B35='C'!$B$175),'C'!$E$176,0)</f>
        <v>0</v>
      </c>
      <c r="AR35" s="33">
        <f>+IF(AND(AR$31='C'!$F$163,MOVINV!$B35='C'!$B$163),'C'!$E$163,0)+IF(AND(AR$31='C'!$F$164,MOVINV!$B35='C'!$B$163),'C'!$E$164,0)+IF(AND(AR$31='C'!$F$166,MOVINV!$B35='C'!$B$166),'C'!$E$166,0)+IF(AND(AR$31='C'!$F$167,MOVINV!$B35='C'!$B$166),'C'!$E$167,0)+IF(AND(AR$31='C'!$F$169,MOVINV!$B35='C'!$B$169),'C'!$E$169,0)+IF(AND(AR$31='C'!$F$170,MOVINV!$B35='C'!$B$169),'C'!$E$170,0)+IF(AND(AR$31='C'!$F$172,MOVINV!$B35='C'!$B$172),'C'!$E$172,0)+IF(AND(AR$31='C'!$F$173,MOVINV!$B35='C'!$B$172),'C'!$E$173,0)+IF(AND(AR$31='C'!$F$175,MOVINV!$B35='C'!$B$175),'C'!$E$175,0)+IF(AND(AR$31='C'!$F$176,MOVINV!$B35='C'!$B$175),'C'!$E$176,0)</f>
        <v>0</v>
      </c>
      <c r="AS35" s="33">
        <f>+IF(AND(AS$31='C'!$F$163,MOVINV!$B35='C'!$B$163),'C'!$E$163,0)+IF(AND(AS$31='C'!$F$164,MOVINV!$B35='C'!$B$163),'C'!$E$164,0)+IF(AND(AS$31='C'!$F$166,MOVINV!$B35='C'!$B$166),'C'!$E$166,0)+IF(AND(AS$31='C'!$F$167,MOVINV!$B35='C'!$B$166),'C'!$E$167,0)+IF(AND(AS$31='C'!$F$169,MOVINV!$B35='C'!$B$169),'C'!$E$169,0)+IF(AND(AS$31='C'!$F$170,MOVINV!$B35='C'!$B$169),'C'!$E$170,0)+IF(AND(AS$31='C'!$F$172,MOVINV!$B35='C'!$B$172),'C'!$E$172,0)+IF(AND(AS$31='C'!$F$173,MOVINV!$B35='C'!$B$172),'C'!$E$173,0)+IF(AND(AS$31='C'!$F$175,MOVINV!$B35='C'!$B$175),'C'!$E$175,0)+IF(AND(AS$31='C'!$F$176,MOVINV!$B35='C'!$B$175),'C'!$E$176,0)</f>
        <v>0</v>
      </c>
      <c r="AT35" s="33">
        <f>+IF(AND(AT$31='C'!$F$163,MOVINV!$B35='C'!$B$163),'C'!$E$163,0)+IF(AND(AT$31='C'!$F$164,MOVINV!$B35='C'!$B$163),'C'!$E$164,0)+IF(AND(AT$31='C'!$F$166,MOVINV!$B35='C'!$B$166),'C'!$E$166,0)+IF(AND(AT$31='C'!$F$167,MOVINV!$B35='C'!$B$166),'C'!$E$167,0)+IF(AND(AT$31='C'!$F$169,MOVINV!$B35='C'!$B$169),'C'!$E$169,0)+IF(AND(AT$31='C'!$F$170,MOVINV!$B35='C'!$B$169),'C'!$E$170,0)+IF(AND(AT$31='C'!$F$172,MOVINV!$B35='C'!$B$172),'C'!$E$172,0)+IF(AND(AT$31='C'!$F$173,MOVINV!$B35='C'!$B$172),'C'!$E$173,0)+IF(AND(AT$31='C'!$F$175,MOVINV!$B35='C'!$B$175),'C'!$E$175,0)+IF(AND(AT$31='C'!$F$176,MOVINV!$B35='C'!$B$175),'C'!$E$176,0)</f>
        <v>0</v>
      </c>
      <c r="AU35" s="33">
        <f>+IF(AND(AU$31='C'!$F$163,MOVINV!$B35='C'!$B$163),'C'!$E$163,0)+IF(AND(AU$31='C'!$F$164,MOVINV!$B35='C'!$B$163),'C'!$E$164,0)+IF(AND(AU$31='C'!$F$166,MOVINV!$B35='C'!$B$166),'C'!$E$166,0)+IF(AND(AU$31='C'!$F$167,MOVINV!$B35='C'!$B$166),'C'!$E$167,0)+IF(AND(AU$31='C'!$F$169,MOVINV!$B35='C'!$B$169),'C'!$E$169,0)+IF(AND(AU$31='C'!$F$170,MOVINV!$B35='C'!$B$169),'C'!$E$170,0)+IF(AND(AU$31='C'!$F$172,MOVINV!$B35='C'!$B$172),'C'!$E$172,0)+IF(AND(AU$31='C'!$F$173,MOVINV!$B35='C'!$B$172),'C'!$E$173,0)+IF(AND(AU$31='C'!$F$175,MOVINV!$B35='C'!$B$175),'C'!$E$175,0)+IF(AND(AU$31='C'!$F$176,MOVINV!$B35='C'!$B$175),'C'!$E$176,0)</f>
        <v>0</v>
      </c>
      <c r="AV35" s="33">
        <f>+IF(AND(AV$31='C'!$F$163,MOVINV!$B35='C'!$B$163),'C'!$E$163,0)+IF(AND(AV$31='C'!$F$164,MOVINV!$B35='C'!$B$163),'C'!$E$164,0)+IF(AND(AV$31='C'!$F$166,MOVINV!$B35='C'!$B$166),'C'!$E$166,0)+IF(AND(AV$31='C'!$F$167,MOVINV!$B35='C'!$B$166),'C'!$E$167,0)+IF(AND(AV$31='C'!$F$169,MOVINV!$B35='C'!$B$169),'C'!$E$169,0)+IF(AND(AV$31='C'!$F$170,MOVINV!$B35='C'!$B$169),'C'!$E$170,0)+IF(AND(AV$31='C'!$F$172,MOVINV!$B35='C'!$B$172),'C'!$E$172,0)+IF(AND(AV$31='C'!$F$173,MOVINV!$B35='C'!$B$172),'C'!$E$173,0)+IF(AND(AV$31='C'!$F$175,MOVINV!$B35='C'!$B$175),'C'!$E$175,0)+IF(AND(AV$31='C'!$F$176,MOVINV!$B35='C'!$B$175),'C'!$E$176,0)</f>
        <v>0</v>
      </c>
      <c r="AW35" s="33">
        <f>+IF(AND(AW$31='C'!$F$163,MOVINV!$B35='C'!$B$163),'C'!$E$163,0)+IF(AND(AW$31='C'!$F$164,MOVINV!$B35='C'!$B$163),'C'!$E$164,0)+IF(AND(AW$31='C'!$F$166,MOVINV!$B35='C'!$B$166),'C'!$E$166,0)+IF(AND(AW$31='C'!$F$167,MOVINV!$B35='C'!$B$166),'C'!$E$167,0)+IF(AND(AW$31='C'!$F$169,MOVINV!$B35='C'!$B$169),'C'!$E$169,0)+IF(AND(AW$31='C'!$F$170,MOVINV!$B35='C'!$B$169),'C'!$E$170,0)+IF(AND(AW$31='C'!$F$172,MOVINV!$B35='C'!$B$172),'C'!$E$172,0)+IF(AND(AW$31='C'!$F$173,MOVINV!$B35='C'!$B$172),'C'!$E$173,0)+IF(AND(AW$31='C'!$F$175,MOVINV!$B35='C'!$B$175),'C'!$E$175,0)+IF(AND(AW$31='C'!$F$176,MOVINV!$B35='C'!$B$175),'C'!$E$176,0)</f>
        <v>0</v>
      </c>
      <c r="AX35" s="33">
        <f>+IF(AND(AX$31='C'!$F$163,MOVINV!$B35='C'!$B$163),'C'!$E$163,0)+IF(AND(AX$31='C'!$F$164,MOVINV!$B35='C'!$B$163),'C'!$E$164,0)+IF(AND(AX$31='C'!$F$166,MOVINV!$B35='C'!$B$166),'C'!$E$166,0)+IF(AND(AX$31='C'!$F$167,MOVINV!$B35='C'!$B$166),'C'!$E$167,0)+IF(AND(AX$31='C'!$F$169,MOVINV!$B35='C'!$B$169),'C'!$E$169,0)+IF(AND(AX$31='C'!$F$170,MOVINV!$B35='C'!$B$169),'C'!$E$170,0)+IF(AND(AX$31='C'!$F$172,MOVINV!$B35='C'!$B$172),'C'!$E$172,0)+IF(AND(AX$31='C'!$F$173,MOVINV!$B35='C'!$B$172),'C'!$E$173,0)+IF(AND(AX$31='C'!$F$175,MOVINV!$B35='C'!$B$175),'C'!$E$175,0)+IF(AND(AX$31='C'!$F$176,MOVINV!$B35='C'!$B$175),'C'!$E$176,0)</f>
        <v>0</v>
      </c>
      <c r="AY35" s="33">
        <f>+IF(AND(AY$31='C'!$F$163,MOVINV!$B35='C'!$B$163),'C'!$E$163,0)+IF(AND(AY$31='C'!$F$164,MOVINV!$B35='C'!$B$163),'C'!$E$164,0)+IF(AND(AY$31='C'!$F$166,MOVINV!$B35='C'!$B$166),'C'!$E$166,0)+IF(AND(AY$31='C'!$F$167,MOVINV!$B35='C'!$B$166),'C'!$E$167,0)+IF(AND(AY$31='C'!$F$169,MOVINV!$B35='C'!$B$169),'C'!$E$169,0)+IF(AND(AY$31='C'!$F$170,MOVINV!$B35='C'!$B$169),'C'!$E$170,0)+IF(AND(AY$31='C'!$F$172,MOVINV!$B35='C'!$B$172),'C'!$E$172,0)+IF(AND(AY$31='C'!$F$173,MOVINV!$B35='C'!$B$172),'C'!$E$173,0)+IF(AND(AY$31='C'!$F$175,MOVINV!$B35='C'!$B$175),'C'!$E$175,0)+IF(AND(AY$31='C'!$F$176,MOVINV!$B35='C'!$B$175),'C'!$E$176,0)</f>
        <v>0</v>
      </c>
      <c r="AZ35" s="33">
        <f>+IF(AND(AZ$31='C'!$F$163,MOVINV!$B35='C'!$B$163),'C'!$E$163,0)+IF(AND(AZ$31='C'!$F$164,MOVINV!$B35='C'!$B$163),'C'!$E$164,0)+IF(AND(AZ$31='C'!$F$166,MOVINV!$B35='C'!$B$166),'C'!$E$166,0)+IF(AND(AZ$31='C'!$F$167,MOVINV!$B35='C'!$B$166),'C'!$E$167,0)+IF(AND(AZ$31='C'!$F$169,MOVINV!$B35='C'!$B$169),'C'!$E$169,0)+IF(AND(AZ$31='C'!$F$170,MOVINV!$B35='C'!$B$169),'C'!$E$170,0)+IF(AND(AZ$31='C'!$F$172,MOVINV!$B35='C'!$B$172),'C'!$E$172,0)+IF(AND(AZ$31='C'!$F$173,MOVINV!$B35='C'!$B$172),'C'!$E$173,0)+IF(AND(AZ$31='C'!$F$175,MOVINV!$B35='C'!$B$175),'C'!$E$175,0)+IF(AND(AZ$31='C'!$F$176,MOVINV!$B35='C'!$B$175),'C'!$E$176,0)</f>
        <v>0</v>
      </c>
      <c r="BA35" s="33">
        <f>+IF(AND(BA$31='C'!$F$163,MOVINV!$B35='C'!$B$163),'C'!$E$163,0)+IF(AND(BA$31='C'!$F$164,MOVINV!$B35='C'!$B$163),'C'!$E$164,0)+IF(AND(BA$31='C'!$F$166,MOVINV!$B35='C'!$B$166),'C'!$E$166,0)+IF(AND(BA$31='C'!$F$167,MOVINV!$B35='C'!$B$166),'C'!$E$167,0)+IF(AND(BA$31='C'!$F$169,MOVINV!$B35='C'!$B$169),'C'!$E$169,0)+IF(AND(BA$31='C'!$F$170,MOVINV!$B35='C'!$B$169),'C'!$E$170,0)+IF(AND(BA$31='C'!$F$172,MOVINV!$B35='C'!$B$172),'C'!$E$172,0)+IF(AND(BA$31='C'!$F$173,MOVINV!$B35='C'!$B$172),'C'!$E$173,0)+IF(AND(BA$31='C'!$F$175,MOVINV!$B35='C'!$B$175),'C'!$E$175,0)+IF(AND(BA$31='C'!$F$176,MOVINV!$B35='C'!$B$175),'C'!$E$176,0)</f>
        <v>0</v>
      </c>
      <c r="BB35" s="33">
        <f>+IF(AND(BB$31='C'!$F$163,MOVINV!$B35='C'!$B$163),'C'!$E$163,0)+IF(AND(BB$31='C'!$F$164,MOVINV!$B35='C'!$B$163),'C'!$E$164,0)+IF(AND(BB$31='C'!$F$166,MOVINV!$B35='C'!$B$166),'C'!$E$166,0)+IF(AND(BB$31='C'!$F$167,MOVINV!$B35='C'!$B$166),'C'!$E$167,0)+IF(AND(BB$31='C'!$F$169,MOVINV!$B35='C'!$B$169),'C'!$E$169,0)+IF(AND(BB$31='C'!$F$170,MOVINV!$B35='C'!$B$169),'C'!$E$170,0)+IF(AND(BB$31='C'!$F$172,MOVINV!$B35='C'!$B$172),'C'!$E$172,0)+IF(AND(BB$31='C'!$F$173,MOVINV!$B35='C'!$B$172),'C'!$E$173,0)+IF(AND(BB$31='C'!$F$175,MOVINV!$B35='C'!$B$175),'C'!$E$175,0)+IF(AND(BB$31='C'!$F$176,MOVINV!$B35='C'!$B$175),'C'!$E$176,0)</f>
        <v>0</v>
      </c>
      <c r="BC35" s="33">
        <f>+IF(AND(BC$31='C'!$F$163,MOVINV!$B35='C'!$B$163),'C'!$E$163,0)+IF(AND(BC$31='C'!$F$164,MOVINV!$B35='C'!$B$163),'C'!$E$164,0)+IF(AND(BC$31='C'!$F$166,MOVINV!$B35='C'!$B$166),'C'!$E$166,0)+IF(AND(BC$31='C'!$F$167,MOVINV!$B35='C'!$B$166),'C'!$E$167,0)+IF(AND(BC$31='C'!$F$169,MOVINV!$B35='C'!$B$169),'C'!$E$169,0)+IF(AND(BC$31='C'!$F$170,MOVINV!$B35='C'!$B$169),'C'!$E$170,0)+IF(AND(BC$31='C'!$F$172,MOVINV!$B35='C'!$B$172),'C'!$E$172,0)+IF(AND(BC$31='C'!$F$173,MOVINV!$B35='C'!$B$172),'C'!$E$173,0)+IF(AND(BC$31='C'!$F$175,MOVINV!$B35='C'!$B$175),'C'!$E$175,0)+IF(AND(BC$31='C'!$F$176,MOVINV!$B35='C'!$B$175),'C'!$E$176,0)</f>
        <v>0</v>
      </c>
      <c r="BD35" s="33">
        <f>+IF(AND(BD$31='C'!$F$163,MOVINV!$B35='C'!$B$163),'C'!$E$163,0)+IF(AND(BD$31='C'!$F$164,MOVINV!$B35='C'!$B$163),'C'!$E$164,0)+IF(AND(BD$31='C'!$F$166,MOVINV!$B35='C'!$B$166),'C'!$E$166,0)+IF(AND(BD$31='C'!$F$167,MOVINV!$B35='C'!$B$166),'C'!$E$167,0)+IF(AND(BD$31='C'!$F$169,MOVINV!$B35='C'!$B$169),'C'!$E$169,0)+IF(AND(BD$31='C'!$F$170,MOVINV!$B35='C'!$B$169),'C'!$E$170,0)+IF(AND(BD$31='C'!$F$172,MOVINV!$B35='C'!$B$172),'C'!$E$172,0)+IF(AND(BD$31='C'!$F$173,MOVINV!$B35='C'!$B$172),'C'!$E$173,0)+IF(AND(BD$31='C'!$F$175,MOVINV!$B35='C'!$B$175),'C'!$E$175,0)+IF(AND(BD$31='C'!$F$176,MOVINV!$B35='C'!$B$175),'C'!$E$176,0)</f>
        <v>0</v>
      </c>
      <c r="BE35" s="33">
        <f>+IF(AND(BE$31='C'!$F$163,MOVINV!$B35='C'!$B$163),'C'!$E$163,0)+IF(AND(BE$31='C'!$F$164,MOVINV!$B35='C'!$B$163),'C'!$E$164,0)+IF(AND(BE$31='C'!$F$166,MOVINV!$B35='C'!$B$166),'C'!$E$166,0)+IF(AND(BE$31='C'!$F$167,MOVINV!$B35='C'!$B$166),'C'!$E$167,0)+IF(AND(BE$31='C'!$F$169,MOVINV!$B35='C'!$B$169),'C'!$E$169,0)+IF(AND(BE$31='C'!$F$170,MOVINV!$B35='C'!$B$169),'C'!$E$170,0)+IF(AND(BE$31='C'!$F$172,MOVINV!$B35='C'!$B$172),'C'!$E$172,0)+IF(AND(BE$31='C'!$F$173,MOVINV!$B35='C'!$B$172),'C'!$E$173,0)+IF(AND(BE$31='C'!$F$175,MOVINV!$B35='C'!$B$175),'C'!$E$175,0)+IF(AND(BE$31='C'!$F$176,MOVINV!$B35='C'!$B$175),'C'!$E$176,0)</f>
        <v>0</v>
      </c>
      <c r="BF35" s="33">
        <f>+IF(AND(BF$31='C'!$F$163,MOVINV!$B35='C'!$B$163),'C'!$E$163,0)+IF(AND(BF$31='C'!$F$164,MOVINV!$B35='C'!$B$163),'C'!$E$164,0)+IF(AND(BF$31='C'!$F$166,MOVINV!$B35='C'!$B$166),'C'!$E$166,0)+IF(AND(BF$31='C'!$F$167,MOVINV!$B35='C'!$B$166),'C'!$E$167,0)+IF(AND(BF$31='C'!$F$169,MOVINV!$B35='C'!$B$169),'C'!$E$169,0)+IF(AND(BF$31='C'!$F$170,MOVINV!$B35='C'!$B$169),'C'!$E$170,0)+IF(AND(BF$31='C'!$F$172,MOVINV!$B35='C'!$B$172),'C'!$E$172,0)+IF(AND(BF$31='C'!$F$173,MOVINV!$B35='C'!$B$172),'C'!$E$173,0)+IF(AND(BF$31='C'!$F$175,MOVINV!$B35='C'!$B$175),'C'!$E$175,0)+IF(AND(BF$31='C'!$F$176,MOVINV!$B35='C'!$B$175),'C'!$E$176,0)</f>
        <v>0</v>
      </c>
      <c r="BG35" s="33">
        <f>+IF(AND(BG$31='C'!$F$163,MOVINV!$B35='C'!$B$163),'C'!$E$163,0)+IF(AND(BG$31='C'!$F$164,MOVINV!$B35='C'!$B$163),'C'!$E$164,0)+IF(AND(BG$31='C'!$F$166,MOVINV!$B35='C'!$B$166),'C'!$E$166,0)+IF(AND(BG$31='C'!$F$167,MOVINV!$B35='C'!$B$166),'C'!$E$167,0)+IF(AND(BG$31='C'!$F$169,MOVINV!$B35='C'!$B$169),'C'!$E$169,0)+IF(AND(BG$31='C'!$F$170,MOVINV!$B35='C'!$B$169),'C'!$E$170,0)+IF(AND(BG$31='C'!$F$172,MOVINV!$B35='C'!$B$172),'C'!$E$172,0)+IF(AND(BG$31='C'!$F$173,MOVINV!$B35='C'!$B$172),'C'!$E$173,0)+IF(AND(BG$31='C'!$F$175,MOVINV!$B35='C'!$B$175),'C'!$E$175,0)+IF(AND(BG$31='C'!$F$176,MOVINV!$B35='C'!$B$175),'C'!$E$176,0)</f>
        <v>0</v>
      </c>
      <c r="BH35" s="33">
        <f>+IF(AND(BH$31='C'!$F$163,MOVINV!$B35='C'!$B$163),'C'!$E$163,0)+IF(AND(BH$31='C'!$F$164,MOVINV!$B35='C'!$B$163),'C'!$E$164,0)+IF(AND(BH$31='C'!$F$166,MOVINV!$B35='C'!$B$166),'C'!$E$166,0)+IF(AND(BH$31='C'!$F$167,MOVINV!$B35='C'!$B$166),'C'!$E$167,0)+IF(AND(BH$31='C'!$F$169,MOVINV!$B35='C'!$B$169),'C'!$E$169,0)+IF(AND(BH$31='C'!$F$170,MOVINV!$B35='C'!$B$169),'C'!$E$170,0)+IF(AND(BH$31='C'!$F$172,MOVINV!$B35='C'!$B$172),'C'!$E$172,0)+IF(AND(BH$31='C'!$F$173,MOVINV!$B35='C'!$B$172),'C'!$E$173,0)+IF(AND(BH$31='C'!$F$175,MOVINV!$B35='C'!$B$175),'C'!$E$175,0)+IF(AND(BH$31='C'!$F$176,MOVINV!$B35='C'!$B$175),'C'!$E$176,0)</f>
        <v>0</v>
      </c>
      <c r="BI35" s="33">
        <f>+IF(AND(BI$31='C'!$F$163,MOVINV!$B35='C'!$B$163),'C'!$E$163,0)+IF(AND(BI$31='C'!$F$164,MOVINV!$B35='C'!$B$163),'C'!$E$164,0)+IF(AND(BI$31='C'!$F$166,MOVINV!$B35='C'!$B$166),'C'!$E$166,0)+IF(AND(BI$31='C'!$F$167,MOVINV!$B35='C'!$B$166),'C'!$E$167,0)+IF(AND(BI$31='C'!$F$169,MOVINV!$B35='C'!$B$169),'C'!$E$169,0)+IF(AND(BI$31='C'!$F$170,MOVINV!$B35='C'!$B$169),'C'!$E$170,0)+IF(AND(BI$31='C'!$F$172,MOVINV!$B35='C'!$B$172),'C'!$E$172,0)+IF(AND(BI$31='C'!$F$173,MOVINV!$B35='C'!$B$172),'C'!$E$173,0)+IF(AND(BI$31='C'!$F$175,MOVINV!$B35='C'!$B$175),'C'!$E$175,0)+IF(AND(BI$31='C'!$F$176,MOVINV!$B35='C'!$B$175),'C'!$E$176,0)</f>
        <v>0</v>
      </c>
      <c r="BJ35" s="33">
        <f>+IF(AND(BJ$31='C'!$F$163,MOVINV!$B35='C'!$B$163),'C'!$E$163,0)+IF(AND(BJ$31='C'!$F$164,MOVINV!$B35='C'!$B$163),'C'!$E$164,0)+IF(AND(BJ$31='C'!$F$166,MOVINV!$B35='C'!$B$166),'C'!$E$166,0)+IF(AND(BJ$31='C'!$F$167,MOVINV!$B35='C'!$B$166),'C'!$E$167,0)+IF(AND(BJ$31='C'!$F$169,MOVINV!$B35='C'!$B$169),'C'!$E$169,0)+IF(AND(BJ$31='C'!$F$170,MOVINV!$B35='C'!$B$169),'C'!$E$170,0)+IF(AND(BJ$31='C'!$F$172,MOVINV!$B35='C'!$B$172),'C'!$E$172,0)+IF(AND(BJ$31='C'!$F$173,MOVINV!$B35='C'!$B$172),'C'!$E$173,0)+IF(AND(BJ$31='C'!$F$175,MOVINV!$B35='C'!$B$175),'C'!$E$175,0)+IF(AND(BJ$31='C'!$F$176,MOVINV!$B35='C'!$B$175),'C'!$E$176,0)</f>
        <v>0</v>
      </c>
      <c r="BK35" s="33">
        <f>+IF(AND(BK$31='C'!$F$163,MOVINV!$B35='C'!$B$163),'C'!$E$163,0)+IF(AND(BK$31='C'!$F$164,MOVINV!$B35='C'!$B$163),'C'!$E$164,0)+IF(AND(BK$31='C'!$F$166,MOVINV!$B35='C'!$B$166),'C'!$E$166,0)+IF(AND(BK$31='C'!$F$167,MOVINV!$B35='C'!$B$166),'C'!$E$167,0)+IF(AND(BK$31='C'!$F$169,MOVINV!$B35='C'!$B$169),'C'!$E$169,0)+IF(AND(BK$31='C'!$F$170,MOVINV!$B35='C'!$B$169),'C'!$E$170,0)+IF(AND(BK$31='C'!$F$172,MOVINV!$B35='C'!$B$172),'C'!$E$172,0)+IF(AND(BK$31='C'!$F$173,MOVINV!$B35='C'!$B$172),'C'!$E$173,0)+IF(AND(BK$31='C'!$F$175,MOVINV!$B35='C'!$B$175),'C'!$E$175,0)+IF(AND(BK$31='C'!$F$176,MOVINV!$B35='C'!$B$175),'C'!$E$176,0)</f>
        <v>0</v>
      </c>
    </row>
    <row r="36" spans="2:63">
      <c r="B36" s="32" t="str">
        <f t="shared" si="11"/>
        <v>Drets de traspàs</v>
      </c>
      <c r="C36" s="54">
        <f>+Configuració!E35</f>
        <v>0</v>
      </c>
      <c r="D36" s="33">
        <f>+IF(AND(D$31='C'!$F$163,MOVINV!$B36='C'!$B$163),'C'!$E$163,0)+IF(AND(D$31='C'!$F$164,MOVINV!$B36='C'!$B$163),'C'!$E$164,0)+IF(AND(D$31='C'!$F$166,MOVINV!$B36='C'!$B$166),'C'!$E$166,0)+IF(AND(D$31='C'!$F$167,MOVINV!$B36='C'!$B$166),'C'!$E$167,0)+IF(AND(D$31='C'!$F$169,MOVINV!$B36='C'!$B$169),'C'!$E$169,0)+IF(AND(D$31='C'!$F$170,MOVINV!$B36='C'!$B$169),'C'!$E$170,0)+IF(AND(D$31='C'!$F$172,MOVINV!$B36='C'!$B$172),'C'!$E$172,0)+IF(AND(D$31='C'!$F$173,MOVINV!$B36='C'!$B$172),'C'!$E$173,0)+IF(AND(D$31='C'!$F$175,MOVINV!$B36='C'!$B$175),'C'!$E$175,0)+IF(AND(D$31='C'!$F$176,MOVINV!$B36='C'!$B$175),'C'!$E$176,0)</f>
        <v>0</v>
      </c>
      <c r="E36" s="33">
        <f>+IF(AND(E$31='C'!$F$163,MOVINV!$B36='C'!$B$163),'C'!$E$163,0)+IF(AND(E$31='C'!$F$164,MOVINV!$B36='C'!$B$163),'C'!$E$164,0)+IF(AND(E$31='C'!$F$166,MOVINV!$B36='C'!$B$166),'C'!$E$166,0)+IF(AND(E$31='C'!$F$167,MOVINV!$B36='C'!$B$166),'C'!$E$167,0)+IF(AND(E$31='C'!$F$169,MOVINV!$B36='C'!$B$169),'C'!$E$169,0)+IF(AND(E$31='C'!$F$170,MOVINV!$B36='C'!$B$169),'C'!$E$170,0)+IF(AND(E$31='C'!$F$172,MOVINV!$B36='C'!$B$172),'C'!$E$172,0)+IF(AND(E$31='C'!$F$173,MOVINV!$B36='C'!$B$172),'C'!$E$173,0)+IF(AND(E$31='C'!$F$175,MOVINV!$B36='C'!$B$175),'C'!$E$175,0)+IF(AND(E$31='C'!$F$176,MOVINV!$B36='C'!$B$175),'C'!$E$176,0)</f>
        <v>0</v>
      </c>
      <c r="F36" s="33">
        <f>+IF(AND(F$31='C'!$F$163,MOVINV!$B36='C'!$B$163),'C'!$E$163,0)+IF(AND(F$31='C'!$F$164,MOVINV!$B36='C'!$B$163),'C'!$E$164,0)+IF(AND(F$31='C'!$F$166,MOVINV!$B36='C'!$B$166),'C'!$E$166,0)+IF(AND(F$31='C'!$F$167,MOVINV!$B36='C'!$B$166),'C'!$E$167,0)+IF(AND(F$31='C'!$F$169,MOVINV!$B36='C'!$B$169),'C'!$E$169,0)+IF(AND(F$31='C'!$F$170,MOVINV!$B36='C'!$B$169),'C'!$E$170,0)+IF(AND(F$31='C'!$F$172,MOVINV!$B36='C'!$B$172),'C'!$E$172,0)+IF(AND(F$31='C'!$F$173,MOVINV!$B36='C'!$B$172),'C'!$E$173,0)+IF(AND(F$31='C'!$F$175,MOVINV!$B36='C'!$B$175),'C'!$E$175,0)+IF(AND(F$31='C'!$F$176,MOVINV!$B36='C'!$B$175),'C'!$E$176,0)</f>
        <v>0</v>
      </c>
      <c r="G36" s="33">
        <f>+IF(AND(G$31='C'!$F$163,MOVINV!$B36='C'!$B$163),'C'!$E$163,0)+IF(AND(G$31='C'!$F$164,MOVINV!$B36='C'!$B$163),'C'!$E$164,0)+IF(AND(G$31='C'!$F$166,MOVINV!$B36='C'!$B$166),'C'!$E$166,0)+IF(AND(G$31='C'!$F$167,MOVINV!$B36='C'!$B$166),'C'!$E$167,0)+IF(AND(G$31='C'!$F$169,MOVINV!$B36='C'!$B$169),'C'!$E$169,0)+IF(AND(G$31='C'!$F$170,MOVINV!$B36='C'!$B$169),'C'!$E$170,0)+IF(AND(G$31='C'!$F$172,MOVINV!$B36='C'!$B$172),'C'!$E$172,0)+IF(AND(G$31='C'!$F$173,MOVINV!$B36='C'!$B$172),'C'!$E$173,0)+IF(AND(G$31='C'!$F$175,MOVINV!$B36='C'!$B$175),'C'!$E$175,0)+IF(AND(G$31='C'!$F$176,MOVINV!$B36='C'!$B$175),'C'!$E$176,0)</f>
        <v>0</v>
      </c>
      <c r="H36" s="33">
        <f>+IF(AND(H$31='C'!$F$163,MOVINV!$B36='C'!$B$163),'C'!$E$163,0)+IF(AND(H$31='C'!$F$164,MOVINV!$B36='C'!$B$163),'C'!$E$164,0)+IF(AND(H$31='C'!$F$166,MOVINV!$B36='C'!$B$166),'C'!$E$166,0)+IF(AND(H$31='C'!$F$167,MOVINV!$B36='C'!$B$166),'C'!$E$167,0)+IF(AND(H$31='C'!$F$169,MOVINV!$B36='C'!$B$169),'C'!$E$169,0)+IF(AND(H$31='C'!$F$170,MOVINV!$B36='C'!$B$169),'C'!$E$170,0)+IF(AND(H$31='C'!$F$172,MOVINV!$B36='C'!$B$172),'C'!$E$172,0)+IF(AND(H$31='C'!$F$173,MOVINV!$B36='C'!$B$172),'C'!$E$173,0)+IF(AND(H$31='C'!$F$175,MOVINV!$B36='C'!$B$175),'C'!$E$175,0)+IF(AND(H$31='C'!$F$176,MOVINV!$B36='C'!$B$175),'C'!$E$176,0)</f>
        <v>0</v>
      </c>
      <c r="I36" s="33">
        <f>+IF(AND(I$31='C'!$F$163,MOVINV!$B36='C'!$B$163),'C'!$E$163,0)+IF(AND(I$31='C'!$F$164,MOVINV!$B36='C'!$B$163),'C'!$E$164,0)+IF(AND(I$31='C'!$F$166,MOVINV!$B36='C'!$B$166),'C'!$E$166,0)+IF(AND(I$31='C'!$F$167,MOVINV!$B36='C'!$B$166),'C'!$E$167,0)+IF(AND(I$31='C'!$F$169,MOVINV!$B36='C'!$B$169),'C'!$E$169,0)+IF(AND(I$31='C'!$F$170,MOVINV!$B36='C'!$B$169),'C'!$E$170,0)+IF(AND(I$31='C'!$F$172,MOVINV!$B36='C'!$B$172),'C'!$E$172,0)+IF(AND(I$31='C'!$F$173,MOVINV!$B36='C'!$B$172),'C'!$E$173,0)+IF(AND(I$31='C'!$F$175,MOVINV!$B36='C'!$B$175),'C'!$E$175,0)+IF(AND(I$31='C'!$F$176,MOVINV!$B36='C'!$B$175),'C'!$E$176,0)</f>
        <v>0</v>
      </c>
      <c r="J36" s="33">
        <f>+IF(AND(J$31='C'!$F$163,MOVINV!$B36='C'!$B$163),'C'!$E$163,0)+IF(AND(J$31='C'!$F$164,MOVINV!$B36='C'!$B$163),'C'!$E$164,0)+IF(AND(J$31='C'!$F$166,MOVINV!$B36='C'!$B$166),'C'!$E$166,0)+IF(AND(J$31='C'!$F$167,MOVINV!$B36='C'!$B$166),'C'!$E$167,0)+IF(AND(J$31='C'!$F$169,MOVINV!$B36='C'!$B$169),'C'!$E$169,0)+IF(AND(J$31='C'!$F$170,MOVINV!$B36='C'!$B$169),'C'!$E$170,0)+IF(AND(J$31='C'!$F$172,MOVINV!$B36='C'!$B$172),'C'!$E$172,0)+IF(AND(J$31='C'!$F$173,MOVINV!$B36='C'!$B$172),'C'!$E$173,0)+IF(AND(J$31='C'!$F$175,MOVINV!$B36='C'!$B$175),'C'!$E$175,0)+IF(AND(J$31='C'!$F$176,MOVINV!$B36='C'!$B$175),'C'!$E$176,0)</f>
        <v>0</v>
      </c>
      <c r="K36" s="33">
        <f>+IF(AND(K$31='C'!$F$163,MOVINV!$B36='C'!$B$163),'C'!$E$163,0)+IF(AND(K$31='C'!$F$164,MOVINV!$B36='C'!$B$163),'C'!$E$164,0)+IF(AND(K$31='C'!$F$166,MOVINV!$B36='C'!$B$166),'C'!$E$166,0)+IF(AND(K$31='C'!$F$167,MOVINV!$B36='C'!$B$166),'C'!$E$167,0)+IF(AND(K$31='C'!$F$169,MOVINV!$B36='C'!$B$169),'C'!$E$169,0)+IF(AND(K$31='C'!$F$170,MOVINV!$B36='C'!$B$169),'C'!$E$170,0)+IF(AND(K$31='C'!$F$172,MOVINV!$B36='C'!$B$172),'C'!$E$172,0)+IF(AND(K$31='C'!$F$173,MOVINV!$B36='C'!$B$172),'C'!$E$173,0)+IF(AND(K$31='C'!$F$175,MOVINV!$B36='C'!$B$175),'C'!$E$175,0)+IF(AND(K$31='C'!$F$176,MOVINV!$B36='C'!$B$175),'C'!$E$176,0)</f>
        <v>0</v>
      </c>
      <c r="L36" s="33">
        <f>+IF(AND(L$31='C'!$F$163,MOVINV!$B36='C'!$B$163),'C'!$E$163,0)+IF(AND(L$31='C'!$F$164,MOVINV!$B36='C'!$B$163),'C'!$E$164,0)+IF(AND(L$31='C'!$F$166,MOVINV!$B36='C'!$B$166),'C'!$E$166,0)+IF(AND(L$31='C'!$F$167,MOVINV!$B36='C'!$B$166),'C'!$E$167,0)+IF(AND(L$31='C'!$F$169,MOVINV!$B36='C'!$B$169),'C'!$E$169,0)+IF(AND(L$31='C'!$F$170,MOVINV!$B36='C'!$B$169),'C'!$E$170,0)+IF(AND(L$31='C'!$F$172,MOVINV!$B36='C'!$B$172),'C'!$E$172,0)+IF(AND(L$31='C'!$F$173,MOVINV!$B36='C'!$B$172),'C'!$E$173,0)+IF(AND(L$31='C'!$F$175,MOVINV!$B36='C'!$B$175),'C'!$E$175,0)+IF(AND(L$31='C'!$F$176,MOVINV!$B36='C'!$B$175),'C'!$E$176,0)</f>
        <v>0</v>
      </c>
      <c r="M36" s="33">
        <f>+IF(AND(M$31='C'!$F$163,MOVINV!$B36='C'!$B$163),'C'!$E$163,0)+IF(AND(M$31='C'!$F$164,MOVINV!$B36='C'!$B$163),'C'!$E$164,0)+IF(AND(M$31='C'!$F$166,MOVINV!$B36='C'!$B$166),'C'!$E$166,0)+IF(AND(M$31='C'!$F$167,MOVINV!$B36='C'!$B$166),'C'!$E$167,0)+IF(AND(M$31='C'!$F$169,MOVINV!$B36='C'!$B$169),'C'!$E$169,0)+IF(AND(M$31='C'!$F$170,MOVINV!$B36='C'!$B$169),'C'!$E$170,0)+IF(AND(M$31='C'!$F$172,MOVINV!$B36='C'!$B$172),'C'!$E$172,0)+IF(AND(M$31='C'!$F$173,MOVINV!$B36='C'!$B$172),'C'!$E$173,0)+IF(AND(M$31='C'!$F$175,MOVINV!$B36='C'!$B$175),'C'!$E$175,0)+IF(AND(M$31='C'!$F$176,MOVINV!$B36='C'!$B$175),'C'!$E$176,0)</f>
        <v>0</v>
      </c>
      <c r="N36" s="33">
        <f>+IF(AND(N$31='C'!$F$163,MOVINV!$B36='C'!$B$163),'C'!$E$163,0)+IF(AND(N$31='C'!$F$164,MOVINV!$B36='C'!$B$163),'C'!$E$164,0)+IF(AND(N$31='C'!$F$166,MOVINV!$B36='C'!$B$166),'C'!$E$166,0)+IF(AND(N$31='C'!$F$167,MOVINV!$B36='C'!$B$166),'C'!$E$167,0)+IF(AND(N$31='C'!$F$169,MOVINV!$B36='C'!$B$169),'C'!$E$169,0)+IF(AND(N$31='C'!$F$170,MOVINV!$B36='C'!$B$169),'C'!$E$170,0)+IF(AND(N$31='C'!$F$172,MOVINV!$B36='C'!$B$172),'C'!$E$172,0)+IF(AND(N$31='C'!$F$173,MOVINV!$B36='C'!$B$172),'C'!$E$173,0)+IF(AND(N$31='C'!$F$175,MOVINV!$B36='C'!$B$175),'C'!$E$175,0)+IF(AND(N$31='C'!$F$176,MOVINV!$B36='C'!$B$175),'C'!$E$176,0)</f>
        <v>0</v>
      </c>
      <c r="O36" s="33">
        <f>+IF(AND(O$31='C'!$F$163,MOVINV!$B36='C'!$B$163),'C'!$E$163,0)+IF(AND(O$31='C'!$F$164,MOVINV!$B36='C'!$B$163),'C'!$E$164,0)+IF(AND(O$31='C'!$F$166,MOVINV!$B36='C'!$B$166),'C'!$E$166,0)+IF(AND(O$31='C'!$F$167,MOVINV!$B36='C'!$B$166),'C'!$E$167,0)+IF(AND(O$31='C'!$F$169,MOVINV!$B36='C'!$B$169),'C'!$E$169,0)+IF(AND(O$31='C'!$F$170,MOVINV!$B36='C'!$B$169),'C'!$E$170,0)+IF(AND(O$31='C'!$F$172,MOVINV!$B36='C'!$B$172),'C'!$E$172,0)+IF(AND(O$31='C'!$F$173,MOVINV!$B36='C'!$B$172),'C'!$E$173,0)+IF(AND(O$31='C'!$F$175,MOVINV!$B36='C'!$B$175),'C'!$E$175,0)+IF(AND(O$31='C'!$F$176,MOVINV!$B36='C'!$B$175),'C'!$E$176,0)</f>
        <v>0</v>
      </c>
      <c r="P36" s="33">
        <f>+IF(AND(P$31='C'!$F$163,MOVINV!$B36='C'!$B$163),'C'!$E$163,0)+IF(AND(P$31='C'!$F$164,MOVINV!$B36='C'!$B$163),'C'!$E$164,0)+IF(AND(P$31='C'!$F$166,MOVINV!$B36='C'!$B$166),'C'!$E$166,0)+IF(AND(P$31='C'!$F$167,MOVINV!$B36='C'!$B$166),'C'!$E$167,0)+IF(AND(P$31='C'!$F$169,MOVINV!$B36='C'!$B$169),'C'!$E$169,0)+IF(AND(P$31='C'!$F$170,MOVINV!$B36='C'!$B$169),'C'!$E$170,0)+IF(AND(P$31='C'!$F$172,MOVINV!$B36='C'!$B$172),'C'!$E$172,0)+IF(AND(P$31='C'!$F$173,MOVINV!$B36='C'!$B$172),'C'!$E$173,0)+IF(AND(P$31='C'!$F$175,MOVINV!$B36='C'!$B$175),'C'!$E$175,0)+IF(AND(P$31='C'!$F$176,MOVINV!$B36='C'!$B$175),'C'!$E$176,0)</f>
        <v>0</v>
      </c>
      <c r="Q36" s="33">
        <f>+IF(AND(Q$31='C'!$F$163,MOVINV!$B36='C'!$B$163),'C'!$E$163,0)+IF(AND(Q$31='C'!$F$164,MOVINV!$B36='C'!$B$163),'C'!$E$164,0)+IF(AND(Q$31='C'!$F$166,MOVINV!$B36='C'!$B$166),'C'!$E$166,0)+IF(AND(Q$31='C'!$F$167,MOVINV!$B36='C'!$B$166),'C'!$E$167,0)+IF(AND(Q$31='C'!$F$169,MOVINV!$B36='C'!$B$169),'C'!$E$169,0)+IF(AND(Q$31='C'!$F$170,MOVINV!$B36='C'!$B$169),'C'!$E$170,0)+IF(AND(Q$31='C'!$F$172,MOVINV!$B36='C'!$B$172),'C'!$E$172,0)+IF(AND(Q$31='C'!$F$173,MOVINV!$B36='C'!$B$172),'C'!$E$173,0)+IF(AND(Q$31='C'!$F$175,MOVINV!$B36='C'!$B$175),'C'!$E$175,0)+IF(AND(Q$31='C'!$F$176,MOVINV!$B36='C'!$B$175),'C'!$E$176,0)</f>
        <v>0</v>
      </c>
      <c r="R36" s="33">
        <f>+IF(AND(R$31='C'!$F$163,MOVINV!$B36='C'!$B$163),'C'!$E$163,0)+IF(AND(R$31='C'!$F$164,MOVINV!$B36='C'!$B$163),'C'!$E$164,0)+IF(AND(R$31='C'!$F$166,MOVINV!$B36='C'!$B$166),'C'!$E$166,0)+IF(AND(R$31='C'!$F$167,MOVINV!$B36='C'!$B$166),'C'!$E$167,0)+IF(AND(R$31='C'!$F$169,MOVINV!$B36='C'!$B$169),'C'!$E$169,0)+IF(AND(R$31='C'!$F$170,MOVINV!$B36='C'!$B$169),'C'!$E$170,0)+IF(AND(R$31='C'!$F$172,MOVINV!$B36='C'!$B$172),'C'!$E$172,0)+IF(AND(R$31='C'!$F$173,MOVINV!$B36='C'!$B$172),'C'!$E$173,0)+IF(AND(R$31='C'!$F$175,MOVINV!$B36='C'!$B$175),'C'!$E$175,0)+IF(AND(R$31='C'!$F$176,MOVINV!$B36='C'!$B$175),'C'!$E$176,0)</f>
        <v>0</v>
      </c>
      <c r="S36" s="33">
        <f>+IF(AND(S$31='C'!$F$163,MOVINV!$B36='C'!$B$163),'C'!$E$163,0)+IF(AND(S$31='C'!$F$164,MOVINV!$B36='C'!$B$163),'C'!$E$164,0)+IF(AND(S$31='C'!$F$166,MOVINV!$B36='C'!$B$166),'C'!$E$166,0)+IF(AND(S$31='C'!$F$167,MOVINV!$B36='C'!$B$166),'C'!$E$167,0)+IF(AND(S$31='C'!$F$169,MOVINV!$B36='C'!$B$169),'C'!$E$169,0)+IF(AND(S$31='C'!$F$170,MOVINV!$B36='C'!$B$169),'C'!$E$170,0)+IF(AND(S$31='C'!$F$172,MOVINV!$B36='C'!$B$172),'C'!$E$172,0)+IF(AND(S$31='C'!$F$173,MOVINV!$B36='C'!$B$172),'C'!$E$173,0)+IF(AND(S$31='C'!$F$175,MOVINV!$B36='C'!$B$175),'C'!$E$175,0)+IF(AND(S$31='C'!$F$176,MOVINV!$B36='C'!$B$175),'C'!$E$176,0)</f>
        <v>0</v>
      </c>
      <c r="T36" s="33">
        <f>+IF(AND(T$31='C'!$F$163,MOVINV!$B36='C'!$B$163),'C'!$E$163,0)+IF(AND(T$31='C'!$F$164,MOVINV!$B36='C'!$B$163),'C'!$E$164,0)+IF(AND(T$31='C'!$F$166,MOVINV!$B36='C'!$B$166),'C'!$E$166,0)+IF(AND(T$31='C'!$F$167,MOVINV!$B36='C'!$B$166),'C'!$E$167,0)+IF(AND(T$31='C'!$F$169,MOVINV!$B36='C'!$B$169),'C'!$E$169,0)+IF(AND(T$31='C'!$F$170,MOVINV!$B36='C'!$B$169),'C'!$E$170,0)+IF(AND(T$31='C'!$F$172,MOVINV!$B36='C'!$B$172),'C'!$E$172,0)+IF(AND(T$31='C'!$F$173,MOVINV!$B36='C'!$B$172),'C'!$E$173,0)+IF(AND(T$31='C'!$F$175,MOVINV!$B36='C'!$B$175),'C'!$E$175,0)+IF(AND(T$31='C'!$F$176,MOVINV!$B36='C'!$B$175),'C'!$E$176,0)</f>
        <v>0</v>
      </c>
      <c r="U36" s="33">
        <f>+IF(AND(U$31='C'!$F$163,MOVINV!$B36='C'!$B$163),'C'!$E$163,0)+IF(AND(U$31='C'!$F$164,MOVINV!$B36='C'!$B$163),'C'!$E$164,0)+IF(AND(U$31='C'!$F$166,MOVINV!$B36='C'!$B$166),'C'!$E$166,0)+IF(AND(U$31='C'!$F$167,MOVINV!$B36='C'!$B$166),'C'!$E$167,0)+IF(AND(U$31='C'!$F$169,MOVINV!$B36='C'!$B$169),'C'!$E$169,0)+IF(AND(U$31='C'!$F$170,MOVINV!$B36='C'!$B$169),'C'!$E$170,0)+IF(AND(U$31='C'!$F$172,MOVINV!$B36='C'!$B$172),'C'!$E$172,0)+IF(AND(U$31='C'!$F$173,MOVINV!$B36='C'!$B$172),'C'!$E$173,0)+IF(AND(U$31='C'!$F$175,MOVINV!$B36='C'!$B$175),'C'!$E$175,0)+IF(AND(U$31='C'!$F$176,MOVINV!$B36='C'!$B$175),'C'!$E$176,0)</f>
        <v>0</v>
      </c>
      <c r="V36" s="33">
        <f>+IF(AND(V$31='C'!$F$163,MOVINV!$B36='C'!$B$163),'C'!$E$163,0)+IF(AND(V$31='C'!$F$164,MOVINV!$B36='C'!$B$163),'C'!$E$164,0)+IF(AND(V$31='C'!$F$166,MOVINV!$B36='C'!$B$166),'C'!$E$166,0)+IF(AND(V$31='C'!$F$167,MOVINV!$B36='C'!$B$166),'C'!$E$167,0)+IF(AND(V$31='C'!$F$169,MOVINV!$B36='C'!$B$169),'C'!$E$169,0)+IF(AND(V$31='C'!$F$170,MOVINV!$B36='C'!$B$169),'C'!$E$170,0)+IF(AND(V$31='C'!$F$172,MOVINV!$B36='C'!$B$172),'C'!$E$172,0)+IF(AND(V$31='C'!$F$173,MOVINV!$B36='C'!$B$172),'C'!$E$173,0)+IF(AND(V$31='C'!$F$175,MOVINV!$B36='C'!$B$175),'C'!$E$175,0)+IF(AND(V$31='C'!$F$176,MOVINV!$B36='C'!$B$175),'C'!$E$176,0)</f>
        <v>0</v>
      </c>
      <c r="W36" s="33">
        <f>+IF(AND(W$31='C'!$F$163,MOVINV!$B36='C'!$B$163),'C'!$E$163,0)+IF(AND(W$31='C'!$F$164,MOVINV!$B36='C'!$B$163),'C'!$E$164,0)+IF(AND(W$31='C'!$F$166,MOVINV!$B36='C'!$B$166),'C'!$E$166,0)+IF(AND(W$31='C'!$F$167,MOVINV!$B36='C'!$B$166),'C'!$E$167,0)+IF(AND(W$31='C'!$F$169,MOVINV!$B36='C'!$B$169),'C'!$E$169,0)+IF(AND(W$31='C'!$F$170,MOVINV!$B36='C'!$B$169),'C'!$E$170,0)+IF(AND(W$31='C'!$F$172,MOVINV!$B36='C'!$B$172),'C'!$E$172,0)+IF(AND(W$31='C'!$F$173,MOVINV!$B36='C'!$B$172),'C'!$E$173,0)+IF(AND(W$31='C'!$F$175,MOVINV!$B36='C'!$B$175),'C'!$E$175,0)+IF(AND(W$31='C'!$F$176,MOVINV!$B36='C'!$B$175),'C'!$E$176,0)</f>
        <v>0</v>
      </c>
      <c r="X36" s="33">
        <f>+IF(AND(X$31='C'!$F$163,MOVINV!$B36='C'!$B$163),'C'!$E$163,0)+IF(AND(X$31='C'!$F$164,MOVINV!$B36='C'!$B$163),'C'!$E$164,0)+IF(AND(X$31='C'!$F$166,MOVINV!$B36='C'!$B$166),'C'!$E$166,0)+IF(AND(X$31='C'!$F$167,MOVINV!$B36='C'!$B$166),'C'!$E$167,0)+IF(AND(X$31='C'!$F$169,MOVINV!$B36='C'!$B$169),'C'!$E$169,0)+IF(AND(X$31='C'!$F$170,MOVINV!$B36='C'!$B$169),'C'!$E$170,0)+IF(AND(X$31='C'!$F$172,MOVINV!$B36='C'!$B$172),'C'!$E$172,0)+IF(AND(X$31='C'!$F$173,MOVINV!$B36='C'!$B$172),'C'!$E$173,0)+IF(AND(X$31='C'!$F$175,MOVINV!$B36='C'!$B$175),'C'!$E$175,0)+IF(AND(X$31='C'!$F$176,MOVINV!$B36='C'!$B$175),'C'!$E$176,0)</f>
        <v>0</v>
      </c>
      <c r="Y36" s="33">
        <f>+IF(AND(Y$31='C'!$F$163,MOVINV!$B36='C'!$B$163),'C'!$E$163,0)+IF(AND(Y$31='C'!$F$164,MOVINV!$B36='C'!$B$163),'C'!$E$164,0)+IF(AND(Y$31='C'!$F$166,MOVINV!$B36='C'!$B$166),'C'!$E$166,0)+IF(AND(Y$31='C'!$F$167,MOVINV!$B36='C'!$B$166),'C'!$E$167,0)+IF(AND(Y$31='C'!$F$169,MOVINV!$B36='C'!$B$169),'C'!$E$169,0)+IF(AND(Y$31='C'!$F$170,MOVINV!$B36='C'!$B$169),'C'!$E$170,0)+IF(AND(Y$31='C'!$F$172,MOVINV!$B36='C'!$B$172),'C'!$E$172,0)+IF(AND(Y$31='C'!$F$173,MOVINV!$B36='C'!$B$172),'C'!$E$173,0)+IF(AND(Y$31='C'!$F$175,MOVINV!$B36='C'!$B$175),'C'!$E$175,0)+IF(AND(Y$31='C'!$F$176,MOVINV!$B36='C'!$B$175),'C'!$E$176,0)</f>
        <v>0</v>
      </c>
      <c r="Z36" s="33">
        <f>+IF(AND(Z$31='C'!$F$163,MOVINV!$B36='C'!$B$163),'C'!$E$163,0)+IF(AND(Z$31='C'!$F$164,MOVINV!$B36='C'!$B$163),'C'!$E$164,0)+IF(AND(Z$31='C'!$F$166,MOVINV!$B36='C'!$B$166),'C'!$E$166,0)+IF(AND(Z$31='C'!$F$167,MOVINV!$B36='C'!$B$166),'C'!$E$167,0)+IF(AND(Z$31='C'!$F$169,MOVINV!$B36='C'!$B$169),'C'!$E$169,0)+IF(AND(Z$31='C'!$F$170,MOVINV!$B36='C'!$B$169),'C'!$E$170,0)+IF(AND(Z$31='C'!$F$172,MOVINV!$B36='C'!$B$172),'C'!$E$172,0)+IF(AND(Z$31='C'!$F$173,MOVINV!$B36='C'!$B$172),'C'!$E$173,0)+IF(AND(Z$31='C'!$F$175,MOVINV!$B36='C'!$B$175),'C'!$E$175,0)+IF(AND(Z$31='C'!$F$176,MOVINV!$B36='C'!$B$175),'C'!$E$176,0)</f>
        <v>0</v>
      </c>
      <c r="AA36" s="33">
        <f>+IF(AND(AA$31='C'!$F$163,MOVINV!$B36='C'!$B$163),'C'!$E$163,0)+IF(AND(AA$31='C'!$F$164,MOVINV!$B36='C'!$B$163),'C'!$E$164,0)+IF(AND(AA$31='C'!$F$166,MOVINV!$B36='C'!$B$166),'C'!$E$166,0)+IF(AND(AA$31='C'!$F$167,MOVINV!$B36='C'!$B$166),'C'!$E$167,0)+IF(AND(AA$31='C'!$F$169,MOVINV!$B36='C'!$B$169),'C'!$E$169,0)+IF(AND(AA$31='C'!$F$170,MOVINV!$B36='C'!$B$169),'C'!$E$170,0)+IF(AND(AA$31='C'!$F$172,MOVINV!$B36='C'!$B$172),'C'!$E$172,0)+IF(AND(AA$31='C'!$F$173,MOVINV!$B36='C'!$B$172),'C'!$E$173,0)+IF(AND(AA$31='C'!$F$175,MOVINV!$B36='C'!$B$175),'C'!$E$175,0)+IF(AND(AA$31='C'!$F$176,MOVINV!$B36='C'!$B$175),'C'!$E$176,0)</f>
        <v>0</v>
      </c>
      <c r="AB36" s="33">
        <f>+IF(AND(AB$31='C'!$F$163,MOVINV!$B36='C'!$B$163),'C'!$E$163,0)+IF(AND(AB$31='C'!$F$164,MOVINV!$B36='C'!$B$163),'C'!$E$164,0)+IF(AND(AB$31='C'!$F$166,MOVINV!$B36='C'!$B$166),'C'!$E$166,0)+IF(AND(AB$31='C'!$F$167,MOVINV!$B36='C'!$B$166),'C'!$E$167,0)+IF(AND(AB$31='C'!$F$169,MOVINV!$B36='C'!$B$169),'C'!$E$169,0)+IF(AND(AB$31='C'!$F$170,MOVINV!$B36='C'!$B$169),'C'!$E$170,0)+IF(AND(AB$31='C'!$F$172,MOVINV!$B36='C'!$B$172),'C'!$E$172,0)+IF(AND(AB$31='C'!$F$173,MOVINV!$B36='C'!$B$172),'C'!$E$173,0)+IF(AND(AB$31='C'!$F$175,MOVINV!$B36='C'!$B$175),'C'!$E$175,0)+IF(AND(AB$31='C'!$F$176,MOVINV!$B36='C'!$B$175),'C'!$E$176,0)</f>
        <v>0</v>
      </c>
      <c r="AC36" s="33">
        <f>+IF(AND(AC$31='C'!$F$163,MOVINV!$B36='C'!$B$163),'C'!$E$163,0)+IF(AND(AC$31='C'!$F$164,MOVINV!$B36='C'!$B$163),'C'!$E$164,0)+IF(AND(AC$31='C'!$F$166,MOVINV!$B36='C'!$B$166),'C'!$E$166,0)+IF(AND(AC$31='C'!$F$167,MOVINV!$B36='C'!$B$166),'C'!$E$167,0)+IF(AND(AC$31='C'!$F$169,MOVINV!$B36='C'!$B$169),'C'!$E$169,0)+IF(AND(AC$31='C'!$F$170,MOVINV!$B36='C'!$B$169),'C'!$E$170,0)+IF(AND(AC$31='C'!$F$172,MOVINV!$B36='C'!$B$172),'C'!$E$172,0)+IF(AND(AC$31='C'!$F$173,MOVINV!$B36='C'!$B$172),'C'!$E$173,0)+IF(AND(AC$31='C'!$F$175,MOVINV!$B36='C'!$B$175),'C'!$E$175,0)+IF(AND(AC$31='C'!$F$176,MOVINV!$B36='C'!$B$175),'C'!$E$176,0)</f>
        <v>0</v>
      </c>
      <c r="AD36" s="33">
        <f>+IF(AND(AD$31='C'!$F$163,MOVINV!$B36='C'!$B$163),'C'!$E$163,0)+IF(AND(AD$31='C'!$F$164,MOVINV!$B36='C'!$B$163),'C'!$E$164,0)+IF(AND(AD$31='C'!$F$166,MOVINV!$B36='C'!$B$166),'C'!$E$166,0)+IF(AND(AD$31='C'!$F$167,MOVINV!$B36='C'!$B$166),'C'!$E$167,0)+IF(AND(AD$31='C'!$F$169,MOVINV!$B36='C'!$B$169),'C'!$E$169,0)+IF(AND(AD$31='C'!$F$170,MOVINV!$B36='C'!$B$169),'C'!$E$170,0)+IF(AND(AD$31='C'!$F$172,MOVINV!$B36='C'!$B$172),'C'!$E$172,0)+IF(AND(AD$31='C'!$F$173,MOVINV!$B36='C'!$B$172),'C'!$E$173,0)+IF(AND(AD$31='C'!$F$175,MOVINV!$B36='C'!$B$175),'C'!$E$175,0)+IF(AND(AD$31='C'!$F$176,MOVINV!$B36='C'!$B$175),'C'!$E$176,0)</f>
        <v>0</v>
      </c>
      <c r="AE36" s="33">
        <f>+IF(AND(AE$31='C'!$F$163,MOVINV!$B36='C'!$B$163),'C'!$E$163,0)+IF(AND(AE$31='C'!$F$164,MOVINV!$B36='C'!$B$163),'C'!$E$164,0)+IF(AND(AE$31='C'!$F$166,MOVINV!$B36='C'!$B$166),'C'!$E$166,0)+IF(AND(AE$31='C'!$F$167,MOVINV!$B36='C'!$B$166),'C'!$E$167,0)+IF(AND(AE$31='C'!$F$169,MOVINV!$B36='C'!$B$169),'C'!$E$169,0)+IF(AND(AE$31='C'!$F$170,MOVINV!$B36='C'!$B$169),'C'!$E$170,0)+IF(AND(AE$31='C'!$F$172,MOVINV!$B36='C'!$B$172),'C'!$E$172,0)+IF(AND(AE$31='C'!$F$173,MOVINV!$B36='C'!$B$172),'C'!$E$173,0)+IF(AND(AE$31='C'!$F$175,MOVINV!$B36='C'!$B$175),'C'!$E$175,0)+IF(AND(AE$31='C'!$F$176,MOVINV!$B36='C'!$B$175),'C'!$E$176,0)</f>
        <v>0</v>
      </c>
      <c r="AF36" s="33">
        <f>+IF(AND(AF$31='C'!$F$163,MOVINV!$B36='C'!$B$163),'C'!$E$163,0)+IF(AND(AF$31='C'!$F$164,MOVINV!$B36='C'!$B$163),'C'!$E$164,0)+IF(AND(AF$31='C'!$F$166,MOVINV!$B36='C'!$B$166),'C'!$E$166,0)+IF(AND(AF$31='C'!$F$167,MOVINV!$B36='C'!$B$166),'C'!$E$167,0)+IF(AND(AF$31='C'!$F$169,MOVINV!$B36='C'!$B$169),'C'!$E$169,0)+IF(AND(AF$31='C'!$F$170,MOVINV!$B36='C'!$B$169),'C'!$E$170,0)+IF(AND(AF$31='C'!$F$172,MOVINV!$B36='C'!$B$172),'C'!$E$172,0)+IF(AND(AF$31='C'!$F$173,MOVINV!$B36='C'!$B$172),'C'!$E$173,0)+IF(AND(AF$31='C'!$F$175,MOVINV!$B36='C'!$B$175),'C'!$E$175,0)+IF(AND(AF$31='C'!$F$176,MOVINV!$B36='C'!$B$175),'C'!$E$176,0)</f>
        <v>0</v>
      </c>
      <c r="AG36" s="33">
        <f>+IF(AND(AG$31='C'!$F$163,MOVINV!$B36='C'!$B$163),'C'!$E$163,0)+IF(AND(AG$31='C'!$F$164,MOVINV!$B36='C'!$B$163),'C'!$E$164,0)+IF(AND(AG$31='C'!$F$166,MOVINV!$B36='C'!$B$166),'C'!$E$166,0)+IF(AND(AG$31='C'!$F$167,MOVINV!$B36='C'!$B$166),'C'!$E$167,0)+IF(AND(AG$31='C'!$F$169,MOVINV!$B36='C'!$B$169),'C'!$E$169,0)+IF(AND(AG$31='C'!$F$170,MOVINV!$B36='C'!$B$169),'C'!$E$170,0)+IF(AND(AG$31='C'!$F$172,MOVINV!$B36='C'!$B$172),'C'!$E$172,0)+IF(AND(AG$31='C'!$F$173,MOVINV!$B36='C'!$B$172),'C'!$E$173,0)+IF(AND(AG$31='C'!$F$175,MOVINV!$B36='C'!$B$175),'C'!$E$175,0)+IF(AND(AG$31='C'!$F$176,MOVINV!$B36='C'!$B$175),'C'!$E$176,0)</f>
        <v>0</v>
      </c>
      <c r="AH36" s="33">
        <f>+IF(AND(AH$31='C'!$F$163,MOVINV!$B36='C'!$B$163),'C'!$E$163,0)+IF(AND(AH$31='C'!$F$164,MOVINV!$B36='C'!$B$163),'C'!$E$164,0)+IF(AND(AH$31='C'!$F$166,MOVINV!$B36='C'!$B$166),'C'!$E$166,0)+IF(AND(AH$31='C'!$F$167,MOVINV!$B36='C'!$B$166),'C'!$E$167,0)+IF(AND(AH$31='C'!$F$169,MOVINV!$B36='C'!$B$169),'C'!$E$169,0)+IF(AND(AH$31='C'!$F$170,MOVINV!$B36='C'!$B$169),'C'!$E$170,0)+IF(AND(AH$31='C'!$F$172,MOVINV!$B36='C'!$B$172),'C'!$E$172,0)+IF(AND(AH$31='C'!$F$173,MOVINV!$B36='C'!$B$172),'C'!$E$173,0)+IF(AND(AH$31='C'!$F$175,MOVINV!$B36='C'!$B$175),'C'!$E$175,0)+IF(AND(AH$31='C'!$F$176,MOVINV!$B36='C'!$B$175),'C'!$E$176,0)</f>
        <v>0</v>
      </c>
      <c r="AI36" s="33">
        <f>+IF(AND(AI$31='C'!$F$163,MOVINV!$B36='C'!$B$163),'C'!$E$163,0)+IF(AND(AI$31='C'!$F$164,MOVINV!$B36='C'!$B$163),'C'!$E$164,0)+IF(AND(AI$31='C'!$F$166,MOVINV!$B36='C'!$B$166),'C'!$E$166,0)+IF(AND(AI$31='C'!$F$167,MOVINV!$B36='C'!$B$166),'C'!$E$167,0)+IF(AND(AI$31='C'!$F$169,MOVINV!$B36='C'!$B$169),'C'!$E$169,0)+IF(AND(AI$31='C'!$F$170,MOVINV!$B36='C'!$B$169),'C'!$E$170,0)+IF(AND(AI$31='C'!$F$172,MOVINV!$B36='C'!$B$172),'C'!$E$172,0)+IF(AND(AI$31='C'!$F$173,MOVINV!$B36='C'!$B$172),'C'!$E$173,0)+IF(AND(AI$31='C'!$F$175,MOVINV!$B36='C'!$B$175),'C'!$E$175,0)+IF(AND(AI$31='C'!$F$176,MOVINV!$B36='C'!$B$175),'C'!$E$176,0)</f>
        <v>0</v>
      </c>
      <c r="AJ36" s="33">
        <f>+IF(AND(AJ$31='C'!$F$163,MOVINV!$B36='C'!$B$163),'C'!$E$163,0)+IF(AND(AJ$31='C'!$F$164,MOVINV!$B36='C'!$B$163),'C'!$E$164,0)+IF(AND(AJ$31='C'!$F$166,MOVINV!$B36='C'!$B$166),'C'!$E$166,0)+IF(AND(AJ$31='C'!$F$167,MOVINV!$B36='C'!$B$166),'C'!$E$167,0)+IF(AND(AJ$31='C'!$F$169,MOVINV!$B36='C'!$B$169),'C'!$E$169,0)+IF(AND(AJ$31='C'!$F$170,MOVINV!$B36='C'!$B$169),'C'!$E$170,0)+IF(AND(AJ$31='C'!$F$172,MOVINV!$B36='C'!$B$172),'C'!$E$172,0)+IF(AND(AJ$31='C'!$F$173,MOVINV!$B36='C'!$B$172),'C'!$E$173,0)+IF(AND(AJ$31='C'!$F$175,MOVINV!$B36='C'!$B$175),'C'!$E$175,0)+IF(AND(AJ$31='C'!$F$176,MOVINV!$B36='C'!$B$175),'C'!$E$176,0)</f>
        <v>0</v>
      </c>
      <c r="AK36" s="33">
        <f>+IF(AND(AK$31='C'!$F$163,MOVINV!$B36='C'!$B$163),'C'!$E$163,0)+IF(AND(AK$31='C'!$F$164,MOVINV!$B36='C'!$B$163),'C'!$E$164,0)+IF(AND(AK$31='C'!$F$166,MOVINV!$B36='C'!$B$166),'C'!$E$166,0)+IF(AND(AK$31='C'!$F$167,MOVINV!$B36='C'!$B$166),'C'!$E$167,0)+IF(AND(AK$31='C'!$F$169,MOVINV!$B36='C'!$B$169),'C'!$E$169,0)+IF(AND(AK$31='C'!$F$170,MOVINV!$B36='C'!$B$169),'C'!$E$170,0)+IF(AND(AK$31='C'!$F$172,MOVINV!$B36='C'!$B$172),'C'!$E$172,0)+IF(AND(AK$31='C'!$F$173,MOVINV!$B36='C'!$B$172),'C'!$E$173,0)+IF(AND(AK$31='C'!$F$175,MOVINV!$B36='C'!$B$175),'C'!$E$175,0)+IF(AND(AK$31='C'!$F$176,MOVINV!$B36='C'!$B$175),'C'!$E$176,0)</f>
        <v>0</v>
      </c>
      <c r="AL36" s="33">
        <f>+IF(AND(AL$31='C'!$F$163,MOVINV!$B36='C'!$B$163),'C'!$E$163,0)+IF(AND(AL$31='C'!$F$164,MOVINV!$B36='C'!$B$163),'C'!$E$164,0)+IF(AND(AL$31='C'!$F$166,MOVINV!$B36='C'!$B$166),'C'!$E$166,0)+IF(AND(AL$31='C'!$F$167,MOVINV!$B36='C'!$B$166),'C'!$E$167,0)+IF(AND(AL$31='C'!$F$169,MOVINV!$B36='C'!$B$169),'C'!$E$169,0)+IF(AND(AL$31='C'!$F$170,MOVINV!$B36='C'!$B$169),'C'!$E$170,0)+IF(AND(AL$31='C'!$F$172,MOVINV!$B36='C'!$B$172),'C'!$E$172,0)+IF(AND(AL$31='C'!$F$173,MOVINV!$B36='C'!$B$172),'C'!$E$173,0)+IF(AND(AL$31='C'!$F$175,MOVINV!$B36='C'!$B$175),'C'!$E$175,0)+IF(AND(AL$31='C'!$F$176,MOVINV!$B36='C'!$B$175),'C'!$E$176,0)</f>
        <v>0</v>
      </c>
      <c r="AM36" s="33">
        <f>+IF(AND(AM$31='C'!$F$163,MOVINV!$B36='C'!$B$163),'C'!$E$163,0)+IF(AND(AM$31='C'!$F$164,MOVINV!$B36='C'!$B$163),'C'!$E$164,0)+IF(AND(AM$31='C'!$F$166,MOVINV!$B36='C'!$B$166),'C'!$E$166,0)+IF(AND(AM$31='C'!$F$167,MOVINV!$B36='C'!$B$166),'C'!$E$167,0)+IF(AND(AM$31='C'!$F$169,MOVINV!$B36='C'!$B$169),'C'!$E$169,0)+IF(AND(AM$31='C'!$F$170,MOVINV!$B36='C'!$B$169),'C'!$E$170,0)+IF(AND(AM$31='C'!$F$172,MOVINV!$B36='C'!$B$172),'C'!$E$172,0)+IF(AND(AM$31='C'!$F$173,MOVINV!$B36='C'!$B$172),'C'!$E$173,0)+IF(AND(AM$31='C'!$F$175,MOVINV!$B36='C'!$B$175),'C'!$E$175,0)+IF(AND(AM$31='C'!$F$176,MOVINV!$B36='C'!$B$175),'C'!$E$176,0)</f>
        <v>0</v>
      </c>
      <c r="AN36" s="33">
        <f>+IF(AND(AN$31='C'!$F$163,MOVINV!$B36='C'!$B$163),'C'!$E$163,0)+IF(AND(AN$31='C'!$F$164,MOVINV!$B36='C'!$B$163),'C'!$E$164,0)+IF(AND(AN$31='C'!$F$166,MOVINV!$B36='C'!$B$166),'C'!$E$166,0)+IF(AND(AN$31='C'!$F$167,MOVINV!$B36='C'!$B$166),'C'!$E$167,0)+IF(AND(AN$31='C'!$F$169,MOVINV!$B36='C'!$B$169),'C'!$E$169,0)+IF(AND(AN$31='C'!$F$170,MOVINV!$B36='C'!$B$169),'C'!$E$170,0)+IF(AND(AN$31='C'!$F$172,MOVINV!$B36='C'!$B$172),'C'!$E$172,0)+IF(AND(AN$31='C'!$F$173,MOVINV!$B36='C'!$B$172),'C'!$E$173,0)+IF(AND(AN$31='C'!$F$175,MOVINV!$B36='C'!$B$175),'C'!$E$175,0)+IF(AND(AN$31='C'!$F$176,MOVINV!$B36='C'!$B$175),'C'!$E$176,0)</f>
        <v>0</v>
      </c>
      <c r="AO36" s="33">
        <f>+IF(AND(AO$31='C'!$F$163,MOVINV!$B36='C'!$B$163),'C'!$E$163,0)+IF(AND(AO$31='C'!$F$164,MOVINV!$B36='C'!$B$163),'C'!$E$164,0)+IF(AND(AO$31='C'!$F$166,MOVINV!$B36='C'!$B$166),'C'!$E$166,0)+IF(AND(AO$31='C'!$F$167,MOVINV!$B36='C'!$B$166),'C'!$E$167,0)+IF(AND(AO$31='C'!$F$169,MOVINV!$B36='C'!$B$169),'C'!$E$169,0)+IF(AND(AO$31='C'!$F$170,MOVINV!$B36='C'!$B$169),'C'!$E$170,0)+IF(AND(AO$31='C'!$F$172,MOVINV!$B36='C'!$B$172),'C'!$E$172,0)+IF(AND(AO$31='C'!$F$173,MOVINV!$B36='C'!$B$172),'C'!$E$173,0)+IF(AND(AO$31='C'!$F$175,MOVINV!$B36='C'!$B$175),'C'!$E$175,0)+IF(AND(AO$31='C'!$F$176,MOVINV!$B36='C'!$B$175),'C'!$E$176,0)</f>
        <v>0</v>
      </c>
      <c r="AP36" s="33">
        <f>+IF(AND(AP$31='C'!$F$163,MOVINV!$B36='C'!$B$163),'C'!$E$163,0)+IF(AND(AP$31='C'!$F$164,MOVINV!$B36='C'!$B$163),'C'!$E$164,0)+IF(AND(AP$31='C'!$F$166,MOVINV!$B36='C'!$B$166),'C'!$E$166,0)+IF(AND(AP$31='C'!$F$167,MOVINV!$B36='C'!$B$166),'C'!$E$167,0)+IF(AND(AP$31='C'!$F$169,MOVINV!$B36='C'!$B$169),'C'!$E$169,0)+IF(AND(AP$31='C'!$F$170,MOVINV!$B36='C'!$B$169),'C'!$E$170,0)+IF(AND(AP$31='C'!$F$172,MOVINV!$B36='C'!$B$172),'C'!$E$172,0)+IF(AND(AP$31='C'!$F$173,MOVINV!$B36='C'!$B$172),'C'!$E$173,0)+IF(AND(AP$31='C'!$F$175,MOVINV!$B36='C'!$B$175),'C'!$E$175,0)+IF(AND(AP$31='C'!$F$176,MOVINV!$B36='C'!$B$175),'C'!$E$176,0)</f>
        <v>0</v>
      </c>
      <c r="AQ36" s="33">
        <f>+IF(AND(AQ$31='C'!$F$163,MOVINV!$B36='C'!$B$163),'C'!$E$163,0)+IF(AND(AQ$31='C'!$F$164,MOVINV!$B36='C'!$B$163),'C'!$E$164,0)+IF(AND(AQ$31='C'!$F$166,MOVINV!$B36='C'!$B$166),'C'!$E$166,0)+IF(AND(AQ$31='C'!$F$167,MOVINV!$B36='C'!$B$166),'C'!$E$167,0)+IF(AND(AQ$31='C'!$F$169,MOVINV!$B36='C'!$B$169),'C'!$E$169,0)+IF(AND(AQ$31='C'!$F$170,MOVINV!$B36='C'!$B$169),'C'!$E$170,0)+IF(AND(AQ$31='C'!$F$172,MOVINV!$B36='C'!$B$172),'C'!$E$172,0)+IF(AND(AQ$31='C'!$F$173,MOVINV!$B36='C'!$B$172),'C'!$E$173,0)+IF(AND(AQ$31='C'!$F$175,MOVINV!$B36='C'!$B$175),'C'!$E$175,0)+IF(AND(AQ$31='C'!$F$176,MOVINV!$B36='C'!$B$175),'C'!$E$176,0)</f>
        <v>0</v>
      </c>
      <c r="AR36" s="33">
        <f>+IF(AND(AR$31='C'!$F$163,MOVINV!$B36='C'!$B$163),'C'!$E$163,0)+IF(AND(AR$31='C'!$F$164,MOVINV!$B36='C'!$B$163),'C'!$E$164,0)+IF(AND(AR$31='C'!$F$166,MOVINV!$B36='C'!$B$166),'C'!$E$166,0)+IF(AND(AR$31='C'!$F$167,MOVINV!$B36='C'!$B$166),'C'!$E$167,0)+IF(AND(AR$31='C'!$F$169,MOVINV!$B36='C'!$B$169),'C'!$E$169,0)+IF(AND(AR$31='C'!$F$170,MOVINV!$B36='C'!$B$169),'C'!$E$170,0)+IF(AND(AR$31='C'!$F$172,MOVINV!$B36='C'!$B$172),'C'!$E$172,0)+IF(AND(AR$31='C'!$F$173,MOVINV!$B36='C'!$B$172),'C'!$E$173,0)+IF(AND(AR$31='C'!$F$175,MOVINV!$B36='C'!$B$175),'C'!$E$175,0)+IF(AND(AR$31='C'!$F$176,MOVINV!$B36='C'!$B$175),'C'!$E$176,0)</f>
        <v>0</v>
      </c>
      <c r="AS36" s="33">
        <f>+IF(AND(AS$31='C'!$F$163,MOVINV!$B36='C'!$B$163),'C'!$E$163,0)+IF(AND(AS$31='C'!$F$164,MOVINV!$B36='C'!$B$163),'C'!$E$164,0)+IF(AND(AS$31='C'!$F$166,MOVINV!$B36='C'!$B$166),'C'!$E$166,0)+IF(AND(AS$31='C'!$F$167,MOVINV!$B36='C'!$B$166),'C'!$E$167,0)+IF(AND(AS$31='C'!$F$169,MOVINV!$B36='C'!$B$169),'C'!$E$169,0)+IF(AND(AS$31='C'!$F$170,MOVINV!$B36='C'!$B$169),'C'!$E$170,0)+IF(AND(AS$31='C'!$F$172,MOVINV!$B36='C'!$B$172),'C'!$E$172,0)+IF(AND(AS$31='C'!$F$173,MOVINV!$B36='C'!$B$172),'C'!$E$173,0)+IF(AND(AS$31='C'!$F$175,MOVINV!$B36='C'!$B$175),'C'!$E$175,0)+IF(AND(AS$31='C'!$F$176,MOVINV!$B36='C'!$B$175),'C'!$E$176,0)</f>
        <v>0</v>
      </c>
      <c r="AT36" s="33">
        <f>+IF(AND(AT$31='C'!$F$163,MOVINV!$B36='C'!$B$163),'C'!$E$163,0)+IF(AND(AT$31='C'!$F$164,MOVINV!$B36='C'!$B$163),'C'!$E$164,0)+IF(AND(AT$31='C'!$F$166,MOVINV!$B36='C'!$B$166),'C'!$E$166,0)+IF(AND(AT$31='C'!$F$167,MOVINV!$B36='C'!$B$166),'C'!$E$167,0)+IF(AND(AT$31='C'!$F$169,MOVINV!$B36='C'!$B$169),'C'!$E$169,0)+IF(AND(AT$31='C'!$F$170,MOVINV!$B36='C'!$B$169),'C'!$E$170,0)+IF(AND(AT$31='C'!$F$172,MOVINV!$B36='C'!$B$172),'C'!$E$172,0)+IF(AND(AT$31='C'!$F$173,MOVINV!$B36='C'!$B$172),'C'!$E$173,0)+IF(AND(AT$31='C'!$F$175,MOVINV!$B36='C'!$B$175),'C'!$E$175,0)+IF(AND(AT$31='C'!$F$176,MOVINV!$B36='C'!$B$175),'C'!$E$176,0)</f>
        <v>0</v>
      </c>
      <c r="AU36" s="33">
        <f>+IF(AND(AU$31='C'!$F$163,MOVINV!$B36='C'!$B$163),'C'!$E$163,0)+IF(AND(AU$31='C'!$F$164,MOVINV!$B36='C'!$B$163),'C'!$E$164,0)+IF(AND(AU$31='C'!$F$166,MOVINV!$B36='C'!$B$166),'C'!$E$166,0)+IF(AND(AU$31='C'!$F$167,MOVINV!$B36='C'!$B$166),'C'!$E$167,0)+IF(AND(AU$31='C'!$F$169,MOVINV!$B36='C'!$B$169),'C'!$E$169,0)+IF(AND(AU$31='C'!$F$170,MOVINV!$B36='C'!$B$169),'C'!$E$170,0)+IF(AND(AU$31='C'!$F$172,MOVINV!$B36='C'!$B$172),'C'!$E$172,0)+IF(AND(AU$31='C'!$F$173,MOVINV!$B36='C'!$B$172),'C'!$E$173,0)+IF(AND(AU$31='C'!$F$175,MOVINV!$B36='C'!$B$175),'C'!$E$175,0)+IF(AND(AU$31='C'!$F$176,MOVINV!$B36='C'!$B$175),'C'!$E$176,0)</f>
        <v>0</v>
      </c>
      <c r="AV36" s="33">
        <f>+IF(AND(AV$31='C'!$F$163,MOVINV!$B36='C'!$B$163),'C'!$E$163,0)+IF(AND(AV$31='C'!$F$164,MOVINV!$B36='C'!$B$163),'C'!$E$164,0)+IF(AND(AV$31='C'!$F$166,MOVINV!$B36='C'!$B$166),'C'!$E$166,0)+IF(AND(AV$31='C'!$F$167,MOVINV!$B36='C'!$B$166),'C'!$E$167,0)+IF(AND(AV$31='C'!$F$169,MOVINV!$B36='C'!$B$169),'C'!$E$169,0)+IF(AND(AV$31='C'!$F$170,MOVINV!$B36='C'!$B$169),'C'!$E$170,0)+IF(AND(AV$31='C'!$F$172,MOVINV!$B36='C'!$B$172),'C'!$E$172,0)+IF(AND(AV$31='C'!$F$173,MOVINV!$B36='C'!$B$172),'C'!$E$173,0)+IF(AND(AV$31='C'!$F$175,MOVINV!$B36='C'!$B$175),'C'!$E$175,0)+IF(AND(AV$31='C'!$F$176,MOVINV!$B36='C'!$B$175),'C'!$E$176,0)</f>
        <v>0</v>
      </c>
      <c r="AW36" s="33">
        <f>+IF(AND(AW$31='C'!$F$163,MOVINV!$B36='C'!$B$163),'C'!$E$163,0)+IF(AND(AW$31='C'!$F$164,MOVINV!$B36='C'!$B$163),'C'!$E$164,0)+IF(AND(AW$31='C'!$F$166,MOVINV!$B36='C'!$B$166),'C'!$E$166,0)+IF(AND(AW$31='C'!$F$167,MOVINV!$B36='C'!$B$166),'C'!$E$167,0)+IF(AND(AW$31='C'!$F$169,MOVINV!$B36='C'!$B$169),'C'!$E$169,0)+IF(AND(AW$31='C'!$F$170,MOVINV!$B36='C'!$B$169),'C'!$E$170,0)+IF(AND(AW$31='C'!$F$172,MOVINV!$B36='C'!$B$172),'C'!$E$172,0)+IF(AND(AW$31='C'!$F$173,MOVINV!$B36='C'!$B$172),'C'!$E$173,0)+IF(AND(AW$31='C'!$F$175,MOVINV!$B36='C'!$B$175),'C'!$E$175,0)+IF(AND(AW$31='C'!$F$176,MOVINV!$B36='C'!$B$175),'C'!$E$176,0)</f>
        <v>0</v>
      </c>
      <c r="AX36" s="33">
        <f>+IF(AND(AX$31='C'!$F$163,MOVINV!$B36='C'!$B$163),'C'!$E$163,0)+IF(AND(AX$31='C'!$F$164,MOVINV!$B36='C'!$B$163),'C'!$E$164,0)+IF(AND(AX$31='C'!$F$166,MOVINV!$B36='C'!$B$166),'C'!$E$166,0)+IF(AND(AX$31='C'!$F$167,MOVINV!$B36='C'!$B$166),'C'!$E$167,0)+IF(AND(AX$31='C'!$F$169,MOVINV!$B36='C'!$B$169),'C'!$E$169,0)+IF(AND(AX$31='C'!$F$170,MOVINV!$B36='C'!$B$169),'C'!$E$170,0)+IF(AND(AX$31='C'!$F$172,MOVINV!$B36='C'!$B$172),'C'!$E$172,0)+IF(AND(AX$31='C'!$F$173,MOVINV!$B36='C'!$B$172),'C'!$E$173,0)+IF(AND(AX$31='C'!$F$175,MOVINV!$B36='C'!$B$175),'C'!$E$175,0)+IF(AND(AX$31='C'!$F$176,MOVINV!$B36='C'!$B$175),'C'!$E$176,0)</f>
        <v>0</v>
      </c>
      <c r="AY36" s="33">
        <f>+IF(AND(AY$31='C'!$F$163,MOVINV!$B36='C'!$B$163),'C'!$E$163,0)+IF(AND(AY$31='C'!$F$164,MOVINV!$B36='C'!$B$163),'C'!$E$164,0)+IF(AND(AY$31='C'!$F$166,MOVINV!$B36='C'!$B$166),'C'!$E$166,0)+IF(AND(AY$31='C'!$F$167,MOVINV!$B36='C'!$B$166),'C'!$E$167,0)+IF(AND(AY$31='C'!$F$169,MOVINV!$B36='C'!$B$169),'C'!$E$169,0)+IF(AND(AY$31='C'!$F$170,MOVINV!$B36='C'!$B$169),'C'!$E$170,0)+IF(AND(AY$31='C'!$F$172,MOVINV!$B36='C'!$B$172),'C'!$E$172,0)+IF(AND(AY$31='C'!$F$173,MOVINV!$B36='C'!$B$172),'C'!$E$173,0)+IF(AND(AY$31='C'!$F$175,MOVINV!$B36='C'!$B$175),'C'!$E$175,0)+IF(AND(AY$31='C'!$F$176,MOVINV!$B36='C'!$B$175),'C'!$E$176,0)</f>
        <v>0</v>
      </c>
      <c r="AZ36" s="33">
        <f>+IF(AND(AZ$31='C'!$F$163,MOVINV!$B36='C'!$B$163),'C'!$E$163,0)+IF(AND(AZ$31='C'!$F$164,MOVINV!$B36='C'!$B$163),'C'!$E$164,0)+IF(AND(AZ$31='C'!$F$166,MOVINV!$B36='C'!$B$166),'C'!$E$166,0)+IF(AND(AZ$31='C'!$F$167,MOVINV!$B36='C'!$B$166),'C'!$E$167,0)+IF(AND(AZ$31='C'!$F$169,MOVINV!$B36='C'!$B$169),'C'!$E$169,0)+IF(AND(AZ$31='C'!$F$170,MOVINV!$B36='C'!$B$169),'C'!$E$170,0)+IF(AND(AZ$31='C'!$F$172,MOVINV!$B36='C'!$B$172),'C'!$E$172,0)+IF(AND(AZ$31='C'!$F$173,MOVINV!$B36='C'!$B$172),'C'!$E$173,0)+IF(AND(AZ$31='C'!$F$175,MOVINV!$B36='C'!$B$175),'C'!$E$175,0)+IF(AND(AZ$31='C'!$F$176,MOVINV!$B36='C'!$B$175),'C'!$E$176,0)</f>
        <v>0</v>
      </c>
      <c r="BA36" s="33">
        <f>+IF(AND(BA$31='C'!$F$163,MOVINV!$B36='C'!$B$163),'C'!$E$163,0)+IF(AND(BA$31='C'!$F$164,MOVINV!$B36='C'!$B$163),'C'!$E$164,0)+IF(AND(BA$31='C'!$F$166,MOVINV!$B36='C'!$B$166),'C'!$E$166,0)+IF(AND(BA$31='C'!$F$167,MOVINV!$B36='C'!$B$166),'C'!$E$167,0)+IF(AND(BA$31='C'!$F$169,MOVINV!$B36='C'!$B$169),'C'!$E$169,0)+IF(AND(BA$31='C'!$F$170,MOVINV!$B36='C'!$B$169),'C'!$E$170,0)+IF(AND(BA$31='C'!$F$172,MOVINV!$B36='C'!$B$172),'C'!$E$172,0)+IF(AND(BA$31='C'!$F$173,MOVINV!$B36='C'!$B$172),'C'!$E$173,0)+IF(AND(BA$31='C'!$F$175,MOVINV!$B36='C'!$B$175),'C'!$E$175,0)+IF(AND(BA$31='C'!$F$176,MOVINV!$B36='C'!$B$175),'C'!$E$176,0)</f>
        <v>0</v>
      </c>
      <c r="BB36" s="33">
        <f>+IF(AND(BB$31='C'!$F$163,MOVINV!$B36='C'!$B$163),'C'!$E$163,0)+IF(AND(BB$31='C'!$F$164,MOVINV!$B36='C'!$B$163),'C'!$E$164,0)+IF(AND(BB$31='C'!$F$166,MOVINV!$B36='C'!$B$166),'C'!$E$166,0)+IF(AND(BB$31='C'!$F$167,MOVINV!$B36='C'!$B$166),'C'!$E$167,0)+IF(AND(BB$31='C'!$F$169,MOVINV!$B36='C'!$B$169),'C'!$E$169,0)+IF(AND(BB$31='C'!$F$170,MOVINV!$B36='C'!$B$169),'C'!$E$170,0)+IF(AND(BB$31='C'!$F$172,MOVINV!$B36='C'!$B$172),'C'!$E$172,0)+IF(AND(BB$31='C'!$F$173,MOVINV!$B36='C'!$B$172),'C'!$E$173,0)+IF(AND(BB$31='C'!$F$175,MOVINV!$B36='C'!$B$175),'C'!$E$175,0)+IF(AND(BB$31='C'!$F$176,MOVINV!$B36='C'!$B$175),'C'!$E$176,0)</f>
        <v>0</v>
      </c>
      <c r="BC36" s="33">
        <f>+IF(AND(BC$31='C'!$F$163,MOVINV!$B36='C'!$B$163),'C'!$E$163,0)+IF(AND(BC$31='C'!$F$164,MOVINV!$B36='C'!$B$163),'C'!$E$164,0)+IF(AND(BC$31='C'!$F$166,MOVINV!$B36='C'!$B$166),'C'!$E$166,0)+IF(AND(BC$31='C'!$F$167,MOVINV!$B36='C'!$B$166),'C'!$E$167,0)+IF(AND(BC$31='C'!$F$169,MOVINV!$B36='C'!$B$169),'C'!$E$169,0)+IF(AND(BC$31='C'!$F$170,MOVINV!$B36='C'!$B$169),'C'!$E$170,0)+IF(AND(BC$31='C'!$F$172,MOVINV!$B36='C'!$B$172),'C'!$E$172,0)+IF(AND(BC$31='C'!$F$173,MOVINV!$B36='C'!$B$172),'C'!$E$173,0)+IF(AND(BC$31='C'!$F$175,MOVINV!$B36='C'!$B$175),'C'!$E$175,0)+IF(AND(BC$31='C'!$F$176,MOVINV!$B36='C'!$B$175),'C'!$E$176,0)</f>
        <v>0</v>
      </c>
      <c r="BD36" s="33">
        <f>+IF(AND(BD$31='C'!$F$163,MOVINV!$B36='C'!$B$163),'C'!$E$163,0)+IF(AND(BD$31='C'!$F$164,MOVINV!$B36='C'!$B$163),'C'!$E$164,0)+IF(AND(BD$31='C'!$F$166,MOVINV!$B36='C'!$B$166),'C'!$E$166,0)+IF(AND(BD$31='C'!$F$167,MOVINV!$B36='C'!$B$166),'C'!$E$167,0)+IF(AND(BD$31='C'!$F$169,MOVINV!$B36='C'!$B$169),'C'!$E$169,0)+IF(AND(BD$31='C'!$F$170,MOVINV!$B36='C'!$B$169),'C'!$E$170,0)+IF(AND(BD$31='C'!$F$172,MOVINV!$B36='C'!$B$172),'C'!$E$172,0)+IF(AND(BD$31='C'!$F$173,MOVINV!$B36='C'!$B$172),'C'!$E$173,0)+IF(AND(BD$31='C'!$F$175,MOVINV!$B36='C'!$B$175),'C'!$E$175,0)+IF(AND(BD$31='C'!$F$176,MOVINV!$B36='C'!$B$175),'C'!$E$176,0)</f>
        <v>0</v>
      </c>
      <c r="BE36" s="33">
        <f>+IF(AND(BE$31='C'!$F$163,MOVINV!$B36='C'!$B$163),'C'!$E$163,0)+IF(AND(BE$31='C'!$F$164,MOVINV!$B36='C'!$B$163),'C'!$E$164,0)+IF(AND(BE$31='C'!$F$166,MOVINV!$B36='C'!$B$166),'C'!$E$166,0)+IF(AND(BE$31='C'!$F$167,MOVINV!$B36='C'!$B$166),'C'!$E$167,0)+IF(AND(BE$31='C'!$F$169,MOVINV!$B36='C'!$B$169),'C'!$E$169,0)+IF(AND(BE$31='C'!$F$170,MOVINV!$B36='C'!$B$169),'C'!$E$170,0)+IF(AND(BE$31='C'!$F$172,MOVINV!$B36='C'!$B$172),'C'!$E$172,0)+IF(AND(BE$31='C'!$F$173,MOVINV!$B36='C'!$B$172),'C'!$E$173,0)+IF(AND(BE$31='C'!$F$175,MOVINV!$B36='C'!$B$175),'C'!$E$175,0)+IF(AND(BE$31='C'!$F$176,MOVINV!$B36='C'!$B$175),'C'!$E$176,0)</f>
        <v>0</v>
      </c>
      <c r="BF36" s="33">
        <f>+IF(AND(BF$31='C'!$F$163,MOVINV!$B36='C'!$B$163),'C'!$E$163,0)+IF(AND(BF$31='C'!$F$164,MOVINV!$B36='C'!$B$163),'C'!$E$164,0)+IF(AND(BF$31='C'!$F$166,MOVINV!$B36='C'!$B$166),'C'!$E$166,0)+IF(AND(BF$31='C'!$F$167,MOVINV!$B36='C'!$B$166),'C'!$E$167,0)+IF(AND(BF$31='C'!$F$169,MOVINV!$B36='C'!$B$169),'C'!$E$169,0)+IF(AND(BF$31='C'!$F$170,MOVINV!$B36='C'!$B$169),'C'!$E$170,0)+IF(AND(BF$31='C'!$F$172,MOVINV!$B36='C'!$B$172),'C'!$E$172,0)+IF(AND(BF$31='C'!$F$173,MOVINV!$B36='C'!$B$172),'C'!$E$173,0)+IF(AND(BF$31='C'!$F$175,MOVINV!$B36='C'!$B$175),'C'!$E$175,0)+IF(AND(BF$31='C'!$F$176,MOVINV!$B36='C'!$B$175),'C'!$E$176,0)</f>
        <v>0</v>
      </c>
      <c r="BG36" s="33">
        <f>+IF(AND(BG$31='C'!$F$163,MOVINV!$B36='C'!$B$163),'C'!$E$163,0)+IF(AND(BG$31='C'!$F$164,MOVINV!$B36='C'!$B$163),'C'!$E$164,0)+IF(AND(BG$31='C'!$F$166,MOVINV!$B36='C'!$B$166),'C'!$E$166,0)+IF(AND(BG$31='C'!$F$167,MOVINV!$B36='C'!$B$166),'C'!$E$167,0)+IF(AND(BG$31='C'!$F$169,MOVINV!$B36='C'!$B$169),'C'!$E$169,0)+IF(AND(BG$31='C'!$F$170,MOVINV!$B36='C'!$B$169),'C'!$E$170,0)+IF(AND(BG$31='C'!$F$172,MOVINV!$B36='C'!$B$172),'C'!$E$172,0)+IF(AND(BG$31='C'!$F$173,MOVINV!$B36='C'!$B$172),'C'!$E$173,0)+IF(AND(BG$31='C'!$F$175,MOVINV!$B36='C'!$B$175),'C'!$E$175,0)+IF(AND(BG$31='C'!$F$176,MOVINV!$B36='C'!$B$175),'C'!$E$176,0)</f>
        <v>0</v>
      </c>
      <c r="BH36" s="33">
        <f>+IF(AND(BH$31='C'!$F$163,MOVINV!$B36='C'!$B$163),'C'!$E$163,0)+IF(AND(BH$31='C'!$F$164,MOVINV!$B36='C'!$B$163),'C'!$E$164,0)+IF(AND(BH$31='C'!$F$166,MOVINV!$B36='C'!$B$166),'C'!$E$166,0)+IF(AND(BH$31='C'!$F$167,MOVINV!$B36='C'!$B$166),'C'!$E$167,0)+IF(AND(BH$31='C'!$F$169,MOVINV!$B36='C'!$B$169),'C'!$E$169,0)+IF(AND(BH$31='C'!$F$170,MOVINV!$B36='C'!$B$169),'C'!$E$170,0)+IF(AND(BH$31='C'!$F$172,MOVINV!$B36='C'!$B$172),'C'!$E$172,0)+IF(AND(BH$31='C'!$F$173,MOVINV!$B36='C'!$B$172),'C'!$E$173,0)+IF(AND(BH$31='C'!$F$175,MOVINV!$B36='C'!$B$175),'C'!$E$175,0)+IF(AND(BH$31='C'!$F$176,MOVINV!$B36='C'!$B$175),'C'!$E$176,0)</f>
        <v>0</v>
      </c>
      <c r="BI36" s="33">
        <f>+IF(AND(BI$31='C'!$F$163,MOVINV!$B36='C'!$B$163),'C'!$E$163,0)+IF(AND(BI$31='C'!$F$164,MOVINV!$B36='C'!$B$163),'C'!$E$164,0)+IF(AND(BI$31='C'!$F$166,MOVINV!$B36='C'!$B$166),'C'!$E$166,0)+IF(AND(BI$31='C'!$F$167,MOVINV!$B36='C'!$B$166),'C'!$E$167,0)+IF(AND(BI$31='C'!$F$169,MOVINV!$B36='C'!$B$169),'C'!$E$169,0)+IF(AND(BI$31='C'!$F$170,MOVINV!$B36='C'!$B$169),'C'!$E$170,0)+IF(AND(BI$31='C'!$F$172,MOVINV!$B36='C'!$B$172),'C'!$E$172,0)+IF(AND(BI$31='C'!$F$173,MOVINV!$B36='C'!$B$172),'C'!$E$173,0)+IF(AND(BI$31='C'!$F$175,MOVINV!$B36='C'!$B$175),'C'!$E$175,0)+IF(AND(BI$31='C'!$F$176,MOVINV!$B36='C'!$B$175),'C'!$E$176,0)</f>
        <v>0</v>
      </c>
      <c r="BJ36" s="33">
        <f>+IF(AND(BJ$31='C'!$F$163,MOVINV!$B36='C'!$B$163),'C'!$E$163,0)+IF(AND(BJ$31='C'!$F$164,MOVINV!$B36='C'!$B$163),'C'!$E$164,0)+IF(AND(BJ$31='C'!$F$166,MOVINV!$B36='C'!$B$166),'C'!$E$166,0)+IF(AND(BJ$31='C'!$F$167,MOVINV!$B36='C'!$B$166),'C'!$E$167,0)+IF(AND(BJ$31='C'!$F$169,MOVINV!$B36='C'!$B$169),'C'!$E$169,0)+IF(AND(BJ$31='C'!$F$170,MOVINV!$B36='C'!$B$169),'C'!$E$170,0)+IF(AND(BJ$31='C'!$F$172,MOVINV!$B36='C'!$B$172),'C'!$E$172,0)+IF(AND(BJ$31='C'!$F$173,MOVINV!$B36='C'!$B$172),'C'!$E$173,0)+IF(AND(BJ$31='C'!$F$175,MOVINV!$B36='C'!$B$175),'C'!$E$175,0)+IF(AND(BJ$31='C'!$F$176,MOVINV!$B36='C'!$B$175),'C'!$E$176,0)</f>
        <v>0</v>
      </c>
      <c r="BK36" s="33">
        <f>+IF(AND(BK$31='C'!$F$163,MOVINV!$B36='C'!$B$163),'C'!$E$163,0)+IF(AND(BK$31='C'!$F$164,MOVINV!$B36='C'!$B$163),'C'!$E$164,0)+IF(AND(BK$31='C'!$F$166,MOVINV!$B36='C'!$B$166),'C'!$E$166,0)+IF(AND(BK$31='C'!$F$167,MOVINV!$B36='C'!$B$166),'C'!$E$167,0)+IF(AND(BK$31='C'!$F$169,MOVINV!$B36='C'!$B$169),'C'!$E$169,0)+IF(AND(BK$31='C'!$F$170,MOVINV!$B36='C'!$B$169),'C'!$E$170,0)+IF(AND(BK$31='C'!$F$172,MOVINV!$B36='C'!$B$172),'C'!$E$172,0)+IF(AND(BK$31='C'!$F$173,MOVINV!$B36='C'!$B$172),'C'!$E$173,0)+IF(AND(BK$31='C'!$F$175,MOVINV!$B36='C'!$B$175),'C'!$E$175,0)+IF(AND(BK$31='C'!$F$176,MOVINV!$B36='C'!$B$175),'C'!$E$176,0)</f>
        <v>0</v>
      </c>
    </row>
    <row r="37" spans="2:63">
      <c r="B37" s="32" t="str">
        <f t="shared" si="11"/>
        <v>Aplicacions informàtiques</v>
      </c>
      <c r="C37" s="54">
        <f>+Configuració!E36</f>
        <v>0</v>
      </c>
      <c r="D37" s="33">
        <f>+IF(AND(D$31='C'!$F$163,MOVINV!$B37='C'!$B$163),'C'!$E$163,0)+IF(AND(D$31='C'!$F$164,MOVINV!$B37='C'!$B$163),'C'!$E$164,0)+IF(AND(D$31='C'!$F$166,MOVINV!$B37='C'!$B$166),'C'!$E$166,0)+IF(AND(D$31='C'!$F$167,MOVINV!$B37='C'!$B$166),'C'!$E$167,0)+IF(AND(D$31='C'!$F$169,MOVINV!$B37='C'!$B$169),'C'!$E$169,0)+IF(AND(D$31='C'!$F$170,MOVINV!$B37='C'!$B$169),'C'!$E$170,0)+IF(AND(D$31='C'!$F$172,MOVINV!$B37='C'!$B$172),'C'!$E$172,0)+IF(AND(D$31='C'!$F$173,MOVINV!$B37='C'!$B$172),'C'!$E$173,0)+IF(AND(D$31='C'!$F$175,MOVINV!$B37='C'!$B$175),'C'!$E$175,0)+IF(AND(D$31='C'!$F$176,MOVINV!$B37='C'!$B$175),'C'!$E$176,0)</f>
        <v>0</v>
      </c>
      <c r="E37" s="33">
        <f>+IF(AND(E$31='C'!$F$163,MOVINV!$B37='C'!$B$163),'C'!$E$163,0)+IF(AND(E$31='C'!$F$164,MOVINV!$B37='C'!$B$163),'C'!$E$164,0)+IF(AND(E$31='C'!$F$166,MOVINV!$B37='C'!$B$166),'C'!$E$166,0)+IF(AND(E$31='C'!$F$167,MOVINV!$B37='C'!$B$166),'C'!$E$167,0)+IF(AND(E$31='C'!$F$169,MOVINV!$B37='C'!$B$169),'C'!$E$169,0)+IF(AND(E$31='C'!$F$170,MOVINV!$B37='C'!$B$169),'C'!$E$170,0)+IF(AND(E$31='C'!$F$172,MOVINV!$B37='C'!$B$172),'C'!$E$172,0)+IF(AND(E$31='C'!$F$173,MOVINV!$B37='C'!$B$172),'C'!$E$173,0)+IF(AND(E$31='C'!$F$175,MOVINV!$B37='C'!$B$175),'C'!$E$175,0)+IF(AND(E$31='C'!$F$176,MOVINV!$B37='C'!$B$175),'C'!$E$176,0)</f>
        <v>0</v>
      </c>
      <c r="F37" s="33">
        <f>+IF(AND(F$31='C'!$F$163,MOVINV!$B37='C'!$B$163),'C'!$E$163,0)+IF(AND(F$31='C'!$F$164,MOVINV!$B37='C'!$B$163),'C'!$E$164,0)+IF(AND(F$31='C'!$F$166,MOVINV!$B37='C'!$B$166),'C'!$E$166,0)+IF(AND(F$31='C'!$F$167,MOVINV!$B37='C'!$B$166),'C'!$E$167,0)+IF(AND(F$31='C'!$F$169,MOVINV!$B37='C'!$B$169),'C'!$E$169,0)+IF(AND(F$31='C'!$F$170,MOVINV!$B37='C'!$B$169),'C'!$E$170,0)+IF(AND(F$31='C'!$F$172,MOVINV!$B37='C'!$B$172),'C'!$E$172,0)+IF(AND(F$31='C'!$F$173,MOVINV!$B37='C'!$B$172),'C'!$E$173,0)+IF(AND(F$31='C'!$F$175,MOVINV!$B37='C'!$B$175),'C'!$E$175,0)+IF(AND(F$31='C'!$F$176,MOVINV!$B37='C'!$B$175),'C'!$E$176,0)</f>
        <v>0</v>
      </c>
      <c r="G37" s="33">
        <f>+IF(AND(G$31='C'!$F$163,MOVINV!$B37='C'!$B$163),'C'!$E$163,0)+IF(AND(G$31='C'!$F$164,MOVINV!$B37='C'!$B$163),'C'!$E$164,0)+IF(AND(G$31='C'!$F$166,MOVINV!$B37='C'!$B$166),'C'!$E$166,0)+IF(AND(G$31='C'!$F$167,MOVINV!$B37='C'!$B$166),'C'!$E$167,0)+IF(AND(G$31='C'!$F$169,MOVINV!$B37='C'!$B$169),'C'!$E$169,0)+IF(AND(G$31='C'!$F$170,MOVINV!$B37='C'!$B$169),'C'!$E$170,0)+IF(AND(G$31='C'!$F$172,MOVINV!$B37='C'!$B$172),'C'!$E$172,0)+IF(AND(G$31='C'!$F$173,MOVINV!$B37='C'!$B$172),'C'!$E$173,0)+IF(AND(G$31='C'!$F$175,MOVINV!$B37='C'!$B$175),'C'!$E$175,0)+IF(AND(G$31='C'!$F$176,MOVINV!$B37='C'!$B$175),'C'!$E$176,0)</f>
        <v>0</v>
      </c>
      <c r="H37" s="33">
        <f>+IF(AND(H$31='C'!$F$163,MOVINV!$B37='C'!$B$163),'C'!$E$163,0)+IF(AND(H$31='C'!$F$164,MOVINV!$B37='C'!$B$163),'C'!$E$164,0)+IF(AND(H$31='C'!$F$166,MOVINV!$B37='C'!$B$166),'C'!$E$166,0)+IF(AND(H$31='C'!$F$167,MOVINV!$B37='C'!$B$166),'C'!$E$167,0)+IF(AND(H$31='C'!$F$169,MOVINV!$B37='C'!$B$169),'C'!$E$169,0)+IF(AND(H$31='C'!$F$170,MOVINV!$B37='C'!$B$169),'C'!$E$170,0)+IF(AND(H$31='C'!$F$172,MOVINV!$B37='C'!$B$172),'C'!$E$172,0)+IF(AND(H$31='C'!$F$173,MOVINV!$B37='C'!$B$172),'C'!$E$173,0)+IF(AND(H$31='C'!$F$175,MOVINV!$B37='C'!$B$175),'C'!$E$175,0)+IF(AND(H$31='C'!$F$176,MOVINV!$B37='C'!$B$175),'C'!$E$176,0)</f>
        <v>0</v>
      </c>
      <c r="I37" s="33">
        <f>+IF(AND(I$31='C'!$F$163,MOVINV!$B37='C'!$B$163),'C'!$E$163,0)+IF(AND(I$31='C'!$F$164,MOVINV!$B37='C'!$B$163),'C'!$E$164,0)+IF(AND(I$31='C'!$F$166,MOVINV!$B37='C'!$B$166),'C'!$E$166,0)+IF(AND(I$31='C'!$F$167,MOVINV!$B37='C'!$B$166),'C'!$E$167,0)+IF(AND(I$31='C'!$F$169,MOVINV!$B37='C'!$B$169),'C'!$E$169,0)+IF(AND(I$31='C'!$F$170,MOVINV!$B37='C'!$B$169),'C'!$E$170,0)+IF(AND(I$31='C'!$F$172,MOVINV!$B37='C'!$B$172),'C'!$E$172,0)+IF(AND(I$31='C'!$F$173,MOVINV!$B37='C'!$B$172),'C'!$E$173,0)+IF(AND(I$31='C'!$F$175,MOVINV!$B37='C'!$B$175),'C'!$E$175,0)+IF(AND(I$31='C'!$F$176,MOVINV!$B37='C'!$B$175),'C'!$E$176,0)</f>
        <v>0</v>
      </c>
      <c r="J37" s="33">
        <f>+IF(AND(J$31='C'!$F$163,MOVINV!$B37='C'!$B$163),'C'!$E$163,0)+IF(AND(J$31='C'!$F$164,MOVINV!$B37='C'!$B$163),'C'!$E$164,0)+IF(AND(J$31='C'!$F$166,MOVINV!$B37='C'!$B$166),'C'!$E$166,0)+IF(AND(J$31='C'!$F$167,MOVINV!$B37='C'!$B$166),'C'!$E$167,0)+IF(AND(J$31='C'!$F$169,MOVINV!$B37='C'!$B$169),'C'!$E$169,0)+IF(AND(J$31='C'!$F$170,MOVINV!$B37='C'!$B$169),'C'!$E$170,0)+IF(AND(J$31='C'!$F$172,MOVINV!$B37='C'!$B$172),'C'!$E$172,0)+IF(AND(J$31='C'!$F$173,MOVINV!$B37='C'!$B$172),'C'!$E$173,0)+IF(AND(J$31='C'!$F$175,MOVINV!$B37='C'!$B$175),'C'!$E$175,0)+IF(AND(J$31='C'!$F$176,MOVINV!$B37='C'!$B$175),'C'!$E$176,0)</f>
        <v>0</v>
      </c>
      <c r="K37" s="33">
        <f>+IF(AND(K$31='C'!$F$163,MOVINV!$B37='C'!$B$163),'C'!$E$163,0)+IF(AND(K$31='C'!$F$164,MOVINV!$B37='C'!$B$163),'C'!$E$164,0)+IF(AND(K$31='C'!$F$166,MOVINV!$B37='C'!$B$166),'C'!$E$166,0)+IF(AND(K$31='C'!$F$167,MOVINV!$B37='C'!$B$166),'C'!$E$167,0)+IF(AND(K$31='C'!$F$169,MOVINV!$B37='C'!$B$169),'C'!$E$169,0)+IF(AND(K$31='C'!$F$170,MOVINV!$B37='C'!$B$169),'C'!$E$170,0)+IF(AND(K$31='C'!$F$172,MOVINV!$B37='C'!$B$172),'C'!$E$172,0)+IF(AND(K$31='C'!$F$173,MOVINV!$B37='C'!$B$172),'C'!$E$173,0)+IF(AND(K$31='C'!$F$175,MOVINV!$B37='C'!$B$175),'C'!$E$175,0)+IF(AND(K$31='C'!$F$176,MOVINV!$B37='C'!$B$175),'C'!$E$176,0)</f>
        <v>0</v>
      </c>
      <c r="L37" s="33">
        <f>+IF(AND(L$31='C'!$F$163,MOVINV!$B37='C'!$B$163),'C'!$E$163,0)+IF(AND(L$31='C'!$F$164,MOVINV!$B37='C'!$B$163),'C'!$E$164,0)+IF(AND(L$31='C'!$F$166,MOVINV!$B37='C'!$B$166),'C'!$E$166,0)+IF(AND(L$31='C'!$F$167,MOVINV!$B37='C'!$B$166),'C'!$E$167,0)+IF(AND(L$31='C'!$F$169,MOVINV!$B37='C'!$B$169),'C'!$E$169,0)+IF(AND(L$31='C'!$F$170,MOVINV!$B37='C'!$B$169),'C'!$E$170,0)+IF(AND(L$31='C'!$F$172,MOVINV!$B37='C'!$B$172),'C'!$E$172,0)+IF(AND(L$31='C'!$F$173,MOVINV!$B37='C'!$B$172),'C'!$E$173,0)+IF(AND(L$31='C'!$F$175,MOVINV!$B37='C'!$B$175),'C'!$E$175,0)+IF(AND(L$31='C'!$F$176,MOVINV!$B37='C'!$B$175),'C'!$E$176,0)</f>
        <v>0</v>
      </c>
      <c r="M37" s="33">
        <f>+IF(AND(M$31='C'!$F$163,MOVINV!$B37='C'!$B$163),'C'!$E$163,0)+IF(AND(M$31='C'!$F$164,MOVINV!$B37='C'!$B$163),'C'!$E$164,0)+IF(AND(M$31='C'!$F$166,MOVINV!$B37='C'!$B$166),'C'!$E$166,0)+IF(AND(M$31='C'!$F$167,MOVINV!$B37='C'!$B$166),'C'!$E$167,0)+IF(AND(M$31='C'!$F$169,MOVINV!$B37='C'!$B$169),'C'!$E$169,0)+IF(AND(M$31='C'!$F$170,MOVINV!$B37='C'!$B$169),'C'!$E$170,0)+IF(AND(M$31='C'!$F$172,MOVINV!$B37='C'!$B$172),'C'!$E$172,0)+IF(AND(M$31='C'!$F$173,MOVINV!$B37='C'!$B$172),'C'!$E$173,0)+IF(AND(M$31='C'!$F$175,MOVINV!$B37='C'!$B$175),'C'!$E$175,0)+IF(AND(M$31='C'!$F$176,MOVINV!$B37='C'!$B$175),'C'!$E$176,0)</f>
        <v>0</v>
      </c>
      <c r="N37" s="33">
        <f>+IF(AND(N$31='C'!$F$163,MOVINV!$B37='C'!$B$163),'C'!$E$163,0)+IF(AND(N$31='C'!$F$164,MOVINV!$B37='C'!$B$163),'C'!$E$164,0)+IF(AND(N$31='C'!$F$166,MOVINV!$B37='C'!$B$166),'C'!$E$166,0)+IF(AND(N$31='C'!$F$167,MOVINV!$B37='C'!$B$166),'C'!$E$167,0)+IF(AND(N$31='C'!$F$169,MOVINV!$B37='C'!$B$169),'C'!$E$169,0)+IF(AND(N$31='C'!$F$170,MOVINV!$B37='C'!$B$169),'C'!$E$170,0)+IF(AND(N$31='C'!$F$172,MOVINV!$B37='C'!$B$172),'C'!$E$172,0)+IF(AND(N$31='C'!$F$173,MOVINV!$B37='C'!$B$172),'C'!$E$173,0)+IF(AND(N$31='C'!$F$175,MOVINV!$B37='C'!$B$175),'C'!$E$175,0)+IF(AND(N$31='C'!$F$176,MOVINV!$B37='C'!$B$175),'C'!$E$176,0)</f>
        <v>0</v>
      </c>
      <c r="O37" s="33">
        <f>+IF(AND(O$31='C'!$F$163,MOVINV!$B37='C'!$B$163),'C'!$E$163,0)+IF(AND(O$31='C'!$F$164,MOVINV!$B37='C'!$B$163),'C'!$E$164,0)+IF(AND(O$31='C'!$F$166,MOVINV!$B37='C'!$B$166),'C'!$E$166,0)+IF(AND(O$31='C'!$F$167,MOVINV!$B37='C'!$B$166),'C'!$E$167,0)+IF(AND(O$31='C'!$F$169,MOVINV!$B37='C'!$B$169),'C'!$E$169,0)+IF(AND(O$31='C'!$F$170,MOVINV!$B37='C'!$B$169),'C'!$E$170,0)+IF(AND(O$31='C'!$F$172,MOVINV!$B37='C'!$B$172),'C'!$E$172,0)+IF(AND(O$31='C'!$F$173,MOVINV!$B37='C'!$B$172),'C'!$E$173,0)+IF(AND(O$31='C'!$F$175,MOVINV!$B37='C'!$B$175),'C'!$E$175,0)+IF(AND(O$31='C'!$F$176,MOVINV!$B37='C'!$B$175),'C'!$E$176,0)</f>
        <v>0</v>
      </c>
      <c r="P37" s="33">
        <f>+IF(AND(P$31='C'!$F$163,MOVINV!$B37='C'!$B$163),'C'!$E$163,0)+IF(AND(P$31='C'!$F$164,MOVINV!$B37='C'!$B$163),'C'!$E$164,0)+IF(AND(P$31='C'!$F$166,MOVINV!$B37='C'!$B$166),'C'!$E$166,0)+IF(AND(P$31='C'!$F$167,MOVINV!$B37='C'!$B$166),'C'!$E$167,0)+IF(AND(P$31='C'!$F$169,MOVINV!$B37='C'!$B$169),'C'!$E$169,0)+IF(AND(P$31='C'!$F$170,MOVINV!$B37='C'!$B$169),'C'!$E$170,0)+IF(AND(P$31='C'!$F$172,MOVINV!$B37='C'!$B$172),'C'!$E$172,0)+IF(AND(P$31='C'!$F$173,MOVINV!$B37='C'!$B$172),'C'!$E$173,0)+IF(AND(P$31='C'!$F$175,MOVINV!$B37='C'!$B$175),'C'!$E$175,0)+IF(AND(P$31='C'!$F$176,MOVINV!$B37='C'!$B$175),'C'!$E$176,0)</f>
        <v>0</v>
      </c>
      <c r="Q37" s="33">
        <f>+IF(AND(Q$31='C'!$F$163,MOVINV!$B37='C'!$B$163),'C'!$E$163,0)+IF(AND(Q$31='C'!$F$164,MOVINV!$B37='C'!$B$163),'C'!$E$164,0)+IF(AND(Q$31='C'!$F$166,MOVINV!$B37='C'!$B$166),'C'!$E$166,0)+IF(AND(Q$31='C'!$F$167,MOVINV!$B37='C'!$B$166),'C'!$E$167,0)+IF(AND(Q$31='C'!$F$169,MOVINV!$B37='C'!$B$169),'C'!$E$169,0)+IF(AND(Q$31='C'!$F$170,MOVINV!$B37='C'!$B$169),'C'!$E$170,0)+IF(AND(Q$31='C'!$F$172,MOVINV!$B37='C'!$B$172),'C'!$E$172,0)+IF(AND(Q$31='C'!$F$173,MOVINV!$B37='C'!$B$172),'C'!$E$173,0)+IF(AND(Q$31='C'!$F$175,MOVINV!$B37='C'!$B$175),'C'!$E$175,0)+IF(AND(Q$31='C'!$F$176,MOVINV!$B37='C'!$B$175),'C'!$E$176,0)</f>
        <v>0</v>
      </c>
      <c r="R37" s="33">
        <f>+IF(AND(R$31='C'!$F$163,MOVINV!$B37='C'!$B$163),'C'!$E$163,0)+IF(AND(R$31='C'!$F$164,MOVINV!$B37='C'!$B$163),'C'!$E$164,0)+IF(AND(R$31='C'!$F$166,MOVINV!$B37='C'!$B$166),'C'!$E$166,0)+IF(AND(R$31='C'!$F$167,MOVINV!$B37='C'!$B$166),'C'!$E$167,0)+IF(AND(R$31='C'!$F$169,MOVINV!$B37='C'!$B$169),'C'!$E$169,0)+IF(AND(R$31='C'!$F$170,MOVINV!$B37='C'!$B$169),'C'!$E$170,0)+IF(AND(R$31='C'!$F$172,MOVINV!$B37='C'!$B$172),'C'!$E$172,0)+IF(AND(R$31='C'!$F$173,MOVINV!$B37='C'!$B$172),'C'!$E$173,0)+IF(AND(R$31='C'!$F$175,MOVINV!$B37='C'!$B$175),'C'!$E$175,0)+IF(AND(R$31='C'!$F$176,MOVINV!$B37='C'!$B$175),'C'!$E$176,0)</f>
        <v>0</v>
      </c>
      <c r="S37" s="33">
        <f>+IF(AND(S$31='C'!$F$163,MOVINV!$B37='C'!$B$163),'C'!$E$163,0)+IF(AND(S$31='C'!$F$164,MOVINV!$B37='C'!$B$163),'C'!$E$164,0)+IF(AND(S$31='C'!$F$166,MOVINV!$B37='C'!$B$166),'C'!$E$166,0)+IF(AND(S$31='C'!$F$167,MOVINV!$B37='C'!$B$166),'C'!$E$167,0)+IF(AND(S$31='C'!$F$169,MOVINV!$B37='C'!$B$169),'C'!$E$169,0)+IF(AND(S$31='C'!$F$170,MOVINV!$B37='C'!$B$169),'C'!$E$170,0)+IF(AND(S$31='C'!$F$172,MOVINV!$B37='C'!$B$172),'C'!$E$172,0)+IF(AND(S$31='C'!$F$173,MOVINV!$B37='C'!$B$172),'C'!$E$173,0)+IF(AND(S$31='C'!$F$175,MOVINV!$B37='C'!$B$175),'C'!$E$175,0)+IF(AND(S$31='C'!$F$176,MOVINV!$B37='C'!$B$175),'C'!$E$176,0)</f>
        <v>0</v>
      </c>
      <c r="T37" s="33">
        <f>+IF(AND(T$31='C'!$F$163,MOVINV!$B37='C'!$B$163),'C'!$E$163,0)+IF(AND(T$31='C'!$F$164,MOVINV!$B37='C'!$B$163),'C'!$E$164,0)+IF(AND(T$31='C'!$F$166,MOVINV!$B37='C'!$B$166),'C'!$E$166,0)+IF(AND(T$31='C'!$F$167,MOVINV!$B37='C'!$B$166),'C'!$E$167,0)+IF(AND(T$31='C'!$F$169,MOVINV!$B37='C'!$B$169),'C'!$E$169,0)+IF(AND(T$31='C'!$F$170,MOVINV!$B37='C'!$B$169),'C'!$E$170,0)+IF(AND(T$31='C'!$F$172,MOVINV!$B37='C'!$B$172),'C'!$E$172,0)+IF(AND(T$31='C'!$F$173,MOVINV!$B37='C'!$B$172),'C'!$E$173,0)+IF(AND(T$31='C'!$F$175,MOVINV!$B37='C'!$B$175),'C'!$E$175,0)+IF(AND(T$31='C'!$F$176,MOVINV!$B37='C'!$B$175),'C'!$E$176,0)</f>
        <v>0</v>
      </c>
      <c r="U37" s="33">
        <f>+IF(AND(U$31='C'!$F$163,MOVINV!$B37='C'!$B$163),'C'!$E$163,0)+IF(AND(U$31='C'!$F$164,MOVINV!$B37='C'!$B$163),'C'!$E$164,0)+IF(AND(U$31='C'!$F$166,MOVINV!$B37='C'!$B$166),'C'!$E$166,0)+IF(AND(U$31='C'!$F$167,MOVINV!$B37='C'!$B$166),'C'!$E$167,0)+IF(AND(U$31='C'!$F$169,MOVINV!$B37='C'!$B$169),'C'!$E$169,0)+IF(AND(U$31='C'!$F$170,MOVINV!$B37='C'!$B$169),'C'!$E$170,0)+IF(AND(U$31='C'!$F$172,MOVINV!$B37='C'!$B$172),'C'!$E$172,0)+IF(AND(U$31='C'!$F$173,MOVINV!$B37='C'!$B$172),'C'!$E$173,0)+IF(AND(U$31='C'!$F$175,MOVINV!$B37='C'!$B$175),'C'!$E$175,0)+IF(AND(U$31='C'!$F$176,MOVINV!$B37='C'!$B$175),'C'!$E$176,0)</f>
        <v>0</v>
      </c>
      <c r="V37" s="33">
        <f>+IF(AND(V$31='C'!$F$163,MOVINV!$B37='C'!$B$163),'C'!$E$163,0)+IF(AND(V$31='C'!$F$164,MOVINV!$B37='C'!$B$163),'C'!$E$164,0)+IF(AND(V$31='C'!$F$166,MOVINV!$B37='C'!$B$166),'C'!$E$166,0)+IF(AND(V$31='C'!$F$167,MOVINV!$B37='C'!$B$166),'C'!$E$167,0)+IF(AND(V$31='C'!$F$169,MOVINV!$B37='C'!$B$169),'C'!$E$169,0)+IF(AND(V$31='C'!$F$170,MOVINV!$B37='C'!$B$169),'C'!$E$170,0)+IF(AND(V$31='C'!$F$172,MOVINV!$B37='C'!$B$172),'C'!$E$172,0)+IF(AND(V$31='C'!$F$173,MOVINV!$B37='C'!$B$172),'C'!$E$173,0)+IF(AND(V$31='C'!$F$175,MOVINV!$B37='C'!$B$175),'C'!$E$175,0)+IF(AND(V$31='C'!$F$176,MOVINV!$B37='C'!$B$175),'C'!$E$176,0)</f>
        <v>0</v>
      </c>
      <c r="W37" s="33">
        <f>+IF(AND(W$31='C'!$F$163,MOVINV!$B37='C'!$B$163),'C'!$E$163,0)+IF(AND(W$31='C'!$F$164,MOVINV!$B37='C'!$B$163),'C'!$E$164,0)+IF(AND(W$31='C'!$F$166,MOVINV!$B37='C'!$B$166),'C'!$E$166,0)+IF(AND(W$31='C'!$F$167,MOVINV!$B37='C'!$B$166),'C'!$E$167,0)+IF(AND(W$31='C'!$F$169,MOVINV!$B37='C'!$B$169),'C'!$E$169,0)+IF(AND(W$31='C'!$F$170,MOVINV!$B37='C'!$B$169),'C'!$E$170,0)+IF(AND(W$31='C'!$F$172,MOVINV!$B37='C'!$B$172),'C'!$E$172,0)+IF(AND(W$31='C'!$F$173,MOVINV!$B37='C'!$B$172),'C'!$E$173,0)+IF(AND(W$31='C'!$F$175,MOVINV!$B37='C'!$B$175),'C'!$E$175,0)+IF(AND(W$31='C'!$F$176,MOVINV!$B37='C'!$B$175),'C'!$E$176,0)</f>
        <v>0</v>
      </c>
      <c r="X37" s="33">
        <f>+IF(AND(X$31='C'!$F$163,MOVINV!$B37='C'!$B$163),'C'!$E$163,0)+IF(AND(X$31='C'!$F$164,MOVINV!$B37='C'!$B$163),'C'!$E$164,0)+IF(AND(X$31='C'!$F$166,MOVINV!$B37='C'!$B$166),'C'!$E$166,0)+IF(AND(X$31='C'!$F$167,MOVINV!$B37='C'!$B$166),'C'!$E$167,0)+IF(AND(X$31='C'!$F$169,MOVINV!$B37='C'!$B$169),'C'!$E$169,0)+IF(AND(X$31='C'!$F$170,MOVINV!$B37='C'!$B$169),'C'!$E$170,0)+IF(AND(X$31='C'!$F$172,MOVINV!$B37='C'!$B$172),'C'!$E$172,0)+IF(AND(X$31='C'!$F$173,MOVINV!$B37='C'!$B$172),'C'!$E$173,0)+IF(AND(X$31='C'!$F$175,MOVINV!$B37='C'!$B$175),'C'!$E$175,0)+IF(AND(X$31='C'!$F$176,MOVINV!$B37='C'!$B$175),'C'!$E$176,0)</f>
        <v>0</v>
      </c>
      <c r="Y37" s="33">
        <f>+IF(AND(Y$31='C'!$F$163,MOVINV!$B37='C'!$B$163),'C'!$E$163,0)+IF(AND(Y$31='C'!$F$164,MOVINV!$B37='C'!$B$163),'C'!$E$164,0)+IF(AND(Y$31='C'!$F$166,MOVINV!$B37='C'!$B$166),'C'!$E$166,0)+IF(AND(Y$31='C'!$F$167,MOVINV!$B37='C'!$B$166),'C'!$E$167,0)+IF(AND(Y$31='C'!$F$169,MOVINV!$B37='C'!$B$169),'C'!$E$169,0)+IF(AND(Y$31='C'!$F$170,MOVINV!$B37='C'!$B$169),'C'!$E$170,0)+IF(AND(Y$31='C'!$F$172,MOVINV!$B37='C'!$B$172),'C'!$E$172,0)+IF(AND(Y$31='C'!$F$173,MOVINV!$B37='C'!$B$172),'C'!$E$173,0)+IF(AND(Y$31='C'!$F$175,MOVINV!$B37='C'!$B$175),'C'!$E$175,0)+IF(AND(Y$31='C'!$F$176,MOVINV!$B37='C'!$B$175),'C'!$E$176,0)</f>
        <v>0</v>
      </c>
      <c r="Z37" s="33">
        <f>+IF(AND(Z$31='C'!$F$163,MOVINV!$B37='C'!$B$163),'C'!$E$163,0)+IF(AND(Z$31='C'!$F$164,MOVINV!$B37='C'!$B$163),'C'!$E$164,0)+IF(AND(Z$31='C'!$F$166,MOVINV!$B37='C'!$B$166),'C'!$E$166,0)+IF(AND(Z$31='C'!$F$167,MOVINV!$B37='C'!$B$166),'C'!$E$167,0)+IF(AND(Z$31='C'!$F$169,MOVINV!$B37='C'!$B$169),'C'!$E$169,0)+IF(AND(Z$31='C'!$F$170,MOVINV!$B37='C'!$B$169),'C'!$E$170,0)+IF(AND(Z$31='C'!$F$172,MOVINV!$B37='C'!$B$172),'C'!$E$172,0)+IF(AND(Z$31='C'!$F$173,MOVINV!$B37='C'!$B$172),'C'!$E$173,0)+IF(AND(Z$31='C'!$F$175,MOVINV!$B37='C'!$B$175),'C'!$E$175,0)+IF(AND(Z$31='C'!$F$176,MOVINV!$B37='C'!$B$175),'C'!$E$176,0)</f>
        <v>0</v>
      </c>
      <c r="AA37" s="33">
        <f>+IF(AND(AA$31='C'!$F$163,MOVINV!$B37='C'!$B$163),'C'!$E$163,0)+IF(AND(AA$31='C'!$F$164,MOVINV!$B37='C'!$B$163),'C'!$E$164,0)+IF(AND(AA$31='C'!$F$166,MOVINV!$B37='C'!$B$166),'C'!$E$166,0)+IF(AND(AA$31='C'!$F$167,MOVINV!$B37='C'!$B$166),'C'!$E$167,0)+IF(AND(AA$31='C'!$F$169,MOVINV!$B37='C'!$B$169),'C'!$E$169,0)+IF(AND(AA$31='C'!$F$170,MOVINV!$B37='C'!$B$169),'C'!$E$170,0)+IF(AND(AA$31='C'!$F$172,MOVINV!$B37='C'!$B$172),'C'!$E$172,0)+IF(AND(AA$31='C'!$F$173,MOVINV!$B37='C'!$B$172),'C'!$E$173,0)+IF(AND(AA$31='C'!$F$175,MOVINV!$B37='C'!$B$175),'C'!$E$175,0)+IF(AND(AA$31='C'!$F$176,MOVINV!$B37='C'!$B$175),'C'!$E$176,0)</f>
        <v>0</v>
      </c>
      <c r="AB37" s="33">
        <f>+IF(AND(AB$31='C'!$F$163,MOVINV!$B37='C'!$B$163),'C'!$E$163,0)+IF(AND(AB$31='C'!$F$164,MOVINV!$B37='C'!$B$163),'C'!$E$164,0)+IF(AND(AB$31='C'!$F$166,MOVINV!$B37='C'!$B$166),'C'!$E$166,0)+IF(AND(AB$31='C'!$F$167,MOVINV!$B37='C'!$B$166),'C'!$E$167,0)+IF(AND(AB$31='C'!$F$169,MOVINV!$B37='C'!$B$169),'C'!$E$169,0)+IF(AND(AB$31='C'!$F$170,MOVINV!$B37='C'!$B$169),'C'!$E$170,0)+IF(AND(AB$31='C'!$F$172,MOVINV!$B37='C'!$B$172),'C'!$E$172,0)+IF(AND(AB$31='C'!$F$173,MOVINV!$B37='C'!$B$172),'C'!$E$173,0)+IF(AND(AB$31='C'!$F$175,MOVINV!$B37='C'!$B$175),'C'!$E$175,0)+IF(AND(AB$31='C'!$F$176,MOVINV!$B37='C'!$B$175),'C'!$E$176,0)</f>
        <v>0</v>
      </c>
      <c r="AC37" s="33">
        <f>+IF(AND(AC$31='C'!$F$163,MOVINV!$B37='C'!$B$163),'C'!$E$163,0)+IF(AND(AC$31='C'!$F$164,MOVINV!$B37='C'!$B$163),'C'!$E$164,0)+IF(AND(AC$31='C'!$F$166,MOVINV!$B37='C'!$B$166),'C'!$E$166,0)+IF(AND(AC$31='C'!$F$167,MOVINV!$B37='C'!$B$166),'C'!$E$167,0)+IF(AND(AC$31='C'!$F$169,MOVINV!$B37='C'!$B$169),'C'!$E$169,0)+IF(AND(AC$31='C'!$F$170,MOVINV!$B37='C'!$B$169),'C'!$E$170,0)+IF(AND(AC$31='C'!$F$172,MOVINV!$B37='C'!$B$172),'C'!$E$172,0)+IF(AND(AC$31='C'!$F$173,MOVINV!$B37='C'!$B$172),'C'!$E$173,0)+IF(AND(AC$31='C'!$F$175,MOVINV!$B37='C'!$B$175),'C'!$E$175,0)+IF(AND(AC$31='C'!$F$176,MOVINV!$B37='C'!$B$175),'C'!$E$176,0)</f>
        <v>0</v>
      </c>
      <c r="AD37" s="33">
        <f>+IF(AND(AD$31='C'!$F$163,MOVINV!$B37='C'!$B$163),'C'!$E$163,0)+IF(AND(AD$31='C'!$F$164,MOVINV!$B37='C'!$B$163),'C'!$E$164,0)+IF(AND(AD$31='C'!$F$166,MOVINV!$B37='C'!$B$166),'C'!$E$166,0)+IF(AND(AD$31='C'!$F$167,MOVINV!$B37='C'!$B$166),'C'!$E$167,0)+IF(AND(AD$31='C'!$F$169,MOVINV!$B37='C'!$B$169),'C'!$E$169,0)+IF(AND(AD$31='C'!$F$170,MOVINV!$B37='C'!$B$169),'C'!$E$170,0)+IF(AND(AD$31='C'!$F$172,MOVINV!$B37='C'!$B$172),'C'!$E$172,0)+IF(AND(AD$31='C'!$F$173,MOVINV!$B37='C'!$B$172),'C'!$E$173,0)+IF(AND(AD$31='C'!$F$175,MOVINV!$B37='C'!$B$175),'C'!$E$175,0)+IF(AND(AD$31='C'!$F$176,MOVINV!$B37='C'!$B$175),'C'!$E$176,0)</f>
        <v>0</v>
      </c>
      <c r="AE37" s="33">
        <f>+IF(AND(AE$31='C'!$F$163,MOVINV!$B37='C'!$B$163),'C'!$E$163,0)+IF(AND(AE$31='C'!$F$164,MOVINV!$B37='C'!$B$163),'C'!$E$164,0)+IF(AND(AE$31='C'!$F$166,MOVINV!$B37='C'!$B$166),'C'!$E$166,0)+IF(AND(AE$31='C'!$F$167,MOVINV!$B37='C'!$B$166),'C'!$E$167,0)+IF(AND(AE$31='C'!$F$169,MOVINV!$B37='C'!$B$169),'C'!$E$169,0)+IF(AND(AE$31='C'!$F$170,MOVINV!$B37='C'!$B$169),'C'!$E$170,0)+IF(AND(AE$31='C'!$F$172,MOVINV!$B37='C'!$B$172),'C'!$E$172,0)+IF(AND(AE$31='C'!$F$173,MOVINV!$B37='C'!$B$172),'C'!$E$173,0)+IF(AND(AE$31='C'!$F$175,MOVINV!$B37='C'!$B$175),'C'!$E$175,0)+IF(AND(AE$31='C'!$F$176,MOVINV!$B37='C'!$B$175),'C'!$E$176,0)</f>
        <v>0</v>
      </c>
      <c r="AF37" s="33">
        <f>+IF(AND(AF$31='C'!$F$163,MOVINV!$B37='C'!$B$163),'C'!$E$163,0)+IF(AND(AF$31='C'!$F$164,MOVINV!$B37='C'!$B$163),'C'!$E$164,0)+IF(AND(AF$31='C'!$F$166,MOVINV!$B37='C'!$B$166),'C'!$E$166,0)+IF(AND(AF$31='C'!$F$167,MOVINV!$B37='C'!$B$166),'C'!$E$167,0)+IF(AND(AF$31='C'!$F$169,MOVINV!$B37='C'!$B$169),'C'!$E$169,0)+IF(AND(AF$31='C'!$F$170,MOVINV!$B37='C'!$B$169),'C'!$E$170,0)+IF(AND(AF$31='C'!$F$172,MOVINV!$B37='C'!$B$172),'C'!$E$172,0)+IF(AND(AF$31='C'!$F$173,MOVINV!$B37='C'!$B$172),'C'!$E$173,0)+IF(AND(AF$31='C'!$F$175,MOVINV!$B37='C'!$B$175),'C'!$E$175,0)+IF(AND(AF$31='C'!$F$176,MOVINV!$B37='C'!$B$175),'C'!$E$176,0)</f>
        <v>0</v>
      </c>
      <c r="AG37" s="33">
        <f>+IF(AND(AG$31='C'!$F$163,MOVINV!$B37='C'!$B$163),'C'!$E$163,0)+IF(AND(AG$31='C'!$F$164,MOVINV!$B37='C'!$B$163),'C'!$E$164,0)+IF(AND(AG$31='C'!$F$166,MOVINV!$B37='C'!$B$166),'C'!$E$166,0)+IF(AND(AG$31='C'!$F$167,MOVINV!$B37='C'!$B$166),'C'!$E$167,0)+IF(AND(AG$31='C'!$F$169,MOVINV!$B37='C'!$B$169),'C'!$E$169,0)+IF(AND(AG$31='C'!$F$170,MOVINV!$B37='C'!$B$169),'C'!$E$170,0)+IF(AND(AG$31='C'!$F$172,MOVINV!$B37='C'!$B$172),'C'!$E$172,0)+IF(AND(AG$31='C'!$F$173,MOVINV!$B37='C'!$B$172),'C'!$E$173,0)+IF(AND(AG$31='C'!$F$175,MOVINV!$B37='C'!$B$175),'C'!$E$175,0)+IF(AND(AG$31='C'!$F$176,MOVINV!$B37='C'!$B$175),'C'!$E$176,0)</f>
        <v>0</v>
      </c>
      <c r="AH37" s="33">
        <f>+IF(AND(AH$31='C'!$F$163,MOVINV!$B37='C'!$B$163),'C'!$E$163,0)+IF(AND(AH$31='C'!$F$164,MOVINV!$B37='C'!$B$163),'C'!$E$164,0)+IF(AND(AH$31='C'!$F$166,MOVINV!$B37='C'!$B$166),'C'!$E$166,0)+IF(AND(AH$31='C'!$F$167,MOVINV!$B37='C'!$B$166),'C'!$E$167,0)+IF(AND(AH$31='C'!$F$169,MOVINV!$B37='C'!$B$169),'C'!$E$169,0)+IF(AND(AH$31='C'!$F$170,MOVINV!$B37='C'!$B$169),'C'!$E$170,0)+IF(AND(AH$31='C'!$F$172,MOVINV!$B37='C'!$B$172),'C'!$E$172,0)+IF(AND(AH$31='C'!$F$173,MOVINV!$B37='C'!$B$172),'C'!$E$173,0)+IF(AND(AH$31='C'!$F$175,MOVINV!$B37='C'!$B$175),'C'!$E$175,0)+IF(AND(AH$31='C'!$F$176,MOVINV!$B37='C'!$B$175),'C'!$E$176,0)</f>
        <v>0</v>
      </c>
      <c r="AI37" s="33">
        <f>+IF(AND(AI$31='C'!$F$163,MOVINV!$B37='C'!$B$163),'C'!$E$163,0)+IF(AND(AI$31='C'!$F$164,MOVINV!$B37='C'!$B$163),'C'!$E$164,0)+IF(AND(AI$31='C'!$F$166,MOVINV!$B37='C'!$B$166),'C'!$E$166,0)+IF(AND(AI$31='C'!$F$167,MOVINV!$B37='C'!$B$166),'C'!$E$167,0)+IF(AND(AI$31='C'!$F$169,MOVINV!$B37='C'!$B$169),'C'!$E$169,0)+IF(AND(AI$31='C'!$F$170,MOVINV!$B37='C'!$B$169),'C'!$E$170,0)+IF(AND(AI$31='C'!$F$172,MOVINV!$B37='C'!$B$172),'C'!$E$172,0)+IF(AND(AI$31='C'!$F$173,MOVINV!$B37='C'!$B$172),'C'!$E$173,0)+IF(AND(AI$31='C'!$F$175,MOVINV!$B37='C'!$B$175),'C'!$E$175,0)+IF(AND(AI$31='C'!$F$176,MOVINV!$B37='C'!$B$175),'C'!$E$176,0)</f>
        <v>0</v>
      </c>
      <c r="AJ37" s="33">
        <f>+IF(AND(AJ$31='C'!$F$163,MOVINV!$B37='C'!$B$163),'C'!$E$163,0)+IF(AND(AJ$31='C'!$F$164,MOVINV!$B37='C'!$B$163),'C'!$E$164,0)+IF(AND(AJ$31='C'!$F$166,MOVINV!$B37='C'!$B$166),'C'!$E$166,0)+IF(AND(AJ$31='C'!$F$167,MOVINV!$B37='C'!$B$166),'C'!$E$167,0)+IF(AND(AJ$31='C'!$F$169,MOVINV!$B37='C'!$B$169),'C'!$E$169,0)+IF(AND(AJ$31='C'!$F$170,MOVINV!$B37='C'!$B$169),'C'!$E$170,0)+IF(AND(AJ$31='C'!$F$172,MOVINV!$B37='C'!$B$172),'C'!$E$172,0)+IF(AND(AJ$31='C'!$F$173,MOVINV!$B37='C'!$B$172),'C'!$E$173,0)+IF(AND(AJ$31='C'!$F$175,MOVINV!$B37='C'!$B$175),'C'!$E$175,0)+IF(AND(AJ$31='C'!$F$176,MOVINV!$B37='C'!$B$175),'C'!$E$176,0)</f>
        <v>0</v>
      </c>
      <c r="AK37" s="33">
        <f>+IF(AND(AK$31='C'!$F$163,MOVINV!$B37='C'!$B$163),'C'!$E$163,0)+IF(AND(AK$31='C'!$F$164,MOVINV!$B37='C'!$B$163),'C'!$E$164,0)+IF(AND(AK$31='C'!$F$166,MOVINV!$B37='C'!$B$166),'C'!$E$166,0)+IF(AND(AK$31='C'!$F$167,MOVINV!$B37='C'!$B$166),'C'!$E$167,0)+IF(AND(AK$31='C'!$F$169,MOVINV!$B37='C'!$B$169),'C'!$E$169,0)+IF(AND(AK$31='C'!$F$170,MOVINV!$B37='C'!$B$169),'C'!$E$170,0)+IF(AND(AK$31='C'!$F$172,MOVINV!$B37='C'!$B$172),'C'!$E$172,0)+IF(AND(AK$31='C'!$F$173,MOVINV!$B37='C'!$B$172),'C'!$E$173,0)+IF(AND(AK$31='C'!$F$175,MOVINV!$B37='C'!$B$175),'C'!$E$175,0)+IF(AND(AK$31='C'!$F$176,MOVINV!$B37='C'!$B$175),'C'!$E$176,0)</f>
        <v>0</v>
      </c>
      <c r="AL37" s="33">
        <f>+IF(AND(AL$31='C'!$F$163,MOVINV!$B37='C'!$B$163),'C'!$E$163,0)+IF(AND(AL$31='C'!$F$164,MOVINV!$B37='C'!$B$163),'C'!$E$164,0)+IF(AND(AL$31='C'!$F$166,MOVINV!$B37='C'!$B$166),'C'!$E$166,0)+IF(AND(AL$31='C'!$F$167,MOVINV!$B37='C'!$B$166),'C'!$E$167,0)+IF(AND(AL$31='C'!$F$169,MOVINV!$B37='C'!$B$169),'C'!$E$169,0)+IF(AND(AL$31='C'!$F$170,MOVINV!$B37='C'!$B$169),'C'!$E$170,0)+IF(AND(AL$31='C'!$F$172,MOVINV!$B37='C'!$B$172),'C'!$E$172,0)+IF(AND(AL$31='C'!$F$173,MOVINV!$B37='C'!$B$172),'C'!$E$173,0)+IF(AND(AL$31='C'!$F$175,MOVINV!$B37='C'!$B$175),'C'!$E$175,0)+IF(AND(AL$31='C'!$F$176,MOVINV!$B37='C'!$B$175),'C'!$E$176,0)</f>
        <v>0</v>
      </c>
      <c r="AM37" s="33">
        <f>+IF(AND(AM$31='C'!$F$163,MOVINV!$B37='C'!$B$163),'C'!$E$163,0)+IF(AND(AM$31='C'!$F$164,MOVINV!$B37='C'!$B$163),'C'!$E$164,0)+IF(AND(AM$31='C'!$F$166,MOVINV!$B37='C'!$B$166),'C'!$E$166,0)+IF(AND(AM$31='C'!$F$167,MOVINV!$B37='C'!$B$166),'C'!$E$167,0)+IF(AND(AM$31='C'!$F$169,MOVINV!$B37='C'!$B$169),'C'!$E$169,0)+IF(AND(AM$31='C'!$F$170,MOVINV!$B37='C'!$B$169),'C'!$E$170,0)+IF(AND(AM$31='C'!$F$172,MOVINV!$B37='C'!$B$172),'C'!$E$172,0)+IF(AND(AM$31='C'!$F$173,MOVINV!$B37='C'!$B$172),'C'!$E$173,0)+IF(AND(AM$31='C'!$F$175,MOVINV!$B37='C'!$B$175),'C'!$E$175,0)+IF(AND(AM$31='C'!$F$176,MOVINV!$B37='C'!$B$175),'C'!$E$176,0)</f>
        <v>0</v>
      </c>
      <c r="AN37" s="33">
        <f>+IF(AND(AN$31='C'!$F$163,MOVINV!$B37='C'!$B$163),'C'!$E$163,0)+IF(AND(AN$31='C'!$F$164,MOVINV!$B37='C'!$B$163),'C'!$E$164,0)+IF(AND(AN$31='C'!$F$166,MOVINV!$B37='C'!$B$166),'C'!$E$166,0)+IF(AND(AN$31='C'!$F$167,MOVINV!$B37='C'!$B$166),'C'!$E$167,0)+IF(AND(AN$31='C'!$F$169,MOVINV!$B37='C'!$B$169),'C'!$E$169,0)+IF(AND(AN$31='C'!$F$170,MOVINV!$B37='C'!$B$169),'C'!$E$170,0)+IF(AND(AN$31='C'!$F$172,MOVINV!$B37='C'!$B$172),'C'!$E$172,0)+IF(AND(AN$31='C'!$F$173,MOVINV!$B37='C'!$B$172),'C'!$E$173,0)+IF(AND(AN$31='C'!$F$175,MOVINV!$B37='C'!$B$175),'C'!$E$175,0)+IF(AND(AN$31='C'!$F$176,MOVINV!$B37='C'!$B$175),'C'!$E$176,0)</f>
        <v>0</v>
      </c>
      <c r="AO37" s="33">
        <f>+IF(AND(AO$31='C'!$F$163,MOVINV!$B37='C'!$B$163),'C'!$E$163,0)+IF(AND(AO$31='C'!$F$164,MOVINV!$B37='C'!$B$163),'C'!$E$164,0)+IF(AND(AO$31='C'!$F$166,MOVINV!$B37='C'!$B$166),'C'!$E$166,0)+IF(AND(AO$31='C'!$F$167,MOVINV!$B37='C'!$B$166),'C'!$E$167,0)+IF(AND(AO$31='C'!$F$169,MOVINV!$B37='C'!$B$169),'C'!$E$169,0)+IF(AND(AO$31='C'!$F$170,MOVINV!$B37='C'!$B$169),'C'!$E$170,0)+IF(AND(AO$31='C'!$F$172,MOVINV!$B37='C'!$B$172),'C'!$E$172,0)+IF(AND(AO$31='C'!$F$173,MOVINV!$B37='C'!$B$172),'C'!$E$173,0)+IF(AND(AO$31='C'!$F$175,MOVINV!$B37='C'!$B$175),'C'!$E$175,0)+IF(AND(AO$31='C'!$F$176,MOVINV!$B37='C'!$B$175),'C'!$E$176,0)</f>
        <v>0</v>
      </c>
      <c r="AP37" s="33">
        <f>+IF(AND(AP$31='C'!$F$163,MOVINV!$B37='C'!$B$163),'C'!$E$163,0)+IF(AND(AP$31='C'!$F$164,MOVINV!$B37='C'!$B$163),'C'!$E$164,0)+IF(AND(AP$31='C'!$F$166,MOVINV!$B37='C'!$B$166),'C'!$E$166,0)+IF(AND(AP$31='C'!$F$167,MOVINV!$B37='C'!$B$166),'C'!$E$167,0)+IF(AND(AP$31='C'!$F$169,MOVINV!$B37='C'!$B$169),'C'!$E$169,0)+IF(AND(AP$31='C'!$F$170,MOVINV!$B37='C'!$B$169),'C'!$E$170,0)+IF(AND(AP$31='C'!$F$172,MOVINV!$B37='C'!$B$172),'C'!$E$172,0)+IF(AND(AP$31='C'!$F$173,MOVINV!$B37='C'!$B$172),'C'!$E$173,0)+IF(AND(AP$31='C'!$F$175,MOVINV!$B37='C'!$B$175),'C'!$E$175,0)+IF(AND(AP$31='C'!$F$176,MOVINV!$B37='C'!$B$175),'C'!$E$176,0)</f>
        <v>0</v>
      </c>
      <c r="AQ37" s="33">
        <f>+IF(AND(AQ$31='C'!$F$163,MOVINV!$B37='C'!$B$163),'C'!$E$163,0)+IF(AND(AQ$31='C'!$F$164,MOVINV!$B37='C'!$B$163),'C'!$E$164,0)+IF(AND(AQ$31='C'!$F$166,MOVINV!$B37='C'!$B$166),'C'!$E$166,0)+IF(AND(AQ$31='C'!$F$167,MOVINV!$B37='C'!$B$166),'C'!$E$167,0)+IF(AND(AQ$31='C'!$F$169,MOVINV!$B37='C'!$B$169),'C'!$E$169,0)+IF(AND(AQ$31='C'!$F$170,MOVINV!$B37='C'!$B$169),'C'!$E$170,0)+IF(AND(AQ$31='C'!$F$172,MOVINV!$B37='C'!$B$172),'C'!$E$172,0)+IF(AND(AQ$31='C'!$F$173,MOVINV!$B37='C'!$B$172),'C'!$E$173,0)+IF(AND(AQ$31='C'!$F$175,MOVINV!$B37='C'!$B$175),'C'!$E$175,0)+IF(AND(AQ$31='C'!$F$176,MOVINV!$B37='C'!$B$175),'C'!$E$176,0)</f>
        <v>0</v>
      </c>
      <c r="AR37" s="33">
        <f>+IF(AND(AR$31='C'!$F$163,MOVINV!$B37='C'!$B$163),'C'!$E$163,0)+IF(AND(AR$31='C'!$F$164,MOVINV!$B37='C'!$B$163),'C'!$E$164,0)+IF(AND(AR$31='C'!$F$166,MOVINV!$B37='C'!$B$166),'C'!$E$166,0)+IF(AND(AR$31='C'!$F$167,MOVINV!$B37='C'!$B$166),'C'!$E$167,0)+IF(AND(AR$31='C'!$F$169,MOVINV!$B37='C'!$B$169),'C'!$E$169,0)+IF(AND(AR$31='C'!$F$170,MOVINV!$B37='C'!$B$169),'C'!$E$170,0)+IF(AND(AR$31='C'!$F$172,MOVINV!$B37='C'!$B$172),'C'!$E$172,0)+IF(AND(AR$31='C'!$F$173,MOVINV!$B37='C'!$B$172),'C'!$E$173,0)+IF(AND(AR$31='C'!$F$175,MOVINV!$B37='C'!$B$175),'C'!$E$175,0)+IF(AND(AR$31='C'!$F$176,MOVINV!$B37='C'!$B$175),'C'!$E$176,0)</f>
        <v>0</v>
      </c>
      <c r="AS37" s="33">
        <f>+IF(AND(AS$31='C'!$F$163,MOVINV!$B37='C'!$B$163),'C'!$E$163,0)+IF(AND(AS$31='C'!$F$164,MOVINV!$B37='C'!$B$163),'C'!$E$164,0)+IF(AND(AS$31='C'!$F$166,MOVINV!$B37='C'!$B$166),'C'!$E$166,0)+IF(AND(AS$31='C'!$F$167,MOVINV!$B37='C'!$B$166),'C'!$E$167,0)+IF(AND(AS$31='C'!$F$169,MOVINV!$B37='C'!$B$169),'C'!$E$169,0)+IF(AND(AS$31='C'!$F$170,MOVINV!$B37='C'!$B$169),'C'!$E$170,0)+IF(AND(AS$31='C'!$F$172,MOVINV!$B37='C'!$B$172),'C'!$E$172,0)+IF(AND(AS$31='C'!$F$173,MOVINV!$B37='C'!$B$172),'C'!$E$173,0)+IF(AND(AS$31='C'!$F$175,MOVINV!$B37='C'!$B$175),'C'!$E$175,0)+IF(AND(AS$31='C'!$F$176,MOVINV!$B37='C'!$B$175),'C'!$E$176,0)</f>
        <v>0</v>
      </c>
      <c r="AT37" s="33">
        <f>+IF(AND(AT$31='C'!$F$163,MOVINV!$B37='C'!$B$163),'C'!$E$163,0)+IF(AND(AT$31='C'!$F$164,MOVINV!$B37='C'!$B$163),'C'!$E$164,0)+IF(AND(AT$31='C'!$F$166,MOVINV!$B37='C'!$B$166),'C'!$E$166,0)+IF(AND(AT$31='C'!$F$167,MOVINV!$B37='C'!$B$166),'C'!$E$167,0)+IF(AND(AT$31='C'!$F$169,MOVINV!$B37='C'!$B$169),'C'!$E$169,0)+IF(AND(AT$31='C'!$F$170,MOVINV!$B37='C'!$B$169),'C'!$E$170,0)+IF(AND(AT$31='C'!$F$172,MOVINV!$B37='C'!$B$172),'C'!$E$172,0)+IF(AND(AT$31='C'!$F$173,MOVINV!$B37='C'!$B$172),'C'!$E$173,0)+IF(AND(AT$31='C'!$F$175,MOVINV!$B37='C'!$B$175),'C'!$E$175,0)+IF(AND(AT$31='C'!$F$176,MOVINV!$B37='C'!$B$175),'C'!$E$176,0)</f>
        <v>0</v>
      </c>
      <c r="AU37" s="33">
        <f>+IF(AND(AU$31='C'!$F$163,MOVINV!$B37='C'!$B$163),'C'!$E$163,0)+IF(AND(AU$31='C'!$F$164,MOVINV!$B37='C'!$B$163),'C'!$E$164,0)+IF(AND(AU$31='C'!$F$166,MOVINV!$B37='C'!$B$166),'C'!$E$166,0)+IF(AND(AU$31='C'!$F$167,MOVINV!$B37='C'!$B$166),'C'!$E$167,0)+IF(AND(AU$31='C'!$F$169,MOVINV!$B37='C'!$B$169),'C'!$E$169,0)+IF(AND(AU$31='C'!$F$170,MOVINV!$B37='C'!$B$169),'C'!$E$170,0)+IF(AND(AU$31='C'!$F$172,MOVINV!$B37='C'!$B$172),'C'!$E$172,0)+IF(AND(AU$31='C'!$F$173,MOVINV!$B37='C'!$B$172),'C'!$E$173,0)+IF(AND(AU$31='C'!$F$175,MOVINV!$B37='C'!$B$175),'C'!$E$175,0)+IF(AND(AU$31='C'!$F$176,MOVINV!$B37='C'!$B$175),'C'!$E$176,0)</f>
        <v>0</v>
      </c>
      <c r="AV37" s="33">
        <f>+IF(AND(AV$31='C'!$F$163,MOVINV!$B37='C'!$B$163),'C'!$E$163,0)+IF(AND(AV$31='C'!$F$164,MOVINV!$B37='C'!$B$163),'C'!$E$164,0)+IF(AND(AV$31='C'!$F$166,MOVINV!$B37='C'!$B$166),'C'!$E$166,0)+IF(AND(AV$31='C'!$F$167,MOVINV!$B37='C'!$B$166),'C'!$E$167,0)+IF(AND(AV$31='C'!$F$169,MOVINV!$B37='C'!$B$169),'C'!$E$169,0)+IF(AND(AV$31='C'!$F$170,MOVINV!$B37='C'!$B$169),'C'!$E$170,0)+IF(AND(AV$31='C'!$F$172,MOVINV!$B37='C'!$B$172),'C'!$E$172,0)+IF(AND(AV$31='C'!$F$173,MOVINV!$B37='C'!$B$172),'C'!$E$173,0)+IF(AND(AV$31='C'!$F$175,MOVINV!$B37='C'!$B$175),'C'!$E$175,0)+IF(AND(AV$31='C'!$F$176,MOVINV!$B37='C'!$B$175),'C'!$E$176,0)</f>
        <v>0</v>
      </c>
      <c r="AW37" s="33">
        <f>+IF(AND(AW$31='C'!$F$163,MOVINV!$B37='C'!$B$163),'C'!$E$163,0)+IF(AND(AW$31='C'!$F$164,MOVINV!$B37='C'!$B$163),'C'!$E$164,0)+IF(AND(AW$31='C'!$F$166,MOVINV!$B37='C'!$B$166),'C'!$E$166,0)+IF(AND(AW$31='C'!$F$167,MOVINV!$B37='C'!$B$166),'C'!$E$167,0)+IF(AND(AW$31='C'!$F$169,MOVINV!$B37='C'!$B$169),'C'!$E$169,0)+IF(AND(AW$31='C'!$F$170,MOVINV!$B37='C'!$B$169),'C'!$E$170,0)+IF(AND(AW$31='C'!$F$172,MOVINV!$B37='C'!$B$172),'C'!$E$172,0)+IF(AND(AW$31='C'!$F$173,MOVINV!$B37='C'!$B$172),'C'!$E$173,0)+IF(AND(AW$31='C'!$F$175,MOVINV!$B37='C'!$B$175),'C'!$E$175,0)+IF(AND(AW$31='C'!$F$176,MOVINV!$B37='C'!$B$175),'C'!$E$176,0)</f>
        <v>0</v>
      </c>
      <c r="AX37" s="33">
        <f>+IF(AND(AX$31='C'!$F$163,MOVINV!$B37='C'!$B$163),'C'!$E$163,0)+IF(AND(AX$31='C'!$F$164,MOVINV!$B37='C'!$B$163),'C'!$E$164,0)+IF(AND(AX$31='C'!$F$166,MOVINV!$B37='C'!$B$166),'C'!$E$166,0)+IF(AND(AX$31='C'!$F$167,MOVINV!$B37='C'!$B$166),'C'!$E$167,0)+IF(AND(AX$31='C'!$F$169,MOVINV!$B37='C'!$B$169),'C'!$E$169,0)+IF(AND(AX$31='C'!$F$170,MOVINV!$B37='C'!$B$169),'C'!$E$170,0)+IF(AND(AX$31='C'!$F$172,MOVINV!$B37='C'!$B$172),'C'!$E$172,0)+IF(AND(AX$31='C'!$F$173,MOVINV!$B37='C'!$B$172),'C'!$E$173,0)+IF(AND(AX$31='C'!$F$175,MOVINV!$B37='C'!$B$175),'C'!$E$175,0)+IF(AND(AX$31='C'!$F$176,MOVINV!$B37='C'!$B$175),'C'!$E$176,0)</f>
        <v>0</v>
      </c>
      <c r="AY37" s="33">
        <f>+IF(AND(AY$31='C'!$F$163,MOVINV!$B37='C'!$B$163),'C'!$E$163,0)+IF(AND(AY$31='C'!$F$164,MOVINV!$B37='C'!$B$163),'C'!$E$164,0)+IF(AND(AY$31='C'!$F$166,MOVINV!$B37='C'!$B$166),'C'!$E$166,0)+IF(AND(AY$31='C'!$F$167,MOVINV!$B37='C'!$B$166),'C'!$E$167,0)+IF(AND(AY$31='C'!$F$169,MOVINV!$B37='C'!$B$169),'C'!$E$169,0)+IF(AND(AY$31='C'!$F$170,MOVINV!$B37='C'!$B$169),'C'!$E$170,0)+IF(AND(AY$31='C'!$F$172,MOVINV!$B37='C'!$B$172),'C'!$E$172,0)+IF(AND(AY$31='C'!$F$173,MOVINV!$B37='C'!$B$172),'C'!$E$173,0)+IF(AND(AY$31='C'!$F$175,MOVINV!$B37='C'!$B$175),'C'!$E$175,0)+IF(AND(AY$31='C'!$F$176,MOVINV!$B37='C'!$B$175),'C'!$E$176,0)</f>
        <v>0</v>
      </c>
      <c r="AZ37" s="33">
        <f>+IF(AND(AZ$31='C'!$F$163,MOVINV!$B37='C'!$B$163),'C'!$E$163,0)+IF(AND(AZ$31='C'!$F$164,MOVINV!$B37='C'!$B$163),'C'!$E$164,0)+IF(AND(AZ$31='C'!$F$166,MOVINV!$B37='C'!$B$166),'C'!$E$166,0)+IF(AND(AZ$31='C'!$F$167,MOVINV!$B37='C'!$B$166),'C'!$E$167,0)+IF(AND(AZ$31='C'!$F$169,MOVINV!$B37='C'!$B$169),'C'!$E$169,0)+IF(AND(AZ$31='C'!$F$170,MOVINV!$B37='C'!$B$169),'C'!$E$170,0)+IF(AND(AZ$31='C'!$F$172,MOVINV!$B37='C'!$B$172),'C'!$E$172,0)+IF(AND(AZ$31='C'!$F$173,MOVINV!$B37='C'!$B$172),'C'!$E$173,0)+IF(AND(AZ$31='C'!$F$175,MOVINV!$B37='C'!$B$175),'C'!$E$175,0)+IF(AND(AZ$31='C'!$F$176,MOVINV!$B37='C'!$B$175),'C'!$E$176,0)</f>
        <v>0</v>
      </c>
      <c r="BA37" s="33">
        <f>+IF(AND(BA$31='C'!$F$163,MOVINV!$B37='C'!$B$163),'C'!$E$163,0)+IF(AND(BA$31='C'!$F$164,MOVINV!$B37='C'!$B$163),'C'!$E$164,0)+IF(AND(BA$31='C'!$F$166,MOVINV!$B37='C'!$B$166),'C'!$E$166,0)+IF(AND(BA$31='C'!$F$167,MOVINV!$B37='C'!$B$166),'C'!$E$167,0)+IF(AND(BA$31='C'!$F$169,MOVINV!$B37='C'!$B$169),'C'!$E$169,0)+IF(AND(BA$31='C'!$F$170,MOVINV!$B37='C'!$B$169),'C'!$E$170,0)+IF(AND(BA$31='C'!$F$172,MOVINV!$B37='C'!$B$172),'C'!$E$172,0)+IF(AND(BA$31='C'!$F$173,MOVINV!$B37='C'!$B$172),'C'!$E$173,0)+IF(AND(BA$31='C'!$F$175,MOVINV!$B37='C'!$B$175),'C'!$E$175,0)+IF(AND(BA$31='C'!$F$176,MOVINV!$B37='C'!$B$175),'C'!$E$176,0)</f>
        <v>0</v>
      </c>
      <c r="BB37" s="33">
        <f>+IF(AND(BB$31='C'!$F$163,MOVINV!$B37='C'!$B$163),'C'!$E$163,0)+IF(AND(BB$31='C'!$F$164,MOVINV!$B37='C'!$B$163),'C'!$E$164,0)+IF(AND(BB$31='C'!$F$166,MOVINV!$B37='C'!$B$166),'C'!$E$166,0)+IF(AND(BB$31='C'!$F$167,MOVINV!$B37='C'!$B$166),'C'!$E$167,0)+IF(AND(BB$31='C'!$F$169,MOVINV!$B37='C'!$B$169),'C'!$E$169,0)+IF(AND(BB$31='C'!$F$170,MOVINV!$B37='C'!$B$169),'C'!$E$170,0)+IF(AND(BB$31='C'!$F$172,MOVINV!$B37='C'!$B$172),'C'!$E$172,0)+IF(AND(BB$31='C'!$F$173,MOVINV!$B37='C'!$B$172),'C'!$E$173,0)+IF(AND(BB$31='C'!$F$175,MOVINV!$B37='C'!$B$175),'C'!$E$175,0)+IF(AND(BB$31='C'!$F$176,MOVINV!$B37='C'!$B$175),'C'!$E$176,0)</f>
        <v>0</v>
      </c>
      <c r="BC37" s="33">
        <f>+IF(AND(BC$31='C'!$F$163,MOVINV!$B37='C'!$B$163),'C'!$E$163,0)+IF(AND(BC$31='C'!$F$164,MOVINV!$B37='C'!$B$163),'C'!$E$164,0)+IF(AND(BC$31='C'!$F$166,MOVINV!$B37='C'!$B$166),'C'!$E$166,0)+IF(AND(BC$31='C'!$F$167,MOVINV!$B37='C'!$B$166),'C'!$E$167,0)+IF(AND(BC$31='C'!$F$169,MOVINV!$B37='C'!$B$169),'C'!$E$169,0)+IF(AND(BC$31='C'!$F$170,MOVINV!$B37='C'!$B$169),'C'!$E$170,0)+IF(AND(BC$31='C'!$F$172,MOVINV!$B37='C'!$B$172),'C'!$E$172,0)+IF(AND(BC$31='C'!$F$173,MOVINV!$B37='C'!$B$172),'C'!$E$173,0)+IF(AND(BC$31='C'!$F$175,MOVINV!$B37='C'!$B$175),'C'!$E$175,0)+IF(AND(BC$31='C'!$F$176,MOVINV!$B37='C'!$B$175),'C'!$E$176,0)</f>
        <v>0</v>
      </c>
      <c r="BD37" s="33">
        <f>+IF(AND(BD$31='C'!$F$163,MOVINV!$B37='C'!$B$163),'C'!$E$163,0)+IF(AND(BD$31='C'!$F$164,MOVINV!$B37='C'!$B$163),'C'!$E$164,0)+IF(AND(BD$31='C'!$F$166,MOVINV!$B37='C'!$B$166),'C'!$E$166,0)+IF(AND(BD$31='C'!$F$167,MOVINV!$B37='C'!$B$166),'C'!$E$167,0)+IF(AND(BD$31='C'!$F$169,MOVINV!$B37='C'!$B$169),'C'!$E$169,0)+IF(AND(BD$31='C'!$F$170,MOVINV!$B37='C'!$B$169),'C'!$E$170,0)+IF(AND(BD$31='C'!$F$172,MOVINV!$B37='C'!$B$172),'C'!$E$172,0)+IF(AND(BD$31='C'!$F$173,MOVINV!$B37='C'!$B$172),'C'!$E$173,0)+IF(AND(BD$31='C'!$F$175,MOVINV!$B37='C'!$B$175),'C'!$E$175,0)+IF(AND(BD$31='C'!$F$176,MOVINV!$B37='C'!$B$175),'C'!$E$176,0)</f>
        <v>0</v>
      </c>
      <c r="BE37" s="33">
        <f>+IF(AND(BE$31='C'!$F$163,MOVINV!$B37='C'!$B$163),'C'!$E$163,0)+IF(AND(BE$31='C'!$F$164,MOVINV!$B37='C'!$B$163),'C'!$E$164,0)+IF(AND(BE$31='C'!$F$166,MOVINV!$B37='C'!$B$166),'C'!$E$166,0)+IF(AND(BE$31='C'!$F$167,MOVINV!$B37='C'!$B$166),'C'!$E$167,0)+IF(AND(BE$31='C'!$F$169,MOVINV!$B37='C'!$B$169),'C'!$E$169,0)+IF(AND(BE$31='C'!$F$170,MOVINV!$B37='C'!$B$169),'C'!$E$170,0)+IF(AND(BE$31='C'!$F$172,MOVINV!$B37='C'!$B$172),'C'!$E$172,0)+IF(AND(BE$31='C'!$F$173,MOVINV!$B37='C'!$B$172),'C'!$E$173,0)+IF(AND(BE$31='C'!$F$175,MOVINV!$B37='C'!$B$175),'C'!$E$175,0)+IF(AND(BE$31='C'!$F$176,MOVINV!$B37='C'!$B$175),'C'!$E$176,0)</f>
        <v>0</v>
      </c>
      <c r="BF37" s="33">
        <f>+IF(AND(BF$31='C'!$F$163,MOVINV!$B37='C'!$B$163),'C'!$E$163,0)+IF(AND(BF$31='C'!$F$164,MOVINV!$B37='C'!$B$163),'C'!$E$164,0)+IF(AND(BF$31='C'!$F$166,MOVINV!$B37='C'!$B$166),'C'!$E$166,0)+IF(AND(BF$31='C'!$F$167,MOVINV!$B37='C'!$B$166),'C'!$E$167,0)+IF(AND(BF$31='C'!$F$169,MOVINV!$B37='C'!$B$169),'C'!$E$169,0)+IF(AND(BF$31='C'!$F$170,MOVINV!$B37='C'!$B$169),'C'!$E$170,0)+IF(AND(BF$31='C'!$F$172,MOVINV!$B37='C'!$B$172),'C'!$E$172,0)+IF(AND(BF$31='C'!$F$173,MOVINV!$B37='C'!$B$172),'C'!$E$173,0)+IF(AND(BF$31='C'!$F$175,MOVINV!$B37='C'!$B$175),'C'!$E$175,0)+IF(AND(BF$31='C'!$F$176,MOVINV!$B37='C'!$B$175),'C'!$E$176,0)</f>
        <v>0</v>
      </c>
      <c r="BG37" s="33">
        <f>+IF(AND(BG$31='C'!$F$163,MOVINV!$B37='C'!$B$163),'C'!$E$163,0)+IF(AND(BG$31='C'!$F$164,MOVINV!$B37='C'!$B$163),'C'!$E$164,0)+IF(AND(BG$31='C'!$F$166,MOVINV!$B37='C'!$B$166),'C'!$E$166,0)+IF(AND(BG$31='C'!$F$167,MOVINV!$B37='C'!$B$166),'C'!$E$167,0)+IF(AND(BG$31='C'!$F$169,MOVINV!$B37='C'!$B$169),'C'!$E$169,0)+IF(AND(BG$31='C'!$F$170,MOVINV!$B37='C'!$B$169),'C'!$E$170,0)+IF(AND(BG$31='C'!$F$172,MOVINV!$B37='C'!$B$172),'C'!$E$172,0)+IF(AND(BG$31='C'!$F$173,MOVINV!$B37='C'!$B$172),'C'!$E$173,0)+IF(AND(BG$31='C'!$F$175,MOVINV!$B37='C'!$B$175),'C'!$E$175,0)+IF(AND(BG$31='C'!$F$176,MOVINV!$B37='C'!$B$175),'C'!$E$176,0)</f>
        <v>0</v>
      </c>
      <c r="BH37" s="33">
        <f>+IF(AND(BH$31='C'!$F$163,MOVINV!$B37='C'!$B$163),'C'!$E$163,0)+IF(AND(BH$31='C'!$F$164,MOVINV!$B37='C'!$B$163),'C'!$E$164,0)+IF(AND(BH$31='C'!$F$166,MOVINV!$B37='C'!$B$166),'C'!$E$166,0)+IF(AND(BH$31='C'!$F$167,MOVINV!$B37='C'!$B$166),'C'!$E$167,0)+IF(AND(BH$31='C'!$F$169,MOVINV!$B37='C'!$B$169),'C'!$E$169,0)+IF(AND(BH$31='C'!$F$170,MOVINV!$B37='C'!$B$169),'C'!$E$170,0)+IF(AND(BH$31='C'!$F$172,MOVINV!$B37='C'!$B$172),'C'!$E$172,0)+IF(AND(BH$31='C'!$F$173,MOVINV!$B37='C'!$B$172),'C'!$E$173,0)+IF(AND(BH$31='C'!$F$175,MOVINV!$B37='C'!$B$175),'C'!$E$175,0)+IF(AND(BH$31='C'!$F$176,MOVINV!$B37='C'!$B$175),'C'!$E$176,0)</f>
        <v>0</v>
      </c>
      <c r="BI37" s="33">
        <f>+IF(AND(BI$31='C'!$F$163,MOVINV!$B37='C'!$B$163),'C'!$E$163,0)+IF(AND(BI$31='C'!$F$164,MOVINV!$B37='C'!$B$163),'C'!$E$164,0)+IF(AND(BI$31='C'!$F$166,MOVINV!$B37='C'!$B$166),'C'!$E$166,0)+IF(AND(BI$31='C'!$F$167,MOVINV!$B37='C'!$B$166),'C'!$E$167,0)+IF(AND(BI$31='C'!$F$169,MOVINV!$B37='C'!$B$169),'C'!$E$169,0)+IF(AND(BI$31='C'!$F$170,MOVINV!$B37='C'!$B$169),'C'!$E$170,0)+IF(AND(BI$31='C'!$F$172,MOVINV!$B37='C'!$B$172),'C'!$E$172,0)+IF(AND(BI$31='C'!$F$173,MOVINV!$B37='C'!$B$172),'C'!$E$173,0)+IF(AND(BI$31='C'!$F$175,MOVINV!$B37='C'!$B$175),'C'!$E$175,0)+IF(AND(BI$31='C'!$F$176,MOVINV!$B37='C'!$B$175),'C'!$E$176,0)</f>
        <v>0</v>
      </c>
      <c r="BJ37" s="33">
        <f>+IF(AND(BJ$31='C'!$F$163,MOVINV!$B37='C'!$B$163),'C'!$E$163,0)+IF(AND(BJ$31='C'!$F$164,MOVINV!$B37='C'!$B$163),'C'!$E$164,0)+IF(AND(BJ$31='C'!$F$166,MOVINV!$B37='C'!$B$166),'C'!$E$166,0)+IF(AND(BJ$31='C'!$F$167,MOVINV!$B37='C'!$B$166),'C'!$E$167,0)+IF(AND(BJ$31='C'!$F$169,MOVINV!$B37='C'!$B$169),'C'!$E$169,0)+IF(AND(BJ$31='C'!$F$170,MOVINV!$B37='C'!$B$169),'C'!$E$170,0)+IF(AND(BJ$31='C'!$F$172,MOVINV!$B37='C'!$B$172),'C'!$E$172,0)+IF(AND(BJ$31='C'!$F$173,MOVINV!$B37='C'!$B$172),'C'!$E$173,0)+IF(AND(BJ$31='C'!$F$175,MOVINV!$B37='C'!$B$175),'C'!$E$175,0)+IF(AND(BJ$31='C'!$F$176,MOVINV!$B37='C'!$B$175),'C'!$E$176,0)</f>
        <v>0</v>
      </c>
      <c r="BK37" s="33">
        <f>+IF(AND(BK$31='C'!$F$163,MOVINV!$B37='C'!$B$163),'C'!$E$163,0)+IF(AND(BK$31='C'!$F$164,MOVINV!$B37='C'!$B$163),'C'!$E$164,0)+IF(AND(BK$31='C'!$F$166,MOVINV!$B37='C'!$B$166),'C'!$E$166,0)+IF(AND(BK$31='C'!$F$167,MOVINV!$B37='C'!$B$166),'C'!$E$167,0)+IF(AND(BK$31='C'!$F$169,MOVINV!$B37='C'!$B$169),'C'!$E$169,0)+IF(AND(BK$31='C'!$F$170,MOVINV!$B37='C'!$B$169),'C'!$E$170,0)+IF(AND(BK$31='C'!$F$172,MOVINV!$B37='C'!$B$172),'C'!$E$172,0)+IF(AND(BK$31='C'!$F$173,MOVINV!$B37='C'!$B$172),'C'!$E$173,0)+IF(AND(BK$31='C'!$F$175,MOVINV!$B37='C'!$B$175),'C'!$E$175,0)+IF(AND(BK$31='C'!$F$176,MOVINV!$B37='C'!$B$175),'C'!$E$176,0)</f>
        <v>0</v>
      </c>
    </row>
    <row r="38" spans="2:63">
      <c r="B38" s="32" t="str">
        <f t="shared" si="11"/>
        <v>Altre immobilitzat intangible</v>
      </c>
      <c r="C38" s="54">
        <f>+Configuració!E37</f>
        <v>0</v>
      </c>
      <c r="D38" s="33">
        <f>+IF(AND(D$31='C'!$F$163,MOVINV!$B38='C'!$B$163),'C'!$E$163,0)+IF(AND(D$31='C'!$F$164,MOVINV!$B38='C'!$B$163),'C'!$E$164,0)+IF(AND(D$31='C'!$F$166,MOVINV!$B38='C'!$B$166),'C'!$E$166,0)+IF(AND(D$31='C'!$F$167,MOVINV!$B38='C'!$B$166),'C'!$E$167,0)+IF(AND(D$31='C'!$F$169,MOVINV!$B38='C'!$B$169),'C'!$E$169,0)+IF(AND(D$31='C'!$F$170,MOVINV!$B38='C'!$B$169),'C'!$E$170,0)+IF(AND(D$31='C'!$F$172,MOVINV!$B38='C'!$B$172),'C'!$E$172,0)+IF(AND(D$31='C'!$F$173,MOVINV!$B38='C'!$B$172),'C'!$E$173,0)+IF(AND(D$31='C'!$F$175,MOVINV!$B38='C'!$B$175),'C'!$E$175,0)+IF(AND(D$31='C'!$F$176,MOVINV!$B38='C'!$B$175),'C'!$E$176,0)</f>
        <v>0</v>
      </c>
      <c r="E38" s="33">
        <f>+IF(AND(E$31='C'!$F$163,MOVINV!$B38='C'!$B$163),'C'!$E$163,0)+IF(AND(E$31='C'!$F$164,MOVINV!$B38='C'!$B$163),'C'!$E$164,0)+IF(AND(E$31='C'!$F$166,MOVINV!$B38='C'!$B$166),'C'!$E$166,0)+IF(AND(E$31='C'!$F$167,MOVINV!$B38='C'!$B$166),'C'!$E$167,0)+IF(AND(E$31='C'!$F$169,MOVINV!$B38='C'!$B$169),'C'!$E$169,0)+IF(AND(E$31='C'!$F$170,MOVINV!$B38='C'!$B$169),'C'!$E$170,0)+IF(AND(E$31='C'!$F$172,MOVINV!$B38='C'!$B$172),'C'!$E$172,0)+IF(AND(E$31='C'!$F$173,MOVINV!$B38='C'!$B$172),'C'!$E$173,0)+IF(AND(E$31='C'!$F$175,MOVINV!$B38='C'!$B$175),'C'!$E$175,0)+IF(AND(E$31='C'!$F$176,MOVINV!$B38='C'!$B$175),'C'!$E$176,0)</f>
        <v>0</v>
      </c>
      <c r="F38" s="33">
        <f>+IF(AND(F$31='C'!$F$163,MOVINV!$B38='C'!$B$163),'C'!$E$163,0)+IF(AND(F$31='C'!$F$164,MOVINV!$B38='C'!$B$163),'C'!$E$164,0)+IF(AND(F$31='C'!$F$166,MOVINV!$B38='C'!$B$166),'C'!$E$166,0)+IF(AND(F$31='C'!$F$167,MOVINV!$B38='C'!$B$166),'C'!$E$167,0)+IF(AND(F$31='C'!$F$169,MOVINV!$B38='C'!$B$169),'C'!$E$169,0)+IF(AND(F$31='C'!$F$170,MOVINV!$B38='C'!$B$169),'C'!$E$170,0)+IF(AND(F$31='C'!$F$172,MOVINV!$B38='C'!$B$172),'C'!$E$172,0)+IF(AND(F$31='C'!$F$173,MOVINV!$B38='C'!$B$172),'C'!$E$173,0)+IF(AND(F$31='C'!$F$175,MOVINV!$B38='C'!$B$175),'C'!$E$175,0)+IF(AND(F$31='C'!$F$176,MOVINV!$B38='C'!$B$175),'C'!$E$176,0)</f>
        <v>0</v>
      </c>
      <c r="G38" s="33">
        <f>+IF(AND(G$31='C'!$F$163,MOVINV!$B38='C'!$B$163),'C'!$E$163,0)+IF(AND(G$31='C'!$F$164,MOVINV!$B38='C'!$B$163),'C'!$E$164,0)+IF(AND(G$31='C'!$F$166,MOVINV!$B38='C'!$B$166),'C'!$E$166,0)+IF(AND(G$31='C'!$F$167,MOVINV!$B38='C'!$B$166),'C'!$E$167,0)+IF(AND(G$31='C'!$F$169,MOVINV!$B38='C'!$B$169),'C'!$E$169,0)+IF(AND(G$31='C'!$F$170,MOVINV!$B38='C'!$B$169),'C'!$E$170,0)+IF(AND(G$31='C'!$F$172,MOVINV!$B38='C'!$B$172),'C'!$E$172,0)+IF(AND(G$31='C'!$F$173,MOVINV!$B38='C'!$B$172),'C'!$E$173,0)+IF(AND(G$31='C'!$F$175,MOVINV!$B38='C'!$B$175),'C'!$E$175,0)+IF(AND(G$31='C'!$F$176,MOVINV!$B38='C'!$B$175),'C'!$E$176,0)</f>
        <v>0</v>
      </c>
      <c r="H38" s="33">
        <f>+IF(AND(H$31='C'!$F$163,MOVINV!$B38='C'!$B$163),'C'!$E$163,0)+IF(AND(H$31='C'!$F$164,MOVINV!$B38='C'!$B$163),'C'!$E$164,0)+IF(AND(H$31='C'!$F$166,MOVINV!$B38='C'!$B$166),'C'!$E$166,0)+IF(AND(H$31='C'!$F$167,MOVINV!$B38='C'!$B$166),'C'!$E$167,0)+IF(AND(H$31='C'!$F$169,MOVINV!$B38='C'!$B$169),'C'!$E$169,0)+IF(AND(H$31='C'!$F$170,MOVINV!$B38='C'!$B$169),'C'!$E$170,0)+IF(AND(H$31='C'!$F$172,MOVINV!$B38='C'!$B$172),'C'!$E$172,0)+IF(AND(H$31='C'!$F$173,MOVINV!$B38='C'!$B$172),'C'!$E$173,0)+IF(AND(H$31='C'!$F$175,MOVINV!$B38='C'!$B$175),'C'!$E$175,0)+IF(AND(H$31='C'!$F$176,MOVINV!$B38='C'!$B$175),'C'!$E$176,0)</f>
        <v>0</v>
      </c>
      <c r="I38" s="33">
        <f>+IF(AND(I$31='C'!$F$163,MOVINV!$B38='C'!$B$163),'C'!$E$163,0)+IF(AND(I$31='C'!$F$164,MOVINV!$B38='C'!$B$163),'C'!$E$164,0)+IF(AND(I$31='C'!$F$166,MOVINV!$B38='C'!$B$166),'C'!$E$166,0)+IF(AND(I$31='C'!$F$167,MOVINV!$B38='C'!$B$166),'C'!$E$167,0)+IF(AND(I$31='C'!$F$169,MOVINV!$B38='C'!$B$169),'C'!$E$169,0)+IF(AND(I$31='C'!$F$170,MOVINV!$B38='C'!$B$169),'C'!$E$170,0)+IF(AND(I$31='C'!$F$172,MOVINV!$B38='C'!$B$172),'C'!$E$172,0)+IF(AND(I$31='C'!$F$173,MOVINV!$B38='C'!$B$172),'C'!$E$173,0)+IF(AND(I$31='C'!$F$175,MOVINV!$B38='C'!$B$175),'C'!$E$175,0)+IF(AND(I$31='C'!$F$176,MOVINV!$B38='C'!$B$175),'C'!$E$176,0)</f>
        <v>0</v>
      </c>
      <c r="J38" s="33">
        <f>+IF(AND(J$31='C'!$F$163,MOVINV!$B38='C'!$B$163),'C'!$E$163,0)+IF(AND(J$31='C'!$F$164,MOVINV!$B38='C'!$B$163),'C'!$E$164,0)+IF(AND(J$31='C'!$F$166,MOVINV!$B38='C'!$B$166),'C'!$E$166,0)+IF(AND(J$31='C'!$F$167,MOVINV!$B38='C'!$B$166),'C'!$E$167,0)+IF(AND(J$31='C'!$F$169,MOVINV!$B38='C'!$B$169),'C'!$E$169,0)+IF(AND(J$31='C'!$F$170,MOVINV!$B38='C'!$B$169),'C'!$E$170,0)+IF(AND(J$31='C'!$F$172,MOVINV!$B38='C'!$B$172),'C'!$E$172,0)+IF(AND(J$31='C'!$F$173,MOVINV!$B38='C'!$B$172),'C'!$E$173,0)+IF(AND(J$31='C'!$F$175,MOVINV!$B38='C'!$B$175),'C'!$E$175,0)+IF(AND(J$31='C'!$F$176,MOVINV!$B38='C'!$B$175),'C'!$E$176,0)</f>
        <v>0</v>
      </c>
      <c r="K38" s="33">
        <f>+IF(AND(K$31='C'!$F$163,MOVINV!$B38='C'!$B$163),'C'!$E$163,0)+IF(AND(K$31='C'!$F$164,MOVINV!$B38='C'!$B$163),'C'!$E$164,0)+IF(AND(K$31='C'!$F$166,MOVINV!$B38='C'!$B$166),'C'!$E$166,0)+IF(AND(K$31='C'!$F$167,MOVINV!$B38='C'!$B$166),'C'!$E$167,0)+IF(AND(K$31='C'!$F$169,MOVINV!$B38='C'!$B$169),'C'!$E$169,0)+IF(AND(K$31='C'!$F$170,MOVINV!$B38='C'!$B$169),'C'!$E$170,0)+IF(AND(K$31='C'!$F$172,MOVINV!$B38='C'!$B$172),'C'!$E$172,0)+IF(AND(K$31='C'!$F$173,MOVINV!$B38='C'!$B$172),'C'!$E$173,0)+IF(AND(K$31='C'!$F$175,MOVINV!$B38='C'!$B$175),'C'!$E$175,0)+IF(AND(K$31='C'!$F$176,MOVINV!$B38='C'!$B$175),'C'!$E$176,0)</f>
        <v>0</v>
      </c>
      <c r="L38" s="33">
        <f>+IF(AND(L$31='C'!$F$163,MOVINV!$B38='C'!$B$163),'C'!$E$163,0)+IF(AND(L$31='C'!$F$164,MOVINV!$B38='C'!$B$163),'C'!$E$164,0)+IF(AND(L$31='C'!$F$166,MOVINV!$B38='C'!$B$166),'C'!$E$166,0)+IF(AND(L$31='C'!$F$167,MOVINV!$B38='C'!$B$166),'C'!$E$167,0)+IF(AND(L$31='C'!$F$169,MOVINV!$B38='C'!$B$169),'C'!$E$169,0)+IF(AND(L$31='C'!$F$170,MOVINV!$B38='C'!$B$169),'C'!$E$170,0)+IF(AND(L$31='C'!$F$172,MOVINV!$B38='C'!$B$172),'C'!$E$172,0)+IF(AND(L$31='C'!$F$173,MOVINV!$B38='C'!$B$172),'C'!$E$173,0)+IF(AND(L$31='C'!$F$175,MOVINV!$B38='C'!$B$175),'C'!$E$175,0)+IF(AND(L$31='C'!$F$176,MOVINV!$B38='C'!$B$175),'C'!$E$176,0)</f>
        <v>0</v>
      </c>
      <c r="M38" s="33">
        <f>+IF(AND(M$31='C'!$F$163,MOVINV!$B38='C'!$B$163),'C'!$E$163,0)+IF(AND(M$31='C'!$F$164,MOVINV!$B38='C'!$B$163),'C'!$E$164,0)+IF(AND(M$31='C'!$F$166,MOVINV!$B38='C'!$B$166),'C'!$E$166,0)+IF(AND(M$31='C'!$F$167,MOVINV!$B38='C'!$B$166),'C'!$E$167,0)+IF(AND(M$31='C'!$F$169,MOVINV!$B38='C'!$B$169),'C'!$E$169,0)+IF(AND(M$31='C'!$F$170,MOVINV!$B38='C'!$B$169),'C'!$E$170,0)+IF(AND(M$31='C'!$F$172,MOVINV!$B38='C'!$B$172),'C'!$E$172,0)+IF(AND(M$31='C'!$F$173,MOVINV!$B38='C'!$B$172),'C'!$E$173,0)+IF(AND(M$31='C'!$F$175,MOVINV!$B38='C'!$B$175),'C'!$E$175,0)+IF(AND(M$31='C'!$F$176,MOVINV!$B38='C'!$B$175),'C'!$E$176,0)</f>
        <v>0</v>
      </c>
      <c r="N38" s="33">
        <f>+IF(AND(N$31='C'!$F$163,MOVINV!$B38='C'!$B$163),'C'!$E$163,0)+IF(AND(N$31='C'!$F$164,MOVINV!$B38='C'!$B$163),'C'!$E$164,0)+IF(AND(N$31='C'!$F$166,MOVINV!$B38='C'!$B$166),'C'!$E$166,0)+IF(AND(N$31='C'!$F$167,MOVINV!$B38='C'!$B$166),'C'!$E$167,0)+IF(AND(N$31='C'!$F$169,MOVINV!$B38='C'!$B$169),'C'!$E$169,0)+IF(AND(N$31='C'!$F$170,MOVINV!$B38='C'!$B$169),'C'!$E$170,0)+IF(AND(N$31='C'!$F$172,MOVINV!$B38='C'!$B$172),'C'!$E$172,0)+IF(AND(N$31='C'!$F$173,MOVINV!$B38='C'!$B$172),'C'!$E$173,0)+IF(AND(N$31='C'!$F$175,MOVINV!$B38='C'!$B$175),'C'!$E$175,0)+IF(AND(N$31='C'!$F$176,MOVINV!$B38='C'!$B$175),'C'!$E$176,0)</f>
        <v>0</v>
      </c>
      <c r="O38" s="33">
        <f>+IF(AND(O$31='C'!$F$163,MOVINV!$B38='C'!$B$163),'C'!$E$163,0)+IF(AND(O$31='C'!$F$164,MOVINV!$B38='C'!$B$163),'C'!$E$164,0)+IF(AND(O$31='C'!$F$166,MOVINV!$B38='C'!$B$166),'C'!$E$166,0)+IF(AND(O$31='C'!$F$167,MOVINV!$B38='C'!$B$166),'C'!$E$167,0)+IF(AND(O$31='C'!$F$169,MOVINV!$B38='C'!$B$169),'C'!$E$169,0)+IF(AND(O$31='C'!$F$170,MOVINV!$B38='C'!$B$169),'C'!$E$170,0)+IF(AND(O$31='C'!$F$172,MOVINV!$B38='C'!$B$172),'C'!$E$172,0)+IF(AND(O$31='C'!$F$173,MOVINV!$B38='C'!$B$172),'C'!$E$173,0)+IF(AND(O$31='C'!$F$175,MOVINV!$B38='C'!$B$175),'C'!$E$175,0)+IF(AND(O$31='C'!$F$176,MOVINV!$B38='C'!$B$175),'C'!$E$176,0)</f>
        <v>0</v>
      </c>
      <c r="P38" s="33">
        <f>+IF(AND(P$31='C'!$F$163,MOVINV!$B38='C'!$B$163),'C'!$E$163,0)+IF(AND(P$31='C'!$F$164,MOVINV!$B38='C'!$B$163),'C'!$E$164,0)+IF(AND(P$31='C'!$F$166,MOVINV!$B38='C'!$B$166),'C'!$E$166,0)+IF(AND(P$31='C'!$F$167,MOVINV!$B38='C'!$B$166),'C'!$E$167,0)+IF(AND(P$31='C'!$F$169,MOVINV!$B38='C'!$B$169),'C'!$E$169,0)+IF(AND(P$31='C'!$F$170,MOVINV!$B38='C'!$B$169),'C'!$E$170,0)+IF(AND(P$31='C'!$F$172,MOVINV!$B38='C'!$B$172),'C'!$E$172,0)+IF(AND(P$31='C'!$F$173,MOVINV!$B38='C'!$B$172),'C'!$E$173,0)+IF(AND(P$31='C'!$F$175,MOVINV!$B38='C'!$B$175),'C'!$E$175,0)+IF(AND(P$31='C'!$F$176,MOVINV!$B38='C'!$B$175),'C'!$E$176,0)</f>
        <v>0</v>
      </c>
      <c r="Q38" s="33">
        <f>+IF(AND(Q$31='C'!$F$163,MOVINV!$B38='C'!$B$163),'C'!$E$163,0)+IF(AND(Q$31='C'!$F$164,MOVINV!$B38='C'!$B$163),'C'!$E$164,0)+IF(AND(Q$31='C'!$F$166,MOVINV!$B38='C'!$B$166),'C'!$E$166,0)+IF(AND(Q$31='C'!$F$167,MOVINV!$B38='C'!$B$166),'C'!$E$167,0)+IF(AND(Q$31='C'!$F$169,MOVINV!$B38='C'!$B$169),'C'!$E$169,0)+IF(AND(Q$31='C'!$F$170,MOVINV!$B38='C'!$B$169),'C'!$E$170,0)+IF(AND(Q$31='C'!$F$172,MOVINV!$B38='C'!$B$172),'C'!$E$172,0)+IF(AND(Q$31='C'!$F$173,MOVINV!$B38='C'!$B$172),'C'!$E$173,0)+IF(AND(Q$31='C'!$F$175,MOVINV!$B38='C'!$B$175),'C'!$E$175,0)+IF(AND(Q$31='C'!$F$176,MOVINV!$B38='C'!$B$175),'C'!$E$176,0)</f>
        <v>0</v>
      </c>
      <c r="R38" s="33">
        <f>+IF(AND(R$31='C'!$F$163,MOVINV!$B38='C'!$B$163),'C'!$E$163,0)+IF(AND(R$31='C'!$F$164,MOVINV!$B38='C'!$B$163),'C'!$E$164,0)+IF(AND(R$31='C'!$F$166,MOVINV!$B38='C'!$B$166),'C'!$E$166,0)+IF(AND(R$31='C'!$F$167,MOVINV!$B38='C'!$B$166),'C'!$E$167,0)+IF(AND(R$31='C'!$F$169,MOVINV!$B38='C'!$B$169),'C'!$E$169,0)+IF(AND(R$31='C'!$F$170,MOVINV!$B38='C'!$B$169),'C'!$E$170,0)+IF(AND(R$31='C'!$F$172,MOVINV!$B38='C'!$B$172),'C'!$E$172,0)+IF(AND(R$31='C'!$F$173,MOVINV!$B38='C'!$B$172),'C'!$E$173,0)+IF(AND(R$31='C'!$F$175,MOVINV!$B38='C'!$B$175),'C'!$E$175,0)+IF(AND(R$31='C'!$F$176,MOVINV!$B38='C'!$B$175),'C'!$E$176,0)</f>
        <v>0</v>
      </c>
      <c r="S38" s="33">
        <f>+IF(AND(S$31='C'!$F$163,MOVINV!$B38='C'!$B$163),'C'!$E$163,0)+IF(AND(S$31='C'!$F$164,MOVINV!$B38='C'!$B$163),'C'!$E$164,0)+IF(AND(S$31='C'!$F$166,MOVINV!$B38='C'!$B$166),'C'!$E$166,0)+IF(AND(S$31='C'!$F$167,MOVINV!$B38='C'!$B$166),'C'!$E$167,0)+IF(AND(S$31='C'!$F$169,MOVINV!$B38='C'!$B$169),'C'!$E$169,0)+IF(AND(S$31='C'!$F$170,MOVINV!$B38='C'!$B$169),'C'!$E$170,0)+IF(AND(S$31='C'!$F$172,MOVINV!$B38='C'!$B$172),'C'!$E$172,0)+IF(AND(S$31='C'!$F$173,MOVINV!$B38='C'!$B$172),'C'!$E$173,0)+IF(AND(S$31='C'!$F$175,MOVINV!$B38='C'!$B$175),'C'!$E$175,0)+IF(AND(S$31='C'!$F$176,MOVINV!$B38='C'!$B$175),'C'!$E$176,0)</f>
        <v>0</v>
      </c>
      <c r="T38" s="33">
        <f>+IF(AND(T$31='C'!$F$163,MOVINV!$B38='C'!$B$163),'C'!$E$163,0)+IF(AND(T$31='C'!$F$164,MOVINV!$B38='C'!$B$163),'C'!$E$164,0)+IF(AND(T$31='C'!$F$166,MOVINV!$B38='C'!$B$166),'C'!$E$166,0)+IF(AND(T$31='C'!$F$167,MOVINV!$B38='C'!$B$166),'C'!$E$167,0)+IF(AND(T$31='C'!$F$169,MOVINV!$B38='C'!$B$169),'C'!$E$169,0)+IF(AND(T$31='C'!$F$170,MOVINV!$B38='C'!$B$169),'C'!$E$170,0)+IF(AND(T$31='C'!$F$172,MOVINV!$B38='C'!$B$172),'C'!$E$172,0)+IF(AND(T$31='C'!$F$173,MOVINV!$B38='C'!$B$172),'C'!$E$173,0)+IF(AND(T$31='C'!$F$175,MOVINV!$B38='C'!$B$175),'C'!$E$175,0)+IF(AND(T$31='C'!$F$176,MOVINV!$B38='C'!$B$175),'C'!$E$176,0)</f>
        <v>0</v>
      </c>
      <c r="U38" s="33">
        <f>+IF(AND(U$31='C'!$F$163,MOVINV!$B38='C'!$B$163),'C'!$E$163,0)+IF(AND(U$31='C'!$F$164,MOVINV!$B38='C'!$B$163),'C'!$E$164,0)+IF(AND(U$31='C'!$F$166,MOVINV!$B38='C'!$B$166),'C'!$E$166,0)+IF(AND(U$31='C'!$F$167,MOVINV!$B38='C'!$B$166),'C'!$E$167,0)+IF(AND(U$31='C'!$F$169,MOVINV!$B38='C'!$B$169),'C'!$E$169,0)+IF(AND(U$31='C'!$F$170,MOVINV!$B38='C'!$B$169),'C'!$E$170,0)+IF(AND(U$31='C'!$F$172,MOVINV!$B38='C'!$B$172),'C'!$E$172,0)+IF(AND(U$31='C'!$F$173,MOVINV!$B38='C'!$B$172),'C'!$E$173,0)+IF(AND(U$31='C'!$F$175,MOVINV!$B38='C'!$B$175),'C'!$E$175,0)+IF(AND(U$31='C'!$F$176,MOVINV!$B38='C'!$B$175),'C'!$E$176,0)</f>
        <v>0</v>
      </c>
      <c r="V38" s="33">
        <f>+IF(AND(V$31='C'!$F$163,MOVINV!$B38='C'!$B$163),'C'!$E$163,0)+IF(AND(V$31='C'!$F$164,MOVINV!$B38='C'!$B$163),'C'!$E$164,0)+IF(AND(V$31='C'!$F$166,MOVINV!$B38='C'!$B$166),'C'!$E$166,0)+IF(AND(V$31='C'!$F$167,MOVINV!$B38='C'!$B$166),'C'!$E$167,0)+IF(AND(V$31='C'!$F$169,MOVINV!$B38='C'!$B$169),'C'!$E$169,0)+IF(AND(V$31='C'!$F$170,MOVINV!$B38='C'!$B$169),'C'!$E$170,0)+IF(AND(V$31='C'!$F$172,MOVINV!$B38='C'!$B$172),'C'!$E$172,0)+IF(AND(V$31='C'!$F$173,MOVINV!$B38='C'!$B$172),'C'!$E$173,0)+IF(AND(V$31='C'!$F$175,MOVINV!$B38='C'!$B$175),'C'!$E$175,0)+IF(AND(V$31='C'!$F$176,MOVINV!$B38='C'!$B$175),'C'!$E$176,0)</f>
        <v>0</v>
      </c>
      <c r="W38" s="33">
        <f>+IF(AND(W$31='C'!$F$163,MOVINV!$B38='C'!$B$163),'C'!$E$163,0)+IF(AND(W$31='C'!$F$164,MOVINV!$B38='C'!$B$163),'C'!$E$164,0)+IF(AND(W$31='C'!$F$166,MOVINV!$B38='C'!$B$166),'C'!$E$166,0)+IF(AND(W$31='C'!$F$167,MOVINV!$B38='C'!$B$166),'C'!$E$167,0)+IF(AND(W$31='C'!$F$169,MOVINV!$B38='C'!$B$169),'C'!$E$169,0)+IF(AND(W$31='C'!$F$170,MOVINV!$B38='C'!$B$169),'C'!$E$170,0)+IF(AND(W$31='C'!$F$172,MOVINV!$B38='C'!$B$172),'C'!$E$172,0)+IF(AND(W$31='C'!$F$173,MOVINV!$B38='C'!$B$172),'C'!$E$173,0)+IF(AND(W$31='C'!$F$175,MOVINV!$B38='C'!$B$175),'C'!$E$175,0)+IF(AND(W$31='C'!$F$176,MOVINV!$B38='C'!$B$175),'C'!$E$176,0)</f>
        <v>0</v>
      </c>
      <c r="X38" s="33">
        <f>+IF(AND(X$31='C'!$F$163,MOVINV!$B38='C'!$B$163),'C'!$E$163,0)+IF(AND(X$31='C'!$F$164,MOVINV!$B38='C'!$B$163),'C'!$E$164,0)+IF(AND(X$31='C'!$F$166,MOVINV!$B38='C'!$B$166),'C'!$E$166,0)+IF(AND(X$31='C'!$F$167,MOVINV!$B38='C'!$B$166),'C'!$E$167,0)+IF(AND(X$31='C'!$F$169,MOVINV!$B38='C'!$B$169),'C'!$E$169,0)+IF(AND(X$31='C'!$F$170,MOVINV!$B38='C'!$B$169),'C'!$E$170,0)+IF(AND(X$31='C'!$F$172,MOVINV!$B38='C'!$B$172),'C'!$E$172,0)+IF(AND(X$31='C'!$F$173,MOVINV!$B38='C'!$B$172),'C'!$E$173,0)+IF(AND(X$31='C'!$F$175,MOVINV!$B38='C'!$B$175),'C'!$E$175,0)+IF(AND(X$31='C'!$F$176,MOVINV!$B38='C'!$B$175),'C'!$E$176,0)</f>
        <v>0</v>
      </c>
      <c r="Y38" s="33">
        <f>+IF(AND(Y$31='C'!$F$163,MOVINV!$B38='C'!$B$163),'C'!$E$163,0)+IF(AND(Y$31='C'!$F$164,MOVINV!$B38='C'!$B$163),'C'!$E$164,0)+IF(AND(Y$31='C'!$F$166,MOVINV!$B38='C'!$B$166),'C'!$E$166,0)+IF(AND(Y$31='C'!$F$167,MOVINV!$B38='C'!$B$166),'C'!$E$167,0)+IF(AND(Y$31='C'!$F$169,MOVINV!$B38='C'!$B$169),'C'!$E$169,0)+IF(AND(Y$31='C'!$F$170,MOVINV!$B38='C'!$B$169),'C'!$E$170,0)+IF(AND(Y$31='C'!$F$172,MOVINV!$B38='C'!$B$172),'C'!$E$172,0)+IF(AND(Y$31='C'!$F$173,MOVINV!$B38='C'!$B$172),'C'!$E$173,0)+IF(AND(Y$31='C'!$F$175,MOVINV!$B38='C'!$B$175),'C'!$E$175,0)+IF(AND(Y$31='C'!$F$176,MOVINV!$B38='C'!$B$175),'C'!$E$176,0)</f>
        <v>0</v>
      </c>
      <c r="Z38" s="33">
        <f>+IF(AND(Z$31='C'!$F$163,MOVINV!$B38='C'!$B$163),'C'!$E$163,0)+IF(AND(Z$31='C'!$F$164,MOVINV!$B38='C'!$B$163),'C'!$E$164,0)+IF(AND(Z$31='C'!$F$166,MOVINV!$B38='C'!$B$166),'C'!$E$166,0)+IF(AND(Z$31='C'!$F$167,MOVINV!$B38='C'!$B$166),'C'!$E$167,0)+IF(AND(Z$31='C'!$F$169,MOVINV!$B38='C'!$B$169),'C'!$E$169,0)+IF(AND(Z$31='C'!$F$170,MOVINV!$B38='C'!$B$169),'C'!$E$170,0)+IF(AND(Z$31='C'!$F$172,MOVINV!$B38='C'!$B$172),'C'!$E$172,0)+IF(AND(Z$31='C'!$F$173,MOVINV!$B38='C'!$B$172),'C'!$E$173,0)+IF(AND(Z$31='C'!$F$175,MOVINV!$B38='C'!$B$175),'C'!$E$175,0)+IF(AND(Z$31='C'!$F$176,MOVINV!$B38='C'!$B$175),'C'!$E$176,0)</f>
        <v>0</v>
      </c>
      <c r="AA38" s="33">
        <f>+IF(AND(AA$31='C'!$F$163,MOVINV!$B38='C'!$B$163),'C'!$E$163,0)+IF(AND(AA$31='C'!$F$164,MOVINV!$B38='C'!$B$163),'C'!$E$164,0)+IF(AND(AA$31='C'!$F$166,MOVINV!$B38='C'!$B$166),'C'!$E$166,0)+IF(AND(AA$31='C'!$F$167,MOVINV!$B38='C'!$B$166),'C'!$E$167,0)+IF(AND(AA$31='C'!$F$169,MOVINV!$B38='C'!$B$169),'C'!$E$169,0)+IF(AND(AA$31='C'!$F$170,MOVINV!$B38='C'!$B$169),'C'!$E$170,0)+IF(AND(AA$31='C'!$F$172,MOVINV!$B38='C'!$B$172),'C'!$E$172,0)+IF(AND(AA$31='C'!$F$173,MOVINV!$B38='C'!$B$172),'C'!$E$173,0)+IF(AND(AA$31='C'!$F$175,MOVINV!$B38='C'!$B$175),'C'!$E$175,0)+IF(AND(AA$31='C'!$F$176,MOVINV!$B38='C'!$B$175),'C'!$E$176,0)</f>
        <v>0</v>
      </c>
      <c r="AB38" s="33">
        <f>+IF(AND(AB$31='C'!$F$163,MOVINV!$B38='C'!$B$163),'C'!$E$163,0)+IF(AND(AB$31='C'!$F$164,MOVINV!$B38='C'!$B$163),'C'!$E$164,0)+IF(AND(AB$31='C'!$F$166,MOVINV!$B38='C'!$B$166),'C'!$E$166,0)+IF(AND(AB$31='C'!$F$167,MOVINV!$B38='C'!$B$166),'C'!$E$167,0)+IF(AND(AB$31='C'!$F$169,MOVINV!$B38='C'!$B$169),'C'!$E$169,0)+IF(AND(AB$31='C'!$F$170,MOVINV!$B38='C'!$B$169),'C'!$E$170,0)+IF(AND(AB$31='C'!$F$172,MOVINV!$B38='C'!$B$172),'C'!$E$172,0)+IF(AND(AB$31='C'!$F$173,MOVINV!$B38='C'!$B$172),'C'!$E$173,0)+IF(AND(AB$31='C'!$F$175,MOVINV!$B38='C'!$B$175),'C'!$E$175,0)+IF(AND(AB$31='C'!$F$176,MOVINV!$B38='C'!$B$175),'C'!$E$176,0)</f>
        <v>0</v>
      </c>
      <c r="AC38" s="33">
        <f>+IF(AND(AC$31='C'!$F$163,MOVINV!$B38='C'!$B$163),'C'!$E$163,0)+IF(AND(AC$31='C'!$F$164,MOVINV!$B38='C'!$B$163),'C'!$E$164,0)+IF(AND(AC$31='C'!$F$166,MOVINV!$B38='C'!$B$166),'C'!$E$166,0)+IF(AND(AC$31='C'!$F$167,MOVINV!$B38='C'!$B$166),'C'!$E$167,0)+IF(AND(AC$31='C'!$F$169,MOVINV!$B38='C'!$B$169),'C'!$E$169,0)+IF(AND(AC$31='C'!$F$170,MOVINV!$B38='C'!$B$169),'C'!$E$170,0)+IF(AND(AC$31='C'!$F$172,MOVINV!$B38='C'!$B$172),'C'!$E$172,0)+IF(AND(AC$31='C'!$F$173,MOVINV!$B38='C'!$B$172),'C'!$E$173,0)+IF(AND(AC$31='C'!$F$175,MOVINV!$B38='C'!$B$175),'C'!$E$175,0)+IF(AND(AC$31='C'!$F$176,MOVINV!$B38='C'!$B$175),'C'!$E$176,0)</f>
        <v>0</v>
      </c>
      <c r="AD38" s="33">
        <f>+IF(AND(AD$31='C'!$F$163,MOVINV!$B38='C'!$B$163),'C'!$E$163,0)+IF(AND(AD$31='C'!$F$164,MOVINV!$B38='C'!$B$163),'C'!$E$164,0)+IF(AND(AD$31='C'!$F$166,MOVINV!$B38='C'!$B$166),'C'!$E$166,0)+IF(AND(AD$31='C'!$F$167,MOVINV!$B38='C'!$B$166),'C'!$E$167,0)+IF(AND(AD$31='C'!$F$169,MOVINV!$B38='C'!$B$169),'C'!$E$169,0)+IF(AND(AD$31='C'!$F$170,MOVINV!$B38='C'!$B$169),'C'!$E$170,0)+IF(AND(AD$31='C'!$F$172,MOVINV!$B38='C'!$B$172),'C'!$E$172,0)+IF(AND(AD$31='C'!$F$173,MOVINV!$B38='C'!$B$172),'C'!$E$173,0)+IF(AND(AD$31='C'!$F$175,MOVINV!$B38='C'!$B$175),'C'!$E$175,0)+IF(AND(AD$31='C'!$F$176,MOVINV!$B38='C'!$B$175),'C'!$E$176,0)</f>
        <v>0</v>
      </c>
      <c r="AE38" s="33">
        <f>+IF(AND(AE$31='C'!$F$163,MOVINV!$B38='C'!$B$163),'C'!$E$163,0)+IF(AND(AE$31='C'!$F$164,MOVINV!$B38='C'!$B$163),'C'!$E$164,0)+IF(AND(AE$31='C'!$F$166,MOVINV!$B38='C'!$B$166),'C'!$E$166,0)+IF(AND(AE$31='C'!$F$167,MOVINV!$B38='C'!$B$166),'C'!$E$167,0)+IF(AND(AE$31='C'!$F$169,MOVINV!$B38='C'!$B$169),'C'!$E$169,0)+IF(AND(AE$31='C'!$F$170,MOVINV!$B38='C'!$B$169),'C'!$E$170,0)+IF(AND(AE$31='C'!$F$172,MOVINV!$B38='C'!$B$172),'C'!$E$172,0)+IF(AND(AE$31='C'!$F$173,MOVINV!$B38='C'!$B$172),'C'!$E$173,0)+IF(AND(AE$31='C'!$F$175,MOVINV!$B38='C'!$B$175),'C'!$E$175,0)+IF(AND(AE$31='C'!$F$176,MOVINV!$B38='C'!$B$175),'C'!$E$176,0)</f>
        <v>0</v>
      </c>
      <c r="AF38" s="33">
        <f>+IF(AND(AF$31='C'!$F$163,MOVINV!$B38='C'!$B$163),'C'!$E$163,0)+IF(AND(AF$31='C'!$F$164,MOVINV!$B38='C'!$B$163),'C'!$E$164,0)+IF(AND(AF$31='C'!$F$166,MOVINV!$B38='C'!$B$166),'C'!$E$166,0)+IF(AND(AF$31='C'!$F$167,MOVINV!$B38='C'!$B$166),'C'!$E$167,0)+IF(AND(AF$31='C'!$F$169,MOVINV!$B38='C'!$B$169),'C'!$E$169,0)+IF(AND(AF$31='C'!$F$170,MOVINV!$B38='C'!$B$169),'C'!$E$170,0)+IF(AND(AF$31='C'!$F$172,MOVINV!$B38='C'!$B$172),'C'!$E$172,0)+IF(AND(AF$31='C'!$F$173,MOVINV!$B38='C'!$B$172),'C'!$E$173,0)+IF(AND(AF$31='C'!$F$175,MOVINV!$B38='C'!$B$175),'C'!$E$175,0)+IF(AND(AF$31='C'!$F$176,MOVINV!$B38='C'!$B$175),'C'!$E$176,0)</f>
        <v>0</v>
      </c>
      <c r="AG38" s="33">
        <f>+IF(AND(AG$31='C'!$F$163,MOVINV!$B38='C'!$B$163),'C'!$E$163,0)+IF(AND(AG$31='C'!$F$164,MOVINV!$B38='C'!$B$163),'C'!$E$164,0)+IF(AND(AG$31='C'!$F$166,MOVINV!$B38='C'!$B$166),'C'!$E$166,0)+IF(AND(AG$31='C'!$F$167,MOVINV!$B38='C'!$B$166),'C'!$E$167,0)+IF(AND(AG$31='C'!$F$169,MOVINV!$B38='C'!$B$169),'C'!$E$169,0)+IF(AND(AG$31='C'!$F$170,MOVINV!$B38='C'!$B$169),'C'!$E$170,0)+IF(AND(AG$31='C'!$F$172,MOVINV!$B38='C'!$B$172),'C'!$E$172,0)+IF(AND(AG$31='C'!$F$173,MOVINV!$B38='C'!$B$172),'C'!$E$173,0)+IF(AND(AG$31='C'!$F$175,MOVINV!$B38='C'!$B$175),'C'!$E$175,0)+IF(AND(AG$31='C'!$F$176,MOVINV!$B38='C'!$B$175),'C'!$E$176,0)</f>
        <v>0</v>
      </c>
      <c r="AH38" s="33">
        <f>+IF(AND(AH$31='C'!$F$163,MOVINV!$B38='C'!$B$163),'C'!$E$163,0)+IF(AND(AH$31='C'!$F$164,MOVINV!$B38='C'!$B$163),'C'!$E$164,0)+IF(AND(AH$31='C'!$F$166,MOVINV!$B38='C'!$B$166),'C'!$E$166,0)+IF(AND(AH$31='C'!$F$167,MOVINV!$B38='C'!$B$166),'C'!$E$167,0)+IF(AND(AH$31='C'!$F$169,MOVINV!$B38='C'!$B$169),'C'!$E$169,0)+IF(AND(AH$31='C'!$F$170,MOVINV!$B38='C'!$B$169),'C'!$E$170,0)+IF(AND(AH$31='C'!$F$172,MOVINV!$B38='C'!$B$172),'C'!$E$172,0)+IF(AND(AH$31='C'!$F$173,MOVINV!$B38='C'!$B$172),'C'!$E$173,0)+IF(AND(AH$31='C'!$F$175,MOVINV!$B38='C'!$B$175),'C'!$E$175,0)+IF(AND(AH$31='C'!$F$176,MOVINV!$B38='C'!$B$175),'C'!$E$176,0)</f>
        <v>0</v>
      </c>
      <c r="AI38" s="33">
        <f>+IF(AND(AI$31='C'!$F$163,MOVINV!$B38='C'!$B$163),'C'!$E$163,0)+IF(AND(AI$31='C'!$F$164,MOVINV!$B38='C'!$B$163),'C'!$E$164,0)+IF(AND(AI$31='C'!$F$166,MOVINV!$B38='C'!$B$166),'C'!$E$166,0)+IF(AND(AI$31='C'!$F$167,MOVINV!$B38='C'!$B$166),'C'!$E$167,0)+IF(AND(AI$31='C'!$F$169,MOVINV!$B38='C'!$B$169),'C'!$E$169,0)+IF(AND(AI$31='C'!$F$170,MOVINV!$B38='C'!$B$169),'C'!$E$170,0)+IF(AND(AI$31='C'!$F$172,MOVINV!$B38='C'!$B$172),'C'!$E$172,0)+IF(AND(AI$31='C'!$F$173,MOVINV!$B38='C'!$B$172),'C'!$E$173,0)+IF(AND(AI$31='C'!$F$175,MOVINV!$B38='C'!$B$175),'C'!$E$175,0)+IF(AND(AI$31='C'!$F$176,MOVINV!$B38='C'!$B$175),'C'!$E$176,0)</f>
        <v>0</v>
      </c>
      <c r="AJ38" s="33">
        <f>+IF(AND(AJ$31='C'!$F$163,MOVINV!$B38='C'!$B$163),'C'!$E$163,0)+IF(AND(AJ$31='C'!$F$164,MOVINV!$B38='C'!$B$163),'C'!$E$164,0)+IF(AND(AJ$31='C'!$F$166,MOVINV!$B38='C'!$B$166),'C'!$E$166,0)+IF(AND(AJ$31='C'!$F$167,MOVINV!$B38='C'!$B$166),'C'!$E$167,0)+IF(AND(AJ$31='C'!$F$169,MOVINV!$B38='C'!$B$169),'C'!$E$169,0)+IF(AND(AJ$31='C'!$F$170,MOVINV!$B38='C'!$B$169),'C'!$E$170,0)+IF(AND(AJ$31='C'!$F$172,MOVINV!$B38='C'!$B$172),'C'!$E$172,0)+IF(AND(AJ$31='C'!$F$173,MOVINV!$B38='C'!$B$172),'C'!$E$173,0)+IF(AND(AJ$31='C'!$F$175,MOVINV!$B38='C'!$B$175),'C'!$E$175,0)+IF(AND(AJ$31='C'!$F$176,MOVINV!$B38='C'!$B$175),'C'!$E$176,0)</f>
        <v>0</v>
      </c>
      <c r="AK38" s="33">
        <f>+IF(AND(AK$31='C'!$F$163,MOVINV!$B38='C'!$B$163),'C'!$E$163,0)+IF(AND(AK$31='C'!$F$164,MOVINV!$B38='C'!$B$163),'C'!$E$164,0)+IF(AND(AK$31='C'!$F$166,MOVINV!$B38='C'!$B$166),'C'!$E$166,0)+IF(AND(AK$31='C'!$F$167,MOVINV!$B38='C'!$B$166),'C'!$E$167,0)+IF(AND(AK$31='C'!$F$169,MOVINV!$B38='C'!$B$169),'C'!$E$169,0)+IF(AND(AK$31='C'!$F$170,MOVINV!$B38='C'!$B$169),'C'!$E$170,0)+IF(AND(AK$31='C'!$F$172,MOVINV!$B38='C'!$B$172),'C'!$E$172,0)+IF(AND(AK$31='C'!$F$173,MOVINV!$B38='C'!$B$172),'C'!$E$173,0)+IF(AND(AK$31='C'!$F$175,MOVINV!$B38='C'!$B$175),'C'!$E$175,0)+IF(AND(AK$31='C'!$F$176,MOVINV!$B38='C'!$B$175),'C'!$E$176,0)</f>
        <v>0</v>
      </c>
      <c r="AL38" s="33">
        <f>+IF(AND(AL$31='C'!$F$163,MOVINV!$B38='C'!$B$163),'C'!$E$163,0)+IF(AND(AL$31='C'!$F$164,MOVINV!$B38='C'!$B$163),'C'!$E$164,0)+IF(AND(AL$31='C'!$F$166,MOVINV!$B38='C'!$B$166),'C'!$E$166,0)+IF(AND(AL$31='C'!$F$167,MOVINV!$B38='C'!$B$166),'C'!$E$167,0)+IF(AND(AL$31='C'!$F$169,MOVINV!$B38='C'!$B$169),'C'!$E$169,0)+IF(AND(AL$31='C'!$F$170,MOVINV!$B38='C'!$B$169),'C'!$E$170,0)+IF(AND(AL$31='C'!$F$172,MOVINV!$B38='C'!$B$172),'C'!$E$172,0)+IF(AND(AL$31='C'!$F$173,MOVINV!$B38='C'!$B$172),'C'!$E$173,0)+IF(AND(AL$31='C'!$F$175,MOVINV!$B38='C'!$B$175),'C'!$E$175,0)+IF(AND(AL$31='C'!$F$176,MOVINV!$B38='C'!$B$175),'C'!$E$176,0)</f>
        <v>0</v>
      </c>
      <c r="AM38" s="33">
        <f>+IF(AND(AM$31='C'!$F$163,MOVINV!$B38='C'!$B$163),'C'!$E$163,0)+IF(AND(AM$31='C'!$F$164,MOVINV!$B38='C'!$B$163),'C'!$E$164,0)+IF(AND(AM$31='C'!$F$166,MOVINV!$B38='C'!$B$166),'C'!$E$166,0)+IF(AND(AM$31='C'!$F$167,MOVINV!$B38='C'!$B$166),'C'!$E$167,0)+IF(AND(AM$31='C'!$F$169,MOVINV!$B38='C'!$B$169),'C'!$E$169,0)+IF(AND(AM$31='C'!$F$170,MOVINV!$B38='C'!$B$169),'C'!$E$170,0)+IF(AND(AM$31='C'!$F$172,MOVINV!$B38='C'!$B$172),'C'!$E$172,0)+IF(AND(AM$31='C'!$F$173,MOVINV!$B38='C'!$B$172),'C'!$E$173,0)+IF(AND(AM$31='C'!$F$175,MOVINV!$B38='C'!$B$175),'C'!$E$175,0)+IF(AND(AM$31='C'!$F$176,MOVINV!$B38='C'!$B$175),'C'!$E$176,0)</f>
        <v>0</v>
      </c>
      <c r="AN38" s="33">
        <f>+IF(AND(AN$31='C'!$F$163,MOVINV!$B38='C'!$B$163),'C'!$E$163,0)+IF(AND(AN$31='C'!$F$164,MOVINV!$B38='C'!$B$163),'C'!$E$164,0)+IF(AND(AN$31='C'!$F$166,MOVINV!$B38='C'!$B$166),'C'!$E$166,0)+IF(AND(AN$31='C'!$F$167,MOVINV!$B38='C'!$B$166),'C'!$E$167,0)+IF(AND(AN$31='C'!$F$169,MOVINV!$B38='C'!$B$169),'C'!$E$169,0)+IF(AND(AN$31='C'!$F$170,MOVINV!$B38='C'!$B$169),'C'!$E$170,0)+IF(AND(AN$31='C'!$F$172,MOVINV!$B38='C'!$B$172),'C'!$E$172,0)+IF(AND(AN$31='C'!$F$173,MOVINV!$B38='C'!$B$172),'C'!$E$173,0)+IF(AND(AN$31='C'!$F$175,MOVINV!$B38='C'!$B$175),'C'!$E$175,0)+IF(AND(AN$31='C'!$F$176,MOVINV!$B38='C'!$B$175),'C'!$E$176,0)</f>
        <v>0</v>
      </c>
      <c r="AO38" s="33">
        <f>+IF(AND(AO$31='C'!$F$163,MOVINV!$B38='C'!$B$163),'C'!$E$163,0)+IF(AND(AO$31='C'!$F$164,MOVINV!$B38='C'!$B$163),'C'!$E$164,0)+IF(AND(AO$31='C'!$F$166,MOVINV!$B38='C'!$B$166),'C'!$E$166,0)+IF(AND(AO$31='C'!$F$167,MOVINV!$B38='C'!$B$166),'C'!$E$167,0)+IF(AND(AO$31='C'!$F$169,MOVINV!$B38='C'!$B$169),'C'!$E$169,0)+IF(AND(AO$31='C'!$F$170,MOVINV!$B38='C'!$B$169),'C'!$E$170,0)+IF(AND(AO$31='C'!$F$172,MOVINV!$B38='C'!$B$172),'C'!$E$172,0)+IF(AND(AO$31='C'!$F$173,MOVINV!$B38='C'!$B$172),'C'!$E$173,0)+IF(AND(AO$31='C'!$F$175,MOVINV!$B38='C'!$B$175),'C'!$E$175,0)+IF(AND(AO$31='C'!$F$176,MOVINV!$B38='C'!$B$175),'C'!$E$176,0)</f>
        <v>0</v>
      </c>
      <c r="AP38" s="33">
        <f>+IF(AND(AP$31='C'!$F$163,MOVINV!$B38='C'!$B$163),'C'!$E$163,0)+IF(AND(AP$31='C'!$F$164,MOVINV!$B38='C'!$B$163),'C'!$E$164,0)+IF(AND(AP$31='C'!$F$166,MOVINV!$B38='C'!$B$166),'C'!$E$166,0)+IF(AND(AP$31='C'!$F$167,MOVINV!$B38='C'!$B$166),'C'!$E$167,0)+IF(AND(AP$31='C'!$F$169,MOVINV!$B38='C'!$B$169),'C'!$E$169,0)+IF(AND(AP$31='C'!$F$170,MOVINV!$B38='C'!$B$169),'C'!$E$170,0)+IF(AND(AP$31='C'!$F$172,MOVINV!$B38='C'!$B$172),'C'!$E$172,0)+IF(AND(AP$31='C'!$F$173,MOVINV!$B38='C'!$B$172),'C'!$E$173,0)+IF(AND(AP$31='C'!$F$175,MOVINV!$B38='C'!$B$175),'C'!$E$175,0)+IF(AND(AP$31='C'!$F$176,MOVINV!$B38='C'!$B$175),'C'!$E$176,0)</f>
        <v>0</v>
      </c>
      <c r="AQ38" s="33">
        <f>+IF(AND(AQ$31='C'!$F$163,MOVINV!$B38='C'!$B$163),'C'!$E$163,0)+IF(AND(AQ$31='C'!$F$164,MOVINV!$B38='C'!$B$163),'C'!$E$164,0)+IF(AND(AQ$31='C'!$F$166,MOVINV!$B38='C'!$B$166),'C'!$E$166,0)+IF(AND(AQ$31='C'!$F$167,MOVINV!$B38='C'!$B$166),'C'!$E$167,0)+IF(AND(AQ$31='C'!$F$169,MOVINV!$B38='C'!$B$169),'C'!$E$169,0)+IF(AND(AQ$31='C'!$F$170,MOVINV!$B38='C'!$B$169),'C'!$E$170,0)+IF(AND(AQ$31='C'!$F$172,MOVINV!$B38='C'!$B$172),'C'!$E$172,0)+IF(AND(AQ$31='C'!$F$173,MOVINV!$B38='C'!$B$172),'C'!$E$173,0)+IF(AND(AQ$31='C'!$F$175,MOVINV!$B38='C'!$B$175),'C'!$E$175,0)+IF(AND(AQ$31='C'!$F$176,MOVINV!$B38='C'!$B$175),'C'!$E$176,0)</f>
        <v>0</v>
      </c>
      <c r="AR38" s="33">
        <f>+IF(AND(AR$31='C'!$F$163,MOVINV!$B38='C'!$B$163),'C'!$E$163,0)+IF(AND(AR$31='C'!$F$164,MOVINV!$B38='C'!$B$163),'C'!$E$164,0)+IF(AND(AR$31='C'!$F$166,MOVINV!$B38='C'!$B$166),'C'!$E$166,0)+IF(AND(AR$31='C'!$F$167,MOVINV!$B38='C'!$B$166),'C'!$E$167,0)+IF(AND(AR$31='C'!$F$169,MOVINV!$B38='C'!$B$169),'C'!$E$169,0)+IF(AND(AR$31='C'!$F$170,MOVINV!$B38='C'!$B$169),'C'!$E$170,0)+IF(AND(AR$31='C'!$F$172,MOVINV!$B38='C'!$B$172),'C'!$E$172,0)+IF(AND(AR$31='C'!$F$173,MOVINV!$B38='C'!$B$172),'C'!$E$173,0)+IF(AND(AR$31='C'!$F$175,MOVINV!$B38='C'!$B$175),'C'!$E$175,0)+IF(AND(AR$31='C'!$F$176,MOVINV!$B38='C'!$B$175),'C'!$E$176,0)</f>
        <v>0</v>
      </c>
      <c r="AS38" s="33">
        <f>+IF(AND(AS$31='C'!$F$163,MOVINV!$B38='C'!$B$163),'C'!$E$163,0)+IF(AND(AS$31='C'!$F$164,MOVINV!$B38='C'!$B$163),'C'!$E$164,0)+IF(AND(AS$31='C'!$F$166,MOVINV!$B38='C'!$B$166),'C'!$E$166,0)+IF(AND(AS$31='C'!$F$167,MOVINV!$B38='C'!$B$166),'C'!$E$167,0)+IF(AND(AS$31='C'!$F$169,MOVINV!$B38='C'!$B$169),'C'!$E$169,0)+IF(AND(AS$31='C'!$F$170,MOVINV!$B38='C'!$B$169),'C'!$E$170,0)+IF(AND(AS$31='C'!$F$172,MOVINV!$B38='C'!$B$172),'C'!$E$172,0)+IF(AND(AS$31='C'!$F$173,MOVINV!$B38='C'!$B$172),'C'!$E$173,0)+IF(AND(AS$31='C'!$F$175,MOVINV!$B38='C'!$B$175),'C'!$E$175,0)+IF(AND(AS$31='C'!$F$176,MOVINV!$B38='C'!$B$175),'C'!$E$176,0)</f>
        <v>0</v>
      </c>
      <c r="AT38" s="33">
        <f>+IF(AND(AT$31='C'!$F$163,MOVINV!$B38='C'!$B$163),'C'!$E$163,0)+IF(AND(AT$31='C'!$F$164,MOVINV!$B38='C'!$B$163),'C'!$E$164,0)+IF(AND(AT$31='C'!$F$166,MOVINV!$B38='C'!$B$166),'C'!$E$166,0)+IF(AND(AT$31='C'!$F$167,MOVINV!$B38='C'!$B$166),'C'!$E$167,0)+IF(AND(AT$31='C'!$F$169,MOVINV!$B38='C'!$B$169),'C'!$E$169,0)+IF(AND(AT$31='C'!$F$170,MOVINV!$B38='C'!$B$169),'C'!$E$170,0)+IF(AND(AT$31='C'!$F$172,MOVINV!$B38='C'!$B$172),'C'!$E$172,0)+IF(AND(AT$31='C'!$F$173,MOVINV!$B38='C'!$B$172),'C'!$E$173,0)+IF(AND(AT$31='C'!$F$175,MOVINV!$B38='C'!$B$175),'C'!$E$175,0)+IF(AND(AT$31='C'!$F$176,MOVINV!$B38='C'!$B$175),'C'!$E$176,0)</f>
        <v>0</v>
      </c>
      <c r="AU38" s="33">
        <f>+IF(AND(AU$31='C'!$F$163,MOVINV!$B38='C'!$B$163),'C'!$E$163,0)+IF(AND(AU$31='C'!$F$164,MOVINV!$B38='C'!$B$163),'C'!$E$164,0)+IF(AND(AU$31='C'!$F$166,MOVINV!$B38='C'!$B$166),'C'!$E$166,0)+IF(AND(AU$31='C'!$F$167,MOVINV!$B38='C'!$B$166),'C'!$E$167,0)+IF(AND(AU$31='C'!$F$169,MOVINV!$B38='C'!$B$169),'C'!$E$169,0)+IF(AND(AU$31='C'!$F$170,MOVINV!$B38='C'!$B$169),'C'!$E$170,0)+IF(AND(AU$31='C'!$F$172,MOVINV!$B38='C'!$B$172),'C'!$E$172,0)+IF(AND(AU$31='C'!$F$173,MOVINV!$B38='C'!$B$172),'C'!$E$173,0)+IF(AND(AU$31='C'!$F$175,MOVINV!$B38='C'!$B$175),'C'!$E$175,0)+IF(AND(AU$31='C'!$F$176,MOVINV!$B38='C'!$B$175),'C'!$E$176,0)</f>
        <v>0</v>
      </c>
      <c r="AV38" s="33">
        <f>+IF(AND(AV$31='C'!$F$163,MOVINV!$B38='C'!$B$163),'C'!$E$163,0)+IF(AND(AV$31='C'!$F$164,MOVINV!$B38='C'!$B$163),'C'!$E$164,0)+IF(AND(AV$31='C'!$F$166,MOVINV!$B38='C'!$B$166),'C'!$E$166,0)+IF(AND(AV$31='C'!$F$167,MOVINV!$B38='C'!$B$166),'C'!$E$167,0)+IF(AND(AV$31='C'!$F$169,MOVINV!$B38='C'!$B$169),'C'!$E$169,0)+IF(AND(AV$31='C'!$F$170,MOVINV!$B38='C'!$B$169),'C'!$E$170,0)+IF(AND(AV$31='C'!$F$172,MOVINV!$B38='C'!$B$172),'C'!$E$172,0)+IF(AND(AV$31='C'!$F$173,MOVINV!$B38='C'!$B$172),'C'!$E$173,0)+IF(AND(AV$31='C'!$F$175,MOVINV!$B38='C'!$B$175),'C'!$E$175,0)+IF(AND(AV$31='C'!$F$176,MOVINV!$B38='C'!$B$175),'C'!$E$176,0)</f>
        <v>0</v>
      </c>
      <c r="AW38" s="33">
        <f>+IF(AND(AW$31='C'!$F$163,MOVINV!$B38='C'!$B$163),'C'!$E$163,0)+IF(AND(AW$31='C'!$F$164,MOVINV!$B38='C'!$B$163),'C'!$E$164,0)+IF(AND(AW$31='C'!$F$166,MOVINV!$B38='C'!$B$166),'C'!$E$166,0)+IF(AND(AW$31='C'!$F$167,MOVINV!$B38='C'!$B$166),'C'!$E$167,0)+IF(AND(AW$31='C'!$F$169,MOVINV!$B38='C'!$B$169),'C'!$E$169,0)+IF(AND(AW$31='C'!$F$170,MOVINV!$B38='C'!$B$169),'C'!$E$170,0)+IF(AND(AW$31='C'!$F$172,MOVINV!$B38='C'!$B$172),'C'!$E$172,0)+IF(AND(AW$31='C'!$F$173,MOVINV!$B38='C'!$B$172),'C'!$E$173,0)+IF(AND(AW$31='C'!$F$175,MOVINV!$B38='C'!$B$175),'C'!$E$175,0)+IF(AND(AW$31='C'!$F$176,MOVINV!$B38='C'!$B$175),'C'!$E$176,0)</f>
        <v>0</v>
      </c>
      <c r="AX38" s="33">
        <f>+IF(AND(AX$31='C'!$F$163,MOVINV!$B38='C'!$B$163),'C'!$E$163,0)+IF(AND(AX$31='C'!$F$164,MOVINV!$B38='C'!$B$163),'C'!$E$164,0)+IF(AND(AX$31='C'!$F$166,MOVINV!$B38='C'!$B$166),'C'!$E$166,0)+IF(AND(AX$31='C'!$F$167,MOVINV!$B38='C'!$B$166),'C'!$E$167,0)+IF(AND(AX$31='C'!$F$169,MOVINV!$B38='C'!$B$169),'C'!$E$169,0)+IF(AND(AX$31='C'!$F$170,MOVINV!$B38='C'!$B$169),'C'!$E$170,0)+IF(AND(AX$31='C'!$F$172,MOVINV!$B38='C'!$B$172),'C'!$E$172,0)+IF(AND(AX$31='C'!$F$173,MOVINV!$B38='C'!$B$172),'C'!$E$173,0)+IF(AND(AX$31='C'!$F$175,MOVINV!$B38='C'!$B$175),'C'!$E$175,0)+IF(AND(AX$31='C'!$F$176,MOVINV!$B38='C'!$B$175),'C'!$E$176,0)</f>
        <v>0</v>
      </c>
      <c r="AY38" s="33">
        <f>+IF(AND(AY$31='C'!$F$163,MOVINV!$B38='C'!$B$163),'C'!$E$163,0)+IF(AND(AY$31='C'!$F$164,MOVINV!$B38='C'!$B$163),'C'!$E$164,0)+IF(AND(AY$31='C'!$F$166,MOVINV!$B38='C'!$B$166),'C'!$E$166,0)+IF(AND(AY$31='C'!$F$167,MOVINV!$B38='C'!$B$166),'C'!$E$167,0)+IF(AND(AY$31='C'!$F$169,MOVINV!$B38='C'!$B$169),'C'!$E$169,0)+IF(AND(AY$31='C'!$F$170,MOVINV!$B38='C'!$B$169),'C'!$E$170,0)+IF(AND(AY$31='C'!$F$172,MOVINV!$B38='C'!$B$172),'C'!$E$172,0)+IF(AND(AY$31='C'!$F$173,MOVINV!$B38='C'!$B$172),'C'!$E$173,0)+IF(AND(AY$31='C'!$F$175,MOVINV!$B38='C'!$B$175),'C'!$E$175,0)+IF(AND(AY$31='C'!$F$176,MOVINV!$B38='C'!$B$175),'C'!$E$176,0)</f>
        <v>0</v>
      </c>
      <c r="AZ38" s="33">
        <f>+IF(AND(AZ$31='C'!$F$163,MOVINV!$B38='C'!$B$163),'C'!$E$163,0)+IF(AND(AZ$31='C'!$F$164,MOVINV!$B38='C'!$B$163),'C'!$E$164,0)+IF(AND(AZ$31='C'!$F$166,MOVINV!$B38='C'!$B$166),'C'!$E$166,0)+IF(AND(AZ$31='C'!$F$167,MOVINV!$B38='C'!$B$166),'C'!$E$167,0)+IF(AND(AZ$31='C'!$F$169,MOVINV!$B38='C'!$B$169),'C'!$E$169,0)+IF(AND(AZ$31='C'!$F$170,MOVINV!$B38='C'!$B$169),'C'!$E$170,0)+IF(AND(AZ$31='C'!$F$172,MOVINV!$B38='C'!$B$172),'C'!$E$172,0)+IF(AND(AZ$31='C'!$F$173,MOVINV!$B38='C'!$B$172),'C'!$E$173,0)+IF(AND(AZ$31='C'!$F$175,MOVINV!$B38='C'!$B$175),'C'!$E$175,0)+IF(AND(AZ$31='C'!$F$176,MOVINV!$B38='C'!$B$175),'C'!$E$176,0)</f>
        <v>0</v>
      </c>
      <c r="BA38" s="33">
        <f>+IF(AND(BA$31='C'!$F$163,MOVINV!$B38='C'!$B$163),'C'!$E$163,0)+IF(AND(BA$31='C'!$F$164,MOVINV!$B38='C'!$B$163),'C'!$E$164,0)+IF(AND(BA$31='C'!$F$166,MOVINV!$B38='C'!$B$166),'C'!$E$166,0)+IF(AND(BA$31='C'!$F$167,MOVINV!$B38='C'!$B$166),'C'!$E$167,0)+IF(AND(BA$31='C'!$F$169,MOVINV!$B38='C'!$B$169),'C'!$E$169,0)+IF(AND(BA$31='C'!$F$170,MOVINV!$B38='C'!$B$169),'C'!$E$170,0)+IF(AND(BA$31='C'!$F$172,MOVINV!$B38='C'!$B$172),'C'!$E$172,0)+IF(AND(BA$31='C'!$F$173,MOVINV!$B38='C'!$B$172),'C'!$E$173,0)+IF(AND(BA$31='C'!$F$175,MOVINV!$B38='C'!$B$175),'C'!$E$175,0)+IF(AND(BA$31='C'!$F$176,MOVINV!$B38='C'!$B$175),'C'!$E$176,0)</f>
        <v>0</v>
      </c>
      <c r="BB38" s="33">
        <f>+IF(AND(BB$31='C'!$F$163,MOVINV!$B38='C'!$B$163),'C'!$E$163,0)+IF(AND(BB$31='C'!$F$164,MOVINV!$B38='C'!$B$163),'C'!$E$164,0)+IF(AND(BB$31='C'!$F$166,MOVINV!$B38='C'!$B$166),'C'!$E$166,0)+IF(AND(BB$31='C'!$F$167,MOVINV!$B38='C'!$B$166),'C'!$E$167,0)+IF(AND(BB$31='C'!$F$169,MOVINV!$B38='C'!$B$169),'C'!$E$169,0)+IF(AND(BB$31='C'!$F$170,MOVINV!$B38='C'!$B$169),'C'!$E$170,0)+IF(AND(BB$31='C'!$F$172,MOVINV!$B38='C'!$B$172),'C'!$E$172,0)+IF(AND(BB$31='C'!$F$173,MOVINV!$B38='C'!$B$172),'C'!$E$173,0)+IF(AND(BB$31='C'!$F$175,MOVINV!$B38='C'!$B$175),'C'!$E$175,0)+IF(AND(BB$31='C'!$F$176,MOVINV!$B38='C'!$B$175),'C'!$E$176,0)</f>
        <v>0</v>
      </c>
      <c r="BC38" s="33">
        <f>+IF(AND(BC$31='C'!$F$163,MOVINV!$B38='C'!$B$163),'C'!$E$163,0)+IF(AND(BC$31='C'!$F$164,MOVINV!$B38='C'!$B$163),'C'!$E$164,0)+IF(AND(BC$31='C'!$F$166,MOVINV!$B38='C'!$B$166),'C'!$E$166,0)+IF(AND(BC$31='C'!$F$167,MOVINV!$B38='C'!$B$166),'C'!$E$167,0)+IF(AND(BC$31='C'!$F$169,MOVINV!$B38='C'!$B$169),'C'!$E$169,0)+IF(AND(BC$31='C'!$F$170,MOVINV!$B38='C'!$B$169),'C'!$E$170,0)+IF(AND(BC$31='C'!$F$172,MOVINV!$B38='C'!$B$172),'C'!$E$172,0)+IF(AND(BC$31='C'!$F$173,MOVINV!$B38='C'!$B$172),'C'!$E$173,0)+IF(AND(BC$31='C'!$F$175,MOVINV!$B38='C'!$B$175),'C'!$E$175,0)+IF(AND(BC$31='C'!$F$176,MOVINV!$B38='C'!$B$175),'C'!$E$176,0)</f>
        <v>0</v>
      </c>
      <c r="BD38" s="33">
        <f>+IF(AND(BD$31='C'!$F$163,MOVINV!$B38='C'!$B$163),'C'!$E$163,0)+IF(AND(BD$31='C'!$F$164,MOVINV!$B38='C'!$B$163),'C'!$E$164,0)+IF(AND(BD$31='C'!$F$166,MOVINV!$B38='C'!$B$166),'C'!$E$166,0)+IF(AND(BD$31='C'!$F$167,MOVINV!$B38='C'!$B$166),'C'!$E$167,0)+IF(AND(BD$31='C'!$F$169,MOVINV!$B38='C'!$B$169),'C'!$E$169,0)+IF(AND(BD$31='C'!$F$170,MOVINV!$B38='C'!$B$169),'C'!$E$170,0)+IF(AND(BD$31='C'!$F$172,MOVINV!$B38='C'!$B$172),'C'!$E$172,0)+IF(AND(BD$31='C'!$F$173,MOVINV!$B38='C'!$B$172),'C'!$E$173,0)+IF(AND(BD$31='C'!$F$175,MOVINV!$B38='C'!$B$175),'C'!$E$175,0)+IF(AND(BD$31='C'!$F$176,MOVINV!$B38='C'!$B$175),'C'!$E$176,0)</f>
        <v>0</v>
      </c>
      <c r="BE38" s="33">
        <f>+IF(AND(BE$31='C'!$F$163,MOVINV!$B38='C'!$B$163),'C'!$E$163,0)+IF(AND(BE$31='C'!$F$164,MOVINV!$B38='C'!$B$163),'C'!$E$164,0)+IF(AND(BE$31='C'!$F$166,MOVINV!$B38='C'!$B$166),'C'!$E$166,0)+IF(AND(BE$31='C'!$F$167,MOVINV!$B38='C'!$B$166),'C'!$E$167,0)+IF(AND(BE$31='C'!$F$169,MOVINV!$B38='C'!$B$169),'C'!$E$169,0)+IF(AND(BE$31='C'!$F$170,MOVINV!$B38='C'!$B$169),'C'!$E$170,0)+IF(AND(BE$31='C'!$F$172,MOVINV!$B38='C'!$B$172),'C'!$E$172,0)+IF(AND(BE$31='C'!$F$173,MOVINV!$B38='C'!$B$172),'C'!$E$173,0)+IF(AND(BE$31='C'!$F$175,MOVINV!$B38='C'!$B$175),'C'!$E$175,0)+IF(AND(BE$31='C'!$F$176,MOVINV!$B38='C'!$B$175),'C'!$E$176,0)</f>
        <v>0</v>
      </c>
      <c r="BF38" s="33">
        <f>+IF(AND(BF$31='C'!$F$163,MOVINV!$B38='C'!$B$163),'C'!$E$163,0)+IF(AND(BF$31='C'!$F$164,MOVINV!$B38='C'!$B$163),'C'!$E$164,0)+IF(AND(BF$31='C'!$F$166,MOVINV!$B38='C'!$B$166),'C'!$E$166,0)+IF(AND(BF$31='C'!$F$167,MOVINV!$B38='C'!$B$166),'C'!$E$167,0)+IF(AND(BF$31='C'!$F$169,MOVINV!$B38='C'!$B$169),'C'!$E$169,0)+IF(AND(BF$31='C'!$F$170,MOVINV!$B38='C'!$B$169),'C'!$E$170,0)+IF(AND(BF$31='C'!$F$172,MOVINV!$B38='C'!$B$172),'C'!$E$172,0)+IF(AND(BF$31='C'!$F$173,MOVINV!$B38='C'!$B$172),'C'!$E$173,0)+IF(AND(BF$31='C'!$F$175,MOVINV!$B38='C'!$B$175),'C'!$E$175,0)+IF(AND(BF$31='C'!$F$176,MOVINV!$B38='C'!$B$175),'C'!$E$176,0)</f>
        <v>0</v>
      </c>
      <c r="BG38" s="33">
        <f>+IF(AND(BG$31='C'!$F$163,MOVINV!$B38='C'!$B$163),'C'!$E$163,0)+IF(AND(BG$31='C'!$F$164,MOVINV!$B38='C'!$B$163),'C'!$E$164,0)+IF(AND(BG$31='C'!$F$166,MOVINV!$B38='C'!$B$166),'C'!$E$166,0)+IF(AND(BG$31='C'!$F$167,MOVINV!$B38='C'!$B$166),'C'!$E$167,0)+IF(AND(BG$31='C'!$F$169,MOVINV!$B38='C'!$B$169),'C'!$E$169,0)+IF(AND(BG$31='C'!$F$170,MOVINV!$B38='C'!$B$169),'C'!$E$170,0)+IF(AND(BG$31='C'!$F$172,MOVINV!$B38='C'!$B$172),'C'!$E$172,0)+IF(AND(BG$31='C'!$F$173,MOVINV!$B38='C'!$B$172),'C'!$E$173,0)+IF(AND(BG$31='C'!$F$175,MOVINV!$B38='C'!$B$175),'C'!$E$175,0)+IF(AND(BG$31='C'!$F$176,MOVINV!$B38='C'!$B$175),'C'!$E$176,0)</f>
        <v>0</v>
      </c>
      <c r="BH38" s="33">
        <f>+IF(AND(BH$31='C'!$F$163,MOVINV!$B38='C'!$B$163),'C'!$E$163,0)+IF(AND(BH$31='C'!$F$164,MOVINV!$B38='C'!$B$163),'C'!$E$164,0)+IF(AND(BH$31='C'!$F$166,MOVINV!$B38='C'!$B$166),'C'!$E$166,0)+IF(AND(BH$31='C'!$F$167,MOVINV!$B38='C'!$B$166),'C'!$E$167,0)+IF(AND(BH$31='C'!$F$169,MOVINV!$B38='C'!$B$169),'C'!$E$169,0)+IF(AND(BH$31='C'!$F$170,MOVINV!$B38='C'!$B$169),'C'!$E$170,0)+IF(AND(BH$31='C'!$F$172,MOVINV!$B38='C'!$B$172),'C'!$E$172,0)+IF(AND(BH$31='C'!$F$173,MOVINV!$B38='C'!$B$172),'C'!$E$173,0)+IF(AND(BH$31='C'!$F$175,MOVINV!$B38='C'!$B$175),'C'!$E$175,0)+IF(AND(BH$31='C'!$F$176,MOVINV!$B38='C'!$B$175),'C'!$E$176,0)</f>
        <v>0</v>
      </c>
      <c r="BI38" s="33">
        <f>+IF(AND(BI$31='C'!$F$163,MOVINV!$B38='C'!$B$163),'C'!$E$163,0)+IF(AND(BI$31='C'!$F$164,MOVINV!$B38='C'!$B$163),'C'!$E$164,0)+IF(AND(BI$31='C'!$F$166,MOVINV!$B38='C'!$B$166),'C'!$E$166,0)+IF(AND(BI$31='C'!$F$167,MOVINV!$B38='C'!$B$166),'C'!$E$167,0)+IF(AND(BI$31='C'!$F$169,MOVINV!$B38='C'!$B$169),'C'!$E$169,0)+IF(AND(BI$31='C'!$F$170,MOVINV!$B38='C'!$B$169),'C'!$E$170,0)+IF(AND(BI$31='C'!$F$172,MOVINV!$B38='C'!$B$172),'C'!$E$172,0)+IF(AND(BI$31='C'!$F$173,MOVINV!$B38='C'!$B$172),'C'!$E$173,0)+IF(AND(BI$31='C'!$F$175,MOVINV!$B38='C'!$B$175),'C'!$E$175,0)+IF(AND(BI$31='C'!$F$176,MOVINV!$B38='C'!$B$175),'C'!$E$176,0)</f>
        <v>0</v>
      </c>
      <c r="BJ38" s="33">
        <f>+IF(AND(BJ$31='C'!$F$163,MOVINV!$B38='C'!$B$163),'C'!$E$163,0)+IF(AND(BJ$31='C'!$F$164,MOVINV!$B38='C'!$B$163),'C'!$E$164,0)+IF(AND(BJ$31='C'!$F$166,MOVINV!$B38='C'!$B$166),'C'!$E$166,0)+IF(AND(BJ$31='C'!$F$167,MOVINV!$B38='C'!$B$166),'C'!$E$167,0)+IF(AND(BJ$31='C'!$F$169,MOVINV!$B38='C'!$B$169),'C'!$E$169,0)+IF(AND(BJ$31='C'!$F$170,MOVINV!$B38='C'!$B$169),'C'!$E$170,0)+IF(AND(BJ$31='C'!$F$172,MOVINV!$B38='C'!$B$172),'C'!$E$172,0)+IF(AND(BJ$31='C'!$F$173,MOVINV!$B38='C'!$B$172),'C'!$E$173,0)+IF(AND(BJ$31='C'!$F$175,MOVINV!$B38='C'!$B$175),'C'!$E$175,0)+IF(AND(BJ$31='C'!$F$176,MOVINV!$B38='C'!$B$175),'C'!$E$176,0)</f>
        <v>0</v>
      </c>
      <c r="BK38" s="33">
        <f>+IF(AND(BK$31='C'!$F$163,MOVINV!$B38='C'!$B$163),'C'!$E$163,0)+IF(AND(BK$31='C'!$F$164,MOVINV!$B38='C'!$B$163),'C'!$E$164,0)+IF(AND(BK$31='C'!$F$166,MOVINV!$B38='C'!$B$166),'C'!$E$166,0)+IF(AND(BK$31='C'!$F$167,MOVINV!$B38='C'!$B$166),'C'!$E$167,0)+IF(AND(BK$31='C'!$F$169,MOVINV!$B38='C'!$B$169),'C'!$E$169,0)+IF(AND(BK$31='C'!$F$170,MOVINV!$B38='C'!$B$169),'C'!$E$170,0)+IF(AND(BK$31='C'!$F$172,MOVINV!$B38='C'!$B$172),'C'!$E$172,0)+IF(AND(BK$31='C'!$F$173,MOVINV!$B38='C'!$B$172),'C'!$E$173,0)+IF(AND(BK$31='C'!$F$175,MOVINV!$B38='C'!$B$175),'C'!$E$175,0)+IF(AND(BK$31='C'!$F$176,MOVINV!$B38='C'!$B$175),'C'!$E$176,0)</f>
        <v>0</v>
      </c>
    </row>
    <row r="39" spans="2:63">
      <c r="B39" s="53" t="str">
        <f t="shared" si="11"/>
        <v>Immobilitzat material</v>
      </c>
      <c r="C39" s="53"/>
      <c r="D39" s="37">
        <f>SUM(D40:D49)</f>
        <v>0</v>
      </c>
      <c r="E39" s="37">
        <f t="shared" ref="E39:BK39" si="13">SUM(E40:E49)</f>
        <v>0</v>
      </c>
      <c r="F39" s="37">
        <f t="shared" si="13"/>
        <v>0</v>
      </c>
      <c r="G39" s="37">
        <f t="shared" si="13"/>
        <v>0</v>
      </c>
      <c r="H39" s="37">
        <f t="shared" si="13"/>
        <v>0</v>
      </c>
      <c r="I39" s="37">
        <f t="shared" si="13"/>
        <v>0</v>
      </c>
      <c r="J39" s="37">
        <f t="shared" si="13"/>
        <v>0</v>
      </c>
      <c r="K39" s="37">
        <f t="shared" si="13"/>
        <v>0</v>
      </c>
      <c r="L39" s="37">
        <f t="shared" si="13"/>
        <v>0</v>
      </c>
      <c r="M39" s="37">
        <f t="shared" si="13"/>
        <v>0</v>
      </c>
      <c r="N39" s="37">
        <f t="shared" si="13"/>
        <v>0</v>
      </c>
      <c r="O39" s="37">
        <f t="shared" si="13"/>
        <v>0</v>
      </c>
      <c r="P39" s="37">
        <f t="shared" si="13"/>
        <v>0</v>
      </c>
      <c r="Q39" s="37">
        <f t="shared" si="13"/>
        <v>0</v>
      </c>
      <c r="R39" s="37">
        <f t="shared" si="13"/>
        <v>0</v>
      </c>
      <c r="S39" s="37">
        <f t="shared" si="13"/>
        <v>0</v>
      </c>
      <c r="T39" s="37">
        <f t="shared" si="13"/>
        <v>0</v>
      </c>
      <c r="U39" s="37">
        <f t="shared" si="13"/>
        <v>0</v>
      </c>
      <c r="V39" s="37">
        <f t="shared" si="13"/>
        <v>0</v>
      </c>
      <c r="W39" s="37">
        <f t="shared" si="13"/>
        <v>0</v>
      </c>
      <c r="X39" s="37">
        <f t="shared" si="13"/>
        <v>0</v>
      </c>
      <c r="Y39" s="37">
        <f t="shared" si="13"/>
        <v>0</v>
      </c>
      <c r="Z39" s="37">
        <f t="shared" si="13"/>
        <v>0</v>
      </c>
      <c r="AA39" s="37">
        <f t="shared" si="13"/>
        <v>0</v>
      </c>
      <c r="AB39" s="37">
        <f t="shared" si="13"/>
        <v>0</v>
      </c>
      <c r="AC39" s="37">
        <f t="shared" si="13"/>
        <v>0</v>
      </c>
      <c r="AD39" s="37">
        <f t="shared" si="13"/>
        <v>0</v>
      </c>
      <c r="AE39" s="37">
        <f t="shared" si="13"/>
        <v>0</v>
      </c>
      <c r="AF39" s="37">
        <f t="shared" si="13"/>
        <v>0</v>
      </c>
      <c r="AG39" s="37">
        <f t="shared" si="13"/>
        <v>0</v>
      </c>
      <c r="AH39" s="37">
        <f t="shared" si="13"/>
        <v>0</v>
      </c>
      <c r="AI39" s="37">
        <f t="shared" si="13"/>
        <v>0</v>
      </c>
      <c r="AJ39" s="37">
        <f t="shared" si="13"/>
        <v>0</v>
      </c>
      <c r="AK39" s="37">
        <f t="shared" si="13"/>
        <v>0</v>
      </c>
      <c r="AL39" s="37">
        <f t="shared" si="13"/>
        <v>0</v>
      </c>
      <c r="AM39" s="37">
        <f t="shared" si="13"/>
        <v>0</v>
      </c>
      <c r="AN39" s="37">
        <f t="shared" si="13"/>
        <v>0</v>
      </c>
      <c r="AO39" s="37">
        <f t="shared" si="13"/>
        <v>0</v>
      </c>
      <c r="AP39" s="37">
        <f t="shared" si="13"/>
        <v>0</v>
      </c>
      <c r="AQ39" s="37">
        <f t="shared" si="13"/>
        <v>0</v>
      </c>
      <c r="AR39" s="37">
        <f t="shared" si="13"/>
        <v>0</v>
      </c>
      <c r="AS39" s="37">
        <f t="shared" si="13"/>
        <v>0</v>
      </c>
      <c r="AT39" s="37">
        <f t="shared" si="13"/>
        <v>0</v>
      </c>
      <c r="AU39" s="37">
        <f t="shared" si="13"/>
        <v>0</v>
      </c>
      <c r="AV39" s="37">
        <f t="shared" si="13"/>
        <v>0</v>
      </c>
      <c r="AW39" s="37">
        <f t="shared" si="13"/>
        <v>0</v>
      </c>
      <c r="AX39" s="37">
        <f t="shared" si="13"/>
        <v>0</v>
      </c>
      <c r="AY39" s="37">
        <f t="shared" si="13"/>
        <v>0</v>
      </c>
      <c r="AZ39" s="37">
        <f t="shared" si="13"/>
        <v>0</v>
      </c>
      <c r="BA39" s="37">
        <f t="shared" si="13"/>
        <v>0</v>
      </c>
      <c r="BB39" s="37">
        <f t="shared" si="13"/>
        <v>0</v>
      </c>
      <c r="BC39" s="37">
        <f t="shared" si="13"/>
        <v>0</v>
      </c>
      <c r="BD39" s="37">
        <f t="shared" si="13"/>
        <v>0</v>
      </c>
      <c r="BE39" s="37">
        <f t="shared" si="13"/>
        <v>0</v>
      </c>
      <c r="BF39" s="37">
        <f t="shared" si="13"/>
        <v>0</v>
      </c>
      <c r="BG39" s="37">
        <f t="shared" si="13"/>
        <v>0</v>
      </c>
      <c r="BH39" s="37">
        <f t="shared" si="13"/>
        <v>0</v>
      </c>
      <c r="BI39" s="37">
        <f t="shared" si="13"/>
        <v>0</v>
      </c>
      <c r="BJ39" s="37">
        <f t="shared" si="13"/>
        <v>0</v>
      </c>
      <c r="BK39" s="37">
        <f t="shared" si="13"/>
        <v>0</v>
      </c>
    </row>
    <row r="40" spans="2:63">
      <c r="B40" s="32" t="str">
        <f t="shared" si="11"/>
        <v>Terrenys</v>
      </c>
      <c r="C40" s="54">
        <f>+Configuració!E39</f>
        <v>0</v>
      </c>
      <c r="D40" s="33">
        <f>+IF(AND(D$31='C'!$F$163,MOVINV!$B40='C'!$B$163),'C'!$E$163,0)+IF(AND(D$31='C'!$F$164,MOVINV!$B40='C'!$B$163),'C'!$E$164,0)+IF(AND(D$31='C'!$F$166,MOVINV!$B40='C'!$B$166),'C'!$E$166,0)+IF(AND(D$31='C'!$F$167,MOVINV!$B40='C'!$B$166),'C'!$E$167,0)+IF(AND(D$31='C'!$F$169,MOVINV!$B40='C'!$B$169),'C'!$E$169,0)+IF(AND(D$31='C'!$F$170,MOVINV!$B40='C'!$B$169),'C'!$E$170,0)+IF(AND(D$31='C'!$F$172,MOVINV!$B40='C'!$B$172),'C'!$E$172,0)+IF(AND(D$31='C'!$F$173,MOVINV!$B40='C'!$B$172),'C'!$E$173,0)+IF(AND(D$31='C'!$F$175,MOVINV!$B40='C'!$B$175),'C'!$E$175,0)+IF(AND(D$31='C'!$F$176,MOVINV!$B40='C'!$B$175),'C'!$E$176,0)</f>
        <v>0</v>
      </c>
      <c r="E40" s="33">
        <f>+IF(AND(E$31='C'!$F$163,MOVINV!$B40='C'!$B$163),'C'!$E$163,0)+IF(AND(E$31='C'!$F$164,MOVINV!$B40='C'!$B$163),'C'!$E$164,0)+IF(AND(E$31='C'!$F$166,MOVINV!$B40='C'!$B$166),'C'!$E$166,0)+IF(AND(E$31='C'!$F$167,MOVINV!$B40='C'!$B$166),'C'!$E$167,0)+IF(AND(E$31='C'!$F$169,MOVINV!$B40='C'!$B$169),'C'!$E$169,0)+IF(AND(E$31='C'!$F$170,MOVINV!$B40='C'!$B$169),'C'!$E$170,0)+IF(AND(E$31='C'!$F$172,MOVINV!$B40='C'!$B$172),'C'!$E$172,0)+IF(AND(E$31='C'!$F$173,MOVINV!$B40='C'!$B$172),'C'!$E$173,0)+IF(AND(E$31='C'!$F$175,MOVINV!$B40='C'!$B$175),'C'!$E$175,0)+IF(AND(E$31='C'!$F$176,MOVINV!$B40='C'!$B$175),'C'!$E$176,0)</f>
        <v>0</v>
      </c>
      <c r="F40" s="33">
        <f>+IF(AND(F$31='C'!$F$163,MOVINV!$B40='C'!$B$163),'C'!$E$163,0)+IF(AND(F$31='C'!$F$164,MOVINV!$B40='C'!$B$163),'C'!$E$164,0)+IF(AND(F$31='C'!$F$166,MOVINV!$B40='C'!$B$166),'C'!$E$166,0)+IF(AND(F$31='C'!$F$167,MOVINV!$B40='C'!$B$166),'C'!$E$167,0)+IF(AND(F$31='C'!$F$169,MOVINV!$B40='C'!$B$169),'C'!$E$169,0)+IF(AND(F$31='C'!$F$170,MOVINV!$B40='C'!$B$169),'C'!$E$170,0)+IF(AND(F$31='C'!$F$172,MOVINV!$B40='C'!$B$172),'C'!$E$172,0)+IF(AND(F$31='C'!$F$173,MOVINV!$B40='C'!$B$172),'C'!$E$173,0)+IF(AND(F$31='C'!$F$175,MOVINV!$B40='C'!$B$175),'C'!$E$175,0)+IF(AND(F$31='C'!$F$176,MOVINV!$B40='C'!$B$175),'C'!$E$176,0)</f>
        <v>0</v>
      </c>
      <c r="G40" s="33">
        <f>+IF(AND(G$31='C'!$F$163,MOVINV!$B40='C'!$B$163),'C'!$E$163,0)+IF(AND(G$31='C'!$F$164,MOVINV!$B40='C'!$B$163),'C'!$E$164,0)+IF(AND(G$31='C'!$F$166,MOVINV!$B40='C'!$B$166),'C'!$E$166,0)+IF(AND(G$31='C'!$F$167,MOVINV!$B40='C'!$B$166),'C'!$E$167,0)+IF(AND(G$31='C'!$F$169,MOVINV!$B40='C'!$B$169),'C'!$E$169,0)+IF(AND(G$31='C'!$F$170,MOVINV!$B40='C'!$B$169),'C'!$E$170,0)+IF(AND(G$31='C'!$F$172,MOVINV!$B40='C'!$B$172),'C'!$E$172,0)+IF(AND(G$31='C'!$F$173,MOVINV!$B40='C'!$B$172),'C'!$E$173,0)+IF(AND(G$31='C'!$F$175,MOVINV!$B40='C'!$B$175),'C'!$E$175,0)+IF(AND(G$31='C'!$F$176,MOVINV!$B40='C'!$B$175),'C'!$E$176,0)</f>
        <v>0</v>
      </c>
      <c r="H40" s="33">
        <f>+IF(AND(H$31='C'!$F$163,MOVINV!$B40='C'!$B$163),'C'!$E$163,0)+IF(AND(H$31='C'!$F$164,MOVINV!$B40='C'!$B$163),'C'!$E$164,0)+IF(AND(H$31='C'!$F$166,MOVINV!$B40='C'!$B$166),'C'!$E$166,0)+IF(AND(H$31='C'!$F$167,MOVINV!$B40='C'!$B$166),'C'!$E$167,0)+IF(AND(H$31='C'!$F$169,MOVINV!$B40='C'!$B$169),'C'!$E$169,0)+IF(AND(H$31='C'!$F$170,MOVINV!$B40='C'!$B$169),'C'!$E$170,0)+IF(AND(H$31='C'!$F$172,MOVINV!$B40='C'!$B$172),'C'!$E$172,0)+IF(AND(H$31='C'!$F$173,MOVINV!$B40='C'!$B$172),'C'!$E$173,0)+IF(AND(H$31='C'!$F$175,MOVINV!$B40='C'!$B$175),'C'!$E$175,0)+IF(AND(H$31='C'!$F$176,MOVINV!$B40='C'!$B$175),'C'!$E$176,0)</f>
        <v>0</v>
      </c>
      <c r="I40" s="33">
        <f>+IF(AND(I$31='C'!$F$163,MOVINV!$B40='C'!$B$163),'C'!$E$163,0)+IF(AND(I$31='C'!$F$164,MOVINV!$B40='C'!$B$163),'C'!$E$164,0)+IF(AND(I$31='C'!$F$166,MOVINV!$B40='C'!$B$166),'C'!$E$166,0)+IF(AND(I$31='C'!$F$167,MOVINV!$B40='C'!$B$166),'C'!$E$167,0)+IF(AND(I$31='C'!$F$169,MOVINV!$B40='C'!$B$169),'C'!$E$169,0)+IF(AND(I$31='C'!$F$170,MOVINV!$B40='C'!$B$169),'C'!$E$170,0)+IF(AND(I$31='C'!$F$172,MOVINV!$B40='C'!$B$172),'C'!$E$172,0)+IF(AND(I$31='C'!$F$173,MOVINV!$B40='C'!$B$172),'C'!$E$173,0)+IF(AND(I$31='C'!$F$175,MOVINV!$B40='C'!$B$175),'C'!$E$175,0)+IF(AND(I$31='C'!$F$176,MOVINV!$B40='C'!$B$175),'C'!$E$176,0)</f>
        <v>0</v>
      </c>
      <c r="J40" s="33">
        <f>+IF(AND(J$31='C'!$F$163,MOVINV!$B40='C'!$B$163),'C'!$E$163,0)+IF(AND(J$31='C'!$F$164,MOVINV!$B40='C'!$B$163),'C'!$E$164,0)+IF(AND(J$31='C'!$F$166,MOVINV!$B40='C'!$B$166),'C'!$E$166,0)+IF(AND(J$31='C'!$F$167,MOVINV!$B40='C'!$B$166),'C'!$E$167,0)+IF(AND(J$31='C'!$F$169,MOVINV!$B40='C'!$B$169),'C'!$E$169,0)+IF(AND(J$31='C'!$F$170,MOVINV!$B40='C'!$B$169),'C'!$E$170,0)+IF(AND(J$31='C'!$F$172,MOVINV!$B40='C'!$B$172),'C'!$E$172,0)+IF(AND(J$31='C'!$F$173,MOVINV!$B40='C'!$B$172),'C'!$E$173,0)+IF(AND(J$31='C'!$F$175,MOVINV!$B40='C'!$B$175),'C'!$E$175,0)+IF(AND(J$31='C'!$F$176,MOVINV!$B40='C'!$B$175),'C'!$E$176,0)</f>
        <v>0</v>
      </c>
      <c r="K40" s="33">
        <f>+IF(AND(K$31='C'!$F$163,MOVINV!$B40='C'!$B$163),'C'!$E$163,0)+IF(AND(K$31='C'!$F$164,MOVINV!$B40='C'!$B$163),'C'!$E$164,0)+IF(AND(K$31='C'!$F$166,MOVINV!$B40='C'!$B$166),'C'!$E$166,0)+IF(AND(K$31='C'!$F$167,MOVINV!$B40='C'!$B$166),'C'!$E$167,0)+IF(AND(K$31='C'!$F$169,MOVINV!$B40='C'!$B$169),'C'!$E$169,0)+IF(AND(K$31='C'!$F$170,MOVINV!$B40='C'!$B$169),'C'!$E$170,0)+IF(AND(K$31='C'!$F$172,MOVINV!$B40='C'!$B$172),'C'!$E$172,0)+IF(AND(K$31='C'!$F$173,MOVINV!$B40='C'!$B$172),'C'!$E$173,0)+IF(AND(K$31='C'!$F$175,MOVINV!$B40='C'!$B$175),'C'!$E$175,0)+IF(AND(K$31='C'!$F$176,MOVINV!$B40='C'!$B$175),'C'!$E$176,0)</f>
        <v>0</v>
      </c>
      <c r="L40" s="33">
        <f>+IF(AND(L$31='C'!$F$163,MOVINV!$B40='C'!$B$163),'C'!$E$163,0)+IF(AND(L$31='C'!$F$164,MOVINV!$B40='C'!$B$163),'C'!$E$164,0)+IF(AND(L$31='C'!$F$166,MOVINV!$B40='C'!$B$166),'C'!$E$166,0)+IF(AND(L$31='C'!$F$167,MOVINV!$B40='C'!$B$166),'C'!$E$167,0)+IF(AND(L$31='C'!$F$169,MOVINV!$B40='C'!$B$169),'C'!$E$169,0)+IF(AND(L$31='C'!$F$170,MOVINV!$B40='C'!$B$169),'C'!$E$170,0)+IF(AND(L$31='C'!$F$172,MOVINV!$B40='C'!$B$172),'C'!$E$172,0)+IF(AND(L$31='C'!$F$173,MOVINV!$B40='C'!$B$172),'C'!$E$173,0)+IF(AND(L$31='C'!$F$175,MOVINV!$B40='C'!$B$175),'C'!$E$175,0)+IF(AND(L$31='C'!$F$176,MOVINV!$B40='C'!$B$175),'C'!$E$176,0)</f>
        <v>0</v>
      </c>
      <c r="M40" s="33">
        <f>+IF(AND(M$31='C'!$F$163,MOVINV!$B40='C'!$B$163),'C'!$E$163,0)+IF(AND(M$31='C'!$F$164,MOVINV!$B40='C'!$B$163),'C'!$E$164,0)+IF(AND(M$31='C'!$F$166,MOVINV!$B40='C'!$B$166),'C'!$E$166,0)+IF(AND(M$31='C'!$F$167,MOVINV!$B40='C'!$B$166),'C'!$E$167,0)+IF(AND(M$31='C'!$F$169,MOVINV!$B40='C'!$B$169),'C'!$E$169,0)+IF(AND(M$31='C'!$F$170,MOVINV!$B40='C'!$B$169),'C'!$E$170,0)+IF(AND(M$31='C'!$F$172,MOVINV!$B40='C'!$B$172),'C'!$E$172,0)+IF(AND(M$31='C'!$F$173,MOVINV!$B40='C'!$B$172),'C'!$E$173,0)+IF(AND(M$31='C'!$F$175,MOVINV!$B40='C'!$B$175),'C'!$E$175,0)+IF(AND(M$31='C'!$F$176,MOVINV!$B40='C'!$B$175),'C'!$E$176,0)</f>
        <v>0</v>
      </c>
      <c r="N40" s="33">
        <f>+IF(AND(N$31='C'!$F$163,MOVINV!$B40='C'!$B$163),'C'!$E$163,0)+IF(AND(N$31='C'!$F$164,MOVINV!$B40='C'!$B$163),'C'!$E$164,0)+IF(AND(N$31='C'!$F$166,MOVINV!$B40='C'!$B$166),'C'!$E$166,0)+IF(AND(N$31='C'!$F$167,MOVINV!$B40='C'!$B$166),'C'!$E$167,0)+IF(AND(N$31='C'!$F$169,MOVINV!$B40='C'!$B$169),'C'!$E$169,0)+IF(AND(N$31='C'!$F$170,MOVINV!$B40='C'!$B$169),'C'!$E$170,0)+IF(AND(N$31='C'!$F$172,MOVINV!$B40='C'!$B$172),'C'!$E$172,0)+IF(AND(N$31='C'!$F$173,MOVINV!$B40='C'!$B$172),'C'!$E$173,0)+IF(AND(N$31='C'!$F$175,MOVINV!$B40='C'!$B$175),'C'!$E$175,0)+IF(AND(N$31='C'!$F$176,MOVINV!$B40='C'!$B$175),'C'!$E$176,0)</f>
        <v>0</v>
      </c>
      <c r="O40" s="33">
        <f>+IF(AND(O$31='C'!$F$163,MOVINV!$B40='C'!$B$163),'C'!$E$163,0)+IF(AND(O$31='C'!$F$164,MOVINV!$B40='C'!$B$163),'C'!$E$164,0)+IF(AND(O$31='C'!$F$166,MOVINV!$B40='C'!$B$166),'C'!$E$166,0)+IF(AND(O$31='C'!$F$167,MOVINV!$B40='C'!$B$166),'C'!$E$167,0)+IF(AND(O$31='C'!$F$169,MOVINV!$B40='C'!$B$169),'C'!$E$169,0)+IF(AND(O$31='C'!$F$170,MOVINV!$B40='C'!$B$169),'C'!$E$170,0)+IF(AND(O$31='C'!$F$172,MOVINV!$B40='C'!$B$172),'C'!$E$172,0)+IF(AND(O$31='C'!$F$173,MOVINV!$B40='C'!$B$172),'C'!$E$173,0)+IF(AND(O$31='C'!$F$175,MOVINV!$B40='C'!$B$175),'C'!$E$175,0)+IF(AND(O$31='C'!$F$176,MOVINV!$B40='C'!$B$175),'C'!$E$176,0)</f>
        <v>0</v>
      </c>
      <c r="P40" s="33">
        <f>+IF(AND(P$31='C'!$F$163,MOVINV!$B40='C'!$B$163),'C'!$E$163,0)+IF(AND(P$31='C'!$F$164,MOVINV!$B40='C'!$B$163),'C'!$E$164,0)+IF(AND(P$31='C'!$F$166,MOVINV!$B40='C'!$B$166),'C'!$E$166,0)+IF(AND(P$31='C'!$F$167,MOVINV!$B40='C'!$B$166),'C'!$E$167,0)+IF(AND(P$31='C'!$F$169,MOVINV!$B40='C'!$B$169),'C'!$E$169,0)+IF(AND(P$31='C'!$F$170,MOVINV!$B40='C'!$B$169),'C'!$E$170,0)+IF(AND(P$31='C'!$F$172,MOVINV!$B40='C'!$B$172),'C'!$E$172,0)+IF(AND(P$31='C'!$F$173,MOVINV!$B40='C'!$B$172),'C'!$E$173,0)+IF(AND(P$31='C'!$F$175,MOVINV!$B40='C'!$B$175),'C'!$E$175,0)+IF(AND(P$31='C'!$F$176,MOVINV!$B40='C'!$B$175),'C'!$E$176,0)</f>
        <v>0</v>
      </c>
      <c r="Q40" s="33">
        <f>+IF(AND(Q$31='C'!$F$163,MOVINV!$B40='C'!$B$163),'C'!$E$163,0)+IF(AND(Q$31='C'!$F$164,MOVINV!$B40='C'!$B$163),'C'!$E$164,0)+IF(AND(Q$31='C'!$F$166,MOVINV!$B40='C'!$B$166),'C'!$E$166,0)+IF(AND(Q$31='C'!$F$167,MOVINV!$B40='C'!$B$166),'C'!$E$167,0)+IF(AND(Q$31='C'!$F$169,MOVINV!$B40='C'!$B$169),'C'!$E$169,0)+IF(AND(Q$31='C'!$F$170,MOVINV!$B40='C'!$B$169),'C'!$E$170,0)+IF(AND(Q$31='C'!$F$172,MOVINV!$B40='C'!$B$172),'C'!$E$172,0)+IF(AND(Q$31='C'!$F$173,MOVINV!$B40='C'!$B$172),'C'!$E$173,0)+IF(AND(Q$31='C'!$F$175,MOVINV!$B40='C'!$B$175),'C'!$E$175,0)+IF(AND(Q$31='C'!$F$176,MOVINV!$B40='C'!$B$175),'C'!$E$176,0)</f>
        <v>0</v>
      </c>
      <c r="R40" s="33">
        <f>+IF(AND(R$31='C'!$F$163,MOVINV!$B40='C'!$B$163),'C'!$E$163,0)+IF(AND(R$31='C'!$F$164,MOVINV!$B40='C'!$B$163),'C'!$E$164,0)+IF(AND(R$31='C'!$F$166,MOVINV!$B40='C'!$B$166),'C'!$E$166,0)+IF(AND(R$31='C'!$F$167,MOVINV!$B40='C'!$B$166),'C'!$E$167,0)+IF(AND(R$31='C'!$F$169,MOVINV!$B40='C'!$B$169),'C'!$E$169,0)+IF(AND(R$31='C'!$F$170,MOVINV!$B40='C'!$B$169),'C'!$E$170,0)+IF(AND(R$31='C'!$F$172,MOVINV!$B40='C'!$B$172),'C'!$E$172,0)+IF(AND(R$31='C'!$F$173,MOVINV!$B40='C'!$B$172),'C'!$E$173,0)+IF(AND(R$31='C'!$F$175,MOVINV!$B40='C'!$B$175),'C'!$E$175,0)+IF(AND(R$31='C'!$F$176,MOVINV!$B40='C'!$B$175),'C'!$E$176,0)</f>
        <v>0</v>
      </c>
      <c r="S40" s="33">
        <f>+IF(AND(S$31='C'!$F$163,MOVINV!$B40='C'!$B$163),'C'!$E$163,0)+IF(AND(S$31='C'!$F$164,MOVINV!$B40='C'!$B$163),'C'!$E$164,0)+IF(AND(S$31='C'!$F$166,MOVINV!$B40='C'!$B$166),'C'!$E$166,0)+IF(AND(S$31='C'!$F$167,MOVINV!$B40='C'!$B$166),'C'!$E$167,0)+IF(AND(S$31='C'!$F$169,MOVINV!$B40='C'!$B$169),'C'!$E$169,0)+IF(AND(S$31='C'!$F$170,MOVINV!$B40='C'!$B$169),'C'!$E$170,0)+IF(AND(S$31='C'!$F$172,MOVINV!$B40='C'!$B$172),'C'!$E$172,0)+IF(AND(S$31='C'!$F$173,MOVINV!$B40='C'!$B$172),'C'!$E$173,0)+IF(AND(S$31='C'!$F$175,MOVINV!$B40='C'!$B$175),'C'!$E$175,0)+IF(AND(S$31='C'!$F$176,MOVINV!$B40='C'!$B$175),'C'!$E$176,0)</f>
        <v>0</v>
      </c>
      <c r="T40" s="33">
        <f>+IF(AND(T$31='C'!$F$163,MOVINV!$B40='C'!$B$163),'C'!$E$163,0)+IF(AND(T$31='C'!$F$164,MOVINV!$B40='C'!$B$163),'C'!$E$164,0)+IF(AND(T$31='C'!$F$166,MOVINV!$B40='C'!$B$166),'C'!$E$166,0)+IF(AND(T$31='C'!$F$167,MOVINV!$B40='C'!$B$166),'C'!$E$167,0)+IF(AND(T$31='C'!$F$169,MOVINV!$B40='C'!$B$169),'C'!$E$169,0)+IF(AND(T$31='C'!$F$170,MOVINV!$B40='C'!$B$169),'C'!$E$170,0)+IF(AND(T$31='C'!$F$172,MOVINV!$B40='C'!$B$172),'C'!$E$172,0)+IF(AND(T$31='C'!$F$173,MOVINV!$B40='C'!$B$172),'C'!$E$173,0)+IF(AND(T$31='C'!$F$175,MOVINV!$B40='C'!$B$175),'C'!$E$175,0)+IF(AND(T$31='C'!$F$176,MOVINV!$B40='C'!$B$175),'C'!$E$176,0)</f>
        <v>0</v>
      </c>
      <c r="U40" s="33">
        <f>+IF(AND(U$31='C'!$F$163,MOVINV!$B40='C'!$B$163),'C'!$E$163,0)+IF(AND(U$31='C'!$F$164,MOVINV!$B40='C'!$B$163),'C'!$E$164,0)+IF(AND(U$31='C'!$F$166,MOVINV!$B40='C'!$B$166),'C'!$E$166,0)+IF(AND(U$31='C'!$F$167,MOVINV!$B40='C'!$B$166),'C'!$E$167,0)+IF(AND(U$31='C'!$F$169,MOVINV!$B40='C'!$B$169),'C'!$E$169,0)+IF(AND(U$31='C'!$F$170,MOVINV!$B40='C'!$B$169),'C'!$E$170,0)+IF(AND(U$31='C'!$F$172,MOVINV!$B40='C'!$B$172),'C'!$E$172,0)+IF(AND(U$31='C'!$F$173,MOVINV!$B40='C'!$B$172),'C'!$E$173,0)+IF(AND(U$31='C'!$F$175,MOVINV!$B40='C'!$B$175),'C'!$E$175,0)+IF(AND(U$31='C'!$F$176,MOVINV!$B40='C'!$B$175),'C'!$E$176,0)</f>
        <v>0</v>
      </c>
      <c r="V40" s="33">
        <f>+IF(AND(V$31='C'!$F$163,MOVINV!$B40='C'!$B$163),'C'!$E$163,0)+IF(AND(V$31='C'!$F$164,MOVINV!$B40='C'!$B$163),'C'!$E$164,0)+IF(AND(V$31='C'!$F$166,MOVINV!$B40='C'!$B$166),'C'!$E$166,0)+IF(AND(V$31='C'!$F$167,MOVINV!$B40='C'!$B$166),'C'!$E$167,0)+IF(AND(V$31='C'!$F$169,MOVINV!$B40='C'!$B$169),'C'!$E$169,0)+IF(AND(V$31='C'!$F$170,MOVINV!$B40='C'!$B$169),'C'!$E$170,0)+IF(AND(V$31='C'!$F$172,MOVINV!$B40='C'!$B$172),'C'!$E$172,0)+IF(AND(V$31='C'!$F$173,MOVINV!$B40='C'!$B$172),'C'!$E$173,0)+IF(AND(V$31='C'!$F$175,MOVINV!$B40='C'!$B$175),'C'!$E$175,0)+IF(AND(V$31='C'!$F$176,MOVINV!$B40='C'!$B$175),'C'!$E$176,0)</f>
        <v>0</v>
      </c>
      <c r="W40" s="33">
        <f>+IF(AND(W$31='C'!$F$163,MOVINV!$B40='C'!$B$163),'C'!$E$163,0)+IF(AND(W$31='C'!$F$164,MOVINV!$B40='C'!$B$163),'C'!$E$164,0)+IF(AND(W$31='C'!$F$166,MOVINV!$B40='C'!$B$166),'C'!$E$166,0)+IF(AND(W$31='C'!$F$167,MOVINV!$B40='C'!$B$166),'C'!$E$167,0)+IF(AND(W$31='C'!$F$169,MOVINV!$B40='C'!$B$169),'C'!$E$169,0)+IF(AND(W$31='C'!$F$170,MOVINV!$B40='C'!$B$169),'C'!$E$170,0)+IF(AND(W$31='C'!$F$172,MOVINV!$B40='C'!$B$172),'C'!$E$172,0)+IF(AND(W$31='C'!$F$173,MOVINV!$B40='C'!$B$172),'C'!$E$173,0)+IF(AND(W$31='C'!$F$175,MOVINV!$B40='C'!$B$175),'C'!$E$175,0)+IF(AND(W$31='C'!$F$176,MOVINV!$B40='C'!$B$175),'C'!$E$176,0)</f>
        <v>0</v>
      </c>
      <c r="X40" s="33">
        <f>+IF(AND(X$31='C'!$F$163,MOVINV!$B40='C'!$B$163),'C'!$E$163,0)+IF(AND(X$31='C'!$F$164,MOVINV!$B40='C'!$B$163),'C'!$E$164,0)+IF(AND(X$31='C'!$F$166,MOVINV!$B40='C'!$B$166),'C'!$E$166,0)+IF(AND(X$31='C'!$F$167,MOVINV!$B40='C'!$B$166),'C'!$E$167,0)+IF(AND(X$31='C'!$F$169,MOVINV!$B40='C'!$B$169),'C'!$E$169,0)+IF(AND(X$31='C'!$F$170,MOVINV!$B40='C'!$B$169),'C'!$E$170,0)+IF(AND(X$31='C'!$F$172,MOVINV!$B40='C'!$B$172),'C'!$E$172,0)+IF(AND(X$31='C'!$F$173,MOVINV!$B40='C'!$B$172),'C'!$E$173,0)+IF(AND(X$31='C'!$F$175,MOVINV!$B40='C'!$B$175),'C'!$E$175,0)+IF(AND(X$31='C'!$F$176,MOVINV!$B40='C'!$B$175),'C'!$E$176,0)</f>
        <v>0</v>
      </c>
      <c r="Y40" s="33">
        <f>+IF(AND(Y$31='C'!$F$163,MOVINV!$B40='C'!$B$163),'C'!$E$163,0)+IF(AND(Y$31='C'!$F$164,MOVINV!$B40='C'!$B$163),'C'!$E$164,0)+IF(AND(Y$31='C'!$F$166,MOVINV!$B40='C'!$B$166),'C'!$E$166,0)+IF(AND(Y$31='C'!$F$167,MOVINV!$B40='C'!$B$166),'C'!$E$167,0)+IF(AND(Y$31='C'!$F$169,MOVINV!$B40='C'!$B$169),'C'!$E$169,0)+IF(AND(Y$31='C'!$F$170,MOVINV!$B40='C'!$B$169),'C'!$E$170,0)+IF(AND(Y$31='C'!$F$172,MOVINV!$B40='C'!$B$172),'C'!$E$172,0)+IF(AND(Y$31='C'!$F$173,MOVINV!$B40='C'!$B$172),'C'!$E$173,0)+IF(AND(Y$31='C'!$F$175,MOVINV!$B40='C'!$B$175),'C'!$E$175,0)+IF(AND(Y$31='C'!$F$176,MOVINV!$B40='C'!$B$175),'C'!$E$176,0)</f>
        <v>0</v>
      </c>
      <c r="Z40" s="33">
        <f>+IF(AND(Z$31='C'!$F$163,MOVINV!$B40='C'!$B$163),'C'!$E$163,0)+IF(AND(Z$31='C'!$F$164,MOVINV!$B40='C'!$B$163),'C'!$E$164,0)+IF(AND(Z$31='C'!$F$166,MOVINV!$B40='C'!$B$166),'C'!$E$166,0)+IF(AND(Z$31='C'!$F$167,MOVINV!$B40='C'!$B$166),'C'!$E$167,0)+IF(AND(Z$31='C'!$F$169,MOVINV!$B40='C'!$B$169),'C'!$E$169,0)+IF(AND(Z$31='C'!$F$170,MOVINV!$B40='C'!$B$169),'C'!$E$170,0)+IF(AND(Z$31='C'!$F$172,MOVINV!$B40='C'!$B$172),'C'!$E$172,0)+IF(AND(Z$31='C'!$F$173,MOVINV!$B40='C'!$B$172),'C'!$E$173,0)+IF(AND(Z$31='C'!$F$175,MOVINV!$B40='C'!$B$175),'C'!$E$175,0)+IF(AND(Z$31='C'!$F$176,MOVINV!$B40='C'!$B$175),'C'!$E$176,0)</f>
        <v>0</v>
      </c>
      <c r="AA40" s="33">
        <f>+IF(AND(AA$31='C'!$F$163,MOVINV!$B40='C'!$B$163),'C'!$E$163,0)+IF(AND(AA$31='C'!$F$164,MOVINV!$B40='C'!$B$163),'C'!$E$164,0)+IF(AND(AA$31='C'!$F$166,MOVINV!$B40='C'!$B$166),'C'!$E$166,0)+IF(AND(AA$31='C'!$F$167,MOVINV!$B40='C'!$B$166),'C'!$E$167,0)+IF(AND(AA$31='C'!$F$169,MOVINV!$B40='C'!$B$169),'C'!$E$169,0)+IF(AND(AA$31='C'!$F$170,MOVINV!$B40='C'!$B$169),'C'!$E$170,0)+IF(AND(AA$31='C'!$F$172,MOVINV!$B40='C'!$B$172),'C'!$E$172,0)+IF(AND(AA$31='C'!$F$173,MOVINV!$B40='C'!$B$172),'C'!$E$173,0)+IF(AND(AA$31='C'!$F$175,MOVINV!$B40='C'!$B$175),'C'!$E$175,0)+IF(AND(AA$31='C'!$F$176,MOVINV!$B40='C'!$B$175),'C'!$E$176,0)</f>
        <v>0</v>
      </c>
      <c r="AB40" s="33">
        <f>+IF(AND(AB$31='C'!$F$163,MOVINV!$B40='C'!$B$163),'C'!$E$163,0)+IF(AND(AB$31='C'!$F$164,MOVINV!$B40='C'!$B$163),'C'!$E$164,0)+IF(AND(AB$31='C'!$F$166,MOVINV!$B40='C'!$B$166),'C'!$E$166,0)+IF(AND(AB$31='C'!$F$167,MOVINV!$B40='C'!$B$166),'C'!$E$167,0)+IF(AND(AB$31='C'!$F$169,MOVINV!$B40='C'!$B$169),'C'!$E$169,0)+IF(AND(AB$31='C'!$F$170,MOVINV!$B40='C'!$B$169),'C'!$E$170,0)+IF(AND(AB$31='C'!$F$172,MOVINV!$B40='C'!$B$172),'C'!$E$172,0)+IF(AND(AB$31='C'!$F$173,MOVINV!$B40='C'!$B$172),'C'!$E$173,0)+IF(AND(AB$31='C'!$F$175,MOVINV!$B40='C'!$B$175),'C'!$E$175,0)+IF(AND(AB$31='C'!$F$176,MOVINV!$B40='C'!$B$175),'C'!$E$176,0)</f>
        <v>0</v>
      </c>
      <c r="AC40" s="33">
        <f>+IF(AND(AC$31='C'!$F$163,MOVINV!$B40='C'!$B$163),'C'!$E$163,0)+IF(AND(AC$31='C'!$F$164,MOVINV!$B40='C'!$B$163),'C'!$E$164,0)+IF(AND(AC$31='C'!$F$166,MOVINV!$B40='C'!$B$166),'C'!$E$166,0)+IF(AND(AC$31='C'!$F$167,MOVINV!$B40='C'!$B$166),'C'!$E$167,0)+IF(AND(AC$31='C'!$F$169,MOVINV!$B40='C'!$B$169),'C'!$E$169,0)+IF(AND(AC$31='C'!$F$170,MOVINV!$B40='C'!$B$169),'C'!$E$170,0)+IF(AND(AC$31='C'!$F$172,MOVINV!$B40='C'!$B$172),'C'!$E$172,0)+IF(AND(AC$31='C'!$F$173,MOVINV!$B40='C'!$B$172),'C'!$E$173,0)+IF(AND(AC$31='C'!$F$175,MOVINV!$B40='C'!$B$175),'C'!$E$175,0)+IF(AND(AC$31='C'!$F$176,MOVINV!$B40='C'!$B$175),'C'!$E$176,0)</f>
        <v>0</v>
      </c>
      <c r="AD40" s="33">
        <f>+IF(AND(AD$31='C'!$F$163,MOVINV!$B40='C'!$B$163),'C'!$E$163,0)+IF(AND(AD$31='C'!$F$164,MOVINV!$B40='C'!$B$163),'C'!$E$164,0)+IF(AND(AD$31='C'!$F$166,MOVINV!$B40='C'!$B$166),'C'!$E$166,0)+IF(AND(AD$31='C'!$F$167,MOVINV!$B40='C'!$B$166),'C'!$E$167,0)+IF(AND(AD$31='C'!$F$169,MOVINV!$B40='C'!$B$169),'C'!$E$169,0)+IF(AND(AD$31='C'!$F$170,MOVINV!$B40='C'!$B$169),'C'!$E$170,0)+IF(AND(AD$31='C'!$F$172,MOVINV!$B40='C'!$B$172),'C'!$E$172,0)+IF(AND(AD$31='C'!$F$173,MOVINV!$B40='C'!$B$172),'C'!$E$173,0)+IF(AND(AD$31='C'!$F$175,MOVINV!$B40='C'!$B$175),'C'!$E$175,0)+IF(AND(AD$31='C'!$F$176,MOVINV!$B40='C'!$B$175),'C'!$E$176,0)</f>
        <v>0</v>
      </c>
      <c r="AE40" s="33">
        <f>+IF(AND(AE$31='C'!$F$163,MOVINV!$B40='C'!$B$163),'C'!$E$163,0)+IF(AND(AE$31='C'!$F$164,MOVINV!$B40='C'!$B$163),'C'!$E$164,0)+IF(AND(AE$31='C'!$F$166,MOVINV!$B40='C'!$B$166),'C'!$E$166,0)+IF(AND(AE$31='C'!$F$167,MOVINV!$B40='C'!$B$166),'C'!$E$167,0)+IF(AND(AE$31='C'!$F$169,MOVINV!$B40='C'!$B$169),'C'!$E$169,0)+IF(AND(AE$31='C'!$F$170,MOVINV!$B40='C'!$B$169),'C'!$E$170,0)+IF(AND(AE$31='C'!$F$172,MOVINV!$B40='C'!$B$172),'C'!$E$172,0)+IF(AND(AE$31='C'!$F$173,MOVINV!$B40='C'!$B$172),'C'!$E$173,0)+IF(AND(AE$31='C'!$F$175,MOVINV!$B40='C'!$B$175),'C'!$E$175,0)+IF(AND(AE$31='C'!$F$176,MOVINV!$B40='C'!$B$175),'C'!$E$176,0)</f>
        <v>0</v>
      </c>
      <c r="AF40" s="33">
        <f>+IF(AND(AF$31='C'!$F$163,MOVINV!$B40='C'!$B$163),'C'!$E$163,0)+IF(AND(AF$31='C'!$F$164,MOVINV!$B40='C'!$B$163),'C'!$E$164,0)+IF(AND(AF$31='C'!$F$166,MOVINV!$B40='C'!$B$166),'C'!$E$166,0)+IF(AND(AF$31='C'!$F$167,MOVINV!$B40='C'!$B$166),'C'!$E$167,0)+IF(AND(AF$31='C'!$F$169,MOVINV!$B40='C'!$B$169),'C'!$E$169,0)+IF(AND(AF$31='C'!$F$170,MOVINV!$B40='C'!$B$169),'C'!$E$170,0)+IF(AND(AF$31='C'!$F$172,MOVINV!$B40='C'!$B$172),'C'!$E$172,0)+IF(AND(AF$31='C'!$F$173,MOVINV!$B40='C'!$B$172),'C'!$E$173,0)+IF(AND(AF$31='C'!$F$175,MOVINV!$B40='C'!$B$175),'C'!$E$175,0)+IF(AND(AF$31='C'!$F$176,MOVINV!$B40='C'!$B$175),'C'!$E$176,0)</f>
        <v>0</v>
      </c>
      <c r="AG40" s="33">
        <f>+IF(AND(AG$31='C'!$F$163,MOVINV!$B40='C'!$B$163),'C'!$E$163,0)+IF(AND(AG$31='C'!$F$164,MOVINV!$B40='C'!$B$163),'C'!$E$164,0)+IF(AND(AG$31='C'!$F$166,MOVINV!$B40='C'!$B$166),'C'!$E$166,0)+IF(AND(AG$31='C'!$F$167,MOVINV!$B40='C'!$B$166),'C'!$E$167,0)+IF(AND(AG$31='C'!$F$169,MOVINV!$B40='C'!$B$169),'C'!$E$169,0)+IF(AND(AG$31='C'!$F$170,MOVINV!$B40='C'!$B$169),'C'!$E$170,0)+IF(AND(AG$31='C'!$F$172,MOVINV!$B40='C'!$B$172),'C'!$E$172,0)+IF(AND(AG$31='C'!$F$173,MOVINV!$B40='C'!$B$172),'C'!$E$173,0)+IF(AND(AG$31='C'!$F$175,MOVINV!$B40='C'!$B$175),'C'!$E$175,0)+IF(AND(AG$31='C'!$F$176,MOVINV!$B40='C'!$B$175),'C'!$E$176,0)</f>
        <v>0</v>
      </c>
      <c r="AH40" s="33">
        <f>+IF(AND(AH$31='C'!$F$163,MOVINV!$B40='C'!$B$163),'C'!$E$163,0)+IF(AND(AH$31='C'!$F$164,MOVINV!$B40='C'!$B$163),'C'!$E$164,0)+IF(AND(AH$31='C'!$F$166,MOVINV!$B40='C'!$B$166),'C'!$E$166,0)+IF(AND(AH$31='C'!$F$167,MOVINV!$B40='C'!$B$166),'C'!$E$167,0)+IF(AND(AH$31='C'!$F$169,MOVINV!$B40='C'!$B$169),'C'!$E$169,0)+IF(AND(AH$31='C'!$F$170,MOVINV!$B40='C'!$B$169),'C'!$E$170,0)+IF(AND(AH$31='C'!$F$172,MOVINV!$B40='C'!$B$172),'C'!$E$172,0)+IF(AND(AH$31='C'!$F$173,MOVINV!$B40='C'!$B$172),'C'!$E$173,0)+IF(AND(AH$31='C'!$F$175,MOVINV!$B40='C'!$B$175),'C'!$E$175,0)+IF(AND(AH$31='C'!$F$176,MOVINV!$B40='C'!$B$175),'C'!$E$176,0)</f>
        <v>0</v>
      </c>
      <c r="AI40" s="33">
        <f>+IF(AND(AI$31='C'!$F$163,MOVINV!$B40='C'!$B$163),'C'!$E$163,0)+IF(AND(AI$31='C'!$F$164,MOVINV!$B40='C'!$B$163),'C'!$E$164,0)+IF(AND(AI$31='C'!$F$166,MOVINV!$B40='C'!$B$166),'C'!$E$166,0)+IF(AND(AI$31='C'!$F$167,MOVINV!$B40='C'!$B$166),'C'!$E$167,0)+IF(AND(AI$31='C'!$F$169,MOVINV!$B40='C'!$B$169),'C'!$E$169,0)+IF(AND(AI$31='C'!$F$170,MOVINV!$B40='C'!$B$169),'C'!$E$170,0)+IF(AND(AI$31='C'!$F$172,MOVINV!$B40='C'!$B$172),'C'!$E$172,0)+IF(AND(AI$31='C'!$F$173,MOVINV!$B40='C'!$B$172),'C'!$E$173,0)+IF(AND(AI$31='C'!$F$175,MOVINV!$B40='C'!$B$175),'C'!$E$175,0)+IF(AND(AI$31='C'!$F$176,MOVINV!$B40='C'!$B$175),'C'!$E$176,0)</f>
        <v>0</v>
      </c>
      <c r="AJ40" s="33">
        <f>+IF(AND(AJ$31='C'!$F$163,MOVINV!$B40='C'!$B$163),'C'!$E$163,0)+IF(AND(AJ$31='C'!$F$164,MOVINV!$B40='C'!$B$163),'C'!$E$164,0)+IF(AND(AJ$31='C'!$F$166,MOVINV!$B40='C'!$B$166),'C'!$E$166,0)+IF(AND(AJ$31='C'!$F$167,MOVINV!$B40='C'!$B$166),'C'!$E$167,0)+IF(AND(AJ$31='C'!$F$169,MOVINV!$B40='C'!$B$169),'C'!$E$169,0)+IF(AND(AJ$31='C'!$F$170,MOVINV!$B40='C'!$B$169),'C'!$E$170,0)+IF(AND(AJ$31='C'!$F$172,MOVINV!$B40='C'!$B$172),'C'!$E$172,0)+IF(AND(AJ$31='C'!$F$173,MOVINV!$B40='C'!$B$172),'C'!$E$173,0)+IF(AND(AJ$31='C'!$F$175,MOVINV!$B40='C'!$B$175),'C'!$E$175,0)+IF(AND(AJ$31='C'!$F$176,MOVINV!$B40='C'!$B$175),'C'!$E$176,0)</f>
        <v>0</v>
      </c>
      <c r="AK40" s="33">
        <f>+IF(AND(AK$31='C'!$F$163,MOVINV!$B40='C'!$B$163),'C'!$E$163,0)+IF(AND(AK$31='C'!$F$164,MOVINV!$B40='C'!$B$163),'C'!$E$164,0)+IF(AND(AK$31='C'!$F$166,MOVINV!$B40='C'!$B$166),'C'!$E$166,0)+IF(AND(AK$31='C'!$F$167,MOVINV!$B40='C'!$B$166),'C'!$E$167,0)+IF(AND(AK$31='C'!$F$169,MOVINV!$B40='C'!$B$169),'C'!$E$169,0)+IF(AND(AK$31='C'!$F$170,MOVINV!$B40='C'!$B$169),'C'!$E$170,0)+IF(AND(AK$31='C'!$F$172,MOVINV!$B40='C'!$B$172),'C'!$E$172,0)+IF(AND(AK$31='C'!$F$173,MOVINV!$B40='C'!$B$172),'C'!$E$173,0)+IF(AND(AK$31='C'!$F$175,MOVINV!$B40='C'!$B$175),'C'!$E$175,0)+IF(AND(AK$31='C'!$F$176,MOVINV!$B40='C'!$B$175),'C'!$E$176,0)</f>
        <v>0</v>
      </c>
      <c r="AL40" s="33">
        <f>+IF(AND(AL$31='C'!$F$163,MOVINV!$B40='C'!$B$163),'C'!$E$163,0)+IF(AND(AL$31='C'!$F$164,MOVINV!$B40='C'!$B$163),'C'!$E$164,0)+IF(AND(AL$31='C'!$F$166,MOVINV!$B40='C'!$B$166),'C'!$E$166,0)+IF(AND(AL$31='C'!$F$167,MOVINV!$B40='C'!$B$166),'C'!$E$167,0)+IF(AND(AL$31='C'!$F$169,MOVINV!$B40='C'!$B$169),'C'!$E$169,0)+IF(AND(AL$31='C'!$F$170,MOVINV!$B40='C'!$B$169),'C'!$E$170,0)+IF(AND(AL$31='C'!$F$172,MOVINV!$B40='C'!$B$172),'C'!$E$172,0)+IF(AND(AL$31='C'!$F$173,MOVINV!$B40='C'!$B$172),'C'!$E$173,0)+IF(AND(AL$31='C'!$F$175,MOVINV!$B40='C'!$B$175),'C'!$E$175,0)+IF(AND(AL$31='C'!$F$176,MOVINV!$B40='C'!$B$175),'C'!$E$176,0)</f>
        <v>0</v>
      </c>
      <c r="AM40" s="33">
        <f>+IF(AND(AM$31='C'!$F$163,MOVINV!$B40='C'!$B$163),'C'!$E$163,0)+IF(AND(AM$31='C'!$F$164,MOVINV!$B40='C'!$B$163),'C'!$E$164,0)+IF(AND(AM$31='C'!$F$166,MOVINV!$B40='C'!$B$166),'C'!$E$166,0)+IF(AND(AM$31='C'!$F$167,MOVINV!$B40='C'!$B$166),'C'!$E$167,0)+IF(AND(AM$31='C'!$F$169,MOVINV!$B40='C'!$B$169),'C'!$E$169,0)+IF(AND(AM$31='C'!$F$170,MOVINV!$B40='C'!$B$169),'C'!$E$170,0)+IF(AND(AM$31='C'!$F$172,MOVINV!$B40='C'!$B$172),'C'!$E$172,0)+IF(AND(AM$31='C'!$F$173,MOVINV!$B40='C'!$B$172),'C'!$E$173,0)+IF(AND(AM$31='C'!$F$175,MOVINV!$B40='C'!$B$175),'C'!$E$175,0)+IF(AND(AM$31='C'!$F$176,MOVINV!$B40='C'!$B$175),'C'!$E$176,0)</f>
        <v>0</v>
      </c>
      <c r="AN40" s="33">
        <f>+IF(AND(AN$31='C'!$F$163,MOVINV!$B40='C'!$B$163),'C'!$E$163,0)+IF(AND(AN$31='C'!$F$164,MOVINV!$B40='C'!$B$163),'C'!$E$164,0)+IF(AND(AN$31='C'!$F$166,MOVINV!$B40='C'!$B$166),'C'!$E$166,0)+IF(AND(AN$31='C'!$F$167,MOVINV!$B40='C'!$B$166),'C'!$E$167,0)+IF(AND(AN$31='C'!$F$169,MOVINV!$B40='C'!$B$169),'C'!$E$169,0)+IF(AND(AN$31='C'!$F$170,MOVINV!$B40='C'!$B$169),'C'!$E$170,0)+IF(AND(AN$31='C'!$F$172,MOVINV!$B40='C'!$B$172),'C'!$E$172,0)+IF(AND(AN$31='C'!$F$173,MOVINV!$B40='C'!$B$172),'C'!$E$173,0)+IF(AND(AN$31='C'!$F$175,MOVINV!$B40='C'!$B$175),'C'!$E$175,0)+IF(AND(AN$31='C'!$F$176,MOVINV!$B40='C'!$B$175),'C'!$E$176,0)</f>
        <v>0</v>
      </c>
      <c r="AO40" s="33">
        <f>+IF(AND(AO$31='C'!$F$163,MOVINV!$B40='C'!$B$163),'C'!$E$163,0)+IF(AND(AO$31='C'!$F$164,MOVINV!$B40='C'!$B$163),'C'!$E$164,0)+IF(AND(AO$31='C'!$F$166,MOVINV!$B40='C'!$B$166),'C'!$E$166,0)+IF(AND(AO$31='C'!$F$167,MOVINV!$B40='C'!$B$166),'C'!$E$167,0)+IF(AND(AO$31='C'!$F$169,MOVINV!$B40='C'!$B$169),'C'!$E$169,0)+IF(AND(AO$31='C'!$F$170,MOVINV!$B40='C'!$B$169),'C'!$E$170,0)+IF(AND(AO$31='C'!$F$172,MOVINV!$B40='C'!$B$172),'C'!$E$172,0)+IF(AND(AO$31='C'!$F$173,MOVINV!$B40='C'!$B$172),'C'!$E$173,0)+IF(AND(AO$31='C'!$F$175,MOVINV!$B40='C'!$B$175),'C'!$E$175,0)+IF(AND(AO$31='C'!$F$176,MOVINV!$B40='C'!$B$175),'C'!$E$176,0)</f>
        <v>0</v>
      </c>
      <c r="AP40" s="33">
        <f>+IF(AND(AP$31='C'!$F$163,MOVINV!$B40='C'!$B$163),'C'!$E$163,0)+IF(AND(AP$31='C'!$F$164,MOVINV!$B40='C'!$B$163),'C'!$E$164,0)+IF(AND(AP$31='C'!$F$166,MOVINV!$B40='C'!$B$166),'C'!$E$166,0)+IF(AND(AP$31='C'!$F$167,MOVINV!$B40='C'!$B$166),'C'!$E$167,0)+IF(AND(AP$31='C'!$F$169,MOVINV!$B40='C'!$B$169),'C'!$E$169,0)+IF(AND(AP$31='C'!$F$170,MOVINV!$B40='C'!$B$169),'C'!$E$170,0)+IF(AND(AP$31='C'!$F$172,MOVINV!$B40='C'!$B$172),'C'!$E$172,0)+IF(AND(AP$31='C'!$F$173,MOVINV!$B40='C'!$B$172),'C'!$E$173,0)+IF(AND(AP$31='C'!$F$175,MOVINV!$B40='C'!$B$175),'C'!$E$175,0)+IF(AND(AP$31='C'!$F$176,MOVINV!$B40='C'!$B$175),'C'!$E$176,0)</f>
        <v>0</v>
      </c>
      <c r="AQ40" s="33">
        <f>+IF(AND(AQ$31='C'!$F$163,MOVINV!$B40='C'!$B$163),'C'!$E$163,0)+IF(AND(AQ$31='C'!$F$164,MOVINV!$B40='C'!$B$163),'C'!$E$164,0)+IF(AND(AQ$31='C'!$F$166,MOVINV!$B40='C'!$B$166),'C'!$E$166,0)+IF(AND(AQ$31='C'!$F$167,MOVINV!$B40='C'!$B$166),'C'!$E$167,0)+IF(AND(AQ$31='C'!$F$169,MOVINV!$B40='C'!$B$169),'C'!$E$169,0)+IF(AND(AQ$31='C'!$F$170,MOVINV!$B40='C'!$B$169),'C'!$E$170,0)+IF(AND(AQ$31='C'!$F$172,MOVINV!$B40='C'!$B$172),'C'!$E$172,0)+IF(AND(AQ$31='C'!$F$173,MOVINV!$B40='C'!$B$172),'C'!$E$173,0)+IF(AND(AQ$31='C'!$F$175,MOVINV!$B40='C'!$B$175),'C'!$E$175,0)+IF(AND(AQ$31='C'!$F$176,MOVINV!$B40='C'!$B$175),'C'!$E$176,0)</f>
        <v>0</v>
      </c>
      <c r="AR40" s="33">
        <f>+IF(AND(AR$31='C'!$F$163,MOVINV!$B40='C'!$B$163),'C'!$E$163,0)+IF(AND(AR$31='C'!$F$164,MOVINV!$B40='C'!$B$163),'C'!$E$164,0)+IF(AND(AR$31='C'!$F$166,MOVINV!$B40='C'!$B$166),'C'!$E$166,0)+IF(AND(AR$31='C'!$F$167,MOVINV!$B40='C'!$B$166),'C'!$E$167,0)+IF(AND(AR$31='C'!$F$169,MOVINV!$B40='C'!$B$169),'C'!$E$169,0)+IF(AND(AR$31='C'!$F$170,MOVINV!$B40='C'!$B$169),'C'!$E$170,0)+IF(AND(AR$31='C'!$F$172,MOVINV!$B40='C'!$B$172),'C'!$E$172,0)+IF(AND(AR$31='C'!$F$173,MOVINV!$B40='C'!$B$172),'C'!$E$173,0)+IF(AND(AR$31='C'!$F$175,MOVINV!$B40='C'!$B$175),'C'!$E$175,0)+IF(AND(AR$31='C'!$F$176,MOVINV!$B40='C'!$B$175),'C'!$E$176,0)</f>
        <v>0</v>
      </c>
      <c r="AS40" s="33">
        <f>+IF(AND(AS$31='C'!$F$163,MOVINV!$B40='C'!$B$163),'C'!$E$163,0)+IF(AND(AS$31='C'!$F$164,MOVINV!$B40='C'!$B$163),'C'!$E$164,0)+IF(AND(AS$31='C'!$F$166,MOVINV!$B40='C'!$B$166),'C'!$E$166,0)+IF(AND(AS$31='C'!$F$167,MOVINV!$B40='C'!$B$166),'C'!$E$167,0)+IF(AND(AS$31='C'!$F$169,MOVINV!$B40='C'!$B$169),'C'!$E$169,0)+IF(AND(AS$31='C'!$F$170,MOVINV!$B40='C'!$B$169),'C'!$E$170,0)+IF(AND(AS$31='C'!$F$172,MOVINV!$B40='C'!$B$172),'C'!$E$172,0)+IF(AND(AS$31='C'!$F$173,MOVINV!$B40='C'!$B$172),'C'!$E$173,0)+IF(AND(AS$31='C'!$F$175,MOVINV!$B40='C'!$B$175),'C'!$E$175,0)+IF(AND(AS$31='C'!$F$176,MOVINV!$B40='C'!$B$175),'C'!$E$176,0)</f>
        <v>0</v>
      </c>
      <c r="AT40" s="33">
        <f>+IF(AND(AT$31='C'!$F$163,MOVINV!$B40='C'!$B$163),'C'!$E$163,0)+IF(AND(AT$31='C'!$F$164,MOVINV!$B40='C'!$B$163),'C'!$E$164,0)+IF(AND(AT$31='C'!$F$166,MOVINV!$B40='C'!$B$166),'C'!$E$166,0)+IF(AND(AT$31='C'!$F$167,MOVINV!$B40='C'!$B$166),'C'!$E$167,0)+IF(AND(AT$31='C'!$F$169,MOVINV!$B40='C'!$B$169),'C'!$E$169,0)+IF(AND(AT$31='C'!$F$170,MOVINV!$B40='C'!$B$169),'C'!$E$170,0)+IF(AND(AT$31='C'!$F$172,MOVINV!$B40='C'!$B$172),'C'!$E$172,0)+IF(AND(AT$31='C'!$F$173,MOVINV!$B40='C'!$B$172),'C'!$E$173,0)+IF(AND(AT$31='C'!$F$175,MOVINV!$B40='C'!$B$175),'C'!$E$175,0)+IF(AND(AT$31='C'!$F$176,MOVINV!$B40='C'!$B$175),'C'!$E$176,0)</f>
        <v>0</v>
      </c>
      <c r="AU40" s="33">
        <f>+IF(AND(AU$31='C'!$F$163,MOVINV!$B40='C'!$B$163),'C'!$E$163,0)+IF(AND(AU$31='C'!$F$164,MOVINV!$B40='C'!$B$163),'C'!$E$164,0)+IF(AND(AU$31='C'!$F$166,MOVINV!$B40='C'!$B$166),'C'!$E$166,0)+IF(AND(AU$31='C'!$F$167,MOVINV!$B40='C'!$B$166),'C'!$E$167,0)+IF(AND(AU$31='C'!$F$169,MOVINV!$B40='C'!$B$169),'C'!$E$169,0)+IF(AND(AU$31='C'!$F$170,MOVINV!$B40='C'!$B$169),'C'!$E$170,0)+IF(AND(AU$31='C'!$F$172,MOVINV!$B40='C'!$B$172),'C'!$E$172,0)+IF(AND(AU$31='C'!$F$173,MOVINV!$B40='C'!$B$172),'C'!$E$173,0)+IF(AND(AU$31='C'!$F$175,MOVINV!$B40='C'!$B$175),'C'!$E$175,0)+IF(AND(AU$31='C'!$F$176,MOVINV!$B40='C'!$B$175),'C'!$E$176,0)</f>
        <v>0</v>
      </c>
      <c r="AV40" s="33">
        <f>+IF(AND(AV$31='C'!$F$163,MOVINV!$B40='C'!$B$163),'C'!$E$163,0)+IF(AND(AV$31='C'!$F$164,MOVINV!$B40='C'!$B$163),'C'!$E$164,0)+IF(AND(AV$31='C'!$F$166,MOVINV!$B40='C'!$B$166),'C'!$E$166,0)+IF(AND(AV$31='C'!$F$167,MOVINV!$B40='C'!$B$166),'C'!$E$167,0)+IF(AND(AV$31='C'!$F$169,MOVINV!$B40='C'!$B$169),'C'!$E$169,0)+IF(AND(AV$31='C'!$F$170,MOVINV!$B40='C'!$B$169),'C'!$E$170,0)+IF(AND(AV$31='C'!$F$172,MOVINV!$B40='C'!$B$172),'C'!$E$172,0)+IF(AND(AV$31='C'!$F$173,MOVINV!$B40='C'!$B$172),'C'!$E$173,0)+IF(AND(AV$31='C'!$F$175,MOVINV!$B40='C'!$B$175),'C'!$E$175,0)+IF(AND(AV$31='C'!$F$176,MOVINV!$B40='C'!$B$175),'C'!$E$176,0)</f>
        <v>0</v>
      </c>
      <c r="AW40" s="33">
        <f>+IF(AND(AW$31='C'!$F$163,MOVINV!$B40='C'!$B$163),'C'!$E$163,0)+IF(AND(AW$31='C'!$F$164,MOVINV!$B40='C'!$B$163),'C'!$E$164,0)+IF(AND(AW$31='C'!$F$166,MOVINV!$B40='C'!$B$166),'C'!$E$166,0)+IF(AND(AW$31='C'!$F$167,MOVINV!$B40='C'!$B$166),'C'!$E$167,0)+IF(AND(AW$31='C'!$F$169,MOVINV!$B40='C'!$B$169),'C'!$E$169,0)+IF(AND(AW$31='C'!$F$170,MOVINV!$B40='C'!$B$169),'C'!$E$170,0)+IF(AND(AW$31='C'!$F$172,MOVINV!$B40='C'!$B$172),'C'!$E$172,0)+IF(AND(AW$31='C'!$F$173,MOVINV!$B40='C'!$B$172),'C'!$E$173,0)+IF(AND(AW$31='C'!$F$175,MOVINV!$B40='C'!$B$175),'C'!$E$175,0)+IF(AND(AW$31='C'!$F$176,MOVINV!$B40='C'!$B$175),'C'!$E$176,0)</f>
        <v>0</v>
      </c>
      <c r="AX40" s="33">
        <f>+IF(AND(AX$31='C'!$F$163,MOVINV!$B40='C'!$B$163),'C'!$E$163,0)+IF(AND(AX$31='C'!$F$164,MOVINV!$B40='C'!$B$163),'C'!$E$164,0)+IF(AND(AX$31='C'!$F$166,MOVINV!$B40='C'!$B$166),'C'!$E$166,0)+IF(AND(AX$31='C'!$F$167,MOVINV!$B40='C'!$B$166),'C'!$E$167,0)+IF(AND(AX$31='C'!$F$169,MOVINV!$B40='C'!$B$169),'C'!$E$169,0)+IF(AND(AX$31='C'!$F$170,MOVINV!$B40='C'!$B$169),'C'!$E$170,0)+IF(AND(AX$31='C'!$F$172,MOVINV!$B40='C'!$B$172),'C'!$E$172,0)+IF(AND(AX$31='C'!$F$173,MOVINV!$B40='C'!$B$172),'C'!$E$173,0)+IF(AND(AX$31='C'!$F$175,MOVINV!$B40='C'!$B$175),'C'!$E$175,0)+IF(AND(AX$31='C'!$F$176,MOVINV!$B40='C'!$B$175),'C'!$E$176,0)</f>
        <v>0</v>
      </c>
      <c r="AY40" s="33">
        <f>+IF(AND(AY$31='C'!$F$163,MOVINV!$B40='C'!$B$163),'C'!$E$163,0)+IF(AND(AY$31='C'!$F$164,MOVINV!$B40='C'!$B$163),'C'!$E$164,0)+IF(AND(AY$31='C'!$F$166,MOVINV!$B40='C'!$B$166),'C'!$E$166,0)+IF(AND(AY$31='C'!$F$167,MOVINV!$B40='C'!$B$166),'C'!$E$167,0)+IF(AND(AY$31='C'!$F$169,MOVINV!$B40='C'!$B$169),'C'!$E$169,0)+IF(AND(AY$31='C'!$F$170,MOVINV!$B40='C'!$B$169),'C'!$E$170,0)+IF(AND(AY$31='C'!$F$172,MOVINV!$B40='C'!$B$172),'C'!$E$172,0)+IF(AND(AY$31='C'!$F$173,MOVINV!$B40='C'!$B$172),'C'!$E$173,0)+IF(AND(AY$31='C'!$F$175,MOVINV!$B40='C'!$B$175),'C'!$E$175,0)+IF(AND(AY$31='C'!$F$176,MOVINV!$B40='C'!$B$175),'C'!$E$176,0)</f>
        <v>0</v>
      </c>
      <c r="AZ40" s="33">
        <f>+IF(AND(AZ$31='C'!$F$163,MOVINV!$B40='C'!$B$163),'C'!$E$163,0)+IF(AND(AZ$31='C'!$F$164,MOVINV!$B40='C'!$B$163),'C'!$E$164,0)+IF(AND(AZ$31='C'!$F$166,MOVINV!$B40='C'!$B$166),'C'!$E$166,0)+IF(AND(AZ$31='C'!$F$167,MOVINV!$B40='C'!$B$166),'C'!$E$167,0)+IF(AND(AZ$31='C'!$F$169,MOVINV!$B40='C'!$B$169),'C'!$E$169,0)+IF(AND(AZ$31='C'!$F$170,MOVINV!$B40='C'!$B$169),'C'!$E$170,0)+IF(AND(AZ$31='C'!$F$172,MOVINV!$B40='C'!$B$172),'C'!$E$172,0)+IF(AND(AZ$31='C'!$F$173,MOVINV!$B40='C'!$B$172),'C'!$E$173,0)+IF(AND(AZ$31='C'!$F$175,MOVINV!$B40='C'!$B$175),'C'!$E$175,0)+IF(AND(AZ$31='C'!$F$176,MOVINV!$B40='C'!$B$175),'C'!$E$176,0)</f>
        <v>0</v>
      </c>
      <c r="BA40" s="33">
        <f>+IF(AND(BA$31='C'!$F$163,MOVINV!$B40='C'!$B$163),'C'!$E$163,0)+IF(AND(BA$31='C'!$F$164,MOVINV!$B40='C'!$B$163),'C'!$E$164,0)+IF(AND(BA$31='C'!$F$166,MOVINV!$B40='C'!$B$166),'C'!$E$166,0)+IF(AND(BA$31='C'!$F$167,MOVINV!$B40='C'!$B$166),'C'!$E$167,0)+IF(AND(BA$31='C'!$F$169,MOVINV!$B40='C'!$B$169),'C'!$E$169,0)+IF(AND(BA$31='C'!$F$170,MOVINV!$B40='C'!$B$169),'C'!$E$170,0)+IF(AND(BA$31='C'!$F$172,MOVINV!$B40='C'!$B$172),'C'!$E$172,0)+IF(AND(BA$31='C'!$F$173,MOVINV!$B40='C'!$B$172),'C'!$E$173,0)+IF(AND(BA$31='C'!$F$175,MOVINV!$B40='C'!$B$175),'C'!$E$175,0)+IF(AND(BA$31='C'!$F$176,MOVINV!$B40='C'!$B$175),'C'!$E$176,0)</f>
        <v>0</v>
      </c>
      <c r="BB40" s="33">
        <f>+IF(AND(BB$31='C'!$F$163,MOVINV!$B40='C'!$B$163),'C'!$E$163,0)+IF(AND(BB$31='C'!$F$164,MOVINV!$B40='C'!$B$163),'C'!$E$164,0)+IF(AND(BB$31='C'!$F$166,MOVINV!$B40='C'!$B$166),'C'!$E$166,0)+IF(AND(BB$31='C'!$F$167,MOVINV!$B40='C'!$B$166),'C'!$E$167,0)+IF(AND(BB$31='C'!$F$169,MOVINV!$B40='C'!$B$169),'C'!$E$169,0)+IF(AND(BB$31='C'!$F$170,MOVINV!$B40='C'!$B$169),'C'!$E$170,0)+IF(AND(BB$31='C'!$F$172,MOVINV!$B40='C'!$B$172),'C'!$E$172,0)+IF(AND(BB$31='C'!$F$173,MOVINV!$B40='C'!$B$172),'C'!$E$173,0)+IF(AND(BB$31='C'!$F$175,MOVINV!$B40='C'!$B$175),'C'!$E$175,0)+IF(AND(BB$31='C'!$F$176,MOVINV!$B40='C'!$B$175),'C'!$E$176,0)</f>
        <v>0</v>
      </c>
      <c r="BC40" s="33">
        <f>+IF(AND(BC$31='C'!$F$163,MOVINV!$B40='C'!$B$163),'C'!$E$163,0)+IF(AND(BC$31='C'!$F$164,MOVINV!$B40='C'!$B$163),'C'!$E$164,0)+IF(AND(BC$31='C'!$F$166,MOVINV!$B40='C'!$B$166),'C'!$E$166,0)+IF(AND(BC$31='C'!$F$167,MOVINV!$B40='C'!$B$166),'C'!$E$167,0)+IF(AND(BC$31='C'!$F$169,MOVINV!$B40='C'!$B$169),'C'!$E$169,0)+IF(AND(BC$31='C'!$F$170,MOVINV!$B40='C'!$B$169),'C'!$E$170,0)+IF(AND(BC$31='C'!$F$172,MOVINV!$B40='C'!$B$172),'C'!$E$172,0)+IF(AND(BC$31='C'!$F$173,MOVINV!$B40='C'!$B$172),'C'!$E$173,0)+IF(AND(BC$31='C'!$F$175,MOVINV!$B40='C'!$B$175),'C'!$E$175,0)+IF(AND(BC$31='C'!$F$176,MOVINV!$B40='C'!$B$175),'C'!$E$176,0)</f>
        <v>0</v>
      </c>
      <c r="BD40" s="33">
        <f>+IF(AND(BD$31='C'!$F$163,MOVINV!$B40='C'!$B$163),'C'!$E$163,0)+IF(AND(BD$31='C'!$F$164,MOVINV!$B40='C'!$B$163),'C'!$E$164,0)+IF(AND(BD$31='C'!$F$166,MOVINV!$B40='C'!$B$166),'C'!$E$166,0)+IF(AND(BD$31='C'!$F$167,MOVINV!$B40='C'!$B$166),'C'!$E$167,0)+IF(AND(BD$31='C'!$F$169,MOVINV!$B40='C'!$B$169),'C'!$E$169,0)+IF(AND(BD$31='C'!$F$170,MOVINV!$B40='C'!$B$169),'C'!$E$170,0)+IF(AND(BD$31='C'!$F$172,MOVINV!$B40='C'!$B$172),'C'!$E$172,0)+IF(AND(BD$31='C'!$F$173,MOVINV!$B40='C'!$B$172),'C'!$E$173,0)+IF(AND(BD$31='C'!$F$175,MOVINV!$B40='C'!$B$175),'C'!$E$175,0)+IF(AND(BD$31='C'!$F$176,MOVINV!$B40='C'!$B$175),'C'!$E$176,0)</f>
        <v>0</v>
      </c>
      <c r="BE40" s="33">
        <f>+IF(AND(BE$31='C'!$F$163,MOVINV!$B40='C'!$B$163),'C'!$E$163,0)+IF(AND(BE$31='C'!$F$164,MOVINV!$B40='C'!$B$163),'C'!$E$164,0)+IF(AND(BE$31='C'!$F$166,MOVINV!$B40='C'!$B$166),'C'!$E$166,0)+IF(AND(BE$31='C'!$F$167,MOVINV!$B40='C'!$B$166),'C'!$E$167,0)+IF(AND(BE$31='C'!$F$169,MOVINV!$B40='C'!$B$169),'C'!$E$169,0)+IF(AND(BE$31='C'!$F$170,MOVINV!$B40='C'!$B$169),'C'!$E$170,0)+IF(AND(BE$31='C'!$F$172,MOVINV!$B40='C'!$B$172),'C'!$E$172,0)+IF(AND(BE$31='C'!$F$173,MOVINV!$B40='C'!$B$172),'C'!$E$173,0)+IF(AND(BE$31='C'!$F$175,MOVINV!$B40='C'!$B$175),'C'!$E$175,0)+IF(AND(BE$31='C'!$F$176,MOVINV!$B40='C'!$B$175),'C'!$E$176,0)</f>
        <v>0</v>
      </c>
      <c r="BF40" s="33">
        <f>+IF(AND(BF$31='C'!$F$163,MOVINV!$B40='C'!$B$163),'C'!$E$163,0)+IF(AND(BF$31='C'!$F$164,MOVINV!$B40='C'!$B$163),'C'!$E$164,0)+IF(AND(BF$31='C'!$F$166,MOVINV!$B40='C'!$B$166),'C'!$E$166,0)+IF(AND(BF$31='C'!$F$167,MOVINV!$B40='C'!$B$166),'C'!$E$167,0)+IF(AND(BF$31='C'!$F$169,MOVINV!$B40='C'!$B$169),'C'!$E$169,0)+IF(AND(BF$31='C'!$F$170,MOVINV!$B40='C'!$B$169),'C'!$E$170,0)+IF(AND(BF$31='C'!$F$172,MOVINV!$B40='C'!$B$172),'C'!$E$172,0)+IF(AND(BF$31='C'!$F$173,MOVINV!$B40='C'!$B$172),'C'!$E$173,0)+IF(AND(BF$31='C'!$F$175,MOVINV!$B40='C'!$B$175),'C'!$E$175,0)+IF(AND(BF$31='C'!$F$176,MOVINV!$B40='C'!$B$175),'C'!$E$176,0)</f>
        <v>0</v>
      </c>
      <c r="BG40" s="33">
        <f>+IF(AND(BG$31='C'!$F$163,MOVINV!$B40='C'!$B$163),'C'!$E$163,0)+IF(AND(BG$31='C'!$F$164,MOVINV!$B40='C'!$B$163),'C'!$E$164,0)+IF(AND(BG$31='C'!$F$166,MOVINV!$B40='C'!$B$166),'C'!$E$166,0)+IF(AND(BG$31='C'!$F$167,MOVINV!$B40='C'!$B$166),'C'!$E$167,0)+IF(AND(BG$31='C'!$F$169,MOVINV!$B40='C'!$B$169),'C'!$E$169,0)+IF(AND(BG$31='C'!$F$170,MOVINV!$B40='C'!$B$169),'C'!$E$170,0)+IF(AND(BG$31='C'!$F$172,MOVINV!$B40='C'!$B$172),'C'!$E$172,0)+IF(AND(BG$31='C'!$F$173,MOVINV!$B40='C'!$B$172),'C'!$E$173,0)+IF(AND(BG$31='C'!$F$175,MOVINV!$B40='C'!$B$175),'C'!$E$175,0)+IF(AND(BG$31='C'!$F$176,MOVINV!$B40='C'!$B$175),'C'!$E$176,0)</f>
        <v>0</v>
      </c>
      <c r="BH40" s="33">
        <f>+IF(AND(BH$31='C'!$F$163,MOVINV!$B40='C'!$B$163),'C'!$E$163,0)+IF(AND(BH$31='C'!$F$164,MOVINV!$B40='C'!$B$163),'C'!$E$164,0)+IF(AND(BH$31='C'!$F$166,MOVINV!$B40='C'!$B$166),'C'!$E$166,0)+IF(AND(BH$31='C'!$F$167,MOVINV!$B40='C'!$B$166),'C'!$E$167,0)+IF(AND(BH$31='C'!$F$169,MOVINV!$B40='C'!$B$169),'C'!$E$169,0)+IF(AND(BH$31='C'!$F$170,MOVINV!$B40='C'!$B$169),'C'!$E$170,0)+IF(AND(BH$31='C'!$F$172,MOVINV!$B40='C'!$B$172),'C'!$E$172,0)+IF(AND(BH$31='C'!$F$173,MOVINV!$B40='C'!$B$172),'C'!$E$173,0)+IF(AND(BH$31='C'!$F$175,MOVINV!$B40='C'!$B$175),'C'!$E$175,0)+IF(AND(BH$31='C'!$F$176,MOVINV!$B40='C'!$B$175),'C'!$E$176,0)</f>
        <v>0</v>
      </c>
      <c r="BI40" s="33">
        <f>+IF(AND(BI$31='C'!$F$163,MOVINV!$B40='C'!$B$163),'C'!$E$163,0)+IF(AND(BI$31='C'!$F$164,MOVINV!$B40='C'!$B$163),'C'!$E$164,0)+IF(AND(BI$31='C'!$F$166,MOVINV!$B40='C'!$B$166),'C'!$E$166,0)+IF(AND(BI$31='C'!$F$167,MOVINV!$B40='C'!$B$166),'C'!$E$167,0)+IF(AND(BI$31='C'!$F$169,MOVINV!$B40='C'!$B$169),'C'!$E$169,0)+IF(AND(BI$31='C'!$F$170,MOVINV!$B40='C'!$B$169),'C'!$E$170,0)+IF(AND(BI$31='C'!$F$172,MOVINV!$B40='C'!$B$172),'C'!$E$172,0)+IF(AND(BI$31='C'!$F$173,MOVINV!$B40='C'!$B$172),'C'!$E$173,0)+IF(AND(BI$31='C'!$F$175,MOVINV!$B40='C'!$B$175),'C'!$E$175,0)+IF(AND(BI$31='C'!$F$176,MOVINV!$B40='C'!$B$175),'C'!$E$176,0)</f>
        <v>0</v>
      </c>
      <c r="BJ40" s="33">
        <f>+IF(AND(BJ$31='C'!$F$163,MOVINV!$B40='C'!$B$163),'C'!$E$163,0)+IF(AND(BJ$31='C'!$F$164,MOVINV!$B40='C'!$B$163),'C'!$E$164,0)+IF(AND(BJ$31='C'!$F$166,MOVINV!$B40='C'!$B$166),'C'!$E$166,0)+IF(AND(BJ$31='C'!$F$167,MOVINV!$B40='C'!$B$166),'C'!$E$167,0)+IF(AND(BJ$31='C'!$F$169,MOVINV!$B40='C'!$B$169),'C'!$E$169,0)+IF(AND(BJ$31='C'!$F$170,MOVINV!$B40='C'!$B$169),'C'!$E$170,0)+IF(AND(BJ$31='C'!$F$172,MOVINV!$B40='C'!$B$172),'C'!$E$172,0)+IF(AND(BJ$31='C'!$F$173,MOVINV!$B40='C'!$B$172),'C'!$E$173,0)+IF(AND(BJ$31='C'!$F$175,MOVINV!$B40='C'!$B$175),'C'!$E$175,0)+IF(AND(BJ$31='C'!$F$176,MOVINV!$B40='C'!$B$175),'C'!$E$176,0)</f>
        <v>0</v>
      </c>
      <c r="BK40" s="33">
        <f>+IF(AND(BK$31='C'!$F$163,MOVINV!$B40='C'!$B$163),'C'!$E$163,0)+IF(AND(BK$31='C'!$F$164,MOVINV!$B40='C'!$B$163),'C'!$E$164,0)+IF(AND(BK$31='C'!$F$166,MOVINV!$B40='C'!$B$166),'C'!$E$166,0)+IF(AND(BK$31='C'!$F$167,MOVINV!$B40='C'!$B$166),'C'!$E$167,0)+IF(AND(BK$31='C'!$F$169,MOVINV!$B40='C'!$B$169),'C'!$E$169,0)+IF(AND(BK$31='C'!$F$170,MOVINV!$B40='C'!$B$169),'C'!$E$170,0)+IF(AND(BK$31='C'!$F$172,MOVINV!$B40='C'!$B$172),'C'!$E$172,0)+IF(AND(BK$31='C'!$F$173,MOVINV!$B40='C'!$B$172),'C'!$E$173,0)+IF(AND(BK$31='C'!$F$175,MOVINV!$B40='C'!$B$175),'C'!$E$175,0)+IF(AND(BK$31='C'!$F$176,MOVINV!$B40='C'!$B$175),'C'!$E$176,0)</f>
        <v>0</v>
      </c>
    </row>
    <row r="41" spans="2:63">
      <c r="B41" s="32" t="str">
        <f t="shared" si="11"/>
        <v>Construccions</v>
      </c>
      <c r="C41" s="54">
        <f>+Configuració!E40</f>
        <v>0</v>
      </c>
      <c r="D41" s="33">
        <f>+IF(AND(D$31='C'!$F$163,MOVINV!$B41='C'!$B$163),'C'!$E$163,0)+IF(AND(D$31='C'!$F$164,MOVINV!$B41='C'!$B$163),'C'!$E$164,0)+IF(AND(D$31='C'!$F$166,MOVINV!$B41='C'!$B$166),'C'!$E$166,0)+IF(AND(D$31='C'!$F$167,MOVINV!$B41='C'!$B$166),'C'!$E$167,0)+IF(AND(D$31='C'!$F$169,MOVINV!$B41='C'!$B$169),'C'!$E$169,0)+IF(AND(D$31='C'!$F$170,MOVINV!$B41='C'!$B$169),'C'!$E$170,0)+IF(AND(D$31='C'!$F$172,MOVINV!$B41='C'!$B$172),'C'!$E$172,0)+IF(AND(D$31='C'!$F$173,MOVINV!$B41='C'!$B$172),'C'!$E$173,0)+IF(AND(D$31='C'!$F$175,MOVINV!$B41='C'!$B$175),'C'!$E$175,0)+IF(AND(D$31='C'!$F$176,MOVINV!$B41='C'!$B$175),'C'!$E$176,0)</f>
        <v>0</v>
      </c>
      <c r="E41" s="33">
        <f>+IF(AND(E$31='C'!$F$163,MOVINV!$B41='C'!$B$163),'C'!$E$163,0)+IF(AND(E$31='C'!$F$164,MOVINV!$B41='C'!$B$163),'C'!$E$164,0)+IF(AND(E$31='C'!$F$166,MOVINV!$B41='C'!$B$166),'C'!$E$166,0)+IF(AND(E$31='C'!$F$167,MOVINV!$B41='C'!$B$166),'C'!$E$167,0)+IF(AND(E$31='C'!$F$169,MOVINV!$B41='C'!$B$169),'C'!$E$169,0)+IF(AND(E$31='C'!$F$170,MOVINV!$B41='C'!$B$169),'C'!$E$170,0)+IF(AND(E$31='C'!$F$172,MOVINV!$B41='C'!$B$172),'C'!$E$172,0)+IF(AND(E$31='C'!$F$173,MOVINV!$B41='C'!$B$172),'C'!$E$173,0)+IF(AND(E$31='C'!$F$175,MOVINV!$B41='C'!$B$175),'C'!$E$175,0)+IF(AND(E$31='C'!$F$176,MOVINV!$B41='C'!$B$175),'C'!$E$176,0)</f>
        <v>0</v>
      </c>
      <c r="F41" s="33">
        <f>+IF(AND(F$31='C'!$F$163,MOVINV!$B41='C'!$B$163),'C'!$E$163,0)+IF(AND(F$31='C'!$F$164,MOVINV!$B41='C'!$B$163),'C'!$E$164,0)+IF(AND(F$31='C'!$F$166,MOVINV!$B41='C'!$B$166),'C'!$E$166,0)+IF(AND(F$31='C'!$F$167,MOVINV!$B41='C'!$B$166),'C'!$E$167,0)+IF(AND(F$31='C'!$F$169,MOVINV!$B41='C'!$B$169),'C'!$E$169,0)+IF(AND(F$31='C'!$F$170,MOVINV!$B41='C'!$B$169),'C'!$E$170,0)+IF(AND(F$31='C'!$F$172,MOVINV!$B41='C'!$B$172),'C'!$E$172,0)+IF(AND(F$31='C'!$F$173,MOVINV!$B41='C'!$B$172),'C'!$E$173,0)+IF(AND(F$31='C'!$F$175,MOVINV!$B41='C'!$B$175),'C'!$E$175,0)+IF(AND(F$31='C'!$F$176,MOVINV!$B41='C'!$B$175),'C'!$E$176,0)</f>
        <v>0</v>
      </c>
      <c r="G41" s="33">
        <f>+IF(AND(G$31='C'!$F$163,MOVINV!$B41='C'!$B$163),'C'!$E$163,0)+IF(AND(G$31='C'!$F$164,MOVINV!$B41='C'!$B$163),'C'!$E$164,0)+IF(AND(G$31='C'!$F$166,MOVINV!$B41='C'!$B$166),'C'!$E$166,0)+IF(AND(G$31='C'!$F$167,MOVINV!$B41='C'!$B$166),'C'!$E$167,0)+IF(AND(G$31='C'!$F$169,MOVINV!$B41='C'!$B$169),'C'!$E$169,0)+IF(AND(G$31='C'!$F$170,MOVINV!$B41='C'!$B$169),'C'!$E$170,0)+IF(AND(G$31='C'!$F$172,MOVINV!$B41='C'!$B$172),'C'!$E$172,0)+IF(AND(G$31='C'!$F$173,MOVINV!$B41='C'!$B$172),'C'!$E$173,0)+IF(AND(G$31='C'!$F$175,MOVINV!$B41='C'!$B$175),'C'!$E$175,0)+IF(AND(G$31='C'!$F$176,MOVINV!$B41='C'!$B$175),'C'!$E$176,0)</f>
        <v>0</v>
      </c>
      <c r="H41" s="33">
        <f>+IF(AND(H$31='C'!$F$163,MOVINV!$B41='C'!$B$163),'C'!$E$163,0)+IF(AND(H$31='C'!$F$164,MOVINV!$B41='C'!$B$163),'C'!$E$164,0)+IF(AND(H$31='C'!$F$166,MOVINV!$B41='C'!$B$166),'C'!$E$166,0)+IF(AND(H$31='C'!$F$167,MOVINV!$B41='C'!$B$166),'C'!$E$167,0)+IF(AND(H$31='C'!$F$169,MOVINV!$B41='C'!$B$169),'C'!$E$169,0)+IF(AND(H$31='C'!$F$170,MOVINV!$B41='C'!$B$169),'C'!$E$170,0)+IF(AND(H$31='C'!$F$172,MOVINV!$B41='C'!$B$172),'C'!$E$172,0)+IF(AND(H$31='C'!$F$173,MOVINV!$B41='C'!$B$172),'C'!$E$173,0)+IF(AND(H$31='C'!$F$175,MOVINV!$B41='C'!$B$175),'C'!$E$175,0)+IF(AND(H$31='C'!$F$176,MOVINV!$B41='C'!$B$175),'C'!$E$176,0)</f>
        <v>0</v>
      </c>
      <c r="I41" s="33">
        <f>+IF(AND(I$31='C'!$F$163,MOVINV!$B41='C'!$B$163),'C'!$E$163,0)+IF(AND(I$31='C'!$F$164,MOVINV!$B41='C'!$B$163),'C'!$E$164,0)+IF(AND(I$31='C'!$F$166,MOVINV!$B41='C'!$B$166),'C'!$E$166,0)+IF(AND(I$31='C'!$F$167,MOVINV!$B41='C'!$B$166),'C'!$E$167,0)+IF(AND(I$31='C'!$F$169,MOVINV!$B41='C'!$B$169),'C'!$E$169,0)+IF(AND(I$31='C'!$F$170,MOVINV!$B41='C'!$B$169),'C'!$E$170,0)+IF(AND(I$31='C'!$F$172,MOVINV!$B41='C'!$B$172),'C'!$E$172,0)+IF(AND(I$31='C'!$F$173,MOVINV!$B41='C'!$B$172),'C'!$E$173,0)+IF(AND(I$31='C'!$F$175,MOVINV!$B41='C'!$B$175),'C'!$E$175,0)+IF(AND(I$31='C'!$F$176,MOVINV!$B41='C'!$B$175),'C'!$E$176,0)</f>
        <v>0</v>
      </c>
      <c r="J41" s="33">
        <f>+IF(AND(J$31='C'!$F$163,MOVINV!$B41='C'!$B$163),'C'!$E$163,0)+IF(AND(J$31='C'!$F$164,MOVINV!$B41='C'!$B$163),'C'!$E$164,0)+IF(AND(J$31='C'!$F$166,MOVINV!$B41='C'!$B$166),'C'!$E$166,0)+IF(AND(J$31='C'!$F$167,MOVINV!$B41='C'!$B$166),'C'!$E$167,0)+IF(AND(J$31='C'!$F$169,MOVINV!$B41='C'!$B$169),'C'!$E$169,0)+IF(AND(J$31='C'!$F$170,MOVINV!$B41='C'!$B$169),'C'!$E$170,0)+IF(AND(J$31='C'!$F$172,MOVINV!$B41='C'!$B$172),'C'!$E$172,0)+IF(AND(J$31='C'!$F$173,MOVINV!$B41='C'!$B$172),'C'!$E$173,0)+IF(AND(J$31='C'!$F$175,MOVINV!$B41='C'!$B$175),'C'!$E$175,0)+IF(AND(J$31='C'!$F$176,MOVINV!$B41='C'!$B$175),'C'!$E$176,0)</f>
        <v>0</v>
      </c>
      <c r="K41" s="33">
        <f>+IF(AND(K$31='C'!$F$163,MOVINV!$B41='C'!$B$163),'C'!$E$163,0)+IF(AND(K$31='C'!$F$164,MOVINV!$B41='C'!$B$163),'C'!$E$164,0)+IF(AND(K$31='C'!$F$166,MOVINV!$B41='C'!$B$166),'C'!$E$166,0)+IF(AND(K$31='C'!$F$167,MOVINV!$B41='C'!$B$166),'C'!$E$167,0)+IF(AND(K$31='C'!$F$169,MOVINV!$B41='C'!$B$169),'C'!$E$169,0)+IF(AND(K$31='C'!$F$170,MOVINV!$B41='C'!$B$169),'C'!$E$170,0)+IF(AND(K$31='C'!$F$172,MOVINV!$B41='C'!$B$172),'C'!$E$172,0)+IF(AND(K$31='C'!$F$173,MOVINV!$B41='C'!$B$172),'C'!$E$173,0)+IF(AND(K$31='C'!$F$175,MOVINV!$B41='C'!$B$175),'C'!$E$175,0)+IF(AND(K$31='C'!$F$176,MOVINV!$B41='C'!$B$175),'C'!$E$176,0)</f>
        <v>0</v>
      </c>
      <c r="L41" s="33">
        <f>+IF(AND(L$31='C'!$F$163,MOVINV!$B41='C'!$B$163),'C'!$E$163,0)+IF(AND(L$31='C'!$F$164,MOVINV!$B41='C'!$B$163),'C'!$E$164,0)+IF(AND(L$31='C'!$F$166,MOVINV!$B41='C'!$B$166),'C'!$E$166,0)+IF(AND(L$31='C'!$F$167,MOVINV!$B41='C'!$B$166),'C'!$E$167,0)+IF(AND(L$31='C'!$F$169,MOVINV!$B41='C'!$B$169),'C'!$E$169,0)+IF(AND(L$31='C'!$F$170,MOVINV!$B41='C'!$B$169),'C'!$E$170,0)+IF(AND(L$31='C'!$F$172,MOVINV!$B41='C'!$B$172),'C'!$E$172,0)+IF(AND(L$31='C'!$F$173,MOVINV!$B41='C'!$B$172),'C'!$E$173,0)+IF(AND(L$31='C'!$F$175,MOVINV!$B41='C'!$B$175),'C'!$E$175,0)+IF(AND(L$31='C'!$F$176,MOVINV!$B41='C'!$B$175),'C'!$E$176,0)</f>
        <v>0</v>
      </c>
      <c r="M41" s="33">
        <f>+IF(AND(M$31='C'!$F$163,MOVINV!$B41='C'!$B$163),'C'!$E$163,0)+IF(AND(M$31='C'!$F$164,MOVINV!$B41='C'!$B$163),'C'!$E$164,0)+IF(AND(M$31='C'!$F$166,MOVINV!$B41='C'!$B$166),'C'!$E$166,0)+IF(AND(M$31='C'!$F$167,MOVINV!$B41='C'!$B$166),'C'!$E$167,0)+IF(AND(M$31='C'!$F$169,MOVINV!$B41='C'!$B$169),'C'!$E$169,0)+IF(AND(M$31='C'!$F$170,MOVINV!$B41='C'!$B$169),'C'!$E$170,0)+IF(AND(M$31='C'!$F$172,MOVINV!$B41='C'!$B$172),'C'!$E$172,0)+IF(AND(M$31='C'!$F$173,MOVINV!$B41='C'!$B$172),'C'!$E$173,0)+IF(AND(M$31='C'!$F$175,MOVINV!$B41='C'!$B$175),'C'!$E$175,0)+IF(AND(M$31='C'!$F$176,MOVINV!$B41='C'!$B$175),'C'!$E$176,0)</f>
        <v>0</v>
      </c>
      <c r="N41" s="33">
        <f>+IF(AND(N$31='C'!$F$163,MOVINV!$B41='C'!$B$163),'C'!$E$163,0)+IF(AND(N$31='C'!$F$164,MOVINV!$B41='C'!$B$163),'C'!$E$164,0)+IF(AND(N$31='C'!$F$166,MOVINV!$B41='C'!$B$166),'C'!$E$166,0)+IF(AND(N$31='C'!$F$167,MOVINV!$B41='C'!$B$166),'C'!$E$167,0)+IF(AND(N$31='C'!$F$169,MOVINV!$B41='C'!$B$169),'C'!$E$169,0)+IF(AND(N$31='C'!$F$170,MOVINV!$B41='C'!$B$169),'C'!$E$170,0)+IF(AND(N$31='C'!$F$172,MOVINV!$B41='C'!$B$172),'C'!$E$172,0)+IF(AND(N$31='C'!$F$173,MOVINV!$B41='C'!$B$172),'C'!$E$173,0)+IF(AND(N$31='C'!$F$175,MOVINV!$B41='C'!$B$175),'C'!$E$175,0)+IF(AND(N$31='C'!$F$176,MOVINV!$B41='C'!$B$175),'C'!$E$176,0)</f>
        <v>0</v>
      </c>
      <c r="O41" s="33">
        <f>+IF(AND(O$31='C'!$F$163,MOVINV!$B41='C'!$B$163),'C'!$E$163,0)+IF(AND(O$31='C'!$F$164,MOVINV!$B41='C'!$B$163),'C'!$E$164,0)+IF(AND(O$31='C'!$F$166,MOVINV!$B41='C'!$B$166),'C'!$E$166,0)+IF(AND(O$31='C'!$F$167,MOVINV!$B41='C'!$B$166),'C'!$E$167,0)+IF(AND(O$31='C'!$F$169,MOVINV!$B41='C'!$B$169),'C'!$E$169,0)+IF(AND(O$31='C'!$F$170,MOVINV!$B41='C'!$B$169),'C'!$E$170,0)+IF(AND(O$31='C'!$F$172,MOVINV!$B41='C'!$B$172),'C'!$E$172,0)+IF(AND(O$31='C'!$F$173,MOVINV!$B41='C'!$B$172),'C'!$E$173,0)+IF(AND(O$31='C'!$F$175,MOVINV!$B41='C'!$B$175),'C'!$E$175,0)+IF(AND(O$31='C'!$F$176,MOVINV!$B41='C'!$B$175),'C'!$E$176,0)</f>
        <v>0</v>
      </c>
      <c r="P41" s="33">
        <f>+IF(AND(P$31='C'!$F$163,MOVINV!$B41='C'!$B$163),'C'!$E$163,0)+IF(AND(P$31='C'!$F$164,MOVINV!$B41='C'!$B$163),'C'!$E$164,0)+IF(AND(P$31='C'!$F$166,MOVINV!$B41='C'!$B$166),'C'!$E$166,0)+IF(AND(P$31='C'!$F$167,MOVINV!$B41='C'!$B$166),'C'!$E$167,0)+IF(AND(P$31='C'!$F$169,MOVINV!$B41='C'!$B$169),'C'!$E$169,0)+IF(AND(P$31='C'!$F$170,MOVINV!$B41='C'!$B$169),'C'!$E$170,0)+IF(AND(P$31='C'!$F$172,MOVINV!$B41='C'!$B$172),'C'!$E$172,0)+IF(AND(P$31='C'!$F$173,MOVINV!$B41='C'!$B$172),'C'!$E$173,0)+IF(AND(P$31='C'!$F$175,MOVINV!$B41='C'!$B$175),'C'!$E$175,0)+IF(AND(P$31='C'!$F$176,MOVINV!$B41='C'!$B$175),'C'!$E$176,0)</f>
        <v>0</v>
      </c>
      <c r="Q41" s="33">
        <f>+IF(AND(Q$31='C'!$F$163,MOVINV!$B41='C'!$B$163),'C'!$E$163,0)+IF(AND(Q$31='C'!$F$164,MOVINV!$B41='C'!$B$163),'C'!$E$164,0)+IF(AND(Q$31='C'!$F$166,MOVINV!$B41='C'!$B$166),'C'!$E$166,0)+IF(AND(Q$31='C'!$F$167,MOVINV!$B41='C'!$B$166),'C'!$E$167,0)+IF(AND(Q$31='C'!$F$169,MOVINV!$B41='C'!$B$169),'C'!$E$169,0)+IF(AND(Q$31='C'!$F$170,MOVINV!$B41='C'!$B$169),'C'!$E$170,0)+IF(AND(Q$31='C'!$F$172,MOVINV!$B41='C'!$B$172),'C'!$E$172,0)+IF(AND(Q$31='C'!$F$173,MOVINV!$B41='C'!$B$172),'C'!$E$173,0)+IF(AND(Q$31='C'!$F$175,MOVINV!$B41='C'!$B$175),'C'!$E$175,0)+IF(AND(Q$31='C'!$F$176,MOVINV!$B41='C'!$B$175),'C'!$E$176,0)</f>
        <v>0</v>
      </c>
      <c r="R41" s="33">
        <f>+IF(AND(R$31='C'!$F$163,MOVINV!$B41='C'!$B$163),'C'!$E$163,0)+IF(AND(R$31='C'!$F$164,MOVINV!$B41='C'!$B$163),'C'!$E$164,0)+IF(AND(R$31='C'!$F$166,MOVINV!$B41='C'!$B$166),'C'!$E$166,0)+IF(AND(R$31='C'!$F$167,MOVINV!$B41='C'!$B$166),'C'!$E$167,0)+IF(AND(R$31='C'!$F$169,MOVINV!$B41='C'!$B$169),'C'!$E$169,0)+IF(AND(R$31='C'!$F$170,MOVINV!$B41='C'!$B$169),'C'!$E$170,0)+IF(AND(R$31='C'!$F$172,MOVINV!$B41='C'!$B$172),'C'!$E$172,0)+IF(AND(R$31='C'!$F$173,MOVINV!$B41='C'!$B$172),'C'!$E$173,0)+IF(AND(R$31='C'!$F$175,MOVINV!$B41='C'!$B$175),'C'!$E$175,0)+IF(AND(R$31='C'!$F$176,MOVINV!$B41='C'!$B$175),'C'!$E$176,0)</f>
        <v>0</v>
      </c>
      <c r="S41" s="33">
        <f>+IF(AND(S$31='C'!$F$163,MOVINV!$B41='C'!$B$163),'C'!$E$163,0)+IF(AND(S$31='C'!$F$164,MOVINV!$B41='C'!$B$163),'C'!$E$164,0)+IF(AND(S$31='C'!$F$166,MOVINV!$B41='C'!$B$166),'C'!$E$166,0)+IF(AND(S$31='C'!$F$167,MOVINV!$B41='C'!$B$166),'C'!$E$167,0)+IF(AND(S$31='C'!$F$169,MOVINV!$B41='C'!$B$169),'C'!$E$169,0)+IF(AND(S$31='C'!$F$170,MOVINV!$B41='C'!$B$169),'C'!$E$170,0)+IF(AND(S$31='C'!$F$172,MOVINV!$B41='C'!$B$172),'C'!$E$172,0)+IF(AND(S$31='C'!$F$173,MOVINV!$B41='C'!$B$172),'C'!$E$173,0)+IF(AND(S$31='C'!$F$175,MOVINV!$B41='C'!$B$175),'C'!$E$175,0)+IF(AND(S$31='C'!$F$176,MOVINV!$B41='C'!$B$175),'C'!$E$176,0)</f>
        <v>0</v>
      </c>
      <c r="T41" s="33">
        <f>+IF(AND(T$31='C'!$F$163,MOVINV!$B41='C'!$B$163),'C'!$E$163,0)+IF(AND(T$31='C'!$F$164,MOVINV!$B41='C'!$B$163),'C'!$E$164,0)+IF(AND(T$31='C'!$F$166,MOVINV!$B41='C'!$B$166),'C'!$E$166,0)+IF(AND(T$31='C'!$F$167,MOVINV!$B41='C'!$B$166),'C'!$E$167,0)+IF(AND(T$31='C'!$F$169,MOVINV!$B41='C'!$B$169),'C'!$E$169,0)+IF(AND(T$31='C'!$F$170,MOVINV!$B41='C'!$B$169),'C'!$E$170,0)+IF(AND(T$31='C'!$F$172,MOVINV!$B41='C'!$B$172),'C'!$E$172,0)+IF(AND(T$31='C'!$F$173,MOVINV!$B41='C'!$B$172),'C'!$E$173,0)+IF(AND(T$31='C'!$F$175,MOVINV!$B41='C'!$B$175),'C'!$E$175,0)+IF(AND(T$31='C'!$F$176,MOVINV!$B41='C'!$B$175),'C'!$E$176,0)</f>
        <v>0</v>
      </c>
      <c r="U41" s="33">
        <f>+IF(AND(U$31='C'!$F$163,MOVINV!$B41='C'!$B$163),'C'!$E$163,0)+IF(AND(U$31='C'!$F$164,MOVINV!$B41='C'!$B$163),'C'!$E$164,0)+IF(AND(U$31='C'!$F$166,MOVINV!$B41='C'!$B$166),'C'!$E$166,0)+IF(AND(U$31='C'!$F$167,MOVINV!$B41='C'!$B$166),'C'!$E$167,0)+IF(AND(U$31='C'!$F$169,MOVINV!$B41='C'!$B$169),'C'!$E$169,0)+IF(AND(U$31='C'!$F$170,MOVINV!$B41='C'!$B$169),'C'!$E$170,0)+IF(AND(U$31='C'!$F$172,MOVINV!$B41='C'!$B$172),'C'!$E$172,0)+IF(AND(U$31='C'!$F$173,MOVINV!$B41='C'!$B$172),'C'!$E$173,0)+IF(AND(U$31='C'!$F$175,MOVINV!$B41='C'!$B$175),'C'!$E$175,0)+IF(AND(U$31='C'!$F$176,MOVINV!$B41='C'!$B$175),'C'!$E$176,0)</f>
        <v>0</v>
      </c>
      <c r="V41" s="33">
        <f>+IF(AND(V$31='C'!$F$163,MOVINV!$B41='C'!$B$163),'C'!$E$163,0)+IF(AND(V$31='C'!$F$164,MOVINV!$B41='C'!$B$163),'C'!$E$164,0)+IF(AND(V$31='C'!$F$166,MOVINV!$B41='C'!$B$166),'C'!$E$166,0)+IF(AND(V$31='C'!$F$167,MOVINV!$B41='C'!$B$166),'C'!$E$167,0)+IF(AND(V$31='C'!$F$169,MOVINV!$B41='C'!$B$169),'C'!$E$169,0)+IF(AND(V$31='C'!$F$170,MOVINV!$B41='C'!$B$169),'C'!$E$170,0)+IF(AND(V$31='C'!$F$172,MOVINV!$B41='C'!$B$172),'C'!$E$172,0)+IF(AND(V$31='C'!$F$173,MOVINV!$B41='C'!$B$172),'C'!$E$173,0)+IF(AND(V$31='C'!$F$175,MOVINV!$B41='C'!$B$175),'C'!$E$175,0)+IF(AND(V$31='C'!$F$176,MOVINV!$B41='C'!$B$175),'C'!$E$176,0)</f>
        <v>0</v>
      </c>
      <c r="W41" s="33">
        <f>+IF(AND(W$31='C'!$F$163,MOVINV!$B41='C'!$B$163),'C'!$E$163,0)+IF(AND(W$31='C'!$F$164,MOVINV!$B41='C'!$B$163),'C'!$E$164,0)+IF(AND(W$31='C'!$F$166,MOVINV!$B41='C'!$B$166),'C'!$E$166,0)+IF(AND(W$31='C'!$F$167,MOVINV!$B41='C'!$B$166),'C'!$E$167,0)+IF(AND(W$31='C'!$F$169,MOVINV!$B41='C'!$B$169),'C'!$E$169,0)+IF(AND(W$31='C'!$F$170,MOVINV!$B41='C'!$B$169),'C'!$E$170,0)+IF(AND(W$31='C'!$F$172,MOVINV!$B41='C'!$B$172),'C'!$E$172,0)+IF(AND(W$31='C'!$F$173,MOVINV!$B41='C'!$B$172),'C'!$E$173,0)+IF(AND(W$31='C'!$F$175,MOVINV!$B41='C'!$B$175),'C'!$E$175,0)+IF(AND(W$31='C'!$F$176,MOVINV!$B41='C'!$B$175),'C'!$E$176,0)</f>
        <v>0</v>
      </c>
      <c r="X41" s="33">
        <f>+IF(AND(X$31='C'!$F$163,MOVINV!$B41='C'!$B$163),'C'!$E$163,0)+IF(AND(X$31='C'!$F$164,MOVINV!$B41='C'!$B$163),'C'!$E$164,0)+IF(AND(X$31='C'!$F$166,MOVINV!$B41='C'!$B$166),'C'!$E$166,0)+IF(AND(X$31='C'!$F$167,MOVINV!$B41='C'!$B$166),'C'!$E$167,0)+IF(AND(X$31='C'!$F$169,MOVINV!$B41='C'!$B$169),'C'!$E$169,0)+IF(AND(X$31='C'!$F$170,MOVINV!$B41='C'!$B$169),'C'!$E$170,0)+IF(AND(X$31='C'!$F$172,MOVINV!$B41='C'!$B$172),'C'!$E$172,0)+IF(AND(X$31='C'!$F$173,MOVINV!$B41='C'!$B$172),'C'!$E$173,0)+IF(AND(X$31='C'!$F$175,MOVINV!$B41='C'!$B$175),'C'!$E$175,0)+IF(AND(X$31='C'!$F$176,MOVINV!$B41='C'!$B$175),'C'!$E$176,0)</f>
        <v>0</v>
      </c>
      <c r="Y41" s="33">
        <f>+IF(AND(Y$31='C'!$F$163,MOVINV!$B41='C'!$B$163),'C'!$E$163,0)+IF(AND(Y$31='C'!$F$164,MOVINV!$B41='C'!$B$163),'C'!$E$164,0)+IF(AND(Y$31='C'!$F$166,MOVINV!$B41='C'!$B$166),'C'!$E$166,0)+IF(AND(Y$31='C'!$F$167,MOVINV!$B41='C'!$B$166),'C'!$E$167,0)+IF(AND(Y$31='C'!$F$169,MOVINV!$B41='C'!$B$169),'C'!$E$169,0)+IF(AND(Y$31='C'!$F$170,MOVINV!$B41='C'!$B$169),'C'!$E$170,0)+IF(AND(Y$31='C'!$F$172,MOVINV!$B41='C'!$B$172),'C'!$E$172,0)+IF(AND(Y$31='C'!$F$173,MOVINV!$B41='C'!$B$172),'C'!$E$173,0)+IF(AND(Y$31='C'!$F$175,MOVINV!$B41='C'!$B$175),'C'!$E$175,0)+IF(AND(Y$31='C'!$F$176,MOVINV!$B41='C'!$B$175),'C'!$E$176,0)</f>
        <v>0</v>
      </c>
      <c r="Z41" s="33">
        <f>+IF(AND(Z$31='C'!$F$163,MOVINV!$B41='C'!$B$163),'C'!$E$163,0)+IF(AND(Z$31='C'!$F$164,MOVINV!$B41='C'!$B$163),'C'!$E$164,0)+IF(AND(Z$31='C'!$F$166,MOVINV!$B41='C'!$B$166),'C'!$E$166,0)+IF(AND(Z$31='C'!$F$167,MOVINV!$B41='C'!$B$166),'C'!$E$167,0)+IF(AND(Z$31='C'!$F$169,MOVINV!$B41='C'!$B$169),'C'!$E$169,0)+IF(AND(Z$31='C'!$F$170,MOVINV!$B41='C'!$B$169),'C'!$E$170,0)+IF(AND(Z$31='C'!$F$172,MOVINV!$B41='C'!$B$172),'C'!$E$172,0)+IF(AND(Z$31='C'!$F$173,MOVINV!$B41='C'!$B$172),'C'!$E$173,0)+IF(AND(Z$31='C'!$F$175,MOVINV!$B41='C'!$B$175),'C'!$E$175,0)+IF(AND(Z$31='C'!$F$176,MOVINV!$B41='C'!$B$175),'C'!$E$176,0)</f>
        <v>0</v>
      </c>
      <c r="AA41" s="33">
        <f>+IF(AND(AA$31='C'!$F$163,MOVINV!$B41='C'!$B$163),'C'!$E$163,0)+IF(AND(AA$31='C'!$F$164,MOVINV!$B41='C'!$B$163),'C'!$E$164,0)+IF(AND(AA$31='C'!$F$166,MOVINV!$B41='C'!$B$166),'C'!$E$166,0)+IF(AND(AA$31='C'!$F$167,MOVINV!$B41='C'!$B$166),'C'!$E$167,0)+IF(AND(AA$31='C'!$F$169,MOVINV!$B41='C'!$B$169),'C'!$E$169,0)+IF(AND(AA$31='C'!$F$170,MOVINV!$B41='C'!$B$169),'C'!$E$170,0)+IF(AND(AA$31='C'!$F$172,MOVINV!$B41='C'!$B$172),'C'!$E$172,0)+IF(AND(AA$31='C'!$F$173,MOVINV!$B41='C'!$B$172),'C'!$E$173,0)+IF(AND(AA$31='C'!$F$175,MOVINV!$B41='C'!$B$175),'C'!$E$175,0)+IF(AND(AA$31='C'!$F$176,MOVINV!$B41='C'!$B$175),'C'!$E$176,0)</f>
        <v>0</v>
      </c>
      <c r="AB41" s="33">
        <f>+IF(AND(AB$31='C'!$F$163,MOVINV!$B41='C'!$B$163),'C'!$E$163,0)+IF(AND(AB$31='C'!$F$164,MOVINV!$B41='C'!$B$163),'C'!$E$164,0)+IF(AND(AB$31='C'!$F$166,MOVINV!$B41='C'!$B$166),'C'!$E$166,0)+IF(AND(AB$31='C'!$F$167,MOVINV!$B41='C'!$B$166),'C'!$E$167,0)+IF(AND(AB$31='C'!$F$169,MOVINV!$B41='C'!$B$169),'C'!$E$169,0)+IF(AND(AB$31='C'!$F$170,MOVINV!$B41='C'!$B$169),'C'!$E$170,0)+IF(AND(AB$31='C'!$F$172,MOVINV!$B41='C'!$B$172),'C'!$E$172,0)+IF(AND(AB$31='C'!$F$173,MOVINV!$B41='C'!$B$172),'C'!$E$173,0)+IF(AND(AB$31='C'!$F$175,MOVINV!$B41='C'!$B$175),'C'!$E$175,0)+IF(AND(AB$31='C'!$F$176,MOVINV!$B41='C'!$B$175),'C'!$E$176,0)</f>
        <v>0</v>
      </c>
      <c r="AC41" s="33">
        <f>+IF(AND(AC$31='C'!$F$163,MOVINV!$B41='C'!$B$163),'C'!$E$163,0)+IF(AND(AC$31='C'!$F$164,MOVINV!$B41='C'!$B$163),'C'!$E$164,0)+IF(AND(AC$31='C'!$F$166,MOVINV!$B41='C'!$B$166),'C'!$E$166,0)+IF(AND(AC$31='C'!$F$167,MOVINV!$B41='C'!$B$166),'C'!$E$167,0)+IF(AND(AC$31='C'!$F$169,MOVINV!$B41='C'!$B$169),'C'!$E$169,0)+IF(AND(AC$31='C'!$F$170,MOVINV!$B41='C'!$B$169),'C'!$E$170,0)+IF(AND(AC$31='C'!$F$172,MOVINV!$B41='C'!$B$172),'C'!$E$172,0)+IF(AND(AC$31='C'!$F$173,MOVINV!$B41='C'!$B$172),'C'!$E$173,0)+IF(AND(AC$31='C'!$F$175,MOVINV!$B41='C'!$B$175),'C'!$E$175,0)+IF(AND(AC$31='C'!$F$176,MOVINV!$B41='C'!$B$175),'C'!$E$176,0)</f>
        <v>0</v>
      </c>
      <c r="AD41" s="33">
        <f>+IF(AND(AD$31='C'!$F$163,MOVINV!$B41='C'!$B$163),'C'!$E$163,0)+IF(AND(AD$31='C'!$F$164,MOVINV!$B41='C'!$B$163),'C'!$E$164,0)+IF(AND(AD$31='C'!$F$166,MOVINV!$B41='C'!$B$166),'C'!$E$166,0)+IF(AND(AD$31='C'!$F$167,MOVINV!$B41='C'!$B$166),'C'!$E$167,0)+IF(AND(AD$31='C'!$F$169,MOVINV!$B41='C'!$B$169),'C'!$E$169,0)+IF(AND(AD$31='C'!$F$170,MOVINV!$B41='C'!$B$169),'C'!$E$170,0)+IF(AND(AD$31='C'!$F$172,MOVINV!$B41='C'!$B$172),'C'!$E$172,0)+IF(AND(AD$31='C'!$F$173,MOVINV!$B41='C'!$B$172),'C'!$E$173,0)+IF(AND(AD$31='C'!$F$175,MOVINV!$B41='C'!$B$175),'C'!$E$175,0)+IF(AND(AD$31='C'!$F$176,MOVINV!$B41='C'!$B$175),'C'!$E$176,0)</f>
        <v>0</v>
      </c>
      <c r="AE41" s="33">
        <f>+IF(AND(AE$31='C'!$F$163,MOVINV!$B41='C'!$B$163),'C'!$E$163,0)+IF(AND(AE$31='C'!$F$164,MOVINV!$B41='C'!$B$163),'C'!$E$164,0)+IF(AND(AE$31='C'!$F$166,MOVINV!$B41='C'!$B$166),'C'!$E$166,0)+IF(AND(AE$31='C'!$F$167,MOVINV!$B41='C'!$B$166),'C'!$E$167,0)+IF(AND(AE$31='C'!$F$169,MOVINV!$B41='C'!$B$169),'C'!$E$169,0)+IF(AND(AE$31='C'!$F$170,MOVINV!$B41='C'!$B$169),'C'!$E$170,0)+IF(AND(AE$31='C'!$F$172,MOVINV!$B41='C'!$B$172),'C'!$E$172,0)+IF(AND(AE$31='C'!$F$173,MOVINV!$B41='C'!$B$172),'C'!$E$173,0)+IF(AND(AE$31='C'!$F$175,MOVINV!$B41='C'!$B$175),'C'!$E$175,0)+IF(AND(AE$31='C'!$F$176,MOVINV!$B41='C'!$B$175),'C'!$E$176,0)</f>
        <v>0</v>
      </c>
      <c r="AF41" s="33">
        <f>+IF(AND(AF$31='C'!$F$163,MOVINV!$B41='C'!$B$163),'C'!$E$163,0)+IF(AND(AF$31='C'!$F$164,MOVINV!$B41='C'!$B$163),'C'!$E$164,0)+IF(AND(AF$31='C'!$F$166,MOVINV!$B41='C'!$B$166),'C'!$E$166,0)+IF(AND(AF$31='C'!$F$167,MOVINV!$B41='C'!$B$166),'C'!$E$167,0)+IF(AND(AF$31='C'!$F$169,MOVINV!$B41='C'!$B$169),'C'!$E$169,0)+IF(AND(AF$31='C'!$F$170,MOVINV!$B41='C'!$B$169),'C'!$E$170,0)+IF(AND(AF$31='C'!$F$172,MOVINV!$B41='C'!$B$172),'C'!$E$172,0)+IF(AND(AF$31='C'!$F$173,MOVINV!$B41='C'!$B$172),'C'!$E$173,0)+IF(AND(AF$31='C'!$F$175,MOVINV!$B41='C'!$B$175),'C'!$E$175,0)+IF(AND(AF$31='C'!$F$176,MOVINV!$B41='C'!$B$175),'C'!$E$176,0)</f>
        <v>0</v>
      </c>
      <c r="AG41" s="33">
        <f>+IF(AND(AG$31='C'!$F$163,MOVINV!$B41='C'!$B$163),'C'!$E$163,0)+IF(AND(AG$31='C'!$F$164,MOVINV!$B41='C'!$B$163),'C'!$E$164,0)+IF(AND(AG$31='C'!$F$166,MOVINV!$B41='C'!$B$166),'C'!$E$166,0)+IF(AND(AG$31='C'!$F$167,MOVINV!$B41='C'!$B$166),'C'!$E$167,0)+IF(AND(AG$31='C'!$F$169,MOVINV!$B41='C'!$B$169),'C'!$E$169,0)+IF(AND(AG$31='C'!$F$170,MOVINV!$B41='C'!$B$169),'C'!$E$170,0)+IF(AND(AG$31='C'!$F$172,MOVINV!$B41='C'!$B$172),'C'!$E$172,0)+IF(AND(AG$31='C'!$F$173,MOVINV!$B41='C'!$B$172),'C'!$E$173,0)+IF(AND(AG$31='C'!$F$175,MOVINV!$B41='C'!$B$175),'C'!$E$175,0)+IF(AND(AG$31='C'!$F$176,MOVINV!$B41='C'!$B$175),'C'!$E$176,0)</f>
        <v>0</v>
      </c>
      <c r="AH41" s="33">
        <f>+IF(AND(AH$31='C'!$F$163,MOVINV!$B41='C'!$B$163),'C'!$E$163,0)+IF(AND(AH$31='C'!$F$164,MOVINV!$B41='C'!$B$163),'C'!$E$164,0)+IF(AND(AH$31='C'!$F$166,MOVINV!$B41='C'!$B$166),'C'!$E$166,0)+IF(AND(AH$31='C'!$F$167,MOVINV!$B41='C'!$B$166),'C'!$E$167,0)+IF(AND(AH$31='C'!$F$169,MOVINV!$B41='C'!$B$169),'C'!$E$169,0)+IF(AND(AH$31='C'!$F$170,MOVINV!$B41='C'!$B$169),'C'!$E$170,0)+IF(AND(AH$31='C'!$F$172,MOVINV!$B41='C'!$B$172),'C'!$E$172,0)+IF(AND(AH$31='C'!$F$173,MOVINV!$B41='C'!$B$172),'C'!$E$173,0)+IF(AND(AH$31='C'!$F$175,MOVINV!$B41='C'!$B$175),'C'!$E$175,0)+IF(AND(AH$31='C'!$F$176,MOVINV!$B41='C'!$B$175),'C'!$E$176,0)</f>
        <v>0</v>
      </c>
      <c r="AI41" s="33">
        <f>+IF(AND(AI$31='C'!$F$163,MOVINV!$B41='C'!$B$163),'C'!$E$163,0)+IF(AND(AI$31='C'!$F$164,MOVINV!$B41='C'!$B$163),'C'!$E$164,0)+IF(AND(AI$31='C'!$F$166,MOVINV!$B41='C'!$B$166),'C'!$E$166,0)+IF(AND(AI$31='C'!$F$167,MOVINV!$B41='C'!$B$166),'C'!$E$167,0)+IF(AND(AI$31='C'!$F$169,MOVINV!$B41='C'!$B$169),'C'!$E$169,0)+IF(AND(AI$31='C'!$F$170,MOVINV!$B41='C'!$B$169),'C'!$E$170,0)+IF(AND(AI$31='C'!$F$172,MOVINV!$B41='C'!$B$172),'C'!$E$172,0)+IF(AND(AI$31='C'!$F$173,MOVINV!$B41='C'!$B$172),'C'!$E$173,0)+IF(AND(AI$31='C'!$F$175,MOVINV!$B41='C'!$B$175),'C'!$E$175,0)+IF(AND(AI$31='C'!$F$176,MOVINV!$B41='C'!$B$175),'C'!$E$176,0)</f>
        <v>0</v>
      </c>
      <c r="AJ41" s="33">
        <f>+IF(AND(AJ$31='C'!$F$163,MOVINV!$B41='C'!$B$163),'C'!$E$163,0)+IF(AND(AJ$31='C'!$F$164,MOVINV!$B41='C'!$B$163),'C'!$E$164,0)+IF(AND(AJ$31='C'!$F$166,MOVINV!$B41='C'!$B$166),'C'!$E$166,0)+IF(AND(AJ$31='C'!$F$167,MOVINV!$B41='C'!$B$166),'C'!$E$167,0)+IF(AND(AJ$31='C'!$F$169,MOVINV!$B41='C'!$B$169),'C'!$E$169,0)+IF(AND(AJ$31='C'!$F$170,MOVINV!$B41='C'!$B$169),'C'!$E$170,0)+IF(AND(AJ$31='C'!$F$172,MOVINV!$B41='C'!$B$172),'C'!$E$172,0)+IF(AND(AJ$31='C'!$F$173,MOVINV!$B41='C'!$B$172),'C'!$E$173,0)+IF(AND(AJ$31='C'!$F$175,MOVINV!$B41='C'!$B$175),'C'!$E$175,0)+IF(AND(AJ$31='C'!$F$176,MOVINV!$B41='C'!$B$175),'C'!$E$176,0)</f>
        <v>0</v>
      </c>
      <c r="AK41" s="33">
        <f>+IF(AND(AK$31='C'!$F$163,MOVINV!$B41='C'!$B$163),'C'!$E$163,0)+IF(AND(AK$31='C'!$F$164,MOVINV!$B41='C'!$B$163),'C'!$E$164,0)+IF(AND(AK$31='C'!$F$166,MOVINV!$B41='C'!$B$166),'C'!$E$166,0)+IF(AND(AK$31='C'!$F$167,MOVINV!$B41='C'!$B$166),'C'!$E$167,0)+IF(AND(AK$31='C'!$F$169,MOVINV!$B41='C'!$B$169),'C'!$E$169,0)+IF(AND(AK$31='C'!$F$170,MOVINV!$B41='C'!$B$169),'C'!$E$170,0)+IF(AND(AK$31='C'!$F$172,MOVINV!$B41='C'!$B$172),'C'!$E$172,0)+IF(AND(AK$31='C'!$F$173,MOVINV!$B41='C'!$B$172),'C'!$E$173,0)+IF(AND(AK$31='C'!$F$175,MOVINV!$B41='C'!$B$175),'C'!$E$175,0)+IF(AND(AK$31='C'!$F$176,MOVINV!$B41='C'!$B$175),'C'!$E$176,0)</f>
        <v>0</v>
      </c>
      <c r="AL41" s="33">
        <f>+IF(AND(AL$31='C'!$F$163,MOVINV!$B41='C'!$B$163),'C'!$E$163,0)+IF(AND(AL$31='C'!$F$164,MOVINV!$B41='C'!$B$163),'C'!$E$164,0)+IF(AND(AL$31='C'!$F$166,MOVINV!$B41='C'!$B$166),'C'!$E$166,0)+IF(AND(AL$31='C'!$F$167,MOVINV!$B41='C'!$B$166),'C'!$E$167,0)+IF(AND(AL$31='C'!$F$169,MOVINV!$B41='C'!$B$169),'C'!$E$169,0)+IF(AND(AL$31='C'!$F$170,MOVINV!$B41='C'!$B$169),'C'!$E$170,0)+IF(AND(AL$31='C'!$F$172,MOVINV!$B41='C'!$B$172),'C'!$E$172,0)+IF(AND(AL$31='C'!$F$173,MOVINV!$B41='C'!$B$172),'C'!$E$173,0)+IF(AND(AL$31='C'!$F$175,MOVINV!$B41='C'!$B$175),'C'!$E$175,0)+IF(AND(AL$31='C'!$F$176,MOVINV!$B41='C'!$B$175),'C'!$E$176,0)</f>
        <v>0</v>
      </c>
      <c r="AM41" s="33">
        <f>+IF(AND(AM$31='C'!$F$163,MOVINV!$B41='C'!$B$163),'C'!$E$163,0)+IF(AND(AM$31='C'!$F$164,MOVINV!$B41='C'!$B$163),'C'!$E$164,0)+IF(AND(AM$31='C'!$F$166,MOVINV!$B41='C'!$B$166),'C'!$E$166,0)+IF(AND(AM$31='C'!$F$167,MOVINV!$B41='C'!$B$166),'C'!$E$167,0)+IF(AND(AM$31='C'!$F$169,MOVINV!$B41='C'!$B$169),'C'!$E$169,0)+IF(AND(AM$31='C'!$F$170,MOVINV!$B41='C'!$B$169),'C'!$E$170,0)+IF(AND(AM$31='C'!$F$172,MOVINV!$B41='C'!$B$172),'C'!$E$172,0)+IF(AND(AM$31='C'!$F$173,MOVINV!$B41='C'!$B$172),'C'!$E$173,0)+IF(AND(AM$31='C'!$F$175,MOVINV!$B41='C'!$B$175),'C'!$E$175,0)+IF(AND(AM$31='C'!$F$176,MOVINV!$B41='C'!$B$175),'C'!$E$176,0)</f>
        <v>0</v>
      </c>
      <c r="AN41" s="33">
        <f>+IF(AND(AN$31='C'!$F$163,MOVINV!$B41='C'!$B$163),'C'!$E$163,0)+IF(AND(AN$31='C'!$F$164,MOVINV!$B41='C'!$B$163),'C'!$E$164,0)+IF(AND(AN$31='C'!$F$166,MOVINV!$B41='C'!$B$166),'C'!$E$166,0)+IF(AND(AN$31='C'!$F$167,MOVINV!$B41='C'!$B$166),'C'!$E$167,0)+IF(AND(AN$31='C'!$F$169,MOVINV!$B41='C'!$B$169),'C'!$E$169,0)+IF(AND(AN$31='C'!$F$170,MOVINV!$B41='C'!$B$169),'C'!$E$170,0)+IF(AND(AN$31='C'!$F$172,MOVINV!$B41='C'!$B$172),'C'!$E$172,0)+IF(AND(AN$31='C'!$F$173,MOVINV!$B41='C'!$B$172),'C'!$E$173,0)+IF(AND(AN$31='C'!$F$175,MOVINV!$B41='C'!$B$175),'C'!$E$175,0)+IF(AND(AN$31='C'!$F$176,MOVINV!$B41='C'!$B$175),'C'!$E$176,0)</f>
        <v>0</v>
      </c>
      <c r="AO41" s="33">
        <f>+IF(AND(AO$31='C'!$F$163,MOVINV!$B41='C'!$B$163),'C'!$E$163,0)+IF(AND(AO$31='C'!$F$164,MOVINV!$B41='C'!$B$163),'C'!$E$164,0)+IF(AND(AO$31='C'!$F$166,MOVINV!$B41='C'!$B$166),'C'!$E$166,0)+IF(AND(AO$31='C'!$F$167,MOVINV!$B41='C'!$B$166),'C'!$E$167,0)+IF(AND(AO$31='C'!$F$169,MOVINV!$B41='C'!$B$169),'C'!$E$169,0)+IF(AND(AO$31='C'!$F$170,MOVINV!$B41='C'!$B$169),'C'!$E$170,0)+IF(AND(AO$31='C'!$F$172,MOVINV!$B41='C'!$B$172),'C'!$E$172,0)+IF(AND(AO$31='C'!$F$173,MOVINV!$B41='C'!$B$172),'C'!$E$173,0)+IF(AND(AO$31='C'!$F$175,MOVINV!$B41='C'!$B$175),'C'!$E$175,0)+IF(AND(AO$31='C'!$F$176,MOVINV!$B41='C'!$B$175),'C'!$E$176,0)</f>
        <v>0</v>
      </c>
      <c r="AP41" s="33">
        <f>+IF(AND(AP$31='C'!$F$163,MOVINV!$B41='C'!$B$163),'C'!$E$163,0)+IF(AND(AP$31='C'!$F$164,MOVINV!$B41='C'!$B$163),'C'!$E$164,0)+IF(AND(AP$31='C'!$F$166,MOVINV!$B41='C'!$B$166),'C'!$E$166,0)+IF(AND(AP$31='C'!$F$167,MOVINV!$B41='C'!$B$166),'C'!$E$167,0)+IF(AND(AP$31='C'!$F$169,MOVINV!$B41='C'!$B$169),'C'!$E$169,0)+IF(AND(AP$31='C'!$F$170,MOVINV!$B41='C'!$B$169),'C'!$E$170,0)+IF(AND(AP$31='C'!$F$172,MOVINV!$B41='C'!$B$172),'C'!$E$172,0)+IF(AND(AP$31='C'!$F$173,MOVINV!$B41='C'!$B$172),'C'!$E$173,0)+IF(AND(AP$31='C'!$F$175,MOVINV!$B41='C'!$B$175),'C'!$E$175,0)+IF(AND(AP$31='C'!$F$176,MOVINV!$B41='C'!$B$175),'C'!$E$176,0)</f>
        <v>0</v>
      </c>
      <c r="AQ41" s="33">
        <f>+IF(AND(AQ$31='C'!$F$163,MOVINV!$B41='C'!$B$163),'C'!$E$163,0)+IF(AND(AQ$31='C'!$F$164,MOVINV!$B41='C'!$B$163),'C'!$E$164,0)+IF(AND(AQ$31='C'!$F$166,MOVINV!$B41='C'!$B$166),'C'!$E$166,0)+IF(AND(AQ$31='C'!$F$167,MOVINV!$B41='C'!$B$166),'C'!$E$167,0)+IF(AND(AQ$31='C'!$F$169,MOVINV!$B41='C'!$B$169),'C'!$E$169,0)+IF(AND(AQ$31='C'!$F$170,MOVINV!$B41='C'!$B$169),'C'!$E$170,0)+IF(AND(AQ$31='C'!$F$172,MOVINV!$B41='C'!$B$172),'C'!$E$172,0)+IF(AND(AQ$31='C'!$F$173,MOVINV!$B41='C'!$B$172),'C'!$E$173,0)+IF(AND(AQ$31='C'!$F$175,MOVINV!$B41='C'!$B$175),'C'!$E$175,0)+IF(AND(AQ$31='C'!$F$176,MOVINV!$B41='C'!$B$175),'C'!$E$176,0)</f>
        <v>0</v>
      </c>
      <c r="AR41" s="33">
        <f>+IF(AND(AR$31='C'!$F$163,MOVINV!$B41='C'!$B$163),'C'!$E$163,0)+IF(AND(AR$31='C'!$F$164,MOVINV!$B41='C'!$B$163),'C'!$E$164,0)+IF(AND(AR$31='C'!$F$166,MOVINV!$B41='C'!$B$166),'C'!$E$166,0)+IF(AND(AR$31='C'!$F$167,MOVINV!$B41='C'!$B$166),'C'!$E$167,0)+IF(AND(AR$31='C'!$F$169,MOVINV!$B41='C'!$B$169),'C'!$E$169,0)+IF(AND(AR$31='C'!$F$170,MOVINV!$B41='C'!$B$169),'C'!$E$170,0)+IF(AND(AR$31='C'!$F$172,MOVINV!$B41='C'!$B$172),'C'!$E$172,0)+IF(AND(AR$31='C'!$F$173,MOVINV!$B41='C'!$B$172),'C'!$E$173,0)+IF(AND(AR$31='C'!$F$175,MOVINV!$B41='C'!$B$175),'C'!$E$175,0)+IF(AND(AR$31='C'!$F$176,MOVINV!$B41='C'!$B$175),'C'!$E$176,0)</f>
        <v>0</v>
      </c>
      <c r="AS41" s="33">
        <f>+IF(AND(AS$31='C'!$F$163,MOVINV!$B41='C'!$B$163),'C'!$E$163,0)+IF(AND(AS$31='C'!$F$164,MOVINV!$B41='C'!$B$163),'C'!$E$164,0)+IF(AND(AS$31='C'!$F$166,MOVINV!$B41='C'!$B$166),'C'!$E$166,0)+IF(AND(AS$31='C'!$F$167,MOVINV!$B41='C'!$B$166),'C'!$E$167,0)+IF(AND(AS$31='C'!$F$169,MOVINV!$B41='C'!$B$169),'C'!$E$169,0)+IF(AND(AS$31='C'!$F$170,MOVINV!$B41='C'!$B$169),'C'!$E$170,0)+IF(AND(AS$31='C'!$F$172,MOVINV!$B41='C'!$B$172),'C'!$E$172,0)+IF(AND(AS$31='C'!$F$173,MOVINV!$B41='C'!$B$172),'C'!$E$173,0)+IF(AND(AS$31='C'!$F$175,MOVINV!$B41='C'!$B$175),'C'!$E$175,0)+IF(AND(AS$31='C'!$F$176,MOVINV!$B41='C'!$B$175),'C'!$E$176,0)</f>
        <v>0</v>
      </c>
      <c r="AT41" s="33">
        <f>+IF(AND(AT$31='C'!$F$163,MOVINV!$B41='C'!$B$163),'C'!$E$163,0)+IF(AND(AT$31='C'!$F$164,MOVINV!$B41='C'!$B$163),'C'!$E$164,0)+IF(AND(AT$31='C'!$F$166,MOVINV!$B41='C'!$B$166),'C'!$E$166,0)+IF(AND(AT$31='C'!$F$167,MOVINV!$B41='C'!$B$166),'C'!$E$167,0)+IF(AND(AT$31='C'!$F$169,MOVINV!$B41='C'!$B$169),'C'!$E$169,0)+IF(AND(AT$31='C'!$F$170,MOVINV!$B41='C'!$B$169),'C'!$E$170,0)+IF(AND(AT$31='C'!$F$172,MOVINV!$B41='C'!$B$172),'C'!$E$172,0)+IF(AND(AT$31='C'!$F$173,MOVINV!$B41='C'!$B$172),'C'!$E$173,0)+IF(AND(AT$31='C'!$F$175,MOVINV!$B41='C'!$B$175),'C'!$E$175,0)+IF(AND(AT$31='C'!$F$176,MOVINV!$B41='C'!$B$175),'C'!$E$176,0)</f>
        <v>0</v>
      </c>
      <c r="AU41" s="33">
        <f>+IF(AND(AU$31='C'!$F$163,MOVINV!$B41='C'!$B$163),'C'!$E$163,0)+IF(AND(AU$31='C'!$F$164,MOVINV!$B41='C'!$B$163),'C'!$E$164,0)+IF(AND(AU$31='C'!$F$166,MOVINV!$B41='C'!$B$166),'C'!$E$166,0)+IF(AND(AU$31='C'!$F$167,MOVINV!$B41='C'!$B$166),'C'!$E$167,0)+IF(AND(AU$31='C'!$F$169,MOVINV!$B41='C'!$B$169),'C'!$E$169,0)+IF(AND(AU$31='C'!$F$170,MOVINV!$B41='C'!$B$169),'C'!$E$170,0)+IF(AND(AU$31='C'!$F$172,MOVINV!$B41='C'!$B$172),'C'!$E$172,0)+IF(AND(AU$31='C'!$F$173,MOVINV!$B41='C'!$B$172),'C'!$E$173,0)+IF(AND(AU$31='C'!$F$175,MOVINV!$B41='C'!$B$175),'C'!$E$175,0)+IF(AND(AU$31='C'!$F$176,MOVINV!$B41='C'!$B$175),'C'!$E$176,0)</f>
        <v>0</v>
      </c>
      <c r="AV41" s="33">
        <f>+IF(AND(AV$31='C'!$F$163,MOVINV!$B41='C'!$B$163),'C'!$E$163,0)+IF(AND(AV$31='C'!$F$164,MOVINV!$B41='C'!$B$163),'C'!$E$164,0)+IF(AND(AV$31='C'!$F$166,MOVINV!$B41='C'!$B$166),'C'!$E$166,0)+IF(AND(AV$31='C'!$F$167,MOVINV!$B41='C'!$B$166),'C'!$E$167,0)+IF(AND(AV$31='C'!$F$169,MOVINV!$B41='C'!$B$169),'C'!$E$169,0)+IF(AND(AV$31='C'!$F$170,MOVINV!$B41='C'!$B$169),'C'!$E$170,0)+IF(AND(AV$31='C'!$F$172,MOVINV!$B41='C'!$B$172),'C'!$E$172,0)+IF(AND(AV$31='C'!$F$173,MOVINV!$B41='C'!$B$172),'C'!$E$173,0)+IF(AND(AV$31='C'!$F$175,MOVINV!$B41='C'!$B$175),'C'!$E$175,0)+IF(AND(AV$31='C'!$F$176,MOVINV!$B41='C'!$B$175),'C'!$E$176,0)</f>
        <v>0</v>
      </c>
      <c r="AW41" s="33">
        <f>+IF(AND(AW$31='C'!$F$163,MOVINV!$B41='C'!$B$163),'C'!$E$163,0)+IF(AND(AW$31='C'!$F$164,MOVINV!$B41='C'!$B$163),'C'!$E$164,0)+IF(AND(AW$31='C'!$F$166,MOVINV!$B41='C'!$B$166),'C'!$E$166,0)+IF(AND(AW$31='C'!$F$167,MOVINV!$B41='C'!$B$166),'C'!$E$167,0)+IF(AND(AW$31='C'!$F$169,MOVINV!$B41='C'!$B$169),'C'!$E$169,0)+IF(AND(AW$31='C'!$F$170,MOVINV!$B41='C'!$B$169),'C'!$E$170,0)+IF(AND(AW$31='C'!$F$172,MOVINV!$B41='C'!$B$172),'C'!$E$172,0)+IF(AND(AW$31='C'!$F$173,MOVINV!$B41='C'!$B$172),'C'!$E$173,0)+IF(AND(AW$31='C'!$F$175,MOVINV!$B41='C'!$B$175),'C'!$E$175,0)+IF(AND(AW$31='C'!$F$176,MOVINV!$B41='C'!$B$175),'C'!$E$176,0)</f>
        <v>0</v>
      </c>
      <c r="AX41" s="33">
        <f>+IF(AND(AX$31='C'!$F$163,MOVINV!$B41='C'!$B$163),'C'!$E$163,0)+IF(AND(AX$31='C'!$F$164,MOVINV!$B41='C'!$B$163),'C'!$E$164,0)+IF(AND(AX$31='C'!$F$166,MOVINV!$B41='C'!$B$166),'C'!$E$166,0)+IF(AND(AX$31='C'!$F$167,MOVINV!$B41='C'!$B$166),'C'!$E$167,0)+IF(AND(AX$31='C'!$F$169,MOVINV!$B41='C'!$B$169),'C'!$E$169,0)+IF(AND(AX$31='C'!$F$170,MOVINV!$B41='C'!$B$169),'C'!$E$170,0)+IF(AND(AX$31='C'!$F$172,MOVINV!$B41='C'!$B$172),'C'!$E$172,0)+IF(AND(AX$31='C'!$F$173,MOVINV!$B41='C'!$B$172),'C'!$E$173,0)+IF(AND(AX$31='C'!$F$175,MOVINV!$B41='C'!$B$175),'C'!$E$175,0)+IF(AND(AX$31='C'!$F$176,MOVINV!$B41='C'!$B$175),'C'!$E$176,0)</f>
        <v>0</v>
      </c>
      <c r="AY41" s="33">
        <f>+IF(AND(AY$31='C'!$F$163,MOVINV!$B41='C'!$B$163),'C'!$E$163,0)+IF(AND(AY$31='C'!$F$164,MOVINV!$B41='C'!$B$163),'C'!$E$164,0)+IF(AND(AY$31='C'!$F$166,MOVINV!$B41='C'!$B$166),'C'!$E$166,0)+IF(AND(AY$31='C'!$F$167,MOVINV!$B41='C'!$B$166),'C'!$E$167,0)+IF(AND(AY$31='C'!$F$169,MOVINV!$B41='C'!$B$169),'C'!$E$169,0)+IF(AND(AY$31='C'!$F$170,MOVINV!$B41='C'!$B$169),'C'!$E$170,0)+IF(AND(AY$31='C'!$F$172,MOVINV!$B41='C'!$B$172),'C'!$E$172,0)+IF(AND(AY$31='C'!$F$173,MOVINV!$B41='C'!$B$172),'C'!$E$173,0)+IF(AND(AY$31='C'!$F$175,MOVINV!$B41='C'!$B$175),'C'!$E$175,0)+IF(AND(AY$31='C'!$F$176,MOVINV!$B41='C'!$B$175),'C'!$E$176,0)</f>
        <v>0</v>
      </c>
      <c r="AZ41" s="33">
        <f>+IF(AND(AZ$31='C'!$F$163,MOVINV!$B41='C'!$B$163),'C'!$E$163,0)+IF(AND(AZ$31='C'!$F$164,MOVINV!$B41='C'!$B$163),'C'!$E$164,0)+IF(AND(AZ$31='C'!$F$166,MOVINV!$B41='C'!$B$166),'C'!$E$166,0)+IF(AND(AZ$31='C'!$F$167,MOVINV!$B41='C'!$B$166),'C'!$E$167,0)+IF(AND(AZ$31='C'!$F$169,MOVINV!$B41='C'!$B$169),'C'!$E$169,0)+IF(AND(AZ$31='C'!$F$170,MOVINV!$B41='C'!$B$169),'C'!$E$170,0)+IF(AND(AZ$31='C'!$F$172,MOVINV!$B41='C'!$B$172),'C'!$E$172,0)+IF(AND(AZ$31='C'!$F$173,MOVINV!$B41='C'!$B$172),'C'!$E$173,0)+IF(AND(AZ$31='C'!$F$175,MOVINV!$B41='C'!$B$175),'C'!$E$175,0)+IF(AND(AZ$31='C'!$F$176,MOVINV!$B41='C'!$B$175),'C'!$E$176,0)</f>
        <v>0</v>
      </c>
      <c r="BA41" s="33">
        <f>+IF(AND(BA$31='C'!$F$163,MOVINV!$B41='C'!$B$163),'C'!$E$163,0)+IF(AND(BA$31='C'!$F$164,MOVINV!$B41='C'!$B$163),'C'!$E$164,0)+IF(AND(BA$31='C'!$F$166,MOVINV!$B41='C'!$B$166),'C'!$E$166,0)+IF(AND(BA$31='C'!$F$167,MOVINV!$B41='C'!$B$166),'C'!$E$167,0)+IF(AND(BA$31='C'!$F$169,MOVINV!$B41='C'!$B$169),'C'!$E$169,0)+IF(AND(BA$31='C'!$F$170,MOVINV!$B41='C'!$B$169),'C'!$E$170,0)+IF(AND(BA$31='C'!$F$172,MOVINV!$B41='C'!$B$172),'C'!$E$172,0)+IF(AND(BA$31='C'!$F$173,MOVINV!$B41='C'!$B$172),'C'!$E$173,0)+IF(AND(BA$31='C'!$F$175,MOVINV!$B41='C'!$B$175),'C'!$E$175,0)+IF(AND(BA$31='C'!$F$176,MOVINV!$B41='C'!$B$175),'C'!$E$176,0)</f>
        <v>0</v>
      </c>
      <c r="BB41" s="33">
        <f>+IF(AND(BB$31='C'!$F$163,MOVINV!$B41='C'!$B$163),'C'!$E$163,0)+IF(AND(BB$31='C'!$F$164,MOVINV!$B41='C'!$B$163),'C'!$E$164,0)+IF(AND(BB$31='C'!$F$166,MOVINV!$B41='C'!$B$166),'C'!$E$166,0)+IF(AND(BB$31='C'!$F$167,MOVINV!$B41='C'!$B$166),'C'!$E$167,0)+IF(AND(BB$31='C'!$F$169,MOVINV!$B41='C'!$B$169),'C'!$E$169,0)+IF(AND(BB$31='C'!$F$170,MOVINV!$B41='C'!$B$169),'C'!$E$170,0)+IF(AND(BB$31='C'!$F$172,MOVINV!$B41='C'!$B$172),'C'!$E$172,0)+IF(AND(BB$31='C'!$F$173,MOVINV!$B41='C'!$B$172),'C'!$E$173,0)+IF(AND(BB$31='C'!$F$175,MOVINV!$B41='C'!$B$175),'C'!$E$175,0)+IF(AND(BB$31='C'!$F$176,MOVINV!$B41='C'!$B$175),'C'!$E$176,0)</f>
        <v>0</v>
      </c>
      <c r="BC41" s="33">
        <f>+IF(AND(BC$31='C'!$F$163,MOVINV!$B41='C'!$B$163),'C'!$E$163,0)+IF(AND(BC$31='C'!$F$164,MOVINV!$B41='C'!$B$163),'C'!$E$164,0)+IF(AND(BC$31='C'!$F$166,MOVINV!$B41='C'!$B$166),'C'!$E$166,0)+IF(AND(BC$31='C'!$F$167,MOVINV!$B41='C'!$B$166),'C'!$E$167,0)+IF(AND(BC$31='C'!$F$169,MOVINV!$B41='C'!$B$169),'C'!$E$169,0)+IF(AND(BC$31='C'!$F$170,MOVINV!$B41='C'!$B$169),'C'!$E$170,0)+IF(AND(BC$31='C'!$F$172,MOVINV!$B41='C'!$B$172),'C'!$E$172,0)+IF(AND(BC$31='C'!$F$173,MOVINV!$B41='C'!$B$172),'C'!$E$173,0)+IF(AND(BC$31='C'!$F$175,MOVINV!$B41='C'!$B$175),'C'!$E$175,0)+IF(AND(BC$31='C'!$F$176,MOVINV!$B41='C'!$B$175),'C'!$E$176,0)</f>
        <v>0</v>
      </c>
      <c r="BD41" s="33">
        <f>+IF(AND(BD$31='C'!$F$163,MOVINV!$B41='C'!$B$163),'C'!$E$163,0)+IF(AND(BD$31='C'!$F$164,MOVINV!$B41='C'!$B$163),'C'!$E$164,0)+IF(AND(BD$31='C'!$F$166,MOVINV!$B41='C'!$B$166),'C'!$E$166,0)+IF(AND(BD$31='C'!$F$167,MOVINV!$B41='C'!$B$166),'C'!$E$167,0)+IF(AND(BD$31='C'!$F$169,MOVINV!$B41='C'!$B$169),'C'!$E$169,0)+IF(AND(BD$31='C'!$F$170,MOVINV!$B41='C'!$B$169),'C'!$E$170,0)+IF(AND(BD$31='C'!$F$172,MOVINV!$B41='C'!$B$172),'C'!$E$172,0)+IF(AND(BD$31='C'!$F$173,MOVINV!$B41='C'!$B$172),'C'!$E$173,0)+IF(AND(BD$31='C'!$F$175,MOVINV!$B41='C'!$B$175),'C'!$E$175,0)+IF(AND(BD$31='C'!$F$176,MOVINV!$B41='C'!$B$175),'C'!$E$176,0)</f>
        <v>0</v>
      </c>
      <c r="BE41" s="33">
        <f>+IF(AND(BE$31='C'!$F$163,MOVINV!$B41='C'!$B$163),'C'!$E$163,0)+IF(AND(BE$31='C'!$F$164,MOVINV!$B41='C'!$B$163),'C'!$E$164,0)+IF(AND(BE$31='C'!$F$166,MOVINV!$B41='C'!$B$166),'C'!$E$166,0)+IF(AND(BE$31='C'!$F$167,MOVINV!$B41='C'!$B$166),'C'!$E$167,0)+IF(AND(BE$31='C'!$F$169,MOVINV!$B41='C'!$B$169),'C'!$E$169,0)+IF(AND(BE$31='C'!$F$170,MOVINV!$B41='C'!$B$169),'C'!$E$170,0)+IF(AND(BE$31='C'!$F$172,MOVINV!$B41='C'!$B$172),'C'!$E$172,0)+IF(AND(BE$31='C'!$F$173,MOVINV!$B41='C'!$B$172),'C'!$E$173,0)+IF(AND(BE$31='C'!$F$175,MOVINV!$B41='C'!$B$175),'C'!$E$175,0)+IF(AND(BE$31='C'!$F$176,MOVINV!$B41='C'!$B$175),'C'!$E$176,0)</f>
        <v>0</v>
      </c>
      <c r="BF41" s="33">
        <f>+IF(AND(BF$31='C'!$F$163,MOVINV!$B41='C'!$B$163),'C'!$E$163,0)+IF(AND(BF$31='C'!$F$164,MOVINV!$B41='C'!$B$163),'C'!$E$164,0)+IF(AND(BF$31='C'!$F$166,MOVINV!$B41='C'!$B$166),'C'!$E$166,0)+IF(AND(BF$31='C'!$F$167,MOVINV!$B41='C'!$B$166),'C'!$E$167,0)+IF(AND(BF$31='C'!$F$169,MOVINV!$B41='C'!$B$169),'C'!$E$169,0)+IF(AND(BF$31='C'!$F$170,MOVINV!$B41='C'!$B$169),'C'!$E$170,0)+IF(AND(BF$31='C'!$F$172,MOVINV!$B41='C'!$B$172),'C'!$E$172,0)+IF(AND(BF$31='C'!$F$173,MOVINV!$B41='C'!$B$172),'C'!$E$173,0)+IF(AND(BF$31='C'!$F$175,MOVINV!$B41='C'!$B$175),'C'!$E$175,0)+IF(AND(BF$31='C'!$F$176,MOVINV!$B41='C'!$B$175),'C'!$E$176,0)</f>
        <v>0</v>
      </c>
      <c r="BG41" s="33">
        <f>+IF(AND(BG$31='C'!$F$163,MOVINV!$B41='C'!$B$163),'C'!$E$163,0)+IF(AND(BG$31='C'!$F$164,MOVINV!$B41='C'!$B$163),'C'!$E$164,0)+IF(AND(BG$31='C'!$F$166,MOVINV!$B41='C'!$B$166),'C'!$E$166,0)+IF(AND(BG$31='C'!$F$167,MOVINV!$B41='C'!$B$166),'C'!$E$167,0)+IF(AND(BG$31='C'!$F$169,MOVINV!$B41='C'!$B$169),'C'!$E$169,0)+IF(AND(BG$31='C'!$F$170,MOVINV!$B41='C'!$B$169),'C'!$E$170,0)+IF(AND(BG$31='C'!$F$172,MOVINV!$B41='C'!$B$172),'C'!$E$172,0)+IF(AND(BG$31='C'!$F$173,MOVINV!$B41='C'!$B$172),'C'!$E$173,0)+IF(AND(BG$31='C'!$F$175,MOVINV!$B41='C'!$B$175),'C'!$E$175,0)+IF(AND(BG$31='C'!$F$176,MOVINV!$B41='C'!$B$175),'C'!$E$176,0)</f>
        <v>0</v>
      </c>
      <c r="BH41" s="33">
        <f>+IF(AND(BH$31='C'!$F$163,MOVINV!$B41='C'!$B$163),'C'!$E$163,0)+IF(AND(BH$31='C'!$F$164,MOVINV!$B41='C'!$B$163),'C'!$E$164,0)+IF(AND(BH$31='C'!$F$166,MOVINV!$B41='C'!$B$166),'C'!$E$166,0)+IF(AND(BH$31='C'!$F$167,MOVINV!$B41='C'!$B$166),'C'!$E$167,0)+IF(AND(BH$31='C'!$F$169,MOVINV!$B41='C'!$B$169),'C'!$E$169,0)+IF(AND(BH$31='C'!$F$170,MOVINV!$B41='C'!$B$169),'C'!$E$170,0)+IF(AND(BH$31='C'!$F$172,MOVINV!$B41='C'!$B$172),'C'!$E$172,0)+IF(AND(BH$31='C'!$F$173,MOVINV!$B41='C'!$B$172),'C'!$E$173,0)+IF(AND(BH$31='C'!$F$175,MOVINV!$B41='C'!$B$175),'C'!$E$175,0)+IF(AND(BH$31='C'!$F$176,MOVINV!$B41='C'!$B$175),'C'!$E$176,0)</f>
        <v>0</v>
      </c>
      <c r="BI41" s="33">
        <f>+IF(AND(BI$31='C'!$F$163,MOVINV!$B41='C'!$B$163),'C'!$E$163,0)+IF(AND(BI$31='C'!$F$164,MOVINV!$B41='C'!$B$163),'C'!$E$164,0)+IF(AND(BI$31='C'!$F$166,MOVINV!$B41='C'!$B$166),'C'!$E$166,0)+IF(AND(BI$31='C'!$F$167,MOVINV!$B41='C'!$B$166),'C'!$E$167,0)+IF(AND(BI$31='C'!$F$169,MOVINV!$B41='C'!$B$169),'C'!$E$169,0)+IF(AND(BI$31='C'!$F$170,MOVINV!$B41='C'!$B$169),'C'!$E$170,0)+IF(AND(BI$31='C'!$F$172,MOVINV!$B41='C'!$B$172),'C'!$E$172,0)+IF(AND(BI$31='C'!$F$173,MOVINV!$B41='C'!$B$172),'C'!$E$173,0)+IF(AND(BI$31='C'!$F$175,MOVINV!$B41='C'!$B$175),'C'!$E$175,0)+IF(AND(BI$31='C'!$F$176,MOVINV!$B41='C'!$B$175),'C'!$E$176,0)</f>
        <v>0</v>
      </c>
      <c r="BJ41" s="33">
        <f>+IF(AND(BJ$31='C'!$F$163,MOVINV!$B41='C'!$B$163),'C'!$E$163,0)+IF(AND(BJ$31='C'!$F$164,MOVINV!$B41='C'!$B$163),'C'!$E$164,0)+IF(AND(BJ$31='C'!$F$166,MOVINV!$B41='C'!$B$166),'C'!$E$166,0)+IF(AND(BJ$31='C'!$F$167,MOVINV!$B41='C'!$B$166),'C'!$E$167,0)+IF(AND(BJ$31='C'!$F$169,MOVINV!$B41='C'!$B$169),'C'!$E$169,0)+IF(AND(BJ$31='C'!$F$170,MOVINV!$B41='C'!$B$169),'C'!$E$170,0)+IF(AND(BJ$31='C'!$F$172,MOVINV!$B41='C'!$B$172),'C'!$E$172,0)+IF(AND(BJ$31='C'!$F$173,MOVINV!$B41='C'!$B$172),'C'!$E$173,0)+IF(AND(BJ$31='C'!$F$175,MOVINV!$B41='C'!$B$175),'C'!$E$175,0)+IF(AND(BJ$31='C'!$F$176,MOVINV!$B41='C'!$B$175),'C'!$E$176,0)</f>
        <v>0</v>
      </c>
      <c r="BK41" s="33">
        <f>+IF(AND(BK$31='C'!$F$163,MOVINV!$B41='C'!$B$163),'C'!$E$163,0)+IF(AND(BK$31='C'!$F$164,MOVINV!$B41='C'!$B$163),'C'!$E$164,0)+IF(AND(BK$31='C'!$F$166,MOVINV!$B41='C'!$B$166),'C'!$E$166,0)+IF(AND(BK$31='C'!$F$167,MOVINV!$B41='C'!$B$166),'C'!$E$167,0)+IF(AND(BK$31='C'!$F$169,MOVINV!$B41='C'!$B$169),'C'!$E$169,0)+IF(AND(BK$31='C'!$F$170,MOVINV!$B41='C'!$B$169),'C'!$E$170,0)+IF(AND(BK$31='C'!$F$172,MOVINV!$B41='C'!$B$172),'C'!$E$172,0)+IF(AND(BK$31='C'!$F$173,MOVINV!$B41='C'!$B$172),'C'!$E$173,0)+IF(AND(BK$31='C'!$F$175,MOVINV!$B41='C'!$B$175),'C'!$E$175,0)+IF(AND(BK$31='C'!$F$176,MOVINV!$B41='C'!$B$175),'C'!$E$176,0)</f>
        <v>0</v>
      </c>
    </row>
    <row r="42" spans="2:63">
      <c r="B42" s="32" t="str">
        <f t="shared" si="11"/>
        <v>Instal·lacions Tècniques</v>
      </c>
      <c r="C42" s="54">
        <f>+Configuració!E41</f>
        <v>0</v>
      </c>
      <c r="D42" s="33">
        <f>+IF(AND(D$31='C'!$F$163,MOVINV!$B42='C'!$B$163),'C'!$E$163,0)+IF(AND(D$31='C'!$F$164,MOVINV!$B42='C'!$B$163),'C'!$E$164,0)+IF(AND(D$31='C'!$F$166,MOVINV!$B42='C'!$B$166),'C'!$E$166,0)+IF(AND(D$31='C'!$F$167,MOVINV!$B42='C'!$B$166),'C'!$E$167,0)+IF(AND(D$31='C'!$F$169,MOVINV!$B42='C'!$B$169),'C'!$E$169,0)+IF(AND(D$31='C'!$F$170,MOVINV!$B42='C'!$B$169),'C'!$E$170,0)+IF(AND(D$31='C'!$F$172,MOVINV!$B42='C'!$B$172),'C'!$E$172,0)+IF(AND(D$31='C'!$F$173,MOVINV!$B42='C'!$B$172),'C'!$E$173,0)+IF(AND(D$31='C'!$F$175,MOVINV!$B42='C'!$B$175),'C'!$E$175,0)+IF(AND(D$31='C'!$F$176,MOVINV!$B42='C'!$B$175),'C'!$E$176,0)</f>
        <v>0</v>
      </c>
      <c r="E42" s="33">
        <f>+IF(AND(E$31='C'!$F$163,MOVINV!$B42='C'!$B$163),'C'!$E$163,0)+IF(AND(E$31='C'!$F$164,MOVINV!$B42='C'!$B$163),'C'!$E$164,0)+IF(AND(E$31='C'!$F$166,MOVINV!$B42='C'!$B$166),'C'!$E$166,0)+IF(AND(E$31='C'!$F$167,MOVINV!$B42='C'!$B$166),'C'!$E$167,0)+IF(AND(E$31='C'!$F$169,MOVINV!$B42='C'!$B$169),'C'!$E$169,0)+IF(AND(E$31='C'!$F$170,MOVINV!$B42='C'!$B$169),'C'!$E$170,0)+IF(AND(E$31='C'!$F$172,MOVINV!$B42='C'!$B$172),'C'!$E$172,0)+IF(AND(E$31='C'!$F$173,MOVINV!$B42='C'!$B$172),'C'!$E$173,0)+IF(AND(E$31='C'!$F$175,MOVINV!$B42='C'!$B$175),'C'!$E$175,0)+IF(AND(E$31='C'!$F$176,MOVINV!$B42='C'!$B$175),'C'!$E$176,0)</f>
        <v>0</v>
      </c>
      <c r="F42" s="33">
        <f>+IF(AND(F$31='C'!$F$163,MOVINV!$B42='C'!$B$163),'C'!$E$163,0)+IF(AND(F$31='C'!$F$164,MOVINV!$B42='C'!$B$163),'C'!$E$164,0)+IF(AND(F$31='C'!$F$166,MOVINV!$B42='C'!$B$166),'C'!$E$166,0)+IF(AND(F$31='C'!$F$167,MOVINV!$B42='C'!$B$166),'C'!$E$167,0)+IF(AND(F$31='C'!$F$169,MOVINV!$B42='C'!$B$169),'C'!$E$169,0)+IF(AND(F$31='C'!$F$170,MOVINV!$B42='C'!$B$169),'C'!$E$170,0)+IF(AND(F$31='C'!$F$172,MOVINV!$B42='C'!$B$172),'C'!$E$172,0)+IF(AND(F$31='C'!$F$173,MOVINV!$B42='C'!$B$172),'C'!$E$173,0)+IF(AND(F$31='C'!$F$175,MOVINV!$B42='C'!$B$175),'C'!$E$175,0)+IF(AND(F$31='C'!$F$176,MOVINV!$B42='C'!$B$175),'C'!$E$176,0)</f>
        <v>0</v>
      </c>
      <c r="G42" s="33">
        <f>+IF(AND(G$31='C'!$F$163,MOVINV!$B42='C'!$B$163),'C'!$E$163,0)+IF(AND(G$31='C'!$F$164,MOVINV!$B42='C'!$B$163),'C'!$E$164,0)+IF(AND(G$31='C'!$F$166,MOVINV!$B42='C'!$B$166),'C'!$E$166,0)+IF(AND(G$31='C'!$F$167,MOVINV!$B42='C'!$B$166),'C'!$E$167,0)+IF(AND(G$31='C'!$F$169,MOVINV!$B42='C'!$B$169),'C'!$E$169,0)+IF(AND(G$31='C'!$F$170,MOVINV!$B42='C'!$B$169),'C'!$E$170,0)+IF(AND(G$31='C'!$F$172,MOVINV!$B42='C'!$B$172),'C'!$E$172,0)+IF(AND(G$31='C'!$F$173,MOVINV!$B42='C'!$B$172),'C'!$E$173,0)+IF(AND(G$31='C'!$F$175,MOVINV!$B42='C'!$B$175),'C'!$E$175,0)+IF(AND(G$31='C'!$F$176,MOVINV!$B42='C'!$B$175),'C'!$E$176,0)</f>
        <v>0</v>
      </c>
      <c r="H42" s="33">
        <f>+IF(AND(H$31='C'!$F$163,MOVINV!$B42='C'!$B$163),'C'!$E$163,0)+IF(AND(H$31='C'!$F$164,MOVINV!$B42='C'!$B$163),'C'!$E$164,0)+IF(AND(H$31='C'!$F$166,MOVINV!$B42='C'!$B$166),'C'!$E$166,0)+IF(AND(H$31='C'!$F$167,MOVINV!$B42='C'!$B$166),'C'!$E$167,0)+IF(AND(H$31='C'!$F$169,MOVINV!$B42='C'!$B$169),'C'!$E$169,0)+IF(AND(H$31='C'!$F$170,MOVINV!$B42='C'!$B$169),'C'!$E$170,0)+IF(AND(H$31='C'!$F$172,MOVINV!$B42='C'!$B$172),'C'!$E$172,0)+IF(AND(H$31='C'!$F$173,MOVINV!$B42='C'!$B$172),'C'!$E$173,0)+IF(AND(H$31='C'!$F$175,MOVINV!$B42='C'!$B$175),'C'!$E$175,0)+IF(AND(H$31='C'!$F$176,MOVINV!$B42='C'!$B$175),'C'!$E$176,0)</f>
        <v>0</v>
      </c>
      <c r="I42" s="33">
        <f>+IF(AND(I$31='C'!$F$163,MOVINV!$B42='C'!$B$163),'C'!$E$163,0)+IF(AND(I$31='C'!$F$164,MOVINV!$B42='C'!$B$163),'C'!$E$164,0)+IF(AND(I$31='C'!$F$166,MOVINV!$B42='C'!$B$166),'C'!$E$166,0)+IF(AND(I$31='C'!$F$167,MOVINV!$B42='C'!$B$166),'C'!$E$167,0)+IF(AND(I$31='C'!$F$169,MOVINV!$B42='C'!$B$169),'C'!$E$169,0)+IF(AND(I$31='C'!$F$170,MOVINV!$B42='C'!$B$169),'C'!$E$170,0)+IF(AND(I$31='C'!$F$172,MOVINV!$B42='C'!$B$172),'C'!$E$172,0)+IF(AND(I$31='C'!$F$173,MOVINV!$B42='C'!$B$172),'C'!$E$173,0)+IF(AND(I$31='C'!$F$175,MOVINV!$B42='C'!$B$175),'C'!$E$175,0)+IF(AND(I$31='C'!$F$176,MOVINV!$B42='C'!$B$175),'C'!$E$176,0)</f>
        <v>0</v>
      </c>
      <c r="J42" s="33">
        <f>+IF(AND(J$31='C'!$F$163,MOVINV!$B42='C'!$B$163),'C'!$E$163,0)+IF(AND(J$31='C'!$F$164,MOVINV!$B42='C'!$B$163),'C'!$E$164,0)+IF(AND(J$31='C'!$F$166,MOVINV!$B42='C'!$B$166),'C'!$E$166,0)+IF(AND(J$31='C'!$F$167,MOVINV!$B42='C'!$B$166),'C'!$E$167,0)+IF(AND(J$31='C'!$F$169,MOVINV!$B42='C'!$B$169),'C'!$E$169,0)+IF(AND(J$31='C'!$F$170,MOVINV!$B42='C'!$B$169),'C'!$E$170,0)+IF(AND(J$31='C'!$F$172,MOVINV!$B42='C'!$B$172),'C'!$E$172,0)+IF(AND(J$31='C'!$F$173,MOVINV!$B42='C'!$B$172),'C'!$E$173,0)+IF(AND(J$31='C'!$F$175,MOVINV!$B42='C'!$B$175),'C'!$E$175,0)+IF(AND(J$31='C'!$F$176,MOVINV!$B42='C'!$B$175),'C'!$E$176,0)</f>
        <v>0</v>
      </c>
      <c r="K42" s="33">
        <f>+IF(AND(K$31='C'!$F$163,MOVINV!$B42='C'!$B$163),'C'!$E$163,0)+IF(AND(K$31='C'!$F$164,MOVINV!$B42='C'!$B$163),'C'!$E$164,0)+IF(AND(K$31='C'!$F$166,MOVINV!$B42='C'!$B$166),'C'!$E$166,0)+IF(AND(K$31='C'!$F$167,MOVINV!$B42='C'!$B$166),'C'!$E$167,0)+IF(AND(K$31='C'!$F$169,MOVINV!$B42='C'!$B$169),'C'!$E$169,0)+IF(AND(K$31='C'!$F$170,MOVINV!$B42='C'!$B$169),'C'!$E$170,0)+IF(AND(K$31='C'!$F$172,MOVINV!$B42='C'!$B$172),'C'!$E$172,0)+IF(AND(K$31='C'!$F$173,MOVINV!$B42='C'!$B$172),'C'!$E$173,0)+IF(AND(K$31='C'!$F$175,MOVINV!$B42='C'!$B$175),'C'!$E$175,0)+IF(AND(K$31='C'!$F$176,MOVINV!$B42='C'!$B$175),'C'!$E$176,0)</f>
        <v>0</v>
      </c>
      <c r="L42" s="33">
        <f>+IF(AND(L$31='C'!$F$163,MOVINV!$B42='C'!$B$163),'C'!$E$163,0)+IF(AND(L$31='C'!$F$164,MOVINV!$B42='C'!$B$163),'C'!$E$164,0)+IF(AND(L$31='C'!$F$166,MOVINV!$B42='C'!$B$166),'C'!$E$166,0)+IF(AND(L$31='C'!$F$167,MOVINV!$B42='C'!$B$166),'C'!$E$167,0)+IF(AND(L$31='C'!$F$169,MOVINV!$B42='C'!$B$169),'C'!$E$169,0)+IF(AND(L$31='C'!$F$170,MOVINV!$B42='C'!$B$169),'C'!$E$170,0)+IF(AND(L$31='C'!$F$172,MOVINV!$B42='C'!$B$172),'C'!$E$172,0)+IF(AND(L$31='C'!$F$173,MOVINV!$B42='C'!$B$172),'C'!$E$173,0)+IF(AND(L$31='C'!$F$175,MOVINV!$B42='C'!$B$175),'C'!$E$175,0)+IF(AND(L$31='C'!$F$176,MOVINV!$B42='C'!$B$175),'C'!$E$176,0)</f>
        <v>0</v>
      </c>
      <c r="M42" s="33">
        <f>+IF(AND(M$31='C'!$F$163,MOVINV!$B42='C'!$B$163),'C'!$E$163,0)+IF(AND(M$31='C'!$F$164,MOVINV!$B42='C'!$B$163),'C'!$E$164,0)+IF(AND(M$31='C'!$F$166,MOVINV!$B42='C'!$B$166),'C'!$E$166,0)+IF(AND(M$31='C'!$F$167,MOVINV!$B42='C'!$B$166),'C'!$E$167,0)+IF(AND(M$31='C'!$F$169,MOVINV!$B42='C'!$B$169),'C'!$E$169,0)+IF(AND(M$31='C'!$F$170,MOVINV!$B42='C'!$B$169),'C'!$E$170,0)+IF(AND(M$31='C'!$F$172,MOVINV!$B42='C'!$B$172),'C'!$E$172,0)+IF(AND(M$31='C'!$F$173,MOVINV!$B42='C'!$B$172),'C'!$E$173,0)+IF(AND(M$31='C'!$F$175,MOVINV!$B42='C'!$B$175),'C'!$E$175,0)+IF(AND(M$31='C'!$F$176,MOVINV!$B42='C'!$B$175),'C'!$E$176,0)</f>
        <v>0</v>
      </c>
      <c r="N42" s="33">
        <f>+IF(AND(N$31='C'!$F$163,MOVINV!$B42='C'!$B$163),'C'!$E$163,0)+IF(AND(N$31='C'!$F$164,MOVINV!$B42='C'!$B$163),'C'!$E$164,0)+IF(AND(N$31='C'!$F$166,MOVINV!$B42='C'!$B$166),'C'!$E$166,0)+IF(AND(N$31='C'!$F$167,MOVINV!$B42='C'!$B$166),'C'!$E$167,0)+IF(AND(N$31='C'!$F$169,MOVINV!$B42='C'!$B$169),'C'!$E$169,0)+IF(AND(N$31='C'!$F$170,MOVINV!$B42='C'!$B$169),'C'!$E$170,0)+IF(AND(N$31='C'!$F$172,MOVINV!$B42='C'!$B$172),'C'!$E$172,0)+IF(AND(N$31='C'!$F$173,MOVINV!$B42='C'!$B$172),'C'!$E$173,0)+IF(AND(N$31='C'!$F$175,MOVINV!$B42='C'!$B$175),'C'!$E$175,0)+IF(AND(N$31='C'!$F$176,MOVINV!$B42='C'!$B$175),'C'!$E$176,0)</f>
        <v>0</v>
      </c>
      <c r="O42" s="33">
        <f>+IF(AND(O$31='C'!$F$163,MOVINV!$B42='C'!$B$163),'C'!$E$163,0)+IF(AND(O$31='C'!$F$164,MOVINV!$B42='C'!$B$163),'C'!$E$164,0)+IF(AND(O$31='C'!$F$166,MOVINV!$B42='C'!$B$166),'C'!$E$166,0)+IF(AND(O$31='C'!$F$167,MOVINV!$B42='C'!$B$166),'C'!$E$167,0)+IF(AND(O$31='C'!$F$169,MOVINV!$B42='C'!$B$169),'C'!$E$169,0)+IF(AND(O$31='C'!$F$170,MOVINV!$B42='C'!$B$169),'C'!$E$170,0)+IF(AND(O$31='C'!$F$172,MOVINV!$B42='C'!$B$172),'C'!$E$172,0)+IF(AND(O$31='C'!$F$173,MOVINV!$B42='C'!$B$172),'C'!$E$173,0)+IF(AND(O$31='C'!$F$175,MOVINV!$B42='C'!$B$175),'C'!$E$175,0)+IF(AND(O$31='C'!$F$176,MOVINV!$B42='C'!$B$175),'C'!$E$176,0)</f>
        <v>0</v>
      </c>
      <c r="P42" s="33">
        <f>+IF(AND(P$31='C'!$F$163,MOVINV!$B42='C'!$B$163),'C'!$E$163,0)+IF(AND(P$31='C'!$F$164,MOVINV!$B42='C'!$B$163),'C'!$E$164,0)+IF(AND(P$31='C'!$F$166,MOVINV!$B42='C'!$B$166),'C'!$E$166,0)+IF(AND(P$31='C'!$F$167,MOVINV!$B42='C'!$B$166),'C'!$E$167,0)+IF(AND(P$31='C'!$F$169,MOVINV!$B42='C'!$B$169),'C'!$E$169,0)+IF(AND(P$31='C'!$F$170,MOVINV!$B42='C'!$B$169),'C'!$E$170,0)+IF(AND(P$31='C'!$F$172,MOVINV!$B42='C'!$B$172),'C'!$E$172,0)+IF(AND(P$31='C'!$F$173,MOVINV!$B42='C'!$B$172),'C'!$E$173,0)+IF(AND(P$31='C'!$F$175,MOVINV!$B42='C'!$B$175),'C'!$E$175,0)+IF(AND(P$31='C'!$F$176,MOVINV!$B42='C'!$B$175),'C'!$E$176,0)</f>
        <v>0</v>
      </c>
      <c r="Q42" s="33">
        <f>+IF(AND(Q$31='C'!$F$163,MOVINV!$B42='C'!$B$163),'C'!$E$163,0)+IF(AND(Q$31='C'!$F$164,MOVINV!$B42='C'!$B$163),'C'!$E$164,0)+IF(AND(Q$31='C'!$F$166,MOVINV!$B42='C'!$B$166),'C'!$E$166,0)+IF(AND(Q$31='C'!$F$167,MOVINV!$B42='C'!$B$166),'C'!$E$167,0)+IF(AND(Q$31='C'!$F$169,MOVINV!$B42='C'!$B$169),'C'!$E$169,0)+IF(AND(Q$31='C'!$F$170,MOVINV!$B42='C'!$B$169),'C'!$E$170,0)+IF(AND(Q$31='C'!$F$172,MOVINV!$B42='C'!$B$172),'C'!$E$172,0)+IF(AND(Q$31='C'!$F$173,MOVINV!$B42='C'!$B$172),'C'!$E$173,0)+IF(AND(Q$31='C'!$F$175,MOVINV!$B42='C'!$B$175),'C'!$E$175,0)+IF(AND(Q$31='C'!$F$176,MOVINV!$B42='C'!$B$175),'C'!$E$176,0)</f>
        <v>0</v>
      </c>
      <c r="R42" s="33">
        <f>+IF(AND(R$31='C'!$F$163,MOVINV!$B42='C'!$B$163),'C'!$E$163,0)+IF(AND(R$31='C'!$F$164,MOVINV!$B42='C'!$B$163),'C'!$E$164,0)+IF(AND(R$31='C'!$F$166,MOVINV!$B42='C'!$B$166),'C'!$E$166,0)+IF(AND(R$31='C'!$F$167,MOVINV!$B42='C'!$B$166),'C'!$E$167,0)+IF(AND(R$31='C'!$F$169,MOVINV!$B42='C'!$B$169),'C'!$E$169,0)+IF(AND(R$31='C'!$F$170,MOVINV!$B42='C'!$B$169),'C'!$E$170,0)+IF(AND(R$31='C'!$F$172,MOVINV!$B42='C'!$B$172),'C'!$E$172,0)+IF(AND(R$31='C'!$F$173,MOVINV!$B42='C'!$B$172),'C'!$E$173,0)+IF(AND(R$31='C'!$F$175,MOVINV!$B42='C'!$B$175),'C'!$E$175,0)+IF(AND(R$31='C'!$F$176,MOVINV!$B42='C'!$B$175),'C'!$E$176,0)</f>
        <v>0</v>
      </c>
      <c r="S42" s="33">
        <f>+IF(AND(S$31='C'!$F$163,MOVINV!$B42='C'!$B$163),'C'!$E$163,0)+IF(AND(S$31='C'!$F$164,MOVINV!$B42='C'!$B$163),'C'!$E$164,0)+IF(AND(S$31='C'!$F$166,MOVINV!$B42='C'!$B$166),'C'!$E$166,0)+IF(AND(S$31='C'!$F$167,MOVINV!$B42='C'!$B$166),'C'!$E$167,0)+IF(AND(S$31='C'!$F$169,MOVINV!$B42='C'!$B$169),'C'!$E$169,0)+IF(AND(S$31='C'!$F$170,MOVINV!$B42='C'!$B$169),'C'!$E$170,0)+IF(AND(S$31='C'!$F$172,MOVINV!$B42='C'!$B$172),'C'!$E$172,0)+IF(AND(S$31='C'!$F$173,MOVINV!$B42='C'!$B$172),'C'!$E$173,0)+IF(AND(S$31='C'!$F$175,MOVINV!$B42='C'!$B$175),'C'!$E$175,0)+IF(AND(S$31='C'!$F$176,MOVINV!$B42='C'!$B$175),'C'!$E$176,0)</f>
        <v>0</v>
      </c>
      <c r="T42" s="33">
        <f>+IF(AND(T$31='C'!$F$163,MOVINV!$B42='C'!$B$163),'C'!$E$163,0)+IF(AND(T$31='C'!$F$164,MOVINV!$B42='C'!$B$163),'C'!$E$164,0)+IF(AND(T$31='C'!$F$166,MOVINV!$B42='C'!$B$166),'C'!$E$166,0)+IF(AND(T$31='C'!$F$167,MOVINV!$B42='C'!$B$166),'C'!$E$167,0)+IF(AND(T$31='C'!$F$169,MOVINV!$B42='C'!$B$169),'C'!$E$169,0)+IF(AND(T$31='C'!$F$170,MOVINV!$B42='C'!$B$169),'C'!$E$170,0)+IF(AND(T$31='C'!$F$172,MOVINV!$B42='C'!$B$172),'C'!$E$172,0)+IF(AND(T$31='C'!$F$173,MOVINV!$B42='C'!$B$172),'C'!$E$173,0)+IF(AND(T$31='C'!$F$175,MOVINV!$B42='C'!$B$175),'C'!$E$175,0)+IF(AND(T$31='C'!$F$176,MOVINV!$B42='C'!$B$175),'C'!$E$176,0)</f>
        <v>0</v>
      </c>
      <c r="U42" s="33">
        <f>+IF(AND(U$31='C'!$F$163,MOVINV!$B42='C'!$B$163),'C'!$E$163,0)+IF(AND(U$31='C'!$F$164,MOVINV!$B42='C'!$B$163),'C'!$E$164,0)+IF(AND(U$31='C'!$F$166,MOVINV!$B42='C'!$B$166),'C'!$E$166,0)+IF(AND(U$31='C'!$F$167,MOVINV!$B42='C'!$B$166),'C'!$E$167,0)+IF(AND(U$31='C'!$F$169,MOVINV!$B42='C'!$B$169),'C'!$E$169,0)+IF(AND(U$31='C'!$F$170,MOVINV!$B42='C'!$B$169),'C'!$E$170,0)+IF(AND(U$31='C'!$F$172,MOVINV!$B42='C'!$B$172),'C'!$E$172,0)+IF(AND(U$31='C'!$F$173,MOVINV!$B42='C'!$B$172),'C'!$E$173,0)+IF(AND(U$31='C'!$F$175,MOVINV!$B42='C'!$B$175),'C'!$E$175,0)+IF(AND(U$31='C'!$F$176,MOVINV!$B42='C'!$B$175),'C'!$E$176,0)</f>
        <v>0</v>
      </c>
      <c r="V42" s="33">
        <f>+IF(AND(V$31='C'!$F$163,MOVINV!$B42='C'!$B$163),'C'!$E$163,0)+IF(AND(V$31='C'!$F$164,MOVINV!$B42='C'!$B$163),'C'!$E$164,0)+IF(AND(V$31='C'!$F$166,MOVINV!$B42='C'!$B$166),'C'!$E$166,0)+IF(AND(V$31='C'!$F$167,MOVINV!$B42='C'!$B$166),'C'!$E$167,0)+IF(AND(V$31='C'!$F$169,MOVINV!$B42='C'!$B$169),'C'!$E$169,0)+IF(AND(V$31='C'!$F$170,MOVINV!$B42='C'!$B$169),'C'!$E$170,0)+IF(AND(V$31='C'!$F$172,MOVINV!$B42='C'!$B$172),'C'!$E$172,0)+IF(AND(V$31='C'!$F$173,MOVINV!$B42='C'!$B$172),'C'!$E$173,0)+IF(AND(V$31='C'!$F$175,MOVINV!$B42='C'!$B$175),'C'!$E$175,0)+IF(AND(V$31='C'!$F$176,MOVINV!$B42='C'!$B$175),'C'!$E$176,0)</f>
        <v>0</v>
      </c>
      <c r="W42" s="33">
        <f>+IF(AND(W$31='C'!$F$163,MOVINV!$B42='C'!$B$163),'C'!$E$163,0)+IF(AND(W$31='C'!$F$164,MOVINV!$B42='C'!$B$163),'C'!$E$164,0)+IF(AND(W$31='C'!$F$166,MOVINV!$B42='C'!$B$166),'C'!$E$166,0)+IF(AND(W$31='C'!$F$167,MOVINV!$B42='C'!$B$166),'C'!$E$167,0)+IF(AND(W$31='C'!$F$169,MOVINV!$B42='C'!$B$169),'C'!$E$169,0)+IF(AND(W$31='C'!$F$170,MOVINV!$B42='C'!$B$169),'C'!$E$170,0)+IF(AND(W$31='C'!$F$172,MOVINV!$B42='C'!$B$172),'C'!$E$172,0)+IF(AND(W$31='C'!$F$173,MOVINV!$B42='C'!$B$172),'C'!$E$173,0)+IF(AND(W$31='C'!$F$175,MOVINV!$B42='C'!$B$175),'C'!$E$175,0)+IF(AND(W$31='C'!$F$176,MOVINV!$B42='C'!$B$175),'C'!$E$176,0)</f>
        <v>0</v>
      </c>
      <c r="X42" s="33">
        <f>+IF(AND(X$31='C'!$F$163,MOVINV!$B42='C'!$B$163),'C'!$E$163,0)+IF(AND(X$31='C'!$F$164,MOVINV!$B42='C'!$B$163),'C'!$E$164,0)+IF(AND(X$31='C'!$F$166,MOVINV!$B42='C'!$B$166),'C'!$E$166,0)+IF(AND(X$31='C'!$F$167,MOVINV!$B42='C'!$B$166),'C'!$E$167,0)+IF(AND(X$31='C'!$F$169,MOVINV!$B42='C'!$B$169),'C'!$E$169,0)+IF(AND(X$31='C'!$F$170,MOVINV!$B42='C'!$B$169),'C'!$E$170,0)+IF(AND(X$31='C'!$F$172,MOVINV!$B42='C'!$B$172),'C'!$E$172,0)+IF(AND(X$31='C'!$F$173,MOVINV!$B42='C'!$B$172),'C'!$E$173,0)+IF(AND(X$31='C'!$F$175,MOVINV!$B42='C'!$B$175),'C'!$E$175,0)+IF(AND(X$31='C'!$F$176,MOVINV!$B42='C'!$B$175),'C'!$E$176,0)</f>
        <v>0</v>
      </c>
      <c r="Y42" s="33">
        <f>+IF(AND(Y$31='C'!$F$163,MOVINV!$B42='C'!$B$163),'C'!$E$163,0)+IF(AND(Y$31='C'!$F$164,MOVINV!$B42='C'!$B$163),'C'!$E$164,0)+IF(AND(Y$31='C'!$F$166,MOVINV!$B42='C'!$B$166),'C'!$E$166,0)+IF(AND(Y$31='C'!$F$167,MOVINV!$B42='C'!$B$166),'C'!$E$167,0)+IF(AND(Y$31='C'!$F$169,MOVINV!$B42='C'!$B$169),'C'!$E$169,0)+IF(AND(Y$31='C'!$F$170,MOVINV!$B42='C'!$B$169),'C'!$E$170,0)+IF(AND(Y$31='C'!$F$172,MOVINV!$B42='C'!$B$172),'C'!$E$172,0)+IF(AND(Y$31='C'!$F$173,MOVINV!$B42='C'!$B$172),'C'!$E$173,0)+IF(AND(Y$31='C'!$F$175,MOVINV!$B42='C'!$B$175),'C'!$E$175,0)+IF(AND(Y$31='C'!$F$176,MOVINV!$B42='C'!$B$175),'C'!$E$176,0)</f>
        <v>0</v>
      </c>
      <c r="Z42" s="33">
        <f>+IF(AND(Z$31='C'!$F$163,MOVINV!$B42='C'!$B$163),'C'!$E$163,0)+IF(AND(Z$31='C'!$F$164,MOVINV!$B42='C'!$B$163),'C'!$E$164,0)+IF(AND(Z$31='C'!$F$166,MOVINV!$B42='C'!$B$166),'C'!$E$166,0)+IF(AND(Z$31='C'!$F$167,MOVINV!$B42='C'!$B$166),'C'!$E$167,0)+IF(AND(Z$31='C'!$F$169,MOVINV!$B42='C'!$B$169),'C'!$E$169,0)+IF(AND(Z$31='C'!$F$170,MOVINV!$B42='C'!$B$169),'C'!$E$170,0)+IF(AND(Z$31='C'!$F$172,MOVINV!$B42='C'!$B$172),'C'!$E$172,0)+IF(AND(Z$31='C'!$F$173,MOVINV!$B42='C'!$B$172),'C'!$E$173,0)+IF(AND(Z$31='C'!$F$175,MOVINV!$B42='C'!$B$175),'C'!$E$175,0)+IF(AND(Z$31='C'!$F$176,MOVINV!$B42='C'!$B$175),'C'!$E$176,0)</f>
        <v>0</v>
      </c>
      <c r="AA42" s="33">
        <f>+IF(AND(AA$31='C'!$F$163,MOVINV!$B42='C'!$B$163),'C'!$E$163,0)+IF(AND(AA$31='C'!$F$164,MOVINV!$B42='C'!$B$163),'C'!$E$164,0)+IF(AND(AA$31='C'!$F$166,MOVINV!$B42='C'!$B$166),'C'!$E$166,0)+IF(AND(AA$31='C'!$F$167,MOVINV!$B42='C'!$B$166),'C'!$E$167,0)+IF(AND(AA$31='C'!$F$169,MOVINV!$B42='C'!$B$169),'C'!$E$169,0)+IF(AND(AA$31='C'!$F$170,MOVINV!$B42='C'!$B$169),'C'!$E$170,0)+IF(AND(AA$31='C'!$F$172,MOVINV!$B42='C'!$B$172),'C'!$E$172,0)+IF(AND(AA$31='C'!$F$173,MOVINV!$B42='C'!$B$172),'C'!$E$173,0)+IF(AND(AA$31='C'!$F$175,MOVINV!$B42='C'!$B$175),'C'!$E$175,0)+IF(AND(AA$31='C'!$F$176,MOVINV!$B42='C'!$B$175),'C'!$E$176,0)</f>
        <v>0</v>
      </c>
      <c r="AB42" s="33">
        <f>+IF(AND(AB$31='C'!$F$163,MOVINV!$B42='C'!$B$163),'C'!$E$163,0)+IF(AND(AB$31='C'!$F$164,MOVINV!$B42='C'!$B$163),'C'!$E$164,0)+IF(AND(AB$31='C'!$F$166,MOVINV!$B42='C'!$B$166),'C'!$E$166,0)+IF(AND(AB$31='C'!$F$167,MOVINV!$B42='C'!$B$166),'C'!$E$167,0)+IF(AND(AB$31='C'!$F$169,MOVINV!$B42='C'!$B$169),'C'!$E$169,0)+IF(AND(AB$31='C'!$F$170,MOVINV!$B42='C'!$B$169),'C'!$E$170,0)+IF(AND(AB$31='C'!$F$172,MOVINV!$B42='C'!$B$172),'C'!$E$172,0)+IF(AND(AB$31='C'!$F$173,MOVINV!$B42='C'!$B$172),'C'!$E$173,0)+IF(AND(AB$31='C'!$F$175,MOVINV!$B42='C'!$B$175),'C'!$E$175,0)+IF(AND(AB$31='C'!$F$176,MOVINV!$B42='C'!$B$175),'C'!$E$176,0)</f>
        <v>0</v>
      </c>
      <c r="AC42" s="33">
        <f>+IF(AND(AC$31='C'!$F$163,MOVINV!$B42='C'!$B$163),'C'!$E$163,0)+IF(AND(AC$31='C'!$F$164,MOVINV!$B42='C'!$B$163),'C'!$E$164,0)+IF(AND(AC$31='C'!$F$166,MOVINV!$B42='C'!$B$166),'C'!$E$166,0)+IF(AND(AC$31='C'!$F$167,MOVINV!$B42='C'!$B$166),'C'!$E$167,0)+IF(AND(AC$31='C'!$F$169,MOVINV!$B42='C'!$B$169),'C'!$E$169,0)+IF(AND(AC$31='C'!$F$170,MOVINV!$B42='C'!$B$169),'C'!$E$170,0)+IF(AND(AC$31='C'!$F$172,MOVINV!$B42='C'!$B$172),'C'!$E$172,0)+IF(AND(AC$31='C'!$F$173,MOVINV!$B42='C'!$B$172),'C'!$E$173,0)+IF(AND(AC$31='C'!$F$175,MOVINV!$B42='C'!$B$175),'C'!$E$175,0)+IF(AND(AC$31='C'!$F$176,MOVINV!$B42='C'!$B$175),'C'!$E$176,0)</f>
        <v>0</v>
      </c>
      <c r="AD42" s="33">
        <f>+IF(AND(AD$31='C'!$F$163,MOVINV!$B42='C'!$B$163),'C'!$E$163,0)+IF(AND(AD$31='C'!$F$164,MOVINV!$B42='C'!$B$163),'C'!$E$164,0)+IF(AND(AD$31='C'!$F$166,MOVINV!$B42='C'!$B$166),'C'!$E$166,0)+IF(AND(AD$31='C'!$F$167,MOVINV!$B42='C'!$B$166),'C'!$E$167,0)+IF(AND(AD$31='C'!$F$169,MOVINV!$B42='C'!$B$169),'C'!$E$169,0)+IF(AND(AD$31='C'!$F$170,MOVINV!$B42='C'!$B$169),'C'!$E$170,0)+IF(AND(AD$31='C'!$F$172,MOVINV!$B42='C'!$B$172),'C'!$E$172,0)+IF(AND(AD$31='C'!$F$173,MOVINV!$B42='C'!$B$172),'C'!$E$173,0)+IF(AND(AD$31='C'!$F$175,MOVINV!$B42='C'!$B$175),'C'!$E$175,0)+IF(AND(AD$31='C'!$F$176,MOVINV!$B42='C'!$B$175),'C'!$E$176,0)</f>
        <v>0</v>
      </c>
      <c r="AE42" s="33">
        <f>+IF(AND(AE$31='C'!$F$163,MOVINV!$B42='C'!$B$163),'C'!$E$163,0)+IF(AND(AE$31='C'!$F$164,MOVINV!$B42='C'!$B$163),'C'!$E$164,0)+IF(AND(AE$31='C'!$F$166,MOVINV!$B42='C'!$B$166),'C'!$E$166,0)+IF(AND(AE$31='C'!$F$167,MOVINV!$B42='C'!$B$166),'C'!$E$167,0)+IF(AND(AE$31='C'!$F$169,MOVINV!$B42='C'!$B$169),'C'!$E$169,0)+IF(AND(AE$31='C'!$F$170,MOVINV!$B42='C'!$B$169),'C'!$E$170,0)+IF(AND(AE$31='C'!$F$172,MOVINV!$B42='C'!$B$172),'C'!$E$172,0)+IF(AND(AE$31='C'!$F$173,MOVINV!$B42='C'!$B$172),'C'!$E$173,0)+IF(AND(AE$31='C'!$F$175,MOVINV!$B42='C'!$B$175),'C'!$E$175,0)+IF(AND(AE$31='C'!$F$176,MOVINV!$B42='C'!$B$175),'C'!$E$176,0)</f>
        <v>0</v>
      </c>
      <c r="AF42" s="33">
        <f>+IF(AND(AF$31='C'!$F$163,MOVINV!$B42='C'!$B$163),'C'!$E$163,0)+IF(AND(AF$31='C'!$F$164,MOVINV!$B42='C'!$B$163),'C'!$E$164,0)+IF(AND(AF$31='C'!$F$166,MOVINV!$B42='C'!$B$166),'C'!$E$166,0)+IF(AND(AF$31='C'!$F$167,MOVINV!$B42='C'!$B$166),'C'!$E$167,0)+IF(AND(AF$31='C'!$F$169,MOVINV!$B42='C'!$B$169),'C'!$E$169,0)+IF(AND(AF$31='C'!$F$170,MOVINV!$B42='C'!$B$169),'C'!$E$170,0)+IF(AND(AF$31='C'!$F$172,MOVINV!$B42='C'!$B$172),'C'!$E$172,0)+IF(AND(AF$31='C'!$F$173,MOVINV!$B42='C'!$B$172),'C'!$E$173,0)+IF(AND(AF$31='C'!$F$175,MOVINV!$B42='C'!$B$175),'C'!$E$175,0)+IF(AND(AF$31='C'!$F$176,MOVINV!$B42='C'!$B$175),'C'!$E$176,0)</f>
        <v>0</v>
      </c>
      <c r="AG42" s="33">
        <f>+IF(AND(AG$31='C'!$F$163,MOVINV!$B42='C'!$B$163),'C'!$E$163,0)+IF(AND(AG$31='C'!$F$164,MOVINV!$B42='C'!$B$163),'C'!$E$164,0)+IF(AND(AG$31='C'!$F$166,MOVINV!$B42='C'!$B$166),'C'!$E$166,0)+IF(AND(AG$31='C'!$F$167,MOVINV!$B42='C'!$B$166),'C'!$E$167,0)+IF(AND(AG$31='C'!$F$169,MOVINV!$B42='C'!$B$169),'C'!$E$169,0)+IF(AND(AG$31='C'!$F$170,MOVINV!$B42='C'!$B$169),'C'!$E$170,0)+IF(AND(AG$31='C'!$F$172,MOVINV!$B42='C'!$B$172),'C'!$E$172,0)+IF(AND(AG$31='C'!$F$173,MOVINV!$B42='C'!$B$172),'C'!$E$173,0)+IF(AND(AG$31='C'!$F$175,MOVINV!$B42='C'!$B$175),'C'!$E$175,0)+IF(AND(AG$31='C'!$F$176,MOVINV!$B42='C'!$B$175),'C'!$E$176,0)</f>
        <v>0</v>
      </c>
      <c r="AH42" s="33">
        <f>+IF(AND(AH$31='C'!$F$163,MOVINV!$B42='C'!$B$163),'C'!$E$163,0)+IF(AND(AH$31='C'!$F$164,MOVINV!$B42='C'!$B$163),'C'!$E$164,0)+IF(AND(AH$31='C'!$F$166,MOVINV!$B42='C'!$B$166),'C'!$E$166,0)+IF(AND(AH$31='C'!$F$167,MOVINV!$B42='C'!$B$166),'C'!$E$167,0)+IF(AND(AH$31='C'!$F$169,MOVINV!$B42='C'!$B$169),'C'!$E$169,0)+IF(AND(AH$31='C'!$F$170,MOVINV!$B42='C'!$B$169),'C'!$E$170,0)+IF(AND(AH$31='C'!$F$172,MOVINV!$B42='C'!$B$172),'C'!$E$172,0)+IF(AND(AH$31='C'!$F$173,MOVINV!$B42='C'!$B$172),'C'!$E$173,0)+IF(AND(AH$31='C'!$F$175,MOVINV!$B42='C'!$B$175),'C'!$E$175,0)+IF(AND(AH$31='C'!$F$176,MOVINV!$B42='C'!$B$175),'C'!$E$176,0)</f>
        <v>0</v>
      </c>
      <c r="AI42" s="33">
        <f>+IF(AND(AI$31='C'!$F$163,MOVINV!$B42='C'!$B$163),'C'!$E$163,0)+IF(AND(AI$31='C'!$F$164,MOVINV!$B42='C'!$B$163),'C'!$E$164,0)+IF(AND(AI$31='C'!$F$166,MOVINV!$B42='C'!$B$166),'C'!$E$166,0)+IF(AND(AI$31='C'!$F$167,MOVINV!$B42='C'!$B$166),'C'!$E$167,0)+IF(AND(AI$31='C'!$F$169,MOVINV!$B42='C'!$B$169),'C'!$E$169,0)+IF(AND(AI$31='C'!$F$170,MOVINV!$B42='C'!$B$169),'C'!$E$170,0)+IF(AND(AI$31='C'!$F$172,MOVINV!$B42='C'!$B$172),'C'!$E$172,0)+IF(AND(AI$31='C'!$F$173,MOVINV!$B42='C'!$B$172),'C'!$E$173,0)+IF(AND(AI$31='C'!$F$175,MOVINV!$B42='C'!$B$175),'C'!$E$175,0)+IF(AND(AI$31='C'!$F$176,MOVINV!$B42='C'!$B$175),'C'!$E$176,0)</f>
        <v>0</v>
      </c>
      <c r="AJ42" s="33">
        <f>+IF(AND(AJ$31='C'!$F$163,MOVINV!$B42='C'!$B$163),'C'!$E$163,0)+IF(AND(AJ$31='C'!$F$164,MOVINV!$B42='C'!$B$163),'C'!$E$164,0)+IF(AND(AJ$31='C'!$F$166,MOVINV!$B42='C'!$B$166),'C'!$E$166,0)+IF(AND(AJ$31='C'!$F$167,MOVINV!$B42='C'!$B$166),'C'!$E$167,0)+IF(AND(AJ$31='C'!$F$169,MOVINV!$B42='C'!$B$169),'C'!$E$169,0)+IF(AND(AJ$31='C'!$F$170,MOVINV!$B42='C'!$B$169),'C'!$E$170,0)+IF(AND(AJ$31='C'!$F$172,MOVINV!$B42='C'!$B$172),'C'!$E$172,0)+IF(AND(AJ$31='C'!$F$173,MOVINV!$B42='C'!$B$172),'C'!$E$173,0)+IF(AND(AJ$31='C'!$F$175,MOVINV!$B42='C'!$B$175),'C'!$E$175,0)+IF(AND(AJ$31='C'!$F$176,MOVINV!$B42='C'!$B$175),'C'!$E$176,0)</f>
        <v>0</v>
      </c>
      <c r="AK42" s="33">
        <f>+IF(AND(AK$31='C'!$F$163,MOVINV!$B42='C'!$B$163),'C'!$E$163,0)+IF(AND(AK$31='C'!$F$164,MOVINV!$B42='C'!$B$163),'C'!$E$164,0)+IF(AND(AK$31='C'!$F$166,MOVINV!$B42='C'!$B$166),'C'!$E$166,0)+IF(AND(AK$31='C'!$F$167,MOVINV!$B42='C'!$B$166),'C'!$E$167,0)+IF(AND(AK$31='C'!$F$169,MOVINV!$B42='C'!$B$169),'C'!$E$169,0)+IF(AND(AK$31='C'!$F$170,MOVINV!$B42='C'!$B$169),'C'!$E$170,0)+IF(AND(AK$31='C'!$F$172,MOVINV!$B42='C'!$B$172),'C'!$E$172,0)+IF(AND(AK$31='C'!$F$173,MOVINV!$B42='C'!$B$172),'C'!$E$173,0)+IF(AND(AK$31='C'!$F$175,MOVINV!$B42='C'!$B$175),'C'!$E$175,0)+IF(AND(AK$31='C'!$F$176,MOVINV!$B42='C'!$B$175),'C'!$E$176,0)</f>
        <v>0</v>
      </c>
      <c r="AL42" s="33">
        <f>+IF(AND(AL$31='C'!$F$163,MOVINV!$B42='C'!$B$163),'C'!$E$163,0)+IF(AND(AL$31='C'!$F$164,MOVINV!$B42='C'!$B$163),'C'!$E$164,0)+IF(AND(AL$31='C'!$F$166,MOVINV!$B42='C'!$B$166),'C'!$E$166,0)+IF(AND(AL$31='C'!$F$167,MOVINV!$B42='C'!$B$166),'C'!$E$167,0)+IF(AND(AL$31='C'!$F$169,MOVINV!$B42='C'!$B$169),'C'!$E$169,0)+IF(AND(AL$31='C'!$F$170,MOVINV!$B42='C'!$B$169),'C'!$E$170,0)+IF(AND(AL$31='C'!$F$172,MOVINV!$B42='C'!$B$172),'C'!$E$172,0)+IF(AND(AL$31='C'!$F$173,MOVINV!$B42='C'!$B$172),'C'!$E$173,0)+IF(AND(AL$31='C'!$F$175,MOVINV!$B42='C'!$B$175),'C'!$E$175,0)+IF(AND(AL$31='C'!$F$176,MOVINV!$B42='C'!$B$175),'C'!$E$176,0)</f>
        <v>0</v>
      </c>
      <c r="AM42" s="33">
        <f>+IF(AND(AM$31='C'!$F$163,MOVINV!$B42='C'!$B$163),'C'!$E$163,0)+IF(AND(AM$31='C'!$F$164,MOVINV!$B42='C'!$B$163),'C'!$E$164,0)+IF(AND(AM$31='C'!$F$166,MOVINV!$B42='C'!$B$166),'C'!$E$166,0)+IF(AND(AM$31='C'!$F$167,MOVINV!$B42='C'!$B$166),'C'!$E$167,0)+IF(AND(AM$31='C'!$F$169,MOVINV!$B42='C'!$B$169),'C'!$E$169,0)+IF(AND(AM$31='C'!$F$170,MOVINV!$B42='C'!$B$169),'C'!$E$170,0)+IF(AND(AM$31='C'!$F$172,MOVINV!$B42='C'!$B$172),'C'!$E$172,0)+IF(AND(AM$31='C'!$F$173,MOVINV!$B42='C'!$B$172),'C'!$E$173,0)+IF(AND(AM$31='C'!$F$175,MOVINV!$B42='C'!$B$175),'C'!$E$175,0)+IF(AND(AM$31='C'!$F$176,MOVINV!$B42='C'!$B$175),'C'!$E$176,0)</f>
        <v>0</v>
      </c>
      <c r="AN42" s="33">
        <f>+IF(AND(AN$31='C'!$F$163,MOVINV!$B42='C'!$B$163),'C'!$E$163,0)+IF(AND(AN$31='C'!$F$164,MOVINV!$B42='C'!$B$163),'C'!$E$164,0)+IF(AND(AN$31='C'!$F$166,MOVINV!$B42='C'!$B$166),'C'!$E$166,0)+IF(AND(AN$31='C'!$F$167,MOVINV!$B42='C'!$B$166),'C'!$E$167,0)+IF(AND(AN$31='C'!$F$169,MOVINV!$B42='C'!$B$169),'C'!$E$169,0)+IF(AND(AN$31='C'!$F$170,MOVINV!$B42='C'!$B$169),'C'!$E$170,0)+IF(AND(AN$31='C'!$F$172,MOVINV!$B42='C'!$B$172),'C'!$E$172,0)+IF(AND(AN$31='C'!$F$173,MOVINV!$B42='C'!$B$172),'C'!$E$173,0)+IF(AND(AN$31='C'!$F$175,MOVINV!$B42='C'!$B$175),'C'!$E$175,0)+IF(AND(AN$31='C'!$F$176,MOVINV!$B42='C'!$B$175),'C'!$E$176,0)</f>
        <v>0</v>
      </c>
      <c r="AO42" s="33">
        <f>+IF(AND(AO$31='C'!$F$163,MOVINV!$B42='C'!$B$163),'C'!$E$163,0)+IF(AND(AO$31='C'!$F$164,MOVINV!$B42='C'!$B$163),'C'!$E$164,0)+IF(AND(AO$31='C'!$F$166,MOVINV!$B42='C'!$B$166),'C'!$E$166,0)+IF(AND(AO$31='C'!$F$167,MOVINV!$B42='C'!$B$166),'C'!$E$167,0)+IF(AND(AO$31='C'!$F$169,MOVINV!$B42='C'!$B$169),'C'!$E$169,0)+IF(AND(AO$31='C'!$F$170,MOVINV!$B42='C'!$B$169),'C'!$E$170,0)+IF(AND(AO$31='C'!$F$172,MOVINV!$B42='C'!$B$172),'C'!$E$172,0)+IF(AND(AO$31='C'!$F$173,MOVINV!$B42='C'!$B$172),'C'!$E$173,0)+IF(AND(AO$31='C'!$F$175,MOVINV!$B42='C'!$B$175),'C'!$E$175,0)+IF(AND(AO$31='C'!$F$176,MOVINV!$B42='C'!$B$175),'C'!$E$176,0)</f>
        <v>0</v>
      </c>
      <c r="AP42" s="33">
        <f>+IF(AND(AP$31='C'!$F$163,MOVINV!$B42='C'!$B$163),'C'!$E$163,0)+IF(AND(AP$31='C'!$F$164,MOVINV!$B42='C'!$B$163),'C'!$E$164,0)+IF(AND(AP$31='C'!$F$166,MOVINV!$B42='C'!$B$166),'C'!$E$166,0)+IF(AND(AP$31='C'!$F$167,MOVINV!$B42='C'!$B$166),'C'!$E$167,0)+IF(AND(AP$31='C'!$F$169,MOVINV!$B42='C'!$B$169),'C'!$E$169,0)+IF(AND(AP$31='C'!$F$170,MOVINV!$B42='C'!$B$169),'C'!$E$170,0)+IF(AND(AP$31='C'!$F$172,MOVINV!$B42='C'!$B$172),'C'!$E$172,0)+IF(AND(AP$31='C'!$F$173,MOVINV!$B42='C'!$B$172),'C'!$E$173,0)+IF(AND(AP$31='C'!$F$175,MOVINV!$B42='C'!$B$175),'C'!$E$175,0)+IF(AND(AP$31='C'!$F$176,MOVINV!$B42='C'!$B$175),'C'!$E$176,0)</f>
        <v>0</v>
      </c>
      <c r="AQ42" s="33">
        <f>+IF(AND(AQ$31='C'!$F$163,MOVINV!$B42='C'!$B$163),'C'!$E$163,0)+IF(AND(AQ$31='C'!$F$164,MOVINV!$B42='C'!$B$163),'C'!$E$164,0)+IF(AND(AQ$31='C'!$F$166,MOVINV!$B42='C'!$B$166),'C'!$E$166,0)+IF(AND(AQ$31='C'!$F$167,MOVINV!$B42='C'!$B$166),'C'!$E$167,0)+IF(AND(AQ$31='C'!$F$169,MOVINV!$B42='C'!$B$169),'C'!$E$169,0)+IF(AND(AQ$31='C'!$F$170,MOVINV!$B42='C'!$B$169),'C'!$E$170,0)+IF(AND(AQ$31='C'!$F$172,MOVINV!$B42='C'!$B$172),'C'!$E$172,0)+IF(AND(AQ$31='C'!$F$173,MOVINV!$B42='C'!$B$172),'C'!$E$173,0)+IF(AND(AQ$31='C'!$F$175,MOVINV!$B42='C'!$B$175),'C'!$E$175,0)+IF(AND(AQ$31='C'!$F$176,MOVINV!$B42='C'!$B$175),'C'!$E$176,0)</f>
        <v>0</v>
      </c>
      <c r="AR42" s="33">
        <f>+IF(AND(AR$31='C'!$F$163,MOVINV!$B42='C'!$B$163),'C'!$E$163,0)+IF(AND(AR$31='C'!$F$164,MOVINV!$B42='C'!$B$163),'C'!$E$164,0)+IF(AND(AR$31='C'!$F$166,MOVINV!$B42='C'!$B$166),'C'!$E$166,0)+IF(AND(AR$31='C'!$F$167,MOVINV!$B42='C'!$B$166),'C'!$E$167,0)+IF(AND(AR$31='C'!$F$169,MOVINV!$B42='C'!$B$169),'C'!$E$169,0)+IF(AND(AR$31='C'!$F$170,MOVINV!$B42='C'!$B$169),'C'!$E$170,0)+IF(AND(AR$31='C'!$F$172,MOVINV!$B42='C'!$B$172),'C'!$E$172,0)+IF(AND(AR$31='C'!$F$173,MOVINV!$B42='C'!$B$172),'C'!$E$173,0)+IF(AND(AR$31='C'!$F$175,MOVINV!$B42='C'!$B$175),'C'!$E$175,0)+IF(AND(AR$31='C'!$F$176,MOVINV!$B42='C'!$B$175),'C'!$E$176,0)</f>
        <v>0</v>
      </c>
      <c r="AS42" s="33">
        <f>+IF(AND(AS$31='C'!$F$163,MOVINV!$B42='C'!$B$163),'C'!$E$163,0)+IF(AND(AS$31='C'!$F$164,MOVINV!$B42='C'!$B$163),'C'!$E$164,0)+IF(AND(AS$31='C'!$F$166,MOVINV!$B42='C'!$B$166),'C'!$E$166,0)+IF(AND(AS$31='C'!$F$167,MOVINV!$B42='C'!$B$166),'C'!$E$167,0)+IF(AND(AS$31='C'!$F$169,MOVINV!$B42='C'!$B$169),'C'!$E$169,0)+IF(AND(AS$31='C'!$F$170,MOVINV!$B42='C'!$B$169),'C'!$E$170,0)+IF(AND(AS$31='C'!$F$172,MOVINV!$B42='C'!$B$172),'C'!$E$172,0)+IF(AND(AS$31='C'!$F$173,MOVINV!$B42='C'!$B$172),'C'!$E$173,0)+IF(AND(AS$31='C'!$F$175,MOVINV!$B42='C'!$B$175),'C'!$E$175,0)+IF(AND(AS$31='C'!$F$176,MOVINV!$B42='C'!$B$175),'C'!$E$176,0)</f>
        <v>0</v>
      </c>
      <c r="AT42" s="33">
        <f>+IF(AND(AT$31='C'!$F$163,MOVINV!$B42='C'!$B$163),'C'!$E$163,0)+IF(AND(AT$31='C'!$F$164,MOVINV!$B42='C'!$B$163),'C'!$E$164,0)+IF(AND(AT$31='C'!$F$166,MOVINV!$B42='C'!$B$166),'C'!$E$166,0)+IF(AND(AT$31='C'!$F$167,MOVINV!$B42='C'!$B$166),'C'!$E$167,0)+IF(AND(AT$31='C'!$F$169,MOVINV!$B42='C'!$B$169),'C'!$E$169,0)+IF(AND(AT$31='C'!$F$170,MOVINV!$B42='C'!$B$169),'C'!$E$170,0)+IF(AND(AT$31='C'!$F$172,MOVINV!$B42='C'!$B$172),'C'!$E$172,0)+IF(AND(AT$31='C'!$F$173,MOVINV!$B42='C'!$B$172),'C'!$E$173,0)+IF(AND(AT$31='C'!$F$175,MOVINV!$B42='C'!$B$175),'C'!$E$175,0)+IF(AND(AT$31='C'!$F$176,MOVINV!$B42='C'!$B$175),'C'!$E$176,0)</f>
        <v>0</v>
      </c>
      <c r="AU42" s="33">
        <f>+IF(AND(AU$31='C'!$F$163,MOVINV!$B42='C'!$B$163),'C'!$E$163,0)+IF(AND(AU$31='C'!$F$164,MOVINV!$B42='C'!$B$163),'C'!$E$164,0)+IF(AND(AU$31='C'!$F$166,MOVINV!$B42='C'!$B$166),'C'!$E$166,0)+IF(AND(AU$31='C'!$F$167,MOVINV!$B42='C'!$B$166),'C'!$E$167,0)+IF(AND(AU$31='C'!$F$169,MOVINV!$B42='C'!$B$169),'C'!$E$169,0)+IF(AND(AU$31='C'!$F$170,MOVINV!$B42='C'!$B$169),'C'!$E$170,0)+IF(AND(AU$31='C'!$F$172,MOVINV!$B42='C'!$B$172),'C'!$E$172,0)+IF(AND(AU$31='C'!$F$173,MOVINV!$B42='C'!$B$172),'C'!$E$173,0)+IF(AND(AU$31='C'!$F$175,MOVINV!$B42='C'!$B$175),'C'!$E$175,0)+IF(AND(AU$31='C'!$F$176,MOVINV!$B42='C'!$B$175),'C'!$E$176,0)</f>
        <v>0</v>
      </c>
      <c r="AV42" s="33">
        <f>+IF(AND(AV$31='C'!$F$163,MOVINV!$B42='C'!$B$163),'C'!$E$163,0)+IF(AND(AV$31='C'!$F$164,MOVINV!$B42='C'!$B$163),'C'!$E$164,0)+IF(AND(AV$31='C'!$F$166,MOVINV!$B42='C'!$B$166),'C'!$E$166,0)+IF(AND(AV$31='C'!$F$167,MOVINV!$B42='C'!$B$166),'C'!$E$167,0)+IF(AND(AV$31='C'!$F$169,MOVINV!$B42='C'!$B$169),'C'!$E$169,0)+IF(AND(AV$31='C'!$F$170,MOVINV!$B42='C'!$B$169),'C'!$E$170,0)+IF(AND(AV$31='C'!$F$172,MOVINV!$B42='C'!$B$172),'C'!$E$172,0)+IF(AND(AV$31='C'!$F$173,MOVINV!$B42='C'!$B$172),'C'!$E$173,0)+IF(AND(AV$31='C'!$F$175,MOVINV!$B42='C'!$B$175),'C'!$E$175,0)+IF(AND(AV$31='C'!$F$176,MOVINV!$B42='C'!$B$175),'C'!$E$176,0)</f>
        <v>0</v>
      </c>
      <c r="AW42" s="33">
        <f>+IF(AND(AW$31='C'!$F$163,MOVINV!$B42='C'!$B$163),'C'!$E$163,0)+IF(AND(AW$31='C'!$F$164,MOVINV!$B42='C'!$B$163),'C'!$E$164,0)+IF(AND(AW$31='C'!$F$166,MOVINV!$B42='C'!$B$166),'C'!$E$166,0)+IF(AND(AW$31='C'!$F$167,MOVINV!$B42='C'!$B$166),'C'!$E$167,0)+IF(AND(AW$31='C'!$F$169,MOVINV!$B42='C'!$B$169),'C'!$E$169,0)+IF(AND(AW$31='C'!$F$170,MOVINV!$B42='C'!$B$169),'C'!$E$170,0)+IF(AND(AW$31='C'!$F$172,MOVINV!$B42='C'!$B$172),'C'!$E$172,0)+IF(AND(AW$31='C'!$F$173,MOVINV!$B42='C'!$B$172),'C'!$E$173,0)+IF(AND(AW$31='C'!$F$175,MOVINV!$B42='C'!$B$175),'C'!$E$175,0)+IF(AND(AW$31='C'!$F$176,MOVINV!$B42='C'!$B$175),'C'!$E$176,0)</f>
        <v>0</v>
      </c>
      <c r="AX42" s="33">
        <f>+IF(AND(AX$31='C'!$F$163,MOVINV!$B42='C'!$B$163),'C'!$E$163,0)+IF(AND(AX$31='C'!$F$164,MOVINV!$B42='C'!$B$163),'C'!$E$164,0)+IF(AND(AX$31='C'!$F$166,MOVINV!$B42='C'!$B$166),'C'!$E$166,0)+IF(AND(AX$31='C'!$F$167,MOVINV!$B42='C'!$B$166),'C'!$E$167,0)+IF(AND(AX$31='C'!$F$169,MOVINV!$B42='C'!$B$169),'C'!$E$169,0)+IF(AND(AX$31='C'!$F$170,MOVINV!$B42='C'!$B$169),'C'!$E$170,0)+IF(AND(AX$31='C'!$F$172,MOVINV!$B42='C'!$B$172),'C'!$E$172,0)+IF(AND(AX$31='C'!$F$173,MOVINV!$B42='C'!$B$172),'C'!$E$173,0)+IF(AND(AX$31='C'!$F$175,MOVINV!$B42='C'!$B$175),'C'!$E$175,0)+IF(AND(AX$31='C'!$F$176,MOVINV!$B42='C'!$B$175),'C'!$E$176,0)</f>
        <v>0</v>
      </c>
      <c r="AY42" s="33">
        <f>+IF(AND(AY$31='C'!$F$163,MOVINV!$B42='C'!$B$163),'C'!$E$163,0)+IF(AND(AY$31='C'!$F$164,MOVINV!$B42='C'!$B$163),'C'!$E$164,0)+IF(AND(AY$31='C'!$F$166,MOVINV!$B42='C'!$B$166),'C'!$E$166,0)+IF(AND(AY$31='C'!$F$167,MOVINV!$B42='C'!$B$166),'C'!$E$167,0)+IF(AND(AY$31='C'!$F$169,MOVINV!$B42='C'!$B$169),'C'!$E$169,0)+IF(AND(AY$31='C'!$F$170,MOVINV!$B42='C'!$B$169),'C'!$E$170,0)+IF(AND(AY$31='C'!$F$172,MOVINV!$B42='C'!$B$172),'C'!$E$172,0)+IF(AND(AY$31='C'!$F$173,MOVINV!$B42='C'!$B$172),'C'!$E$173,0)+IF(AND(AY$31='C'!$F$175,MOVINV!$B42='C'!$B$175),'C'!$E$175,0)+IF(AND(AY$31='C'!$F$176,MOVINV!$B42='C'!$B$175),'C'!$E$176,0)</f>
        <v>0</v>
      </c>
      <c r="AZ42" s="33">
        <f>+IF(AND(AZ$31='C'!$F$163,MOVINV!$B42='C'!$B$163),'C'!$E$163,0)+IF(AND(AZ$31='C'!$F$164,MOVINV!$B42='C'!$B$163),'C'!$E$164,0)+IF(AND(AZ$31='C'!$F$166,MOVINV!$B42='C'!$B$166),'C'!$E$166,0)+IF(AND(AZ$31='C'!$F$167,MOVINV!$B42='C'!$B$166),'C'!$E$167,0)+IF(AND(AZ$31='C'!$F$169,MOVINV!$B42='C'!$B$169),'C'!$E$169,0)+IF(AND(AZ$31='C'!$F$170,MOVINV!$B42='C'!$B$169),'C'!$E$170,0)+IF(AND(AZ$31='C'!$F$172,MOVINV!$B42='C'!$B$172),'C'!$E$172,0)+IF(AND(AZ$31='C'!$F$173,MOVINV!$B42='C'!$B$172),'C'!$E$173,0)+IF(AND(AZ$31='C'!$F$175,MOVINV!$B42='C'!$B$175),'C'!$E$175,0)+IF(AND(AZ$31='C'!$F$176,MOVINV!$B42='C'!$B$175),'C'!$E$176,0)</f>
        <v>0</v>
      </c>
      <c r="BA42" s="33">
        <f>+IF(AND(BA$31='C'!$F$163,MOVINV!$B42='C'!$B$163),'C'!$E$163,0)+IF(AND(BA$31='C'!$F$164,MOVINV!$B42='C'!$B$163),'C'!$E$164,0)+IF(AND(BA$31='C'!$F$166,MOVINV!$B42='C'!$B$166),'C'!$E$166,0)+IF(AND(BA$31='C'!$F$167,MOVINV!$B42='C'!$B$166),'C'!$E$167,0)+IF(AND(BA$31='C'!$F$169,MOVINV!$B42='C'!$B$169),'C'!$E$169,0)+IF(AND(BA$31='C'!$F$170,MOVINV!$B42='C'!$B$169),'C'!$E$170,0)+IF(AND(BA$31='C'!$F$172,MOVINV!$B42='C'!$B$172),'C'!$E$172,0)+IF(AND(BA$31='C'!$F$173,MOVINV!$B42='C'!$B$172),'C'!$E$173,0)+IF(AND(BA$31='C'!$F$175,MOVINV!$B42='C'!$B$175),'C'!$E$175,0)+IF(AND(BA$31='C'!$F$176,MOVINV!$B42='C'!$B$175),'C'!$E$176,0)</f>
        <v>0</v>
      </c>
      <c r="BB42" s="33">
        <f>+IF(AND(BB$31='C'!$F$163,MOVINV!$B42='C'!$B$163),'C'!$E$163,0)+IF(AND(BB$31='C'!$F$164,MOVINV!$B42='C'!$B$163),'C'!$E$164,0)+IF(AND(BB$31='C'!$F$166,MOVINV!$B42='C'!$B$166),'C'!$E$166,0)+IF(AND(BB$31='C'!$F$167,MOVINV!$B42='C'!$B$166),'C'!$E$167,0)+IF(AND(BB$31='C'!$F$169,MOVINV!$B42='C'!$B$169),'C'!$E$169,0)+IF(AND(BB$31='C'!$F$170,MOVINV!$B42='C'!$B$169),'C'!$E$170,0)+IF(AND(BB$31='C'!$F$172,MOVINV!$B42='C'!$B$172),'C'!$E$172,0)+IF(AND(BB$31='C'!$F$173,MOVINV!$B42='C'!$B$172),'C'!$E$173,0)+IF(AND(BB$31='C'!$F$175,MOVINV!$B42='C'!$B$175),'C'!$E$175,0)+IF(AND(BB$31='C'!$F$176,MOVINV!$B42='C'!$B$175),'C'!$E$176,0)</f>
        <v>0</v>
      </c>
      <c r="BC42" s="33">
        <f>+IF(AND(BC$31='C'!$F$163,MOVINV!$B42='C'!$B$163),'C'!$E$163,0)+IF(AND(BC$31='C'!$F$164,MOVINV!$B42='C'!$B$163),'C'!$E$164,0)+IF(AND(BC$31='C'!$F$166,MOVINV!$B42='C'!$B$166),'C'!$E$166,0)+IF(AND(BC$31='C'!$F$167,MOVINV!$B42='C'!$B$166),'C'!$E$167,0)+IF(AND(BC$31='C'!$F$169,MOVINV!$B42='C'!$B$169),'C'!$E$169,0)+IF(AND(BC$31='C'!$F$170,MOVINV!$B42='C'!$B$169),'C'!$E$170,0)+IF(AND(BC$31='C'!$F$172,MOVINV!$B42='C'!$B$172),'C'!$E$172,0)+IF(AND(BC$31='C'!$F$173,MOVINV!$B42='C'!$B$172),'C'!$E$173,0)+IF(AND(BC$31='C'!$F$175,MOVINV!$B42='C'!$B$175),'C'!$E$175,0)+IF(AND(BC$31='C'!$F$176,MOVINV!$B42='C'!$B$175),'C'!$E$176,0)</f>
        <v>0</v>
      </c>
      <c r="BD42" s="33">
        <f>+IF(AND(BD$31='C'!$F$163,MOVINV!$B42='C'!$B$163),'C'!$E$163,0)+IF(AND(BD$31='C'!$F$164,MOVINV!$B42='C'!$B$163),'C'!$E$164,0)+IF(AND(BD$31='C'!$F$166,MOVINV!$B42='C'!$B$166),'C'!$E$166,0)+IF(AND(BD$31='C'!$F$167,MOVINV!$B42='C'!$B$166),'C'!$E$167,0)+IF(AND(BD$31='C'!$F$169,MOVINV!$B42='C'!$B$169),'C'!$E$169,0)+IF(AND(BD$31='C'!$F$170,MOVINV!$B42='C'!$B$169),'C'!$E$170,0)+IF(AND(BD$31='C'!$F$172,MOVINV!$B42='C'!$B$172),'C'!$E$172,0)+IF(AND(BD$31='C'!$F$173,MOVINV!$B42='C'!$B$172),'C'!$E$173,0)+IF(AND(BD$31='C'!$F$175,MOVINV!$B42='C'!$B$175),'C'!$E$175,0)+IF(AND(BD$31='C'!$F$176,MOVINV!$B42='C'!$B$175),'C'!$E$176,0)</f>
        <v>0</v>
      </c>
      <c r="BE42" s="33">
        <f>+IF(AND(BE$31='C'!$F$163,MOVINV!$B42='C'!$B$163),'C'!$E$163,0)+IF(AND(BE$31='C'!$F$164,MOVINV!$B42='C'!$B$163),'C'!$E$164,0)+IF(AND(BE$31='C'!$F$166,MOVINV!$B42='C'!$B$166),'C'!$E$166,0)+IF(AND(BE$31='C'!$F$167,MOVINV!$B42='C'!$B$166),'C'!$E$167,0)+IF(AND(BE$31='C'!$F$169,MOVINV!$B42='C'!$B$169),'C'!$E$169,0)+IF(AND(BE$31='C'!$F$170,MOVINV!$B42='C'!$B$169),'C'!$E$170,0)+IF(AND(BE$31='C'!$F$172,MOVINV!$B42='C'!$B$172),'C'!$E$172,0)+IF(AND(BE$31='C'!$F$173,MOVINV!$B42='C'!$B$172),'C'!$E$173,0)+IF(AND(BE$31='C'!$F$175,MOVINV!$B42='C'!$B$175),'C'!$E$175,0)+IF(AND(BE$31='C'!$F$176,MOVINV!$B42='C'!$B$175),'C'!$E$176,0)</f>
        <v>0</v>
      </c>
      <c r="BF42" s="33">
        <f>+IF(AND(BF$31='C'!$F$163,MOVINV!$B42='C'!$B$163),'C'!$E$163,0)+IF(AND(BF$31='C'!$F$164,MOVINV!$B42='C'!$B$163),'C'!$E$164,0)+IF(AND(BF$31='C'!$F$166,MOVINV!$B42='C'!$B$166),'C'!$E$166,0)+IF(AND(BF$31='C'!$F$167,MOVINV!$B42='C'!$B$166),'C'!$E$167,0)+IF(AND(BF$31='C'!$F$169,MOVINV!$B42='C'!$B$169),'C'!$E$169,0)+IF(AND(BF$31='C'!$F$170,MOVINV!$B42='C'!$B$169),'C'!$E$170,0)+IF(AND(BF$31='C'!$F$172,MOVINV!$B42='C'!$B$172),'C'!$E$172,0)+IF(AND(BF$31='C'!$F$173,MOVINV!$B42='C'!$B$172),'C'!$E$173,0)+IF(AND(BF$31='C'!$F$175,MOVINV!$B42='C'!$B$175),'C'!$E$175,0)+IF(AND(BF$31='C'!$F$176,MOVINV!$B42='C'!$B$175),'C'!$E$176,0)</f>
        <v>0</v>
      </c>
      <c r="BG42" s="33">
        <f>+IF(AND(BG$31='C'!$F$163,MOVINV!$B42='C'!$B$163),'C'!$E$163,0)+IF(AND(BG$31='C'!$F$164,MOVINV!$B42='C'!$B$163),'C'!$E$164,0)+IF(AND(BG$31='C'!$F$166,MOVINV!$B42='C'!$B$166),'C'!$E$166,0)+IF(AND(BG$31='C'!$F$167,MOVINV!$B42='C'!$B$166),'C'!$E$167,0)+IF(AND(BG$31='C'!$F$169,MOVINV!$B42='C'!$B$169),'C'!$E$169,0)+IF(AND(BG$31='C'!$F$170,MOVINV!$B42='C'!$B$169),'C'!$E$170,0)+IF(AND(BG$31='C'!$F$172,MOVINV!$B42='C'!$B$172),'C'!$E$172,0)+IF(AND(BG$31='C'!$F$173,MOVINV!$B42='C'!$B$172),'C'!$E$173,0)+IF(AND(BG$31='C'!$F$175,MOVINV!$B42='C'!$B$175),'C'!$E$175,0)+IF(AND(BG$31='C'!$F$176,MOVINV!$B42='C'!$B$175),'C'!$E$176,0)</f>
        <v>0</v>
      </c>
      <c r="BH42" s="33">
        <f>+IF(AND(BH$31='C'!$F$163,MOVINV!$B42='C'!$B$163),'C'!$E$163,0)+IF(AND(BH$31='C'!$F$164,MOVINV!$B42='C'!$B$163),'C'!$E$164,0)+IF(AND(BH$31='C'!$F$166,MOVINV!$B42='C'!$B$166),'C'!$E$166,0)+IF(AND(BH$31='C'!$F$167,MOVINV!$B42='C'!$B$166),'C'!$E$167,0)+IF(AND(BH$31='C'!$F$169,MOVINV!$B42='C'!$B$169),'C'!$E$169,0)+IF(AND(BH$31='C'!$F$170,MOVINV!$B42='C'!$B$169),'C'!$E$170,0)+IF(AND(BH$31='C'!$F$172,MOVINV!$B42='C'!$B$172),'C'!$E$172,0)+IF(AND(BH$31='C'!$F$173,MOVINV!$B42='C'!$B$172),'C'!$E$173,0)+IF(AND(BH$31='C'!$F$175,MOVINV!$B42='C'!$B$175),'C'!$E$175,0)+IF(AND(BH$31='C'!$F$176,MOVINV!$B42='C'!$B$175),'C'!$E$176,0)</f>
        <v>0</v>
      </c>
      <c r="BI42" s="33">
        <f>+IF(AND(BI$31='C'!$F$163,MOVINV!$B42='C'!$B$163),'C'!$E$163,0)+IF(AND(BI$31='C'!$F$164,MOVINV!$B42='C'!$B$163),'C'!$E$164,0)+IF(AND(BI$31='C'!$F$166,MOVINV!$B42='C'!$B$166),'C'!$E$166,0)+IF(AND(BI$31='C'!$F$167,MOVINV!$B42='C'!$B$166),'C'!$E$167,0)+IF(AND(BI$31='C'!$F$169,MOVINV!$B42='C'!$B$169),'C'!$E$169,0)+IF(AND(BI$31='C'!$F$170,MOVINV!$B42='C'!$B$169),'C'!$E$170,0)+IF(AND(BI$31='C'!$F$172,MOVINV!$B42='C'!$B$172),'C'!$E$172,0)+IF(AND(BI$31='C'!$F$173,MOVINV!$B42='C'!$B$172),'C'!$E$173,0)+IF(AND(BI$31='C'!$F$175,MOVINV!$B42='C'!$B$175),'C'!$E$175,0)+IF(AND(BI$31='C'!$F$176,MOVINV!$B42='C'!$B$175),'C'!$E$176,0)</f>
        <v>0</v>
      </c>
      <c r="BJ42" s="33">
        <f>+IF(AND(BJ$31='C'!$F$163,MOVINV!$B42='C'!$B$163),'C'!$E$163,0)+IF(AND(BJ$31='C'!$F$164,MOVINV!$B42='C'!$B$163),'C'!$E$164,0)+IF(AND(BJ$31='C'!$F$166,MOVINV!$B42='C'!$B$166),'C'!$E$166,0)+IF(AND(BJ$31='C'!$F$167,MOVINV!$B42='C'!$B$166),'C'!$E$167,0)+IF(AND(BJ$31='C'!$F$169,MOVINV!$B42='C'!$B$169),'C'!$E$169,0)+IF(AND(BJ$31='C'!$F$170,MOVINV!$B42='C'!$B$169),'C'!$E$170,0)+IF(AND(BJ$31='C'!$F$172,MOVINV!$B42='C'!$B$172),'C'!$E$172,0)+IF(AND(BJ$31='C'!$F$173,MOVINV!$B42='C'!$B$172),'C'!$E$173,0)+IF(AND(BJ$31='C'!$F$175,MOVINV!$B42='C'!$B$175),'C'!$E$175,0)+IF(AND(BJ$31='C'!$F$176,MOVINV!$B42='C'!$B$175),'C'!$E$176,0)</f>
        <v>0</v>
      </c>
      <c r="BK42" s="33">
        <f>+IF(AND(BK$31='C'!$F$163,MOVINV!$B42='C'!$B$163),'C'!$E$163,0)+IF(AND(BK$31='C'!$F$164,MOVINV!$B42='C'!$B$163),'C'!$E$164,0)+IF(AND(BK$31='C'!$F$166,MOVINV!$B42='C'!$B$166),'C'!$E$166,0)+IF(AND(BK$31='C'!$F$167,MOVINV!$B42='C'!$B$166),'C'!$E$167,0)+IF(AND(BK$31='C'!$F$169,MOVINV!$B42='C'!$B$169),'C'!$E$169,0)+IF(AND(BK$31='C'!$F$170,MOVINV!$B42='C'!$B$169),'C'!$E$170,0)+IF(AND(BK$31='C'!$F$172,MOVINV!$B42='C'!$B$172),'C'!$E$172,0)+IF(AND(BK$31='C'!$F$173,MOVINV!$B42='C'!$B$172),'C'!$E$173,0)+IF(AND(BK$31='C'!$F$175,MOVINV!$B42='C'!$B$175),'C'!$E$175,0)+IF(AND(BK$31='C'!$F$176,MOVINV!$B42='C'!$B$175),'C'!$E$176,0)</f>
        <v>0</v>
      </c>
    </row>
    <row r="43" spans="2:63">
      <c r="B43" s="32" t="str">
        <f t="shared" si="11"/>
        <v>Maquinària</v>
      </c>
      <c r="C43" s="54">
        <f>+Configuració!E42</f>
        <v>0</v>
      </c>
      <c r="D43" s="33">
        <f>+IF(AND(D$31='C'!$F$163,MOVINV!$B43='C'!$B$163),'C'!$E$163,0)+IF(AND(D$31='C'!$F$164,MOVINV!$B43='C'!$B$163),'C'!$E$164,0)+IF(AND(D$31='C'!$F$166,MOVINV!$B43='C'!$B$166),'C'!$E$166,0)+IF(AND(D$31='C'!$F$167,MOVINV!$B43='C'!$B$166),'C'!$E$167,0)+IF(AND(D$31='C'!$F$169,MOVINV!$B43='C'!$B$169),'C'!$E$169,0)+IF(AND(D$31='C'!$F$170,MOVINV!$B43='C'!$B$169),'C'!$E$170,0)+IF(AND(D$31='C'!$F$172,MOVINV!$B43='C'!$B$172),'C'!$E$172,0)+IF(AND(D$31='C'!$F$173,MOVINV!$B43='C'!$B$172),'C'!$E$173,0)+IF(AND(D$31='C'!$F$175,MOVINV!$B43='C'!$B$175),'C'!$E$175,0)+IF(AND(D$31='C'!$F$176,MOVINV!$B43='C'!$B$175),'C'!$E$176,0)</f>
        <v>0</v>
      </c>
      <c r="E43" s="33">
        <f>+IF(AND(E$31='C'!$F$163,MOVINV!$B43='C'!$B$163),'C'!$E$163,0)+IF(AND(E$31='C'!$F$164,MOVINV!$B43='C'!$B$163),'C'!$E$164,0)+IF(AND(E$31='C'!$F$166,MOVINV!$B43='C'!$B$166),'C'!$E$166,0)+IF(AND(E$31='C'!$F$167,MOVINV!$B43='C'!$B$166),'C'!$E$167,0)+IF(AND(E$31='C'!$F$169,MOVINV!$B43='C'!$B$169),'C'!$E$169,0)+IF(AND(E$31='C'!$F$170,MOVINV!$B43='C'!$B$169),'C'!$E$170,0)+IF(AND(E$31='C'!$F$172,MOVINV!$B43='C'!$B$172),'C'!$E$172,0)+IF(AND(E$31='C'!$F$173,MOVINV!$B43='C'!$B$172),'C'!$E$173,0)+IF(AND(E$31='C'!$F$175,MOVINV!$B43='C'!$B$175),'C'!$E$175,0)+IF(AND(E$31='C'!$F$176,MOVINV!$B43='C'!$B$175),'C'!$E$176,0)</f>
        <v>0</v>
      </c>
      <c r="F43" s="33">
        <f>+IF(AND(F$31='C'!$F$163,MOVINV!$B43='C'!$B$163),'C'!$E$163,0)+IF(AND(F$31='C'!$F$164,MOVINV!$B43='C'!$B$163),'C'!$E$164,0)+IF(AND(F$31='C'!$F$166,MOVINV!$B43='C'!$B$166),'C'!$E$166,0)+IF(AND(F$31='C'!$F$167,MOVINV!$B43='C'!$B$166),'C'!$E$167,0)+IF(AND(F$31='C'!$F$169,MOVINV!$B43='C'!$B$169),'C'!$E$169,0)+IF(AND(F$31='C'!$F$170,MOVINV!$B43='C'!$B$169),'C'!$E$170,0)+IF(AND(F$31='C'!$F$172,MOVINV!$B43='C'!$B$172),'C'!$E$172,0)+IF(AND(F$31='C'!$F$173,MOVINV!$B43='C'!$B$172),'C'!$E$173,0)+IF(AND(F$31='C'!$F$175,MOVINV!$B43='C'!$B$175),'C'!$E$175,0)+IF(AND(F$31='C'!$F$176,MOVINV!$B43='C'!$B$175),'C'!$E$176,0)</f>
        <v>0</v>
      </c>
      <c r="G43" s="33">
        <f>+IF(AND(G$31='C'!$F$163,MOVINV!$B43='C'!$B$163),'C'!$E$163,0)+IF(AND(G$31='C'!$F$164,MOVINV!$B43='C'!$B$163),'C'!$E$164,0)+IF(AND(G$31='C'!$F$166,MOVINV!$B43='C'!$B$166),'C'!$E$166,0)+IF(AND(G$31='C'!$F$167,MOVINV!$B43='C'!$B$166),'C'!$E$167,0)+IF(AND(G$31='C'!$F$169,MOVINV!$B43='C'!$B$169),'C'!$E$169,0)+IF(AND(G$31='C'!$F$170,MOVINV!$B43='C'!$B$169),'C'!$E$170,0)+IF(AND(G$31='C'!$F$172,MOVINV!$B43='C'!$B$172),'C'!$E$172,0)+IF(AND(G$31='C'!$F$173,MOVINV!$B43='C'!$B$172),'C'!$E$173,0)+IF(AND(G$31='C'!$F$175,MOVINV!$B43='C'!$B$175),'C'!$E$175,0)+IF(AND(G$31='C'!$F$176,MOVINV!$B43='C'!$B$175),'C'!$E$176,0)</f>
        <v>0</v>
      </c>
      <c r="H43" s="33">
        <f>+IF(AND(H$31='C'!$F$163,MOVINV!$B43='C'!$B$163),'C'!$E$163,0)+IF(AND(H$31='C'!$F$164,MOVINV!$B43='C'!$B$163),'C'!$E$164,0)+IF(AND(H$31='C'!$F$166,MOVINV!$B43='C'!$B$166),'C'!$E$166,0)+IF(AND(H$31='C'!$F$167,MOVINV!$B43='C'!$B$166),'C'!$E$167,0)+IF(AND(H$31='C'!$F$169,MOVINV!$B43='C'!$B$169),'C'!$E$169,0)+IF(AND(H$31='C'!$F$170,MOVINV!$B43='C'!$B$169),'C'!$E$170,0)+IF(AND(H$31='C'!$F$172,MOVINV!$B43='C'!$B$172),'C'!$E$172,0)+IF(AND(H$31='C'!$F$173,MOVINV!$B43='C'!$B$172),'C'!$E$173,0)+IF(AND(H$31='C'!$F$175,MOVINV!$B43='C'!$B$175),'C'!$E$175,0)+IF(AND(H$31='C'!$F$176,MOVINV!$B43='C'!$B$175),'C'!$E$176,0)</f>
        <v>0</v>
      </c>
      <c r="I43" s="33">
        <f>+IF(AND(I$31='C'!$F$163,MOVINV!$B43='C'!$B$163),'C'!$E$163,0)+IF(AND(I$31='C'!$F$164,MOVINV!$B43='C'!$B$163),'C'!$E$164,0)+IF(AND(I$31='C'!$F$166,MOVINV!$B43='C'!$B$166),'C'!$E$166,0)+IF(AND(I$31='C'!$F$167,MOVINV!$B43='C'!$B$166),'C'!$E$167,0)+IF(AND(I$31='C'!$F$169,MOVINV!$B43='C'!$B$169),'C'!$E$169,0)+IF(AND(I$31='C'!$F$170,MOVINV!$B43='C'!$B$169),'C'!$E$170,0)+IF(AND(I$31='C'!$F$172,MOVINV!$B43='C'!$B$172),'C'!$E$172,0)+IF(AND(I$31='C'!$F$173,MOVINV!$B43='C'!$B$172),'C'!$E$173,0)+IF(AND(I$31='C'!$F$175,MOVINV!$B43='C'!$B$175),'C'!$E$175,0)+IF(AND(I$31='C'!$F$176,MOVINV!$B43='C'!$B$175),'C'!$E$176,0)</f>
        <v>0</v>
      </c>
      <c r="J43" s="33">
        <f>+IF(AND(J$31='C'!$F$163,MOVINV!$B43='C'!$B$163),'C'!$E$163,0)+IF(AND(J$31='C'!$F$164,MOVINV!$B43='C'!$B$163),'C'!$E$164,0)+IF(AND(J$31='C'!$F$166,MOVINV!$B43='C'!$B$166),'C'!$E$166,0)+IF(AND(J$31='C'!$F$167,MOVINV!$B43='C'!$B$166),'C'!$E$167,0)+IF(AND(J$31='C'!$F$169,MOVINV!$B43='C'!$B$169),'C'!$E$169,0)+IF(AND(J$31='C'!$F$170,MOVINV!$B43='C'!$B$169),'C'!$E$170,0)+IF(AND(J$31='C'!$F$172,MOVINV!$B43='C'!$B$172),'C'!$E$172,0)+IF(AND(J$31='C'!$F$173,MOVINV!$B43='C'!$B$172),'C'!$E$173,0)+IF(AND(J$31='C'!$F$175,MOVINV!$B43='C'!$B$175),'C'!$E$175,0)+IF(AND(J$31='C'!$F$176,MOVINV!$B43='C'!$B$175),'C'!$E$176,0)</f>
        <v>0</v>
      </c>
      <c r="K43" s="33">
        <f>+IF(AND(K$31='C'!$F$163,MOVINV!$B43='C'!$B$163),'C'!$E$163,0)+IF(AND(K$31='C'!$F$164,MOVINV!$B43='C'!$B$163),'C'!$E$164,0)+IF(AND(K$31='C'!$F$166,MOVINV!$B43='C'!$B$166),'C'!$E$166,0)+IF(AND(K$31='C'!$F$167,MOVINV!$B43='C'!$B$166),'C'!$E$167,0)+IF(AND(K$31='C'!$F$169,MOVINV!$B43='C'!$B$169),'C'!$E$169,0)+IF(AND(K$31='C'!$F$170,MOVINV!$B43='C'!$B$169),'C'!$E$170,0)+IF(AND(K$31='C'!$F$172,MOVINV!$B43='C'!$B$172),'C'!$E$172,0)+IF(AND(K$31='C'!$F$173,MOVINV!$B43='C'!$B$172),'C'!$E$173,0)+IF(AND(K$31='C'!$F$175,MOVINV!$B43='C'!$B$175),'C'!$E$175,0)+IF(AND(K$31='C'!$F$176,MOVINV!$B43='C'!$B$175),'C'!$E$176,0)</f>
        <v>0</v>
      </c>
      <c r="L43" s="33">
        <f>+IF(AND(L$31='C'!$F$163,MOVINV!$B43='C'!$B$163),'C'!$E$163,0)+IF(AND(L$31='C'!$F$164,MOVINV!$B43='C'!$B$163),'C'!$E$164,0)+IF(AND(L$31='C'!$F$166,MOVINV!$B43='C'!$B$166),'C'!$E$166,0)+IF(AND(L$31='C'!$F$167,MOVINV!$B43='C'!$B$166),'C'!$E$167,0)+IF(AND(L$31='C'!$F$169,MOVINV!$B43='C'!$B$169),'C'!$E$169,0)+IF(AND(L$31='C'!$F$170,MOVINV!$B43='C'!$B$169),'C'!$E$170,0)+IF(AND(L$31='C'!$F$172,MOVINV!$B43='C'!$B$172),'C'!$E$172,0)+IF(AND(L$31='C'!$F$173,MOVINV!$B43='C'!$B$172),'C'!$E$173,0)+IF(AND(L$31='C'!$F$175,MOVINV!$B43='C'!$B$175),'C'!$E$175,0)+IF(AND(L$31='C'!$F$176,MOVINV!$B43='C'!$B$175),'C'!$E$176,0)</f>
        <v>0</v>
      </c>
      <c r="M43" s="33">
        <f>+IF(AND(M$31='C'!$F$163,MOVINV!$B43='C'!$B$163),'C'!$E$163,0)+IF(AND(M$31='C'!$F$164,MOVINV!$B43='C'!$B$163),'C'!$E$164,0)+IF(AND(M$31='C'!$F$166,MOVINV!$B43='C'!$B$166),'C'!$E$166,0)+IF(AND(M$31='C'!$F$167,MOVINV!$B43='C'!$B$166),'C'!$E$167,0)+IF(AND(M$31='C'!$F$169,MOVINV!$B43='C'!$B$169),'C'!$E$169,0)+IF(AND(M$31='C'!$F$170,MOVINV!$B43='C'!$B$169),'C'!$E$170,0)+IF(AND(M$31='C'!$F$172,MOVINV!$B43='C'!$B$172),'C'!$E$172,0)+IF(AND(M$31='C'!$F$173,MOVINV!$B43='C'!$B$172),'C'!$E$173,0)+IF(AND(M$31='C'!$F$175,MOVINV!$B43='C'!$B$175),'C'!$E$175,0)+IF(AND(M$31='C'!$F$176,MOVINV!$B43='C'!$B$175),'C'!$E$176,0)</f>
        <v>0</v>
      </c>
      <c r="N43" s="33">
        <f>+IF(AND(N$31='C'!$F$163,MOVINV!$B43='C'!$B$163),'C'!$E$163,0)+IF(AND(N$31='C'!$F$164,MOVINV!$B43='C'!$B$163),'C'!$E$164,0)+IF(AND(N$31='C'!$F$166,MOVINV!$B43='C'!$B$166),'C'!$E$166,0)+IF(AND(N$31='C'!$F$167,MOVINV!$B43='C'!$B$166),'C'!$E$167,0)+IF(AND(N$31='C'!$F$169,MOVINV!$B43='C'!$B$169),'C'!$E$169,0)+IF(AND(N$31='C'!$F$170,MOVINV!$B43='C'!$B$169),'C'!$E$170,0)+IF(AND(N$31='C'!$F$172,MOVINV!$B43='C'!$B$172),'C'!$E$172,0)+IF(AND(N$31='C'!$F$173,MOVINV!$B43='C'!$B$172),'C'!$E$173,0)+IF(AND(N$31='C'!$F$175,MOVINV!$B43='C'!$B$175),'C'!$E$175,0)+IF(AND(N$31='C'!$F$176,MOVINV!$B43='C'!$B$175),'C'!$E$176,0)</f>
        <v>0</v>
      </c>
      <c r="O43" s="33">
        <f>+IF(AND(O$31='C'!$F$163,MOVINV!$B43='C'!$B$163),'C'!$E$163,0)+IF(AND(O$31='C'!$F$164,MOVINV!$B43='C'!$B$163),'C'!$E$164,0)+IF(AND(O$31='C'!$F$166,MOVINV!$B43='C'!$B$166),'C'!$E$166,0)+IF(AND(O$31='C'!$F$167,MOVINV!$B43='C'!$B$166),'C'!$E$167,0)+IF(AND(O$31='C'!$F$169,MOVINV!$B43='C'!$B$169),'C'!$E$169,0)+IF(AND(O$31='C'!$F$170,MOVINV!$B43='C'!$B$169),'C'!$E$170,0)+IF(AND(O$31='C'!$F$172,MOVINV!$B43='C'!$B$172),'C'!$E$172,0)+IF(AND(O$31='C'!$F$173,MOVINV!$B43='C'!$B$172),'C'!$E$173,0)+IF(AND(O$31='C'!$F$175,MOVINV!$B43='C'!$B$175),'C'!$E$175,0)+IF(AND(O$31='C'!$F$176,MOVINV!$B43='C'!$B$175),'C'!$E$176,0)</f>
        <v>0</v>
      </c>
      <c r="P43" s="33">
        <f>+IF(AND(P$31='C'!$F$163,MOVINV!$B43='C'!$B$163),'C'!$E$163,0)+IF(AND(P$31='C'!$F$164,MOVINV!$B43='C'!$B$163),'C'!$E$164,0)+IF(AND(P$31='C'!$F$166,MOVINV!$B43='C'!$B$166),'C'!$E$166,0)+IF(AND(P$31='C'!$F$167,MOVINV!$B43='C'!$B$166),'C'!$E$167,0)+IF(AND(P$31='C'!$F$169,MOVINV!$B43='C'!$B$169),'C'!$E$169,0)+IF(AND(P$31='C'!$F$170,MOVINV!$B43='C'!$B$169),'C'!$E$170,0)+IF(AND(P$31='C'!$F$172,MOVINV!$B43='C'!$B$172),'C'!$E$172,0)+IF(AND(P$31='C'!$F$173,MOVINV!$B43='C'!$B$172),'C'!$E$173,0)+IF(AND(P$31='C'!$F$175,MOVINV!$B43='C'!$B$175),'C'!$E$175,0)+IF(AND(P$31='C'!$F$176,MOVINV!$B43='C'!$B$175),'C'!$E$176,0)</f>
        <v>0</v>
      </c>
      <c r="Q43" s="33">
        <f>+IF(AND(Q$31='C'!$F$163,MOVINV!$B43='C'!$B$163),'C'!$E$163,0)+IF(AND(Q$31='C'!$F$164,MOVINV!$B43='C'!$B$163),'C'!$E$164,0)+IF(AND(Q$31='C'!$F$166,MOVINV!$B43='C'!$B$166),'C'!$E$166,0)+IF(AND(Q$31='C'!$F$167,MOVINV!$B43='C'!$B$166),'C'!$E$167,0)+IF(AND(Q$31='C'!$F$169,MOVINV!$B43='C'!$B$169),'C'!$E$169,0)+IF(AND(Q$31='C'!$F$170,MOVINV!$B43='C'!$B$169),'C'!$E$170,0)+IF(AND(Q$31='C'!$F$172,MOVINV!$B43='C'!$B$172),'C'!$E$172,0)+IF(AND(Q$31='C'!$F$173,MOVINV!$B43='C'!$B$172),'C'!$E$173,0)+IF(AND(Q$31='C'!$F$175,MOVINV!$B43='C'!$B$175),'C'!$E$175,0)+IF(AND(Q$31='C'!$F$176,MOVINV!$B43='C'!$B$175),'C'!$E$176,0)</f>
        <v>0</v>
      </c>
      <c r="R43" s="33">
        <f>+IF(AND(R$31='C'!$F$163,MOVINV!$B43='C'!$B$163),'C'!$E$163,0)+IF(AND(R$31='C'!$F$164,MOVINV!$B43='C'!$B$163),'C'!$E$164,0)+IF(AND(R$31='C'!$F$166,MOVINV!$B43='C'!$B$166),'C'!$E$166,0)+IF(AND(R$31='C'!$F$167,MOVINV!$B43='C'!$B$166),'C'!$E$167,0)+IF(AND(R$31='C'!$F$169,MOVINV!$B43='C'!$B$169),'C'!$E$169,0)+IF(AND(R$31='C'!$F$170,MOVINV!$B43='C'!$B$169),'C'!$E$170,0)+IF(AND(R$31='C'!$F$172,MOVINV!$B43='C'!$B$172),'C'!$E$172,0)+IF(AND(R$31='C'!$F$173,MOVINV!$B43='C'!$B$172),'C'!$E$173,0)+IF(AND(R$31='C'!$F$175,MOVINV!$B43='C'!$B$175),'C'!$E$175,0)+IF(AND(R$31='C'!$F$176,MOVINV!$B43='C'!$B$175),'C'!$E$176,0)</f>
        <v>0</v>
      </c>
      <c r="S43" s="33">
        <f>+IF(AND(S$31='C'!$F$163,MOVINV!$B43='C'!$B$163),'C'!$E$163,0)+IF(AND(S$31='C'!$F$164,MOVINV!$B43='C'!$B$163),'C'!$E$164,0)+IF(AND(S$31='C'!$F$166,MOVINV!$B43='C'!$B$166),'C'!$E$166,0)+IF(AND(S$31='C'!$F$167,MOVINV!$B43='C'!$B$166),'C'!$E$167,0)+IF(AND(S$31='C'!$F$169,MOVINV!$B43='C'!$B$169),'C'!$E$169,0)+IF(AND(S$31='C'!$F$170,MOVINV!$B43='C'!$B$169),'C'!$E$170,0)+IF(AND(S$31='C'!$F$172,MOVINV!$B43='C'!$B$172),'C'!$E$172,0)+IF(AND(S$31='C'!$F$173,MOVINV!$B43='C'!$B$172),'C'!$E$173,0)+IF(AND(S$31='C'!$F$175,MOVINV!$B43='C'!$B$175),'C'!$E$175,0)+IF(AND(S$31='C'!$F$176,MOVINV!$B43='C'!$B$175),'C'!$E$176,0)</f>
        <v>0</v>
      </c>
      <c r="T43" s="33">
        <f>+IF(AND(T$31='C'!$F$163,MOVINV!$B43='C'!$B$163),'C'!$E$163,0)+IF(AND(T$31='C'!$F$164,MOVINV!$B43='C'!$B$163),'C'!$E$164,0)+IF(AND(T$31='C'!$F$166,MOVINV!$B43='C'!$B$166),'C'!$E$166,0)+IF(AND(T$31='C'!$F$167,MOVINV!$B43='C'!$B$166),'C'!$E$167,0)+IF(AND(T$31='C'!$F$169,MOVINV!$B43='C'!$B$169),'C'!$E$169,0)+IF(AND(T$31='C'!$F$170,MOVINV!$B43='C'!$B$169),'C'!$E$170,0)+IF(AND(T$31='C'!$F$172,MOVINV!$B43='C'!$B$172),'C'!$E$172,0)+IF(AND(T$31='C'!$F$173,MOVINV!$B43='C'!$B$172),'C'!$E$173,0)+IF(AND(T$31='C'!$F$175,MOVINV!$B43='C'!$B$175),'C'!$E$175,0)+IF(AND(T$31='C'!$F$176,MOVINV!$B43='C'!$B$175),'C'!$E$176,0)</f>
        <v>0</v>
      </c>
      <c r="U43" s="33">
        <f>+IF(AND(U$31='C'!$F$163,MOVINV!$B43='C'!$B$163),'C'!$E$163,0)+IF(AND(U$31='C'!$F$164,MOVINV!$B43='C'!$B$163),'C'!$E$164,0)+IF(AND(U$31='C'!$F$166,MOVINV!$B43='C'!$B$166),'C'!$E$166,0)+IF(AND(U$31='C'!$F$167,MOVINV!$B43='C'!$B$166),'C'!$E$167,0)+IF(AND(U$31='C'!$F$169,MOVINV!$B43='C'!$B$169),'C'!$E$169,0)+IF(AND(U$31='C'!$F$170,MOVINV!$B43='C'!$B$169),'C'!$E$170,0)+IF(AND(U$31='C'!$F$172,MOVINV!$B43='C'!$B$172),'C'!$E$172,0)+IF(AND(U$31='C'!$F$173,MOVINV!$B43='C'!$B$172),'C'!$E$173,0)+IF(AND(U$31='C'!$F$175,MOVINV!$B43='C'!$B$175),'C'!$E$175,0)+IF(AND(U$31='C'!$F$176,MOVINV!$B43='C'!$B$175),'C'!$E$176,0)</f>
        <v>0</v>
      </c>
      <c r="V43" s="33">
        <f>+IF(AND(V$31='C'!$F$163,MOVINV!$B43='C'!$B$163),'C'!$E$163,0)+IF(AND(V$31='C'!$F$164,MOVINV!$B43='C'!$B$163),'C'!$E$164,0)+IF(AND(V$31='C'!$F$166,MOVINV!$B43='C'!$B$166),'C'!$E$166,0)+IF(AND(V$31='C'!$F$167,MOVINV!$B43='C'!$B$166),'C'!$E$167,0)+IF(AND(V$31='C'!$F$169,MOVINV!$B43='C'!$B$169),'C'!$E$169,0)+IF(AND(V$31='C'!$F$170,MOVINV!$B43='C'!$B$169),'C'!$E$170,0)+IF(AND(V$31='C'!$F$172,MOVINV!$B43='C'!$B$172),'C'!$E$172,0)+IF(AND(V$31='C'!$F$173,MOVINV!$B43='C'!$B$172),'C'!$E$173,0)+IF(AND(V$31='C'!$F$175,MOVINV!$B43='C'!$B$175),'C'!$E$175,0)+IF(AND(V$31='C'!$F$176,MOVINV!$B43='C'!$B$175),'C'!$E$176,0)</f>
        <v>0</v>
      </c>
      <c r="W43" s="33">
        <f>+IF(AND(W$31='C'!$F$163,MOVINV!$B43='C'!$B$163),'C'!$E$163,0)+IF(AND(W$31='C'!$F$164,MOVINV!$B43='C'!$B$163),'C'!$E$164,0)+IF(AND(W$31='C'!$F$166,MOVINV!$B43='C'!$B$166),'C'!$E$166,0)+IF(AND(W$31='C'!$F$167,MOVINV!$B43='C'!$B$166),'C'!$E$167,0)+IF(AND(W$31='C'!$F$169,MOVINV!$B43='C'!$B$169),'C'!$E$169,0)+IF(AND(W$31='C'!$F$170,MOVINV!$B43='C'!$B$169),'C'!$E$170,0)+IF(AND(W$31='C'!$F$172,MOVINV!$B43='C'!$B$172),'C'!$E$172,0)+IF(AND(W$31='C'!$F$173,MOVINV!$B43='C'!$B$172),'C'!$E$173,0)+IF(AND(W$31='C'!$F$175,MOVINV!$B43='C'!$B$175),'C'!$E$175,0)+IF(AND(W$31='C'!$F$176,MOVINV!$B43='C'!$B$175),'C'!$E$176,0)</f>
        <v>0</v>
      </c>
      <c r="X43" s="33">
        <f>+IF(AND(X$31='C'!$F$163,MOVINV!$B43='C'!$B$163),'C'!$E$163,0)+IF(AND(X$31='C'!$F$164,MOVINV!$B43='C'!$B$163),'C'!$E$164,0)+IF(AND(X$31='C'!$F$166,MOVINV!$B43='C'!$B$166),'C'!$E$166,0)+IF(AND(X$31='C'!$F$167,MOVINV!$B43='C'!$B$166),'C'!$E$167,0)+IF(AND(X$31='C'!$F$169,MOVINV!$B43='C'!$B$169),'C'!$E$169,0)+IF(AND(X$31='C'!$F$170,MOVINV!$B43='C'!$B$169),'C'!$E$170,0)+IF(AND(X$31='C'!$F$172,MOVINV!$B43='C'!$B$172),'C'!$E$172,0)+IF(AND(X$31='C'!$F$173,MOVINV!$B43='C'!$B$172),'C'!$E$173,0)+IF(AND(X$31='C'!$F$175,MOVINV!$B43='C'!$B$175),'C'!$E$175,0)+IF(AND(X$31='C'!$F$176,MOVINV!$B43='C'!$B$175),'C'!$E$176,0)</f>
        <v>0</v>
      </c>
      <c r="Y43" s="33">
        <f>+IF(AND(Y$31='C'!$F$163,MOVINV!$B43='C'!$B$163),'C'!$E$163,0)+IF(AND(Y$31='C'!$F$164,MOVINV!$B43='C'!$B$163),'C'!$E$164,0)+IF(AND(Y$31='C'!$F$166,MOVINV!$B43='C'!$B$166),'C'!$E$166,0)+IF(AND(Y$31='C'!$F$167,MOVINV!$B43='C'!$B$166),'C'!$E$167,0)+IF(AND(Y$31='C'!$F$169,MOVINV!$B43='C'!$B$169),'C'!$E$169,0)+IF(AND(Y$31='C'!$F$170,MOVINV!$B43='C'!$B$169),'C'!$E$170,0)+IF(AND(Y$31='C'!$F$172,MOVINV!$B43='C'!$B$172),'C'!$E$172,0)+IF(AND(Y$31='C'!$F$173,MOVINV!$B43='C'!$B$172),'C'!$E$173,0)+IF(AND(Y$31='C'!$F$175,MOVINV!$B43='C'!$B$175),'C'!$E$175,0)+IF(AND(Y$31='C'!$F$176,MOVINV!$B43='C'!$B$175),'C'!$E$176,0)</f>
        <v>0</v>
      </c>
      <c r="Z43" s="33">
        <f>+IF(AND(Z$31='C'!$F$163,MOVINV!$B43='C'!$B$163),'C'!$E$163,0)+IF(AND(Z$31='C'!$F$164,MOVINV!$B43='C'!$B$163),'C'!$E$164,0)+IF(AND(Z$31='C'!$F$166,MOVINV!$B43='C'!$B$166),'C'!$E$166,0)+IF(AND(Z$31='C'!$F$167,MOVINV!$B43='C'!$B$166),'C'!$E$167,0)+IF(AND(Z$31='C'!$F$169,MOVINV!$B43='C'!$B$169),'C'!$E$169,0)+IF(AND(Z$31='C'!$F$170,MOVINV!$B43='C'!$B$169),'C'!$E$170,0)+IF(AND(Z$31='C'!$F$172,MOVINV!$B43='C'!$B$172),'C'!$E$172,0)+IF(AND(Z$31='C'!$F$173,MOVINV!$B43='C'!$B$172),'C'!$E$173,0)+IF(AND(Z$31='C'!$F$175,MOVINV!$B43='C'!$B$175),'C'!$E$175,0)+IF(AND(Z$31='C'!$F$176,MOVINV!$B43='C'!$B$175),'C'!$E$176,0)</f>
        <v>0</v>
      </c>
      <c r="AA43" s="33">
        <f>+IF(AND(AA$31='C'!$F$163,MOVINV!$B43='C'!$B$163),'C'!$E$163,0)+IF(AND(AA$31='C'!$F$164,MOVINV!$B43='C'!$B$163),'C'!$E$164,0)+IF(AND(AA$31='C'!$F$166,MOVINV!$B43='C'!$B$166),'C'!$E$166,0)+IF(AND(AA$31='C'!$F$167,MOVINV!$B43='C'!$B$166),'C'!$E$167,0)+IF(AND(AA$31='C'!$F$169,MOVINV!$B43='C'!$B$169),'C'!$E$169,0)+IF(AND(AA$31='C'!$F$170,MOVINV!$B43='C'!$B$169),'C'!$E$170,0)+IF(AND(AA$31='C'!$F$172,MOVINV!$B43='C'!$B$172),'C'!$E$172,0)+IF(AND(AA$31='C'!$F$173,MOVINV!$B43='C'!$B$172),'C'!$E$173,0)+IF(AND(AA$31='C'!$F$175,MOVINV!$B43='C'!$B$175),'C'!$E$175,0)+IF(AND(AA$31='C'!$F$176,MOVINV!$B43='C'!$B$175),'C'!$E$176,0)</f>
        <v>0</v>
      </c>
      <c r="AB43" s="33">
        <f>+IF(AND(AB$31='C'!$F$163,MOVINV!$B43='C'!$B$163),'C'!$E$163,0)+IF(AND(AB$31='C'!$F$164,MOVINV!$B43='C'!$B$163),'C'!$E$164,0)+IF(AND(AB$31='C'!$F$166,MOVINV!$B43='C'!$B$166),'C'!$E$166,0)+IF(AND(AB$31='C'!$F$167,MOVINV!$B43='C'!$B$166),'C'!$E$167,0)+IF(AND(AB$31='C'!$F$169,MOVINV!$B43='C'!$B$169),'C'!$E$169,0)+IF(AND(AB$31='C'!$F$170,MOVINV!$B43='C'!$B$169),'C'!$E$170,0)+IF(AND(AB$31='C'!$F$172,MOVINV!$B43='C'!$B$172),'C'!$E$172,0)+IF(AND(AB$31='C'!$F$173,MOVINV!$B43='C'!$B$172),'C'!$E$173,0)+IF(AND(AB$31='C'!$F$175,MOVINV!$B43='C'!$B$175),'C'!$E$175,0)+IF(AND(AB$31='C'!$F$176,MOVINV!$B43='C'!$B$175),'C'!$E$176,0)</f>
        <v>0</v>
      </c>
      <c r="AC43" s="33">
        <f>+IF(AND(AC$31='C'!$F$163,MOVINV!$B43='C'!$B$163),'C'!$E$163,0)+IF(AND(AC$31='C'!$F$164,MOVINV!$B43='C'!$B$163),'C'!$E$164,0)+IF(AND(AC$31='C'!$F$166,MOVINV!$B43='C'!$B$166),'C'!$E$166,0)+IF(AND(AC$31='C'!$F$167,MOVINV!$B43='C'!$B$166),'C'!$E$167,0)+IF(AND(AC$31='C'!$F$169,MOVINV!$B43='C'!$B$169),'C'!$E$169,0)+IF(AND(AC$31='C'!$F$170,MOVINV!$B43='C'!$B$169),'C'!$E$170,0)+IF(AND(AC$31='C'!$F$172,MOVINV!$B43='C'!$B$172),'C'!$E$172,0)+IF(AND(AC$31='C'!$F$173,MOVINV!$B43='C'!$B$172),'C'!$E$173,0)+IF(AND(AC$31='C'!$F$175,MOVINV!$B43='C'!$B$175),'C'!$E$175,0)+IF(AND(AC$31='C'!$F$176,MOVINV!$B43='C'!$B$175),'C'!$E$176,0)</f>
        <v>0</v>
      </c>
      <c r="AD43" s="33">
        <f>+IF(AND(AD$31='C'!$F$163,MOVINV!$B43='C'!$B$163),'C'!$E$163,0)+IF(AND(AD$31='C'!$F$164,MOVINV!$B43='C'!$B$163),'C'!$E$164,0)+IF(AND(AD$31='C'!$F$166,MOVINV!$B43='C'!$B$166),'C'!$E$166,0)+IF(AND(AD$31='C'!$F$167,MOVINV!$B43='C'!$B$166),'C'!$E$167,0)+IF(AND(AD$31='C'!$F$169,MOVINV!$B43='C'!$B$169),'C'!$E$169,0)+IF(AND(AD$31='C'!$F$170,MOVINV!$B43='C'!$B$169),'C'!$E$170,0)+IF(AND(AD$31='C'!$F$172,MOVINV!$B43='C'!$B$172),'C'!$E$172,0)+IF(AND(AD$31='C'!$F$173,MOVINV!$B43='C'!$B$172),'C'!$E$173,0)+IF(AND(AD$31='C'!$F$175,MOVINV!$B43='C'!$B$175),'C'!$E$175,0)+IF(AND(AD$31='C'!$F$176,MOVINV!$B43='C'!$B$175),'C'!$E$176,0)</f>
        <v>0</v>
      </c>
      <c r="AE43" s="33">
        <f>+IF(AND(AE$31='C'!$F$163,MOVINV!$B43='C'!$B$163),'C'!$E$163,0)+IF(AND(AE$31='C'!$F$164,MOVINV!$B43='C'!$B$163),'C'!$E$164,0)+IF(AND(AE$31='C'!$F$166,MOVINV!$B43='C'!$B$166),'C'!$E$166,0)+IF(AND(AE$31='C'!$F$167,MOVINV!$B43='C'!$B$166),'C'!$E$167,0)+IF(AND(AE$31='C'!$F$169,MOVINV!$B43='C'!$B$169),'C'!$E$169,0)+IF(AND(AE$31='C'!$F$170,MOVINV!$B43='C'!$B$169),'C'!$E$170,0)+IF(AND(AE$31='C'!$F$172,MOVINV!$B43='C'!$B$172),'C'!$E$172,0)+IF(AND(AE$31='C'!$F$173,MOVINV!$B43='C'!$B$172),'C'!$E$173,0)+IF(AND(AE$31='C'!$F$175,MOVINV!$B43='C'!$B$175),'C'!$E$175,0)+IF(AND(AE$31='C'!$F$176,MOVINV!$B43='C'!$B$175),'C'!$E$176,0)</f>
        <v>0</v>
      </c>
      <c r="AF43" s="33">
        <f>+IF(AND(AF$31='C'!$F$163,MOVINV!$B43='C'!$B$163),'C'!$E$163,0)+IF(AND(AF$31='C'!$F$164,MOVINV!$B43='C'!$B$163),'C'!$E$164,0)+IF(AND(AF$31='C'!$F$166,MOVINV!$B43='C'!$B$166),'C'!$E$166,0)+IF(AND(AF$31='C'!$F$167,MOVINV!$B43='C'!$B$166),'C'!$E$167,0)+IF(AND(AF$31='C'!$F$169,MOVINV!$B43='C'!$B$169),'C'!$E$169,0)+IF(AND(AF$31='C'!$F$170,MOVINV!$B43='C'!$B$169),'C'!$E$170,0)+IF(AND(AF$31='C'!$F$172,MOVINV!$B43='C'!$B$172),'C'!$E$172,0)+IF(AND(AF$31='C'!$F$173,MOVINV!$B43='C'!$B$172),'C'!$E$173,0)+IF(AND(AF$31='C'!$F$175,MOVINV!$B43='C'!$B$175),'C'!$E$175,0)+IF(AND(AF$31='C'!$F$176,MOVINV!$B43='C'!$B$175),'C'!$E$176,0)</f>
        <v>0</v>
      </c>
      <c r="AG43" s="33">
        <f>+IF(AND(AG$31='C'!$F$163,MOVINV!$B43='C'!$B$163),'C'!$E$163,0)+IF(AND(AG$31='C'!$F$164,MOVINV!$B43='C'!$B$163),'C'!$E$164,0)+IF(AND(AG$31='C'!$F$166,MOVINV!$B43='C'!$B$166),'C'!$E$166,0)+IF(AND(AG$31='C'!$F$167,MOVINV!$B43='C'!$B$166),'C'!$E$167,0)+IF(AND(AG$31='C'!$F$169,MOVINV!$B43='C'!$B$169),'C'!$E$169,0)+IF(AND(AG$31='C'!$F$170,MOVINV!$B43='C'!$B$169),'C'!$E$170,0)+IF(AND(AG$31='C'!$F$172,MOVINV!$B43='C'!$B$172),'C'!$E$172,0)+IF(AND(AG$31='C'!$F$173,MOVINV!$B43='C'!$B$172),'C'!$E$173,0)+IF(AND(AG$31='C'!$F$175,MOVINV!$B43='C'!$B$175),'C'!$E$175,0)+IF(AND(AG$31='C'!$F$176,MOVINV!$B43='C'!$B$175),'C'!$E$176,0)</f>
        <v>0</v>
      </c>
      <c r="AH43" s="33">
        <f>+IF(AND(AH$31='C'!$F$163,MOVINV!$B43='C'!$B$163),'C'!$E$163,0)+IF(AND(AH$31='C'!$F$164,MOVINV!$B43='C'!$B$163),'C'!$E$164,0)+IF(AND(AH$31='C'!$F$166,MOVINV!$B43='C'!$B$166),'C'!$E$166,0)+IF(AND(AH$31='C'!$F$167,MOVINV!$B43='C'!$B$166),'C'!$E$167,0)+IF(AND(AH$31='C'!$F$169,MOVINV!$B43='C'!$B$169),'C'!$E$169,0)+IF(AND(AH$31='C'!$F$170,MOVINV!$B43='C'!$B$169),'C'!$E$170,0)+IF(AND(AH$31='C'!$F$172,MOVINV!$B43='C'!$B$172),'C'!$E$172,0)+IF(AND(AH$31='C'!$F$173,MOVINV!$B43='C'!$B$172),'C'!$E$173,0)+IF(AND(AH$31='C'!$F$175,MOVINV!$B43='C'!$B$175),'C'!$E$175,0)+IF(AND(AH$31='C'!$F$176,MOVINV!$B43='C'!$B$175),'C'!$E$176,0)</f>
        <v>0</v>
      </c>
      <c r="AI43" s="33">
        <f>+IF(AND(AI$31='C'!$F$163,MOVINV!$B43='C'!$B$163),'C'!$E$163,0)+IF(AND(AI$31='C'!$F$164,MOVINV!$B43='C'!$B$163),'C'!$E$164,0)+IF(AND(AI$31='C'!$F$166,MOVINV!$B43='C'!$B$166),'C'!$E$166,0)+IF(AND(AI$31='C'!$F$167,MOVINV!$B43='C'!$B$166),'C'!$E$167,0)+IF(AND(AI$31='C'!$F$169,MOVINV!$B43='C'!$B$169),'C'!$E$169,0)+IF(AND(AI$31='C'!$F$170,MOVINV!$B43='C'!$B$169),'C'!$E$170,0)+IF(AND(AI$31='C'!$F$172,MOVINV!$B43='C'!$B$172),'C'!$E$172,0)+IF(AND(AI$31='C'!$F$173,MOVINV!$B43='C'!$B$172),'C'!$E$173,0)+IF(AND(AI$31='C'!$F$175,MOVINV!$B43='C'!$B$175),'C'!$E$175,0)+IF(AND(AI$31='C'!$F$176,MOVINV!$B43='C'!$B$175),'C'!$E$176,0)</f>
        <v>0</v>
      </c>
      <c r="AJ43" s="33">
        <f>+IF(AND(AJ$31='C'!$F$163,MOVINV!$B43='C'!$B$163),'C'!$E$163,0)+IF(AND(AJ$31='C'!$F$164,MOVINV!$B43='C'!$B$163),'C'!$E$164,0)+IF(AND(AJ$31='C'!$F$166,MOVINV!$B43='C'!$B$166),'C'!$E$166,0)+IF(AND(AJ$31='C'!$F$167,MOVINV!$B43='C'!$B$166),'C'!$E$167,0)+IF(AND(AJ$31='C'!$F$169,MOVINV!$B43='C'!$B$169),'C'!$E$169,0)+IF(AND(AJ$31='C'!$F$170,MOVINV!$B43='C'!$B$169),'C'!$E$170,0)+IF(AND(AJ$31='C'!$F$172,MOVINV!$B43='C'!$B$172),'C'!$E$172,0)+IF(AND(AJ$31='C'!$F$173,MOVINV!$B43='C'!$B$172),'C'!$E$173,0)+IF(AND(AJ$31='C'!$F$175,MOVINV!$B43='C'!$B$175),'C'!$E$175,0)+IF(AND(AJ$31='C'!$F$176,MOVINV!$B43='C'!$B$175),'C'!$E$176,0)</f>
        <v>0</v>
      </c>
      <c r="AK43" s="33">
        <f>+IF(AND(AK$31='C'!$F$163,MOVINV!$B43='C'!$B$163),'C'!$E$163,0)+IF(AND(AK$31='C'!$F$164,MOVINV!$B43='C'!$B$163),'C'!$E$164,0)+IF(AND(AK$31='C'!$F$166,MOVINV!$B43='C'!$B$166),'C'!$E$166,0)+IF(AND(AK$31='C'!$F$167,MOVINV!$B43='C'!$B$166),'C'!$E$167,0)+IF(AND(AK$31='C'!$F$169,MOVINV!$B43='C'!$B$169),'C'!$E$169,0)+IF(AND(AK$31='C'!$F$170,MOVINV!$B43='C'!$B$169),'C'!$E$170,0)+IF(AND(AK$31='C'!$F$172,MOVINV!$B43='C'!$B$172),'C'!$E$172,0)+IF(AND(AK$31='C'!$F$173,MOVINV!$B43='C'!$B$172),'C'!$E$173,0)+IF(AND(AK$31='C'!$F$175,MOVINV!$B43='C'!$B$175),'C'!$E$175,0)+IF(AND(AK$31='C'!$F$176,MOVINV!$B43='C'!$B$175),'C'!$E$176,0)</f>
        <v>0</v>
      </c>
      <c r="AL43" s="33">
        <f>+IF(AND(AL$31='C'!$F$163,MOVINV!$B43='C'!$B$163),'C'!$E$163,0)+IF(AND(AL$31='C'!$F$164,MOVINV!$B43='C'!$B$163),'C'!$E$164,0)+IF(AND(AL$31='C'!$F$166,MOVINV!$B43='C'!$B$166),'C'!$E$166,0)+IF(AND(AL$31='C'!$F$167,MOVINV!$B43='C'!$B$166),'C'!$E$167,0)+IF(AND(AL$31='C'!$F$169,MOVINV!$B43='C'!$B$169),'C'!$E$169,0)+IF(AND(AL$31='C'!$F$170,MOVINV!$B43='C'!$B$169),'C'!$E$170,0)+IF(AND(AL$31='C'!$F$172,MOVINV!$B43='C'!$B$172),'C'!$E$172,0)+IF(AND(AL$31='C'!$F$173,MOVINV!$B43='C'!$B$172),'C'!$E$173,0)+IF(AND(AL$31='C'!$F$175,MOVINV!$B43='C'!$B$175),'C'!$E$175,0)+IF(AND(AL$31='C'!$F$176,MOVINV!$B43='C'!$B$175),'C'!$E$176,0)</f>
        <v>0</v>
      </c>
      <c r="AM43" s="33">
        <f>+IF(AND(AM$31='C'!$F$163,MOVINV!$B43='C'!$B$163),'C'!$E$163,0)+IF(AND(AM$31='C'!$F$164,MOVINV!$B43='C'!$B$163),'C'!$E$164,0)+IF(AND(AM$31='C'!$F$166,MOVINV!$B43='C'!$B$166),'C'!$E$166,0)+IF(AND(AM$31='C'!$F$167,MOVINV!$B43='C'!$B$166),'C'!$E$167,0)+IF(AND(AM$31='C'!$F$169,MOVINV!$B43='C'!$B$169),'C'!$E$169,0)+IF(AND(AM$31='C'!$F$170,MOVINV!$B43='C'!$B$169),'C'!$E$170,0)+IF(AND(AM$31='C'!$F$172,MOVINV!$B43='C'!$B$172),'C'!$E$172,0)+IF(AND(AM$31='C'!$F$173,MOVINV!$B43='C'!$B$172),'C'!$E$173,0)+IF(AND(AM$31='C'!$F$175,MOVINV!$B43='C'!$B$175),'C'!$E$175,0)+IF(AND(AM$31='C'!$F$176,MOVINV!$B43='C'!$B$175),'C'!$E$176,0)</f>
        <v>0</v>
      </c>
      <c r="AN43" s="33">
        <f>+IF(AND(AN$31='C'!$F$163,MOVINV!$B43='C'!$B$163),'C'!$E$163,0)+IF(AND(AN$31='C'!$F$164,MOVINV!$B43='C'!$B$163),'C'!$E$164,0)+IF(AND(AN$31='C'!$F$166,MOVINV!$B43='C'!$B$166),'C'!$E$166,0)+IF(AND(AN$31='C'!$F$167,MOVINV!$B43='C'!$B$166),'C'!$E$167,0)+IF(AND(AN$31='C'!$F$169,MOVINV!$B43='C'!$B$169),'C'!$E$169,0)+IF(AND(AN$31='C'!$F$170,MOVINV!$B43='C'!$B$169),'C'!$E$170,0)+IF(AND(AN$31='C'!$F$172,MOVINV!$B43='C'!$B$172),'C'!$E$172,0)+IF(AND(AN$31='C'!$F$173,MOVINV!$B43='C'!$B$172),'C'!$E$173,0)+IF(AND(AN$31='C'!$F$175,MOVINV!$B43='C'!$B$175),'C'!$E$175,0)+IF(AND(AN$31='C'!$F$176,MOVINV!$B43='C'!$B$175),'C'!$E$176,0)</f>
        <v>0</v>
      </c>
      <c r="AO43" s="33">
        <f>+IF(AND(AO$31='C'!$F$163,MOVINV!$B43='C'!$B$163),'C'!$E$163,0)+IF(AND(AO$31='C'!$F$164,MOVINV!$B43='C'!$B$163),'C'!$E$164,0)+IF(AND(AO$31='C'!$F$166,MOVINV!$B43='C'!$B$166),'C'!$E$166,0)+IF(AND(AO$31='C'!$F$167,MOVINV!$B43='C'!$B$166),'C'!$E$167,0)+IF(AND(AO$31='C'!$F$169,MOVINV!$B43='C'!$B$169),'C'!$E$169,0)+IF(AND(AO$31='C'!$F$170,MOVINV!$B43='C'!$B$169),'C'!$E$170,0)+IF(AND(AO$31='C'!$F$172,MOVINV!$B43='C'!$B$172),'C'!$E$172,0)+IF(AND(AO$31='C'!$F$173,MOVINV!$B43='C'!$B$172),'C'!$E$173,0)+IF(AND(AO$31='C'!$F$175,MOVINV!$B43='C'!$B$175),'C'!$E$175,0)+IF(AND(AO$31='C'!$F$176,MOVINV!$B43='C'!$B$175),'C'!$E$176,0)</f>
        <v>0</v>
      </c>
      <c r="AP43" s="33">
        <f>+IF(AND(AP$31='C'!$F$163,MOVINV!$B43='C'!$B$163),'C'!$E$163,0)+IF(AND(AP$31='C'!$F$164,MOVINV!$B43='C'!$B$163),'C'!$E$164,0)+IF(AND(AP$31='C'!$F$166,MOVINV!$B43='C'!$B$166),'C'!$E$166,0)+IF(AND(AP$31='C'!$F$167,MOVINV!$B43='C'!$B$166),'C'!$E$167,0)+IF(AND(AP$31='C'!$F$169,MOVINV!$B43='C'!$B$169),'C'!$E$169,0)+IF(AND(AP$31='C'!$F$170,MOVINV!$B43='C'!$B$169),'C'!$E$170,0)+IF(AND(AP$31='C'!$F$172,MOVINV!$B43='C'!$B$172),'C'!$E$172,0)+IF(AND(AP$31='C'!$F$173,MOVINV!$B43='C'!$B$172),'C'!$E$173,0)+IF(AND(AP$31='C'!$F$175,MOVINV!$B43='C'!$B$175),'C'!$E$175,0)+IF(AND(AP$31='C'!$F$176,MOVINV!$B43='C'!$B$175),'C'!$E$176,0)</f>
        <v>0</v>
      </c>
      <c r="AQ43" s="33">
        <f>+IF(AND(AQ$31='C'!$F$163,MOVINV!$B43='C'!$B$163),'C'!$E$163,0)+IF(AND(AQ$31='C'!$F$164,MOVINV!$B43='C'!$B$163),'C'!$E$164,0)+IF(AND(AQ$31='C'!$F$166,MOVINV!$B43='C'!$B$166),'C'!$E$166,0)+IF(AND(AQ$31='C'!$F$167,MOVINV!$B43='C'!$B$166),'C'!$E$167,0)+IF(AND(AQ$31='C'!$F$169,MOVINV!$B43='C'!$B$169),'C'!$E$169,0)+IF(AND(AQ$31='C'!$F$170,MOVINV!$B43='C'!$B$169),'C'!$E$170,0)+IF(AND(AQ$31='C'!$F$172,MOVINV!$B43='C'!$B$172),'C'!$E$172,0)+IF(AND(AQ$31='C'!$F$173,MOVINV!$B43='C'!$B$172),'C'!$E$173,0)+IF(AND(AQ$31='C'!$F$175,MOVINV!$B43='C'!$B$175),'C'!$E$175,0)+IF(AND(AQ$31='C'!$F$176,MOVINV!$B43='C'!$B$175),'C'!$E$176,0)</f>
        <v>0</v>
      </c>
      <c r="AR43" s="33">
        <f>+IF(AND(AR$31='C'!$F$163,MOVINV!$B43='C'!$B$163),'C'!$E$163,0)+IF(AND(AR$31='C'!$F$164,MOVINV!$B43='C'!$B$163),'C'!$E$164,0)+IF(AND(AR$31='C'!$F$166,MOVINV!$B43='C'!$B$166),'C'!$E$166,0)+IF(AND(AR$31='C'!$F$167,MOVINV!$B43='C'!$B$166),'C'!$E$167,0)+IF(AND(AR$31='C'!$F$169,MOVINV!$B43='C'!$B$169),'C'!$E$169,0)+IF(AND(AR$31='C'!$F$170,MOVINV!$B43='C'!$B$169),'C'!$E$170,0)+IF(AND(AR$31='C'!$F$172,MOVINV!$B43='C'!$B$172),'C'!$E$172,0)+IF(AND(AR$31='C'!$F$173,MOVINV!$B43='C'!$B$172),'C'!$E$173,0)+IF(AND(AR$31='C'!$F$175,MOVINV!$B43='C'!$B$175),'C'!$E$175,0)+IF(AND(AR$31='C'!$F$176,MOVINV!$B43='C'!$B$175),'C'!$E$176,0)</f>
        <v>0</v>
      </c>
      <c r="AS43" s="33">
        <f>+IF(AND(AS$31='C'!$F$163,MOVINV!$B43='C'!$B$163),'C'!$E$163,0)+IF(AND(AS$31='C'!$F$164,MOVINV!$B43='C'!$B$163),'C'!$E$164,0)+IF(AND(AS$31='C'!$F$166,MOVINV!$B43='C'!$B$166),'C'!$E$166,0)+IF(AND(AS$31='C'!$F$167,MOVINV!$B43='C'!$B$166),'C'!$E$167,0)+IF(AND(AS$31='C'!$F$169,MOVINV!$B43='C'!$B$169),'C'!$E$169,0)+IF(AND(AS$31='C'!$F$170,MOVINV!$B43='C'!$B$169),'C'!$E$170,0)+IF(AND(AS$31='C'!$F$172,MOVINV!$B43='C'!$B$172),'C'!$E$172,0)+IF(AND(AS$31='C'!$F$173,MOVINV!$B43='C'!$B$172),'C'!$E$173,0)+IF(AND(AS$31='C'!$F$175,MOVINV!$B43='C'!$B$175),'C'!$E$175,0)+IF(AND(AS$31='C'!$F$176,MOVINV!$B43='C'!$B$175),'C'!$E$176,0)</f>
        <v>0</v>
      </c>
      <c r="AT43" s="33">
        <f>+IF(AND(AT$31='C'!$F$163,MOVINV!$B43='C'!$B$163),'C'!$E$163,0)+IF(AND(AT$31='C'!$F$164,MOVINV!$B43='C'!$B$163),'C'!$E$164,0)+IF(AND(AT$31='C'!$F$166,MOVINV!$B43='C'!$B$166),'C'!$E$166,0)+IF(AND(AT$31='C'!$F$167,MOVINV!$B43='C'!$B$166),'C'!$E$167,0)+IF(AND(AT$31='C'!$F$169,MOVINV!$B43='C'!$B$169),'C'!$E$169,0)+IF(AND(AT$31='C'!$F$170,MOVINV!$B43='C'!$B$169),'C'!$E$170,0)+IF(AND(AT$31='C'!$F$172,MOVINV!$B43='C'!$B$172),'C'!$E$172,0)+IF(AND(AT$31='C'!$F$173,MOVINV!$B43='C'!$B$172),'C'!$E$173,0)+IF(AND(AT$31='C'!$F$175,MOVINV!$B43='C'!$B$175),'C'!$E$175,0)+IF(AND(AT$31='C'!$F$176,MOVINV!$B43='C'!$B$175),'C'!$E$176,0)</f>
        <v>0</v>
      </c>
      <c r="AU43" s="33">
        <f>+IF(AND(AU$31='C'!$F$163,MOVINV!$B43='C'!$B$163),'C'!$E$163,0)+IF(AND(AU$31='C'!$F$164,MOVINV!$B43='C'!$B$163),'C'!$E$164,0)+IF(AND(AU$31='C'!$F$166,MOVINV!$B43='C'!$B$166),'C'!$E$166,0)+IF(AND(AU$31='C'!$F$167,MOVINV!$B43='C'!$B$166),'C'!$E$167,0)+IF(AND(AU$31='C'!$F$169,MOVINV!$B43='C'!$B$169),'C'!$E$169,0)+IF(AND(AU$31='C'!$F$170,MOVINV!$B43='C'!$B$169),'C'!$E$170,0)+IF(AND(AU$31='C'!$F$172,MOVINV!$B43='C'!$B$172),'C'!$E$172,0)+IF(AND(AU$31='C'!$F$173,MOVINV!$B43='C'!$B$172),'C'!$E$173,0)+IF(AND(AU$31='C'!$F$175,MOVINV!$B43='C'!$B$175),'C'!$E$175,0)+IF(AND(AU$31='C'!$F$176,MOVINV!$B43='C'!$B$175),'C'!$E$176,0)</f>
        <v>0</v>
      </c>
      <c r="AV43" s="33">
        <f>+IF(AND(AV$31='C'!$F$163,MOVINV!$B43='C'!$B$163),'C'!$E$163,0)+IF(AND(AV$31='C'!$F$164,MOVINV!$B43='C'!$B$163),'C'!$E$164,0)+IF(AND(AV$31='C'!$F$166,MOVINV!$B43='C'!$B$166),'C'!$E$166,0)+IF(AND(AV$31='C'!$F$167,MOVINV!$B43='C'!$B$166),'C'!$E$167,0)+IF(AND(AV$31='C'!$F$169,MOVINV!$B43='C'!$B$169),'C'!$E$169,0)+IF(AND(AV$31='C'!$F$170,MOVINV!$B43='C'!$B$169),'C'!$E$170,0)+IF(AND(AV$31='C'!$F$172,MOVINV!$B43='C'!$B$172),'C'!$E$172,0)+IF(AND(AV$31='C'!$F$173,MOVINV!$B43='C'!$B$172),'C'!$E$173,0)+IF(AND(AV$31='C'!$F$175,MOVINV!$B43='C'!$B$175),'C'!$E$175,0)+IF(AND(AV$31='C'!$F$176,MOVINV!$B43='C'!$B$175),'C'!$E$176,0)</f>
        <v>0</v>
      </c>
      <c r="AW43" s="33">
        <f>+IF(AND(AW$31='C'!$F$163,MOVINV!$B43='C'!$B$163),'C'!$E$163,0)+IF(AND(AW$31='C'!$F$164,MOVINV!$B43='C'!$B$163),'C'!$E$164,0)+IF(AND(AW$31='C'!$F$166,MOVINV!$B43='C'!$B$166),'C'!$E$166,0)+IF(AND(AW$31='C'!$F$167,MOVINV!$B43='C'!$B$166),'C'!$E$167,0)+IF(AND(AW$31='C'!$F$169,MOVINV!$B43='C'!$B$169),'C'!$E$169,0)+IF(AND(AW$31='C'!$F$170,MOVINV!$B43='C'!$B$169),'C'!$E$170,0)+IF(AND(AW$31='C'!$F$172,MOVINV!$B43='C'!$B$172),'C'!$E$172,0)+IF(AND(AW$31='C'!$F$173,MOVINV!$B43='C'!$B$172),'C'!$E$173,0)+IF(AND(AW$31='C'!$F$175,MOVINV!$B43='C'!$B$175),'C'!$E$175,0)+IF(AND(AW$31='C'!$F$176,MOVINV!$B43='C'!$B$175),'C'!$E$176,0)</f>
        <v>0</v>
      </c>
      <c r="AX43" s="33">
        <f>+IF(AND(AX$31='C'!$F$163,MOVINV!$B43='C'!$B$163),'C'!$E$163,0)+IF(AND(AX$31='C'!$F$164,MOVINV!$B43='C'!$B$163),'C'!$E$164,0)+IF(AND(AX$31='C'!$F$166,MOVINV!$B43='C'!$B$166),'C'!$E$166,0)+IF(AND(AX$31='C'!$F$167,MOVINV!$B43='C'!$B$166),'C'!$E$167,0)+IF(AND(AX$31='C'!$F$169,MOVINV!$B43='C'!$B$169),'C'!$E$169,0)+IF(AND(AX$31='C'!$F$170,MOVINV!$B43='C'!$B$169),'C'!$E$170,0)+IF(AND(AX$31='C'!$F$172,MOVINV!$B43='C'!$B$172),'C'!$E$172,0)+IF(AND(AX$31='C'!$F$173,MOVINV!$B43='C'!$B$172),'C'!$E$173,0)+IF(AND(AX$31='C'!$F$175,MOVINV!$B43='C'!$B$175),'C'!$E$175,0)+IF(AND(AX$31='C'!$F$176,MOVINV!$B43='C'!$B$175),'C'!$E$176,0)</f>
        <v>0</v>
      </c>
      <c r="AY43" s="33">
        <f>+IF(AND(AY$31='C'!$F$163,MOVINV!$B43='C'!$B$163),'C'!$E$163,0)+IF(AND(AY$31='C'!$F$164,MOVINV!$B43='C'!$B$163),'C'!$E$164,0)+IF(AND(AY$31='C'!$F$166,MOVINV!$B43='C'!$B$166),'C'!$E$166,0)+IF(AND(AY$31='C'!$F$167,MOVINV!$B43='C'!$B$166),'C'!$E$167,0)+IF(AND(AY$31='C'!$F$169,MOVINV!$B43='C'!$B$169),'C'!$E$169,0)+IF(AND(AY$31='C'!$F$170,MOVINV!$B43='C'!$B$169),'C'!$E$170,0)+IF(AND(AY$31='C'!$F$172,MOVINV!$B43='C'!$B$172),'C'!$E$172,0)+IF(AND(AY$31='C'!$F$173,MOVINV!$B43='C'!$B$172),'C'!$E$173,0)+IF(AND(AY$31='C'!$F$175,MOVINV!$B43='C'!$B$175),'C'!$E$175,0)+IF(AND(AY$31='C'!$F$176,MOVINV!$B43='C'!$B$175),'C'!$E$176,0)</f>
        <v>0</v>
      </c>
      <c r="AZ43" s="33">
        <f>+IF(AND(AZ$31='C'!$F$163,MOVINV!$B43='C'!$B$163),'C'!$E$163,0)+IF(AND(AZ$31='C'!$F$164,MOVINV!$B43='C'!$B$163),'C'!$E$164,0)+IF(AND(AZ$31='C'!$F$166,MOVINV!$B43='C'!$B$166),'C'!$E$166,0)+IF(AND(AZ$31='C'!$F$167,MOVINV!$B43='C'!$B$166),'C'!$E$167,0)+IF(AND(AZ$31='C'!$F$169,MOVINV!$B43='C'!$B$169),'C'!$E$169,0)+IF(AND(AZ$31='C'!$F$170,MOVINV!$B43='C'!$B$169),'C'!$E$170,0)+IF(AND(AZ$31='C'!$F$172,MOVINV!$B43='C'!$B$172),'C'!$E$172,0)+IF(AND(AZ$31='C'!$F$173,MOVINV!$B43='C'!$B$172),'C'!$E$173,0)+IF(AND(AZ$31='C'!$F$175,MOVINV!$B43='C'!$B$175),'C'!$E$175,0)+IF(AND(AZ$31='C'!$F$176,MOVINV!$B43='C'!$B$175),'C'!$E$176,0)</f>
        <v>0</v>
      </c>
      <c r="BA43" s="33">
        <f>+IF(AND(BA$31='C'!$F$163,MOVINV!$B43='C'!$B$163),'C'!$E$163,0)+IF(AND(BA$31='C'!$F$164,MOVINV!$B43='C'!$B$163),'C'!$E$164,0)+IF(AND(BA$31='C'!$F$166,MOVINV!$B43='C'!$B$166),'C'!$E$166,0)+IF(AND(BA$31='C'!$F$167,MOVINV!$B43='C'!$B$166),'C'!$E$167,0)+IF(AND(BA$31='C'!$F$169,MOVINV!$B43='C'!$B$169),'C'!$E$169,0)+IF(AND(BA$31='C'!$F$170,MOVINV!$B43='C'!$B$169),'C'!$E$170,0)+IF(AND(BA$31='C'!$F$172,MOVINV!$B43='C'!$B$172),'C'!$E$172,0)+IF(AND(BA$31='C'!$F$173,MOVINV!$B43='C'!$B$172),'C'!$E$173,0)+IF(AND(BA$31='C'!$F$175,MOVINV!$B43='C'!$B$175),'C'!$E$175,0)+IF(AND(BA$31='C'!$F$176,MOVINV!$B43='C'!$B$175),'C'!$E$176,0)</f>
        <v>0</v>
      </c>
      <c r="BB43" s="33">
        <f>+IF(AND(BB$31='C'!$F$163,MOVINV!$B43='C'!$B$163),'C'!$E$163,0)+IF(AND(BB$31='C'!$F$164,MOVINV!$B43='C'!$B$163),'C'!$E$164,0)+IF(AND(BB$31='C'!$F$166,MOVINV!$B43='C'!$B$166),'C'!$E$166,0)+IF(AND(BB$31='C'!$F$167,MOVINV!$B43='C'!$B$166),'C'!$E$167,0)+IF(AND(BB$31='C'!$F$169,MOVINV!$B43='C'!$B$169),'C'!$E$169,0)+IF(AND(BB$31='C'!$F$170,MOVINV!$B43='C'!$B$169),'C'!$E$170,0)+IF(AND(BB$31='C'!$F$172,MOVINV!$B43='C'!$B$172),'C'!$E$172,0)+IF(AND(BB$31='C'!$F$173,MOVINV!$B43='C'!$B$172),'C'!$E$173,0)+IF(AND(BB$31='C'!$F$175,MOVINV!$B43='C'!$B$175),'C'!$E$175,0)+IF(AND(BB$31='C'!$F$176,MOVINV!$B43='C'!$B$175),'C'!$E$176,0)</f>
        <v>0</v>
      </c>
      <c r="BC43" s="33">
        <f>+IF(AND(BC$31='C'!$F$163,MOVINV!$B43='C'!$B$163),'C'!$E$163,0)+IF(AND(BC$31='C'!$F$164,MOVINV!$B43='C'!$B$163),'C'!$E$164,0)+IF(AND(BC$31='C'!$F$166,MOVINV!$B43='C'!$B$166),'C'!$E$166,0)+IF(AND(BC$31='C'!$F$167,MOVINV!$B43='C'!$B$166),'C'!$E$167,0)+IF(AND(BC$31='C'!$F$169,MOVINV!$B43='C'!$B$169),'C'!$E$169,0)+IF(AND(BC$31='C'!$F$170,MOVINV!$B43='C'!$B$169),'C'!$E$170,0)+IF(AND(BC$31='C'!$F$172,MOVINV!$B43='C'!$B$172),'C'!$E$172,0)+IF(AND(BC$31='C'!$F$173,MOVINV!$B43='C'!$B$172),'C'!$E$173,0)+IF(AND(BC$31='C'!$F$175,MOVINV!$B43='C'!$B$175),'C'!$E$175,0)+IF(AND(BC$31='C'!$F$176,MOVINV!$B43='C'!$B$175),'C'!$E$176,0)</f>
        <v>0</v>
      </c>
      <c r="BD43" s="33">
        <f>+IF(AND(BD$31='C'!$F$163,MOVINV!$B43='C'!$B$163),'C'!$E$163,0)+IF(AND(BD$31='C'!$F$164,MOVINV!$B43='C'!$B$163),'C'!$E$164,0)+IF(AND(BD$31='C'!$F$166,MOVINV!$B43='C'!$B$166),'C'!$E$166,0)+IF(AND(BD$31='C'!$F$167,MOVINV!$B43='C'!$B$166),'C'!$E$167,0)+IF(AND(BD$31='C'!$F$169,MOVINV!$B43='C'!$B$169),'C'!$E$169,0)+IF(AND(BD$31='C'!$F$170,MOVINV!$B43='C'!$B$169),'C'!$E$170,0)+IF(AND(BD$31='C'!$F$172,MOVINV!$B43='C'!$B$172),'C'!$E$172,0)+IF(AND(BD$31='C'!$F$173,MOVINV!$B43='C'!$B$172),'C'!$E$173,0)+IF(AND(BD$31='C'!$F$175,MOVINV!$B43='C'!$B$175),'C'!$E$175,0)+IF(AND(BD$31='C'!$F$176,MOVINV!$B43='C'!$B$175),'C'!$E$176,0)</f>
        <v>0</v>
      </c>
      <c r="BE43" s="33">
        <f>+IF(AND(BE$31='C'!$F$163,MOVINV!$B43='C'!$B$163),'C'!$E$163,0)+IF(AND(BE$31='C'!$F$164,MOVINV!$B43='C'!$B$163),'C'!$E$164,0)+IF(AND(BE$31='C'!$F$166,MOVINV!$B43='C'!$B$166),'C'!$E$166,0)+IF(AND(BE$31='C'!$F$167,MOVINV!$B43='C'!$B$166),'C'!$E$167,0)+IF(AND(BE$31='C'!$F$169,MOVINV!$B43='C'!$B$169),'C'!$E$169,0)+IF(AND(BE$31='C'!$F$170,MOVINV!$B43='C'!$B$169),'C'!$E$170,0)+IF(AND(BE$31='C'!$F$172,MOVINV!$B43='C'!$B$172),'C'!$E$172,0)+IF(AND(BE$31='C'!$F$173,MOVINV!$B43='C'!$B$172),'C'!$E$173,0)+IF(AND(BE$31='C'!$F$175,MOVINV!$B43='C'!$B$175),'C'!$E$175,0)+IF(AND(BE$31='C'!$F$176,MOVINV!$B43='C'!$B$175),'C'!$E$176,0)</f>
        <v>0</v>
      </c>
      <c r="BF43" s="33">
        <f>+IF(AND(BF$31='C'!$F$163,MOVINV!$B43='C'!$B$163),'C'!$E$163,0)+IF(AND(BF$31='C'!$F$164,MOVINV!$B43='C'!$B$163),'C'!$E$164,0)+IF(AND(BF$31='C'!$F$166,MOVINV!$B43='C'!$B$166),'C'!$E$166,0)+IF(AND(BF$31='C'!$F$167,MOVINV!$B43='C'!$B$166),'C'!$E$167,0)+IF(AND(BF$31='C'!$F$169,MOVINV!$B43='C'!$B$169),'C'!$E$169,0)+IF(AND(BF$31='C'!$F$170,MOVINV!$B43='C'!$B$169),'C'!$E$170,0)+IF(AND(BF$31='C'!$F$172,MOVINV!$B43='C'!$B$172),'C'!$E$172,0)+IF(AND(BF$31='C'!$F$173,MOVINV!$B43='C'!$B$172),'C'!$E$173,0)+IF(AND(BF$31='C'!$F$175,MOVINV!$B43='C'!$B$175),'C'!$E$175,0)+IF(AND(BF$31='C'!$F$176,MOVINV!$B43='C'!$B$175),'C'!$E$176,0)</f>
        <v>0</v>
      </c>
      <c r="BG43" s="33">
        <f>+IF(AND(BG$31='C'!$F$163,MOVINV!$B43='C'!$B$163),'C'!$E$163,0)+IF(AND(BG$31='C'!$F$164,MOVINV!$B43='C'!$B$163),'C'!$E$164,0)+IF(AND(BG$31='C'!$F$166,MOVINV!$B43='C'!$B$166),'C'!$E$166,0)+IF(AND(BG$31='C'!$F$167,MOVINV!$B43='C'!$B$166),'C'!$E$167,0)+IF(AND(BG$31='C'!$F$169,MOVINV!$B43='C'!$B$169),'C'!$E$169,0)+IF(AND(BG$31='C'!$F$170,MOVINV!$B43='C'!$B$169),'C'!$E$170,0)+IF(AND(BG$31='C'!$F$172,MOVINV!$B43='C'!$B$172),'C'!$E$172,0)+IF(AND(BG$31='C'!$F$173,MOVINV!$B43='C'!$B$172),'C'!$E$173,0)+IF(AND(BG$31='C'!$F$175,MOVINV!$B43='C'!$B$175),'C'!$E$175,0)+IF(AND(BG$31='C'!$F$176,MOVINV!$B43='C'!$B$175),'C'!$E$176,0)</f>
        <v>0</v>
      </c>
      <c r="BH43" s="33">
        <f>+IF(AND(BH$31='C'!$F$163,MOVINV!$B43='C'!$B$163),'C'!$E$163,0)+IF(AND(BH$31='C'!$F$164,MOVINV!$B43='C'!$B$163),'C'!$E$164,0)+IF(AND(BH$31='C'!$F$166,MOVINV!$B43='C'!$B$166),'C'!$E$166,0)+IF(AND(BH$31='C'!$F$167,MOVINV!$B43='C'!$B$166),'C'!$E$167,0)+IF(AND(BH$31='C'!$F$169,MOVINV!$B43='C'!$B$169),'C'!$E$169,0)+IF(AND(BH$31='C'!$F$170,MOVINV!$B43='C'!$B$169),'C'!$E$170,0)+IF(AND(BH$31='C'!$F$172,MOVINV!$B43='C'!$B$172),'C'!$E$172,0)+IF(AND(BH$31='C'!$F$173,MOVINV!$B43='C'!$B$172),'C'!$E$173,0)+IF(AND(BH$31='C'!$F$175,MOVINV!$B43='C'!$B$175),'C'!$E$175,0)+IF(AND(BH$31='C'!$F$176,MOVINV!$B43='C'!$B$175),'C'!$E$176,0)</f>
        <v>0</v>
      </c>
      <c r="BI43" s="33">
        <f>+IF(AND(BI$31='C'!$F$163,MOVINV!$B43='C'!$B$163),'C'!$E$163,0)+IF(AND(BI$31='C'!$F$164,MOVINV!$B43='C'!$B$163),'C'!$E$164,0)+IF(AND(BI$31='C'!$F$166,MOVINV!$B43='C'!$B$166),'C'!$E$166,0)+IF(AND(BI$31='C'!$F$167,MOVINV!$B43='C'!$B$166),'C'!$E$167,0)+IF(AND(BI$31='C'!$F$169,MOVINV!$B43='C'!$B$169),'C'!$E$169,0)+IF(AND(BI$31='C'!$F$170,MOVINV!$B43='C'!$B$169),'C'!$E$170,0)+IF(AND(BI$31='C'!$F$172,MOVINV!$B43='C'!$B$172),'C'!$E$172,0)+IF(AND(BI$31='C'!$F$173,MOVINV!$B43='C'!$B$172),'C'!$E$173,0)+IF(AND(BI$31='C'!$F$175,MOVINV!$B43='C'!$B$175),'C'!$E$175,0)+IF(AND(BI$31='C'!$F$176,MOVINV!$B43='C'!$B$175),'C'!$E$176,0)</f>
        <v>0</v>
      </c>
      <c r="BJ43" s="33">
        <f>+IF(AND(BJ$31='C'!$F$163,MOVINV!$B43='C'!$B$163),'C'!$E$163,0)+IF(AND(BJ$31='C'!$F$164,MOVINV!$B43='C'!$B$163),'C'!$E$164,0)+IF(AND(BJ$31='C'!$F$166,MOVINV!$B43='C'!$B$166),'C'!$E$166,0)+IF(AND(BJ$31='C'!$F$167,MOVINV!$B43='C'!$B$166),'C'!$E$167,0)+IF(AND(BJ$31='C'!$F$169,MOVINV!$B43='C'!$B$169),'C'!$E$169,0)+IF(AND(BJ$31='C'!$F$170,MOVINV!$B43='C'!$B$169),'C'!$E$170,0)+IF(AND(BJ$31='C'!$F$172,MOVINV!$B43='C'!$B$172),'C'!$E$172,0)+IF(AND(BJ$31='C'!$F$173,MOVINV!$B43='C'!$B$172),'C'!$E$173,0)+IF(AND(BJ$31='C'!$F$175,MOVINV!$B43='C'!$B$175),'C'!$E$175,0)+IF(AND(BJ$31='C'!$F$176,MOVINV!$B43='C'!$B$175),'C'!$E$176,0)</f>
        <v>0</v>
      </c>
      <c r="BK43" s="33">
        <f>+IF(AND(BK$31='C'!$F$163,MOVINV!$B43='C'!$B$163),'C'!$E$163,0)+IF(AND(BK$31='C'!$F$164,MOVINV!$B43='C'!$B$163),'C'!$E$164,0)+IF(AND(BK$31='C'!$F$166,MOVINV!$B43='C'!$B$166),'C'!$E$166,0)+IF(AND(BK$31='C'!$F$167,MOVINV!$B43='C'!$B$166),'C'!$E$167,0)+IF(AND(BK$31='C'!$F$169,MOVINV!$B43='C'!$B$169),'C'!$E$169,0)+IF(AND(BK$31='C'!$F$170,MOVINV!$B43='C'!$B$169),'C'!$E$170,0)+IF(AND(BK$31='C'!$F$172,MOVINV!$B43='C'!$B$172),'C'!$E$172,0)+IF(AND(BK$31='C'!$F$173,MOVINV!$B43='C'!$B$172),'C'!$E$173,0)+IF(AND(BK$31='C'!$F$175,MOVINV!$B43='C'!$B$175),'C'!$E$175,0)+IF(AND(BK$31='C'!$F$176,MOVINV!$B43='C'!$B$175),'C'!$E$176,0)</f>
        <v>0</v>
      </c>
    </row>
    <row r="44" spans="2:63">
      <c r="B44" s="32" t="str">
        <f t="shared" si="11"/>
        <v>Utillatge</v>
      </c>
      <c r="C44" s="54">
        <f>+Configuració!E43</f>
        <v>0</v>
      </c>
      <c r="D44" s="33">
        <f>+IF(AND(D$31='C'!$F$163,MOVINV!$B44='C'!$B$163),'C'!$E$163,0)+IF(AND(D$31='C'!$F$164,MOVINV!$B44='C'!$B$163),'C'!$E$164,0)+IF(AND(D$31='C'!$F$166,MOVINV!$B44='C'!$B$166),'C'!$E$166,0)+IF(AND(D$31='C'!$F$167,MOVINV!$B44='C'!$B$166),'C'!$E$167,0)+IF(AND(D$31='C'!$F$169,MOVINV!$B44='C'!$B$169),'C'!$E$169,0)+IF(AND(D$31='C'!$F$170,MOVINV!$B44='C'!$B$169),'C'!$E$170,0)+IF(AND(D$31='C'!$F$172,MOVINV!$B44='C'!$B$172),'C'!$E$172,0)+IF(AND(D$31='C'!$F$173,MOVINV!$B44='C'!$B$172),'C'!$E$173,0)+IF(AND(D$31='C'!$F$175,MOVINV!$B44='C'!$B$175),'C'!$E$175,0)+IF(AND(D$31='C'!$F$176,MOVINV!$B44='C'!$B$175),'C'!$E$176,0)</f>
        <v>0</v>
      </c>
      <c r="E44" s="33">
        <f>+IF(AND(E$31='C'!$F$163,MOVINV!$B44='C'!$B$163),'C'!$E$163,0)+IF(AND(E$31='C'!$F$164,MOVINV!$B44='C'!$B$163),'C'!$E$164,0)+IF(AND(E$31='C'!$F$166,MOVINV!$B44='C'!$B$166),'C'!$E$166,0)+IF(AND(E$31='C'!$F$167,MOVINV!$B44='C'!$B$166),'C'!$E$167,0)+IF(AND(E$31='C'!$F$169,MOVINV!$B44='C'!$B$169),'C'!$E$169,0)+IF(AND(E$31='C'!$F$170,MOVINV!$B44='C'!$B$169),'C'!$E$170,0)+IF(AND(E$31='C'!$F$172,MOVINV!$B44='C'!$B$172),'C'!$E$172,0)+IF(AND(E$31='C'!$F$173,MOVINV!$B44='C'!$B$172),'C'!$E$173,0)+IF(AND(E$31='C'!$F$175,MOVINV!$B44='C'!$B$175),'C'!$E$175,0)+IF(AND(E$31='C'!$F$176,MOVINV!$B44='C'!$B$175),'C'!$E$176,0)</f>
        <v>0</v>
      </c>
      <c r="F44" s="33">
        <f>+IF(AND(F$31='C'!$F$163,MOVINV!$B44='C'!$B$163),'C'!$E$163,0)+IF(AND(F$31='C'!$F$164,MOVINV!$B44='C'!$B$163),'C'!$E$164,0)+IF(AND(F$31='C'!$F$166,MOVINV!$B44='C'!$B$166),'C'!$E$166,0)+IF(AND(F$31='C'!$F$167,MOVINV!$B44='C'!$B$166),'C'!$E$167,0)+IF(AND(F$31='C'!$F$169,MOVINV!$B44='C'!$B$169),'C'!$E$169,0)+IF(AND(F$31='C'!$F$170,MOVINV!$B44='C'!$B$169),'C'!$E$170,0)+IF(AND(F$31='C'!$F$172,MOVINV!$B44='C'!$B$172),'C'!$E$172,0)+IF(AND(F$31='C'!$F$173,MOVINV!$B44='C'!$B$172),'C'!$E$173,0)+IF(AND(F$31='C'!$F$175,MOVINV!$B44='C'!$B$175),'C'!$E$175,0)+IF(AND(F$31='C'!$F$176,MOVINV!$B44='C'!$B$175),'C'!$E$176,0)</f>
        <v>0</v>
      </c>
      <c r="G44" s="33">
        <f>+IF(AND(G$31='C'!$F$163,MOVINV!$B44='C'!$B$163),'C'!$E$163,0)+IF(AND(G$31='C'!$F$164,MOVINV!$B44='C'!$B$163),'C'!$E$164,0)+IF(AND(G$31='C'!$F$166,MOVINV!$B44='C'!$B$166),'C'!$E$166,0)+IF(AND(G$31='C'!$F$167,MOVINV!$B44='C'!$B$166),'C'!$E$167,0)+IF(AND(G$31='C'!$F$169,MOVINV!$B44='C'!$B$169),'C'!$E$169,0)+IF(AND(G$31='C'!$F$170,MOVINV!$B44='C'!$B$169),'C'!$E$170,0)+IF(AND(G$31='C'!$F$172,MOVINV!$B44='C'!$B$172),'C'!$E$172,0)+IF(AND(G$31='C'!$F$173,MOVINV!$B44='C'!$B$172),'C'!$E$173,0)+IF(AND(G$31='C'!$F$175,MOVINV!$B44='C'!$B$175),'C'!$E$175,0)+IF(AND(G$31='C'!$F$176,MOVINV!$B44='C'!$B$175),'C'!$E$176,0)</f>
        <v>0</v>
      </c>
      <c r="H44" s="33">
        <f>+IF(AND(H$31='C'!$F$163,MOVINV!$B44='C'!$B$163),'C'!$E$163,0)+IF(AND(H$31='C'!$F$164,MOVINV!$B44='C'!$B$163),'C'!$E$164,0)+IF(AND(H$31='C'!$F$166,MOVINV!$B44='C'!$B$166),'C'!$E$166,0)+IF(AND(H$31='C'!$F$167,MOVINV!$B44='C'!$B$166),'C'!$E$167,0)+IF(AND(H$31='C'!$F$169,MOVINV!$B44='C'!$B$169),'C'!$E$169,0)+IF(AND(H$31='C'!$F$170,MOVINV!$B44='C'!$B$169),'C'!$E$170,0)+IF(AND(H$31='C'!$F$172,MOVINV!$B44='C'!$B$172),'C'!$E$172,0)+IF(AND(H$31='C'!$F$173,MOVINV!$B44='C'!$B$172),'C'!$E$173,0)+IF(AND(H$31='C'!$F$175,MOVINV!$B44='C'!$B$175),'C'!$E$175,0)+IF(AND(H$31='C'!$F$176,MOVINV!$B44='C'!$B$175),'C'!$E$176,0)</f>
        <v>0</v>
      </c>
      <c r="I44" s="33">
        <f>+IF(AND(I$31='C'!$F$163,MOVINV!$B44='C'!$B$163),'C'!$E$163,0)+IF(AND(I$31='C'!$F$164,MOVINV!$B44='C'!$B$163),'C'!$E$164,0)+IF(AND(I$31='C'!$F$166,MOVINV!$B44='C'!$B$166),'C'!$E$166,0)+IF(AND(I$31='C'!$F$167,MOVINV!$B44='C'!$B$166),'C'!$E$167,0)+IF(AND(I$31='C'!$F$169,MOVINV!$B44='C'!$B$169),'C'!$E$169,0)+IF(AND(I$31='C'!$F$170,MOVINV!$B44='C'!$B$169),'C'!$E$170,0)+IF(AND(I$31='C'!$F$172,MOVINV!$B44='C'!$B$172),'C'!$E$172,0)+IF(AND(I$31='C'!$F$173,MOVINV!$B44='C'!$B$172),'C'!$E$173,0)+IF(AND(I$31='C'!$F$175,MOVINV!$B44='C'!$B$175),'C'!$E$175,0)+IF(AND(I$31='C'!$F$176,MOVINV!$B44='C'!$B$175),'C'!$E$176,0)</f>
        <v>0</v>
      </c>
      <c r="J44" s="33">
        <f>+IF(AND(J$31='C'!$F$163,MOVINV!$B44='C'!$B$163),'C'!$E$163,0)+IF(AND(J$31='C'!$F$164,MOVINV!$B44='C'!$B$163),'C'!$E$164,0)+IF(AND(J$31='C'!$F$166,MOVINV!$B44='C'!$B$166),'C'!$E$166,0)+IF(AND(J$31='C'!$F$167,MOVINV!$B44='C'!$B$166),'C'!$E$167,0)+IF(AND(J$31='C'!$F$169,MOVINV!$B44='C'!$B$169),'C'!$E$169,0)+IF(AND(J$31='C'!$F$170,MOVINV!$B44='C'!$B$169),'C'!$E$170,0)+IF(AND(J$31='C'!$F$172,MOVINV!$B44='C'!$B$172),'C'!$E$172,0)+IF(AND(J$31='C'!$F$173,MOVINV!$B44='C'!$B$172),'C'!$E$173,0)+IF(AND(J$31='C'!$F$175,MOVINV!$B44='C'!$B$175),'C'!$E$175,0)+IF(AND(J$31='C'!$F$176,MOVINV!$B44='C'!$B$175),'C'!$E$176,0)</f>
        <v>0</v>
      </c>
      <c r="K44" s="33">
        <f>+IF(AND(K$31='C'!$F$163,MOVINV!$B44='C'!$B$163),'C'!$E$163,0)+IF(AND(K$31='C'!$F$164,MOVINV!$B44='C'!$B$163),'C'!$E$164,0)+IF(AND(K$31='C'!$F$166,MOVINV!$B44='C'!$B$166),'C'!$E$166,0)+IF(AND(K$31='C'!$F$167,MOVINV!$B44='C'!$B$166),'C'!$E$167,0)+IF(AND(K$31='C'!$F$169,MOVINV!$B44='C'!$B$169),'C'!$E$169,0)+IF(AND(K$31='C'!$F$170,MOVINV!$B44='C'!$B$169),'C'!$E$170,0)+IF(AND(K$31='C'!$F$172,MOVINV!$B44='C'!$B$172),'C'!$E$172,0)+IF(AND(K$31='C'!$F$173,MOVINV!$B44='C'!$B$172),'C'!$E$173,0)+IF(AND(K$31='C'!$F$175,MOVINV!$B44='C'!$B$175),'C'!$E$175,0)+IF(AND(K$31='C'!$F$176,MOVINV!$B44='C'!$B$175),'C'!$E$176,0)</f>
        <v>0</v>
      </c>
      <c r="L44" s="33">
        <f>+IF(AND(L$31='C'!$F$163,MOVINV!$B44='C'!$B$163),'C'!$E$163,0)+IF(AND(L$31='C'!$F$164,MOVINV!$B44='C'!$B$163),'C'!$E$164,0)+IF(AND(L$31='C'!$F$166,MOVINV!$B44='C'!$B$166),'C'!$E$166,0)+IF(AND(L$31='C'!$F$167,MOVINV!$B44='C'!$B$166),'C'!$E$167,0)+IF(AND(L$31='C'!$F$169,MOVINV!$B44='C'!$B$169),'C'!$E$169,0)+IF(AND(L$31='C'!$F$170,MOVINV!$B44='C'!$B$169),'C'!$E$170,0)+IF(AND(L$31='C'!$F$172,MOVINV!$B44='C'!$B$172),'C'!$E$172,0)+IF(AND(L$31='C'!$F$173,MOVINV!$B44='C'!$B$172),'C'!$E$173,0)+IF(AND(L$31='C'!$F$175,MOVINV!$B44='C'!$B$175),'C'!$E$175,0)+IF(AND(L$31='C'!$F$176,MOVINV!$B44='C'!$B$175),'C'!$E$176,0)</f>
        <v>0</v>
      </c>
      <c r="M44" s="33">
        <f>+IF(AND(M$31='C'!$F$163,MOVINV!$B44='C'!$B$163),'C'!$E$163,0)+IF(AND(M$31='C'!$F$164,MOVINV!$B44='C'!$B$163),'C'!$E$164,0)+IF(AND(M$31='C'!$F$166,MOVINV!$B44='C'!$B$166),'C'!$E$166,0)+IF(AND(M$31='C'!$F$167,MOVINV!$B44='C'!$B$166),'C'!$E$167,0)+IF(AND(M$31='C'!$F$169,MOVINV!$B44='C'!$B$169),'C'!$E$169,0)+IF(AND(M$31='C'!$F$170,MOVINV!$B44='C'!$B$169),'C'!$E$170,0)+IF(AND(M$31='C'!$F$172,MOVINV!$B44='C'!$B$172),'C'!$E$172,0)+IF(AND(M$31='C'!$F$173,MOVINV!$B44='C'!$B$172),'C'!$E$173,0)+IF(AND(M$31='C'!$F$175,MOVINV!$B44='C'!$B$175),'C'!$E$175,0)+IF(AND(M$31='C'!$F$176,MOVINV!$B44='C'!$B$175),'C'!$E$176,0)</f>
        <v>0</v>
      </c>
      <c r="N44" s="33">
        <f>+IF(AND(N$31='C'!$F$163,MOVINV!$B44='C'!$B$163),'C'!$E$163,0)+IF(AND(N$31='C'!$F$164,MOVINV!$B44='C'!$B$163),'C'!$E$164,0)+IF(AND(N$31='C'!$F$166,MOVINV!$B44='C'!$B$166),'C'!$E$166,0)+IF(AND(N$31='C'!$F$167,MOVINV!$B44='C'!$B$166),'C'!$E$167,0)+IF(AND(N$31='C'!$F$169,MOVINV!$B44='C'!$B$169),'C'!$E$169,0)+IF(AND(N$31='C'!$F$170,MOVINV!$B44='C'!$B$169),'C'!$E$170,0)+IF(AND(N$31='C'!$F$172,MOVINV!$B44='C'!$B$172),'C'!$E$172,0)+IF(AND(N$31='C'!$F$173,MOVINV!$B44='C'!$B$172),'C'!$E$173,0)+IF(AND(N$31='C'!$F$175,MOVINV!$B44='C'!$B$175),'C'!$E$175,0)+IF(AND(N$31='C'!$F$176,MOVINV!$B44='C'!$B$175),'C'!$E$176,0)</f>
        <v>0</v>
      </c>
      <c r="O44" s="33">
        <f>+IF(AND(O$31='C'!$F$163,MOVINV!$B44='C'!$B$163),'C'!$E$163,0)+IF(AND(O$31='C'!$F$164,MOVINV!$B44='C'!$B$163),'C'!$E$164,0)+IF(AND(O$31='C'!$F$166,MOVINV!$B44='C'!$B$166),'C'!$E$166,0)+IF(AND(O$31='C'!$F$167,MOVINV!$B44='C'!$B$166),'C'!$E$167,0)+IF(AND(O$31='C'!$F$169,MOVINV!$B44='C'!$B$169),'C'!$E$169,0)+IF(AND(O$31='C'!$F$170,MOVINV!$B44='C'!$B$169),'C'!$E$170,0)+IF(AND(O$31='C'!$F$172,MOVINV!$B44='C'!$B$172),'C'!$E$172,0)+IF(AND(O$31='C'!$F$173,MOVINV!$B44='C'!$B$172),'C'!$E$173,0)+IF(AND(O$31='C'!$F$175,MOVINV!$B44='C'!$B$175),'C'!$E$175,0)+IF(AND(O$31='C'!$F$176,MOVINV!$B44='C'!$B$175),'C'!$E$176,0)</f>
        <v>0</v>
      </c>
      <c r="P44" s="33">
        <f>+IF(AND(P$31='C'!$F$163,MOVINV!$B44='C'!$B$163),'C'!$E$163,0)+IF(AND(P$31='C'!$F$164,MOVINV!$B44='C'!$B$163),'C'!$E$164,0)+IF(AND(P$31='C'!$F$166,MOVINV!$B44='C'!$B$166),'C'!$E$166,0)+IF(AND(P$31='C'!$F$167,MOVINV!$B44='C'!$B$166),'C'!$E$167,0)+IF(AND(P$31='C'!$F$169,MOVINV!$B44='C'!$B$169),'C'!$E$169,0)+IF(AND(P$31='C'!$F$170,MOVINV!$B44='C'!$B$169),'C'!$E$170,0)+IF(AND(P$31='C'!$F$172,MOVINV!$B44='C'!$B$172),'C'!$E$172,0)+IF(AND(P$31='C'!$F$173,MOVINV!$B44='C'!$B$172),'C'!$E$173,0)+IF(AND(P$31='C'!$F$175,MOVINV!$B44='C'!$B$175),'C'!$E$175,0)+IF(AND(P$31='C'!$F$176,MOVINV!$B44='C'!$B$175),'C'!$E$176,0)</f>
        <v>0</v>
      </c>
      <c r="Q44" s="33">
        <f>+IF(AND(Q$31='C'!$F$163,MOVINV!$B44='C'!$B$163),'C'!$E$163,0)+IF(AND(Q$31='C'!$F$164,MOVINV!$B44='C'!$B$163),'C'!$E$164,0)+IF(AND(Q$31='C'!$F$166,MOVINV!$B44='C'!$B$166),'C'!$E$166,0)+IF(AND(Q$31='C'!$F$167,MOVINV!$B44='C'!$B$166),'C'!$E$167,0)+IF(AND(Q$31='C'!$F$169,MOVINV!$B44='C'!$B$169),'C'!$E$169,0)+IF(AND(Q$31='C'!$F$170,MOVINV!$B44='C'!$B$169),'C'!$E$170,0)+IF(AND(Q$31='C'!$F$172,MOVINV!$B44='C'!$B$172),'C'!$E$172,0)+IF(AND(Q$31='C'!$F$173,MOVINV!$B44='C'!$B$172),'C'!$E$173,0)+IF(AND(Q$31='C'!$F$175,MOVINV!$B44='C'!$B$175),'C'!$E$175,0)+IF(AND(Q$31='C'!$F$176,MOVINV!$B44='C'!$B$175),'C'!$E$176,0)</f>
        <v>0</v>
      </c>
      <c r="R44" s="33">
        <f>+IF(AND(R$31='C'!$F$163,MOVINV!$B44='C'!$B$163),'C'!$E$163,0)+IF(AND(R$31='C'!$F$164,MOVINV!$B44='C'!$B$163),'C'!$E$164,0)+IF(AND(R$31='C'!$F$166,MOVINV!$B44='C'!$B$166),'C'!$E$166,0)+IF(AND(R$31='C'!$F$167,MOVINV!$B44='C'!$B$166),'C'!$E$167,0)+IF(AND(R$31='C'!$F$169,MOVINV!$B44='C'!$B$169),'C'!$E$169,0)+IF(AND(R$31='C'!$F$170,MOVINV!$B44='C'!$B$169),'C'!$E$170,0)+IF(AND(R$31='C'!$F$172,MOVINV!$B44='C'!$B$172),'C'!$E$172,0)+IF(AND(R$31='C'!$F$173,MOVINV!$B44='C'!$B$172),'C'!$E$173,0)+IF(AND(R$31='C'!$F$175,MOVINV!$B44='C'!$B$175),'C'!$E$175,0)+IF(AND(R$31='C'!$F$176,MOVINV!$B44='C'!$B$175),'C'!$E$176,0)</f>
        <v>0</v>
      </c>
      <c r="S44" s="33">
        <f>+IF(AND(S$31='C'!$F$163,MOVINV!$B44='C'!$B$163),'C'!$E$163,0)+IF(AND(S$31='C'!$F$164,MOVINV!$B44='C'!$B$163),'C'!$E$164,0)+IF(AND(S$31='C'!$F$166,MOVINV!$B44='C'!$B$166),'C'!$E$166,0)+IF(AND(S$31='C'!$F$167,MOVINV!$B44='C'!$B$166),'C'!$E$167,0)+IF(AND(S$31='C'!$F$169,MOVINV!$B44='C'!$B$169),'C'!$E$169,0)+IF(AND(S$31='C'!$F$170,MOVINV!$B44='C'!$B$169),'C'!$E$170,0)+IF(AND(S$31='C'!$F$172,MOVINV!$B44='C'!$B$172),'C'!$E$172,0)+IF(AND(S$31='C'!$F$173,MOVINV!$B44='C'!$B$172),'C'!$E$173,0)+IF(AND(S$31='C'!$F$175,MOVINV!$B44='C'!$B$175),'C'!$E$175,0)+IF(AND(S$31='C'!$F$176,MOVINV!$B44='C'!$B$175),'C'!$E$176,0)</f>
        <v>0</v>
      </c>
      <c r="T44" s="33">
        <f>+IF(AND(T$31='C'!$F$163,MOVINV!$B44='C'!$B$163),'C'!$E$163,0)+IF(AND(T$31='C'!$F$164,MOVINV!$B44='C'!$B$163),'C'!$E$164,0)+IF(AND(T$31='C'!$F$166,MOVINV!$B44='C'!$B$166),'C'!$E$166,0)+IF(AND(T$31='C'!$F$167,MOVINV!$B44='C'!$B$166),'C'!$E$167,0)+IF(AND(T$31='C'!$F$169,MOVINV!$B44='C'!$B$169),'C'!$E$169,0)+IF(AND(T$31='C'!$F$170,MOVINV!$B44='C'!$B$169),'C'!$E$170,0)+IF(AND(T$31='C'!$F$172,MOVINV!$B44='C'!$B$172),'C'!$E$172,0)+IF(AND(T$31='C'!$F$173,MOVINV!$B44='C'!$B$172),'C'!$E$173,0)+IF(AND(T$31='C'!$F$175,MOVINV!$B44='C'!$B$175),'C'!$E$175,0)+IF(AND(T$31='C'!$F$176,MOVINV!$B44='C'!$B$175),'C'!$E$176,0)</f>
        <v>0</v>
      </c>
      <c r="U44" s="33">
        <f>+IF(AND(U$31='C'!$F$163,MOVINV!$B44='C'!$B$163),'C'!$E$163,0)+IF(AND(U$31='C'!$F$164,MOVINV!$B44='C'!$B$163),'C'!$E$164,0)+IF(AND(U$31='C'!$F$166,MOVINV!$B44='C'!$B$166),'C'!$E$166,0)+IF(AND(U$31='C'!$F$167,MOVINV!$B44='C'!$B$166),'C'!$E$167,0)+IF(AND(U$31='C'!$F$169,MOVINV!$B44='C'!$B$169),'C'!$E$169,0)+IF(AND(U$31='C'!$F$170,MOVINV!$B44='C'!$B$169),'C'!$E$170,0)+IF(AND(U$31='C'!$F$172,MOVINV!$B44='C'!$B$172),'C'!$E$172,0)+IF(AND(U$31='C'!$F$173,MOVINV!$B44='C'!$B$172),'C'!$E$173,0)+IF(AND(U$31='C'!$F$175,MOVINV!$B44='C'!$B$175),'C'!$E$175,0)+IF(AND(U$31='C'!$F$176,MOVINV!$B44='C'!$B$175),'C'!$E$176,0)</f>
        <v>0</v>
      </c>
      <c r="V44" s="33">
        <f>+IF(AND(V$31='C'!$F$163,MOVINV!$B44='C'!$B$163),'C'!$E$163,0)+IF(AND(V$31='C'!$F$164,MOVINV!$B44='C'!$B$163),'C'!$E$164,0)+IF(AND(V$31='C'!$F$166,MOVINV!$B44='C'!$B$166),'C'!$E$166,0)+IF(AND(V$31='C'!$F$167,MOVINV!$B44='C'!$B$166),'C'!$E$167,0)+IF(AND(V$31='C'!$F$169,MOVINV!$B44='C'!$B$169),'C'!$E$169,0)+IF(AND(V$31='C'!$F$170,MOVINV!$B44='C'!$B$169),'C'!$E$170,0)+IF(AND(V$31='C'!$F$172,MOVINV!$B44='C'!$B$172),'C'!$E$172,0)+IF(AND(V$31='C'!$F$173,MOVINV!$B44='C'!$B$172),'C'!$E$173,0)+IF(AND(V$31='C'!$F$175,MOVINV!$B44='C'!$B$175),'C'!$E$175,0)+IF(AND(V$31='C'!$F$176,MOVINV!$B44='C'!$B$175),'C'!$E$176,0)</f>
        <v>0</v>
      </c>
      <c r="W44" s="33">
        <f>+IF(AND(W$31='C'!$F$163,MOVINV!$B44='C'!$B$163),'C'!$E$163,0)+IF(AND(W$31='C'!$F$164,MOVINV!$B44='C'!$B$163),'C'!$E$164,0)+IF(AND(W$31='C'!$F$166,MOVINV!$B44='C'!$B$166),'C'!$E$166,0)+IF(AND(W$31='C'!$F$167,MOVINV!$B44='C'!$B$166),'C'!$E$167,0)+IF(AND(W$31='C'!$F$169,MOVINV!$B44='C'!$B$169),'C'!$E$169,0)+IF(AND(W$31='C'!$F$170,MOVINV!$B44='C'!$B$169),'C'!$E$170,0)+IF(AND(W$31='C'!$F$172,MOVINV!$B44='C'!$B$172),'C'!$E$172,0)+IF(AND(W$31='C'!$F$173,MOVINV!$B44='C'!$B$172),'C'!$E$173,0)+IF(AND(W$31='C'!$F$175,MOVINV!$B44='C'!$B$175),'C'!$E$175,0)+IF(AND(W$31='C'!$F$176,MOVINV!$B44='C'!$B$175),'C'!$E$176,0)</f>
        <v>0</v>
      </c>
      <c r="X44" s="33">
        <f>+IF(AND(X$31='C'!$F$163,MOVINV!$B44='C'!$B$163),'C'!$E$163,0)+IF(AND(X$31='C'!$F$164,MOVINV!$B44='C'!$B$163),'C'!$E$164,0)+IF(AND(X$31='C'!$F$166,MOVINV!$B44='C'!$B$166),'C'!$E$166,0)+IF(AND(X$31='C'!$F$167,MOVINV!$B44='C'!$B$166),'C'!$E$167,0)+IF(AND(X$31='C'!$F$169,MOVINV!$B44='C'!$B$169),'C'!$E$169,0)+IF(AND(X$31='C'!$F$170,MOVINV!$B44='C'!$B$169),'C'!$E$170,0)+IF(AND(X$31='C'!$F$172,MOVINV!$B44='C'!$B$172),'C'!$E$172,0)+IF(AND(X$31='C'!$F$173,MOVINV!$B44='C'!$B$172),'C'!$E$173,0)+IF(AND(X$31='C'!$F$175,MOVINV!$B44='C'!$B$175),'C'!$E$175,0)+IF(AND(X$31='C'!$F$176,MOVINV!$B44='C'!$B$175),'C'!$E$176,0)</f>
        <v>0</v>
      </c>
      <c r="Y44" s="33">
        <f>+IF(AND(Y$31='C'!$F$163,MOVINV!$B44='C'!$B$163),'C'!$E$163,0)+IF(AND(Y$31='C'!$F$164,MOVINV!$B44='C'!$B$163),'C'!$E$164,0)+IF(AND(Y$31='C'!$F$166,MOVINV!$B44='C'!$B$166),'C'!$E$166,0)+IF(AND(Y$31='C'!$F$167,MOVINV!$B44='C'!$B$166),'C'!$E$167,0)+IF(AND(Y$31='C'!$F$169,MOVINV!$B44='C'!$B$169),'C'!$E$169,0)+IF(AND(Y$31='C'!$F$170,MOVINV!$B44='C'!$B$169),'C'!$E$170,0)+IF(AND(Y$31='C'!$F$172,MOVINV!$B44='C'!$B$172),'C'!$E$172,0)+IF(AND(Y$31='C'!$F$173,MOVINV!$B44='C'!$B$172),'C'!$E$173,0)+IF(AND(Y$31='C'!$F$175,MOVINV!$B44='C'!$B$175),'C'!$E$175,0)+IF(AND(Y$31='C'!$F$176,MOVINV!$B44='C'!$B$175),'C'!$E$176,0)</f>
        <v>0</v>
      </c>
      <c r="Z44" s="33">
        <f>+IF(AND(Z$31='C'!$F$163,MOVINV!$B44='C'!$B$163),'C'!$E$163,0)+IF(AND(Z$31='C'!$F$164,MOVINV!$B44='C'!$B$163),'C'!$E$164,0)+IF(AND(Z$31='C'!$F$166,MOVINV!$B44='C'!$B$166),'C'!$E$166,0)+IF(AND(Z$31='C'!$F$167,MOVINV!$B44='C'!$B$166),'C'!$E$167,0)+IF(AND(Z$31='C'!$F$169,MOVINV!$B44='C'!$B$169),'C'!$E$169,0)+IF(AND(Z$31='C'!$F$170,MOVINV!$B44='C'!$B$169),'C'!$E$170,0)+IF(AND(Z$31='C'!$F$172,MOVINV!$B44='C'!$B$172),'C'!$E$172,0)+IF(AND(Z$31='C'!$F$173,MOVINV!$B44='C'!$B$172),'C'!$E$173,0)+IF(AND(Z$31='C'!$F$175,MOVINV!$B44='C'!$B$175),'C'!$E$175,0)+IF(AND(Z$31='C'!$F$176,MOVINV!$B44='C'!$B$175),'C'!$E$176,0)</f>
        <v>0</v>
      </c>
      <c r="AA44" s="33">
        <f>+IF(AND(AA$31='C'!$F$163,MOVINV!$B44='C'!$B$163),'C'!$E$163,0)+IF(AND(AA$31='C'!$F$164,MOVINV!$B44='C'!$B$163),'C'!$E$164,0)+IF(AND(AA$31='C'!$F$166,MOVINV!$B44='C'!$B$166),'C'!$E$166,0)+IF(AND(AA$31='C'!$F$167,MOVINV!$B44='C'!$B$166),'C'!$E$167,0)+IF(AND(AA$31='C'!$F$169,MOVINV!$B44='C'!$B$169),'C'!$E$169,0)+IF(AND(AA$31='C'!$F$170,MOVINV!$B44='C'!$B$169),'C'!$E$170,0)+IF(AND(AA$31='C'!$F$172,MOVINV!$B44='C'!$B$172),'C'!$E$172,0)+IF(AND(AA$31='C'!$F$173,MOVINV!$B44='C'!$B$172),'C'!$E$173,0)+IF(AND(AA$31='C'!$F$175,MOVINV!$B44='C'!$B$175),'C'!$E$175,0)+IF(AND(AA$31='C'!$F$176,MOVINV!$B44='C'!$B$175),'C'!$E$176,0)</f>
        <v>0</v>
      </c>
      <c r="AB44" s="33">
        <f>+IF(AND(AB$31='C'!$F$163,MOVINV!$B44='C'!$B$163),'C'!$E$163,0)+IF(AND(AB$31='C'!$F$164,MOVINV!$B44='C'!$B$163),'C'!$E$164,0)+IF(AND(AB$31='C'!$F$166,MOVINV!$B44='C'!$B$166),'C'!$E$166,0)+IF(AND(AB$31='C'!$F$167,MOVINV!$B44='C'!$B$166),'C'!$E$167,0)+IF(AND(AB$31='C'!$F$169,MOVINV!$B44='C'!$B$169),'C'!$E$169,0)+IF(AND(AB$31='C'!$F$170,MOVINV!$B44='C'!$B$169),'C'!$E$170,0)+IF(AND(AB$31='C'!$F$172,MOVINV!$B44='C'!$B$172),'C'!$E$172,0)+IF(AND(AB$31='C'!$F$173,MOVINV!$B44='C'!$B$172),'C'!$E$173,0)+IF(AND(AB$31='C'!$F$175,MOVINV!$B44='C'!$B$175),'C'!$E$175,0)+IF(AND(AB$31='C'!$F$176,MOVINV!$B44='C'!$B$175),'C'!$E$176,0)</f>
        <v>0</v>
      </c>
      <c r="AC44" s="33">
        <f>+IF(AND(AC$31='C'!$F$163,MOVINV!$B44='C'!$B$163),'C'!$E$163,0)+IF(AND(AC$31='C'!$F$164,MOVINV!$B44='C'!$B$163),'C'!$E$164,0)+IF(AND(AC$31='C'!$F$166,MOVINV!$B44='C'!$B$166),'C'!$E$166,0)+IF(AND(AC$31='C'!$F$167,MOVINV!$B44='C'!$B$166),'C'!$E$167,0)+IF(AND(AC$31='C'!$F$169,MOVINV!$B44='C'!$B$169),'C'!$E$169,0)+IF(AND(AC$31='C'!$F$170,MOVINV!$B44='C'!$B$169),'C'!$E$170,0)+IF(AND(AC$31='C'!$F$172,MOVINV!$B44='C'!$B$172),'C'!$E$172,0)+IF(AND(AC$31='C'!$F$173,MOVINV!$B44='C'!$B$172),'C'!$E$173,0)+IF(AND(AC$31='C'!$F$175,MOVINV!$B44='C'!$B$175),'C'!$E$175,0)+IF(AND(AC$31='C'!$F$176,MOVINV!$B44='C'!$B$175),'C'!$E$176,0)</f>
        <v>0</v>
      </c>
      <c r="AD44" s="33">
        <f>+IF(AND(AD$31='C'!$F$163,MOVINV!$B44='C'!$B$163),'C'!$E$163,0)+IF(AND(AD$31='C'!$F$164,MOVINV!$B44='C'!$B$163),'C'!$E$164,0)+IF(AND(AD$31='C'!$F$166,MOVINV!$B44='C'!$B$166),'C'!$E$166,0)+IF(AND(AD$31='C'!$F$167,MOVINV!$B44='C'!$B$166),'C'!$E$167,0)+IF(AND(AD$31='C'!$F$169,MOVINV!$B44='C'!$B$169),'C'!$E$169,0)+IF(AND(AD$31='C'!$F$170,MOVINV!$B44='C'!$B$169),'C'!$E$170,0)+IF(AND(AD$31='C'!$F$172,MOVINV!$B44='C'!$B$172),'C'!$E$172,0)+IF(AND(AD$31='C'!$F$173,MOVINV!$B44='C'!$B$172),'C'!$E$173,0)+IF(AND(AD$31='C'!$F$175,MOVINV!$B44='C'!$B$175),'C'!$E$175,0)+IF(AND(AD$31='C'!$F$176,MOVINV!$B44='C'!$B$175),'C'!$E$176,0)</f>
        <v>0</v>
      </c>
      <c r="AE44" s="33">
        <f>+IF(AND(AE$31='C'!$F$163,MOVINV!$B44='C'!$B$163),'C'!$E$163,0)+IF(AND(AE$31='C'!$F$164,MOVINV!$B44='C'!$B$163),'C'!$E$164,0)+IF(AND(AE$31='C'!$F$166,MOVINV!$B44='C'!$B$166),'C'!$E$166,0)+IF(AND(AE$31='C'!$F$167,MOVINV!$B44='C'!$B$166),'C'!$E$167,0)+IF(AND(AE$31='C'!$F$169,MOVINV!$B44='C'!$B$169),'C'!$E$169,0)+IF(AND(AE$31='C'!$F$170,MOVINV!$B44='C'!$B$169),'C'!$E$170,0)+IF(AND(AE$31='C'!$F$172,MOVINV!$B44='C'!$B$172),'C'!$E$172,0)+IF(AND(AE$31='C'!$F$173,MOVINV!$B44='C'!$B$172),'C'!$E$173,0)+IF(AND(AE$31='C'!$F$175,MOVINV!$B44='C'!$B$175),'C'!$E$175,0)+IF(AND(AE$31='C'!$F$176,MOVINV!$B44='C'!$B$175),'C'!$E$176,0)</f>
        <v>0</v>
      </c>
      <c r="AF44" s="33">
        <f>+IF(AND(AF$31='C'!$F$163,MOVINV!$B44='C'!$B$163),'C'!$E$163,0)+IF(AND(AF$31='C'!$F$164,MOVINV!$B44='C'!$B$163),'C'!$E$164,0)+IF(AND(AF$31='C'!$F$166,MOVINV!$B44='C'!$B$166),'C'!$E$166,0)+IF(AND(AF$31='C'!$F$167,MOVINV!$B44='C'!$B$166),'C'!$E$167,0)+IF(AND(AF$31='C'!$F$169,MOVINV!$B44='C'!$B$169),'C'!$E$169,0)+IF(AND(AF$31='C'!$F$170,MOVINV!$B44='C'!$B$169),'C'!$E$170,0)+IF(AND(AF$31='C'!$F$172,MOVINV!$B44='C'!$B$172),'C'!$E$172,0)+IF(AND(AF$31='C'!$F$173,MOVINV!$B44='C'!$B$172),'C'!$E$173,0)+IF(AND(AF$31='C'!$F$175,MOVINV!$B44='C'!$B$175),'C'!$E$175,0)+IF(AND(AF$31='C'!$F$176,MOVINV!$B44='C'!$B$175),'C'!$E$176,0)</f>
        <v>0</v>
      </c>
      <c r="AG44" s="33">
        <f>+IF(AND(AG$31='C'!$F$163,MOVINV!$B44='C'!$B$163),'C'!$E$163,0)+IF(AND(AG$31='C'!$F$164,MOVINV!$B44='C'!$B$163),'C'!$E$164,0)+IF(AND(AG$31='C'!$F$166,MOVINV!$B44='C'!$B$166),'C'!$E$166,0)+IF(AND(AG$31='C'!$F$167,MOVINV!$B44='C'!$B$166),'C'!$E$167,0)+IF(AND(AG$31='C'!$F$169,MOVINV!$B44='C'!$B$169),'C'!$E$169,0)+IF(AND(AG$31='C'!$F$170,MOVINV!$B44='C'!$B$169),'C'!$E$170,0)+IF(AND(AG$31='C'!$F$172,MOVINV!$B44='C'!$B$172),'C'!$E$172,0)+IF(AND(AG$31='C'!$F$173,MOVINV!$B44='C'!$B$172),'C'!$E$173,0)+IF(AND(AG$31='C'!$F$175,MOVINV!$B44='C'!$B$175),'C'!$E$175,0)+IF(AND(AG$31='C'!$F$176,MOVINV!$B44='C'!$B$175),'C'!$E$176,0)</f>
        <v>0</v>
      </c>
      <c r="AH44" s="33">
        <f>+IF(AND(AH$31='C'!$F$163,MOVINV!$B44='C'!$B$163),'C'!$E$163,0)+IF(AND(AH$31='C'!$F$164,MOVINV!$B44='C'!$B$163),'C'!$E$164,0)+IF(AND(AH$31='C'!$F$166,MOVINV!$B44='C'!$B$166),'C'!$E$166,0)+IF(AND(AH$31='C'!$F$167,MOVINV!$B44='C'!$B$166),'C'!$E$167,0)+IF(AND(AH$31='C'!$F$169,MOVINV!$B44='C'!$B$169),'C'!$E$169,0)+IF(AND(AH$31='C'!$F$170,MOVINV!$B44='C'!$B$169),'C'!$E$170,0)+IF(AND(AH$31='C'!$F$172,MOVINV!$B44='C'!$B$172),'C'!$E$172,0)+IF(AND(AH$31='C'!$F$173,MOVINV!$B44='C'!$B$172),'C'!$E$173,0)+IF(AND(AH$31='C'!$F$175,MOVINV!$B44='C'!$B$175),'C'!$E$175,0)+IF(AND(AH$31='C'!$F$176,MOVINV!$B44='C'!$B$175),'C'!$E$176,0)</f>
        <v>0</v>
      </c>
      <c r="AI44" s="33">
        <f>+IF(AND(AI$31='C'!$F$163,MOVINV!$B44='C'!$B$163),'C'!$E$163,0)+IF(AND(AI$31='C'!$F$164,MOVINV!$B44='C'!$B$163),'C'!$E$164,0)+IF(AND(AI$31='C'!$F$166,MOVINV!$B44='C'!$B$166),'C'!$E$166,0)+IF(AND(AI$31='C'!$F$167,MOVINV!$B44='C'!$B$166),'C'!$E$167,0)+IF(AND(AI$31='C'!$F$169,MOVINV!$B44='C'!$B$169),'C'!$E$169,0)+IF(AND(AI$31='C'!$F$170,MOVINV!$B44='C'!$B$169),'C'!$E$170,0)+IF(AND(AI$31='C'!$F$172,MOVINV!$B44='C'!$B$172),'C'!$E$172,0)+IF(AND(AI$31='C'!$F$173,MOVINV!$B44='C'!$B$172),'C'!$E$173,0)+IF(AND(AI$31='C'!$F$175,MOVINV!$B44='C'!$B$175),'C'!$E$175,0)+IF(AND(AI$31='C'!$F$176,MOVINV!$B44='C'!$B$175),'C'!$E$176,0)</f>
        <v>0</v>
      </c>
      <c r="AJ44" s="33">
        <f>+IF(AND(AJ$31='C'!$F$163,MOVINV!$B44='C'!$B$163),'C'!$E$163,0)+IF(AND(AJ$31='C'!$F$164,MOVINV!$B44='C'!$B$163),'C'!$E$164,0)+IF(AND(AJ$31='C'!$F$166,MOVINV!$B44='C'!$B$166),'C'!$E$166,0)+IF(AND(AJ$31='C'!$F$167,MOVINV!$B44='C'!$B$166),'C'!$E$167,0)+IF(AND(AJ$31='C'!$F$169,MOVINV!$B44='C'!$B$169),'C'!$E$169,0)+IF(AND(AJ$31='C'!$F$170,MOVINV!$B44='C'!$B$169),'C'!$E$170,0)+IF(AND(AJ$31='C'!$F$172,MOVINV!$B44='C'!$B$172),'C'!$E$172,0)+IF(AND(AJ$31='C'!$F$173,MOVINV!$B44='C'!$B$172),'C'!$E$173,0)+IF(AND(AJ$31='C'!$F$175,MOVINV!$B44='C'!$B$175),'C'!$E$175,0)+IF(AND(AJ$31='C'!$F$176,MOVINV!$B44='C'!$B$175),'C'!$E$176,0)</f>
        <v>0</v>
      </c>
      <c r="AK44" s="33">
        <f>+IF(AND(AK$31='C'!$F$163,MOVINV!$B44='C'!$B$163),'C'!$E$163,0)+IF(AND(AK$31='C'!$F$164,MOVINV!$B44='C'!$B$163),'C'!$E$164,0)+IF(AND(AK$31='C'!$F$166,MOVINV!$B44='C'!$B$166),'C'!$E$166,0)+IF(AND(AK$31='C'!$F$167,MOVINV!$B44='C'!$B$166),'C'!$E$167,0)+IF(AND(AK$31='C'!$F$169,MOVINV!$B44='C'!$B$169),'C'!$E$169,0)+IF(AND(AK$31='C'!$F$170,MOVINV!$B44='C'!$B$169),'C'!$E$170,0)+IF(AND(AK$31='C'!$F$172,MOVINV!$B44='C'!$B$172),'C'!$E$172,0)+IF(AND(AK$31='C'!$F$173,MOVINV!$B44='C'!$B$172),'C'!$E$173,0)+IF(AND(AK$31='C'!$F$175,MOVINV!$B44='C'!$B$175),'C'!$E$175,0)+IF(AND(AK$31='C'!$F$176,MOVINV!$B44='C'!$B$175),'C'!$E$176,0)</f>
        <v>0</v>
      </c>
      <c r="AL44" s="33">
        <f>+IF(AND(AL$31='C'!$F$163,MOVINV!$B44='C'!$B$163),'C'!$E$163,0)+IF(AND(AL$31='C'!$F$164,MOVINV!$B44='C'!$B$163),'C'!$E$164,0)+IF(AND(AL$31='C'!$F$166,MOVINV!$B44='C'!$B$166),'C'!$E$166,0)+IF(AND(AL$31='C'!$F$167,MOVINV!$B44='C'!$B$166),'C'!$E$167,0)+IF(AND(AL$31='C'!$F$169,MOVINV!$B44='C'!$B$169),'C'!$E$169,0)+IF(AND(AL$31='C'!$F$170,MOVINV!$B44='C'!$B$169),'C'!$E$170,0)+IF(AND(AL$31='C'!$F$172,MOVINV!$B44='C'!$B$172),'C'!$E$172,0)+IF(AND(AL$31='C'!$F$173,MOVINV!$B44='C'!$B$172),'C'!$E$173,0)+IF(AND(AL$31='C'!$F$175,MOVINV!$B44='C'!$B$175),'C'!$E$175,0)+IF(AND(AL$31='C'!$F$176,MOVINV!$B44='C'!$B$175),'C'!$E$176,0)</f>
        <v>0</v>
      </c>
      <c r="AM44" s="33">
        <f>+IF(AND(AM$31='C'!$F$163,MOVINV!$B44='C'!$B$163),'C'!$E$163,0)+IF(AND(AM$31='C'!$F$164,MOVINV!$B44='C'!$B$163),'C'!$E$164,0)+IF(AND(AM$31='C'!$F$166,MOVINV!$B44='C'!$B$166),'C'!$E$166,0)+IF(AND(AM$31='C'!$F$167,MOVINV!$B44='C'!$B$166),'C'!$E$167,0)+IF(AND(AM$31='C'!$F$169,MOVINV!$B44='C'!$B$169),'C'!$E$169,0)+IF(AND(AM$31='C'!$F$170,MOVINV!$B44='C'!$B$169),'C'!$E$170,0)+IF(AND(AM$31='C'!$F$172,MOVINV!$B44='C'!$B$172),'C'!$E$172,0)+IF(AND(AM$31='C'!$F$173,MOVINV!$B44='C'!$B$172),'C'!$E$173,0)+IF(AND(AM$31='C'!$F$175,MOVINV!$B44='C'!$B$175),'C'!$E$175,0)+IF(AND(AM$31='C'!$F$176,MOVINV!$B44='C'!$B$175),'C'!$E$176,0)</f>
        <v>0</v>
      </c>
      <c r="AN44" s="33">
        <f>+IF(AND(AN$31='C'!$F$163,MOVINV!$B44='C'!$B$163),'C'!$E$163,0)+IF(AND(AN$31='C'!$F$164,MOVINV!$B44='C'!$B$163),'C'!$E$164,0)+IF(AND(AN$31='C'!$F$166,MOVINV!$B44='C'!$B$166),'C'!$E$166,0)+IF(AND(AN$31='C'!$F$167,MOVINV!$B44='C'!$B$166),'C'!$E$167,0)+IF(AND(AN$31='C'!$F$169,MOVINV!$B44='C'!$B$169),'C'!$E$169,0)+IF(AND(AN$31='C'!$F$170,MOVINV!$B44='C'!$B$169),'C'!$E$170,0)+IF(AND(AN$31='C'!$F$172,MOVINV!$B44='C'!$B$172),'C'!$E$172,0)+IF(AND(AN$31='C'!$F$173,MOVINV!$B44='C'!$B$172),'C'!$E$173,0)+IF(AND(AN$31='C'!$F$175,MOVINV!$B44='C'!$B$175),'C'!$E$175,0)+IF(AND(AN$31='C'!$F$176,MOVINV!$B44='C'!$B$175),'C'!$E$176,0)</f>
        <v>0</v>
      </c>
      <c r="AO44" s="33">
        <f>+IF(AND(AO$31='C'!$F$163,MOVINV!$B44='C'!$B$163),'C'!$E$163,0)+IF(AND(AO$31='C'!$F$164,MOVINV!$B44='C'!$B$163),'C'!$E$164,0)+IF(AND(AO$31='C'!$F$166,MOVINV!$B44='C'!$B$166),'C'!$E$166,0)+IF(AND(AO$31='C'!$F$167,MOVINV!$B44='C'!$B$166),'C'!$E$167,0)+IF(AND(AO$31='C'!$F$169,MOVINV!$B44='C'!$B$169),'C'!$E$169,0)+IF(AND(AO$31='C'!$F$170,MOVINV!$B44='C'!$B$169),'C'!$E$170,0)+IF(AND(AO$31='C'!$F$172,MOVINV!$B44='C'!$B$172),'C'!$E$172,0)+IF(AND(AO$31='C'!$F$173,MOVINV!$B44='C'!$B$172),'C'!$E$173,0)+IF(AND(AO$31='C'!$F$175,MOVINV!$B44='C'!$B$175),'C'!$E$175,0)+IF(AND(AO$31='C'!$F$176,MOVINV!$B44='C'!$B$175),'C'!$E$176,0)</f>
        <v>0</v>
      </c>
      <c r="AP44" s="33">
        <f>+IF(AND(AP$31='C'!$F$163,MOVINV!$B44='C'!$B$163),'C'!$E$163,0)+IF(AND(AP$31='C'!$F$164,MOVINV!$B44='C'!$B$163),'C'!$E$164,0)+IF(AND(AP$31='C'!$F$166,MOVINV!$B44='C'!$B$166),'C'!$E$166,0)+IF(AND(AP$31='C'!$F$167,MOVINV!$B44='C'!$B$166),'C'!$E$167,0)+IF(AND(AP$31='C'!$F$169,MOVINV!$B44='C'!$B$169),'C'!$E$169,0)+IF(AND(AP$31='C'!$F$170,MOVINV!$B44='C'!$B$169),'C'!$E$170,0)+IF(AND(AP$31='C'!$F$172,MOVINV!$B44='C'!$B$172),'C'!$E$172,0)+IF(AND(AP$31='C'!$F$173,MOVINV!$B44='C'!$B$172),'C'!$E$173,0)+IF(AND(AP$31='C'!$F$175,MOVINV!$B44='C'!$B$175),'C'!$E$175,0)+IF(AND(AP$31='C'!$F$176,MOVINV!$B44='C'!$B$175),'C'!$E$176,0)</f>
        <v>0</v>
      </c>
      <c r="AQ44" s="33">
        <f>+IF(AND(AQ$31='C'!$F$163,MOVINV!$B44='C'!$B$163),'C'!$E$163,0)+IF(AND(AQ$31='C'!$F$164,MOVINV!$B44='C'!$B$163),'C'!$E$164,0)+IF(AND(AQ$31='C'!$F$166,MOVINV!$B44='C'!$B$166),'C'!$E$166,0)+IF(AND(AQ$31='C'!$F$167,MOVINV!$B44='C'!$B$166),'C'!$E$167,0)+IF(AND(AQ$31='C'!$F$169,MOVINV!$B44='C'!$B$169),'C'!$E$169,0)+IF(AND(AQ$31='C'!$F$170,MOVINV!$B44='C'!$B$169),'C'!$E$170,0)+IF(AND(AQ$31='C'!$F$172,MOVINV!$B44='C'!$B$172),'C'!$E$172,0)+IF(AND(AQ$31='C'!$F$173,MOVINV!$B44='C'!$B$172),'C'!$E$173,0)+IF(AND(AQ$31='C'!$F$175,MOVINV!$B44='C'!$B$175),'C'!$E$175,0)+IF(AND(AQ$31='C'!$F$176,MOVINV!$B44='C'!$B$175),'C'!$E$176,0)</f>
        <v>0</v>
      </c>
      <c r="AR44" s="33">
        <f>+IF(AND(AR$31='C'!$F$163,MOVINV!$B44='C'!$B$163),'C'!$E$163,0)+IF(AND(AR$31='C'!$F$164,MOVINV!$B44='C'!$B$163),'C'!$E$164,0)+IF(AND(AR$31='C'!$F$166,MOVINV!$B44='C'!$B$166),'C'!$E$166,0)+IF(AND(AR$31='C'!$F$167,MOVINV!$B44='C'!$B$166),'C'!$E$167,0)+IF(AND(AR$31='C'!$F$169,MOVINV!$B44='C'!$B$169),'C'!$E$169,0)+IF(AND(AR$31='C'!$F$170,MOVINV!$B44='C'!$B$169),'C'!$E$170,0)+IF(AND(AR$31='C'!$F$172,MOVINV!$B44='C'!$B$172),'C'!$E$172,0)+IF(AND(AR$31='C'!$F$173,MOVINV!$B44='C'!$B$172),'C'!$E$173,0)+IF(AND(AR$31='C'!$F$175,MOVINV!$B44='C'!$B$175),'C'!$E$175,0)+IF(AND(AR$31='C'!$F$176,MOVINV!$B44='C'!$B$175),'C'!$E$176,0)</f>
        <v>0</v>
      </c>
      <c r="AS44" s="33">
        <f>+IF(AND(AS$31='C'!$F$163,MOVINV!$B44='C'!$B$163),'C'!$E$163,0)+IF(AND(AS$31='C'!$F$164,MOVINV!$B44='C'!$B$163),'C'!$E$164,0)+IF(AND(AS$31='C'!$F$166,MOVINV!$B44='C'!$B$166),'C'!$E$166,0)+IF(AND(AS$31='C'!$F$167,MOVINV!$B44='C'!$B$166),'C'!$E$167,0)+IF(AND(AS$31='C'!$F$169,MOVINV!$B44='C'!$B$169),'C'!$E$169,0)+IF(AND(AS$31='C'!$F$170,MOVINV!$B44='C'!$B$169),'C'!$E$170,0)+IF(AND(AS$31='C'!$F$172,MOVINV!$B44='C'!$B$172),'C'!$E$172,0)+IF(AND(AS$31='C'!$F$173,MOVINV!$B44='C'!$B$172),'C'!$E$173,0)+IF(AND(AS$31='C'!$F$175,MOVINV!$B44='C'!$B$175),'C'!$E$175,0)+IF(AND(AS$31='C'!$F$176,MOVINV!$B44='C'!$B$175),'C'!$E$176,0)</f>
        <v>0</v>
      </c>
      <c r="AT44" s="33">
        <f>+IF(AND(AT$31='C'!$F$163,MOVINV!$B44='C'!$B$163),'C'!$E$163,0)+IF(AND(AT$31='C'!$F$164,MOVINV!$B44='C'!$B$163),'C'!$E$164,0)+IF(AND(AT$31='C'!$F$166,MOVINV!$B44='C'!$B$166),'C'!$E$166,0)+IF(AND(AT$31='C'!$F$167,MOVINV!$B44='C'!$B$166),'C'!$E$167,0)+IF(AND(AT$31='C'!$F$169,MOVINV!$B44='C'!$B$169),'C'!$E$169,0)+IF(AND(AT$31='C'!$F$170,MOVINV!$B44='C'!$B$169),'C'!$E$170,0)+IF(AND(AT$31='C'!$F$172,MOVINV!$B44='C'!$B$172),'C'!$E$172,0)+IF(AND(AT$31='C'!$F$173,MOVINV!$B44='C'!$B$172),'C'!$E$173,0)+IF(AND(AT$31='C'!$F$175,MOVINV!$B44='C'!$B$175),'C'!$E$175,0)+IF(AND(AT$31='C'!$F$176,MOVINV!$B44='C'!$B$175),'C'!$E$176,0)</f>
        <v>0</v>
      </c>
      <c r="AU44" s="33">
        <f>+IF(AND(AU$31='C'!$F$163,MOVINV!$B44='C'!$B$163),'C'!$E$163,0)+IF(AND(AU$31='C'!$F$164,MOVINV!$B44='C'!$B$163),'C'!$E$164,0)+IF(AND(AU$31='C'!$F$166,MOVINV!$B44='C'!$B$166),'C'!$E$166,0)+IF(AND(AU$31='C'!$F$167,MOVINV!$B44='C'!$B$166),'C'!$E$167,0)+IF(AND(AU$31='C'!$F$169,MOVINV!$B44='C'!$B$169),'C'!$E$169,0)+IF(AND(AU$31='C'!$F$170,MOVINV!$B44='C'!$B$169),'C'!$E$170,0)+IF(AND(AU$31='C'!$F$172,MOVINV!$B44='C'!$B$172),'C'!$E$172,0)+IF(AND(AU$31='C'!$F$173,MOVINV!$B44='C'!$B$172),'C'!$E$173,0)+IF(AND(AU$31='C'!$F$175,MOVINV!$B44='C'!$B$175),'C'!$E$175,0)+IF(AND(AU$31='C'!$F$176,MOVINV!$B44='C'!$B$175),'C'!$E$176,0)</f>
        <v>0</v>
      </c>
      <c r="AV44" s="33">
        <f>+IF(AND(AV$31='C'!$F$163,MOVINV!$B44='C'!$B$163),'C'!$E$163,0)+IF(AND(AV$31='C'!$F$164,MOVINV!$B44='C'!$B$163),'C'!$E$164,0)+IF(AND(AV$31='C'!$F$166,MOVINV!$B44='C'!$B$166),'C'!$E$166,0)+IF(AND(AV$31='C'!$F$167,MOVINV!$B44='C'!$B$166),'C'!$E$167,0)+IF(AND(AV$31='C'!$F$169,MOVINV!$B44='C'!$B$169),'C'!$E$169,0)+IF(AND(AV$31='C'!$F$170,MOVINV!$B44='C'!$B$169),'C'!$E$170,0)+IF(AND(AV$31='C'!$F$172,MOVINV!$B44='C'!$B$172),'C'!$E$172,0)+IF(AND(AV$31='C'!$F$173,MOVINV!$B44='C'!$B$172),'C'!$E$173,0)+IF(AND(AV$31='C'!$F$175,MOVINV!$B44='C'!$B$175),'C'!$E$175,0)+IF(AND(AV$31='C'!$F$176,MOVINV!$B44='C'!$B$175),'C'!$E$176,0)</f>
        <v>0</v>
      </c>
      <c r="AW44" s="33">
        <f>+IF(AND(AW$31='C'!$F$163,MOVINV!$B44='C'!$B$163),'C'!$E$163,0)+IF(AND(AW$31='C'!$F$164,MOVINV!$B44='C'!$B$163),'C'!$E$164,0)+IF(AND(AW$31='C'!$F$166,MOVINV!$B44='C'!$B$166),'C'!$E$166,0)+IF(AND(AW$31='C'!$F$167,MOVINV!$B44='C'!$B$166),'C'!$E$167,0)+IF(AND(AW$31='C'!$F$169,MOVINV!$B44='C'!$B$169),'C'!$E$169,0)+IF(AND(AW$31='C'!$F$170,MOVINV!$B44='C'!$B$169),'C'!$E$170,0)+IF(AND(AW$31='C'!$F$172,MOVINV!$B44='C'!$B$172),'C'!$E$172,0)+IF(AND(AW$31='C'!$F$173,MOVINV!$B44='C'!$B$172),'C'!$E$173,0)+IF(AND(AW$31='C'!$F$175,MOVINV!$B44='C'!$B$175),'C'!$E$175,0)+IF(AND(AW$31='C'!$F$176,MOVINV!$B44='C'!$B$175),'C'!$E$176,0)</f>
        <v>0</v>
      </c>
      <c r="AX44" s="33">
        <f>+IF(AND(AX$31='C'!$F$163,MOVINV!$B44='C'!$B$163),'C'!$E$163,0)+IF(AND(AX$31='C'!$F$164,MOVINV!$B44='C'!$B$163),'C'!$E$164,0)+IF(AND(AX$31='C'!$F$166,MOVINV!$B44='C'!$B$166),'C'!$E$166,0)+IF(AND(AX$31='C'!$F$167,MOVINV!$B44='C'!$B$166),'C'!$E$167,0)+IF(AND(AX$31='C'!$F$169,MOVINV!$B44='C'!$B$169),'C'!$E$169,0)+IF(AND(AX$31='C'!$F$170,MOVINV!$B44='C'!$B$169),'C'!$E$170,0)+IF(AND(AX$31='C'!$F$172,MOVINV!$B44='C'!$B$172),'C'!$E$172,0)+IF(AND(AX$31='C'!$F$173,MOVINV!$B44='C'!$B$172),'C'!$E$173,0)+IF(AND(AX$31='C'!$F$175,MOVINV!$B44='C'!$B$175),'C'!$E$175,0)+IF(AND(AX$31='C'!$F$176,MOVINV!$B44='C'!$B$175),'C'!$E$176,0)</f>
        <v>0</v>
      </c>
      <c r="AY44" s="33">
        <f>+IF(AND(AY$31='C'!$F$163,MOVINV!$B44='C'!$B$163),'C'!$E$163,0)+IF(AND(AY$31='C'!$F$164,MOVINV!$B44='C'!$B$163),'C'!$E$164,0)+IF(AND(AY$31='C'!$F$166,MOVINV!$B44='C'!$B$166),'C'!$E$166,0)+IF(AND(AY$31='C'!$F$167,MOVINV!$B44='C'!$B$166),'C'!$E$167,0)+IF(AND(AY$31='C'!$F$169,MOVINV!$B44='C'!$B$169),'C'!$E$169,0)+IF(AND(AY$31='C'!$F$170,MOVINV!$B44='C'!$B$169),'C'!$E$170,0)+IF(AND(AY$31='C'!$F$172,MOVINV!$B44='C'!$B$172),'C'!$E$172,0)+IF(AND(AY$31='C'!$F$173,MOVINV!$B44='C'!$B$172),'C'!$E$173,0)+IF(AND(AY$31='C'!$F$175,MOVINV!$B44='C'!$B$175),'C'!$E$175,0)+IF(AND(AY$31='C'!$F$176,MOVINV!$B44='C'!$B$175),'C'!$E$176,0)</f>
        <v>0</v>
      </c>
      <c r="AZ44" s="33">
        <f>+IF(AND(AZ$31='C'!$F$163,MOVINV!$B44='C'!$B$163),'C'!$E$163,0)+IF(AND(AZ$31='C'!$F$164,MOVINV!$B44='C'!$B$163),'C'!$E$164,0)+IF(AND(AZ$31='C'!$F$166,MOVINV!$B44='C'!$B$166),'C'!$E$166,0)+IF(AND(AZ$31='C'!$F$167,MOVINV!$B44='C'!$B$166),'C'!$E$167,0)+IF(AND(AZ$31='C'!$F$169,MOVINV!$B44='C'!$B$169),'C'!$E$169,0)+IF(AND(AZ$31='C'!$F$170,MOVINV!$B44='C'!$B$169),'C'!$E$170,0)+IF(AND(AZ$31='C'!$F$172,MOVINV!$B44='C'!$B$172),'C'!$E$172,0)+IF(AND(AZ$31='C'!$F$173,MOVINV!$B44='C'!$B$172),'C'!$E$173,0)+IF(AND(AZ$31='C'!$F$175,MOVINV!$B44='C'!$B$175),'C'!$E$175,0)+IF(AND(AZ$31='C'!$F$176,MOVINV!$B44='C'!$B$175),'C'!$E$176,0)</f>
        <v>0</v>
      </c>
      <c r="BA44" s="33">
        <f>+IF(AND(BA$31='C'!$F$163,MOVINV!$B44='C'!$B$163),'C'!$E$163,0)+IF(AND(BA$31='C'!$F$164,MOVINV!$B44='C'!$B$163),'C'!$E$164,0)+IF(AND(BA$31='C'!$F$166,MOVINV!$B44='C'!$B$166),'C'!$E$166,0)+IF(AND(BA$31='C'!$F$167,MOVINV!$B44='C'!$B$166),'C'!$E$167,0)+IF(AND(BA$31='C'!$F$169,MOVINV!$B44='C'!$B$169),'C'!$E$169,0)+IF(AND(BA$31='C'!$F$170,MOVINV!$B44='C'!$B$169),'C'!$E$170,0)+IF(AND(BA$31='C'!$F$172,MOVINV!$B44='C'!$B$172),'C'!$E$172,0)+IF(AND(BA$31='C'!$F$173,MOVINV!$B44='C'!$B$172),'C'!$E$173,0)+IF(AND(BA$31='C'!$F$175,MOVINV!$B44='C'!$B$175),'C'!$E$175,0)+IF(AND(BA$31='C'!$F$176,MOVINV!$B44='C'!$B$175),'C'!$E$176,0)</f>
        <v>0</v>
      </c>
      <c r="BB44" s="33">
        <f>+IF(AND(BB$31='C'!$F$163,MOVINV!$B44='C'!$B$163),'C'!$E$163,0)+IF(AND(BB$31='C'!$F$164,MOVINV!$B44='C'!$B$163),'C'!$E$164,0)+IF(AND(BB$31='C'!$F$166,MOVINV!$B44='C'!$B$166),'C'!$E$166,0)+IF(AND(BB$31='C'!$F$167,MOVINV!$B44='C'!$B$166),'C'!$E$167,0)+IF(AND(BB$31='C'!$F$169,MOVINV!$B44='C'!$B$169),'C'!$E$169,0)+IF(AND(BB$31='C'!$F$170,MOVINV!$B44='C'!$B$169),'C'!$E$170,0)+IF(AND(BB$31='C'!$F$172,MOVINV!$B44='C'!$B$172),'C'!$E$172,0)+IF(AND(BB$31='C'!$F$173,MOVINV!$B44='C'!$B$172),'C'!$E$173,0)+IF(AND(BB$31='C'!$F$175,MOVINV!$B44='C'!$B$175),'C'!$E$175,0)+IF(AND(BB$31='C'!$F$176,MOVINV!$B44='C'!$B$175),'C'!$E$176,0)</f>
        <v>0</v>
      </c>
      <c r="BC44" s="33">
        <f>+IF(AND(BC$31='C'!$F$163,MOVINV!$B44='C'!$B$163),'C'!$E$163,0)+IF(AND(BC$31='C'!$F$164,MOVINV!$B44='C'!$B$163),'C'!$E$164,0)+IF(AND(BC$31='C'!$F$166,MOVINV!$B44='C'!$B$166),'C'!$E$166,0)+IF(AND(BC$31='C'!$F$167,MOVINV!$B44='C'!$B$166),'C'!$E$167,0)+IF(AND(BC$31='C'!$F$169,MOVINV!$B44='C'!$B$169),'C'!$E$169,0)+IF(AND(BC$31='C'!$F$170,MOVINV!$B44='C'!$B$169),'C'!$E$170,0)+IF(AND(BC$31='C'!$F$172,MOVINV!$B44='C'!$B$172),'C'!$E$172,0)+IF(AND(BC$31='C'!$F$173,MOVINV!$B44='C'!$B$172),'C'!$E$173,0)+IF(AND(BC$31='C'!$F$175,MOVINV!$B44='C'!$B$175),'C'!$E$175,0)+IF(AND(BC$31='C'!$F$176,MOVINV!$B44='C'!$B$175),'C'!$E$176,0)</f>
        <v>0</v>
      </c>
      <c r="BD44" s="33">
        <f>+IF(AND(BD$31='C'!$F$163,MOVINV!$B44='C'!$B$163),'C'!$E$163,0)+IF(AND(BD$31='C'!$F$164,MOVINV!$B44='C'!$B$163),'C'!$E$164,0)+IF(AND(BD$31='C'!$F$166,MOVINV!$B44='C'!$B$166),'C'!$E$166,0)+IF(AND(BD$31='C'!$F$167,MOVINV!$B44='C'!$B$166),'C'!$E$167,0)+IF(AND(BD$31='C'!$F$169,MOVINV!$B44='C'!$B$169),'C'!$E$169,0)+IF(AND(BD$31='C'!$F$170,MOVINV!$B44='C'!$B$169),'C'!$E$170,0)+IF(AND(BD$31='C'!$F$172,MOVINV!$B44='C'!$B$172),'C'!$E$172,0)+IF(AND(BD$31='C'!$F$173,MOVINV!$B44='C'!$B$172),'C'!$E$173,0)+IF(AND(BD$31='C'!$F$175,MOVINV!$B44='C'!$B$175),'C'!$E$175,0)+IF(AND(BD$31='C'!$F$176,MOVINV!$B44='C'!$B$175),'C'!$E$176,0)</f>
        <v>0</v>
      </c>
      <c r="BE44" s="33">
        <f>+IF(AND(BE$31='C'!$F$163,MOVINV!$B44='C'!$B$163),'C'!$E$163,0)+IF(AND(BE$31='C'!$F$164,MOVINV!$B44='C'!$B$163),'C'!$E$164,0)+IF(AND(BE$31='C'!$F$166,MOVINV!$B44='C'!$B$166),'C'!$E$166,0)+IF(AND(BE$31='C'!$F$167,MOVINV!$B44='C'!$B$166),'C'!$E$167,0)+IF(AND(BE$31='C'!$F$169,MOVINV!$B44='C'!$B$169),'C'!$E$169,0)+IF(AND(BE$31='C'!$F$170,MOVINV!$B44='C'!$B$169),'C'!$E$170,0)+IF(AND(BE$31='C'!$F$172,MOVINV!$B44='C'!$B$172),'C'!$E$172,0)+IF(AND(BE$31='C'!$F$173,MOVINV!$B44='C'!$B$172),'C'!$E$173,0)+IF(AND(BE$31='C'!$F$175,MOVINV!$B44='C'!$B$175),'C'!$E$175,0)+IF(AND(BE$31='C'!$F$176,MOVINV!$B44='C'!$B$175),'C'!$E$176,0)</f>
        <v>0</v>
      </c>
      <c r="BF44" s="33">
        <f>+IF(AND(BF$31='C'!$F$163,MOVINV!$B44='C'!$B$163),'C'!$E$163,0)+IF(AND(BF$31='C'!$F$164,MOVINV!$B44='C'!$B$163),'C'!$E$164,0)+IF(AND(BF$31='C'!$F$166,MOVINV!$B44='C'!$B$166),'C'!$E$166,0)+IF(AND(BF$31='C'!$F$167,MOVINV!$B44='C'!$B$166),'C'!$E$167,0)+IF(AND(BF$31='C'!$F$169,MOVINV!$B44='C'!$B$169),'C'!$E$169,0)+IF(AND(BF$31='C'!$F$170,MOVINV!$B44='C'!$B$169),'C'!$E$170,0)+IF(AND(BF$31='C'!$F$172,MOVINV!$B44='C'!$B$172),'C'!$E$172,0)+IF(AND(BF$31='C'!$F$173,MOVINV!$B44='C'!$B$172),'C'!$E$173,0)+IF(AND(BF$31='C'!$F$175,MOVINV!$B44='C'!$B$175),'C'!$E$175,0)+IF(AND(BF$31='C'!$F$176,MOVINV!$B44='C'!$B$175),'C'!$E$176,0)</f>
        <v>0</v>
      </c>
      <c r="BG44" s="33">
        <f>+IF(AND(BG$31='C'!$F$163,MOVINV!$B44='C'!$B$163),'C'!$E$163,0)+IF(AND(BG$31='C'!$F$164,MOVINV!$B44='C'!$B$163),'C'!$E$164,0)+IF(AND(BG$31='C'!$F$166,MOVINV!$B44='C'!$B$166),'C'!$E$166,0)+IF(AND(BG$31='C'!$F$167,MOVINV!$B44='C'!$B$166),'C'!$E$167,0)+IF(AND(BG$31='C'!$F$169,MOVINV!$B44='C'!$B$169),'C'!$E$169,0)+IF(AND(BG$31='C'!$F$170,MOVINV!$B44='C'!$B$169),'C'!$E$170,0)+IF(AND(BG$31='C'!$F$172,MOVINV!$B44='C'!$B$172),'C'!$E$172,0)+IF(AND(BG$31='C'!$F$173,MOVINV!$B44='C'!$B$172),'C'!$E$173,0)+IF(AND(BG$31='C'!$F$175,MOVINV!$B44='C'!$B$175),'C'!$E$175,0)+IF(AND(BG$31='C'!$F$176,MOVINV!$B44='C'!$B$175),'C'!$E$176,0)</f>
        <v>0</v>
      </c>
      <c r="BH44" s="33">
        <f>+IF(AND(BH$31='C'!$F$163,MOVINV!$B44='C'!$B$163),'C'!$E$163,0)+IF(AND(BH$31='C'!$F$164,MOVINV!$B44='C'!$B$163),'C'!$E$164,0)+IF(AND(BH$31='C'!$F$166,MOVINV!$B44='C'!$B$166),'C'!$E$166,0)+IF(AND(BH$31='C'!$F$167,MOVINV!$B44='C'!$B$166),'C'!$E$167,0)+IF(AND(BH$31='C'!$F$169,MOVINV!$B44='C'!$B$169),'C'!$E$169,0)+IF(AND(BH$31='C'!$F$170,MOVINV!$B44='C'!$B$169),'C'!$E$170,0)+IF(AND(BH$31='C'!$F$172,MOVINV!$B44='C'!$B$172),'C'!$E$172,0)+IF(AND(BH$31='C'!$F$173,MOVINV!$B44='C'!$B$172),'C'!$E$173,0)+IF(AND(BH$31='C'!$F$175,MOVINV!$B44='C'!$B$175),'C'!$E$175,0)+IF(AND(BH$31='C'!$F$176,MOVINV!$B44='C'!$B$175),'C'!$E$176,0)</f>
        <v>0</v>
      </c>
      <c r="BI44" s="33">
        <f>+IF(AND(BI$31='C'!$F$163,MOVINV!$B44='C'!$B$163),'C'!$E$163,0)+IF(AND(BI$31='C'!$F$164,MOVINV!$B44='C'!$B$163),'C'!$E$164,0)+IF(AND(BI$31='C'!$F$166,MOVINV!$B44='C'!$B$166),'C'!$E$166,0)+IF(AND(BI$31='C'!$F$167,MOVINV!$B44='C'!$B$166),'C'!$E$167,0)+IF(AND(BI$31='C'!$F$169,MOVINV!$B44='C'!$B$169),'C'!$E$169,0)+IF(AND(BI$31='C'!$F$170,MOVINV!$B44='C'!$B$169),'C'!$E$170,0)+IF(AND(BI$31='C'!$F$172,MOVINV!$B44='C'!$B$172),'C'!$E$172,0)+IF(AND(BI$31='C'!$F$173,MOVINV!$B44='C'!$B$172),'C'!$E$173,0)+IF(AND(BI$31='C'!$F$175,MOVINV!$B44='C'!$B$175),'C'!$E$175,0)+IF(AND(BI$31='C'!$F$176,MOVINV!$B44='C'!$B$175),'C'!$E$176,0)</f>
        <v>0</v>
      </c>
      <c r="BJ44" s="33">
        <f>+IF(AND(BJ$31='C'!$F$163,MOVINV!$B44='C'!$B$163),'C'!$E$163,0)+IF(AND(BJ$31='C'!$F$164,MOVINV!$B44='C'!$B$163),'C'!$E$164,0)+IF(AND(BJ$31='C'!$F$166,MOVINV!$B44='C'!$B$166),'C'!$E$166,0)+IF(AND(BJ$31='C'!$F$167,MOVINV!$B44='C'!$B$166),'C'!$E$167,0)+IF(AND(BJ$31='C'!$F$169,MOVINV!$B44='C'!$B$169),'C'!$E$169,0)+IF(AND(BJ$31='C'!$F$170,MOVINV!$B44='C'!$B$169),'C'!$E$170,0)+IF(AND(BJ$31='C'!$F$172,MOVINV!$B44='C'!$B$172),'C'!$E$172,0)+IF(AND(BJ$31='C'!$F$173,MOVINV!$B44='C'!$B$172),'C'!$E$173,0)+IF(AND(BJ$31='C'!$F$175,MOVINV!$B44='C'!$B$175),'C'!$E$175,0)+IF(AND(BJ$31='C'!$F$176,MOVINV!$B44='C'!$B$175),'C'!$E$176,0)</f>
        <v>0</v>
      </c>
      <c r="BK44" s="33">
        <f>+IF(AND(BK$31='C'!$F$163,MOVINV!$B44='C'!$B$163),'C'!$E$163,0)+IF(AND(BK$31='C'!$F$164,MOVINV!$B44='C'!$B$163),'C'!$E$164,0)+IF(AND(BK$31='C'!$F$166,MOVINV!$B44='C'!$B$166),'C'!$E$166,0)+IF(AND(BK$31='C'!$F$167,MOVINV!$B44='C'!$B$166),'C'!$E$167,0)+IF(AND(BK$31='C'!$F$169,MOVINV!$B44='C'!$B$169),'C'!$E$169,0)+IF(AND(BK$31='C'!$F$170,MOVINV!$B44='C'!$B$169),'C'!$E$170,0)+IF(AND(BK$31='C'!$F$172,MOVINV!$B44='C'!$B$172),'C'!$E$172,0)+IF(AND(BK$31='C'!$F$173,MOVINV!$B44='C'!$B$172),'C'!$E$173,0)+IF(AND(BK$31='C'!$F$175,MOVINV!$B44='C'!$B$175),'C'!$E$175,0)+IF(AND(BK$31='C'!$F$176,MOVINV!$B44='C'!$B$175),'C'!$E$176,0)</f>
        <v>0</v>
      </c>
    </row>
    <row r="45" spans="2:63">
      <c r="B45" s="32" t="str">
        <f t="shared" si="11"/>
        <v>Altres instal·lacions</v>
      </c>
      <c r="C45" s="54">
        <f>+Configuració!E44</f>
        <v>0</v>
      </c>
      <c r="D45" s="33">
        <f>+IF(AND(D$31='C'!$F$163,MOVINV!$B45='C'!$B$163),'C'!$E$163,0)+IF(AND(D$31='C'!$F$164,MOVINV!$B45='C'!$B$163),'C'!$E$164,0)+IF(AND(D$31='C'!$F$166,MOVINV!$B45='C'!$B$166),'C'!$E$166,0)+IF(AND(D$31='C'!$F$167,MOVINV!$B45='C'!$B$166),'C'!$E$167,0)+IF(AND(D$31='C'!$F$169,MOVINV!$B45='C'!$B$169),'C'!$E$169,0)+IF(AND(D$31='C'!$F$170,MOVINV!$B45='C'!$B$169),'C'!$E$170,0)+IF(AND(D$31='C'!$F$172,MOVINV!$B45='C'!$B$172),'C'!$E$172,0)+IF(AND(D$31='C'!$F$173,MOVINV!$B45='C'!$B$172),'C'!$E$173,0)+IF(AND(D$31='C'!$F$175,MOVINV!$B45='C'!$B$175),'C'!$E$175,0)+IF(AND(D$31='C'!$F$176,MOVINV!$B45='C'!$B$175),'C'!$E$176,0)</f>
        <v>0</v>
      </c>
      <c r="E45" s="33">
        <f>+IF(AND(E$31='C'!$F$163,MOVINV!$B45='C'!$B$163),'C'!$E$163,0)+IF(AND(E$31='C'!$F$164,MOVINV!$B45='C'!$B$163),'C'!$E$164,0)+IF(AND(E$31='C'!$F$166,MOVINV!$B45='C'!$B$166),'C'!$E$166,0)+IF(AND(E$31='C'!$F$167,MOVINV!$B45='C'!$B$166),'C'!$E$167,0)+IF(AND(E$31='C'!$F$169,MOVINV!$B45='C'!$B$169),'C'!$E$169,0)+IF(AND(E$31='C'!$F$170,MOVINV!$B45='C'!$B$169),'C'!$E$170,0)+IF(AND(E$31='C'!$F$172,MOVINV!$B45='C'!$B$172),'C'!$E$172,0)+IF(AND(E$31='C'!$F$173,MOVINV!$B45='C'!$B$172),'C'!$E$173,0)+IF(AND(E$31='C'!$F$175,MOVINV!$B45='C'!$B$175),'C'!$E$175,0)+IF(AND(E$31='C'!$F$176,MOVINV!$B45='C'!$B$175),'C'!$E$176,0)</f>
        <v>0</v>
      </c>
      <c r="F45" s="33">
        <f>+IF(AND(F$31='C'!$F$163,MOVINV!$B45='C'!$B$163),'C'!$E$163,0)+IF(AND(F$31='C'!$F$164,MOVINV!$B45='C'!$B$163),'C'!$E$164,0)+IF(AND(F$31='C'!$F$166,MOVINV!$B45='C'!$B$166),'C'!$E$166,0)+IF(AND(F$31='C'!$F$167,MOVINV!$B45='C'!$B$166),'C'!$E$167,0)+IF(AND(F$31='C'!$F$169,MOVINV!$B45='C'!$B$169),'C'!$E$169,0)+IF(AND(F$31='C'!$F$170,MOVINV!$B45='C'!$B$169),'C'!$E$170,0)+IF(AND(F$31='C'!$F$172,MOVINV!$B45='C'!$B$172),'C'!$E$172,0)+IF(AND(F$31='C'!$F$173,MOVINV!$B45='C'!$B$172),'C'!$E$173,0)+IF(AND(F$31='C'!$F$175,MOVINV!$B45='C'!$B$175),'C'!$E$175,0)+IF(AND(F$31='C'!$F$176,MOVINV!$B45='C'!$B$175),'C'!$E$176,0)</f>
        <v>0</v>
      </c>
      <c r="G45" s="33">
        <f>+IF(AND(G$31='C'!$F$163,MOVINV!$B45='C'!$B$163),'C'!$E$163,0)+IF(AND(G$31='C'!$F$164,MOVINV!$B45='C'!$B$163),'C'!$E$164,0)+IF(AND(G$31='C'!$F$166,MOVINV!$B45='C'!$B$166),'C'!$E$166,0)+IF(AND(G$31='C'!$F$167,MOVINV!$B45='C'!$B$166),'C'!$E$167,0)+IF(AND(G$31='C'!$F$169,MOVINV!$B45='C'!$B$169),'C'!$E$169,0)+IF(AND(G$31='C'!$F$170,MOVINV!$B45='C'!$B$169),'C'!$E$170,0)+IF(AND(G$31='C'!$F$172,MOVINV!$B45='C'!$B$172),'C'!$E$172,0)+IF(AND(G$31='C'!$F$173,MOVINV!$B45='C'!$B$172),'C'!$E$173,0)+IF(AND(G$31='C'!$F$175,MOVINV!$B45='C'!$B$175),'C'!$E$175,0)+IF(AND(G$31='C'!$F$176,MOVINV!$B45='C'!$B$175),'C'!$E$176,0)</f>
        <v>0</v>
      </c>
      <c r="H45" s="33">
        <f>+IF(AND(H$31='C'!$F$163,MOVINV!$B45='C'!$B$163),'C'!$E$163,0)+IF(AND(H$31='C'!$F$164,MOVINV!$B45='C'!$B$163),'C'!$E$164,0)+IF(AND(H$31='C'!$F$166,MOVINV!$B45='C'!$B$166),'C'!$E$166,0)+IF(AND(H$31='C'!$F$167,MOVINV!$B45='C'!$B$166),'C'!$E$167,0)+IF(AND(H$31='C'!$F$169,MOVINV!$B45='C'!$B$169),'C'!$E$169,0)+IF(AND(H$31='C'!$F$170,MOVINV!$B45='C'!$B$169),'C'!$E$170,0)+IF(AND(H$31='C'!$F$172,MOVINV!$B45='C'!$B$172),'C'!$E$172,0)+IF(AND(H$31='C'!$F$173,MOVINV!$B45='C'!$B$172),'C'!$E$173,0)+IF(AND(H$31='C'!$F$175,MOVINV!$B45='C'!$B$175),'C'!$E$175,0)+IF(AND(H$31='C'!$F$176,MOVINV!$B45='C'!$B$175),'C'!$E$176,0)</f>
        <v>0</v>
      </c>
      <c r="I45" s="33">
        <f>+IF(AND(I$31='C'!$F$163,MOVINV!$B45='C'!$B$163),'C'!$E$163,0)+IF(AND(I$31='C'!$F$164,MOVINV!$B45='C'!$B$163),'C'!$E$164,0)+IF(AND(I$31='C'!$F$166,MOVINV!$B45='C'!$B$166),'C'!$E$166,0)+IF(AND(I$31='C'!$F$167,MOVINV!$B45='C'!$B$166),'C'!$E$167,0)+IF(AND(I$31='C'!$F$169,MOVINV!$B45='C'!$B$169),'C'!$E$169,0)+IF(AND(I$31='C'!$F$170,MOVINV!$B45='C'!$B$169),'C'!$E$170,0)+IF(AND(I$31='C'!$F$172,MOVINV!$B45='C'!$B$172),'C'!$E$172,0)+IF(AND(I$31='C'!$F$173,MOVINV!$B45='C'!$B$172),'C'!$E$173,0)+IF(AND(I$31='C'!$F$175,MOVINV!$B45='C'!$B$175),'C'!$E$175,0)+IF(AND(I$31='C'!$F$176,MOVINV!$B45='C'!$B$175),'C'!$E$176,0)</f>
        <v>0</v>
      </c>
      <c r="J45" s="33">
        <f>+IF(AND(J$31='C'!$F$163,MOVINV!$B45='C'!$B$163),'C'!$E$163,0)+IF(AND(J$31='C'!$F$164,MOVINV!$B45='C'!$B$163),'C'!$E$164,0)+IF(AND(J$31='C'!$F$166,MOVINV!$B45='C'!$B$166),'C'!$E$166,0)+IF(AND(J$31='C'!$F$167,MOVINV!$B45='C'!$B$166),'C'!$E$167,0)+IF(AND(J$31='C'!$F$169,MOVINV!$B45='C'!$B$169),'C'!$E$169,0)+IF(AND(J$31='C'!$F$170,MOVINV!$B45='C'!$B$169),'C'!$E$170,0)+IF(AND(J$31='C'!$F$172,MOVINV!$B45='C'!$B$172),'C'!$E$172,0)+IF(AND(J$31='C'!$F$173,MOVINV!$B45='C'!$B$172),'C'!$E$173,0)+IF(AND(J$31='C'!$F$175,MOVINV!$B45='C'!$B$175),'C'!$E$175,0)+IF(AND(J$31='C'!$F$176,MOVINV!$B45='C'!$B$175),'C'!$E$176,0)</f>
        <v>0</v>
      </c>
      <c r="K45" s="33">
        <f>+IF(AND(K$31='C'!$F$163,MOVINV!$B45='C'!$B$163),'C'!$E$163,0)+IF(AND(K$31='C'!$F$164,MOVINV!$B45='C'!$B$163),'C'!$E$164,0)+IF(AND(K$31='C'!$F$166,MOVINV!$B45='C'!$B$166),'C'!$E$166,0)+IF(AND(K$31='C'!$F$167,MOVINV!$B45='C'!$B$166),'C'!$E$167,0)+IF(AND(K$31='C'!$F$169,MOVINV!$B45='C'!$B$169),'C'!$E$169,0)+IF(AND(K$31='C'!$F$170,MOVINV!$B45='C'!$B$169),'C'!$E$170,0)+IF(AND(K$31='C'!$F$172,MOVINV!$B45='C'!$B$172),'C'!$E$172,0)+IF(AND(K$31='C'!$F$173,MOVINV!$B45='C'!$B$172),'C'!$E$173,0)+IF(AND(K$31='C'!$F$175,MOVINV!$B45='C'!$B$175),'C'!$E$175,0)+IF(AND(K$31='C'!$F$176,MOVINV!$B45='C'!$B$175),'C'!$E$176,0)</f>
        <v>0</v>
      </c>
      <c r="L45" s="33">
        <f>+IF(AND(L$31='C'!$F$163,MOVINV!$B45='C'!$B$163),'C'!$E$163,0)+IF(AND(L$31='C'!$F$164,MOVINV!$B45='C'!$B$163),'C'!$E$164,0)+IF(AND(L$31='C'!$F$166,MOVINV!$B45='C'!$B$166),'C'!$E$166,0)+IF(AND(L$31='C'!$F$167,MOVINV!$B45='C'!$B$166),'C'!$E$167,0)+IF(AND(L$31='C'!$F$169,MOVINV!$B45='C'!$B$169),'C'!$E$169,0)+IF(AND(L$31='C'!$F$170,MOVINV!$B45='C'!$B$169),'C'!$E$170,0)+IF(AND(L$31='C'!$F$172,MOVINV!$B45='C'!$B$172),'C'!$E$172,0)+IF(AND(L$31='C'!$F$173,MOVINV!$B45='C'!$B$172),'C'!$E$173,0)+IF(AND(L$31='C'!$F$175,MOVINV!$B45='C'!$B$175),'C'!$E$175,0)+IF(AND(L$31='C'!$F$176,MOVINV!$B45='C'!$B$175),'C'!$E$176,0)</f>
        <v>0</v>
      </c>
      <c r="M45" s="33">
        <f>+IF(AND(M$31='C'!$F$163,MOVINV!$B45='C'!$B$163),'C'!$E$163,0)+IF(AND(M$31='C'!$F$164,MOVINV!$B45='C'!$B$163),'C'!$E$164,0)+IF(AND(M$31='C'!$F$166,MOVINV!$B45='C'!$B$166),'C'!$E$166,0)+IF(AND(M$31='C'!$F$167,MOVINV!$B45='C'!$B$166),'C'!$E$167,0)+IF(AND(M$31='C'!$F$169,MOVINV!$B45='C'!$B$169),'C'!$E$169,0)+IF(AND(M$31='C'!$F$170,MOVINV!$B45='C'!$B$169),'C'!$E$170,0)+IF(AND(M$31='C'!$F$172,MOVINV!$B45='C'!$B$172),'C'!$E$172,0)+IF(AND(M$31='C'!$F$173,MOVINV!$B45='C'!$B$172),'C'!$E$173,0)+IF(AND(M$31='C'!$F$175,MOVINV!$B45='C'!$B$175),'C'!$E$175,0)+IF(AND(M$31='C'!$F$176,MOVINV!$B45='C'!$B$175),'C'!$E$176,0)</f>
        <v>0</v>
      </c>
      <c r="N45" s="33">
        <f>+IF(AND(N$31='C'!$F$163,MOVINV!$B45='C'!$B$163),'C'!$E$163,0)+IF(AND(N$31='C'!$F$164,MOVINV!$B45='C'!$B$163),'C'!$E$164,0)+IF(AND(N$31='C'!$F$166,MOVINV!$B45='C'!$B$166),'C'!$E$166,0)+IF(AND(N$31='C'!$F$167,MOVINV!$B45='C'!$B$166),'C'!$E$167,0)+IF(AND(N$31='C'!$F$169,MOVINV!$B45='C'!$B$169),'C'!$E$169,0)+IF(AND(N$31='C'!$F$170,MOVINV!$B45='C'!$B$169),'C'!$E$170,0)+IF(AND(N$31='C'!$F$172,MOVINV!$B45='C'!$B$172),'C'!$E$172,0)+IF(AND(N$31='C'!$F$173,MOVINV!$B45='C'!$B$172),'C'!$E$173,0)+IF(AND(N$31='C'!$F$175,MOVINV!$B45='C'!$B$175),'C'!$E$175,0)+IF(AND(N$31='C'!$F$176,MOVINV!$B45='C'!$B$175),'C'!$E$176,0)</f>
        <v>0</v>
      </c>
      <c r="O45" s="33">
        <f>+IF(AND(O$31='C'!$F$163,MOVINV!$B45='C'!$B$163),'C'!$E$163,0)+IF(AND(O$31='C'!$F$164,MOVINV!$B45='C'!$B$163),'C'!$E$164,0)+IF(AND(O$31='C'!$F$166,MOVINV!$B45='C'!$B$166),'C'!$E$166,0)+IF(AND(O$31='C'!$F$167,MOVINV!$B45='C'!$B$166),'C'!$E$167,0)+IF(AND(O$31='C'!$F$169,MOVINV!$B45='C'!$B$169),'C'!$E$169,0)+IF(AND(O$31='C'!$F$170,MOVINV!$B45='C'!$B$169),'C'!$E$170,0)+IF(AND(O$31='C'!$F$172,MOVINV!$B45='C'!$B$172),'C'!$E$172,0)+IF(AND(O$31='C'!$F$173,MOVINV!$B45='C'!$B$172),'C'!$E$173,0)+IF(AND(O$31='C'!$F$175,MOVINV!$B45='C'!$B$175),'C'!$E$175,0)+IF(AND(O$31='C'!$F$176,MOVINV!$B45='C'!$B$175),'C'!$E$176,0)</f>
        <v>0</v>
      </c>
      <c r="P45" s="33">
        <f>+IF(AND(P$31='C'!$F$163,MOVINV!$B45='C'!$B$163),'C'!$E$163,0)+IF(AND(P$31='C'!$F$164,MOVINV!$B45='C'!$B$163),'C'!$E$164,0)+IF(AND(P$31='C'!$F$166,MOVINV!$B45='C'!$B$166),'C'!$E$166,0)+IF(AND(P$31='C'!$F$167,MOVINV!$B45='C'!$B$166),'C'!$E$167,0)+IF(AND(P$31='C'!$F$169,MOVINV!$B45='C'!$B$169),'C'!$E$169,0)+IF(AND(P$31='C'!$F$170,MOVINV!$B45='C'!$B$169),'C'!$E$170,0)+IF(AND(P$31='C'!$F$172,MOVINV!$B45='C'!$B$172),'C'!$E$172,0)+IF(AND(P$31='C'!$F$173,MOVINV!$B45='C'!$B$172),'C'!$E$173,0)+IF(AND(P$31='C'!$F$175,MOVINV!$B45='C'!$B$175),'C'!$E$175,0)+IF(AND(P$31='C'!$F$176,MOVINV!$B45='C'!$B$175),'C'!$E$176,0)</f>
        <v>0</v>
      </c>
      <c r="Q45" s="33">
        <f>+IF(AND(Q$31='C'!$F$163,MOVINV!$B45='C'!$B$163),'C'!$E$163,0)+IF(AND(Q$31='C'!$F$164,MOVINV!$B45='C'!$B$163),'C'!$E$164,0)+IF(AND(Q$31='C'!$F$166,MOVINV!$B45='C'!$B$166),'C'!$E$166,0)+IF(AND(Q$31='C'!$F$167,MOVINV!$B45='C'!$B$166),'C'!$E$167,0)+IF(AND(Q$31='C'!$F$169,MOVINV!$B45='C'!$B$169),'C'!$E$169,0)+IF(AND(Q$31='C'!$F$170,MOVINV!$B45='C'!$B$169),'C'!$E$170,0)+IF(AND(Q$31='C'!$F$172,MOVINV!$B45='C'!$B$172),'C'!$E$172,0)+IF(AND(Q$31='C'!$F$173,MOVINV!$B45='C'!$B$172),'C'!$E$173,0)+IF(AND(Q$31='C'!$F$175,MOVINV!$B45='C'!$B$175),'C'!$E$175,0)+IF(AND(Q$31='C'!$F$176,MOVINV!$B45='C'!$B$175),'C'!$E$176,0)</f>
        <v>0</v>
      </c>
      <c r="R45" s="33">
        <f>+IF(AND(R$31='C'!$F$163,MOVINV!$B45='C'!$B$163),'C'!$E$163,0)+IF(AND(R$31='C'!$F$164,MOVINV!$B45='C'!$B$163),'C'!$E$164,0)+IF(AND(R$31='C'!$F$166,MOVINV!$B45='C'!$B$166),'C'!$E$166,0)+IF(AND(R$31='C'!$F$167,MOVINV!$B45='C'!$B$166),'C'!$E$167,0)+IF(AND(R$31='C'!$F$169,MOVINV!$B45='C'!$B$169),'C'!$E$169,0)+IF(AND(R$31='C'!$F$170,MOVINV!$B45='C'!$B$169),'C'!$E$170,0)+IF(AND(R$31='C'!$F$172,MOVINV!$B45='C'!$B$172),'C'!$E$172,0)+IF(AND(R$31='C'!$F$173,MOVINV!$B45='C'!$B$172),'C'!$E$173,0)+IF(AND(R$31='C'!$F$175,MOVINV!$B45='C'!$B$175),'C'!$E$175,0)+IF(AND(R$31='C'!$F$176,MOVINV!$B45='C'!$B$175),'C'!$E$176,0)</f>
        <v>0</v>
      </c>
      <c r="S45" s="33">
        <f>+IF(AND(S$31='C'!$F$163,MOVINV!$B45='C'!$B$163),'C'!$E$163,0)+IF(AND(S$31='C'!$F$164,MOVINV!$B45='C'!$B$163),'C'!$E$164,0)+IF(AND(S$31='C'!$F$166,MOVINV!$B45='C'!$B$166),'C'!$E$166,0)+IF(AND(S$31='C'!$F$167,MOVINV!$B45='C'!$B$166),'C'!$E$167,0)+IF(AND(S$31='C'!$F$169,MOVINV!$B45='C'!$B$169),'C'!$E$169,0)+IF(AND(S$31='C'!$F$170,MOVINV!$B45='C'!$B$169),'C'!$E$170,0)+IF(AND(S$31='C'!$F$172,MOVINV!$B45='C'!$B$172),'C'!$E$172,0)+IF(AND(S$31='C'!$F$173,MOVINV!$B45='C'!$B$172),'C'!$E$173,0)+IF(AND(S$31='C'!$F$175,MOVINV!$B45='C'!$B$175),'C'!$E$175,0)+IF(AND(S$31='C'!$F$176,MOVINV!$B45='C'!$B$175),'C'!$E$176,0)</f>
        <v>0</v>
      </c>
      <c r="T45" s="33">
        <f>+IF(AND(T$31='C'!$F$163,MOVINV!$B45='C'!$B$163),'C'!$E$163,0)+IF(AND(T$31='C'!$F$164,MOVINV!$B45='C'!$B$163),'C'!$E$164,0)+IF(AND(T$31='C'!$F$166,MOVINV!$B45='C'!$B$166),'C'!$E$166,0)+IF(AND(T$31='C'!$F$167,MOVINV!$B45='C'!$B$166),'C'!$E$167,0)+IF(AND(T$31='C'!$F$169,MOVINV!$B45='C'!$B$169),'C'!$E$169,0)+IF(AND(T$31='C'!$F$170,MOVINV!$B45='C'!$B$169),'C'!$E$170,0)+IF(AND(T$31='C'!$F$172,MOVINV!$B45='C'!$B$172),'C'!$E$172,0)+IF(AND(T$31='C'!$F$173,MOVINV!$B45='C'!$B$172),'C'!$E$173,0)+IF(AND(T$31='C'!$F$175,MOVINV!$B45='C'!$B$175),'C'!$E$175,0)+IF(AND(T$31='C'!$F$176,MOVINV!$B45='C'!$B$175),'C'!$E$176,0)</f>
        <v>0</v>
      </c>
      <c r="U45" s="33">
        <f>+IF(AND(U$31='C'!$F$163,MOVINV!$B45='C'!$B$163),'C'!$E$163,0)+IF(AND(U$31='C'!$F$164,MOVINV!$B45='C'!$B$163),'C'!$E$164,0)+IF(AND(U$31='C'!$F$166,MOVINV!$B45='C'!$B$166),'C'!$E$166,0)+IF(AND(U$31='C'!$F$167,MOVINV!$B45='C'!$B$166),'C'!$E$167,0)+IF(AND(U$31='C'!$F$169,MOVINV!$B45='C'!$B$169),'C'!$E$169,0)+IF(AND(U$31='C'!$F$170,MOVINV!$B45='C'!$B$169),'C'!$E$170,0)+IF(AND(U$31='C'!$F$172,MOVINV!$B45='C'!$B$172),'C'!$E$172,0)+IF(AND(U$31='C'!$F$173,MOVINV!$B45='C'!$B$172),'C'!$E$173,0)+IF(AND(U$31='C'!$F$175,MOVINV!$B45='C'!$B$175),'C'!$E$175,0)+IF(AND(U$31='C'!$F$176,MOVINV!$B45='C'!$B$175),'C'!$E$176,0)</f>
        <v>0</v>
      </c>
      <c r="V45" s="33">
        <f>+IF(AND(V$31='C'!$F$163,MOVINV!$B45='C'!$B$163),'C'!$E$163,0)+IF(AND(V$31='C'!$F$164,MOVINV!$B45='C'!$B$163),'C'!$E$164,0)+IF(AND(V$31='C'!$F$166,MOVINV!$B45='C'!$B$166),'C'!$E$166,0)+IF(AND(V$31='C'!$F$167,MOVINV!$B45='C'!$B$166),'C'!$E$167,0)+IF(AND(V$31='C'!$F$169,MOVINV!$B45='C'!$B$169),'C'!$E$169,0)+IF(AND(V$31='C'!$F$170,MOVINV!$B45='C'!$B$169),'C'!$E$170,0)+IF(AND(V$31='C'!$F$172,MOVINV!$B45='C'!$B$172),'C'!$E$172,0)+IF(AND(V$31='C'!$F$173,MOVINV!$B45='C'!$B$172),'C'!$E$173,0)+IF(AND(V$31='C'!$F$175,MOVINV!$B45='C'!$B$175),'C'!$E$175,0)+IF(AND(V$31='C'!$F$176,MOVINV!$B45='C'!$B$175),'C'!$E$176,0)</f>
        <v>0</v>
      </c>
      <c r="W45" s="33">
        <f>+IF(AND(W$31='C'!$F$163,MOVINV!$B45='C'!$B$163),'C'!$E$163,0)+IF(AND(W$31='C'!$F$164,MOVINV!$B45='C'!$B$163),'C'!$E$164,0)+IF(AND(W$31='C'!$F$166,MOVINV!$B45='C'!$B$166),'C'!$E$166,0)+IF(AND(W$31='C'!$F$167,MOVINV!$B45='C'!$B$166),'C'!$E$167,0)+IF(AND(W$31='C'!$F$169,MOVINV!$B45='C'!$B$169),'C'!$E$169,0)+IF(AND(W$31='C'!$F$170,MOVINV!$B45='C'!$B$169),'C'!$E$170,0)+IF(AND(W$31='C'!$F$172,MOVINV!$B45='C'!$B$172),'C'!$E$172,0)+IF(AND(W$31='C'!$F$173,MOVINV!$B45='C'!$B$172),'C'!$E$173,0)+IF(AND(W$31='C'!$F$175,MOVINV!$B45='C'!$B$175),'C'!$E$175,0)+IF(AND(W$31='C'!$F$176,MOVINV!$B45='C'!$B$175),'C'!$E$176,0)</f>
        <v>0</v>
      </c>
      <c r="X45" s="33">
        <f>+IF(AND(X$31='C'!$F$163,MOVINV!$B45='C'!$B$163),'C'!$E$163,0)+IF(AND(X$31='C'!$F$164,MOVINV!$B45='C'!$B$163),'C'!$E$164,0)+IF(AND(X$31='C'!$F$166,MOVINV!$B45='C'!$B$166),'C'!$E$166,0)+IF(AND(X$31='C'!$F$167,MOVINV!$B45='C'!$B$166),'C'!$E$167,0)+IF(AND(X$31='C'!$F$169,MOVINV!$B45='C'!$B$169),'C'!$E$169,0)+IF(AND(X$31='C'!$F$170,MOVINV!$B45='C'!$B$169),'C'!$E$170,0)+IF(AND(X$31='C'!$F$172,MOVINV!$B45='C'!$B$172),'C'!$E$172,0)+IF(AND(X$31='C'!$F$173,MOVINV!$B45='C'!$B$172),'C'!$E$173,0)+IF(AND(X$31='C'!$F$175,MOVINV!$B45='C'!$B$175),'C'!$E$175,0)+IF(AND(X$31='C'!$F$176,MOVINV!$B45='C'!$B$175),'C'!$E$176,0)</f>
        <v>0</v>
      </c>
      <c r="Y45" s="33">
        <f>+IF(AND(Y$31='C'!$F$163,MOVINV!$B45='C'!$B$163),'C'!$E$163,0)+IF(AND(Y$31='C'!$F$164,MOVINV!$B45='C'!$B$163),'C'!$E$164,0)+IF(AND(Y$31='C'!$F$166,MOVINV!$B45='C'!$B$166),'C'!$E$166,0)+IF(AND(Y$31='C'!$F$167,MOVINV!$B45='C'!$B$166),'C'!$E$167,0)+IF(AND(Y$31='C'!$F$169,MOVINV!$B45='C'!$B$169),'C'!$E$169,0)+IF(AND(Y$31='C'!$F$170,MOVINV!$B45='C'!$B$169),'C'!$E$170,0)+IF(AND(Y$31='C'!$F$172,MOVINV!$B45='C'!$B$172),'C'!$E$172,0)+IF(AND(Y$31='C'!$F$173,MOVINV!$B45='C'!$B$172),'C'!$E$173,0)+IF(AND(Y$31='C'!$F$175,MOVINV!$B45='C'!$B$175),'C'!$E$175,0)+IF(AND(Y$31='C'!$F$176,MOVINV!$B45='C'!$B$175),'C'!$E$176,0)</f>
        <v>0</v>
      </c>
      <c r="Z45" s="33">
        <f>+IF(AND(Z$31='C'!$F$163,MOVINV!$B45='C'!$B$163),'C'!$E$163,0)+IF(AND(Z$31='C'!$F$164,MOVINV!$B45='C'!$B$163),'C'!$E$164,0)+IF(AND(Z$31='C'!$F$166,MOVINV!$B45='C'!$B$166),'C'!$E$166,0)+IF(AND(Z$31='C'!$F$167,MOVINV!$B45='C'!$B$166),'C'!$E$167,0)+IF(AND(Z$31='C'!$F$169,MOVINV!$B45='C'!$B$169),'C'!$E$169,0)+IF(AND(Z$31='C'!$F$170,MOVINV!$B45='C'!$B$169),'C'!$E$170,0)+IF(AND(Z$31='C'!$F$172,MOVINV!$B45='C'!$B$172),'C'!$E$172,0)+IF(AND(Z$31='C'!$F$173,MOVINV!$B45='C'!$B$172),'C'!$E$173,0)+IF(AND(Z$31='C'!$F$175,MOVINV!$B45='C'!$B$175),'C'!$E$175,0)+IF(AND(Z$31='C'!$F$176,MOVINV!$B45='C'!$B$175),'C'!$E$176,0)</f>
        <v>0</v>
      </c>
      <c r="AA45" s="33">
        <f>+IF(AND(AA$31='C'!$F$163,MOVINV!$B45='C'!$B$163),'C'!$E$163,0)+IF(AND(AA$31='C'!$F$164,MOVINV!$B45='C'!$B$163),'C'!$E$164,0)+IF(AND(AA$31='C'!$F$166,MOVINV!$B45='C'!$B$166),'C'!$E$166,0)+IF(AND(AA$31='C'!$F$167,MOVINV!$B45='C'!$B$166),'C'!$E$167,0)+IF(AND(AA$31='C'!$F$169,MOVINV!$B45='C'!$B$169),'C'!$E$169,0)+IF(AND(AA$31='C'!$F$170,MOVINV!$B45='C'!$B$169),'C'!$E$170,0)+IF(AND(AA$31='C'!$F$172,MOVINV!$B45='C'!$B$172),'C'!$E$172,0)+IF(AND(AA$31='C'!$F$173,MOVINV!$B45='C'!$B$172),'C'!$E$173,0)+IF(AND(AA$31='C'!$F$175,MOVINV!$B45='C'!$B$175),'C'!$E$175,0)+IF(AND(AA$31='C'!$F$176,MOVINV!$B45='C'!$B$175),'C'!$E$176,0)</f>
        <v>0</v>
      </c>
      <c r="AB45" s="33">
        <f>+IF(AND(AB$31='C'!$F$163,MOVINV!$B45='C'!$B$163),'C'!$E$163,0)+IF(AND(AB$31='C'!$F$164,MOVINV!$B45='C'!$B$163),'C'!$E$164,0)+IF(AND(AB$31='C'!$F$166,MOVINV!$B45='C'!$B$166),'C'!$E$166,0)+IF(AND(AB$31='C'!$F$167,MOVINV!$B45='C'!$B$166),'C'!$E$167,0)+IF(AND(AB$31='C'!$F$169,MOVINV!$B45='C'!$B$169),'C'!$E$169,0)+IF(AND(AB$31='C'!$F$170,MOVINV!$B45='C'!$B$169),'C'!$E$170,0)+IF(AND(AB$31='C'!$F$172,MOVINV!$B45='C'!$B$172),'C'!$E$172,0)+IF(AND(AB$31='C'!$F$173,MOVINV!$B45='C'!$B$172),'C'!$E$173,0)+IF(AND(AB$31='C'!$F$175,MOVINV!$B45='C'!$B$175),'C'!$E$175,0)+IF(AND(AB$31='C'!$F$176,MOVINV!$B45='C'!$B$175),'C'!$E$176,0)</f>
        <v>0</v>
      </c>
      <c r="AC45" s="33">
        <f>+IF(AND(AC$31='C'!$F$163,MOVINV!$B45='C'!$B$163),'C'!$E$163,0)+IF(AND(AC$31='C'!$F$164,MOVINV!$B45='C'!$B$163),'C'!$E$164,0)+IF(AND(AC$31='C'!$F$166,MOVINV!$B45='C'!$B$166),'C'!$E$166,0)+IF(AND(AC$31='C'!$F$167,MOVINV!$B45='C'!$B$166),'C'!$E$167,0)+IF(AND(AC$31='C'!$F$169,MOVINV!$B45='C'!$B$169),'C'!$E$169,0)+IF(AND(AC$31='C'!$F$170,MOVINV!$B45='C'!$B$169),'C'!$E$170,0)+IF(AND(AC$31='C'!$F$172,MOVINV!$B45='C'!$B$172),'C'!$E$172,0)+IF(AND(AC$31='C'!$F$173,MOVINV!$B45='C'!$B$172),'C'!$E$173,0)+IF(AND(AC$31='C'!$F$175,MOVINV!$B45='C'!$B$175),'C'!$E$175,0)+IF(AND(AC$31='C'!$F$176,MOVINV!$B45='C'!$B$175),'C'!$E$176,0)</f>
        <v>0</v>
      </c>
      <c r="AD45" s="33">
        <f>+IF(AND(AD$31='C'!$F$163,MOVINV!$B45='C'!$B$163),'C'!$E$163,0)+IF(AND(AD$31='C'!$F$164,MOVINV!$B45='C'!$B$163),'C'!$E$164,0)+IF(AND(AD$31='C'!$F$166,MOVINV!$B45='C'!$B$166),'C'!$E$166,0)+IF(AND(AD$31='C'!$F$167,MOVINV!$B45='C'!$B$166),'C'!$E$167,0)+IF(AND(AD$31='C'!$F$169,MOVINV!$B45='C'!$B$169),'C'!$E$169,0)+IF(AND(AD$31='C'!$F$170,MOVINV!$B45='C'!$B$169),'C'!$E$170,0)+IF(AND(AD$31='C'!$F$172,MOVINV!$B45='C'!$B$172),'C'!$E$172,0)+IF(AND(AD$31='C'!$F$173,MOVINV!$B45='C'!$B$172),'C'!$E$173,0)+IF(AND(AD$31='C'!$F$175,MOVINV!$B45='C'!$B$175),'C'!$E$175,0)+IF(AND(AD$31='C'!$F$176,MOVINV!$B45='C'!$B$175),'C'!$E$176,0)</f>
        <v>0</v>
      </c>
      <c r="AE45" s="33">
        <f>+IF(AND(AE$31='C'!$F$163,MOVINV!$B45='C'!$B$163),'C'!$E$163,0)+IF(AND(AE$31='C'!$F$164,MOVINV!$B45='C'!$B$163),'C'!$E$164,0)+IF(AND(AE$31='C'!$F$166,MOVINV!$B45='C'!$B$166),'C'!$E$166,0)+IF(AND(AE$31='C'!$F$167,MOVINV!$B45='C'!$B$166),'C'!$E$167,0)+IF(AND(AE$31='C'!$F$169,MOVINV!$B45='C'!$B$169),'C'!$E$169,0)+IF(AND(AE$31='C'!$F$170,MOVINV!$B45='C'!$B$169),'C'!$E$170,0)+IF(AND(AE$31='C'!$F$172,MOVINV!$B45='C'!$B$172),'C'!$E$172,0)+IF(AND(AE$31='C'!$F$173,MOVINV!$B45='C'!$B$172),'C'!$E$173,0)+IF(AND(AE$31='C'!$F$175,MOVINV!$B45='C'!$B$175),'C'!$E$175,0)+IF(AND(AE$31='C'!$F$176,MOVINV!$B45='C'!$B$175),'C'!$E$176,0)</f>
        <v>0</v>
      </c>
      <c r="AF45" s="33">
        <f>+IF(AND(AF$31='C'!$F$163,MOVINV!$B45='C'!$B$163),'C'!$E$163,0)+IF(AND(AF$31='C'!$F$164,MOVINV!$B45='C'!$B$163),'C'!$E$164,0)+IF(AND(AF$31='C'!$F$166,MOVINV!$B45='C'!$B$166),'C'!$E$166,0)+IF(AND(AF$31='C'!$F$167,MOVINV!$B45='C'!$B$166),'C'!$E$167,0)+IF(AND(AF$31='C'!$F$169,MOVINV!$B45='C'!$B$169),'C'!$E$169,0)+IF(AND(AF$31='C'!$F$170,MOVINV!$B45='C'!$B$169),'C'!$E$170,0)+IF(AND(AF$31='C'!$F$172,MOVINV!$B45='C'!$B$172),'C'!$E$172,0)+IF(AND(AF$31='C'!$F$173,MOVINV!$B45='C'!$B$172),'C'!$E$173,0)+IF(AND(AF$31='C'!$F$175,MOVINV!$B45='C'!$B$175),'C'!$E$175,0)+IF(AND(AF$31='C'!$F$176,MOVINV!$B45='C'!$B$175),'C'!$E$176,0)</f>
        <v>0</v>
      </c>
      <c r="AG45" s="33">
        <f>+IF(AND(AG$31='C'!$F$163,MOVINV!$B45='C'!$B$163),'C'!$E$163,0)+IF(AND(AG$31='C'!$F$164,MOVINV!$B45='C'!$B$163),'C'!$E$164,0)+IF(AND(AG$31='C'!$F$166,MOVINV!$B45='C'!$B$166),'C'!$E$166,0)+IF(AND(AG$31='C'!$F$167,MOVINV!$B45='C'!$B$166),'C'!$E$167,0)+IF(AND(AG$31='C'!$F$169,MOVINV!$B45='C'!$B$169),'C'!$E$169,0)+IF(AND(AG$31='C'!$F$170,MOVINV!$B45='C'!$B$169),'C'!$E$170,0)+IF(AND(AG$31='C'!$F$172,MOVINV!$B45='C'!$B$172),'C'!$E$172,0)+IF(AND(AG$31='C'!$F$173,MOVINV!$B45='C'!$B$172),'C'!$E$173,0)+IF(AND(AG$31='C'!$F$175,MOVINV!$B45='C'!$B$175),'C'!$E$175,0)+IF(AND(AG$31='C'!$F$176,MOVINV!$B45='C'!$B$175),'C'!$E$176,0)</f>
        <v>0</v>
      </c>
      <c r="AH45" s="33">
        <f>+IF(AND(AH$31='C'!$F$163,MOVINV!$B45='C'!$B$163),'C'!$E$163,0)+IF(AND(AH$31='C'!$F$164,MOVINV!$B45='C'!$B$163),'C'!$E$164,0)+IF(AND(AH$31='C'!$F$166,MOVINV!$B45='C'!$B$166),'C'!$E$166,0)+IF(AND(AH$31='C'!$F$167,MOVINV!$B45='C'!$B$166),'C'!$E$167,0)+IF(AND(AH$31='C'!$F$169,MOVINV!$B45='C'!$B$169),'C'!$E$169,0)+IF(AND(AH$31='C'!$F$170,MOVINV!$B45='C'!$B$169),'C'!$E$170,0)+IF(AND(AH$31='C'!$F$172,MOVINV!$B45='C'!$B$172),'C'!$E$172,0)+IF(AND(AH$31='C'!$F$173,MOVINV!$B45='C'!$B$172),'C'!$E$173,0)+IF(AND(AH$31='C'!$F$175,MOVINV!$B45='C'!$B$175),'C'!$E$175,0)+IF(AND(AH$31='C'!$F$176,MOVINV!$B45='C'!$B$175),'C'!$E$176,0)</f>
        <v>0</v>
      </c>
      <c r="AI45" s="33">
        <f>+IF(AND(AI$31='C'!$F$163,MOVINV!$B45='C'!$B$163),'C'!$E$163,0)+IF(AND(AI$31='C'!$F$164,MOVINV!$B45='C'!$B$163),'C'!$E$164,0)+IF(AND(AI$31='C'!$F$166,MOVINV!$B45='C'!$B$166),'C'!$E$166,0)+IF(AND(AI$31='C'!$F$167,MOVINV!$B45='C'!$B$166),'C'!$E$167,0)+IF(AND(AI$31='C'!$F$169,MOVINV!$B45='C'!$B$169),'C'!$E$169,0)+IF(AND(AI$31='C'!$F$170,MOVINV!$B45='C'!$B$169),'C'!$E$170,0)+IF(AND(AI$31='C'!$F$172,MOVINV!$B45='C'!$B$172),'C'!$E$172,0)+IF(AND(AI$31='C'!$F$173,MOVINV!$B45='C'!$B$172),'C'!$E$173,0)+IF(AND(AI$31='C'!$F$175,MOVINV!$B45='C'!$B$175),'C'!$E$175,0)+IF(AND(AI$31='C'!$F$176,MOVINV!$B45='C'!$B$175),'C'!$E$176,0)</f>
        <v>0</v>
      </c>
      <c r="AJ45" s="33">
        <f>+IF(AND(AJ$31='C'!$F$163,MOVINV!$B45='C'!$B$163),'C'!$E$163,0)+IF(AND(AJ$31='C'!$F$164,MOVINV!$B45='C'!$B$163),'C'!$E$164,0)+IF(AND(AJ$31='C'!$F$166,MOVINV!$B45='C'!$B$166),'C'!$E$166,0)+IF(AND(AJ$31='C'!$F$167,MOVINV!$B45='C'!$B$166),'C'!$E$167,0)+IF(AND(AJ$31='C'!$F$169,MOVINV!$B45='C'!$B$169),'C'!$E$169,0)+IF(AND(AJ$31='C'!$F$170,MOVINV!$B45='C'!$B$169),'C'!$E$170,0)+IF(AND(AJ$31='C'!$F$172,MOVINV!$B45='C'!$B$172),'C'!$E$172,0)+IF(AND(AJ$31='C'!$F$173,MOVINV!$B45='C'!$B$172),'C'!$E$173,0)+IF(AND(AJ$31='C'!$F$175,MOVINV!$B45='C'!$B$175),'C'!$E$175,0)+IF(AND(AJ$31='C'!$F$176,MOVINV!$B45='C'!$B$175),'C'!$E$176,0)</f>
        <v>0</v>
      </c>
      <c r="AK45" s="33">
        <f>+IF(AND(AK$31='C'!$F$163,MOVINV!$B45='C'!$B$163),'C'!$E$163,0)+IF(AND(AK$31='C'!$F$164,MOVINV!$B45='C'!$B$163),'C'!$E$164,0)+IF(AND(AK$31='C'!$F$166,MOVINV!$B45='C'!$B$166),'C'!$E$166,0)+IF(AND(AK$31='C'!$F$167,MOVINV!$B45='C'!$B$166),'C'!$E$167,0)+IF(AND(AK$31='C'!$F$169,MOVINV!$B45='C'!$B$169),'C'!$E$169,0)+IF(AND(AK$31='C'!$F$170,MOVINV!$B45='C'!$B$169),'C'!$E$170,0)+IF(AND(AK$31='C'!$F$172,MOVINV!$B45='C'!$B$172),'C'!$E$172,0)+IF(AND(AK$31='C'!$F$173,MOVINV!$B45='C'!$B$172),'C'!$E$173,0)+IF(AND(AK$31='C'!$F$175,MOVINV!$B45='C'!$B$175),'C'!$E$175,0)+IF(AND(AK$31='C'!$F$176,MOVINV!$B45='C'!$B$175),'C'!$E$176,0)</f>
        <v>0</v>
      </c>
      <c r="AL45" s="33">
        <f>+IF(AND(AL$31='C'!$F$163,MOVINV!$B45='C'!$B$163),'C'!$E$163,0)+IF(AND(AL$31='C'!$F$164,MOVINV!$B45='C'!$B$163),'C'!$E$164,0)+IF(AND(AL$31='C'!$F$166,MOVINV!$B45='C'!$B$166),'C'!$E$166,0)+IF(AND(AL$31='C'!$F$167,MOVINV!$B45='C'!$B$166),'C'!$E$167,0)+IF(AND(AL$31='C'!$F$169,MOVINV!$B45='C'!$B$169),'C'!$E$169,0)+IF(AND(AL$31='C'!$F$170,MOVINV!$B45='C'!$B$169),'C'!$E$170,0)+IF(AND(AL$31='C'!$F$172,MOVINV!$B45='C'!$B$172),'C'!$E$172,0)+IF(AND(AL$31='C'!$F$173,MOVINV!$B45='C'!$B$172),'C'!$E$173,0)+IF(AND(AL$31='C'!$F$175,MOVINV!$B45='C'!$B$175),'C'!$E$175,0)+IF(AND(AL$31='C'!$F$176,MOVINV!$B45='C'!$B$175),'C'!$E$176,0)</f>
        <v>0</v>
      </c>
      <c r="AM45" s="33">
        <f>+IF(AND(AM$31='C'!$F$163,MOVINV!$B45='C'!$B$163),'C'!$E$163,0)+IF(AND(AM$31='C'!$F$164,MOVINV!$B45='C'!$B$163),'C'!$E$164,0)+IF(AND(AM$31='C'!$F$166,MOVINV!$B45='C'!$B$166),'C'!$E$166,0)+IF(AND(AM$31='C'!$F$167,MOVINV!$B45='C'!$B$166),'C'!$E$167,0)+IF(AND(AM$31='C'!$F$169,MOVINV!$B45='C'!$B$169),'C'!$E$169,0)+IF(AND(AM$31='C'!$F$170,MOVINV!$B45='C'!$B$169),'C'!$E$170,0)+IF(AND(AM$31='C'!$F$172,MOVINV!$B45='C'!$B$172),'C'!$E$172,0)+IF(AND(AM$31='C'!$F$173,MOVINV!$B45='C'!$B$172),'C'!$E$173,0)+IF(AND(AM$31='C'!$F$175,MOVINV!$B45='C'!$B$175),'C'!$E$175,0)+IF(AND(AM$31='C'!$F$176,MOVINV!$B45='C'!$B$175),'C'!$E$176,0)</f>
        <v>0</v>
      </c>
      <c r="AN45" s="33">
        <f>+IF(AND(AN$31='C'!$F$163,MOVINV!$B45='C'!$B$163),'C'!$E$163,0)+IF(AND(AN$31='C'!$F$164,MOVINV!$B45='C'!$B$163),'C'!$E$164,0)+IF(AND(AN$31='C'!$F$166,MOVINV!$B45='C'!$B$166),'C'!$E$166,0)+IF(AND(AN$31='C'!$F$167,MOVINV!$B45='C'!$B$166),'C'!$E$167,0)+IF(AND(AN$31='C'!$F$169,MOVINV!$B45='C'!$B$169),'C'!$E$169,0)+IF(AND(AN$31='C'!$F$170,MOVINV!$B45='C'!$B$169),'C'!$E$170,0)+IF(AND(AN$31='C'!$F$172,MOVINV!$B45='C'!$B$172),'C'!$E$172,0)+IF(AND(AN$31='C'!$F$173,MOVINV!$B45='C'!$B$172),'C'!$E$173,0)+IF(AND(AN$31='C'!$F$175,MOVINV!$B45='C'!$B$175),'C'!$E$175,0)+IF(AND(AN$31='C'!$F$176,MOVINV!$B45='C'!$B$175),'C'!$E$176,0)</f>
        <v>0</v>
      </c>
      <c r="AO45" s="33">
        <f>+IF(AND(AO$31='C'!$F$163,MOVINV!$B45='C'!$B$163),'C'!$E$163,0)+IF(AND(AO$31='C'!$F$164,MOVINV!$B45='C'!$B$163),'C'!$E$164,0)+IF(AND(AO$31='C'!$F$166,MOVINV!$B45='C'!$B$166),'C'!$E$166,0)+IF(AND(AO$31='C'!$F$167,MOVINV!$B45='C'!$B$166),'C'!$E$167,0)+IF(AND(AO$31='C'!$F$169,MOVINV!$B45='C'!$B$169),'C'!$E$169,0)+IF(AND(AO$31='C'!$F$170,MOVINV!$B45='C'!$B$169),'C'!$E$170,0)+IF(AND(AO$31='C'!$F$172,MOVINV!$B45='C'!$B$172),'C'!$E$172,0)+IF(AND(AO$31='C'!$F$173,MOVINV!$B45='C'!$B$172),'C'!$E$173,0)+IF(AND(AO$31='C'!$F$175,MOVINV!$B45='C'!$B$175),'C'!$E$175,0)+IF(AND(AO$31='C'!$F$176,MOVINV!$B45='C'!$B$175),'C'!$E$176,0)</f>
        <v>0</v>
      </c>
      <c r="AP45" s="33">
        <f>+IF(AND(AP$31='C'!$F$163,MOVINV!$B45='C'!$B$163),'C'!$E$163,0)+IF(AND(AP$31='C'!$F$164,MOVINV!$B45='C'!$B$163),'C'!$E$164,0)+IF(AND(AP$31='C'!$F$166,MOVINV!$B45='C'!$B$166),'C'!$E$166,0)+IF(AND(AP$31='C'!$F$167,MOVINV!$B45='C'!$B$166),'C'!$E$167,0)+IF(AND(AP$31='C'!$F$169,MOVINV!$B45='C'!$B$169),'C'!$E$169,0)+IF(AND(AP$31='C'!$F$170,MOVINV!$B45='C'!$B$169),'C'!$E$170,0)+IF(AND(AP$31='C'!$F$172,MOVINV!$B45='C'!$B$172),'C'!$E$172,0)+IF(AND(AP$31='C'!$F$173,MOVINV!$B45='C'!$B$172),'C'!$E$173,0)+IF(AND(AP$31='C'!$F$175,MOVINV!$B45='C'!$B$175),'C'!$E$175,0)+IF(AND(AP$31='C'!$F$176,MOVINV!$B45='C'!$B$175),'C'!$E$176,0)</f>
        <v>0</v>
      </c>
      <c r="AQ45" s="33">
        <f>+IF(AND(AQ$31='C'!$F$163,MOVINV!$B45='C'!$B$163),'C'!$E$163,0)+IF(AND(AQ$31='C'!$F$164,MOVINV!$B45='C'!$B$163),'C'!$E$164,0)+IF(AND(AQ$31='C'!$F$166,MOVINV!$B45='C'!$B$166),'C'!$E$166,0)+IF(AND(AQ$31='C'!$F$167,MOVINV!$B45='C'!$B$166),'C'!$E$167,0)+IF(AND(AQ$31='C'!$F$169,MOVINV!$B45='C'!$B$169),'C'!$E$169,0)+IF(AND(AQ$31='C'!$F$170,MOVINV!$B45='C'!$B$169),'C'!$E$170,0)+IF(AND(AQ$31='C'!$F$172,MOVINV!$B45='C'!$B$172),'C'!$E$172,0)+IF(AND(AQ$31='C'!$F$173,MOVINV!$B45='C'!$B$172),'C'!$E$173,0)+IF(AND(AQ$31='C'!$F$175,MOVINV!$B45='C'!$B$175),'C'!$E$175,0)+IF(AND(AQ$31='C'!$F$176,MOVINV!$B45='C'!$B$175),'C'!$E$176,0)</f>
        <v>0</v>
      </c>
      <c r="AR45" s="33">
        <f>+IF(AND(AR$31='C'!$F$163,MOVINV!$B45='C'!$B$163),'C'!$E$163,0)+IF(AND(AR$31='C'!$F$164,MOVINV!$B45='C'!$B$163),'C'!$E$164,0)+IF(AND(AR$31='C'!$F$166,MOVINV!$B45='C'!$B$166),'C'!$E$166,0)+IF(AND(AR$31='C'!$F$167,MOVINV!$B45='C'!$B$166),'C'!$E$167,0)+IF(AND(AR$31='C'!$F$169,MOVINV!$B45='C'!$B$169),'C'!$E$169,0)+IF(AND(AR$31='C'!$F$170,MOVINV!$B45='C'!$B$169),'C'!$E$170,0)+IF(AND(AR$31='C'!$F$172,MOVINV!$B45='C'!$B$172),'C'!$E$172,0)+IF(AND(AR$31='C'!$F$173,MOVINV!$B45='C'!$B$172),'C'!$E$173,0)+IF(AND(AR$31='C'!$F$175,MOVINV!$B45='C'!$B$175),'C'!$E$175,0)+IF(AND(AR$31='C'!$F$176,MOVINV!$B45='C'!$B$175),'C'!$E$176,0)</f>
        <v>0</v>
      </c>
      <c r="AS45" s="33">
        <f>+IF(AND(AS$31='C'!$F$163,MOVINV!$B45='C'!$B$163),'C'!$E$163,0)+IF(AND(AS$31='C'!$F$164,MOVINV!$B45='C'!$B$163),'C'!$E$164,0)+IF(AND(AS$31='C'!$F$166,MOVINV!$B45='C'!$B$166),'C'!$E$166,0)+IF(AND(AS$31='C'!$F$167,MOVINV!$B45='C'!$B$166),'C'!$E$167,0)+IF(AND(AS$31='C'!$F$169,MOVINV!$B45='C'!$B$169),'C'!$E$169,0)+IF(AND(AS$31='C'!$F$170,MOVINV!$B45='C'!$B$169),'C'!$E$170,0)+IF(AND(AS$31='C'!$F$172,MOVINV!$B45='C'!$B$172),'C'!$E$172,0)+IF(AND(AS$31='C'!$F$173,MOVINV!$B45='C'!$B$172),'C'!$E$173,0)+IF(AND(AS$31='C'!$F$175,MOVINV!$B45='C'!$B$175),'C'!$E$175,0)+IF(AND(AS$31='C'!$F$176,MOVINV!$B45='C'!$B$175),'C'!$E$176,0)</f>
        <v>0</v>
      </c>
      <c r="AT45" s="33">
        <f>+IF(AND(AT$31='C'!$F$163,MOVINV!$B45='C'!$B$163),'C'!$E$163,0)+IF(AND(AT$31='C'!$F$164,MOVINV!$B45='C'!$B$163),'C'!$E$164,0)+IF(AND(AT$31='C'!$F$166,MOVINV!$B45='C'!$B$166),'C'!$E$166,0)+IF(AND(AT$31='C'!$F$167,MOVINV!$B45='C'!$B$166),'C'!$E$167,0)+IF(AND(AT$31='C'!$F$169,MOVINV!$B45='C'!$B$169),'C'!$E$169,0)+IF(AND(AT$31='C'!$F$170,MOVINV!$B45='C'!$B$169),'C'!$E$170,0)+IF(AND(AT$31='C'!$F$172,MOVINV!$B45='C'!$B$172),'C'!$E$172,0)+IF(AND(AT$31='C'!$F$173,MOVINV!$B45='C'!$B$172),'C'!$E$173,0)+IF(AND(AT$31='C'!$F$175,MOVINV!$B45='C'!$B$175),'C'!$E$175,0)+IF(AND(AT$31='C'!$F$176,MOVINV!$B45='C'!$B$175),'C'!$E$176,0)</f>
        <v>0</v>
      </c>
      <c r="AU45" s="33">
        <f>+IF(AND(AU$31='C'!$F$163,MOVINV!$B45='C'!$B$163),'C'!$E$163,0)+IF(AND(AU$31='C'!$F$164,MOVINV!$B45='C'!$B$163),'C'!$E$164,0)+IF(AND(AU$31='C'!$F$166,MOVINV!$B45='C'!$B$166),'C'!$E$166,0)+IF(AND(AU$31='C'!$F$167,MOVINV!$B45='C'!$B$166),'C'!$E$167,0)+IF(AND(AU$31='C'!$F$169,MOVINV!$B45='C'!$B$169),'C'!$E$169,0)+IF(AND(AU$31='C'!$F$170,MOVINV!$B45='C'!$B$169),'C'!$E$170,0)+IF(AND(AU$31='C'!$F$172,MOVINV!$B45='C'!$B$172),'C'!$E$172,0)+IF(AND(AU$31='C'!$F$173,MOVINV!$B45='C'!$B$172),'C'!$E$173,0)+IF(AND(AU$31='C'!$F$175,MOVINV!$B45='C'!$B$175),'C'!$E$175,0)+IF(AND(AU$31='C'!$F$176,MOVINV!$B45='C'!$B$175),'C'!$E$176,0)</f>
        <v>0</v>
      </c>
      <c r="AV45" s="33">
        <f>+IF(AND(AV$31='C'!$F$163,MOVINV!$B45='C'!$B$163),'C'!$E$163,0)+IF(AND(AV$31='C'!$F$164,MOVINV!$B45='C'!$B$163),'C'!$E$164,0)+IF(AND(AV$31='C'!$F$166,MOVINV!$B45='C'!$B$166),'C'!$E$166,0)+IF(AND(AV$31='C'!$F$167,MOVINV!$B45='C'!$B$166),'C'!$E$167,0)+IF(AND(AV$31='C'!$F$169,MOVINV!$B45='C'!$B$169),'C'!$E$169,0)+IF(AND(AV$31='C'!$F$170,MOVINV!$B45='C'!$B$169),'C'!$E$170,0)+IF(AND(AV$31='C'!$F$172,MOVINV!$B45='C'!$B$172),'C'!$E$172,0)+IF(AND(AV$31='C'!$F$173,MOVINV!$B45='C'!$B$172),'C'!$E$173,0)+IF(AND(AV$31='C'!$F$175,MOVINV!$B45='C'!$B$175),'C'!$E$175,0)+IF(AND(AV$31='C'!$F$176,MOVINV!$B45='C'!$B$175),'C'!$E$176,0)</f>
        <v>0</v>
      </c>
      <c r="AW45" s="33">
        <f>+IF(AND(AW$31='C'!$F$163,MOVINV!$B45='C'!$B$163),'C'!$E$163,0)+IF(AND(AW$31='C'!$F$164,MOVINV!$B45='C'!$B$163),'C'!$E$164,0)+IF(AND(AW$31='C'!$F$166,MOVINV!$B45='C'!$B$166),'C'!$E$166,0)+IF(AND(AW$31='C'!$F$167,MOVINV!$B45='C'!$B$166),'C'!$E$167,0)+IF(AND(AW$31='C'!$F$169,MOVINV!$B45='C'!$B$169),'C'!$E$169,0)+IF(AND(AW$31='C'!$F$170,MOVINV!$B45='C'!$B$169),'C'!$E$170,0)+IF(AND(AW$31='C'!$F$172,MOVINV!$B45='C'!$B$172),'C'!$E$172,0)+IF(AND(AW$31='C'!$F$173,MOVINV!$B45='C'!$B$172),'C'!$E$173,0)+IF(AND(AW$31='C'!$F$175,MOVINV!$B45='C'!$B$175),'C'!$E$175,0)+IF(AND(AW$31='C'!$F$176,MOVINV!$B45='C'!$B$175),'C'!$E$176,0)</f>
        <v>0</v>
      </c>
      <c r="AX45" s="33">
        <f>+IF(AND(AX$31='C'!$F$163,MOVINV!$B45='C'!$B$163),'C'!$E$163,0)+IF(AND(AX$31='C'!$F$164,MOVINV!$B45='C'!$B$163),'C'!$E$164,0)+IF(AND(AX$31='C'!$F$166,MOVINV!$B45='C'!$B$166),'C'!$E$166,0)+IF(AND(AX$31='C'!$F$167,MOVINV!$B45='C'!$B$166),'C'!$E$167,0)+IF(AND(AX$31='C'!$F$169,MOVINV!$B45='C'!$B$169),'C'!$E$169,0)+IF(AND(AX$31='C'!$F$170,MOVINV!$B45='C'!$B$169),'C'!$E$170,0)+IF(AND(AX$31='C'!$F$172,MOVINV!$B45='C'!$B$172),'C'!$E$172,0)+IF(AND(AX$31='C'!$F$173,MOVINV!$B45='C'!$B$172),'C'!$E$173,0)+IF(AND(AX$31='C'!$F$175,MOVINV!$B45='C'!$B$175),'C'!$E$175,0)+IF(AND(AX$31='C'!$F$176,MOVINV!$B45='C'!$B$175),'C'!$E$176,0)</f>
        <v>0</v>
      </c>
      <c r="AY45" s="33">
        <f>+IF(AND(AY$31='C'!$F$163,MOVINV!$B45='C'!$B$163),'C'!$E$163,0)+IF(AND(AY$31='C'!$F$164,MOVINV!$B45='C'!$B$163),'C'!$E$164,0)+IF(AND(AY$31='C'!$F$166,MOVINV!$B45='C'!$B$166),'C'!$E$166,0)+IF(AND(AY$31='C'!$F$167,MOVINV!$B45='C'!$B$166),'C'!$E$167,0)+IF(AND(AY$31='C'!$F$169,MOVINV!$B45='C'!$B$169),'C'!$E$169,0)+IF(AND(AY$31='C'!$F$170,MOVINV!$B45='C'!$B$169),'C'!$E$170,0)+IF(AND(AY$31='C'!$F$172,MOVINV!$B45='C'!$B$172),'C'!$E$172,0)+IF(AND(AY$31='C'!$F$173,MOVINV!$B45='C'!$B$172),'C'!$E$173,0)+IF(AND(AY$31='C'!$F$175,MOVINV!$B45='C'!$B$175),'C'!$E$175,0)+IF(AND(AY$31='C'!$F$176,MOVINV!$B45='C'!$B$175),'C'!$E$176,0)</f>
        <v>0</v>
      </c>
      <c r="AZ45" s="33">
        <f>+IF(AND(AZ$31='C'!$F$163,MOVINV!$B45='C'!$B$163),'C'!$E$163,0)+IF(AND(AZ$31='C'!$F$164,MOVINV!$B45='C'!$B$163),'C'!$E$164,0)+IF(AND(AZ$31='C'!$F$166,MOVINV!$B45='C'!$B$166),'C'!$E$166,0)+IF(AND(AZ$31='C'!$F$167,MOVINV!$B45='C'!$B$166),'C'!$E$167,0)+IF(AND(AZ$31='C'!$F$169,MOVINV!$B45='C'!$B$169),'C'!$E$169,0)+IF(AND(AZ$31='C'!$F$170,MOVINV!$B45='C'!$B$169),'C'!$E$170,0)+IF(AND(AZ$31='C'!$F$172,MOVINV!$B45='C'!$B$172),'C'!$E$172,0)+IF(AND(AZ$31='C'!$F$173,MOVINV!$B45='C'!$B$172),'C'!$E$173,0)+IF(AND(AZ$31='C'!$F$175,MOVINV!$B45='C'!$B$175),'C'!$E$175,0)+IF(AND(AZ$31='C'!$F$176,MOVINV!$B45='C'!$B$175),'C'!$E$176,0)</f>
        <v>0</v>
      </c>
      <c r="BA45" s="33">
        <f>+IF(AND(BA$31='C'!$F$163,MOVINV!$B45='C'!$B$163),'C'!$E$163,0)+IF(AND(BA$31='C'!$F$164,MOVINV!$B45='C'!$B$163),'C'!$E$164,0)+IF(AND(BA$31='C'!$F$166,MOVINV!$B45='C'!$B$166),'C'!$E$166,0)+IF(AND(BA$31='C'!$F$167,MOVINV!$B45='C'!$B$166),'C'!$E$167,0)+IF(AND(BA$31='C'!$F$169,MOVINV!$B45='C'!$B$169),'C'!$E$169,0)+IF(AND(BA$31='C'!$F$170,MOVINV!$B45='C'!$B$169),'C'!$E$170,0)+IF(AND(BA$31='C'!$F$172,MOVINV!$B45='C'!$B$172),'C'!$E$172,0)+IF(AND(BA$31='C'!$F$173,MOVINV!$B45='C'!$B$172),'C'!$E$173,0)+IF(AND(BA$31='C'!$F$175,MOVINV!$B45='C'!$B$175),'C'!$E$175,0)+IF(AND(BA$31='C'!$F$176,MOVINV!$B45='C'!$B$175),'C'!$E$176,0)</f>
        <v>0</v>
      </c>
      <c r="BB45" s="33">
        <f>+IF(AND(BB$31='C'!$F$163,MOVINV!$B45='C'!$B$163),'C'!$E$163,0)+IF(AND(BB$31='C'!$F$164,MOVINV!$B45='C'!$B$163),'C'!$E$164,0)+IF(AND(BB$31='C'!$F$166,MOVINV!$B45='C'!$B$166),'C'!$E$166,0)+IF(AND(BB$31='C'!$F$167,MOVINV!$B45='C'!$B$166),'C'!$E$167,0)+IF(AND(BB$31='C'!$F$169,MOVINV!$B45='C'!$B$169),'C'!$E$169,0)+IF(AND(BB$31='C'!$F$170,MOVINV!$B45='C'!$B$169),'C'!$E$170,0)+IF(AND(BB$31='C'!$F$172,MOVINV!$B45='C'!$B$172),'C'!$E$172,0)+IF(AND(BB$31='C'!$F$173,MOVINV!$B45='C'!$B$172),'C'!$E$173,0)+IF(AND(BB$31='C'!$F$175,MOVINV!$B45='C'!$B$175),'C'!$E$175,0)+IF(AND(BB$31='C'!$F$176,MOVINV!$B45='C'!$B$175),'C'!$E$176,0)</f>
        <v>0</v>
      </c>
      <c r="BC45" s="33">
        <f>+IF(AND(BC$31='C'!$F$163,MOVINV!$B45='C'!$B$163),'C'!$E$163,0)+IF(AND(BC$31='C'!$F$164,MOVINV!$B45='C'!$B$163),'C'!$E$164,0)+IF(AND(BC$31='C'!$F$166,MOVINV!$B45='C'!$B$166),'C'!$E$166,0)+IF(AND(BC$31='C'!$F$167,MOVINV!$B45='C'!$B$166),'C'!$E$167,0)+IF(AND(BC$31='C'!$F$169,MOVINV!$B45='C'!$B$169),'C'!$E$169,0)+IF(AND(BC$31='C'!$F$170,MOVINV!$B45='C'!$B$169),'C'!$E$170,0)+IF(AND(BC$31='C'!$F$172,MOVINV!$B45='C'!$B$172),'C'!$E$172,0)+IF(AND(BC$31='C'!$F$173,MOVINV!$B45='C'!$B$172),'C'!$E$173,0)+IF(AND(BC$31='C'!$F$175,MOVINV!$B45='C'!$B$175),'C'!$E$175,0)+IF(AND(BC$31='C'!$F$176,MOVINV!$B45='C'!$B$175),'C'!$E$176,0)</f>
        <v>0</v>
      </c>
      <c r="BD45" s="33">
        <f>+IF(AND(BD$31='C'!$F$163,MOVINV!$B45='C'!$B$163),'C'!$E$163,0)+IF(AND(BD$31='C'!$F$164,MOVINV!$B45='C'!$B$163),'C'!$E$164,0)+IF(AND(BD$31='C'!$F$166,MOVINV!$B45='C'!$B$166),'C'!$E$166,0)+IF(AND(BD$31='C'!$F$167,MOVINV!$B45='C'!$B$166),'C'!$E$167,0)+IF(AND(BD$31='C'!$F$169,MOVINV!$B45='C'!$B$169),'C'!$E$169,0)+IF(AND(BD$31='C'!$F$170,MOVINV!$B45='C'!$B$169),'C'!$E$170,0)+IF(AND(BD$31='C'!$F$172,MOVINV!$B45='C'!$B$172),'C'!$E$172,0)+IF(AND(BD$31='C'!$F$173,MOVINV!$B45='C'!$B$172),'C'!$E$173,0)+IF(AND(BD$31='C'!$F$175,MOVINV!$B45='C'!$B$175),'C'!$E$175,0)+IF(AND(BD$31='C'!$F$176,MOVINV!$B45='C'!$B$175),'C'!$E$176,0)</f>
        <v>0</v>
      </c>
      <c r="BE45" s="33">
        <f>+IF(AND(BE$31='C'!$F$163,MOVINV!$B45='C'!$B$163),'C'!$E$163,0)+IF(AND(BE$31='C'!$F$164,MOVINV!$B45='C'!$B$163),'C'!$E$164,0)+IF(AND(BE$31='C'!$F$166,MOVINV!$B45='C'!$B$166),'C'!$E$166,0)+IF(AND(BE$31='C'!$F$167,MOVINV!$B45='C'!$B$166),'C'!$E$167,0)+IF(AND(BE$31='C'!$F$169,MOVINV!$B45='C'!$B$169),'C'!$E$169,0)+IF(AND(BE$31='C'!$F$170,MOVINV!$B45='C'!$B$169),'C'!$E$170,0)+IF(AND(BE$31='C'!$F$172,MOVINV!$B45='C'!$B$172),'C'!$E$172,0)+IF(AND(BE$31='C'!$F$173,MOVINV!$B45='C'!$B$172),'C'!$E$173,0)+IF(AND(BE$31='C'!$F$175,MOVINV!$B45='C'!$B$175),'C'!$E$175,0)+IF(AND(BE$31='C'!$F$176,MOVINV!$B45='C'!$B$175),'C'!$E$176,0)</f>
        <v>0</v>
      </c>
      <c r="BF45" s="33">
        <f>+IF(AND(BF$31='C'!$F$163,MOVINV!$B45='C'!$B$163),'C'!$E$163,0)+IF(AND(BF$31='C'!$F$164,MOVINV!$B45='C'!$B$163),'C'!$E$164,0)+IF(AND(BF$31='C'!$F$166,MOVINV!$B45='C'!$B$166),'C'!$E$166,0)+IF(AND(BF$31='C'!$F$167,MOVINV!$B45='C'!$B$166),'C'!$E$167,0)+IF(AND(BF$31='C'!$F$169,MOVINV!$B45='C'!$B$169),'C'!$E$169,0)+IF(AND(BF$31='C'!$F$170,MOVINV!$B45='C'!$B$169),'C'!$E$170,0)+IF(AND(BF$31='C'!$F$172,MOVINV!$B45='C'!$B$172),'C'!$E$172,0)+IF(AND(BF$31='C'!$F$173,MOVINV!$B45='C'!$B$172),'C'!$E$173,0)+IF(AND(BF$31='C'!$F$175,MOVINV!$B45='C'!$B$175),'C'!$E$175,0)+IF(AND(BF$31='C'!$F$176,MOVINV!$B45='C'!$B$175),'C'!$E$176,0)</f>
        <v>0</v>
      </c>
      <c r="BG45" s="33">
        <f>+IF(AND(BG$31='C'!$F$163,MOVINV!$B45='C'!$B$163),'C'!$E$163,0)+IF(AND(BG$31='C'!$F$164,MOVINV!$B45='C'!$B$163),'C'!$E$164,0)+IF(AND(BG$31='C'!$F$166,MOVINV!$B45='C'!$B$166),'C'!$E$166,0)+IF(AND(BG$31='C'!$F$167,MOVINV!$B45='C'!$B$166),'C'!$E$167,0)+IF(AND(BG$31='C'!$F$169,MOVINV!$B45='C'!$B$169),'C'!$E$169,0)+IF(AND(BG$31='C'!$F$170,MOVINV!$B45='C'!$B$169),'C'!$E$170,0)+IF(AND(BG$31='C'!$F$172,MOVINV!$B45='C'!$B$172),'C'!$E$172,0)+IF(AND(BG$31='C'!$F$173,MOVINV!$B45='C'!$B$172),'C'!$E$173,0)+IF(AND(BG$31='C'!$F$175,MOVINV!$B45='C'!$B$175),'C'!$E$175,0)+IF(AND(BG$31='C'!$F$176,MOVINV!$B45='C'!$B$175),'C'!$E$176,0)</f>
        <v>0</v>
      </c>
      <c r="BH45" s="33">
        <f>+IF(AND(BH$31='C'!$F$163,MOVINV!$B45='C'!$B$163),'C'!$E$163,0)+IF(AND(BH$31='C'!$F$164,MOVINV!$B45='C'!$B$163),'C'!$E$164,0)+IF(AND(BH$31='C'!$F$166,MOVINV!$B45='C'!$B$166),'C'!$E$166,0)+IF(AND(BH$31='C'!$F$167,MOVINV!$B45='C'!$B$166),'C'!$E$167,0)+IF(AND(BH$31='C'!$F$169,MOVINV!$B45='C'!$B$169),'C'!$E$169,0)+IF(AND(BH$31='C'!$F$170,MOVINV!$B45='C'!$B$169),'C'!$E$170,0)+IF(AND(BH$31='C'!$F$172,MOVINV!$B45='C'!$B$172),'C'!$E$172,0)+IF(AND(BH$31='C'!$F$173,MOVINV!$B45='C'!$B$172),'C'!$E$173,0)+IF(AND(BH$31='C'!$F$175,MOVINV!$B45='C'!$B$175),'C'!$E$175,0)+IF(AND(BH$31='C'!$F$176,MOVINV!$B45='C'!$B$175),'C'!$E$176,0)</f>
        <v>0</v>
      </c>
      <c r="BI45" s="33">
        <f>+IF(AND(BI$31='C'!$F$163,MOVINV!$B45='C'!$B$163),'C'!$E$163,0)+IF(AND(BI$31='C'!$F$164,MOVINV!$B45='C'!$B$163),'C'!$E$164,0)+IF(AND(BI$31='C'!$F$166,MOVINV!$B45='C'!$B$166),'C'!$E$166,0)+IF(AND(BI$31='C'!$F$167,MOVINV!$B45='C'!$B$166),'C'!$E$167,0)+IF(AND(BI$31='C'!$F$169,MOVINV!$B45='C'!$B$169),'C'!$E$169,0)+IF(AND(BI$31='C'!$F$170,MOVINV!$B45='C'!$B$169),'C'!$E$170,0)+IF(AND(BI$31='C'!$F$172,MOVINV!$B45='C'!$B$172),'C'!$E$172,0)+IF(AND(BI$31='C'!$F$173,MOVINV!$B45='C'!$B$172),'C'!$E$173,0)+IF(AND(BI$31='C'!$F$175,MOVINV!$B45='C'!$B$175),'C'!$E$175,0)+IF(AND(BI$31='C'!$F$176,MOVINV!$B45='C'!$B$175),'C'!$E$176,0)</f>
        <v>0</v>
      </c>
      <c r="BJ45" s="33">
        <f>+IF(AND(BJ$31='C'!$F$163,MOVINV!$B45='C'!$B$163),'C'!$E$163,0)+IF(AND(BJ$31='C'!$F$164,MOVINV!$B45='C'!$B$163),'C'!$E$164,0)+IF(AND(BJ$31='C'!$F$166,MOVINV!$B45='C'!$B$166),'C'!$E$166,0)+IF(AND(BJ$31='C'!$F$167,MOVINV!$B45='C'!$B$166),'C'!$E$167,0)+IF(AND(BJ$31='C'!$F$169,MOVINV!$B45='C'!$B$169),'C'!$E$169,0)+IF(AND(BJ$31='C'!$F$170,MOVINV!$B45='C'!$B$169),'C'!$E$170,0)+IF(AND(BJ$31='C'!$F$172,MOVINV!$B45='C'!$B$172),'C'!$E$172,0)+IF(AND(BJ$31='C'!$F$173,MOVINV!$B45='C'!$B$172),'C'!$E$173,0)+IF(AND(BJ$31='C'!$F$175,MOVINV!$B45='C'!$B$175),'C'!$E$175,0)+IF(AND(BJ$31='C'!$F$176,MOVINV!$B45='C'!$B$175),'C'!$E$176,0)</f>
        <v>0</v>
      </c>
      <c r="BK45" s="33">
        <f>+IF(AND(BK$31='C'!$F$163,MOVINV!$B45='C'!$B$163),'C'!$E$163,0)+IF(AND(BK$31='C'!$F$164,MOVINV!$B45='C'!$B$163),'C'!$E$164,0)+IF(AND(BK$31='C'!$F$166,MOVINV!$B45='C'!$B$166),'C'!$E$166,0)+IF(AND(BK$31='C'!$F$167,MOVINV!$B45='C'!$B$166),'C'!$E$167,0)+IF(AND(BK$31='C'!$F$169,MOVINV!$B45='C'!$B$169),'C'!$E$169,0)+IF(AND(BK$31='C'!$F$170,MOVINV!$B45='C'!$B$169),'C'!$E$170,0)+IF(AND(BK$31='C'!$F$172,MOVINV!$B45='C'!$B$172),'C'!$E$172,0)+IF(AND(BK$31='C'!$F$173,MOVINV!$B45='C'!$B$172),'C'!$E$173,0)+IF(AND(BK$31='C'!$F$175,MOVINV!$B45='C'!$B$175),'C'!$E$175,0)+IF(AND(BK$31='C'!$F$176,MOVINV!$B45='C'!$B$175),'C'!$E$176,0)</f>
        <v>0</v>
      </c>
    </row>
    <row r="46" spans="2:63">
      <c r="B46" s="32" t="str">
        <f t="shared" si="11"/>
        <v>Mobiliari</v>
      </c>
      <c r="C46" s="54">
        <f>+Configuració!E45</f>
        <v>0</v>
      </c>
      <c r="D46" s="33">
        <f>+IF(AND(D$31='C'!$F$163,MOVINV!$B46='C'!$B$163),'C'!$E$163,0)+IF(AND(D$31='C'!$F$164,MOVINV!$B46='C'!$B$163),'C'!$E$164,0)+IF(AND(D$31='C'!$F$166,MOVINV!$B46='C'!$B$166),'C'!$E$166,0)+IF(AND(D$31='C'!$F$167,MOVINV!$B46='C'!$B$166),'C'!$E$167,0)+IF(AND(D$31='C'!$F$169,MOVINV!$B46='C'!$B$169),'C'!$E$169,0)+IF(AND(D$31='C'!$F$170,MOVINV!$B46='C'!$B$169),'C'!$E$170,0)+IF(AND(D$31='C'!$F$172,MOVINV!$B46='C'!$B$172),'C'!$E$172,0)+IF(AND(D$31='C'!$F$173,MOVINV!$B46='C'!$B$172),'C'!$E$173,0)+IF(AND(D$31='C'!$F$175,MOVINV!$B46='C'!$B$175),'C'!$E$175,0)+IF(AND(D$31='C'!$F$176,MOVINV!$B46='C'!$B$175),'C'!$E$176,0)</f>
        <v>0</v>
      </c>
      <c r="E46" s="33">
        <f>+IF(AND(E$31='C'!$F$163,MOVINV!$B46='C'!$B$163),'C'!$E$163,0)+IF(AND(E$31='C'!$F$164,MOVINV!$B46='C'!$B$163),'C'!$E$164,0)+IF(AND(E$31='C'!$F$166,MOVINV!$B46='C'!$B$166),'C'!$E$166,0)+IF(AND(E$31='C'!$F$167,MOVINV!$B46='C'!$B$166),'C'!$E$167,0)+IF(AND(E$31='C'!$F$169,MOVINV!$B46='C'!$B$169),'C'!$E$169,0)+IF(AND(E$31='C'!$F$170,MOVINV!$B46='C'!$B$169),'C'!$E$170,0)+IF(AND(E$31='C'!$F$172,MOVINV!$B46='C'!$B$172),'C'!$E$172,0)+IF(AND(E$31='C'!$F$173,MOVINV!$B46='C'!$B$172),'C'!$E$173,0)+IF(AND(E$31='C'!$F$175,MOVINV!$B46='C'!$B$175),'C'!$E$175,0)+IF(AND(E$31='C'!$F$176,MOVINV!$B46='C'!$B$175),'C'!$E$176,0)</f>
        <v>0</v>
      </c>
      <c r="F46" s="33">
        <f>+IF(AND(F$31='C'!$F$163,MOVINV!$B46='C'!$B$163),'C'!$E$163,0)+IF(AND(F$31='C'!$F$164,MOVINV!$B46='C'!$B$163),'C'!$E$164,0)+IF(AND(F$31='C'!$F$166,MOVINV!$B46='C'!$B$166),'C'!$E$166,0)+IF(AND(F$31='C'!$F$167,MOVINV!$B46='C'!$B$166),'C'!$E$167,0)+IF(AND(F$31='C'!$F$169,MOVINV!$B46='C'!$B$169),'C'!$E$169,0)+IF(AND(F$31='C'!$F$170,MOVINV!$B46='C'!$B$169),'C'!$E$170,0)+IF(AND(F$31='C'!$F$172,MOVINV!$B46='C'!$B$172),'C'!$E$172,0)+IF(AND(F$31='C'!$F$173,MOVINV!$B46='C'!$B$172),'C'!$E$173,0)+IF(AND(F$31='C'!$F$175,MOVINV!$B46='C'!$B$175),'C'!$E$175,0)+IF(AND(F$31='C'!$F$176,MOVINV!$B46='C'!$B$175),'C'!$E$176,0)</f>
        <v>0</v>
      </c>
      <c r="G46" s="33">
        <f>+IF(AND(G$31='C'!$F$163,MOVINV!$B46='C'!$B$163),'C'!$E$163,0)+IF(AND(G$31='C'!$F$164,MOVINV!$B46='C'!$B$163),'C'!$E$164,0)+IF(AND(G$31='C'!$F$166,MOVINV!$B46='C'!$B$166),'C'!$E$166,0)+IF(AND(G$31='C'!$F$167,MOVINV!$B46='C'!$B$166),'C'!$E$167,0)+IF(AND(G$31='C'!$F$169,MOVINV!$B46='C'!$B$169),'C'!$E$169,0)+IF(AND(G$31='C'!$F$170,MOVINV!$B46='C'!$B$169),'C'!$E$170,0)+IF(AND(G$31='C'!$F$172,MOVINV!$B46='C'!$B$172),'C'!$E$172,0)+IF(AND(G$31='C'!$F$173,MOVINV!$B46='C'!$B$172),'C'!$E$173,0)+IF(AND(G$31='C'!$F$175,MOVINV!$B46='C'!$B$175),'C'!$E$175,0)+IF(AND(G$31='C'!$F$176,MOVINV!$B46='C'!$B$175),'C'!$E$176,0)</f>
        <v>0</v>
      </c>
      <c r="H46" s="33">
        <f>+IF(AND(H$31='C'!$F$163,MOVINV!$B46='C'!$B$163),'C'!$E$163,0)+IF(AND(H$31='C'!$F$164,MOVINV!$B46='C'!$B$163),'C'!$E$164,0)+IF(AND(H$31='C'!$F$166,MOVINV!$B46='C'!$B$166),'C'!$E$166,0)+IF(AND(H$31='C'!$F$167,MOVINV!$B46='C'!$B$166),'C'!$E$167,0)+IF(AND(H$31='C'!$F$169,MOVINV!$B46='C'!$B$169),'C'!$E$169,0)+IF(AND(H$31='C'!$F$170,MOVINV!$B46='C'!$B$169),'C'!$E$170,0)+IF(AND(H$31='C'!$F$172,MOVINV!$B46='C'!$B$172),'C'!$E$172,0)+IF(AND(H$31='C'!$F$173,MOVINV!$B46='C'!$B$172),'C'!$E$173,0)+IF(AND(H$31='C'!$F$175,MOVINV!$B46='C'!$B$175),'C'!$E$175,0)+IF(AND(H$31='C'!$F$176,MOVINV!$B46='C'!$B$175),'C'!$E$176,0)</f>
        <v>0</v>
      </c>
      <c r="I46" s="33">
        <f>+IF(AND(I$31='C'!$F$163,MOVINV!$B46='C'!$B$163),'C'!$E$163,0)+IF(AND(I$31='C'!$F$164,MOVINV!$B46='C'!$B$163),'C'!$E$164,0)+IF(AND(I$31='C'!$F$166,MOVINV!$B46='C'!$B$166),'C'!$E$166,0)+IF(AND(I$31='C'!$F$167,MOVINV!$B46='C'!$B$166),'C'!$E$167,0)+IF(AND(I$31='C'!$F$169,MOVINV!$B46='C'!$B$169),'C'!$E$169,0)+IF(AND(I$31='C'!$F$170,MOVINV!$B46='C'!$B$169),'C'!$E$170,0)+IF(AND(I$31='C'!$F$172,MOVINV!$B46='C'!$B$172),'C'!$E$172,0)+IF(AND(I$31='C'!$F$173,MOVINV!$B46='C'!$B$172),'C'!$E$173,0)+IF(AND(I$31='C'!$F$175,MOVINV!$B46='C'!$B$175),'C'!$E$175,0)+IF(AND(I$31='C'!$F$176,MOVINV!$B46='C'!$B$175),'C'!$E$176,0)</f>
        <v>0</v>
      </c>
      <c r="J46" s="33">
        <f>+IF(AND(J$31='C'!$F$163,MOVINV!$B46='C'!$B$163),'C'!$E$163,0)+IF(AND(J$31='C'!$F$164,MOVINV!$B46='C'!$B$163),'C'!$E$164,0)+IF(AND(J$31='C'!$F$166,MOVINV!$B46='C'!$B$166),'C'!$E$166,0)+IF(AND(J$31='C'!$F$167,MOVINV!$B46='C'!$B$166),'C'!$E$167,0)+IF(AND(J$31='C'!$F$169,MOVINV!$B46='C'!$B$169),'C'!$E$169,0)+IF(AND(J$31='C'!$F$170,MOVINV!$B46='C'!$B$169),'C'!$E$170,0)+IF(AND(J$31='C'!$F$172,MOVINV!$B46='C'!$B$172),'C'!$E$172,0)+IF(AND(J$31='C'!$F$173,MOVINV!$B46='C'!$B$172),'C'!$E$173,0)+IF(AND(J$31='C'!$F$175,MOVINV!$B46='C'!$B$175),'C'!$E$175,0)+IF(AND(J$31='C'!$F$176,MOVINV!$B46='C'!$B$175),'C'!$E$176,0)</f>
        <v>0</v>
      </c>
      <c r="K46" s="33">
        <f>+IF(AND(K$31='C'!$F$163,MOVINV!$B46='C'!$B$163),'C'!$E$163,0)+IF(AND(K$31='C'!$F$164,MOVINV!$B46='C'!$B$163),'C'!$E$164,0)+IF(AND(K$31='C'!$F$166,MOVINV!$B46='C'!$B$166),'C'!$E$166,0)+IF(AND(K$31='C'!$F$167,MOVINV!$B46='C'!$B$166),'C'!$E$167,0)+IF(AND(K$31='C'!$F$169,MOVINV!$B46='C'!$B$169),'C'!$E$169,0)+IF(AND(K$31='C'!$F$170,MOVINV!$B46='C'!$B$169),'C'!$E$170,0)+IF(AND(K$31='C'!$F$172,MOVINV!$B46='C'!$B$172),'C'!$E$172,0)+IF(AND(K$31='C'!$F$173,MOVINV!$B46='C'!$B$172),'C'!$E$173,0)+IF(AND(K$31='C'!$F$175,MOVINV!$B46='C'!$B$175),'C'!$E$175,0)+IF(AND(K$31='C'!$F$176,MOVINV!$B46='C'!$B$175),'C'!$E$176,0)</f>
        <v>0</v>
      </c>
      <c r="L46" s="33">
        <f>+IF(AND(L$31='C'!$F$163,MOVINV!$B46='C'!$B$163),'C'!$E$163,0)+IF(AND(L$31='C'!$F$164,MOVINV!$B46='C'!$B$163),'C'!$E$164,0)+IF(AND(L$31='C'!$F$166,MOVINV!$B46='C'!$B$166),'C'!$E$166,0)+IF(AND(L$31='C'!$F$167,MOVINV!$B46='C'!$B$166),'C'!$E$167,0)+IF(AND(L$31='C'!$F$169,MOVINV!$B46='C'!$B$169),'C'!$E$169,0)+IF(AND(L$31='C'!$F$170,MOVINV!$B46='C'!$B$169),'C'!$E$170,0)+IF(AND(L$31='C'!$F$172,MOVINV!$B46='C'!$B$172),'C'!$E$172,0)+IF(AND(L$31='C'!$F$173,MOVINV!$B46='C'!$B$172),'C'!$E$173,0)+IF(AND(L$31='C'!$F$175,MOVINV!$B46='C'!$B$175),'C'!$E$175,0)+IF(AND(L$31='C'!$F$176,MOVINV!$B46='C'!$B$175),'C'!$E$176,0)</f>
        <v>0</v>
      </c>
      <c r="M46" s="33">
        <f>+IF(AND(M$31='C'!$F$163,MOVINV!$B46='C'!$B$163),'C'!$E$163,0)+IF(AND(M$31='C'!$F$164,MOVINV!$B46='C'!$B$163),'C'!$E$164,0)+IF(AND(M$31='C'!$F$166,MOVINV!$B46='C'!$B$166),'C'!$E$166,0)+IF(AND(M$31='C'!$F$167,MOVINV!$B46='C'!$B$166),'C'!$E$167,0)+IF(AND(M$31='C'!$F$169,MOVINV!$B46='C'!$B$169),'C'!$E$169,0)+IF(AND(M$31='C'!$F$170,MOVINV!$B46='C'!$B$169),'C'!$E$170,0)+IF(AND(M$31='C'!$F$172,MOVINV!$B46='C'!$B$172),'C'!$E$172,0)+IF(AND(M$31='C'!$F$173,MOVINV!$B46='C'!$B$172),'C'!$E$173,0)+IF(AND(M$31='C'!$F$175,MOVINV!$B46='C'!$B$175),'C'!$E$175,0)+IF(AND(M$31='C'!$F$176,MOVINV!$B46='C'!$B$175),'C'!$E$176,0)</f>
        <v>0</v>
      </c>
      <c r="N46" s="33">
        <f>+IF(AND(N$31='C'!$F$163,MOVINV!$B46='C'!$B$163),'C'!$E$163,0)+IF(AND(N$31='C'!$F$164,MOVINV!$B46='C'!$B$163),'C'!$E$164,0)+IF(AND(N$31='C'!$F$166,MOVINV!$B46='C'!$B$166),'C'!$E$166,0)+IF(AND(N$31='C'!$F$167,MOVINV!$B46='C'!$B$166),'C'!$E$167,0)+IF(AND(N$31='C'!$F$169,MOVINV!$B46='C'!$B$169),'C'!$E$169,0)+IF(AND(N$31='C'!$F$170,MOVINV!$B46='C'!$B$169),'C'!$E$170,0)+IF(AND(N$31='C'!$F$172,MOVINV!$B46='C'!$B$172),'C'!$E$172,0)+IF(AND(N$31='C'!$F$173,MOVINV!$B46='C'!$B$172),'C'!$E$173,0)+IF(AND(N$31='C'!$F$175,MOVINV!$B46='C'!$B$175),'C'!$E$175,0)+IF(AND(N$31='C'!$F$176,MOVINV!$B46='C'!$B$175),'C'!$E$176,0)</f>
        <v>0</v>
      </c>
      <c r="O46" s="33">
        <f>+IF(AND(O$31='C'!$F$163,MOVINV!$B46='C'!$B$163),'C'!$E$163,0)+IF(AND(O$31='C'!$F$164,MOVINV!$B46='C'!$B$163),'C'!$E$164,0)+IF(AND(O$31='C'!$F$166,MOVINV!$B46='C'!$B$166),'C'!$E$166,0)+IF(AND(O$31='C'!$F$167,MOVINV!$B46='C'!$B$166),'C'!$E$167,0)+IF(AND(O$31='C'!$F$169,MOVINV!$B46='C'!$B$169),'C'!$E$169,0)+IF(AND(O$31='C'!$F$170,MOVINV!$B46='C'!$B$169),'C'!$E$170,0)+IF(AND(O$31='C'!$F$172,MOVINV!$B46='C'!$B$172),'C'!$E$172,0)+IF(AND(O$31='C'!$F$173,MOVINV!$B46='C'!$B$172),'C'!$E$173,0)+IF(AND(O$31='C'!$F$175,MOVINV!$B46='C'!$B$175),'C'!$E$175,0)+IF(AND(O$31='C'!$F$176,MOVINV!$B46='C'!$B$175),'C'!$E$176,0)</f>
        <v>0</v>
      </c>
      <c r="P46" s="33">
        <f>+IF(AND(P$31='C'!$F$163,MOVINV!$B46='C'!$B$163),'C'!$E$163,0)+IF(AND(P$31='C'!$F$164,MOVINV!$B46='C'!$B$163),'C'!$E$164,0)+IF(AND(P$31='C'!$F$166,MOVINV!$B46='C'!$B$166),'C'!$E$166,0)+IF(AND(P$31='C'!$F$167,MOVINV!$B46='C'!$B$166),'C'!$E$167,0)+IF(AND(P$31='C'!$F$169,MOVINV!$B46='C'!$B$169),'C'!$E$169,0)+IF(AND(P$31='C'!$F$170,MOVINV!$B46='C'!$B$169),'C'!$E$170,0)+IF(AND(P$31='C'!$F$172,MOVINV!$B46='C'!$B$172),'C'!$E$172,0)+IF(AND(P$31='C'!$F$173,MOVINV!$B46='C'!$B$172),'C'!$E$173,0)+IF(AND(P$31='C'!$F$175,MOVINV!$B46='C'!$B$175),'C'!$E$175,0)+IF(AND(P$31='C'!$F$176,MOVINV!$B46='C'!$B$175),'C'!$E$176,0)</f>
        <v>0</v>
      </c>
      <c r="Q46" s="33">
        <f>+IF(AND(Q$31='C'!$F$163,MOVINV!$B46='C'!$B$163),'C'!$E$163,0)+IF(AND(Q$31='C'!$F$164,MOVINV!$B46='C'!$B$163),'C'!$E$164,0)+IF(AND(Q$31='C'!$F$166,MOVINV!$B46='C'!$B$166),'C'!$E$166,0)+IF(AND(Q$31='C'!$F$167,MOVINV!$B46='C'!$B$166),'C'!$E$167,0)+IF(AND(Q$31='C'!$F$169,MOVINV!$B46='C'!$B$169),'C'!$E$169,0)+IF(AND(Q$31='C'!$F$170,MOVINV!$B46='C'!$B$169),'C'!$E$170,0)+IF(AND(Q$31='C'!$F$172,MOVINV!$B46='C'!$B$172),'C'!$E$172,0)+IF(AND(Q$31='C'!$F$173,MOVINV!$B46='C'!$B$172),'C'!$E$173,0)+IF(AND(Q$31='C'!$F$175,MOVINV!$B46='C'!$B$175),'C'!$E$175,0)+IF(AND(Q$31='C'!$F$176,MOVINV!$B46='C'!$B$175),'C'!$E$176,0)</f>
        <v>0</v>
      </c>
      <c r="R46" s="33">
        <f>+IF(AND(R$31='C'!$F$163,MOVINV!$B46='C'!$B$163),'C'!$E$163,0)+IF(AND(R$31='C'!$F$164,MOVINV!$B46='C'!$B$163),'C'!$E$164,0)+IF(AND(R$31='C'!$F$166,MOVINV!$B46='C'!$B$166),'C'!$E$166,0)+IF(AND(R$31='C'!$F$167,MOVINV!$B46='C'!$B$166),'C'!$E$167,0)+IF(AND(R$31='C'!$F$169,MOVINV!$B46='C'!$B$169),'C'!$E$169,0)+IF(AND(R$31='C'!$F$170,MOVINV!$B46='C'!$B$169),'C'!$E$170,0)+IF(AND(R$31='C'!$F$172,MOVINV!$B46='C'!$B$172),'C'!$E$172,0)+IF(AND(R$31='C'!$F$173,MOVINV!$B46='C'!$B$172),'C'!$E$173,0)+IF(AND(R$31='C'!$F$175,MOVINV!$B46='C'!$B$175),'C'!$E$175,0)+IF(AND(R$31='C'!$F$176,MOVINV!$B46='C'!$B$175),'C'!$E$176,0)</f>
        <v>0</v>
      </c>
      <c r="S46" s="33">
        <f>+IF(AND(S$31='C'!$F$163,MOVINV!$B46='C'!$B$163),'C'!$E$163,0)+IF(AND(S$31='C'!$F$164,MOVINV!$B46='C'!$B$163),'C'!$E$164,0)+IF(AND(S$31='C'!$F$166,MOVINV!$B46='C'!$B$166),'C'!$E$166,0)+IF(AND(S$31='C'!$F$167,MOVINV!$B46='C'!$B$166),'C'!$E$167,0)+IF(AND(S$31='C'!$F$169,MOVINV!$B46='C'!$B$169),'C'!$E$169,0)+IF(AND(S$31='C'!$F$170,MOVINV!$B46='C'!$B$169),'C'!$E$170,0)+IF(AND(S$31='C'!$F$172,MOVINV!$B46='C'!$B$172),'C'!$E$172,0)+IF(AND(S$31='C'!$F$173,MOVINV!$B46='C'!$B$172),'C'!$E$173,0)+IF(AND(S$31='C'!$F$175,MOVINV!$B46='C'!$B$175),'C'!$E$175,0)+IF(AND(S$31='C'!$F$176,MOVINV!$B46='C'!$B$175),'C'!$E$176,0)</f>
        <v>0</v>
      </c>
      <c r="T46" s="33">
        <f>+IF(AND(T$31='C'!$F$163,MOVINV!$B46='C'!$B$163),'C'!$E$163,0)+IF(AND(T$31='C'!$F$164,MOVINV!$B46='C'!$B$163),'C'!$E$164,0)+IF(AND(T$31='C'!$F$166,MOVINV!$B46='C'!$B$166),'C'!$E$166,0)+IF(AND(T$31='C'!$F$167,MOVINV!$B46='C'!$B$166),'C'!$E$167,0)+IF(AND(T$31='C'!$F$169,MOVINV!$B46='C'!$B$169),'C'!$E$169,0)+IF(AND(T$31='C'!$F$170,MOVINV!$B46='C'!$B$169),'C'!$E$170,0)+IF(AND(T$31='C'!$F$172,MOVINV!$B46='C'!$B$172),'C'!$E$172,0)+IF(AND(T$31='C'!$F$173,MOVINV!$B46='C'!$B$172),'C'!$E$173,0)+IF(AND(T$31='C'!$F$175,MOVINV!$B46='C'!$B$175),'C'!$E$175,0)+IF(AND(T$31='C'!$F$176,MOVINV!$B46='C'!$B$175),'C'!$E$176,0)</f>
        <v>0</v>
      </c>
      <c r="U46" s="33">
        <f>+IF(AND(U$31='C'!$F$163,MOVINV!$B46='C'!$B$163),'C'!$E$163,0)+IF(AND(U$31='C'!$F$164,MOVINV!$B46='C'!$B$163),'C'!$E$164,0)+IF(AND(U$31='C'!$F$166,MOVINV!$B46='C'!$B$166),'C'!$E$166,0)+IF(AND(U$31='C'!$F$167,MOVINV!$B46='C'!$B$166),'C'!$E$167,0)+IF(AND(U$31='C'!$F$169,MOVINV!$B46='C'!$B$169),'C'!$E$169,0)+IF(AND(U$31='C'!$F$170,MOVINV!$B46='C'!$B$169),'C'!$E$170,0)+IF(AND(U$31='C'!$F$172,MOVINV!$B46='C'!$B$172),'C'!$E$172,0)+IF(AND(U$31='C'!$F$173,MOVINV!$B46='C'!$B$172),'C'!$E$173,0)+IF(AND(U$31='C'!$F$175,MOVINV!$B46='C'!$B$175),'C'!$E$175,0)+IF(AND(U$31='C'!$F$176,MOVINV!$B46='C'!$B$175),'C'!$E$176,0)</f>
        <v>0</v>
      </c>
      <c r="V46" s="33">
        <f>+IF(AND(V$31='C'!$F$163,MOVINV!$B46='C'!$B$163),'C'!$E$163,0)+IF(AND(V$31='C'!$F$164,MOVINV!$B46='C'!$B$163),'C'!$E$164,0)+IF(AND(V$31='C'!$F$166,MOVINV!$B46='C'!$B$166),'C'!$E$166,0)+IF(AND(V$31='C'!$F$167,MOVINV!$B46='C'!$B$166),'C'!$E$167,0)+IF(AND(V$31='C'!$F$169,MOVINV!$B46='C'!$B$169),'C'!$E$169,0)+IF(AND(V$31='C'!$F$170,MOVINV!$B46='C'!$B$169),'C'!$E$170,0)+IF(AND(V$31='C'!$F$172,MOVINV!$B46='C'!$B$172),'C'!$E$172,0)+IF(AND(V$31='C'!$F$173,MOVINV!$B46='C'!$B$172),'C'!$E$173,0)+IF(AND(V$31='C'!$F$175,MOVINV!$B46='C'!$B$175),'C'!$E$175,0)+IF(AND(V$31='C'!$F$176,MOVINV!$B46='C'!$B$175),'C'!$E$176,0)</f>
        <v>0</v>
      </c>
      <c r="W46" s="33">
        <f>+IF(AND(W$31='C'!$F$163,MOVINV!$B46='C'!$B$163),'C'!$E$163,0)+IF(AND(W$31='C'!$F$164,MOVINV!$B46='C'!$B$163),'C'!$E$164,0)+IF(AND(W$31='C'!$F$166,MOVINV!$B46='C'!$B$166),'C'!$E$166,0)+IF(AND(W$31='C'!$F$167,MOVINV!$B46='C'!$B$166),'C'!$E$167,0)+IF(AND(W$31='C'!$F$169,MOVINV!$B46='C'!$B$169),'C'!$E$169,0)+IF(AND(W$31='C'!$F$170,MOVINV!$B46='C'!$B$169),'C'!$E$170,0)+IF(AND(W$31='C'!$F$172,MOVINV!$B46='C'!$B$172),'C'!$E$172,0)+IF(AND(W$31='C'!$F$173,MOVINV!$B46='C'!$B$172),'C'!$E$173,0)+IF(AND(W$31='C'!$F$175,MOVINV!$B46='C'!$B$175),'C'!$E$175,0)+IF(AND(W$31='C'!$F$176,MOVINV!$B46='C'!$B$175),'C'!$E$176,0)</f>
        <v>0</v>
      </c>
      <c r="X46" s="33">
        <f>+IF(AND(X$31='C'!$F$163,MOVINV!$B46='C'!$B$163),'C'!$E$163,0)+IF(AND(X$31='C'!$F$164,MOVINV!$B46='C'!$B$163),'C'!$E$164,0)+IF(AND(X$31='C'!$F$166,MOVINV!$B46='C'!$B$166),'C'!$E$166,0)+IF(AND(X$31='C'!$F$167,MOVINV!$B46='C'!$B$166),'C'!$E$167,0)+IF(AND(X$31='C'!$F$169,MOVINV!$B46='C'!$B$169),'C'!$E$169,0)+IF(AND(X$31='C'!$F$170,MOVINV!$B46='C'!$B$169),'C'!$E$170,0)+IF(AND(X$31='C'!$F$172,MOVINV!$B46='C'!$B$172),'C'!$E$172,0)+IF(AND(X$31='C'!$F$173,MOVINV!$B46='C'!$B$172),'C'!$E$173,0)+IF(AND(X$31='C'!$F$175,MOVINV!$B46='C'!$B$175),'C'!$E$175,0)+IF(AND(X$31='C'!$F$176,MOVINV!$B46='C'!$B$175),'C'!$E$176,0)</f>
        <v>0</v>
      </c>
      <c r="Y46" s="33">
        <f>+IF(AND(Y$31='C'!$F$163,MOVINV!$B46='C'!$B$163),'C'!$E$163,0)+IF(AND(Y$31='C'!$F$164,MOVINV!$B46='C'!$B$163),'C'!$E$164,0)+IF(AND(Y$31='C'!$F$166,MOVINV!$B46='C'!$B$166),'C'!$E$166,0)+IF(AND(Y$31='C'!$F$167,MOVINV!$B46='C'!$B$166),'C'!$E$167,0)+IF(AND(Y$31='C'!$F$169,MOVINV!$B46='C'!$B$169),'C'!$E$169,0)+IF(AND(Y$31='C'!$F$170,MOVINV!$B46='C'!$B$169),'C'!$E$170,0)+IF(AND(Y$31='C'!$F$172,MOVINV!$B46='C'!$B$172),'C'!$E$172,0)+IF(AND(Y$31='C'!$F$173,MOVINV!$B46='C'!$B$172),'C'!$E$173,0)+IF(AND(Y$31='C'!$F$175,MOVINV!$B46='C'!$B$175),'C'!$E$175,0)+IF(AND(Y$31='C'!$F$176,MOVINV!$B46='C'!$B$175),'C'!$E$176,0)</f>
        <v>0</v>
      </c>
      <c r="Z46" s="33">
        <f>+IF(AND(Z$31='C'!$F$163,MOVINV!$B46='C'!$B$163),'C'!$E$163,0)+IF(AND(Z$31='C'!$F$164,MOVINV!$B46='C'!$B$163),'C'!$E$164,0)+IF(AND(Z$31='C'!$F$166,MOVINV!$B46='C'!$B$166),'C'!$E$166,0)+IF(AND(Z$31='C'!$F$167,MOVINV!$B46='C'!$B$166),'C'!$E$167,0)+IF(AND(Z$31='C'!$F$169,MOVINV!$B46='C'!$B$169),'C'!$E$169,0)+IF(AND(Z$31='C'!$F$170,MOVINV!$B46='C'!$B$169),'C'!$E$170,0)+IF(AND(Z$31='C'!$F$172,MOVINV!$B46='C'!$B$172),'C'!$E$172,0)+IF(AND(Z$31='C'!$F$173,MOVINV!$B46='C'!$B$172),'C'!$E$173,0)+IF(AND(Z$31='C'!$F$175,MOVINV!$B46='C'!$B$175),'C'!$E$175,0)+IF(AND(Z$31='C'!$F$176,MOVINV!$B46='C'!$B$175),'C'!$E$176,0)</f>
        <v>0</v>
      </c>
      <c r="AA46" s="33">
        <f>+IF(AND(AA$31='C'!$F$163,MOVINV!$B46='C'!$B$163),'C'!$E$163,0)+IF(AND(AA$31='C'!$F$164,MOVINV!$B46='C'!$B$163),'C'!$E$164,0)+IF(AND(AA$31='C'!$F$166,MOVINV!$B46='C'!$B$166),'C'!$E$166,0)+IF(AND(AA$31='C'!$F$167,MOVINV!$B46='C'!$B$166),'C'!$E$167,0)+IF(AND(AA$31='C'!$F$169,MOVINV!$B46='C'!$B$169),'C'!$E$169,0)+IF(AND(AA$31='C'!$F$170,MOVINV!$B46='C'!$B$169),'C'!$E$170,0)+IF(AND(AA$31='C'!$F$172,MOVINV!$B46='C'!$B$172),'C'!$E$172,0)+IF(AND(AA$31='C'!$F$173,MOVINV!$B46='C'!$B$172),'C'!$E$173,0)+IF(AND(AA$31='C'!$F$175,MOVINV!$B46='C'!$B$175),'C'!$E$175,0)+IF(AND(AA$31='C'!$F$176,MOVINV!$B46='C'!$B$175),'C'!$E$176,0)</f>
        <v>0</v>
      </c>
      <c r="AB46" s="33">
        <f>+IF(AND(AB$31='C'!$F$163,MOVINV!$B46='C'!$B$163),'C'!$E$163,0)+IF(AND(AB$31='C'!$F$164,MOVINV!$B46='C'!$B$163),'C'!$E$164,0)+IF(AND(AB$31='C'!$F$166,MOVINV!$B46='C'!$B$166),'C'!$E$166,0)+IF(AND(AB$31='C'!$F$167,MOVINV!$B46='C'!$B$166),'C'!$E$167,0)+IF(AND(AB$31='C'!$F$169,MOVINV!$B46='C'!$B$169),'C'!$E$169,0)+IF(AND(AB$31='C'!$F$170,MOVINV!$B46='C'!$B$169),'C'!$E$170,0)+IF(AND(AB$31='C'!$F$172,MOVINV!$B46='C'!$B$172),'C'!$E$172,0)+IF(AND(AB$31='C'!$F$173,MOVINV!$B46='C'!$B$172),'C'!$E$173,0)+IF(AND(AB$31='C'!$F$175,MOVINV!$B46='C'!$B$175),'C'!$E$175,0)+IF(AND(AB$31='C'!$F$176,MOVINV!$B46='C'!$B$175),'C'!$E$176,0)</f>
        <v>0</v>
      </c>
      <c r="AC46" s="33">
        <f>+IF(AND(AC$31='C'!$F$163,MOVINV!$B46='C'!$B$163),'C'!$E$163,0)+IF(AND(AC$31='C'!$F$164,MOVINV!$B46='C'!$B$163),'C'!$E$164,0)+IF(AND(AC$31='C'!$F$166,MOVINV!$B46='C'!$B$166),'C'!$E$166,0)+IF(AND(AC$31='C'!$F$167,MOVINV!$B46='C'!$B$166),'C'!$E$167,0)+IF(AND(AC$31='C'!$F$169,MOVINV!$B46='C'!$B$169),'C'!$E$169,0)+IF(AND(AC$31='C'!$F$170,MOVINV!$B46='C'!$B$169),'C'!$E$170,0)+IF(AND(AC$31='C'!$F$172,MOVINV!$B46='C'!$B$172),'C'!$E$172,0)+IF(AND(AC$31='C'!$F$173,MOVINV!$B46='C'!$B$172),'C'!$E$173,0)+IF(AND(AC$31='C'!$F$175,MOVINV!$B46='C'!$B$175),'C'!$E$175,0)+IF(AND(AC$31='C'!$F$176,MOVINV!$B46='C'!$B$175),'C'!$E$176,0)</f>
        <v>0</v>
      </c>
      <c r="AD46" s="33">
        <f>+IF(AND(AD$31='C'!$F$163,MOVINV!$B46='C'!$B$163),'C'!$E$163,0)+IF(AND(AD$31='C'!$F$164,MOVINV!$B46='C'!$B$163),'C'!$E$164,0)+IF(AND(AD$31='C'!$F$166,MOVINV!$B46='C'!$B$166),'C'!$E$166,0)+IF(AND(AD$31='C'!$F$167,MOVINV!$B46='C'!$B$166),'C'!$E$167,0)+IF(AND(AD$31='C'!$F$169,MOVINV!$B46='C'!$B$169),'C'!$E$169,0)+IF(AND(AD$31='C'!$F$170,MOVINV!$B46='C'!$B$169),'C'!$E$170,0)+IF(AND(AD$31='C'!$F$172,MOVINV!$B46='C'!$B$172),'C'!$E$172,0)+IF(AND(AD$31='C'!$F$173,MOVINV!$B46='C'!$B$172),'C'!$E$173,0)+IF(AND(AD$31='C'!$F$175,MOVINV!$B46='C'!$B$175),'C'!$E$175,0)+IF(AND(AD$31='C'!$F$176,MOVINV!$B46='C'!$B$175),'C'!$E$176,0)</f>
        <v>0</v>
      </c>
      <c r="AE46" s="33">
        <f>+IF(AND(AE$31='C'!$F$163,MOVINV!$B46='C'!$B$163),'C'!$E$163,0)+IF(AND(AE$31='C'!$F$164,MOVINV!$B46='C'!$B$163),'C'!$E$164,0)+IF(AND(AE$31='C'!$F$166,MOVINV!$B46='C'!$B$166),'C'!$E$166,0)+IF(AND(AE$31='C'!$F$167,MOVINV!$B46='C'!$B$166),'C'!$E$167,0)+IF(AND(AE$31='C'!$F$169,MOVINV!$B46='C'!$B$169),'C'!$E$169,0)+IF(AND(AE$31='C'!$F$170,MOVINV!$B46='C'!$B$169),'C'!$E$170,0)+IF(AND(AE$31='C'!$F$172,MOVINV!$B46='C'!$B$172),'C'!$E$172,0)+IF(AND(AE$31='C'!$F$173,MOVINV!$B46='C'!$B$172),'C'!$E$173,0)+IF(AND(AE$31='C'!$F$175,MOVINV!$B46='C'!$B$175),'C'!$E$175,0)+IF(AND(AE$31='C'!$F$176,MOVINV!$B46='C'!$B$175),'C'!$E$176,0)</f>
        <v>0</v>
      </c>
      <c r="AF46" s="33">
        <f>+IF(AND(AF$31='C'!$F$163,MOVINV!$B46='C'!$B$163),'C'!$E$163,0)+IF(AND(AF$31='C'!$F$164,MOVINV!$B46='C'!$B$163),'C'!$E$164,0)+IF(AND(AF$31='C'!$F$166,MOVINV!$B46='C'!$B$166),'C'!$E$166,0)+IF(AND(AF$31='C'!$F$167,MOVINV!$B46='C'!$B$166),'C'!$E$167,0)+IF(AND(AF$31='C'!$F$169,MOVINV!$B46='C'!$B$169),'C'!$E$169,0)+IF(AND(AF$31='C'!$F$170,MOVINV!$B46='C'!$B$169),'C'!$E$170,0)+IF(AND(AF$31='C'!$F$172,MOVINV!$B46='C'!$B$172),'C'!$E$172,0)+IF(AND(AF$31='C'!$F$173,MOVINV!$B46='C'!$B$172),'C'!$E$173,0)+IF(AND(AF$31='C'!$F$175,MOVINV!$B46='C'!$B$175),'C'!$E$175,0)+IF(AND(AF$31='C'!$F$176,MOVINV!$B46='C'!$B$175),'C'!$E$176,0)</f>
        <v>0</v>
      </c>
      <c r="AG46" s="33">
        <f>+IF(AND(AG$31='C'!$F$163,MOVINV!$B46='C'!$B$163),'C'!$E$163,0)+IF(AND(AG$31='C'!$F$164,MOVINV!$B46='C'!$B$163),'C'!$E$164,0)+IF(AND(AG$31='C'!$F$166,MOVINV!$B46='C'!$B$166),'C'!$E$166,0)+IF(AND(AG$31='C'!$F$167,MOVINV!$B46='C'!$B$166),'C'!$E$167,0)+IF(AND(AG$31='C'!$F$169,MOVINV!$B46='C'!$B$169),'C'!$E$169,0)+IF(AND(AG$31='C'!$F$170,MOVINV!$B46='C'!$B$169),'C'!$E$170,0)+IF(AND(AG$31='C'!$F$172,MOVINV!$B46='C'!$B$172),'C'!$E$172,0)+IF(AND(AG$31='C'!$F$173,MOVINV!$B46='C'!$B$172),'C'!$E$173,0)+IF(AND(AG$31='C'!$F$175,MOVINV!$B46='C'!$B$175),'C'!$E$175,0)+IF(AND(AG$31='C'!$F$176,MOVINV!$B46='C'!$B$175),'C'!$E$176,0)</f>
        <v>0</v>
      </c>
      <c r="AH46" s="33">
        <f>+IF(AND(AH$31='C'!$F$163,MOVINV!$B46='C'!$B$163),'C'!$E$163,0)+IF(AND(AH$31='C'!$F$164,MOVINV!$B46='C'!$B$163),'C'!$E$164,0)+IF(AND(AH$31='C'!$F$166,MOVINV!$B46='C'!$B$166),'C'!$E$166,0)+IF(AND(AH$31='C'!$F$167,MOVINV!$B46='C'!$B$166),'C'!$E$167,0)+IF(AND(AH$31='C'!$F$169,MOVINV!$B46='C'!$B$169),'C'!$E$169,0)+IF(AND(AH$31='C'!$F$170,MOVINV!$B46='C'!$B$169),'C'!$E$170,0)+IF(AND(AH$31='C'!$F$172,MOVINV!$B46='C'!$B$172),'C'!$E$172,0)+IF(AND(AH$31='C'!$F$173,MOVINV!$B46='C'!$B$172),'C'!$E$173,0)+IF(AND(AH$31='C'!$F$175,MOVINV!$B46='C'!$B$175),'C'!$E$175,0)+IF(AND(AH$31='C'!$F$176,MOVINV!$B46='C'!$B$175),'C'!$E$176,0)</f>
        <v>0</v>
      </c>
      <c r="AI46" s="33">
        <f>+IF(AND(AI$31='C'!$F$163,MOVINV!$B46='C'!$B$163),'C'!$E$163,0)+IF(AND(AI$31='C'!$F$164,MOVINV!$B46='C'!$B$163),'C'!$E$164,0)+IF(AND(AI$31='C'!$F$166,MOVINV!$B46='C'!$B$166),'C'!$E$166,0)+IF(AND(AI$31='C'!$F$167,MOVINV!$B46='C'!$B$166),'C'!$E$167,0)+IF(AND(AI$31='C'!$F$169,MOVINV!$B46='C'!$B$169),'C'!$E$169,0)+IF(AND(AI$31='C'!$F$170,MOVINV!$B46='C'!$B$169),'C'!$E$170,0)+IF(AND(AI$31='C'!$F$172,MOVINV!$B46='C'!$B$172),'C'!$E$172,0)+IF(AND(AI$31='C'!$F$173,MOVINV!$B46='C'!$B$172),'C'!$E$173,0)+IF(AND(AI$31='C'!$F$175,MOVINV!$B46='C'!$B$175),'C'!$E$175,0)+IF(AND(AI$31='C'!$F$176,MOVINV!$B46='C'!$B$175),'C'!$E$176,0)</f>
        <v>0</v>
      </c>
      <c r="AJ46" s="33">
        <f>+IF(AND(AJ$31='C'!$F$163,MOVINV!$B46='C'!$B$163),'C'!$E$163,0)+IF(AND(AJ$31='C'!$F$164,MOVINV!$B46='C'!$B$163),'C'!$E$164,0)+IF(AND(AJ$31='C'!$F$166,MOVINV!$B46='C'!$B$166),'C'!$E$166,0)+IF(AND(AJ$31='C'!$F$167,MOVINV!$B46='C'!$B$166),'C'!$E$167,0)+IF(AND(AJ$31='C'!$F$169,MOVINV!$B46='C'!$B$169),'C'!$E$169,0)+IF(AND(AJ$31='C'!$F$170,MOVINV!$B46='C'!$B$169),'C'!$E$170,0)+IF(AND(AJ$31='C'!$F$172,MOVINV!$B46='C'!$B$172),'C'!$E$172,0)+IF(AND(AJ$31='C'!$F$173,MOVINV!$B46='C'!$B$172),'C'!$E$173,0)+IF(AND(AJ$31='C'!$F$175,MOVINV!$B46='C'!$B$175),'C'!$E$175,0)+IF(AND(AJ$31='C'!$F$176,MOVINV!$B46='C'!$B$175),'C'!$E$176,0)</f>
        <v>0</v>
      </c>
      <c r="AK46" s="33">
        <f>+IF(AND(AK$31='C'!$F$163,MOVINV!$B46='C'!$B$163),'C'!$E$163,0)+IF(AND(AK$31='C'!$F$164,MOVINV!$B46='C'!$B$163),'C'!$E$164,0)+IF(AND(AK$31='C'!$F$166,MOVINV!$B46='C'!$B$166),'C'!$E$166,0)+IF(AND(AK$31='C'!$F$167,MOVINV!$B46='C'!$B$166),'C'!$E$167,0)+IF(AND(AK$31='C'!$F$169,MOVINV!$B46='C'!$B$169),'C'!$E$169,0)+IF(AND(AK$31='C'!$F$170,MOVINV!$B46='C'!$B$169),'C'!$E$170,0)+IF(AND(AK$31='C'!$F$172,MOVINV!$B46='C'!$B$172),'C'!$E$172,0)+IF(AND(AK$31='C'!$F$173,MOVINV!$B46='C'!$B$172),'C'!$E$173,0)+IF(AND(AK$31='C'!$F$175,MOVINV!$B46='C'!$B$175),'C'!$E$175,0)+IF(AND(AK$31='C'!$F$176,MOVINV!$B46='C'!$B$175),'C'!$E$176,0)</f>
        <v>0</v>
      </c>
      <c r="AL46" s="33">
        <f>+IF(AND(AL$31='C'!$F$163,MOVINV!$B46='C'!$B$163),'C'!$E$163,0)+IF(AND(AL$31='C'!$F$164,MOVINV!$B46='C'!$B$163),'C'!$E$164,0)+IF(AND(AL$31='C'!$F$166,MOVINV!$B46='C'!$B$166),'C'!$E$166,0)+IF(AND(AL$31='C'!$F$167,MOVINV!$B46='C'!$B$166),'C'!$E$167,0)+IF(AND(AL$31='C'!$F$169,MOVINV!$B46='C'!$B$169),'C'!$E$169,0)+IF(AND(AL$31='C'!$F$170,MOVINV!$B46='C'!$B$169),'C'!$E$170,0)+IF(AND(AL$31='C'!$F$172,MOVINV!$B46='C'!$B$172),'C'!$E$172,0)+IF(AND(AL$31='C'!$F$173,MOVINV!$B46='C'!$B$172),'C'!$E$173,0)+IF(AND(AL$31='C'!$F$175,MOVINV!$B46='C'!$B$175),'C'!$E$175,0)+IF(AND(AL$31='C'!$F$176,MOVINV!$B46='C'!$B$175),'C'!$E$176,0)</f>
        <v>0</v>
      </c>
      <c r="AM46" s="33">
        <f>+IF(AND(AM$31='C'!$F$163,MOVINV!$B46='C'!$B$163),'C'!$E$163,0)+IF(AND(AM$31='C'!$F$164,MOVINV!$B46='C'!$B$163),'C'!$E$164,0)+IF(AND(AM$31='C'!$F$166,MOVINV!$B46='C'!$B$166),'C'!$E$166,0)+IF(AND(AM$31='C'!$F$167,MOVINV!$B46='C'!$B$166),'C'!$E$167,0)+IF(AND(AM$31='C'!$F$169,MOVINV!$B46='C'!$B$169),'C'!$E$169,0)+IF(AND(AM$31='C'!$F$170,MOVINV!$B46='C'!$B$169),'C'!$E$170,0)+IF(AND(AM$31='C'!$F$172,MOVINV!$B46='C'!$B$172),'C'!$E$172,0)+IF(AND(AM$31='C'!$F$173,MOVINV!$B46='C'!$B$172),'C'!$E$173,0)+IF(AND(AM$31='C'!$F$175,MOVINV!$B46='C'!$B$175),'C'!$E$175,0)+IF(AND(AM$31='C'!$F$176,MOVINV!$B46='C'!$B$175),'C'!$E$176,0)</f>
        <v>0</v>
      </c>
      <c r="AN46" s="33">
        <f>+IF(AND(AN$31='C'!$F$163,MOVINV!$B46='C'!$B$163),'C'!$E$163,0)+IF(AND(AN$31='C'!$F$164,MOVINV!$B46='C'!$B$163),'C'!$E$164,0)+IF(AND(AN$31='C'!$F$166,MOVINV!$B46='C'!$B$166),'C'!$E$166,0)+IF(AND(AN$31='C'!$F$167,MOVINV!$B46='C'!$B$166),'C'!$E$167,0)+IF(AND(AN$31='C'!$F$169,MOVINV!$B46='C'!$B$169),'C'!$E$169,0)+IF(AND(AN$31='C'!$F$170,MOVINV!$B46='C'!$B$169),'C'!$E$170,0)+IF(AND(AN$31='C'!$F$172,MOVINV!$B46='C'!$B$172),'C'!$E$172,0)+IF(AND(AN$31='C'!$F$173,MOVINV!$B46='C'!$B$172),'C'!$E$173,0)+IF(AND(AN$31='C'!$F$175,MOVINV!$B46='C'!$B$175),'C'!$E$175,0)+IF(AND(AN$31='C'!$F$176,MOVINV!$B46='C'!$B$175),'C'!$E$176,0)</f>
        <v>0</v>
      </c>
      <c r="AO46" s="33">
        <f>+IF(AND(AO$31='C'!$F$163,MOVINV!$B46='C'!$B$163),'C'!$E$163,0)+IF(AND(AO$31='C'!$F$164,MOVINV!$B46='C'!$B$163),'C'!$E$164,0)+IF(AND(AO$31='C'!$F$166,MOVINV!$B46='C'!$B$166),'C'!$E$166,0)+IF(AND(AO$31='C'!$F$167,MOVINV!$B46='C'!$B$166),'C'!$E$167,0)+IF(AND(AO$31='C'!$F$169,MOVINV!$B46='C'!$B$169),'C'!$E$169,0)+IF(AND(AO$31='C'!$F$170,MOVINV!$B46='C'!$B$169),'C'!$E$170,0)+IF(AND(AO$31='C'!$F$172,MOVINV!$B46='C'!$B$172),'C'!$E$172,0)+IF(AND(AO$31='C'!$F$173,MOVINV!$B46='C'!$B$172),'C'!$E$173,0)+IF(AND(AO$31='C'!$F$175,MOVINV!$B46='C'!$B$175),'C'!$E$175,0)+IF(AND(AO$31='C'!$F$176,MOVINV!$B46='C'!$B$175),'C'!$E$176,0)</f>
        <v>0</v>
      </c>
      <c r="AP46" s="33">
        <f>+IF(AND(AP$31='C'!$F$163,MOVINV!$B46='C'!$B$163),'C'!$E$163,0)+IF(AND(AP$31='C'!$F$164,MOVINV!$B46='C'!$B$163),'C'!$E$164,0)+IF(AND(AP$31='C'!$F$166,MOVINV!$B46='C'!$B$166),'C'!$E$166,0)+IF(AND(AP$31='C'!$F$167,MOVINV!$B46='C'!$B$166),'C'!$E$167,0)+IF(AND(AP$31='C'!$F$169,MOVINV!$B46='C'!$B$169),'C'!$E$169,0)+IF(AND(AP$31='C'!$F$170,MOVINV!$B46='C'!$B$169),'C'!$E$170,0)+IF(AND(AP$31='C'!$F$172,MOVINV!$B46='C'!$B$172),'C'!$E$172,0)+IF(AND(AP$31='C'!$F$173,MOVINV!$B46='C'!$B$172),'C'!$E$173,0)+IF(AND(AP$31='C'!$F$175,MOVINV!$B46='C'!$B$175),'C'!$E$175,0)+IF(AND(AP$31='C'!$F$176,MOVINV!$B46='C'!$B$175),'C'!$E$176,0)</f>
        <v>0</v>
      </c>
      <c r="AQ46" s="33">
        <f>+IF(AND(AQ$31='C'!$F$163,MOVINV!$B46='C'!$B$163),'C'!$E$163,0)+IF(AND(AQ$31='C'!$F$164,MOVINV!$B46='C'!$B$163),'C'!$E$164,0)+IF(AND(AQ$31='C'!$F$166,MOVINV!$B46='C'!$B$166),'C'!$E$166,0)+IF(AND(AQ$31='C'!$F$167,MOVINV!$B46='C'!$B$166),'C'!$E$167,0)+IF(AND(AQ$31='C'!$F$169,MOVINV!$B46='C'!$B$169),'C'!$E$169,0)+IF(AND(AQ$31='C'!$F$170,MOVINV!$B46='C'!$B$169),'C'!$E$170,0)+IF(AND(AQ$31='C'!$F$172,MOVINV!$B46='C'!$B$172),'C'!$E$172,0)+IF(AND(AQ$31='C'!$F$173,MOVINV!$B46='C'!$B$172),'C'!$E$173,0)+IF(AND(AQ$31='C'!$F$175,MOVINV!$B46='C'!$B$175),'C'!$E$175,0)+IF(AND(AQ$31='C'!$F$176,MOVINV!$B46='C'!$B$175),'C'!$E$176,0)</f>
        <v>0</v>
      </c>
      <c r="AR46" s="33">
        <f>+IF(AND(AR$31='C'!$F$163,MOVINV!$B46='C'!$B$163),'C'!$E$163,0)+IF(AND(AR$31='C'!$F$164,MOVINV!$B46='C'!$B$163),'C'!$E$164,0)+IF(AND(AR$31='C'!$F$166,MOVINV!$B46='C'!$B$166),'C'!$E$166,0)+IF(AND(AR$31='C'!$F$167,MOVINV!$B46='C'!$B$166),'C'!$E$167,0)+IF(AND(AR$31='C'!$F$169,MOVINV!$B46='C'!$B$169),'C'!$E$169,0)+IF(AND(AR$31='C'!$F$170,MOVINV!$B46='C'!$B$169),'C'!$E$170,0)+IF(AND(AR$31='C'!$F$172,MOVINV!$B46='C'!$B$172),'C'!$E$172,0)+IF(AND(AR$31='C'!$F$173,MOVINV!$B46='C'!$B$172),'C'!$E$173,0)+IF(AND(AR$31='C'!$F$175,MOVINV!$B46='C'!$B$175),'C'!$E$175,0)+IF(AND(AR$31='C'!$F$176,MOVINV!$B46='C'!$B$175),'C'!$E$176,0)</f>
        <v>0</v>
      </c>
      <c r="AS46" s="33">
        <f>+IF(AND(AS$31='C'!$F$163,MOVINV!$B46='C'!$B$163),'C'!$E$163,0)+IF(AND(AS$31='C'!$F$164,MOVINV!$B46='C'!$B$163),'C'!$E$164,0)+IF(AND(AS$31='C'!$F$166,MOVINV!$B46='C'!$B$166),'C'!$E$166,0)+IF(AND(AS$31='C'!$F$167,MOVINV!$B46='C'!$B$166),'C'!$E$167,0)+IF(AND(AS$31='C'!$F$169,MOVINV!$B46='C'!$B$169),'C'!$E$169,0)+IF(AND(AS$31='C'!$F$170,MOVINV!$B46='C'!$B$169),'C'!$E$170,0)+IF(AND(AS$31='C'!$F$172,MOVINV!$B46='C'!$B$172),'C'!$E$172,0)+IF(AND(AS$31='C'!$F$173,MOVINV!$B46='C'!$B$172),'C'!$E$173,0)+IF(AND(AS$31='C'!$F$175,MOVINV!$B46='C'!$B$175),'C'!$E$175,0)+IF(AND(AS$31='C'!$F$176,MOVINV!$B46='C'!$B$175),'C'!$E$176,0)</f>
        <v>0</v>
      </c>
      <c r="AT46" s="33">
        <f>+IF(AND(AT$31='C'!$F$163,MOVINV!$B46='C'!$B$163),'C'!$E$163,0)+IF(AND(AT$31='C'!$F$164,MOVINV!$B46='C'!$B$163),'C'!$E$164,0)+IF(AND(AT$31='C'!$F$166,MOVINV!$B46='C'!$B$166),'C'!$E$166,0)+IF(AND(AT$31='C'!$F$167,MOVINV!$B46='C'!$B$166),'C'!$E$167,0)+IF(AND(AT$31='C'!$F$169,MOVINV!$B46='C'!$B$169),'C'!$E$169,0)+IF(AND(AT$31='C'!$F$170,MOVINV!$B46='C'!$B$169),'C'!$E$170,0)+IF(AND(AT$31='C'!$F$172,MOVINV!$B46='C'!$B$172),'C'!$E$172,0)+IF(AND(AT$31='C'!$F$173,MOVINV!$B46='C'!$B$172),'C'!$E$173,0)+IF(AND(AT$31='C'!$F$175,MOVINV!$B46='C'!$B$175),'C'!$E$175,0)+IF(AND(AT$31='C'!$F$176,MOVINV!$B46='C'!$B$175),'C'!$E$176,0)</f>
        <v>0</v>
      </c>
      <c r="AU46" s="33">
        <f>+IF(AND(AU$31='C'!$F$163,MOVINV!$B46='C'!$B$163),'C'!$E$163,0)+IF(AND(AU$31='C'!$F$164,MOVINV!$B46='C'!$B$163),'C'!$E$164,0)+IF(AND(AU$31='C'!$F$166,MOVINV!$B46='C'!$B$166),'C'!$E$166,0)+IF(AND(AU$31='C'!$F$167,MOVINV!$B46='C'!$B$166),'C'!$E$167,0)+IF(AND(AU$31='C'!$F$169,MOVINV!$B46='C'!$B$169),'C'!$E$169,0)+IF(AND(AU$31='C'!$F$170,MOVINV!$B46='C'!$B$169),'C'!$E$170,0)+IF(AND(AU$31='C'!$F$172,MOVINV!$B46='C'!$B$172),'C'!$E$172,0)+IF(AND(AU$31='C'!$F$173,MOVINV!$B46='C'!$B$172),'C'!$E$173,0)+IF(AND(AU$31='C'!$F$175,MOVINV!$B46='C'!$B$175),'C'!$E$175,0)+IF(AND(AU$31='C'!$F$176,MOVINV!$B46='C'!$B$175),'C'!$E$176,0)</f>
        <v>0</v>
      </c>
      <c r="AV46" s="33">
        <f>+IF(AND(AV$31='C'!$F$163,MOVINV!$B46='C'!$B$163),'C'!$E$163,0)+IF(AND(AV$31='C'!$F$164,MOVINV!$B46='C'!$B$163),'C'!$E$164,0)+IF(AND(AV$31='C'!$F$166,MOVINV!$B46='C'!$B$166),'C'!$E$166,0)+IF(AND(AV$31='C'!$F$167,MOVINV!$B46='C'!$B$166),'C'!$E$167,0)+IF(AND(AV$31='C'!$F$169,MOVINV!$B46='C'!$B$169),'C'!$E$169,0)+IF(AND(AV$31='C'!$F$170,MOVINV!$B46='C'!$B$169),'C'!$E$170,0)+IF(AND(AV$31='C'!$F$172,MOVINV!$B46='C'!$B$172),'C'!$E$172,0)+IF(AND(AV$31='C'!$F$173,MOVINV!$B46='C'!$B$172),'C'!$E$173,0)+IF(AND(AV$31='C'!$F$175,MOVINV!$B46='C'!$B$175),'C'!$E$175,0)+IF(AND(AV$31='C'!$F$176,MOVINV!$B46='C'!$B$175),'C'!$E$176,0)</f>
        <v>0</v>
      </c>
      <c r="AW46" s="33">
        <f>+IF(AND(AW$31='C'!$F$163,MOVINV!$B46='C'!$B$163),'C'!$E$163,0)+IF(AND(AW$31='C'!$F$164,MOVINV!$B46='C'!$B$163),'C'!$E$164,0)+IF(AND(AW$31='C'!$F$166,MOVINV!$B46='C'!$B$166),'C'!$E$166,0)+IF(AND(AW$31='C'!$F$167,MOVINV!$B46='C'!$B$166),'C'!$E$167,0)+IF(AND(AW$31='C'!$F$169,MOVINV!$B46='C'!$B$169),'C'!$E$169,0)+IF(AND(AW$31='C'!$F$170,MOVINV!$B46='C'!$B$169),'C'!$E$170,0)+IF(AND(AW$31='C'!$F$172,MOVINV!$B46='C'!$B$172),'C'!$E$172,0)+IF(AND(AW$31='C'!$F$173,MOVINV!$B46='C'!$B$172),'C'!$E$173,0)+IF(AND(AW$31='C'!$F$175,MOVINV!$B46='C'!$B$175),'C'!$E$175,0)+IF(AND(AW$31='C'!$F$176,MOVINV!$B46='C'!$B$175),'C'!$E$176,0)</f>
        <v>0</v>
      </c>
      <c r="AX46" s="33">
        <f>+IF(AND(AX$31='C'!$F$163,MOVINV!$B46='C'!$B$163),'C'!$E$163,0)+IF(AND(AX$31='C'!$F$164,MOVINV!$B46='C'!$B$163),'C'!$E$164,0)+IF(AND(AX$31='C'!$F$166,MOVINV!$B46='C'!$B$166),'C'!$E$166,0)+IF(AND(AX$31='C'!$F$167,MOVINV!$B46='C'!$B$166),'C'!$E$167,0)+IF(AND(AX$31='C'!$F$169,MOVINV!$B46='C'!$B$169),'C'!$E$169,0)+IF(AND(AX$31='C'!$F$170,MOVINV!$B46='C'!$B$169),'C'!$E$170,0)+IF(AND(AX$31='C'!$F$172,MOVINV!$B46='C'!$B$172),'C'!$E$172,0)+IF(AND(AX$31='C'!$F$173,MOVINV!$B46='C'!$B$172),'C'!$E$173,0)+IF(AND(AX$31='C'!$F$175,MOVINV!$B46='C'!$B$175),'C'!$E$175,0)+IF(AND(AX$31='C'!$F$176,MOVINV!$B46='C'!$B$175),'C'!$E$176,0)</f>
        <v>0</v>
      </c>
      <c r="AY46" s="33">
        <f>+IF(AND(AY$31='C'!$F$163,MOVINV!$B46='C'!$B$163),'C'!$E$163,0)+IF(AND(AY$31='C'!$F$164,MOVINV!$B46='C'!$B$163),'C'!$E$164,0)+IF(AND(AY$31='C'!$F$166,MOVINV!$B46='C'!$B$166),'C'!$E$166,0)+IF(AND(AY$31='C'!$F$167,MOVINV!$B46='C'!$B$166),'C'!$E$167,0)+IF(AND(AY$31='C'!$F$169,MOVINV!$B46='C'!$B$169),'C'!$E$169,0)+IF(AND(AY$31='C'!$F$170,MOVINV!$B46='C'!$B$169),'C'!$E$170,0)+IF(AND(AY$31='C'!$F$172,MOVINV!$B46='C'!$B$172),'C'!$E$172,0)+IF(AND(AY$31='C'!$F$173,MOVINV!$B46='C'!$B$172),'C'!$E$173,0)+IF(AND(AY$31='C'!$F$175,MOVINV!$B46='C'!$B$175),'C'!$E$175,0)+IF(AND(AY$31='C'!$F$176,MOVINV!$B46='C'!$B$175),'C'!$E$176,0)</f>
        <v>0</v>
      </c>
      <c r="AZ46" s="33">
        <f>+IF(AND(AZ$31='C'!$F$163,MOVINV!$B46='C'!$B$163),'C'!$E$163,0)+IF(AND(AZ$31='C'!$F$164,MOVINV!$B46='C'!$B$163),'C'!$E$164,0)+IF(AND(AZ$31='C'!$F$166,MOVINV!$B46='C'!$B$166),'C'!$E$166,0)+IF(AND(AZ$31='C'!$F$167,MOVINV!$B46='C'!$B$166),'C'!$E$167,0)+IF(AND(AZ$31='C'!$F$169,MOVINV!$B46='C'!$B$169),'C'!$E$169,0)+IF(AND(AZ$31='C'!$F$170,MOVINV!$B46='C'!$B$169),'C'!$E$170,0)+IF(AND(AZ$31='C'!$F$172,MOVINV!$B46='C'!$B$172),'C'!$E$172,0)+IF(AND(AZ$31='C'!$F$173,MOVINV!$B46='C'!$B$172),'C'!$E$173,0)+IF(AND(AZ$31='C'!$F$175,MOVINV!$B46='C'!$B$175),'C'!$E$175,0)+IF(AND(AZ$31='C'!$F$176,MOVINV!$B46='C'!$B$175),'C'!$E$176,0)</f>
        <v>0</v>
      </c>
      <c r="BA46" s="33">
        <f>+IF(AND(BA$31='C'!$F$163,MOVINV!$B46='C'!$B$163),'C'!$E$163,0)+IF(AND(BA$31='C'!$F$164,MOVINV!$B46='C'!$B$163),'C'!$E$164,0)+IF(AND(BA$31='C'!$F$166,MOVINV!$B46='C'!$B$166),'C'!$E$166,0)+IF(AND(BA$31='C'!$F$167,MOVINV!$B46='C'!$B$166),'C'!$E$167,0)+IF(AND(BA$31='C'!$F$169,MOVINV!$B46='C'!$B$169),'C'!$E$169,0)+IF(AND(BA$31='C'!$F$170,MOVINV!$B46='C'!$B$169),'C'!$E$170,0)+IF(AND(BA$31='C'!$F$172,MOVINV!$B46='C'!$B$172),'C'!$E$172,0)+IF(AND(BA$31='C'!$F$173,MOVINV!$B46='C'!$B$172),'C'!$E$173,0)+IF(AND(BA$31='C'!$F$175,MOVINV!$B46='C'!$B$175),'C'!$E$175,0)+IF(AND(BA$31='C'!$F$176,MOVINV!$B46='C'!$B$175),'C'!$E$176,0)</f>
        <v>0</v>
      </c>
      <c r="BB46" s="33">
        <f>+IF(AND(BB$31='C'!$F$163,MOVINV!$B46='C'!$B$163),'C'!$E$163,0)+IF(AND(BB$31='C'!$F$164,MOVINV!$B46='C'!$B$163),'C'!$E$164,0)+IF(AND(BB$31='C'!$F$166,MOVINV!$B46='C'!$B$166),'C'!$E$166,0)+IF(AND(BB$31='C'!$F$167,MOVINV!$B46='C'!$B$166),'C'!$E$167,0)+IF(AND(BB$31='C'!$F$169,MOVINV!$B46='C'!$B$169),'C'!$E$169,0)+IF(AND(BB$31='C'!$F$170,MOVINV!$B46='C'!$B$169),'C'!$E$170,0)+IF(AND(BB$31='C'!$F$172,MOVINV!$B46='C'!$B$172),'C'!$E$172,0)+IF(AND(BB$31='C'!$F$173,MOVINV!$B46='C'!$B$172),'C'!$E$173,0)+IF(AND(BB$31='C'!$F$175,MOVINV!$B46='C'!$B$175),'C'!$E$175,0)+IF(AND(BB$31='C'!$F$176,MOVINV!$B46='C'!$B$175),'C'!$E$176,0)</f>
        <v>0</v>
      </c>
      <c r="BC46" s="33">
        <f>+IF(AND(BC$31='C'!$F$163,MOVINV!$B46='C'!$B$163),'C'!$E$163,0)+IF(AND(BC$31='C'!$F$164,MOVINV!$B46='C'!$B$163),'C'!$E$164,0)+IF(AND(BC$31='C'!$F$166,MOVINV!$B46='C'!$B$166),'C'!$E$166,0)+IF(AND(BC$31='C'!$F$167,MOVINV!$B46='C'!$B$166),'C'!$E$167,0)+IF(AND(BC$31='C'!$F$169,MOVINV!$B46='C'!$B$169),'C'!$E$169,0)+IF(AND(BC$31='C'!$F$170,MOVINV!$B46='C'!$B$169),'C'!$E$170,0)+IF(AND(BC$31='C'!$F$172,MOVINV!$B46='C'!$B$172),'C'!$E$172,0)+IF(AND(BC$31='C'!$F$173,MOVINV!$B46='C'!$B$172),'C'!$E$173,0)+IF(AND(BC$31='C'!$F$175,MOVINV!$B46='C'!$B$175),'C'!$E$175,0)+IF(AND(BC$31='C'!$F$176,MOVINV!$B46='C'!$B$175),'C'!$E$176,0)</f>
        <v>0</v>
      </c>
      <c r="BD46" s="33">
        <f>+IF(AND(BD$31='C'!$F$163,MOVINV!$B46='C'!$B$163),'C'!$E$163,0)+IF(AND(BD$31='C'!$F$164,MOVINV!$B46='C'!$B$163),'C'!$E$164,0)+IF(AND(BD$31='C'!$F$166,MOVINV!$B46='C'!$B$166),'C'!$E$166,0)+IF(AND(BD$31='C'!$F$167,MOVINV!$B46='C'!$B$166),'C'!$E$167,0)+IF(AND(BD$31='C'!$F$169,MOVINV!$B46='C'!$B$169),'C'!$E$169,0)+IF(AND(BD$31='C'!$F$170,MOVINV!$B46='C'!$B$169),'C'!$E$170,0)+IF(AND(BD$31='C'!$F$172,MOVINV!$B46='C'!$B$172),'C'!$E$172,0)+IF(AND(BD$31='C'!$F$173,MOVINV!$B46='C'!$B$172),'C'!$E$173,0)+IF(AND(BD$31='C'!$F$175,MOVINV!$B46='C'!$B$175),'C'!$E$175,0)+IF(AND(BD$31='C'!$F$176,MOVINV!$B46='C'!$B$175),'C'!$E$176,0)</f>
        <v>0</v>
      </c>
      <c r="BE46" s="33">
        <f>+IF(AND(BE$31='C'!$F$163,MOVINV!$B46='C'!$B$163),'C'!$E$163,0)+IF(AND(BE$31='C'!$F$164,MOVINV!$B46='C'!$B$163),'C'!$E$164,0)+IF(AND(BE$31='C'!$F$166,MOVINV!$B46='C'!$B$166),'C'!$E$166,0)+IF(AND(BE$31='C'!$F$167,MOVINV!$B46='C'!$B$166),'C'!$E$167,0)+IF(AND(BE$31='C'!$F$169,MOVINV!$B46='C'!$B$169),'C'!$E$169,0)+IF(AND(BE$31='C'!$F$170,MOVINV!$B46='C'!$B$169),'C'!$E$170,0)+IF(AND(BE$31='C'!$F$172,MOVINV!$B46='C'!$B$172),'C'!$E$172,0)+IF(AND(BE$31='C'!$F$173,MOVINV!$B46='C'!$B$172),'C'!$E$173,0)+IF(AND(BE$31='C'!$F$175,MOVINV!$B46='C'!$B$175),'C'!$E$175,0)+IF(AND(BE$31='C'!$F$176,MOVINV!$B46='C'!$B$175),'C'!$E$176,0)</f>
        <v>0</v>
      </c>
      <c r="BF46" s="33">
        <f>+IF(AND(BF$31='C'!$F$163,MOVINV!$B46='C'!$B$163),'C'!$E$163,0)+IF(AND(BF$31='C'!$F$164,MOVINV!$B46='C'!$B$163),'C'!$E$164,0)+IF(AND(BF$31='C'!$F$166,MOVINV!$B46='C'!$B$166),'C'!$E$166,0)+IF(AND(BF$31='C'!$F$167,MOVINV!$B46='C'!$B$166),'C'!$E$167,0)+IF(AND(BF$31='C'!$F$169,MOVINV!$B46='C'!$B$169),'C'!$E$169,0)+IF(AND(BF$31='C'!$F$170,MOVINV!$B46='C'!$B$169),'C'!$E$170,0)+IF(AND(BF$31='C'!$F$172,MOVINV!$B46='C'!$B$172),'C'!$E$172,0)+IF(AND(BF$31='C'!$F$173,MOVINV!$B46='C'!$B$172),'C'!$E$173,0)+IF(AND(BF$31='C'!$F$175,MOVINV!$B46='C'!$B$175),'C'!$E$175,0)+IF(AND(BF$31='C'!$F$176,MOVINV!$B46='C'!$B$175),'C'!$E$176,0)</f>
        <v>0</v>
      </c>
      <c r="BG46" s="33">
        <f>+IF(AND(BG$31='C'!$F$163,MOVINV!$B46='C'!$B$163),'C'!$E$163,0)+IF(AND(BG$31='C'!$F$164,MOVINV!$B46='C'!$B$163),'C'!$E$164,0)+IF(AND(BG$31='C'!$F$166,MOVINV!$B46='C'!$B$166),'C'!$E$166,0)+IF(AND(BG$31='C'!$F$167,MOVINV!$B46='C'!$B$166),'C'!$E$167,0)+IF(AND(BG$31='C'!$F$169,MOVINV!$B46='C'!$B$169),'C'!$E$169,0)+IF(AND(BG$31='C'!$F$170,MOVINV!$B46='C'!$B$169),'C'!$E$170,0)+IF(AND(BG$31='C'!$F$172,MOVINV!$B46='C'!$B$172),'C'!$E$172,0)+IF(AND(BG$31='C'!$F$173,MOVINV!$B46='C'!$B$172),'C'!$E$173,0)+IF(AND(BG$31='C'!$F$175,MOVINV!$B46='C'!$B$175),'C'!$E$175,0)+IF(AND(BG$31='C'!$F$176,MOVINV!$B46='C'!$B$175),'C'!$E$176,0)</f>
        <v>0</v>
      </c>
      <c r="BH46" s="33">
        <f>+IF(AND(BH$31='C'!$F$163,MOVINV!$B46='C'!$B$163),'C'!$E$163,0)+IF(AND(BH$31='C'!$F$164,MOVINV!$B46='C'!$B$163),'C'!$E$164,0)+IF(AND(BH$31='C'!$F$166,MOVINV!$B46='C'!$B$166),'C'!$E$166,0)+IF(AND(BH$31='C'!$F$167,MOVINV!$B46='C'!$B$166),'C'!$E$167,0)+IF(AND(BH$31='C'!$F$169,MOVINV!$B46='C'!$B$169),'C'!$E$169,0)+IF(AND(BH$31='C'!$F$170,MOVINV!$B46='C'!$B$169),'C'!$E$170,0)+IF(AND(BH$31='C'!$F$172,MOVINV!$B46='C'!$B$172),'C'!$E$172,0)+IF(AND(BH$31='C'!$F$173,MOVINV!$B46='C'!$B$172),'C'!$E$173,0)+IF(AND(BH$31='C'!$F$175,MOVINV!$B46='C'!$B$175),'C'!$E$175,0)+IF(AND(BH$31='C'!$F$176,MOVINV!$B46='C'!$B$175),'C'!$E$176,0)</f>
        <v>0</v>
      </c>
      <c r="BI46" s="33">
        <f>+IF(AND(BI$31='C'!$F$163,MOVINV!$B46='C'!$B$163),'C'!$E$163,0)+IF(AND(BI$31='C'!$F$164,MOVINV!$B46='C'!$B$163),'C'!$E$164,0)+IF(AND(BI$31='C'!$F$166,MOVINV!$B46='C'!$B$166),'C'!$E$166,0)+IF(AND(BI$31='C'!$F$167,MOVINV!$B46='C'!$B$166),'C'!$E$167,0)+IF(AND(BI$31='C'!$F$169,MOVINV!$B46='C'!$B$169),'C'!$E$169,0)+IF(AND(BI$31='C'!$F$170,MOVINV!$B46='C'!$B$169),'C'!$E$170,0)+IF(AND(BI$31='C'!$F$172,MOVINV!$B46='C'!$B$172),'C'!$E$172,0)+IF(AND(BI$31='C'!$F$173,MOVINV!$B46='C'!$B$172),'C'!$E$173,0)+IF(AND(BI$31='C'!$F$175,MOVINV!$B46='C'!$B$175),'C'!$E$175,0)+IF(AND(BI$31='C'!$F$176,MOVINV!$B46='C'!$B$175),'C'!$E$176,0)</f>
        <v>0</v>
      </c>
      <c r="BJ46" s="33">
        <f>+IF(AND(BJ$31='C'!$F$163,MOVINV!$B46='C'!$B$163),'C'!$E$163,0)+IF(AND(BJ$31='C'!$F$164,MOVINV!$B46='C'!$B$163),'C'!$E$164,0)+IF(AND(BJ$31='C'!$F$166,MOVINV!$B46='C'!$B$166),'C'!$E$166,0)+IF(AND(BJ$31='C'!$F$167,MOVINV!$B46='C'!$B$166),'C'!$E$167,0)+IF(AND(BJ$31='C'!$F$169,MOVINV!$B46='C'!$B$169),'C'!$E$169,0)+IF(AND(BJ$31='C'!$F$170,MOVINV!$B46='C'!$B$169),'C'!$E$170,0)+IF(AND(BJ$31='C'!$F$172,MOVINV!$B46='C'!$B$172),'C'!$E$172,0)+IF(AND(BJ$31='C'!$F$173,MOVINV!$B46='C'!$B$172),'C'!$E$173,0)+IF(AND(BJ$31='C'!$F$175,MOVINV!$B46='C'!$B$175),'C'!$E$175,0)+IF(AND(BJ$31='C'!$F$176,MOVINV!$B46='C'!$B$175),'C'!$E$176,0)</f>
        <v>0</v>
      </c>
      <c r="BK46" s="33">
        <f>+IF(AND(BK$31='C'!$F$163,MOVINV!$B46='C'!$B$163),'C'!$E$163,0)+IF(AND(BK$31='C'!$F$164,MOVINV!$B46='C'!$B$163),'C'!$E$164,0)+IF(AND(BK$31='C'!$F$166,MOVINV!$B46='C'!$B$166),'C'!$E$166,0)+IF(AND(BK$31='C'!$F$167,MOVINV!$B46='C'!$B$166),'C'!$E$167,0)+IF(AND(BK$31='C'!$F$169,MOVINV!$B46='C'!$B$169),'C'!$E$169,0)+IF(AND(BK$31='C'!$F$170,MOVINV!$B46='C'!$B$169),'C'!$E$170,0)+IF(AND(BK$31='C'!$F$172,MOVINV!$B46='C'!$B$172),'C'!$E$172,0)+IF(AND(BK$31='C'!$F$173,MOVINV!$B46='C'!$B$172),'C'!$E$173,0)+IF(AND(BK$31='C'!$F$175,MOVINV!$B46='C'!$B$175),'C'!$E$175,0)+IF(AND(BK$31='C'!$F$176,MOVINV!$B46='C'!$B$175),'C'!$E$176,0)</f>
        <v>0</v>
      </c>
    </row>
    <row r="47" spans="2:63">
      <c r="B47" s="32" t="str">
        <f t="shared" si="11"/>
        <v>Equips per a processos informació</v>
      </c>
      <c r="C47" s="54">
        <f>+Configuració!E46</f>
        <v>0</v>
      </c>
      <c r="D47" s="33">
        <f>+IF(AND(D$31='C'!$F$163,MOVINV!$B47='C'!$B$163),'C'!$E$163,0)+IF(AND(D$31='C'!$F$164,MOVINV!$B47='C'!$B$163),'C'!$E$164,0)+IF(AND(D$31='C'!$F$166,MOVINV!$B47='C'!$B$166),'C'!$E$166,0)+IF(AND(D$31='C'!$F$167,MOVINV!$B47='C'!$B$166),'C'!$E$167,0)+IF(AND(D$31='C'!$F$169,MOVINV!$B47='C'!$B$169),'C'!$E$169,0)+IF(AND(D$31='C'!$F$170,MOVINV!$B47='C'!$B$169),'C'!$E$170,0)+IF(AND(D$31='C'!$F$172,MOVINV!$B47='C'!$B$172),'C'!$E$172,0)+IF(AND(D$31='C'!$F$173,MOVINV!$B47='C'!$B$172),'C'!$E$173,0)+IF(AND(D$31='C'!$F$175,MOVINV!$B47='C'!$B$175),'C'!$E$175,0)+IF(AND(D$31='C'!$F$176,MOVINV!$B47='C'!$B$175),'C'!$E$176,0)</f>
        <v>0</v>
      </c>
      <c r="E47" s="33">
        <f>+IF(AND(E$31='C'!$F$163,MOVINV!$B47='C'!$B$163),'C'!$E$163,0)+IF(AND(E$31='C'!$F$164,MOVINV!$B47='C'!$B$163),'C'!$E$164,0)+IF(AND(E$31='C'!$F$166,MOVINV!$B47='C'!$B$166),'C'!$E$166,0)+IF(AND(E$31='C'!$F$167,MOVINV!$B47='C'!$B$166),'C'!$E$167,0)+IF(AND(E$31='C'!$F$169,MOVINV!$B47='C'!$B$169),'C'!$E$169,0)+IF(AND(E$31='C'!$F$170,MOVINV!$B47='C'!$B$169),'C'!$E$170,0)+IF(AND(E$31='C'!$F$172,MOVINV!$B47='C'!$B$172),'C'!$E$172,0)+IF(AND(E$31='C'!$F$173,MOVINV!$B47='C'!$B$172),'C'!$E$173,0)+IF(AND(E$31='C'!$F$175,MOVINV!$B47='C'!$B$175),'C'!$E$175,0)+IF(AND(E$31='C'!$F$176,MOVINV!$B47='C'!$B$175),'C'!$E$176,0)</f>
        <v>0</v>
      </c>
      <c r="F47" s="33">
        <f>+IF(AND(F$31='C'!$F$163,MOVINV!$B47='C'!$B$163),'C'!$E$163,0)+IF(AND(F$31='C'!$F$164,MOVINV!$B47='C'!$B$163),'C'!$E$164,0)+IF(AND(F$31='C'!$F$166,MOVINV!$B47='C'!$B$166),'C'!$E$166,0)+IF(AND(F$31='C'!$F$167,MOVINV!$B47='C'!$B$166),'C'!$E$167,0)+IF(AND(F$31='C'!$F$169,MOVINV!$B47='C'!$B$169),'C'!$E$169,0)+IF(AND(F$31='C'!$F$170,MOVINV!$B47='C'!$B$169),'C'!$E$170,0)+IF(AND(F$31='C'!$F$172,MOVINV!$B47='C'!$B$172),'C'!$E$172,0)+IF(AND(F$31='C'!$F$173,MOVINV!$B47='C'!$B$172),'C'!$E$173,0)+IF(AND(F$31='C'!$F$175,MOVINV!$B47='C'!$B$175),'C'!$E$175,0)+IF(AND(F$31='C'!$F$176,MOVINV!$B47='C'!$B$175),'C'!$E$176,0)</f>
        <v>0</v>
      </c>
      <c r="G47" s="33">
        <f>+IF(AND(G$31='C'!$F$163,MOVINV!$B47='C'!$B$163),'C'!$E$163,0)+IF(AND(G$31='C'!$F$164,MOVINV!$B47='C'!$B$163),'C'!$E$164,0)+IF(AND(G$31='C'!$F$166,MOVINV!$B47='C'!$B$166),'C'!$E$166,0)+IF(AND(G$31='C'!$F$167,MOVINV!$B47='C'!$B$166),'C'!$E$167,0)+IF(AND(G$31='C'!$F$169,MOVINV!$B47='C'!$B$169),'C'!$E$169,0)+IF(AND(G$31='C'!$F$170,MOVINV!$B47='C'!$B$169),'C'!$E$170,0)+IF(AND(G$31='C'!$F$172,MOVINV!$B47='C'!$B$172),'C'!$E$172,0)+IF(AND(G$31='C'!$F$173,MOVINV!$B47='C'!$B$172),'C'!$E$173,0)+IF(AND(G$31='C'!$F$175,MOVINV!$B47='C'!$B$175),'C'!$E$175,0)+IF(AND(G$31='C'!$F$176,MOVINV!$B47='C'!$B$175),'C'!$E$176,0)</f>
        <v>0</v>
      </c>
      <c r="H47" s="33">
        <f>+IF(AND(H$31='C'!$F$163,MOVINV!$B47='C'!$B$163),'C'!$E$163,0)+IF(AND(H$31='C'!$F$164,MOVINV!$B47='C'!$B$163),'C'!$E$164,0)+IF(AND(H$31='C'!$F$166,MOVINV!$B47='C'!$B$166),'C'!$E$166,0)+IF(AND(H$31='C'!$F$167,MOVINV!$B47='C'!$B$166),'C'!$E$167,0)+IF(AND(H$31='C'!$F$169,MOVINV!$B47='C'!$B$169),'C'!$E$169,0)+IF(AND(H$31='C'!$F$170,MOVINV!$B47='C'!$B$169),'C'!$E$170,0)+IF(AND(H$31='C'!$F$172,MOVINV!$B47='C'!$B$172),'C'!$E$172,0)+IF(AND(H$31='C'!$F$173,MOVINV!$B47='C'!$B$172),'C'!$E$173,0)+IF(AND(H$31='C'!$F$175,MOVINV!$B47='C'!$B$175),'C'!$E$175,0)+IF(AND(H$31='C'!$F$176,MOVINV!$B47='C'!$B$175),'C'!$E$176,0)</f>
        <v>0</v>
      </c>
      <c r="I47" s="33">
        <f>+IF(AND(I$31='C'!$F$163,MOVINV!$B47='C'!$B$163),'C'!$E$163,0)+IF(AND(I$31='C'!$F$164,MOVINV!$B47='C'!$B$163),'C'!$E$164,0)+IF(AND(I$31='C'!$F$166,MOVINV!$B47='C'!$B$166),'C'!$E$166,0)+IF(AND(I$31='C'!$F$167,MOVINV!$B47='C'!$B$166),'C'!$E$167,0)+IF(AND(I$31='C'!$F$169,MOVINV!$B47='C'!$B$169),'C'!$E$169,0)+IF(AND(I$31='C'!$F$170,MOVINV!$B47='C'!$B$169),'C'!$E$170,0)+IF(AND(I$31='C'!$F$172,MOVINV!$B47='C'!$B$172),'C'!$E$172,0)+IF(AND(I$31='C'!$F$173,MOVINV!$B47='C'!$B$172),'C'!$E$173,0)+IF(AND(I$31='C'!$F$175,MOVINV!$B47='C'!$B$175),'C'!$E$175,0)+IF(AND(I$31='C'!$F$176,MOVINV!$B47='C'!$B$175),'C'!$E$176,0)</f>
        <v>0</v>
      </c>
      <c r="J47" s="33">
        <f>+IF(AND(J$31='C'!$F$163,MOVINV!$B47='C'!$B$163),'C'!$E$163,0)+IF(AND(J$31='C'!$F$164,MOVINV!$B47='C'!$B$163),'C'!$E$164,0)+IF(AND(J$31='C'!$F$166,MOVINV!$B47='C'!$B$166),'C'!$E$166,0)+IF(AND(J$31='C'!$F$167,MOVINV!$B47='C'!$B$166),'C'!$E$167,0)+IF(AND(J$31='C'!$F$169,MOVINV!$B47='C'!$B$169),'C'!$E$169,0)+IF(AND(J$31='C'!$F$170,MOVINV!$B47='C'!$B$169),'C'!$E$170,0)+IF(AND(J$31='C'!$F$172,MOVINV!$B47='C'!$B$172),'C'!$E$172,0)+IF(AND(J$31='C'!$F$173,MOVINV!$B47='C'!$B$172),'C'!$E$173,0)+IF(AND(J$31='C'!$F$175,MOVINV!$B47='C'!$B$175),'C'!$E$175,0)+IF(AND(J$31='C'!$F$176,MOVINV!$B47='C'!$B$175),'C'!$E$176,0)</f>
        <v>0</v>
      </c>
      <c r="K47" s="33">
        <f>+IF(AND(K$31='C'!$F$163,MOVINV!$B47='C'!$B$163),'C'!$E$163,0)+IF(AND(K$31='C'!$F$164,MOVINV!$B47='C'!$B$163),'C'!$E$164,0)+IF(AND(K$31='C'!$F$166,MOVINV!$B47='C'!$B$166),'C'!$E$166,0)+IF(AND(K$31='C'!$F$167,MOVINV!$B47='C'!$B$166),'C'!$E$167,0)+IF(AND(K$31='C'!$F$169,MOVINV!$B47='C'!$B$169),'C'!$E$169,0)+IF(AND(K$31='C'!$F$170,MOVINV!$B47='C'!$B$169),'C'!$E$170,0)+IF(AND(K$31='C'!$F$172,MOVINV!$B47='C'!$B$172),'C'!$E$172,0)+IF(AND(K$31='C'!$F$173,MOVINV!$B47='C'!$B$172),'C'!$E$173,0)+IF(AND(K$31='C'!$F$175,MOVINV!$B47='C'!$B$175),'C'!$E$175,0)+IF(AND(K$31='C'!$F$176,MOVINV!$B47='C'!$B$175),'C'!$E$176,0)</f>
        <v>0</v>
      </c>
      <c r="L47" s="33">
        <f>+IF(AND(L$31='C'!$F$163,MOVINV!$B47='C'!$B$163),'C'!$E$163,0)+IF(AND(L$31='C'!$F$164,MOVINV!$B47='C'!$B$163),'C'!$E$164,0)+IF(AND(L$31='C'!$F$166,MOVINV!$B47='C'!$B$166),'C'!$E$166,0)+IF(AND(L$31='C'!$F$167,MOVINV!$B47='C'!$B$166),'C'!$E$167,0)+IF(AND(L$31='C'!$F$169,MOVINV!$B47='C'!$B$169),'C'!$E$169,0)+IF(AND(L$31='C'!$F$170,MOVINV!$B47='C'!$B$169),'C'!$E$170,0)+IF(AND(L$31='C'!$F$172,MOVINV!$B47='C'!$B$172),'C'!$E$172,0)+IF(AND(L$31='C'!$F$173,MOVINV!$B47='C'!$B$172),'C'!$E$173,0)+IF(AND(L$31='C'!$F$175,MOVINV!$B47='C'!$B$175),'C'!$E$175,0)+IF(AND(L$31='C'!$F$176,MOVINV!$B47='C'!$B$175),'C'!$E$176,0)</f>
        <v>0</v>
      </c>
      <c r="M47" s="33">
        <f>+IF(AND(M$31='C'!$F$163,MOVINV!$B47='C'!$B$163),'C'!$E$163,0)+IF(AND(M$31='C'!$F$164,MOVINV!$B47='C'!$B$163),'C'!$E$164,0)+IF(AND(M$31='C'!$F$166,MOVINV!$B47='C'!$B$166),'C'!$E$166,0)+IF(AND(M$31='C'!$F$167,MOVINV!$B47='C'!$B$166),'C'!$E$167,0)+IF(AND(M$31='C'!$F$169,MOVINV!$B47='C'!$B$169),'C'!$E$169,0)+IF(AND(M$31='C'!$F$170,MOVINV!$B47='C'!$B$169),'C'!$E$170,0)+IF(AND(M$31='C'!$F$172,MOVINV!$B47='C'!$B$172),'C'!$E$172,0)+IF(AND(M$31='C'!$F$173,MOVINV!$B47='C'!$B$172),'C'!$E$173,0)+IF(AND(M$31='C'!$F$175,MOVINV!$B47='C'!$B$175),'C'!$E$175,0)+IF(AND(M$31='C'!$F$176,MOVINV!$B47='C'!$B$175),'C'!$E$176,0)</f>
        <v>0</v>
      </c>
      <c r="N47" s="33">
        <f>+IF(AND(N$31='C'!$F$163,MOVINV!$B47='C'!$B$163),'C'!$E$163,0)+IF(AND(N$31='C'!$F$164,MOVINV!$B47='C'!$B$163),'C'!$E$164,0)+IF(AND(N$31='C'!$F$166,MOVINV!$B47='C'!$B$166),'C'!$E$166,0)+IF(AND(N$31='C'!$F$167,MOVINV!$B47='C'!$B$166),'C'!$E$167,0)+IF(AND(N$31='C'!$F$169,MOVINV!$B47='C'!$B$169),'C'!$E$169,0)+IF(AND(N$31='C'!$F$170,MOVINV!$B47='C'!$B$169),'C'!$E$170,0)+IF(AND(N$31='C'!$F$172,MOVINV!$B47='C'!$B$172),'C'!$E$172,0)+IF(AND(N$31='C'!$F$173,MOVINV!$B47='C'!$B$172),'C'!$E$173,0)+IF(AND(N$31='C'!$F$175,MOVINV!$B47='C'!$B$175),'C'!$E$175,0)+IF(AND(N$31='C'!$F$176,MOVINV!$B47='C'!$B$175),'C'!$E$176,0)</f>
        <v>0</v>
      </c>
      <c r="O47" s="33">
        <f>+IF(AND(O$31='C'!$F$163,MOVINV!$B47='C'!$B$163),'C'!$E$163,0)+IF(AND(O$31='C'!$F$164,MOVINV!$B47='C'!$B$163),'C'!$E$164,0)+IF(AND(O$31='C'!$F$166,MOVINV!$B47='C'!$B$166),'C'!$E$166,0)+IF(AND(O$31='C'!$F$167,MOVINV!$B47='C'!$B$166),'C'!$E$167,0)+IF(AND(O$31='C'!$F$169,MOVINV!$B47='C'!$B$169),'C'!$E$169,0)+IF(AND(O$31='C'!$F$170,MOVINV!$B47='C'!$B$169),'C'!$E$170,0)+IF(AND(O$31='C'!$F$172,MOVINV!$B47='C'!$B$172),'C'!$E$172,0)+IF(AND(O$31='C'!$F$173,MOVINV!$B47='C'!$B$172),'C'!$E$173,0)+IF(AND(O$31='C'!$F$175,MOVINV!$B47='C'!$B$175),'C'!$E$175,0)+IF(AND(O$31='C'!$F$176,MOVINV!$B47='C'!$B$175),'C'!$E$176,0)</f>
        <v>0</v>
      </c>
      <c r="P47" s="33">
        <f>+IF(AND(P$31='C'!$F$163,MOVINV!$B47='C'!$B$163),'C'!$E$163,0)+IF(AND(P$31='C'!$F$164,MOVINV!$B47='C'!$B$163),'C'!$E$164,0)+IF(AND(P$31='C'!$F$166,MOVINV!$B47='C'!$B$166),'C'!$E$166,0)+IF(AND(P$31='C'!$F$167,MOVINV!$B47='C'!$B$166),'C'!$E$167,0)+IF(AND(P$31='C'!$F$169,MOVINV!$B47='C'!$B$169),'C'!$E$169,0)+IF(AND(P$31='C'!$F$170,MOVINV!$B47='C'!$B$169),'C'!$E$170,0)+IF(AND(P$31='C'!$F$172,MOVINV!$B47='C'!$B$172),'C'!$E$172,0)+IF(AND(P$31='C'!$F$173,MOVINV!$B47='C'!$B$172),'C'!$E$173,0)+IF(AND(P$31='C'!$F$175,MOVINV!$B47='C'!$B$175),'C'!$E$175,0)+IF(AND(P$31='C'!$F$176,MOVINV!$B47='C'!$B$175),'C'!$E$176,0)</f>
        <v>0</v>
      </c>
      <c r="Q47" s="33">
        <f>+IF(AND(Q$31='C'!$F$163,MOVINV!$B47='C'!$B$163),'C'!$E$163,0)+IF(AND(Q$31='C'!$F$164,MOVINV!$B47='C'!$B$163),'C'!$E$164,0)+IF(AND(Q$31='C'!$F$166,MOVINV!$B47='C'!$B$166),'C'!$E$166,0)+IF(AND(Q$31='C'!$F$167,MOVINV!$B47='C'!$B$166),'C'!$E$167,0)+IF(AND(Q$31='C'!$F$169,MOVINV!$B47='C'!$B$169),'C'!$E$169,0)+IF(AND(Q$31='C'!$F$170,MOVINV!$B47='C'!$B$169),'C'!$E$170,0)+IF(AND(Q$31='C'!$F$172,MOVINV!$B47='C'!$B$172),'C'!$E$172,0)+IF(AND(Q$31='C'!$F$173,MOVINV!$B47='C'!$B$172),'C'!$E$173,0)+IF(AND(Q$31='C'!$F$175,MOVINV!$B47='C'!$B$175),'C'!$E$175,0)+IF(AND(Q$31='C'!$F$176,MOVINV!$B47='C'!$B$175),'C'!$E$176,0)</f>
        <v>0</v>
      </c>
      <c r="R47" s="33">
        <f>+IF(AND(R$31='C'!$F$163,MOVINV!$B47='C'!$B$163),'C'!$E$163,0)+IF(AND(R$31='C'!$F$164,MOVINV!$B47='C'!$B$163),'C'!$E$164,0)+IF(AND(R$31='C'!$F$166,MOVINV!$B47='C'!$B$166),'C'!$E$166,0)+IF(AND(R$31='C'!$F$167,MOVINV!$B47='C'!$B$166),'C'!$E$167,0)+IF(AND(R$31='C'!$F$169,MOVINV!$B47='C'!$B$169),'C'!$E$169,0)+IF(AND(R$31='C'!$F$170,MOVINV!$B47='C'!$B$169),'C'!$E$170,0)+IF(AND(R$31='C'!$F$172,MOVINV!$B47='C'!$B$172),'C'!$E$172,0)+IF(AND(R$31='C'!$F$173,MOVINV!$B47='C'!$B$172),'C'!$E$173,0)+IF(AND(R$31='C'!$F$175,MOVINV!$B47='C'!$B$175),'C'!$E$175,0)+IF(AND(R$31='C'!$F$176,MOVINV!$B47='C'!$B$175),'C'!$E$176,0)</f>
        <v>0</v>
      </c>
      <c r="S47" s="33">
        <f>+IF(AND(S$31='C'!$F$163,MOVINV!$B47='C'!$B$163),'C'!$E$163,0)+IF(AND(S$31='C'!$F$164,MOVINV!$B47='C'!$B$163),'C'!$E$164,0)+IF(AND(S$31='C'!$F$166,MOVINV!$B47='C'!$B$166),'C'!$E$166,0)+IF(AND(S$31='C'!$F$167,MOVINV!$B47='C'!$B$166),'C'!$E$167,0)+IF(AND(S$31='C'!$F$169,MOVINV!$B47='C'!$B$169),'C'!$E$169,0)+IF(AND(S$31='C'!$F$170,MOVINV!$B47='C'!$B$169),'C'!$E$170,0)+IF(AND(S$31='C'!$F$172,MOVINV!$B47='C'!$B$172),'C'!$E$172,0)+IF(AND(S$31='C'!$F$173,MOVINV!$B47='C'!$B$172),'C'!$E$173,0)+IF(AND(S$31='C'!$F$175,MOVINV!$B47='C'!$B$175),'C'!$E$175,0)+IF(AND(S$31='C'!$F$176,MOVINV!$B47='C'!$B$175),'C'!$E$176,0)</f>
        <v>0</v>
      </c>
      <c r="T47" s="33">
        <f>+IF(AND(T$31='C'!$F$163,MOVINV!$B47='C'!$B$163),'C'!$E$163,0)+IF(AND(T$31='C'!$F$164,MOVINV!$B47='C'!$B$163),'C'!$E$164,0)+IF(AND(T$31='C'!$F$166,MOVINV!$B47='C'!$B$166),'C'!$E$166,0)+IF(AND(T$31='C'!$F$167,MOVINV!$B47='C'!$B$166),'C'!$E$167,0)+IF(AND(T$31='C'!$F$169,MOVINV!$B47='C'!$B$169),'C'!$E$169,0)+IF(AND(T$31='C'!$F$170,MOVINV!$B47='C'!$B$169),'C'!$E$170,0)+IF(AND(T$31='C'!$F$172,MOVINV!$B47='C'!$B$172),'C'!$E$172,0)+IF(AND(T$31='C'!$F$173,MOVINV!$B47='C'!$B$172),'C'!$E$173,0)+IF(AND(T$31='C'!$F$175,MOVINV!$B47='C'!$B$175),'C'!$E$175,0)+IF(AND(T$31='C'!$F$176,MOVINV!$B47='C'!$B$175),'C'!$E$176,0)</f>
        <v>0</v>
      </c>
      <c r="U47" s="33">
        <f>+IF(AND(U$31='C'!$F$163,MOVINV!$B47='C'!$B$163),'C'!$E$163,0)+IF(AND(U$31='C'!$F$164,MOVINV!$B47='C'!$B$163),'C'!$E$164,0)+IF(AND(U$31='C'!$F$166,MOVINV!$B47='C'!$B$166),'C'!$E$166,0)+IF(AND(U$31='C'!$F$167,MOVINV!$B47='C'!$B$166),'C'!$E$167,0)+IF(AND(U$31='C'!$F$169,MOVINV!$B47='C'!$B$169),'C'!$E$169,0)+IF(AND(U$31='C'!$F$170,MOVINV!$B47='C'!$B$169),'C'!$E$170,0)+IF(AND(U$31='C'!$F$172,MOVINV!$B47='C'!$B$172),'C'!$E$172,0)+IF(AND(U$31='C'!$F$173,MOVINV!$B47='C'!$B$172),'C'!$E$173,0)+IF(AND(U$31='C'!$F$175,MOVINV!$B47='C'!$B$175),'C'!$E$175,0)+IF(AND(U$31='C'!$F$176,MOVINV!$B47='C'!$B$175),'C'!$E$176,0)</f>
        <v>0</v>
      </c>
      <c r="V47" s="33">
        <f>+IF(AND(V$31='C'!$F$163,MOVINV!$B47='C'!$B$163),'C'!$E$163,0)+IF(AND(V$31='C'!$F$164,MOVINV!$B47='C'!$B$163),'C'!$E$164,0)+IF(AND(V$31='C'!$F$166,MOVINV!$B47='C'!$B$166),'C'!$E$166,0)+IF(AND(V$31='C'!$F$167,MOVINV!$B47='C'!$B$166),'C'!$E$167,0)+IF(AND(V$31='C'!$F$169,MOVINV!$B47='C'!$B$169),'C'!$E$169,0)+IF(AND(V$31='C'!$F$170,MOVINV!$B47='C'!$B$169),'C'!$E$170,0)+IF(AND(V$31='C'!$F$172,MOVINV!$B47='C'!$B$172),'C'!$E$172,0)+IF(AND(V$31='C'!$F$173,MOVINV!$B47='C'!$B$172),'C'!$E$173,0)+IF(AND(V$31='C'!$F$175,MOVINV!$B47='C'!$B$175),'C'!$E$175,0)+IF(AND(V$31='C'!$F$176,MOVINV!$B47='C'!$B$175),'C'!$E$176,0)</f>
        <v>0</v>
      </c>
      <c r="W47" s="33">
        <f>+IF(AND(W$31='C'!$F$163,MOVINV!$B47='C'!$B$163),'C'!$E$163,0)+IF(AND(W$31='C'!$F$164,MOVINV!$B47='C'!$B$163),'C'!$E$164,0)+IF(AND(W$31='C'!$F$166,MOVINV!$B47='C'!$B$166),'C'!$E$166,0)+IF(AND(W$31='C'!$F$167,MOVINV!$B47='C'!$B$166),'C'!$E$167,0)+IF(AND(W$31='C'!$F$169,MOVINV!$B47='C'!$B$169),'C'!$E$169,0)+IF(AND(W$31='C'!$F$170,MOVINV!$B47='C'!$B$169),'C'!$E$170,0)+IF(AND(W$31='C'!$F$172,MOVINV!$B47='C'!$B$172),'C'!$E$172,0)+IF(AND(W$31='C'!$F$173,MOVINV!$B47='C'!$B$172),'C'!$E$173,0)+IF(AND(W$31='C'!$F$175,MOVINV!$B47='C'!$B$175),'C'!$E$175,0)+IF(AND(W$31='C'!$F$176,MOVINV!$B47='C'!$B$175),'C'!$E$176,0)</f>
        <v>0</v>
      </c>
      <c r="X47" s="33">
        <f>+IF(AND(X$31='C'!$F$163,MOVINV!$B47='C'!$B$163),'C'!$E$163,0)+IF(AND(X$31='C'!$F$164,MOVINV!$B47='C'!$B$163),'C'!$E$164,0)+IF(AND(X$31='C'!$F$166,MOVINV!$B47='C'!$B$166),'C'!$E$166,0)+IF(AND(X$31='C'!$F$167,MOVINV!$B47='C'!$B$166),'C'!$E$167,0)+IF(AND(X$31='C'!$F$169,MOVINV!$B47='C'!$B$169),'C'!$E$169,0)+IF(AND(X$31='C'!$F$170,MOVINV!$B47='C'!$B$169),'C'!$E$170,0)+IF(AND(X$31='C'!$F$172,MOVINV!$B47='C'!$B$172),'C'!$E$172,0)+IF(AND(X$31='C'!$F$173,MOVINV!$B47='C'!$B$172),'C'!$E$173,0)+IF(AND(X$31='C'!$F$175,MOVINV!$B47='C'!$B$175),'C'!$E$175,0)+IF(AND(X$31='C'!$F$176,MOVINV!$B47='C'!$B$175),'C'!$E$176,0)</f>
        <v>0</v>
      </c>
      <c r="Y47" s="33">
        <f>+IF(AND(Y$31='C'!$F$163,MOVINV!$B47='C'!$B$163),'C'!$E$163,0)+IF(AND(Y$31='C'!$F$164,MOVINV!$B47='C'!$B$163),'C'!$E$164,0)+IF(AND(Y$31='C'!$F$166,MOVINV!$B47='C'!$B$166),'C'!$E$166,0)+IF(AND(Y$31='C'!$F$167,MOVINV!$B47='C'!$B$166),'C'!$E$167,0)+IF(AND(Y$31='C'!$F$169,MOVINV!$B47='C'!$B$169),'C'!$E$169,0)+IF(AND(Y$31='C'!$F$170,MOVINV!$B47='C'!$B$169),'C'!$E$170,0)+IF(AND(Y$31='C'!$F$172,MOVINV!$B47='C'!$B$172),'C'!$E$172,0)+IF(AND(Y$31='C'!$F$173,MOVINV!$B47='C'!$B$172),'C'!$E$173,0)+IF(AND(Y$31='C'!$F$175,MOVINV!$B47='C'!$B$175),'C'!$E$175,0)+IF(AND(Y$31='C'!$F$176,MOVINV!$B47='C'!$B$175),'C'!$E$176,0)</f>
        <v>0</v>
      </c>
      <c r="Z47" s="33">
        <f>+IF(AND(Z$31='C'!$F$163,MOVINV!$B47='C'!$B$163),'C'!$E$163,0)+IF(AND(Z$31='C'!$F$164,MOVINV!$B47='C'!$B$163),'C'!$E$164,0)+IF(AND(Z$31='C'!$F$166,MOVINV!$B47='C'!$B$166),'C'!$E$166,0)+IF(AND(Z$31='C'!$F$167,MOVINV!$B47='C'!$B$166),'C'!$E$167,0)+IF(AND(Z$31='C'!$F$169,MOVINV!$B47='C'!$B$169),'C'!$E$169,0)+IF(AND(Z$31='C'!$F$170,MOVINV!$B47='C'!$B$169),'C'!$E$170,0)+IF(AND(Z$31='C'!$F$172,MOVINV!$B47='C'!$B$172),'C'!$E$172,0)+IF(AND(Z$31='C'!$F$173,MOVINV!$B47='C'!$B$172),'C'!$E$173,0)+IF(AND(Z$31='C'!$F$175,MOVINV!$B47='C'!$B$175),'C'!$E$175,0)+IF(AND(Z$31='C'!$F$176,MOVINV!$B47='C'!$B$175),'C'!$E$176,0)</f>
        <v>0</v>
      </c>
      <c r="AA47" s="33">
        <f>+IF(AND(AA$31='C'!$F$163,MOVINV!$B47='C'!$B$163),'C'!$E$163,0)+IF(AND(AA$31='C'!$F$164,MOVINV!$B47='C'!$B$163),'C'!$E$164,0)+IF(AND(AA$31='C'!$F$166,MOVINV!$B47='C'!$B$166),'C'!$E$166,0)+IF(AND(AA$31='C'!$F$167,MOVINV!$B47='C'!$B$166),'C'!$E$167,0)+IF(AND(AA$31='C'!$F$169,MOVINV!$B47='C'!$B$169),'C'!$E$169,0)+IF(AND(AA$31='C'!$F$170,MOVINV!$B47='C'!$B$169),'C'!$E$170,0)+IF(AND(AA$31='C'!$F$172,MOVINV!$B47='C'!$B$172),'C'!$E$172,0)+IF(AND(AA$31='C'!$F$173,MOVINV!$B47='C'!$B$172),'C'!$E$173,0)+IF(AND(AA$31='C'!$F$175,MOVINV!$B47='C'!$B$175),'C'!$E$175,0)+IF(AND(AA$31='C'!$F$176,MOVINV!$B47='C'!$B$175),'C'!$E$176,0)</f>
        <v>0</v>
      </c>
      <c r="AB47" s="33">
        <f>+IF(AND(AB$31='C'!$F$163,MOVINV!$B47='C'!$B$163),'C'!$E$163,0)+IF(AND(AB$31='C'!$F$164,MOVINV!$B47='C'!$B$163),'C'!$E$164,0)+IF(AND(AB$31='C'!$F$166,MOVINV!$B47='C'!$B$166),'C'!$E$166,0)+IF(AND(AB$31='C'!$F$167,MOVINV!$B47='C'!$B$166),'C'!$E$167,0)+IF(AND(AB$31='C'!$F$169,MOVINV!$B47='C'!$B$169),'C'!$E$169,0)+IF(AND(AB$31='C'!$F$170,MOVINV!$B47='C'!$B$169),'C'!$E$170,0)+IF(AND(AB$31='C'!$F$172,MOVINV!$B47='C'!$B$172),'C'!$E$172,0)+IF(AND(AB$31='C'!$F$173,MOVINV!$B47='C'!$B$172),'C'!$E$173,0)+IF(AND(AB$31='C'!$F$175,MOVINV!$B47='C'!$B$175),'C'!$E$175,0)+IF(AND(AB$31='C'!$F$176,MOVINV!$B47='C'!$B$175),'C'!$E$176,0)</f>
        <v>0</v>
      </c>
      <c r="AC47" s="33">
        <f>+IF(AND(AC$31='C'!$F$163,MOVINV!$B47='C'!$B$163),'C'!$E$163,0)+IF(AND(AC$31='C'!$F$164,MOVINV!$B47='C'!$B$163),'C'!$E$164,0)+IF(AND(AC$31='C'!$F$166,MOVINV!$B47='C'!$B$166),'C'!$E$166,0)+IF(AND(AC$31='C'!$F$167,MOVINV!$B47='C'!$B$166),'C'!$E$167,0)+IF(AND(AC$31='C'!$F$169,MOVINV!$B47='C'!$B$169),'C'!$E$169,0)+IF(AND(AC$31='C'!$F$170,MOVINV!$B47='C'!$B$169),'C'!$E$170,0)+IF(AND(AC$31='C'!$F$172,MOVINV!$B47='C'!$B$172),'C'!$E$172,0)+IF(AND(AC$31='C'!$F$173,MOVINV!$B47='C'!$B$172),'C'!$E$173,0)+IF(AND(AC$31='C'!$F$175,MOVINV!$B47='C'!$B$175),'C'!$E$175,0)+IF(AND(AC$31='C'!$F$176,MOVINV!$B47='C'!$B$175),'C'!$E$176,0)</f>
        <v>0</v>
      </c>
      <c r="AD47" s="33">
        <f>+IF(AND(AD$31='C'!$F$163,MOVINV!$B47='C'!$B$163),'C'!$E$163,0)+IF(AND(AD$31='C'!$F$164,MOVINV!$B47='C'!$B$163),'C'!$E$164,0)+IF(AND(AD$31='C'!$F$166,MOVINV!$B47='C'!$B$166),'C'!$E$166,0)+IF(AND(AD$31='C'!$F$167,MOVINV!$B47='C'!$B$166),'C'!$E$167,0)+IF(AND(AD$31='C'!$F$169,MOVINV!$B47='C'!$B$169),'C'!$E$169,0)+IF(AND(AD$31='C'!$F$170,MOVINV!$B47='C'!$B$169),'C'!$E$170,0)+IF(AND(AD$31='C'!$F$172,MOVINV!$B47='C'!$B$172),'C'!$E$172,0)+IF(AND(AD$31='C'!$F$173,MOVINV!$B47='C'!$B$172),'C'!$E$173,0)+IF(AND(AD$31='C'!$F$175,MOVINV!$B47='C'!$B$175),'C'!$E$175,0)+IF(AND(AD$31='C'!$F$176,MOVINV!$B47='C'!$B$175),'C'!$E$176,0)</f>
        <v>0</v>
      </c>
      <c r="AE47" s="33">
        <f>+IF(AND(AE$31='C'!$F$163,MOVINV!$B47='C'!$B$163),'C'!$E$163,0)+IF(AND(AE$31='C'!$F$164,MOVINV!$B47='C'!$B$163),'C'!$E$164,0)+IF(AND(AE$31='C'!$F$166,MOVINV!$B47='C'!$B$166),'C'!$E$166,0)+IF(AND(AE$31='C'!$F$167,MOVINV!$B47='C'!$B$166),'C'!$E$167,0)+IF(AND(AE$31='C'!$F$169,MOVINV!$B47='C'!$B$169),'C'!$E$169,0)+IF(AND(AE$31='C'!$F$170,MOVINV!$B47='C'!$B$169),'C'!$E$170,0)+IF(AND(AE$31='C'!$F$172,MOVINV!$B47='C'!$B$172),'C'!$E$172,0)+IF(AND(AE$31='C'!$F$173,MOVINV!$B47='C'!$B$172),'C'!$E$173,0)+IF(AND(AE$31='C'!$F$175,MOVINV!$B47='C'!$B$175),'C'!$E$175,0)+IF(AND(AE$31='C'!$F$176,MOVINV!$B47='C'!$B$175),'C'!$E$176,0)</f>
        <v>0</v>
      </c>
      <c r="AF47" s="33">
        <f>+IF(AND(AF$31='C'!$F$163,MOVINV!$B47='C'!$B$163),'C'!$E$163,0)+IF(AND(AF$31='C'!$F$164,MOVINV!$B47='C'!$B$163),'C'!$E$164,0)+IF(AND(AF$31='C'!$F$166,MOVINV!$B47='C'!$B$166),'C'!$E$166,0)+IF(AND(AF$31='C'!$F$167,MOVINV!$B47='C'!$B$166),'C'!$E$167,0)+IF(AND(AF$31='C'!$F$169,MOVINV!$B47='C'!$B$169),'C'!$E$169,0)+IF(AND(AF$31='C'!$F$170,MOVINV!$B47='C'!$B$169),'C'!$E$170,0)+IF(AND(AF$31='C'!$F$172,MOVINV!$B47='C'!$B$172),'C'!$E$172,0)+IF(AND(AF$31='C'!$F$173,MOVINV!$B47='C'!$B$172),'C'!$E$173,0)+IF(AND(AF$31='C'!$F$175,MOVINV!$B47='C'!$B$175),'C'!$E$175,0)+IF(AND(AF$31='C'!$F$176,MOVINV!$B47='C'!$B$175),'C'!$E$176,0)</f>
        <v>0</v>
      </c>
      <c r="AG47" s="33">
        <f>+IF(AND(AG$31='C'!$F$163,MOVINV!$B47='C'!$B$163),'C'!$E$163,0)+IF(AND(AG$31='C'!$F$164,MOVINV!$B47='C'!$B$163),'C'!$E$164,0)+IF(AND(AG$31='C'!$F$166,MOVINV!$B47='C'!$B$166),'C'!$E$166,0)+IF(AND(AG$31='C'!$F$167,MOVINV!$B47='C'!$B$166),'C'!$E$167,0)+IF(AND(AG$31='C'!$F$169,MOVINV!$B47='C'!$B$169),'C'!$E$169,0)+IF(AND(AG$31='C'!$F$170,MOVINV!$B47='C'!$B$169),'C'!$E$170,0)+IF(AND(AG$31='C'!$F$172,MOVINV!$B47='C'!$B$172),'C'!$E$172,0)+IF(AND(AG$31='C'!$F$173,MOVINV!$B47='C'!$B$172),'C'!$E$173,0)+IF(AND(AG$31='C'!$F$175,MOVINV!$B47='C'!$B$175),'C'!$E$175,0)+IF(AND(AG$31='C'!$F$176,MOVINV!$B47='C'!$B$175),'C'!$E$176,0)</f>
        <v>0</v>
      </c>
      <c r="AH47" s="33">
        <f>+IF(AND(AH$31='C'!$F$163,MOVINV!$B47='C'!$B$163),'C'!$E$163,0)+IF(AND(AH$31='C'!$F$164,MOVINV!$B47='C'!$B$163),'C'!$E$164,0)+IF(AND(AH$31='C'!$F$166,MOVINV!$B47='C'!$B$166),'C'!$E$166,0)+IF(AND(AH$31='C'!$F$167,MOVINV!$B47='C'!$B$166),'C'!$E$167,0)+IF(AND(AH$31='C'!$F$169,MOVINV!$B47='C'!$B$169),'C'!$E$169,0)+IF(AND(AH$31='C'!$F$170,MOVINV!$B47='C'!$B$169),'C'!$E$170,0)+IF(AND(AH$31='C'!$F$172,MOVINV!$B47='C'!$B$172),'C'!$E$172,0)+IF(AND(AH$31='C'!$F$173,MOVINV!$B47='C'!$B$172),'C'!$E$173,0)+IF(AND(AH$31='C'!$F$175,MOVINV!$B47='C'!$B$175),'C'!$E$175,0)+IF(AND(AH$31='C'!$F$176,MOVINV!$B47='C'!$B$175),'C'!$E$176,0)</f>
        <v>0</v>
      </c>
      <c r="AI47" s="33">
        <f>+IF(AND(AI$31='C'!$F$163,MOVINV!$B47='C'!$B$163),'C'!$E$163,0)+IF(AND(AI$31='C'!$F$164,MOVINV!$B47='C'!$B$163),'C'!$E$164,0)+IF(AND(AI$31='C'!$F$166,MOVINV!$B47='C'!$B$166),'C'!$E$166,0)+IF(AND(AI$31='C'!$F$167,MOVINV!$B47='C'!$B$166),'C'!$E$167,0)+IF(AND(AI$31='C'!$F$169,MOVINV!$B47='C'!$B$169),'C'!$E$169,0)+IF(AND(AI$31='C'!$F$170,MOVINV!$B47='C'!$B$169),'C'!$E$170,0)+IF(AND(AI$31='C'!$F$172,MOVINV!$B47='C'!$B$172),'C'!$E$172,0)+IF(AND(AI$31='C'!$F$173,MOVINV!$B47='C'!$B$172),'C'!$E$173,0)+IF(AND(AI$31='C'!$F$175,MOVINV!$B47='C'!$B$175),'C'!$E$175,0)+IF(AND(AI$31='C'!$F$176,MOVINV!$B47='C'!$B$175),'C'!$E$176,0)</f>
        <v>0</v>
      </c>
      <c r="AJ47" s="33">
        <f>+IF(AND(AJ$31='C'!$F$163,MOVINV!$B47='C'!$B$163),'C'!$E$163,0)+IF(AND(AJ$31='C'!$F$164,MOVINV!$B47='C'!$B$163),'C'!$E$164,0)+IF(AND(AJ$31='C'!$F$166,MOVINV!$B47='C'!$B$166),'C'!$E$166,0)+IF(AND(AJ$31='C'!$F$167,MOVINV!$B47='C'!$B$166),'C'!$E$167,0)+IF(AND(AJ$31='C'!$F$169,MOVINV!$B47='C'!$B$169),'C'!$E$169,0)+IF(AND(AJ$31='C'!$F$170,MOVINV!$B47='C'!$B$169),'C'!$E$170,0)+IF(AND(AJ$31='C'!$F$172,MOVINV!$B47='C'!$B$172),'C'!$E$172,0)+IF(AND(AJ$31='C'!$F$173,MOVINV!$B47='C'!$B$172),'C'!$E$173,0)+IF(AND(AJ$31='C'!$F$175,MOVINV!$B47='C'!$B$175),'C'!$E$175,0)+IF(AND(AJ$31='C'!$F$176,MOVINV!$B47='C'!$B$175),'C'!$E$176,0)</f>
        <v>0</v>
      </c>
      <c r="AK47" s="33">
        <f>+IF(AND(AK$31='C'!$F$163,MOVINV!$B47='C'!$B$163),'C'!$E$163,0)+IF(AND(AK$31='C'!$F$164,MOVINV!$B47='C'!$B$163),'C'!$E$164,0)+IF(AND(AK$31='C'!$F$166,MOVINV!$B47='C'!$B$166),'C'!$E$166,0)+IF(AND(AK$31='C'!$F$167,MOVINV!$B47='C'!$B$166),'C'!$E$167,0)+IF(AND(AK$31='C'!$F$169,MOVINV!$B47='C'!$B$169),'C'!$E$169,0)+IF(AND(AK$31='C'!$F$170,MOVINV!$B47='C'!$B$169),'C'!$E$170,0)+IF(AND(AK$31='C'!$F$172,MOVINV!$B47='C'!$B$172),'C'!$E$172,0)+IF(AND(AK$31='C'!$F$173,MOVINV!$B47='C'!$B$172),'C'!$E$173,0)+IF(AND(AK$31='C'!$F$175,MOVINV!$B47='C'!$B$175),'C'!$E$175,0)+IF(AND(AK$31='C'!$F$176,MOVINV!$B47='C'!$B$175),'C'!$E$176,0)</f>
        <v>0</v>
      </c>
      <c r="AL47" s="33">
        <f>+IF(AND(AL$31='C'!$F$163,MOVINV!$B47='C'!$B$163),'C'!$E$163,0)+IF(AND(AL$31='C'!$F$164,MOVINV!$B47='C'!$B$163),'C'!$E$164,0)+IF(AND(AL$31='C'!$F$166,MOVINV!$B47='C'!$B$166),'C'!$E$166,0)+IF(AND(AL$31='C'!$F$167,MOVINV!$B47='C'!$B$166),'C'!$E$167,0)+IF(AND(AL$31='C'!$F$169,MOVINV!$B47='C'!$B$169),'C'!$E$169,0)+IF(AND(AL$31='C'!$F$170,MOVINV!$B47='C'!$B$169),'C'!$E$170,0)+IF(AND(AL$31='C'!$F$172,MOVINV!$B47='C'!$B$172),'C'!$E$172,0)+IF(AND(AL$31='C'!$F$173,MOVINV!$B47='C'!$B$172),'C'!$E$173,0)+IF(AND(AL$31='C'!$F$175,MOVINV!$B47='C'!$B$175),'C'!$E$175,0)+IF(AND(AL$31='C'!$F$176,MOVINV!$B47='C'!$B$175),'C'!$E$176,0)</f>
        <v>0</v>
      </c>
      <c r="AM47" s="33">
        <f>+IF(AND(AM$31='C'!$F$163,MOVINV!$B47='C'!$B$163),'C'!$E$163,0)+IF(AND(AM$31='C'!$F$164,MOVINV!$B47='C'!$B$163),'C'!$E$164,0)+IF(AND(AM$31='C'!$F$166,MOVINV!$B47='C'!$B$166),'C'!$E$166,0)+IF(AND(AM$31='C'!$F$167,MOVINV!$B47='C'!$B$166),'C'!$E$167,0)+IF(AND(AM$31='C'!$F$169,MOVINV!$B47='C'!$B$169),'C'!$E$169,0)+IF(AND(AM$31='C'!$F$170,MOVINV!$B47='C'!$B$169),'C'!$E$170,0)+IF(AND(AM$31='C'!$F$172,MOVINV!$B47='C'!$B$172),'C'!$E$172,0)+IF(AND(AM$31='C'!$F$173,MOVINV!$B47='C'!$B$172),'C'!$E$173,0)+IF(AND(AM$31='C'!$F$175,MOVINV!$B47='C'!$B$175),'C'!$E$175,0)+IF(AND(AM$31='C'!$F$176,MOVINV!$B47='C'!$B$175),'C'!$E$176,0)</f>
        <v>0</v>
      </c>
      <c r="AN47" s="33">
        <f>+IF(AND(AN$31='C'!$F$163,MOVINV!$B47='C'!$B$163),'C'!$E$163,0)+IF(AND(AN$31='C'!$F$164,MOVINV!$B47='C'!$B$163),'C'!$E$164,0)+IF(AND(AN$31='C'!$F$166,MOVINV!$B47='C'!$B$166),'C'!$E$166,0)+IF(AND(AN$31='C'!$F$167,MOVINV!$B47='C'!$B$166),'C'!$E$167,0)+IF(AND(AN$31='C'!$F$169,MOVINV!$B47='C'!$B$169),'C'!$E$169,0)+IF(AND(AN$31='C'!$F$170,MOVINV!$B47='C'!$B$169),'C'!$E$170,0)+IF(AND(AN$31='C'!$F$172,MOVINV!$B47='C'!$B$172),'C'!$E$172,0)+IF(AND(AN$31='C'!$F$173,MOVINV!$B47='C'!$B$172),'C'!$E$173,0)+IF(AND(AN$31='C'!$F$175,MOVINV!$B47='C'!$B$175),'C'!$E$175,0)+IF(AND(AN$31='C'!$F$176,MOVINV!$B47='C'!$B$175),'C'!$E$176,0)</f>
        <v>0</v>
      </c>
      <c r="AO47" s="33">
        <f>+IF(AND(AO$31='C'!$F$163,MOVINV!$B47='C'!$B$163),'C'!$E$163,0)+IF(AND(AO$31='C'!$F$164,MOVINV!$B47='C'!$B$163),'C'!$E$164,0)+IF(AND(AO$31='C'!$F$166,MOVINV!$B47='C'!$B$166),'C'!$E$166,0)+IF(AND(AO$31='C'!$F$167,MOVINV!$B47='C'!$B$166),'C'!$E$167,0)+IF(AND(AO$31='C'!$F$169,MOVINV!$B47='C'!$B$169),'C'!$E$169,0)+IF(AND(AO$31='C'!$F$170,MOVINV!$B47='C'!$B$169),'C'!$E$170,0)+IF(AND(AO$31='C'!$F$172,MOVINV!$B47='C'!$B$172),'C'!$E$172,0)+IF(AND(AO$31='C'!$F$173,MOVINV!$B47='C'!$B$172),'C'!$E$173,0)+IF(AND(AO$31='C'!$F$175,MOVINV!$B47='C'!$B$175),'C'!$E$175,0)+IF(AND(AO$31='C'!$F$176,MOVINV!$B47='C'!$B$175),'C'!$E$176,0)</f>
        <v>0</v>
      </c>
      <c r="AP47" s="33">
        <f>+IF(AND(AP$31='C'!$F$163,MOVINV!$B47='C'!$B$163),'C'!$E$163,0)+IF(AND(AP$31='C'!$F$164,MOVINV!$B47='C'!$B$163),'C'!$E$164,0)+IF(AND(AP$31='C'!$F$166,MOVINV!$B47='C'!$B$166),'C'!$E$166,0)+IF(AND(AP$31='C'!$F$167,MOVINV!$B47='C'!$B$166),'C'!$E$167,0)+IF(AND(AP$31='C'!$F$169,MOVINV!$B47='C'!$B$169),'C'!$E$169,0)+IF(AND(AP$31='C'!$F$170,MOVINV!$B47='C'!$B$169),'C'!$E$170,0)+IF(AND(AP$31='C'!$F$172,MOVINV!$B47='C'!$B$172),'C'!$E$172,0)+IF(AND(AP$31='C'!$F$173,MOVINV!$B47='C'!$B$172),'C'!$E$173,0)+IF(AND(AP$31='C'!$F$175,MOVINV!$B47='C'!$B$175),'C'!$E$175,0)+IF(AND(AP$31='C'!$F$176,MOVINV!$B47='C'!$B$175),'C'!$E$176,0)</f>
        <v>0</v>
      </c>
      <c r="AQ47" s="33">
        <f>+IF(AND(AQ$31='C'!$F$163,MOVINV!$B47='C'!$B$163),'C'!$E$163,0)+IF(AND(AQ$31='C'!$F$164,MOVINV!$B47='C'!$B$163),'C'!$E$164,0)+IF(AND(AQ$31='C'!$F$166,MOVINV!$B47='C'!$B$166),'C'!$E$166,0)+IF(AND(AQ$31='C'!$F$167,MOVINV!$B47='C'!$B$166),'C'!$E$167,0)+IF(AND(AQ$31='C'!$F$169,MOVINV!$B47='C'!$B$169),'C'!$E$169,0)+IF(AND(AQ$31='C'!$F$170,MOVINV!$B47='C'!$B$169),'C'!$E$170,0)+IF(AND(AQ$31='C'!$F$172,MOVINV!$B47='C'!$B$172),'C'!$E$172,0)+IF(AND(AQ$31='C'!$F$173,MOVINV!$B47='C'!$B$172),'C'!$E$173,0)+IF(AND(AQ$31='C'!$F$175,MOVINV!$B47='C'!$B$175),'C'!$E$175,0)+IF(AND(AQ$31='C'!$F$176,MOVINV!$B47='C'!$B$175),'C'!$E$176,0)</f>
        <v>0</v>
      </c>
      <c r="AR47" s="33">
        <f>+IF(AND(AR$31='C'!$F$163,MOVINV!$B47='C'!$B$163),'C'!$E$163,0)+IF(AND(AR$31='C'!$F$164,MOVINV!$B47='C'!$B$163),'C'!$E$164,0)+IF(AND(AR$31='C'!$F$166,MOVINV!$B47='C'!$B$166),'C'!$E$166,0)+IF(AND(AR$31='C'!$F$167,MOVINV!$B47='C'!$B$166),'C'!$E$167,0)+IF(AND(AR$31='C'!$F$169,MOVINV!$B47='C'!$B$169),'C'!$E$169,0)+IF(AND(AR$31='C'!$F$170,MOVINV!$B47='C'!$B$169),'C'!$E$170,0)+IF(AND(AR$31='C'!$F$172,MOVINV!$B47='C'!$B$172),'C'!$E$172,0)+IF(AND(AR$31='C'!$F$173,MOVINV!$B47='C'!$B$172),'C'!$E$173,0)+IF(AND(AR$31='C'!$F$175,MOVINV!$B47='C'!$B$175),'C'!$E$175,0)+IF(AND(AR$31='C'!$F$176,MOVINV!$B47='C'!$B$175),'C'!$E$176,0)</f>
        <v>0</v>
      </c>
      <c r="AS47" s="33">
        <f>+IF(AND(AS$31='C'!$F$163,MOVINV!$B47='C'!$B$163),'C'!$E$163,0)+IF(AND(AS$31='C'!$F$164,MOVINV!$B47='C'!$B$163),'C'!$E$164,0)+IF(AND(AS$31='C'!$F$166,MOVINV!$B47='C'!$B$166),'C'!$E$166,0)+IF(AND(AS$31='C'!$F$167,MOVINV!$B47='C'!$B$166),'C'!$E$167,0)+IF(AND(AS$31='C'!$F$169,MOVINV!$B47='C'!$B$169),'C'!$E$169,0)+IF(AND(AS$31='C'!$F$170,MOVINV!$B47='C'!$B$169),'C'!$E$170,0)+IF(AND(AS$31='C'!$F$172,MOVINV!$B47='C'!$B$172),'C'!$E$172,0)+IF(AND(AS$31='C'!$F$173,MOVINV!$B47='C'!$B$172),'C'!$E$173,0)+IF(AND(AS$31='C'!$F$175,MOVINV!$B47='C'!$B$175),'C'!$E$175,0)+IF(AND(AS$31='C'!$F$176,MOVINV!$B47='C'!$B$175),'C'!$E$176,0)</f>
        <v>0</v>
      </c>
      <c r="AT47" s="33">
        <f>+IF(AND(AT$31='C'!$F$163,MOVINV!$B47='C'!$B$163),'C'!$E$163,0)+IF(AND(AT$31='C'!$F$164,MOVINV!$B47='C'!$B$163),'C'!$E$164,0)+IF(AND(AT$31='C'!$F$166,MOVINV!$B47='C'!$B$166),'C'!$E$166,0)+IF(AND(AT$31='C'!$F$167,MOVINV!$B47='C'!$B$166),'C'!$E$167,0)+IF(AND(AT$31='C'!$F$169,MOVINV!$B47='C'!$B$169),'C'!$E$169,0)+IF(AND(AT$31='C'!$F$170,MOVINV!$B47='C'!$B$169),'C'!$E$170,0)+IF(AND(AT$31='C'!$F$172,MOVINV!$B47='C'!$B$172),'C'!$E$172,0)+IF(AND(AT$31='C'!$F$173,MOVINV!$B47='C'!$B$172),'C'!$E$173,0)+IF(AND(AT$31='C'!$F$175,MOVINV!$B47='C'!$B$175),'C'!$E$175,0)+IF(AND(AT$31='C'!$F$176,MOVINV!$B47='C'!$B$175),'C'!$E$176,0)</f>
        <v>0</v>
      </c>
      <c r="AU47" s="33">
        <f>+IF(AND(AU$31='C'!$F$163,MOVINV!$B47='C'!$B$163),'C'!$E$163,0)+IF(AND(AU$31='C'!$F$164,MOVINV!$B47='C'!$B$163),'C'!$E$164,0)+IF(AND(AU$31='C'!$F$166,MOVINV!$B47='C'!$B$166),'C'!$E$166,0)+IF(AND(AU$31='C'!$F$167,MOVINV!$B47='C'!$B$166),'C'!$E$167,0)+IF(AND(AU$31='C'!$F$169,MOVINV!$B47='C'!$B$169),'C'!$E$169,0)+IF(AND(AU$31='C'!$F$170,MOVINV!$B47='C'!$B$169),'C'!$E$170,0)+IF(AND(AU$31='C'!$F$172,MOVINV!$B47='C'!$B$172),'C'!$E$172,0)+IF(AND(AU$31='C'!$F$173,MOVINV!$B47='C'!$B$172),'C'!$E$173,0)+IF(AND(AU$31='C'!$F$175,MOVINV!$B47='C'!$B$175),'C'!$E$175,0)+IF(AND(AU$31='C'!$F$176,MOVINV!$B47='C'!$B$175),'C'!$E$176,0)</f>
        <v>0</v>
      </c>
      <c r="AV47" s="33">
        <f>+IF(AND(AV$31='C'!$F$163,MOVINV!$B47='C'!$B$163),'C'!$E$163,0)+IF(AND(AV$31='C'!$F$164,MOVINV!$B47='C'!$B$163),'C'!$E$164,0)+IF(AND(AV$31='C'!$F$166,MOVINV!$B47='C'!$B$166),'C'!$E$166,0)+IF(AND(AV$31='C'!$F$167,MOVINV!$B47='C'!$B$166),'C'!$E$167,0)+IF(AND(AV$31='C'!$F$169,MOVINV!$B47='C'!$B$169),'C'!$E$169,0)+IF(AND(AV$31='C'!$F$170,MOVINV!$B47='C'!$B$169),'C'!$E$170,0)+IF(AND(AV$31='C'!$F$172,MOVINV!$B47='C'!$B$172),'C'!$E$172,0)+IF(AND(AV$31='C'!$F$173,MOVINV!$B47='C'!$B$172),'C'!$E$173,0)+IF(AND(AV$31='C'!$F$175,MOVINV!$B47='C'!$B$175),'C'!$E$175,0)+IF(AND(AV$31='C'!$F$176,MOVINV!$B47='C'!$B$175),'C'!$E$176,0)</f>
        <v>0</v>
      </c>
      <c r="AW47" s="33">
        <f>+IF(AND(AW$31='C'!$F$163,MOVINV!$B47='C'!$B$163),'C'!$E$163,0)+IF(AND(AW$31='C'!$F$164,MOVINV!$B47='C'!$B$163),'C'!$E$164,0)+IF(AND(AW$31='C'!$F$166,MOVINV!$B47='C'!$B$166),'C'!$E$166,0)+IF(AND(AW$31='C'!$F$167,MOVINV!$B47='C'!$B$166),'C'!$E$167,0)+IF(AND(AW$31='C'!$F$169,MOVINV!$B47='C'!$B$169),'C'!$E$169,0)+IF(AND(AW$31='C'!$F$170,MOVINV!$B47='C'!$B$169),'C'!$E$170,0)+IF(AND(AW$31='C'!$F$172,MOVINV!$B47='C'!$B$172),'C'!$E$172,0)+IF(AND(AW$31='C'!$F$173,MOVINV!$B47='C'!$B$172),'C'!$E$173,0)+IF(AND(AW$31='C'!$F$175,MOVINV!$B47='C'!$B$175),'C'!$E$175,0)+IF(AND(AW$31='C'!$F$176,MOVINV!$B47='C'!$B$175),'C'!$E$176,0)</f>
        <v>0</v>
      </c>
      <c r="AX47" s="33">
        <f>+IF(AND(AX$31='C'!$F$163,MOVINV!$B47='C'!$B$163),'C'!$E$163,0)+IF(AND(AX$31='C'!$F$164,MOVINV!$B47='C'!$B$163),'C'!$E$164,0)+IF(AND(AX$31='C'!$F$166,MOVINV!$B47='C'!$B$166),'C'!$E$166,0)+IF(AND(AX$31='C'!$F$167,MOVINV!$B47='C'!$B$166),'C'!$E$167,0)+IF(AND(AX$31='C'!$F$169,MOVINV!$B47='C'!$B$169),'C'!$E$169,0)+IF(AND(AX$31='C'!$F$170,MOVINV!$B47='C'!$B$169),'C'!$E$170,0)+IF(AND(AX$31='C'!$F$172,MOVINV!$B47='C'!$B$172),'C'!$E$172,0)+IF(AND(AX$31='C'!$F$173,MOVINV!$B47='C'!$B$172),'C'!$E$173,0)+IF(AND(AX$31='C'!$F$175,MOVINV!$B47='C'!$B$175),'C'!$E$175,0)+IF(AND(AX$31='C'!$F$176,MOVINV!$B47='C'!$B$175),'C'!$E$176,0)</f>
        <v>0</v>
      </c>
      <c r="AY47" s="33">
        <f>+IF(AND(AY$31='C'!$F$163,MOVINV!$B47='C'!$B$163),'C'!$E$163,0)+IF(AND(AY$31='C'!$F$164,MOVINV!$B47='C'!$B$163),'C'!$E$164,0)+IF(AND(AY$31='C'!$F$166,MOVINV!$B47='C'!$B$166),'C'!$E$166,0)+IF(AND(AY$31='C'!$F$167,MOVINV!$B47='C'!$B$166),'C'!$E$167,0)+IF(AND(AY$31='C'!$F$169,MOVINV!$B47='C'!$B$169),'C'!$E$169,0)+IF(AND(AY$31='C'!$F$170,MOVINV!$B47='C'!$B$169),'C'!$E$170,0)+IF(AND(AY$31='C'!$F$172,MOVINV!$B47='C'!$B$172),'C'!$E$172,0)+IF(AND(AY$31='C'!$F$173,MOVINV!$B47='C'!$B$172),'C'!$E$173,0)+IF(AND(AY$31='C'!$F$175,MOVINV!$B47='C'!$B$175),'C'!$E$175,0)+IF(AND(AY$31='C'!$F$176,MOVINV!$B47='C'!$B$175),'C'!$E$176,0)</f>
        <v>0</v>
      </c>
      <c r="AZ47" s="33">
        <f>+IF(AND(AZ$31='C'!$F$163,MOVINV!$B47='C'!$B$163),'C'!$E$163,0)+IF(AND(AZ$31='C'!$F$164,MOVINV!$B47='C'!$B$163),'C'!$E$164,0)+IF(AND(AZ$31='C'!$F$166,MOVINV!$B47='C'!$B$166),'C'!$E$166,0)+IF(AND(AZ$31='C'!$F$167,MOVINV!$B47='C'!$B$166),'C'!$E$167,0)+IF(AND(AZ$31='C'!$F$169,MOVINV!$B47='C'!$B$169),'C'!$E$169,0)+IF(AND(AZ$31='C'!$F$170,MOVINV!$B47='C'!$B$169),'C'!$E$170,0)+IF(AND(AZ$31='C'!$F$172,MOVINV!$B47='C'!$B$172),'C'!$E$172,0)+IF(AND(AZ$31='C'!$F$173,MOVINV!$B47='C'!$B$172),'C'!$E$173,0)+IF(AND(AZ$31='C'!$F$175,MOVINV!$B47='C'!$B$175),'C'!$E$175,0)+IF(AND(AZ$31='C'!$F$176,MOVINV!$B47='C'!$B$175),'C'!$E$176,0)</f>
        <v>0</v>
      </c>
      <c r="BA47" s="33">
        <f>+IF(AND(BA$31='C'!$F$163,MOVINV!$B47='C'!$B$163),'C'!$E$163,0)+IF(AND(BA$31='C'!$F$164,MOVINV!$B47='C'!$B$163),'C'!$E$164,0)+IF(AND(BA$31='C'!$F$166,MOVINV!$B47='C'!$B$166),'C'!$E$166,0)+IF(AND(BA$31='C'!$F$167,MOVINV!$B47='C'!$B$166),'C'!$E$167,0)+IF(AND(BA$31='C'!$F$169,MOVINV!$B47='C'!$B$169),'C'!$E$169,0)+IF(AND(BA$31='C'!$F$170,MOVINV!$B47='C'!$B$169),'C'!$E$170,0)+IF(AND(BA$31='C'!$F$172,MOVINV!$B47='C'!$B$172),'C'!$E$172,0)+IF(AND(BA$31='C'!$F$173,MOVINV!$B47='C'!$B$172),'C'!$E$173,0)+IF(AND(BA$31='C'!$F$175,MOVINV!$B47='C'!$B$175),'C'!$E$175,0)+IF(AND(BA$31='C'!$F$176,MOVINV!$B47='C'!$B$175),'C'!$E$176,0)</f>
        <v>0</v>
      </c>
      <c r="BB47" s="33">
        <f>+IF(AND(BB$31='C'!$F$163,MOVINV!$B47='C'!$B$163),'C'!$E$163,0)+IF(AND(BB$31='C'!$F$164,MOVINV!$B47='C'!$B$163),'C'!$E$164,0)+IF(AND(BB$31='C'!$F$166,MOVINV!$B47='C'!$B$166),'C'!$E$166,0)+IF(AND(BB$31='C'!$F$167,MOVINV!$B47='C'!$B$166),'C'!$E$167,0)+IF(AND(BB$31='C'!$F$169,MOVINV!$B47='C'!$B$169),'C'!$E$169,0)+IF(AND(BB$31='C'!$F$170,MOVINV!$B47='C'!$B$169),'C'!$E$170,0)+IF(AND(BB$31='C'!$F$172,MOVINV!$B47='C'!$B$172),'C'!$E$172,0)+IF(AND(BB$31='C'!$F$173,MOVINV!$B47='C'!$B$172),'C'!$E$173,0)+IF(AND(BB$31='C'!$F$175,MOVINV!$B47='C'!$B$175),'C'!$E$175,0)+IF(AND(BB$31='C'!$F$176,MOVINV!$B47='C'!$B$175),'C'!$E$176,0)</f>
        <v>0</v>
      </c>
      <c r="BC47" s="33">
        <f>+IF(AND(BC$31='C'!$F$163,MOVINV!$B47='C'!$B$163),'C'!$E$163,0)+IF(AND(BC$31='C'!$F$164,MOVINV!$B47='C'!$B$163),'C'!$E$164,0)+IF(AND(BC$31='C'!$F$166,MOVINV!$B47='C'!$B$166),'C'!$E$166,0)+IF(AND(BC$31='C'!$F$167,MOVINV!$B47='C'!$B$166),'C'!$E$167,0)+IF(AND(BC$31='C'!$F$169,MOVINV!$B47='C'!$B$169),'C'!$E$169,0)+IF(AND(BC$31='C'!$F$170,MOVINV!$B47='C'!$B$169),'C'!$E$170,0)+IF(AND(BC$31='C'!$F$172,MOVINV!$B47='C'!$B$172),'C'!$E$172,0)+IF(AND(BC$31='C'!$F$173,MOVINV!$B47='C'!$B$172),'C'!$E$173,0)+IF(AND(BC$31='C'!$F$175,MOVINV!$B47='C'!$B$175),'C'!$E$175,0)+IF(AND(BC$31='C'!$F$176,MOVINV!$B47='C'!$B$175),'C'!$E$176,0)</f>
        <v>0</v>
      </c>
      <c r="BD47" s="33">
        <f>+IF(AND(BD$31='C'!$F$163,MOVINV!$B47='C'!$B$163),'C'!$E$163,0)+IF(AND(BD$31='C'!$F$164,MOVINV!$B47='C'!$B$163),'C'!$E$164,0)+IF(AND(BD$31='C'!$F$166,MOVINV!$B47='C'!$B$166),'C'!$E$166,0)+IF(AND(BD$31='C'!$F$167,MOVINV!$B47='C'!$B$166),'C'!$E$167,0)+IF(AND(BD$31='C'!$F$169,MOVINV!$B47='C'!$B$169),'C'!$E$169,0)+IF(AND(BD$31='C'!$F$170,MOVINV!$B47='C'!$B$169),'C'!$E$170,0)+IF(AND(BD$31='C'!$F$172,MOVINV!$B47='C'!$B$172),'C'!$E$172,0)+IF(AND(BD$31='C'!$F$173,MOVINV!$B47='C'!$B$172),'C'!$E$173,0)+IF(AND(BD$31='C'!$F$175,MOVINV!$B47='C'!$B$175),'C'!$E$175,0)+IF(AND(BD$31='C'!$F$176,MOVINV!$B47='C'!$B$175),'C'!$E$176,0)</f>
        <v>0</v>
      </c>
      <c r="BE47" s="33">
        <f>+IF(AND(BE$31='C'!$F$163,MOVINV!$B47='C'!$B$163),'C'!$E$163,0)+IF(AND(BE$31='C'!$F$164,MOVINV!$B47='C'!$B$163),'C'!$E$164,0)+IF(AND(BE$31='C'!$F$166,MOVINV!$B47='C'!$B$166),'C'!$E$166,0)+IF(AND(BE$31='C'!$F$167,MOVINV!$B47='C'!$B$166),'C'!$E$167,0)+IF(AND(BE$31='C'!$F$169,MOVINV!$B47='C'!$B$169),'C'!$E$169,0)+IF(AND(BE$31='C'!$F$170,MOVINV!$B47='C'!$B$169),'C'!$E$170,0)+IF(AND(BE$31='C'!$F$172,MOVINV!$B47='C'!$B$172),'C'!$E$172,0)+IF(AND(BE$31='C'!$F$173,MOVINV!$B47='C'!$B$172),'C'!$E$173,0)+IF(AND(BE$31='C'!$F$175,MOVINV!$B47='C'!$B$175),'C'!$E$175,0)+IF(AND(BE$31='C'!$F$176,MOVINV!$B47='C'!$B$175),'C'!$E$176,0)</f>
        <v>0</v>
      </c>
      <c r="BF47" s="33">
        <f>+IF(AND(BF$31='C'!$F$163,MOVINV!$B47='C'!$B$163),'C'!$E$163,0)+IF(AND(BF$31='C'!$F$164,MOVINV!$B47='C'!$B$163),'C'!$E$164,0)+IF(AND(BF$31='C'!$F$166,MOVINV!$B47='C'!$B$166),'C'!$E$166,0)+IF(AND(BF$31='C'!$F$167,MOVINV!$B47='C'!$B$166),'C'!$E$167,0)+IF(AND(BF$31='C'!$F$169,MOVINV!$B47='C'!$B$169),'C'!$E$169,0)+IF(AND(BF$31='C'!$F$170,MOVINV!$B47='C'!$B$169),'C'!$E$170,0)+IF(AND(BF$31='C'!$F$172,MOVINV!$B47='C'!$B$172),'C'!$E$172,0)+IF(AND(BF$31='C'!$F$173,MOVINV!$B47='C'!$B$172),'C'!$E$173,0)+IF(AND(BF$31='C'!$F$175,MOVINV!$B47='C'!$B$175),'C'!$E$175,0)+IF(AND(BF$31='C'!$F$176,MOVINV!$B47='C'!$B$175),'C'!$E$176,0)</f>
        <v>0</v>
      </c>
      <c r="BG47" s="33">
        <f>+IF(AND(BG$31='C'!$F$163,MOVINV!$B47='C'!$B$163),'C'!$E$163,0)+IF(AND(BG$31='C'!$F$164,MOVINV!$B47='C'!$B$163),'C'!$E$164,0)+IF(AND(BG$31='C'!$F$166,MOVINV!$B47='C'!$B$166),'C'!$E$166,0)+IF(AND(BG$31='C'!$F$167,MOVINV!$B47='C'!$B$166),'C'!$E$167,0)+IF(AND(BG$31='C'!$F$169,MOVINV!$B47='C'!$B$169),'C'!$E$169,0)+IF(AND(BG$31='C'!$F$170,MOVINV!$B47='C'!$B$169),'C'!$E$170,0)+IF(AND(BG$31='C'!$F$172,MOVINV!$B47='C'!$B$172),'C'!$E$172,0)+IF(AND(BG$31='C'!$F$173,MOVINV!$B47='C'!$B$172),'C'!$E$173,0)+IF(AND(BG$31='C'!$F$175,MOVINV!$B47='C'!$B$175),'C'!$E$175,0)+IF(AND(BG$31='C'!$F$176,MOVINV!$B47='C'!$B$175),'C'!$E$176,0)</f>
        <v>0</v>
      </c>
      <c r="BH47" s="33">
        <f>+IF(AND(BH$31='C'!$F$163,MOVINV!$B47='C'!$B$163),'C'!$E$163,0)+IF(AND(BH$31='C'!$F$164,MOVINV!$B47='C'!$B$163),'C'!$E$164,0)+IF(AND(BH$31='C'!$F$166,MOVINV!$B47='C'!$B$166),'C'!$E$166,0)+IF(AND(BH$31='C'!$F$167,MOVINV!$B47='C'!$B$166),'C'!$E$167,0)+IF(AND(BH$31='C'!$F$169,MOVINV!$B47='C'!$B$169),'C'!$E$169,0)+IF(AND(BH$31='C'!$F$170,MOVINV!$B47='C'!$B$169),'C'!$E$170,0)+IF(AND(BH$31='C'!$F$172,MOVINV!$B47='C'!$B$172),'C'!$E$172,0)+IF(AND(BH$31='C'!$F$173,MOVINV!$B47='C'!$B$172),'C'!$E$173,0)+IF(AND(BH$31='C'!$F$175,MOVINV!$B47='C'!$B$175),'C'!$E$175,0)+IF(AND(BH$31='C'!$F$176,MOVINV!$B47='C'!$B$175),'C'!$E$176,0)</f>
        <v>0</v>
      </c>
      <c r="BI47" s="33">
        <f>+IF(AND(BI$31='C'!$F$163,MOVINV!$B47='C'!$B$163),'C'!$E$163,0)+IF(AND(BI$31='C'!$F$164,MOVINV!$B47='C'!$B$163),'C'!$E$164,0)+IF(AND(BI$31='C'!$F$166,MOVINV!$B47='C'!$B$166),'C'!$E$166,0)+IF(AND(BI$31='C'!$F$167,MOVINV!$B47='C'!$B$166),'C'!$E$167,0)+IF(AND(BI$31='C'!$F$169,MOVINV!$B47='C'!$B$169),'C'!$E$169,0)+IF(AND(BI$31='C'!$F$170,MOVINV!$B47='C'!$B$169),'C'!$E$170,0)+IF(AND(BI$31='C'!$F$172,MOVINV!$B47='C'!$B$172),'C'!$E$172,0)+IF(AND(BI$31='C'!$F$173,MOVINV!$B47='C'!$B$172),'C'!$E$173,0)+IF(AND(BI$31='C'!$F$175,MOVINV!$B47='C'!$B$175),'C'!$E$175,0)+IF(AND(BI$31='C'!$F$176,MOVINV!$B47='C'!$B$175),'C'!$E$176,0)</f>
        <v>0</v>
      </c>
      <c r="BJ47" s="33">
        <f>+IF(AND(BJ$31='C'!$F$163,MOVINV!$B47='C'!$B$163),'C'!$E$163,0)+IF(AND(BJ$31='C'!$F$164,MOVINV!$B47='C'!$B$163),'C'!$E$164,0)+IF(AND(BJ$31='C'!$F$166,MOVINV!$B47='C'!$B$166),'C'!$E$166,0)+IF(AND(BJ$31='C'!$F$167,MOVINV!$B47='C'!$B$166),'C'!$E$167,0)+IF(AND(BJ$31='C'!$F$169,MOVINV!$B47='C'!$B$169),'C'!$E$169,0)+IF(AND(BJ$31='C'!$F$170,MOVINV!$B47='C'!$B$169),'C'!$E$170,0)+IF(AND(BJ$31='C'!$F$172,MOVINV!$B47='C'!$B$172),'C'!$E$172,0)+IF(AND(BJ$31='C'!$F$173,MOVINV!$B47='C'!$B$172),'C'!$E$173,0)+IF(AND(BJ$31='C'!$F$175,MOVINV!$B47='C'!$B$175),'C'!$E$175,0)+IF(AND(BJ$31='C'!$F$176,MOVINV!$B47='C'!$B$175),'C'!$E$176,0)</f>
        <v>0</v>
      </c>
      <c r="BK47" s="33">
        <f>+IF(AND(BK$31='C'!$F$163,MOVINV!$B47='C'!$B$163),'C'!$E$163,0)+IF(AND(BK$31='C'!$F$164,MOVINV!$B47='C'!$B$163),'C'!$E$164,0)+IF(AND(BK$31='C'!$F$166,MOVINV!$B47='C'!$B$166),'C'!$E$166,0)+IF(AND(BK$31='C'!$F$167,MOVINV!$B47='C'!$B$166),'C'!$E$167,0)+IF(AND(BK$31='C'!$F$169,MOVINV!$B47='C'!$B$169),'C'!$E$169,0)+IF(AND(BK$31='C'!$F$170,MOVINV!$B47='C'!$B$169),'C'!$E$170,0)+IF(AND(BK$31='C'!$F$172,MOVINV!$B47='C'!$B$172),'C'!$E$172,0)+IF(AND(BK$31='C'!$F$173,MOVINV!$B47='C'!$B$172),'C'!$E$173,0)+IF(AND(BK$31='C'!$F$175,MOVINV!$B47='C'!$B$175),'C'!$E$175,0)+IF(AND(BK$31='C'!$F$176,MOVINV!$B47='C'!$B$175),'C'!$E$176,0)</f>
        <v>0</v>
      </c>
    </row>
    <row r="48" spans="2:63">
      <c r="B48" s="32" t="str">
        <f t="shared" si="11"/>
        <v>Elements de transport</v>
      </c>
      <c r="C48" s="54">
        <f>+Configuració!E47</f>
        <v>0</v>
      </c>
      <c r="D48" s="33">
        <f>+IF(AND(D$31='C'!$F$163,MOVINV!$B48='C'!$B$163),'C'!$E$163,0)+IF(AND(D$31='C'!$F$164,MOVINV!$B48='C'!$B$163),'C'!$E$164,0)+IF(AND(D$31='C'!$F$166,MOVINV!$B48='C'!$B$166),'C'!$E$166,0)+IF(AND(D$31='C'!$F$167,MOVINV!$B48='C'!$B$166),'C'!$E$167,0)+IF(AND(D$31='C'!$F$169,MOVINV!$B48='C'!$B$169),'C'!$E$169,0)+IF(AND(D$31='C'!$F$170,MOVINV!$B48='C'!$B$169),'C'!$E$170,0)+IF(AND(D$31='C'!$F$172,MOVINV!$B48='C'!$B$172),'C'!$E$172,0)+IF(AND(D$31='C'!$F$173,MOVINV!$B48='C'!$B$172),'C'!$E$173,0)+IF(AND(D$31='C'!$F$175,MOVINV!$B48='C'!$B$175),'C'!$E$175,0)+IF(AND(D$31='C'!$F$176,MOVINV!$B48='C'!$B$175),'C'!$E$176,0)</f>
        <v>0</v>
      </c>
      <c r="E48" s="33">
        <f>+IF(AND(E$31='C'!$F$163,MOVINV!$B48='C'!$B$163),'C'!$E$163,0)+IF(AND(E$31='C'!$F$164,MOVINV!$B48='C'!$B$163),'C'!$E$164,0)+IF(AND(E$31='C'!$F$166,MOVINV!$B48='C'!$B$166),'C'!$E$166,0)+IF(AND(E$31='C'!$F$167,MOVINV!$B48='C'!$B$166),'C'!$E$167,0)+IF(AND(E$31='C'!$F$169,MOVINV!$B48='C'!$B$169),'C'!$E$169,0)+IF(AND(E$31='C'!$F$170,MOVINV!$B48='C'!$B$169),'C'!$E$170,0)+IF(AND(E$31='C'!$F$172,MOVINV!$B48='C'!$B$172),'C'!$E$172,0)+IF(AND(E$31='C'!$F$173,MOVINV!$B48='C'!$B$172),'C'!$E$173,0)+IF(AND(E$31='C'!$F$175,MOVINV!$B48='C'!$B$175),'C'!$E$175,0)+IF(AND(E$31='C'!$F$176,MOVINV!$B48='C'!$B$175),'C'!$E$176,0)</f>
        <v>0</v>
      </c>
      <c r="F48" s="33">
        <f>+IF(AND(F$31='C'!$F$163,MOVINV!$B48='C'!$B$163),'C'!$E$163,0)+IF(AND(F$31='C'!$F$164,MOVINV!$B48='C'!$B$163),'C'!$E$164,0)+IF(AND(F$31='C'!$F$166,MOVINV!$B48='C'!$B$166),'C'!$E$166,0)+IF(AND(F$31='C'!$F$167,MOVINV!$B48='C'!$B$166),'C'!$E$167,0)+IF(AND(F$31='C'!$F$169,MOVINV!$B48='C'!$B$169),'C'!$E$169,0)+IF(AND(F$31='C'!$F$170,MOVINV!$B48='C'!$B$169),'C'!$E$170,0)+IF(AND(F$31='C'!$F$172,MOVINV!$B48='C'!$B$172),'C'!$E$172,0)+IF(AND(F$31='C'!$F$173,MOVINV!$B48='C'!$B$172),'C'!$E$173,0)+IF(AND(F$31='C'!$F$175,MOVINV!$B48='C'!$B$175),'C'!$E$175,0)+IF(AND(F$31='C'!$F$176,MOVINV!$B48='C'!$B$175),'C'!$E$176,0)</f>
        <v>0</v>
      </c>
      <c r="G48" s="33">
        <f>+IF(AND(G$31='C'!$F$163,MOVINV!$B48='C'!$B$163),'C'!$E$163,0)+IF(AND(G$31='C'!$F$164,MOVINV!$B48='C'!$B$163),'C'!$E$164,0)+IF(AND(G$31='C'!$F$166,MOVINV!$B48='C'!$B$166),'C'!$E$166,0)+IF(AND(G$31='C'!$F$167,MOVINV!$B48='C'!$B$166),'C'!$E$167,0)+IF(AND(G$31='C'!$F$169,MOVINV!$B48='C'!$B$169),'C'!$E$169,0)+IF(AND(G$31='C'!$F$170,MOVINV!$B48='C'!$B$169),'C'!$E$170,0)+IF(AND(G$31='C'!$F$172,MOVINV!$B48='C'!$B$172),'C'!$E$172,0)+IF(AND(G$31='C'!$F$173,MOVINV!$B48='C'!$B$172),'C'!$E$173,0)+IF(AND(G$31='C'!$F$175,MOVINV!$B48='C'!$B$175),'C'!$E$175,0)+IF(AND(G$31='C'!$F$176,MOVINV!$B48='C'!$B$175),'C'!$E$176,0)</f>
        <v>0</v>
      </c>
      <c r="H48" s="33">
        <f>+IF(AND(H$31='C'!$F$163,MOVINV!$B48='C'!$B$163),'C'!$E$163,0)+IF(AND(H$31='C'!$F$164,MOVINV!$B48='C'!$B$163),'C'!$E$164,0)+IF(AND(H$31='C'!$F$166,MOVINV!$B48='C'!$B$166),'C'!$E$166,0)+IF(AND(H$31='C'!$F$167,MOVINV!$B48='C'!$B$166),'C'!$E$167,0)+IF(AND(H$31='C'!$F$169,MOVINV!$B48='C'!$B$169),'C'!$E$169,0)+IF(AND(H$31='C'!$F$170,MOVINV!$B48='C'!$B$169),'C'!$E$170,0)+IF(AND(H$31='C'!$F$172,MOVINV!$B48='C'!$B$172),'C'!$E$172,0)+IF(AND(H$31='C'!$F$173,MOVINV!$B48='C'!$B$172),'C'!$E$173,0)+IF(AND(H$31='C'!$F$175,MOVINV!$B48='C'!$B$175),'C'!$E$175,0)+IF(AND(H$31='C'!$F$176,MOVINV!$B48='C'!$B$175),'C'!$E$176,0)</f>
        <v>0</v>
      </c>
      <c r="I48" s="33">
        <f>+IF(AND(I$31='C'!$F$163,MOVINV!$B48='C'!$B$163),'C'!$E$163,0)+IF(AND(I$31='C'!$F$164,MOVINV!$B48='C'!$B$163),'C'!$E$164,0)+IF(AND(I$31='C'!$F$166,MOVINV!$B48='C'!$B$166),'C'!$E$166,0)+IF(AND(I$31='C'!$F$167,MOVINV!$B48='C'!$B$166),'C'!$E$167,0)+IF(AND(I$31='C'!$F$169,MOVINV!$B48='C'!$B$169),'C'!$E$169,0)+IF(AND(I$31='C'!$F$170,MOVINV!$B48='C'!$B$169),'C'!$E$170,0)+IF(AND(I$31='C'!$F$172,MOVINV!$B48='C'!$B$172),'C'!$E$172,0)+IF(AND(I$31='C'!$F$173,MOVINV!$B48='C'!$B$172),'C'!$E$173,0)+IF(AND(I$31='C'!$F$175,MOVINV!$B48='C'!$B$175),'C'!$E$175,0)+IF(AND(I$31='C'!$F$176,MOVINV!$B48='C'!$B$175),'C'!$E$176,0)</f>
        <v>0</v>
      </c>
      <c r="J48" s="33">
        <f>+IF(AND(J$31='C'!$F$163,MOVINV!$B48='C'!$B$163),'C'!$E$163,0)+IF(AND(J$31='C'!$F$164,MOVINV!$B48='C'!$B$163),'C'!$E$164,0)+IF(AND(J$31='C'!$F$166,MOVINV!$B48='C'!$B$166),'C'!$E$166,0)+IF(AND(J$31='C'!$F$167,MOVINV!$B48='C'!$B$166),'C'!$E$167,0)+IF(AND(J$31='C'!$F$169,MOVINV!$B48='C'!$B$169),'C'!$E$169,0)+IF(AND(J$31='C'!$F$170,MOVINV!$B48='C'!$B$169),'C'!$E$170,0)+IF(AND(J$31='C'!$F$172,MOVINV!$B48='C'!$B$172),'C'!$E$172,0)+IF(AND(J$31='C'!$F$173,MOVINV!$B48='C'!$B$172),'C'!$E$173,0)+IF(AND(J$31='C'!$F$175,MOVINV!$B48='C'!$B$175),'C'!$E$175,0)+IF(AND(J$31='C'!$F$176,MOVINV!$B48='C'!$B$175),'C'!$E$176,0)</f>
        <v>0</v>
      </c>
      <c r="K48" s="33">
        <f>+IF(AND(K$31='C'!$F$163,MOVINV!$B48='C'!$B$163),'C'!$E$163,0)+IF(AND(K$31='C'!$F$164,MOVINV!$B48='C'!$B$163),'C'!$E$164,0)+IF(AND(K$31='C'!$F$166,MOVINV!$B48='C'!$B$166),'C'!$E$166,0)+IF(AND(K$31='C'!$F$167,MOVINV!$B48='C'!$B$166),'C'!$E$167,0)+IF(AND(K$31='C'!$F$169,MOVINV!$B48='C'!$B$169),'C'!$E$169,0)+IF(AND(K$31='C'!$F$170,MOVINV!$B48='C'!$B$169),'C'!$E$170,0)+IF(AND(K$31='C'!$F$172,MOVINV!$B48='C'!$B$172),'C'!$E$172,0)+IF(AND(K$31='C'!$F$173,MOVINV!$B48='C'!$B$172),'C'!$E$173,0)+IF(AND(K$31='C'!$F$175,MOVINV!$B48='C'!$B$175),'C'!$E$175,0)+IF(AND(K$31='C'!$F$176,MOVINV!$B48='C'!$B$175),'C'!$E$176,0)</f>
        <v>0</v>
      </c>
      <c r="L48" s="33">
        <f>+IF(AND(L$31='C'!$F$163,MOVINV!$B48='C'!$B$163),'C'!$E$163,0)+IF(AND(L$31='C'!$F$164,MOVINV!$B48='C'!$B$163),'C'!$E$164,0)+IF(AND(L$31='C'!$F$166,MOVINV!$B48='C'!$B$166),'C'!$E$166,0)+IF(AND(L$31='C'!$F$167,MOVINV!$B48='C'!$B$166),'C'!$E$167,0)+IF(AND(L$31='C'!$F$169,MOVINV!$B48='C'!$B$169),'C'!$E$169,0)+IF(AND(L$31='C'!$F$170,MOVINV!$B48='C'!$B$169),'C'!$E$170,0)+IF(AND(L$31='C'!$F$172,MOVINV!$B48='C'!$B$172),'C'!$E$172,0)+IF(AND(L$31='C'!$F$173,MOVINV!$B48='C'!$B$172),'C'!$E$173,0)+IF(AND(L$31='C'!$F$175,MOVINV!$B48='C'!$B$175),'C'!$E$175,0)+IF(AND(L$31='C'!$F$176,MOVINV!$B48='C'!$B$175),'C'!$E$176,0)</f>
        <v>0</v>
      </c>
      <c r="M48" s="33">
        <f>+IF(AND(M$31='C'!$F$163,MOVINV!$B48='C'!$B$163),'C'!$E$163,0)+IF(AND(M$31='C'!$F$164,MOVINV!$B48='C'!$B$163),'C'!$E$164,0)+IF(AND(M$31='C'!$F$166,MOVINV!$B48='C'!$B$166),'C'!$E$166,0)+IF(AND(M$31='C'!$F$167,MOVINV!$B48='C'!$B$166),'C'!$E$167,0)+IF(AND(M$31='C'!$F$169,MOVINV!$B48='C'!$B$169),'C'!$E$169,0)+IF(AND(M$31='C'!$F$170,MOVINV!$B48='C'!$B$169),'C'!$E$170,0)+IF(AND(M$31='C'!$F$172,MOVINV!$B48='C'!$B$172),'C'!$E$172,0)+IF(AND(M$31='C'!$F$173,MOVINV!$B48='C'!$B$172),'C'!$E$173,0)+IF(AND(M$31='C'!$F$175,MOVINV!$B48='C'!$B$175),'C'!$E$175,0)+IF(AND(M$31='C'!$F$176,MOVINV!$B48='C'!$B$175),'C'!$E$176,0)</f>
        <v>0</v>
      </c>
      <c r="N48" s="33">
        <f>+IF(AND(N$31='C'!$F$163,MOVINV!$B48='C'!$B$163),'C'!$E$163,0)+IF(AND(N$31='C'!$F$164,MOVINV!$B48='C'!$B$163),'C'!$E$164,0)+IF(AND(N$31='C'!$F$166,MOVINV!$B48='C'!$B$166),'C'!$E$166,0)+IF(AND(N$31='C'!$F$167,MOVINV!$B48='C'!$B$166),'C'!$E$167,0)+IF(AND(N$31='C'!$F$169,MOVINV!$B48='C'!$B$169),'C'!$E$169,0)+IF(AND(N$31='C'!$F$170,MOVINV!$B48='C'!$B$169),'C'!$E$170,0)+IF(AND(N$31='C'!$F$172,MOVINV!$B48='C'!$B$172),'C'!$E$172,0)+IF(AND(N$31='C'!$F$173,MOVINV!$B48='C'!$B$172),'C'!$E$173,0)+IF(AND(N$31='C'!$F$175,MOVINV!$B48='C'!$B$175),'C'!$E$175,0)+IF(AND(N$31='C'!$F$176,MOVINV!$B48='C'!$B$175),'C'!$E$176,0)</f>
        <v>0</v>
      </c>
      <c r="O48" s="33">
        <f>+IF(AND(O$31='C'!$F$163,MOVINV!$B48='C'!$B$163),'C'!$E$163,0)+IF(AND(O$31='C'!$F$164,MOVINV!$B48='C'!$B$163),'C'!$E$164,0)+IF(AND(O$31='C'!$F$166,MOVINV!$B48='C'!$B$166),'C'!$E$166,0)+IF(AND(O$31='C'!$F$167,MOVINV!$B48='C'!$B$166),'C'!$E$167,0)+IF(AND(O$31='C'!$F$169,MOVINV!$B48='C'!$B$169),'C'!$E$169,0)+IF(AND(O$31='C'!$F$170,MOVINV!$B48='C'!$B$169),'C'!$E$170,0)+IF(AND(O$31='C'!$F$172,MOVINV!$B48='C'!$B$172),'C'!$E$172,0)+IF(AND(O$31='C'!$F$173,MOVINV!$B48='C'!$B$172),'C'!$E$173,0)+IF(AND(O$31='C'!$F$175,MOVINV!$B48='C'!$B$175),'C'!$E$175,0)+IF(AND(O$31='C'!$F$176,MOVINV!$B48='C'!$B$175),'C'!$E$176,0)</f>
        <v>0</v>
      </c>
      <c r="P48" s="33">
        <f>+IF(AND(P$31='C'!$F$163,MOVINV!$B48='C'!$B$163),'C'!$E$163,0)+IF(AND(P$31='C'!$F$164,MOVINV!$B48='C'!$B$163),'C'!$E$164,0)+IF(AND(P$31='C'!$F$166,MOVINV!$B48='C'!$B$166),'C'!$E$166,0)+IF(AND(P$31='C'!$F$167,MOVINV!$B48='C'!$B$166),'C'!$E$167,0)+IF(AND(P$31='C'!$F$169,MOVINV!$B48='C'!$B$169),'C'!$E$169,0)+IF(AND(P$31='C'!$F$170,MOVINV!$B48='C'!$B$169),'C'!$E$170,0)+IF(AND(P$31='C'!$F$172,MOVINV!$B48='C'!$B$172),'C'!$E$172,0)+IF(AND(P$31='C'!$F$173,MOVINV!$B48='C'!$B$172),'C'!$E$173,0)+IF(AND(P$31='C'!$F$175,MOVINV!$B48='C'!$B$175),'C'!$E$175,0)+IF(AND(P$31='C'!$F$176,MOVINV!$B48='C'!$B$175),'C'!$E$176,0)</f>
        <v>0</v>
      </c>
      <c r="Q48" s="33">
        <f>+IF(AND(Q$31='C'!$F$163,MOVINV!$B48='C'!$B$163),'C'!$E$163,0)+IF(AND(Q$31='C'!$F$164,MOVINV!$B48='C'!$B$163),'C'!$E$164,0)+IF(AND(Q$31='C'!$F$166,MOVINV!$B48='C'!$B$166),'C'!$E$166,0)+IF(AND(Q$31='C'!$F$167,MOVINV!$B48='C'!$B$166),'C'!$E$167,0)+IF(AND(Q$31='C'!$F$169,MOVINV!$B48='C'!$B$169),'C'!$E$169,0)+IF(AND(Q$31='C'!$F$170,MOVINV!$B48='C'!$B$169),'C'!$E$170,0)+IF(AND(Q$31='C'!$F$172,MOVINV!$B48='C'!$B$172),'C'!$E$172,0)+IF(AND(Q$31='C'!$F$173,MOVINV!$B48='C'!$B$172),'C'!$E$173,0)+IF(AND(Q$31='C'!$F$175,MOVINV!$B48='C'!$B$175),'C'!$E$175,0)+IF(AND(Q$31='C'!$F$176,MOVINV!$B48='C'!$B$175),'C'!$E$176,0)</f>
        <v>0</v>
      </c>
      <c r="R48" s="33">
        <f>+IF(AND(R$31='C'!$F$163,MOVINV!$B48='C'!$B$163),'C'!$E$163,0)+IF(AND(R$31='C'!$F$164,MOVINV!$B48='C'!$B$163),'C'!$E$164,0)+IF(AND(R$31='C'!$F$166,MOVINV!$B48='C'!$B$166),'C'!$E$166,0)+IF(AND(R$31='C'!$F$167,MOVINV!$B48='C'!$B$166),'C'!$E$167,0)+IF(AND(R$31='C'!$F$169,MOVINV!$B48='C'!$B$169),'C'!$E$169,0)+IF(AND(R$31='C'!$F$170,MOVINV!$B48='C'!$B$169),'C'!$E$170,0)+IF(AND(R$31='C'!$F$172,MOVINV!$B48='C'!$B$172),'C'!$E$172,0)+IF(AND(R$31='C'!$F$173,MOVINV!$B48='C'!$B$172),'C'!$E$173,0)+IF(AND(R$31='C'!$F$175,MOVINV!$B48='C'!$B$175),'C'!$E$175,0)+IF(AND(R$31='C'!$F$176,MOVINV!$B48='C'!$B$175),'C'!$E$176,0)</f>
        <v>0</v>
      </c>
      <c r="S48" s="33">
        <f>+IF(AND(S$31='C'!$F$163,MOVINV!$B48='C'!$B$163),'C'!$E$163,0)+IF(AND(S$31='C'!$F$164,MOVINV!$B48='C'!$B$163),'C'!$E$164,0)+IF(AND(S$31='C'!$F$166,MOVINV!$B48='C'!$B$166),'C'!$E$166,0)+IF(AND(S$31='C'!$F$167,MOVINV!$B48='C'!$B$166),'C'!$E$167,0)+IF(AND(S$31='C'!$F$169,MOVINV!$B48='C'!$B$169),'C'!$E$169,0)+IF(AND(S$31='C'!$F$170,MOVINV!$B48='C'!$B$169),'C'!$E$170,0)+IF(AND(S$31='C'!$F$172,MOVINV!$B48='C'!$B$172),'C'!$E$172,0)+IF(AND(S$31='C'!$F$173,MOVINV!$B48='C'!$B$172),'C'!$E$173,0)+IF(AND(S$31='C'!$F$175,MOVINV!$B48='C'!$B$175),'C'!$E$175,0)+IF(AND(S$31='C'!$F$176,MOVINV!$B48='C'!$B$175),'C'!$E$176,0)</f>
        <v>0</v>
      </c>
      <c r="T48" s="33">
        <f>+IF(AND(T$31='C'!$F$163,MOVINV!$B48='C'!$B$163),'C'!$E$163,0)+IF(AND(T$31='C'!$F$164,MOVINV!$B48='C'!$B$163),'C'!$E$164,0)+IF(AND(T$31='C'!$F$166,MOVINV!$B48='C'!$B$166),'C'!$E$166,0)+IF(AND(T$31='C'!$F$167,MOVINV!$B48='C'!$B$166),'C'!$E$167,0)+IF(AND(T$31='C'!$F$169,MOVINV!$B48='C'!$B$169),'C'!$E$169,0)+IF(AND(T$31='C'!$F$170,MOVINV!$B48='C'!$B$169),'C'!$E$170,0)+IF(AND(T$31='C'!$F$172,MOVINV!$B48='C'!$B$172),'C'!$E$172,0)+IF(AND(T$31='C'!$F$173,MOVINV!$B48='C'!$B$172),'C'!$E$173,0)+IF(AND(T$31='C'!$F$175,MOVINV!$B48='C'!$B$175),'C'!$E$175,0)+IF(AND(T$31='C'!$F$176,MOVINV!$B48='C'!$B$175),'C'!$E$176,0)</f>
        <v>0</v>
      </c>
      <c r="U48" s="33">
        <f>+IF(AND(U$31='C'!$F$163,MOVINV!$B48='C'!$B$163),'C'!$E$163,0)+IF(AND(U$31='C'!$F$164,MOVINV!$B48='C'!$B$163),'C'!$E$164,0)+IF(AND(U$31='C'!$F$166,MOVINV!$B48='C'!$B$166),'C'!$E$166,0)+IF(AND(U$31='C'!$F$167,MOVINV!$B48='C'!$B$166),'C'!$E$167,0)+IF(AND(U$31='C'!$F$169,MOVINV!$B48='C'!$B$169),'C'!$E$169,0)+IF(AND(U$31='C'!$F$170,MOVINV!$B48='C'!$B$169),'C'!$E$170,0)+IF(AND(U$31='C'!$F$172,MOVINV!$B48='C'!$B$172),'C'!$E$172,0)+IF(AND(U$31='C'!$F$173,MOVINV!$B48='C'!$B$172),'C'!$E$173,0)+IF(AND(U$31='C'!$F$175,MOVINV!$B48='C'!$B$175),'C'!$E$175,0)+IF(AND(U$31='C'!$F$176,MOVINV!$B48='C'!$B$175),'C'!$E$176,0)</f>
        <v>0</v>
      </c>
      <c r="V48" s="33">
        <f>+IF(AND(V$31='C'!$F$163,MOVINV!$B48='C'!$B$163),'C'!$E$163,0)+IF(AND(V$31='C'!$F$164,MOVINV!$B48='C'!$B$163),'C'!$E$164,0)+IF(AND(V$31='C'!$F$166,MOVINV!$B48='C'!$B$166),'C'!$E$166,0)+IF(AND(V$31='C'!$F$167,MOVINV!$B48='C'!$B$166),'C'!$E$167,0)+IF(AND(V$31='C'!$F$169,MOVINV!$B48='C'!$B$169),'C'!$E$169,0)+IF(AND(V$31='C'!$F$170,MOVINV!$B48='C'!$B$169),'C'!$E$170,0)+IF(AND(V$31='C'!$F$172,MOVINV!$B48='C'!$B$172),'C'!$E$172,0)+IF(AND(V$31='C'!$F$173,MOVINV!$B48='C'!$B$172),'C'!$E$173,0)+IF(AND(V$31='C'!$F$175,MOVINV!$B48='C'!$B$175),'C'!$E$175,0)+IF(AND(V$31='C'!$F$176,MOVINV!$B48='C'!$B$175),'C'!$E$176,0)</f>
        <v>0</v>
      </c>
      <c r="W48" s="33">
        <f>+IF(AND(W$31='C'!$F$163,MOVINV!$B48='C'!$B$163),'C'!$E$163,0)+IF(AND(W$31='C'!$F$164,MOVINV!$B48='C'!$B$163),'C'!$E$164,0)+IF(AND(W$31='C'!$F$166,MOVINV!$B48='C'!$B$166),'C'!$E$166,0)+IF(AND(W$31='C'!$F$167,MOVINV!$B48='C'!$B$166),'C'!$E$167,0)+IF(AND(W$31='C'!$F$169,MOVINV!$B48='C'!$B$169),'C'!$E$169,0)+IF(AND(W$31='C'!$F$170,MOVINV!$B48='C'!$B$169),'C'!$E$170,0)+IF(AND(W$31='C'!$F$172,MOVINV!$B48='C'!$B$172),'C'!$E$172,0)+IF(AND(W$31='C'!$F$173,MOVINV!$B48='C'!$B$172),'C'!$E$173,0)+IF(AND(W$31='C'!$F$175,MOVINV!$B48='C'!$B$175),'C'!$E$175,0)+IF(AND(W$31='C'!$F$176,MOVINV!$B48='C'!$B$175),'C'!$E$176,0)</f>
        <v>0</v>
      </c>
      <c r="X48" s="33">
        <f>+IF(AND(X$31='C'!$F$163,MOVINV!$B48='C'!$B$163),'C'!$E$163,0)+IF(AND(X$31='C'!$F$164,MOVINV!$B48='C'!$B$163),'C'!$E$164,0)+IF(AND(X$31='C'!$F$166,MOVINV!$B48='C'!$B$166),'C'!$E$166,0)+IF(AND(X$31='C'!$F$167,MOVINV!$B48='C'!$B$166),'C'!$E$167,0)+IF(AND(X$31='C'!$F$169,MOVINV!$B48='C'!$B$169),'C'!$E$169,0)+IF(AND(X$31='C'!$F$170,MOVINV!$B48='C'!$B$169),'C'!$E$170,0)+IF(AND(X$31='C'!$F$172,MOVINV!$B48='C'!$B$172),'C'!$E$172,0)+IF(AND(X$31='C'!$F$173,MOVINV!$B48='C'!$B$172),'C'!$E$173,0)+IF(AND(X$31='C'!$F$175,MOVINV!$B48='C'!$B$175),'C'!$E$175,0)+IF(AND(X$31='C'!$F$176,MOVINV!$B48='C'!$B$175),'C'!$E$176,0)</f>
        <v>0</v>
      </c>
      <c r="Y48" s="33">
        <f>+IF(AND(Y$31='C'!$F$163,MOVINV!$B48='C'!$B$163),'C'!$E$163,0)+IF(AND(Y$31='C'!$F$164,MOVINV!$B48='C'!$B$163),'C'!$E$164,0)+IF(AND(Y$31='C'!$F$166,MOVINV!$B48='C'!$B$166),'C'!$E$166,0)+IF(AND(Y$31='C'!$F$167,MOVINV!$B48='C'!$B$166),'C'!$E$167,0)+IF(AND(Y$31='C'!$F$169,MOVINV!$B48='C'!$B$169),'C'!$E$169,0)+IF(AND(Y$31='C'!$F$170,MOVINV!$B48='C'!$B$169),'C'!$E$170,0)+IF(AND(Y$31='C'!$F$172,MOVINV!$B48='C'!$B$172),'C'!$E$172,0)+IF(AND(Y$31='C'!$F$173,MOVINV!$B48='C'!$B$172),'C'!$E$173,0)+IF(AND(Y$31='C'!$F$175,MOVINV!$B48='C'!$B$175),'C'!$E$175,0)+IF(AND(Y$31='C'!$F$176,MOVINV!$B48='C'!$B$175),'C'!$E$176,0)</f>
        <v>0</v>
      </c>
      <c r="Z48" s="33">
        <f>+IF(AND(Z$31='C'!$F$163,MOVINV!$B48='C'!$B$163),'C'!$E$163,0)+IF(AND(Z$31='C'!$F$164,MOVINV!$B48='C'!$B$163),'C'!$E$164,0)+IF(AND(Z$31='C'!$F$166,MOVINV!$B48='C'!$B$166),'C'!$E$166,0)+IF(AND(Z$31='C'!$F$167,MOVINV!$B48='C'!$B$166),'C'!$E$167,0)+IF(AND(Z$31='C'!$F$169,MOVINV!$B48='C'!$B$169),'C'!$E$169,0)+IF(AND(Z$31='C'!$F$170,MOVINV!$B48='C'!$B$169),'C'!$E$170,0)+IF(AND(Z$31='C'!$F$172,MOVINV!$B48='C'!$B$172),'C'!$E$172,0)+IF(AND(Z$31='C'!$F$173,MOVINV!$B48='C'!$B$172),'C'!$E$173,0)+IF(AND(Z$31='C'!$F$175,MOVINV!$B48='C'!$B$175),'C'!$E$175,0)+IF(AND(Z$31='C'!$F$176,MOVINV!$B48='C'!$B$175),'C'!$E$176,0)</f>
        <v>0</v>
      </c>
      <c r="AA48" s="33">
        <f>+IF(AND(AA$31='C'!$F$163,MOVINV!$B48='C'!$B$163),'C'!$E$163,0)+IF(AND(AA$31='C'!$F$164,MOVINV!$B48='C'!$B$163),'C'!$E$164,0)+IF(AND(AA$31='C'!$F$166,MOVINV!$B48='C'!$B$166),'C'!$E$166,0)+IF(AND(AA$31='C'!$F$167,MOVINV!$B48='C'!$B$166),'C'!$E$167,0)+IF(AND(AA$31='C'!$F$169,MOVINV!$B48='C'!$B$169),'C'!$E$169,0)+IF(AND(AA$31='C'!$F$170,MOVINV!$B48='C'!$B$169),'C'!$E$170,0)+IF(AND(AA$31='C'!$F$172,MOVINV!$B48='C'!$B$172),'C'!$E$172,0)+IF(AND(AA$31='C'!$F$173,MOVINV!$B48='C'!$B$172),'C'!$E$173,0)+IF(AND(AA$31='C'!$F$175,MOVINV!$B48='C'!$B$175),'C'!$E$175,0)+IF(AND(AA$31='C'!$F$176,MOVINV!$B48='C'!$B$175),'C'!$E$176,0)</f>
        <v>0</v>
      </c>
      <c r="AB48" s="33">
        <f>+IF(AND(AB$31='C'!$F$163,MOVINV!$B48='C'!$B$163),'C'!$E$163,0)+IF(AND(AB$31='C'!$F$164,MOVINV!$B48='C'!$B$163),'C'!$E$164,0)+IF(AND(AB$31='C'!$F$166,MOVINV!$B48='C'!$B$166),'C'!$E$166,0)+IF(AND(AB$31='C'!$F$167,MOVINV!$B48='C'!$B$166),'C'!$E$167,0)+IF(AND(AB$31='C'!$F$169,MOVINV!$B48='C'!$B$169),'C'!$E$169,0)+IF(AND(AB$31='C'!$F$170,MOVINV!$B48='C'!$B$169),'C'!$E$170,0)+IF(AND(AB$31='C'!$F$172,MOVINV!$B48='C'!$B$172),'C'!$E$172,0)+IF(AND(AB$31='C'!$F$173,MOVINV!$B48='C'!$B$172),'C'!$E$173,0)+IF(AND(AB$31='C'!$F$175,MOVINV!$B48='C'!$B$175),'C'!$E$175,0)+IF(AND(AB$31='C'!$F$176,MOVINV!$B48='C'!$B$175),'C'!$E$176,0)</f>
        <v>0</v>
      </c>
      <c r="AC48" s="33">
        <f>+IF(AND(AC$31='C'!$F$163,MOVINV!$B48='C'!$B$163),'C'!$E$163,0)+IF(AND(AC$31='C'!$F$164,MOVINV!$B48='C'!$B$163),'C'!$E$164,0)+IF(AND(AC$31='C'!$F$166,MOVINV!$B48='C'!$B$166),'C'!$E$166,0)+IF(AND(AC$31='C'!$F$167,MOVINV!$B48='C'!$B$166),'C'!$E$167,0)+IF(AND(AC$31='C'!$F$169,MOVINV!$B48='C'!$B$169),'C'!$E$169,0)+IF(AND(AC$31='C'!$F$170,MOVINV!$B48='C'!$B$169),'C'!$E$170,0)+IF(AND(AC$31='C'!$F$172,MOVINV!$B48='C'!$B$172),'C'!$E$172,0)+IF(AND(AC$31='C'!$F$173,MOVINV!$B48='C'!$B$172),'C'!$E$173,0)+IF(AND(AC$31='C'!$F$175,MOVINV!$B48='C'!$B$175),'C'!$E$175,0)+IF(AND(AC$31='C'!$F$176,MOVINV!$B48='C'!$B$175),'C'!$E$176,0)</f>
        <v>0</v>
      </c>
      <c r="AD48" s="33">
        <f>+IF(AND(AD$31='C'!$F$163,MOVINV!$B48='C'!$B$163),'C'!$E$163,0)+IF(AND(AD$31='C'!$F$164,MOVINV!$B48='C'!$B$163),'C'!$E$164,0)+IF(AND(AD$31='C'!$F$166,MOVINV!$B48='C'!$B$166),'C'!$E$166,0)+IF(AND(AD$31='C'!$F$167,MOVINV!$B48='C'!$B$166),'C'!$E$167,0)+IF(AND(AD$31='C'!$F$169,MOVINV!$B48='C'!$B$169),'C'!$E$169,0)+IF(AND(AD$31='C'!$F$170,MOVINV!$B48='C'!$B$169),'C'!$E$170,0)+IF(AND(AD$31='C'!$F$172,MOVINV!$B48='C'!$B$172),'C'!$E$172,0)+IF(AND(AD$31='C'!$F$173,MOVINV!$B48='C'!$B$172),'C'!$E$173,0)+IF(AND(AD$31='C'!$F$175,MOVINV!$B48='C'!$B$175),'C'!$E$175,0)+IF(AND(AD$31='C'!$F$176,MOVINV!$B48='C'!$B$175),'C'!$E$176,0)</f>
        <v>0</v>
      </c>
      <c r="AE48" s="33">
        <f>+IF(AND(AE$31='C'!$F$163,MOVINV!$B48='C'!$B$163),'C'!$E$163,0)+IF(AND(AE$31='C'!$F$164,MOVINV!$B48='C'!$B$163),'C'!$E$164,0)+IF(AND(AE$31='C'!$F$166,MOVINV!$B48='C'!$B$166),'C'!$E$166,0)+IF(AND(AE$31='C'!$F$167,MOVINV!$B48='C'!$B$166),'C'!$E$167,0)+IF(AND(AE$31='C'!$F$169,MOVINV!$B48='C'!$B$169),'C'!$E$169,0)+IF(AND(AE$31='C'!$F$170,MOVINV!$B48='C'!$B$169),'C'!$E$170,0)+IF(AND(AE$31='C'!$F$172,MOVINV!$B48='C'!$B$172),'C'!$E$172,0)+IF(AND(AE$31='C'!$F$173,MOVINV!$B48='C'!$B$172),'C'!$E$173,0)+IF(AND(AE$31='C'!$F$175,MOVINV!$B48='C'!$B$175),'C'!$E$175,0)+IF(AND(AE$31='C'!$F$176,MOVINV!$B48='C'!$B$175),'C'!$E$176,0)</f>
        <v>0</v>
      </c>
      <c r="AF48" s="33">
        <f>+IF(AND(AF$31='C'!$F$163,MOVINV!$B48='C'!$B$163),'C'!$E$163,0)+IF(AND(AF$31='C'!$F$164,MOVINV!$B48='C'!$B$163),'C'!$E$164,0)+IF(AND(AF$31='C'!$F$166,MOVINV!$B48='C'!$B$166),'C'!$E$166,0)+IF(AND(AF$31='C'!$F$167,MOVINV!$B48='C'!$B$166),'C'!$E$167,0)+IF(AND(AF$31='C'!$F$169,MOVINV!$B48='C'!$B$169),'C'!$E$169,0)+IF(AND(AF$31='C'!$F$170,MOVINV!$B48='C'!$B$169),'C'!$E$170,0)+IF(AND(AF$31='C'!$F$172,MOVINV!$B48='C'!$B$172),'C'!$E$172,0)+IF(AND(AF$31='C'!$F$173,MOVINV!$B48='C'!$B$172),'C'!$E$173,0)+IF(AND(AF$31='C'!$F$175,MOVINV!$B48='C'!$B$175),'C'!$E$175,0)+IF(AND(AF$31='C'!$F$176,MOVINV!$B48='C'!$B$175),'C'!$E$176,0)</f>
        <v>0</v>
      </c>
      <c r="AG48" s="33">
        <f>+IF(AND(AG$31='C'!$F$163,MOVINV!$B48='C'!$B$163),'C'!$E$163,0)+IF(AND(AG$31='C'!$F$164,MOVINV!$B48='C'!$B$163),'C'!$E$164,0)+IF(AND(AG$31='C'!$F$166,MOVINV!$B48='C'!$B$166),'C'!$E$166,0)+IF(AND(AG$31='C'!$F$167,MOVINV!$B48='C'!$B$166),'C'!$E$167,0)+IF(AND(AG$31='C'!$F$169,MOVINV!$B48='C'!$B$169),'C'!$E$169,0)+IF(AND(AG$31='C'!$F$170,MOVINV!$B48='C'!$B$169),'C'!$E$170,0)+IF(AND(AG$31='C'!$F$172,MOVINV!$B48='C'!$B$172),'C'!$E$172,0)+IF(AND(AG$31='C'!$F$173,MOVINV!$B48='C'!$B$172),'C'!$E$173,0)+IF(AND(AG$31='C'!$F$175,MOVINV!$B48='C'!$B$175),'C'!$E$175,0)+IF(AND(AG$31='C'!$F$176,MOVINV!$B48='C'!$B$175),'C'!$E$176,0)</f>
        <v>0</v>
      </c>
      <c r="AH48" s="33">
        <f>+IF(AND(AH$31='C'!$F$163,MOVINV!$B48='C'!$B$163),'C'!$E$163,0)+IF(AND(AH$31='C'!$F$164,MOVINV!$B48='C'!$B$163),'C'!$E$164,0)+IF(AND(AH$31='C'!$F$166,MOVINV!$B48='C'!$B$166),'C'!$E$166,0)+IF(AND(AH$31='C'!$F$167,MOVINV!$B48='C'!$B$166),'C'!$E$167,0)+IF(AND(AH$31='C'!$F$169,MOVINV!$B48='C'!$B$169),'C'!$E$169,0)+IF(AND(AH$31='C'!$F$170,MOVINV!$B48='C'!$B$169),'C'!$E$170,0)+IF(AND(AH$31='C'!$F$172,MOVINV!$B48='C'!$B$172),'C'!$E$172,0)+IF(AND(AH$31='C'!$F$173,MOVINV!$B48='C'!$B$172),'C'!$E$173,0)+IF(AND(AH$31='C'!$F$175,MOVINV!$B48='C'!$B$175),'C'!$E$175,0)+IF(AND(AH$31='C'!$F$176,MOVINV!$B48='C'!$B$175),'C'!$E$176,0)</f>
        <v>0</v>
      </c>
      <c r="AI48" s="33">
        <f>+IF(AND(AI$31='C'!$F$163,MOVINV!$B48='C'!$B$163),'C'!$E$163,0)+IF(AND(AI$31='C'!$F$164,MOVINV!$B48='C'!$B$163),'C'!$E$164,0)+IF(AND(AI$31='C'!$F$166,MOVINV!$B48='C'!$B$166),'C'!$E$166,0)+IF(AND(AI$31='C'!$F$167,MOVINV!$B48='C'!$B$166),'C'!$E$167,0)+IF(AND(AI$31='C'!$F$169,MOVINV!$B48='C'!$B$169),'C'!$E$169,0)+IF(AND(AI$31='C'!$F$170,MOVINV!$B48='C'!$B$169),'C'!$E$170,0)+IF(AND(AI$31='C'!$F$172,MOVINV!$B48='C'!$B$172),'C'!$E$172,0)+IF(AND(AI$31='C'!$F$173,MOVINV!$B48='C'!$B$172),'C'!$E$173,0)+IF(AND(AI$31='C'!$F$175,MOVINV!$B48='C'!$B$175),'C'!$E$175,0)+IF(AND(AI$31='C'!$F$176,MOVINV!$B48='C'!$B$175),'C'!$E$176,0)</f>
        <v>0</v>
      </c>
      <c r="AJ48" s="33">
        <f>+IF(AND(AJ$31='C'!$F$163,MOVINV!$B48='C'!$B$163),'C'!$E$163,0)+IF(AND(AJ$31='C'!$F$164,MOVINV!$B48='C'!$B$163),'C'!$E$164,0)+IF(AND(AJ$31='C'!$F$166,MOVINV!$B48='C'!$B$166),'C'!$E$166,0)+IF(AND(AJ$31='C'!$F$167,MOVINV!$B48='C'!$B$166),'C'!$E$167,0)+IF(AND(AJ$31='C'!$F$169,MOVINV!$B48='C'!$B$169),'C'!$E$169,0)+IF(AND(AJ$31='C'!$F$170,MOVINV!$B48='C'!$B$169),'C'!$E$170,0)+IF(AND(AJ$31='C'!$F$172,MOVINV!$B48='C'!$B$172),'C'!$E$172,0)+IF(AND(AJ$31='C'!$F$173,MOVINV!$B48='C'!$B$172),'C'!$E$173,0)+IF(AND(AJ$31='C'!$F$175,MOVINV!$B48='C'!$B$175),'C'!$E$175,0)+IF(AND(AJ$31='C'!$F$176,MOVINV!$B48='C'!$B$175),'C'!$E$176,0)</f>
        <v>0</v>
      </c>
      <c r="AK48" s="33">
        <f>+IF(AND(AK$31='C'!$F$163,MOVINV!$B48='C'!$B$163),'C'!$E$163,0)+IF(AND(AK$31='C'!$F$164,MOVINV!$B48='C'!$B$163),'C'!$E$164,0)+IF(AND(AK$31='C'!$F$166,MOVINV!$B48='C'!$B$166),'C'!$E$166,0)+IF(AND(AK$31='C'!$F$167,MOVINV!$B48='C'!$B$166),'C'!$E$167,0)+IF(AND(AK$31='C'!$F$169,MOVINV!$B48='C'!$B$169),'C'!$E$169,0)+IF(AND(AK$31='C'!$F$170,MOVINV!$B48='C'!$B$169),'C'!$E$170,0)+IF(AND(AK$31='C'!$F$172,MOVINV!$B48='C'!$B$172),'C'!$E$172,0)+IF(AND(AK$31='C'!$F$173,MOVINV!$B48='C'!$B$172),'C'!$E$173,0)+IF(AND(AK$31='C'!$F$175,MOVINV!$B48='C'!$B$175),'C'!$E$175,0)+IF(AND(AK$31='C'!$F$176,MOVINV!$B48='C'!$B$175),'C'!$E$176,0)</f>
        <v>0</v>
      </c>
      <c r="AL48" s="33">
        <f>+IF(AND(AL$31='C'!$F$163,MOVINV!$B48='C'!$B$163),'C'!$E$163,0)+IF(AND(AL$31='C'!$F$164,MOVINV!$B48='C'!$B$163),'C'!$E$164,0)+IF(AND(AL$31='C'!$F$166,MOVINV!$B48='C'!$B$166),'C'!$E$166,0)+IF(AND(AL$31='C'!$F$167,MOVINV!$B48='C'!$B$166),'C'!$E$167,0)+IF(AND(AL$31='C'!$F$169,MOVINV!$B48='C'!$B$169),'C'!$E$169,0)+IF(AND(AL$31='C'!$F$170,MOVINV!$B48='C'!$B$169),'C'!$E$170,0)+IF(AND(AL$31='C'!$F$172,MOVINV!$B48='C'!$B$172),'C'!$E$172,0)+IF(AND(AL$31='C'!$F$173,MOVINV!$B48='C'!$B$172),'C'!$E$173,0)+IF(AND(AL$31='C'!$F$175,MOVINV!$B48='C'!$B$175),'C'!$E$175,0)+IF(AND(AL$31='C'!$F$176,MOVINV!$B48='C'!$B$175),'C'!$E$176,0)</f>
        <v>0</v>
      </c>
      <c r="AM48" s="33">
        <f>+IF(AND(AM$31='C'!$F$163,MOVINV!$B48='C'!$B$163),'C'!$E$163,0)+IF(AND(AM$31='C'!$F$164,MOVINV!$B48='C'!$B$163),'C'!$E$164,0)+IF(AND(AM$31='C'!$F$166,MOVINV!$B48='C'!$B$166),'C'!$E$166,0)+IF(AND(AM$31='C'!$F$167,MOVINV!$B48='C'!$B$166),'C'!$E$167,0)+IF(AND(AM$31='C'!$F$169,MOVINV!$B48='C'!$B$169),'C'!$E$169,0)+IF(AND(AM$31='C'!$F$170,MOVINV!$B48='C'!$B$169),'C'!$E$170,0)+IF(AND(AM$31='C'!$F$172,MOVINV!$B48='C'!$B$172),'C'!$E$172,0)+IF(AND(AM$31='C'!$F$173,MOVINV!$B48='C'!$B$172),'C'!$E$173,0)+IF(AND(AM$31='C'!$F$175,MOVINV!$B48='C'!$B$175),'C'!$E$175,0)+IF(AND(AM$31='C'!$F$176,MOVINV!$B48='C'!$B$175),'C'!$E$176,0)</f>
        <v>0</v>
      </c>
      <c r="AN48" s="33">
        <f>+IF(AND(AN$31='C'!$F$163,MOVINV!$B48='C'!$B$163),'C'!$E$163,0)+IF(AND(AN$31='C'!$F$164,MOVINV!$B48='C'!$B$163),'C'!$E$164,0)+IF(AND(AN$31='C'!$F$166,MOVINV!$B48='C'!$B$166),'C'!$E$166,0)+IF(AND(AN$31='C'!$F$167,MOVINV!$B48='C'!$B$166),'C'!$E$167,0)+IF(AND(AN$31='C'!$F$169,MOVINV!$B48='C'!$B$169),'C'!$E$169,0)+IF(AND(AN$31='C'!$F$170,MOVINV!$B48='C'!$B$169),'C'!$E$170,0)+IF(AND(AN$31='C'!$F$172,MOVINV!$B48='C'!$B$172),'C'!$E$172,0)+IF(AND(AN$31='C'!$F$173,MOVINV!$B48='C'!$B$172),'C'!$E$173,0)+IF(AND(AN$31='C'!$F$175,MOVINV!$B48='C'!$B$175),'C'!$E$175,0)+IF(AND(AN$31='C'!$F$176,MOVINV!$B48='C'!$B$175),'C'!$E$176,0)</f>
        <v>0</v>
      </c>
      <c r="AO48" s="33">
        <f>+IF(AND(AO$31='C'!$F$163,MOVINV!$B48='C'!$B$163),'C'!$E$163,0)+IF(AND(AO$31='C'!$F$164,MOVINV!$B48='C'!$B$163),'C'!$E$164,0)+IF(AND(AO$31='C'!$F$166,MOVINV!$B48='C'!$B$166),'C'!$E$166,0)+IF(AND(AO$31='C'!$F$167,MOVINV!$B48='C'!$B$166),'C'!$E$167,0)+IF(AND(AO$31='C'!$F$169,MOVINV!$B48='C'!$B$169),'C'!$E$169,0)+IF(AND(AO$31='C'!$F$170,MOVINV!$B48='C'!$B$169),'C'!$E$170,0)+IF(AND(AO$31='C'!$F$172,MOVINV!$B48='C'!$B$172),'C'!$E$172,0)+IF(AND(AO$31='C'!$F$173,MOVINV!$B48='C'!$B$172),'C'!$E$173,0)+IF(AND(AO$31='C'!$F$175,MOVINV!$B48='C'!$B$175),'C'!$E$175,0)+IF(AND(AO$31='C'!$F$176,MOVINV!$B48='C'!$B$175),'C'!$E$176,0)</f>
        <v>0</v>
      </c>
      <c r="AP48" s="33">
        <f>+IF(AND(AP$31='C'!$F$163,MOVINV!$B48='C'!$B$163),'C'!$E$163,0)+IF(AND(AP$31='C'!$F$164,MOVINV!$B48='C'!$B$163),'C'!$E$164,0)+IF(AND(AP$31='C'!$F$166,MOVINV!$B48='C'!$B$166),'C'!$E$166,0)+IF(AND(AP$31='C'!$F$167,MOVINV!$B48='C'!$B$166),'C'!$E$167,0)+IF(AND(AP$31='C'!$F$169,MOVINV!$B48='C'!$B$169),'C'!$E$169,0)+IF(AND(AP$31='C'!$F$170,MOVINV!$B48='C'!$B$169),'C'!$E$170,0)+IF(AND(AP$31='C'!$F$172,MOVINV!$B48='C'!$B$172),'C'!$E$172,0)+IF(AND(AP$31='C'!$F$173,MOVINV!$B48='C'!$B$172),'C'!$E$173,0)+IF(AND(AP$31='C'!$F$175,MOVINV!$B48='C'!$B$175),'C'!$E$175,0)+IF(AND(AP$31='C'!$F$176,MOVINV!$B48='C'!$B$175),'C'!$E$176,0)</f>
        <v>0</v>
      </c>
      <c r="AQ48" s="33">
        <f>+IF(AND(AQ$31='C'!$F$163,MOVINV!$B48='C'!$B$163),'C'!$E$163,0)+IF(AND(AQ$31='C'!$F$164,MOVINV!$B48='C'!$B$163),'C'!$E$164,0)+IF(AND(AQ$31='C'!$F$166,MOVINV!$B48='C'!$B$166),'C'!$E$166,0)+IF(AND(AQ$31='C'!$F$167,MOVINV!$B48='C'!$B$166),'C'!$E$167,0)+IF(AND(AQ$31='C'!$F$169,MOVINV!$B48='C'!$B$169),'C'!$E$169,0)+IF(AND(AQ$31='C'!$F$170,MOVINV!$B48='C'!$B$169),'C'!$E$170,0)+IF(AND(AQ$31='C'!$F$172,MOVINV!$B48='C'!$B$172),'C'!$E$172,0)+IF(AND(AQ$31='C'!$F$173,MOVINV!$B48='C'!$B$172),'C'!$E$173,0)+IF(AND(AQ$31='C'!$F$175,MOVINV!$B48='C'!$B$175),'C'!$E$175,0)+IF(AND(AQ$31='C'!$F$176,MOVINV!$B48='C'!$B$175),'C'!$E$176,0)</f>
        <v>0</v>
      </c>
      <c r="AR48" s="33">
        <f>+IF(AND(AR$31='C'!$F$163,MOVINV!$B48='C'!$B$163),'C'!$E$163,0)+IF(AND(AR$31='C'!$F$164,MOVINV!$B48='C'!$B$163),'C'!$E$164,0)+IF(AND(AR$31='C'!$F$166,MOVINV!$B48='C'!$B$166),'C'!$E$166,0)+IF(AND(AR$31='C'!$F$167,MOVINV!$B48='C'!$B$166),'C'!$E$167,0)+IF(AND(AR$31='C'!$F$169,MOVINV!$B48='C'!$B$169),'C'!$E$169,0)+IF(AND(AR$31='C'!$F$170,MOVINV!$B48='C'!$B$169),'C'!$E$170,0)+IF(AND(AR$31='C'!$F$172,MOVINV!$B48='C'!$B$172),'C'!$E$172,0)+IF(AND(AR$31='C'!$F$173,MOVINV!$B48='C'!$B$172),'C'!$E$173,0)+IF(AND(AR$31='C'!$F$175,MOVINV!$B48='C'!$B$175),'C'!$E$175,0)+IF(AND(AR$31='C'!$F$176,MOVINV!$B48='C'!$B$175),'C'!$E$176,0)</f>
        <v>0</v>
      </c>
      <c r="AS48" s="33">
        <f>+IF(AND(AS$31='C'!$F$163,MOVINV!$B48='C'!$B$163),'C'!$E$163,0)+IF(AND(AS$31='C'!$F$164,MOVINV!$B48='C'!$B$163),'C'!$E$164,0)+IF(AND(AS$31='C'!$F$166,MOVINV!$B48='C'!$B$166),'C'!$E$166,0)+IF(AND(AS$31='C'!$F$167,MOVINV!$B48='C'!$B$166),'C'!$E$167,0)+IF(AND(AS$31='C'!$F$169,MOVINV!$B48='C'!$B$169),'C'!$E$169,0)+IF(AND(AS$31='C'!$F$170,MOVINV!$B48='C'!$B$169),'C'!$E$170,0)+IF(AND(AS$31='C'!$F$172,MOVINV!$B48='C'!$B$172),'C'!$E$172,0)+IF(AND(AS$31='C'!$F$173,MOVINV!$B48='C'!$B$172),'C'!$E$173,0)+IF(AND(AS$31='C'!$F$175,MOVINV!$B48='C'!$B$175),'C'!$E$175,0)+IF(AND(AS$31='C'!$F$176,MOVINV!$B48='C'!$B$175),'C'!$E$176,0)</f>
        <v>0</v>
      </c>
      <c r="AT48" s="33">
        <f>+IF(AND(AT$31='C'!$F$163,MOVINV!$B48='C'!$B$163),'C'!$E$163,0)+IF(AND(AT$31='C'!$F$164,MOVINV!$B48='C'!$B$163),'C'!$E$164,0)+IF(AND(AT$31='C'!$F$166,MOVINV!$B48='C'!$B$166),'C'!$E$166,0)+IF(AND(AT$31='C'!$F$167,MOVINV!$B48='C'!$B$166),'C'!$E$167,0)+IF(AND(AT$31='C'!$F$169,MOVINV!$B48='C'!$B$169),'C'!$E$169,0)+IF(AND(AT$31='C'!$F$170,MOVINV!$B48='C'!$B$169),'C'!$E$170,0)+IF(AND(AT$31='C'!$F$172,MOVINV!$B48='C'!$B$172),'C'!$E$172,0)+IF(AND(AT$31='C'!$F$173,MOVINV!$B48='C'!$B$172),'C'!$E$173,0)+IF(AND(AT$31='C'!$F$175,MOVINV!$B48='C'!$B$175),'C'!$E$175,0)+IF(AND(AT$31='C'!$F$176,MOVINV!$B48='C'!$B$175),'C'!$E$176,0)</f>
        <v>0</v>
      </c>
      <c r="AU48" s="33">
        <f>+IF(AND(AU$31='C'!$F$163,MOVINV!$B48='C'!$B$163),'C'!$E$163,0)+IF(AND(AU$31='C'!$F$164,MOVINV!$B48='C'!$B$163),'C'!$E$164,0)+IF(AND(AU$31='C'!$F$166,MOVINV!$B48='C'!$B$166),'C'!$E$166,0)+IF(AND(AU$31='C'!$F$167,MOVINV!$B48='C'!$B$166),'C'!$E$167,0)+IF(AND(AU$31='C'!$F$169,MOVINV!$B48='C'!$B$169),'C'!$E$169,0)+IF(AND(AU$31='C'!$F$170,MOVINV!$B48='C'!$B$169),'C'!$E$170,0)+IF(AND(AU$31='C'!$F$172,MOVINV!$B48='C'!$B$172),'C'!$E$172,0)+IF(AND(AU$31='C'!$F$173,MOVINV!$B48='C'!$B$172),'C'!$E$173,0)+IF(AND(AU$31='C'!$F$175,MOVINV!$B48='C'!$B$175),'C'!$E$175,0)+IF(AND(AU$31='C'!$F$176,MOVINV!$B48='C'!$B$175),'C'!$E$176,0)</f>
        <v>0</v>
      </c>
      <c r="AV48" s="33">
        <f>+IF(AND(AV$31='C'!$F$163,MOVINV!$B48='C'!$B$163),'C'!$E$163,0)+IF(AND(AV$31='C'!$F$164,MOVINV!$B48='C'!$B$163),'C'!$E$164,0)+IF(AND(AV$31='C'!$F$166,MOVINV!$B48='C'!$B$166),'C'!$E$166,0)+IF(AND(AV$31='C'!$F$167,MOVINV!$B48='C'!$B$166),'C'!$E$167,0)+IF(AND(AV$31='C'!$F$169,MOVINV!$B48='C'!$B$169),'C'!$E$169,0)+IF(AND(AV$31='C'!$F$170,MOVINV!$B48='C'!$B$169),'C'!$E$170,0)+IF(AND(AV$31='C'!$F$172,MOVINV!$B48='C'!$B$172),'C'!$E$172,0)+IF(AND(AV$31='C'!$F$173,MOVINV!$B48='C'!$B$172),'C'!$E$173,0)+IF(AND(AV$31='C'!$F$175,MOVINV!$B48='C'!$B$175),'C'!$E$175,0)+IF(AND(AV$31='C'!$F$176,MOVINV!$B48='C'!$B$175),'C'!$E$176,0)</f>
        <v>0</v>
      </c>
      <c r="AW48" s="33">
        <f>+IF(AND(AW$31='C'!$F$163,MOVINV!$B48='C'!$B$163),'C'!$E$163,0)+IF(AND(AW$31='C'!$F$164,MOVINV!$B48='C'!$B$163),'C'!$E$164,0)+IF(AND(AW$31='C'!$F$166,MOVINV!$B48='C'!$B$166),'C'!$E$166,0)+IF(AND(AW$31='C'!$F$167,MOVINV!$B48='C'!$B$166),'C'!$E$167,0)+IF(AND(AW$31='C'!$F$169,MOVINV!$B48='C'!$B$169),'C'!$E$169,0)+IF(AND(AW$31='C'!$F$170,MOVINV!$B48='C'!$B$169),'C'!$E$170,0)+IF(AND(AW$31='C'!$F$172,MOVINV!$B48='C'!$B$172),'C'!$E$172,0)+IF(AND(AW$31='C'!$F$173,MOVINV!$B48='C'!$B$172),'C'!$E$173,0)+IF(AND(AW$31='C'!$F$175,MOVINV!$B48='C'!$B$175),'C'!$E$175,0)+IF(AND(AW$31='C'!$F$176,MOVINV!$B48='C'!$B$175),'C'!$E$176,0)</f>
        <v>0</v>
      </c>
      <c r="AX48" s="33">
        <f>+IF(AND(AX$31='C'!$F$163,MOVINV!$B48='C'!$B$163),'C'!$E$163,0)+IF(AND(AX$31='C'!$F$164,MOVINV!$B48='C'!$B$163),'C'!$E$164,0)+IF(AND(AX$31='C'!$F$166,MOVINV!$B48='C'!$B$166),'C'!$E$166,0)+IF(AND(AX$31='C'!$F$167,MOVINV!$B48='C'!$B$166),'C'!$E$167,0)+IF(AND(AX$31='C'!$F$169,MOVINV!$B48='C'!$B$169),'C'!$E$169,0)+IF(AND(AX$31='C'!$F$170,MOVINV!$B48='C'!$B$169),'C'!$E$170,0)+IF(AND(AX$31='C'!$F$172,MOVINV!$B48='C'!$B$172),'C'!$E$172,0)+IF(AND(AX$31='C'!$F$173,MOVINV!$B48='C'!$B$172),'C'!$E$173,0)+IF(AND(AX$31='C'!$F$175,MOVINV!$B48='C'!$B$175),'C'!$E$175,0)+IF(AND(AX$31='C'!$F$176,MOVINV!$B48='C'!$B$175),'C'!$E$176,0)</f>
        <v>0</v>
      </c>
      <c r="AY48" s="33">
        <f>+IF(AND(AY$31='C'!$F$163,MOVINV!$B48='C'!$B$163),'C'!$E$163,0)+IF(AND(AY$31='C'!$F$164,MOVINV!$B48='C'!$B$163),'C'!$E$164,0)+IF(AND(AY$31='C'!$F$166,MOVINV!$B48='C'!$B$166),'C'!$E$166,0)+IF(AND(AY$31='C'!$F$167,MOVINV!$B48='C'!$B$166),'C'!$E$167,0)+IF(AND(AY$31='C'!$F$169,MOVINV!$B48='C'!$B$169),'C'!$E$169,0)+IF(AND(AY$31='C'!$F$170,MOVINV!$B48='C'!$B$169),'C'!$E$170,0)+IF(AND(AY$31='C'!$F$172,MOVINV!$B48='C'!$B$172),'C'!$E$172,0)+IF(AND(AY$31='C'!$F$173,MOVINV!$B48='C'!$B$172),'C'!$E$173,0)+IF(AND(AY$31='C'!$F$175,MOVINV!$B48='C'!$B$175),'C'!$E$175,0)+IF(AND(AY$31='C'!$F$176,MOVINV!$B48='C'!$B$175),'C'!$E$176,0)</f>
        <v>0</v>
      </c>
      <c r="AZ48" s="33">
        <f>+IF(AND(AZ$31='C'!$F$163,MOVINV!$B48='C'!$B$163),'C'!$E$163,0)+IF(AND(AZ$31='C'!$F$164,MOVINV!$B48='C'!$B$163),'C'!$E$164,0)+IF(AND(AZ$31='C'!$F$166,MOVINV!$B48='C'!$B$166),'C'!$E$166,0)+IF(AND(AZ$31='C'!$F$167,MOVINV!$B48='C'!$B$166),'C'!$E$167,0)+IF(AND(AZ$31='C'!$F$169,MOVINV!$B48='C'!$B$169),'C'!$E$169,0)+IF(AND(AZ$31='C'!$F$170,MOVINV!$B48='C'!$B$169),'C'!$E$170,0)+IF(AND(AZ$31='C'!$F$172,MOVINV!$B48='C'!$B$172),'C'!$E$172,0)+IF(AND(AZ$31='C'!$F$173,MOVINV!$B48='C'!$B$172),'C'!$E$173,0)+IF(AND(AZ$31='C'!$F$175,MOVINV!$B48='C'!$B$175),'C'!$E$175,0)+IF(AND(AZ$31='C'!$F$176,MOVINV!$B48='C'!$B$175),'C'!$E$176,0)</f>
        <v>0</v>
      </c>
      <c r="BA48" s="33">
        <f>+IF(AND(BA$31='C'!$F$163,MOVINV!$B48='C'!$B$163),'C'!$E$163,0)+IF(AND(BA$31='C'!$F$164,MOVINV!$B48='C'!$B$163),'C'!$E$164,0)+IF(AND(BA$31='C'!$F$166,MOVINV!$B48='C'!$B$166),'C'!$E$166,0)+IF(AND(BA$31='C'!$F$167,MOVINV!$B48='C'!$B$166),'C'!$E$167,0)+IF(AND(BA$31='C'!$F$169,MOVINV!$B48='C'!$B$169),'C'!$E$169,0)+IF(AND(BA$31='C'!$F$170,MOVINV!$B48='C'!$B$169),'C'!$E$170,0)+IF(AND(BA$31='C'!$F$172,MOVINV!$B48='C'!$B$172),'C'!$E$172,0)+IF(AND(BA$31='C'!$F$173,MOVINV!$B48='C'!$B$172),'C'!$E$173,0)+IF(AND(BA$31='C'!$F$175,MOVINV!$B48='C'!$B$175),'C'!$E$175,0)+IF(AND(BA$31='C'!$F$176,MOVINV!$B48='C'!$B$175),'C'!$E$176,0)</f>
        <v>0</v>
      </c>
      <c r="BB48" s="33">
        <f>+IF(AND(BB$31='C'!$F$163,MOVINV!$B48='C'!$B$163),'C'!$E$163,0)+IF(AND(BB$31='C'!$F$164,MOVINV!$B48='C'!$B$163),'C'!$E$164,0)+IF(AND(BB$31='C'!$F$166,MOVINV!$B48='C'!$B$166),'C'!$E$166,0)+IF(AND(BB$31='C'!$F$167,MOVINV!$B48='C'!$B$166),'C'!$E$167,0)+IF(AND(BB$31='C'!$F$169,MOVINV!$B48='C'!$B$169),'C'!$E$169,0)+IF(AND(BB$31='C'!$F$170,MOVINV!$B48='C'!$B$169),'C'!$E$170,0)+IF(AND(BB$31='C'!$F$172,MOVINV!$B48='C'!$B$172),'C'!$E$172,0)+IF(AND(BB$31='C'!$F$173,MOVINV!$B48='C'!$B$172),'C'!$E$173,0)+IF(AND(BB$31='C'!$F$175,MOVINV!$B48='C'!$B$175),'C'!$E$175,0)+IF(AND(BB$31='C'!$F$176,MOVINV!$B48='C'!$B$175),'C'!$E$176,0)</f>
        <v>0</v>
      </c>
      <c r="BC48" s="33">
        <f>+IF(AND(BC$31='C'!$F$163,MOVINV!$B48='C'!$B$163),'C'!$E$163,0)+IF(AND(BC$31='C'!$F$164,MOVINV!$B48='C'!$B$163),'C'!$E$164,0)+IF(AND(BC$31='C'!$F$166,MOVINV!$B48='C'!$B$166),'C'!$E$166,0)+IF(AND(BC$31='C'!$F$167,MOVINV!$B48='C'!$B$166),'C'!$E$167,0)+IF(AND(BC$31='C'!$F$169,MOVINV!$B48='C'!$B$169),'C'!$E$169,0)+IF(AND(BC$31='C'!$F$170,MOVINV!$B48='C'!$B$169),'C'!$E$170,0)+IF(AND(BC$31='C'!$F$172,MOVINV!$B48='C'!$B$172),'C'!$E$172,0)+IF(AND(BC$31='C'!$F$173,MOVINV!$B48='C'!$B$172),'C'!$E$173,0)+IF(AND(BC$31='C'!$F$175,MOVINV!$B48='C'!$B$175),'C'!$E$175,0)+IF(AND(BC$31='C'!$F$176,MOVINV!$B48='C'!$B$175),'C'!$E$176,0)</f>
        <v>0</v>
      </c>
      <c r="BD48" s="33">
        <f>+IF(AND(BD$31='C'!$F$163,MOVINV!$B48='C'!$B$163),'C'!$E$163,0)+IF(AND(BD$31='C'!$F$164,MOVINV!$B48='C'!$B$163),'C'!$E$164,0)+IF(AND(BD$31='C'!$F$166,MOVINV!$B48='C'!$B$166),'C'!$E$166,0)+IF(AND(BD$31='C'!$F$167,MOVINV!$B48='C'!$B$166),'C'!$E$167,0)+IF(AND(BD$31='C'!$F$169,MOVINV!$B48='C'!$B$169),'C'!$E$169,0)+IF(AND(BD$31='C'!$F$170,MOVINV!$B48='C'!$B$169),'C'!$E$170,0)+IF(AND(BD$31='C'!$F$172,MOVINV!$B48='C'!$B$172),'C'!$E$172,0)+IF(AND(BD$31='C'!$F$173,MOVINV!$B48='C'!$B$172),'C'!$E$173,0)+IF(AND(BD$31='C'!$F$175,MOVINV!$B48='C'!$B$175),'C'!$E$175,0)+IF(AND(BD$31='C'!$F$176,MOVINV!$B48='C'!$B$175),'C'!$E$176,0)</f>
        <v>0</v>
      </c>
      <c r="BE48" s="33">
        <f>+IF(AND(BE$31='C'!$F$163,MOVINV!$B48='C'!$B$163),'C'!$E$163,0)+IF(AND(BE$31='C'!$F$164,MOVINV!$B48='C'!$B$163),'C'!$E$164,0)+IF(AND(BE$31='C'!$F$166,MOVINV!$B48='C'!$B$166),'C'!$E$166,0)+IF(AND(BE$31='C'!$F$167,MOVINV!$B48='C'!$B$166),'C'!$E$167,0)+IF(AND(BE$31='C'!$F$169,MOVINV!$B48='C'!$B$169),'C'!$E$169,0)+IF(AND(BE$31='C'!$F$170,MOVINV!$B48='C'!$B$169),'C'!$E$170,0)+IF(AND(BE$31='C'!$F$172,MOVINV!$B48='C'!$B$172),'C'!$E$172,0)+IF(AND(BE$31='C'!$F$173,MOVINV!$B48='C'!$B$172),'C'!$E$173,0)+IF(AND(BE$31='C'!$F$175,MOVINV!$B48='C'!$B$175),'C'!$E$175,0)+IF(AND(BE$31='C'!$F$176,MOVINV!$B48='C'!$B$175),'C'!$E$176,0)</f>
        <v>0</v>
      </c>
      <c r="BF48" s="33">
        <f>+IF(AND(BF$31='C'!$F$163,MOVINV!$B48='C'!$B$163),'C'!$E$163,0)+IF(AND(BF$31='C'!$F$164,MOVINV!$B48='C'!$B$163),'C'!$E$164,0)+IF(AND(BF$31='C'!$F$166,MOVINV!$B48='C'!$B$166),'C'!$E$166,0)+IF(AND(BF$31='C'!$F$167,MOVINV!$B48='C'!$B$166),'C'!$E$167,0)+IF(AND(BF$31='C'!$F$169,MOVINV!$B48='C'!$B$169),'C'!$E$169,0)+IF(AND(BF$31='C'!$F$170,MOVINV!$B48='C'!$B$169),'C'!$E$170,0)+IF(AND(BF$31='C'!$F$172,MOVINV!$B48='C'!$B$172),'C'!$E$172,0)+IF(AND(BF$31='C'!$F$173,MOVINV!$B48='C'!$B$172),'C'!$E$173,0)+IF(AND(BF$31='C'!$F$175,MOVINV!$B48='C'!$B$175),'C'!$E$175,0)+IF(AND(BF$31='C'!$F$176,MOVINV!$B48='C'!$B$175),'C'!$E$176,0)</f>
        <v>0</v>
      </c>
      <c r="BG48" s="33">
        <f>+IF(AND(BG$31='C'!$F$163,MOVINV!$B48='C'!$B$163),'C'!$E$163,0)+IF(AND(BG$31='C'!$F$164,MOVINV!$B48='C'!$B$163),'C'!$E$164,0)+IF(AND(BG$31='C'!$F$166,MOVINV!$B48='C'!$B$166),'C'!$E$166,0)+IF(AND(BG$31='C'!$F$167,MOVINV!$B48='C'!$B$166),'C'!$E$167,0)+IF(AND(BG$31='C'!$F$169,MOVINV!$B48='C'!$B$169),'C'!$E$169,0)+IF(AND(BG$31='C'!$F$170,MOVINV!$B48='C'!$B$169),'C'!$E$170,0)+IF(AND(BG$31='C'!$F$172,MOVINV!$B48='C'!$B$172),'C'!$E$172,0)+IF(AND(BG$31='C'!$F$173,MOVINV!$B48='C'!$B$172),'C'!$E$173,0)+IF(AND(BG$31='C'!$F$175,MOVINV!$B48='C'!$B$175),'C'!$E$175,0)+IF(AND(BG$31='C'!$F$176,MOVINV!$B48='C'!$B$175),'C'!$E$176,0)</f>
        <v>0</v>
      </c>
      <c r="BH48" s="33">
        <f>+IF(AND(BH$31='C'!$F$163,MOVINV!$B48='C'!$B$163),'C'!$E$163,0)+IF(AND(BH$31='C'!$F$164,MOVINV!$B48='C'!$B$163),'C'!$E$164,0)+IF(AND(BH$31='C'!$F$166,MOVINV!$B48='C'!$B$166),'C'!$E$166,0)+IF(AND(BH$31='C'!$F$167,MOVINV!$B48='C'!$B$166),'C'!$E$167,0)+IF(AND(BH$31='C'!$F$169,MOVINV!$B48='C'!$B$169),'C'!$E$169,0)+IF(AND(BH$31='C'!$F$170,MOVINV!$B48='C'!$B$169),'C'!$E$170,0)+IF(AND(BH$31='C'!$F$172,MOVINV!$B48='C'!$B$172),'C'!$E$172,0)+IF(AND(BH$31='C'!$F$173,MOVINV!$B48='C'!$B$172),'C'!$E$173,0)+IF(AND(BH$31='C'!$F$175,MOVINV!$B48='C'!$B$175),'C'!$E$175,0)+IF(AND(BH$31='C'!$F$176,MOVINV!$B48='C'!$B$175),'C'!$E$176,0)</f>
        <v>0</v>
      </c>
      <c r="BI48" s="33">
        <f>+IF(AND(BI$31='C'!$F$163,MOVINV!$B48='C'!$B$163),'C'!$E$163,0)+IF(AND(BI$31='C'!$F$164,MOVINV!$B48='C'!$B$163),'C'!$E$164,0)+IF(AND(BI$31='C'!$F$166,MOVINV!$B48='C'!$B$166),'C'!$E$166,0)+IF(AND(BI$31='C'!$F$167,MOVINV!$B48='C'!$B$166),'C'!$E$167,0)+IF(AND(BI$31='C'!$F$169,MOVINV!$B48='C'!$B$169),'C'!$E$169,0)+IF(AND(BI$31='C'!$F$170,MOVINV!$B48='C'!$B$169),'C'!$E$170,0)+IF(AND(BI$31='C'!$F$172,MOVINV!$B48='C'!$B$172),'C'!$E$172,0)+IF(AND(BI$31='C'!$F$173,MOVINV!$B48='C'!$B$172),'C'!$E$173,0)+IF(AND(BI$31='C'!$F$175,MOVINV!$B48='C'!$B$175),'C'!$E$175,0)+IF(AND(BI$31='C'!$F$176,MOVINV!$B48='C'!$B$175),'C'!$E$176,0)</f>
        <v>0</v>
      </c>
      <c r="BJ48" s="33">
        <f>+IF(AND(BJ$31='C'!$F$163,MOVINV!$B48='C'!$B$163),'C'!$E$163,0)+IF(AND(BJ$31='C'!$F$164,MOVINV!$B48='C'!$B$163),'C'!$E$164,0)+IF(AND(BJ$31='C'!$F$166,MOVINV!$B48='C'!$B$166),'C'!$E$166,0)+IF(AND(BJ$31='C'!$F$167,MOVINV!$B48='C'!$B$166),'C'!$E$167,0)+IF(AND(BJ$31='C'!$F$169,MOVINV!$B48='C'!$B$169),'C'!$E$169,0)+IF(AND(BJ$31='C'!$F$170,MOVINV!$B48='C'!$B$169),'C'!$E$170,0)+IF(AND(BJ$31='C'!$F$172,MOVINV!$B48='C'!$B$172),'C'!$E$172,0)+IF(AND(BJ$31='C'!$F$173,MOVINV!$B48='C'!$B$172),'C'!$E$173,0)+IF(AND(BJ$31='C'!$F$175,MOVINV!$B48='C'!$B$175),'C'!$E$175,0)+IF(AND(BJ$31='C'!$F$176,MOVINV!$B48='C'!$B$175),'C'!$E$176,0)</f>
        <v>0</v>
      </c>
      <c r="BK48" s="33">
        <f>+IF(AND(BK$31='C'!$F$163,MOVINV!$B48='C'!$B$163),'C'!$E$163,0)+IF(AND(BK$31='C'!$F$164,MOVINV!$B48='C'!$B$163),'C'!$E$164,0)+IF(AND(BK$31='C'!$F$166,MOVINV!$B48='C'!$B$166),'C'!$E$166,0)+IF(AND(BK$31='C'!$F$167,MOVINV!$B48='C'!$B$166),'C'!$E$167,0)+IF(AND(BK$31='C'!$F$169,MOVINV!$B48='C'!$B$169),'C'!$E$169,0)+IF(AND(BK$31='C'!$F$170,MOVINV!$B48='C'!$B$169),'C'!$E$170,0)+IF(AND(BK$31='C'!$F$172,MOVINV!$B48='C'!$B$172),'C'!$E$172,0)+IF(AND(BK$31='C'!$F$173,MOVINV!$B48='C'!$B$172),'C'!$E$173,0)+IF(AND(BK$31='C'!$F$175,MOVINV!$B48='C'!$B$175),'C'!$E$175,0)+IF(AND(BK$31='C'!$F$176,MOVINV!$B48='C'!$B$175),'C'!$E$176,0)</f>
        <v>0</v>
      </c>
    </row>
    <row r="49" spans="2:63">
      <c r="B49" s="32" t="str">
        <f t="shared" si="11"/>
        <v>Altre immobilitzat material</v>
      </c>
      <c r="C49" s="54">
        <f>+Configuració!E48</f>
        <v>0</v>
      </c>
      <c r="D49" s="33">
        <f>+IF(AND(D$31='C'!$F$163,MOVINV!$B49='C'!$B$163),'C'!$E$163,0)+IF(AND(D$31='C'!$F$164,MOVINV!$B49='C'!$B$163),'C'!$E$164,0)+IF(AND(D$31='C'!$F$166,MOVINV!$B49='C'!$B$166),'C'!$E$166,0)+IF(AND(D$31='C'!$F$167,MOVINV!$B49='C'!$B$166),'C'!$E$167,0)+IF(AND(D$31='C'!$F$169,MOVINV!$B49='C'!$B$169),'C'!$E$169,0)+IF(AND(D$31='C'!$F$170,MOVINV!$B49='C'!$B$169),'C'!$E$170,0)+IF(AND(D$31='C'!$F$172,MOVINV!$B49='C'!$B$172),'C'!$E$172,0)+IF(AND(D$31='C'!$F$173,MOVINV!$B49='C'!$B$172),'C'!$E$173,0)+IF(AND(D$31='C'!$F$175,MOVINV!$B49='C'!$B$175),'C'!$E$175,0)+IF(AND(D$31='C'!$F$176,MOVINV!$B49='C'!$B$175),'C'!$E$176,0)</f>
        <v>0</v>
      </c>
      <c r="E49" s="33">
        <f>+IF(AND(E$31='C'!$F$163,MOVINV!$B49='C'!$B$163),'C'!$E$163,0)+IF(AND(E$31='C'!$F$164,MOVINV!$B49='C'!$B$163),'C'!$E$164,0)+IF(AND(E$31='C'!$F$166,MOVINV!$B49='C'!$B$166),'C'!$E$166,0)+IF(AND(E$31='C'!$F$167,MOVINV!$B49='C'!$B$166),'C'!$E$167,0)+IF(AND(E$31='C'!$F$169,MOVINV!$B49='C'!$B$169),'C'!$E$169,0)+IF(AND(E$31='C'!$F$170,MOVINV!$B49='C'!$B$169),'C'!$E$170,0)+IF(AND(E$31='C'!$F$172,MOVINV!$B49='C'!$B$172),'C'!$E$172,0)+IF(AND(E$31='C'!$F$173,MOVINV!$B49='C'!$B$172),'C'!$E$173,0)+IF(AND(E$31='C'!$F$175,MOVINV!$B49='C'!$B$175),'C'!$E$175,0)+IF(AND(E$31='C'!$F$176,MOVINV!$B49='C'!$B$175),'C'!$E$176,0)</f>
        <v>0</v>
      </c>
      <c r="F49" s="33">
        <f>+IF(AND(F$31='C'!$F$163,MOVINV!$B49='C'!$B$163),'C'!$E$163,0)+IF(AND(F$31='C'!$F$164,MOVINV!$B49='C'!$B$163),'C'!$E$164,0)+IF(AND(F$31='C'!$F$166,MOVINV!$B49='C'!$B$166),'C'!$E$166,0)+IF(AND(F$31='C'!$F$167,MOVINV!$B49='C'!$B$166),'C'!$E$167,0)+IF(AND(F$31='C'!$F$169,MOVINV!$B49='C'!$B$169),'C'!$E$169,0)+IF(AND(F$31='C'!$F$170,MOVINV!$B49='C'!$B$169),'C'!$E$170,0)+IF(AND(F$31='C'!$F$172,MOVINV!$B49='C'!$B$172),'C'!$E$172,0)+IF(AND(F$31='C'!$F$173,MOVINV!$B49='C'!$B$172),'C'!$E$173,0)+IF(AND(F$31='C'!$F$175,MOVINV!$B49='C'!$B$175),'C'!$E$175,0)+IF(AND(F$31='C'!$F$176,MOVINV!$B49='C'!$B$175),'C'!$E$176,0)</f>
        <v>0</v>
      </c>
      <c r="G49" s="33">
        <f>+IF(AND(G$31='C'!$F$163,MOVINV!$B49='C'!$B$163),'C'!$E$163,0)+IF(AND(G$31='C'!$F$164,MOVINV!$B49='C'!$B$163),'C'!$E$164,0)+IF(AND(G$31='C'!$F$166,MOVINV!$B49='C'!$B$166),'C'!$E$166,0)+IF(AND(G$31='C'!$F$167,MOVINV!$B49='C'!$B$166),'C'!$E$167,0)+IF(AND(G$31='C'!$F$169,MOVINV!$B49='C'!$B$169),'C'!$E$169,0)+IF(AND(G$31='C'!$F$170,MOVINV!$B49='C'!$B$169),'C'!$E$170,0)+IF(AND(G$31='C'!$F$172,MOVINV!$B49='C'!$B$172),'C'!$E$172,0)+IF(AND(G$31='C'!$F$173,MOVINV!$B49='C'!$B$172),'C'!$E$173,0)+IF(AND(G$31='C'!$F$175,MOVINV!$B49='C'!$B$175),'C'!$E$175,0)+IF(AND(G$31='C'!$F$176,MOVINV!$B49='C'!$B$175),'C'!$E$176,0)</f>
        <v>0</v>
      </c>
      <c r="H49" s="33">
        <f>+IF(AND(H$31='C'!$F$163,MOVINV!$B49='C'!$B$163),'C'!$E$163,0)+IF(AND(H$31='C'!$F$164,MOVINV!$B49='C'!$B$163),'C'!$E$164,0)+IF(AND(H$31='C'!$F$166,MOVINV!$B49='C'!$B$166),'C'!$E$166,0)+IF(AND(H$31='C'!$F$167,MOVINV!$B49='C'!$B$166),'C'!$E$167,0)+IF(AND(H$31='C'!$F$169,MOVINV!$B49='C'!$B$169),'C'!$E$169,0)+IF(AND(H$31='C'!$F$170,MOVINV!$B49='C'!$B$169),'C'!$E$170,0)+IF(AND(H$31='C'!$F$172,MOVINV!$B49='C'!$B$172),'C'!$E$172,0)+IF(AND(H$31='C'!$F$173,MOVINV!$B49='C'!$B$172),'C'!$E$173,0)+IF(AND(H$31='C'!$F$175,MOVINV!$B49='C'!$B$175),'C'!$E$175,0)+IF(AND(H$31='C'!$F$176,MOVINV!$B49='C'!$B$175),'C'!$E$176,0)</f>
        <v>0</v>
      </c>
      <c r="I49" s="33">
        <f>+IF(AND(I$31='C'!$F$163,MOVINV!$B49='C'!$B$163),'C'!$E$163,0)+IF(AND(I$31='C'!$F$164,MOVINV!$B49='C'!$B$163),'C'!$E$164,0)+IF(AND(I$31='C'!$F$166,MOVINV!$B49='C'!$B$166),'C'!$E$166,0)+IF(AND(I$31='C'!$F$167,MOVINV!$B49='C'!$B$166),'C'!$E$167,0)+IF(AND(I$31='C'!$F$169,MOVINV!$B49='C'!$B$169),'C'!$E$169,0)+IF(AND(I$31='C'!$F$170,MOVINV!$B49='C'!$B$169),'C'!$E$170,0)+IF(AND(I$31='C'!$F$172,MOVINV!$B49='C'!$B$172),'C'!$E$172,0)+IF(AND(I$31='C'!$F$173,MOVINV!$B49='C'!$B$172),'C'!$E$173,0)+IF(AND(I$31='C'!$F$175,MOVINV!$B49='C'!$B$175),'C'!$E$175,0)+IF(AND(I$31='C'!$F$176,MOVINV!$B49='C'!$B$175),'C'!$E$176,0)</f>
        <v>0</v>
      </c>
      <c r="J49" s="33">
        <f>+IF(AND(J$31='C'!$F$163,MOVINV!$B49='C'!$B$163),'C'!$E$163,0)+IF(AND(J$31='C'!$F$164,MOVINV!$B49='C'!$B$163),'C'!$E$164,0)+IF(AND(J$31='C'!$F$166,MOVINV!$B49='C'!$B$166),'C'!$E$166,0)+IF(AND(J$31='C'!$F$167,MOVINV!$B49='C'!$B$166),'C'!$E$167,0)+IF(AND(J$31='C'!$F$169,MOVINV!$B49='C'!$B$169),'C'!$E$169,0)+IF(AND(J$31='C'!$F$170,MOVINV!$B49='C'!$B$169),'C'!$E$170,0)+IF(AND(J$31='C'!$F$172,MOVINV!$B49='C'!$B$172),'C'!$E$172,0)+IF(AND(J$31='C'!$F$173,MOVINV!$B49='C'!$B$172),'C'!$E$173,0)+IF(AND(J$31='C'!$F$175,MOVINV!$B49='C'!$B$175),'C'!$E$175,0)+IF(AND(J$31='C'!$F$176,MOVINV!$B49='C'!$B$175),'C'!$E$176,0)</f>
        <v>0</v>
      </c>
      <c r="K49" s="33">
        <f>+IF(AND(K$31='C'!$F$163,MOVINV!$B49='C'!$B$163),'C'!$E$163,0)+IF(AND(K$31='C'!$F$164,MOVINV!$B49='C'!$B$163),'C'!$E$164,0)+IF(AND(K$31='C'!$F$166,MOVINV!$B49='C'!$B$166),'C'!$E$166,0)+IF(AND(K$31='C'!$F$167,MOVINV!$B49='C'!$B$166),'C'!$E$167,0)+IF(AND(K$31='C'!$F$169,MOVINV!$B49='C'!$B$169),'C'!$E$169,0)+IF(AND(K$31='C'!$F$170,MOVINV!$B49='C'!$B$169),'C'!$E$170,0)+IF(AND(K$31='C'!$F$172,MOVINV!$B49='C'!$B$172),'C'!$E$172,0)+IF(AND(K$31='C'!$F$173,MOVINV!$B49='C'!$B$172),'C'!$E$173,0)+IF(AND(K$31='C'!$F$175,MOVINV!$B49='C'!$B$175),'C'!$E$175,0)+IF(AND(K$31='C'!$F$176,MOVINV!$B49='C'!$B$175),'C'!$E$176,0)</f>
        <v>0</v>
      </c>
      <c r="L49" s="33">
        <f>+IF(AND(L$31='C'!$F$163,MOVINV!$B49='C'!$B$163),'C'!$E$163,0)+IF(AND(L$31='C'!$F$164,MOVINV!$B49='C'!$B$163),'C'!$E$164,0)+IF(AND(L$31='C'!$F$166,MOVINV!$B49='C'!$B$166),'C'!$E$166,0)+IF(AND(L$31='C'!$F$167,MOVINV!$B49='C'!$B$166),'C'!$E$167,0)+IF(AND(L$31='C'!$F$169,MOVINV!$B49='C'!$B$169),'C'!$E$169,0)+IF(AND(L$31='C'!$F$170,MOVINV!$B49='C'!$B$169),'C'!$E$170,0)+IF(AND(L$31='C'!$F$172,MOVINV!$B49='C'!$B$172),'C'!$E$172,0)+IF(AND(L$31='C'!$F$173,MOVINV!$B49='C'!$B$172),'C'!$E$173,0)+IF(AND(L$31='C'!$F$175,MOVINV!$B49='C'!$B$175),'C'!$E$175,0)+IF(AND(L$31='C'!$F$176,MOVINV!$B49='C'!$B$175),'C'!$E$176,0)</f>
        <v>0</v>
      </c>
      <c r="M49" s="33">
        <f>+IF(AND(M$31='C'!$F$163,MOVINV!$B49='C'!$B$163),'C'!$E$163,0)+IF(AND(M$31='C'!$F$164,MOVINV!$B49='C'!$B$163),'C'!$E$164,0)+IF(AND(M$31='C'!$F$166,MOVINV!$B49='C'!$B$166),'C'!$E$166,0)+IF(AND(M$31='C'!$F$167,MOVINV!$B49='C'!$B$166),'C'!$E$167,0)+IF(AND(M$31='C'!$F$169,MOVINV!$B49='C'!$B$169),'C'!$E$169,0)+IF(AND(M$31='C'!$F$170,MOVINV!$B49='C'!$B$169),'C'!$E$170,0)+IF(AND(M$31='C'!$F$172,MOVINV!$B49='C'!$B$172),'C'!$E$172,0)+IF(AND(M$31='C'!$F$173,MOVINV!$B49='C'!$B$172),'C'!$E$173,0)+IF(AND(M$31='C'!$F$175,MOVINV!$B49='C'!$B$175),'C'!$E$175,0)+IF(AND(M$31='C'!$F$176,MOVINV!$B49='C'!$B$175),'C'!$E$176,0)</f>
        <v>0</v>
      </c>
      <c r="N49" s="33">
        <f>+IF(AND(N$31='C'!$F$163,MOVINV!$B49='C'!$B$163),'C'!$E$163,0)+IF(AND(N$31='C'!$F$164,MOVINV!$B49='C'!$B$163),'C'!$E$164,0)+IF(AND(N$31='C'!$F$166,MOVINV!$B49='C'!$B$166),'C'!$E$166,0)+IF(AND(N$31='C'!$F$167,MOVINV!$B49='C'!$B$166),'C'!$E$167,0)+IF(AND(N$31='C'!$F$169,MOVINV!$B49='C'!$B$169),'C'!$E$169,0)+IF(AND(N$31='C'!$F$170,MOVINV!$B49='C'!$B$169),'C'!$E$170,0)+IF(AND(N$31='C'!$F$172,MOVINV!$B49='C'!$B$172),'C'!$E$172,0)+IF(AND(N$31='C'!$F$173,MOVINV!$B49='C'!$B$172),'C'!$E$173,0)+IF(AND(N$31='C'!$F$175,MOVINV!$B49='C'!$B$175),'C'!$E$175,0)+IF(AND(N$31='C'!$F$176,MOVINV!$B49='C'!$B$175),'C'!$E$176,0)</f>
        <v>0</v>
      </c>
      <c r="O49" s="33">
        <f>+IF(AND(O$31='C'!$F$163,MOVINV!$B49='C'!$B$163),'C'!$E$163,0)+IF(AND(O$31='C'!$F$164,MOVINV!$B49='C'!$B$163),'C'!$E$164,0)+IF(AND(O$31='C'!$F$166,MOVINV!$B49='C'!$B$166),'C'!$E$166,0)+IF(AND(O$31='C'!$F$167,MOVINV!$B49='C'!$B$166),'C'!$E$167,0)+IF(AND(O$31='C'!$F$169,MOVINV!$B49='C'!$B$169),'C'!$E$169,0)+IF(AND(O$31='C'!$F$170,MOVINV!$B49='C'!$B$169),'C'!$E$170,0)+IF(AND(O$31='C'!$F$172,MOVINV!$B49='C'!$B$172),'C'!$E$172,0)+IF(AND(O$31='C'!$F$173,MOVINV!$B49='C'!$B$172),'C'!$E$173,0)+IF(AND(O$31='C'!$F$175,MOVINV!$B49='C'!$B$175),'C'!$E$175,0)+IF(AND(O$31='C'!$F$176,MOVINV!$B49='C'!$B$175),'C'!$E$176,0)</f>
        <v>0</v>
      </c>
      <c r="P49" s="33">
        <f>+IF(AND(P$31='C'!$F$163,MOVINV!$B49='C'!$B$163),'C'!$E$163,0)+IF(AND(P$31='C'!$F$164,MOVINV!$B49='C'!$B$163),'C'!$E$164,0)+IF(AND(P$31='C'!$F$166,MOVINV!$B49='C'!$B$166),'C'!$E$166,0)+IF(AND(P$31='C'!$F$167,MOVINV!$B49='C'!$B$166),'C'!$E$167,0)+IF(AND(P$31='C'!$F$169,MOVINV!$B49='C'!$B$169),'C'!$E$169,0)+IF(AND(P$31='C'!$F$170,MOVINV!$B49='C'!$B$169),'C'!$E$170,0)+IF(AND(P$31='C'!$F$172,MOVINV!$B49='C'!$B$172),'C'!$E$172,0)+IF(AND(P$31='C'!$F$173,MOVINV!$B49='C'!$B$172),'C'!$E$173,0)+IF(AND(P$31='C'!$F$175,MOVINV!$B49='C'!$B$175),'C'!$E$175,0)+IF(AND(P$31='C'!$F$176,MOVINV!$B49='C'!$B$175),'C'!$E$176,0)</f>
        <v>0</v>
      </c>
      <c r="Q49" s="33">
        <f>+IF(AND(Q$31='C'!$F$163,MOVINV!$B49='C'!$B$163),'C'!$E$163,0)+IF(AND(Q$31='C'!$F$164,MOVINV!$B49='C'!$B$163),'C'!$E$164,0)+IF(AND(Q$31='C'!$F$166,MOVINV!$B49='C'!$B$166),'C'!$E$166,0)+IF(AND(Q$31='C'!$F$167,MOVINV!$B49='C'!$B$166),'C'!$E$167,0)+IF(AND(Q$31='C'!$F$169,MOVINV!$B49='C'!$B$169),'C'!$E$169,0)+IF(AND(Q$31='C'!$F$170,MOVINV!$B49='C'!$B$169),'C'!$E$170,0)+IF(AND(Q$31='C'!$F$172,MOVINV!$B49='C'!$B$172),'C'!$E$172,0)+IF(AND(Q$31='C'!$F$173,MOVINV!$B49='C'!$B$172),'C'!$E$173,0)+IF(AND(Q$31='C'!$F$175,MOVINV!$B49='C'!$B$175),'C'!$E$175,0)+IF(AND(Q$31='C'!$F$176,MOVINV!$B49='C'!$B$175),'C'!$E$176,0)</f>
        <v>0</v>
      </c>
      <c r="R49" s="33">
        <f>+IF(AND(R$31='C'!$F$163,MOVINV!$B49='C'!$B$163),'C'!$E$163,0)+IF(AND(R$31='C'!$F$164,MOVINV!$B49='C'!$B$163),'C'!$E$164,0)+IF(AND(R$31='C'!$F$166,MOVINV!$B49='C'!$B$166),'C'!$E$166,0)+IF(AND(R$31='C'!$F$167,MOVINV!$B49='C'!$B$166),'C'!$E$167,0)+IF(AND(R$31='C'!$F$169,MOVINV!$B49='C'!$B$169),'C'!$E$169,0)+IF(AND(R$31='C'!$F$170,MOVINV!$B49='C'!$B$169),'C'!$E$170,0)+IF(AND(R$31='C'!$F$172,MOVINV!$B49='C'!$B$172),'C'!$E$172,0)+IF(AND(R$31='C'!$F$173,MOVINV!$B49='C'!$B$172),'C'!$E$173,0)+IF(AND(R$31='C'!$F$175,MOVINV!$B49='C'!$B$175),'C'!$E$175,0)+IF(AND(R$31='C'!$F$176,MOVINV!$B49='C'!$B$175),'C'!$E$176,0)</f>
        <v>0</v>
      </c>
      <c r="S49" s="33">
        <f>+IF(AND(S$31='C'!$F$163,MOVINV!$B49='C'!$B$163),'C'!$E$163,0)+IF(AND(S$31='C'!$F$164,MOVINV!$B49='C'!$B$163),'C'!$E$164,0)+IF(AND(S$31='C'!$F$166,MOVINV!$B49='C'!$B$166),'C'!$E$166,0)+IF(AND(S$31='C'!$F$167,MOVINV!$B49='C'!$B$166),'C'!$E$167,0)+IF(AND(S$31='C'!$F$169,MOVINV!$B49='C'!$B$169),'C'!$E$169,0)+IF(AND(S$31='C'!$F$170,MOVINV!$B49='C'!$B$169),'C'!$E$170,0)+IF(AND(S$31='C'!$F$172,MOVINV!$B49='C'!$B$172),'C'!$E$172,0)+IF(AND(S$31='C'!$F$173,MOVINV!$B49='C'!$B$172),'C'!$E$173,0)+IF(AND(S$31='C'!$F$175,MOVINV!$B49='C'!$B$175),'C'!$E$175,0)+IF(AND(S$31='C'!$F$176,MOVINV!$B49='C'!$B$175),'C'!$E$176,0)</f>
        <v>0</v>
      </c>
      <c r="T49" s="33">
        <f>+IF(AND(T$31='C'!$F$163,MOVINV!$B49='C'!$B$163),'C'!$E$163,0)+IF(AND(T$31='C'!$F$164,MOVINV!$B49='C'!$B$163),'C'!$E$164,0)+IF(AND(T$31='C'!$F$166,MOVINV!$B49='C'!$B$166),'C'!$E$166,0)+IF(AND(T$31='C'!$F$167,MOVINV!$B49='C'!$B$166),'C'!$E$167,0)+IF(AND(T$31='C'!$F$169,MOVINV!$B49='C'!$B$169),'C'!$E$169,0)+IF(AND(T$31='C'!$F$170,MOVINV!$B49='C'!$B$169),'C'!$E$170,0)+IF(AND(T$31='C'!$F$172,MOVINV!$B49='C'!$B$172),'C'!$E$172,0)+IF(AND(T$31='C'!$F$173,MOVINV!$B49='C'!$B$172),'C'!$E$173,0)+IF(AND(T$31='C'!$F$175,MOVINV!$B49='C'!$B$175),'C'!$E$175,0)+IF(AND(T$31='C'!$F$176,MOVINV!$B49='C'!$B$175),'C'!$E$176,0)</f>
        <v>0</v>
      </c>
      <c r="U49" s="33">
        <f>+IF(AND(U$31='C'!$F$163,MOVINV!$B49='C'!$B$163),'C'!$E$163,0)+IF(AND(U$31='C'!$F$164,MOVINV!$B49='C'!$B$163),'C'!$E$164,0)+IF(AND(U$31='C'!$F$166,MOVINV!$B49='C'!$B$166),'C'!$E$166,0)+IF(AND(U$31='C'!$F$167,MOVINV!$B49='C'!$B$166),'C'!$E$167,0)+IF(AND(U$31='C'!$F$169,MOVINV!$B49='C'!$B$169),'C'!$E$169,0)+IF(AND(U$31='C'!$F$170,MOVINV!$B49='C'!$B$169),'C'!$E$170,0)+IF(AND(U$31='C'!$F$172,MOVINV!$B49='C'!$B$172),'C'!$E$172,0)+IF(AND(U$31='C'!$F$173,MOVINV!$B49='C'!$B$172),'C'!$E$173,0)+IF(AND(U$31='C'!$F$175,MOVINV!$B49='C'!$B$175),'C'!$E$175,0)+IF(AND(U$31='C'!$F$176,MOVINV!$B49='C'!$B$175),'C'!$E$176,0)</f>
        <v>0</v>
      </c>
      <c r="V49" s="33">
        <f>+IF(AND(V$31='C'!$F$163,MOVINV!$B49='C'!$B$163),'C'!$E$163,0)+IF(AND(V$31='C'!$F$164,MOVINV!$B49='C'!$B$163),'C'!$E$164,0)+IF(AND(V$31='C'!$F$166,MOVINV!$B49='C'!$B$166),'C'!$E$166,0)+IF(AND(V$31='C'!$F$167,MOVINV!$B49='C'!$B$166),'C'!$E$167,0)+IF(AND(V$31='C'!$F$169,MOVINV!$B49='C'!$B$169),'C'!$E$169,0)+IF(AND(V$31='C'!$F$170,MOVINV!$B49='C'!$B$169),'C'!$E$170,0)+IF(AND(V$31='C'!$F$172,MOVINV!$B49='C'!$B$172),'C'!$E$172,0)+IF(AND(V$31='C'!$F$173,MOVINV!$B49='C'!$B$172),'C'!$E$173,0)+IF(AND(V$31='C'!$F$175,MOVINV!$B49='C'!$B$175),'C'!$E$175,0)+IF(AND(V$31='C'!$F$176,MOVINV!$B49='C'!$B$175),'C'!$E$176,0)</f>
        <v>0</v>
      </c>
      <c r="W49" s="33">
        <f>+IF(AND(W$31='C'!$F$163,MOVINV!$B49='C'!$B$163),'C'!$E$163,0)+IF(AND(W$31='C'!$F$164,MOVINV!$B49='C'!$B$163),'C'!$E$164,0)+IF(AND(W$31='C'!$F$166,MOVINV!$B49='C'!$B$166),'C'!$E$166,0)+IF(AND(W$31='C'!$F$167,MOVINV!$B49='C'!$B$166),'C'!$E$167,0)+IF(AND(W$31='C'!$F$169,MOVINV!$B49='C'!$B$169),'C'!$E$169,0)+IF(AND(W$31='C'!$F$170,MOVINV!$B49='C'!$B$169),'C'!$E$170,0)+IF(AND(W$31='C'!$F$172,MOVINV!$B49='C'!$B$172),'C'!$E$172,0)+IF(AND(W$31='C'!$F$173,MOVINV!$B49='C'!$B$172),'C'!$E$173,0)+IF(AND(W$31='C'!$F$175,MOVINV!$B49='C'!$B$175),'C'!$E$175,0)+IF(AND(W$31='C'!$F$176,MOVINV!$B49='C'!$B$175),'C'!$E$176,0)</f>
        <v>0</v>
      </c>
      <c r="X49" s="33">
        <f>+IF(AND(X$31='C'!$F$163,MOVINV!$B49='C'!$B$163),'C'!$E$163,0)+IF(AND(X$31='C'!$F$164,MOVINV!$B49='C'!$B$163),'C'!$E$164,0)+IF(AND(X$31='C'!$F$166,MOVINV!$B49='C'!$B$166),'C'!$E$166,0)+IF(AND(X$31='C'!$F$167,MOVINV!$B49='C'!$B$166),'C'!$E$167,0)+IF(AND(X$31='C'!$F$169,MOVINV!$B49='C'!$B$169),'C'!$E$169,0)+IF(AND(X$31='C'!$F$170,MOVINV!$B49='C'!$B$169),'C'!$E$170,0)+IF(AND(X$31='C'!$F$172,MOVINV!$B49='C'!$B$172),'C'!$E$172,0)+IF(AND(X$31='C'!$F$173,MOVINV!$B49='C'!$B$172),'C'!$E$173,0)+IF(AND(X$31='C'!$F$175,MOVINV!$B49='C'!$B$175),'C'!$E$175,0)+IF(AND(X$31='C'!$F$176,MOVINV!$B49='C'!$B$175),'C'!$E$176,0)</f>
        <v>0</v>
      </c>
      <c r="Y49" s="33">
        <f>+IF(AND(Y$31='C'!$F$163,MOVINV!$B49='C'!$B$163),'C'!$E$163,0)+IF(AND(Y$31='C'!$F$164,MOVINV!$B49='C'!$B$163),'C'!$E$164,0)+IF(AND(Y$31='C'!$F$166,MOVINV!$B49='C'!$B$166),'C'!$E$166,0)+IF(AND(Y$31='C'!$F$167,MOVINV!$B49='C'!$B$166),'C'!$E$167,0)+IF(AND(Y$31='C'!$F$169,MOVINV!$B49='C'!$B$169),'C'!$E$169,0)+IF(AND(Y$31='C'!$F$170,MOVINV!$B49='C'!$B$169),'C'!$E$170,0)+IF(AND(Y$31='C'!$F$172,MOVINV!$B49='C'!$B$172),'C'!$E$172,0)+IF(AND(Y$31='C'!$F$173,MOVINV!$B49='C'!$B$172),'C'!$E$173,0)+IF(AND(Y$31='C'!$F$175,MOVINV!$B49='C'!$B$175),'C'!$E$175,0)+IF(AND(Y$31='C'!$F$176,MOVINV!$B49='C'!$B$175),'C'!$E$176,0)</f>
        <v>0</v>
      </c>
      <c r="Z49" s="33">
        <f>+IF(AND(Z$31='C'!$F$163,MOVINV!$B49='C'!$B$163),'C'!$E$163,0)+IF(AND(Z$31='C'!$F$164,MOVINV!$B49='C'!$B$163),'C'!$E$164,0)+IF(AND(Z$31='C'!$F$166,MOVINV!$B49='C'!$B$166),'C'!$E$166,0)+IF(AND(Z$31='C'!$F$167,MOVINV!$B49='C'!$B$166),'C'!$E$167,0)+IF(AND(Z$31='C'!$F$169,MOVINV!$B49='C'!$B$169),'C'!$E$169,0)+IF(AND(Z$31='C'!$F$170,MOVINV!$B49='C'!$B$169),'C'!$E$170,0)+IF(AND(Z$31='C'!$F$172,MOVINV!$B49='C'!$B$172),'C'!$E$172,0)+IF(AND(Z$31='C'!$F$173,MOVINV!$B49='C'!$B$172),'C'!$E$173,0)+IF(AND(Z$31='C'!$F$175,MOVINV!$B49='C'!$B$175),'C'!$E$175,0)+IF(AND(Z$31='C'!$F$176,MOVINV!$B49='C'!$B$175),'C'!$E$176,0)</f>
        <v>0</v>
      </c>
      <c r="AA49" s="33">
        <f>+IF(AND(AA$31='C'!$F$163,MOVINV!$B49='C'!$B$163),'C'!$E$163,0)+IF(AND(AA$31='C'!$F$164,MOVINV!$B49='C'!$B$163),'C'!$E$164,0)+IF(AND(AA$31='C'!$F$166,MOVINV!$B49='C'!$B$166),'C'!$E$166,0)+IF(AND(AA$31='C'!$F$167,MOVINV!$B49='C'!$B$166),'C'!$E$167,0)+IF(AND(AA$31='C'!$F$169,MOVINV!$B49='C'!$B$169),'C'!$E$169,0)+IF(AND(AA$31='C'!$F$170,MOVINV!$B49='C'!$B$169),'C'!$E$170,0)+IF(AND(AA$31='C'!$F$172,MOVINV!$B49='C'!$B$172),'C'!$E$172,0)+IF(AND(AA$31='C'!$F$173,MOVINV!$B49='C'!$B$172),'C'!$E$173,0)+IF(AND(AA$31='C'!$F$175,MOVINV!$B49='C'!$B$175),'C'!$E$175,0)+IF(AND(AA$31='C'!$F$176,MOVINV!$B49='C'!$B$175),'C'!$E$176,0)</f>
        <v>0</v>
      </c>
      <c r="AB49" s="33">
        <f>+IF(AND(AB$31='C'!$F$163,MOVINV!$B49='C'!$B$163),'C'!$E$163,0)+IF(AND(AB$31='C'!$F$164,MOVINV!$B49='C'!$B$163),'C'!$E$164,0)+IF(AND(AB$31='C'!$F$166,MOVINV!$B49='C'!$B$166),'C'!$E$166,0)+IF(AND(AB$31='C'!$F$167,MOVINV!$B49='C'!$B$166),'C'!$E$167,0)+IF(AND(AB$31='C'!$F$169,MOVINV!$B49='C'!$B$169),'C'!$E$169,0)+IF(AND(AB$31='C'!$F$170,MOVINV!$B49='C'!$B$169),'C'!$E$170,0)+IF(AND(AB$31='C'!$F$172,MOVINV!$B49='C'!$B$172),'C'!$E$172,0)+IF(AND(AB$31='C'!$F$173,MOVINV!$B49='C'!$B$172),'C'!$E$173,0)+IF(AND(AB$31='C'!$F$175,MOVINV!$B49='C'!$B$175),'C'!$E$175,0)+IF(AND(AB$31='C'!$F$176,MOVINV!$B49='C'!$B$175),'C'!$E$176,0)</f>
        <v>0</v>
      </c>
      <c r="AC49" s="33">
        <f>+IF(AND(AC$31='C'!$F$163,MOVINV!$B49='C'!$B$163),'C'!$E$163,0)+IF(AND(AC$31='C'!$F$164,MOVINV!$B49='C'!$B$163),'C'!$E$164,0)+IF(AND(AC$31='C'!$F$166,MOVINV!$B49='C'!$B$166),'C'!$E$166,0)+IF(AND(AC$31='C'!$F$167,MOVINV!$B49='C'!$B$166),'C'!$E$167,0)+IF(AND(AC$31='C'!$F$169,MOVINV!$B49='C'!$B$169),'C'!$E$169,0)+IF(AND(AC$31='C'!$F$170,MOVINV!$B49='C'!$B$169),'C'!$E$170,0)+IF(AND(AC$31='C'!$F$172,MOVINV!$B49='C'!$B$172),'C'!$E$172,0)+IF(AND(AC$31='C'!$F$173,MOVINV!$B49='C'!$B$172),'C'!$E$173,0)+IF(AND(AC$31='C'!$F$175,MOVINV!$B49='C'!$B$175),'C'!$E$175,0)+IF(AND(AC$31='C'!$F$176,MOVINV!$B49='C'!$B$175),'C'!$E$176,0)</f>
        <v>0</v>
      </c>
      <c r="AD49" s="33">
        <f>+IF(AND(AD$31='C'!$F$163,MOVINV!$B49='C'!$B$163),'C'!$E$163,0)+IF(AND(AD$31='C'!$F$164,MOVINV!$B49='C'!$B$163),'C'!$E$164,0)+IF(AND(AD$31='C'!$F$166,MOVINV!$B49='C'!$B$166),'C'!$E$166,0)+IF(AND(AD$31='C'!$F$167,MOVINV!$B49='C'!$B$166),'C'!$E$167,0)+IF(AND(AD$31='C'!$F$169,MOVINV!$B49='C'!$B$169),'C'!$E$169,0)+IF(AND(AD$31='C'!$F$170,MOVINV!$B49='C'!$B$169),'C'!$E$170,0)+IF(AND(AD$31='C'!$F$172,MOVINV!$B49='C'!$B$172),'C'!$E$172,0)+IF(AND(AD$31='C'!$F$173,MOVINV!$B49='C'!$B$172),'C'!$E$173,0)+IF(AND(AD$31='C'!$F$175,MOVINV!$B49='C'!$B$175),'C'!$E$175,0)+IF(AND(AD$31='C'!$F$176,MOVINV!$B49='C'!$B$175),'C'!$E$176,0)</f>
        <v>0</v>
      </c>
      <c r="AE49" s="33">
        <f>+IF(AND(AE$31='C'!$F$163,MOVINV!$B49='C'!$B$163),'C'!$E$163,0)+IF(AND(AE$31='C'!$F$164,MOVINV!$B49='C'!$B$163),'C'!$E$164,0)+IF(AND(AE$31='C'!$F$166,MOVINV!$B49='C'!$B$166),'C'!$E$166,0)+IF(AND(AE$31='C'!$F$167,MOVINV!$B49='C'!$B$166),'C'!$E$167,0)+IF(AND(AE$31='C'!$F$169,MOVINV!$B49='C'!$B$169),'C'!$E$169,0)+IF(AND(AE$31='C'!$F$170,MOVINV!$B49='C'!$B$169),'C'!$E$170,0)+IF(AND(AE$31='C'!$F$172,MOVINV!$B49='C'!$B$172),'C'!$E$172,0)+IF(AND(AE$31='C'!$F$173,MOVINV!$B49='C'!$B$172),'C'!$E$173,0)+IF(AND(AE$31='C'!$F$175,MOVINV!$B49='C'!$B$175),'C'!$E$175,0)+IF(AND(AE$31='C'!$F$176,MOVINV!$B49='C'!$B$175),'C'!$E$176,0)</f>
        <v>0</v>
      </c>
      <c r="AF49" s="33">
        <f>+IF(AND(AF$31='C'!$F$163,MOVINV!$B49='C'!$B$163),'C'!$E$163,0)+IF(AND(AF$31='C'!$F$164,MOVINV!$B49='C'!$B$163),'C'!$E$164,0)+IF(AND(AF$31='C'!$F$166,MOVINV!$B49='C'!$B$166),'C'!$E$166,0)+IF(AND(AF$31='C'!$F$167,MOVINV!$B49='C'!$B$166),'C'!$E$167,0)+IF(AND(AF$31='C'!$F$169,MOVINV!$B49='C'!$B$169),'C'!$E$169,0)+IF(AND(AF$31='C'!$F$170,MOVINV!$B49='C'!$B$169),'C'!$E$170,0)+IF(AND(AF$31='C'!$F$172,MOVINV!$B49='C'!$B$172),'C'!$E$172,0)+IF(AND(AF$31='C'!$F$173,MOVINV!$B49='C'!$B$172),'C'!$E$173,0)+IF(AND(AF$31='C'!$F$175,MOVINV!$B49='C'!$B$175),'C'!$E$175,0)+IF(AND(AF$31='C'!$F$176,MOVINV!$B49='C'!$B$175),'C'!$E$176,0)</f>
        <v>0</v>
      </c>
      <c r="AG49" s="33">
        <f>+IF(AND(AG$31='C'!$F$163,MOVINV!$B49='C'!$B$163),'C'!$E$163,0)+IF(AND(AG$31='C'!$F$164,MOVINV!$B49='C'!$B$163),'C'!$E$164,0)+IF(AND(AG$31='C'!$F$166,MOVINV!$B49='C'!$B$166),'C'!$E$166,0)+IF(AND(AG$31='C'!$F$167,MOVINV!$B49='C'!$B$166),'C'!$E$167,0)+IF(AND(AG$31='C'!$F$169,MOVINV!$B49='C'!$B$169),'C'!$E$169,0)+IF(AND(AG$31='C'!$F$170,MOVINV!$B49='C'!$B$169),'C'!$E$170,0)+IF(AND(AG$31='C'!$F$172,MOVINV!$B49='C'!$B$172),'C'!$E$172,0)+IF(AND(AG$31='C'!$F$173,MOVINV!$B49='C'!$B$172),'C'!$E$173,0)+IF(AND(AG$31='C'!$F$175,MOVINV!$B49='C'!$B$175),'C'!$E$175,0)+IF(AND(AG$31='C'!$F$176,MOVINV!$B49='C'!$B$175),'C'!$E$176,0)</f>
        <v>0</v>
      </c>
      <c r="AH49" s="33">
        <f>+IF(AND(AH$31='C'!$F$163,MOVINV!$B49='C'!$B$163),'C'!$E$163,0)+IF(AND(AH$31='C'!$F$164,MOVINV!$B49='C'!$B$163),'C'!$E$164,0)+IF(AND(AH$31='C'!$F$166,MOVINV!$B49='C'!$B$166),'C'!$E$166,0)+IF(AND(AH$31='C'!$F$167,MOVINV!$B49='C'!$B$166),'C'!$E$167,0)+IF(AND(AH$31='C'!$F$169,MOVINV!$B49='C'!$B$169),'C'!$E$169,0)+IF(AND(AH$31='C'!$F$170,MOVINV!$B49='C'!$B$169),'C'!$E$170,0)+IF(AND(AH$31='C'!$F$172,MOVINV!$B49='C'!$B$172),'C'!$E$172,0)+IF(AND(AH$31='C'!$F$173,MOVINV!$B49='C'!$B$172),'C'!$E$173,0)+IF(AND(AH$31='C'!$F$175,MOVINV!$B49='C'!$B$175),'C'!$E$175,0)+IF(AND(AH$31='C'!$F$176,MOVINV!$B49='C'!$B$175),'C'!$E$176,0)</f>
        <v>0</v>
      </c>
      <c r="AI49" s="33">
        <f>+IF(AND(AI$31='C'!$F$163,MOVINV!$B49='C'!$B$163),'C'!$E$163,0)+IF(AND(AI$31='C'!$F$164,MOVINV!$B49='C'!$B$163),'C'!$E$164,0)+IF(AND(AI$31='C'!$F$166,MOVINV!$B49='C'!$B$166),'C'!$E$166,0)+IF(AND(AI$31='C'!$F$167,MOVINV!$B49='C'!$B$166),'C'!$E$167,0)+IF(AND(AI$31='C'!$F$169,MOVINV!$B49='C'!$B$169),'C'!$E$169,0)+IF(AND(AI$31='C'!$F$170,MOVINV!$B49='C'!$B$169),'C'!$E$170,0)+IF(AND(AI$31='C'!$F$172,MOVINV!$B49='C'!$B$172),'C'!$E$172,0)+IF(AND(AI$31='C'!$F$173,MOVINV!$B49='C'!$B$172),'C'!$E$173,0)+IF(AND(AI$31='C'!$F$175,MOVINV!$B49='C'!$B$175),'C'!$E$175,0)+IF(AND(AI$31='C'!$F$176,MOVINV!$B49='C'!$B$175),'C'!$E$176,0)</f>
        <v>0</v>
      </c>
      <c r="AJ49" s="33">
        <f>+IF(AND(AJ$31='C'!$F$163,MOVINV!$B49='C'!$B$163),'C'!$E$163,0)+IF(AND(AJ$31='C'!$F$164,MOVINV!$B49='C'!$B$163),'C'!$E$164,0)+IF(AND(AJ$31='C'!$F$166,MOVINV!$B49='C'!$B$166),'C'!$E$166,0)+IF(AND(AJ$31='C'!$F$167,MOVINV!$B49='C'!$B$166),'C'!$E$167,0)+IF(AND(AJ$31='C'!$F$169,MOVINV!$B49='C'!$B$169),'C'!$E$169,0)+IF(AND(AJ$31='C'!$F$170,MOVINV!$B49='C'!$B$169),'C'!$E$170,0)+IF(AND(AJ$31='C'!$F$172,MOVINV!$B49='C'!$B$172),'C'!$E$172,0)+IF(AND(AJ$31='C'!$F$173,MOVINV!$B49='C'!$B$172),'C'!$E$173,0)+IF(AND(AJ$31='C'!$F$175,MOVINV!$B49='C'!$B$175),'C'!$E$175,0)+IF(AND(AJ$31='C'!$F$176,MOVINV!$B49='C'!$B$175),'C'!$E$176,0)</f>
        <v>0</v>
      </c>
      <c r="AK49" s="33">
        <f>+IF(AND(AK$31='C'!$F$163,MOVINV!$B49='C'!$B$163),'C'!$E$163,0)+IF(AND(AK$31='C'!$F$164,MOVINV!$B49='C'!$B$163),'C'!$E$164,0)+IF(AND(AK$31='C'!$F$166,MOVINV!$B49='C'!$B$166),'C'!$E$166,0)+IF(AND(AK$31='C'!$F$167,MOVINV!$B49='C'!$B$166),'C'!$E$167,0)+IF(AND(AK$31='C'!$F$169,MOVINV!$B49='C'!$B$169),'C'!$E$169,0)+IF(AND(AK$31='C'!$F$170,MOVINV!$B49='C'!$B$169),'C'!$E$170,0)+IF(AND(AK$31='C'!$F$172,MOVINV!$B49='C'!$B$172),'C'!$E$172,0)+IF(AND(AK$31='C'!$F$173,MOVINV!$B49='C'!$B$172),'C'!$E$173,0)+IF(AND(AK$31='C'!$F$175,MOVINV!$B49='C'!$B$175),'C'!$E$175,0)+IF(AND(AK$31='C'!$F$176,MOVINV!$B49='C'!$B$175),'C'!$E$176,0)</f>
        <v>0</v>
      </c>
      <c r="AL49" s="33">
        <f>+IF(AND(AL$31='C'!$F$163,MOVINV!$B49='C'!$B$163),'C'!$E$163,0)+IF(AND(AL$31='C'!$F$164,MOVINV!$B49='C'!$B$163),'C'!$E$164,0)+IF(AND(AL$31='C'!$F$166,MOVINV!$B49='C'!$B$166),'C'!$E$166,0)+IF(AND(AL$31='C'!$F$167,MOVINV!$B49='C'!$B$166),'C'!$E$167,0)+IF(AND(AL$31='C'!$F$169,MOVINV!$B49='C'!$B$169),'C'!$E$169,0)+IF(AND(AL$31='C'!$F$170,MOVINV!$B49='C'!$B$169),'C'!$E$170,0)+IF(AND(AL$31='C'!$F$172,MOVINV!$B49='C'!$B$172),'C'!$E$172,0)+IF(AND(AL$31='C'!$F$173,MOVINV!$B49='C'!$B$172),'C'!$E$173,0)+IF(AND(AL$31='C'!$F$175,MOVINV!$B49='C'!$B$175),'C'!$E$175,0)+IF(AND(AL$31='C'!$F$176,MOVINV!$B49='C'!$B$175),'C'!$E$176,0)</f>
        <v>0</v>
      </c>
      <c r="AM49" s="33">
        <f>+IF(AND(AM$31='C'!$F$163,MOVINV!$B49='C'!$B$163),'C'!$E$163,0)+IF(AND(AM$31='C'!$F$164,MOVINV!$B49='C'!$B$163),'C'!$E$164,0)+IF(AND(AM$31='C'!$F$166,MOVINV!$B49='C'!$B$166),'C'!$E$166,0)+IF(AND(AM$31='C'!$F$167,MOVINV!$B49='C'!$B$166),'C'!$E$167,0)+IF(AND(AM$31='C'!$F$169,MOVINV!$B49='C'!$B$169),'C'!$E$169,0)+IF(AND(AM$31='C'!$F$170,MOVINV!$B49='C'!$B$169),'C'!$E$170,0)+IF(AND(AM$31='C'!$F$172,MOVINV!$B49='C'!$B$172),'C'!$E$172,0)+IF(AND(AM$31='C'!$F$173,MOVINV!$B49='C'!$B$172),'C'!$E$173,0)+IF(AND(AM$31='C'!$F$175,MOVINV!$B49='C'!$B$175),'C'!$E$175,0)+IF(AND(AM$31='C'!$F$176,MOVINV!$B49='C'!$B$175),'C'!$E$176,0)</f>
        <v>0</v>
      </c>
      <c r="AN49" s="33">
        <f>+IF(AND(AN$31='C'!$F$163,MOVINV!$B49='C'!$B$163),'C'!$E$163,0)+IF(AND(AN$31='C'!$F$164,MOVINV!$B49='C'!$B$163),'C'!$E$164,0)+IF(AND(AN$31='C'!$F$166,MOVINV!$B49='C'!$B$166),'C'!$E$166,0)+IF(AND(AN$31='C'!$F$167,MOVINV!$B49='C'!$B$166),'C'!$E$167,0)+IF(AND(AN$31='C'!$F$169,MOVINV!$B49='C'!$B$169),'C'!$E$169,0)+IF(AND(AN$31='C'!$F$170,MOVINV!$B49='C'!$B$169),'C'!$E$170,0)+IF(AND(AN$31='C'!$F$172,MOVINV!$B49='C'!$B$172),'C'!$E$172,0)+IF(AND(AN$31='C'!$F$173,MOVINV!$B49='C'!$B$172),'C'!$E$173,0)+IF(AND(AN$31='C'!$F$175,MOVINV!$B49='C'!$B$175),'C'!$E$175,0)+IF(AND(AN$31='C'!$F$176,MOVINV!$B49='C'!$B$175),'C'!$E$176,0)</f>
        <v>0</v>
      </c>
      <c r="AO49" s="33">
        <f>+IF(AND(AO$31='C'!$F$163,MOVINV!$B49='C'!$B$163),'C'!$E$163,0)+IF(AND(AO$31='C'!$F$164,MOVINV!$B49='C'!$B$163),'C'!$E$164,0)+IF(AND(AO$31='C'!$F$166,MOVINV!$B49='C'!$B$166),'C'!$E$166,0)+IF(AND(AO$31='C'!$F$167,MOVINV!$B49='C'!$B$166),'C'!$E$167,0)+IF(AND(AO$31='C'!$F$169,MOVINV!$B49='C'!$B$169),'C'!$E$169,0)+IF(AND(AO$31='C'!$F$170,MOVINV!$B49='C'!$B$169),'C'!$E$170,0)+IF(AND(AO$31='C'!$F$172,MOVINV!$B49='C'!$B$172),'C'!$E$172,0)+IF(AND(AO$31='C'!$F$173,MOVINV!$B49='C'!$B$172),'C'!$E$173,0)+IF(AND(AO$31='C'!$F$175,MOVINV!$B49='C'!$B$175),'C'!$E$175,0)+IF(AND(AO$31='C'!$F$176,MOVINV!$B49='C'!$B$175),'C'!$E$176,0)</f>
        <v>0</v>
      </c>
      <c r="AP49" s="33">
        <f>+IF(AND(AP$31='C'!$F$163,MOVINV!$B49='C'!$B$163),'C'!$E$163,0)+IF(AND(AP$31='C'!$F$164,MOVINV!$B49='C'!$B$163),'C'!$E$164,0)+IF(AND(AP$31='C'!$F$166,MOVINV!$B49='C'!$B$166),'C'!$E$166,0)+IF(AND(AP$31='C'!$F$167,MOVINV!$B49='C'!$B$166),'C'!$E$167,0)+IF(AND(AP$31='C'!$F$169,MOVINV!$B49='C'!$B$169),'C'!$E$169,0)+IF(AND(AP$31='C'!$F$170,MOVINV!$B49='C'!$B$169),'C'!$E$170,0)+IF(AND(AP$31='C'!$F$172,MOVINV!$B49='C'!$B$172),'C'!$E$172,0)+IF(AND(AP$31='C'!$F$173,MOVINV!$B49='C'!$B$172),'C'!$E$173,0)+IF(AND(AP$31='C'!$F$175,MOVINV!$B49='C'!$B$175),'C'!$E$175,0)+IF(AND(AP$31='C'!$F$176,MOVINV!$B49='C'!$B$175),'C'!$E$176,0)</f>
        <v>0</v>
      </c>
      <c r="AQ49" s="33">
        <f>+IF(AND(AQ$31='C'!$F$163,MOVINV!$B49='C'!$B$163),'C'!$E$163,0)+IF(AND(AQ$31='C'!$F$164,MOVINV!$B49='C'!$B$163),'C'!$E$164,0)+IF(AND(AQ$31='C'!$F$166,MOVINV!$B49='C'!$B$166),'C'!$E$166,0)+IF(AND(AQ$31='C'!$F$167,MOVINV!$B49='C'!$B$166),'C'!$E$167,0)+IF(AND(AQ$31='C'!$F$169,MOVINV!$B49='C'!$B$169),'C'!$E$169,0)+IF(AND(AQ$31='C'!$F$170,MOVINV!$B49='C'!$B$169),'C'!$E$170,0)+IF(AND(AQ$31='C'!$F$172,MOVINV!$B49='C'!$B$172),'C'!$E$172,0)+IF(AND(AQ$31='C'!$F$173,MOVINV!$B49='C'!$B$172),'C'!$E$173,0)+IF(AND(AQ$31='C'!$F$175,MOVINV!$B49='C'!$B$175),'C'!$E$175,0)+IF(AND(AQ$31='C'!$F$176,MOVINV!$B49='C'!$B$175),'C'!$E$176,0)</f>
        <v>0</v>
      </c>
      <c r="AR49" s="33">
        <f>+IF(AND(AR$31='C'!$F$163,MOVINV!$B49='C'!$B$163),'C'!$E$163,0)+IF(AND(AR$31='C'!$F$164,MOVINV!$B49='C'!$B$163),'C'!$E$164,0)+IF(AND(AR$31='C'!$F$166,MOVINV!$B49='C'!$B$166),'C'!$E$166,0)+IF(AND(AR$31='C'!$F$167,MOVINV!$B49='C'!$B$166),'C'!$E$167,0)+IF(AND(AR$31='C'!$F$169,MOVINV!$B49='C'!$B$169),'C'!$E$169,0)+IF(AND(AR$31='C'!$F$170,MOVINV!$B49='C'!$B$169),'C'!$E$170,0)+IF(AND(AR$31='C'!$F$172,MOVINV!$B49='C'!$B$172),'C'!$E$172,0)+IF(AND(AR$31='C'!$F$173,MOVINV!$B49='C'!$B$172),'C'!$E$173,0)+IF(AND(AR$31='C'!$F$175,MOVINV!$B49='C'!$B$175),'C'!$E$175,0)+IF(AND(AR$31='C'!$F$176,MOVINV!$B49='C'!$B$175),'C'!$E$176,0)</f>
        <v>0</v>
      </c>
      <c r="AS49" s="33">
        <f>+IF(AND(AS$31='C'!$F$163,MOVINV!$B49='C'!$B$163),'C'!$E$163,0)+IF(AND(AS$31='C'!$F$164,MOVINV!$B49='C'!$B$163),'C'!$E$164,0)+IF(AND(AS$31='C'!$F$166,MOVINV!$B49='C'!$B$166),'C'!$E$166,0)+IF(AND(AS$31='C'!$F$167,MOVINV!$B49='C'!$B$166),'C'!$E$167,0)+IF(AND(AS$31='C'!$F$169,MOVINV!$B49='C'!$B$169),'C'!$E$169,0)+IF(AND(AS$31='C'!$F$170,MOVINV!$B49='C'!$B$169),'C'!$E$170,0)+IF(AND(AS$31='C'!$F$172,MOVINV!$B49='C'!$B$172),'C'!$E$172,0)+IF(AND(AS$31='C'!$F$173,MOVINV!$B49='C'!$B$172),'C'!$E$173,0)+IF(AND(AS$31='C'!$F$175,MOVINV!$B49='C'!$B$175),'C'!$E$175,0)+IF(AND(AS$31='C'!$F$176,MOVINV!$B49='C'!$B$175),'C'!$E$176,0)</f>
        <v>0</v>
      </c>
      <c r="AT49" s="33">
        <f>+IF(AND(AT$31='C'!$F$163,MOVINV!$B49='C'!$B$163),'C'!$E$163,0)+IF(AND(AT$31='C'!$F$164,MOVINV!$B49='C'!$B$163),'C'!$E$164,0)+IF(AND(AT$31='C'!$F$166,MOVINV!$B49='C'!$B$166),'C'!$E$166,0)+IF(AND(AT$31='C'!$F$167,MOVINV!$B49='C'!$B$166),'C'!$E$167,0)+IF(AND(AT$31='C'!$F$169,MOVINV!$B49='C'!$B$169),'C'!$E$169,0)+IF(AND(AT$31='C'!$F$170,MOVINV!$B49='C'!$B$169),'C'!$E$170,0)+IF(AND(AT$31='C'!$F$172,MOVINV!$B49='C'!$B$172),'C'!$E$172,0)+IF(AND(AT$31='C'!$F$173,MOVINV!$B49='C'!$B$172),'C'!$E$173,0)+IF(AND(AT$31='C'!$F$175,MOVINV!$B49='C'!$B$175),'C'!$E$175,0)+IF(AND(AT$31='C'!$F$176,MOVINV!$B49='C'!$B$175),'C'!$E$176,0)</f>
        <v>0</v>
      </c>
      <c r="AU49" s="33">
        <f>+IF(AND(AU$31='C'!$F$163,MOVINV!$B49='C'!$B$163),'C'!$E$163,0)+IF(AND(AU$31='C'!$F$164,MOVINV!$B49='C'!$B$163),'C'!$E$164,0)+IF(AND(AU$31='C'!$F$166,MOVINV!$B49='C'!$B$166),'C'!$E$166,0)+IF(AND(AU$31='C'!$F$167,MOVINV!$B49='C'!$B$166),'C'!$E$167,0)+IF(AND(AU$31='C'!$F$169,MOVINV!$B49='C'!$B$169),'C'!$E$169,0)+IF(AND(AU$31='C'!$F$170,MOVINV!$B49='C'!$B$169),'C'!$E$170,0)+IF(AND(AU$31='C'!$F$172,MOVINV!$B49='C'!$B$172),'C'!$E$172,0)+IF(AND(AU$31='C'!$F$173,MOVINV!$B49='C'!$B$172),'C'!$E$173,0)+IF(AND(AU$31='C'!$F$175,MOVINV!$B49='C'!$B$175),'C'!$E$175,0)+IF(AND(AU$31='C'!$F$176,MOVINV!$B49='C'!$B$175),'C'!$E$176,0)</f>
        <v>0</v>
      </c>
      <c r="AV49" s="33">
        <f>+IF(AND(AV$31='C'!$F$163,MOVINV!$B49='C'!$B$163),'C'!$E$163,0)+IF(AND(AV$31='C'!$F$164,MOVINV!$B49='C'!$B$163),'C'!$E$164,0)+IF(AND(AV$31='C'!$F$166,MOVINV!$B49='C'!$B$166),'C'!$E$166,0)+IF(AND(AV$31='C'!$F$167,MOVINV!$B49='C'!$B$166),'C'!$E$167,0)+IF(AND(AV$31='C'!$F$169,MOVINV!$B49='C'!$B$169),'C'!$E$169,0)+IF(AND(AV$31='C'!$F$170,MOVINV!$B49='C'!$B$169),'C'!$E$170,0)+IF(AND(AV$31='C'!$F$172,MOVINV!$B49='C'!$B$172),'C'!$E$172,0)+IF(AND(AV$31='C'!$F$173,MOVINV!$B49='C'!$B$172),'C'!$E$173,0)+IF(AND(AV$31='C'!$F$175,MOVINV!$B49='C'!$B$175),'C'!$E$175,0)+IF(AND(AV$31='C'!$F$176,MOVINV!$B49='C'!$B$175),'C'!$E$176,0)</f>
        <v>0</v>
      </c>
      <c r="AW49" s="33">
        <f>+IF(AND(AW$31='C'!$F$163,MOVINV!$B49='C'!$B$163),'C'!$E$163,0)+IF(AND(AW$31='C'!$F$164,MOVINV!$B49='C'!$B$163),'C'!$E$164,0)+IF(AND(AW$31='C'!$F$166,MOVINV!$B49='C'!$B$166),'C'!$E$166,0)+IF(AND(AW$31='C'!$F$167,MOVINV!$B49='C'!$B$166),'C'!$E$167,0)+IF(AND(AW$31='C'!$F$169,MOVINV!$B49='C'!$B$169),'C'!$E$169,0)+IF(AND(AW$31='C'!$F$170,MOVINV!$B49='C'!$B$169),'C'!$E$170,0)+IF(AND(AW$31='C'!$F$172,MOVINV!$B49='C'!$B$172),'C'!$E$172,0)+IF(AND(AW$31='C'!$F$173,MOVINV!$B49='C'!$B$172),'C'!$E$173,0)+IF(AND(AW$31='C'!$F$175,MOVINV!$B49='C'!$B$175),'C'!$E$175,0)+IF(AND(AW$31='C'!$F$176,MOVINV!$B49='C'!$B$175),'C'!$E$176,0)</f>
        <v>0</v>
      </c>
      <c r="AX49" s="33">
        <f>+IF(AND(AX$31='C'!$F$163,MOVINV!$B49='C'!$B$163),'C'!$E$163,0)+IF(AND(AX$31='C'!$F$164,MOVINV!$B49='C'!$B$163),'C'!$E$164,0)+IF(AND(AX$31='C'!$F$166,MOVINV!$B49='C'!$B$166),'C'!$E$166,0)+IF(AND(AX$31='C'!$F$167,MOVINV!$B49='C'!$B$166),'C'!$E$167,0)+IF(AND(AX$31='C'!$F$169,MOVINV!$B49='C'!$B$169),'C'!$E$169,0)+IF(AND(AX$31='C'!$F$170,MOVINV!$B49='C'!$B$169),'C'!$E$170,0)+IF(AND(AX$31='C'!$F$172,MOVINV!$B49='C'!$B$172),'C'!$E$172,0)+IF(AND(AX$31='C'!$F$173,MOVINV!$B49='C'!$B$172),'C'!$E$173,0)+IF(AND(AX$31='C'!$F$175,MOVINV!$B49='C'!$B$175),'C'!$E$175,0)+IF(AND(AX$31='C'!$F$176,MOVINV!$B49='C'!$B$175),'C'!$E$176,0)</f>
        <v>0</v>
      </c>
      <c r="AY49" s="33">
        <f>+IF(AND(AY$31='C'!$F$163,MOVINV!$B49='C'!$B$163),'C'!$E$163,0)+IF(AND(AY$31='C'!$F$164,MOVINV!$B49='C'!$B$163),'C'!$E$164,0)+IF(AND(AY$31='C'!$F$166,MOVINV!$B49='C'!$B$166),'C'!$E$166,0)+IF(AND(AY$31='C'!$F$167,MOVINV!$B49='C'!$B$166),'C'!$E$167,0)+IF(AND(AY$31='C'!$F$169,MOVINV!$B49='C'!$B$169),'C'!$E$169,0)+IF(AND(AY$31='C'!$F$170,MOVINV!$B49='C'!$B$169),'C'!$E$170,0)+IF(AND(AY$31='C'!$F$172,MOVINV!$B49='C'!$B$172),'C'!$E$172,0)+IF(AND(AY$31='C'!$F$173,MOVINV!$B49='C'!$B$172),'C'!$E$173,0)+IF(AND(AY$31='C'!$F$175,MOVINV!$B49='C'!$B$175),'C'!$E$175,0)+IF(AND(AY$31='C'!$F$176,MOVINV!$B49='C'!$B$175),'C'!$E$176,0)</f>
        <v>0</v>
      </c>
      <c r="AZ49" s="33">
        <f>+IF(AND(AZ$31='C'!$F$163,MOVINV!$B49='C'!$B$163),'C'!$E$163,0)+IF(AND(AZ$31='C'!$F$164,MOVINV!$B49='C'!$B$163),'C'!$E$164,0)+IF(AND(AZ$31='C'!$F$166,MOVINV!$B49='C'!$B$166),'C'!$E$166,0)+IF(AND(AZ$31='C'!$F$167,MOVINV!$B49='C'!$B$166),'C'!$E$167,0)+IF(AND(AZ$31='C'!$F$169,MOVINV!$B49='C'!$B$169),'C'!$E$169,0)+IF(AND(AZ$31='C'!$F$170,MOVINV!$B49='C'!$B$169),'C'!$E$170,0)+IF(AND(AZ$31='C'!$F$172,MOVINV!$B49='C'!$B$172),'C'!$E$172,0)+IF(AND(AZ$31='C'!$F$173,MOVINV!$B49='C'!$B$172),'C'!$E$173,0)+IF(AND(AZ$31='C'!$F$175,MOVINV!$B49='C'!$B$175),'C'!$E$175,0)+IF(AND(AZ$31='C'!$F$176,MOVINV!$B49='C'!$B$175),'C'!$E$176,0)</f>
        <v>0</v>
      </c>
      <c r="BA49" s="33">
        <f>+IF(AND(BA$31='C'!$F$163,MOVINV!$B49='C'!$B$163),'C'!$E$163,0)+IF(AND(BA$31='C'!$F$164,MOVINV!$B49='C'!$B$163),'C'!$E$164,0)+IF(AND(BA$31='C'!$F$166,MOVINV!$B49='C'!$B$166),'C'!$E$166,0)+IF(AND(BA$31='C'!$F$167,MOVINV!$B49='C'!$B$166),'C'!$E$167,0)+IF(AND(BA$31='C'!$F$169,MOVINV!$B49='C'!$B$169),'C'!$E$169,0)+IF(AND(BA$31='C'!$F$170,MOVINV!$B49='C'!$B$169),'C'!$E$170,0)+IF(AND(BA$31='C'!$F$172,MOVINV!$B49='C'!$B$172),'C'!$E$172,0)+IF(AND(BA$31='C'!$F$173,MOVINV!$B49='C'!$B$172),'C'!$E$173,0)+IF(AND(BA$31='C'!$F$175,MOVINV!$B49='C'!$B$175),'C'!$E$175,0)+IF(AND(BA$31='C'!$F$176,MOVINV!$B49='C'!$B$175),'C'!$E$176,0)</f>
        <v>0</v>
      </c>
      <c r="BB49" s="33">
        <f>+IF(AND(BB$31='C'!$F$163,MOVINV!$B49='C'!$B$163),'C'!$E$163,0)+IF(AND(BB$31='C'!$F$164,MOVINV!$B49='C'!$B$163),'C'!$E$164,0)+IF(AND(BB$31='C'!$F$166,MOVINV!$B49='C'!$B$166),'C'!$E$166,0)+IF(AND(BB$31='C'!$F$167,MOVINV!$B49='C'!$B$166),'C'!$E$167,0)+IF(AND(BB$31='C'!$F$169,MOVINV!$B49='C'!$B$169),'C'!$E$169,0)+IF(AND(BB$31='C'!$F$170,MOVINV!$B49='C'!$B$169),'C'!$E$170,0)+IF(AND(BB$31='C'!$F$172,MOVINV!$B49='C'!$B$172),'C'!$E$172,0)+IF(AND(BB$31='C'!$F$173,MOVINV!$B49='C'!$B$172),'C'!$E$173,0)+IF(AND(BB$31='C'!$F$175,MOVINV!$B49='C'!$B$175),'C'!$E$175,0)+IF(AND(BB$31='C'!$F$176,MOVINV!$B49='C'!$B$175),'C'!$E$176,0)</f>
        <v>0</v>
      </c>
      <c r="BC49" s="33">
        <f>+IF(AND(BC$31='C'!$F$163,MOVINV!$B49='C'!$B$163),'C'!$E$163,0)+IF(AND(BC$31='C'!$F$164,MOVINV!$B49='C'!$B$163),'C'!$E$164,0)+IF(AND(BC$31='C'!$F$166,MOVINV!$B49='C'!$B$166),'C'!$E$166,0)+IF(AND(BC$31='C'!$F$167,MOVINV!$B49='C'!$B$166),'C'!$E$167,0)+IF(AND(BC$31='C'!$F$169,MOVINV!$B49='C'!$B$169),'C'!$E$169,0)+IF(AND(BC$31='C'!$F$170,MOVINV!$B49='C'!$B$169),'C'!$E$170,0)+IF(AND(BC$31='C'!$F$172,MOVINV!$B49='C'!$B$172),'C'!$E$172,0)+IF(AND(BC$31='C'!$F$173,MOVINV!$B49='C'!$B$172),'C'!$E$173,0)+IF(AND(BC$31='C'!$F$175,MOVINV!$B49='C'!$B$175),'C'!$E$175,0)+IF(AND(BC$31='C'!$F$176,MOVINV!$B49='C'!$B$175),'C'!$E$176,0)</f>
        <v>0</v>
      </c>
      <c r="BD49" s="33">
        <f>+IF(AND(BD$31='C'!$F$163,MOVINV!$B49='C'!$B$163),'C'!$E$163,0)+IF(AND(BD$31='C'!$F$164,MOVINV!$B49='C'!$B$163),'C'!$E$164,0)+IF(AND(BD$31='C'!$F$166,MOVINV!$B49='C'!$B$166),'C'!$E$166,0)+IF(AND(BD$31='C'!$F$167,MOVINV!$B49='C'!$B$166),'C'!$E$167,0)+IF(AND(BD$31='C'!$F$169,MOVINV!$B49='C'!$B$169),'C'!$E$169,0)+IF(AND(BD$31='C'!$F$170,MOVINV!$B49='C'!$B$169),'C'!$E$170,0)+IF(AND(BD$31='C'!$F$172,MOVINV!$B49='C'!$B$172),'C'!$E$172,0)+IF(AND(BD$31='C'!$F$173,MOVINV!$B49='C'!$B$172),'C'!$E$173,0)+IF(AND(BD$31='C'!$F$175,MOVINV!$B49='C'!$B$175),'C'!$E$175,0)+IF(AND(BD$31='C'!$F$176,MOVINV!$B49='C'!$B$175),'C'!$E$176,0)</f>
        <v>0</v>
      </c>
      <c r="BE49" s="33">
        <f>+IF(AND(BE$31='C'!$F$163,MOVINV!$B49='C'!$B$163),'C'!$E$163,0)+IF(AND(BE$31='C'!$F$164,MOVINV!$B49='C'!$B$163),'C'!$E$164,0)+IF(AND(BE$31='C'!$F$166,MOVINV!$B49='C'!$B$166),'C'!$E$166,0)+IF(AND(BE$31='C'!$F$167,MOVINV!$B49='C'!$B$166),'C'!$E$167,0)+IF(AND(BE$31='C'!$F$169,MOVINV!$B49='C'!$B$169),'C'!$E$169,0)+IF(AND(BE$31='C'!$F$170,MOVINV!$B49='C'!$B$169),'C'!$E$170,0)+IF(AND(BE$31='C'!$F$172,MOVINV!$B49='C'!$B$172),'C'!$E$172,0)+IF(AND(BE$31='C'!$F$173,MOVINV!$B49='C'!$B$172),'C'!$E$173,0)+IF(AND(BE$31='C'!$F$175,MOVINV!$B49='C'!$B$175),'C'!$E$175,0)+IF(AND(BE$31='C'!$F$176,MOVINV!$B49='C'!$B$175),'C'!$E$176,0)</f>
        <v>0</v>
      </c>
      <c r="BF49" s="33">
        <f>+IF(AND(BF$31='C'!$F$163,MOVINV!$B49='C'!$B$163),'C'!$E$163,0)+IF(AND(BF$31='C'!$F$164,MOVINV!$B49='C'!$B$163),'C'!$E$164,0)+IF(AND(BF$31='C'!$F$166,MOVINV!$B49='C'!$B$166),'C'!$E$166,0)+IF(AND(BF$31='C'!$F$167,MOVINV!$B49='C'!$B$166),'C'!$E$167,0)+IF(AND(BF$31='C'!$F$169,MOVINV!$B49='C'!$B$169),'C'!$E$169,0)+IF(AND(BF$31='C'!$F$170,MOVINV!$B49='C'!$B$169),'C'!$E$170,0)+IF(AND(BF$31='C'!$F$172,MOVINV!$B49='C'!$B$172),'C'!$E$172,0)+IF(AND(BF$31='C'!$F$173,MOVINV!$B49='C'!$B$172),'C'!$E$173,0)+IF(AND(BF$31='C'!$F$175,MOVINV!$B49='C'!$B$175),'C'!$E$175,0)+IF(AND(BF$31='C'!$F$176,MOVINV!$B49='C'!$B$175),'C'!$E$176,0)</f>
        <v>0</v>
      </c>
      <c r="BG49" s="33">
        <f>+IF(AND(BG$31='C'!$F$163,MOVINV!$B49='C'!$B$163),'C'!$E$163,0)+IF(AND(BG$31='C'!$F$164,MOVINV!$B49='C'!$B$163),'C'!$E$164,0)+IF(AND(BG$31='C'!$F$166,MOVINV!$B49='C'!$B$166),'C'!$E$166,0)+IF(AND(BG$31='C'!$F$167,MOVINV!$B49='C'!$B$166),'C'!$E$167,0)+IF(AND(BG$31='C'!$F$169,MOVINV!$B49='C'!$B$169),'C'!$E$169,0)+IF(AND(BG$31='C'!$F$170,MOVINV!$B49='C'!$B$169),'C'!$E$170,0)+IF(AND(BG$31='C'!$F$172,MOVINV!$B49='C'!$B$172),'C'!$E$172,0)+IF(AND(BG$31='C'!$F$173,MOVINV!$B49='C'!$B$172),'C'!$E$173,0)+IF(AND(BG$31='C'!$F$175,MOVINV!$B49='C'!$B$175),'C'!$E$175,0)+IF(AND(BG$31='C'!$F$176,MOVINV!$B49='C'!$B$175),'C'!$E$176,0)</f>
        <v>0</v>
      </c>
      <c r="BH49" s="33">
        <f>+IF(AND(BH$31='C'!$F$163,MOVINV!$B49='C'!$B$163),'C'!$E$163,0)+IF(AND(BH$31='C'!$F$164,MOVINV!$B49='C'!$B$163),'C'!$E$164,0)+IF(AND(BH$31='C'!$F$166,MOVINV!$B49='C'!$B$166),'C'!$E$166,0)+IF(AND(BH$31='C'!$F$167,MOVINV!$B49='C'!$B$166),'C'!$E$167,0)+IF(AND(BH$31='C'!$F$169,MOVINV!$B49='C'!$B$169),'C'!$E$169,0)+IF(AND(BH$31='C'!$F$170,MOVINV!$B49='C'!$B$169),'C'!$E$170,0)+IF(AND(BH$31='C'!$F$172,MOVINV!$B49='C'!$B$172),'C'!$E$172,0)+IF(AND(BH$31='C'!$F$173,MOVINV!$B49='C'!$B$172),'C'!$E$173,0)+IF(AND(BH$31='C'!$F$175,MOVINV!$B49='C'!$B$175),'C'!$E$175,0)+IF(AND(BH$31='C'!$F$176,MOVINV!$B49='C'!$B$175),'C'!$E$176,0)</f>
        <v>0</v>
      </c>
      <c r="BI49" s="33">
        <f>+IF(AND(BI$31='C'!$F$163,MOVINV!$B49='C'!$B$163),'C'!$E$163,0)+IF(AND(BI$31='C'!$F$164,MOVINV!$B49='C'!$B$163),'C'!$E$164,0)+IF(AND(BI$31='C'!$F$166,MOVINV!$B49='C'!$B$166),'C'!$E$166,0)+IF(AND(BI$31='C'!$F$167,MOVINV!$B49='C'!$B$166),'C'!$E$167,0)+IF(AND(BI$31='C'!$F$169,MOVINV!$B49='C'!$B$169),'C'!$E$169,0)+IF(AND(BI$31='C'!$F$170,MOVINV!$B49='C'!$B$169),'C'!$E$170,0)+IF(AND(BI$31='C'!$F$172,MOVINV!$B49='C'!$B$172),'C'!$E$172,0)+IF(AND(BI$31='C'!$F$173,MOVINV!$B49='C'!$B$172),'C'!$E$173,0)+IF(AND(BI$31='C'!$F$175,MOVINV!$B49='C'!$B$175),'C'!$E$175,0)+IF(AND(BI$31='C'!$F$176,MOVINV!$B49='C'!$B$175),'C'!$E$176,0)</f>
        <v>0</v>
      </c>
      <c r="BJ49" s="33">
        <f>+IF(AND(BJ$31='C'!$F$163,MOVINV!$B49='C'!$B$163),'C'!$E$163,0)+IF(AND(BJ$31='C'!$F$164,MOVINV!$B49='C'!$B$163),'C'!$E$164,0)+IF(AND(BJ$31='C'!$F$166,MOVINV!$B49='C'!$B$166),'C'!$E$166,0)+IF(AND(BJ$31='C'!$F$167,MOVINV!$B49='C'!$B$166),'C'!$E$167,0)+IF(AND(BJ$31='C'!$F$169,MOVINV!$B49='C'!$B$169),'C'!$E$169,0)+IF(AND(BJ$31='C'!$F$170,MOVINV!$B49='C'!$B$169),'C'!$E$170,0)+IF(AND(BJ$31='C'!$F$172,MOVINV!$B49='C'!$B$172),'C'!$E$172,0)+IF(AND(BJ$31='C'!$F$173,MOVINV!$B49='C'!$B$172),'C'!$E$173,0)+IF(AND(BJ$31='C'!$F$175,MOVINV!$B49='C'!$B$175),'C'!$E$175,0)+IF(AND(BJ$31='C'!$F$176,MOVINV!$B49='C'!$B$175),'C'!$E$176,0)</f>
        <v>0</v>
      </c>
      <c r="BK49" s="33">
        <f>+IF(AND(BK$31='C'!$F$163,MOVINV!$B49='C'!$B$163),'C'!$E$163,0)+IF(AND(BK$31='C'!$F$164,MOVINV!$B49='C'!$B$163),'C'!$E$164,0)+IF(AND(BK$31='C'!$F$166,MOVINV!$B49='C'!$B$166),'C'!$E$166,0)+IF(AND(BK$31='C'!$F$167,MOVINV!$B49='C'!$B$166),'C'!$E$167,0)+IF(AND(BK$31='C'!$F$169,MOVINV!$B49='C'!$B$169),'C'!$E$169,0)+IF(AND(BK$31='C'!$F$170,MOVINV!$B49='C'!$B$169),'C'!$E$170,0)+IF(AND(BK$31='C'!$F$172,MOVINV!$B49='C'!$B$172),'C'!$E$172,0)+IF(AND(BK$31='C'!$F$173,MOVINV!$B49='C'!$B$172),'C'!$E$173,0)+IF(AND(BK$31='C'!$F$175,MOVINV!$B49='C'!$B$175),'C'!$E$175,0)+IF(AND(BK$31='C'!$F$176,MOVINV!$B49='C'!$B$175),'C'!$E$176,0)</f>
        <v>0</v>
      </c>
    </row>
    <row r="50" spans="2:63">
      <c r="B50" s="53" t="str">
        <f t="shared" si="11"/>
        <v>Fiances i Dipòsits a ll/t</v>
      </c>
      <c r="C50" s="53"/>
      <c r="D50" s="37">
        <f>SUM(D51:D52)</f>
        <v>0</v>
      </c>
      <c r="E50" s="37">
        <f t="shared" ref="E50:BK50" si="14">+E51+E52</f>
        <v>0</v>
      </c>
      <c r="F50" s="37">
        <f t="shared" si="14"/>
        <v>0</v>
      </c>
      <c r="G50" s="37">
        <f t="shared" si="14"/>
        <v>0</v>
      </c>
      <c r="H50" s="37">
        <f t="shared" si="14"/>
        <v>0</v>
      </c>
      <c r="I50" s="37">
        <f t="shared" si="14"/>
        <v>0</v>
      </c>
      <c r="J50" s="37">
        <f t="shared" si="14"/>
        <v>0</v>
      </c>
      <c r="K50" s="37">
        <f t="shared" si="14"/>
        <v>0</v>
      </c>
      <c r="L50" s="37">
        <f t="shared" si="14"/>
        <v>0</v>
      </c>
      <c r="M50" s="37">
        <f t="shared" si="14"/>
        <v>0</v>
      </c>
      <c r="N50" s="37">
        <f t="shared" si="14"/>
        <v>0</v>
      </c>
      <c r="O50" s="37">
        <f t="shared" si="14"/>
        <v>0</v>
      </c>
      <c r="P50" s="37">
        <f t="shared" si="14"/>
        <v>0</v>
      </c>
      <c r="Q50" s="37">
        <f t="shared" si="14"/>
        <v>0</v>
      </c>
      <c r="R50" s="37">
        <f t="shared" si="14"/>
        <v>0</v>
      </c>
      <c r="S50" s="37">
        <f t="shared" si="14"/>
        <v>0</v>
      </c>
      <c r="T50" s="37">
        <f t="shared" si="14"/>
        <v>0</v>
      </c>
      <c r="U50" s="37">
        <f t="shared" si="14"/>
        <v>0</v>
      </c>
      <c r="V50" s="37">
        <f t="shared" si="14"/>
        <v>0</v>
      </c>
      <c r="W50" s="37">
        <f t="shared" si="14"/>
        <v>0</v>
      </c>
      <c r="X50" s="37">
        <f t="shared" si="14"/>
        <v>0</v>
      </c>
      <c r="Y50" s="37">
        <f t="shared" si="14"/>
        <v>0</v>
      </c>
      <c r="Z50" s="37">
        <f t="shared" si="14"/>
        <v>0</v>
      </c>
      <c r="AA50" s="37">
        <f t="shared" si="14"/>
        <v>0</v>
      </c>
      <c r="AB50" s="37">
        <f t="shared" si="14"/>
        <v>0</v>
      </c>
      <c r="AC50" s="37">
        <f t="shared" si="14"/>
        <v>0</v>
      </c>
      <c r="AD50" s="37">
        <f t="shared" si="14"/>
        <v>0</v>
      </c>
      <c r="AE50" s="37">
        <f t="shared" si="14"/>
        <v>0</v>
      </c>
      <c r="AF50" s="37">
        <f t="shared" si="14"/>
        <v>0</v>
      </c>
      <c r="AG50" s="37">
        <f t="shared" si="14"/>
        <v>0</v>
      </c>
      <c r="AH50" s="37">
        <f t="shared" si="14"/>
        <v>0</v>
      </c>
      <c r="AI50" s="37">
        <f t="shared" si="14"/>
        <v>0</v>
      </c>
      <c r="AJ50" s="37">
        <f t="shared" si="14"/>
        <v>0</v>
      </c>
      <c r="AK50" s="37">
        <f t="shared" si="14"/>
        <v>0</v>
      </c>
      <c r="AL50" s="37">
        <f t="shared" si="14"/>
        <v>0</v>
      </c>
      <c r="AM50" s="37">
        <f t="shared" si="14"/>
        <v>0</v>
      </c>
      <c r="AN50" s="37">
        <f t="shared" si="14"/>
        <v>0</v>
      </c>
      <c r="AO50" s="37">
        <f t="shared" si="14"/>
        <v>0</v>
      </c>
      <c r="AP50" s="37">
        <f t="shared" si="14"/>
        <v>0</v>
      </c>
      <c r="AQ50" s="37">
        <f t="shared" si="14"/>
        <v>0</v>
      </c>
      <c r="AR50" s="37">
        <f t="shared" si="14"/>
        <v>0</v>
      </c>
      <c r="AS50" s="37">
        <f t="shared" si="14"/>
        <v>0</v>
      </c>
      <c r="AT50" s="37">
        <f t="shared" si="14"/>
        <v>0</v>
      </c>
      <c r="AU50" s="37">
        <f t="shared" si="14"/>
        <v>0</v>
      </c>
      <c r="AV50" s="37">
        <f t="shared" si="14"/>
        <v>0</v>
      </c>
      <c r="AW50" s="37">
        <f t="shared" si="14"/>
        <v>0</v>
      </c>
      <c r="AX50" s="37">
        <f t="shared" si="14"/>
        <v>0</v>
      </c>
      <c r="AY50" s="37">
        <f t="shared" si="14"/>
        <v>0</v>
      </c>
      <c r="AZ50" s="37">
        <f t="shared" si="14"/>
        <v>0</v>
      </c>
      <c r="BA50" s="37">
        <f t="shared" si="14"/>
        <v>0</v>
      </c>
      <c r="BB50" s="37">
        <f t="shared" si="14"/>
        <v>0</v>
      </c>
      <c r="BC50" s="37">
        <f t="shared" si="14"/>
        <v>0</v>
      </c>
      <c r="BD50" s="37">
        <f t="shared" si="14"/>
        <v>0</v>
      </c>
      <c r="BE50" s="37">
        <f t="shared" si="14"/>
        <v>0</v>
      </c>
      <c r="BF50" s="37">
        <f t="shared" si="14"/>
        <v>0</v>
      </c>
      <c r="BG50" s="37">
        <f t="shared" si="14"/>
        <v>0</v>
      </c>
      <c r="BH50" s="37">
        <f t="shared" si="14"/>
        <v>0</v>
      </c>
      <c r="BI50" s="37">
        <f t="shared" si="14"/>
        <v>0</v>
      </c>
      <c r="BJ50" s="37">
        <f t="shared" si="14"/>
        <v>0</v>
      </c>
      <c r="BK50" s="37">
        <f t="shared" si="14"/>
        <v>0</v>
      </c>
    </row>
    <row r="51" spans="2:63">
      <c r="B51" s="32" t="str">
        <f t="shared" si="11"/>
        <v>Fiances a llarg termini</v>
      </c>
      <c r="C51" s="54"/>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c r="BJ51" s="33"/>
      <c r="BK51" s="33"/>
    </row>
    <row r="52" spans="2:63">
      <c r="B52" s="32" t="str">
        <f t="shared" si="11"/>
        <v>Dipòsits a llarg termini</v>
      </c>
      <c r="C52" s="54"/>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c r="BJ52" s="33"/>
      <c r="BK52" s="33"/>
    </row>
    <row r="53" spans="2:63">
      <c r="B53" s="53" t="str">
        <f t="shared" si="11"/>
        <v>TOTAL</v>
      </c>
      <c r="C53" s="53"/>
      <c r="D53" s="37">
        <f t="shared" ref="D53:BK53" si="15">+D32+D39+D50</f>
        <v>0</v>
      </c>
      <c r="E53" s="37">
        <f t="shared" si="15"/>
        <v>0</v>
      </c>
      <c r="F53" s="37">
        <f t="shared" si="15"/>
        <v>0</v>
      </c>
      <c r="G53" s="37">
        <f t="shared" si="15"/>
        <v>0</v>
      </c>
      <c r="H53" s="37">
        <f t="shared" si="15"/>
        <v>0</v>
      </c>
      <c r="I53" s="37">
        <f t="shared" si="15"/>
        <v>0</v>
      </c>
      <c r="J53" s="37">
        <f t="shared" si="15"/>
        <v>0</v>
      </c>
      <c r="K53" s="37">
        <f t="shared" si="15"/>
        <v>0</v>
      </c>
      <c r="L53" s="37">
        <f t="shared" si="15"/>
        <v>0</v>
      </c>
      <c r="M53" s="37">
        <f t="shared" si="15"/>
        <v>0</v>
      </c>
      <c r="N53" s="37">
        <f t="shared" si="15"/>
        <v>0</v>
      </c>
      <c r="O53" s="37">
        <f t="shared" si="15"/>
        <v>0</v>
      </c>
      <c r="P53" s="37">
        <f t="shared" si="15"/>
        <v>0</v>
      </c>
      <c r="Q53" s="37">
        <f t="shared" si="15"/>
        <v>0</v>
      </c>
      <c r="R53" s="37">
        <f t="shared" si="15"/>
        <v>0</v>
      </c>
      <c r="S53" s="37">
        <f t="shared" si="15"/>
        <v>0</v>
      </c>
      <c r="T53" s="37">
        <f t="shared" si="15"/>
        <v>0</v>
      </c>
      <c r="U53" s="37">
        <f t="shared" si="15"/>
        <v>0</v>
      </c>
      <c r="V53" s="37">
        <f t="shared" si="15"/>
        <v>0</v>
      </c>
      <c r="W53" s="37">
        <f t="shared" si="15"/>
        <v>0</v>
      </c>
      <c r="X53" s="37">
        <f t="shared" si="15"/>
        <v>0</v>
      </c>
      <c r="Y53" s="37">
        <f t="shared" si="15"/>
        <v>0</v>
      </c>
      <c r="Z53" s="37">
        <f t="shared" si="15"/>
        <v>0</v>
      </c>
      <c r="AA53" s="37">
        <f t="shared" si="15"/>
        <v>0</v>
      </c>
      <c r="AB53" s="37">
        <f t="shared" si="15"/>
        <v>0</v>
      </c>
      <c r="AC53" s="37">
        <f t="shared" si="15"/>
        <v>0</v>
      </c>
      <c r="AD53" s="37">
        <f t="shared" si="15"/>
        <v>0</v>
      </c>
      <c r="AE53" s="37">
        <f t="shared" si="15"/>
        <v>0</v>
      </c>
      <c r="AF53" s="37">
        <f t="shared" si="15"/>
        <v>0</v>
      </c>
      <c r="AG53" s="37">
        <f t="shared" si="15"/>
        <v>0</v>
      </c>
      <c r="AH53" s="37">
        <f t="shared" si="15"/>
        <v>0</v>
      </c>
      <c r="AI53" s="37">
        <f t="shared" si="15"/>
        <v>0</v>
      </c>
      <c r="AJ53" s="37">
        <f t="shared" si="15"/>
        <v>0</v>
      </c>
      <c r="AK53" s="37">
        <f t="shared" si="15"/>
        <v>0</v>
      </c>
      <c r="AL53" s="37">
        <f t="shared" si="15"/>
        <v>0</v>
      </c>
      <c r="AM53" s="37">
        <f t="shared" si="15"/>
        <v>0</v>
      </c>
      <c r="AN53" s="37">
        <f t="shared" si="15"/>
        <v>0</v>
      </c>
      <c r="AO53" s="37">
        <f t="shared" si="15"/>
        <v>0</v>
      </c>
      <c r="AP53" s="37">
        <f t="shared" si="15"/>
        <v>0</v>
      </c>
      <c r="AQ53" s="37">
        <f t="shared" si="15"/>
        <v>0</v>
      </c>
      <c r="AR53" s="37">
        <f t="shared" si="15"/>
        <v>0</v>
      </c>
      <c r="AS53" s="37">
        <f t="shared" si="15"/>
        <v>0</v>
      </c>
      <c r="AT53" s="37">
        <f t="shared" si="15"/>
        <v>0</v>
      </c>
      <c r="AU53" s="37">
        <f t="shared" si="15"/>
        <v>0</v>
      </c>
      <c r="AV53" s="37">
        <f t="shared" si="15"/>
        <v>0</v>
      </c>
      <c r="AW53" s="37">
        <f t="shared" si="15"/>
        <v>0</v>
      </c>
      <c r="AX53" s="37">
        <f t="shared" si="15"/>
        <v>0</v>
      </c>
      <c r="AY53" s="37">
        <f t="shared" si="15"/>
        <v>0</v>
      </c>
      <c r="AZ53" s="37">
        <f t="shared" si="15"/>
        <v>0</v>
      </c>
      <c r="BA53" s="37">
        <f t="shared" si="15"/>
        <v>0</v>
      </c>
      <c r="BB53" s="37">
        <f t="shared" si="15"/>
        <v>0</v>
      </c>
      <c r="BC53" s="37">
        <f t="shared" si="15"/>
        <v>0</v>
      </c>
      <c r="BD53" s="37">
        <f t="shared" si="15"/>
        <v>0</v>
      </c>
      <c r="BE53" s="37">
        <f t="shared" si="15"/>
        <v>0</v>
      </c>
      <c r="BF53" s="37">
        <f t="shared" si="15"/>
        <v>0</v>
      </c>
      <c r="BG53" s="37">
        <f t="shared" si="15"/>
        <v>0</v>
      </c>
      <c r="BH53" s="37">
        <f t="shared" si="15"/>
        <v>0</v>
      </c>
      <c r="BI53" s="37">
        <f t="shared" si="15"/>
        <v>0</v>
      </c>
      <c r="BJ53" s="37">
        <f t="shared" si="15"/>
        <v>0</v>
      </c>
      <c r="BK53" s="37">
        <f t="shared" si="15"/>
        <v>0</v>
      </c>
    </row>
    <row r="55" spans="2:63">
      <c r="B55" s="58" t="s">
        <v>84</v>
      </c>
      <c r="C55" s="49" t="s">
        <v>39</v>
      </c>
      <c r="D55" s="22">
        <f t="shared" ref="D55:AI55" si="16">+D6</f>
        <v>40909</v>
      </c>
      <c r="E55" s="22">
        <f t="shared" si="16"/>
        <v>40940</v>
      </c>
      <c r="F55" s="22">
        <f t="shared" si="16"/>
        <v>40969</v>
      </c>
      <c r="G55" s="22">
        <f t="shared" si="16"/>
        <v>41000</v>
      </c>
      <c r="H55" s="22">
        <f t="shared" si="16"/>
        <v>41030</v>
      </c>
      <c r="I55" s="22">
        <f t="shared" si="16"/>
        <v>41061</v>
      </c>
      <c r="J55" s="22">
        <f t="shared" si="16"/>
        <v>41091</v>
      </c>
      <c r="K55" s="22">
        <f t="shared" si="16"/>
        <v>41122</v>
      </c>
      <c r="L55" s="22">
        <f t="shared" si="16"/>
        <v>41153</v>
      </c>
      <c r="M55" s="22">
        <f t="shared" si="16"/>
        <v>41183</v>
      </c>
      <c r="N55" s="22">
        <f t="shared" si="16"/>
        <v>41214</v>
      </c>
      <c r="O55" s="22">
        <f t="shared" si="16"/>
        <v>41244</v>
      </c>
      <c r="P55" s="22">
        <f t="shared" si="16"/>
        <v>41275</v>
      </c>
      <c r="Q55" s="22">
        <f t="shared" si="16"/>
        <v>41306</v>
      </c>
      <c r="R55" s="22">
        <f t="shared" si="16"/>
        <v>41334</v>
      </c>
      <c r="S55" s="22">
        <f t="shared" si="16"/>
        <v>41365</v>
      </c>
      <c r="T55" s="22">
        <f t="shared" si="16"/>
        <v>41395</v>
      </c>
      <c r="U55" s="22">
        <f t="shared" si="16"/>
        <v>41426</v>
      </c>
      <c r="V55" s="22">
        <f t="shared" si="16"/>
        <v>41456</v>
      </c>
      <c r="W55" s="22">
        <f t="shared" si="16"/>
        <v>41487</v>
      </c>
      <c r="X55" s="22">
        <f t="shared" si="16"/>
        <v>41518</v>
      </c>
      <c r="Y55" s="22">
        <f t="shared" si="16"/>
        <v>41548</v>
      </c>
      <c r="Z55" s="22">
        <f t="shared" si="16"/>
        <v>41579</v>
      </c>
      <c r="AA55" s="22">
        <f t="shared" si="16"/>
        <v>41609</v>
      </c>
      <c r="AB55" s="22">
        <f t="shared" si="16"/>
        <v>41640</v>
      </c>
      <c r="AC55" s="22">
        <f t="shared" si="16"/>
        <v>41671</v>
      </c>
      <c r="AD55" s="22">
        <f t="shared" si="16"/>
        <v>41699</v>
      </c>
      <c r="AE55" s="22">
        <f t="shared" si="16"/>
        <v>41730</v>
      </c>
      <c r="AF55" s="22">
        <f t="shared" si="16"/>
        <v>41760</v>
      </c>
      <c r="AG55" s="22">
        <f t="shared" si="16"/>
        <v>41791</v>
      </c>
      <c r="AH55" s="22">
        <f t="shared" si="16"/>
        <v>41821</v>
      </c>
      <c r="AI55" s="22">
        <f t="shared" si="16"/>
        <v>41852</v>
      </c>
      <c r="AJ55" s="22">
        <f t="shared" ref="AJ55:BK55" si="17">+AJ6</f>
        <v>41883</v>
      </c>
      <c r="AK55" s="22">
        <f t="shared" si="17"/>
        <v>41913</v>
      </c>
      <c r="AL55" s="22">
        <f t="shared" si="17"/>
        <v>41944</v>
      </c>
      <c r="AM55" s="22">
        <f t="shared" si="17"/>
        <v>41974</v>
      </c>
      <c r="AN55" s="22">
        <f t="shared" si="17"/>
        <v>42005</v>
      </c>
      <c r="AO55" s="22">
        <f t="shared" si="17"/>
        <v>42036</v>
      </c>
      <c r="AP55" s="22">
        <f t="shared" si="17"/>
        <v>42064</v>
      </c>
      <c r="AQ55" s="22">
        <f t="shared" si="17"/>
        <v>42095</v>
      </c>
      <c r="AR55" s="22">
        <f t="shared" si="17"/>
        <v>42125</v>
      </c>
      <c r="AS55" s="22">
        <f t="shared" si="17"/>
        <v>42156</v>
      </c>
      <c r="AT55" s="22">
        <f t="shared" si="17"/>
        <v>42186</v>
      </c>
      <c r="AU55" s="22">
        <f t="shared" si="17"/>
        <v>42217</v>
      </c>
      <c r="AV55" s="22">
        <f t="shared" si="17"/>
        <v>42248</v>
      </c>
      <c r="AW55" s="22">
        <f t="shared" si="17"/>
        <v>42278</v>
      </c>
      <c r="AX55" s="22">
        <f t="shared" si="17"/>
        <v>42309</v>
      </c>
      <c r="AY55" s="22">
        <f t="shared" si="17"/>
        <v>42339</v>
      </c>
      <c r="AZ55" s="22">
        <f t="shared" si="17"/>
        <v>42370</v>
      </c>
      <c r="BA55" s="22">
        <f t="shared" si="17"/>
        <v>42401</v>
      </c>
      <c r="BB55" s="22">
        <f t="shared" si="17"/>
        <v>42430</v>
      </c>
      <c r="BC55" s="22">
        <f t="shared" si="17"/>
        <v>42461</v>
      </c>
      <c r="BD55" s="22">
        <f t="shared" si="17"/>
        <v>42491</v>
      </c>
      <c r="BE55" s="22">
        <f t="shared" si="17"/>
        <v>42522</v>
      </c>
      <c r="BF55" s="22">
        <f t="shared" si="17"/>
        <v>42552</v>
      </c>
      <c r="BG55" s="22">
        <f t="shared" si="17"/>
        <v>42583</v>
      </c>
      <c r="BH55" s="22">
        <f t="shared" si="17"/>
        <v>42614</v>
      </c>
      <c r="BI55" s="22">
        <f t="shared" si="17"/>
        <v>42644</v>
      </c>
      <c r="BJ55" s="22">
        <f t="shared" si="17"/>
        <v>42675</v>
      </c>
      <c r="BK55" s="22">
        <f t="shared" si="17"/>
        <v>42705</v>
      </c>
    </row>
    <row r="56" spans="2:63">
      <c r="B56" s="48" t="str">
        <f t="shared" ref="B56:B73" si="18">+B8</f>
        <v>Immobilitzat intangible</v>
      </c>
      <c r="C56" s="48"/>
      <c r="D56" s="55"/>
      <c r="E56" s="55"/>
      <c r="F56" s="55"/>
      <c r="G56" s="55"/>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row>
    <row r="57" spans="2:63">
      <c r="B57" s="46" t="str">
        <f t="shared" si="18"/>
        <v>Recerca i Desenvolupament</v>
      </c>
      <c r="C57" s="47">
        <f t="shared" ref="C57:C62" si="19">+C9</f>
        <v>0</v>
      </c>
      <c r="D57" s="50">
        <f t="shared" ref="D57:AI57" si="20">+D$6+365*$C9</f>
        <v>40909</v>
      </c>
      <c r="E57" s="50">
        <f t="shared" si="20"/>
        <v>40940</v>
      </c>
      <c r="F57" s="50">
        <f t="shared" si="20"/>
        <v>40969</v>
      </c>
      <c r="G57" s="50">
        <f t="shared" si="20"/>
        <v>41000</v>
      </c>
      <c r="H57" s="50">
        <f t="shared" si="20"/>
        <v>41030</v>
      </c>
      <c r="I57" s="50">
        <f t="shared" si="20"/>
        <v>41061</v>
      </c>
      <c r="J57" s="50">
        <f t="shared" si="20"/>
        <v>41091</v>
      </c>
      <c r="K57" s="50">
        <f t="shared" si="20"/>
        <v>41122</v>
      </c>
      <c r="L57" s="50">
        <f t="shared" si="20"/>
        <v>41153</v>
      </c>
      <c r="M57" s="50">
        <f t="shared" si="20"/>
        <v>41183</v>
      </c>
      <c r="N57" s="50">
        <f t="shared" si="20"/>
        <v>41214</v>
      </c>
      <c r="O57" s="50">
        <f t="shared" si="20"/>
        <v>41244</v>
      </c>
      <c r="P57" s="50">
        <f t="shared" si="20"/>
        <v>41275</v>
      </c>
      <c r="Q57" s="50">
        <f t="shared" si="20"/>
        <v>41306</v>
      </c>
      <c r="R57" s="50">
        <f t="shared" si="20"/>
        <v>41334</v>
      </c>
      <c r="S57" s="50">
        <f t="shared" si="20"/>
        <v>41365</v>
      </c>
      <c r="T57" s="50">
        <f t="shared" si="20"/>
        <v>41395</v>
      </c>
      <c r="U57" s="50">
        <f t="shared" si="20"/>
        <v>41426</v>
      </c>
      <c r="V57" s="50">
        <f t="shared" si="20"/>
        <v>41456</v>
      </c>
      <c r="W57" s="50">
        <f t="shared" si="20"/>
        <v>41487</v>
      </c>
      <c r="X57" s="50">
        <f t="shared" si="20"/>
        <v>41518</v>
      </c>
      <c r="Y57" s="50">
        <f t="shared" si="20"/>
        <v>41548</v>
      </c>
      <c r="Z57" s="50">
        <f t="shared" si="20"/>
        <v>41579</v>
      </c>
      <c r="AA57" s="50">
        <f t="shared" si="20"/>
        <v>41609</v>
      </c>
      <c r="AB57" s="50">
        <f t="shared" si="20"/>
        <v>41640</v>
      </c>
      <c r="AC57" s="50">
        <f t="shared" si="20"/>
        <v>41671</v>
      </c>
      <c r="AD57" s="50">
        <f t="shared" si="20"/>
        <v>41699</v>
      </c>
      <c r="AE57" s="50">
        <f t="shared" si="20"/>
        <v>41730</v>
      </c>
      <c r="AF57" s="50">
        <f t="shared" si="20"/>
        <v>41760</v>
      </c>
      <c r="AG57" s="50">
        <f t="shared" si="20"/>
        <v>41791</v>
      </c>
      <c r="AH57" s="50">
        <f t="shared" si="20"/>
        <v>41821</v>
      </c>
      <c r="AI57" s="50">
        <f t="shared" si="20"/>
        <v>41852</v>
      </c>
      <c r="AJ57" s="50">
        <f t="shared" ref="AJ57:BK57" si="21">+AJ$6+365*$C9</f>
        <v>41883</v>
      </c>
      <c r="AK57" s="50">
        <f t="shared" si="21"/>
        <v>41913</v>
      </c>
      <c r="AL57" s="50">
        <f t="shared" si="21"/>
        <v>41944</v>
      </c>
      <c r="AM57" s="50">
        <f t="shared" si="21"/>
        <v>41974</v>
      </c>
      <c r="AN57" s="50">
        <f t="shared" si="21"/>
        <v>42005</v>
      </c>
      <c r="AO57" s="50">
        <f t="shared" si="21"/>
        <v>42036</v>
      </c>
      <c r="AP57" s="50">
        <f t="shared" si="21"/>
        <v>42064</v>
      </c>
      <c r="AQ57" s="50">
        <f t="shared" si="21"/>
        <v>42095</v>
      </c>
      <c r="AR57" s="50">
        <f t="shared" si="21"/>
        <v>42125</v>
      </c>
      <c r="AS57" s="50">
        <f t="shared" si="21"/>
        <v>42156</v>
      </c>
      <c r="AT57" s="50">
        <f t="shared" si="21"/>
        <v>42186</v>
      </c>
      <c r="AU57" s="50">
        <f t="shared" si="21"/>
        <v>42217</v>
      </c>
      <c r="AV57" s="50">
        <f t="shared" si="21"/>
        <v>42248</v>
      </c>
      <c r="AW57" s="50">
        <f t="shared" si="21"/>
        <v>42278</v>
      </c>
      <c r="AX57" s="50">
        <f t="shared" si="21"/>
        <v>42309</v>
      </c>
      <c r="AY57" s="50">
        <f t="shared" si="21"/>
        <v>42339</v>
      </c>
      <c r="AZ57" s="50">
        <f t="shared" si="21"/>
        <v>42370</v>
      </c>
      <c r="BA57" s="50">
        <f t="shared" si="21"/>
        <v>42401</v>
      </c>
      <c r="BB57" s="50">
        <f t="shared" si="21"/>
        <v>42430</v>
      </c>
      <c r="BC57" s="50">
        <f t="shared" si="21"/>
        <v>42461</v>
      </c>
      <c r="BD57" s="50">
        <f t="shared" si="21"/>
        <v>42491</v>
      </c>
      <c r="BE57" s="50">
        <f t="shared" si="21"/>
        <v>42522</v>
      </c>
      <c r="BF57" s="50">
        <f t="shared" si="21"/>
        <v>42552</v>
      </c>
      <c r="BG57" s="50">
        <f t="shared" si="21"/>
        <v>42583</v>
      </c>
      <c r="BH57" s="50">
        <f t="shared" si="21"/>
        <v>42614</v>
      </c>
      <c r="BI57" s="50">
        <f t="shared" si="21"/>
        <v>42644</v>
      </c>
      <c r="BJ57" s="50">
        <f t="shared" si="21"/>
        <v>42675</v>
      </c>
      <c r="BK57" s="50">
        <f t="shared" si="21"/>
        <v>42705</v>
      </c>
    </row>
    <row r="58" spans="2:63">
      <c r="B58" s="46" t="str">
        <f t="shared" si="18"/>
        <v>Concessions administratives</v>
      </c>
      <c r="C58" s="47">
        <f t="shared" si="19"/>
        <v>3</v>
      </c>
      <c r="D58" s="50">
        <f t="shared" ref="D58:AI58" si="22">+D$6+365*$C10</f>
        <v>42004</v>
      </c>
      <c r="E58" s="50">
        <f t="shared" si="22"/>
        <v>42035</v>
      </c>
      <c r="F58" s="50">
        <f t="shared" si="22"/>
        <v>42064</v>
      </c>
      <c r="G58" s="50">
        <f t="shared" si="22"/>
        <v>42095</v>
      </c>
      <c r="H58" s="50">
        <f t="shared" si="22"/>
        <v>42125</v>
      </c>
      <c r="I58" s="50">
        <f t="shared" si="22"/>
        <v>42156</v>
      </c>
      <c r="J58" s="50">
        <f t="shared" si="22"/>
        <v>42186</v>
      </c>
      <c r="K58" s="50">
        <f t="shared" si="22"/>
        <v>42217</v>
      </c>
      <c r="L58" s="50">
        <f t="shared" si="22"/>
        <v>42248</v>
      </c>
      <c r="M58" s="50">
        <f t="shared" si="22"/>
        <v>42278</v>
      </c>
      <c r="N58" s="50">
        <f t="shared" si="22"/>
        <v>42309</v>
      </c>
      <c r="O58" s="50">
        <f t="shared" si="22"/>
        <v>42339</v>
      </c>
      <c r="P58" s="50">
        <f t="shared" si="22"/>
        <v>42370</v>
      </c>
      <c r="Q58" s="50">
        <f t="shared" si="22"/>
        <v>42401</v>
      </c>
      <c r="R58" s="50">
        <f t="shared" si="22"/>
        <v>42429</v>
      </c>
      <c r="S58" s="50">
        <f t="shared" si="22"/>
        <v>42460</v>
      </c>
      <c r="T58" s="50">
        <f t="shared" si="22"/>
        <v>42490</v>
      </c>
      <c r="U58" s="50">
        <f t="shared" si="22"/>
        <v>42521</v>
      </c>
      <c r="V58" s="50">
        <f t="shared" si="22"/>
        <v>42551</v>
      </c>
      <c r="W58" s="50">
        <f t="shared" si="22"/>
        <v>42582</v>
      </c>
      <c r="X58" s="50">
        <f t="shared" si="22"/>
        <v>42613</v>
      </c>
      <c r="Y58" s="50">
        <f t="shared" si="22"/>
        <v>42643</v>
      </c>
      <c r="Z58" s="50">
        <f t="shared" si="22"/>
        <v>42674</v>
      </c>
      <c r="AA58" s="50">
        <f t="shared" si="22"/>
        <v>42704</v>
      </c>
      <c r="AB58" s="50">
        <f t="shared" si="22"/>
        <v>42735</v>
      </c>
      <c r="AC58" s="50">
        <f t="shared" si="22"/>
        <v>42766</v>
      </c>
      <c r="AD58" s="50">
        <f t="shared" si="22"/>
        <v>42794</v>
      </c>
      <c r="AE58" s="50">
        <f t="shared" si="22"/>
        <v>42825</v>
      </c>
      <c r="AF58" s="50">
        <f t="shared" si="22"/>
        <v>42855</v>
      </c>
      <c r="AG58" s="50">
        <f t="shared" si="22"/>
        <v>42886</v>
      </c>
      <c r="AH58" s="50">
        <f t="shared" si="22"/>
        <v>42916</v>
      </c>
      <c r="AI58" s="50">
        <f t="shared" si="22"/>
        <v>42947</v>
      </c>
      <c r="AJ58" s="50">
        <f t="shared" ref="AJ58:BK58" si="23">+AJ$6+365*$C10</f>
        <v>42978</v>
      </c>
      <c r="AK58" s="50">
        <f t="shared" si="23"/>
        <v>43008</v>
      </c>
      <c r="AL58" s="50">
        <f t="shared" si="23"/>
        <v>43039</v>
      </c>
      <c r="AM58" s="50">
        <f t="shared" si="23"/>
        <v>43069</v>
      </c>
      <c r="AN58" s="50">
        <f t="shared" si="23"/>
        <v>43100</v>
      </c>
      <c r="AO58" s="50">
        <f t="shared" si="23"/>
        <v>43131</v>
      </c>
      <c r="AP58" s="50">
        <f t="shared" si="23"/>
        <v>43159</v>
      </c>
      <c r="AQ58" s="50">
        <f t="shared" si="23"/>
        <v>43190</v>
      </c>
      <c r="AR58" s="50">
        <f t="shared" si="23"/>
        <v>43220</v>
      </c>
      <c r="AS58" s="50">
        <f t="shared" si="23"/>
        <v>43251</v>
      </c>
      <c r="AT58" s="50">
        <f t="shared" si="23"/>
        <v>43281</v>
      </c>
      <c r="AU58" s="50">
        <f t="shared" si="23"/>
        <v>43312</v>
      </c>
      <c r="AV58" s="50">
        <f t="shared" si="23"/>
        <v>43343</v>
      </c>
      <c r="AW58" s="50">
        <f t="shared" si="23"/>
        <v>43373</v>
      </c>
      <c r="AX58" s="50">
        <f t="shared" si="23"/>
        <v>43404</v>
      </c>
      <c r="AY58" s="50">
        <f t="shared" si="23"/>
        <v>43434</v>
      </c>
      <c r="AZ58" s="50">
        <f t="shared" si="23"/>
        <v>43465</v>
      </c>
      <c r="BA58" s="50">
        <f t="shared" si="23"/>
        <v>43496</v>
      </c>
      <c r="BB58" s="50">
        <f t="shared" si="23"/>
        <v>43525</v>
      </c>
      <c r="BC58" s="50">
        <f t="shared" si="23"/>
        <v>43556</v>
      </c>
      <c r="BD58" s="50">
        <f t="shared" si="23"/>
        <v>43586</v>
      </c>
      <c r="BE58" s="50">
        <f t="shared" si="23"/>
        <v>43617</v>
      </c>
      <c r="BF58" s="50">
        <f t="shared" si="23"/>
        <v>43647</v>
      </c>
      <c r="BG58" s="50">
        <f t="shared" si="23"/>
        <v>43678</v>
      </c>
      <c r="BH58" s="50">
        <f t="shared" si="23"/>
        <v>43709</v>
      </c>
      <c r="BI58" s="50">
        <f t="shared" si="23"/>
        <v>43739</v>
      </c>
      <c r="BJ58" s="50">
        <f t="shared" si="23"/>
        <v>43770</v>
      </c>
      <c r="BK58" s="50">
        <f t="shared" si="23"/>
        <v>43800</v>
      </c>
    </row>
    <row r="59" spans="2:63">
      <c r="B59" s="46" t="str">
        <f t="shared" si="18"/>
        <v>Patents, llicències i marques</v>
      </c>
      <c r="C59" s="47">
        <f t="shared" si="19"/>
        <v>3</v>
      </c>
      <c r="D59" s="50">
        <f t="shared" ref="D59:AI59" si="24">+D$6+365*$C11</f>
        <v>42004</v>
      </c>
      <c r="E59" s="50">
        <f t="shared" si="24"/>
        <v>42035</v>
      </c>
      <c r="F59" s="50">
        <f t="shared" si="24"/>
        <v>42064</v>
      </c>
      <c r="G59" s="50">
        <f t="shared" si="24"/>
        <v>42095</v>
      </c>
      <c r="H59" s="50">
        <f t="shared" si="24"/>
        <v>42125</v>
      </c>
      <c r="I59" s="50">
        <f t="shared" si="24"/>
        <v>42156</v>
      </c>
      <c r="J59" s="50">
        <f t="shared" si="24"/>
        <v>42186</v>
      </c>
      <c r="K59" s="50">
        <f t="shared" si="24"/>
        <v>42217</v>
      </c>
      <c r="L59" s="50">
        <f t="shared" si="24"/>
        <v>42248</v>
      </c>
      <c r="M59" s="50">
        <f t="shared" si="24"/>
        <v>42278</v>
      </c>
      <c r="N59" s="50">
        <f t="shared" si="24"/>
        <v>42309</v>
      </c>
      <c r="O59" s="50">
        <f t="shared" si="24"/>
        <v>42339</v>
      </c>
      <c r="P59" s="50">
        <f t="shared" si="24"/>
        <v>42370</v>
      </c>
      <c r="Q59" s="50">
        <f t="shared" si="24"/>
        <v>42401</v>
      </c>
      <c r="R59" s="50">
        <f t="shared" si="24"/>
        <v>42429</v>
      </c>
      <c r="S59" s="50">
        <f t="shared" si="24"/>
        <v>42460</v>
      </c>
      <c r="T59" s="50">
        <f t="shared" si="24"/>
        <v>42490</v>
      </c>
      <c r="U59" s="50">
        <f t="shared" si="24"/>
        <v>42521</v>
      </c>
      <c r="V59" s="50">
        <f t="shared" si="24"/>
        <v>42551</v>
      </c>
      <c r="W59" s="50">
        <f t="shared" si="24"/>
        <v>42582</v>
      </c>
      <c r="X59" s="50">
        <f t="shared" si="24"/>
        <v>42613</v>
      </c>
      <c r="Y59" s="50">
        <f t="shared" si="24"/>
        <v>42643</v>
      </c>
      <c r="Z59" s="50">
        <f t="shared" si="24"/>
        <v>42674</v>
      </c>
      <c r="AA59" s="50">
        <f t="shared" si="24"/>
        <v>42704</v>
      </c>
      <c r="AB59" s="50">
        <f t="shared" si="24"/>
        <v>42735</v>
      </c>
      <c r="AC59" s="50">
        <f t="shared" si="24"/>
        <v>42766</v>
      </c>
      <c r="AD59" s="50">
        <f t="shared" si="24"/>
        <v>42794</v>
      </c>
      <c r="AE59" s="50">
        <f t="shared" si="24"/>
        <v>42825</v>
      </c>
      <c r="AF59" s="50">
        <f t="shared" si="24"/>
        <v>42855</v>
      </c>
      <c r="AG59" s="50">
        <f t="shared" si="24"/>
        <v>42886</v>
      </c>
      <c r="AH59" s="50">
        <f t="shared" si="24"/>
        <v>42916</v>
      </c>
      <c r="AI59" s="50">
        <f t="shared" si="24"/>
        <v>42947</v>
      </c>
      <c r="AJ59" s="50">
        <f t="shared" ref="AJ59:BK59" si="25">+AJ$6+365*$C11</f>
        <v>42978</v>
      </c>
      <c r="AK59" s="50">
        <f t="shared" si="25"/>
        <v>43008</v>
      </c>
      <c r="AL59" s="50">
        <f t="shared" si="25"/>
        <v>43039</v>
      </c>
      <c r="AM59" s="50">
        <f t="shared" si="25"/>
        <v>43069</v>
      </c>
      <c r="AN59" s="50">
        <f t="shared" si="25"/>
        <v>43100</v>
      </c>
      <c r="AO59" s="50">
        <f t="shared" si="25"/>
        <v>43131</v>
      </c>
      <c r="AP59" s="50">
        <f t="shared" si="25"/>
        <v>43159</v>
      </c>
      <c r="AQ59" s="50">
        <f t="shared" si="25"/>
        <v>43190</v>
      </c>
      <c r="AR59" s="50">
        <f t="shared" si="25"/>
        <v>43220</v>
      </c>
      <c r="AS59" s="50">
        <f t="shared" si="25"/>
        <v>43251</v>
      </c>
      <c r="AT59" s="50">
        <f t="shared" si="25"/>
        <v>43281</v>
      </c>
      <c r="AU59" s="50">
        <f t="shared" si="25"/>
        <v>43312</v>
      </c>
      <c r="AV59" s="50">
        <f t="shared" si="25"/>
        <v>43343</v>
      </c>
      <c r="AW59" s="50">
        <f t="shared" si="25"/>
        <v>43373</v>
      </c>
      <c r="AX59" s="50">
        <f t="shared" si="25"/>
        <v>43404</v>
      </c>
      <c r="AY59" s="50">
        <f t="shared" si="25"/>
        <v>43434</v>
      </c>
      <c r="AZ59" s="50">
        <f t="shared" si="25"/>
        <v>43465</v>
      </c>
      <c r="BA59" s="50">
        <f t="shared" si="25"/>
        <v>43496</v>
      </c>
      <c r="BB59" s="50">
        <f t="shared" si="25"/>
        <v>43525</v>
      </c>
      <c r="BC59" s="50">
        <f t="shared" si="25"/>
        <v>43556</v>
      </c>
      <c r="BD59" s="50">
        <f t="shared" si="25"/>
        <v>43586</v>
      </c>
      <c r="BE59" s="50">
        <f t="shared" si="25"/>
        <v>43617</v>
      </c>
      <c r="BF59" s="50">
        <f t="shared" si="25"/>
        <v>43647</v>
      </c>
      <c r="BG59" s="50">
        <f t="shared" si="25"/>
        <v>43678</v>
      </c>
      <c r="BH59" s="50">
        <f t="shared" si="25"/>
        <v>43709</v>
      </c>
      <c r="BI59" s="50">
        <f t="shared" si="25"/>
        <v>43739</v>
      </c>
      <c r="BJ59" s="50">
        <f t="shared" si="25"/>
        <v>43770</v>
      </c>
      <c r="BK59" s="50">
        <f t="shared" si="25"/>
        <v>43800</v>
      </c>
    </row>
    <row r="60" spans="2:63">
      <c r="B60" s="46" t="str">
        <f t="shared" si="18"/>
        <v>Drets de traspàs</v>
      </c>
      <c r="C60" s="47">
        <f t="shared" si="19"/>
        <v>3</v>
      </c>
      <c r="D60" s="50">
        <f t="shared" ref="D60:AI60" si="26">+D$6+365*$C12</f>
        <v>42004</v>
      </c>
      <c r="E60" s="50">
        <f t="shared" si="26"/>
        <v>42035</v>
      </c>
      <c r="F60" s="50">
        <f t="shared" si="26"/>
        <v>42064</v>
      </c>
      <c r="G60" s="50">
        <f t="shared" si="26"/>
        <v>42095</v>
      </c>
      <c r="H60" s="50">
        <f t="shared" si="26"/>
        <v>42125</v>
      </c>
      <c r="I60" s="50">
        <f t="shared" si="26"/>
        <v>42156</v>
      </c>
      <c r="J60" s="50">
        <f t="shared" si="26"/>
        <v>42186</v>
      </c>
      <c r="K60" s="50">
        <f t="shared" si="26"/>
        <v>42217</v>
      </c>
      <c r="L60" s="50">
        <f t="shared" si="26"/>
        <v>42248</v>
      </c>
      <c r="M60" s="50">
        <f t="shared" si="26"/>
        <v>42278</v>
      </c>
      <c r="N60" s="50">
        <f t="shared" si="26"/>
        <v>42309</v>
      </c>
      <c r="O60" s="50">
        <f t="shared" si="26"/>
        <v>42339</v>
      </c>
      <c r="P60" s="50">
        <f t="shared" si="26"/>
        <v>42370</v>
      </c>
      <c r="Q60" s="50">
        <f t="shared" si="26"/>
        <v>42401</v>
      </c>
      <c r="R60" s="50">
        <f t="shared" si="26"/>
        <v>42429</v>
      </c>
      <c r="S60" s="50">
        <f t="shared" si="26"/>
        <v>42460</v>
      </c>
      <c r="T60" s="50">
        <f t="shared" si="26"/>
        <v>42490</v>
      </c>
      <c r="U60" s="50">
        <f t="shared" si="26"/>
        <v>42521</v>
      </c>
      <c r="V60" s="50">
        <f t="shared" si="26"/>
        <v>42551</v>
      </c>
      <c r="W60" s="50">
        <f t="shared" si="26"/>
        <v>42582</v>
      </c>
      <c r="X60" s="50">
        <f t="shared" si="26"/>
        <v>42613</v>
      </c>
      <c r="Y60" s="50">
        <f t="shared" si="26"/>
        <v>42643</v>
      </c>
      <c r="Z60" s="50">
        <f t="shared" si="26"/>
        <v>42674</v>
      </c>
      <c r="AA60" s="50">
        <f t="shared" si="26"/>
        <v>42704</v>
      </c>
      <c r="AB60" s="50">
        <f t="shared" si="26"/>
        <v>42735</v>
      </c>
      <c r="AC60" s="50">
        <f t="shared" si="26"/>
        <v>42766</v>
      </c>
      <c r="AD60" s="50">
        <f t="shared" si="26"/>
        <v>42794</v>
      </c>
      <c r="AE60" s="50">
        <f t="shared" si="26"/>
        <v>42825</v>
      </c>
      <c r="AF60" s="50">
        <f t="shared" si="26"/>
        <v>42855</v>
      </c>
      <c r="AG60" s="50">
        <f t="shared" si="26"/>
        <v>42886</v>
      </c>
      <c r="AH60" s="50">
        <f t="shared" si="26"/>
        <v>42916</v>
      </c>
      <c r="AI60" s="50">
        <f t="shared" si="26"/>
        <v>42947</v>
      </c>
      <c r="AJ60" s="50">
        <f t="shared" ref="AJ60:BK60" si="27">+AJ$6+365*$C12</f>
        <v>42978</v>
      </c>
      <c r="AK60" s="50">
        <f t="shared" si="27"/>
        <v>43008</v>
      </c>
      <c r="AL60" s="50">
        <f t="shared" si="27"/>
        <v>43039</v>
      </c>
      <c r="AM60" s="50">
        <f t="shared" si="27"/>
        <v>43069</v>
      </c>
      <c r="AN60" s="50">
        <f t="shared" si="27"/>
        <v>43100</v>
      </c>
      <c r="AO60" s="50">
        <f t="shared" si="27"/>
        <v>43131</v>
      </c>
      <c r="AP60" s="50">
        <f t="shared" si="27"/>
        <v>43159</v>
      </c>
      <c r="AQ60" s="50">
        <f t="shared" si="27"/>
        <v>43190</v>
      </c>
      <c r="AR60" s="50">
        <f t="shared" si="27"/>
        <v>43220</v>
      </c>
      <c r="AS60" s="50">
        <f t="shared" si="27"/>
        <v>43251</v>
      </c>
      <c r="AT60" s="50">
        <f t="shared" si="27"/>
        <v>43281</v>
      </c>
      <c r="AU60" s="50">
        <f t="shared" si="27"/>
        <v>43312</v>
      </c>
      <c r="AV60" s="50">
        <f t="shared" si="27"/>
        <v>43343</v>
      </c>
      <c r="AW60" s="50">
        <f t="shared" si="27"/>
        <v>43373</v>
      </c>
      <c r="AX60" s="50">
        <f t="shared" si="27"/>
        <v>43404</v>
      </c>
      <c r="AY60" s="50">
        <f t="shared" si="27"/>
        <v>43434</v>
      </c>
      <c r="AZ60" s="50">
        <f t="shared" si="27"/>
        <v>43465</v>
      </c>
      <c r="BA60" s="50">
        <f t="shared" si="27"/>
        <v>43496</v>
      </c>
      <c r="BB60" s="50">
        <f t="shared" si="27"/>
        <v>43525</v>
      </c>
      <c r="BC60" s="50">
        <f t="shared" si="27"/>
        <v>43556</v>
      </c>
      <c r="BD60" s="50">
        <f t="shared" si="27"/>
        <v>43586</v>
      </c>
      <c r="BE60" s="50">
        <f t="shared" si="27"/>
        <v>43617</v>
      </c>
      <c r="BF60" s="50">
        <f t="shared" si="27"/>
        <v>43647</v>
      </c>
      <c r="BG60" s="50">
        <f t="shared" si="27"/>
        <v>43678</v>
      </c>
      <c r="BH60" s="50">
        <f t="shared" si="27"/>
        <v>43709</v>
      </c>
      <c r="BI60" s="50">
        <f t="shared" si="27"/>
        <v>43739</v>
      </c>
      <c r="BJ60" s="50">
        <f t="shared" si="27"/>
        <v>43770</v>
      </c>
      <c r="BK60" s="50">
        <f t="shared" si="27"/>
        <v>43800</v>
      </c>
    </row>
    <row r="61" spans="2:63">
      <c r="B61" s="46" t="str">
        <f t="shared" si="18"/>
        <v>Aplicacions informàtiques</v>
      </c>
      <c r="C61" s="47">
        <f t="shared" si="19"/>
        <v>3</v>
      </c>
      <c r="D61" s="50">
        <f t="shared" ref="D61:AI61" si="28">+D$6+365*$C13</f>
        <v>42004</v>
      </c>
      <c r="E61" s="50">
        <f t="shared" si="28"/>
        <v>42035</v>
      </c>
      <c r="F61" s="50">
        <f t="shared" si="28"/>
        <v>42064</v>
      </c>
      <c r="G61" s="50">
        <f t="shared" si="28"/>
        <v>42095</v>
      </c>
      <c r="H61" s="50">
        <f t="shared" si="28"/>
        <v>42125</v>
      </c>
      <c r="I61" s="50">
        <f t="shared" si="28"/>
        <v>42156</v>
      </c>
      <c r="J61" s="50">
        <f t="shared" si="28"/>
        <v>42186</v>
      </c>
      <c r="K61" s="50">
        <f t="shared" si="28"/>
        <v>42217</v>
      </c>
      <c r="L61" s="50">
        <f t="shared" si="28"/>
        <v>42248</v>
      </c>
      <c r="M61" s="50">
        <f t="shared" si="28"/>
        <v>42278</v>
      </c>
      <c r="N61" s="50">
        <f t="shared" si="28"/>
        <v>42309</v>
      </c>
      <c r="O61" s="50">
        <f t="shared" si="28"/>
        <v>42339</v>
      </c>
      <c r="P61" s="50">
        <f t="shared" si="28"/>
        <v>42370</v>
      </c>
      <c r="Q61" s="50">
        <f t="shared" si="28"/>
        <v>42401</v>
      </c>
      <c r="R61" s="50">
        <f t="shared" si="28"/>
        <v>42429</v>
      </c>
      <c r="S61" s="50">
        <f t="shared" si="28"/>
        <v>42460</v>
      </c>
      <c r="T61" s="50">
        <f t="shared" si="28"/>
        <v>42490</v>
      </c>
      <c r="U61" s="50">
        <f t="shared" si="28"/>
        <v>42521</v>
      </c>
      <c r="V61" s="50">
        <f t="shared" si="28"/>
        <v>42551</v>
      </c>
      <c r="W61" s="50">
        <f t="shared" si="28"/>
        <v>42582</v>
      </c>
      <c r="X61" s="50">
        <f t="shared" si="28"/>
        <v>42613</v>
      </c>
      <c r="Y61" s="50">
        <f t="shared" si="28"/>
        <v>42643</v>
      </c>
      <c r="Z61" s="50">
        <f t="shared" si="28"/>
        <v>42674</v>
      </c>
      <c r="AA61" s="50">
        <f t="shared" si="28"/>
        <v>42704</v>
      </c>
      <c r="AB61" s="50">
        <f t="shared" si="28"/>
        <v>42735</v>
      </c>
      <c r="AC61" s="50">
        <f t="shared" si="28"/>
        <v>42766</v>
      </c>
      <c r="AD61" s="50">
        <f t="shared" si="28"/>
        <v>42794</v>
      </c>
      <c r="AE61" s="50">
        <f t="shared" si="28"/>
        <v>42825</v>
      </c>
      <c r="AF61" s="50">
        <f t="shared" si="28"/>
        <v>42855</v>
      </c>
      <c r="AG61" s="50">
        <f t="shared" si="28"/>
        <v>42886</v>
      </c>
      <c r="AH61" s="50">
        <f t="shared" si="28"/>
        <v>42916</v>
      </c>
      <c r="AI61" s="50">
        <f t="shared" si="28"/>
        <v>42947</v>
      </c>
      <c r="AJ61" s="50">
        <f t="shared" ref="AJ61:BK61" si="29">+AJ$6+365*$C13</f>
        <v>42978</v>
      </c>
      <c r="AK61" s="50">
        <f t="shared" si="29"/>
        <v>43008</v>
      </c>
      <c r="AL61" s="50">
        <f t="shared" si="29"/>
        <v>43039</v>
      </c>
      <c r="AM61" s="50">
        <f t="shared" si="29"/>
        <v>43069</v>
      </c>
      <c r="AN61" s="50">
        <f t="shared" si="29"/>
        <v>43100</v>
      </c>
      <c r="AO61" s="50">
        <f t="shared" si="29"/>
        <v>43131</v>
      </c>
      <c r="AP61" s="50">
        <f t="shared" si="29"/>
        <v>43159</v>
      </c>
      <c r="AQ61" s="50">
        <f t="shared" si="29"/>
        <v>43190</v>
      </c>
      <c r="AR61" s="50">
        <f t="shared" si="29"/>
        <v>43220</v>
      </c>
      <c r="AS61" s="50">
        <f t="shared" si="29"/>
        <v>43251</v>
      </c>
      <c r="AT61" s="50">
        <f t="shared" si="29"/>
        <v>43281</v>
      </c>
      <c r="AU61" s="50">
        <f t="shared" si="29"/>
        <v>43312</v>
      </c>
      <c r="AV61" s="50">
        <f t="shared" si="29"/>
        <v>43343</v>
      </c>
      <c r="AW61" s="50">
        <f t="shared" si="29"/>
        <v>43373</v>
      </c>
      <c r="AX61" s="50">
        <f t="shared" si="29"/>
        <v>43404</v>
      </c>
      <c r="AY61" s="50">
        <f t="shared" si="29"/>
        <v>43434</v>
      </c>
      <c r="AZ61" s="50">
        <f t="shared" si="29"/>
        <v>43465</v>
      </c>
      <c r="BA61" s="50">
        <f t="shared" si="29"/>
        <v>43496</v>
      </c>
      <c r="BB61" s="50">
        <f t="shared" si="29"/>
        <v>43525</v>
      </c>
      <c r="BC61" s="50">
        <f t="shared" si="29"/>
        <v>43556</v>
      </c>
      <c r="BD61" s="50">
        <f t="shared" si="29"/>
        <v>43586</v>
      </c>
      <c r="BE61" s="50">
        <f t="shared" si="29"/>
        <v>43617</v>
      </c>
      <c r="BF61" s="50">
        <f t="shared" si="29"/>
        <v>43647</v>
      </c>
      <c r="BG61" s="50">
        <f t="shared" si="29"/>
        <v>43678</v>
      </c>
      <c r="BH61" s="50">
        <f t="shared" si="29"/>
        <v>43709</v>
      </c>
      <c r="BI61" s="50">
        <f t="shared" si="29"/>
        <v>43739</v>
      </c>
      <c r="BJ61" s="50">
        <f t="shared" si="29"/>
        <v>43770</v>
      </c>
      <c r="BK61" s="50">
        <f t="shared" si="29"/>
        <v>43800</v>
      </c>
    </row>
    <row r="62" spans="2:63">
      <c r="B62" s="46" t="str">
        <f t="shared" si="18"/>
        <v>Altre immobilitzat intangible</v>
      </c>
      <c r="C62" s="47">
        <f t="shared" si="19"/>
        <v>3</v>
      </c>
      <c r="D62" s="50">
        <f t="shared" ref="D62:AI62" si="30">+D$6+365*$C14</f>
        <v>42004</v>
      </c>
      <c r="E62" s="50">
        <f t="shared" si="30"/>
        <v>42035</v>
      </c>
      <c r="F62" s="50">
        <f t="shared" si="30"/>
        <v>42064</v>
      </c>
      <c r="G62" s="50">
        <f t="shared" si="30"/>
        <v>42095</v>
      </c>
      <c r="H62" s="50">
        <f t="shared" si="30"/>
        <v>42125</v>
      </c>
      <c r="I62" s="50">
        <f t="shared" si="30"/>
        <v>42156</v>
      </c>
      <c r="J62" s="50">
        <f t="shared" si="30"/>
        <v>42186</v>
      </c>
      <c r="K62" s="50">
        <f t="shared" si="30"/>
        <v>42217</v>
      </c>
      <c r="L62" s="50">
        <f t="shared" si="30"/>
        <v>42248</v>
      </c>
      <c r="M62" s="50">
        <f t="shared" si="30"/>
        <v>42278</v>
      </c>
      <c r="N62" s="50">
        <f t="shared" si="30"/>
        <v>42309</v>
      </c>
      <c r="O62" s="50">
        <f t="shared" si="30"/>
        <v>42339</v>
      </c>
      <c r="P62" s="50">
        <f t="shared" si="30"/>
        <v>42370</v>
      </c>
      <c r="Q62" s="50">
        <f t="shared" si="30"/>
        <v>42401</v>
      </c>
      <c r="R62" s="50">
        <f t="shared" si="30"/>
        <v>42429</v>
      </c>
      <c r="S62" s="50">
        <f t="shared" si="30"/>
        <v>42460</v>
      </c>
      <c r="T62" s="50">
        <f t="shared" si="30"/>
        <v>42490</v>
      </c>
      <c r="U62" s="50">
        <f t="shared" si="30"/>
        <v>42521</v>
      </c>
      <c r="V62" s="50">
        <f t="shared" si="30"/>
        <v>42551</v>
      </c>
      <c r="W62" s="50">
        <f t="shared" si="30"/>
        <v>42582</v>
      </c>
      <c r="X62" s="50">
        <f t="shared" si="30"/>
        <v>42613</v>
      </c>
      <c r="Y62" s="50">
        <f t="shared" si="30"/>
        <v>42643</v>
      </c>
      <c r="Z62" s="50">
        <f t="shared" si="30"/>
        <v>42674</v>
      </c>
      <c r="AA62" s="50">
        <f t="shared" si="30"/>
        <v>42704</v>
      </c>
      <c r="AB62" s="50">
        <f t="shared" si="30"/>
        <v>42735</v>
      </c>
      <c r="AC62" s="50">
        <f t="shared" si="30"/>
        <v>42766</v>
      </c>
      <c r="AD62" s="50">
        <f t="shared" si="30"/>
        <v>42794</v>
      </c>
      <c r="AE62" s="50">
        <f t="shared" si="30"/>
        <v>42825</v>
      </c>
      <c r="AF62" s="50">
        <f t="shared" si="30"/>
        <v>42855</v>
      </c>
      <c r="AG62" s="50">
        <f t="shared" si="30"/>
        <v>42886</v>
      </c>
      <c r="AH62" s="50">
        <f t="shared" si="30"/>
        <v>42916</v>
      </c>
      <c r="AI62" s="50">
        <f t="shared" si="30"/>
        <v>42947</v>
      </c>
      <c r="AJ62" s="50">
        <f t="shared" ref="AJ62:BK62" si="31">+AJ$6+365*$C14</f>
        <v>42978</v>
      </c>
      <c r="AK62" s="50">
        <f t="shared" si="31"/>
        <v>43008</v>
      </c>
      <c r="AL62" s="50">
        <f t="shared" si="31"/>
        <v>43039</v>
      </c>
      <c r="AM62" s="50">
        <f t="shared" si="31"/>
        <v>43069</v>
      </c>
      <c r="AN62" s="50">
        <f t="shared" si="31"/>
        <v>43100</v>
      </c>
      <c r="AO62" s="50">
        <f t="shared" si="31"/>
        <v>43131</v>
      </c>
      <c r="AP62" s="50">
        <f t="shared" si="31"/>
        <v>43159</v>
      </c>
      <c r="AQ62" s="50">
        <f t="shared" si="31"/>
        <v>43190</v>
      </c>
      <c r="AR62" s="50">
        <f t="shared" si="31"/>
        <v>43220</v>
      </c>
      <c r="AS62" s="50">
        <f t="shared" si="31"/>
        <v>43251</v>
      </c>
      <c r="AT62" s="50">
        <f t="shared" si="31"/>
        <v>43281</v>
      </c>
      <c r="AU62" s="50">
        <f t="shared" si="31"/>
        <v>43312</v>
      </c>
      <c r="AV62" s="50">
        <f t="shared" si="31"/>
        <v>43343</v>
      </c>
      <c r="AW62" s="50">
        <f t="shared" si="31"/>
        <v>43373</v>
      </c>
      <c r="AX62" s="50">
        <f t="shared" si="31"/>
        <v>43404</v>
      </c>
      <c r="AY62" s="50">
        <f t="shared" si="31"/>
        <v>43434</v>
      </c>
      <c r="AZ62" s="50">
        <f t="shared" si="31"/>
        <v>43465</v>
      </c>
      <c r="BA62" s="50">
        <f t="shared" si="31"/>
        <v>43496</v>
      </c>
      <c r="BB62" s="50">
        <f t="shared" si="31"/>
        <v>43525</v>
      </c>
      <c r="BC62" s="50">
        <f t="shared" si="31"/>
        <v>43556</v>
      </c>
      <c r="BD62" s="50">
        <f t="shared" si="31"/>
        <v>43586</v>
      </c>
      <c r="BE62" s="50">
        <f t="shared" si="31"/>
        <v>43617</v>
      </c>
      <c r="BF62" s="50">
        <f t="shared" si="31"/>
        <v>43647</v>
      </c>
      <c r="BG62" s="50">
        <f t="shared" si="31"/>
        <v>43678</v>
      </c>
      <c r="BH62" s="50">
        <f t="shared" si="31"/>
        <v>43709</v>
      </c>
      <c r="BI62" s="50">
        <f t="shared" si="31"/>
        <v>43739</v>
      </c>
      <c r="BJ62" s="50">
        <f t="shared" si="31"/>
        <v>43770</v>
      </c>
      <c r="BK62" s="50">
        <f t="shared" si="31"/>
        <v>43800</v>
      </c>
    </row>
    <row r="63" spans="2:63">
      <c r="B63" s="48" t="str">
        <f t="shared" si="18"/>
        <v>Immobilitzat material</v>
      </c>
      <c r="C63" s="56"/>
      <c r="D63" s="51"/>
      <c r="E63" s="51"/>
      <c r="F63" s="51"/>
      <c r="G63" s="51"/>
      <c r="H63" s="51"/>
      <c r="I63" s="5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c r="BA63" s="51"/>
      <c r="BB63" s="51"/>
      <c r="BC63" s="51"/>
      <c r="BD63" s="51"/>
      <c r="BE63" s="51"/>
      <c r="BF63" s="51"/>
      <c r="BG63" s="51"/>
      <c r="BH63" s="51"/>
      <c r="BI63" s="51"/>
      <c r="BJ63" s="51"/>
      <c r="BK63" s="51"/>
    </row>
    <row r="64" spans="2:63">
      <c r="B64" s="46" t="str">
        <f t="shared" si="18"/>
        <v>Terrenys</v>
      </c>
      <c r="C64" s="47"/>
      <c r="D64" s="51"/>
      <c r="E64" s="51"/>
      <c r="F64" s="51"/>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row>
    <row r="65" spans="2:63">
      <c r="B65" s="46" t="str">
        <f t="shared" si="18"/>
        <v>Construccions</v>
      </c>
      <c r="C65" s="47">
        <f t="shared" ref="C65:C73" si="32">+C17</f>
        <v>20</v>
      </c>
      <c r="D65" s="50">
        <f t="shared" ref="D65:AI65" si="33">+D$6+365*$C17</f>
        <v>48209</v>
      </c>
      <c r="E65" s="50">
        <f t="shared" si="33"/>
        <v>48240</v>
      </c>
      <c r="F65" s="50">
        <f t="shared" si="33"/>
        <v>48269</v>
      </c>
      <c r="G65" s="50">
        <f t="shared" si="33"/>
        <v>48300</v>
      </c>
      <c r="H65" s="50">
        <f t="shared" si="33"/>
        <v>48330</v>
      </c>
      <c r="I65" s="50">
        <f t="shared" si="33"/>
        <v>48361</v>
      </c>
      <c r="J65" s="50">
        <f t="shared" si="33"/>
        <v>48391</v>
      </c>
      <c r="K65" s="50">
        <f t="shared" si="33"/>
        <v>48422</v>
      </c>
      <c r="L65" s="50">
        <f t="shared" si="33"/>
        <v>48453</v>
      </c>
      <c r="M65" s="50">
        <f t="shared" si="33"/>
        <v>48483</v>
      </c>
      <c r="N65" s="50">
        <f t="shared" si="33"/>
        <v>48514</v>
      </c>
      <c r="O65" s="50">
        <f t="shared" si="33"/>
        <v>48544</v>
      </c>
      <c r="P65" s="50">
        <f t="shared" si="33"/>
        <v>48575</v>
      </c>
      <c r="Q65" s="50">
        <f t="shared" si="33"/>
        <v>48606</v>
      </c>
      <c r="R65" s="50">
        <f t="shared" si="33"/>
        <v>48634</v>
      </c>
      <c r="S65" s="50">
        <f t="shared" si="33"/>
        <v>48665</v>
      </c>
      <c r="T65" s="50">
        <f t="shared" si="33"/>
        <v>48695</v>
      </c>
      <c r="U65" s="50">
        <f t="shared" si="33"/>
        <v>48726</v>
      </c>
      <c r="V65" s="50">
        <f t="shared" si="33"/>
        <v>48756</v>
      </c>
      <c r="W65" s="50">
        <f t="shared" si="33"/>
        <v>48787</v>
      </c>
      <c r="X65" s="50">
        <f t="shared" si="33"/>
        <v>48818</v>
      </c>
      <c r="Y65" s="50">
        <f t="shared" si="33"/>
        <v>48848</v>
      </c>
      <c r="Z65" s="50">
        <f t="shared" si="33"/>
        <v>48879</v>
      </c>
      <c r="AA65" s="50">
        <f t="shared" si="33"/>
        <v>48909</v>
      </c>
      <c r="AB65" s="50">
        <f t="shared" si="33"/>
        <v>48940</v>
      </c>
      <c r="AC65" s="50">
        <f t="shared" si="33"/>
        <v>48971</v>
      </c>
      <c r="AD65" s="50">
        <f t="shared" si="33"/>
        <v>48999</v>
      </c>
      <c r="AE65" s="50">
        <f t="shared" si="33"/>
        <v>49030</v>
      </c>
      <c r="AF65" s="50">
        <f t="shared" si="33"/>
        <v>49060</v>
      </c>
      <c r="AG65" s="50">
        <f t="shared" si="33"/>
        <v>49091</v>
      </c>
      <c r="AH65" s="50">
        <f t="shared" si="33"/>
        <v>49121</v>
      </c>
      <c r="AI65" s="50">
        <f t="shared" si="33"/>
        <v>49152</v>
      </c>
      <c r="AJ65" s="50">
        <f t="shared" ref="AJ65:BK65" si="34">+AJ$6+365*$C17</f>
        <v>49183</v>
      </c>
      <c r="AK65" s="50">
        <f t="shared" si="34"/>
        <v>49213</v>
      </c>
      <c r="AL65" s="50">
        <f t="shared" si="34"/>
        <v>49244</v>
      </c>
      <c r="AM65" s="50">
        <f t="shared" si="34"/>
        <v>49274</v>
      </c>
      <c r="AN65" s="50">
        <f t="shared" si="34"/>
        <v>49305</v>
      </c>
      <c r="AO65" s="50">
        <f t="shared" si="34"/>
        <v>49336</v>
      </c>
      <c r="AP65" s="50">
        <f t="shared" si="34"/>
        <v>49364</v>
      </c>
      <c r="AQ65" s="50">
        <f t="shared" si="34"/>
        <v>49395</v>
      </c>
      <c r="AR65" s="50">
        <f t="shared" si="34"/>
        <v>49425</v>
      </c>
      <c r="AS65" s="50">
        <f t="shared" si="34"/>
        <v>49456</v>
      </c>
      <c r="AT65" s="50">
        <f t="shared" si="34"/>
        <v>49486</v>
      </c>
      <c r="AU65" s="50">
        <f t="shared" si="34"/>
        <v>49517</v>
      </c>
      <c r="AV65" s="50">
        <f t="shared" si="34"/>
        <v>49548</v>
      </c>
      <c r="AW65" s="50">
        <f t="shared" si="34"/>
        <v>49578</v>
      </c>
      <c r="AX65" s="50">
        <f t="shared" si="34"/>
        <v>49609</v>
      </c>
      <c r="AY65" s="50">
        <f t="shared" si="34"/>
        <v>49639</v>
      </c>
      <c r="AZ65" s="50">
        <f t="shared" si="34"/>
        <v>49670</v>
      </c>
      <c r="BA65" s="50">
        <f t="shared" si="34"/>
        <v>49701</v>
      </c>
      <c r="BB65" s="50">
        <f t="shared" si="34"/>
        <v>49730</v>
      </c>
      <c r="BC65" s="50">
        <f t="shared" si="34"/>
        <v>49761</v>
      </c>
      <c r="BD65" s="50">
        <f t="shared" si="34"/>
        <v>49791</v>
      </c>
      <c r="BE65" s="50">
        <f t="shared" si="34"/>
        <v>49822</v>
      </c>
      <c r="BF65" s="50">
        <f t="shared" si="34"/>
        <v>49852</v>
      </c>
      <c r="BG65" s="50">
        <f t="shared" si="34"/>
        <v>49883</v>
      </c>
      <c r="BH65" s="50">
        <f t="shared" si="34"/>
        <v>49914</v>
      </c>
      <c r="BI65" s="50">
        <f t="shared" si="34"/>
        <v>49944</v>
      </c>
      <c r="BJ65" s="50">
        <f t="shared" si="34"/>
        <v>49975</v>
      </c>
      <c r="BK65" s="50">
        <f t="shared" si="34"/>
        <v>50005</v>
      </c>
    </row>
    <row r="66" spans="2:63">
      <c r="B66" s="46" t="str">
        <f t="shared" si="18"/>
        <v>Instal·lacions Tècniques</v>
      </c>
      <c r="C66" s="47">
        <f t="shared" si="32"/>
        <v>5</v>
      </c>
      <c r="D66" s="50">
        <f t="shared" ref="D66:AI66" si="35">+D$6+365*$C18</f>
        <v>42734</v>
      </c>
      <c r="E66" s="50">
        <f t="shared" si="35"/>
        <v>42765</v>
      </c>
      <c r="F66" s="50">
        <f t="shared" si="35"/>
        <v>42794</v>
      </c>
      <c r="G66" s="50">
        <f t="shared" si="35"/>
        <v>42825</v>
      </c>
      <c r="H66" s="50">
        <f t="shared" si="35"/>
        <v>42855</v>
      </c>
      <c r="I66" s="50">
        <f t="shared" si="35"/>
        <v>42886</v>
      </c>
      <c r="J66" s="50">
        <f t="shared" si="35"/>
        <v>42916</v>
      </c>
      <c r="K66" s="50">
        <f t="shared" si="35"/>
        <v>42947</v>
      </c>
      <c r="L66" s="50">
        <f t="shared" si="35"/>
        <v>42978</v>
      </c>
      <c r="M66" s="50">
        <f t="shared" si="35"/>
        <v>43008</v>
      </c>
      <c r="N66" s="50">
        <f t="shared" si="35"/>
        <v>43039</v>
      </c>
      <c r="O66" s="50">
        <f t="shared" si="35"/>
        <v>43069</v>
      </c>
      <c r="P66" s="50">
        <f t="shared" si="35"/>
        <v>43100</v>
      </c>
      <c r="Q66" s="50">
        <f t="shared" si="35"/>
        <v>43131</v>
      </c>
      <c r="R66" s="50">
        <f t="shared" si="35"/>
        <v>43159</v>
      </c>
      <c r="S66" s="50">
        <f t="shared" si="35"/>
        <v>43190</v>
      </c>
      <c r="T66" s="50">
        <f t="shared" si="35"/>
        <v>43220</v>
      </c>
      <c r="U66" s="50">
        <f t="shared" si="35"/>
        <v>43251</v>
      </c>
      <c r="V66" s="50">
        <f t="shared" si="35"/>
        <v>43281</v>
      </c>
      <c r="W66" s="50">
        <f t="shared" si="35"/>
        <v>43312</v>
      </c>
      <c r="X66" s="50">
        <f t="shared" si="35"/>
        <v>43343</v>
      </c>
      <c r="Y66" s="50">
        <f t="shared" si="35"/>
        <v>43373</v>
      </c>
      <c r="Z66" s="50">
        <f t="shared" si="35"/>
        <v>43404</v>
      </c>
      <c r="AA66" s="50">
        <f t="shared" si="35"/>
        <v>43434</v>
      </c>
      <c r="AB66" s="50">
        <f t="shared" si="35"/>
        <v>43465</v>
      </c>
      <c r="AC66" s="50">
        <f t="shared" si="35"/>
        <v>43496</v>
      </c>
      <c r="AD66" s="50">
        <f t="shared" si="35"/>
        <v>43524</v>
      </c>
      <c r="AE66" s="50">
        <f t="shared" si="35"/>
        <v>43555</v>
      </c>
      <c r="AF66" s="50">
        <f t="shared" si="35"/>
        <v>43585</v>
      </c>
      <c r="AG66" s="50">
        <f t="shared" si="35"/>
        <v>43616</v>
      </c>
      <c r="AH66" s="50">
        <f t="shared" si="35"/>
        <v>43646</v>
      </c>
      <c r="AI66" s="50">
        <f t="shared" si="35"/>
        <v>43677</v>
      </c>
      <c r="AJ66" s="50">
        <f t="shared" ref="AJ66:BK66" si="36">+AJ$6+365*$C18</f>
        <v>43708</v>
      </c>
      <c r="AK66" s="50">
        <f t="shared" si="36"/>
        <v>43738</v>
      </c>
      <c r="AL66" s="50">
        <f t="shared" si="36"/>
        <v>43769</v>
      </c>
      <c r="AM66" s="50">
        <f t="shared" si="36"/>
        <v>43799</v>
      </c>
      <c r="AN66" s="50">
        <f t="shared" si="36"/>
        <v>43830</v>
      </c>
      <c r="AO66" s="50">
        <f t="shared" si="36"/>
        <v>43861</v>
      </c>
      <c r="AP66" s="50">
        <f t="shared" si="36"/>
        <v>43889</v>
      </c>
      <c r="AQ66" s="50">
        <f t="shared" si="36"/>
        <v>43920</v>
      </c>
      <c r="AR66" s="50">
        <f t="shared" si="36"/>
        <v>43950</v>
      </c>
      <c r="AS66" s="50">
        <f t="shared" si="36"/>
        <v>43981</v>
      </c>
      <c r="AT66" s="50">
        <f t="shared" si="36"/>
        <v>44011</v>
      </c>
      <c r="AU66" s="50">
        <f t="shared" si="36"/>
        <v>44042</v>
      </c>
      <c r="AV66" s="50">
        <f t="shared" si="36"/>
        <v>44073</v>
      </c>
      <c r="AW66" s="50">
        <f t="shared" si="36"/>
        <v>44103</v>
      </c>
      <c r="AX66" s="50">
        <f t="shared" si="36"/>
        <v>44134</v>
      </c>
      <c r="AY66" s="50">
        <f t="shared" si="36"/>
        <v>44164</v>
      </c>
      <c r="AZ66" s="50">
        <f t="shared" si="36"/>
        <v>44195</v>
      </c>
      <c r="BA66" s="50">
        <f t="shared" si="36"/>
        <v>44226</v>
      </c>
      <c r="BB66" s="50">
        <f t="shared" si="36"/>
        <v>44255</v>
      </c>
      <c r="BC66" s="50">
        <f t="shared" si="36"/>
        <v>44286</v>
      </c>
      <c r="BD66" s="50">
        <f t="shared" si="36"/>
        <v>44316</v>
      </c>
      <c r="BE66" s="50">
        <f t="shared" si="36"/>
        <v>44347</v>
      </c>
      <c r="BF66" s="50">
        <f t="shared" si="36"/>
        <v>44377</v>
      </c>
      <c r="BG66" s="50">
        <f t="shared" si="36"/>
        <v>44408</v>
      </c>
      <c r="BH66" s="50">
        <f t="shared" si="36"/>
        <v>44439</v>
      </c>
      <c r="BI66" s="50">
        <f t="shared" si="36"/>
        <v>44469</v>
      </c>
      <c r="BJ66" s="50">
        <f t="shared" si="36"/>
        <v>44500</v>
      </c>
      <c r="BK66" s="50">
        <f t="shared" si="36"/>
        <v>44530</v>
      </c>
    </row>
    <row r="67" spans="2:63">
      <c r="B67" s="46" t="str">
        <f t="shared" si="18"/>
        <v>Maquinària</v>
      </c>
      <c r="C67" s="47">
        <f t="shared" si="32"/>
        <v>5</v>
      </c>
      <c r="D67" s="50">
        <f t="shared" ref="D67:AI67" si="37">+D$6+365*$C19</f>
        <v>42734</v>
      </c>
      <c r="E67" s="50">
        <f t="shared" si="37"/>
        <v>42765</v>
      </c>
      <c r="F67" s="50">
        <f t="shared" si="37"/>
        <v>42794</v>
      </c>
      <c r="G67" s="50">
        <f t="shared" si="37"/>
        <v>42825</v>
      </c>
      <c r="H67" s="50">
        <f t="shared" si="37"/>
        <v>42855</v>
      </c>
      <c r="I67" s="50">
        <f t="shared" si="37"/>
        <v>42886</v>
      </c>
      <c r="J67" s="50">
        <f t="shared" si="37"/>
        <v>42916</v>
      </c>
      <c r="K67" s="50">
        <f t="shared" si="37"/>
        <v>42947</v>
      </c>
      <c r="L67" s="50">
        <f t="shared" si="37"/>
        <v>42978</v>
      </c>
      <c r="M67" s="50">
        <f t="shared" si="37"/>
        <v>43008</v>
      </c>
      <c r="N67" s="50">
        <f t="shared" si="37"/>
        <v>43039</v>
      </c>
      <c r="O67" s="50">
        <f t="shared" si="37"/>
        <v>43069</v>
      </c>
      <c r="P67" s="50">
        <f t="shared" si="37"/>
        <v>43100</v>
      </c>
      <c r="Q67" s="50">
        <f t="shared" si="37"/>
        <v>43131</v>
      </c>
      <c r="R67" s="50">
        <f t="shared" si="37"/>
        <v>43159</v>
      </c>
      <c r="S67" s="50">
        <f t="shared" si="37"/>
        <v>43190</v>
      </c>
      <c r="T67" s="50">
        <f t="shared" si="37"/>
        <v>43220</v>
      </c>
      <c r="U67" s="50">
        <f t="shared" si="37"/>
        <v>43251</v>
      </c>
      <c r="V67" s="50">
        <f t="shared" si="37"/>
        <v>43281</v>
      </c>
      <c r="W67" s="50">
        <f t="shared" si="37"/>
        <v>43312</v>
      </c>
      <c r="X67" s="50">
        <f t="shared" si="37"/>
        <v>43343</v>
      </c>
      <c r="Y67" s="50">
        <f t="shared" si="37"/>
        <v>43373</v>
      </c>
      <c r="Z67" s="50">
        <f t="shared" si="37"/>
        <v>43404</v>
      </c>
      <c r="AA67" s="50">
        <f t="shared" si="37"/>
        <v>43434</v>
      </c>
      <c r="AB67" s="50">
        <f t="shared" si="37"/>
        <v>43465</v>
      </c>
      <c r="AC67" s="50">
        <f t="shared" si="37"/>
        <v>43496</v>
      </c>
      <c r="AD67" s="50">
        <f t="shared" si="37"/>
        <v>43524</v>
      </c>
      <c r="AE67" s="50">
        <f t="shared" si="37"/>
        <v>43555</v>
      </c>
      <c r="AF67" s="50">
        <f t="shared" si="37"/>
        <v>43585</v>
      </c>
      <c r="AG67" s="50">
        <f t="shared" si="37"/>
        <v>43616</v>
      </c>
      <c r="AH67" s="50">
        <f t="shared" si="37"/>
        <v>43646</v>
      </c>
      <c r="AI67" s="50">
        <f t="shared" si="37"/>
        <v>43677</v>
      </c>
      <c r="AJ67" s="50">
        <f t="shared" ref="AJ67:BK67" si="38">+AJ$6+365*$C19</f>
        <v>43708</v>
      </c>
      <c r="AK67" s="50">
        <f t="shared" si="38"/>
        <v>43738</v>
      </c>
      <c r="AL67" s="50">
        <f t="shared" si="38"/>
        <v>43769</v>
      </c>
      <c r="AM67" s="50">
        <f t="shared" si="38"/>
        <v>43799</v>
      </c>
      <c r="AN67" s="50">
        <f t="shared" si="38"/>
        <v>43830</v>
      </c>
      <c r="AO67" s="50">
        <f t="shared" si="38"/>
        <v>43861</v>
      </c>
      <c r="AP67" s="50">
        <f t="shared" si="38"/>
        <v>43889</v>
      </c>
      <c r="AQ67" s="50">
        <f t="shared" si="38"/>
        <v>43920</v>
      </c>
      <c r="AR67" s="50">
        <f t="shared" si="38"/>
        <v>43950</v>
      </c>
      <c r="AS67" s="50">
        <f t="shared" si="38"/>
        <v>43981</v>
      </c>
      <c r="AT67" s="50">
        <f t="shared" si="38"/>
        <v>44011</v>
      </c>
      <c r="AU67" s="50">
        <f t="shared" si="38"/>
        <v>44042</v>
      </c>
      <c r="AV67" s="50">
        <f t="shared" si="38"/>
        <v>44073</v>
      </c>
      <c r="AW67" s="50">
        <f t="shared" si="38"/>
        <v>44103</v>
      </c>
      <c r="AX67" s="50">
        <f t="shared" si="38"/>
        <v>44134</v>
      </c>
      <c r="AY67" s="50">
        <f t="shared" si="38"/>
        <v>44164</v>
      </c>
      <c r="AZ67" s="50">
        <f t="shared" si="38"/>
        <v>44195</v>
      </c>
      <c r="BA67" s="50">
        <f t="shared" si="38"/>
        <v>44226</v>
      </c>
      <c r="BB67" s="50">
        <f t="shared" si="38"/>
        <v>44255</v>
      </c>
      <c r="BC67" s="50">
        <f t="shared" si="38"/>
        <v>44286</v>
      </c>
      <c r="BD67" s="50">
        <f t="shared" si="38"/>
        <v>44316</v>
      </c>
      <c r="BE67" s="50">
        <f t="shared" si="38"/>
        <v>44347</v>
      </c>
      <c r="BF67" s="50">
        <f t="shared" si="38"/>
        <v>44377</v>
      </c>
      <c r="BG67" s="50">
        <f t="shared" si="38"/>
        <v>44408</v>
      </c>
      <c r="BH67" s="50">
        <f t="shared" si="38"/>
        <v>44439</v>
      </c>
      <c r="BI67" s="50">
        <f t="shared" si="38"/>
        <v>44469</v>
      </c>
      <c r="BJ67" s="50">
        <f t="shared" si="38"/>
        <v>44500</v>
      </c>
      <c r="BK67" s="50">
        <f t="shared" si="38"/>
        <v>44530</v>
      </c>
    </row>
    <row r="68" spans="2:63">
      <c r="B68" s="46" t="str">
        <f t="shared" si="18"/>
        <v>Utillatge</v>
      </c>
      <c r="C68" s="47">
        <f t="shared" si="32"/>
        <v>5</v>
      </c>
      <c r="D68" s="50">
        <f t="shared" ref="D68:AI68" si="39">+D$6+365*$C20</f>
        <v>42734</v>
      </c>
      <c r="E68" s="50">
        <f t="shared" si="39"/>
        <v>42765</v>
      </c>
      <c r="F68" s="50">
        <f t="shared" si="39"/>
        <v>42794</v>
      </c>
      <c r="G68" s="50">
        <f t="shared" si="39"/>
        <v>42825</v>
      </c>
      <c r="H68" s="50">
        <f t="shared" si="39"/>
        <v>42855</v>
      </c>
      <c r="I68" s="50">
        <f t="shared" si="39"/>
        <v>42886</v>
      </c>
      <c r="J68" s="50">
        <f t="shared" si="39"/>
        <v>42916</v>
      </c>
      <c r="K68" s="50">
        <f t="shared" si="39"/>
        <v>42947</v>
      </c>
      <c r="L68" s="50">
        <f t="shared" si="39"/>
        <v>42978</v>
      </c>
      <c r="M68" s="50">
        <f t="shared" si="39"/>
        <v>43008</v>
      </c>
      <c r="N68" s="50">
        <f t="shared" si="39"/>
        <v>43039</v>
      </c>
      <c r="O68" s="50">
        <f t="shared" si="39"/>
        <v>43069</v>
      </c>
      <c r="P68" s="50">
        <f t="shared" si="39"/>
        <v>43100</v>
      </c>
      <c r="Q68" s="50">
        <f t="shared" si="39"/>
        <v>43131</v>
      </c>
      <c r="R68" s="50">
        <f t="shared" si="39"/>
        <v>43159</v>
      </c>
      <c r="S68" s="50">
        <f t="shared" si="39"/>
        <v>43190</v>
      </c>
      <c r="T68" s="50">
        <f t="shared" si="39"/>
        <v>43220</v>
      </c>
      <c r="U68" s="50">
        <f t="shared" si="39"/>
        <v>43251</v>
      </c>
      <c r="V68" s="50">
        <f t="shared" si="39"/>
        <v>43281</v>
      </c>
      <c r="W68" s="50">
        <f t="shared" si="39"/>
        <v>43312</v>
      </c>
      <c r="X68" s="50">
        <f t="shared" si="39"/>
        <v>43343</v>
      </c>
      <c r="Y68" s="50">
        <f t="shared" si="39"/>
        <v>43373</v>
      </c>
      <c r="Z68" s="50">
        <f t="shared" si="39"/>
        <v>43404</v>
      </c>
      <c r="AA68" s="50">
        <f t="shared" si="39"/>
        <v>43434</v>
      </c>
      <c r="AB68" s="50">
        <f t="shared" si="39"/>
        <v>43465</v>
      </c>
      <c r="AC68" s="50">
        <f t="shared" si="39"/>
        <v>43496</v>
      </c>
      <c r="AD68" s="50">
        <f t="shared" si="39"/>
        <v>43524</v>
      </c>
      <c r="AE68" s="50">
        <f t="shared" si="39"/>
        <v>43555</v>
      </c>
      <c r="AF68" s="50">
        <f t="shared" si="39"/>
        <v>43585</v>
      </c>
      <c r="AG68" s="50">
        <f t="shared" si="39"/>
        <v>43616</v>
      </c>
      <c r="AH68" s="50">
        <f t="shared" si="39"/>
        <v>43646</v>
      </c>
      <c r="AI68" s="50">
        <f t="shared" si="39"/>
        <v>43677</v>
      </c>
      <c r="AJ68" s="50">
        <f t="shared" ref="AJ68:BK68" si="40">+AJ$6+365*$C20</f>
        <v>43708</v>
      </c>
      <c r="AK68" s="50">
        <f t="shared" si="40"/>
        <v>43738</v>
      </c>
      <c r="AL68" s="50">
        <f t="shared" si="40"/>
        <v>43769</v>
      </c>
      <c r="AM68" s="50">
        <f t="shared" si="40"/>
        <v>43799</v>
      </c>
      <c r="AN68" s="50">
        <f t="shared" si="40"/>
        <v>43830</v>
      </c>
      <c r="AO68" s="50">
        <f t="shared" si="40"/>
        <v>43861</v>
      </c>
      <c r="AP68" s="50">
        <f t="shared" si="40"/>
        <v>43889</v>
      </c>
      <c r="AQ68" s="50">
        <f t="shared" si="40"/>
        <v>43920</v>
      </c>
      <c r="AR68" s="50">
        <f t="shared" si="40"/>
        <v>43950</v>
      </c>
      <c r="AS68" s="50">
        <f t="shared" si="40"/>
        <v>43981</v>
      </c>
      <c r="AT68" s="50">
        <f t="shared" si="40"/>
        <v>44011</v>
      </c>
      <c r="AU68" s="50">
        <f t="shared" si="40"/>
        <v>44042</v>
      </c>
      <c r="AV68" s="50">
        <f t="shared" si="40"/>
        <v>44073</v>
      </c>
      <c r="AW68" s="50">
        <f t="shared" si="40"/>
        <v>44103</v>
      </c>
      <c r="AX68" s="50">
        <f t="shared" si="40"/>
        <v>44134</v>
      </c>
      <c r="AY68" s="50">
        <f t="shared" si="40"/>
        <v>44164</v>
      </c>
      <c r="AZ68" s="50">
        <f t="shared" si="40"/>
        <v>44195</v>
      </c>
      <c r="BA68" s="50">
        <f t="shared" si="40"/>
        <v>44226</v>
      </c>
      <c r="BB68" s="50">
        <f t="shared" si="40"/>
        <v>44255</v>
      </c>
      <c r="BC68" s="50">
        <f t="shared" si="40"/>
        <v>44286</v>
      </c>
      <c r="BD68" s="50">
        <f t="shared" si="40"/>
        <v>44316</v>
      </c>
      <c r="BE68" s="50">
        <f t="shared" si="40"/>
        <v>44347</v>
      </c>
      <c r="BF68" s="50">
        <f t="shared" si="40"/>
        <v>44377</v>
      </c>
      <c r="BG68" s="50">
        <f t="shared" si="40"/>
        <v>44408</v>
      </c>
      <c r="BH68" s="50">
        <f t="shared" si="40"/>
        <v>44439</v>
      </c>
      <c r="BI68" s="50">
        <f t="shared" si="40"/>
        <v>44469</v>
      </c>
      <c r="BJ68" s="50">
        <f t="shared" si="40"/>
        <v>44500</v>
      </c>
      <c r="BK68" s="50">
        <f t="shared" si="40"/>
        <v>44530</v>
      </c>
    </row>
    <row r="69" spans="2:63">
      <c r="B69" s="46" t="str">
        <f t="shared" si="18"/>
        <v>Altres instal·lacions</v>
      </c>
      <c r="C69" s="47">
        <f t="shared" si="32"/>
        <v>5</v>
      </c>
      <c r="D69" s="50">
        <f t="shared" ref="D69:AI69" si="41">+D$6+365*$C21</f>
        <v>42734</v>
      </c>
      <c r="E69" s="50">
        <f t="shared" si="41"/>
        <v>42765</v>
      </c>
      <c r="F69" s="50">
        <f t="shared" si="41"/>
        <v>42794</v>
      </c>
      <c r="G69" s="50">
        <f t="shared" si="41"/>
        <v>42825</v>
      </c>
      <c r="H69" s="50">
        <f t="shared" si="41"/>
        <v>42855</v>
      </c>
      <c r="I69" s="50">
        <f t="shared" si="41"/>
        <v>42886</v>
      </c>
      <c r="J69" s="50">
        <f t="shared" si="41"/>
        <v>42916</v>
      </c>
      <c r="K69" s="50">
        <f t="shared" si="41"/>
        <v>42947</v>
      </c>
      <c r="L69" s="50">
        <f t="shared" si="41"/>
        <v>42978</v>
      </c>
      <c r="M69" s="50">
        <f t="shared" si="41"/>
        <v>43008</v>
      </c>
      <c r="N69" s="50">
        <f t="shared" si="41"/>
        <v>43039</v>
      </c>
      <c r="O69" s="50">
        <f t="shared" si="41"/>
        <v>43069</v>
      </c>
      <c r="P69" s="50">
        <f t="shared" si="41"/>
        <v>43100</v>
      </c>
      <c r="Q69" s="50">
        <f t="shared" si="41"/>
        <v>43131</v>
      </c>
      <c r="R69" s="50">
        <f t="shared" si="41"/>
        <v>43159</v>
      </c>
      <c r="S69" s="50">
        <f t="shared" si="41"/>
        <v>43190</v>
      </c>
      <c r="T69" s="50">
        <f t="shared" si="41"/>
        <v>43220</v>
      </c>
      <c r="U69" s="50">
        <f t="shared" si="41"/>
        <v>43251</v>
      </c>
      <c r="V69" s="50">
        <f t="shared" si="41"/>
        <v>43281</v>
      </c>
      <c r="W69" s="50">
        <f t="shared" si="41"/>
        <v>43312</v>
      </c>
      <c r="X69" s="50">
        <f t="shared" si="41"/>
        <v>43343</v>
      </c>
      <c r="Y69" s="50">
        <f t="shared" si="41"/>
        <v>43373</v>
      </c>
      <c r="Z69" s="50">
        <f t="shared" si="41"/>
        <v>43404</v>
      </c>
      <c r="AA69" s="50">
        <f t="shared" si="41"/>
        <v>43434</v>
      </c>
      <c r="AB69" s="50">
        <f t="shared" si="41"/>
        <v>43465</v>
      </c>
      <c r="AC69" s="50">
        <f t="shared" si="41"/>
        <v>43496</v>
      </c>
      <c r="AD69" s="50">
        <f t="shared" si="41"/>
        <v>43524</v>
      </c>
      <c r="AE69" s="50">
        <f t="shared" si="41"/>
        <v>43555</v>
      </c>
      <c r="AF69" s="50">
        <f t="shared" si="41"/>
        <v>43585</v>
      </c>
      <c r="AG69" s="50">
        <f t="shared" si="41"/>
        <v>43616</v>
      </c>
      <c r="AH69" s="50">
        <f t="shared" si="41"/>
        <v>43646</v>
      </c>
      <c r="AI69" s="50">
        <f t="shared" si="41"/>
        <v>43677</v>
      </c>
      <c r="AJ69" s="50">
        <f t="shared" ref="AJ69:BK69" si="42">+AJ$6+365*$C21</f>
        <v>43708</v>
      </c>
      <c r="AK69" s="50">
        <f t="shared" si="42"/>
        <v>43738</v>
      </c>
      <c r="AL69" s="50">
        <f t="shared" si="42"/>
        <v>43769</v>
      </c>
      <c r="AM69" s="50">
        <f t="shared" si="42"/>
        <v>43799</v>
      </c>
      <c r="AN69" s="50">
        <f t="shared" si="42"/>
        <v>43830</v>
      </c>
      <c r="AO69" s="50">
        <f t="shared" si="42"/>
        <v>43861</v>
      </c>
      <c r="AP69" s="50">
        <f t="shared" si="42"/>
        <v>43889</v>
      </c>
      <c r="AQ69" s="50">
        <f t="shared" si="42"/>
        <v>43920</v>
      </c>
      <c r="AR69" s="50">
        <f t="shared" si="42"/>
        <v>43950</v>
      </c>
      <c r="AS69" s="50">
        <f t="shared" si="42"/>
        <v>43981</v>
      </c>
      <c r="AT69" s="50">
        <f t="shared" si="42"/>
        <v>44011</v>
      </c>
      <c r="AU69" s="50">
        <f t="shared" si="42"/>
        <v>44042</v>
      </c>
      <c r="AV69" s="50">
        <f t="shared" si="42"/>
        <v>44073</v>
      </c>
      <c r="AW69" s="50">
        <f t="shared" si="42"/>
        <v>44103</v>
      </c>
      <c r="AX69" s="50">
        <f t="shared" si="42"/>
        <v>44134</v>
      </c>
      <c r="AY69" s="50">
        <f t="shared" si="42"/>
        <v>44164</v>
      </c>
      <c r="AZ69" s="50">
        <f t="shared" si="42"/>
        <v>44195</v>
      </c>
      <c r="BA69" s="50">
        <f t="shared" si="42"/>
        <v>44226</v>
      </c>
      <c r="BB69" s="50">
        <f t="shared" si="42"/>
        <v>44255</v>
      </c>
      <c r="BC69" s="50">
        <f t="shared" si="42"/>
        <v>44286</v>
      </c>
      <c r="BD69" s="50">
        <f t="shared" si="42"/>
        <v>44316</v>
      </c>
      <c r="BE69" s="50">
        <f t="shared" si="42"/>
        <v>44347</v>
      </c>
      <c r="BF69" s="50">
        <f t="shared" si="42"/>
        <v>44377</v>
      </c>
      <c r="BG69" s="50">
        <f t="shared" si="42"/>
        <v>44408</v>
      </c>
      <c r="BH69" s="50">
        <f t="shared" si="42"/>
        <v>44439</v>
      </c>
      <c r="BI69" s="50">
        <f t="shared" si="42"/>
        <v>44469</v>
      </c>
      <c r="BJ69" s="50">
        <f t="shared" si="42"/>
        <v>44500</v>
      </c>
      <c r="BK69" s="50">
        <f t="shared" si="42"/>
        <v>44530</v>
      </c>
    </row>
    <row r="70" spans="2:63">
      <c r="B70" s="46" t="str">
        <f t="shared" si="18"/>
        <v>Mobiliari</v>
      </c>
      <c r="C70" s="47">
        <f t="shared" si="32"/>
        <v>5</v>
      </c>
      <c r="D70" s="50">
        <f t="shared" ref="D70:AI70" si="43">+D$6+365*$C22</f>
        <v>42734</v>
      </c>
      <c r="E70" s="50">
        <f t="shared" si="43"/>
        <v>42765</v>
      </c>
      <c r="F70" s="50">
        <f t="shared" si="43"/>
        <v>42794</v>
      </c>
      <c r="G70" s="50">
        <f t="shared" si="43"/>
        <v>42825</v>
      </c>
      <c r="H70" s="50">
        <f t="shared" si="43"/>
        <v>42855</v>
      </c>
      <c r="I70" s="50">
        <f t="shared" si="43"/>
        <v>42886</v>
      </c>
      <c r="J70" s="50">
        <f t="shared" si="43"/>
        <v>42916</v>
      </c>
      <c r="K70" s="50">
        <f t="shared" si="43"/>
        <v>42947</v>
      </c>
      <c r="L70" s="50">
        <f t="shared" si="43"/>
        <v>42978</v>
      </c>
      <c r="M70" s="50">
        <f t="shared" si="43"/>
        <v>43008</v>
      </c>
      <c r="N70" s="50">
        <f t="shared" si="43"/>
        <v>43039</v>
      </c>
      <c r="O70" s="50">
        <f t="shared" si="43"/>
        <v>43069</v>
      </c>
      <c r="P70" s="50">
        <f t="shared" si="43"/>
        <v>43100</v>
      </c>
      <c r="Q70" s="50">
        <f t="shared" si="43"/>
        <v>43131</v>
      </c>
      <c r="R70" s="50">
        <f t="shared" si="43"/>
        <v>43159</v>
      </c>
      <c r="S70" s="50">
        <f t="shared" si="43"/>
        <v>43190</v>
      </c>
      <c r="T70" s="50">
        <f t="shared" si="43"/>
        <v>43220</v>
      </c>
      <c r="U70" s="50">
        <f t="shared" si="43"/>
        <v>43251</v>
      </c>
      <c r="V70" s="50">
        <f t="shared" si="43"/>
        <v>43281</v>
      </c>
      <c r="W70" s="50">
        <f t="shared" si="43"/>
        <v>43312</v>
      </c>
      <c r="X70" s="50">
        <f t="shared" si="43"/>
        <v>43343</v>
      </c>
      <c r="Y70" s="50">
        <f t="shared" si="43"/>
        <v>43373</v>
      </c>
      <c r="Z70" s="50">
        <f t="shared" si="43"/>
        <v>43404</v>
      </c>
      <c r="AA70" s="50">
        <f t="shared" si="43"/>
        <v>43434</v>
      </c>
      <c r="AB70" s="50">
        <f t="shared" si="43"/>
        <v>43465</v>
      </c>
      <c r="AC70" s="50">
        <f t="shared" si="43"/>
        <v>43496</v>
      </c>
      <c r="AD70" s="50">
        <f t="shared" si="43"/>
        <v>43524</v>
      </c>
      <c r="AE70" s="50">
        <f t="shared" si="43"/>
        <v>43555</v>
      </c>
      <c r="AF70" s="50">
        <f t="shared" si="43"/>
        <v>43585</v>
      </c>
      <c r="AG70" s="50">
        <f t="shared" si="43"/>
        <v>43616</v>
      </c>
      <c r="AH70" s="50">
        <f t="shared" si="43"/>
        <v>43646</v>
      </c>
      <c r="AI70" s="50">
        <f t="shared" si="43"/>
        <v>43677</v>
      </c>
      <c r="AJ70" s="50">
        <f t="shared" ref="AJ70:BK70" si="44">+AJ$6+365*$C22</f>
        <v>43708</v>
      </c>
      <c r="AK70" s="50">
        <f t="shared" si="44"/>
        <v>43738</v>
      </c>
      <c r="AL70" s="50">
        <f t="shared" si="44"/>
        <v>43769</v>
      </c>
      <c r="AM70" s="50">
        <f t="shared" si="44"/>
        <v>43799</v>
      </c>
      <c r="AN70" s="50">
        <f t="shared" si="44"/>
        <v>43830</v>
      </c>
      <c r="AO70" s="50">
        <f t="shared" si="44"/>
        <v>43861</v>
      </c>
      <c r="AP70" s="50">
        <f t="shared" si="44"/>
        <v>43889</v>
      </c>
      <c r="AQ70" s="50">
        <f t="shared" si="44"/>
        <v>43920</v>
      </c>
      <c r="AR70" s="50">
        <f t="shared" si="44"/>
        <v>43950</v>
      </c>
      <c r="AS70" s="50">
        <f t="shared" si="44"/>
        <v>43981</v>
      </c>
      <c r="AT70" s="50">
        <f t="shared" si="44"/>
        <v>44011</v>
      </c>
      <c r="AU70" s="50">
        <f t="shared" si="44"/>
        <v>44042</v>
      </c>
      <c r="AV70" s="50">
        <f t="shared" si="44"/>
        <v>44073</v>
      </c>
      <c r="AW70" s="50">
        <f t="shared" si="44"/>
        <v>44103</v>
      </c>
      <c r="AX70" s="50">
        <f t="shared" si="44"/>
        <v>44134</v>
      </c>
      <c r="AY70" s="50">
        <f t="shared" si="44"/>
        <v>44164</v>
      </c>
      <c r="AZ70" s="50">
        <f t="shared" si="44"/>
        <v>44195</v>
      </c>
      <c r="BA70" s="50">
        <f t="shared" si="44"/>
        <v>44226</v>
      </c>
      <c r="BB70" s="50">
        <f t="shared" si="44"/>
        <v>44255</v>
      </c>
      <c r="BC70" s="50">
        <f t="shared" si="44"/>
        <v>44286</v>
      </c>
      <c r="BD70" s="50">
        <f t="shared" si="44"/>
        <v>44316</v>
      </c>
      <c r="BE70" s="50">
        <f t="shared" si="44"/>
        <v>44347</v>
      </c>
      <c r="BF70" s="50">
        <f t="shared" si="44"/>
        <v>44377</v>
      </c>
      <c r="BG70" s="50">
        <f t="shared" si="44"/>
        <v>44408</v>
      </c>
      <c r="BH70" s="50">
        <f t="shared" si="44"/>
        <v>44439</v>
      </c>
      <c r="BI70" s="50">
        <f t="shared" si="44"/>
        <v>44469</v>
      </c>
      <c r="BJ70" s="50">
        <f t="shared" si="44"/>
        <v>44500</v>
      </c>
      <c r="BK70" s="50">
        <f t="shared" si="44"/>
        <v>44530</v>
      </c>
    </row>
    <row r="71" spans="2:63">
      <c r="B71" s="46" t="str">
        <f t="shared" si="18"/>
        <v>Equips per a processos informació</v>
      </c>
      <c r="C71" s="47">
        <f t="shared" si="32"/>
        <v>5</v>
      </c>
      <c r="D71" s="50">
        <f t="shared" ref="D71:AI71" si="45">+D$6+365*$C23</f>
        <v>42734</v>
      </c>
      <c r="E71" s="50">
        <f t="shared" si="45"/>
        <v>42765</v>
      </c>
      <c r="F71" s="50">
        <f t="shared" si="45"/>
        <v>42794</v>
      </c>
      <c r="G71" s="50">
        <f t="shared" si="45"/>
        <v>42825</v>
      </c>
      <c r="H71" s="50">
        <f t="shared" si="45"/>
        <v>42855</v>
      </c>
      <c r="I71" s="50">
        <f t="shared" si="45"/>
        <v>42886</v>
      </c>
      <c r="J71" s="50">
        <f t="shared" si="45"/>
        <v>42916</v>
      </c>
      <c r="K71" s="50">
        <f t="shared" si="45"/>
        <v>42947</v>
      </c>
      <c r="L71" s="50">
        <f t="shared" si="45"/>
        <v>42978</v>
      </c>
      <c r="M71" s="50">
        <f t="shared" si="45"/>
        <v>43008</v>
      </c>
      <c r="N71" s="50">
        <f t="shared" si="45"/>
        <v>43039</v>
      </c>
      <c r="O71" s="50">
        <f t="shared" si="45"/>
        <v>43069</v>
      </c>
      <c r="P71" s="50">
        <f t="shared" si="45"/>
        <v>43100</v>
      </c>
      <c r="Q71" s="50">
        <f t="shared" si="45"/>
        <v>43131</v>
      </c>
      <c r="R71" s="50">
        <f t="shared" si="45"/>
        <v>43159</v>
      </c>
      <c r="S71" s="50">
        <f t="shared" si="45"/>
        <v>43190</v>
      </c>
      <c r="T71" s="50">
        <f t="shared" si="45"/>
        <v>43220</v>
      </c>
      <c r="U71" s="50">
        <f t="shared" si="45"/>
        <v>43251</v>
      </c>
      <c r="V71" s="50">
        <f t="shared" si="45"/>
        <v>43281</v>
      </c>
      <c r="W71" s="50">
        <f t="shared" si="45"/>
        <v>43312</v>
      </c>
      <c r="X71" s="50">
        <f t="shared" si="45"/>
        <v>43343</v>
      </c>
      <c r="Y71" s="50">
        <f t="shared" si="45"/>
        <v>43373</v>
      </c>
      <c r="Z71" s="50">
        <f t="shared" si="45"/>
        <v>43404</v>
      </c>
      <c r="AA71" s="50">
        <f t="shared" si="45"/>
        <v>43434</v>
      </c>
      <c r="AB71" s="50">
        <f t="shared" si="45"/>
        <v>43465</v>
      </c>
      <c r="AC71" s="50">
        <f t="shared" si="45"/>
        <v>43496</v>
      </c>
      <c r="AD71" s="50">
        <f t="shared" si="45"/>
        <v>43524</v>
      </c>
      <c r="AE71" s="50">
        <f t="shared" si="45"/>
        <v>43555</v>
      </c>
      <c r="AF71" s="50">
        <f t="shared" si="45"/>
        <v>43585</v>
      </c>
      <c r="AG71" s="50">
        <f t="shared" si="45"/>
        <v>43616</v>
      </c>
      <c r="AH71" s="50">
        <f t="shared" si="45"/>
        <v>43646</v>
      </c>
      <c r="AI71" s="50">
        <f t="shared" si="45"/>
        <v>43677</v>
      </c>
      <c r="AJ71" s="50">
        <f t="shared" ref="AJ71:BK71" si="46">+AJ$6+365*$C23</f>
        <v>43708</v>
      </c>
      <c r="AK71" s="50">
        <f t="shared" si="46"/>
        <v>43738</v>
      </c>
      <c r="AL71" s="50">
        <f t="shared" si="46"/>
        <v>43769</v>
      </c>
      <c r="AM71" s="50">
        <f t="shared" si="46"/>
        <v>43799</v>
      </c>
      <c r="AN71" s="50">
        <f t="shared" si="46"/>
        <v>43830</v>
      </c>
      <c r="AO71" s="50">
        <f t="shared" si="46"/>
        <v>43861</v>
      </c>
      <c r="AP71" s="50">
        <f t="shared" si="46"/>
        <v>43889</v>
      </c>
      <c r="AQ71" s="50">
        <f t="shared" si="46"/>
        <v>43920</v>
      </c>
      <c r="AR71" s="50">
        <f t="shared" si="46"/>
        <v>43950</v>
      </c>
      <c r="AS71" s="50">
        <f t="shared" si="46"/>
        <v>43981</v>
      </c>
      <c r="AT71" s="50">
        <f t="shared" si="46"/>
        <v>44011</v>
      </c>
      <c r="AU71" s="50">
        <f t="shared" si="46"/>
        <v>44042</v>
      </c>
      <c r="AV71" s="50">
        <f t="shared" si="46"/>
        <v>44073</v>
      </c>
      <c r="AW71" s="50">
        <f t="shared" si="46"/>
        <v>44103</v>
      </c>
      <c r="AX71" s="50">
        <f t="shared" si="46"/>
        <v>44134</v>
      </c>
      <c r="AY71" s="50">
        <f t="shared" si="46"/>
        <v>44164</v>
      </c>
      <c r="AZ71" s="50">
        <f t="shared" si="46"/>
        <v>44195</v>
      </c>
      <c r="BA71" s="50">
        <f t="shared" si="46"/>
        <v>44226</v>
      </c>
      <c r="BB71" s="50">
        <f t="shared" si="46"/>
        <v>44255</v>
      </c>
      <c r="BC71" s="50">
        <f t="shared" si="46"/>
        <v>44286</v>
      </c>
      <c r="BD71" s="50">
        <f t="shared" si="46"/>
        <v>44316</v>
      </c>
      <c r="BE71" s="50">
        <f t="shared" si="46"/>
        <v>44347</v>
      </c>
      <c r="BF71" s="50">
        <f t="shared" si="46"/>
        <v>44377</v>
      </c>
      <c r="BG71" s="50">
        <f t="shared" si="46"/>
        <v>44408</v>
      </c>
      <c r="BH71" s="50">
        <f t="shared" si="46"/>
        <v>44439</v>
      </c>
      <c r="BI71" s="50">
        <f t="shared" si="46"/>
        <v>44469</v>
      </c>
      <c r="BJ71" s="50">
        <f t="shared" si="46"/>
        <v>44500</v>
      </c>
      <c r="BK71" s="50">
        <f t="shared" si="46"/>
        <v>44530</v>
      </c>
    </row>
    <row r="72" spans="2:63">
      <c r="B72" s="46" t="str">
        <f t="shared" si="18"/>
        <v>Elements de transport</v>
      </c>
      <c r="C72" s="47">
        <f t="shared" si="32"/>
        <v>5</v>
      </c>
      <c r="D72" s="50">
        <f t="shared" ref="D72:AI72" si="47">+D$6+365*$C24</f>
        <v>42734</v>
      </c>
      <c r="E72" s="50">
        <f t="shared" si="47"/>
        <v>42765</v>
      </c>
      <c r="F72" s="50">
        <f t="shared" si="47"/>
        <v>42794</v>
      </c>
      <c r="G72" s="50">
        <f t="shared" si="47"/>
        <v>42825</v>
      </c>
      <c r="H72" s="50">
        <f t="shared" si="47"/>
        <v>42855</v>
      </c>
      <c r="I72" s="50">
        <f t="shared" si="47"/>
        <v>42886</v>
      </c>
      <c r="J72" s="50">
        <f t="shared" si="47"/>
        <v>42916</v>
      </c>
      <c r="K72" s="50">
        <f t="shared" si="47"/>
        <v>42947</v>
      </c>
      <c r="L72" s="50">
        <f t="shared" si="47"/>
        <v>42978</v>
      </c>
      <c r="M72" s="50">
        <f t="shared" si="47"/>
        <v>43008</v>
      </c>
      <c r="N72" s="50">
        <f t="shared" si="47"/>
        <v>43039</v>
      </c>
      <c r="O72" s="50">
        <f t="shared" si="47"/>
        <v>43069</v>
      </c>
      <c r="P72" s="50">
        <f t="shared" si="47"/>
        <v>43100</v>
      </c>
      <c r="Q72" s="50">
        <f t="shared" si="47"/>
        <v>43131</v>
      </c>
      <c r="R72" s="50">
        <f t="shared" si="47"/>
        <v>43159</v>
      </c>
      <c r="S72" s="50">
        <f t="shared" si="47"/>
        <v>43190</v>
      </c>
      <c r="T72" s="50">
        <f t="shared" si="47"/>
        <v>43220</v>
      </c>
      <c r="U72" s="50">
        <f t="shared" si="47"/>
        <v>43251</v>
      </c>
      <c r="V72" s="50">
        <f t="shared" si="47"/>
        <v>43281</v>
      </c>
      <c r="W72" s="50">
        <f t="shared" si="47"/>
        <v>43312</v>
      </c>
      <c r="X72" s="50">
        <f t="shared" si="47"/>
        <v>43343</v>
      </c>
      <c r="Y72" s="50">
        <f t="shared" si="47"/>
        <v>43373</v>
      </c>
      <c r="Z72" s="50">
        <f t="shared" si="47"/>
        <v>43404</v>
      </c>
      <c r="AA72" s="50">
        <f t="shared" si="47"/>
        <v>43434</v>
      </c>
      <c r="AB72" s="50">
        <f t="shared" si="47"/>
        <v>43465</v>
      </c>
      <c r="AC72" s="50">
        <f t="shared" si="47"/>
        <v>43496</v>
      </c>
      <c r="AD72" s="50">
        <f t="shared" si="47"/>
        <v>43524</v>
      </c>
      <c r="AE72" s="50">
        <f t="shared" si="47"/>
        <v>43555</v>
      </c>
      <c r="AF72" s="50">
        <f t="shared" si="47"/>
        <v>43585</v>
      </c>
      <c r="AG72" s="50">
        <f t="shared" si="47"/>
        <v>43616</v>
      </c>
      <c r="AH72" s="50">
        <f t="shared" si="47"/>
        <v>43646</v>
      </c>
      <c r="AI72" s="50">
        <f t="shared" si="47"/>
        <v>43677</v>
      </c>
      <c r="AJ72" s="50">
        <f t="shared" ref="AJ72:BK72" si="48">+AJ$6+365*$C24</f>
        <v>43708</v>
      </c>
      <c r="AK72" s="50">
        <f t="shared" si="48"/>
        <v>43738</v>
      </c>
      <c r="AL72" s="50">
        <f t="shared" si="48"/>
        <v>43769</v>
      </c>
      <c r="AM72" s="50">
        <f t="shared" si="48"/>
        <v>43799</v>
      </c>
      <c r="AN72" s="50">
        <f t="shared" si="48"/>
        <v>43830</v>
      </c>
      <c r="AO72" s="50">
        <f t="shared" si="48"/>
        <v>43861</v>
      </c>
      <c r="AP72" s="50">
        <f t="shared" si="48"/>
        <v>43889</v>
      </c>
      <c r="AQ72" s="50">
        <f t="shared" si="48"/>
        <v>43920</v>
      </c>
      <c r="AR72" s="50">
        <f t="shared" si="48"/>
        <v>43950</v>
      </c>
      <c r="AS72" s="50">
        <f t="shared" si="48"/>
        <v>43981</v>
      </c>
      <c r="AT72" s="50">
        <f t="shared" si="48"/>
        <v>44011</v>
      </c>
      <c r="AU72" s="50">
        <f t="shared" si="48"/>
        <v>44042</v>
      </c>
      <c r="AV72" s="50">
        <f t="shared" si="48"/>
        <v>44073</v>
      </c>
      <c r="AW72" s="50">
        <f t="shared" si="48"/>
        <v>44103</v>
      </c>
      <c r="AX72" s="50">
        <f t="shared" si="48"/>
        <v>44134</v>
      </c>
      <c r="AY72" s="50">
        <f t="shared" si="48"/>
        <v>44164</v>
      </c>
      <c r="AZ72" s="50">
        <f t="shared" si="48"/>
        <v>44195</v>
      </c>
      <c r="BA72" s="50">
        <f t="shared" si="48"/>
        <v>44226</v>
      </c>
      <c r="BB72" s="50">
        <f t="shared" si="48"/>
        <v>44255</v>
      </c>
      <c r="BC72" s="50">
        <f t="shared" si="48"/>
        <v>44286</v>
      </c>
      <c r="BD72" s="50">
        <f t="shared" si="48"/>
        <v>44316</v>
      </c>
      <c r="BE72" s="50">
        <f t="shared" si="48"/>
        <v>44347</v>
      </c>
      <c r="BF72" s="50">
        <f t="shared" si="48"/>
        <v>44377</v>
      </c>
      <c r="BG72" s="50">
        <f t="shared" si="48"/>
        <v>44408</v>
      </c>
      <c r="BH72" s="50">
        <f t="shared" si="48"/>
        <v>44439</v>
      </c>
      <c r="BI72" s="50">
        <f t="shared" si="48"/>
        <v>44469</v>
      </c>
      <c r="BJ72" s="50">
        <f t="shared" si="48"/>
        <v>44500</v>
      </c>
      <c r="BK72" s="50">
        <f t="shared" si="48"/>
        <v>44530</v>
      </c>
    </row>
    <row r="73" spans="2:63">
      <c r="B73" s="46" t="str">
        <f t="shared" si="18"/>
        <v>Altre immobilitzat material</v>
      </c>
      <c r="C73" s="47">
        <f t="shared" si="32"/>
        <v>5</v>
      </c>
      <c r="D73" s="50">
        <f t="shared" ref="D73:AI73" si="49">+D$6+365*$C25</f>
        <v>42734</v>
      </c>
      <c r="E73" s="50">
        <f t="shared" si="49"/>
        <v>42765</v>
      </c>
      <c r="F73" s="50">
        <f t="shared" si="49"/>
        <v>42794</v>
      </c>
      <c r="G73" s="50">
        <f t="shared" si="49"/>
        <v>42825</v>
      </c>
      <c r="H73" s="50">
        <f t="shared" si="49"/>
        <v>42855</v>
      </c>
      <c r="I73" s="50">
        <f t="shared" si="49"/>
        <v>42886</v>
      </c>
      <c r="J73" s="50">
        <f t="shared" si="49"/>
        <v>42916</v>
      </c>
      <c r="K73" s="50">
        <f t="shared" si="49"/>
        <v>42947</v>
      </c>
      <c r="L73" s="50">
        <f t="shared" si="49"/>
        <v>42978</v>
      </c>
      <c r="M73" s="50">
        <f t="shared" si="49"/>
        <v>43008</v>
      </c>
      <c r="N73" s="50">
        <f t="shared" si="49"/>
        <v>43039</v>
      </c>
      <c r="O73" s="50">
        <f t="shared" si="49"/>
        <v>43069</v>
      </c>
      <c r="P73" s="50">
        <f t="shared" si="49"/>
        <v>43100</v>
      </c>
      <c r="Q73" s="50">
        <f t="shared" si="49"/>
        <v>43131</v>
      </c>
      <c r="R73" s="50">
        <f t="shared" si="49"/>
        <v>43159</v>
      </c>
      <c r="S73" s="50">
        <f t="shared" si="49"/>
        <v>43190</v>
      </c>
      <c r="T73" s="50">
        <f t="shared" si="49"/>
        <v>43220</v>
      </c>
      <c r="U73" s="50">
        <f t="shared" si="49"/>
        <v>43251</v>
      </c>
      <c r="V73" s="50">
        <f t="shared" si="49"/>
        <v>43281</v>
      </c>
      <c r="W73" s="50">
        <f t="shared" si="49"/>
        <v>43312</v>
      </c>
      <c r="X73" s="50">
        <f t="shared" si="49"/>
        <v>43343</v>
      </c>
      <c r="Y73" s="50">
        <f t="shared" si="49"/>
        <v>43373</v>
      </c>
      <c r="Z73" s="50">
        <f t="shared" si="49"/>
        <v>43404</v>
      </c>
      <c r="AA73" s="50">
        <f t="shared" si="49"/>
        <v>43434</v>
      </c>
      <c r="AB73" s="50">
        <f t="shared" si="49"/>
        <v>43465</v>
      </c>
      <c r="AC73" s="50">
        <f t="shared" si="49"/>
        <v>43496</v>
      </c>
      <c r="AD73" s="50">
        <f t="shared" si="49"/>
        <v>43524</v>
      </c>
      <c r="AE73" s="50">
        <f t="shared" si="49"/>
        <v>43555</v>
      </c>
      <c r="AF73" s="50">
        <f t="shared" si="49"/>
        <v>43585</v>
      </c>
      <c r="AG73" s="50">
        <f t="shared" si="49"/>
        <v>43616</v>
      </c>
      <c r="AH73" s="50">
        <f t="shared" si="49"/>
        <v>43646</v>
      </c>
      <c r="AI73" s="50">
        <f t="shared" si="49"/>
        <v>43677</v>
      </c>
      <c r="AJ73" s="50">
        <f t="shared" ref="AJ73:BK73" si="50">+AJ$6+365*$C25</f>
        <v>43708</v>
      </c>
      <c r="AK73" s="50">
        <f t="shared" si="50"/>
        <v>43738</v>
      </c>
      <c r="AL73" s="50">
        <f t="shared" si="50"/>
        <v>43769</v>
      </c>
      <c r="AM73" s="50">
        <f t="shared" si="50"/>
        <v>43799</v>
      </c>
      <c r="AN73" s="50">
        <f t="shared" si="50"/>
        <v>43830</v>
      </c>
      <c r="AO73" s="50">
        <f t="shared" si="50"/>
        <v>43861</v>
      </c>
      <c r="AP73" s="50">
        <f t="shared" si="50"/>
        <v>43889</v>
      </c>
      <c r="AQ73" s="50">
        <f t="shared" si="50"/>
        <v>43920</v>
      </c>
      <c r="AR73" s="50">
        <f t="shared" si="50"/>
        <v>43950</v>
      </c>
      <c r="AS73" s="50">
        <f t="shared" si="50"/>
        <v>43981</v>
      </c>
      <c r="AT73" s="50">
        <f t="shared" si="50"/>
        <v>44011</v>
      </c>
      <c r="AU73" s="50">
        <f t="shared" si="50"/>
        <v>44042</v>
      </c>
      <c r="AV73" s="50">
        <f t="shared" si="50"/>
        <v>44073</v>
      </c>
      <c r="AW73" s="50">
        <f t="shared" si="50"/>
        <v>44103</v>
      </c>
      <c r="AX73" s="50">
        <f t="shared" si="50"/>
        <v>44134</v>
      </c>
      <c r="AY73" s="50">
        <f t="shared" si="50"/>
        <v>44164</v>
      </c>
      <c r="AZ73" s="50">
        <f t="shared" si="50"/>
        <v>44195</v>
      </c>
      <c r="BA73" s="50">
        <f t="shared" si="50"/>
        <v>44226</v>
      </c>
      <c r="BB73" s="50">
        <f t="shared" si="50"/>
        <v>44255</v>
      </c>
      <c r="BC73" s="50">
        <f t="shared" si="50"/>
        <v>44286</v>
      </c>
      <c r="BD73" s="50">
        <f t="shared" si="50"/>
        <v>44316</v>
      </c>
      <c r="BE73" s="50">
        <f t="shared" si="50"/>
        <v>44347</v>
      </c>
      <c r="BF73" s="50">
        <f t="shared" si="50"/>
        <v>44377</v>
      </c>
      <c r="BG73" s="50">
        <f t="shared" si="50"/>
        <v>44408</v>
      </c>
      <c r="BH73" s="50">
        <f t="shared" si="50"/>
        <v>44439</v>
      </c>
      <c r="BI73" s="50">
        <f t="shared" si="50"/>
        <v>44469</v>
      </c>
      <c r="BJ73" s="50">
        <f t="shared" si="50"/>
        <v>44500</v>
      </c>
      <c r="BK73" s="50">
        <f t="shared" si="50"/>
        <v>44530</v>
      </c>
    </row>
    <row r="74" spans="2:63">
      <c r="B74" s="48" t="s">
        <v>16</v>
      </c>
      <c r="C74" s="48"/>
      <c r="D74" s="55"/>
      <c r="E74" s="55"/>
      <c r="F74" s="55"/>
      <c r="G74" s="55"/>
      <c r="H74" s="55"/>
      <c r="I74" s="55"/>
      <c r="J74" s="55"/>
      <c r="K74" s="55"/>
      <c r="L74" s="55"/>
      <c r="M74" s="55"/>
      <c r="N74" s="55"/>
      <c r="O74" s="55"/>
      <c r="P74" s="55"/>
      <c r="Q74" s="55"/>
      <c r="R74" s="55"/>
      <c r="S74" s="55"/>
      <c r="T74" s="55"/>
      <c r="U74" s="55"/>
      <c r="V74" s="55"/>
      <c r="W74" s="55"/>
      <c r="X74" s="55"/>
      <c r="Y74" s="55"/>
      <c r="Z74" s="55"/>
      <c r="AA74" s="55"/>
      <c r="AB74" s="55"/>
      <c r="AC74" s="55"/>
      <c r="AD74" s="55"/>
      <c r="AE74" s="55"/>
      <c r="AF74" s="55"/>
      <c r="AG74" s="55"/>
      <c r="AH74" s="55"/>
      <c r="AI74" s="55"/>
      <c r="AJ74" s="55"/>
      <c r="AK74" s="55"/>
      <c r="AL74" s="55"/>
      <c r="AM74" s="55"/>
      <c r="AN74" s="55"/>
      <c r="AO74" s="55"/>
      <c r="AP74" s="55"/>
      <c r="AQ74" s="55"/>
      <c r="AR74" s="55"/>
      <c r="AS74" s="55"/>
      <c r="AT74" s="55"/>
      <c r="AU74" s="55"/>
      <c r="AV74" s="55"/>
      <c r="AW74" s="55"/>
      <c r="AX74" s="55"/>
      <c r="AY74" s="55"/>
      <c r="AZ74" s="55"/>
      <c r="BA74" s="55"/>
      <c r="BB74" s="55"/>
      <c r="BC74" s="55"/>
      <c r="BD74" s="55"/>
      <c r="BE74" s="55"/>
      <c r="BF74" s="55"/>
      <c r="BG74" s="55"/>
      <c r="BH74" s="55"/>
      <c r="BI74" s="55"/>
      <c r="BJ74" s="55"/>
      <c r="BK74" s="55"/>
    </row>
    <row r="75" spans="2:63">
      <c r="B75" s="46" t="s">
        <v>11</v>
      </c>
      <c r="C75" s="46"/>
      <c r="D75" s="55"/>
      <c r="E75" s="55"/>
      <c r="F75" s="55"/>
      <c r="G75" s="55"/>
      <c r="H75" s="55"/>
      <c r="I75" s="55"/>
      <c r="J75" s="55"/>
      <c r="K75" s="55"/>
      <c r="L75" s="55"/>
      <c r="M75" s="55"/>
      <c r="N75" s="55"/>
      <c r="O75" s="55"/>
      <c r="P75" s="55"/>
      <c r="Q75" s="55"/>
      <c r="R75" s="55"/>
      <c r="S75" s="55"/>
      <c r="T75" s="55"/>
      <c r="U75" s="55"/>
      <c r="V75" s="55"/>
      <c r="W75" s="55"/>
      <c r="X75" s="55"/>
      <c r="Y75" s="55"/>
      <c r="Z75" s="55"/>
      <c r="AA75" s="55"/>
      <c r="AB75" s="55"/>
      <c r="AC75" s="55"/>
      <c r="AD75" s="55"/>
      <c r="AE75" s="55"/>
      <c r="AF75" s="55"/>
      <c r="AG75" s="55"/>
      <c r="AH75" s="55"/>
      <c r="AI75" s="55"/>
      <c r="AJ75" s="55"/>
      <c r="AK75" s="55"/>
      <c r="AL75" s="55"/>
      <c r="AM75" s="55"/>
      <c r="AN75" s="55"/>
      <c r="AO75" s="55"/>
      <c r="AP75" s="55"/>
      <c r="AQ75" s="55"/>
      <c r="AR75" s="55"/>
      <c r="AS75" s="55"/>
      <c r="AT75" s="55"/>
      <c r="AU75" s="55"/>
      <c r="AV75" s="55"/>
      <c r="AW75" s="55"/>
      <c r="AX75" s="55"/>
      <c r="AY75" s="55"/>
      <c r="AZ75" s="55"/>
      <c r="BA75" s="55"/>
      <c r="BB75" s="55"/>
      <c r="BC75" s="55"/>
      <c r="BD75" s="55"/>
      <c r="BE75" s="55"/>
      <c r="BF75" s="55"/>
      <c r="BG75" s="55"/>
      <c r="BH75" s="55"/>
      <c r="BI75" s="55"/>
      <c r="BJ75" s="55"/>
      <c r="BK75" s="55"/>
    </row>
    <row r="76" spans="2:63">
      <c r="B76" s="46" t="s">
        <v>12</v>
      </c>
      <c r="C76" s="46"/>
      <c r="D76" s="55"/>
      <c r="E76" s="55"/>
      <c r="F76" s="55"/>
      <c r="G76" s="55"/>
      <c r="H76" s="55"/>
      <c r="I76" s="55"/>
      <c r="J76" s="55"/>
      <c r="K76" s="55"/>
      <c r="L76" s="55"/>
      <c r="M76" s="55"/>
      <c r="N76" s="55"/>
      <c r="O76" s="5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c r="BC76" s="55"/>
      <c r="BD76" s="55"/>
      <c r="BE76" s="55"/>
      <c r="BF76" s="55"/>
      <c r="BG76" s="55"/>
      <c r="BH76" s="55"/>
      <c r="BI76" s="55"/>
      <c r="BJ76" s="55"/>
      <c r="BK76" s="55"/>
    </row>
    <row r="78" spans="2:63">
      <c r="B78" s="57" t="s">
        <v>27</v>
      </c>
      <c r="C78" s="36"/>
      <c r="D78" s="52">
        <f>+D6</f>
        <v>40909</v>
      </c>
      <c r="E78" s="52">
        <f>EDATE(D78,1)</f>
        <v>40940</v>
      </c>
      <c r="F78" s="52">
        <f t="shared" ref="F78:BK78" si="51">EDATE(E78,1)</f>
        <v>40969</v>
      </c>
      <c r="G78" s="52">
        <f t="shared" si="51"/>
        <v>41000</v>
      </c>
      <c r="H78" s="52">
        <f t="shared" si="51"/>
        <v>41030</v>
      </c>
      <c r="I78" s="52">
        <f t="shared" si="51"/>
        <v>41061</v>
      </c>
      <c r="J78" s="52">
        <f t="shared" si="51"/>
        <v>41091</v>
      </c>
      <c r="K78" s="52">
        <f t="shared" si="51"/>
        <v>41122</v>
      </c>
      <c r="L78" s="52">
        <f t="shared" si="51"/>
        <v>41153</v>
      </c>
      <c r="M78" s="52">
        <f t="shared" si="51"/>
        <v>41183</v>
      </c>
      <c r="N78" s="52">
        <f t="shared" si="51"/>
        <v>41214</v>
      </c>
      <c r="O78" s="52">
        <f t="shared" si="51"/>
        <v>41244</v>
      </c>
      <c r="P78" s="52">
        <f t="shared" si="51"/>
        <v>41275</v>
      </c>
      <c r="Q78" s="52">
        <f t="shared" si="51"/>
        <v>41306</v>
      </c>
      <c r="R78" s="52">
        <f t="shared" si="51"/>
        <v>41334</v>
      </c>
      <c r="S78" s="52">
        <f t="shared" si="51"/>
        <v>41365</v>
      </c>
      <c r="T78" s="52">
        <f t="shared" si="51"/>
        <v>41395</v>
      </c>
      <c r="U78" s="52">
        <f t="shared" si="51"/>
        <v>41426</v>
      </c>
      <c r="V78" s="52">
        <f t="shared" si="51"/>
        <v>41456</v>
      </c>
      <c r="W78" s="52">
        <f t="shared" si="51"/>
        <v>41487</v>
      </c>
      <c r="X78" s="52">
        <f t="shared" si="51"/>
        <v>41518</v>
      </c>
      <c r="Y78" s="52">
        <f t="shared" si="51"/>
        <v>41548</v>
      </c>
      <c r="Z78" s="52">
        <f t="shared" si="51"/>
        <v>41579</v>
      </c>
      <c r="AA78" s="52">
        <f t="shared" si="51"/>
        <v>41609</v>
      </c>
      <c r="AB78" s="52">
        <f t="shared" si="51"/>
        <v>41640</v>
      </c>
      <c r="AC78" s="52">
        <f t="shared" si="51"/>
        <v>41671</v>
      </c>
      <c r="AD78" s="52">
        <f t="shared" si="51"/>
        <v>41699</v>
      </c>
      <c r="AE78" s="52">
        <f t="shared" si="51"/>
        <v>41730</v>
      </c>
      <c r="AF78" s="52">
        <f t="shared" si="51"/>
        <v>41760</v>
      </c>
      <c r="AG78" s="52">
        <f t="shared" si="51"/>
        <v>41791</v>
      </c>
      <c r="AH78" s="52">
        <f t="shared" si="51"/>
        <v>41821</v>
      </c>
      <c r="AI78" s="52">
        <f t="shared" si="51"/>
        <v>41852</v>
      </c>
      <c r="AJ78" s="52">
        <f t="shared" si="51"/>
        <v>41883</v>
      </c>
      <c r="AK78" s="52">
        <f t="shared" si="51"/>
        <v>41913</v>
      </c>
      <c r="AL78" s="52">
        <f t="shared" si="51"/>
        <v>41944</v>
      </c>
      <c r="AM78" s="52">
        <f t="shared" si="51"/>
        <v>41974</v>
      </c>
      <c r="AN78" s="52">
        <f t="shared" si="51"/>
        <v>42005</v>
      </c>
      <c r="AO78" s="52">
        <f t="shared" si="51"/>
        <v>42036</v>
      </c>
      <c r="AP78" s="52">
        <f t="shared" si="51"/>
        <v>42064</v>
      </c>
      <c r="AQ78" s="52">
        <f t="shared" si="51"/>
        <v>42095</v>
      </c>
      <c r="AR78" s="52">
        <f t="shared" si="51"/>
        <v>42125</v>
      </c>
      <c r="AS78" s="52">
        <f t="shared" si="51"/>
        <v>42156</v>
      </c>
      <c r="AT78" s="52">
        <f t="shared" si="51"/>
        <v>42186</v>
      </c>
      <c r="AU78" s="52">
        <f t="shared" si="51"/>
        <v>42217</v>
      </c>
      <c r="AV78" s="52">
        <f t="shared" si="51"/>
        <v>42248</v>
      </c>
      <c r="AW78" s="52">
        <f t="shared" si="51"/>
        <v>42278</v>
      </c>
      <c r="AX78" s="52">
        <f t="shared" si="51"/>
        <v>42309</v>
      </c>
      <c r="AY78" s="52">
        <f t="shared" si="51"/>
        <v>42339</v>
      </c>
      <c r="AZ78" s="52">
        <f t="shared" si="51"/>
        <v>42370</v>
      </c>
      <c r="BA78" s="52">
        <f t="shared" si="51"/>
        <v>42401</v>
      </c>
      <c r="BB78" s="52">
        <f t="shared" si="51"/>
        <v>42430</v>
      </c>
      <c r="BC78" s="52">
        <f t="shared" si="51"/>
        <v>42461</v>
      </c>
      <c r="BD78" s="52">
        <f t="shared" si="51"/>
        <v>42491</v>
      </c>
      <c r="BE78" s="52">
        <f t="shared" si="51"/>
        <v>42522</v>
      </c>
      <c r="BF78" s="52">
        <f t="shared" si="51"/>
        <v>42552</v>
      </c>
      <c r="BG78" s="52">
        <f t="shared" si="51"/>
        <v>42583</v>
      </c>
      <c r="BH78" s="52">
        <f t="shared" si="51"/>
        <v>42614</v>
      </c>
      <c r="BI78" s="52">
        <f t="shared" si="51"/>
        <v>42644</v>
      </c>
      <c r="BJ78" s="52">
        <f t="shared" si="51"/>
        <v>42675</v>
      </c>
      <c r="BK78" s="52">
        <f t="shared" si="51"/>
        <v>42705</v>
      </c>
    </row>
    <row r="79" spans="2:63">
      <c r="B79" s="53" t="str">
        <f t="shared" ref="B79:B96" si="52">+B8</f>
        <v>Immobilitzat intangible</v>
      </c>
      <c r="C79" s="53"/>
      <c r="D79" s="37">
        <f>SUM(D80:D85)</f>
        <v>0</v>
      </c>
      <c r="E79" s="37">
        <f t="shared" ref="E79:BK79" si="53">SUM(E80:E85)</f>
        <v>0</v>
      </c>
      <c r="F79" s="37">
        <f t="shared" si="53"/>
        <v>0</v>
      </c>
      <c r="G79" s="37">
        <f t="shared" si="53"/>
        <v>0</v>
      </c>
      <c r="H79" s="37">
        <f t="shared" si="53"/>
        <v>0</v>
      </c>
      <c r="I79" s="37">
        <f t="shared" si="53"/>
        <v>0</v>
      </c>
      <c r="J79" s="37">
        <f t="shared" si="53"/>
        <v>0</v>
      </c>
      <c r="K79" s="37">
        <f t="shared" si="53"/>
        <v>0</v>
      </c>
      <c r="L79" s="37">
        <f t="shared" si="53"/>
        <v>0</v>
      </c>
      <c r="M79" s="37">
        <f t="shared" si="53"/>
        <v>0</v>
      </c>
      <c r="N79" s="37">
        <f t="shared" si="53"/>
        <v>0</v>
      </c>
      <c r="O79" s="37">
        <f t="shared" si="53"/>
        <v>0</v>
      </c>
      <c r="P79" s="37">
        <f t="shared" si="53"/>
        <v>0</v>
      </c>
      <c r="Q79" s="37">
        <f t="shared" si="53"/>
        <v>0</v>
      </c>
      <c r="R79" s="37">
        <f t="shared" si="53"/>
        <v>0</v>
      </c>
      <c r="S79" s="37">
        <f t="shared" si="53"/>
        <v>0</v>
      </c>
      <c r="T79" s="37">
        <f t="shared" si="53"/>
        <v>0</v>
      </c>
      <c r="U79" s="37">
        <f t="shared" si="53"/>
        <v>0</v>
      </c>
      <c r="V79" s="37">
        <f t="shared" si="53"/>
        <v>0</v>
      </c>
      <c r="W79" s="37">
        <f t="shared" si="53"/>
        <v>0</v>
      </c>
      <c r="X79" s="37">
        <f t="shared" si="53"/>
        <v>0</v>
      </c>
      <c r="Y79" s="37">
        <f t="shared" si="53"/>
        <v>0</v>
      </c>
      <c r="Z79" s="37">
        <f t="shared" si="53"/>
        <v>0</v>
      </c>
      <c r="AA79" s="37">
        <f t="shared" si="53"/>
        <v>0</v>
      </c>
      <c r="AB79" s="37">
        <f t="shared" si="53"/>
        <v>0</v>
      </c>
      <c r="AC79" s="37">
        <f t="shared" si="53"/>
        <v>0</v>
      </c>
      <c r="AD79" s="37">
        <f t="shared" si="53"/>
        <v>0</v>
      </c>
      <c r="AE79" s="37">
        <f t="shared" si="53"/>
        <v>0</v>
      </c>
      <c r="AF79" s="37">
        <f t="shared" si="53"/>
        <v>0</v>
      </c>
      <c r="AG79" s="37">
        <f t="shared" si="53"/>
        <v>0</v>
      </c>
      <c r="AH79" s="37">
        <f t="shared" si="53"/>
        <v>0</v>
      </c>
      <c r="AI79" s="37">
        <f t="shared" si="53"/>
        <v>0</v>
      </c>
      <c r="AJ79" s="37">
        <f t="shared" si="53"/>
        <v>0</v>
      </c>
      <c r="AK79" s="37">
        <f t="shared" si="53"/>
        <v>0</v>
      </c>
      <c r="AL79" s="37">
        <f t="shared" si="53"/>
        <v>0</v>
      </c>
      <c r="AM79" s="37">
        <f t="shared" si="53"/>
        <v>0</v>
      </c>
      <c r="AN79" s="37">
        <f t="shared" si="53"/>
        <v>0</v>
      </c>
      <c r="AO79" s="37">
        <f t="shared" si="53"/>
        <v>0</v>
      </c>
      <c r="AP79" s="37">
        <f t="shared" si="53"/>
        <v>0</v>
      </c>
      <c r="AQ79" s="37">
        <f t="shared" si="53"/>
        <v>0</v>
      </c>
      <c r="AR79" s="37">
        <f t="shared" si="53"/>
        <v>0</v>
      </c>
      <c r="AS79" s="37">
        <f t="shared" si="53"/>
        <v>0</v>
      </c>
      <c r="AT79" s="37">
        <f t="shared" si="53"/>
        <v>0</v>
      </c>
      <c r="AU79" s="37">
        <f t="shared" si="53"/>
        <v>0</v>
      </c>
      <c r="AV79" s="37">
        <f t="shared" si="53"/>
        <v>0</v>
      </c>
      <c r="AW79" s="37">
        <f t="shared" si="53"/>
        <v>0</v>
      </c>
      <c r="AX79" s="37">
        <f t="shared" si="53"/>
        <v>0</v>
      </c>
      <c r="AY79" s="37">
        <f t="shared" si="53"/>
        <v>0</v>
      </c>
      <c r="AZ79" s="37">
        <f t="shared" si="53"/>
        <v>0</v>
      </c>
      <c r="BA79" s="37">
        <f t="shared" si="53"/>
        <v>0</v>
      </c>
      <c r="BB79" s="37">
        <f t="shared" si="53"/>
        <v>0</v>
      </c>
      <c r="BC79" s="37">
        <f t="shared" si="53"/>
        <v>0</v>
      </c>
      <c r="BD79" s="37">
        <f t="shared" si="53"/>
        <v>0</v>
      </c>
      <c r="BE79" s="37">
        <f t="shared" si="53"/>
        <v>0</v>
      </c>
      <c r="BF79" s="37">
        <f t="shared" si="53"/>
        <v>0</v>
      </c>
      <c r="BG79" s="37">
        <f t="shared" si="53"/>
        <v>0</v>
      </c>
      <c r="BH79" s="37">
        <f t="shared" si="53"/>
        <v>0</v>
      </c>
      <c r="BI79" s="37">
        <f t="shared" si="53"/>
        <v>0</v>
      </c>
      <c r="BJ79" s="37">
        <f t="shared" si="53"/>
        <v>0</v>
      </c>
      <c r="BK79" s="37">
        <f t="shared" si="53"/>
        <v>0</v>
      </c>
    </row>
    <row r="80" spans="2:63">
      <c r="B80" s="32" t="str">
        <f t="shared" si="52"/>
        <v>Recerca i Desenvolupament</v>
      </c>
      <c r="C80" s="54"/>
      <c r="D80" s="33">
        <f>SUM($D9:D9)+SUM($D33:D33)</f>
        <v>0</v>
      </c>
      <c r="E80" s="33">
        <f>SUM($D9:E9)+SUM($D33:E33)</f>
        <v>0</v>
      </c>
      <c r="F80" s="33">
        <f>SUM($D9:F9)+SUM($D33:F33)</f>
        <v>0</v>
      </c>
      <c r="G80" s="33">
        <f>SUM($D9:G9)+SUM($D33:G33)</f>
        <v>0</v>
      </c>
      <c r="H80" s="33">
        <f>SUM($D9:H9)+SUM($D33:H33)</f>
        <v>0</v>
      </c>
      <c r="I80" s="33">
        <f>SUM($D9:I9)+SUM($D33:I33)</f>
        <v>0</v>
      </c>
      <c r="J80" s="33">
        <f>SUM($D9:J9)+SUM($D33:J33)</f>
        <v>0</v>
      </c>
      <c r="K80" s="33">
        <f>SUM($D9:K9)+SUM($D33:K33)</f>
        <v>0</v>
      </c>
      <c r="L80" s="33">
        <f>SUM($D9:L9)+SUM($D33:L33)</f>
        <v>0</v>
      </c>
      <c r="M80" s="33">
        <f>SUM($D9:M9)+SUM($D33:M33)</f>
        <v>0</v>
      </c>
      <c r="N80" s="33">
        <f>SUM($D9:N9)+SUM($D33:N33)</f>
        <v>0</v>
      </c>
      <c r="O80" s="33">
        <f>SUM($D9:O9)+SUM($D33:O33)</f>
        <v>0</v>
      </c>
      <c r="P80" s="33">
        <f>SUM($D9:P9)+SUM($D33:P33)</f>
        <v>0</v>
      </c>
      <c r="Q80" s="33">
        <f>SUM($D9:Q9)+SUM($D33:Q33)</f>
        <v>0</v>
      </c>
      <c r="R80" s="33">
        <f>SUM($D9:R9)+SUM($D33:R33)</f>
        <v>0</v>
      </c>
      <c r="S80" s="33">
        <f>SUM($D9:S9)+SUM($D33:S33)</f>
        <v>0</v>
      </c>
      <c r="T80" s="33">
        <f>SUM($D9:T9)+SUM($D33:T33)</f>
        <v>0</v>
      </c>
      <c r="U80" s="33">
        <f>SUM($D9:U9)+SUM($D33:U33)</f>
        <v>0</v>
      </c>
      <c r="V80" s="33">
        <f>SUM($D9:V9)+SUM($D33:V33)</f>
        <v>0</v>
      </c>
      <c r="W80" s="33">
        <f>SUM($D9:W9)+SUM($D33:W33)</f>
        <v>0</v>
      </c>
      <c r="X80" s="33">
        <f>SUM($D9:X9)+SUM($D33:X33)</f>
        <v>0</v>
      </c>
      <c r="Y80" s="33">
        <f>SUM($D9:Y9)+SUM($D33:Y33)</f>
        <v>0</v>
      </c>
      <c r="Z80" s="33">
        <f>SUM($D9:Z9)+SUM($D33:Z33)</f>
        <v>0</v>
      </c>
      <c r="AA80" s="33">
        <f>SUM($D9:AA9)+SUM($D33:AA33)</f>
        <v>0</v>
      </c>
      <c r="AB80" s="33">
        <f>SUM($D9:AB9)+SUM($D33:AB33)</f>
        <v>0</v>
      </c>
      <c r="AC80" s="33">
        <f>SUM($D9:AC9)+SUM($D33:AC33)</f>
        <v>0</v>
      </c>
      <c r="AD80" s="33">
        <f>SUM($D9:AD9)+SUM($D33:AD33)</f>
        <v>0</v>
      </c>
      <c r="AE80" s="33">
        <f>SUM($D9:AE9)+SUM($D33:AE33)</f>
        <v>0</v>
      </c>
      <c r="AF80" s="33">
        <f>SUM($D9:AF9)+SUM($D33:AF33)</f>
        <v>0</v>
      </c>
      <c r="AG80" s="33">
        <f>SUM($D9:AG9)+SUM($D33:AG33)</f>
        <v>0</v>
      </c>
      <c r="AH80" s="33">
        <f>SUM($D9:AH9)+SUM($D33:AH33)</f>
        <v>0</v>
      </c>
      <c r="AI80" s="33">
        <f>SUM($D9:AI9)+SUM($D33:AI33)</f>
        <v>0</v>
      </c>
      <c r="AJ80" s="33">
        <f>SUM($D9:AJ9)+SUM($D33:AJ33)</f>
        <v>0</v>
      </c>
      <c r="AK80" s="33">
        <f>SUM($D9:AK9)+SUM($D33:AK33)</f>
        <v>0</v>
      </c>
      <c r="AL80" s="33">
        <f>SUM($D9:AL9)+SUM($D33:AL33)</f>
        <v>0</v>
      </c>
      <c r="AM80" s="33">
        <f>SUM($D9:AM9)+SUM($D33:AM33)</f>
        <v>0</v>
      </c>
      <c r="AN80" s="33">
        <f>SUM($D9:AN9)+SUM($D33:AN33)</f>
        <v>0</v>
      </c>
      <c r="AO80" s="33">
        <f>SUM($D9:AO9)+SUM($D33:AO33)</f>
        <v>0</v>
      </c>
      <c r="AP80" s="33">
        <f>SUM($D9:AP9)+SUM($D33:AP33)</f>
        <v>0</v>
      </c>
      <c r="AQ80" s="33">
        <f>SUM($D9:AQ9)+SUM($D33:AQ33)</f>
        <v>0</v>
      </c>
      <c r="AR80" s="33">
        <f>SUM($D9:AR9)+SUM($D33:AR33)</f>
        <v>0</v>
      </c>
      <c r="AS80" s="33">
        <f>SUM($D9:AS9)+SUM($D33:AS33)</f>
        <v>0</v>
      </c>
      <c r="AT80" s="33">
        <f>SUM($D9:AT9)+SUM($D33:AT33)</f>
        <v>0</v>
      </c>
      <c r="AU80" s="33">
        <f>SUM($D9:AU9)+SUM($D33:AU33)</f>
        <v>0</v>
      </c>
      <c r="AV80" s="33">
        <f>SUM($D9:AV9)+SUM($D33:AV33)</f>
        <v>0</v>
      </c>
      <c r="AW80" s="33">
        <f>SUM($D9:AW9)+SUM($D33:AW33)</f>
        <v>0</v>
      </c>
      <c r="AX80" s="33">
        <f>SUM($D9:AX9)+SUM($D33:AX33)</f>
        <v>0</v>
      </c>
      <c r="AY80" s="33">
        <f>SUM($D9:AY9)+SUM($D33:AY33)</f>
        <v>0</v>
      </c>
      <c r="AZ80" s="33">
        <f>SUM($D9:AZ9)+SUM($D33:AZ33)</f>
        <v>0</v>
      </c>
      <c r="BA80" s="33">
        <f>SUM($D9:BA9)+SUM($D33:BA33)</f>
        <v>0</v>
      </c>
      <c r="BB80" s="33">
        <f>SUM($D9:BB9)+SUM($D33:BB33)</f>
        <v>0</v>
      </c>
      <c r="BC80" s="33">
        <f>SUM($D9:BC9)+SUM($D33:BC33)</f>
        <v>0</v>
      </c>
      <c r="BD80" s="33">
        <f>SUM($D9:BD9)+SUM($D33:BD33)</f>
        <v>0</v>
      </c>
      <c r="BE80" s="33">
        <f>SUM($D9:BE9)+SUM($D33:BE33)</f>
        <v>0</v>
      </c>
      <c r="BF80" s="33">
        <f>SUM($D9:BF9)+SUM($D33:BF33)</f>
        <v>0</v>
      </c>
      <c r="BG80" s="33">
        <f>SUM($D9:BG9)+SUM($D33:BG33)</f>
        <v>0</v>
      </c>
      <c r="BH80" s="33">
        <f>SUM($D9:BH9)+SUM($D33:BH33)</f>
        <v>0</v>
      </c>
      <c r="BI80" s="33">
        <f>SUM($D9:BI9)+SUM($D33:BI33)</f>
        <v>0</v>
      </c>
      <c r="BJ80" s="33">
        <f>SUM($D9:BJ9)+SUM($D33:BJ33)</f>
        <v>0</v>
      </c>
      <c r="BK80" s="33">
        <f>SUM($D9:BK9)+SUM($D33:BK33)</f>
        <v>0</v>
      </c>
    </row>
    <row r="81" spans="2:63">
      <c r="B81" s="32" t="str">
        <f t="shared" si="52"/>
        <v>Concessions administratives</v>
      </c>
      <c r="C81" s="54"/>
      <c r="D81" s="33">
        <f>SUM($D10:D10)+SUM($D34:D34)</f>
        <v>0</v>
      </c>
      <c r="E81" s="33">
        <f>SUM($D10:E10)+SUM($D34:E34)</f>
        <v>0</v>
      </c>
      <c r="F81" s="33">
        <f>SUM($D10:F10)+SUM($D34:F34)</f>
        <v>0</v>
      </c>
      <c r="G81" s="33">
        <f>SUM($D10:G10)+SUM($D34:G34)</f>
        <v>0</v>
      </c>
      <c r="H81" s="33">
        <f>SUM($D10:H10)+SUM($D34:H34)</f>
        <v>0</v>
      </c>
      <c r="I81" s="33">
        <f>SUM($D10:I10)+SUM($D34:I34)</f>
        <v>0</v>
      </c>
      <c r="J81" s="33">
        <f>SUM($D10:J10)+SUM($D34:J34)</f>
        <v>0</v>
      </c>
      <c r="K81" s="33">
        <f>SUM($D10:K10)+SUM($D34:K34)</f>
        <v>0</v>
      </c>
      <c r="L81" s="33">
        <f>SUM($D10:L10)+SUM($D34:L34)</f>
        <v>0</v>
      </c>
      <c r="M81" s="33">
        <f>SUM($D10:M10)+SUM($D34:M34)</f>
        <v>0</v>
      </c>
      <c r="N81" s="33">
        <f>SUM($D10:N10)+SUM($D34:N34)</f>
        <v>0</v>
      </c>
      <c r="O81" s="33">
        <f>SUM($D10:O10)+SUM($D34:O34)</f>
        <v>0</v>
      </c>
      <c r="P81" s="33">
        <f>SUM($D10:P10)+SUM($D34:P34)</f>
        <v>0</v>
      </c>
      <c r="Q81" s="33">
        <f>SUM($D10:Q10)+SUM($D34:Q34)</f>
        <v>0</v>
      </c>
      <c r="R81" s="33">
        <f>SUM($D10:R10)+SUM($D34:R34)</f>
        <v>0</v>
      </c>
      <c r="S81" s="33">
        <f>SUM($D10:S10)+SUM($D34:S34)</f>
        <v>0</v>
      </c>
      <c r="T81" s="33">
        <f>SUM($D10:T10)+SUM($D34:T34)</f>
        <v>0</v>
      </c>
      <c r="U81" s="33">
        <f>SUM($D10:U10)+SUM($D34:U34)</f>
        <v>0</v>
      </c>
      <c r="V81" s="33">
        <f>SUM($D10:V10)+SUM($D34:V34)</f>
        <v>0</v>
      </c>
      <c r="W81" s="33">
        <f>SUM($D10:W10)+SUM($D34:W34)</f>
        <v>0</v>
      </c>
      <c r="X81" s="33">
        <f>SUM($D10:X10)+SUM($D34:X34)</f>
        <v>0</v>
      </c>
      <c r="Y81" s="33">
        <f>SUM($D10:Y10)+SUM($D34:Y34)</f>
        <v>0</v>
      </c>
      <c r="Z81" s="33">
        <f>SUM($D10:Z10)+SUM($D34:Z34)</f>
        <v>0</v>
      </c>
      <c r="AA81" s="33">
        <f>SUM($D10:AA10)+SUM($D34:AA34)</f>
        <v>0</v>
      </c>
      <c r="AB81" s="33">
        <f>SUM($D10:AB10)+SUM($D34:AB34)</f>
        <v>0</v>
      </c>
      <c r="AC81" s="33">
        <f>SUM($D10:AC10)+SUM($D34:AC34)</f>
        <v>0</v>
      </c>
      <c r="AD81" s="33">
        <f>SUM($D10:AD10)+SUM($D34:AD34)</f>
        <v>0</v>
      </c>
      <c r="AE81" s="33">
        <f>SUM($D10:AE10)+SUM($D34:AE34)</f>
        <v>0</v>
      </c>
      <c r="AF81" s="33">
        <f>SUM($D10:AF10)+SUM($D34:AF34)</f>
        <v>0</v>
      </c>
      <c r="AG81" s="33">
        <f>SUM($D10:AG10)+SUM($D34:AG34)</f>
        <v>0</v>
      </c>
      <c r="AH81" s="33">
        <f>SUM($D10:AH10)+SUM($D34:AH34)</f>
        <v>0</v>
      </c>
      <c r="AI81" s="33">
        <f>SUM($D10:AI10)+SUM($D34:AI34)</f>
        <v>0</v>
      </c>
      <c r="AJ81" s="33">
        <f>SUM($D10:AJ10)+SUM($D34:AJ34)</f>
        <v>0</v>
      </c>
      <c r="AK81" s="33">
        <f>SUM($D10:AK10)+SUM($D34:AK34)</f>
        <v>0</v>
      </c>
      <c r="AL81" s="33">
        <f>SUM($D10:AL10)+SUM($D34:AL34)</f>
        <v>0</v>
      </c>
      <c r="AM81" s="33">
        <f>SUM($D10:AM10)+SUM($D34:AM34)</f>
        <v>0</v>
      </c>
      <c r="AN81" s="33">
        <f>SUM($D10:AN10)+SUM($D34:AN34)</f>
        <v>0</v>
      </c>
      <c r="AO81" s="33">
        <f>SUM($D10:AO10)+SUM($D34:AO34)</f>
        <v>0</v>
      </c>
      <c r="AP81" s="33">
        <f>SUM($D10:AP10)+SUM($D34:AP34)</f>
        <v>0</v>
      </c>
      <c r="AQ81" s="33">
        <f>SUM($D10:AQ10)+SUM($D34:AQ34)</f>
        <v>0</v>
      </c>
      <c r="AR81" s="33">
        <f>SUM($D10:AR10)+SUM($D34:AR34)</f>
        <v>0</v>
      </c>
      <c r="AS81" s="33">
        <f>SUM($D10:AS10)+SUM($D34:AS34)</f>
        <v>0</v>
      </c>
      <c r="AT81" s="33">
        <f>SUM($D10:AT10)+SUM($D34:AT34)</f>
        <v>0</v>
      </c>
      <c r="AU81" s="33">
        <f>SUM($D10:AU10)+SUM($D34:AU34)</f>
        <v>0</v>
      </c>
      <c r="AV81" s="33">
        <f>SUM($D10:AV10)+SUM($D34:AV34)</f>
        <v>0</v>
      </c>
      <c r="AW81" s="33">
        <f>SUM($D10:AW10)+SUM($D34:AW34)</f>
        <v>0</v>
      </c>
      <c r="AX81" s="33">
        <f>SUM($D10:AX10)+SUM($D34:AX34)</f>
        <v>0</v>
      </c>
      <c r="AY81" s="33">
        <f>SUM($D10:AY10)+SUM($D34:AY34)</f>
        <v>0</v>
      </c>
      <c r="AZ81" s="33">
        <f>SUM($D10:AZ10)+SUM($D34:AZ34)</f>
        <v>0</v>
      </c>
      <c r="BA81" s="33">
        <f>SUM($D10:BA10)+SUM($D34:BA34)</f>
        <v>0</v>
      </c>
      <c r="BB81" s="33">
        <f>SUM($D10:BB10)+SUM($D34:BB34)</f>
        <v>0</v>
      </c>
      <c r="BC81" s="33">
        <f>SUM($D10:BC10)+SUM($D34:BC34)</f>
        <v>0</v>
      </c>
      <c r="BD81" s="33">
        <f>SUM($D10:BD10)+SUM($D34:BD34)</f>
        <v>0</v>
      </c>
      <c r="BE81" s="33">
        <f>SUM($D10:BE10)+SUM($D34:BE34)</f>
        <v>0</v>
      </c>
      <c r="BF81" s="33">
        <f>SUM($D10:BF10)+SUM($D34:BF34)</f>
        <v>0</v>
      </c>
      <c r="BG81" s="33">
        <f>SUM($D10:BG10)+SUM($D34:BG34)</f>
        <v>0</v>
      </c>
      <c r="BH81" s="33">
        <f>SUM($D10:BH10)+SUM($D34:BH34)</f>
        <v>0</v>
      </c>
      <c r="BI81" s="33">
        <f>SUM($D10:BI10)+SUM($D34:BI34)</f>
        <v>0</v>
      </c>
      <c r="BJ81" s="33">
        <f>SUM($D10:BJ10)+SUM($D34:BJ34)</f>
        <v>0</v>
      </c>
      <c r="BK81" s="33">
        <f>SUM($D10:BK10)+SUM($D34:BK34)</f>
        <v>0</v>
      </c>
    </row>
    <row r="82" spans="2:63">
      <c r="B82" s="32" t="str">
        <f t="shared" si="52"/>
        <v>Patents, llicències i marques</v>
      </c>
      <c r="C82" s="54"/>
      <c r="D82" s="33">
        <f>SUM($D11:D11)+SUM($D35:D35)</f>
        <v>0</v>
      </c>
      <c r="E82" s="33">
        <f>SUM($D11:E11)+SUM($D35:E35)</f>
        <v>0</v>
      </c>
      <c r="F82" s="33">
        <f>SUM($D11:F11)+SUM($D35:F35)</f>
        <v>0</v>
      </c>
      <c r="G82" s="33">
        <f>SUM($D11:G11)+SUM($D35:G35)</f>
        <v>0</v>
      </c>
      <c r="H82" s="33">
        <f>SUM($D11:H11)+SUM($D35:H35)</f>
        <v>0</v>
      </c>
      <c r="I82" s="33">
        <f>SUM($D11:I11)+SUM($D35:I35)</f>
        <v>0</v>
      </c>
      <c r="J82" s="33">
        <f>SUM($D11:J11)+SUM($D35:J35)</f>
        <v>0</v>
      </c>
      <c r="K82" s="33">
        <f>SUM($D11:K11)+SUM($D35:K35)</f>
        <v>0</v>
      </c>
      <c r="L82" s="33">
        <f>SUM($D11:L11)+SUM($D35:L35)</f>
        <v>0</v>
      </c>
      <c r="M82" s="33">
        <f>SUM($D11:M11)+SUM($D35:M35)</f>
        <v>0</v>
      </c>
      <c r="N82" s="33">
        <f>SUM($D11:N11)+SUM($D35:N35)</f>
        <v>0</v>
      </c>
      <c r="O82" s="33">
        <f>SUM($D11:O11)+SUM($D35:O35)</f>
        <v>0</v>
      </c>
      <c r="P82" s="33">
        <f>SUM($D11:P11)+SUM($D35:P35)</f>
        <v>0</v>
      </c>
      <c r="Q82" s="33">
        <f>SUM($D11:Q11)+SUM($D35:Q35)</f>
        <v>0</v>
      </c>
      <c r="R82" s="33">
        <f>SUM($D11:R11)+SUM($D35:R35)</f>
        <v>0</v>
      </c>
      <c r="S82" s="33">
        <f>SUM($D11:S11)+SUM($D35:S35)</f>
        <v>0</v>
      </c>
      <c r="T82" s="33">
        <f>SUM($D11:T11)+SUM($D35:T35)</f>
        <v>0</v>
      </c>
      <c r="U82" s="33">
        <f>SUM($D11:U11)+SUM($D35:U35)</f>
        <v>0</v>
      </c>
      <c r="V82" s="33">
        <f>SUM($D11:V11)+SUM($D35:V35)</f>
        <v>0</v>
      </c>
      <c r="W82" s="33">
        <f>SUM($D11:W11)+SUM($D35:W35)</f>
        <v>0</v>
      </c>
      <c r="X82" s="33">
        <f>SUM($D11:X11)+SUM($D35:X35)</f>
        <v>0</v>
      </c>
      <c r="Y82" s="33">
        <f>SUM($D11:Y11)+SUM($D35:Y35)</f>
        <v>0</v>
      </c>
      <c r="Z82" s="33">
        <f>SUM($D11:Z11)+SUM($D35:Z35)</f>
        <v>0</v>
      </c>
      <c r="AA82" s="33">
        <f>SUM($D11:AA11)+SUM($D35:AA35)</f>
        <v>0</v>
      </c>
      <c r="AB82" s="33">
        <f>SUM($D11:AB11)+SUM($D35:AB35)</f>
        <v>0</v>
      </c>
      <c r="AC82" s="33">
        <f>SUM($D11:AC11)+SUM($D35:AC35)</f>
        <v>0</v>
      </c>
      <c r="AD82" s="33">
        <f>SUM($D11:AD11)+SUM($D35:AD35)</f>
        <v>0</v>
      </c>
      <c r="AE82" s="33">
        <f>SUM($D11:AE11)+SUM($D35:AE35)</f>
        <v>0</v>
      </c>
      <c r="AF82" s="33">
        <f>SUM($D11:AF11)+SUM($D35:AF35)</f>
        <v>0</v>
      </c>
      <c r="AG82" s="33">
        <f>SUM($D11:AG11)+SUM($D35:AG35)</f>
        <v>0</v>
      </c>
      <c r="AH82" s="33">
        <f>SUM($D11:AH11)+SUM($D35:AH35)</f>
        <v>0</v>
      </c>
      <c r="AI82" s="33">
        <f>SUM($D11:AI11)+SUM($D35:AI35)</f>
        <v>0</v>
      </c>
      <c r="AJ82" s="33">
        <f>SUM($D11:AJ11)+SUM($D35:AJ35)</f>
        <v>0</v>
      </c>
      <c r="AK82" s="33">
        <f>SUM($D11:AK11)+SUM($D35:AK35)</f>
        <v>0</v>
      </c>
      <c r="AL82" s="33">
        <f>SUM($D11:AL11)+SUM($D35:AL35)</f>
        <v>0</v>
      </c>
      <c r="AM82" s="33">
        <f>SUM($D11:AM11)+SUM($D35:AM35)</f>
        <v>0</v>
      </c>
      <c r="AN82" s="33">
        <f>SUM($D11:AN11)+SUM($D35:AN35)</f>
        <v>0</v>
      </c>
      <c r="AO82" s="33">
        <f>SUM($D11:AO11)+SUM($D35:AO35)</f>
        <v>0</v>
      </c>
      <c r="AP82" s="33">
        <f>SUM($D11:AP11)+SUM($D35:AP35)</f>
        <v>0</v>
      </c>
      <c r="AQ82" s="33">
        <f>SUM($D11:AQ11)+SUM($D35:AQ35)</f>
        <v>0</v>
      </c>
      <c r="AR82" s="33">
        <f>SUM($D11:AR11)+SUM($D35:AR35)</f>
        <v>0</v>
      </c>
      <c r="AS82" s="33">
        <f>SUM($D11:AS11)+SUM($D35:AS35)</f>
        <v>0</v>
      </c>
      <c r="AT82" s="33">
        <f>SUM($D11:AT11)+SUM($D35:AT35)</f>
        <v>0</v>
      </c>
      <c r="AU82" s="33">
        <f>SUM($D11:AU11)+SUM($D35:AU35)</f>
        <v>0</v>
      </c>
      <c r="AV82" s="33">
        <f>SUM($D11:AV11)+SUM($D35:AV35)</f>
        <v>0</v>
      </c>
      <c r="AW82" s="33">
        <f>SUM($D11:AW11)+SUM($D35:AW35)</f>
        <v>0</v>
      </c>
      <c r="AX82" s="33">
        <f>SUM($D11:AX11)+SUM($D35:AX35)</f>
        <v>0</v>
      </c>
      <c r="AY82" s="33">
        <f>SUM($D11:AY11)+SUM($D35:AY35)</f>
        <v>0</v>
      </c>
      <c r="AZ82" s="33">
        <f>SUM($D11:AZ11)+SUM($D35:AZ35)</f>
        <v>0</v>
      </c>
      <c r="BA82" s="33">
        <f>SUM($D11:BA11)+SUM($D35:BA35)</f>
        <v>0</v>
      </c>
      <c r="BB82" s="33">
        <f>SUM($D11:BB11)+SUM($D35:BB35)</f>
        <v>0</v>
      </c>
      <c r="BC82" s="33">
        <f>SUM($D11:BC11)+SUM($D35:BC35)</f>
        <v>0</v>
      </c>
      <c r="BD82" s="33">
        <f>SUM($D11:BD11)+SUM($D35:BD35)</f>
        <v>0</v>
      </c>
      <c r="BE82" s="33">
        <f>SUM($D11:BE11)+SUM($D35:BE35)</f>
        <v>0</v>
      </c>
      <c r="BF82" s="33">
        <f>SUM($D11:BF11)+SUM($D35:BF35)</f>
        <v>0</v>
      </c>
      <c r="BG82" s="33">
        <f>SUM($D11:BG11)+SUM($D35:BG35)</f>
        <v>0</v>
      </c>
      <c r="BH82" s="33">
        <f>SUM($D11:BH11)+SUM($D35:BH35)</f>
        <v>0</v>
      </c>
      <c r="BI82" s="33">
        <f>SUM($D11:BI11)+SUM($D35:BI35)</f>
        <v>0</v>
      </c>
      <c r="BJ82" s="33">
        <f>SUM($D11:BJ11)+SUM($D35:BJ35)</f>
        <v>0</v>
      </c>
      <c r="BK82" s="33">
        <f>SUM($D11:BK11)+SUM($D35:BK35)</f>
        <v>0</v>
      </c>
    </row>
    <row r="83" spans="2:63">
      <c r="B83" s="32" t="str">
        <f t="shared" si="52"/>
        <v>Drets de traspàs</v>
      </c>
      <c r="C83" s="54"/>
      <c r="D83" s="33">
        <f>SUM($D12:D12)+SUM($D36:D36)</f>
        <v>0</v>
      </c>
      <c r="E83" s="33">
        <f>SUM($D12:E12)+SUM($D36:E36)</f>
        <v>0</v>
      </c>
      <c r="F83" s="33">
        <f>SUM($D12:F12)+SUM($D36:F36)</f>
        <v>0</v>
      </c>
      <c r="G83" s="33">
        <f>SUM($D12:G12)+SUM($D36:G36)</f>
        <v>0</v>
      </c>
      <c r="H83" s="33">
        <f>SUM($D12:H12)+SUM($D36:H36)</f>
        <v>0</v>
      </c>
      <c r="I83" s="33">
        <f>SUM($D12:I12)+SUM($D36:I36)</f>
        <v>0</v>
      </c>
      <c r="J83" s="33">
        <f>SUM($D12:J12)+SUM($D36:J36)</f>
        <v>0</v>
      </c>
      <c r="K83" s="33">
        <f>SUM($D12:K12)+SUM($D36:K36)</f>
        <v>0</v>
      </c>
      <c r="L83" s="33">
        <f>SUM($D12:L12)+SUM($D36:L36)</f>
        <v>0</v>
      </c>
      <c r="M83" s="33">
        <f>SUM($D12:M12)+SUM($D36:M36)</f>
        <v>0</v>
      </c>
      <c r="N83" s="33">
        <f>SUM($D12:N12)+SUM($D36:N36)</f>
        <v>0</v>
      </c>
      <c r="O83" s="33">
        <f>SUM($D12:O12)+SUM($D36:O36)</f>
        <v>0</v>
      </c>
      <c r="P83" s="33">
        <f>SUM($D12:P12)+SUM($D36:P36)</f>
        <v>0</v>
      </c>
      <c r="Q83" s="33">
        <f>SUM($D12:Q12)+SUM($D36:Q36)</f>
        <v>0</v>
      </c>
      <c r="R83" s="33">
        <f>SUM($D12:R12)+SUM($D36:R36)</f>
        <v>0</v>
      </c>
      <c r="S83" s="33">
        <f>SUM($D12:S12)+SUM($D36:S36)</f>
        <v>0</v>
      </c>
      <c r="T83" s="33">
        <f>SUM($D12:T12)+SUM($D36:T36)</f>
        <v>0</v>
      </c>
      <c r="U83" s="33">
        <f>SUM($D12:U12)+SUM($D36:U36)</f>
        <v>0</v>
      </c>
      <c r="V83" s="33">
        <f>SUM($D12:V12)+SUM($D36:V36)</f>
        <v>0</v>
      </c>
      <c r="W83" s="33">
        <f>SUM($D12:W12)+SUM($D36:W36)</f>
        <v>0</v>
      </c>
      <c r="X83" s="33">
        <f>SUM($D12:X12)+SUM($D36:X36)</f>
        <v>0</v>
      </c>
      <c r="Y83" s="33">
        <f>SUM($D12:Y12)+SUM($D36:Y36)</f>
        <v>0</v>
      </c>
      <c r="Z83" s="33">
        <f>SUM($D12:Z12)+SUM($D36:Z36)</f>
        <v>0</v>
      </c>
      <c r="AA83" s="33">
        <f>SUM($D12:AA12)+SUM($D36:AA36)</f>
        <v>0</v>
      </c>
      <c r="AB83" s="33">
        <f>SUM($D12:AB12)+SUM($D36:AB36)</f>
        <v>0</v>
      </c>
      <c r="AC83" s="33">
        <f>SUM($D12:AC12)+SUM($D36:AC36)</f>
        <v>0</v>
      </c>
      <c r="AD83" s="33">
        <f>SUM($D12:AD12)+SUM($D36:AD36)</f>
        <v>0</v>
      </c>
      <c r="AE83" s="33">
        <f>SUM($D12:AE12)+SUM($D36:AE36)</f>
        <v>0</v>
      </c>
      <c r="AF83" s="33">
        <f>SUM($D12:AF12)+SUM($D36:AF36)</f>
        <v>0</v>
      </c>
      <c r="AG83" s="33">
        <f>SUM($D12:AG12)+SUM($D36:AG36)</f>
        <v>0</v>
      </c>
      <c r="AH83" s="33">
        <f>SUM($D12:AH12)+SUM($D36:AH36)</f>
        <v>0</v>
      </c>
      <c r="AI83" s="33">
        <f>SUM($D12:AI12)+SUM($D36:AI36)</f>
        <v>0</v>
      </c>
      <c r="AJ83" s="33">
        <f>SUM($D12:AJ12)+SUM($D36:AJ36)</f>
        <v>0</v>
      </c>
      <c r="AK83" s="33">
        <f>SUM($D12:AK12)+SUM($D36:AK36)</f>
        <v>0</v>
      </c>
      <c r="AL83" s="33">
        <f>SUM($D12:AL12)+SUM($D36:AL36)</f>
        <v>0</v>
      </c>
      <c r="AM83" s="33">
        <f>SUM($D12:AM12)+SUM($D36:AM36)</f>
        <v>0</v>
      </c>
      <c r="AN83" s="33">
        <f>SUM($D12:AN12)+SUM($D36:AN36)</f>
        <v>0</v>
      </c>
      <c r="AO83" s="33">
        <f>SUM($D12:AO12)+SUM($D36:AO36)</f>
        <v>0</v>
      </c>
      <c r="AP83" s="33">
        <f>SUM($D12:AP12)+SUM($D36:AP36)</f>
        <v>0</v>
      </c>
      <c r="AQ83" s="33">
        <f>SUM($D12:AQ12)+SUM($D36:AQ36)</f>
        <v>0</v>
      </c>
      <c r="AR83" s="33">
        <f>SUM($D12:AR12)+SUM($D36:AR36)</f>
        <v>0</v>
      </c>
      <c r="AS83" s="33">
        <f>SUM($D12:AS12)+SUM($D36:AS36)</f>
        <v>0</v>
      </c>
      <c r="AT83" s="33">
        <f>SUM($D12:AT12)+SUM($D36:AT36)</f>
        <v>0</v>
      </c>
      <c r="AU83" s="33">
        <f>SUM($D12:AU12)+SUM($D36:AU36)</f>
        <v>0</v>
      </c>
      <c r="AV83" s="33">
        <f>SUM($D12:AV12)+SUM($D36:AV36)</f>
        <v>0</v>
      </c>
      <c r="AW83" s="33">
        <f>SUM($D12:AW12)+SUM($D36:AW36)</f>
        <v>0</v>
      </c>
      <c r="AX83" s="33">
        <f>SUM($D12:AX12)+SUM($D36:AX36)</f>
        <v>0</v>
      </c>
      <c r="AY83" s="33">
        <f>SUM($D12:AY12)+SUM($D36:AY36)</f>
        <v>0</v>
      </c>
      <c r="AZ83" s="33">
        <f>SUM($D12:AZ12)+SUM($D36:AZ36)</f>
        <v>0</v>
      </c>
      <c r="BA83" s="33">
        <f>SUM($D12:BA12)+SUM($D36:BA36)</f>
        <v>0</v>
      </c>
      <c r="BB83" s="33">
        <f>SUM($D12:BB12)+SUM($D36:BB36)</f>
        <v>0</v>
      </c>
      <c r="BC83" s="33">
        <f>SUM($D12:BC12)+SUM($D36:BC36)</f>
        <v>0</v>
      </c>
      <c r="BD83" s="33">
        <f>SUM($D12:BD12)+SUM($D36:BD36)</f>
        <v>0</v>
      </c>
      <c r="BE83" s="33">
        <f>SUM($D12:BE12)+SUM($D36:BE36)</f>
        <v>0</v>
      </c>
      <c r="BF83" s="33">
        <f>SUM($D12:BF12)+SUM($D36:BF36)</f>
        <v>0</v>
      </c>
      <c r="BG83" s="33">
        <f>SUM($D12:BG12)+SUM($D36:BG36)</f>
        <v>0</v>
      </c>
      <c r="BH83" s="33">
        <f>SUM($D12:BH12)+SUM($D36:BH36)</f>
        <v>0</v>
      </c>
      <c r="BI83" s="33">
        <f>SUM($D12:BI12)+SUM($D36:BI36)</f>
        <v>0</v>
      </c>
      <c r="BJ83" s="33">
        <f>SUM($D12:BJ12)+SUM($D36:BJ36)</f>
        <v>0</v>
      </c>
      <c r="BK83" s="33">
        <f>SUM($D12:BK12)+SUM($D36:BK36)</f>
        <v>0</v>
      </c>
    </row>
    <row r="84" spans="2:63">
      <c r="B84" s="32" t="str">
        <f t="shared" si="52"/>
        <v>Aplicacions informàtiques</v>
      </c>
      <c r="C84" s="54"/>
      <c r="D84" s="33">
        <f>SUM($D13:D13)+SUM($D37:D37)</f>
        <v>0</v>
      </c>
      <c r="E84" s="33">
        <f>SUM($D13:E13)+SUM($D37:E37)</f>
        <v>0</v>
      </c>
      <c r="F84" s="33">
        <f>SUM($D13:F13)+SUM($D37:F37)</f>
        <v>0</v>
      </c>
      <c r="G84" s="33">
        <f>SUM($D13:G13)+SUM($D37:G37)</f>
        <v>0</v>
      </c>
      <c r="H84" s="33">
        <f>SUM($D13:H13)+SUM($D37:H37)</f>
        <v>0</v>
      </c>
      <c r="I84" s="33">
        <f>SUM($D13:I13)+SUM($D37:I37)</f>
        <v>0</v>
      </c>
      <c r="J84" s="33">
        <f>SUM($D13:J13)+SUM($D37:J37)</f>
        <v>0</v>
      </c>
      <c r="K84" s="33">
        <f>SUM($D13:K13)+SUM($D37:K37)</f>
        <v>0</v>
      </c>
      <c r="L84" s="33">
        <f>SUM($D13:L13)+SUM($D37:L37)</f>
        <v>0</v>
      </c>
      <c r="M84" s="33">
        <f>SUM($D13:M13)+SUM($D37:M37)</f>
        <v>0</v>
      </c>
      <c r="N84" s="33">
        <f>SUM($D13:N13)+SUM($D37:N37)</f>
        <v>0</v>
      </c>
      <c r="O84" s="33">
        <f>SUM($D13:O13)+SUM($D37:O37)</f>
        <v>0</v>
      </c>
      <c r="P84" s="33">
        <f>SUM($D13:P13)+SUM($D37:P37)</f>
        <v>0</v>
      </c>
      <c r="Q84" s="33">
        <f>SUM($D13:Q13)+SUM($D37:Q37)</f>
        <v>0</v>
      </c>
      <c r="R84" s="33">
        <f>SUM($D13:R13)+SUM($D37:R37)</f>
        <v>0</v>
      </c>
      <c r="S84" s="33">
        <f>SUM($D13:S13)+SUM($D37:S37)</f>
        <v>0</v>
      </c>
      <c r="T84" s="33">
        <f>SUM($D13:T13)+SUM($D37:T37)</f>
        <v>0</v>
      </c>
      <c r="U84" s="33">
        <f>SUM($D13:U13)+SUM($D37:U37)</f>
        <v>0</v>
      </c>
      <c r="V84" s="33">
        <f>SUM($D13:V13)+SUM($D37:V37)</f>
        <v>0</v>
      </c>
      <c r="W84" s="33">
        <f>SUM($D13:W13)+SUM($D37:W37)</f>
        <v>0</v>
      </c>
      <c r="X84" s="33">
        <f>SUM($D13:X13)+SUM($D37:X37)</f>
        <v>0</v>
      </c>
      <c r="Y84" s="33">
        <f>SUM($D13:Y13)+SUM($D37:Y37)</f>
        <v>0</v>
      </c>
      <c r="Z84" s="33">
        <f>SUM($D13:Z13)+SUM($D37:Z37)</f>
        <v>0</v>
      </c>
      <c r="AA84" s="33">
        <f>SUM($D13:AA13)+SUM($D37:AA37)</f>
        <v>0</v>
      </c>
      <c r="AB84" s="33">
        <f>SUM($D13:AB13)+SUM($D37:AB37)</f>
        <v>0</v>
      </c>
      <c r="AC84" s="33">
        <f>SUM($D13:AC13)+SUM($D37:AC37)</f>
        <v>0</v>
      </c>
      <c r="AD84" s="33">
        <f>SUM($D13:AD13)+SUM($D37:AD37)</f>
        <v>0</v>
      </c>
      <c r="AE84" s="33">
        <f>SUM($D13:AE13)+SUM($D37:AE37)</f>
        <v>0</v>
      </c>
      <c r="AF84" s="33">
        <f>SUM($D13:AF13)+SUM($D37:AF37)</f>
        <v>0</v>
      </c>
      <c r="AG84" s="33">
        <f>SUM($D13:AG13)+SUM($D37:AG37)</f>
        <v>0</v>
      </c>
      <c r="AH84" s="33">
        <f>SUM($D13:AH13)+SUM($D37:AH37)</f>
        <v>0</v>
      </c>
      <c r="AI84" s="33">
        <f>SUM($D13:AI13)+SUM($D37:AI37)</f>
        <v>0</v>
      </c>
      <c r="AJ84" s="33">
        <f>SUM($D13:AJ13)+SUM($D37:AJ37)</f>
        <v>0</v>
      </c>
      <c r="AK84" s="33">
        <f>SUM($D13:AK13)+SUM($D37:AK37)</f>
        <v>0</v>
      </c>
      <c r="AL84" s="33">
        <f>SUM($D13:AL13)+SUM($D37:AL37)</f>
        <v>0</v>
      </c>
      <c r="AM84" s="33">
        <f>SUM($D13:AM13)+SUM($D37:AM37)</f>
        <v>0</v>
      </c>
      <c r="AN84" s="33">
        <f>SUM($D13:AN13)+SUM($D37:AN37)</f>
        <v>0</v>
      </c>
      <c r="AO84" s="33">
        <f>SUM($D13:AO13)+SUM($D37:AO37)</f>
        <v>0</v>
      </c>
      <c r="AP84" s="33">
        <f>SUM($D13:AP13)+SUM($D37:AP37)</f>
        <v>0</v>
      </c>
      <c r="AQ84" s="33">
        <f>SUM($D13:AQ13)+SUM($D37:AQ37)</f>
        <v>0</v>
      </c>
      <c r="AR84" s="33">
        <f>SUM($D13:AR13)+SUM($D37:AR37)</f>
        <v>0</v>
      </c>
      <c r="AS84" s="33">
        <f>SUM($D13:AS13)+SUM($D37:AS37)</f>
        <v>0</v>
      </c>
      <c r="AT84" s="33">
        <f>SUM($D13:AT13)+SUM($D37:AT37)</f>
        <v>0</v>
      </c>
      <c r="AU84" s="33">
        <f>SUM($D13:AU13)+SUM($D37:AU37)</f>
        <v>0</v>
      </c>
      <c r="AV84" s="33">
        <f>SUM($D13:AV13)+SUM($D37:AV37)</f>
        <v>0</v>
      </c>
      <c r="AW84" s="33">
        <f>SUM($D13:AW13)+SUM($D37:AW37)</f>
        <v>0</v>
      </c>
      <c r="AX84" s="33">
        <f>SUM($D13:AX13)+SUM($D37:AX37)</f>
        <v>0</v>
      </c>
      <c r="AY84" s="33">
        <f>SUM($D13:AY13)+SUM($D37:AY37)</f>
        <v>0</v>
      </c>
      <c r="AZ84" s="33">
        <f>SUM($D13:AZ13)+SUM($D37:AZ37)</f>
        <v>0</v>
      </c>
      <c r="BA84" s="33">
        <f>SUM($D13:BA13)+SUM($D37:BA37)</f>
        <v>0</v>
      </c>
      <c r="BB84" s="33">
        <f>SUM($D13:BB13)+SUM($D37:BB37)</f>
        <v>0</v>
      </c>
      <c r="BC84" s="33">
        <f>SUM($D13:BC13)+SUM($D37:BC37)</f>
        <v>0</v>
      </c>
      <c r="BD84" s="33">
        <f>SUM($D13:BD13)+SUM($D37:BD37)</f>
        <v>0</v>
      </c>
      <c r="BE84" s="33">
        <f>SUM($D13:BE13)+SUM($D37:BE37)</f>
        <v>0</v>
      </c>
      <c r="BF84" s="33">
        <f>SUM($D13:BF13)+SUM($D37:BF37)</f>
        <v>0</v>
      </c>
      <c r="BG84" s="33">
        <f>SUM($D13:BG13)+SUM($D37:BG37)</f>
        <v>0</v>
      </c>
      <c r="BH84" s="33">
        <f>SUM($D13:BH13)+SUM($D37:BH37)</f>
        <v>0</v>
      </c>
      <c r="BI84" s="33">
        <f>SUM($D13:BI13)+SUM($D37:BI37)</f>
        <v>0</v>
      </c>
      <c r="BJ84" s="33">
        <f>SUM($D13:BJ13)+SUM($D37:BJ37)</f>
        <v>0</v>
      </c>
      <c r="BK84" s="33">
        <f>SUM($D13:BK13)+SUM($D37:BK37)</f>
        <v>0</v>
      </c>
    </row>
    <row r="85" spans="2:63">
      <c r="B85" s="32" t="str">
        <f t="shared" si="52"/>
        <v>Altre immobilitzat intangible</v>
      </c>
      <c r="C85" s="54"/>
      <c r="D85" s="33">
        <f>SUM($D14:D14)+SUM($D38:D38)</f>
        <v>0</v>
      </c>
      <c r="E85" s="33">
        <f>SUM($D14:E14)+SUM($D38:E38)</f>
        <v>0</v>
      </c>
      <c r="F85" s="33">
        <f>SUM($D14:F14)+SUM($D38:F38)</f>
        <v>0</v>
      </c>
      <c r="G85" s="33">
        <f>SUM($D14:G14)+SUM($D38:G38)</f>
        <v>0</v>
      </c>
      <c r="H85" s="33">
        <f>SUM($D14:H14)+SUM($D38:H38)</f>
        <v>0</v>
      </c>
      <c r="I85" s="33">
        <f>SUM($D14:I14)+SUM($D38:I38)</f>
        <v>0</v>
      </c>
      <c r="J85" s="33">
        <f>SUM($D14:J14)+SUM($D38:J38)</f>
        <v>0</v>
      </c>
      <c r="K85" s="33">
        <f>SUM($D14:K14)+SUM($D38:K38)</f>
        <v>0</v>
      </c>
      <c r="L85" s="33">
        <f>SUM($D14:L14)+SUM($D38:L38)</f>
        <v>0</v>
      </c>
      <c r="M85" s="33">
        <f>SUM($D14:M14)+SUM($D38:M38)</f>
        <v>0</v>
      </c>
      <c r="N85" s="33">
        <f>SUM($D14:N14)+SUM($D38:N38)</f>
        <v>0</v>
      </c>
      <c r="O85" s="33">
        <f>SUM($D14:O14)+SUM($D38:O38)</f>
        <v>0</v>
      </c>
      <c r="P85" s="33">
        <f>SUM($D14:P14)+SUM($D38:P38)</f>
        <v>0</v>
      </c>
      <c r="Q85" s="33">
        <f>SUM($D14:Q14)+SUM($D38:Q38)</f>
        <v>0</v>
      </c>
      <c r="R85" s="33">
        <f>SUM($D14:R14)+SUM($D38:R38)</f>
        <v>0</v>
      </c>
      <c r="S85" s="33">
        <f>SUM($D14:S14)+SUM($D38:S38)</f>
        <v>0</v>
      </c>
      <c r="T85" s="33">
        <f>SUM($D14:T14)+SUM($D38:T38)</f>
        <v>0</v>
      </c>
      <c r="U85" s="33">
        <f>SUM($D14:U14)+SUM($D38:U38)</f>
        <v>0</v>
      </c>
      <c r="V85" s="33">
        <f>SUM($D14:V14)+SUM($D38:V38)</f>
        <v>0</v>
      </c>
      <c r="W85" s="33">
        <f>SUM($D14:W14)+SUM($D38:W38)</f>
        <v>0</v>
      </c>
      <c r="X85" s="33">
        <f>SUM($D14:X14)+SUM($D38:X38)</f>
        <v>0</v>
      </c>
      <c r="Y85" s="33">
        <f>SUM($D14:Y14)+SUM($D38:Y38)</f>
        <v>0</v>
      </c>
      <c r="Z85" s="33">
        <f>SUM($D14:Z14)+SUM($D38:Z38)</f>
        <v>0</v>
      </c>
      <c r="AA85" s="33">
        <f>SUM($D14:AA14)+SUM($D38:AA38)</f>
        <v>0</v>
      </c>
      <c r="AB85" s="33">
        <f>SUM($D14:AB14)+SUM($D38:AB38)</f>
        <v>0</v>
      </c>
      <c r="AC85" s="33">
        <f>SUM($D14:AC14)+SUM($D38:AC38)</f>
        <v>0</v>
      </c>
      <c r="AD85" s="33">
        <f>SUM($D14:AD14)+SUM($D38:AD38)</f>
        <v>0</v>
      </c>
      <c r="AE85" s="33">
        <f>SUM($D14:AE14)+SUM($D38:AE38)</f>
        <v>0</v>
      </c>
      <c r="AF85" s="33">
        <f>SUM($D14:AF14)+SUM($D38:AF38)</f>
        <v>0</v>
      </c>
      <c r="AG85" s="33">
        <f>SUM($D14:AG14)+SUM($D38:AG38)</f>
        <v>0</v>
      </c>
      <c r="AH85" s="33">
        <f>SUM($D14:AH14)+SUM($D38:AH38)</f>
        <v>0</v>
      </c>
      <c r="AI85" s="33">
        <f>SUM($D14:AI14)+SUM($D38:AI38)</f>
        <v>0</v>
      </c>
      <c r="AJ85" s="33">
        <f>SUM($D14:AJ14)+SUM($D38:AJ38)</f>
        <v>0</v>
      </c>
      <c r="AK85" s="33">
        <f>SUM($D14:AK14)+SUM($D38:AK38)</f>
        <v>0</v>
      </c>
      <c r="AL85" s="33">
        <f>SUM($D14:AL14)+SUM($D38:AL38)</f>
        <v>0</v>
      </c>
      <c r="AM85" s="33">
        <f>SUM($D14:AM14)+SUM($D38:AM38)</f>
        <v>0</v>
      </c>
      <c r="AN85" s="33">
        <f>SUM($D14:AN14)+SUM($D38:AN38)</f>
        <v>0</v>
      </c>
      <c r="AO85" s="33">
        <f>SUM($D14:AO14)+SUM($D38:AO38)</f>
        <v>0</v>
      </c>
      <c r="AP85" s="33">
        <f>SUM($D14:AP14)+SUM($D38:AP38)</f>
        <v>0</v>
      </c>
      <c r="AQ85" s="33">
        <f>SUM($D14:AQ14)+SUM($D38:AQ38)</f>
        <v>0</v>
      </c>
      <c r="AR85" s="33">
        <f>SUM($D14:AR14)+SUM($D38:AR38)</f>
        <v>0</v>
      </c>
      <c r="AS85" s="33">
        <f>SUM($D14:AS14)+SUM($D38:AS38)</f>
        <v>0</v>
      </c>
      <c r="AT85" s="33">
        <f>SUM($D14:AT14)+SUM($D38:AT38)</f>
        <v>0</v>
      </c>
      <c r="AU85" s="33">
        <f>SUM($D14:AU14)+SUM($D38:AU38)</f>
        <v>0</v>
      </c>
      <c r="AV85" s="33">
        <f>SUM($D14:AV14)+SUM($D38:AV38)</f>
        <v>0</v>
      </c>
      <c r="AW85" s="33">
        <f>SUM($D14:AW14)+SUM($D38:AW38)</f>
        <v>0</v>
      </c>
      <c r="AX85" s="33">
        <f>SUM($D14:AX14)+SUM($D38:AX38)</f>
        <v>0</v>
      </c>
      <c r="AY85" s="33">
        <f>SUM($D14:AY14)+SUM($D38:AY38)</f>
        <v>0</v>
      </c>
      <c r="AZ85" s="33">
        <f>SUM($D14:AZ14)+SUM($D38:AZ38)</f>
        <v>0</v>
      </c>
      <c r="BA85" s="33">
        <f>SUM($D14:BA14)+SUM($D38:BA38)</f>
        <v>0</v>
      </c>
      <c r="BB85" s="33">
        <f>SUM($D14:BB14)+SUM($D38:BB38)</f>
        <v>0</v>
      </c>
      <c r="BC85" s="33">
        <f>SUM($D14:BC14)+SUM($D38:BC38)</f>
        <v>0</v>
      </c>
      <c r="BD85" s="33">
        <f>SUM($D14:BD14)+SUM($D38:BD38)</f>
        <v>0</v>
      </c>
      <c r="BE85" s="33">
        <f>SUM($D14:BE14)+SUM($D38:BE38)</f>
        <v>0</v>
      </c>
      <c r="BF85" s="33">
        <f>SUM($D14:BF14)+SUM($D38:BF38)</f>
        <v>0</v>
      </c>
      <c r="BG85" s="33">
        <f>SUM($D14:BG14)+SUM($D38:BG38)</f>
        <v>0</v>
      </c>
      <c r="BH85" s="33">
        <f>SUM($D14:BH14)+SUM($D38:BH38)</f>
        <v>0</v>
      </c>
      <c r="BI85" s="33">
        <f>SUM($D14:BI14)+SUM($D38:BI38)</f>
        <v>0</v>
      </c>
      <c r="BJ85" s="33">
        <f>SUM($D14:BJ14)+SUM($D38:BJ38)</f>
        <v>0</v>
      </c>
      <c r="BK85" s="33">
        <f>SUM($D14:BK14)+SUM($D38:BK38)</f>
        <v>0</v>
      </c>
    </row>
    <row r="86" spans="2:63">
      <c r="B86" s="53" t="str">
        <f t="shared" si="52"/>
        <v>Immobilitzat material</v>
      </c>
      <c r="C86" s="53"/>
      <c r="D86" s="37">
        <f>SUM(D87:D96)</f>
        <v>0</v>
      </c>
      <c r="E86" s="37">
        <f t="shared" ref="E86:BK86" si="54">SUM(E87:E96)</f>
        <v>0</v>
      </c>
      <c r="F86" s="37">
        <f t="shared" si="54"/>
        <v>0</v>
      </c>
      <c r="G86" s="37">
        <f t="shared" si="54"/>
        <v>0</v>
      </c>
      <c r="H86" s="37">
        <f t="shared" si="54"/>
        <v>0</v>
      </c>
      <c r="I86" s="37">
        <f t="shared" si="54"/>
        <v>0</v>
      </c>
      <c r="J86" s="37">
        <f t="shared" si="54"/>
        <v>0</v>
      </c>
      <c r="K86" s="37">
        <f t="shared" si="54"/>
        <v>0</v>
      </c>
      <c r="L86" s="37">
        <f t="shared" si="54"/>
        <v>0</v>
      </c>
      <c r="M86" s="37">
        <f t="shared" si="54"/>
        <v>0</v>
      </c>
      <c r="N86" s="37">
        <f t="shared" si="54"/>
        <v>0</v>
      </c>
      <c r="O86" s="37">
        <f t="shared" si="54"/>
        <v>0</v>
      </c>
      <c r="P86" s="37">
        <f t="shared" si="54"/>
        <v>0</v>
      </c>
      <c r="Q86" s="37">
        <f t="shared" si="54"/>
        <v>0</v>
      </c>
      <c r="R86" s="37">
        <f t="shared" si="54"/>
        <v>0</v>
      </c>
      <c r="S86" s="37">
        <f t="shared" si="54"/>
        <v>0</v>
      </c>
      <c r="T86" s="37">
        <f t="shared" si="54"/>
        <v>0</v>
      </c>
      <c r="U86" s="37">
        <f t="shared" si="54"/>
        <v>0</v>
      </c>
      <c r="V86" s="37">
        <f t="shared" si="54"/>
        <v>0</v>
      </c>
      <c r="W86" s="37">
        <f t="shared" si="54"/>
        <v>0</v>
      </c>
      <c r="X86" s="37">
        <f t="shared" si="54"/>
        <v>0</v>
      </c>
      <c r="Y86" s="37">
        <f t="shared" si="54"/>
        <v>0</v>
      </c>
      <c r="Z86" s="37">
        <f t="shared" si="54"/>
        <v>0</v>
      </c>
      <c r="AA86" s="37">
        <f t="shared" si="54"/>
        <v>0</v>
      </c>
      <c r="AB86" s="37">
        <f t="shared" si="54"/>
        <v>0</v>
      </c>
      <c r="AC86" s="37">
        <f t="shared" si="54"/>
        <v>0</v>
      </c>
      <c r="AD86" s="37">
        <f t="shared" si="54"/>
        <v>0</v>
      </c>
      <c r="AE86" s="37">
        <f t="shared" si="54"/>
        <v>0</v>
      </c>
      <c r="AF86" s="37">
        <f t="shared" si="54"/>
        <v>0</v>
      </c>
      <c r="AG86" s="37">
        <f t="shared" si="54"/>
        <v>0</v>
      </c>
      <c r="AH86" s="37">
        <f t="shared" si="54"/>
        <v>0</v>
      </c>
      <c r="AI86" s="37">
        <f t="shared" si="54"/>
        <v>0</v>
      </c>
      <c r="AJ86" s="37">
        <f t="shared" si="54"/>
        <v>0</v>
      </c>
      <c r="AK86" s="37">
        <f t="shared" si="54"/>
        <v>0</v>
      </c>
      <c r="AL86" s="37">
        <f t="shared" si="54"/>
        <v>0</v>
      </c>
      <c r="AM86" s="37">
        <f t="shared" si="54"/>
        <v>0</v>
      </c>
      <c r="AN86" s="37">
        <f t="shared" si="54"/>
        <v>0</v>
      </c>
      <c r="AO86" s="37">
        <f t="shared" si="54"/>
        <v>0</v>
      </c>
      <c r="AP86" s="37">
        <f t="shared" si="54"/>
        <v>0</v>
      </c>
      <c r="AQ86" s="37">
        <f t="shared" si="54"/>
        <v>0</v>
      </c>
      <c r="AR86" s="37">
        <f t="shared" si="54"/>
        <v>0</v>
      </c>
      <c r="AS86" s="37">
        <f t="shared" si="54"/>
        <v>0</v>
      </c>
      <c r="AT86" s="37">
        <f t="shared" si="54"/>
        <v>0</v>
      </c>
      <c r="AU86" s="37">
        <f t="shared" si="54"/>
        <v>0</v>
      </c>
      <c r="AV86" s="37">
        <f t="shared" si="54"/>
        <v>0</v>
      </c>
      <c r="AW86" s="37">
        <f t="shared" si="54"/>
        <v>0</v>
      </c>
      <c r="AX86" s="37">
        <f t="shared" si="54"/>
        <v>0</v>
      </c>
      <c r="AY86" s="37">
        <f t="shared" si="54"/>
        <v>0</v>
      </c>
      <c r="AZ86" s="37">
        <f t="shared" si="54"/>
        <v>0</v>
      </c>
      <c r="BA86" s="37">
        <f t="shared" si="54"/>
        <v>0</v>
      </c>
      <c r="BB86" s="37">
        <f t="shared" si="54"/>
        <v>0</v>
      </c>
      <c r="BC86" s="37">
        <f t="shared" si="54"/>
        <v>0</v>
      </c>
      <c r="BD86" s="37">
        <f t="shared" si="54"/>
        <v>0</v>
      </c>
      <c r="BE86" s="37">
        <f t="shared" si="54"/>
        <v>0</v>
      </c>
      <c r="BF86" s="37">
        <f t="shared" si="54"/>
        <v>0</v>
      </c>
      <c r="BG86" s="37">
        <f t="shared" si="54"/>
        <v>0</v>
      </c>
      <c r="BH86" s="37">
        <f t="shared" si="54"/>
        <v>0</v>
      </c>
      <c r="BI86" s="37">
        <f t="shared" si="54"/>
        <v>0</v>
      </c>
      <c r="BJ86" s="37">
        <f t="shared" si="54"/>
        <v>0</v>
      </c>
      <c r="BK86" s="37">
        <f t="shared" si="54"/>
        <v>0</v>
      </c>
    </row>
    <row r="87" spans="2:63">
      <c r="B87" s="32" t="str">
        <f t="shared" si="52"/>
        <v>Terrenys</v>
      </c>
      <c r="C87" s="54"/>
      <c r="D87" s="33">
        <f>SUM($D16:D16)+SUM($D40:D40)</f>
        <v>0</v>
      </c>
      <c r="E87" s="33">
        <f>SUM($D16:E16)+SUM($D40:E40)</f>
        <v>0</v>
      </c>
      <c r="F87" s="33">
        <f>SUM($D16:F16)+SUM($D40:F40)</f>
        <v>0</v>
      </c>
      <c r="G87" s="33">
        <f>SUM($D16:G16)+SUM($D40:G40)</f>
        <v>0</v>
      </c>
      <c r="H87" s="33">
        <f>SUM($D16:H16)+SUM($D40:H40)</f>
        <v>0</v>
      </c>
      <c r="I87" s="33">
        <f>SUM($D16:I16)+SUM($D40:I40)</f>
        <v>0</v>
      </c>
      <c r="J87" s="33">
        <f>SUM($D16:J16)+SUM($D40:J40)</f>
        <v>0</v>
      </c>
      <c r="K87" s="33">
        <f>SUM($D16:K16)+SUM($D40:K40)</f>
        <v>0</v>
      </c>
      <c r="L87" s="33">
        <f>SUM($D16:L16)+SUM($D40:L40)</f>
        <v>0</v>
      </c>
      <c r="M87" s="33">
        <f>SUM($D16:M16)+SUM($D40:M40)</f>
        <v>0</v>
      </c>
      <c r="N87" s="33">
        <f>SUM($D16:N16)+SUM($D40:N40)</f>
        <v>0</v>
      </c>
      <c r="O87" s="33">
        <f>SUM($D16:O16)+SUM($D40:O40)</f>
        <v>0</v>
      </c>
      <c r="P87" s="33">
        <f>SUM($D16:P16)+SUM($D40:P40)</f>
        <v>0</v>
      </c>
      <c r="Q87" s="33">
        <f>SUM($D16:Q16)+SUM($D40:Q40)</f>
        <v>0</v>
      </c>
      <c r="R87" s="33">
        <f>SUM($D16:R16)+SUM($D40:R40)</f>
        <v>0</v>
      </c>
      <c r="S87" s="33">
        <f>SUM($D16:S16)+SUM($D40:S40)</f>
        <v>0</v>
      </c>
      <c r="T87" s="33">
        <f>SUM($D16:T16)+SUM($D40:T40)</f>
        <v>0</v>
      </c>
      <c r="U87" s="33">
        <f>SUM($D16:U16)+SUM($D40:U40)</f>
        <v>0</v>
      </c>
      <c r="V87" s="33">
        <f>SUM($D16:V16)+SUM($D40:V40)</f>
        <v>0</v>
      </c>
      <c r="W87" s="33">
        <f>SUM($D16:W16)+SUM($D40:W40)</f>
        <v>0</v>
      </c>
      <c r="X87" s="33">
        <f>SUM($D16:X16)+SUM($D40:X40)</f>
        <v>0</v>
      </c>
      <c r="Y87" s="33">
        <f>SUM($D16:Y16)+SUM($D40:Y40)</f>
        <v>0</v>
      </c>
      <c r="Z87" s="33">
        <f>SUM($D16:Z16)+SUM($D40:Z40)</f>
        <v>0</v>
      </c>
      <c r="AA87" s="33">
        <f>SUM($D16:AA16)+SUM($D40:AA40)</f>
        <v>0</v>
      </c>
      <c r="AB87" s="33">
        <f>SUM($D16:AB16)+SUM($D40:AB40)</f>
        <v>0</v>
      </c>
      <c r="AC87" s="33">
        <f>SUM($D16:AC16)+SUM($D40:AC40)</f>
        <v>0</v>
      </c>
      <c r="AD87" s="33">
        <f>SUM($D16:AD16)+SUM($D40:AD40)</f>
        <v>0</v>
      </c>
      <c r="AE87" s="33">
        <f>SUM($D16:AE16)+SUM($D40:AE40)</f>
        <v>0</v>
      </c>
      <c r="AF87" s="33">
        <f>SUM($D16:AF16)+SUM($D40:AF40)</f>
        <v>0</v>
      </c>
      <c r="AG87" s="33">
        <f>SUM($D16:AG16)+SUM($D40:AG40)</f>
        <v>0</v>
      </c>
      <c r="AH87" s="33">
        <f>SUM($D16:AH16)+SUM($D40:AH40)</f>
        <v>0</v>
      </c>
      <c r="AI87" s="33">
        <f>SUM($D16:AI16)+SUM($D40:AI40)</f>
        <v>0</v>
      </c>
      <c r="AJ87" s="33">
        <f>SUM($D16:AJ16)+SUM($D40:AJ40)</f>
        <v>0</v>
      </c>
      <c r="AK87" s="33">
        <f>SUM($D16:AK16)+SUM($D40:AK40)</f>
        <v>0</v>
      </c>
      <c r="AL87" s="33">
        <f>SUM($D16:AL16)+SUM($D40:AL40)</f>
        <v>0</v>
      </c>
      <c r="AM87" s="33">
        <f>SUM($D16:AM16)+SUM($D40:AM40)</f>
        <v>0</v>
      </c>
      <c r="AN87" s="33">
        <f>SUM($D16:AN16)+SUM($D40:AN40)</f>
        <v>0</v>
      </c>
      <c r="AO87" s="33">
        <f>SUM($D16:AO16)+SUM($D40:AO40)</f>
        <v>0</v>
      </c>
      <c r="AP87" s="33">
        <f>SUM($D16:AP16)+SUM($D40:AP40)</f>
        <v>0</v>
      </c>
      <c r="AQ87" s="33">
        <f>SUM($D16:AQ16)+SUM($D40:AQ40)</f>
        <v>0</v>
      </c>
      <c r="AR87" s="33">
        <f>SUM($D16:AR16)+SUM($D40:AR40)</f>
        <v>0</v>
      </c>
      <c r="AS87" s="33">
        <f>SUM($D16:AS16)+SUM($D40:AS40)</f>
        <v>0</v>
      </c>
      <c r="AT87" s="33">
        <f>SUM($D16:AT16)+SUM($D40:AT40)</f>
        <v>0</v>
      </c>
      <c r="AU87" s="33">
        <f>SUM($D16:AU16)+SUM($D40:AU40)</f>
        <v>0</v>
      </c>
      <c r="AV87" s="33">
        <f>SUM($D16:AV16)+SUM($D40:AV40)</f>
        <v>0</v>
      </c>
      <c r="AW87" s="33">
        <f>SUM($D16:AW16)+SUM($D40:AW40)</f>
        <v>0</v>
      </c>
      <c r="AX87" s="33">
        <f>SUM($D16:AX16)+SUM($D40:AX40)</f>
        <v>0</v>
      </c>
      <c r="AY87" s="33">
        <f>SUM($D16:AY16)+SUM($D40:AY40)</f>
        <v>0</v>
      </c>
      <c r="AZ87" s="33">
        <f>SUM($D16:AZ16)+SUM($D40:AZ40)</f>
        <v>0</v>
      </c>
      <c r="BA87" s="33">
        <f>SUM($D16:BA16)+SUM($D40:BA40)</f>
        <v>0</v>
      </c>
      <c r="BB87" s="33">
        <f>SUM($D16:BB16)+SUM($D40:BB40)</f>
        <v>0</v>
      </c>
      <c r="BC87" s="33">
        <f>SUM($D16:BC16)+SUM($D40:BC40)</f>
        <v>0</v>
      </c>
      <c r="BD87" s="33">
        <f>SUM($D16:BD16)+SUM($D40:BD40)</f>
        <v>0</v>
      </c>
      <c r="BE87" s="33">
        <f>SUM($D16:BE16)+SUM($D40:BE40)</f>
        <v>0</v>
      </c>
      <c r="BF87" s="33">
        <f>SUM($D16:BF16)+SUM($D40:BF40)</f>
        <v>0</v>
      </c>
      <c r="BG87" s="33">
        <f>SUM($D16:BG16)+SUM($D40:BG40)</f>
        <v>0</v>
      </c>
      <c r="BH87" s="33">
        <f>SUM($D16:BH16)+SUM($D40:BH40)</f>
        <v>0</v>
      </c>
      <c r="BI87" s="33">
        <f>SUM($D16:BI16)+SUM($D40:BI40)</f>
        <v>0</v>
      </c>
      <c r="BJ87" s="33">
        <f>SUM($D16:BJ16)+SUM($D40:BJ40)</f>
        <v>0</v>
      </c>
      <c r="BK87" s="33">
        <f>SUM($D16:BK16)+SUM($D40:BK40)</f>
        <v>0</v>
      </c>
    </row>
    <row r="88" spans="2:63">
      <c r="B88" s="32" t="str">
        <f t="shared" si="52"/>
        <v>Construccions</v>
      </c>
      <c r="C88" s="54"/>
      <c r="D88" s="33">
        <f>SUM($D17:D17)+SUM($D41:D41)</f>
        <v>0</v>
      </c>
      <c r="E88" s="33">
        <f>SUM($D17:E17)+SUM($D41:E41)</f>
        <v>0</v>
      </c>
      <c r="F88" s="33">
        <f>SUM($D17:F17)+SUM($D41:F41)</f>
        <v>0</v>
      </c>
      <c r="G88" s="33">
        <f>SUM($D17:G17)+SUM($D41:G41)</f>
        <v>0</v>
      </c>
      <c r="H88" s="33">
        <f>SUM($D17:H17)+SUM($D41:H41)</f>
        <v>0</v>
      </c>
      <c r="I88" s="33">
        <f>SUM($D17:I17)+SUM($D41:I41)</f>
        <v>0</v>
      </c>
      <c r="J88" s="33">
        <f>SUM($D17:J17)+SUM($D41:J41)</f>
        <v>0</v>
      </c>
      <c r="K88" s="33">
        <f>SUM($D17:K17)+SUM($D41:K41)</f>
        <v>0</v>
      </c>
      <c r="L88" s="33">
        <f>SUM($D17:L17)+SUM($D41:L41)</f>
        <v>0</v>
      </c>
      <c r="M88" s="33">
        <f>SUM($D17:M17)+SUM($D41:M41)</f>
        <v>0</v>
      </c>
      <c r="N88" s="33">
        <f>SUM($D17:N17)+SUM($D41:N41)</f>
        <v>0</v>
      </c>
      <c r="O88" s="33">
        <f>SUM($D17:O17)+SUM($D41:O41)</f>
        <v>0</v>
      </c>
      <c r="P88" s="33">
        <f>SUM($D17:P17)+SUM($D41:P41)</f>
        <v>0</v>
      </c>
      <c r="Q88" s="33">
        <f>SUM($D17:Q17)+SUM($D41:Q41)</f>
        <v>0</v>
      </c>
      <c r="R88" s="33">
        <f>SUM($D17:R17)+SUM($D41:R41)</f>
        <v>0</v>
      </c>
      <c r="S88" s="33">
        <f>SUM($D17:S17)+SUM($D41:S41)</f>
        <v>0</v>
      </c>
      <c r="T88" s="33">
        <f>SUM($D17:T17)+SUM($D41:T41)</f>
        <v>0</v>
      </c>
      <c r="U88" s="33">
        <f>SUM($D17:U17)+SUM($D41:U41)</f>
        <v>0</v>
      </c>
      <c r="V88" s="33">
        <f>SUM($D17:V17)+SUM($D41:V41)</f>
        <v>0</v>
      </c>
      <c r="W88" s="33">
        <f>SUM($D17:W17)+SUM($D41:W41)</f>
        <v>0</v>
      </c>
      <c r="X88" s="33">
        <f>SUM($D17:X17)+SUM($D41:X41)</f>
        <v>0</v>
      </c>
      <c r="Y88" s="33">
        <f>SUM($D17:Y17)+SUM($D41:Y41)</f>
        <v>0</v>
      </c>
      <c r="Z88" s="33">
        <f>SUM($D17:Z17)+SUM($D41:Z41)</f>
        <v>0</v>
      </c>
      <c r="AA88" s="33">
        <f>SUM($D17:AA17)+SUM($D41:AA41)</f>
        <v>0</v>
      </c>
      <c r="AB88" s="33">
        <f>SUM($D17:AB17)+SUM($D41:AB41)</f>
        <v>0</v>
      </c>
      <c r="AC88" s="33">
        <f>SUM($D17:AC17)+SUM($D41:AC41)</f>
        <v>0</v>
      </c>
      <c r="AD88" s="33">
        <f>SUM($D17:AD17)+SUM($D41:AD41)</f>
        <v>0</v>
      </c>
      <c r="AE88" s="33">
        <f>SUM($D17:AE17)+SUM($D41:AE41)</f>
        <v>0</v>
      </c>
      <c r="AF88" s="33">
        <f>SUM($D17:AF17)+SUM($D41:AF41)</f>
        <v>0</v>
      </c>
      <c r="AG88" s="33">
        <f>SUM($D17:AG17)+SUM($D41:AG41)</f>
        <v>0</v>
      </c>
      <c r="AH88" s="33">
        <f>SUM($D17:AH17)+SUM($D41:AH41)</f>
        <v>0</v>
      </c>
      <c r="AI88" s="33">
        <f>SUM($D17:AI17)+SUM($D41:AI41)</f>
        <v>0</v>
      </c>
      <c r="AJ88" s="33">
        <f>SUM($D17:AJ17)+SUM($D41:AJ41)</f>
        <v>0</v>
      </c>
      <c r="AK88" s="33">
        <f>SUM($D17:AK17)+SUM($D41:AK41)</f>
        <v>0</v>
      </c>
      <c r="AL88" s="33">
        <f>SUM($D17:AL17)+SUM($D41:AL41)</f>
        <v>0</v>
      </c>
      <c r="AM88" s="33">
        <f>SUM($D17:AM17)+SUM($D41:AM41)</f>
        <v>0</v>
      </c>
      <c r="AN88" s="33">
        <f>SUM($D17:AN17)+SUM($D41:AN41)</f>
        <v>0</v>
      </c>
      <c r="AO88" s="33">
        <f>SUM($D17:AO17)+SUM($D41:AO41)</f>
        <v>0</v>
      </c>
      <c r="AP88" s="33">
        <f>SUM($D17:AP17)+SUM($D41:AP41)</f>
        <v>0</v>
      </c>
      <c r="AQ88" s="33">
        <f>SUM($D17:AQ17)+SUM($D41:AQ41)</f>
        <v>0</v>
      </c>
      <c r="AR88" s="33">
        <f>SUM($D17:AR17)+SUM($D41:AR41)</f>
        <v>0</v>
      </c>
      <c r="AS88" s="33">
        <f>SUM($D17:AS17)+SUM($D41:AS41)</f>
        <v>0</v>
      </c>
      <c r="AT88" s="33">
        <f>SUM($D17:AT17)+SUM($D41:AT41)</f>
        <v>0</v>
      </c>
      <c r="AU88" s="33">
        <f>SUM($D17:AU17)+SUM($D41:AU41)</f>
        <v>0</v>
      </c>
      <c r="AV88" s="33">
        <f>SUM($D17:AV17)+SUM($D41:AV41)</f>
        <v>0</v>
      </c>
      <c r="AW88" s="33">
        <f>SUM($D17:AW17)+SUM($D41:AW41)</f>
        <v>0</v>
      </c>
      <c r="AX88" s="33">
        <f>SUM($D17:AX17)+SUM($D41:AX41)</f>
        <v>0</v>
      </c>
      <c r="AY88" s="33">
        <f>SUM($D17:AY17)+SUM($D41:AY41)</f>
        <v>0</v>
      </c>
      <c r="AZ88" s="33">
        <f>SUM($D17:AZ17)+SUM($D41:AZ41)</f>
        <v>0</v>
      </c>
      <c r="BA88" s="33">
        <f>SUM($D17:BA17)+SUM($D41:BA41)</f>
        <v>0</v>
      </c>
      <c r="BB88" s="33">
        <f>SUM($D17:BB17)+SUM($D41:BB41)</f>
        <v>0</v>
      </c>
      <c r="BC88" s="33">
        <f>SUM($D17:BC17)+SUM($D41:BC41)</f>
        <v>0</v>
      </c>
      <c r="BD88" s="33">
        <f>SUM($D17:BD17)+SUM($D41:BD41)</f>
        <v>0</v>
      </c>
      <c r="BE88" s="33">
        <f>SUM($D17:BE17)+SUM($D41:BE41)</f>
        <v>0</v>
      </c>
      <c r="BF88" s="33">
        <f>SUM($D17:BF17)+SUM($D41:BF41)</f>
        <v>0</v>
      </c>
      <c r="BG88" s="33">
        <f>SUM($D17:BG17)+SUM($D41:BG41)</f>
        <v>0</v>
      </c>
      <c r="BH88" s="33">
        <f>SUM($D17:BH17)+SUM($D41:BH41)</f>
        <v>0</v>
      </c>
      <c r="BI88" s="33">
        <f>SUM($D17:BI17)+SUM($D41:BI41)</f>
        <v>0</v>
      </c>
      <c r="BJ88" s="33">
        <f>SUM($D17:BJ17)+SUM($D41:BJ41)</f>
        <v>0</v>
      </c>
      <c r="BK88" s="33">
        <f>SUM($D17:BK17)+SUM($D41:BK41)</f>
        <v>0</v>
      </c>
    </row>
    <row r="89" spans="2:63">
      <c r="B89" s="32" t="str">
        <f t="shared" si="52"/>
        <v>Instal·lacions Tècniques</v>
      </c>
      <c r="C89" s="54"/>
      <c r="D89" s="33">
        <f>SUM($D18:D18)+SUM($D42:D42)</f>
        <v>0</v>
      </c>
      <c r="E89" s="33">
        <f>SUM($D18:E18)+SUM($D42:E42)</f>
        <v>0</v>
      </c>
      <c r="F89" s="33">
        <f>SUM($D18:F18)+SUM($D42:F42)</f>
        <v>0</v>
      </c>
      <c r="G89" s="33">
        <f>SUM($D18:G18)+SUM($D42:G42)</f>
        <v>0</v>
      </c>
      <c r="H89" s="33">
        <f>SUM($D18:H18)+SUM($D42:H42)</f>
        <v>0</v>
      </c>
      <c r="I89" s="33">
        <f>SUM($D18:I18)+SUM($D42:I42)</f>
        <v>0</v>
      </c>
      <c r="J89" s="33">
        <f>SUM($D18:J18)+SUM($D42:J42)</f>
        <v>0</v>
      </c>
      <c r="K89" s="33">
        <f>SUM($D18:K18)+SUM($D42:K42)</f>
        <v>0</v>
      </c>
      <c r="L89" s="33">
        <f>SUM($D18:L18)+SUM($D42:L42)</f>
        <v>0</v>
      </c>
      <c r="M89" s="33">
        <f>SUM($D18:M18)+SUM($D42:M42)</f>
        <v>0</v>
      </c>
      <c r="N89" s="33">
        <f>SUM($D18:N18)+SUM($D42:N42)</f>
        <v>0</v>
      </c>
      <c r="O89" s="33">
        <f>SUM($D18:O18)+SUM($D42:O42)</f>
        <v>0</v>
      </c>
      <c r="P89" s="33">
        <f>SUM($D18:P18)+SUM($D42:P42)</f>
        <v>0</v>
      </c>
      <c r="Q89" s="33">
        <f>SUM($D18:Q18)+SUM($D42:Q42)</f>
        <v>0</v>
      </c>
      <c r="R89" s="33">
        <f>SUM($D18:R18)+SUM($D42:R42)</f>
        <v>0</v>
      </c>
      <c r="S89" s="33">
        <f>SUM($D18:S18)+SUM($D42:S42)</f>
        <v>0</v>
      </c>
      <c r="T89" s="33">
        <f>SUM($D18:T18)+SUM($D42:T42)</f>
        <v>0</v>
      </c>
      <c r="U89" s="33">
        <f>SUM($D18:U18)+SUM($D42:U42)</f>
        <v>0</v>
      </c>
      <c r="V89" s="33">
        <f>SUM($D18:V18)+SUM($D42:V42)</f>
        <v>0</v>
      </c>
      <c r="W89" s="33">
        <f>SUM($D18:W18)+SUM($D42:W42)</f>
        <v>0</v>
      </c>
      <c r="X89" s="33">
        <f>SUM($D18:X18)+SUM($D42:X42)</f>
        <v>0</v>
      </c>
      <c r="Y89" s="33">
        <f>SUM($D18:Y18)+SUM($D42:Y42)</f>
        <v>0</v>
      </c>
      <c r="Z89" s="33">
        <f>SUM($D18:Z18)+SUM($D42:Z42)</f>
        <v>0</v>
      </c>
      <c r="AA89" s="33">
        <f>SUM($D18:AA18)+SUM($D42:AA42)</f>
        <v>0</v>
      </c>
      <c r="AB89" s="33">
        <f>SUM($D18:AB18)+SUM($D42:AB42)</f>
        <v>0</v>
      </c>
      <c r="AC89" s="33">
        <f>SUM($D18:AC18)+SUM($D42:AC42)</f>
        <v>0</v>
      </c>
      <c r="AD89" s="33">
        <f>SUM($D18:AD18)+SUM($D42:AD42)</f>
        <v>0</v>
      </c>
      <c r="AE89" s="33">
        <f>SUM($D18:AE18)+SUM($D42:AE42)</f>
        <v>0</v>
      </c>
      <c r="AF89" s="33">
        <f>SUM($D18:AF18)+SUM($D42:AF42)</f>
        <v>0</v>
      </c>
      <c r="AG89" s="33">
        <f>SUM($D18:AG18)+SUM($D42:AG42)</f>
        <v>0</v>
      </c>
      <c r="AH89" s="33">
        <f>SUM($D18:AH18)+SUM($D42:AH42)</f>
        <v>0</v>
      </c>
      <c r="AI89" s="33">
        <f>SUM($D18:AI18)+SUM($D42:AI42)</f>
        <v>0</v>
      </c>
      <c r="AJ89" s="33">
        <f>SUM($D18:AJ18)+SUM($D42:AJ42)</f>
        <v>0</v>
      </c>
      <c r="AK89" s="33">
        <f>SUM($D18:AK18)+SUM($D42:AK42)</f>
        <v>0</v>
      </c>
      <c r="AL89" s="33">
        <f>SUM($D18:AL18)+SUM($D42:AL42)</f>
        <v>0</v>
      </c>
      <c r="AM89" s="33">
        <f>SUM($D18:AM18)+SUM($D42:AM42)</f>
        <v>0</v>
      </c>
      <c r="AN89" s="33">
        <f>SUM($D18:AN18)+SUM($D42:AN42)</f>
        <v>0</v>
      </c>
      <c r="AO89" s="33">
        <f>SUM($D18:AO18)+SUM($D42:AO42)</f>
        <v>0</v>
      </c>
      <c r="AP89" s="33">
        <f>SUM($D18:AP18)+SUM($D42:AP42)</f>
        <v>0</v>
      </c>
      <c r="AQ89" s="33">
        <f>SUM($D18:AQ18)+SUM($D42:AQ42)</f>
        <v>0</v>
      </c>
      <c r="AR89" s="33">
        <f>SUM($D18:AR18)+SUM($D42:AR42)</f>
        <v>0</v>
      </c>
      <c r="AS89" s="33">
        <f>SUM($D18:AS18)+SUM($D42:AS42)</f>
        <v>0</v>
      </c>
      <c r="AT89" s="33">
        <f>SUM($D18:AT18)+SUM($D42:AT42)</f>
        <v>0</v>
      </c>
      <c r="AU89" s="33">
        <f>SUM($D18:AU18)+SUM($D42:AU42)</f>
        <v>0</v>
      </c>
      <c r="AV89" s="33">
        <f>SUM($D18:AV18)+SUM($D42:AV42)</f>
        <v>0</v>
      </c>
      <c r="AW89" s="33">
        <f>SUM($D18:AW18)+SUM($D42:AW42)</f>
        <v>0</v>
      </c>
      <c r="AX89" s="33">
        <f>SUM($D18:AX18)+SUM($D42:AX42)</f>
        <v>0</v>
      </c>
      <c r="AY89" s="33">
        <f>SUM($D18:AY18)+SUM($D42:AY42)</f>
        <v>0</v>
      </c>
      <c r="AZ89" s="33">
        <f>SUM($D18:AZ18)+SUM($D42:AZ42)</f>
        <v>0</v>
      </c>
      <c r="BA89" s="33">
        <f>SUM($D18:BA18)+SUM($D42:BA42)</f>
        <v>0</v>
      </c>
      <c r="BB89" s="33">
        <f>SUM($D18:BB18)+SUM($D42:BB42)</f>
        <v>0</v>
      </c>
      <c r="BC89" s="33">
        <f>SUM($D18:BC18)+SUM($D42:BC42)</f>
        <v>0</v>
      </c>
      <c r="BD89" s="33">
        <f>SUM($D18:BD18)+SUM($D42:BD42)</f>
        <v>0</v>
      </c>
      <c r="BE89" s="33">
        <f>SUM($D18:BE18)+SUM($D42:BE42)</f>
        <v>0</v>
      </c>
      <c r="BF89" s="33">
        <f>SUM($D18:BF18)+SUM($D42:BF42)</f>
        <v>0</v>
      </c>
      <c r="BG89" s="33">
        <f>SUM($D18:BG18)+SUM($D42:BG42)</f>
        <v>0</v>
      </c>
      <c r="BH89" s="33">
        <f>SUM($D18:BH18)+SUM($D42:BH42)</f>
        <v>0</v>
      </c>
      <c r="BI89" s="33">
        <f>SUM($D18:BI18)+SUM($D42:BI42)</f>
        <v>0</v>
      </c>
      <c r="BJ89" s="33">
        <f>SUM($D18:BJ18)+SUM($D42:BJ42)</f>
        <v>0</v>
      </c>
      <c r="BK89" s="33">
        <f>SUM($D18:BK18)+SUM($D42:BK42)</f>
        <v>0</v>
      </c>
    </row>
    <row r="90" spans="2:63">
      <c r="B90" s="32" t="str">
        <f t="shared" si="52"/>
        <v>Maquinària</v>
      </c>
      <c r="C90" s="54"/>
      <c r="D90" s="33">
        <f>SUM($D19:D19)+SUM($D43:D43)</f>
        <v>0</v>
      </c>
      <c r="E90" s="33">
        <f>SUM($D19:E19)+SUM($D43:E43)</f>
        <v>0</v>
      </c>
      <c r="F90" s="33">
        <f>SUM($D19:F19)+SUM($D43:F43)</f>
        <v>0</v>
      </c>
      <c r="G90" s="33">
        <f>SUM($D19:G19)+SUM($D43:G43)</f>
        <v>0</v>
      </c>
      <c r="H90" s="33">
        <f>SUM($D19:H19)+SUM($D43:H43)</f>
        <v>0</v>
      </c>
      <c r="I90" s="33">
        <f>SUM($D19:I19)+SUM($D43:I43)</f>
        <v>0</v>
      </c>
      <c r="J90" s="33">
        <f>SUM($D19:J19)+SUM($D43:J43)</f>
        <v>0</v>
      </c>
      <c r="K90" s="33">
        <f>SUM($D19:K19)+SUM($D43:K43)</f>
        <v>0</v>
      </c>
      <c r="L90" s="33">
        <f>SUM($D19:L19)+SUM($D43:L43)</f>
        <v>0</v>
      </c>
      <c r="M90" s="33">
        <f>SUM($D19:M19)+SUM($D43:M43)</f>
        <v>0</v>
      </c>
      <c r="N90" s="33">
        <f>SUM($D19:N19)+SUM($D43:N43)</f>
        <v>0</v>
      </c>
      <c r="O90" s="33">
        <f>SUM($D19:O19)+SUM($D43:O43)</f>
        <v>0</v>
      </c>
      <c r="P90" s="33">
        <f>SUM($D19:P19)+SUM($D43:P43)</f>
        <v>0</v>
      </c>
      <c r="Q90" s="33">
        <f>SUM($D19:Q19)+SUM($D43:Q43)</f>
        <v>0</v>
      </c>
      <c r="R90" s="33">
        <f>SUM($D19:R19)+SUM($D43:R43)</f>
        <v>0</v>
      </c>
      <c r="S90" s="33">
        <f>SUM($D19:S19)+SUM($D43:S43)</f>
        <v>0</v>
      </c>
      <c r="T90" s="33">
        <f>SUM($D19:T19)+SUM($D43:T43)</f>
        <v>0</v>
      </c>
      <c r="U90" s="33">
        <f>SUM($D19:U19)+SUM($D43:U43)</f>
        <v>0</v>
      </c>
      <c r="V90" s="33">
        <f>SUM($D19:V19)+SUM($D43:V43)</f>
        <v>0</v>
      </c>
      <c r="W90" s="33">
        <f>SUM($D19:W19)+SUM($D43:W43)</f>
        <v>0</v>
      </c>
      <c r="X90" s="33">
        <f>SUM($D19:X19)+SUM($D43:X43)</f>
        <v>0</v>
      </c>
      <c r="Y90" s="33">
        <f>SUM($D19:Y19)+SUM($D43:Y43)</f>
        <v>0</v>
      </c>
      <c r="Z90" s="33">
        <f>SUM($D19:Z19)+SUM($D43:Z43)</f>
        <v>0</v>
      </c>
      <c r="AA90" s="33">
        <f>SUM($D19:AA19)+SUM($D43:AA43)</f>
        <v>0</v>
      </c>
      <c r="AB90" s="33">
        <f>SUM($D19:AB19)+SUM($D43:AB43)</f>
        <v>0</v>
      </c>
      <c r="AC90" s="33">
        <f>SUM($D19:AC19)+SUM($D43:AC43)</f>
        <v>0</v>
      </c>
      <c r="AD90" s="33">
        <f>SUM($D19:AD19)+SUM($D43:AD43)</f>
        <v>0</v>
      </c>
      <c r="AE90" s="33">
        <f>SUM($D19:AE19)+SUM($D43:AE43)</f>
        <v>0</v>
      </c>
      <c r="AF90" s="33">
        <f>SUM($D19:AF19)+SUM($D43:AF43)</f>
        <v>0</v>
      </c>
      <c r="AG90" s="33">
        <f>SUM($D19:AG19)+SUM($D43:AG43)</f>
        <v>0</v>
      </c>
      <c r="AH90" s="33">
        <f>SUM($D19:AH19)+SUM($D43:AH43)</f>
        <v>0</v>
      </c>
      <c r="AI90" s="33">
        <f>SUM($D19:AI19)+SUM($D43:AI43)</f>
        <v>0</v>
      </c>
      <c r="AJ90" s="33">
        <f>SUM($D19:AJ19)+SUM($D43:AJ43)</f>
        <v>0</v>
      </c>
      <c r="AK90" s="33">
        <f>SUM($D19:AK19)+SUM($D43:AK43)</f>
        <v>0</v>
      </c>
      <c r="AL90" s="33">
        <f>SUM($D19:AL19)+SUM($D43:AL43)</f>
        <v>0</v>
      </c>
      <c r="AM90" s="33">
        <f>SUM($D19:AM19)+SUM($D43:AM43)</f>
        <v>0</v>
      </c>
      <c r="AN90" s="33">
        <f>SUM($D19:AN19)+SUM($D43:AN43)</f>
        <v>0</v>
      </c>
      <c r="AO90" s="33">
        <f>SUM($D19:AO19)+SUM($D43:AO43)</f>
        <v>0</v>
      </c>
      <c r="AP90" s="33">
        <f>SUM($D19:AP19)+SUM($D43:AP43)</f>
        <v>0</v>
      </c>
      <c r="AQ90" s="33">
        <f>SUM($D19:AQ19)+SUM($D43:AQ43)</f>
        <v>0</v>
      </c>
      <c r="AR90" s="33">
        <f>SUM($D19:AR19)+SUM($D43:AR43)</f>
        <v>0</v>
      </c>
      <c r="AS90" s="33">
        <f>SUM($D19:AS19)+SUM($D43:AS43)</f>
        <v>0</v>
      </c>
      <c r="AT90" s="33">
        <f>SUM($D19:AT19)+SUM($D43:AT43)</f>
        <v>0</v>
      </c>
      <c r="AU90" s="33">
        <f>SUM($D19:AU19)+SUM($D43:AU43)</f>
        <v>0</v>
      </c>
      <c r="AV90" s="33">
        <f>SUM($D19:AV19)+SUM($D43:AV43)</f>
        <v>0</v>
      </c>
      <c r="AW90" s="33">
        <f>SUM($D19:AW19)+SUM($D43:AW43)</f>
        <v>0</v>
      </c>
      <c r="AX90" s="33">
        <f>SUM($D19:AX19)+SUM($D43:AX43)</f>
        <v>0</v>
      </c>
      <c r="AY90" s="33">
        <f>SUM($D19:AY19)+SUM($D43:AY43)</f>
        <v>0</v>
      </c>
      <c r="AZ90" s="33">
        <f>SUM($D19:AZ19)+SUM($D43:AZ43)</f>
        <v>0</v>
      </c>
      <c r="BA90" s="33">
        <f>SUM($D19:BA19)+SUM($D43:BA43)</f>
        <v>0</v>
      </c>
      <c r="BB90" s="33">
        <f>SUM($D19:BB19)+SUM($D43:BB43)</f>
        <v>0</v>
      </c>
      <c r="BC90" s="33">
        <f>SUM($D19:BC19)+SUM($D43:BC43)</f>
        <v>0</v>
      </c>
      <c r="BD90" s="33">
        <f>SUM($D19:BD19)+SUM($D43:BD43)</f>
        <v>0</v>
      </c>
      <c r="BE90" s="33">
        <f>SUM($D19:BE19)+SUM($D43:BE43)</f>
        <v>0</v>
      </c>
      <c r="BF90" s="33">
        <f>SUM($D19:BF19)+SUM($D43:BF43)</f>
        <v>0</v>
      </c>
      <c r="BG90" s="33">
        <f>SUM($D19:BG19)+SUM($D43:BG43)</f>
        <v>0</v>
      </c>
      <c r="BH90" s="33">
        <f>SUM($D19:BH19)+SUM($D43:BH43)</f>
        <v>0</v>
      </c>
      <c r="BI90" s="33">
        <f>SUM($D19:BI19)+SUM($D43:BI43)</f>
        <v>0</v>
      </c>
      <c r="BJ90" s="33">
        <f>SUM($D19:BJ19)+SUM($D43:BJ43)</f>
        <v>0</v>
      </c>
      <c r="BK90" s="33">
        <f>SUM($D19:BK19)+SUM($D43:BK43)</f>
        <v>0</v>
      </c>
    </row>
    <row r="91" spans="2:63">
      <c r="B91" s="32" t="str">
        <f t="shared" si="52"/>
        <v>Utillatge</v>
      </c>
      <c r="C91" s="54"/>
      <c r="D91" s="33">
        <f>SUM($D20:D20)+SUM($D44:D44)</f>
        <v>0</v>
      </c>
      <c r="E91" s="33">
        <f>SUM($D20:E20)+SUM($D44:E44)</f>
        <v>0</v>
      </c>
      <c r="F91" s="33">
        <f>SUM($D20:F20)+SUM($D44:F44)</f>
        <v>0</v>
      </c>
      <c r="G91" s="33">
        <f>SUM($D20:G20)+SUM($D44:G44)</f>
        <v>0</v>
      </c>
      <c r="H91" s="33">
        <f>SUM($D20:H20)+SUM($D44:H44)</f>
        <v>0</v>
      </c>
      <c r="I91" s="33">
        <f>SUM($D20:I20)+SUM($D44:I44)</f>
        <v>0</v>
      </c>
      <c r="J91" s="33">
        <f>SUM($D20:J20)+SUM($D44:J44)</f>
        <v>0</v>
      </c>
      <c r="K91" s="33">
        <f>SUM($D20:K20)+SUM($D44:K44)</f>
        <v>0</v>
      </c>
      <c r="L91" s="33">
        <f>SUM($D20:L20)+SUM($D44:L44)</f>
        <v>0</v>
      </c>
      <c r="M91" s="33">
        <f>SUM($D20:M20)+SUM($D44:M44)</f>
        <v>0</v>
      </c>
      <c r="N91" s="33">
        <f>SUM($D20:N20)+SUM($D44:N44)</f>
        <v>0</v>
      </c>
      <c r="O91" s="33">
        <f>SUM($D20:O20)+SUM($D44:O44)</f>
        <v>0</v>
      </c>
      <c r="P91" s="33">
        <f>SUM($D20:P20)+SUM($D44:P44)</f>
        <v>0</v>
      </c>
      <c r="Q91" s="33">
        <f>SUM($D20:Q20)+SUM($D44:Q44)</f>
        <v>0</v>
      </c>
      <c r="R91" s="33">
        <f>SUM($D20:R20)+SUM($D44:R44)</f>
        <v>0</v>
      </c>
      <c r="S91" s="33">
        <f>SUM($D20:S20)+SUM($D44:S44)</f>
        <v>0</v>
      </c>
      <c r="T91" s="33">
        <f>SUM($D20:T20)+SUM($D44:T44)</f>
        <v>0</v>
      </c>
      <c r="U91" s="33">
        <f>SUM($D20:U20)+SUM($D44:U44)</f>
        <v>0</v>
      </c>
      <c r="V91" s="33">
        <f>SUM($D20:V20)+SUM($D44:V44)</f>
        <v>0</v>
      </c>
      <c r="W91" s="33">
        <f>SUM($D20:W20)+SUM($D44:W44)</f>
        <v>0</v>
      </c>
      <c r="X91" s="33">
        <f>SUM($D20:X20)+SUM($D44:X44)</f>
        <v>0</v>
      </c>
      <c r="Y91" s="33">
        <f>SUM($D20:Y20)+SUM($D44:Y44)</f>
        <v>0</v>
      </c>
      <c r="Z91" s="33">
        <f>SUM($D20:Z20)+SUM($D44:Z44)</f>
        <v>0</v>
      </c>
      <c r="AA91" s="33">
        <f>SUM($D20:AA20)+SUM($D44:AA44)</f>
        <v>0</v>
      </c>
      <c r="AB91" s="33">
        <f>SUM($D20:AB20)+SUM($D44:AB44)</f>
        <v>0</v>
      </c>
      <c r="AC91" s="33">
        <f>SUM($D20:AC20)+SUM($D44:AC44)</f>
        <v>0</v>
      </c>
      <c r="AD91" s="33">
        <f>SUM($D20:AD20)+SUM($D44:AD44)</f>
        <v>0</v>
      </c>
      <c r="AE91" s="33">
        <f>SUM($D20:AE20)+SUM($D44:AE44)</f>
        <v>0</v>
      </c>
      <c r="AF91" s="33">
        <f>SUM($D20:AF20)+SUM($D44:AF44)</f>
        <v>0</v>
      </c>
      <c r="AG91" s="33">
        <f>SUM($D20:AG20)+SUM($D44:AG44)</f>
        <v>0</v>
      </c>
      <c r="AH91" s="33">
        <f>SUM($D20:AH20)+SUM($D44:AH44)</f>
        <v>0</v>
      </c>
      <c r="AI91" s="33">
        <f>SUM($D20:AI20)+SUM($D44:AI44)</f>
        <v>0</v>
      </c>
      <c r="AJ91" s="33">
        <f>SUM($D20:AJ20)+SUM($D44:AJ44)</f>
        <v>0</v>
      </c>
      <c r="AK91" s="33">
        <f>SUM($D20:AK20)+SUM($D44:AK44)</f>
        <v>0</v>
      </c>
      <c r="AL91" s="33">
        <f>SUM($D20:AL20)+SUM($D44:AL44)</f>
        <v>0</v>
      </c>
      <c r="AM91" s="33">
        <f>SUM($D20:AM20)+SUM($D44:AM44)</f>
        <v>0</v>
      </c>
      <c r="AN91" s="33">
        <f>SUM($D20:AN20)+SUM($D44:AN44)</f>
        <v>0</v>
      </c>
      <c r="AO91" s="33">
        <f>SUM($D20:AO20)+SUM($D44:AO44)</f>
        <v>0</v>
      </c>
      <c r="AP91" s="33">
        <f>SUM($D20:AP20)+SUM($D44:AP44)</f>
        <v>0</v>
      </c>
      <c r="AQ91" s="33">
        <f>SUM($D20:AQ20)+SUM($D44:AQ44)</f>
        <v>0</v>
      </c>
      <c r="AR91" s="33">
        <f>SUM($D20:AR20)+SUM($D44:AR44)</f>
        <v>0</v>
      </c>
      <c r="AS91" s="33">
        <f>SUM($D20:AS20)+SUM($D44:AS44)</f>
        <v>0</v>
      </c>
      <c r="AT91" s="33">
        <f>SUM($D20:AT20)+SUM($D44:AT44)</f>
        <v>0</v>
      </c>
      <c r="AU91" s="33">
        <f>SUM($D20:AU20)+SUM($D44:AU44)</f>
        <v>0</v>
      </c>
      <c r="AV91" s="33">
        <f>SUM($D20:AV20)+SUM($D44:AV44)</f>
        <v>0</v>
      </c>
      <c r="AW91" s="33">
        <f>SUM($D20:AW20)+SUM($D44:AW44)</f>
        <v>0</v>
      </c>
      <c r="AX91" s="33">
        <f>SUM($D20:AX20)+SUM($D44:AX44)</f>
        <v>0</v>
      </c>
      <c r="AY91" s="33">
        <f>SUM($D20:AY20)+SUM($D44:AY44)</f>
        <v>0</v>
      </c>
      <c r="AZ91" s="33">
        <f>SUM($D20:AZ20)+SUM($D44:AZ44)</f>
        <v>0</v>
      </c>
      <c r="BA91" s="33">
        <f>SUM($D20:BA20)+SUM($D44:BA44)</f>
        <v>0</v>
      </c>
      <c r="BB91" s="33">
        <f>SUM($D20:BB20)+SUM($D44:BB44)</f>
        <v>0</v>
      </c>
      <c r="BC91" s="33">
        <f>SUM($D20:BC20)+SUM($D44:BC44)</f>
        <v>0</v>
      </c>
      <c r="BD91" s="33">
        <f>SUM($D20:BD20)+SUM($D44:BD44)</f>
        <v>0</v>
      </c>
      <c r="BE91" s="33">
        <f>SUM($D20:BE20)+SUM($D44:BE44)</f>
        <v>0</v>
      </c>
      <c r="BF91" s="33">
        <f>SUM($D20:BF20)+SUM($D44:BF44)</f>
        <v>0</v>
      </c>
      <c r="BG91" s="33">
        <f>SUM($D20:BG20)+SUM($D44:BG44)</f>
        <v>0</v>
      </c>
      <c r="BH91" s="33">
        <f>SUM($D20:BH20)+SUM($D44:BH44)</f>
        <v>0</v>
      </c>
      <c r="BI91" s="33">
        <f>SUM($D20:BI20)+SUM($D44:BI44)</f>
        <v>0</v>
      </c>
      <c r="BJ91" s="33">
        <f>SUM($D20:BJ20)+SUM($D44:BJ44)</f>
        <v>0</v>
      </c>
      <c r="BK91" s="33">
        <f>SUM($D20:BK20)+SUM($D44:BK44)</f>
        <v>0</v>
      </c>
    </row>
    <row r="92" spans="2:63">
      <c r="B92" s="32" t="str">
        <f t="shared" si="52"/>
        <v>Altres instal·lacions</v>
      </c>
      <c r="C92" s="54"/>
      <c r="D92" s="33">
        <f>SUM($D21:D21)+SUM($D45:D45)</f>
        <v>0</v>
      </c>
      <c r="E92" s="33">
        <f>SUM($D21:E21)+SUM($D45:E45)</f>
        <v>0</v>
      </c>
      <c r="F92" s="33">
        <f>SUM($D21:F21)+SUM($D45:F45)</f>
        <v>0</v>
      </c>
      <c r="G92" s="33">
        <f>SUM($D21:G21)+SUM($D45:G45)</f>
        <v>0</v>
      </c>
      <c r="H92" s="33">
        <f>SUM($D21:H21)+SUM($D45:H45)</f>
        <v>0</v>
      </c>
      <c r="I92" s="33">
        <f>SUM($D21:I21)+SUM($D45:I45)</f>
        <v>0</v>
      </c>
      <c r="J92" s="33">
        <f>SUM($D21:J21)+SUM($D45:J45)</f>
        <v>0</v>
      </c>
      <c r="K92" s="33">
        <f>SUM($D21:K21)+SUM($D45:K45)</f>
        <v>0</v>
      </c>
      <c r="L92" s="33">
        <f>SUM($D21:L21)+SUM($D45:L45)</f>
        <v>0</v>
      </c>
      <c r="M92" s="33">
        <f>SUM($D21:M21)+SUM($D45:M45)</f>
        <v>0</v>
      </c>
      <c r="N92" s="33">
        <f>SUM($D21:N21)+SUM($D45:N45)</f>
        <v>0</v>
      </c>
      <c r="O92" s="33">
        <f>SUM($D21:O21)+SUM($D45:O45)</f>
        <v>0</v>
      </c>
      <c r="P92" s="33">
        <f>SUM($D21:P21)+SUM($D45:P45)</f>
        <v>0</v>
      </c>
      <c r="Q92" s="33">
        <f>SUM($D21:Q21)+SUM($D45:Q45)</f>
        <v>0</v>
      </c>
      <c r="R92" s="33">
        <f>SUM($D21:R21)+SUM($D45:R45)</f>
        <v>0</v>
      </c>
      <c r="S92" s="33">
        <f>SUM($D21:S21)+SUM($D45:S45)</f>
        <v>0</v>
      </c>
      <c r="T92" s="33">
        <f>SUM($D21:T21)+SUM($D45:T45)</f>
        <v>0</v>
      </c>
      <c r="U92" s="33">
        <f>SUM($D21:U21)+SUM($D45:U45)</f>
        <v>0</v>
      </c>
      <c r="V92" s="33">
        <f>SUM($D21:V21)+SUM($D45:V45)</f>
        <v>0</v>
      </c>
      <c r="W92" s="33">
        <f>SUM($D21:W21)+SUM($D45:W45)</f>
        <v>0</v>
      </c>
      <c r="X92" s="33">
        <f>SUM($D21:X21)+SUM($D45:X45)</f>
        <v>0</v>
      </c>
      <c r="Y92" s="33">
        <f>SUM($D21:Y21)+SUM($D45:Y45)</f>
        <v>0</v>
      </c>
      <c r="Z92" s="33">
        <f>SUM($D21:Z21)+SUM($D45:Z45)</f>
        <v>0</v>
      </c>
      <c r="AA92" s="33">
        <f>SUM($D21:AA21)+SUM($D45:AA45)</f>
        <v>0</v>
      </c>
      <c r="AB92" s="33">
        <f>SUM($D21:AB21)+SUM($D45:AB45)</f>
        <v>0</v>
      </c>
      <c r="AC92" s="33">
        <f>SUM($D21:AC21)+SUM($D45:AC45)</f>
        <v>0</v>
      </c>
      <c r="AD92" s="33">
        <f>SUM($D21:AD21)+SUM($D45:AD45)</f>
        <v>0</v>
      </c>
      <c r="AE92" s="33">
        <f>SUM($D21:AE21)+SUM($D45:AE45)</f>
        <v>0</v>
      </c>
      <c r="AF92" s="33">
        <f>SUM($D21:AF21)+SUM($D45:AF45)</f>
        <v>0</v>
      </c>
      <c r="AG92" s="33">
        <f>SUM($D21:AG21)+SUM($D45:AG45)</f>
        <v>0</v>
      </c>
      <c r="AH92" s="33">
        <f>SUM($D21:AH21)+SUM($D45:AH45)</f>
        <v>0</v>
      </c>
      <c r="AI92" s="33">
        <f>SUM($D21:AI21)+SUM($D45:AI45)</f>
        <v>0</v>
      </c>
      <c r="AJ92" s="33">
        <f>SUM($D21:AJ21)+SUM($D45:AJ45)</f>
        <v>0</v>
      </c>
      <c r="AK92" s="33">
        <f>SUM($D21:AK21)+SUM($D45:AK45)</f>
        <v>0</v>
      </c>
      <c r="AL92" s="33">
        <f>SUM($D21:AL21)+SUM($D45:AL45)</f>
        <v>0</v>
      </c>
      <c r="AM92" s="33">
        <f>SUM($D21:AM21)+SUM($D45:AM45)</f>
        <v>0</v>
      </c>
      <c r="AN92" s="33">
        <f>SUM($D21:AN21)+SUM($D45:AN45)</f>
        <v>0</v>
      </c>
      <c r="AO92" s="33">
        <f>SUM($D21:AO21)+SUM($D45:AO45)</f>
        <v>0</v>
      </c>
      <c r="AP92" s="33">
        <f>SUM($D21:AP21)+SUM($D45:AP45)</f>
        <v>0</v>
      </c>
      <c r="AQ92" s="33">
        <f>SUM($D21:AQ21)+SUM($D45:AQ45)</f>
        <v>0</v>
      </c>
      <c r="AR92" s="33">
        <f>SUM($D21:AR21)+SUM($D45:AR45)</f>
        <v>0</v>
      </c>
      <c r="AS92" s="33">
        <f>SUM($D21:AS21)+SUM($D45:AS45)</f>
        <v>0</v>
      </c>
      <c r="AT92" s="33">
        <f>SUM($D21:AT21)+SUM($D45:AT45)</f>
        <v>0</v>
      </c>
      <c r="AU92" s="33">
        <f>SUM($D21:AU21)+SUM($D45:AU45)</f>
        <v>0</v>
      </c>
      <c r="AV92" s="33">
        <f>SUM($D21:AV21)+SUM($D45:AV45)</f>
        <v>0</v>
      </c>
      <c r="AW92" s="33">
        <f>SUM($D21:AW21)+SUM($D45:AW45)</f>
        <v>0</v>
      </c>
      <c r="AX92" s="33">
        <f>SUM($D21:AX21)+SUM($D45:AX45)</f>
        <v>0</v>
      </c>
      <c r="AY92" s="33">
        <f>SUM($D21:AY21)+SUM($D45:AY45)</f>
        <v>0</v>
      </c>
      <c r="AZ92" s="33">
        <f>SUM($D21:AZ21)+SUM($D45:AZ45)</f>
        <v>0</v>
      </c>
      <c r="BA92" s="33">
        <f>SUM($D21:BA21)+SUM($D45:BA45)</f>
        <v>0</v>
      </c>
      <c r="BB92" s="33">
        <f>SUM($D21:BB21)+SUM($D45:BB45)</f>
        <v>0</v>
      </c>
      <c r="BC92" s="33">
        <f>SUM($D21:BC21)+SUM($D45:BC45)</f>
        <v>0</v>
      </c>
      <c r="BD92" s="33">
        <f>SUM($D21:BD21)+SUM($D45:BD45)</f>
        <v>0</v>
      </c>
      <c r="BE92" s="33">
        <f>SUM($D21:BE21)+SUM($D45:BE45)</f>
        <v>0</v>
      </c>
      <c r="BF92" s="33">
        <f>SUM($D21:BF21)+SUM($D45:BF45)</f>
        <v>0</v>
      </c>
      <c r="BG92" s="33">
        <f>SUM($D21:BG21)+SUM($D45:BG45)</f>
        <v>0</v>
      </c>
      <c r="BH92" s="33">
        <f>SUM($D21:BH21)+SUM($D45:BH45)</f>
        <v>0</v>
      </c>
      <c r="BI92" s="33">
        <f>SUM($D21:BI21)+SUM($D45:BI45)</f>
        <v>0</v>
      </c>
      <c r="BJ92" s="33">
        <f>SUM($D21:BJ21)+SUM($D45:BJ45)</f>
        <v>0</v>
      </c>
      <c r="BK92" s="33">
        <f>SUM($D21:BK21)+SUM($D45:BK45)</f>
        <v>0</v>
      </c>
    </row>
    <row r="93" spans="2:63">
      <c r="B93" s="32" t="str">
        <f t="shared" si="52"/>
        <v>Mobiliari</v>
      </c>
      <c r="C93" s="54"/>
      <c r="D93" s="33">
        <f>SUM($D22:D22)+SUM($D46:D46)</f>
        <v>0</v>
      </c>
      <c r="E93" s="33">
        <f>SUM($D22:E22)+SUM($D46:E46)</f>
        <v>0</v>
      </c>
      <c r="F93" s="33">
        <f>SUM($D22:F22)+SUM($D46:F46)</f>
        <v>0</v>
      </c>
      <c r="G93" s="33">
        <f>SUM($D22:G22)+SUM($D46:G46)</f>
        <v>0</v>
      </c>
      <c r="H93" s="33">
        <f>SUM($D22:H22)+SUM($D46:H46)</f>
        <v>0</v>
      </c>
      <c r="I93" s="33">
        <f>SUM($D22:I22)+SUM($D46:I46)</f>
        <v>0</v>
      </c>
      <c r="J93" s="33">
        <f>SUM($D22:J22)+SUM($D46:J46)</f>
        <v>0</v>
      </c>
      <c r="K93" s="33">
        <f>SUM($D22:K22)+SUM($D46:K46)</f>
        <v>0</v>
      </c>
      <c r="L93" s="33">
        <f>SUM($D22:L22)+SUM($D46:L46)</f>
        <v>0</v>
      </c>
      <c r="M93" s="33">
        <f>SUM($D22:M22)+SUM($D46:M46)</f>
        <v>0</v>
      </c>
      <c r="N93" s="33">
        <f>SUM($D22:N22)+SUM($D46:N46)</f>
        <v>0</v>
      </c>
      <c r="O93" s="33">
        <f>SUM($D22:O22)+SUM($D46:O46)</f>
        <v>0</v>
      </c>
      <c r="P93" s="33">
        <f>SUM($D22:P22)+SUM($D46:P46)</f>
        <v>0</v>
      </c>
      <c r="Q93" s="33">
        <f>SUM($D22:Q22)+SUM($D46:Q46)</f>
        <v>0</v>
      </c>
      <c r="R93" s="33">
        <f>SUM($D22:R22)+SUM($D46:R46)</f>
        <v>0</v>
      </c>
      <c r="S93" s="33">
        <f>SUM($D22:S22)+SUM($D46:S46)</f>
        <v>0</v>
      </c>
      <c r="T93" s="33">
        <f>SUM($D22:T22)+SUM($D46:T46)</f>
        <v>0</v>
      </c>
      <c r="U93" s="33">
        <f>SUM($D22:U22)+SUM($D46:U46)</f>
        <v>0</v>
      </c>
      <c r="V93" s="33">
        <f>SUM($D22:V22)+SUM($D46:V46)</f>
        <v>0</v>
      </c>
      <c r="W93" s="33">
        <f>SUM($D22:W22)+SUM($D46:W46)</f>
        <v>0</v>
      </c>
      <c r="X93" s="33">
        <f>SUM($D22:X22)+SUM($D46:X46)</f>
        <v>0</v>
      </c>
      <c r="Y93" s="33">
        <f>SUM($D22:Y22)+SUM($D46:Y46)</f>
        <v>0</v>
      </c>
      <c r="Z93" s="33">
        <f>SUM($D22:Z22)+SUM($D46:Z46)</f>
        <v>0</v>
      </c>
      <c r="AA93" s="33">
        <f>SUM($D22:AA22)+SUM($D46:AA46)</f>
        <v>0</v>
      </c>
      <c r="AB93" s="33">
        <f>SUM($D22:AB22)+SUM($D46:AB46)</f>
        <v>0</v>
      </c>
      <c r="AC93" s="33">
        <f>SUM($D22:AC22)+SUM($D46:AC46)</f>
        <v>0</v>
      </c>
      <c r="AD93" s="33">
        <f>SUM($D22:AD22)+SUM($D46:AD46)</f>
        <v>0</v>
      </c>
      <c r="AE93" s="33">
        <f>SUM($D22:AE22)+SUM($D46:AE46)</f>
        <v>0</v>
      </c>
      <c r="AF93" s="33">
        <f>SUM($D22:AF22)+SUM($D46:AF46)</f>
        <v>0</v>
      </c>
      <c r="AG93" s="33">
        <f>SUM($D22:AG22)+SUM($D46:AG46)</f>
        <v>0</v>
      </c>
      <c r="AH93" s="33">
        <f>SUM($D22:AH22)+SUM($D46:AH46)</f>
        <v>0</v>
      </c>
      <c r="AI93" s="33">
        <f>SUM($D22:AI22)+SUM($D46:AI46)</f>
        <v>0</v>
      </c>
      <c r="AJ93" s="33">
        <f>SUM($D22:AJ22)+SUM($D46:AJ46)</f>
        <v>0</v>
      </c>
      <c r="AK93" s="33">
        <f>SUM($D22:AK22)+SUM($D46:AK46)</f>
        <v>0</v>
      </c>
      <c r="AL93" s="33">
        <f>SUM($D22:AL22)+SUM($D46:AL46)</f>
        <v>0</v>
      </c>
      <c r="AM93" s="33">
        <f>SUM($D22:AM22)+SUM($D46:AM46)</f>
        <v>0</v>
      </c>
      <c r="AN93" s="33">
        <f>SUM($D22:AN22)+SUM($D46:AN46)</f>
        <v>0</v>
      </c>
      <c r="AO93" s="33">
        <f>SUM($D22:AO22)+SUM($D46:AO46)</f>
        <v>0</v>
      </c>
      <c r="AP93" s="33">
        <f>SUM($D22:AP22)+SUM($D46:AP46)</f>
        <v>0</v>
      </c>
      <c r="AQ93" s="33">
        <f>SUM($D22:AQ22)+SUM($D46:AQ46)</f>
        <v>0</v>
      </c>
      <c r="AR93" s="33">
        <f>SUM($D22:AR22)+SUM($D46:AR46)</f>
        <v>0</v>
      </c>
      <c r="AS93" s="33">
        <f>SUM($D22:AS22)+SUM($D46:AS46)</f>
        <v>0</v>
      </c>
      <c r="AT93" s="33">
        <f>SUM($D22:AT22)+SUM($D46:AT46)</f>
        <v>0</v>
      </c>
      <c r="AU93" s="33">
        <f>SUM($D22:AU22)+SUM($D46:AU46)</f>
        <v>0</v>
      </c>
      <c r="AV93" s="33">
        <f>SUM($D22:AV22)+SUM($D46:AV46)</f>
        <v>0</v>
      </c>
      <c r="AW93" s="33">
        <f>SUM($D22:AW22)+SUM($D46:AW46)</f>
        <v>0</v>
      </c>
      <c r="AX93" s="33">
        <f>SUM($D22:AX22)+SUM($D46:AX46)</f>
        <v>0</v>
      </c>
      <c r="AY93" s="33">
        <f>SUM($D22:AY22)+SUM($D46:AY46)</f>
        <v>0</v>
      </c>
      <c r="AZ93" s="33">
        <f>SUM($D22:AZ22)+SUM($D46:AZ46)</f>
        <v>0</v>
      </c>
      <c r="BA93" s="33">
        <f>SUM($D22:BA22)+SUM($D46:BA46)</f>
        <v>0</v>
      </c>
      <c r="BB93" s="33">
        <f>SUM($D22:BB22)+SUM($D46:BB46)</f>
        <v>0</v>
      </c>
      <c r="BC93" s="33">
        <f>SUM($D22:BC22)+SUM($D46:BC46)</f>
        <v>0</v>
      </c>
      <c r="BD93" s="33">
        <f>SUM($D22:BD22)+SUM($D46:BD46)</f>
        <v>0</v>
      </c>
      <c r="BE93" s="33">
        <f>SUM($D22:BE22)+SUM($D46:BE46)</f>
        <v>0</v>
      </c>
      <c r="BF93" s="33">
        <f>SUM($D22:BF22)+SUM($D46:BF46)</f>
        <v>0</v>
      </c>
      <c r="BG93" s="33">
        <f>SUM($D22:BG22)+SUM($D46:BG46)</f>
        <v>0</v>
      </c>
      <c r="BH93" s="33">
        <f>SUM($D22:BH22)+SUM($D46:BH46)</f>
        <v>0</v>
      </c>
      <c r="BI93" s="33">
        <f>SUM($D22:BI22)+SUM($D46:BI46)</f>
        <v>0</v>
      </c>
      <c r="BJ93" s="33">
        <f>SUM($D22:BJ22)+SUM($D46:BJ46)</f>
        <v>0</v>
      </c>
      <c r="BK93" s="33">
        <f>SUM($D22:BK22)+SUM($D46:BK46)</f>
        <v>0</v>
      </c>
    </row>
    <row r="94" spans="2:63">
      <c r="B94" s="32" t="str">
        <f t="shared" si="52"/>
        <v>Equips per a processos informació</v>
      </c>
      <c r="C94" s="54"/>
      <c r="D94" s="33">
        <f>SUM($D23:D23)+SUM($D47:D47)</f>
        <v>0</v>
      </c>
      <c r="E94" s="33">
        <f>SUM($D23:E23)+SUM($D47:E47)</f>
        <v>0</v>
      </c>
      <c r="F94" s="33">
        <f>SUM($D23:F23)+SUM($D47:F47)</f>
        <v>0</v>
      </c>
      <c r="G94" s="33">
        <f>SUM($D23:G23)+SUM($D47:G47)</f>
        <v>0</v>
      </c>
      <c r="H94" s="33">
        <f>SUM($D23:H23)+SUM($D47:H47)</f>
        <v>0</v>
      </c>
      <c r="I94" s="33">
        <f>SUM($D23:I23)+SUM($D47:I47)</f>
        <v>0</v>
      </c>
      <c r="J94" s="33">
        <f>SUM($D23:J23)+SUM($D47:J47)</f>
        <v>0</v>
      </c>
      <c r="K94" s="33">
        <f>SUM($D23:K23)+SUM($D47:K47)</f>
        <v>0</v>
      </c>
      <c r="L94" s="33">
        <f>SUM($D23:L23)+SUM($D47:L47)</f>
        <v>0</v>
      </c>
      <c r="M94" s="33">
        <f>SUM($D23:M23)+SUM($D47:M47)</f>
        <v>0</v>
      </c>
      <c r="N94" s="33">
        <f>SUM($D23:N23)+SUM($D47:N47)</f>
        <v>0</v>
      </c>
      <c r="O94" s="33">
        <f>SUM($D23:O23)+SUM($D47:O47)</f>
        <v>0</v>
      </c>
      <c r="P94" s="33">
        <f>SUM($D23:P23)+SUM($D47:P47)</f>
        <v>0</v>
      </c>
      <c r="Q94" s="33">
        <f>SUM($D23:Q23)+SUM($D47:Q47)</f>
        <v>0</v>
      </c>
      <c r="R94" s="33">
        <f>SUM($D23:R23)+SUM($D47:R47)</f>
        <v>0</v>
      </c>
      <c r="S94" s="33">
        <f>SUM($D23:S23)+SUM($D47:S47)</f>
        <v>0</v>
      </c>
      <c r="T94" s="33">
        <f>SUM($D23:T23)+SUM($D47:T47)</f>
        <v>0</v>
      </c>
      <c r="U94" s="33">
        <f>SUM($D23:U23)+SUM($D47:U47)</f>
        <v>0</v>
      </c>
      <c r="V94" s="33">
        <f>SUM($D23:V23)+SUM($D47:V47)</f>
        <v>0</v>
      </c>
      <c r="W94" s="33">
        <f>SUM($D23:W23)+SUM($D47:W47)</f>
        <v>0</v>
      </c>
      <c r="X94" s="33">
        <f>SUM($D23:X23)+SUM($D47:X47)</f>
        <v>0</v>
      </c>
      <c r="Y94" s="33">
        <f>SUM($D23:Y23)+SUM($D47:Y47)</f>
        <v>0</v>
      </c>
      <c r="Z94" s="33">
        <f>SUM($D23:Z23)+SUM($D47:Z47)</f>
        <v>0</v>
      </c>
      <c r="AA94" s="33">
        <f>SUM($D23:AA23)+SUM($D47:AA47)</f>
        <v>0</v>
      </c>
      <c r="AB94" s="33">
        <f>SUM($D23:AB23)+SUM($D47:AB47)</f>
        <v>0</v>
      </c>
      <c r="AC94" s="33">
        <f>SUM($D23:AC23)+SUM($D47:AC47)</f>
        <v>0</v>
      </c>
      <c r="AD94" s="33">
        <f>SUM($D23:AD23)+SUM($D47:AD47)</f>
        <v>0</v>
      </c>
      <c r="AE94" s="33">
        <f>SUM($D23:AE23)+SUM($D47:AE47)</f>
        <v>0</v>
      </c>
      <c r="AF94" s="33">
        <f>SUM($D23:AF23)+SUM($D47:AF47)</f>
        <v>0</v>
      </c>
      <c r="AG94" s="33">
        <f>SUM($D23:AG23)+SUM($D47:AG47)</f>
        <v>0</v>
      </c>
      <c r="AH94" s="33">
        <f>SUM($D23:AH23)+SUM($D47:AH47)</f>
        <v>0</v>
      </c>
      <c r="AI94" s="33">
        <f>SUM($D23:AI23)+SUM($D47:AI47)</f>
        <v>0</v>
      </c>
      <c r="AJ94" s="33">
        <f>SUM($D23:AJ23)+SUM($D47:AJ47)</f>
        <v>0</v>
      </c>
      <c r="AK94" s="33">
        <f>SUM($D23:AK23)+SUM($D47:AK47)</f>
        <v>0</v>
      </c>
      <c r="AL94" s="33">
        <f>SUM($D23:AL23)+SUM($D47:AL47)</f>
        <v>0</v>
      </c>
      <c r="AM94" s="33">
        <f>SUM($D23:AM23)+SUM($D47:AM47)</f>
        <v>0</v>
      </c>
      <c r="AN94" s="33">
        <f>SUM($D23:AN23)+SUM($D47:AN47)</f>
        <v>0</v>
      </c>
      <c r="AO94" s="33">
        <f>SUM($D23:AO23)+SUM($D47:AO47)</f>
        <v>0</v>
      </c>
      <c r="AP94" s="33">
        <f>SUM($D23:AP23)+SUM($D47:AP47)</f>
        <v>0</v>
      </c>
      <c r="AQ94" s="33">
        <f>SUM($D23:AQ23)+SUM($D47:AQ47)</f>
        <v>0</v>
      </c>
      <c r="AR94" s="33">
        <f>SUM($D23:AR23)+SUM($D47:AR47)</f>
        <v>0</v>
      </c>
      <c r="AS94" s="33">
        <f>SUM($D23:AS23)+SUM($D47:AS47)</f>
        <v>0</v>
      </c>
      <c r="AT94" s="33">
        <f>SUM($D23:AT23)+SUM($D47:AT47)</f>
        <v>0</v>
      </c>
      <c r="AU94" s="33">
        <f>SUM($D23:AU23)+SUM($D47:AU47)</f>
        <v>0</v>
      </c>
      <c r="AV94" s="33">
        <f>SUM($D23:AV23)+SUM($D47:AV47)</f>
        <v>0</v>
      </c>
      <c r="AW94" s="33">
        <f>SUM($D23:AW23)+SUM($D47:AW47)</f>
        <v>0</v>
      </c>
      <c r="AX94" s="33">
        <f>SUM($D23:AX23)+SUM($D47:AX47)</f>
        <v>0</v>
      </c>
      <c r="AY94" s="33">
        <f>SUM($D23:AY23)+SUM($D47:AY47)</f>
        <v>0</v>
      </c>
      <c r="AZ94" s="33">
        <f>SUM($D23:AZ23)+SUM($D47:AZ47)</f>
        <v>0</v>
      </c>
      <c r="BA94" s="33">
        <f>SUM($D23:BA23)+SUM($D47:BA47)</f>
        <v>0</v>
      </c>
      <c r="BB94" s="33">
        <f>SUM($D23:BB23)+SUM($D47:BB47)</f>
        <v>0</v>
      </c>
      <c r="BC94" s="33">
        <f>SUM($D23:BC23)+SUM($D47:BC47)</f>
        <v>0</v>
      </c>
      <c r="BD94" s="33">
        <f>SUM($D23:BD23)+SUM($D47:BD47)</f>
        <v>0</v>
      </c>
      <c r="BE94" s="33">
        <f>SUM($D23:BE23)+SUM($D47:BE47)</f>
        <v>0</v>
      </c>
      <c r="BF94" s="33">
        <f>SUM($D23:BF23)+SUM($D47:BF47)</f>
        <v>0</v>
      </c>
      <c r="BG94" s="33">
        <f>SUM($D23:BG23)+SUM($D47:BG47)</f>
        <v>0</v>
      </c>
      <c r="BH94" s="33">
        <f>SUM($D23:BH23)+SUM($D47:BH47)</f>
        <v>0</v>
      </c>
      <c r="BI94" s="33">
        <f>SUM($D23:BI23)+SUM($D47:BI47)</f>
        <v>0</v>
      </c>
      <c r="BJ94" s="33">
        <f>SUM($D23:BJ23)+SUM($D47:BJ47)</f>
        <v>0</v>
      </c>
      <c r="BK94" s="33">
        <f>SUM($D23:BK23)+SUM($D47:BK47)</f>
        <v>0</v>
      </c>
    </row>
    <row r="95" spans="2:63">
      <c r="B95" s="32" t="str">
        <f t="shared" si="52"/>
        <v>Elements de transport</v>
      </c>
      <c r="C95" s="54"/>
      <c r="D95" s="33">
        <f>SUM($D24:D24)+SUM($D48:D48)</f>
        <v>0</v>
      </c>
      <c r="E95" s="33">
        <f>SUM($D24:E24)+SUM($D48:E48)</f>
        <v>0</v>
      </c>
      <c r="F95" s="33">
        <f>SUM($D24:F24)+SUM($D48:F48)</f>
        <v>0</v>
      </c>
      <c r="G95" s="33">
        <f>SUM($D24:G24)+SUM($D48:G48)</f>
        <v>0</v>
      </c>
      <c r="H95" s="33">
        <f>SUM($D24:H24)+SUM($D48:H48)</f>
        <v>0</v>
      </c>
      <c r="I95" s="33">
        <f>SUM($D24:I24)+SUM($D48:I48)</f>
        <v>0</v>
      </c>
      <c r="J95" s="33">
        <f>SUM($D24:J24)+SUM($D48:J48)</f>
        <v>0</v>
      </c>
      <c r="K95" s="33">
        <f>SUM($D24:K24)+SUM($D48:K48)</f>
        <v>0</v>
      </c>
      <c r="L95" s="33">
        <f>SUM($D24:L24)+SUM($D48:L48)</f>
        <v>0</v>
      </c>
      <c r="M95" s="33">
        <f>SUM($D24:M24)+SUM($D48:M48)</f>
        <v>0</v>
      </c>
      <c r="N95" s="33">
        <f>SUM($D24:N24)+SUM($D48:N48)</f>
        <v>0</v>
      </c>
      <c r="O95" s="33">
        <f>SUM($D24:O24)+SUM($D48:O48)</f>
        <v>0</v>
      </c>
      <c r="P95" s="33">
        <f>SUM($D24:P24)+SUM($D48:P48)</f>
        <v>0</v>
      </c>
      <c r="Q95" s="33">
        <f>SUM($D24:Q24)+SUM($D48:Q48)</f>
        <v>0</v>
      </c>
      <c r="R95" s="33">
        <f>SUM($D24:R24)+SUM($D48:R48)</f>
        <v>0</v>
      </c>
      <c r="S95" s="33">
        <f>SUM($D24:S24)+SUM($D48:S48)</f>
        <v>0</v>
      </c>
      <c r="T95" s="33">
        <f>SUM($D24:T24)+SUM($D48:T48)</f>
        <v>0</v>
      </c>
      <c r="U95" s="33">
        <f>SUM($D24:U24)+SUM($D48:U48)</f>
        <v>0</v>
      </c>
      <c r="V95" s="33">
        <f>SUM($D24:V24)+SUM($D48:V48)</f>
        <v>0</v>
      </c>
      <c r="W95" s="33">
        <f>SUM($D24:W24)+SUM($D48:W48)</f>
        <v>0</v>
      </c>
      <c r="X95" s="33">
        <f>SUM($D24:X24)+SUM($D48:X48)</f>
        <v>0</v>
      </c>
      <c r="Y95" s="33">
        <f>SUM($D24:Y24)+SUM($D48:Y48)</f>
        <v>0</v>
      </c>
      <c r="Z95" s="33">
        <f>SUM($D24:Z24)+SUM($D48:Z48)</f>
        <v>0</v>
      </c>
      <c r="AA95" s="33">
        <f>SUM($D24:AA24)+SUM($D48:AA48)</f>
        <v>0</v>
      </c>
      <c r="AB95" s="33">
        <f>SUM($D24:AB24)+SUM($D48:AB48)</f>
        <v>0</v>
      </c>
      <c r="AC95" s="33">
        <f>SUM($D24:AC24)+SUM($D48:AC48)</f>
        <v>0</v>
      </c>
      <c r="AD95" s="33">
        <f>SUM($D24:AD24)+SUM($D48:AD48)</f>
        <v>0</v>
      </c>
      <c r="AE95" s="33">
        <f>SUM($D24:AE24)+SUM($D48:AE48)</f>
        <v>0</v>
      </c>
      <c r="AF95" s="33">
        <f>SUM($D24:AF24)+SUM($D48:AF48)</f>
        <v>0</v>
      </c>
      <c r="AG95" s="33">
        <f>SUM($D24:AG24)+SUM($D48:AG48)</f>
        <v>0</v>
      </c>
      <c r="AH95" s="33">
        <f>SUM($D24:AH24)+SUM($D48:AH48)</f>
        <v>0</v>
      </c>
      <c r="AI95" s="33">
        <f>SUM($D24:AI24)+SUM($D48:AI48)</f>
        <v>0</v>
      </c>
      <c r="AJ95" s="33">
        <f>SUM($D24:AJ24)+SUM($D48:AJ48)</f>
        <v>0</v>
      </c>
      <c r="AK95" s="33">
        <f>SUM($D24:AK24)+SUM($D48:AK48)</f>
        <v>0</v>
      </c>
      <c r="AL95" s="33">
        <f>SUM($D24:AL24)+SUM($D48:AL48)</f>
        <v>0</v>
      </c>
      <c r="AM95" s="33">
        <f>SUM($D24:AM24)+SUM($D48:AM48)</f>
        <v>0</v>
      </c>
      <c r="AN95" s="33">
        <f>SUM($D24:AN24)+SUM($D48:AN48)</f>
        <v>0</v>
      </c>
      <c r="AO95" s="33">
        <f>SUM($D24:AO24)+SUM($D48:AO48)</f>
        <v>0</v>
      </c>
      <c r="AP95" s="33">
        <f>SUM($D24:AP24)+SUM($D48:AP48)</f>
        <v>0</v>
      </c>
      <c r="AQ95" s="33">
        <f>SUM($D24:AQ24)+SUM($D48:AQ48)</f>
        <v>0</v>
      </c>
      <c r="AR95" s="33">
        <f>SUM($D24:AR24)+SUM($D48:AR48)</f>
        <v>0</v>
      </c>
      <c r="AS95" s="33">
        <f>SUM($D24:AS24)+SUM($D48:AS48)</f>
        <v>0</v>
      </c>
      <c r="AT95" s="33">
        <f>SUM($D24:AT24)+SUM($D48:AT48)</f>
        <v>0</v>
      </c>
      <c r="AU95" s="33">
        <f>SUM($D24:AU24)+SUM($D48:AU48)</f>
        <v>0</v>
      </c>
      <c r="AV95" s="33">
        <f>SUM($D24:AV24)+SUM($D48:AV48)</f>
        <v>0</v>
      </c>
      <c r="AW95" s="33">
        <f>SUM($D24:AW24)+SUM($D48:AW48)</f>
        <v>0</v>
      </c>
      <c r="AX95" s="33">
        <f>SUM($D24:AX24)+SUM($D48:AX48)</f>
        <v>0</v>
      </c>
      <c r="AY95" s="33">
        <f>SUM($D24:AY24)+SUM($D48:AY48)</f>
        <v>0</v>
      </c>
      <c r="AZ95" s="33">
        <f>SUM($D24:AZ24)+SUM($D48:AZ48)</f>
        <v>0</v>
      </c>
      <c r="BA95" s="33">
        <f>SUM($D24:BA24)+SUM($D48:BA48)</f>
        <v>0</v>
      </c>
      <c r="BB95" s="33">
        <f>SUM($D24:BB24)+SUM($D48:BB48)</f>
        <v>0</v>
      </c>
      <c r="BC95" s="33">
        <f>SUM($D24:BC24)+SUM($D48:BC48)</f>
        <v>0</v>
      </c>
      <c r="BD95" s="33">
        <f>SUM($D24:BD24)+SUM($D48:BD48)</f>
        <v>0</v>
      </c>
      <c r="BE95" s="33">
        <f>SUM($D24:BE24)+SUM($D48:BE48)</f>
        <v>0</v>
      </c>
      <c r="BF95" s="33">
        <f>SUM($D24:BF24)+SUM($D48:BF48)</f>
        <v>0</v>
      </c>
      <c r="BG95" s="33">
        <f>SUM($D24:BG24)+SUM($D48:BG48)</f>
        <v>0</v>
      </c>
      <c r="BH95" s="33">
        <f>SUM($D24:BH24)+SUM($D48:BH48)</f>
        <v>0</v>
      </c>
      <c r="BI95" s="33">
        <f>SUM($D24:BI24)+SUM($D48:BI48)</f>
        <v>0</v>
      </c>
      <c r="BJ95" s="33">
        <f>SUM($D24:BJ24)+SUM($D48:BJ48)</f>
        <v>0</v>
      </c>
      <c r="BK95" s="33">
        <f>SUM($D24:BK24)+SUM($D48:BK48)</f>
        <v>0</v>
      </c>
    </row>
    <row r="96" spans="2:63">
      <c r="B96" s="32" t="str">
        <f t="shared" si="52"/>
        <v>Altre immobilitzat material</v>
      </c>
      <c r="C96" s="54"/>
      <c r="D96" s="33">
        <f>SUM($D25:D25)+SUM($D49:D49)</f>
        <v>0</v>
      </c>
      <c r="E96" s="33">
        <f>SUM($D25:E25)+SUM($D49:E49)</f>
        <v>0</v>
      </c>
      <c r="F96" s="33">
        <f>SUM($D25:F25)+SUM($D49:F49)</f>
        <v>0</v>
      </c>
      <c r="G96" s="33">
        <f>SUM($D25:G25)+SUM($D49:G49)</f>
        <v>0</v>
      </c>
      <c r="H96" s="33">
        <f>SUM($D25:H25)+SUM($D49:H49)</f>
        <v>0</v>
      </c>
      <c r="I96" s="33">
        <f>SUM($D25:I25)+SUM($D49:I49)</f>
        <v>0</v>
      </c>
      <c r="J96" s="33">
        <f>SUM($D25:J25)+SUM($D49:J49)</f>
        <v>0</v>
      </c>
      <c r="K96" s="33">
        <f>SUM($D25:K25)+SUM($D49:K49)</f>
        <v>0</v>
      </c>
      <c r="L96" s="33">
        <f>SUM($D25:L25)+SUM($D49:L49)</f>
        <v>0</v>
      </c>
      <c r="M96" s="33">
        <f>SUM($D25:M25)+SUM($D49:M49)</f>
        <v>0</v>
      </c>
      <c r="N96" s="33">
        <f>SUM($D25:N25)+SUM($D49:N49)</f>
        <v>0</v>
      </c>
      <c r="O96" s="33">
        <f>SUM($D25:O25)+SUM($D49:O49)</f>
        <v>0</v>
      </c>
      <c r="P96" s="33">
        <f>SUM($D25:P25)+SUM($D49:P49)</f>
        <v>0</v>
      </c>
      <c r="Q96" s="33">
        <f>SUM($D25:Q25)+SUM($D49:Q49)</f>
        <v>0</v>
      </c>
      <c r="R96" s="33">
        <f>SUM($D25:R25)+SUM($D49:R49)</f>
        <v>0</v>
      </c>
      <c r="S96" s="33">
        <f>SUM($D25:S25)+SUM($D49:S49)</f>
        <v>0</v>
      </c>
      <c r="T96" s="33">
        <f>SUM($D25:T25)+SUM($D49:T49)</f>
        <v>0</v>
      </c>
      <c r="U96" s="33">
        <f>SUM($D25:U25)+SUM($D49:U49)</f>
        <v>0</v>
      </c>
      <c r="V96" s="33">
        <f>SUM($D25:V25)+SUM($D49:V49)</f>
        <v>0</v>
      </c>
      <c r="W96" s="33">
        <f>SUM($D25:W25)+SUM($D49:W49)</f>
        <v>0</v>
      </c>
      <c r="X96" s="33">
        <f>SUM($D25:X25)+SUM($D49:X49)</f>
        <v>0</v>
      </c>
      <c r="Y96" s="33">
        <f>SUM($D25:Y25)+SUM($D49:Y49)</f>
        <v>0</v>
      </c>
      <c r="Z96" s="33">
        <f>SUM($D25:Z25)+SUM($D49:Z49)</f>
        <v>0</v>
      </c>
      <c r="AA96" s="33">
        <f>SUM($D25:AA25)+SUM($D49:AA49)</f>
        <v>0</v>
      </c>
      <c r="AB96" s="33">
        <f>SUM($D25:AB25)+SUM($D49:AB49)</f>
        <v>0</v>
      </c>
      <c r="AC96" s="33">
        <f>SUM($D25:AC25)+SUM($D49:AC49)</f>
        <v>0</v>
      </c>
      <c r="AD96" s="33">
        <f>SUM($D25:AD25)+SUM($D49:AD49)</f>
        <v>0</v>
      </c>
      <c r="AE96" s="33">
        <f>SUM($D25:AE25)+SUM($D49:AE49)</f>
        <v>0</v>
      </c>
      <c r="AF96" s="33">
        <f>SUM($D25:AF25)+SUM($D49:AF49)</f>
        <v>0</v>
      </c>
      <c r="AG96" s="33">
        <f>SUM($D25:AG25)+SUM($D49:AG49)</f>
        <v>0</v>
      </c>
      <c r="AH96" s="33">
        <f>SUM($D25:AH25)+SUM($D49:AH49)</f>
        <v>0</v>
      </c>
      <c r="AI96" s="33">
        <f>SUM($D25:AI25)+SUM($D49:AI49)</f>
        <v>0</v>
      </c>
      <c r="AJ96" s="33">
        <f>SUM($D25:AJ25)+SUM($D49:AJ49)</f>
        <v>0</v>
      </c>
      <c r="AK96" s="33">
        <f>SUM($D25:AK25)+SUM($D49:AK49)</f>
        <v>0</v>
      </c>
      <c r="AL96" s="33">
        <f>SUM($D25:AL25)+SUM($D49:AL49)</f>
        <v>0</v>
      </c>
      <c r="AM96" s="33">
        <f>SUM($D25:AM25)+SUM($D49:AM49)</f>
        <v>0</v>
      </c>
      <c r="AN96" s="33">
        <f>SUM($D25:AN25)+SUM($D49:AN49)</f>
        <v>0</v>
      </c>
      <c r="AO96" s="33">
        <f>SUM($D25:AO25)+SUM($D49:AO49)</f>
        <v>0</v>
      </c>
      <c r="AP96" s="33">
        <f>SUM($D25:AP25)+SUM($D49:AP49)</f>
        <v>0</v>
      </c>
      <c r="AQ96" s="33">
        <f>SUM($D25:AQ25)+SUM($D49:AQ49)</f>
        <v>0</v>
      </c>
      <c r="AR96" s="33">
        <f>SUM($D25:AR25)+SUM($D49:AR49)</f>
        <v>0</v>
      </c>
      <c r="AS96" s="33">
        <f>SUM($D25:AS25)+SUM($D49:AS49)</f>
        <v>0</v>
      </c>
      <c r="AT96" s="33">
        <f>SUM($D25:AT25)+SUM($D49:AT49)</f>
        <v>0</v>
      </c>
      <c r="AU96" s="33">
        <f>SUM($D25:AU25)+SUM($D49:AU49)</f>
        <v>0</v>
      </c>
      <c r="AV96" s="33">
        <f>SUM($D25:AV25)+SUM($D49:AV49)</f>
        <v>0</v>
      </c>
      <c r="AW96" s="33">
        <f>SUM($D25:AW25)+SUM($D49:AW49)</f>
        <v>0</v>
      </c>
      <c r="AX96" s="33">
        <f>SUM($D25:AX25)+SUM($D49:AX49)</f>
        <v>0</v>
      </c>
      <c r="AY96" s="33">
        <f>SUM($D25:AY25)+SUM($D49:AY49)</f>
        <v>0</v>
      </c>
      <c r="AZ96" s="33">
        <f>SUM($D25:AZ25)+SUM($D49:AZ49)</f>
        <v>0</v>
      </c>
      <c r="BA96" s="33">
        <f>SUM($D25:BA25)+SUM($D49:BA49)</f>
        <v>0</v>
      </c>
      <c r="BB96" s="33">
        <f>SUM($D25:BB25)+SUM($D49:BB49)</f>
        <v>0</v>
      </c>
      <c r="BC96" s="33">
        <f>SUM($D25:BC25)+SUM($D49:BC49)</f>
        <v>0</v>
      </c>
      <c r="BD96" s="33">
        <f>SUM($D25:BD25)+SUM($D49:BD49)</f>
        <v>0</v>
      </c>
      <c r="BE96" s="33">
        <f>SUM($D25:BE25)+SUM($D49:BE49)</f>
        <v>0</v>
      </c>
      <c r="BF96" s="33">
        <f>SUM($D25:BF25)+SUM($D49:BF49)</f>
        <v>0</v>
      </c>
      <c r="BG96" s="33">
        <f>SUM($D25:BG25)+SUM($D49:BG49)</f>
        <v>0</v>
      </c>
      <c r="BH96" s="33">
        <f>SUM($D25:BH25)+SUM($D49:BH49)</f>
        <v>0</v>
      </c>
      <c r="BI96" s="33">
        <f>SUM($D25:BI25)+SUM($D49:BI49)</f>
        <v>0</v>
      </c>
      <c r="BJ96" s="33">
        <f>SUM($D25:BJ25)+SUM($D49:BJ49)</f>
        <v>0</v>
      </c>
      <c r="BK96" s="33">
        <f>SUM($D25:BK25)+SUM($D49:BK49)</f>
        <v>0</v>
      </c>
    </row>
    <row r="97" spans="2:63">
      <c r="B97" s="53" t="s">
        <v>16</v>
      </c>
      <c r="C97" s="53"/>
      <c r="D97" s="37">
        <f t="shared" ref="D97:BK97" si="55">SUM(D98:D99)</f>
        <v>0</v>
      </c>
      <c r="E97" s="37">
        <f t="shared" si="55"/>
        <v>0</v>
      </c>
      <c r="F97" s="37">
        <f t="shared" si="55"/>
        <v>0</v>
      </c>
      <c r="G97" s="37">
        <f t="shared" si="55"/>
        <v>0</v>
      </c>
      <c r="H97" s="37">
        <f t="shared" si="55"/>
        <v>0</v>
      </c>
      <c r="I97" s="37">
        <f t="shared" si="55"/>
        <v>0</v>
      </c>
      <c r="J97" s="37">
        <f t="shared" si="55"/>
        <v>0</v>
      </c>
      <c r="K97" s="37">
        <f t="shared" si="55"/>
        <v>0</v>
      </c>
      <c r="L97" s="37">
        <f t="shared" si="55"/>
        <v>0</v>
      </c>
      <c r="M97" s="37">
        <f t="shared" si="55"/>
        <v>0</v>
      </c>
      <c r="N97" s="37">
        <f t="shared" si="55"/>
        <v>0</v>
      </c>
      <c r="O97" s="37">
        <f t="shared" si="55"/>
        <v>0</v>
      </c>
      <c r="P97" s="37">
        <f t="shared" si="55"/>
        <v>0</v>
      </c>
      <c r="Q97" s="37">
        <f t="shared" si="55"/>
        <v>0</v>
      </c>
      <c r="R97" s="37">
        <f t="shared" si="55"/>
        <v>0</v>
      </c>
      <c r="S97" s="37">
        <f t="shared" si="55"/>
        <v>0</v>
      </c>
      <c r="T97" s="37">
        <f t="shared" si="55"/>
        <v>0</v>
      </c>
      <c r="U97" s="37">
        <f t="shared" si="55"/>
        <v>0</v>
      </c>
      <c r="V97" s="37">
        <f t="shared" si="55"/>
        <v>0</v>
      </c>
      <c r="W97" s="37">
        <f t="shared" si="55"/>
        <v>0</v>
      </c>
      <c r="X97" s="37">
        <f t="shared" si="55"/>
        <v>0</v>
      </c>
      <c r="Y97" s="37">
        <f t="shared" si="55"/>
        <v>0</v>
      </c>
      <c r="Z97" s="37">
        <f t="shared" si="55"/>
        <v>0</v>
      </c>
      <c r="AA97" s="37">
        <f t="shared" si="55"/>
        <v>0</v>
      </c>
      <c r="AB97" s="37">
        <f t="shared" si="55"/>
        <v>0</v>
      </c>
      <c r="AC97" s="37">
        <f t="shared" si="55"/>
        <v>0</v>
      </c>
      <c r="AD97" s="37">
        <f t="shared" si="55"/>
        <v>0</v>
      </c>
      <c r="AE97" s="37">
        <f t="shared" si="55"/>
        <v>0</v>
      </c>
      <c r="AF97" s="37">
        <f t="shared" si="55"/>
        <v>0</v>
      </c>
      <c r="AG97" s="37">
        <f t="shared" si="55"/>
        <v>0</v>
      </c>
      <c r="AH97" s="37">
        <f t="shared" si="55"/>
        <v>0</v>
      </c>
      <c r="AI97" s="37">
        <f t="shared" si="55"/>
        <v>0</v>
      </c>
      <c r="AJ97" s="37">
        <f t="shared" si="55"/>
        <v>0</v>
      </c>
      <c r="AK97" s="37">
        <f t="shared" si="55"/>
        <v>0</v>
      </c>
      <c r="AL97" s="37">
        <f t="shared" si="55"/>
        <v>0</v>
      </c>
      <c r="AM97" s="37">
        <f t="shared" si="55"/>
        <v>0</v>
      </c>
      <c r="AN97" s="37">
        <f t="shared" si="55"/>
        <v>0</v>
      </c>
      <c r="AO97" s="37">
        <f t="shared" si="55"/>
        <v>0</v>
      </c>
      <c r="AP97" s="37">
        <f t="shared" si="55"/>
        <v>0</v>
      </c>
      <c r="AQ97" s="37">
        <f t="shared" si="55"/>
        <v>0</v>
      </c>
      <c r="AR97" s="37">
        <f t="shared" si="55"/>
        <v>0</v>
      </c>
      <c r="AS97" s="37">
        <f t="shared" si="55"/>
        <v>0</v>
      </c>
      <c r="AT97" s="37">
        <f t="shared" si="55"/>
        <v>0</v>
      </c>
      <c r="AU97" s="37">
        <f t="shared" si="55"/>
        <v>0</v>
      </c>
      <c r="AV97" s="37">
        <f t="shared" si="55"/>
        <v>0</v>
      </c>
      <c r="AW97" s="37">
        <f t="shared" si="55"/>
        <v>0</v>
      </c>
      <c r="AX97" s="37">
        <f t="shared" si="55"/>
        <v>0</v>
      </c>
      <c r="AY97" s="37">
        <f t="shared" si="55"/>
        <v>0</v>
      </c>
      <c r="AZ97" s="37">
        <f t="shared" si="55"/>
        <v>0</v>
      </c>
      <c r="BA97" s="37">
        <f t="shared" si="55"/>
        <v>0</v>
      </c>
      <c r="BB97" s="37">
        <f t="shared" si="55"/>
        <v>0</v>
      </c>
      <c r="BC97" s="37">
        <f t="shared" si="55"/>
        <v>0</v>
      </c>
      <c r="BD97" s="37">
        <f t="shared" si="55"/>
        <v>0</v>
      </c>
      <c r="BE97" s="37">
        <f t="shared" si="55"/>
        <v>0</v>
      </c>
      <c r="BF97" s="37">
        <f t="shared" si="55"/>
        <v>0</v>
      </c>
      <c r="BG97" s="37">
        <f t="shared" si="55"/>
        <v>0</v>
      </c>
      <c r="BH97" s="37">
        <f t="shared" si="55"/>
        <v>0</v>
      </c>
      <c r="BI97" s="37">
        <f t="shared" si="55"/>
        <v>0</v>
      </c>
      <c r="BJ97" s="37">
        <f t="shared" si="55"/>
        <v>0</v>
      </c>
      <c r="BK97" s="37">
        <f t="shared" si="55"/>
        <v>0</v>
      </c>
    </row>
    <row r="98" spans="2:63">
      <c r="B98" s="32" t="s">
        <v>11</v>
      </c>
      <c r="C98" s="54"/>
      <c r="D98" s="33">
        <f>SUM($D27:D27)</f>
        <v>0</v>
      </c>
      <c r="E98" s="33">
        <f>SUM($D27:E27)</f>
        <v>0</v>
      </c>
      <c r="F98" s="33">
        <f>SUM($D27:F27)</f>
        <v>0</v>
      </c>
      <c r="G98" s="33">
        <f>SUM($D27:G27)</f>
        <v>0</v>
      </c>
      <c r="H98" s="33">
        <f>SUM($D27:H27)</f>
        <v>0</v>
      </c>
      <c r="I98" s="33">
        <f>SUM($D27:I27)</f>
        <v>0</v>
      </c>
      <c r="J98" s="33">
        <f>SUM($D27:J27)</f>
        <v>0</v>
      </c>
      <c r="K98" s="33">
        <f>SUM($D27:K27)</f>
        <v>0</v>
      </c>
      <c r="L98" s="33">
        <f>SUM($D27:L27)</f>
        <v>0</v>
      </c>
      <c r="M98" s="33">
        <f>SUM($D27:M27)</f>
        <v>0</v>
      </c>
      <c r="N98" s="33">
        <f>SUM($D27:N27)</f>
        <v>0</v>
      </c>
      <c r="O98" s="33">
        <f>SUM($D27:O27)</f>
        <v>0</v>
      </c>
      <c r="P98" s="33">
        <f>SUM($D27:P27)</f>
        <v>0</v>
      </c>
      <c r="Q98" s="33">
        <f>SUM($D27:Q27)</f>
        <v>0</v>
      </c>
      <c r="R98" s="33">
        <f>SUM($D27:R27)</f>
        <v>0</v>
      </c>
      <c r="S98" s="33">
        <f>SUM($D27:S27)</f>
        <v>0</v>
      </c>
      <c r="T98" s="33">
        <f>SUM($D27:T27)</f>
        <v>0</v>
      </c>
      <c r="U98" s="33">
        <f>SUM($D27:U27)</f>
        <v>0</v>
      </c>
      <c r="V98" s="33">
        <f>SUM($D27:V27)</f>
        <v>0</v>
      </c>
      <c r="W98" s="33">
        <f>SUM($D27:W27)</f>
        <v>0</v>
      </c>
      <c r="X98" s="33">
        <f>SUM($D27:X27)</f>
        <v>0</v>
      </c>
      <c r="Y98" s="33">
        <f>SUM($D27:Y27)</f>
        <v>0</v>
      </c>
      <c r="Z98" s="33">
        <f>SUM($D27:Z27)</f>
        <v>0</v>
      </c>
      <c r="AA98" s="33">
        <f>SUM($D27:AA27)</f>
        <v>0</v>
      </c>
      <c r="AB98" s="33">
        <f>SUM($D27:AB27)</f>
        <v>0</v>
      </c>
      <c r="AC98" s="33">
        <f>SUM($D27:AC27)</f>
        <v>0</v>
      </c>
      <c r="AD98" s="33">
        <f>SUM($D27:AD27)</f>
        <v>0</v>
      </c>
      <c r="AE98" s="33">
        <f>SUM($D27:AE27)</f>
        <v>0</v>
      </c>
      <c r="AF98" s="33">
        <f>SUM($D27:AF27)</f>
        <v>0</v>
      </c>
      <c r="AG98" s="33">
        <f>SUM($D27:AG27)</f>
        <v>0</v>
      </c>
      <c r="AH98" s="33">
        <f>SUM($D27:AH27)</f>
        <v>0</v>
      </c>
      <c r="AI98" s="33">
        <f>SUM($D27:AI27)</f>
        <v>0</v>
      </c>
      <c r="AJ98" s="33">
        <f>SUM($D27:AJ27)</f>
        <v>0</v>
      </c>
      <c r="AK98" s="33">
        <f>SUM($D27:AK27)</f>
        <v>0</v>
      </c>
      <c r="AL98" s="33">
        <f>SUM($D27:AL27)</f>
        <v>0</v>
      </c>
      <c r="AM98" s="33">
        <f>SUM($D27:AM27)</f>
        <v>0</v>
      </c>
      <c r="AN98" s="33">
        <f>SUM($D27:AN27)</f>
        <v>0</v>
      </c>
      <c r="AO98" s="33">
        <f>SUM($D27:AO27)</f>
        <v>0</v>
      </c>
      <c r="AP98" s="33">
        <f>SUM($D27:AP27)</f>
        <v>0</v>
      </c>
      <c r="AQ98" s="33">
        <f>SUM($D27:AQ27)</f>
        <v>0</v>
      </c>
      <c r="AR98" s="33">
        <f>SUM($D27:AR27)</f>
        <v>0</v>
      </c>
      <c r="AS98" s="33">
        <f>SUM($D27:AS27)</f>
        <v>0</v>
      </c>
      <c r="AT98" s="33">
        <f>SUM($D27:AT27)</f>
        <v>0</v>
      </c>
      <c r="AU98" s="33">
        <f>SUM($D27:AU27)</f>
        <v>0</v>
      </c>
      <c r="AV98" s="33">
        <f>SUM($D27:AV27)</f>
        <v>0</v>
      </c>
      <c r="AW98" s="33">
        <f>SUM($D27:AW27)</f>
        <v>0</v>
      </c>
      <c r="AX98" s="33">
        <f>SUM($D27:AX27)</f>
        <v>0</v>
      </c>
      <c r="AY98" s="33">
        <f>SUM($D27:AY27)</f>
        <v>0</v>
      </c>
      <c r="AZ98" s="33">
        <f>SUM($D27:AZ27)</f>
        <v>0</v>
      </c>
      <c r="BA98" s="33">
        <f>SUM($D27:BA27)</f>
        <v>0</v>
      </c>
      <c r="BB98" s="33">
        <f>SUM($D27:BB27)</f>
        <v>0</v>
      </c>
      <c r="BC98" s="33">
        <f>SUM($D27:BC27)</f>
        <v>0</v>
      </c>
      <c r="BD98" s="33">
        <f>SUM($D27:BD27)</f>
        <v>0</v>
      </c>
      <c r="BE98" s="33">
        <f>SUM($D27:BE27)</f>
        <v>0</v>
      </c>
      <c r="BF98" s="33">
        <f>SUM($D27:BF27)</f>
        <v>0</v>
      </c>
      <c r="BG98" s="33">
        <f>SUM($D27:BG27)</f>
        <v>0</v>
      </c>
      <c r="BH98" s="33">
        <f>SUM($D27:BH27)</f>
        <v>0</v>
      </c>
      <c r="BI98" s="33">
        <f>SUM($D27:BI27)</f>
        <v>0</v>
      </c>
      <c r="BJ98" s="33">
        <f>SUM($D27:BJ27)</f>
        <v>0</v>
      </c>
      <c r="BK98" s="33">
        <f>SUM($D27:BK27)</f>
        <v>0</v>
      </c>
    </row>
    <row r="99" spans="2:63">
      <c r="B99" s="32" t="s">
        <v>12</v>
      </c>
      <c r="C99" s="54"/>
      <c r="D99" s="33">
        <f>SUM($D28:D28)</f>
        <v>0</v>
      </c>
      <c r="E99" s="33">
        <f>SUM($D28:E28)</f>
        <v>0</v>
      </c>
      <c r="F99" s="33">
        <f>SUM($D28:F28)</f>
        <v>0</v>
      </c>
      <c r="G99" s="33">
        <f>SUM($D28:G28)</f>
        <v>0</v>
      </c>
      <c r="H99" s="33">
        <f>SUM($D28:H28)</f>
        <v>0</v>
      </c>
      <c r="I99" s="33">
        <f>SUM($D28:I28)</f>
        <v>0</v>
      </c>
      <c r="J99" s="33">
        <f>SUM($D28:J28)</f>
        <v>0</v>
      </c>
      <c r="K99" s="33">
        <f>SUM($D28:K28)</f>
        <v>0</v>
      </c>
      <c r="L99" s="33">
        <f>SUM($D28:L28)</f>
        <v>0</v>
      </c>
      <c r="M99" s="33">
        <f>SUM($D28:M28)</f>
        <v>0</v>
      </c>
      <c r="N99" s="33">
        <f>SUM($D28:N28)</f>
        <v>0</v>
      </c>
      <c r="O99" s="33">
        <f>SUM($D28:O28)</f>
        <v>0</v>
      </c>
      <c r="P99" s="33">
        <f>SUM($D28:P28)</f>
        <v>0</v>
      </c>
      <c r="Q99" s="33">
        <f>SUM($D28:Q28)</f>
        <v>0</v>
      </c>
      <c r="R99" s="33">
        <f>SUM($D28:R28)</f>
        <v>0</v>
      </c>
      <c r="S99" s="33">
        <f>SUM($D28:S28)</f>
        <v>0</v>
      </c>
      <c r="T99" s="33">
        <f>SUM($D28:T28)</f>
        <v>0</v>
      </c>
      <c r="U99" s="33">
        <f>SUM($D28:U28)</f>
        <v>0</v>
      </c>
      <c r="V99" s="33">
        <f>SUM($D28:V28)</f>
        <v>0</v>
      </c>
      <c r="W99" s="33">
        <f>SUM($D28:W28)</f>
        <v>0</v>
      </c>
      <c r="X99" s="33">
        <f>SUM($D28:X28)</f>
        <v>0</v>
      </c>
      <c r="Y99" s="33">
        <f>SUM($D28:Y28)</f>
        <v>0</v>
      </c>
      <c r="Z99" s="33">
        <f>SUM($D28:Z28)</f>
        <v>0</v>
      </c>
      <c r="AA99" s="33">
        <f>SUM($D28:AA28)</f>
        <v>0</v>
      </c>
      <c r="AB99" s="33">
        <f>SUM($D28:AB28)</f>
        <v>0</v>
      </c>
      <c r="AC99" s="33">
        <f>SUM($D28:AC28)</f>
        <v>0</v>
      </c>
      <c r="AD99" s="33">
        <f>SUM($D28:AD28)</f>
        <v>0</v>
      </c>
      <c r="AE99" s="33">
        <f>SUM($D28:AE28)</f>
        <v>0</v>
      </c>
      <c r="AF99" s="33">
        <f>SUM($D28:AF28)</f>
        <v>0</v>
      </c>
      <c r="AG99" s="33">
        <f>SUM($D28:AG28)</f>
        <v>0</v>
      </c>
      <c r="AH99" s="33">
        <f>SUM($D28:AH28)</f>
        <v>0</v>
      </c>
      <c r="AI99" s="33">
        <f>SUM($D28:AI28)</f>
        <v>0</v>
      </c>
      <c r="AJ99" s="33">
        <f>SUM($D28:AJ28)</f>
        <v>0</v>
      </c>
      <c r="AK99" s="33">
        <f>SUM($D28:AK28)</f>
        <v>0</v>
      </c>
      <c r="AL99" s="33">
        <f>SUM($D28:AL28)</f>
        <v>0</v>
      </c>
      <c r="AM99" s="33">
        <f>SUM($D28:AM28)</f>
        <v>0</v>
      </c>
      <c r="AN99" s="33">
        <f>SUM($D28:AN28)</f>
        <v>0</v>
      </c>
      <c r="AO99" s="33">
        <f>SUM($D28:AO28)</f>
        <v>0</v>
      </c>
      <c r="AP99" s="33">
        <f>SUM($D28:AP28)</f>
        <v>0</v>
      </c>
      <c r="AQ99" s="33">
        <f>SUM($D28:AQ28)</f>
        <v>0</v>
      </c>
      <c r="AR99" s="33">
        <f>SUM($D28:AR28)</f>
        <v>0</v>
      </c>
      <c r="AS99" s="33">
        <f>SUM($D28:AS28)</f>
        <v>0</v>
      </c>
      <c r="AT99" s="33">
        <f>SUM($D28:AT28)</f>
        <v>0</v>
      </c>
      <c r="AU99" s="33">
        <f>SUM($D28:AU28)</f>
        <v>0</v>
      </c>
      <c r="AV99" s="33">
        <f>SUM($D28:AV28)</f>
        <v>0</v>
      </c>
      <c r="AW99" s="33">
        <f>SUM($D28:AW28)</f>
        <v>0</v>
      </c>
      <c r="AX99" s="33">
        <f>SUM($D28:AX28)</f>
        <v>0</v>
      </c>
      <c r="AY99" s="33">
        <f>SUM($D28:AY28)</f>
        <v>0</v>
      </c>
      <c r="AZ99" s="33">
        <f>SUM($D28:AZ28)</f>
        <v>0</v>
      </c>
      <c r="BA99" s="33">
        <f>SUM($D28:BA28)</f>
        <v>0</v>
      </c>
      <c r="BB99" s="33">
        <f>SUM($D28:BB28)</f>
        <v>0</v>
      </c>
      <c r="BC99" s="33">
        <f>SUM($D28:BC28)</f>
        <v>0</v>
      </c>
      <c r="BD99" s="33">
        <f>SUM($D28:BD28)</f>
        <v>0</v>
      </c>
      <c r="BE99" s="33">
        <f>SUM($D28:BE28)</f>
        <v>0</v>
      </c>
      <c r="BF99" s="33">
        <f>SUM($D28:BF28)</f>
        <v>0</v>
      </c>
      <c r="BG99" s="33">
        <f>SUM($D28:BG28)</f>
        <v>0</v>
      </c>
      <c r="BH99" s="33">
        <f>SUM($D28:BH28)</f>
        <v>0</v>
      </c>
      <c r="BI99" s="33">
        <f>SUM($D28:BI28)</f>
        <v>0</v>
      </c>
      <c r="BJ99" s="33">
        <f>SUM($D28:BJ28)</f>
        <v>0</v>
      </c>
      <c r="BK99" s="33">
        <f>SUM($D28:BK28)</f>
        <v>0</v>
      </c>
    </row>
    <row r="100" spans="2:63">
      <c r="B100" s="53"/>
      <c r="C100" s="53"/>
      <c r="D100" s="37">
        <f t="shared" ref="D100:AI100" si="56">+D79+D86+D97</f>
        <v>0</v>
      </c>
      <c r="E100" s="37">
        <f t="shared" si="56"/>
        <v>0</v>
      </c>
      <c r="F100" s="37">
        <f t="shared" si="56"/>
        <v>0</v>
      </c>
      <c r="G100" s="37">
        <f t="shared" si="56"/>
        <v>0</v>
      </c>
      <c r="H100" s="37">
        <f t="shared" si="56"/>
        <v>0</v>
      </c>
      <c r="I100" s="37">
        <f t="shared" si="56"/>
        <v>0</v>
      </c>
      <c r="J100" s="37">
        <f t="shared" si="56"/>
        <v>0</v>
      </c>
      <c r="K100" s="37">
        <f t="shared" si="56"/>
        <v>0</v>
      </c>
      <c r="L100" s="37">
        <f t="shared" si="56"/>
        <v>0</v>
      </c>
      <c r="M100" s="37">
        <f t="shared" si="56"/>
        <v>0</v>
      </c>
      <c r="N100" s="37">
        <f t="shared" si="56"/>
        <v>0</v>
      </c>
      <c r="O100" s="37">
        <f t="shared" si="56"/>
        <v>0</v>
      </c>
      <c r="P100" s="37">
        <f t="shared" si="56"/>
        <v>0</v>
      </c>
      <c r="Q100" s="37">
        <f t="shared" si="56"/>
        <v>0</v>
      </c>
      <c r="R100" s="37">
        <f t="shared" si="56"/>
        <v>0</v>
      </c>
      <c r="S100" s="37">
        <f t="shared" si="56"/>
        <v>0</v>
      </c>
      <c r="T100" s="37">
        <f t="shared" si="56"/>
        <v>0</v>
      </c>
      <c r="U100" s="37">
        <f t="shared" si="56"/>
        <v>0</v>
      </c>
      <c r="V100" s="37">
        <f t="shared" si="56"/>
        <v>0</v>
      </c>
      <c r="W100" s="37">
        <f t="shared" si="56"/>
        <v>0</v>
      </c>
      <c r="X100" s="37">
        <f t="shared" si="56"/>
        <v>0</v>
      </c>
      <c r="Y100" s="37">
        <f t="shared" si="56"/>
        <v>0</v>
      </c>
      <c r="Z100" s="37">
        <f t="shared" si="56"/>
        <v>0</v>
      </c>
      <c r="AA100" s="37">
        <f t="shared" si="56"/>
        <v>0</v>
      </c>
      <c r="AB100" s="37">
        <f t="shared" si="56"/>
        <v>0</v>
      </c>
      <c r="AC100" s="37">
        <f t="shared" si="56"/>
        <v>0</v>
      </c>
      <c r="AD100" s="37">
        <f t="shared" si="56"/>
        <v>0</v>
      </c>
      <c r="AE100" s="37">
        <f t="shared" si="56"/>
        <v>0</v>
      </c>
      <c r="AF100" s="37">
        <f t="shared" si="56"/>
        <v>0</v>
      </c>
      <c r="AG100" s="37">
        <f t="shared" si="56"/>
        <v>0</v>
      </c>
      <c r="AH100" s="37">
        <f t="shared" si="56"/>
        <v>0</v>
      </c>
      <c r="AI100" s="37">
        <f t="shared" si="56"/>
        <v>0</v>
      </c>
      <c r="AJ100" s="37">
        <f t="shared" ref="AJ100:BK100" si="57">+AJ79+AJ86+AJ97</f>
        <v>0</v>
      </c>
      <c r="AK100" s="37">
        <f t="shared" si="57"/>
        <v>0</v>
      </c>
      <c r="AL100" s="37">
        <f t="shared" si="57"/>
        <v>0</v>
      </c>
      <c r="AM100" s="37">
        <f t="shared" si="57"/>
        <v>0</v>
      </c>
      <c r="AN100" s="37">
        <f t="shared" si="57"/>
        <v>0</v>
      </c>
      <c r="AO100" s="37">
        <f t="shared" si="57"/>
        <v>0</v>
      </c>
      <c r="AP100" s="37">
        <f t="shared" si="57"/>
        <v>0</v>
      </c>
      <c r="AQ100" s="37">
        <f t="shared" si="57"/>
        <v>0</v>
      </c>
      <c r="AR100" s="37">
        <f t="shared" si="57"/>
        <v>0</v>
      </c>
      <c r="AS100" s="37">
        <f t="shared" si="57"/>
        <v>0</v>
      </c>
      <c r="AT100" s="37">
        <f t="shared" si="57"/>
        <v>0</v>
      </c>
      <c r="AU100" s="37">
        <f t="shared" si="57"/>
        <v>0</v>
      </c>
      <c r="AV100" s="37">
        <f t="shared" si="57"/>
        <v>0</v>
      </c>
      <c r="AW100" s="37">
        <f t="shared" si="57"/>
        <v>0</v>
      </c>
      <c r="AX100" s="37">
        <f t="shared" si="57"/>
        <v>0</v>
      </c>
      <c r="AY100" s="37">
        <f t="shared" si="57"/>
        <v>0</v>
      </c>
      <c r="AZ100" s="37">
        <f t="shared" si="57"/>
        <v>0</v>
      </c>
      <c r="BA100" s="37">
        <f t="shared" si="57"/>
        <v>0</v>
      </c>
      <c r="BB100" s="37">
        <f t="shared" si="57"/>
        <v>0</v>
      </c>
      <c r="BC100" s="37">
        <f t="shared" si="57"/>
        <v>0</v>
      </c>
      <c r="BD100" s="37">
        <f t="shared" si="57"/>
        <v>0</v>
      </c>
      <c r="BE100" s="37">
        <f t="shared" si="57"/>
        <v>0</v>
      </c>
      <c r="BF100" s="37">
        <f t="shared" si="57"/>
        <v>0</v>
      </c>
      <c r="BG100" s="37">
        <f t="shared" si="57"/>
        <v>0</v>
      </c>
      <c r="BH100" s="37">
        <f t="shared" si="57"/>
        <v>0</v>
      </c>
      <c r="BI100" s="37">
        <f t="shared" si="57"/>
        <v>0</v>
      </c>
      <c r="BJ100" s="37">
        <f t="shared" si="57"/>
        <v>0</v>
      </c>
      <c r="BK100" s="37">
        <f t="shared" si="57"/>
        <v>0</v>
      </c>
    </row>
    <row r="102" spans="2:63">
      <c r="B102" s="57" t="s">
        <v>24</v>
      </c>
      <c r="C102" s="36"/>
      <c r="D102" s="52">
        <f>+D6</f>
        <v>40909</v>
      </c>
      <c r="E102" s="52">
        <f>EDATE(D102,1)</f>
        <v>40940</v>
      </c>
      <c r="F102" s="52">
        <f t="shared" ref="F102:BK102" si="58">EDATE(E102,1)</f>
        <v>40969</v>
      </c>
      <c r="G102" s="52">
        <f t="shared" si="58"/>
        <v>41000</v>
      </c>
      <c r="H102" s="52">
        <f t="shared" si="58"/>
        <v>41030</v>
      </c>
      <c r="I102" s="52">
        <f t="shared" si="58"/>
        <v>41061</v>
      </c>
      <c r="J102" s="52">
        <f t="shared" si="58"/>
        <v>41091</v>
      </c>
      <c r="K102" s="52">
        <f t="shared" si="58"/>
        <v>41122</v>
      </c>
      <c r="L102" s="52">
        <f t="shared" si="58"/>
        <v>41153</v>
      </c>
      <c r="M102" s="52">
        <f t="shared" si="58"/>
        <v>41183</v>
      </c>
      <c r="N102" s="52">
        <f t="shared" si="58"/>
        <v>41214</v>
      </c>
      <c r="O102" s="52">
        <f t="shared" si="58"/>
        <v>41244</v>
      </c>
      <c r="P102" s="52">
        <f t="shared" si="58"/>
        <v>41275</v>
      </c>
      <c r="Q102" s="52">
        <f t="shared" si="58"/>
        <v>41306</v>
      </c>
      <c r="R102" s="52">
        <f t="shared" si="58"/>
        <v>41334</v>
      </c>
      <c r="S102" s="52">
        <f t="shared" si="58"/>
        <v>41365</v>
      </c>
      <c r="T102" s="52">
        <f t="shared" si="58"/>
        <v>41395</v>
      </c>
      <c r="U102" s="52">
        <f t="shared" si="58"/>
        <v>41426</v>
      </c>
      <c r="V102" s="52">
        <f t="shared" si="58"/>
        <v>41456</v>
      </c>
      <c r="W102" s="52">
        <f t="shared" si="58"/>
        <v>41487</v>
      </c>
      <c r="X102" s="52">
        <f t="shared" si="58"/>
        <v>41518</v>
      </c>
      <c r="Y102" s="52">
        <f t="shared" si="58"/>
        <v>41548</v>
      </c>
      <c r="Z102" s="52">
        <f t="shared" si="58"/>
        <v>41579</v>
      </c>
      <c r="AA102" s="52">
        <f t="shared" si="58"/>
        <v>41609</v>
      </c>
      <c r="AB102" s="52">
        <f t="shared" si="58"/>
        <v>41640</v>
      </c>
      <c r="AC102" s="52">
        <f t="shared" si="58"/>
        <v>41671</v>
      </c>
      <c r="AD102" s="52">
        <f t="shared" si="58"/>
        <v>41699</v>
      </c>
      <c r="AE102" s="52">
        <f t="shared" si="58"/>
        <v>41730</v>
      </c>
      <c r="AF102" s="52">
        <f t="shared" si="58"/>
        <v>41760</v>
      </c>
      <c r="AG102" s="52">
        <f t="shared" si="58"/>
        <v>41791</v>
      </c>
      <c r="AH102" s="52">
        <f t="shared" si="58"/>
        <v>41821</v>
      </c>
      <c r="AI102" s="52">
        <f t="shared" si="58"/>
        <v>41852</v>
      </c>
      <c r="AJ102" s="52">
        <f t="shared" si="58"/>
        <v>41883</v>
      </c>
      <c r="AK102" s="52">
        <f t="shared" si="58"/>
        <v>41913</v>
      </c>
      <c r="AL102" s="52">
        <f t="shared" si="58"/>
        <v>41944</v>
      </c>
      <c r="AM102" s="52">
        <f t="shared" si="58"/>
        <v>41974</v>
      </c>
      <c r="AN102" s="52">
        <f t="shared" si="58"/>
        <v>42005</v>
      </c>
      <c r="AO102" s="52">
        <f t="shared" si="58"/>
        <v>42036</v>
      </c>
      <c r="AP102" s="52">
        <f t="shared" si="58"/>
        <v>42064</v>
      </c>
      <c r="AQ102" s="52">
        <f t="shared" si="58"/>
        <v>42095</v>
      </c>
      <c r="AR102" s="52">
        <f t="shared" si="58"/>
        <v>42125</v>
      </c>
      <c r="AS102" s="52">
        <f t="shared" si="58"/>
        <v>42156</v>
      </c>
      <c r="AT102" s="52">
        <f t="shared" si="58"/>
        <v>42186</v>
      </c>
      <c r="AU102" s="52">
        <f t="shared" si="58"/>
        <v>42217</v>
      </c>
      <c r="AV102" s="52">
        <f t="shared" si="58"/>
        <v>42248</v>
      </c>
      <c r="AW102" s="52">
        <f t="shared" si="58"/>
        <v>42278</v>
      </c>
      <c r="AX102" s="52">
        <f t="shared" si="58"/>
        <v>42309</v>
      </c>
      <c r="AY102" s="52">
        <f t="shared" si="58"/>
        <v>42339</v>
      </c>
      <c r="AZ102" s="52">
        <f t="shared" si="58"/>
        <v>42370</v>
      </c>
      <c r="BA102" s="52">
        <f t="shared" si="58"/>
        <v>42401</v>
      </c>
      <c r="BB102" s="52">
        <f t="shared" si="58"/>
        <v>42430</v>
      </c>
      <c r="BC102" s="52">
        <f t="shared" si="58"/>
        <v>42461</v>
      </c>
      <c r="BD102" s="52">
        <f t="shared" si="58"/>
        <v>42491</v>
      </c>
      <c r="BE102" s="52">
        <f t="shared" si="58"/>
        <v>42522</v>
      </c>
      <c r="BF102" s="52">
        <f t="shared" si="58"/>
        <v>42552</v>
      </c>
      <c r="BG102" s="52">
        <f t="shared" si="58"/>
        <v>42583</v>
      </c>
      <c r="BH102" s="52">
        <f t="shared" si="58"/>
        <v>42614</v>
      </c>
      <c r="BI102" s="52">
        <f t="shared" si="58"/>
        <v>42644</v>
      </c>
      <c r="BJ102" s="52">
        <f t="shared" si="58"/>
        <v>42675</v>
      </c>
      <c r="BK102" s="52">
        <f t="shared" si="58"/>
        <v>42705</v>
      </c>
    </row>
    <row r="103" spans="2:63">
      <c r="B103" s="53" t="str">
        <f t="shared" ref="B103:B120" si="59">+B56</f>
        <v>Immobilitzat intangible</v>
      </c>
      <c r="C103" s="53"/>
      <c r="D103" s="37">
        <f t="shared" ref="D103:AI103" si="60">SUM(D104:D109)</f>
        <v>0</v>
      </c>
      <c r="E103" s="37">
        <f t="shared" si="60"/>
        <v>0</v>
      </c>
      <c r="F103" s="37">
        <f t="shared" si="60"/>
        <v>0</v>
      </c>
      <c r="G103" s="37">
        <f t="shared" si="60"/>
        <v>0</v>
      </c>
      <c r="H103" s="37">
        <f t="shared" si="60"/>
        <v>0</v>
      </c>
      <c r="I103" s="37">
        <f t="shared" si="60"/>
        <v>0</v>
      </c>
      <c r="J103" s="37">
        <f t="shared" si="60"/>
        <v>0</v>
      </c>
      <c r="K103" s="37">
        <f t="shared" si="60"/>
        <v>0</v>
      </c>
      <c r="L103" s="37">
        <f t="shared" si="60"/>
        <v>0</v>
      </c>
      <c r="M103" s="37">
        <f t="shared" si="60"/>
        <v>0</v>
      </c>
      <c r="N103" s="37">
        <f t="shared" si="60"/>
        <v>0</v>
      </c>
      <c r="O103" s="37">
        <f t="shared" si="60"/>
        <v>0</v>
      </c>
      <c r="P103" s="37">
        <f t="shared" si="60"/>
        <v>0</v>
      </c>
      <c r="Q103" s="37">
        <f t="shared" si="60"/>
        <v>0</v>
      </c>
      <c r="R103" s="37">
        <f t="shared" si="60"/>
        <v>0</v>
      </c>
      <c r="S103" s="37">
        <f t="shared" si="60"/>
        <v>0</v>
      </c>
      <c r="T103" s="37">
        <f t="shared" si="60"/>
        <v>0</v>
      </c>
      <c r="U103" s="37">
        <f t="shared" si="60"/>
        <v>0</v>
      </c>
      <c r="V103" s="37">
        <f t="shared" si="60"/>
        <v>0</v>
      </c>
      <c r="W103" s="37">
        <f t="shared" si="60"/>
        <v>0</v>
      </c>
      <c r="X103" s="37">
        <f t="shared" si="60"/>
        <v>0</v>
      </c>
      <c r="Y103" s="37">
        <f t="shared" si="60"/>
        <v>0</v>
      </c>
      <c r="Z103" s="37">
        <f t="shared" si="60"/>
        <v>0</v>
      </c>
      <c r="AA103" s="37">
        <f t="shared" si="60"/>
        <v>0</v>
      </c>
      <c r="AB103" s="37">
        <f t="shared" si="60"/>
        <v>0</v>
      </c>
      <c r="AC103" s="37">
        <f t="shared" si="60"/>
        <v>0</v>
      </c>
      <c r="AD103" s="37">
        <f t="shared" si="60"/>
        <v>0</v>
      </c>
      <c r="AE103" s="37">
        <f t="shared" si="60"/>
        <v>0</v>
      </c>
      <c r="AF103" s="37">
        <f t="shared" si="60"/>
        <v>0</v>
      </c>
      <c r="AG103" s="37">
        <f t="shared" si="60"/>
        <v>0</v>
      </c>
      <c r="AH103" s="37">
        <f t="shared" si="60"/>
        <v>0</v>
      </c>
      <c r="AI103" s="37">
        <f t="shared" si="60"/>
        <v>0</v>
      </c>
      <c r="AJ103" s="37">
        <f t="shared" ref="AJ103:BK103" si="61">SUM(AJ104:AJ109)</f>
        <v>0</v>
      </c>
      <c r="AK103" s="37">
        <f t="shared" si="61"/>
        <v>0</v>
      </c>
      <c r="AL103" s="37">
        <f t="shared" si="61"/>
        <v>0</v>
      </c>
      <c r="AM103" s="37">
        <f t="shared" si="61"/>
        <v>0</v>
      </c>
      <c r="AN103" s="37">
        <f t="shared" si="61"/>
        <v>0</v>
      </c>
      <c r="AO103" s="37">
        <f t="shared" si="61"/>
        <v>0</v>
      </c>
      <c r="AP103" s="37">
        <f t="shared" si="61"/>
        <v>0</v>
      </c>
      <c r="AQ103" s="37">
        <f t="shared" si="61"/>
        <v>0</v>
      </c>
      <c r="AR103" s="37">
        <f t="shared" si="61"/>
        <v>0</v>
      </c>
      <c r="AS103" s="37">
        <f t="shared" si="61"/>
        <v>0</v>
      </c>
      <c r="AT103" s="37">
        <f t="shared" si="61"/>
        <v>0</v>
      </c>
      <c r="AU103" s="37">
        <f t="shared" si="61"/>
        <v>0</v>
      </c>
      <c r="AV103" s="37">
        <f t="shared" si="61"/>
        <v>0</v>
      </c>
      <c r="AW103" s="37">
        <f t="shared" si="61"/>
        <v>0</v>
      </c>
      <c r="AX103" s="37">
        <f t="shared" si="61"/>
        <v>0</v>
      </c>
      <c r="AY103" s="37">
        <f t="shared" si="61"/>
        <v>0</v>
      </c>
      <c r="AZ103" s="37">
        <f t="shared" si="61"/>
        <v>0</v>
      </c>
      <c r="BA103" s="37">
        <f t="shared" si="61"/>
        <v>0</v>
      </c>
      <c r="BB103" s="37">
        <f t="shared" si="61"/>
        <v>0</v>
      </c>
      <c r="BC103" s="37">
        <f t="shared" si="61"/>
        <v>0</v>
      </c>
      <c r="BD103" s="37">
        <f t="shared" si="61"/>
        <v>0</v>
      </c>
      <c r="BE103" s="37">
        <f t="shared" si="61"/>
        <v>0</v>
      </c>
      <c r="BF103" s="37">
        <f t="shared" si="61"/>
        <v>0</v>
      </c>
      <c r="BG103" s="37">
        <f t="shared" si="61"/>
        <v>0</v>
      </c>
      <c r="BH103" s="37">
        <f t="shared" si="61"/>
        <v>0</v>
      </c>
      <c r="BI103" s="37">
        <f t="shared" si="61"/>
        <v>0</v>
      </c>
      <c r="BJ103" s="37">
        <f t="shared" si="61"/>
        <v>0</v>
      </c>
      <c r="BK103" s="37">
        <f t="shared" si="61"/>
        <v>0</v>
      </c>
    </row>
    <row r="104" spans="2:63">
      <c r="B104" s="32" t="str">
        <f t="shared" si="59"/>
        <v>Recerca i Desenvolupament</v>
      </c>
      <c r="C104" s="54"/>
      <c r="D104" s="33">
        <f t="shared" ref="D104:AI104" si="62">IFERROR(+LOOKUP(D$102,$D57:$BK57,$D9:$BK9),0)</f>
        <v>0</v>
      </c>
      <c r="E104" s="33">
        <f t="shared" si="62"/>
        <v>0</v>
      </c>
      <c r="F104" s="33">
        <f t="shared" si="62"/>
        <v>0</v>
      </c>
      <c r="G104" s="33">
        <f t="shared" si="62"/>
        <v>0</v>
      </c>
      <c r="H104" s="33">
        <f t="shared" si="62"/>
        <v>0</v>
      </c>
      <c r="I104" s="33">
        <f t="shared" si="62"/>
        <v>0</v>
      </c>
      <c r="J104" s="33">
        <f t="shared" si="62"/>
        <v>0</v>
      </c>
      <c r="K104" s="33">
        <f t="shared" si="62"/>
        <v>0</v>
      </c>
      <c r="L104" s="33">
        <f t="shared" si="62"/>
        <v>0</v>
      </c>
      <c r="M104" s="33">
        <f t="shared" si="62"/>
        <v>0</v>
      </c>
      <c r="N104" s="33">
        <f t="shared" si="62"/>
        <v>0</v>
      </c>
      <c r="O104" s="33">
        <f t="shared" si="62"/>
        <v>0</v>
      </c>
      <c r="P104" s="33">
        <f t="shared" si="62"/>
        <v>0</v>
      </c>
      <c r="Q104" s="33">
        <f t="shared" si="62"/>
        <v>0</v>
      </c>
      <c r="R104" s="33">
        <f t="shared" si="62"/>
        <v>0</v>
      </c>
      <c r="S104" s="33">
        <f t="shared" si="62"/>
        <v>0</v>
      </c>
      <c r="T104" s="33">
        <f t="shared" si="62"/>
        <v>0</v>
      </c>
      <c r="U104" s="33">
        <f t="shared" si="62"/>
        <v>0</v>
      </c>
      <c r="V104" s="33">
        <f t="shared" si="62"/>
        <v>0</v>
      </c>
      <c r="W104" s="33">
        <f t="shared" si="62"/>
        <v>0</v>
      </c>
      <c r="X104" s="33">
        <f t="shared" si="62"/>
        <v>0</v>
      </c>
      <c r="Y104" s="33">
        <f t="shared" si="62"/>
        <v>0</v>
      </c>
      <c r="Z104" s="33">
        <f t="shared" si="62"/>
        <v>0</v>
      </c>
      <c r="AA104" s="33">
        <f t="shared" si="62"/>
        <v>0</v>
      </c>
      <c r="AB104" s="33">
        <f t="shared" si="62"/>
        <v>0</v>
      </c>
      <c r="AC104" s="33">
        <f t="shared" si="62"/>
        <v>0</v>
      </c>
      <c r="AD104" s="33">
        <f t="shared" si="62"/>
        <v>0</v>
      </c>
      <c r="AE104" s="33">
        <f t="shared" si="62"/>
        <v>0</v>
      </c>
      <c r="AF104" s="33">
        <f t="shared" si="62"/>
        <v>0</v>
      </c>
      <c r="AG104" s="33">
        <f t="shared" si="62"/>
        <v>0</v>
      </c>
      <c r="AH104" s="33">
        <f t="shared" si="62"/>
        <v>0</v>
      </c>
      <c r="AI104" s="33">
        <f t="shared" si="62"/>
        <v>0</v>
      </c>
      <c r="AJ104" s="33">
        <f t="shared" ref="AJ104:BK104" si="63">IFERROR(+LOOKUP(AJ$102,$D57:$BK57,$D9:$BK9),0)</f>
        <v>0</v>
      </c>
      <c r="AK104" s="33">
        <f t="shared" si="63"/>
        <v>0</v>
      </c>
      <c r="AL104" s="33">
        <f t="shared" si="63"/>
        <v>0</v>
      </c>
      <c r="AM104" s="33">
        <f t="shared" si="63"/>
        <v>0</v>
      </c>
      <c r="AN104" s="33">
        <f t="shared" si="63"/>
        <v>0</v>
      </c>
      <c r="AO104" s="33">
        <f t="shared" si="63"/>
        <v>0</v>
      </c>
      <c r="AP104" s="33">
        <f t="shared" si="63"/>
        <v>0</v>
      </c>
      <c r="AQ104" s="33">
        <f t="shared" si="63"/>
        <v>0</v>
      </c>
      <c r="AR104" s="33">
        <f t="shared" si="63"/>
        <v>0</v>
      </c>
      <c r="AS104" s="33">
        <f t="shared" si="63"/>
        <v>0</v>
      </c>
      <c r="AT104" s="33">
        <f t="shared" si="63"/>
        <v>0</v>
      </c>
      <c r="AU104" s="33">
        <f t="shared" si="63"/>
        <v>0</v>
      </c>
      <c r="AV104" s="33">
        <f t="shared" si="63"/>
        <v>0</v>
      </c>
      <c r="AW104" s="33">
        <f t="shared" si="63"/>
        <v>0</v>
      </c>
      <c r="AX104" s="33">
        <f t="shared" si="63"/>
        <v>0</v>
      </c>
      <c r="AY104" s="33">
        <f t="shared" si="63"/>
        <v>0</v>
      </c>
      <c r="AZ104" s="33">
        <f t="shared" si="63"/>
        <v>0</v>
      </c>
      <c r="BA104" s="33">
        <f t="shared" si="63"/>
        <v>0</v>
      </c>
      <c r="BB104" s="33">
        <f t="shared" si="63"/>
        <v>0</v>
      </c>
      <c r="BC104" s="33">
        <f t="shared" si="63"/>
        <v>0</v>
      </c>
      <c r="BD104" s="33">
        <f t="shared" si="63"/>
        <v>0</v>
      </c>
      <c r="BE104" s="33">
        <f t="shared" si="63"/>
        <v>0</v>
      </c>
      <c r="BF104" s="33">
        <f t="shared" si="63"/>
        <v>0</v>
      </c>
      <c r="BG104" s="33">
        <f t="shared" si="63"/>
        <v>0</v>
      </c>
      <c r="BH104" s="33">
        <f t="shared" si="63"/>
        <v>0</v>
      </c>
      <c r="BI104" s="33">
        <f t="shared" si="63"/>
        <v>0</v>
      </c>
      <c r="BJ104" s="33">
        <f t="shared" si="63"/>
        <v>0</v>
      </c>
      <c r="BK104" s="33">
        <f t="shared" si="63"/>
        <v>0</v>
      </c>
    </row>
    <row r="105" spans="2:63">
      <c r="B105" s="32" t="str">
        <f t="shared" si="59"/>
        <v>Concessions administratives</v>
      </c>
      <c r="C105" s="54"/>
      <c r="D105" s="33">
        <f t="shared" ref="D105:AI105" si="64">IFERROR(+LOOKUP(D$102,$D58:$BK58,$D10:$BK10),0)</f>
        <v>0</v>
      </c>
      <c r="E105" s="33">
        <f t="shared" si="64"/>
        <v>0</v>
      </c>
      <c r="F105" s="33">
        <f t="shared" si="64"/>
        <v>0</v>
      </c>
      <c r="G105" s="33">
        <f t="shared" si="64"/>
        <v>0</v>
      </c>
      <c r="H105" s="33">
        <f t="shared" si="64"/>
        <v>0</v>
      </c>
      <c r="I105" s="33">
        <f t="shared" si="64"/>
        <v>0</v>
      </c>
      <c r="J105" s="33">
        <f t="shared" si="64"/>
        <v>0</v>
      </c>
      <c r="K105" s="33">
        <f t="shared" si="64"/>
        <v>0</v>
      </c>
      <c r="L105" s="33">
        <f t="shared" si="64"/>
        <v>0</v>
      </c>
      <c r="M105" s="33">
        <f t="shared" si="64"/>
        <v>0</v>
      </c>
      <c r="N105" s="33">
        <f t="shared" si="64"/>
        <v>0</v>
      </c>
      <c r="O105" s="33">
        <f t="shared" si="64"/>
        <v>0</v>
      </c>
      <c r="P105" s="33">
        <f t="shared" si="64"/>
        <v>0</v>
      </c>
      <c r="Q105" s="33">
        <f t="shared" si="64"/>
        <v>0</v>
      </c>
      <c r="R105" s="33">
        <f t="shared" si="64"/>
        <v>0</v>
      </c>
      <c r="S105" s="33">
        <f t="shared" si="64"/>
        <v>0</v>
      </c>
      <c r="T105" s="33">
        <f t="shared" si="64"/>
        <v>0</v>
      </c>
      <c r="U105" s="33">
        <f t="shared" si="64"/>
        <v>0</v>
      </c>
      <c r="V105" s="33">
        <f t="shared" si="64"/>
        <v>0</v>
      </c>
      <c r="W105" s="33">
        <f t="shared" si="64"/>
        <v>0</v>
      </c>
      <c r="X105" s="33">
        <f t="shared" si="64"/>
        <v>0</v>
      </c>
      <c r="Y105" s="33">
        <f t="shared" si="64"/>
        <v>0</v>
      </c>
      <c r="Z105" s="33">
        <f t="shared" si="64"/>
        <v>0</v>
      </c>
      <c r="AA105" s="33">
        <f t="shared" si="64"/>
        <v>0</v>
      </c>
      <c r="AB105" s="33">
        <f t="shared" si="64"/>
        <v>0</v>
      </c>
      <c r="AC105" s="33">
        <f t="shared" si="64"/>
        <v>0</v>
      </c>
      <c r="AD105" s="33">
        <f t="shared" si="64"/>
        <v>0</v>
      </c>
      <c r="AE105" s="33">
        <f t="shared" si="64"/>
        <v>0</v>
      </c>
      <c r="AF105" s="33">
        <f t="shared" si="64"/>
        <v>0</v>
      </c>
      <c r="AG105" s="33">
        <f t="shared" si="64"/>
        <v>0</v>
      </c>
      <c r="AH105" s="33">
        <f t="shared" si="64"/>
        <v>0</v>
      </c>
      <c r="AI105" s="33">
        <f t="shared" si="64"/>
        <v>0</v>
      </c>
      <c r="AJ105" s="33">
        <f t="shared" ref="AJ105:BK105" si="65">IFERROR(+LOOKUP(AJ$102,$D58:$BK58,$D10:$BK10),0)</f>
        <v>0</v>
      </c>
      <c r="AK105" s="33">
        <f t="shared" si="65"/>
        <v>0</v>
      </c>
      <c r="AL105" s="33">
        <f t="shared" si="65"/>
        <v>0</v>
      </c>
      <c r="AM105" s="33">
        <f t="shared" si="65"/>
        <v>0</v>
      </c>
      <c r="AN105" s="33">
        <f t="shared" si="65"/>
        <v>0</v>
      </c>
      <c r="AO105" s="33">
        <f t="shared" si="65"/>
        <v>0</v>
      </c>
      <c r="AP105" s="33">
        <f t="shared" si="65"/>
        <v>0</v>
      </c>
      <c r="AQ105" s="33">
        <f t="shared" si="65"/>
        <v>0</v>
      </c>
      <c r="AR105" s="33">
        <f t="shared" si="65"/>
        <v>0</v>
      </c>
      <c r="AS105" s="33">
        <f t="shared" si="65"/>
        <v>0</v>
      </c>
      <c r="AT105" s="33">
        <f t="shared" si="65"/>
        <v>0</v>
      </c>
      <c r="AU105" s="33">
        <f t="shared" si="65"/>
        <v>0</v>
      </c>
      <c r="AV105" s="33">
        <f t="shared" si="65"/>
        <v>0</v>
      </c>
      <c r="AW105" s="33">
        <f t="shared" si="65"/>
        <v>0</v>
      </c>
      <c r="AX105" s="33">
        <f t="shared" si="65"/>
        <v>0</v>
      </c>
      <c r="AY105" s="33">
        <f t="shared" si="65"/>
        <v>0</v>
      </c>
      <c r="AZ105" s="33">
        <f t="shared" si="65"/>
        <v>0</v>
      </c>
      <c r="BA105" s="33">
        <f t="shared" si="65"/>
        <v>0</v>
      </c>
      <c r="BB105" s="33">
        <f t="shared" si="65"/>
        <v>0</v>
      </c>
      <c r="BC105" s="33">
        <f t="shared" si="65"/>
        <v>0</v>
      </c>
      <c r="BD105" s="33">
        <f t="shared" si="65"/>
        <v>0</v>
      </c>
      <c r="BE105" s="33">
        <f t="shared" si="65"/>
        <v>0</v>
      </c>
      <c r="BF105" s="33">
        <f t="shared" si="65"/>
        <v>0</v>
      </c>
      <c r="BG105" s="33">
        <f t="shared" si="65"/>
        <v>0</v>
      </c>
      <c r="BH105" s="33">
        <f t="shared" si="65"/>
        <v>0</v>
      </c>
      <c r="BI105" s="33">
        <f t="shared" si="65"/>
        <v>0</v>
      </c>
      <c r="BJ105" s="33">
        <f t="shared" si="65"/>
        <v>0</v>
      </c>
      <c r="BK105" s="33">
        <f t="shared" si="65"/>
        <v>0</v>
      </c>
    </row>
    <row r="106" spans="2:63">
      <c r="B106" s="32" t="str">
        <f t="shared" si="59"/>
        <v>Patents, llicències i marques</v>
      </c>
      <c r="C106" s="54"/>
      <c r="D106" s="33">
        <f t="shared" ref="D106:AI106" si="66">IFERROR(+LOOKUP(D$102,$D59:$BK59,$D11:$BK11),0)</f>
        <v>0</v>
      </c>
      <c r="E106" s="33">
        <f t="shared" si="66"/>
        <v>0</v>
      </c>
      <c r="F106" s="33">
        <f t="shared" si="66"/>
        <v>0</v>
      </c>
      <c r="G106" s="33">
        <f t="shared" si="66"/>
        <v>0</v>
      </c>
      <c r="H106" s="33">
        <f t="shared" si="66"/>
        <v>0</v>
      </c>
      <c r="I106" s="33">
        <f t="shared" si="66"/>
        <v>0</v>
      </c>
      <c r="J106" s="33">
        <f t="shared" si="66"/>
        <v>0</v>
      </c>
      <c r="K106" s="33">
        <f t="shared" si="66"/>
        <v>0</v>
      </c>
      <c r="L106" s="33">
        <f t="shared" si="66"/>
        <v>0</v>
      </c>
      <c r="M106" s="33">
        <f t="shared" si="66"/>
        <v>0</v>
      </c>
      <c r="N106" s="33">
        <f t="shared" si="66"/>
        <v>0</v>
      </c>
      <c r="O106" s="33">
        <f t="shared" si="66"/>
        <v>0</v>
      </c>
      <c r="P106" s="33">
        <f t="shared" si="66"/>
        <v>0</v>
      </c>
      <c r="Q106" s="33">
        <f t="shared" si="66"/>
        <v>0</v>
      </c>
      <c r="R106" s="33">
        <f t="shared" si="66"/>
        <v>0</v>
      </c>
      <c r="S106" s="33">
        <f t="shared" si="66"/>
        <v>0</v>
      </c>
      <c r="T106" s="33">
        <f t="shared" si="66"/>
        <v>0</v>
      </c>
      <c r="U106" s="33">
        <f t="shared" si="66"/>
        <v>0</v>
      </c>
      <c r="V106" s="33">
        <f t="shared" si="66"/>
        <v>0</v>
      </c>
      <c r="W106" s="33">
        <f t="shared" si="66"/>
        <v>0</v>
      </c>
      <c r="X106" s="33">
        <f t="shared" si="66"/>
        <v>0</v>
      </c>
      <c r="Y106" s="33">
        <f t="shared" si="66"/>
        <v>0</v>
      </c>
      <c r="Z106" s="33">
        <f t="shared" si="66"/>
        <v>0</v>
      </c>
      <c r="AA106" s="33">
        <f t="shared" si="66"/>
        <v>0</v>
      </c>
      <c r="AB106" s="33">
        <f t="shared" si="66"/>
        <v>0</v>
      </c>
      <c r="AC106" s="33">
        <f t="shared" si="66"/>
        <v>0</v>
      </c>
      <c r="AD106" s="33">
        <f t="shared" si="66"/>
        <v>0</v>
      </c>
      <c r="AE106" s="33">
        <f t="shared" si="66"/>
        <v>0</v>
      </c>
      <c r="AF106" s="33">
        <f t="shared" si="66"/>
        <v>0</v>
      </c>
      <c r="AG106" s="33">
        <f t="shared" si="66"/>
        <v>0</v>
      </c>
      <c r="AH106" s="33">
        <f t="shared" si="66"/>
        <v>0</v>
      </c>
      <c r="AI106" s="33">
        <f t="shared" si="66"/>
        <v>0</v>
      </c>
      <c r="AJ106" s="33">
        <f t="shared" ref="AJ106:BK106" si="67">IFERROR(+LOOKUP(AJ$102,$D59:$BK59,$D11:$BK11),0)</f>
        <v>0</v>
      </c>
      <c r="AK106" s="33">
        <f t="shared" si="67"/>
        <v>0</v>
      </c>
      <c r="AL106" s="33">
        <f t="shared" si="67"/>
        <v>0</v>
      </c>
      <c r="AM106" s="33">
        <f t="shared" si="67"/>
        <v>0</v>
      </c>
      <c r="AN106" s="33">
        <f t="shared" si="67"/>
        <v>0</v>
      </c>
      <c r="AO106" s="33">
        <f t="shared" si="67"/>
        <v>0</v>
      </c>
      <c r="AP106" s="33">
        <f t="shared" si="67"/>
        <v>0</v>
      </c>
      <c r="AQ106" s="33">
        <f t="shared" si="67"/>
        <v>0</v>
      </c>
      <c r="AR106" s="33">
        <f t="shared" si="67"/>
        <v>0</v>
      </c>
      <c r="AS106" s="33">
        <f t="shared" si="67"/>
        <v>0</v>
      </c>
      <c r="AT106" s="33">
        <f t="shared" si="67"/>
        <v>0</v>
      </c>
      <c r="AU106" s="33">
        <f t="shared" si="67"/>
        <v>0</v>
      </c>
      <c r="AV106" s="33">
        <f t="shared" si="67"/>
        <v>0</v>
      </c>
      <c r="AW106" s="33">
        <f t="shared" si="67"/>
        <v>0</v>
      </c>
      <c r="AX106" s="33">
        <f t="shared" si="67"/>
        <v>0</v>
      </c>
      <c r="AY106" s="33">
        <f t="shared" si="67"/>
        <v>0</v>
      </c>
      <c r="AZ106" s="33">
        <f t="shared" si="67"/>
        <v>0</v>
      </c>
      <c r="BA106" s="33">
        <f t="shared" si="67"/>
        <v>0</v>
      </c>
      <c r="BB106" s="33">
        <f t="shared" si="67"/>
        <v>0</v>
      </c>
      <c r="BC106" s="33">
        <f t="shared" si="67"/>
        <v>0</v>
      </c>
      <c r="BD106" s="33">
        <f t="shared" si="67"/>
        <v>0</v>
      </c>
      <c r="BE106" s="33">
        <f t="shared" si="67"/>
        <v>0</v>
      </c>
      <c r="BF106" s="33">
        <f t="shared" si="67"/>
        <v>0</v>
      </c>
      <c r="BG106" s="33">
        <f t="shared" si="67"/>
        <v>0</v>
      </c>
      <c r="BH106" s="33">
        <f t="shared" si="67"/>
        <v>0</v>
      </c>
      <c r="BI106" s="33">
        <f t="shared" si="67"/>
        <v>0</v>
      </c>
      <c r="BJ106" s="33">
        <f t="shared" si="67"/>
        <v>0</v>
      </c>
      <c r="BK106" s="33">
        <f t="shared" si="67"/>
        <v>0</v>
      </c>
    </row>
    <row r="107" spans="2:63">
      <c r="B107" s="32" t="str">
        <f t="shared" si="59"/>
        <v>Drets de traspàs</v>
      </c>
      <c r="C107" s="54"/>
      <c r="D107" s="33">
        <f t="shared" ref="D107:AI107" si="68">IFERROR(+LOOKUP(D$102,$D60:$BK60,$D12:$BK12),0)</f>
        <v>0</v>
      </c>
      <c r="E107" s="33">
        <f t="shared" si="68"/>
        <v>0</v>
      </c>
      <c r="F107" s="33">
        <f t="shared" si="68"/>
        <v>0</v>
      </c>
      <c r="G107" s="33">
        <f t="shared" si="68"/>
        <v>0</v>
      </c>
      <c r="H107" s="33">
        <f t="shared" si="68"/>
        <v>0</v>
      </c>
      <c r="I107" s="33">
        <f t="shared" si="68"/>
        <v>0</v>
      </c>
      <c r="J107" s="33">
        <f t="shared" si="68"/>
        <v>0</v>
      </c>
      <c r="K107" s="33">
        <f t="shared" si="68"/>
        <v>0</v>
      </c>
      <c r="L107" s="33">
        <f t="shared" si="68"/>
        <v>0</v>
      </c>
      <c r="M107" s="33">
        <f t="shared" si="68"/>
        <v>0</v>
      </c>
      <c r="N107" s="33">
        <f t="shared" si="68"/>
        <v>0</v>
      </c>
      <c r="O107" s="33">
        <f t="shared" si="68"/>
        <v>0</v>
      </c>
      <c r="P107" s="33">
        <f t="shared" si="68"/>
        <v>0</v>
      </c>
      <c r="Q107" s="33">
        <f t="shared" si="68"/>
        <v>0</v>
      </c>
      <c r="R107" s="33">
        <f t="shared" si="68"/>
        <v>0</v>
      </c>
      <c r="S107" s="33">
        <f t="shared" si="68"/>
        <v>0</v>
      </c>
      <c r="T107" s="33">
        <f t="shared" si="68"/>
        <v>0</v>
      </c>
      <c r="U107" s="33">
        <f t="shared" si="68"/>
        <v>0</v>
      </c>
      <c r="V107" s="33">
        <f t="shared" si="68"/>
        <v>0</v>
      </c>
      <c r="W107" s="33">
        <f t="shared" si="68"/>
        <v>0</v>
      </c>
      <c r="X107" s="33">
        <f t="shared" si="68"/>
        <v>0</v>
      </c>
      <c r="Y107" s="33">
        <f t="shared" si="68"/>
        <v>0</v>
      </c>
      <c r="Z107" s="33">
        <f t="shared" si="68"/>
        <v>0</v>
      </c>
      <c r="AA107" s="33">
        <f t="shared" si="68"/>
        <v>0</v>
      </c>
      <c r="AB107" s="33">
        <f t="shared" si="68"/>
        <v>0</v>
      </c>
      <c r="AC107" s="33">
        <f t="shared" si="68"/>
        <v>0</v>
      </c>
      <c r="AD107" s="33">
        <f t="shared" si="68"/>
        <v>0</v>
      </c>
      <c r="AE107" s="33">
        <f t="shared" si="68"/>
        <v>0</v>
      </c>
      <c r="AF107" s="33">
        <f t="shared" si="68"/>
        <v>0</v>
      </c>
      <c r="AG107" s="33">
        <f t="shared" si="68"/>
        <v>0</v>
      </c>
      <c r="AH107" s="33">
        <f t="shared" si="68"/>
        <v>0</v>
      </c>
      <c r="AI107" s="33">
        <f t="shared" si="68"/>
        <v>0</v>
      </c>
      <c r="AJ107" s="33">
        <f t="shared" ref="AJ107:BK107" si="69">IFERROR(+LOOKUP(AJ$102,$D60:$BK60,$D12:$BK12),0)</f>
        <v>0</v>
      </c>
      <c r="AK107" s="33">
        <f t="shared" si="69"/>
        <v>0</v>
      </c>
      <c r="AL107" s="33">
        <f t="shared" si="69"/>
        <v>0</v>
      </c>
      <c r="AM107" s="33">
        <f t="shared" si="69"/>
        <v>0</v>
      </c>
      <c r="AN107" s="33">
        <f t="shared" si="69"/>
        <v>0</v>
      </c>
      <c r="AO107" s="33">
        <f t="shared" si="69"/>
        <v>0</v>
      </c>
      <c r="AP107" s="33">
        <f t="shared" si="69"/>
        <v>0</v>
      </c>
      <c r="AQ107" s="33">
        <f t="shared" si="69"/>
        <v>0</v>
      </c>
      <c r="AR107" s="33">
        <f t="shared" si="69"/>
        <v>0</v>
      </c>
      <c r="AS107" s="33">
        <f t="shared" si="69"/>
        <v>0</v>
      </c>
      <c r="AT107" s="33">
        <f t="shared" si="69"/>
        <v>0</v>
      </c>
      <c r="AU107" s="33">
        <f t="shared" si="69"/>
        <v>0</v>
      </c>
      <c r="AV107" s="33">
        <f t="shared" si="69"/>
        <v>0</v>
      </c>
      <c r="AW107" s="33">
        <f t="shared" si="69"/>
        <v>0</v>
      </c>
      <c r="AX107" s="33">
        <f t="shared" si="69"/>
        <v>0</v>
      </c>
      <c r="AY107" s="33">
        <f t="shared" si="69"/>
        <v>0</v>
      </c>
      <c r="AZ107" s="33">
        <f t="shared" si="69"/>
        <v>0</v>
      </c>
      <c r="BA107" s="33">
        <f t="shared" si="69"/>
        <v>0</v>
      </c>
      <c r="BB107" s="33">
        <f t="shared" si="69"/>
        <v>0</v>
      </c>
      <c r="BC107" s="33">
        <f t="shared" si="69"/>
        <v>0</v>
      </c>
      <c r="BD107" s="33">
        <f t="shared" si="69"/>
        <v>0</v>
      </c>
      <c r="BE107" s="33">
        <f t="shared" si="69"/>
        <v>0</v>
      </c>
      <c r="BF107" s="33">
        <f t="shared" si="69"/>
        <v>0</v>
      </c>
      <c r="BG107" s="33">
        <f t="shared" si="69"/>
        <v>0</v>
      </c>
      <c r="BH107" s="33">
        <f t="shared" si="69"/>
        <v>0</v>
      </c>
      <c r="BI107" s="33">
        <f t="shared" si="69"/>
        <v>0</v>
      </c>
      <c r="BJ107" s="33">
        <f t="shared" si="69"/>
        <v>0</v>
      </c>
      <c r="BK107" s="33">
        <f t="shared" si="69"/>
        <v>0</v>
      </c>
    </row>
    <row r="108" spans="2:63">
      <c r="B108" s="32" t="str">
        <f t="shared" si="59"/>
        <v>Aplicacions informàtiques</v>
      </c>
      <c r="C108" s="54"/>
      <c r="D108" s="33">
        <f t="shared" ref="D108:AI108" si="70">IFERROR(+LOOKUP(D$102,$D61:$BK61,$D13:$BK13),0)</f>
        <v>0</v>
      </c>
      <c r="E108" s="33">
        <f t="shared" si="70"/>
        <v>0</v>
      </c>
      <c r="F108" s="33">
        <f t="shared" si="70"/>
        <v>0</v>
      </c>
      <c r="G108" s="33">
        <f t="shared" si="70"/>
        <v>0</v>
      </c>
      <c r="H108" s="33">
        <f t="shared" si="70"/>
        <v>0</v>
      </c>
      <c r="I108" s="33">
        <f t="shared" si="70"/>
        <v>0</v>
      </c>
      <c r="J108" s="33">
        <f t="shared" si="70"/>
        <v>0</v>
      </c>
      <c r="K108" s="33">
        <f t="shared" si="70"/>
        <v>0</v>
      </c>
      <c r="L108" s="33">
        <f t="shared" si="70"/>
        <v>0</v>
      </c>
      <c r="M108" s="33">
        <f t="shared" si="70"/>
        <v>0</v>
      </c>
      <c r="N108" s="33">
        <f t="shared" si="70"/>
        <v>0</v>
      </c>
      <c r="O108" s="33">
        <f t="shared" si="70"/>
        <v>0</v>
      </c>
      <c r="P108" s="33">
        <f t="shared" si="70"/>
        <v>0</v>
      </c>
      <c r="Q108" s="33">
        <f t="shared" si="70"/>
        <v>0</v>
      </c>
      <c r="R108" s="33">
        <f t="shared" si="70"/>
        <v>0</v>
      </c>
      <c r="S108" s="33">
        <f t="shared" si="70"/>
        <v>0</v>
      </c>
      <c r="T108" s="33">
        <f t="shared" si="70"/>
        <v>0</v>
      </c>
      <c r="U108" s="33">
        <f t="shared" si="70"/>
        <v>0</v>
      </c>
      <c r="V108" s="33">
        <f t="shared" si="70"/>
        <v>0</v>
      </c>
      <c r="W108" s="33">
        <f t="shared" si="70"/>
        <v>0</v>
      </c>
      <c r="X108" s="33">
        <f t="shared" si="70"/>
        <v>0</v>
      </c>
      <c r="Y108" s="33">
        <f t="shared" si="70"/>
        <v>0</v>
      </c>
      <c r="Z108" s="33">
        <f t="shared" si="70"/>
        <v>0</v>
      </c>
      <c r="AA108" s="33">
        <f t="shared" si="70"/>
        <v>0</v>
      </c>
      <c r="AB108" s="33">
        <f t="shared" si="70"/>
        <v>0</v>
      </c>
      <c r="AC108" s="33">
        <f t="shared" si="70"/>
        <v>0</v>
      </c>
      <c r="AD108" s="33">
        <f t="shared" si="70"/>
        <v>0</v>
      </c>
      <c r="AE108" s="33">
        <f t="shared" si="70"/>
        <v>0</v>
      </c>
      <c r="AF108" s="33">
        <f t="shared" si="70"/>
        <v>0</v>
      </c>
      <c r="AG108" s="33">
        <f t="shared" si="70"/>
        <v>0</v>
      </c>
      <c r="AH108" s="33">
        <f t="shared" si="70"/>
        <v>0</v>
      </c>
      <c r="AI108" s="33">
        <f t="shared" si="70"/>
        <v>0</v>
      </c>
      <c r="AJ108" s="33">
        <f t="shared" ref="AJ108:BK108" si="71">IFERROR(+LOOKUP(AJ$102,$D61:$BK61,$D13:$BK13),0)</f>
        <v>0</v>
      </c>
      <c r="AK108" s="33">
        <f t="shared" si="71"/>
        <v>0</v>
      </c>
      <c r="AL108" s="33">
        <f t="shared" si="71"/>
        <v>0</v>
      </c>
      <c r="AM108" s="33">
        <f t="shared" si="71"/>
        <v>0</v>
      </c>
      <c r="AN108" s="33">
        <f t="shared" si="71"/>
        <v>0</v>
      </c>
      <c r="AO108" s="33">
        <f t="shared" si="71"/>
        <v>0</v>
      </c>
      <c r="AP108" s="33">
        <f t="shared" si="71"/>
        <v>0</v>
      </c>
      <c r="AQ108" s="33">
        <f t="shared" si="71"/>
        <v>0</v>
      </c>
      <c r="AR108" s="33">
        <f t="shared" si="71"/>
        <v>0</v>
      </c>
      <c r="AS108" s="33">
        <f t="shared" si="71"/>
        <v>0</v>
      </c>
      <c r="AT108" s="33">
        <f t="shared" si="71"/>
        <v>0</v>
      </c>
      <c r="AU108" s="33">
        <f t="shared" si="71"/>
        <v>0</v>
      </c>
      <c r="AV108" s="33">
        <f t="shared" si="71"/>
        <v>0</v>
      </c>
      <c r="AW108" s="33">
        <f t="shared" si="71"/>
        <v>0</v>
      </c>
      <c r="AX108" s="33">
        <f t="shared" si="71"/>
        <v>0</v>
      </c>
      <c r="AY108" s="33">
        <f t="shared" si="71"/>
        <v>0</v>
      </c>
      <c r="AZ108" s="33">
        <f t="shared" si="71"/>
        <v>0</v>
      </c>
      <c r="BA108" s="33">
        <f t="shared" si="71"/>
        <v>0</v>
      </c>
      <c r="BB108" s="33">
        <f t="shared" si="71"/>
        <v>0</v>
      </c>
      <c r="BC108" s="33">
        <f t="shared" si="71"/>
        <v>0</v>
      </c>
      <c r="BD108" s="33">
        <f t="shared" si="71"/>
        <v>0</v>
      </c>
      <c r="BE108" s="33">
        <f t="shared" si="71"/>
        <v>0</v>
      </c>
      <c r="BF108" s="33">
        <f t="shared" si="71"/>
        <v>0</v>
      </c>
      <c r="BG108" s="33">
        <f t="shared" si="71"/>
        <v>0</v>
      </c>
      <c r="BH108" s="33">
        <f t="shared" si="71"/>
        <v>0</v>
      </c>
      <c r="BI108" s="33">
        <f t="shared" si="71"/>
        <v>0</v>
      </c>
      <c r="BJ108" s="33">
        <f t="shared" si="71"/>
        <v>0</v>
      </c>
      <c r="BK108" s="33">
        <f t="shared" si="71"/>
        <v>0</v>
      </c>
    </row>
    <row r="109" spans="2:63">
      <c r="B109" s="32" t="str">
        <f t="shared" si="59"/>
        <v>Altre immobilitzat intangible</v>
      </c>
      <c r="C109" s="54"/>
      <c r="D109" s="33">
        <f t="shared" ref="D109:AI109" si="72">IFERROR(+LOOKUP(D$102,$D62:$BK62,$D14:$BK14),0)</f>
        <v>0</v>
      </c>
      <c r="E109" s="33">
        <f>IFERROR(+LOOKUP(E$102,$D62:$BK62,$D14:$BK14),0)</f>
        <v>0</v>
      </c>
      <c r="F109" s="33">
        <f t="shared" si="72"/>
        <v>0</v>
      </c>
      <c r="G109" s="33">
        <f t="shared" si="72"/>
        <v>0</v>
      </c>
      <c r="H109" s="33">
        <f t="shared" si="72"/>
        <v>0</v>
      </c>
      <c r="I109" s="33">
        <f t="shared" si="72"/>
        <v>0</v>
      </c>
      <c r="J109" s="33">
        <f t="shared" si="72"/>
        <v>0</v>
      </c>
      <c r="K109" s="33">
        <f t="shared" si="72"/>
        <v>0</v>
      </c>
      <c r="L109" s="33">
        <f t="shared" si="72"/>
        <v>0</v>
      </c>
      <c r="M109" s="33">
        <f t="shared" si="72"/>
        <v>0</v>
      </c>
      <c r="N109" s="33">
        <f t="shared" si="72"/>
        <v>0</v>
      </c>
      <c r="O109" s="33">
        <f t="shared" si="72"/>
        <v>0</v>
      </c>
      <c r="P109" s="33">
        <f t="shared" si="72"/>
        <v>0</v>
      </c>
      <c r="Q109" s="33">
        <f t="shared" si="72"/>
        <v>0</v>
      </c>
      <c r="R109" s="33">
        <f t="shared" si="72"/>
        <v>0</v>
      </c>
      <c r="S109" s="33">
        <f t="shared" si="72"/>
        <v>0</v>
      </c>
      <c r="T109" s="33">
        <f t="shared" si="72"/>
        <v>0</v>
      </c>
      <c r="U109" s="33">
        <f t="shared" si="72"/>
        <v>0</v>
      </c>
      <c r="V109" s="33">
        <f t="shared" si="72"/>
        <v>0</v>
      </c>
      <c r="W109" s="33">
        <f t="shared" si="72"/>
        <v>0</v>
      </c>
      <c r="X109" s="33">
        <f t="shared" si="72"/>
        <v>0</v>
      </c>
      <c r="Y109" s="33">
        <f t="shared" si="72"/>
        <v>0</v>
      </c>
      <c r="Z109" s="33">
        <f t="shared" si="72"/>
        <v>0</v>
      </c>
      <c r="AA109" s="33">
        <f t="shared" si="72"/>
        <v>0</v>
      </c>
      <c r="AB109" s="33">
        <f t="shared" si="72"/>
        <v>0</v>
      </c>
      <c r="AC109" s="33">
        <f t="shared" si="72"/>
        <v>0</v>
      </c>
      <c r="AD109" s="33">
        <f t="shared" si="72"/>
        <v>0</v>
      </c>
      <c r="AE109" s="33">
        <f t="shared" si="72"/>
        <v>0</v>
      </c>
      <c r="AF109" s="33">
        <f t="shared" si="72"/>
        <v>0</v>
      </c>
      <c r="AG109" s="33">
        <f t="shared" si="72"/>
        <v>0</v>
      </c>
      <c r="AH109" s="33">
        <f t="shared" si="72"/>
        <v>0</v>
      </c>
      <c r="AI109" s="33">
        <f t="shared" si="72"/>
        <v>0</v>
      </c>
      <c r="AJ109" s="33">
        <f t="shared" ref="AJ109:BK109" si="73">IFERROR(+LOOKUP(AJ$102,$D62:$BK62,$D14:$BK14),0)</f>
        <v>0</v>
      </c>
      <c r="AK109" s="33">
        <f t="shared" si="73"/>
        <v>0</v>
      </c>
      <c r="AL109" s="33">
        <f t="shared" si="73"/>
        <v>0</v>
      </c>
      <c r="AM109" s="33">
        <f t="shared" si="73"/>
        <v>0</v>
      </c>
      <c r="AN109" s="33">
        <f t="shared" si="73"/>
        <v>0</v>
      </c>
      <c r="AO109" s="33">
        <f t="shared" si="73"/>
        <v>0</v>
      </c>
      <c r="AP109" s="33">
        <f t="shared" si="73"/>
        <v>0</v>
      </c>
      <c r="AQ109" s="33">
        <f t="shared" si="73"/>
        <v>0</v>
      </c>
      <c r="AR109" s="33">
        <f t="shared" si="73"/>
        <v>0</v>
      </c>
      <c r="AS109" s="33">
        <f t="shared" si="73"/>
        <v>0</v>
      </c>
      <c r="AT109" s="33">
        <f t="shared" si="73"/>
        <v>0</v>
      </c>
      <c r="AU109" s="33">
        <f t="shared" si="73"/>
        <v>0</v>
      </c>
      <c r="AV109" s="33">
        <f t="shared" si="73"/>
        <v>0</v>
      </c>
      <c r="AW109" s="33">
        <f t="shared" si="73"/>
        <v>0</v>
      </c>
      <c r="AX109" s="33">
        <f t="shared" si="73"/>
        <v>0</v>
      </c>
      <c r="AY109" s="33">
        <f t="shared" si="73"/>
        <v>0</v>
      </c>
      <c r="AZ109" s="33">
        <f t="shared" si="73"/>
        <v>0</v>
      </c>
      <c r="BA109" s="33">
        <f t="shared" si="73"/>
        <v>0</v>
      </c>
      <c r="BB109" s="33">
        <f t="shared" si="73"/>
        <v>0</v>
      </c>
      <c r="BC109" s="33">
        <f t="shared" si="73"/>
        <v>0</v>
      </c>
      <c r="BD109" s="33">
        <f t="shared" si="73"/>
        <v>0</v>
      </c>
      <c r="BE109" s="33">
        <f t="shared" si="73"/>
        <v>0</v>
      </c>
      <c r="BF109" s="33">
        <f t="shared" si="73"/>
        <v>0</v>
      </c>
      <c r="BG109" s="33">
        <f t="shared" si="73"/>
        <v>0</v>
      </c>
      <c r="BH109" s="33">
        <f t="shared" si="73"/>
        <v>0</v>
      </c>
      <c r="BI109" s="33">
        <f t="shared" si="73"/>
        <v>0</v>
      </c>
      <c r="BJ109" s="33">
        <f t="shared" si="73"/>
        <v>0</v>
      </c>
      <c r="BK109" s="33">
        <f t="shared" si="73"/>
        <v>0</v>
      </c>
    </row>
    <row r="110" spans="2:63">
      <c r="B110" s="53" t="str">
        <f t="shared" si="59"/>
        <v>Immobilitzat material</v>
      </c>
      <c r="C110" s="53"/>
      <c r="D110" s="37">
        <f>SUM(D111:D120)</f>
        <v>0</v>
      </c>
      <c r="E110" s="37">
        <f t="shared" ref="E110:AY110" si="74">SUM(E111:E120)</f>
        <v>0</v>
      </c>
      <c r="F110" s="37">
        <f t="shared" si="74"/>
        <v>0</v>
      </c>
      <c r="G110" s="37">
        <f t="shared" si="74"/>
        <v>0</v>
      </c>
      <c r="H110" s="37">
        <f t="shared" si="74"/>
        <v>0</v>
      </c>
      <c r="I110" s="37">
        <f t="shared" si="74"/>
        <v>0</v>
      </c>
      <c r="J110" s="37">
        <f t="shared" si="74"/>
        <v>0</v>
      </c>
      <c r="K110" s="37">
        <f t="shared" si="74"/>
        <v>0</v>
      </c>
      <c r="L110" s="37">
        <f t="shared" si="74"/>
        <v>0</v>
      </c>
      <c r="M110" s="37">
        <f t="shared" si="74"/>
        <v>0</v>
      </c>
      <c r="N110" s="37">
        <f t="shared" si="74"/>
        <v>0</v>
      </c>
      <c r="O110" s="37">
        <f t="shared" si="74"/>
        <v>0</v>
      </c>
      <c r="P110" s="37">
        <f t="shared" si="74"/>
        <v>0</v>
      </c>
      <c r="Q110" s="37">
        <f t="shared" si="74"/>
        <v>0</v>
      </c>
      <c r="R110" s="37">
        <f t="shared" si="74"/>
        <v>0</v>
      </c>
      <c r="S110" s="37">
        <f t="shared" si="74"/>
        <v>0</v>
      </c>
      <c r="T110" s="37">
        <f t="shared" si="74"/>
        <v>0</v>
      </c>
      <c r="U110" s="37">
        <f t="shared" si="74"/>
        <v>0</v>
      </c>
      <c r="V110" s="37">
        <f t="shared" si="74"/>
        <v>0</v>
      </c>
      <c r="W110" s="37">
        <f t="shared" si="74"/>
        <v>0</v>
      </c>
      <c r="X110" s="37">
        <f t="shared" si="74"/>
        <v>0</v>
      </c>
      <c r="Y110" s="37">
        <f t="shared" si="74"/>
        <v>0</v>
      </c>
      <c r="Z110" s="37">
        <f t="shared" si="74"/>
        <v>0</v>
      </c>
      <c r="AA110" s="37">
        <f t="shared" si="74"/>
        <v>0</v>
      </c>
      <c r="AB110" s="37">
        <f t="shared" si="74"/>
        <v>0</v>
      </c>
      <c r="AC110" s="37">
        <f t="shared" si="74"/>
        <v>0</v>
      </c>
      <c r="AD110" s="37">
        <f t="shared" si="74"/>
        <v>0</v>
      </c>
      <c r="AE110" s="37">
        <f t="shared" si="74"/>
        <v>0</v>
      </c>
      <c r="AF110" s="37">
        <f t="shared" si="74"/>
        <v>0</v>
      </c>
      <c r="AG110" s="37">
        <f t="shared" si="74"/>
        <v>0</v>
      </c>
      <c r="AH110" s="37">
        <f t="shared" si="74"/>
        <v>0</v>
      </c>
      <c r="AI110" s="37">
        <f t="shared" si="74"/>
        <v>0</v>
      </c>
      <c r="AJ110" s="37">
        <f t="shared" si="74"/>
        <v>0</v>
      </c>
      <c r="AK110" s="37">
        <f t="shared" si="74"/>
        <v>0</v>
      </c>
      <c r="AL110" s="37">
        <f t="shared" si="74"/>
        <v>0</v>
      </c>
      <c r="AM110" s="37">
        <f t="shared" si="74"/>
        <v>0</v>
      </c>
      <c r="AN110" s="37">
        <f t="shared" si="74"/>
        <v>0</v>
      </c>
      <c r="AO110" s="37">
        <f t="shared" si="74"/>
        <v>0</v>
      </c>
      <c r="AP110" s="37">
        <f t="shared" si="74"/>
        <v>0</v>
      </c>
      <c r="AQ110" s="37">
        <f t="shared" si="74"/>
        <v>0</v>
      </c>
      <c r="AR110" s="37">
        <f t="shared" si="74"/>
        <v>0</v>
      </c>
      <c r="AS110" s="37">
        <f t="shared" si="74"/>
        <v>0</v>
      </c>
      <c r="AT110" s="37">
        <f t="shared" si="74"/>
        <v>0</v>
      </c>
      <c r="AU110" s="37">
        <f t="shared" si="74"/>
        <v>0</v>
      </c>
      <c r="AV110" s="37">
        <f t="shared" si="74"/>
        <v>0</v>
      </c>
      <c r="AW110" s="37">
        <f t="shared" si="74"/>
        <v>0</v>
      </c>
      <c r="AX110" s="37">
        <f t="shared" si="74"/>
        <v>0</v>
      </c>
      <c r="AY110" s="37">
        <f t="shared" si="74"/>
        <v>0</v>
      </c>
      <c r="AZ110" s="37"/>
      <c r="BA110" s="37"/>
      <c r="BB110" s="37"/>
      <c r="BC110" s="37"/>
      <c r="BD110" s="37"/>
      <c r="BE110" s="37"/>
      <c r="BF110" s="37"/>
      <c r="BG110" s="37"/>
      <c r="BH110" s="37"/>
      <c r="BI110" s="37"/>
      <c r="BJ110" s="37"/>
      <c r="BK110" s="37"/>
    </row>
    <row r="111" spans="2:63">
      <c r="B111" s="32" t="str">
        <f t="shared" si="59"/>
        <v>Terrenys</v>
      </c>
      <c r="C111" s="54"/>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row>
    <row r="112" spans="2:63">
      <c r="B112" s="32" t="str">
        <f t="shared" si="59"/>
        <v>Construccions</v>
      </c>
      <c r="C112" s="54"/>
      <c r="D112" s="33">
        <f>IFERROR(+LOOKUP(D$102,$D65:$BK65,$D17:$BK17),0)</f>
        <v>0</v>
      </c>
      <c r="E112" s="33">
        <f>IFERROR(+LOOKUP(E$102,$D65:$BK65,$D17:$BK17),0)</f>
        <v>0</v>
      </c>
      <c r="F112" s="33">
        <f t="shared" ref="F112:BK112" si="75">IFERROR(+LOOKUP(F$102,$D65:$BK65,$D17:$BK17),0)</f>
        <v>0</v>
      </c>
      <c r="G112" s="33">
        <f t="shared" si="75"/>
        <v>0</v>
      </c>
      <c r="H112" s="33">
        <f t="shared" si="75"/>
        <v>0</v>
      </c>
      <c r="I112" s="33">
        <f t="shared" si="75"/>
        <v>0</v>
      </c>
      <c r="J112" s="33">
        <f t="shared" si="75"/>
        <v>0</v>
      </c>
      <c r="K112" s="33">
        <f t="shared" si="75"/>
        <v>0</v>
      </c>
      <c r="L112" s="33">
        <f t="shared" si="75"/>
        <v>0</v>
      </c>
      <c r="M112" s="33">
        <f t="shared" si="75"/>
        <v>0</v>
      </c>
      <c r="N112" s="33">
        <f t="shared" si="75"/>
        <v>0</v>
      </c>
      <c r="O112" s="33">
        <f t="shared" si="75"/>
        <v>0</v>
      </c>
      <c r="P112" s="33">
        <f t="shared" si="75"/>
        <v>0</v>
      </c>
      <c r="Q112" s="33">
        <f t="shared" si="75"/>
        <v>0</v>
      </c>
      <c r="R112" s="33">
        <f t="shared" si="75"/>
        <v>0</v>
      </c>
      <c r="S112" s="33">
        <f t="shared" si="75"/>
        <v>0</v>
      </c>
      <c r="T112" s="33">
        <f t="shared" si="75"/>
        <v>0</v>
      </c>
      <c r="U112" s="33">
        <f t="shared" si="75"/>
        <v>0</v>
      </c>
      <c r="V112" s="33">
        <f t="shared" si="75"/>
        <v>0</v>
      </c>
      <c r="W112" s="33">
        <f t="shared" si="75"/>
        <v>0</v>
      </c>
      <c r="X112" s="33">
        <f t="shared" si="75"/>
        <v>0</v>
      </c>
      <c r="Y112" s="33">
        <f t="shared" si="75"/>
        <v>0</v>
      </c>
      <c r="Z112" s="33">
        <f t="shared" si="75"/>
        <v>0</v>
      </c>
      <c r="AA112" s="33">
        <f t="shared" si="75"/>
        <v>0</v>
      </c>
      <c r="AB112" s="33">
        <f t="shared" si="75"/>
        <v>0</v>
      </c>
      <c r="AC112" s="33">
        <f t="shared" si="75"/>
        <v>0</v>
      </c>
      <c r="AD112" s="33">
        <f t="shared" si="75"/>
        <v>0</v>
      </c>
      <c r="AE112" s="33">
        <f t="shared" si="75"/>
        <v>0</v>
      </c>
      <c r="AF112" s="33">
        <f t="shared" si="75"/>
        <v>0</v>
      </c>
      <c r="AG112" s="33">
        <f t="shared" si="75"/>
        <v>0</v>
      </c>
      <c r="AH112" s="33">
        <f t="shared" si="75"/>
        <v>0</v>
      </c>
      <c r="AI112" s="33">
        <f t="shared" si="75"/>
        <v>0</v>
      </c>
      <c r="AJ112" s="33">
        <f t="shared" si="75"/>
        <v>0</v>
      </c>
      <c r="AK112" s="33">
        <f t="shared" si="75"/>
        <v>0</v>
      </c>
      <c r="AL112" s="33">
        <f t="shared" si="75"/>
        <v>0</v>
      </c>
      <c r="AM112" s="33">
        <f t="shared" si="75"/>
        <v>0</v>
      </c>
      <c r="AN112" s="33">
        <f t="shared" si="75"/>
        <v>0</v>
      </c>
      <c r="AO112" s="33">
        <f t="shared" si="75"/>
        <v>0</v>
      </c>
      <c r="AP112" s="33">
        <f t="shared" si="75"/>
        <v>0</v>
      </c>
      <c r="AQ112" s="33">
        <f t="shared" si="75"/>
        <v>0</v>
      </c>
      <c r="AR112" s="33">
        <f t="shared" si="75"/>
        <v>0</v>
      </c>
      <c r="AS112" s="33">
        <f t="shared" si="75"/>
        <v>0</v>
      </c>
      <c r="AT112" s="33">
        <f t="shared" si="75"/>
        <v>0</v>
      </c>
      <c r="AU112" s="33">
        <f t="shared" si="75"/>
        <v>0</v>
      </c>
      <c r="AV112" s="33">
        <f t="shared" si="75"/>
        <v>0</v>
      </c>
      <c r="AW112" s="33">
        <f t="shared" si="75"/>
        <v>0</v>
      </c>
      <c r="AX112" s="33">
        <f t="shared" si="75"/>
        <v>0</v>
      </c>
      <c r="AY112" s="33">
        <f t="shared" si="75"/>
        <v>0</v>
      </c>
      <c r="AZ112" s="33">
        <f t="shared" si="75"/>
        <v>0</v>
      </c>
      <c r="BA112" s="33">
        <f t="shared" si="75"/>
        <v>0</v>
      </c>
      <c r="BB112" s="33">
        <f t="shared" si="75"/>
        <v>0</v>
      </c>
      <c r="BC112" s="33">
        <f t="shared" si="75"/>
        <v>0</v>
      </c>
      <c r="BD112" s="33">
        <f t="shared" si="75"/>
        <v>0</v>
      </c>
      <c r="BE112" s="33">
        <f t="shared" si="75"/>
        <v>0</v>
      </c>
      <c r="BF112" s="33">
        <f t="shared" si="75"/>
        <v>0</v>
      </c>
      <c r="BG112" s="33">
        <f t="shared" si="75"/>
        <v>0</v>
      </c>
      <c r="BH112" s="33">
        <f t="shared" si="75"/>
        <v>0</v>
      </c>
      <c r="BI112" s="33">
        <f t="shared" si="75"/>
        <v>0</v>
      </c>
      <c r="BJ112" s="33">
        <f t="shared" si="75"/>
        <v>0</v>
      </c>
      <c r="BK112" s="33">
        <f t="shared" si="75"/>
        <v>0</v>
      </c>
    </row>
    <row r="113" spans="2:63">
      <c r="B113" s="32" t="str">
        <f t="shared" si="59"/>
        <v>Instal·lacions Tècniques</v>
      </c>
      <c r="C113" s="54"/>
      <c r="D113" s="33">
        <f t="shared" ref="D113:E120" si="76">IFERROR(+LOOKUP(D$102,$D66:$BK66,$D18:$BK18),0)</f>
        <v>0</v>
      </c>
      <c r="E113" s="33">
        <f t="shared" si="76"/>
        <v>0</v>
      </c>
      <c r="F113" s="33">
        <f t="shared" ref="F113:BK113" si="77">IFERROR(+LOOKUP(F$102,$D66:$BK66,$D18:$BK18),0)</f>
        <v>0</v>
      </c>
      <c r="G113" s="33">
        <f t="shared" si="77"/>
        <v>0</v>
      </c>
      <c r="H113" s="33">
        <f t="shared" si="77"/>
        <v>0</v>
      </c>
      <c r="I113" s="33">
        <f t="shared" si="77"/>
        <v>0</v>
      </c>
      <c r="J113" s="33">
        <f t="shared" si="77"/>
        <v>0</v>
      </c>
      <c r="K113" s="33">
        <f t="shared" si="77"/>
        <v>0</v>
      </c>
      <c r="L113" s="33">
        <f t="shared" si="77"/>
        <v>0</v>
      </c>
      <c r="M113" s="33">
        <f t="shared" si="77"/>
        <v>0</v>
      </c>
      <c r="N113" s="33">
        <f t="shared" si="77"/>
        <v>0</v>
      </c>
      <c r="O113" s="33">
        <f t="shared" si="77"/>
        <v>0</v>
      </c>
      <c r="P113" s="33">
        <f t="shared" si="77"/>
        <v>0</v>
      </c>
      <c r="Q113" s="33">
        <f t="shared" si="77"/>
        <v>0</v>
      </c>
      <c r="R113" s="33">
        <f t="shared" si="77"/>
        <v>0</v>
      </c>
      <c r="S113" s="33">
        <f t="shared" si="77"/>
        <v>0</v>
      </c>
      <c r="T113" s="33">
        <f t="shared" si="77"/>
        <v>0</v>
      </c>
      <c r="U113" s="33">
        <f t="shared" si="77"/>
        <v>0</v>
      </c>
      <c r="V113" s="33">
        <f t="shared" si="77"/>
        <v>0</v>
      </c>
      <c r="W113" s="33">
        <f t="shared" si="77"/>
        <v>0</v>
      </c>
      <c r="X113" s="33">
        <f t="shared" si="77"/>
        <v>0</v>
      </c>
      <c r="Y113" s="33">
        <f t="shared" si="77"/>
        <v>0</v>
      </c>
      <c r="Z113" s="33">
        <f t="shared" si="77"/>
        <v>0</v>
      </c>
      <c r="AA113" s="33">
        <f t="shared" si="77"/>
        <v>0</v>
      </c>
      <c r="AB113" s="33">
        <f t="shared" si="77"/>
        <v>0</v>
      </c>
      <c r="AC113" s="33">
        <f t="shared" si="77"/>
        <v>0</v>
      </c>
      <c r="AD113" s="33">
        <f t="shared" si="77"/>
        <v>0</v>
      </c>
      <c r="AE113" s="33">
        <f t="shared" si="77"/>
        <v>0</v>
      </c>
      <c r="AF113" s="33">
        <f t="shared" si="77"/>
        <v>0</v>
      </c>
      <c r="AG113" s="33">
        <f t="shared" si="77"/>
        <v>0</v>
      </c>
      <c r="AH113" s="33">
        <f t="shared" si="77"/>
        <v>0</v>
      </c>
      <c r="AI113" s="33">
        <f t="shared" si="77"/>
        <v>0</v>
      </c>
      <c r="AJ113" s="33">
        <f t="shared" si="77"/>
        <v>0</v>
      </c>
      <c r="AK113" s="33">
        <f t="shared" si="77"/>
        <v>0</v>
      </c>
      <c r="AL113" s="33">
        <f t="shared" si="77"/>
        <v>0</v>
      </c>
      <c r="AM113" s="33">
        <f t="shared" si="77"/>
        <v>0</v>
      </c>
      <c r="AN113" s="33">
        <f t="shared" si="77"/>
        <v>0</v>
      </c>
      <c r="AO113" s="33">
        <f t="shared" si="77"/>
        <v>0</v>
      </c>
      <c r="AP113" s="33">
        <f t="shared" si="77"/>
        <v>0</v>
      </c>
      <c r="AQ113" s="33">
        <f t="shared" si="77"/>
        <v>0</v>
      </c>
      <c r="AR113" s="33">
        <f t="shared" si="77"/>
        <v>0</v>
      </c>
      <c r="AS113" s="33">
        <f t="shared" si="77"/>
        <v>0</v>
      </c>
      <c r="AT113" s="33">
        <f t="shared" si="77"/>
        <v>0</v>
      </c>
      <c r="AU113" s="33">
        <f t="shared" si="77"/>
        <v>0</v>
      </c>
      <c r="AV113" s="33">
        <f t="shared" si="77"/>
        <v>0</v>
      </c>
      <c r="AW113" s="33">
        <f t="shared" si="77"/>
        <v>0</v>
      </c>
      <c r="AX113" s="33">
        <f t="shared" si="77"/>
        <v>0</v>
      </c>
      <c r="AY113" s="33">
        <f t="shared" si="77"/>
        <v>0</v>
      </c>
      <c r="AZ113" s="33">
        <f t="shared" si="77"/>
        <v>0</v>
      </c>
      <c r="BA113" s="33">
        <f t="shared" si="77"/>
        <v>0</v>
      </c>
      <c r="BB113" s="33">
        <f t="shared" si="77"/>
        <v>0</v>
      </c>
      <c r="BC113" s="33">
        <f t="shared" si="77"/>
        <v>0</v>
      </c>
      <c r="BD113" s="33">
        <f t="shared" si="77"/>
        <v>0</v>
      </c>
      <c r="BE113" s="33">
        <f t="shared" si="77"/>
        <v>0</v>
      </c>
      <c r="BF113" s="33">
        <f t="shared" si="77"/>
        <v>0</v>
      </c>
      <c r="BG113" s="33">
        <f t="shared" si="77"/>
        <v>0</v>
      </c>
      <c r="BH113" s="33">
        <f t="shared" si="77"/>
        <v>0</v>
      </c>
      <c r="BI113" s="33">
        <f t="shared" si="77"/>
        <v>0</v>
      </c>
      <c r="BJ113" s="33">
        <f t="shared" si="77"/>
        <v>0</v>
      </c>
      <c r="BK113" s="33">
        <f t="shared" si="77"/>
        <v>0</v>
      </c>
    </row>
    <row r="114" spans="2:63">
      <c r="B114" s="32" t="str">
        <f t="shared" si="59"/>
        <v>Maquinària</v>
      </c>
      <c r="C114" s="54"/>
      <c r="D114" s="33">
        <f t="shared" si="76"/>
        <v>0</v>
      </c>
      <c r="E114" s="33">
        <f t="shared" si="76"/>
        <v>0</v>
      </c>
      <c r="F114" s="33">
        <f t="shared" ref="F114:BK114" si="78">IFERROR(+LOOKUP(F$102,$D67:$BK67,$D19:$BK19),0)</f>
        <v>0</v>
      </c>
      <c r="G114" s="33">
        <f t="shared" si="78"/>
        <v>0</v>
      </c>
      <c r="H114" s="33">
        <f t="shared" si="78"/>
        <v>0</v>
      </c>
      <c r="I114" s="33">
        <f t="shared" si="78"/>
        <v>0</v>
      </c>
      <c r="J114" s="33">
        <f t="shared" si="78"/>
        <v>0</v>
      </c>
      <c r="K114" s="33">
        <f t="shared" si="78"/>
        <v>0</v>
      </c>
      <c r="L114" s="33">
        <f t="shared" si="78"/>
        <v>0</v>
      </c>
      <c r="M114" s="33">
        <f t="shared" si="78"/>
        <v>0</v>
      </c>
      <c r="N114" s="33">
        <f t="shared" si="78"/>
        <v>0</v>
      </c>
      <c r="O114" s="33">
        <f t="shared" si="78"/>
        <v>0</v>
      </c>
      <c r="P114" s="33">
        <f t="shared" si="78"/>
        <v>0</v>
      </c>
      <c r="Q114" s="33">
        <f t="shared" si="78"/>
        <v>0</v>
      </c>
      <c r="R114" s="33">
        <f t="shared" si="78"/>
        <v>0</v>
      </c>
      <c r="S114" s="33">
        <f t="shared" si="78"/>
        <v>0</v>
      </c>
      <c r="T114" s="33">
        <f t="shared" si="78"/>
        <v>0</v>
      </c>
      <c r="U114" s="33">
        <f t="shared" si="78"/>
        <v>0</v>
      </c>
      <c r="V114" s="33">
        <f t="shared" si="78"/>
        <v>0</v>
      </c>
      <c r="W114" s="33">
        <f t="shared" si="78"/>
        <v>0</v>
      </c>
      <c r="X114" s="33">
        <f t="shared" si="78"/>
        <v>0</v>
      </c>
      <c r="Y114" s="33">
        <f t="shared" si="78"/>
        <v>0</v>
      </c>
      <c r="Z114" s="33">
        <f t="shared" si="78"/>
        <v>0</v>
      </c>
      <c r="AA114" s="33">
        <f t="shared" si="78"/>
        <v>0</v>
      </c>
      <c r="AB114" s="33">
        <f t="shared" si="78"/>
        <v>0</v>
      </c>
      <c r="AC114" s="33">
        <f t="shared" si="78"/>
        <v>0</v>
      </c>
      <c r="AD114" s="33">
        <f t="shared" si="78"/>
        <v>0</v>
      </c>
      <c r="AE114" s="33">
        <f t="shared" si="78"/>
        <v>0</v>
      </c>
      <c r="AF114" s="33">
        <f t="shared" si="78"/>
        <v>0</v>
      </c>
      <c r="AG114" s="33">
        <f t="shared" si="78"/>
        <v>0</v>
      </c>
      <c r="AH114" s="33">
        <f t="shared" si="78"/>
        <v>0</v>
      </c>
      <c r="AI114" s="33">
        <f t="shared" si="78"/>
        <v>0</v>
      </c>
      <c r="AJ114" s="33">
        <f t="shared" si="78"/>
        <v>0</v>
      </c>
      <c r="AK114" s="33">
        <f t="shared" si="78"/>
        <v>0</v>
      </c>
      <c r="AL114" s="33">
        <f t="shared" si="78"/>
        <v>0</v>
      </c>
      <c r="AM114" s="33">
        <f t="shared" si="78"/>
        <v>0</v>
      </c>
      <c r="AN114" s="33">
        <f t="shared" si="78"/>
        <v>0</v>
      </c>
      <c r="AO114" s="33">
        <f t="shared" si="78"/>
        <v>0</v>
      </c>
      <c r="AP114" s="33">
        <f t="shared" si="78"/>
        <v>0</v>
      </c>
      <c r="AQ114" s="33">
        <f t="shared" si="78"/>
        <v>0</v>
      </c>
      <c r="AR114" s="33">
        <f t="shared" si="78"/>
        <v>0</v>
      </c>
      <c r="AS114" s="33">
        <f t="shared" si="78"/>
        <v>0</v>
      </c>
      <c r="AT114" s="33">
        <f t="shared" si="78"/>
        <v>0</v>
      </c>
      <c r="AU114" s="33">
        <f t="shared" si="78"/>
        <v>0</v>
      </c>
      <c r="AV114" s="33">
        <f t="shared" si="78"/>
        <v>0</v>
      </c>
      <c r="AW114" s="33">
        <f t="shared" si="78"/>
        <v>0</v>
      </c>
      <c r="AX114" s="33">
        <f t="shared" si="78"/>
        <v>0</v>
      </c>
      <c r="AY114" s="33">
        <f t="shared" si="78"/>
        <v>0</v>
      </c>
      <c r="AZ114" s="33">
        <f t="shared" si="78"/>
        <v>0</v>
      </c>
      <c r="BA114" s="33">
        <f t="shared" si="78"/>
        <v>0</v>
      </c>
      <c r="BB114" s="33">
        <f t="shared" si="78"/>
        <v>0</v>
      </c>
      <c r="BC114" s="33">
        <f t="shared" si="78"/>
        <v>0</v>
      </c>
      <c r="BD114" s="33">
        <f t="shared" si="78"/>
        <v>0</v>
      </c>
      <c r="BE114" s="33">
        <f t="shared" si="78"/>
        <v>0</v>
      </c>
      <c r="BF114" s="33">
        <f t="shared" si="78"/>
        <v>0</v>
      </c>
      <c r="BG114" s="33">
        <f t="shared" si="78"/>
        <v>0</v>
      </c>
      <c r="BH114" s="33">
        <f t="shared" si="78"/>
        <v>0</v>
      </c>
      <c r="BI114" s="33">
        <f t="shared" si="78"/>
        <v>0</v>
      </c>
      <c r="BJ114" s="33">
        <f t="shared" si="78"/>
        <v>0</v>
      </c>
      <c r="BK114" s="33">
        <f t="shared" si="78"/>
        <v>0</v>
      </c>
    </row>
    <row r="115" spans="2:63">
      <c r="B115" s="32" t="str">
        <f t="shared" si="59"/>
        <v>Utillatge</v>
      </c>
      <c r="C115" s="54"/>
      <c r="D115" s="33">
        <f t="shared" si="76"/>
        <v>0</v>
      </c>
      <c r="E115" s="33">
        <f t="shared" si="76"/>
        <v>0</v>
      </c>
      <c r="F115" s="33">
        <f t="shared" ref="F115:BK115" si="79">IFERROR(+LOOKUP(F$102,$D68:$BK68,$D20:$BK20),0)</f>
        <v>0</v>
      </c>
      <c r="G115" s="33">
        <f t="shared" si="79"/>
        <v>0</v>
      </c>
      <c r="H115" s="33">
        <f t="shared" si="79"/>
        <v>0</v>
      </c>
      <c r="I115" s="33">
        <f t="shared" si="79"/>
        <v>0</v>
      </c>
      <c r="J115" s="33">
        <f t="shared" si="79"/>
        <v>0</v>
      </c>
      <c r="K115" s="33">
        <f t="shared" si="79"/>
        <v>0</v>
      </c>
      <c r="L115" s="33">
        <f t="shared" si="79"/>
        <v>0</v>
      </c>
      <c r="M115" s="33">
        <f t="shared" si="79"/>
        <v>0</v>
      </c>
      <c r="N115" s="33">
        <f t="shared" si="79"/>
        <v>0</v>
      </c>
      <c r="O115" s="33">
        <f t="shared" si="79"/>
        <v>0</v>
      </c>
      <c r="P115" s="33">
        <f t="shared" si="79"/>
        <v>0</v>
      </c>
      <c r="Q115" s="33">
        <f t="shared" si="79"/>
        <v>0</v>
      </c>
      <c r="R115" s="33">
        <f t="shared" si="79"/>
        <v>0</v>
      </c>
      <c r="S115" s="33">
        <f t="shared" si="79"/>
        <v>0</v>
      </c>
      <c r="T115" s="33">
        <f t="shared" si="79"/>
        <v>0</v>
      </c>
      <c r="U115" s="33">
        <f t="shared" si="79"/>
        <v>0</v>
      </c>
      <c r="V115" s="33">
        <f t="shared" si="79"/>
        <v>0</v>
      </c>
      <c r="W115" s="33">
        <f t="shared" si="79"/>
        <v>0</v>
      </c>
      <c r="X115" s="33">
        <f t="shared" si="79"/>
        <v>0</v>
      </c>
      <c r="Y115" s="33">
        <f t="shared" si="79"/>
        <v>0</v>
      </c>
      <c r="Z115" s="33">
        <f t="shared" si="79"/>
        <v>0</v>
      </c>
      <c r="AA115" s="33">
        <f t="shared" si="79"/>
        <v>0</v>
      </c>
      <c r="AB115" s="33">
        <f t="shared" si="79"/>
        <v>0</v>
      </c>
      <c r="AC115" s="33">
        <f t="shared" si="79"/>
        <v>0</v>
      </c>
      <c r="AD115" s="33">
        <f t="shared" si="79"/>
        <v>0</v>
      </c>
      <c r="AE115" s="33">
        <f t="shared" si="79"/>
        <v>0</v>
      </c>
      <c r="AF115" s="33">
        <f t="shared" si="79"/>
        <v>0</v>
      </c>
      <c r="AG115" s="33">
        <f t="shared" si="79"/>
        <v>0</v>
      </c>
      <c r="AH115" s="33">
        <f t="shared" si="79"/>
        <v>0</v>
      </c>
      <c r="AI115" s="33">
        <f t="shared" si="79"/>
        <v>0</v>
      </c>
      <c r="AJ115" s="33">
        <f t="shared" si="79"/>
        <v>0</v>
      </c>
      <c r="AK115" s="33">
        <f t="shared" si="79"/>
        <v>0</v>
      </c>
      <c r="AL115" s="33">
        <f t="shared" si="79"/>
        <v>0</v>
      </c>
      <c r="AM115" s="33">
        <f t="shared" si="79"/>
        <v>0</v>
      </c>
      <c r="AN115" s="33">
        <f t="shared" si="79"/>
        <v>0</v>
      </c>
      <c r="AO115" s="33">
        <f t="shared" si="79"/>
        <v>0</v>
      </c>
      <c r="AP115" s="33">
        <f t="shared" si="79"/>
        <v>0</v>
      </c>
      <c r="AQ115" s="33">
        <f t="shared" si="79"/>
        <v>0</v>
      </c>
      <c r="AR115" s="33">
        <f t="shared" si="79"/>
        <v>0</v>
      </c>
      <c r="AS115" s="33">
        <f t="shared" si="79"/>
        <v>0</v>
      </c>
      <c r="AT115" s="33">
        <f t="shared" si="79"/>
        <v>0</v>
      </c>
      <c r="AU115" s="33">
        <f t="shared" si="79"/>
        <v>0</v>
      </c>
      <c r="AV115" s="33">
        <f t="shared" si="79"/>
        <v>0</v>
      </c>
      <c r="AW115" s="33">
        <f t="shared" si="79"/>
        <v>0</v>
      </c>
      <c r="AX115" s="33">
        <f t="shared" si="79"/>
        <v>0</v>
      </c>
      <c r="AY115" s="33">
        <f t="shared" si="79"/>
        <v>0</v>
      </c>
      <c r="AZ115" s="33">
        <f t="shared" si="79"/>
        <v>0</v>
      </c>
      <c r="BA115" s="33">
        <f t="shared" si="79"/>
        <v>0</v>
      </c>
      <c r="BB115" s="33">
        <f t="shared" si="79"/>
        <v>0</v>
      </c>
      <c r="BC115" s="33">
        <f t="shared" si="79"/>
        <v>0</v>
      </c>
      <c r="BD115" s="33">
        <f t="shared" si="79"/>
        <v>0</v>
      </c>
      <c r="BE115" s="33">
        <f t="shared" si="79"/>
        <v>0</v>
      </c>
      <c r="BF115" s="33">
        <f t="shared" si="79"/>
        <v>0</v>
      </c>
      <c r="BG115" s="33">
        <f t="shared" si="79"/>
        <v>0</v>
      </c>
      <c r="BH115" s="33">
        <f t="shared" si="79"/>
        <v>0</v>
      </c>
      <c r="BI115" s="33">
        <f t="shared" si="79"/>
        <v>0</v>
      </c>
      <c r="BJ115" s="33">
        <f t="shared" si="79"/>
        <v>0</v>
      </c>
      <c r="BK115" s="33">
        <f t="shared" si="79"/>
        <v>0</v>
      </c>
    </row>
    <row r="116" spans="2:63">
      <c r="B116" s="32" t="str">
        <f t="shared" si="59"/>
        <v>Altres instal·lacions</v>
      </c>
      <c r="C116" s="54"/>
      <c r="D116" s="33">
        <f t="shared" si="76"/>
        <v>0</v>
      </c>
      <c r="E116" s="33">
        <f t="shared" si="76"/>
        <v>0</v>
      </c>
      <c r="F116" s="33">
        <f t="shared" ref="F116:BK116" si="80">IFERROR(+LOOKUP(F$102,$D69:$BK69,$D21:$BK21),0)</f>
        <v>0</v>
      </c>
      <c r="G116" s="33">
        <f t="shared" si="80"/>
        <v>0</v>
      </c>
      <c r="H116" s="33">
        <f t="shared" si="80"/>
        <v>0</v>
      </c>
      <c r="I116" s="33">
        <f t="shared" si="80"/>
        <v>0</v>
      </c>
      <c r="J116" s="33">
        <f t="shared" si="80"/>
        <v>0</v>
      </c>
      <c r="K116" s="33">
        <f t="shared" si="80"/>
        <v>0</v>
      </c>
      <c r="L116" s="33">
        <f t="shared" si="80"/>
        <v>0</v>
      </c>
      <c r="M116" s="33">
        <f t="shared" si="80"/>
        <v>0</v>
      </c>
      <c r="N116" s="33">
        <f t="shared" si="80"/>
        <v>0</v>
      </c>
      <c r="O116" s="33">
        <f t="shared" si="80"/>
        <v>0</v>
      </c>
      <c r="P116" s="33">
        <f t="shared" si="80"/>
        <v>0</v>
      </c>
      <c r="Q116" s="33">
        <f t="shared" si="80"/>
        <v>0</v>
      </c>
      <c r="R116" s="33">
        <f t="shared" si="80"/>
        <v>0</v>
      </c>
      <c r="S116" s="33">
        <f t="shared" si="80"/>
        <v>0</v>
      </c>
      <c r="T116" s="33">
        <f t="shared" si="80"/>
        <v>0</v>
      </c>
      <c r="U116" s="33">
        <f t="shared" si="80"/>
        <v>0</v>
      </c>
      <c r="V116" s="33">
        <f t="shared" si="80"/>
        <v>0</v>
      </c>
      <c r="W116" s="33">
        <f t="shared" si="80"/>
        <v>0</v>
      </c>
      <c r="X116" s="33">
        <f t="shared" si="80"/>
        <v>0</v>
      </c>
      <c r="Y116" s="33">
        <f t="shared" si="80"/>
        <v>0</v>
      </c>
      <c r="Z116" s="33">
        <f t="shared" si="80"/>
        <v>0</v>
      </c>
      <c r="AA116" s="33">
        <f t="shared" si="80"/>
        <v>0</v>
      </c>
      <c r="AB116" s="33">
        <f t="shared" si="80"/>
        <v>0</v>
      </c>
      <c r="AC116" s="33">
        <f t="shared" si="80"/>
        <v>0</v>
      </c>
      <c r="AD116" s="33">
        <f t="shared" si="80"/>
        <v>0</v>
      </c>
      <c r="AE116" s="33">
        <f t="shared" si="80"/>
        <v>0</v>
      </c>
      <c r="AF116" s="33">
        <f t="shared" si="80"/>
        <v>0</v>
      </c>
      <c r="AG116" s="33">
        <f t="shared" si="80"/>
        <v>0</v>
      </c>
      <c r="AH116" s="33">
        <f t="shared" si="80"/>
        <v>0</v>
      </c>
      <c r="AI116" s="33">
        <f t="shared" si="80"/>
        <v>0</v>
      </c>
      <c r="AJ116" s="33">
        <f t="shared" si="80"/>
        <v>0</v>
      </c>
      <c r="AK116" s="33">
        <f t="shared" si="80"/>
        <v>0</v>
      </c>
      <c r="AL116" s="33">
        <f t="shared" si="80"/>
        <v>0</v>
      </c>
      <c r="AM116" s="33">
        <f t="shared" si="80"/>
        <v>0</v>
      </c>
      <c r="AN116" s="33">
        <f t="shared" si="80"/>
        <v>0</v>
      </c>
      <c r="AO116" s="33">
        <f t="shared" si="80"/>
        <v>0</v>
      </c>
      <c r="AP116" s="33">
        <f t="shared" si="80"/>
        <v>0</v>
      </c>
      <c r="AQ116" s="33">
        <f t="shared" si="80"/>
        <v>0</v>
      </c>
      <c r="AR116" s="33">
        <f t="shared" si="80"/>
        <v>0</v>
      </c>
      <c r="AS116" s="33">
        <f t="shared" si="80"/>
        <v>0</v>
      </c>
      <c r="AT116" s="33">
        <f t="shared" si="80"/>
        <v>0</v>
      </c>
      <c r="AU116" s="33">
        <f t="shared" si="80"/>
        <v>0</v>
      </c>
      <c r="AV116" s="33">
        <f t="shared" si="80"/>
        <v>0</v>
      </c>
      <c r="AW116" s="33">
        <f t="shared" si="80"/>
        <v>0</v>
      </c>
      <c r="AX116" s="33">
        <f t="shared" si="80"/>
        <v>0</v>
      </c>
      <c r="AY116" s="33">
        <f t="shared" si="80"/>
        <v>0</v>
      </c>
      <c r="AZ116" s="33">
        <f t="shared" si="80"/>
        <v>0</v>
      </c>
      <c r="BA116" s="33">
        <f t="shared" si="80"/>
        <v>0</v>
      </c>
      <c r="BB116" s="33">
        <f t="shared" si="80"/>
        <v>0</v>
      </c>
      <c r="BC116" s="33">
        <f t="shared" si="80"/>
        <v>0</v>
      </c>
      <c r="BD116" s="33">
        <f t="shared" si="80"/>
        <v>0</v>
      </c>
      <c r="BE116" s="33">
        <f t="shared" si="80"/>
        <v>0</v>
      </c>
      <c r="BF116" s="33">
        <f t="shared" si="80"/>
        <v>0</v>
      </c>
      <c r="BG116" s="33">
        <f t="shared" si="80"/>
        <v>0</v>
      </c>
      <c r="BH116" s="33">
        <f t="shared" si="80"/>
        <v>0</v>
      </c>
      <c r="BI116" s="33">
        <f t="shared" si="80"/>
        <v>0</v>
      </c>
      <c r="BJ116" s="33">
        <f t="shared" si="80"/>
        <v>0</v>
      </c>
      <c r="BK116" s="33">
        <f t="shared" si="80"/>
        <v>0</v>
      </c>
    </row>
    <row r="117" spans="2:63">
      <c r="B117" s="32" t="str">
        <f t="shared" si="59"/>
        <v>Mobiliari</v>
      </c>
      <c r="C117" s="54"/>
      <c r="D117" s="33">
        <f t="shared" si="76"/>
        <v>0</v>
      </c>
      <c r="E117" s="33">
        <f t="shared" si="76"/>
        <v>0</v>
      </c>
      <c r="F117" s="33">
        <f t="shared" ref="F117:BK117" si="81">IFERROR(+LOOKUP(F$102,$D70:$BK70,$D22:$BK22),0)</f>
        <v>0</v>
      </c>
      <c r="G117" s="33">
        <f t="shared" si="81"/>
        <v>0</v>
      </c>
      <c r="H117" s="33">
        <f t="shared" si="81"/>
        <v>0</v>
      </c>
      <c r="I117" s="33">
        <f t="shared" si="81"/>
        <v>0</v>
      </c>
      <c r="J117" s="33">
        <f t="shared" si="81"/>
        <v>0</v>
      </c>
      <c r="K117" s="33">
        <f t="shared" si="81"/>
        <v>0</v>
      </c>
      <c r="L117" s="33">
        <f t="shared" si="81"/>
        <v>0</v>
      </c>
      <c r="M117" s="33">
        <f t="shared" si="81"/>
        <v>0</v>
      </c>
      <c r="N117" s="33">
        <f t="shared" si="81"/>
        <v>0</v>
      </c>
      <c r="O117" s="33">
        <f t="shared" si="81"/>
        <v>0</v>
      </c>
      <c r="P117" s="33">
        <f t="shared" si="81"/>
        <v>0</v>
      </c>
      <c r="Q117" s="33">
        <f t="shared" si="81"/>
        <v>0</v>
      </c>
      <c r="R117" s="33">
        <f t="shared" si="81"/>
        <v>0</v>
      </c>
      <c r="S117" s="33">
        <f t="shared" si="81"/>
        <v>0</v>
      </c>
      <c r="T117" s="33">
        <f t="shared" si="81"/>
        <v>0</v>
      </c>
      <c r="U117" s="33">
        <f t="shared" si="81"/>
        <v>0</v>
      </c>
      <c r="V117" s="33">
        <f t="shared" si="81"/>
        <v>0</v>
      </c>
      <c r="W117" s="33">
        <f t="shared" si="81"/>
        <v>0</v>
      </c>
      <c r="X117" s="33">
        <f t="shared" si="81"/>
        <v>0</v>
      </c>
      <c r="Y117" s="33">
        <f t="shared" si="81"/>
        <v>0</v>
      </c>
      <c r="Z117" s="33">
        <f t="shared" si="81"/>
        <v>0</v>
      </c>
      <c r="AA117" s="33">
        <f t="shared" si="81"/>
        <v>0</v>
      </c>
      <c r="AB117" s="33">
        <f t="shared" si="81"/>
        <v>0</v>
      </c>
      <c r="AC117" s="33">
        <f t="shared" si="81"/>
        <v>0</v>
      </c>
      <c r="AD117" s="33">
        <f t="shared" si="81"/>
        <v>0</v>
      </c>
      <c r="AE117" s="33">
        <f t="shared" si="81"/>
        <v>0</v>
      </c>
      <c r="AF117" s="33">
        <f t="shared" si="81"/>
        <v>0</v>
      </c>
      <c r="AG117" s="33">
        <f t="shared" si="81"/>
        <v>0</v>
      </c>
      <c r="AH117" s="33">
        <f t="shared" si="81"/>
        <v>0</v>
      </c>
      <c r="AI117" s="33">
        <f t="shared" si="81"/>
        <v>0</v>
      </c>
      <c r="AJ117" s="33">
        <f t="shared" si="81"/>
        <v>0</v>
      </c>
      <c r="AK117" s="33">
        <f t="shared" si="81"/>
        <v>0</v>
      </c>
      <c r="AL117" s="33">
        <f t="shared" si="81"/>
        <v>0</v>
      </c>
      <c r="AM117" s="33">
        <f t="shared" si="81"/>
        <v>0</v>
      </c>
      <c r="AN117" s="33">
        <f t="shared" si="81"/>
        <v>0</v>
      </c>
      <c r="AO117" s="33">
        <f t="shared" si="81"/>
        <v>0</v>
      </c>
      <c r="AP117" s="33">
        <f t="shared" si="81"/>
        <v>0</v>
      </c>
      <c r="AQ117" s="33">
        <f t="shared" si="81"/>
        <v>0</v>
      </c>
      <c r="AR117" s="33">
        <f t="shared" si="81"/>
        <v>0</v>
      </c>
      <c r="AS117" s="33">
        <f t="shared" si="81"/>
        <v>0</v>
      </c>
      <c r="AT117" s="33">
        <f t="shared" si="81"/>
        <v>0</v>
      </c>
      <c r="AU117" s="33">
        <f t="shared" si="81"/>
        <v>0</v>
      </c>
      <c r="AV117" s="33">
        <f t="shared" si="81"/>
        <v>0</v>
      </c>
      <c r="AW117" s="33">
        <f t="shared" si="81"/>
        <v>0</v>
      </c>
      <c r="AX117" s="33">
        <f t="shared" si="81"/>
        <v>0</v>
      </c>
      <c r="AY117" s="33">
        <f t="shared" si="81"/>
        <v>0</v>
      </c>
      <c r="AZ117" s="33">
        <f t="shared" si="81"/>
        <v>0</v>
      </c>
      <c r="BA117" s="33">
        <f t="shared" si="81"/>
        <v>0</v>
      </c>
      <c r="BB117" s="33">
        <f t="shared" si="81"/>
        <v>0</v>
      </c>
      <c r="BC117" s="33">
        <f t="shared" si="81"/>
        <v>0</v>
      </c>
      <c r="BD117" s="33">
        <f t="shared" si="81"/>
        <v>0</v>
      </c>
      <c r="BE117" s="33">
        <f t="shared" si="81"/>
        <v>0</v>
      </c>
      <c r="BF117" s="33">
        <f t="shared" si="81"/>
        <v>0</v>
      </c>
      <c r="BG117" s="33">
        <f t="shared" si="81"/>
        <v>0</v>
      </c>
      <c r="BH117" s="33">
        <f t="shared" si="81"/>
        <v>0</v>
      </c>
      <c r="BI117" s="33">
        <f t="shared" si="81"/>
        <v>0</v>
      </c>
      <c r="BJ117" s="33">
        <f t="shared" si="81"/>
        <v>0</v>
      </c>
      <c r="BK117" s="33">
        <f t="shared" si="81"/>
        <v>0</v>
      </c>
    </row>
    <row r="118" spans="2:63">
      <c r="B118" s="32" t="str">
        <f t="shared" si="59"/>
        <v>Equips per a processos informació</v>
      </c>
      <c r="C118" s="54"/>
      <c r="D118" s="33">
        <f t="shared" si="76"/>
        <v>0</v>
      </c>
      <c r="E118" s="33">
        <f t="shared" si="76"/>
        <v>0</v>
      </c>
      <c r="F118" s="33">
        <f t="shared" ref="F118:BK118" si="82">IFERROR(+LOOKUP(F$102,$D71:$BK71,$D23:$BK23),0)</f>
        <v>0</v>
      </c>
      <c r="G118" s="33">
        <f>IFERROR(+LOOKUP(G$102,$D71:$BK71,$D23:$BK23),0)</f>
        <v>0</v>
      </c>
      <c r="H118" s="33">
        <f t="shared" si="82"/>
        <v>0</v>
      </c>
      <c r="I118" s="33">
        <f t="shared" si="82"/>
        <v>0</v>
      </c>
      <c r="J118" s="33">
        <f t="shared" si="82"/>
        <v>0</v>
      </c>
      <c r="K118" s="33">
        <f t="shared" si="82"/>
        <v>0</v>
      </c>
      <c r="L118" s="33">
        <f t="shared" si="82"/>
        <v>0</v>
      </c>
      <c r="M118" s="33">
        <f t="shared" si="82"/>
        <v>0</v>
      </c>
      <c r="N118" s="33">
        <f t="shared" si="82"/>
        <v>0</v>
      </c>
      <c r="O118" s="33">
        <f t="shared" si="82"/>
        <v>0</v>
      </c>
      <c r="P118" s="33">
        <f t="shared" si="82"/>
        <v>0</v>
      </c>
      <c r="Q118" s="33">
        <f t="shared" si="82"/>
        <v>0</v>
      </c>
      <c r="R118" s="33">
        <f t="shared" si="82"/>
        <v>0</v>
      </c>
      <c r="S118" s="33">
        <f t="shared" si="82"/>
        <v>0</v>
      </c>
      <c r="T118" s="33">
        <f t="shared" si="82"/>
        <v>0</v>
      </c>
      <c r="U118" s="33">
        <f t="shared" si="82"/>
        <v>0</v>
      </c>
      <c r="V118" s="33">
        <f t="shared" si="82"/>
        <v>0</v>
      </c>
      <c r="W118" s="33">
        <f t="shared" si="82"/>
        <v>0</v>
      </c>
      <c r="X118" s="33">
        <f t="shared" si="82"/>
        <v>0</v>
      </c>
      <c r="Y118" s="33">
        <f t="shared" si="82"/>
        <v>0</v>
      </c>
      <c r="Z118" s="33">
        <f t="shared" si="82"/>
        <v>0</v>
      </c>
      <c r="AA118" s="33">
        <f t="shared" si="82"/>
        <v>0</v>
      </c>
      <c r="AB118" s="33">
        <f t="shared" si="82"/>
        <v>0</v>
      </c>
      <c r="AC118" s="33">
        <f t="shared" si="82"/>
        <v>0</v>
      </c>
      <c r="AD118" s="33">
        <f t="shared" si="82"/>
        <v>0</v>
      </c>
      <c r="AE118" s="33">
        <f t="shared" si="82"/>
        <v>0</v>
      </c>
      <c r="AF118" s="33">
        <f t="shared" si="82"/>
        <v>0</v>
      </c>
      <c r="AG118" s="33">
        <f t="shared" si="82"/>
        <v>0</v>
      </c>
      <c r="AH118" s="33">
        <f t="shared" si="82"/>
        <v>0</v>
      </c>
      <c r="AI118" s="33">
        <f t="shared" si="82"/>
        <v>0</v>
      </c>
      <c r="AJ118" s="33">
        <f t="shared" si="82"/>
        <v>0</v>
      </c>
      <c r="AK118" s="33">
        <f t="shared" si="82"/>
        <v>0</v>
      </c>
      <c r="AL118" s="33">
        <f t="shared" si="82"/>
        <v>0</v>
      </c>
      <c r="AM118" s="33">
        <f t="shared" si="82"/>
        <v>0</v>
      </c>
      <c r="AN118" s="33">
        <f t="shared" si="82"/>
        <v>0</v>
      </c>
      <c r="AO118" s="33">
        <f t="shared" si="82"/>
        <v>0</v>
      </c>
      <c r="AP118" s="33">
        <f t="shared" si="82"/>
        <v>0</v>
      </c>
      <c r="AQ118" s="33">
        <f t="shared" si="82"/>
        <v>0</v>
      </c>
      <c r="AR118" s="33">
        <f t="shared" si="82"/>
        <v>0</v>
      </c>
      <c r="AS118" s="33">
        <f t="shared" si="82"/>
        <v>0</v>
      </c>
      <c r="AT118" s="33">
        <f t="shared" si="82"/>
        <v>0</v>
      </c>
      <c r="AU118" s="33">
        <f t="shared" si="82"/>
        <v>0</v>
      </c>
      <c r="AV118" s="33">
        <f t="shared" si="82"/>
        <v>0</v>
      </c>
      <c r="AW118" s="33">
        <f t="shared" si="82"/>
        <v>0</v>
      </c>
      <c r="AX118" s="33">
        <f t="shared" si="82"/>
        <v>0</v>
      </c>
      <c r="AY118" s="33">
        <f t="shared" si="82"/>
        <v>0</v>
      </c>
      <c r="AZ118" s="33">
        <f t="shared" si="82"/>
        <v>0</v>
      </c>
      <c r="BA118" s="33">
        <f t="shared" si="82"/>
        <v>0</v>
      </c>
      <c r="BB118" s="33">
        <f t="shared" si="82"/>
        <v>0</v>
      </c>
      <c r="BC118" s="33">
        <f t="shared" si="82"/>
        <v>0</v>
      </c>
      <c r="BD118" s="33">
        <f t="shared" si="82"/>
        <v>0</v>
      </c>
      <c r="BE118" s="33">
        <f t="shared" si="82"/>
        <v>0</v>
      </c>
      <c r="BF118" s="33">
        <f t="shared" si="82"/>
        <v>0</v>
      </c>
      <c r="BG118" s="33">
        <f t="shared" si="82"/>
        <v>0</v>
      </c>
      <c r="BH118" s="33">
        <f t="shared" si="82"/>
        <v>0</v>
      </c>
      <c r="BI118" s="33">
        <f t="shared" si="82"/>
        <v>0</v>
      </c>
      <c r="BJ118" s="33">
        <f t="shared" si="82"/>
        <v>0</v>
      </c>
      <c r="BK118" s="33">
        <f t="shared" si="82"/>
        <v>0</v>
      </c>
    </row>
    <row r="119" spans="2:63">
      <c r="B119" s="32" t="str">
        <f t="shared" si="59"/>
        <v>Elements de transport</v>
      </c>
      <c r="C119" s="54"/>
      <c r="D119" s="33">
        <f t="shared" si="76"/>
        <v>0</v>
      </c>
      <c r="E119" s="33">
        <f t="shared" si="76"/>
        <v>0</v>
      </c>
      <c r="F119" s="33">
        <f t="shared" ref="F119:BK119" si="83">IFERROR(+LOOKUP(F$102,$D72:$BK72,$D24:$BK24),0)</f>
        <v>0</v>
      </c>
      <c r="G119" s="33">
        <f t="shared" si="83"/>
        <v>0</v>
      </c>
      <c r="H119" s="33">
        <f t="shared" si="83"/>
        <v>0</v>
      </c>
      <c r="I119" s="33">
        <f t="shared" si="83"/>
        <v>0</v>
      </c>
      <c r="J119" s="33">
        <f t="shared" si="83"/>
        <v>0</v>
      </c>
      <c r="K119" s="33">
        <f t="shared" si="83"/>
        <v>0</v>
      </c>
      <c r="L119" s="33">
        <f t="shared" si="83"/>
        <v>0</v>
      </c>
      <c r="M119" s="33">
        <f t="shared" si="83"/>
        <v>0</v>
      </c>
      <c r="N119" s="33">
        <f t="shared" si="83"/>
        <v>0</v>
      </c>
      <c r="O119" s="33">
        <f t="shared" si="83"/>
        <v>0</v>
      </c>
      <c r="P119" s="33">
        <f t="shared" si="83"/>
        <v>0</v>
      </c>
      <c r="Q119" s="33">
        <f t="shared" si="83"/>
        <v>0</v>
      </c>
      <c r="R119" s="33">
        <f t="shared" si="83"/>
        <v>0</v>
      </c>
      <c r="S119" s="33">
        <f t="shared" si="83"/>
        <v>0</v>
      </c>
      <c r="T119" s="33">
        <f t="shared" si="83"/>
        <v>0</v>
      </c>
      <c r="U119" s="33">
        <f t="shared" si="83"/>
        <v>0</v>
      </c>
      <c r="V119" s="33">
        <f t="shared" si="83"/>
        <v>0</v>
      </c>
      <c r="W119" s="33">
        <f t="shared" si="83"/>
        <v>0</v>
      </c>
      <c r="X119" s="33">
        <f t="shared" si="83"/>
        <v>0</v>
      </c>
      <c r="Y119" s="33">
        <f t="shared" si="83"/>
        <v>0</v>
      </c>
      <c r="Z119" s="33">
        <f t="shared" si="83"/>
        <v>0</v>
      </c>
      <c r="AA119" s="33">
        <f t="shared" si="83"/>
        <v>0</v>
      </c>
      <c r="AB119" s="33">
        <f t="shared" si="83"/>
        <v>0</v>
      </c>
      <c r="AC119" s="33">
        <f t="shared" si="83"/>
        <v>0</v>
      </c>
      <c r="AD119" s="33">
        <f t="shared" si="83"/>
        <v>0</v>
      </c>
      <c r="AE119" s="33">
        <f t="shared" si="83"/>
        <v>0</v>
      </c>
      <c r="AF119" s="33">
        <f t="shared" si="83"/>
        <v>0</v>
      </c>
      <c r="AG119" s="33">
        <f t="shared" si="83"/>
        <v>0</v>
      </c>
      <c r="AH119" s="33">
        <f t="shared" si="83"/>
        <v>0</v>
      </c>
      <c r="AI119" s="33">
        <f t="shared" si="83"/>
        <v>0</v>
      </c>
      <c r="AJ119" s="33">
        <f t="shared" si="83"/>
        <v>0</v>
      </c>
      <c r="AK119" s="33">
        <f t="shared" si="83"/>
        <v>0</v>
      </c>
      <c r="AL119" s="33">
        <f t="shared" si="83"/>
        <v>0</v>
      </c>
      <c r="AM119" s="33">
        <f t="shared" si="83"/>
        <v>0</v>
      </c>
      <c r="AN119" s="33">
        <f t="shared" si="83"/>
        <v>0</v>
      </c>
      <c r="AO119" s="33">
        <f t="shared" si="83"/>
        <v>0</v>
      </c>
      <c r="AP119" s="33">
        <f t="shared" si="83"/>
        <v>0</v>
      </c>
      <c r="AQ119" s="33">
        <f t="shared" si="83"/>
        <v>0</v>
      </c>
      <c r="AR119" s="33">
        <f t="shared" si="83"/>
        <v>0</v>
      </c>
      <c r="AS119" s="33">
        <f t="shared" si="83"/>
        <v>0</v>
      </c>
      <c r="AT119" s="33">
        <f t="shared" si="83"/>
        <v>0</v>
      </c>
      <c r="AU119" s="33">
        <f t="shared" si="83"/>
        <v>0</v>
      </c>
      <c r="AV119" s="33">
        <f t="shared" si="83"/>
        <v>0</v>
      </c>
      <c r="AW119" s="33">
        <f t="shared" si="83"/>
        <v>0</v>
      </c>
      <c r="AX119" s="33">
        <f t="shared" si="83"/>
        <v>0</v>
      </c>
      <c r="AY119" s="33">
        <f t="shared" si="83"/>
        <v>0</v>
      </c>
      <c r="AZ119" s="33">
        <f t="shared" si="83"/>
        <v>0</v>
      </c>
      <c r="BA119" s="33">
        <f t="shared" si="83"/>
        <v>0</v>
      </c>
      <c r="BB119" s="33">
        <f t="shared" si="83"/>
        <v>0</v>
      </c>
      <c r="BC119" s="33">
        <f t="shared" si="83"/>
        <v>0</v>
      </c>
      <c r="BD119" s="33">
        <f t="shared" si="83"/>
        <v>0</v>
      </c>
      <c r="BE119" s="33">
        <f t="shared" si="83"/>
        <v>0</v>
      </c>
      <c r="BF119" s="33">
        <f t="shared" si="83"/>
        <v>0</v>
      </c>
      <c r="BG119" s="33">
        <f t="shared" si="83"/>
        <v>0</v>
      </c>
      <c r="BH119" s="33">
        <f t="shared" si="83"/>
        <v>0</v>
      </c>
      <c r="BI119" s="33">
        <f t="shared" si="83"/>
        <v>0</v>
      </c>
      <c r="BJ119" s="33">
        <f t="shared" si="83"/>
        <v>0</v>
      </c>
      <c r="BK119" s="33">
        <f t="shared" si="83"/>
        <v>0</v>
      </c>
    </row>
    <row r="120" spans="2:63">
      <c r="B120" s="32" t="str">
        <f t="shared" si="59"/>
        <v>Altre immobilitzat material</v>
      </c>
      <c r="C120" s="54"/>
      <c r="D120" s="33">
        <f t="shared" si="76"/>
        <v>0</v>
      </c>
      <c r="E120" s="33">
        <f t="shared" si="76"/>
        <v>0</v>
      </c>
      <c r="F120" s="33">
        <f t="shared" ref="F120:BK120" si="84">IFERROR(+LOOKUP(F$102,$D73:$BK73,$D25:$BK25),0)</f>
        <v>0</v>
      </c>
      <c r="G120" s="33">
        <f t="shared" si="84"/>
        <v>0</v>
      </c>
      <c r="H120" s="33">
        <f t="shared" si="84"/>
        <v>0</v>
      </c>
      <c r="I120" s="33">
        <f t="shared" si="84"/>
        <v>0</v>
      </c>
      <c r="J120" s="33">
        <f t="shared" si="84"/>
        <v>0</v>
      </c>
      <c r="K120" s="33">
        <f t="shared" si="84"/>
        <v>0</v>
      </c>
      <c r="L120" s="33">
        <f t="shared" si="84"/>
        <v>0</v>
      </c>
      <c r="M120" s="33">
        <f t="shared" si="84"/>
        <v>0</v>
      </c>
      <c r="N120" s="33">
        <f t="shared" si="84"/>
        <v>0</v>
      </c>
      <c r="O120" s="33">
        <f t="shared" si="84"/>
        <v>0</v>
      </c>
      <c r="P120" s="33">
        <f t="shared" si="84"/>
        <v>0</v>
      </c>
      <c r="Q120" s="33">
        <f t="shared" si="84"/>
        <v>0</v>
      </c>
      <c r="R120" s="33">
        <f t="shared" si="84"/>
        <v>0</v>
      </c>
      <c r="S120" s="33">
        <f t="shared" si="84"/>
        <v>0</v>
      </c>
      <c r="T120" s="33">
        <f t="shared" si="84"/>
        <v>0</v>
      </c>
      <c r="U120" s="33">
        <f t="shared" si="84"/>
        <v>0</v>
      </c>
      <c r="V120" s="33">
        <f t="shared" si="84"/>
        <v>0</v>
      </c>
      <c r="W120" s="33">
        <f t="shared" si="84"/>
        <v>0</v>
      </c>
      <c r="X120" s="33">
        <f t="shared" si="84"/>
        <v>0</v>
      </c>
      <c r="Y120" s="33">
        <f t="shared" si="84"/>
        <v>0</v>
      </c>
      <c r="Z120" s="33">
        <f t="shared" si="84"/>
        <v>0</v>
      </c>
      <c r="AA120" s="33">
        <f t="shared" si="84"/>
        <v>0</v>
      </c>
      <c r="AB120" s="33">
        <f t="shared" si="84"/>
        <v>0</v>
      </c>
      <c r="AC120" s="33">
        <f t="shared" si="84"/>
        <v>0</v>
      </c>
      <c r="AD120" s="33">
        <f t="shared" si="84"/>
        <v>0</v>
      </c>
      <c r="AE120" s="33">
        <f t="shared" si="84"/>
        <v>0</v>
      </c>
      <c r="AF120" s="33">
        <f t="shared" si="84"/>
        <v>0</v>
      </c>
      <c r="AG120" s="33">
        <f t="shared" si="84"/>
        <v>0</v>
      </c>
      <c r="AH120" s="33">
        <f t="shared" si="84"/>
        <v>0</v>
      </c>
      <c r="AI120" s="33">
        <f t="shared" si="84"/>
        <v>0</v>
      </c>
      <c r="AJ120" s="33">
        <f t="shared" si="84"/>
        <v>0</v>
      </c>
      <c r="AK120" s="33">
        <f t="shared" si="84"/>
        <v>0</v>
      </c>
      <c r="AL120" s="33">
        <f t="shared" si="84"/>
        <v>0</v>
      </c>
      <c r="AM120" s="33">
        <f t="shared" si="84"/>
        <v>0</v>
      </c>
      <c r="AN120" s="33">
        <f t="shared" si="84"/>
        <v>0</v>
      </c>
      <c r="AO120" s="33">
        <f t="shared" si="84"/>
        <v>0</v>
      </c>
      <c r="AP120" s="33">
        <f t="shared" si="84"/>
        <v>0</v>
      </c>
      <c r="AQ120" s="33">
        <f t="shared" si="84"/>
        <v>0</v>
      </c>
      <c r="AR120" s="33">
        <f t="shared" si="84"/>
        <v>0</v>
      </c>
      <c r="AS120" s="33">
        <f t="shared" si="84"/>
        <v>0</v>
      </c>
      <c r="AT120" s="33">
        <f t="shared" si="84"/>
        <v>0</v>
      </c>
      <c r="AU120" s="33">
        <f t="shared" si="84"/>
        <v>0</v>
      </c>
      <c r="AV120" s="33">
        <f t="shared" si="84"/>
        <v>0</v>
      </c>
      <c r="AW120" s="33">
        <f t="shared" si="84"/>
        <v>0</v>
      </c>
      <c r="AX120" s="33">
        <f t="shared" si="84"/>
        <v>0</v>
      </c>
      <c r="AY120" s="33">
        <f t="shared" si="84"/>
        <v>0</v>
      </c>
      <c r="AZ120" s="33">
        <f t="shared" si="84"/>
        <v>0</v>
      </c>
      <c r="BA120" s="33">
        <f t="shared" si="84"/>
        <v>0</v>
      </c>
      <c r="BB120" s="33">
        <f t="shared" si="84"/>
        <v>0</v>
      </c>
      <c r="BC120" s="33">
        <f t="shared" si="84"/>
        <v>0</v>
      </c>
      <c r="BD120" s="33">
        <f t="shared" si="84"/>
        <v>0</v>
      </c>
      <c r="BE120" s="33">
        <f t="shared" si="84"/>
        <v>0</v>
      </c>
      <c r="BF120" s="33">
        <f t="shared" si="84"/>
        <v>0</v>
      </c>
      <c r="BG120" s="33">
        <f t="shared" si="84"/>
        <v>0</v>
      </c>
      <c r="BH120" s="33">
        <f t="shared" si="84"/>
        <v>0</v>
      </c>
      <c r="BI120" s="33">
        <f t="shared" si="84"/>
        <v>0</v>
      </c>
      <c r="BJ120" s="33">
        <f t="shared" si="84"/>
        <v>0</v>
      </c>
      <c r="BK120" s="33">
        <f t="shared" si="84"/>
        <v>0</v>
      </c>
    </row>
    <row r="121" spans="2:63">
      <c r="B121" s="53" t="s">
        <v>16</v>
      </c>
      <c r="C121" s="53"/>
      <c r="D121" s="37">
        <f>SUM(D122:D123)</f>
        <v>0</v>
      </c>
      <c r="E121" s="37">
        <f t="shared" ref="E121:AY121" si="85">SUM(E122:E123)</f>
        <v>0</v>
      </c>
      <c r="F121" s="37">
        <f t="shared" si="85"/>
        <v>0</v>
      </c>
      <c r="G121" s="37">
        <f t="shared" si="85"/>
        <v>0</v>
      </c>
      <c r="H121" s="37">
        <f t="shared" si="85"/>
        <v>0</v>
      </c>
      <c r="I121" s="37">
        <f t="shared" si="85"/>
        <v>0</v>
      </c>
      <c r="J121" s="37">
        <f t="shared" si="85"/>
        <v>0</v>
      </c>
      <c r="K121" s="37">
        <f t="shared" si="85"/>
        <v>0</v>
      </c>
      <c r="L121" s="37">
        <f t="shared" si="85"/>
        <v>0</v>
      </c>
      <c r="M121" s="37">
        <f t="shared" si="85"/>
        <v>0</v>
      </c>
      <c r="N121" s="37">
        <f t="shared" si="85"/>
        <v>0</v>
      </c>
      <c r="O121" s="37">
        <f t="shared" si="85"/>
        <v>0</v>
      </c>
      <c r="P121" s="37">
        <f t="shared" si="85"/>
        <v>0</v>
      </c>
      <c r="Q121" s="37">
        <f t="shared" si="85"/>
        <v>0</v>
      </c>
      <c r="R121" s="37">
        <f t="shared" si="85"/>
        <v>0</v>
      </c>
      <c r="S121" s="37">
        <f t="shared" si="85"/>
        <v>0</v>
      </c>
      <c r="T121" s="37">
        <f t="shared" si="85"/>
        <v>0</v>
      </c>
      <c r="U121" s="37">
        <f t="shared" si="85"/>
        <v>0</v>
      </c>
      <c r="V121" s="37">
        <f t="shared" si="85"/>
        <v>0</v>
      </c>
      <c r="W121" s="37">
        <f t="shared" si="85"/>
        <v>0</v>
      </c>
      <c r="X121" s="37">
        <f t="shared" si="85"/>
        <v>0</v>
      </c>
      <c r="Y121" s="37">
        <f t="shared" si="85"/>
        <v>0</v>
      </c>
      <c r="Z121" s="37">
        <f t="shared" si="85"/>
        <v>0</v>
      </c>
      <c r="AA121" s="37">
        <f t="shared" si="85"/>
        <v>0</v>
      </c>
      <c r="AB121" s="37">
        <f t="shared" si="85"/>
        <v>0</v>
      </c>
      <c r="AC121" s="37">
        <f t="shared" si="85"/>
        <v>0</v>
      </c>
      <c r="AD121" s="37">
        <f t="shared" si="85"/>
        <v>0</v>
      </c>
      <c r="AE121" s="37">
        <f t="shared" si="85"/>
        <v>0</v>
      </c>
      <c r="AF121" s="37">
        <f t="shared" si="85"/>
        <v>0</v>
      </c>
      <c r="AG121" s="37">
        <f t="shared" si="85"/>
        <v>0</v>
      </c>
      <c r="AH121" s="37">
        <f t="shared" si="85"/>
        <v>0</v>
      </c>
      <c r="AI121" s="37">
        <f t="shared" si="85"/>
        <v>0</v>
      </c>
      <c r="AJ121" s="37">
        <f t="shared" si="85"/>
        <v>0</v>
      </c>
      <c r="AK121" s="37">
        <f t="shared" si="85"/>
        <v>0</v>
      </c>
      <c r="AL121" s="37">
        <f t="shared" si="85"/>
        <v>0</v>
      </c>
      <c r="AM121" s="37">
        <f t="shared" si="85"/>
        <v>0</v>
      </c>
      <c r="AN121" s="37">
        <f t="shared" si="85"/>
        <v>0</v>
      </c>
      <c r="AO121" s="37">
        <f t="shared" si="85"/>
        <v>0</v>
      </c>
      <c r="AP121" s="37">
        <f t="shared" si="85"/>
        <v>0</v>
      </c>
      <c r="AQ121" s="37">
        <f t="shared" si="85"/>
        <v>0</v>
      </c>
      <c r="AR121" s="37">
        <f t="shared" si="85"/>
        <v>0</v>
      </c>
      <c r="AS121" s="37">
        <f t="shared" si="85"/>
        <v>0</v>
      </c>
      <c r="AT121" s="37">
        <f t="shared" si="85"/>
        <v>0</v>
      </c>
      <c r="AU121" s="37">
        <f t="shared" si="85"/>
        <v>0</v>
      </c>
      <c r="AV121" s="37">
        <f t="shared" si="85"/>
        <v>0</v>
      </c>
      <c r="AW121" s="37">
        <f t="shared" si="85"/>
        <v>0</v>
      </c>
      <c r="AX121" s="37">
        <f t="shared" si="85"/>
        <v>0</v>
      </c>
      <c r="AY121" s="37">
        <f t="shared" si="85"/>
        <v>0</v>
      </c>
      <c r="AZ121" s="37"/>
      <c r="BA121" s="37"/>
      <c r="BB121" s="37"/>
      <c r="BC121" s="37"/>
      <c r="BD121" s="37"/>
      <c r="BE121" s="37"/>
      <c r="BF121" s="37"/>
      <c r="BG121" s="37"/>
      <c r="BH121" s="37"/>
      <c r="BI121" s="37"/>
      <c r="BJ121" s="37"/>
      <c r="BK121" s="37"/>
    </row>
    <row r="122" spans="2:63">
      <c r="B122" s="32" t="s">
        <v>11</v>
      </c>
      <c r="C122" s="54"/>
      <c r="D122" s="33"/>
      <c r="E122" s="33"/>
      <c r="F122" s="33"/>
      <c r="G122" s="33"/>
      <c r="H122" s="33"/>
      <c r="I122" s="33"/>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c r="AY122" s="33"/>
      <c r="AZ122" s="33"/>
      <c r="BA122" s="33"/>
      <c r="BB122" s="33"/>
      <c r="BC122" s="33"/>
      <c r="BD122" s="33"/>
      <c r="BE122" s="33"/>
      <c r="BF122" s="33"/>
      <c r="BG122" s="33"/>
      <c r="BH122" s="33"/>
      <c r="BI122" s="33"/>
      <c r="BJ122" s="33"/>
      <c r="BK122" s="33"/>
    </row>
    <row r="123" spans="2:63">
      <c r="B123" s="32" t="s">
        <v>12</v>
      </c>
      <c r="C123" s="54"/>
      <c r="D123" s="33"/>
      <c r="E123" s="33"/>
      <c r="F123" s="33"/>
      <c r="G123" s="33"/>
      <c r="H123" s="33"/>
      <c r="I123" s="33"/>
      <c r="J123" s="33"/>
      <c r="K123" s="33"/>
      <c r="L123" s="33"/>
      <c r="M123" s="33"/>
      <c r="N123" s="33"/>
      <c r="O123" s="33"/>
      <c r="P123" s="33"/>
      <c r="Q123" s="33"/>
      <c r="R123" s="33"/>
      <c r="S123" s="33"/>
      <c r="T123" s="33"/>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c r="AY123" s="33"/>
      <c r="AZ123" s="33"/>
      <c r="BA123" s="33"/>
      <c r="BB123" s="33"/>
      <c r="BC123" s="33"/>
      <c r="BD123" s="33"/>
      <c r="BE123" s="33"/>
      <c r="BF123" s="33"/>
      <c r="BG123" s="33"/>
      <c r="BH123" s="33"/>
      <c r="BI123" s="33"/>
      <c r="BJ123" s="33"/>
      <c r="BK123" s="33"/>
    </row>
    <row r="124" spans="2:63">
      <c r="B124" s="53" t="s">
        <v>13</v>
      </c>
      <c r="C124" s="53"/>
      <c r="D124" s="37">
        <f t="shared" ref="D124:AY124" si="86">+D103+D110+D121</f>
        <v>0</v>
      </c>
      <c r="E124" s="37">
        <f t="shared" si="86"/>
        <v>0</v>
      </c>
      <c r="F124" s="37">
        <f t="shared" si="86"/>
        <v>0</v>
      </c>
      <c r="G124" s="37">
        <f t="shared" si="86"/>
        <v>0</v>
      </c>
      <c r="H124" s="37">
        <f t="shared" si="86"/>
        <v>0</v>
      </c>
      <c r="I124" s="37">
        <f t="shared" si="86"/>
        <v>0</v>
      </c>
      <c r="J124" s="37">
        <f t="shared" si="86"/>
        <v>0</v>
      </c>
      <c r="K124" s="37">
        <f t="shared" si="86"/>
        <v>0</v>
      </c>
      <c r="L124" s="37">
        <f t="shared" si="86"/>
        <v>0</v>
      </c>
      <c r="M124" s="37">
        <f t="shared" si="86"/>
        <v>0</v>
      </c>
      <c r="N124" s="37">
        <f t="shared" si="86"/>
        <v>0</v>
      </c>
      <c r="O124" s="37">
        <f t="shared" si="86"/>
        <v>0</v>
      </c>
      <c r="P124" s="37">
        <f t="shared" si="86"/>
        <v>0</v>
      </c>
      <c r="Q124" s="37">
        <f t="shared" si="86"/>
        <v>0</v>
      </c>
      <c r="R124" s="37">
        <f t="shared" si="86"/>
        <v>0</v>
      </c>
      <c r="S124" s="37">
        <f t="shared" si="86"/>
        <v>0</v>
      </c>
      <c r="T124" s="37">
        <f t="shared" si="86"/>
        <v>0</v>
      </c>
      <c r="U124" s="37">
        <f t="shared" si="86"/>
        <v>0</v>
      </c>
      <c r="V124" s="37">
        <f t="shared" si="86"/>
        <v>0</v>
      </c>
      <c r="W124" s="37">
        <f t="shared" si="86"/>
        <v>0</v>
      </c>
      <c r="X124" s="37">
        <f t="shared" si="86"/>
        <v>0</v>
      </c>
      <c r="Y124" s="37">
        <f t="shared" si="86"/>
        <v>0</v>
      </c>
      <c r="Z124" s="37">
        <f t="shared" si="86"/>
        <v>0</v>
      </c>
      <c r="AA124" s="37">
        <f t="shared" si="86"/>
        <v>0</v>
      </c>
      <c r="AB124" s="37">
        <f t="shared" si="86"/>
        <v>0</v>
      </c>
      <c r="AC124" s="37">
        <f t="shared" si="86"/>
        <v>0</v>
      </c>
      <c r="AD124" s="37">
        <f t="shared" si="86"/>
        <v>0</v>
      </c>
      <c r="AE124" s="37">
        <f t="shared" si="86"/>
        <v>0</v>
      </c>
      <c r="AF124" s="37">
        <f t="shared" si="86"/>
        <v>0</v>
      </c>
      <c r="AG124" s="37">
        <f t="shared" si="86"/>
        <v>0</v>
      </c>
      <c r="AH124" s="37">
        <f t="shared" si="86"/>
        <v>0</v>
      </c>
      <c r="AI124" s="37">
        <f t="shared" si="86"/>
        <v>0</v>
      </c>
      <c r="AJ124" s="37">
        <f t="shared" si="86"/>
        <v>0</v>
      </c>
      <c r="AK124" s="37">
        <f t="shared" si="86"/>
        <v>0</v>
      </c>
      <c r="AL124" s="37">
        <f t="shared" si="86"/>
        <v>0</v>
      </c>
      <c r="AM124" s="37">
        <f t="shared" si="86"/>
        <v>0</v>
      </c>
      <c r="AN124" s="37">
        <f t="shared" si="86"/>
        <v>0</v>
      </c>
      <c r="AO124" s="37">
        <f t="shared" si="86"/>
        <v>0</v>
      </c>
      <c r="AP124" s="37">
        <f t="shared" si="86"/>
        <v>0</v>
      </c>
      <c r="AQ124" s="37">
        <f t="shared" si="86"/>
        <v>0</v>
      </c>
      <c r="AR124" s="37">
        <f t="shared" si="86"/>
        <v>0</v>
      </c>
      <c r="AS124" s="37">
        <f t="shared" si="86"/>
        <v>0</v>
      </c>
      <c r="AT124" s="37">
        <f t="shared" si="86"/>
        <v>0</v>
      </c>
      <c r="AU124" s="37">
        <f t="shared" si="86"/>
        <v>0</v>
      </c>
      <c r="AV124" s="37">
        <f t="shared" si="86"/>
        <v>0</v>
      </c>
      <c r="AW124" s="37">
        <f t="shared" si="86"/>
        <v>0</v>
      </c>
      <c r="AX124" s="37">
        <f t="shared" si="86"/>
        <v>0</v>
      </c>
      <c r="AY124" s="37">
        <f t="shared" si="86"/>
        <v>0</v>
      </c>
      <c r="AZ124" s="37"/>
      <c r="BA124" s="37"/>
      <c r="BB124" s="37"/>
      <c r="BC124" s="37"/>
      <c r="BD124" s="37"/>
      <c r="BE124" s="37"/>
      <c r="BF124" s="37"/>
      <c r="BG124" s="37"/>
      <c r="BH124" s="37"/>
      <c r="BI124" s="37"/>
      <c r="BJ124" s="37"/>
      <c r="BK124" s="37"/>
    </row>
    <row r="126" spans="2:63">
      <c r="B126" s="57" t="s">
        <v>25</v>
      </c>
      <c r="C126" s="36"/>
      <c r="D126" s="52">
        <f>+D6</f>
        <v>40909</v>
      </c>
      <c r="E126" s="52">
        <f>EDATE(D126,1)</f>
        <v>40940</v>
      </c>
      <c r="F126" s="52">
        <f t="shared" ref="F126:BK126" si="87">EDATE(E126,1)</f>
        <v>40969</v>
      </c>
      <c r="G126" s="52">
        <f t="shared" si="87"/>
        <v>41000</v>
      </c>
      <c r="H126" s="52">
        <f t="shared" si="87"/>
        <v>41030</v>
      </c>
      <c r="I126" s="52">
        <f t="shared" si="87"/>
        <v>41061</v>
      </c>
      <c r="J126" s="52">
        <f t="shared" si="87"/>
        <v>41091</v>
      </c>
      <c r="K126" s="52">
        <f t="shared" si="87"/>
        <v>41122</v>
      </c>
      <c r="L126" s="52">
        <f t="shared" si="87"/>
        <v>41153</v>
      </c>
      <c r="M126" s="52">
        <f t="shared" si="87"/>
        <v>41183</v>
      </c>
      <c r="N126" s="52">
        <f t="shared" si="87"/>
        <v>41214</v>
      </c>
      <c r="O126" s="52">
        <f t="shared" si="87"/>
        <v>41244</v>
      </c>
      <c r="P126" s="52">
        <f t="shared" si="87"/>
        <v>41275</v>
      </c>
      <c r="Q126" s="52">
        <f t="shared" si="87"/>
        <v>41306</v>
      </c>
      <c r="R126" s="52">
        <f t="shared" si="87"/>
        <v>41334</v>
      </c>
      <c r="S126" s="52">
        <f t="shared" si="87"/>
        <v>41365</v>
      </c>
      <c r="T126" s="52">
        <f t="shared" si="87"/>
        <v>41395</v>
      </c>
      <c r="U126" s="52">
        <f t="shared" si="87"/>
        <v>41426</v>
      </c>
      <c r="V126" s="52">
        <f t="shared" si="87"/>
        <v>41456</v>
      </c>
      <c r="W126" s="52">
        <f t="shared" si="87"/>
        <v>41487</v>
      </c>
      <c r="X126" s="52">
        <f t="shared" si="87"/>
        <v>41518</v>
      </c>
      <c r="Y126" s="52">
        <f t="shared" si="87"/>
        <v>41548</v>
      </c>
      <c r="Z126" s="52">
        <f t="shared" si="87"/>
        <v>41579</v>
      </c>
      <c r="AA126" s="52">
        <f t="shared" si="87"/>
        <v>41609</v>
      </c>
      <c r="AB126" s="52">
        <f t="shared" si="87"/>
        <v>41640</v>
      </c>
      <c r="AC126" s="52">
        <f t="shared" si="87"/>
        <v>41671</v>
      </c>
      <c r="AD126" s="52">
        <f t="shared" si="87"/>
        <v>41699</v>
      </c>
      <c r="AE126" s="52">
        <f t="shared" si="87"/>
        <v>41730</v>
      </c>
      <c r="AF126" s="52">
        <f t="shared" si="87"/>
        <v>41760</v>
      </c>
      <c r="AG126" s="52">
        <f t="shared" si="87"/>
        <v>41791</v>
      </c>
      <c r="AH126" s="52">
        <f t="shared" si="87"/>
        <v>41821</v>
      </c>
      <c r="AI126" s="52">
        <f t="shared" si="87"/>
        <v>41852</v>
      </c>
      <c r="AJ126" s="52">
        <f t="shared" si="87"/>
        <v>41883</v>
      </c>
      <c r="AK126" s="52">
        <f t="shared" si="87"/>
        <v>41913</v>
      </c>
      <c r="AL126" s="52">
        <f t="shared" si="87"/>
        <v>41944</v>
      </c>
      <c r="AM126" s="52">
        <f t="shared" si="87"/>
        <v>41974</v>
      </c>
      <c r="AN126" s="52">
        <f t="shared" si="87"/>
        <v>42005</v>
      </c>
      <c r="AO126" s="52">
        <f t="shared" si="87"/>
        <v>42036</v>
      </c>
      <c r="AP126" s="52">
        <f t="shared" si="87"/>
        <v>42064</v>
      </c>
      <c r="AQ126" s="52">
        <f t="shared" si="87"/>
        <v>42095</v>
      </c>
      <c r="AR126" s="52">
        <f t="shared" si="87"/>
        <v>42125</v>
      </c>
      <c r="AS126" s="52">
        <f t="shared" si="87"/>
        <v>42156</v>
      </c>
      <c r="AT126" s="52">
        <f t="shared" si="87"/>
        <v>42186</v>
      </c>
      <c r="AU126" s="52">
        <f t="shared" si="87"/>
        <v>42217</v>
      </c>
      <c r="AV126" s="52">
        <f t="shared" si="87"/>
        <v>42248</v>
      </c>
      <c r="AW126" s="52">
        <f t="shared" si="87"/>
        <v>42278</v>
      </c>
      <c r="AX126" s="52">
        <f t="shared" si="87"/>
        <v>42309</v>
      </c>
      <c r="AY126" s="52">
        <f t="shared" si="87"/>
        <v>42339</v>
      </c>
      <c r="AZ126" s="52">
        <f t="shared" si="87"/>
        <v>42370</v>
      </c>
      <c r="BA126" s="52">
        <f t="shared" si="87"/>
        <v>42401</v>
      </c>
      <c r="BB126" s="52">
        <f t="shared" si="87"/>
        <v>42430</v>
      </c>
      <c r="BC126" s="52">
        <f t="shared" si="87"/>
        <v>42461</v>
      </c>
      <c r="BD126" s="52">
        <f t="shared" si="87"/>
        <v>42491</v>
      </c>
      <c r="BE126" s="52">
        <f t="shared" si="87"/>
        <v>42522</v>
      </c>
      <c r="BF126" s="52">
        <f t="shared" si="87"/>
        <v>42552</v>
      </c>
      <c r="BG126" s="52">
        <f t="shared" si="87"/>
        <v>42583</v>
      </c>
      <c r="BH126" s="52">
        <f t="shared" si="87"/>
        <v>42614</v>
      </c>
      <c r="BI126" s="52">
        <f t="shared" si="87"/>
        <v>42644</v>
      </c>
      <c r="BJ126" s="52">
        <f t="shared" si="87"/>
        <v>42675</v>
      </c>
      <c r="BK126" s="52">
        <f t="shared" si="87"/>
        <v>42705</v>
      </c>
    </row>
    <row r="127" spans="2:63">
      <c r="B127" s="53" t="str">
        <f t="shared" ref="B127:B144" si="88">+B79</f>
        <v>Immobilitzat intangible</v>
      </c>
      <c r="C127" s="53"/>
      <c r="D127" s="37">
        <f t="shared" ref="D127:AY127" si="89">SUM(D128:D133)</f>
        <v>0</v>
      </c>
      <c r="E127" s="37">
        <f t="shared" si="89"/>
        <v>0</v>
      </c>
      <c r="F127" s="37">
        <f t="shared" si="89"/>
        <v>0</v>
      </c>
      <c r="G127" s="37">
        <f t="shared" si="89"/>
        <v>0</v>
      </c>
      <c r="H127" s="37">
        <f t="shared" si="89"/>
        <v>0</v>
      </c>
      <c r="I127" s="37">
        <f t="shared" si="89"/>
        <v>0</v>
      </c>
      <c r="J127" s="37">
        <f t="shared" si="89"/>
        <v>0</v>
      </c>
      <c r="K127" s="37">
        <f t="shared" si="89"/>
        <v>0</v>
      </c>
      <c r="L127" s="37">
        <f t="shared" si="89"/>
        <v>0</v>
      </c>
      <c r="M127" s="37">
        <f t="shared" si="89"/>
        <v>0</v>
      </c>
      <c r="N127" s="37">
        <f t="shared" si="89"/>
        <v>0</v>
      </c>
      <c r="O127" s="37">
        <f t="shared" si="89"/>
        <v>0</v>
      </c>
      <c r="P127" s="37">
        <f t="shared" si="89"/>
        <v>0</v>
      </c>
      <c r="Q127" s="37">
        <f t="shared" si="89"/>
        <v>0</v>
      </c>
      <c r="R127" s="37">
        <f t="shared" si="89"/>
        <v>0</v>
      </c>
      <c r="S127" s="37">
        <f t="shared" si="89"/>
        <v>0</v>
      </c>
      <c r="T127" s="37">
        <f t="shared" si="89"/>
        <v>0</v>
      </c>
      <c r="U127" s="37">
        <f t="shared" si="89"/>
        <v>0</v>
      </c>
      <c r="V127" s="37">
        <f t="shared" si="89"/>
        <v>0</v>
      </c>
      <c r="W127" s="37">
        <f t="shared" si="89"/>
        <v>0</v>
      </c>
      <c r="X127" s="37">
        <f t="shared" si="89"/>
        <v>0</v>
      </c>
      <c r="Y127" s="37">
        <f t="shared" si="89"/>
        <v>0</v>
      </c>
      <c r="Z127" s="37">
        <f t="shared" si="89"/>
        <v>0</v>
      </c>
      <c r="AA127" s="37">
        <f t="shared" si="89"/>
        <v>0</v>
      </c>
      <c r="AB127" s="37">
        <f t="shared" si="89"/>
        <v>0</v>
      </c>
      <c r="AC127" s="37">
        <f t="shared" si="89"/>
        <v>0</v>
      </c>
      <c r="AD127" s="37">
        <f t="shared" si="89"/>
        <v>0</v>
      </c>
      <c r="AE127" s="37">
        <f t="shared" si="89"/>
        <v>0</v>
      </c>
      <c r="AF127" s="37">
        <f t="shared" si="89"/>
        <v>0</v>
      </c>
      <c r="AG127" s="37">
        <f t="shared" si="89"/>
        <v>0</v>
      </c>
      <c r="AH127" s="37">
        <f t="shared" si="89"/>
        <v>0</v>
      </c>
      <c r="AI127" s="37">
        <f t="shared" si="89"/>
        <v>0</v>
      </c>
      <c r="AJ127" s="37">
        <f t="shared" si="89"/>
        <v>0</v>
      </c>
      <c r="AK127" s="37">
        <f t="shared" si="89"/>
        <v>0</v>
      </c>
      <c r="AL127" s="37">
        <f t="shared" si="89"/>
        <v>0</v>
      </c>
      <c r="AM127" s="37">
        <f t="shared" si="89"/>
        <v>0</v>
      </c>
      <c r="AN127" s="37">
        <f t="shared" si="89"/>
        <v>0</v>
      </c>
      <c r="AO127" s="37">
        <f t="shared" si="89"/>
        <v>0</v>
      </c>
      <c r="AP127" s="37">
        <f t="shared" si="89"/>
        <v>0</v>
      </c>
      <c r="AQ127" s="37">
        <f t="shared" si="89"/>
        <v>0</v>
      </c>
      <c r="AR127" s="37">
        <f t="shared" si="89"/>
        <v>0</v>
      </c>
      <c r="AS127" s="37">
        <f t="shared" si="89"/>
        <v>0</v>
      </c>
      <c r="AT127" s="37">
        <f t="shared" si="89"/>
        <v>0</v>
      </c>
      <c r="AU127" s="37">
        <f t="shared" si="89"/>
        <v>0</v>
      </c>
      <c r="AV127" s="37">
        <f t="shared" si="89"/>
        <v>0</v>
      </c>
      <c r="AW127" s="37">
        <f t="shared" si="89"/>
        <v>0</v>
      </c>
      <c r="AX127" s="37">
        <f t="shared" si="89"/>
        <v>0</v>
      </c>
      <c r="AY127" s="37">
        <f t="shared" si="89"/>
        <v>0</v>
      </c>
      <c r="AZ127" s="37"/>
      <c r="BA127" s="37"/>
      <c r="BB127" s="37"/>
      <c r="BC127" s="37"/>
      <c r="BD127" s="37"/>
      <c r="BE127" s="37"/>
      <c r="BF127" s="37"/>
      <c r="BG127" s="37"/>
      <c r="BH127" s="37"/>
      <c r="BI127" s="37"/>
      <c r="BJ127" s="37"/>
      <c r="BK127" s="37"/>
    </row>
    <row r="128" spans="2:63">
      <c r="B128" s="32" t="str">
        <f t="shared" si="88"/>
        <v>Recerca i Desenvolupament</v>
      </c>
      <c r="C128" s="54"/>
      <c r="D128" s="33">
        <f>SUM($D104:D104)</f>
        <v>0</v>
      </c>
      <c r="E128" s="33">
        <f>SUM($D104:E104)</f>
        <v>0</v>
      </c>
      <c r="F128" s="33">
        <f>SUM($D104:F104)</f>
        <v>0</v>
      </c>
      <c r="G128" s="33">
        <f>SUM($D104:G104)</f>
        <v>0</v>
      </c>
      <c r="H128" s="33">
        <f>SUM($D104:H104)</f>
        <v>0</v>
      </c>
      <c r="I128" s="33">
        <f>SUM($D104:I104)</f>
        <v>0</v>
      </c>
      <c r="J128" s="33">
        <f>SUM($D104:J104)</f>
        <v>0</v>
      </c>
      <c r="K128" s="33">
        <f>SUM($D104:K104)</f>
        <v>0</v>
      </c>
      <c r="L128" s="33">
        <f>SUM($D104:L104)</f>
        <v>0</v>
      </c>
      <c r="M128" s="33">
        <f>SUM($D104:M104)</f>
        <v>0</v>
      </c>
      <c r="N128" s="33">
        <f>SUM($D104:N104)</f>
        <v>0</v>
      </c>
      <c r="O128" s="33">
        <f>SUM($D104:O104)</f>
        <v>0</v>
      </c>
      <c r="P128" s="33">
        <f>SUM($D104:P104)</f>
        <v>0</v>
      </c>
      <c r="Q128" s="33">
        <f>SUM($D104:Q104)</f>
        <v>0</v>
      </c>
      <c r="R128" s="33">
        <f>SUM($D104:R104)</f>
        <v>0</v>
      </c>
      <c r="S128" s="33">
        <f>SUM($D104:S104)</f>
        <v>0</v>
      </c>
      <c r="T128" s="33">
        <f>SUM($D104:T104)</f>
        <v>0</v>
      </c>
      <c r="U128" s="33">
        <f>SUM($D104:U104)</f>
        <v>0</v>
      </c>
      <c r="V128" s="33">
        <f>SUM($D104:V104)</f>
        <v>0</v>
      </c>
      <c r="W128" s="33">
        <f>SUM($D104:W104)</f>
        <v>0</v>
      </c>
      <c r="X128" s="33">
        <f>SUM($D104:X104)</f>
        <v>0</v>
      </c>
      <c r="Y128" s="33">
        <f>SUM($D104:Y104)</f>
        <v>0</v>
      </c>
      <c r="Z128" s="33">
        <f>SUM($D104:Z104)</f>
        <v>0</v>
      </c>
      <c r="AA128" s="33">
        <f>SUM($D104:AA104)</f>
        <v>0</v>
      </c>
      <c r="AB128" s="33">
        <f>SUM($D104:AB104)</f>
        <v>0</v>
      </c>
      <c r="AC128" s="33">
        <f>SUM($D104:AC104)</f>
        <v>0</v>
      </c>
      <c r="AD128" s="33">
        <f>SUM($D104:AD104)</f>
        <v>0</v>
      </c>
      <c r="AE128" s="33">
        <f>SUM($D104:AE104)</f>
        <v>0</v>
      </c>
      <c r="AF128" s="33">
        <f>SUM($D104:AF104)</f>
        <v>0</v>
      </c>
      <c r="AG128" s="33">
        <f>SUM($D104:AG104)</f>
        <v>0</v>
      </c>
      <c r="AH128" s="33">
        <f>SUM($D104:AH104)</f>
        <v>0</v>
      </c>
      <c r="AI128" s="33">
        <f>SUM($D104:AI104)</f>
        <v>0</v>
      </c>
      <c r="AJ128" s="33">
        <f>SUM($D104:AJ104)</f>
        <v>0</v>
      </c>
      <c r="AK128" s="33">
        <f>SUM($D104:AK104)</f>
        <v>0</v>
      </c>
      <c r="AL128" s="33">
        <f>SUM($D104:AL104)</f>
        <v>0</v>
      </c>
      <c r="AM128" s="33">
        <f>SUM($D104:AM104)</f>
        <v>0</v>
      </c>
      <c r="AN128" s="33">
        <f>SUM($D104:AN104)</f>
        <v>0</v>
      </c>
      <c r="AO128" s="33">
        <f>SUM($D104:AO104)</f>
        <v>0</v>
      </c>
      <c r="AP128" s="33">
        <f>SUM($D104:AP104)</f>
        <v>0</v>
      </c>
      <c r="AQ128" s="33">
        <f>SUM($D104:AQ104)</f>
        <v>0</v>
      </c>
      <c r="AR128" s="33">
        <f>SUM($D104:AR104)</f>
        <v>0</v>
      </c>
      <c r="AS128" s="33">
        <f>SUM($D104:AS104)</f>
        <v>0</v>
      </c>
      <c r="AT128" s="33">
        <f>SUM($D104:AT104)</f>
        <v>0</v>
      </c>
      <c r="AU128" s="33">
        <f>SUM($D104:AU104)</f>
        <v>0</v>
      </c>
      <c r="AV128" s="33">
        <f>SUM($D104:AV104)</f>
        <v>0</v>
      </c>
      <c r="AW128" s="33">
        <f>SUM($D104:AW104)</f>
        <v>0</v>
      </c>
      <c r="AX128" s="33">
        <f>SUM($D104:AX104)</f>
        <v>0</v>
      </c>
      <c r="AY128" s="33">
        <f>SUM($D104:AY104)</f>
        <v>0</v>
      </c>
      <c r="AZ128" s="33">
        <f>SUM($D104:AZ104)</f>
        <v>0</v>
      </c>
      <c r="BA128" s="33">
        <f>SUM($D104:BA104)</f>
        <v>0</v>
      </c>
      <c r="BB128" s="33">
        <f>SUM($D104:BB104)</f>
        <v>0</v>
      </c>
      <c r="BC128" s="33">
        <f>SUM($D104:BC104)</f>
        <v>0</v>
      </c>
      <c r="BD128" s="33">
        <f>SUM($D104:BD104)</f>
        <v>0</v>
      </c>
      <c r="BE128" s="33">
        <f>SUM($D104:BE104)</f>
        <v>0</v>
      </c>
      <c r="BF128" s="33">
        <f>SUM($D104:BF104)</f>
        <v>0</v>
      </c>
      <c r="BG128" s="33">
        <f>SUM($D104:BG104)</f>
        <v>0</v>
      </c>
      <c r="BH128" s="33">
        <f>SUM($D104:BH104)</f>
        <v>0</v>
      </c>
      <c r="BI128" s="33">
        <f>SUM($D104:BI104)</f>
        <v>0</v>
      </c>
      <c r="BJ128" s="33">
        <f>SUM($D104:BJ104)</f>
        <v>0</v>
      </c>
      <c r="BK128" s="33">
        <f>SUM($D104:BK104)</f>
        <v>0</v>
      </c>
    </row>
    <row r="129" spans="2:63">
      <c r="B129" s="32" t="str">
        <f t="shared" si="88"/>
        <v>Concessions administratives</v>
      </c>
      <c r="C129" s="54"/>
      <c r="D129" s="33">
        <f>SUM($D105:D105)</f>
        <v>0</v>
      </c>
      <c r="E129" s="33">
        <f>SUM($D105:E105)</f>
        <v>0</v>
      </c>
      <c r="F129" s="33">
        <f>SUM($D105:F105)</f>
        <v>0</v>
      </c>
      <c r="G129" s="33">
        <f>SUM($D105:G105)</f>
        <v>0</v>
      </c>
      <c r="H129" s="33">
        <f>SUM($D105:H105)</f>
        <v>0</v>
      </c>
      <c r="I129" s="33">
        <f>SUM($D105:I105)</f>
        <v>0</v>
      </c>
      <c r="J129" s="33">
        <f>SUM($D105:J105)</f>
        <v>0</v>
      </c>
      <c r="K129" s="33">
        <f>SUM($D105:K105)</f>
        <v>0</v>
      </c>
      <c r="L129" s="33">
        <f>SUM($D105:L105)</f>
        <v>0</v>
      </c>
      <c r="M129" s="33">
        <f>SUM($D105:M105)</f>
        <v>0</v>
      </c>
      <c r="N129" s="33">
        <f>SUM($D105:N105)</f>
        <v>0</v>
      </c>
      <c r="O129" s="33">
        <f>SUM($D105:O105)</f>
        <v>0</v>
      </c>
      <c r="P129" s="33">
        <f>SUM($D105:P105)</f>
        <v>0</v>
      </c>
      <c r="Q129" s="33">
        <f>SUM($D105:Q105)</f>
        <v>0</v>
      </c>
      <c r="R129" s="33">
        <f>SUM($D105:R105)</f>
        <v>0</v>
      </c>
      <c r="S129" s="33">
        <f>SUM($D105:S105)</f>
        <v>0</v>
      </c>
      <c r="T129" s="33">
        <f>SUM($D105:T105)</f>
        <v>0</v>
      </c>
      <c r="U129" s="33">
        <f>SUM($D105:U105)</f>
        <v>0</v>
      </c>
      <c r="V129" s="33">
        <f>SUM($D105:V105)</f>
        <v>0</v>
      </c>
      <c r="W129" s="33">
        <f>SUM($D105:W105)</f>
        <v>0</v>
      </c>
      <c r="X129" s="33">
        <f>SUM($D105:X105)</f>
        <v>0</v>
      </c>
      <c r="Y129" s="33">
        <f>SUM($D105:Y105)</f>
        <v>0</v>
      </c>
      <c r="Z129" s="33">
        <f>SUM($D105:Z105)</f>
        <v>0</v>
      </c>
      <c r="AA129" s="33">
        <f>SUM($D105:AA105)</f>
        <v>0</v>
      </c>
      <c r="AB129" s="33">
        <f>SUM($D105:AB105)</f>
        <v>0</v>
      </c>
      <c r="AC129" s="33">
        <f>SUM($D105:AC105)</f>
        <v>0</v>
      </c>
      <c r="AD129" s="33">
        <f>SUM($D105:AD105)</f>
        <v>0</v>
      </c>
      <c r="AE129" s="33">
        <f>SUM($D105:AE105)</f>
        <v>0</v>
      </c>
      <c r="AF129" s="33">
        <f>SUM($D105:AF105)</f>
        <v>0</v>
      </c>
      <c r="AG129" s="33">
        <f>SUM($D105:AG105)</f>
        <v>0</v>
      </c>
      <c r="AH129" s="33">
        <f>SUM($D105:AH105)</f>
        <v>0</v>
      </c>
      <c r="AI129" s="33">
        <f>SUM($D105:AI105)</f>
        <v>0</v>
      </c>
      <c r="AJ129" s="33">
        <f>SUM($D105:AJ105)</f>
        <v>0</v>
      </c>
      <c r="AK129" s="33">
        <f>SUM($D105:AK105)</f>
        <v>0</v>
      </c>
      <c r="AL129" s="33">
        <f>SUM($D105:AL105)</f>
        <v>0</v>
      </c>
      <c r="AM129" s="33">
        <f>SUM($D105:AM105)</f>
        <v>0</v>
      </c>
      <c r="AN129" s="33">
        <f>SUM($D105:AN105)</f>
        <v>0</v>
      </c>
      <c r="AO129" s="33">
        <f>SUM($D105:AO105)</f>
        <v>0</v>
      </c>
      <c r="AP129" s="33">
        <f>SUM($D105:AP105)</f>
        <v>0</v>
      </c>
      <c r="AQ129" s="33">
        <f>SUM($D105:AQ105)</f>
        <v>0</v>
      </c>
      <c r="AR129" s="33">
        <f>SUM($D105:AR105)</f>
        <v>0</v>
      </c>
      <c r="AS129" s="33">
        <f>SUM($D105:AS105)</f>
        <v>0</v>
      </c>
      <c r="AT129" s="33">
        <f>SUM($D105:AT105)</f>
        <v>0</v>
      </c>
      <c r="AU129" s="33">
        <f>SUM($D105:AU105)</f>
        <v>0</v>
      </c>
      <c r="AV129" s="33">
        <f>SUM($D105:AV105)</f>
        <v>0</v>
      </c>
      <c r="AW129" s="33">
        <f>SUM($D105:AW105)</f>
        <v>0</v>
      </c>
      <c r="AX129" s="33">
        <f>SUM($D105:AX105)</f>
        <v>0</v>
      </c>
      <c r="AY129" s="33">
        <f>SUM($D105:AY105)</f>
        <v>0</v>
      </c>
      <c r="AZ129" s="33">
        <f>SUM($D105:AZ105)</f>
        <v>0</v>
      </c>
      <c r="BA129" s="33">
        <f>SUM($D105:BA105)</f>
        <v>0</v>
      </c>
      <c r="BB129" s="33">
        <f>SUM($D105:BB105)</f>
        <v>0</v>
      </c>
      <c r="BC129" s="33">
        <f>SUM($D105:BC105)</f>
        <v>0</v>
      </c>
      <c r="BD129" s="33">
        <f>SUM($D105:BD105)</f>
        <v>0</v>
      </c>
      <c r="BE129" s="33">
        <f>SUM($D105:BE105)</f>
        <v>0</v>
      </c>
      <c r="BF129" s="33">
        <f>SUM($D105:BF105)</f>
        <v>0</v>
      </c>
      <c r="BG129" s="33">
        <f>SUM($D105:BG105)</f>
        <v>0</v>
      </c>
      <c r="BH129" s="33">
        <f>SUM($D105:BH105)</f>
        <v>0</v>
      </c>
      <c r="BI129" s="33">
        <f>SUM($D105:BI105)</f>
        <v>0</v>
      </c>
      <c r="BJ129" s="33">
        <f>SUM($D105:BJ105)</f>
        <v>0</v>
      </c>
      <c r="BK129" s="33">
        <f>SUM($D105:BK105)</f>
        <v>0</v>
      </c>
    </row>
    <row r="130" spans="2:63">
      <c r="B130" s="32" t="str">
        <f t="shared" si="88"/>
        <v>Patents, llicències i marques</v>
      </c>
      <c r="C130" s="54"/>
      <c r="D130" s="33">
        <f>SUM($D106:D106)</f>
        <v>0</v>
      </c>
      <c r="E130" s="33">
        <f>SUM($D106:E106)</f>
        <v>0</v>
      </c>
      <c r="F130" s="33">
        <f>SUM($D106:F106)</f>
        <v>0</v>
      </c>
      <c r="G130" s="33">
        <f>SUM($D106:G106)</f>
        <v>0</v>
      </c>
      <c r="H130" s="33">
        <f>SUM($D106:H106)</f>
        <v>0</v>
      </c>
      <c r="I130" s="33">
        <f>SUM($D106:I106)</f>
        <v>0</v>
      </c>
      <c r="J130" s="33">
        <f>SUM($D106:J106)</f>
        <v>0</v>
      </c>
      <c r="K130" s="33">
        <f>SUM($D106:K106)</f>
        <v>0</v>
      </c>
      <c r="L130" s="33">
        <f>SUM($D106:L106)</f>
        <v>0</v>
      </c>
      <c r="M130" s="33">
        <f>SUM($D106:M106)</f>
        <v>0</v>
      </c>
      <c r="N130" s="33">
        <f>SUM($D106:N106)</f>
        <v>0</v>
      </c>
      <c r="O130" s="33">
        <f>SUM($D106:O106)</f>
        <v>0</v>
      </c>
      <c r="P130" s="33">
        <f>SUM($D106:P106)</f>
        <v>0</v>
      </c>
      <c r="Q130" s="33">
        <f>SUM($D106:Q106)</f>
        <v>0</v>
      </c>
      <c r="R130" s="33">
        <f>SUM($D106:R106)</f>
        <v>0</v>
      </c>
      <c r="S130" s="33">
        <f>SUM($D106:S106)</f>
        <v>0</v>
      </c>
      <c r="T130" s="33">
        <f>SUM($D106:T106)</f>
        <v>0</v>
      </c>
      <c r="U130" s="33">
        <f>SUM($D106:U106)</f>
        <v>0</v>
      </c>
      <c r="V130" s="33">
        <f>SUM($D106:V106)</f>
        <v>0</v>
      </c>
      <c r="W130" s="33">
        <f>SUM($D106:W106)</f>
        <v>0</v>
      </c>
      <c r="X130" s="33">
        <f>SUM($D106:X106)</f>
        <v>0</v>
      </c>
      <c r="Y130" s="33">
        <f>SUM($D106:Y106)</f>
        <v>0</v>
      </c>
      <c r="Z130" s="33">
        <f>SUM($D106:Z106)</f>
        <v>0</v>
      </c>
      <c r="AA130" s="33">
        <f>SUM($D106:AA106)</f>
        <v>0</v>
      </c>
      <c r="AB130" s="33">
        <f>SUM($D106:AB106)</f>
        <v>0</v>
      </c>
      <c r="AC130" s="33">
        <f>SUM($D106:AC106)</f>
        <v>0</v>
      </c>
      <c r="AD130" s="33">
        <f>SUM($D106:AD106)</f>
        <v>0</v>
      </c>
      <c r="AE130" s="33">
        <f>SUM($D106:AE106)</f>
        <v>0</v>
      </c>
      <c r="AF130" s="33">
        <f>SUM($D106:AF106)</f>
        <v>0</v>
      </c>
      <c r="AG130" s="33">
        <f>SUM($D106:AG106)</f>
        <v>0</v>
      </c>
      <c r="AH130" s="33">
        <f>SUM($D106:AH106)</f>
        <v>0</v>
      </c>
      <c r="AI130" s="33">
        <f>SUM($D106:AI106)</f>
        <v>0</v>
      </c>
      <c r="AJ130" s="33">
        <f>SUM($D106:AJ106)</f>
        <v>0</v>
      </c>
      <c r="AK130" s="33">
        <f>SUM($D106:AK106)</f>
        <v>0</v>
      </c>
      <c r="AL130" s="33">
        <f>SUM($D106:AL106)</f>
        <v>0</v>
      </c>
      <c r="AM130" s="33">
        <f>SUM($D106:AM106)</f>
        <v>0</v>
      </c>
      <c r="AN130" s="33">
        <f>SUM($D106:AN106)</f>
        <v>0</v>
      </c>
      <c r="AO130" s="33">
        <f>SUM($D106:AO106)</f>
        <v>0</v>
      </c>
      <c r="AP130" s="33">
        <f>SUM($D106:AP106)</f>
        <v>0</v>
      </c>
      <c r="AQ130" s="33">
        <f>SUM($D106:AQ106)</f>
        <v>0</v>
      </c>
      <c r="AR130" s="33">
        <f>SUM($D106:AR106)</f>
        <v>0</v>
      </c>
      <c r="AS130" s="33">
        <f>SUM($D106:AS106)</f>
        <v>0</v>
      </c>
      <c r="AT130" s="33">
        <f>SUM($D106:AT106)</f>
        <v>0</v>
      </c>
      <c r="AU130" s="33">
        <f>SUM($D106:AU106)</f>
        <v>0</v>
      </c>
      <c r="AV130" s="33">
        <f>SUM($D106:AV106)</f>
        <v>0</v>
      </c>
      <c r="AW130" s="33">
        <f>SUM($D106:AW106)</f>
        <v>0</v>
      </c>
      <c r="AX130" s="33">
        <f>SUM($D106:AX106)</f>
        <v>0</v>
      </c>
      <c r="AY130" s="33">
        <f>SUM($D106:AY106)</f>
        <v>0</v>
      </c>
      <c r="AZ130" s="33">
        <f>SUM($D106:AZ106)</f>
        <v>0</v>
      </c>
      <c r="BA130" s="33">
        <f>SUM($D106:BA106)</f>
        <v>0</v>
      </c>
      <c r="BB130" s="33">
        <f>SUM($D106:BB106)</f>
        <v>0</v>
      </c>
      <c r="BC130" s="33">
        <f>SUM($D106:BC106)</f>
        <v>0</v>
      </c>
      <c r="BD130" s="33">
        <f>SUM($D106:BD106)</f>
        <v>0</v>
      </c>
      <c r="BE130" s="33">
        <f>SUM($D106:BE106)</f>
        <v>0</v>
      </c>
      <c r="BF130" s="33">
        <f>SUM($D106:BF106)</f>
        <v>0</v>
      </c>
      <c r="BG130" s="33">
        <f>SUM($D106:BG106)</f>
        <v>0</v>
      </c>
      <c r="BH130" s="33">
        <f>SUM($D106:BH106)</f>
        <v>0</v>
      </c>
      <c r="BI130" s="33">
        <f>SUM($D106:BI106)</f>
        <v>0</v>
      </c>
      <c r="BJ130" s="33">
        <f>SUM($D106:BJ106)</f>
        <v>0</v>
      </c>
      <c r="BK130" s="33">
        <f>SUM($D106:BK106)</f>
        <v>0</v>
      </c>
    </row>
    <row r="131" spans="2:63">
      <c r="B131" s="32" t="str">
        <f t="shared" si="88"/>
        <v>Drets de traspàs</v>
      </c>
      <c r="C131" s="54"/>
      <c r="D131" s="33">
        <f>SUM($D107:D107)</f>
        <v>0</v>
      </c>
      <c r="E131" s="33">
        <f>SUM($D107:E107)</f>
        <v>0</v>
      </c>
      <c r="F131" s="33">
        <f>SUM($D107:F107)</f>
        <v>0</v>
      </c>
      <c r="G131" s="33">
        <f>SUM($D107:G107)</f>
        <v>0</v>
      </c>
      <c r="H131" s="33">
        <f>SUM($D107:H107)</f>
        <v>0</v>
      </c>
      <c r="I131" s="33">
        <f>SUM($D107:I107)</f>
        <v>0</v>
      </c>
      <c r="J131" s="33">
        <f>SUM($D107:J107)</f>
        <v>0</v>
      </c>
      <c r="K131" s="33">
        <f>SUM($D107:K107)</f>
        <v>0</v>
      </c>
      <c r="L131" s="33">
        <f>SUM($D107:L107)</f>
        <v>0</v>
      </c>
      <c r="M131" s="33">
        <f>SUM($D107:M107)</f>
        <v>0</v>
      </c>
      <c r="N131" s="33">
        <f>SUM($D107:N107)</f>
        <v>0</v>
      </c>
      <c r="O131" s="33">
        <f>SUM($D107:O107)</f>
        <v>0</v>
      </c>
      <c r="P131" s="33">
        <f>SUM($D107:P107)</f>
        <v>0</v>
      </c>
      <c r="Q131" s="33">
        <f>SUM($D107:Q107)</f>
        <v>0</v>
      </c>
      <c r="R131" s="33">
        <f>SUM($D107:R107)</f>
        <v>0</v>
      </c>
      <c r="S131" s="33">
        <f>SUM($D107:S107)</f>
        <v>0</v>
      </c>
      <c r="T131" s="33">
        <f>SUM($D107:T107)</f>
        <v>0</v>
      </c>
      <c r="U131" s="33">
        <f>SUM($D107:U107)</f>
        <v>0</v>
      </c>
      <c r="V131" s="33">
        <f>SUM($D107:V107)</f>
        <v>0</v>
      </c>
      <c r="W131" s="33">
        <f>SUM($D107:W107)</f>
        <v>0</v>
      </c>
      <c r="X131" s="33">
        <f>SUM($D107:X107)</f>
        <v>0</v>
      </c>
      <c r="Y131" s="33">
        <f>SUM($D107:Y107)</f>
        <v>0</v>
      </c>
      <c r="Z131" s="33">
        <f>SUM($D107:Z107)</f>
        <v>0</v>
      </c>
      <c r="AA131" s="33">
        <f>SUM($D107:AA107)</f>
        <v>0</v>
      </c>
      <c r="AB131" s="33">
        <f>SUM($D107:AB107)</f>
        <v>0</v>
      </c>
      <c r="AC131" s="33">
        <f>SUM($D107:AC107)</f>
        <v>0</v>
      </c>
      <c r="AD131" s="33">
        <f>SUM($D107:AD107)</f>
        <v>0</v>
      </c>
      <c r="AE131" s="33">
        <f>SUM($D107:AE107)</f>
        <v>0</v>
      </c>
      <c r="AF131" s="33">
        <f>SUM($D107:AF107)</f>
        <v>0</v>
      </c>
      <c r="AG131" s="33">
        <f>SUM($D107:AG107)</f>
        <v>0</v>
      </c>
      <c r="AH131" s="33">
        <f>SUM($D107:AH107)</f>
        <v>0</v>
      </c>
      <c r="AI131" s="33">
        <f>SUM($D107:AI107)</f>
        <v>0</v>
      </c>
      <c r="AJ131" s="33">
        <f>SUM($D107:AJ107)</f>
        <v>0</v>
      </c>
      <c r="AK131" s="33">
        <f>SUM($D107:AK107)</f>
        <v>0</v>
      </c>
      <c r="AL131" s="33">
        <f>SUM($D107:AL107)</f>
        <v>0</v>
      </c>
      <c r="AM131" s="33">
        <f>SUM($D107:AM107)</f>
        <v>0</v>
      </c>
      <c r="AN131" s="33">
        <f>SUM($D107:AN107)</f>
        <v>0</v>
      </c>
      <c r="AO131" s="33">
        <f>SUM($D107:AO107)</f>
        <v>0</v>
      </c>
      <c r="AP131" s="33">
        <f>SUM($D107:AP107)</f>
        <v>0</v>
      </c>
      <c r="AQ131" s="33">
        <f>SUM($D107:AQ107)</f>
        <v>0</v>
      </c>
      <c r="AR131" s="33">
        <f>SUM($D107:AR107)</f>
        <v>0</v>
      </c>
      <c r="AS131" s="33">
        <f>SUM($D107:AS107)</f>
        <v>0</v>
      </c>
      <c r="AT131" s="33">
        <f>SUM($D107:AT107)</f>
        <v>0</v>
      </c>
      <c r="AU131" s="33">
        <f>SUM($D107:AU107)</f>
        <v>0</v>
      </c>
      <c r="AV131" s="33">
        <f>SUM($D107:AV107)</f>
        <v>0</v>
      </c>
      <c r="AW131" s="33">
        <f>SUM($D107:AW107)</f>
        <v>0</v>
      </c>
      <c r="AX131" s="33">
        <f>SUM($D107:AX107)</f>
        <v>0</v>
      </c>
      <c r="AY131" s="33">
        <f>SUM($D107:AY107)</f>
        <v>0</v>
      </c>
      <c r="AZ131" s="33">
        <f>SUM($D107:AZ107)</f>
        <v>0</v>
      </c>
      <c r="BA131" s="33">
        <f>SUM($D107:BA107)</f>
        <v>0</v>
      </c>
      <c r="BB131" s="33">
        <f>SUM($D107:BB107)</f>
        <v>0</v>
      </c>
      <c r="BC131" s="33">
        <f>SUM($D107:BC107)</f>
        <v>0</v>
      </c>
      <c r="BD131" s="33">
        <f>SUM($D107:BD107)</f>
        <v>0</v>
      </c>
      <c r="BE131" s="33">
        <f>SUM($D107:BE107)</f>
        <v>0</v>
      </c>
      <c r="BF131" s="33">
        <f>SUM($D107:BF107)</f>
        <v>0</v>
      </c>
      <c r="BG131" s="33">
        <f>SUM($D107:BG107)</f>
        <v>0</v>
      </c>
      <c r="BH131" s="33">
        <f>SUM($D107:BH107)</f>
        <v>0</v>
      </c>
      <c r="BI131" s="33">
        <f>SUM($D107:BI107)</f>
        <v>0</v>
      </c>
      <c r="BJ131" s="33">
        <f>SUM($D107:BJ107)</f>
        <v>0</v>
      </c>
      <c r="BK131" s="33">
        <f>SUM($D107:BK107)</f>
        <v>0</v>
      </c>
    </row>
    <row r="132" spans="2:63">
      <c r="B132" s="32" t="str">
        <f t="shared" si="88"/>
        <v>Aplicacions informàtiques</v>
      </c>
      <c r="C132" s="54"/>
      <c r="D132" s="33">
        <f>SUM($D108:D108)</f>
        <v>0</v>
      </c>
      <c r="E132" s="33">
        <f>SUM($D108:E108)</f>
        <v>0</v>
      </c>
      <c r="F132" s="33">
        <f>SUM($D108:F108)</f>
        <v>0</v>
      </c>
      <c r="G132" s="33">
        <f>SUM($D108:G108)</f>
        <v>0</v>
      </c>
      <c r="H132" s="33">
        <f>SUM($D108:H108)</f>
        <v>0</v>
      </c>
      <c r="I132" s="33">
        <f>SUM($D108:I108)</f>
        <v>0</v>
      </c>
      <c r="J132" s="33">
        <f>SUM($D108:J108)</f>
        <v>0</v>
      </c>
      <c r="K132" s="33">
        <f>SUM($D108:K108)</f>
        <v>0</v>
      </c>
      <c r="L132" s="33">
        <f>SUM($D108:L108)</f>
        <v>0</v>
      </c>
      <c r="M132" s="33">
        <f>SUM($D108:M108)</f>
        <v>0</v>
      </c>
      <c r="N132" s="33">
        <f>SUM($D108:N108)</f>
        <v>0</v>
      </c>
      <c r="O132" s="33">
        <f>SUM($D108:O108)</f>
        <v>0</v>
      </c>
      <c r="P132" s="33">
        <f>SUM($D108:P108)</f>
        <v>0</v>
      </c>
      <c r="Q132" s="33">
        <f>SUM($D108:Q108)</f>
        <v>0</v>
      </c>
      <c r="R132" s="33">
        <f>SUM($D108:R108)</f>
        <v>0</v>
      </c>
      <c r="S132" s="33">
        <f>SUM($D108:S108)</f>
        <v>0</v>
      </c>
      <c r="T132" s="33">
        <f>SUM($D108:T108)</f>
        <v>0</v>
      </c>
      <c r="U132" s="33">
        <f>SUM($D108:U108)</f>
        <v>0</v>
      </c>
      <c r="V132" s="33">
        <f>SUM($D108:V108)</f>
        <v>0</v>
      </c>
      <c r="W132" s="33">
        <f>SUM($D108:W108)</f>
        <v>0</v>
      </c>
      <c r="X132" s="33">
        <f>SUM($D108:X108)</f>
        <v>0</v>
      </c>
      <c r="Y132" s="33">
        <f>SUM($D108:Y108)</f>
        <v>0</v>
      </c>
      <c r="Z132" s="33">
        <f>SUM($D108:Z108)</f>
        <v>0</v>
      </c>
      <c r="AA132" s="33">
        <f>SUM($D108:AA108)</f>
        <v>0</v>
      </c>
      <c r="AB132" s="33">
        <f>SUM($D108:AB108)</f>
        <v>0</v>
      </c>
      <c r="AC132" s="33">
        <f>SUM($D108:AC108)</f>
        <v>0</v>
      </c>
      <c r="AD132" s="33">
        <f>SUM($D108:AD108)</f>
        <v>0</v>
      </c>
      <c r="AE132" s="33">
        <f>SUM($D108:AE108)</f>
        <v>0</v>
      </c>
      <c r="AF132" s="33">
        <f>SUM($D108:AF108)</f>
        <v>0</v>
      </c>
      <c r="AG132" s="33">
        <f>SUM($D108:AG108)</f>
        <v>0</v>
      </c>
      <c r="AH132" s="33">
        <f>SUM($D108:AH108)</f>
        <v>0</v>
      </c>
      <c r="AI132" s="33">
        <f>SUM($D108:AI108)</f>
        <v>0</v>
      </c>
      <c r="AJ132" s="33">
        <f>SUM($D108:AJ108)</f>
        <v>0</v>
      </c>
      <c r="AK132" s="33">
        <f>SUM($D108:AK108)</f>
        <v>0</v>
      </c>
      <c r="AL132" s="33">
        <f>SUM($D108:AL108)</f>
        <v>0</v>
      </c>
      <c r="AM132" s="33">
        <f>SUM($D108:AM108)</f>
        <v>0</v>
      </c>
      <c r="AN132" s="33">
        <f>SUM($D108:AN108)</f>
        <v>0</v>
      </c>
      <c r="AO132" s="33">
        <f>SUM($D108:AO108)</f>
        <v>0</v>
      </c>
      <c r="AP132" s="33">
        <f>SUM($D108:AP108)</f>
        <v>0</v>
      </c>
      <c r="AQ132" s="33">
        <f>SUM($D108:AQ108)</f>
        <v>0</v>
      </c>
      <c r="AR132" s="33">
        <f>SUM($D108:AR108)</f>
        <v>0</v>
      </c>
      <c r="AS132" s="33">
        <f>SUM($D108:AS108)</f>
        <v>0</v>
      </c>
      <c r="AT132" s="33">
        <f>SUM($D108:AT108)</f>
        <v>0</v>
      </c>
      <c r="AU132" s="33">
        <f>SUM($D108:AU108)</f>
        <v>0</v>
      </c>
      <c r="AV132" s="33">
        <f>SUM($D108:AV108)</f>
        <v>0</v>
      </c>
      <c r="AW132" s="33">
        <f>SUM($D108:AW108)</f>
        <v>0</v>
      </c>
      <c r="AX132" s="33">
        <f>SUM($D108:AX108)</f>
        <v>0</v>
      </c>
      <c r="AY132" s="33">
        <f>SUM($D108:AY108)</f>
        <v>0</v>
      </c>
      <c r="AZ132" s="33">
        <f>SUM($D108:AZ108)</f>
        <v>0</v>
      </c>
      <c r="BA132" s="33">
        <f>SUM($D108:BA108)</f>
        <v>0</v>
      </c>
      <c r="BB132" s="33">
        <f>SUM($D108:BB108)</f>
        <v>0</v>
      </c>
      <c r="BC132" s="33">
        <f>SUM($D108:BC108)</f>
        <v>0</v>
      </c>
      <c r="BD132" s="33">
        <f>SUM($D108:BD108)</f>
        <v>0</v>
      </c>
      <c r="BE132" s="33">
        <f>SUM($D108:BE108)</f>
        <v>0</v>
      </c>
      <c r="BF132" s="33">
        <f>SUM($D108:BF108)</f>
        <v>0</v>
      </c>
      <c r="BG132" s="33">
        <f>SUM($D108:BG108)</f>
        <v>0</v>
      </c>
      <c r="BH132" s="33">
        <f>SUM($D108:BH108)</f>
        <v>0</v>
      </c>
      <c r="BI132" s="33">
        <f>SUM($D108:BI108)</f>
        <v>0</v>
      </c>
      <c r="BJ132" s="33">
        <f>SUM($D108:BJ108)</f>
        <v>0</v>
      </c>
      <c r="BK132" s="33">
        <f>SUM($D108:BK108)</f>
        <v>0</v>
      </c>
    </row>
    <row r="133" spans="2:63">
      <c r="B133" s="32" t="str">
        <f t="shared" si="88"/>
        <v>Altre immobilitzat intangible</v>
      </c>
      <c r="C133" s="54"/>
      <c r="D133" s="33">
        <f>SUM($D109:D109)</f>
        <v>0</v>
      </c>
      <c r="E133" s="33">
        <f>SUM($D109:E109)</f>
        <v>0</v>
      </c>
      <c r="F133" s="33">
        <f>SUM($D109:F109)</f>
        <v>0</v>
      </c>
      <c r="G133" s="33">
        <f>SUM($D109:G109)</f>
        <v>0</v>
      </c>
      <c r="H133" s="33">
        <f>SUM($D109:H109)</f>
        <v>0</v>
      </c>
      <c r="I133" s="33">
        <f>SUM($D109:I109)</f>
        <v>0</v>
      </c>
      <c r="J133" s="33">
        <f>SUM($D109:J109)</f>
        <v>0</v>
      </c>
      <c r="K133" s="33">
        <f>SUM($D109:K109)</f>
        <v>0</v>
      </c>
      <c r="L133" s="33">
        <f>SUM($D109:L109)</f>
        <v>0</v>
      </c>
      <c r="M133" s="33">
        <f>SUM($D109:M109)</f>
        <v>0</v>
      </c>
      <c r="N133" s="33">
        <f>SUM($D109:N109)</f>
        <v>0</v>
      </c>
      <c r="O133" s="33">
        <f>SUM($D109:O109)</f>
        <v>0</v>
      </c>
      <c r="P133" s="33">
        <f>SUM($D109:P109)</f>
        <v>0</v>
      </c>
      <c r="Q133" s="33">
        <f>SUM($D109:Q109)</f>
        <v>0</v>
      </c>
      <c r="R133" s="33">
        <f>SUM($D109:R109)</f>
        <v>0</v>
      </c>
      <c r="S133" s="33">
        <f>SUM($D109:S109)</f>
        <v>0</v>
      </c>
      <c r="T133" s="33">
        <f>SUM($D109:T109)</f>
        <v>0</v>
      </c>
      <c r="U133" s="33">
        <f>SUM($D109:U109)</f>
        <v>0</v>
      </c>
      <c r="V133" s="33">
        <f>SUM($D109:V109)</f>
        <v>0</v>
      </c>
      <c r="W133" s="33">
        <f>SUM($D109:W109)</f>
        <v>0</v>
      </c>
      <c r="X133" s="33">
        <f>SUM($D109:X109)</f>
        <v>0</v>
      </c>
      <c r="Y133" s="33">
        <f>SUM($D109:Y109)</f>
        <v>0</v>
      </c>
      <c r="Z133" s="33">
        <f>SUM($D109:Z109)</f>
        <v>0</v>
      </c>
      <c r="AA133" s="33">
        <f>SUM($D109:AA109)</f>
        <v>0</v>
      </c>
      <c r="AB133" s="33">
        <f>SUM($D109:AB109)</f>
        <v>0</v>
      </c>
      <c r="AC133" s="33">
        <f>SUM($D109:AC109)</f>
        <v>0</v>
      </c>
      <c r="AD133" s="33">
        <f>SUM($D109:AD109)</f>
        <v>0</v>
      </c>
      <c r="AE133" s="33">
        <f>SUM($D109:AE109)</f>
        <v>0</v>
      </c>
      <c r="AF133" s="33">
        <f>SUM($D109:AF109)</f>
        <v>0</v>
      </c>
      <c r="AG133" s="33">
        <f>SUM($D109:AG109)</f>
        <v>0</v>
      </c>
      <c r="AH133" s="33">
        <f>SUM($D109:AH109)</f>
        <v>0</v>
      </c>
      <c r="AI133" s="33">
        <f>SUM($D109:AI109)</f>
        <v>0</v>
      </c>
      <c r="AJ133" s="33">
        <f>SUM($D109:AJ109)</f>
        <v>0</v>
      </c>
      <c r="AK133" s="33">
        <f>SUM($D109:AK109)</f>
        <v>0</v>
      </c>
      <c r="AL133" s="33">
        <f>SUM($D109:AL109)</f>
        <v>0</v>
      </c>
      <c r="AM133" s="33">
        <f>SUM($D109:AM109)</f>
        <v>0</v>
      </c>
      <c r="AN133" s="33">
        <f>SUM($D109:AN109)</f>
        <v>0</v>
      </c>
      <c r="AO133" s="33">
        <f>SUM($D109:AO109)</f>
        <v>0</v>
      </c>
      <c r="AP133" s="33">
        <f>SUM($D109:AP109)</f>
        <v>0</v>
      </c>
      <c r="AQ133" s="33">
        <f>SUM($D109:AQ109)</f>
        <v>0</v>
      </c>
      <c r="AR133" s="33">
        <f>SUM($D109:AR109)</f>
        <v>0</v>
      </c>
      <c r="AS133" s="33">
        <f>SUM($D109:AS109)</f>
        <v>0</v>
      </c>
      <c r="AT133" s="33">
        <f>SUM($D109:AT109)</f>
        <v>0</v>
      </c>
      <c r="AU133" s="33">
        <f>SUM($D109:AU109)</f>
        <v>0</v>
      </c>
      <c r="AV133" s="33">
        <f>SUM($D109:AV109)</f>
        <v>0</v>
      </c>
      <c r="AW133" s="33">
        <f>SUM($D109:AW109)</f>
        <v>0</v>
      </c>
      <c r="AX133" s="33">
        <f>SUM($D109:AX109)</f>
        <v>0</v>
      </c>
      <c r="AY133" s="33">
        <f>SUM($D109:AY109)</f>
        <v>0</v>
      </c>
      <c r="AZ133" s="33">
        <f>SUM($D109:AZ109)</f>
        <v>0</v>
      </c>
      <c r="BA133" s="33">
        <f>SUM($D109:BA109)</f>
        <v>0</v>
      </c>
      <c r="BB133" s="33">
        <f>SUM($D109:BB109)</f>
        <v>0</v>
      </c>
      <c r="BC133" s="33">
        <f>SUM($D109:BC109)</f>
        <v>0</v>
      </c>
      <c r="BD133" s="33">
        <f>SUM($D109:BD109)</f>
        <v>0</v>
      </c>
      <c r="BE133" s="33">
        <f>SUM($D109:BE109)</f>
        <v>0</v>
      </c>
      <c r="BF133" s="33">
        <f>SUM($D109:BF109)</f>
        <v>0</v>
      </c>
      <c r="BG133" s="33">
        <f>SUM($D109:BG109)</f>
        <v>0</v>
      </c>
      <c r="BH133" s="33">
        <f>SUM($D109:BH109)</f>
        <v>0</v>
      </c>
      <c r="BI133" s="33">
        <f>SUM($D109:BI109)</f>
        <v>0</v>
      </c>
      <c r="BJ133" s="33">
        <f>SUM($D109:BJ109)</f>
        <v>0</v>
      </c>
      <c r="BK133" s="33">
        <f>SUM($D109:BK109)</f>
        <v>0</v>
      </c>
    </row>
    <row r="134" spans="2:63">
      <c r="B134" s="53" t="str">
        <f t="shared" si="88"/>
        <v>Immobilitzat material</v>
      </c>
      <c r="C134" s="53"/>
      <c r="D134" s="37">
        <f>SUM(D135:D144)</f>
        <v>0</v>
      </c>
      <c r="E134" s="37">
        <f t="shared" ref="E134:AY134" si="90">SUM(E135:E144)</f>
        <v>0</v>
      </c>
      <c r="F134" s="37">
        <f t="shared" si="90"/>
        <v>0</v>
      </c>
      <c r="G134" s="37">
        <f t="shared" si="90"/>
        <v>0</v>
      </c>
      <c r="H134" s="37">
        <f t="shared" si="90"/>
        <v>0</v>
      </c>
      <c r="I134" s="37">
        <f t="shared" si="90"/>
        <v>0</v>
      </c>
      <c r="J134" s="37">
        <f t="shared" si="90"/>
        <v>0</v>
      </c>
      <c r="K134" s="37">
        <f t="shared" si="90"/>
        <v>0</v>
      </c>
      <c r="L134" s="37">
        <f t="shared" si="90"/>
        <v>0</v>
      </c>
      <c r="M134" s="37">
        <f t="shared" si="90"/>
        <v>0</v>
      </c>
      <c r="N134" s="37">
        <f t="shared" si="90"/>
        <v>0</v>
      </c>
      <c r="O134" s="37">
        <f t="shared" si="90"/>
        <v>0</v>
      </c>
      <c r="P134" s="37">
        <f t="shared" si="90"/>
        <v>0</v>
      </c>
      <c r="Q134" s="37">
        <f t="shared" si="90"/>
        <v>0</v>
      </c>
      <c r="R134" s="37">
        <f t="shared" si="90"/>
        <v>0</v>
      </c>
      <c r="S134" s="37">
        <f t="shared" si="90"/>
        <v>0</v>
      </c>
      <c r="T134" s="37">
        <f t="shared" si="90"/>
        <v>0</v>
      </c>
      <c r="U134" s="37">
        <f t="shared" si="90"/>
        <v>0</v>
      </c>
      <c r="V134" s="37">
        <f t="shared" si="90"/>
        <v>0</v>
      </c>
      <c r="W134" s="37">
        <f t="shared" si="90"/>
        <v>0</v>
      </c>
      <c r="X134" s="37">
        <f t="shared" si="90"/>
        <v>0</v>
      </c>
      <c r="Y134" s="37">
        <f t="shared" si="90"/>
        <v>0</v>
      </c>
      <c r="Z134" s="37">
        <f t="shared" si="90"/>
        <v>0</v>
      </c>
      <c r="AA134" s="37">
        <f t="shared" si="90"/>
        <v>0</v>
      </c>
      <c r="AB134" s="37">
        <f t="shared" si="90"/>
        <v>0</v>
      </c>
      <c r="AC134" s="37">
        <f t="shared" si="90"/>
        <v>0</v>
      </c>
      <c r="AD134" s="37">
        <f t="shared" si="90"/>
        <v>0</v>
      </c>
      <c r="AE134" s="37">
        <f t="shared" si="90"/>
        <v>0</v>
      </c>
      <c r="AF134" s="37">
        <f t="shared" si="90"/>
        <v>0</v>
      </c>
      <c r="AG134" s="37">
        <f t="shared" si="90"/>
        <v>0</v>
      </c>
      <c r="AH134" s="37">
        <f t="shared" si="90"/>
        <v>0</v>
      </c>
      <c r="AI134" s="37">
        <f t="shared" si="90"/>
        <v>0</v>
      </c>
      <c r="AJ134" s="37">
        <f t="shared" si="90"/>
        <v>0</v>
      </c>
      <c r="AK134" s="37">
        <f t="shared" si="90"/>
        <v>0</v>
      </c>
      <c r="AL134" s="37">
        <f t="shared" si="90"/>
        <v>0</v>
      </c>
      <c r="AM134" s="37">
        <f t="shared" si="90"/>
        <v>0</v>
      </c>
      <c r="AN134" s="37">
        <f t="shared" si="90"/>
        <v>0</v>
      </c>
      <c r="AO134" s="37">
        <f t="shared" si="90"/>
        <v>0</v>
      </c>
      <c r="AP134" s="37">
        <f t="shared" si="90"/>
        <v>0</v>
      </c>
      <c r="AQ134" s="37">
        <f t="shared" si="90"/>
        <v>0</v>
      </c>
      <c r="AR134" s="37">
        <f t="shared" si="90"/>
        <v>0</v>
      </c>
      <c r="AS134" s="37">
        <f t="shared" si="90"/>
        <v>0</v>
      </c>
      <c r="AT134" s="37">
        <f t="shared" si="90"/>
        <v>0</v>
      </c>
      <c r="AU134" s="37">
        <f t="shared" si="90"/>
        <v>0</v>
      </c>
      <c r="AV134" s="37">
        <f t="shared" si="90"/>
        <v>0</v>
      </c>
      <c r="AW134" s="37">
        <f t="shared" si="90"/>
        <v>0</v>
      </c>
      <c r="AX134" s="37">
        <f t="shared" si="90"/>
        <v>0</v>
      </c>
      <c r="AY134" s="37">
        <f t="shared" si="90"/>
        <v>0</v>
      </c>
      <c r="AZ134" s="37"/>
      <c r="BA134" s="37"/>
      <c r="BB134" s="37"/>
      <c r="BC134" s="37"/>
      <c r="BD134" s="37"/>
      <c r="BE134" s="37"/>
      <c r="BF134" s="37"/>
      <c r="BG134" s="37"/>
      <c r="BH134" s="37"/>
      <c r="BI134" s="37"/>
      <c r="BJ134" s="37"/>
      <c r="BK134" s="37"/>
    </row>
    <row r="135" spans="2:63">
      <c r="B135" s="32" t="str">
        <f t="shared" si="88"/>
        <v>Terrenys</v>
      </c>
      <c r="C135" s="54"/>
      <c r="D135" s="33">
        <f>SUM($D111:D111)</f>
        <v>0</v>
      </c>
      <c r="E135" s="33">
        <f>SUM($D111:E111)</f>
        <v>0</v>
      </c>
      <c r="F135" s="33">
        <f>SUM($D111:F111)</f>
        <v>0</v>
      </c>
      <c r="G135" s="33">
        <f>SUM($D111:G111)</f>
        <v>0</v>
      </c>
      <c r="H135" s="33">
        <f>SUM($D111:H111)</f>
        <v>0</v>
      </c>
      <c r="I135" s="33">
        <f>SUM($D111:I111)</f>
        <v>0</v>
      </c>
      <c r="J135" s="33">
        <f>SUM($D111:J111)</f>
        <v>0</v>
      </c>
      <c r="K135" s="33">
        <f>SUM($D111:K111)</f>
        <v>0</v>
      </c>
      <c r="L135" s="33">
        <f>SUM($D111:L111)</f>
        <v>0</v>
      </c>
      <c r="M135" s="33">
        <f>SUM($D111:M111)</f>
        <v>0</v>
      </c>
      <c r="N135" s="33">
        <f>SUM($D111:N111)</f>
        <v>0</v>
      </c>
      <c r="O135" s="33">
        <f>SUM($D111:O111)</f>
        <v>0</v>
      </c>
      <c r="P135" s="33">
        <f>SUM($D111:P111)</f>
        <v>0</v>
      </c>
      <c r="Q135" s="33">
        <f>SUM($D111:Q111)</f>
        <v>0</v>
      </c>
      <c r="R135" s="33">
        <f>SUM($D111:R111)</f>
        <v>0</v>
      </c>
      <c r="S135" s="33">
        <f>SUM($D111:S111)</f>
        <v>0</v>
      </c>
      <c r="T135" s="33">
        <f>SUM($D111:T111)</f>
        <v>0</v>
      </c>
      <c r="U135" s="33">
        <f>SUM($D111:U111)</f>
        <v>0</v>
      </c>
      <c r="V135" s="33">
        <f>SUM($D111:V111)</f>
        <v>0</v>
      </c>
      <c r="W135" s="33">
        <f>SUM($D111:W111)</f>
        <v>0</v>
      </c>
      <c r="X135" s="33">
        <f>SUM($D111:X111)</f>
        <v>0</v>
      </c>
      <c r="Y135" s="33">
        <f>SUM($D111:Y111)</f>
        <v>0</v>
      </c>
      <c r="Z135" s="33">
        <f>SUM($D111:Z111)</f>
        <v>0</v>
      </c>
      <c r="AA135" s="33">
        <f>SUM($D111:AA111)</f>
        <v>0</v>
      </c>
      <c r="AB135" s="33">
        <f>SUM($D111:AB111)</f>
        <v>0</v>
      </c>
      <c r="AC135" s="33">
        <f>SUM($D111:AC111)</f>
        <v>0</v>
      </c>
      <c r="AD135" s="33">
        <f>SUM($D111:AD111)</f>
        <v>0</v>
      </c>
      <c r="AE135" s="33">
        <f>SUM($D111:AE111)</f>
        <v>0</v>
      </c>
      <c r="AF135" s="33">
        <f>SUM($D111:AF111)</f>
        <v>0</v>
      </c>
      <c r="AG135" s="33">
        <f>SUM($D111:AG111)</f>
        <v>0</v>
      </c>
      <c r="AH135" s="33">
        <f>SUM($D111:AH111)</f>
        <v>0</v>
      </c>
      <c r="AI135" s="33">
        <f>SUM($D111:AI111)</f>
        <v>0</v>
      </c>
      <c r="AJ135" s="33">
        <f>SUM($D111:AJ111)</f>
        <v>0</v>
      </c>
      <c r="AK135" s="33">
        <f>SUM($D111:AK111)</f>
        <v>0</v>
      </c>
      <c r="AL135" s="33">
        <f>SUM($D111:AL111)</f>
        <v>0</v>
      </c>
      <c r="AM135" s="33">
        <f>SUM($D111:AM111)</f>
        <v>0</v>
      </c>
      <c r="AN135" s="33">
        <f>SUM($D111:AN111)</f>
        <v>0</v>
      </c>
      <c r="AO135" s="33">
        <f>SUM($D111:AO111)</f>
        <v>0</v>
      </c>
      <c r="AP135" s="33">
        <f>SUM($D111:AP111)</f>
        <v>0</v>
      </c>
      <c r="AQ135" s="33">
        <f>SUM($D111:AQ111)</f>
        <v>0</v>
      </c>
      <c r="AR135" s="33">
        <f>SUM($D111:AR111)</f>
        <v>0</v>
      </c>
      <c r="AS135" s="33">
        <f>SUM($D111:AS111)</f>
        <v>0</v>
      </c>
      <c r="AT135" s="33">
        <f>SUM($D111:AT111)</f>
        <v>0</v>
      </c>
      <c r="AU135" s="33">
        <f>SUM($D111:AU111)</f>
        <v>0</v>
      </c>
      <c r="AV135" s="33">
        <f>SUM($D111:AV111)</f>
        <v>0</v>
      </c>
      <c r="AW135" s="33">
        <f>SUM($D111:AW111)</f>
        <v>0</v>
      </c>
      <c r="AX135" s="33">
        <f>SUM($D111:AX111)</f>
        <v>0</v>
      </c>
      <c r="AY135" s="33">
        <f>SUM($D111:AY111)</f>
        <v>0</v>
      </c>
      <c r="AZ135" s="33">
        <f>SUM($D111:AZ111)</f>
        <v>0</v>
      </c>
      <c r="BA135" s="33">
        <f>SUM($D111:BA111)</f>
        <v>0</v>
      </c>
      <c r="BB135" s="33">
        <f>SUM($D111:BB111)</f>
        <v>0</v>
      </c>
      <c r="BC135" s="33">
        <f>SUM($D111:BC111)</f>
        <v>0</v>
      </c>
      <c r="BD135" s="33">
        <f>SUM($D111:BD111)</f>
        <v>0</v>
      </c>
      <c r="BE135" s="33">
        <f>SUM($D111:BE111)</f>
        <v>0</v>
      </c>
      <c r="BF135" s="33">
        <f>SUM($D111:BF111)</f>
        <v>0</v>
      </c>
      <c r="BG135" s="33">
        <f>SUM($D111:BG111)</f>
        <v>0</v>
      </c>
      <c r="BH135" s="33">
        <f>SUM($D111:BH111)</f>
        <v>0</v>
      </c>
      <c r="BI135" s="33">
        <f>SUM($D111:BI111)</f>
        <v>0</v>
      </c>
      <c r="BJ135" s="33">
        <f>SUM($D111:BJ111)</f>
        <v>0</v>
      </c>
      <c r="BK135" s="33">
        <f>SUM($D111:BK111)</f>
        <v>0</v>
      </c>
    </row>
    <row r="136" spans="2:63">
      <c r="B136" s="32" t="str">
        <f t="shared" si="88"/>
        <v>Construccions</v>
      </c>
      <c r="C136" s="54"/>
      <c r="D136" s="33">
        <f>SUM($D112:D112)</f>
        <v>0</v>
      </c>
      <c r="E136" s="33">
        <f>SUM($D112:E112)</f>
        <v>0</v>
      </c>
      <c r="F136" s="33">
        <f>SUM($D112:F112)</f>
        <v>0</v>
      </c>
      <c r="G136" s="33">
        <f>SUM($D112:G112)</f>
        <v>0</v>
      </c>
      <c r="H136" s="33">
        <f>SUM($D112:H112)</f>
        <v>0</v>
      </c>
      <c r="I136" s="33">
        <f>SUM($D112:I112)</f>
        <v>0</v>
      </c>
      <c r="J136" s="33">
        <f>SUM($D112:J112)</f>
        <v>0</v>
      </c>
      <c r="K136" s="33">
        <f>SUM($D112:K112)</f>
        <v>0</v>
      </c>
      <c r="L136" s="33">
        <f>SUM($D112:L112)</f>
        <v>0</v>
      </c>
      <c r="M136" s="33">
        <f>SUM($D112:M112)</f>
        <v>0</v>
      </c>
      <c r="N136" s="33">
        <f>SUM($D112:N112)</f>
        <v>0</v>
      </c>
      <c r="O136" s="33">
        <f>SUM($D112:O112)</f>
        <v>0</v>
      </c>
      <c r="P136" s="33">
        <f>SUM($D112:P112)</f>
        <v>0</v>
      </c>
      <c r="Q136" s="33">
        <f>SUM($D112:Q112)</f>
        <v>0</v>
      </c>
      <c r="R136" s="33">
        <f>SUM($D112:R112)</f>
        <v>0</v>
      </c>
      <c r="S136" s="33">
        <f>SUM($D112:S112)</f>
        <v>0</v>
      </c>
      <c r="T136" s="33">
        <f>SUM($D112:T112)</f>
        <v>0</v>
      </c>
      <c r="U136" s="33">
        <f>SUM($D112:U112)</f>
        <v>0</v>
      </c>
      <c r="V136" s="33">
        <f>SUM($D112:V112)</f>
        <v>0</v>
      </c>
      <c r="W136" s="33">
        <f>SUM($D112:W112)</f>
        <v>0</v>
      </c>
      <c r="X136" s="33">
        <f>SUM($D112:X112)</f>
        <v>0</v>
      </c>
      <c r="Y136" s="33">
        <f>SUM($D112:Y112)</f>
        <v>0</v>
      </c>
      <c r="Z136" s="33">
        <f>SUM($D112:Z112)</f>
        <v>0</v>
      </c>
      <c r="AA136" s="33">
        <f>SUM($D112:AA112)</f>
        <v>0</v>
      </c>
      <c r="AB136" s="33">
        <f>SUM($D112:AB112)</f>
        <v>0</v>
      </c>
      <c r="AC136" s="33">
        <f>SUM($D112:AC112)</f>
        <v>0</v>
      </c>
      <c r="AD136" s="33">
        <f>SUM($D112:AD112)</f>
        <v>0</v>
      </c>
      <c r="AE136" s="33">
        <f>SUM($D112:AE112)</f>
        <v>0</v>
      </c>
      <c r="AF136" s="33">
        <f>SUM($D112:AF112)</f>
        <v>0</v>
      </c>
      <c r="AG136" s="33">
        <f>SUM($D112:AG112)</f>
        <v>0</v>
      </c>
      <c r="AH136" s="33">
        <f>SUM($D112:AH112)</f>
        <v>0</v>
      </c>
      <c r="AI136" s="33">
        <f>SUM($D112:AI112)</f>
        <v>0</v>
      </c>
      <c r="AJ136" s="33">
        <f>SUM($D112:AJ112)</f>
        <v>0</v>
      </c>
      <c r="AK136" s="33">
        <f>SUM($D112:AK112)</f>
        <v>0</v>
      </c>
      <c r="AL136" s="33">
        <f>SUM($D112:AL112)</f>
        <v>0</v>
      </c>
      <c r="AM136" s="33">
        <f>SUM($D112:AM112)</f>
        <v>0</v>
      </c>
      <c r="AN136" s="33">
        <f>SUM($D112:AN112)</f>
        <v>0</v>
      </c>
      <c r="AO136" s="33">
        <f>SUM($D112:AO112)</f>
        <v>0</v>
      </c>
      <c r="AP136" s="33">
        <f>SUM($D112:AP112)</f>
        <v>0</v>
      </c>
      <c r="AQ136" s="33">
        <f>SUM($D112:AQ112)</f>
        <v>0</v>
      </c>
      <c r="AR136" s="33">
        <f>SUM($D112:AR112)</f>
        <v>0</v>
      </c>
      <c r="AS136" s="33">
        <f>SUM($D112:AS112)</f>
        <v>0</v>
      </c>
      <c r="AT136" s="33">
        <f>SUM($D112:AT112)</f>
        <v>0</v>
      </c>
      <c r="AU136" s="33">
        <f>SUM($D112:AU112)</f>
        <v>0</v>
      </c>
      <c r="AV136" s="33">
        <f>SUM($D112:AV112)</f>
        <v>0</v>
      </c>
      <c r="AW136" s="33">
        <f>SUM($D112:AW112)</f>
        <v>0</v>
      </c>
      <c r="AX136" s="33">
        <f>SUM($D112:AX112)</f>
        <v>0</v>
      </c>
      <c r="AY136" s="33">
        <f>SUM($D112:AY112)</f>
        <v>0</v>
      </c>
      <c r="AZ136" s="33">
        <f>SUM($D112:AZ112)</f>
        <v>0</v>
      </c>
      <c r="BA136" s="33">
        <f>SUM($D112:BA112)</f>
        <v>0</v>
      </c>
      <c r="BB136" s="33">
        <f>SUM($D112:BB112)</f>
        <v>0</v>
      </c>
      <c r="BC136" s="33">
        <f>SUM($D112:BC112)</f>
        <v>0</v>
      </c>
      <c r="BD136" s="33">
        <f>SUM($D112:BD112)</f>
        <v>0</v>
      </c>
      <c r="BE136" s="33">
        <f>SUM($D112:BE112)</f>
        <v>0</v>
      </c>
      <c r="BF136" s="33">
        <f>SUM($D112:BF112)</f>
        <v>0</v>
      </c>
      <c r="BG136" s="33">
        <f>SUM($D112:BG112)</f>
        <v>0</v>
      </c>
      <c r="BH136" s="33">
        <f>SUM($D112:BH112)</f>
        <v>0</v>
      </c>
      <c r="BI136" s="33">
        <f>SUM($D112:BI112)</f>
        <v>0</v>
      </c>
      <c r="BJ136" s="33">
        <f>SUM($D112:BJ112)</f>
        <v>0</v>
      </c>
      <c r="BK136" s="33">
        <f>SUM($D112:BK112)</f>
        <v>0</v>
      </c>
    </row>
    <row r="137" spans="2:63">
      <c r="B137" s="32" t="str">
        <f t="shared" si="88"/>
        <v>Instal·lacions Tècniques</v>
      </c>
      <c r="C137" s="54"/>
      <c r="D137" s="33">
        <f>SUM($D113:D113)</f>
        <v>0</v>
      </c>
      <c r="E137" s="33">
        <f>SUM($D113:E113)</f>
        <v>0</v>
      </c>
      <c r="F137" s="33">
        <f>SUM($D113:F113)</f>
        <v>0</v>
      </c>
      <c r="G137" s="33">
        <f>SUM($D113:G113)</f>
        <v>0</v>
      </c>
      <c r="H137" s="33">
        <f>SUM($D113:H113)</f>
        <v>0</v>
      </c>
      <c r="I137" s="33">
        <f>SUM($D113:I113)</f>
        <v>0</v>
      </c>
      <c r="J137" s="33">
        <f>SUM($D113:J113)</f>
        <v>0</v>
      </c>
      <c r="K137" s="33">
        <f>SUM($D113:K113)</f>
        <v>0</v>
      </c>
      <c r="L137" s="33">
        <f>SUM($D113:L113)</f>
        <v>0</v>
      </c>
      <c r="M137" s="33">
        <f>SUM($D113:M113)</f>
        <v>0</v>
      </c>
      <c r="N137" s="33">
        <f>SUM($D113:N113)</f>
        <v>0</v>
      </c>
      <c r="O137" s="33">
        <f>SUM($D113:O113)</f>
        <v>0</v>
      </c>
      <c r="P137" s="33">
        <f>SUM($D113:P113)</f>
        <v>0</v>
      </c>
      <c r="Q137" s="33">
        <f>SUM($D113:Q113)</f>
        <v>0</v>
      </c>
      <c r="R137" s="33">
        <f>SUM($D113:R113)</f>
        <v>0</v>
      </c>
      <c r="S137" s="33">
        <f>SUM($D113:S113)</f>
        <v>0</v>
      </c>
      <c r="T137" s="33">
        <f>SUM($D113:T113)</f>
        <v>0</v>
      </c>
      <c r="U137" s="33">
        <f>SUM($D113:U113)</f>
        <v>0</v>
      </c>
      <c r="V137" s="33">
        <f>SUM($D113:V113)</f>
        <v>0</v>
      </c>
      <c r="W137" s="33">
        <f>SUM($D113:W113)</f>
        <v>0</v>
      </c>
      <c r="X137" s="33">
        <f>SUM($D113:X113)</f>
        <v>0</v>
      </c>
      <c r="Y137" s="33">
        <f>SUM($D113:Y113)</f>
        <v>0</v>
      </c>
      <c r="Z137" s="33">
        <f>SUM($D113:Z113)</f>
        <v>0</v>
      </c>
      <c r="AA137" s="33">
        <f>SUM($D113:AA113)</f>
        <v>0</v>
      </c>
      <c r="AB137" s="33">
        <f>SUM($D113:AB113)</f>
        <v>0</v>
      </c>
      <c r="AC137" s="33">
        <f>SUM($D113:AC113)</f>
        <v>0</v>
      </c>
      <c r="AD137" s="33">
        <f>SUM($D113:AD113)</f>
        <v>0</v>
      </c>
      <c r="AE137" s="33">
        <f>SUM($D113:AE113)</f>
        <v>0</v>
      </c>
      <c r="AF137" s="33">
        <f>SUM($D113:AF113)</f>
        <v>0</v>
      </c>
      <c r="AG137" s="33">
        <f>SUM($D113:AG113)</f>
        <v>0</v>
      </c>
      <c r="AH137" s="33">
        <f>SUM($D113:AH113)</f>
        <v>0</v>
      </c>
      <c r="AI137" s="33">
        <f>SUM($D113:AI113)</f>
        <v>0</v>
      </c>
      <c r="AJ137" s="33">
        <f>SUM($D113:AJ113)</f>
        <v>0</v>
      </c>
      <c r="AK137" s="33">
        <f>SUM($D113:AK113)</f>
        <v>0</v>
      </c>
      <c r="AL137" s="33">
        <f>SUM($D113:AL113)</f>
        <v>0</v>
      </c>
      <c r="AM137" s="33">
        <f>SUM($D113:AM113)</f>
        <v>0</v>
      </c>
      <c r="AN137" s="33">
        <f>SUM($D113:AN113)</f>
        <v>0</v>
      </c>
      <c r="AO137" s="33">
        <f>SUM($D113:AO113)</f>
        <v>0</v>
      </c>
      <c r="AP137" s="33">
        <f>SUM($D113:AP113)</f>
        <v>0</v>
      </c>
      <c r="AQ137" s="33">
        <f>SUM($D113:AQ113)</f>
        <v>0</v>
      </c>
      <c r="AR137" s="33">
        <f>SUM($D113:AR113)</f>
        <v>0</v>
      </c>
      <c r="AS137" s="33">
        <f>SUM($D113:AS113)</f>
        <v>0</v>
      </c>
      <c r="AT137" s="33">
        <f>SUM($D113:AT113)</f>
        <v>0</v>
      </c>
      <c r="AU137" s="33">
        <f>SUM($D113:AU113)</f>
        <v>0</v>
      </c>
      <c r="AV137" s="33">
        <f>SUM($D113:AV113)</f>
        <v>0</v>
      </c>
      <c r="AW137" s="33">
        <f>SUM($D113:AW113)</f>
        <v>0</v>
      </c>
      <c r="AX137" s="33">
        <f>SUM($D113:AX113)</f>
        <v>0</v>
      </c>
      <c r="AY137" s="33">
        <f>SUM($D113:AY113)</f>
        <v>0</v>
      </c>
      <c r="AZ137" s="33">
        <f>SUM($D113:AZ113)</f>
        <v>0</v>
      </c>
      <c r="BA137" s="33">
        <f>SUM($D113:BA113)</f>
        <v>0</v>
      </c>
      <c r="BB137" s="33">
        <f>SUM($D113:BB113)</f>
        <v>0</v>
      </c>
      <c r="BC137" s="33">
        <f>SUM($D113:BC113)</f>
        <v>0</v>
      </c>
      <c r="BD137" s="33">
        <f>SUM($D113:BD113)</f>
        <v>0</v>
      </c>
      <c r="BE137" s="33">
        <f>SUM($D113:BE113)</f>
        <v>0</v>
      </c>
      <c r="BF137" s="33">
        <f>SUM($D113:BF113)</f>
        <v>0</v>
      </c>
      <c r="BG137" s="33">
        <f>SUM($D113:BG113)</f>
        <v>0</v>
      </c>
      <c r="BH137" s="33">
        <f>SUM($D113:BH113)</f>
        <v>0</v>
      </c>
      <c r="BI137" s="33">
        <f>SUM($D113:BI113)</f>
        <v>0</v>
      </c>
      <c r="BJ137" s="33">
        <f>SUM($D113:BJ113)</f>
        <v>0</v>
      </c>
      <c r="BK137" s="33">
        <f>SUM($D113:BK113)</f>
        <v>0</v>
      </c>
    </row>
    <row r="138" spans="2:63">
      <c r="B138" s="32" t="str">
        <f t="shared" si="88"/>
        <v>Maquinària</v>
      </c>
      <c r="C138" s="54"/>
      <c r="D138" s="33">
        <f>SUM($D114:D114)</f>
        <v>0</v>
      </c>
      <c r="E138" s="33">
        <f>SUM($D114:E114)</f>
        <v>0</v>
      </c>
      <c r="F138" s="33">
        <f>SUM($D114:F114)</f>
        <v>0</v>
      </c>
      <c r="G138" s="33">
        <f>SUM($D114:G114)</f>
        <v>0</v>
      </c>
      <c r="H138" s="33">
        <f>SUM($D114:H114)</f>
        <v>0</v>
      </c>
      <c r="I138" s="33">
        <f>SUM($D114:I114)</f>
        <v>0</v>
      </c>
      <c r="J138" s="33">
        <f>SUM($D114:J114)</f>
        <v>0</v>
      </c>
      <c r="K138" s="33">
        <f>SUM($D114:K114)</f>
        <v>0</v>
      </c>
      <c r="L138" s="33">
        <f>SUM($D114:L114)</f>
        <v>0</v>
      </c>
      <c r="M138" s="33">
        <f>SUM($D114:M114)</f>
        <v>0</v>
      </c>
      <c r="N138" s="33">
        <f>SUM($D114:N114)</f>
        <v>0</v>
      </c>
      <c r="O138" s="33">
        <f>SUM($D114:O114)</f>
        <v>0</v>
      </c>
      <c r="P138" s="33">
        <f>SUM($D114:P114)</f>
        <v>0</v>
      </c>
      <c r="Q138" s="33">
        <f>SUM($D114:Q114)</f>
        <v>0</v>
      </c>
      <c r="R138" s="33">
        <f>SUM($D114:R114)</f>
        <v>0</v>
      </c>
      <c r="S138" s="33">
        <f>SUM($D114:S114)</f>
        <v>0</v>
      </c>
      <c r="T138" s="33">
        <f>SUM($D114:T114)</f>
        <v>0</v>
      </c>
      <c r="U138" s="33">
        <f>SUM($D114:U114)</f>
        <v>0</v>
      </c>
      <c r="V138" s="33">
        <f>SUM($D114:V114)</f>
        <v>0</v>
      </c>
      <c r="W138" s="33">
        <f>SUM($D114:W114)</f>
        <v>0</v>
      </c>
      <c r="X138" s="33">
        <f>SUM($D114:X114)</f>
        <v>0</v>
      </c>
      <c r="Y138" s="33">
        <f>SUM($D114:Y114)</f>
        <v>0</v>
      </c>
      <c r="Z138" s="33">
        <f>SUM($D114:Z114)</f>
        <v>0</v>
      </c>
      <c r="AA138" s="33">
        <f>SUM($D114:AA114)</f>
        <v>0</v>
      </c>
      <c r="AB138" s="33">
        <f>SUM($D114:AB114)</f>
        <v>0</v>
      </c>
      <c r="AC138" s="33">
        <f>SUM($D114:AC114)</f>
        <v>0</v>
      </c>
      <c r="AD138" s="33">
        <f>SUM($D114:AD114)</f>
        <v>0</v>
      </c>
      <c r="AE138" s="33">
        <f>SUM($D114:AE114)</f>
        <v>0</v>
      </c>
      <c r="AF138" s="33">
        <f>SUM($D114:AF114)</f>
        <v>0</v>
      </c>
      <c r="AG138" s="33">
        <f>SUM($D114:AG114)</f>
        <v>0</v>
      </c>
      <c r="AH138" s="33">
        <f>SUM($D114:AH114)</f>
        <v>0</v>
      </c>
      <c r="AI138" s="33">
        <f>SUM($D114:AI114)</f>
        <v>0</v>
      </c>
      <c r="AJ138" s="33">
        <f>SUM($D114:AJ114)</f>
        <v>0</v>
      </c>
      <c r="AK138" s="33">
        <f>SUM($D114:AK114)</f>
        <v>0</v>
      </c>
      <c r="AL138" s="33">
        <f>SUM($D114:AL114)</f>
        <v>0</v>
      </c>
      <c r="AM138" s="33">
        <f>SUM($D114:AM114)</f>
        <v>0</v>
      </c>
      <c r="AN138" s="33">
        <f>SUM($D114:AN114)</f>
        <v>0</v>
      </c>
      <c r="AO138" s="33">
        <f>SUM($D114:AO114)</f>
        <v>0</v>
      </c>
      <c r="AP138" s="33">
        <f>SUM($D114:AP114)</f>
        <v>0</v>
      </c>
      <c r="AQ138" s="33">
        <f>SUM($D114:AQ114)</f>
        <v>0</v>
      </c>
      <c r="AR138" s="33">
        <f>SUM($D114:AR114)</f>
        <v>0</v>
      </c>
      <c r="AS138" s="33">
        <f>SUM($D114:AS114)</f>
        <v>0</v>
      </c>
      <c r="AT138" s="33">
        <f>SUM($D114:AT114)</f>
        <v>0</v>
      </c>
      <c r="AU138" s="33">
        <f>SUM($D114:AU114)</f>
        <v>0</v>
      </c>
      <c r="AV138" s="33">
        <f>SUM($D114:AV114)</f>
        <v>0</v>
      </c>
      <c r="AW138" s="33">
        <f>SUM($D114:AW114)</f>
        <v>0</v>
      </c>
      <c r="AX138" s="33">
        <f>SUM($D114:AX114)</f>
        <v>0</v>
      </c>
      <c r="AY138" s="33">
        <f>SUM($D114:AY114)</f>
        <v>0</v>
      </c>
      <c r="AZ138" s="33">
        <f>SUM($D114:AZ114)</f>
        <v>0</v>
      </c>
      <c r="BA138" s="33">
        <f>SUM($D114:BA114)</f>
        <v>0</v>
      </c>
      <c r="BB138" s="33">
        <f>SUM($D114:BB114)</f>
        <v>0</v>
      </c>
      <c r="BC138" s="33">
        <f>SUM($D114:BC114)</f>
        <v>0</v>
      </c>
      <c r="BD138" s="33">
        <f>SUM($D114:BD114)</f>
        <v>0</v>
      </c>
      <c r="BE138" s="33">
        <f>SUM($D114:BE114)</f>
        <v>0</v>
      </c>
      <c r="BF138" s="33">
        <f>SUM($D114:BF114)</f>
        <v>0</v>
      </c>
      <c r="BG138" s="33">
        <f>SUM($D114:BG114)</f>
        <v>0</v>
      </c>
      <c r="BH138" s="33">
        <f>SUM($D114:BH114)</f>
        <v>0</v>
      </c>
      <c r="BI138" s="33">
        <f>SUM($D114:BI114)</f>
        <v>0</v>
      </c>
      <c r="BJ138" s="33">
        <f>SUM($D114:BJ114)</f>
        <v>0</v>
      </c>
      <c r="BK138" s="33">
        <f>SUM($D114:BK114)</f>
        <v>0</v>
      </c>
    </row>
    <row r="139" spans="2:63">
      <c r="B139" s="32" t="str">
        <f t="shared" si="88"/>
        <v>Utillatge</v>
      </c>
      <c r="C139" s="54"/>
      <c r="D139" s="33">
        <f>SUM($D115:D115)</f>
        <v>0</v>
      </c>
      <c r="E139" s="33">
        <f>SUM($D115:E115)</f>
        <v>0</v>
      </c>
      <c r="F139" s="33">
        <f>SUM($D115:F115)</f>
        <v>0</v>
      </c>
      <c r="G139" s="33">
        <f>SUM($D115:G115)</f>
        <v>0</v>
      </c>
      <c r="H139" s="33">
        <f>SUM($D115:H115)</f>
        <v>0</v>
      </c>
      <c r="I139" s="33">
        <f>SUM($D115:I115)</f>
        <v>0</v>
      </c>
      <c r="J139" s="33">
        <f>SUM($D115:J115)</f>
        <v>0</v>
      </c>
      <c r="K139" s="33">
        <f>SUM($D115:K115)</f>
        <v>0</v>
      </c>
      <c r="L139" s="33">
        <f>SUM($D115:L115)</f>
        <v>0</v>
      </c>
      <c r="M139" s="33">
        <f>SUM($D115:M115)</f>
        <v>0</v>
      </c>
      <c r="N139" s="33">
        <f>SUM($D115:N115)</f>
        <v>0</v>
      </c>
      <c r="O139" s="33">
        <f>SUM($D115:O115)</f>
        <v>0</v>
      </c>
      <c r="P139" s="33">
        <f>SUM($D115:P115)</f>
        <v>0</v>
      </c>
      <c r="Q139" s="33">
        <f>SUM($D115:Q115)</f>
        <v>0</v>
      </c>
      <c r="R139" s="33">
        <f>SUM($D115:R115)</f>
        <v>0</v>
      </c>
      <c r="S139" s="33">
        <f>SUM($D115:S115)</f>
        <v>0</v>
      </c>
      <c r="T139" s="33">
        <f>SUM($D115:T115)</f>
        <v>0</v>
      </c>
      <c r="U139" s="33">
        <f>SUM($D115:U115)</f>
        <v>0</v>
      </c>
      <c r="V139" s="33">
        <f>SUM($D115:V115)</f>
        <v>0</v>
      </c>
      <c r="W139" s="33">
        <f>SUM($D115:W115)</f>
        <v>0</v>
      </c>
      <c r="X139" s="33">
        <f>SUM($D115:X115)</f>
        <v>0</v>
      </c>
      <c r="Y139" s="33">
        <f>SUM($D115:Y115)</f>
        <v>0</v>
      </c>
      <c r="Z139" s="33">
        <f>SUM($D115:Z115)</f>
        <v>0</v>
      </c>
      <c r="AA139" s="33">
        <f>SUM($D115:AA115)</f>
        <v>0</v>
      </c>
      <c r="AB139" s="33">
        <f>SUM($D115:AB115)</f>
        <v>0</v>
      </c>
      <c r="AC139" s="33">
        <f>SUM($D115:AC115)</f>
        <v>0</v>
      </c>
      <c r="AD139" s="33">
        <f>SUM($D115:AD115)</f>
        <v>0</v>
      </c>
      <c r="AE139" s="33">
        <f>SUM($D115:AE115)</f>
        <v>0</v>
      </c>
      <c r="AF139" s="33">
        <f>SUM($D115:AF115)</f>
        <v>0</v>
      </c>
      <c r="AG139" s="33">
        <f>SUM($D115:AG115)</f>
        <v>0</v>
      </c>
      <c r="AH139" s="33">
        <f>SUM($D115:AH115)</f>
        <v>0</v>
      </c>
      <c r="AI139" s="33">
        <f>SUM($D115:AI115)</f>
        <v>0</v>
      </c>
      <c r="AJ139" s="33">
        <f>SUM($D115:AJ115)</f>
        <v>0</v>
      </c>
      <c r="AK139" s="33">
        <f>SUM($D115:AK115)</f>
        <v>0</v>
      </c>
      <c r="AL139" s="33">
        <f>SUM($D115:AL115)</f>
        <v>0</v>
      </c>
      <c r="AM139" s="33">
        <f>SUM($D115:AM115)</f>
        <v>0</v>
      </c>
      <c r="AN139" s="33">
        <f>SUM($D115:AN115)</f>
        <v>0</v>
      </c>
      <c r="AO139" s="33">
        <f>SUM($D115:AO115)</f>
        <v>0</v>
      </c>
      <c r="AP139" s="33">
        <f>SUM($D115:AP115)</f>
        <v>0</v>
      </c>
      <c r="AQ139" s="33">
        <f>SUM($D115:AQ115)</f>
        <v>0</v>
      </c>
      <c r="AR139" s="33">
        <f>SUM($D115:AR115)</f>
        <v>0</v>
      </c>
      <c r="AS139" s="33">
        <f>SUM($D115:AS115)</f>
        <v>0</v>
      </c>
      <c r="AT139" s="33">
        <f>SUM($D115:AT115)</f>
        <v>0</v>
      </c>
      <c r="AU139" s="33">
        <f>SUM($D115:AU115)</f>
        <v>0</v>
      </c>
      <c r="AV139" s="33">
        <f>SUM($D115:AV115)</f>
        <v>0</v>
      </c>
      <c r="AW139" s="33">
        <f>SUM($D115:AW115)</f>
        <v>0</v>
      </c>
      <c r="AX139" s="33">
        <f>SUM($D115:AX115)</f>
        <v>0</v>
      </c>
      <c r="AY139" s="33">
        <f>SUM($D115:AY115)</f>
        <v>0</v>
      </c>
      <c r="AZ139" s="33">
        <f>SUM($D115:AZ115)</f>
        <v>0</v>
      </c>
      <c r="BA139" s="33">
        <f>SUM($D115:BA115)</f>
        <v>0</v>
      </c>
      <c r="BB139" s="33">
        <f>SUM($D115:BB115)</f>
        <v>0</v>
      </c>
      <c r="BC139" s="33">
        <f>SUM($D115:BC115)</f>
        <v>0</v>
      </c>
      <c r="BD139" s="33">
        <f>SUM($D115:BD115)</f>
        <v>0</v>
      </c>
      <c r="BE139" s="33">
        <f>SUM($D115:BE115)</f>
        <v>0</v>
      </c>
      <c r="BF139" s="33">
        <f>SUM($D115:BF115)</f>
        <v>0</v>
      </c>
      <c r="BG139" s="33">
        <f>SUM($D115:BG115)</f>
        <v>0</v>
      </c>
      <c r="BH139" s="33">
        <f>SUM($D115:BH115)</f>
        <v>0</v>
      </c>
      <c r="BI139" s="33">
        <f>SUM($D115:BI115)</f>
        <v>0</v>
      </c>
      <c r="BJ139" s="33">
        <f>SUM($D115:BJ115)</f>
        <v>0</v>
      </c>
      <c r="BK139" s="33">
        <f>SUM($D115:BK115)</f>
        <v>0</v>
      </c>
    </row>
    <row r="140" spans="2:63">
      <c r="B140" s="32" t="str">
        <f t="shared" si="88"/>
        <v>Altres instal·lacions</v>
      </c>
      <c r="C140" s="54"/>
      <c r="D140" s="33">
        <f>SUM($D116:D116)</f>
        <v>0</v>
      </c>
      <c r="E140" s="33">
        <f>SUM($D116:E116)</f>
        <v>0</v>
      </c>
      <c r="F140" s="33">
        <f>SUM($D116:F116)</f>
        <v>0</v>
      </c>
      <c r="G140" s="33">
        <f>SUM($D116:G116)</f>
        <v>0</v>
      </c>
      <c r="H140" s="33">
        <f>SUM($D116:H116)</f>
        <v>0</v>
      </c>
      <c r="I140" s="33">
        <f>SUM($D116:I116)</f>
        <v>0</v>
      </c>
      <c r="J140" s="33">
        <f>SUM($D116:J116)</f>
        <v>0</v>
      </c>
      <c r="K140" s="33">
        <f>SUM($D116:K116)</f>
        <v>0</v>
      </c>
      <c r="L140" s="33">
        <f>SUM($D116:L116)</f>
        <v>0</v>
      </c>
      <c r="M140" s="33">
        <f>SUM($D116:M116)</f>
        <v>0</v>
      </c>
      <c r="N140" s="33">
        <f>SUM($D116:N116)</f>
        <v>0</v>
      </c>
      <c r="O140" s="33">
        <f>SUM($D116:O116)</f>
        <v>0</v>
      </c>
      <c r="P140" s="33">
        <f>SUM($D116:P116)</f>
        <v>0</v>
      </c>
      <c r="Q140" s="33">
        <f>SUM($D116:Q116)</f>
        <v>0</v>
      </c>
      <c r="R140" s="33">
        <f>SUM($D116:R116)</f>
        <v>0</v>
      </c>
      <c r="S140" s="33">
        <f>SUM($D116:S116)</f>
        <v>0</v>
      </c>
      <c r="T140" s="33">
        <f>SUM($D116:T116)</f>
        <v>0</v>
      </c>
      <c r="U140" s="33">
        <f>SUM($D116:U116)</f>
        <v>0</v>
      </c>
      <c r="V140" s="33">
        <f>SUM($D116:V116)</f>
        <v>0</v>
      </c>
      <c r="W140" s="33">
        <f>SUM($D116:W116)</f>
        <v>0</v>
      </c>
      <c r="X140" s="33">
        <f>SUM($D116:X116)</f>
        <v>0</v>
      </c>
      <c r="Y140" s="33">
        <f>SUM($D116:Y116)</f>
        <v>0</v>
      </c>
      <c r="Z140" s="33">
        <f>SUM($D116:Z116)</f>
        <v>0</v>
      </c>
      <c r="AA140" s="33">
        <f>SUM($D116:AA116)</f>
        <v>0</v>
      </c>
      <c r="AB140" s="33">
        <f>SUM($D116:AB116)</f>
        <v>0</v>
      </c>
      <c r="AC140" s="33">
        <f>SUM($D116:AC116)</f>
        <v>0</v>
      </c>
      <c r="AD140" s="33">
        <f>SUM($D116:AD116)</f>
        <v>0</v>
      </c>
      <c r="AE140" s="33">
        <f>SUM($D116:AE116)</f>
        <v>0</v>
      </c>
      <c r="AF140" s="33">
        <f>SUM($D116:AF116)</f>
        <v>0</v>
      </c>
      <c r="AG140" s="33">
        <f>SUM($D116:AG116)</f>
        <v>0</v>
      </c>
      <c r="AH140" s="33">
        <f>SUM($D116:AH116)</f>
        <v>0</v>
      </c>
      <c r="AI140" s="33">
        <f>SUM($D116:AI116)</f>
        <v>0</v>
      </c>
      <c r="AJ140" s="33">
        <f>SUM($D116:AJ116)</f>
        <v>0</v>
      </c>
      <c r="AK140" s="33">
        <f>SUM($D116:AK116)</f>
        <v>0</v>
      </c>
      <c r="AL140" s="33">
        <f>SUM($D116:AL116)</f>
        <v>0</v>
      </c>
      <c r="AM140" s="33">
        <f>SUM($D116:AM116)</f>
        <v>0</v>
      </c>
      <c r="AN140" s="33">
        <f>SUM($D116:AN116)</f>
        <v>0</v>
      </c>
      <c r="AO140" s="33">
        <f>SUM($D116:AO116)</f>
        <v>0</v>
      </c>
      <c r="AP140" s="33">
        <f>SUM($D116:AP116)</f>
        <v>0</v>
      </c>
      <c r="AQ140" s="33">
        <f>SUM($D116:AQ116)</f>
        <v>0</v>
      </c>
      <c r="AR140" s="33">
        <f>SUM($D116:AR116)</f>
        <v>0</v>
      </c>
      <c r="AS140" s="33">
        <f>SUM($D116:AS116)</f>
        <v>0</v>
      </c>
      <c r="AT140" s="33">
        <f>SUM($D116:AT116)</f>
        <v>0</v>
      </c>
      <c r="AU140" s="33">
        <f>SUM($D116:AU116)</f>
        <v>0</v>
      </c>
      <c r="AV140" s="33">
        <f>SUM($D116:AV116)</f>
        <v>0</v>
      </c>
      <c r="AW140" s="33">
        <f>SUM($D116:AW116)</f>
        <v>0</v>
      </c>
      <c r="AX140" s="33">
        <f>SUM($D116:AX116)</f>
        <v>0</v>
      </c>
      <c r="AY140" s="33">
        <f>SUM($D116:AY116)</f>
        <v>0</v>
      </c>
      <c r="AZ140" s="33">
        <f>SUM($D116:AZ116)</f>
        <v>0</v>
      </c>
      <c r="BA140" s="33">
        <f>SUM($D116:BA116)</f>
        <v>0</v>
      </c>
      <c r="BB140" s="33">
        <f>SUM($D116:BB116)</f>
        <v>0</v>
      </c>
      <c r="BC140" s="33">
        <f>SUM($D116:BC116)</f>
        <v>0</v>
      </c>
      <c r="BD140" s="33">
        <f>SUM($D116:BD116)</f>
        <v>0</v>
      </c>
      <c r="BE140" s="33">
        <f>SUM($D116:BE116)</f>
        <v>0</v>
      </c>
      <c r="BF140" s="33">
        <f>SUM($D116:BF116)</f>
        <v>0</v>
      </c>
      <c r="BG140" s="33">
        <f>SUM($D116:BG116)</f>
        <v>0</v>
      </c>
      <c r="BH140" s="33">
        <f>SUM($D116:BH116)</f>
        <v>0</v>
      </c>
      <c r="BI140" s="33">
        <f>SUM($D116:BI116)</f>
        <v>0</v>
      </c>
      <c r="BJ140" s="33">
        <f>SUM($D116:BJ116)</f>
        <v>0</v>
      </c>
      <c r="BK140" s="33">
        <f>SUM($D116:BK116)</f>
        <v>0</v>
      </c>
    </row>
    <row r="141" spans="2:63">
      <c r="B141" s="32" t="str">
        <f t="shared" si="88"/>
        <v>Mobiliari</v>
      </c>
      <c r="C141" s="54"/>
      <c r="D141" s="33">
        <f>SUM($D117:D117)</f>
        <v>0</v>
      </c>
      <c r="E141" s="33">
        <f>SUM($D117:E117)</f>
        <v>0</v>
      </c>
      <c r="F141" s="33">
        <f>SUM($D117:F117)</f>
        <v>0</v>
      </c>
      <c r="G141" s="33">
        <f>SUM($D117:G117)</f>
        <v>0</v>
      </c>
      <c r="H141" s="33">
        <f>SUM($D117:H117)</f>
        <v>0</v>
      </c>
      <c r="I141" s="33">
        <f>SUM($D117:I117)</f>
        <v>0</v>
      </c>
      <c r="J141" s="33">
        <f>SUM($D117:J117)</f>
        <v>0</v>
      </c>
      <c r="K141" s="33">
        <f>SUM($D117:K117)</f>
        <v>0</v>
      </c>
      <c r="L141" s="33">
        <f>SUM($D117:L117)</f>
        <v>0</v>
      </c>
      <c r="M141" s="33">
        <f>SUM($D117:M117)</f>
        <v>0</v>
      </c>
      <c r="N141" s="33">
        <f>SUM($D117:N117)</f>
        <v>0</v>
      </c>
      <c r="O141" s="33">
        <f>SUM($D117:O117)</f>
        <v>0</v>
      </c>
      <c r="P141" s="33">
        <f>SUM($D117:P117)</f>
        <v>0</v>
      </c>
      <c r="Q141" s="33">
        <f>SUM($D117:Q117)</f>
        <v>0</v>
      </c>
      <c r="R141" s="33">
        <f>SUM($D117:R117)</f>
        <v>0</v>
      </c>
      <c r="S141" s="33">
        <f>SUM($D117:S117)</f>
        <v>0</v>
      </c>
      <c r="T141" s="33">
        <f>SUM($D117:T117)</f>
        <v>0</v>
      </c>
      <c r="U141" s="33">
        <f>SUM($D117:U117)</f>
        <v>0</v>
      </c>
      <c r="V141" s="33">
        <f>SUM($D117:V117)</f>
        <v>0</v>
      </c>
      <c r="W141" s="33">
        <f>SUM($D117:W117)</f>
        <v>0</v>
      </c>
      <c r="X141" s="33">
        <f>SUM($D117:X117)</f>
        <v>0</v>
      </c>
      <c r="Y141" s="33">
        <f>SUM($D117:Y117)</f>
        <v>0</v>
      </c>
      <c r="Z141" s="33">
        <f>SUM($D117:Z117)</f>
        <v>0</v>
      </c>
      <c r="AA141" s="33">
        <f>SUM($D117:AA117)</f>
        <v>0</v>
      </c>
      <c r="AB141" s="33">
        <f>SUM($D117:AB117)</f>
        <v>0</v>
      </c>
      <c r="AC141" s="33">
        <f>SUM($D117:AC117)</f>
        <v>0</v>
      </c>
      <c r="AD141" s="33">
        <f>SUM($D117:AD117)</f>
        <v>0</v>
      </c>
      <c r="AE141" s="33">
        <f>SUM($D117:AE117)</f>
        <v>0</v>
      </c>
      <c r="AF141" s="33">
        <f>SUM($D117:AF117)</f>
        <v>0</v>
      </c>
      <c r="AG141" s="33">
        <f>SUM($D117:AG117)</f>
        <v>0</v>
      </c>
      <c r="AH141" s="33">
        <f>SUM($D117:AH117)</f>
        <v>0</v>
      </c>
      <c r="AI141" s="33">
        <f>SUM($D117:AI117)</f>
        <v>0</v>
      </c>
      <c r="AJ141" s="33">
        <f>SUM($D117:AJ117)</f>
        <v>0</v>
      </c>
      <c r="AK141" s="33">
        <f>SUM($D117:AK117)</f>
        <v>0</v>
      </c>
      <c r="AL141" s="33">
        <f>SUM($D117:AL117)</f>
        <v>0</v>
      </c>
      <c r="AM141" s="33">
        <f>SUM($D117:AM117)</f>
        <v>0</v>
      </c>
      <c r="AN141" s="33">
        <f>SUM($D117:AN117)</f>
        <v>0</v>
      </c>
      <c r="AO141" s="33">
        <f>SUM($D117:AO117)</f>
        <v>0</v>
      </c>
      <c r="AP141" s="33">
        <f>SUM($D117:AP117)</f>
        <v>0</v>
      </c>
      <c r="AQ141" s="33">
        <f>SUM($D117:AQ117)</f>
        <v>0</v>
      </c>
      <c r="AR141" s="33">
        <f>SUM($D117:AR117)</f>
        <v>0</v>
      </c>
      <c r="AS141" s="33">
        <f>SUM($D117:AS117)</f>
        <v>0</v>
      </c>
      <c r="AT141" s="33">
        <f>SUM($D117:AT117)</f>
        <v>0</v>
      </c>
      <c r="AU141" s="33">
        <f>SUM($D117:AU117)</f>
        <v>0</v>
      </c>
      <c r="AV141" s="33">
        <f>SUM($D117:AV117)</f>
        <v>0</v>
      </c>
      <c r="AW141" s="33">
        <f>SUM($D117:AW117)</f>
        <v>0</v>
      </c>
      <c r="AX141" s="33">
        <f>SUM($D117:AX117)</f>
        <v>0</v>
      </c>
      <c r="AY141" s="33">
        <f>SUM($D117:AY117)</f>
        <v>0</v>
      </c>
      <c r="AZ141" s="33">
        <f>SUM($D117:AZ117)</f>
        <v>0</v>
      </c>
      <c r="BA141" s="33">
        <f>SUM($D117:BA117)</f>
        <v>0</v>
      </c>
      <c r="BB141" s="33">
        <f>SUM($D117:BB117)</f>
        <v>0</v>
      </c>
      <c r="BC141" s="33">
        <f>SUM($D117:BC117)</f>
        <v>0</v>
      </c>
      <c r="BD141" s="33">
        <f>SUM($D117:BD117)</f>
        <v>0</v>
      </c>
      <c r="BE141" s="33">
        <f>SUM($D117:BE117)</f>
        <v>0</v>
      </c>
      <c r="BF141" s="33">
        <f>SUM($D117:BF117)</f>
        <v>0</v>
      </c>
      <c r="BG141" s="33">
        <f>SUM($D117:BG117)</f>
        <v>0</v>
      </c>
      <c r="BH141" s="33">
        <f>SUM($D117:BH117)</f>
        <v>0</v>
      </c>
      <c r="BI141" s="33">
        <f>SUM($D117:BI117)</f>
        <v>0</v>
      </c>
      <c r="BJ141" s="33">
        <f>SUM($D117:BJ117)</f>
        <v>0</v>
      </c>
      <c r="BK141" s="33">
        <f>SUM($D117:BK117)</f>
        <v>0</v>
      </c>
    </row>
    <row r="142" spans="2:63">
      <c r="B142" s="32" t="str">
        <f t="shared" si="88"/>
        <v>Equips per a processos informació</v>
      </c>
      <c r="C142" s="54"/>
      <c r="D142" s="33">
        <f>SUM($D118:D118)</f>
        <v>0</v>
      </c>
      <c r="E142" s="33">
        <f>SUM($D118:E118)</f>
        <v>0</v>
      </c>
      <c r="F142" s="33">
        <f>SUM($D118:F118)</f>
        <v>0</v>
      </c>
      <c r="G142" s="33">
        <f>SUM($D118:G118)</f>
        <v>0</v>
      </c>
      <c r="H142" s="33">
        <f>SUM($D118:H118)</f>
        <v>0</v>
      </c>
      <c r="I142" s="33">
        <f>SUM($D118:I118)</f>
        <v>0</v>
      </c>
      <c r="J142" s="33">
        <f>SUM($D118:J118)</f>
        <v>0</v>
      </c>
      <c r="K142" s="33">
        <f>SUM($D118:K118)</f>
        <v>0</v>
      </c>
      <c r="L142" s="33">
        <f>SUM($D118:L118)</f>
        <v>0</v>
      </c>
      <c r="M142" s="33">
        <f>SUM($D118:M118)</f>
        <v>0</v>
      </c>
      <c r="N142" s="33">
        <f>SUM($D118:N118)</f>
        <v>0</v>
      </c>
      <c r="O142" s="33">
        <f>SUM($D118:O118)</f>
        <v>0</v>
      </c>
      <c r="P142" s="33">
        <f>SUM($D118:P118)</f>
        <v>0</v>
      </c>
      <c r="Q142" s="33">
        <f>SUM($D118:Q118)</f>
        <v>0</v>
      </c>
      <c r="R142" s="33">
        <f>SUM($D118:R118)</f>
        <v>0</v>
      </c>
      <c r="S142" s="33">
        <f>SUM($D118:S118)</f>
        <v>0</v>
      </c>
      <c r="T142" s="33">
        <f>SUM($D118:T118)</f>
        <v>0</v>
      </c>
      <c r="U142" s="33">
        <f>SUM($D118:U118)</f>
        <v>0</v>
      </c>
      <c r="V142" s="33">
        <f>SUM($D118:V118)</f>
        <v>0</v>
      </c>
      <c r="W142" s="33">
        <f>SUM($D118:W118)</f>
        <v>0</v>
      </c>
      <c r="X142" s="33">
        <f>SUM($D118:X118)</f>
        <v>0</v>
      </c>
      <c r="Y142" s="33">
        <f>SUM($D118:Y118)</f>
        <v>0</v>
      </c>
      <c r="Z142" s="33">
        <f>SUM($D118:Z118)</f>
        <v>0</v>
      </c>
      <c r="AA142" s="33">
        <f>SUM($D118:AA118)</f>
        <v>0</v>
      </c>
      <c r="AB142" s="33">
        <f>SUM($D118:AB118)</f>
        <v>0</v>
      </c>
      <c r="AC142" s="33">
        <f>SUM($D118:AC118)</f>
        <v>0</v>
      </c>
      <c r="AD142" s="33">
        <f>SUM($D118:AD118)</f>
        <v>0</v>
      </c>
      <c r="AE142" s="33">
        <f>SUM($D118:AE118)</f>
        <v>0</v>
      </c>
      <c r="AF142" s="33">
        <f>SUM($D118:AF118)</f>
        <v>0</v>
      </c>
      <c r="AG142" s="33">
        <f>SUM($D118:AG118)</f>
        <v>0</v>
      </c>
      <c r="AH142" s="33">
        <f>SUM($D118:AH118)</f>
        <v>0</v>
      </c>
      <c r="AI142" s="33">
        <f>SUM($D118:AI118)</f>
        <v>0</v>
      </c>
      <c r="AJ142" s="33">
        <f>SUM($D118:AJ118)</f>
        <v>0</v>
      </c>
      <c r="AK142" s="33">
        <f>SUM($D118:AK118)</f>
        <v>0</v>
      </c>
      <c r="AL142" s="33">
        <f>SUM($D118:AL118)</f>
        <v>0</v>
      </c>
      <c r="AM142" s="33">
        <f>SUM($D118:AM118)</f>
        <v>0</v>
      </c>
      <c r="AN142" s="33">
        <f>SUM($D118:AN118)</f>
        <v>0</v>
      </c>
      <c r="AO142" s="33">
        <f>SUM($D118:AO118)</f>
        <v>0</v>
      </c>
      <c r="AP142" s="33">
        <f>SUM($D118:AP118)</f>
        <v>0</v>
      </c>
      <c r="AQ142" s="33">
        <f>SUM($D118:AQ118)</f>
        <v>0</v>
      </c>
      <c r="AR142" s="33">
        <f>SUM($D118:AR118)</f>
        <v>0</v>
      </c>
      <c r="AS142" s="33">
        <f>SUM($D118:AS118)</f>
        <v>0</v>
      </c>
      <c r="AT142" s="33">
        <f>SUM($D118:AT118)</f>
        <v>0</v>
      </c>
      <c r="AU142" s="33">
        <f>SUM($D118:AU118)</f>
        <v>0</v>
      </c>
      <c r="AV142" s="33">
        <f>SUM($D118:AV118)</f>
        <v>0</v>
      </c>
      <c r="AW142" s="33">
        <f>SUM($D118:AW118)</f>
        <v>0</v>
      </c>
      <c r="AX142" s="33">
        <f>SUM($D118:AX118)</f>
        <v>0</v>
      </c>
      <c r="AY142" s="33">
        <f>SUM($D118:AY118)</f>
        <v>0</v>
      </c>
      <c r="AZ142" s="33">
        <f>SUM($D118:AZ118)</f>
        <v>0</v>
      </c>
      <c r="BA142" s="33">
        <f>SUM($D118:BA118)</f>
        <v>0</v>
      </c>
      <c r="BB142" s="33">
        <f>SUM($D118:BB118)</f>
        <v>0</v>
      </c>
      <c r="BC142" s="33">
        <f>SUM($D118:BC118)</f>
        <v>0</v>
      </c>
      <c r="BD142" s="33">
        <f>SUM($D118:BD118)</f>
        <v>0</v>
      </c>
      <c r="BE142" s="33">
        <f>SUM($D118:BE118)</f>
        <v>0</v>
      </c>
      <c r="BF142" s="33">
        <f>SUM($D118:BF118)</f>
        <v>0</v>
      </c>
      <c r="BG142" s="33">
        <f>SUM($D118:BG118)</f>
        <v>0</v>
      </c>
      <c r="BH142" s="33">
        <f>SUM($D118:BH118)</f>
        <v>0</v>
      </c>
      <c r="BI142" s="33">
        <f>SUM($D118:BI118)</f>
        <v>0</v>
      </c>
      <c r="BJ142" s="33">
        <f>SUM($D118:BJ118)</f>
        <v>0</v>
      </c>
      <c r="BK142" s="33">
        <f>SUM($D118:BK118)</f>
        <v>0</v>
      </c>
    </row>
    <row r="143" spans="2:63">
      <c r="B143" s="32" t="str">
        <f t="shared" si="88"/>
        <v>Elements de transport</v>
      </c>
      <c r="C143" s="54"/>
      <c r="D143" s="33">
        <f>SUM($D119:D119)</f>
        <v>0</v>
      </c>
      <c r="E143" s="33">
        <f>SUM($D119:E119)</f>
        <v>0</v>
      </c>
      <c r="F143" s="33">
        <f>SUM($D119:F119)</f>
        <v>0</v>
      </c>
      <c r="G143" s="33">
        <f>SUM($D119:G119)</f>
        <v>0</v>
      </c>
      <c r="H143" s="33">
        <f>SUM($D119:H119)</f>
        <v>0</v>
      </c>
      <c r="I143" s="33">
        <f>SUM($D119:I119)</f>
        <v>0</v>
      </c>
      <c r="J143" s="33">
        <f>SUM($D119:J119)</f>
        <v>0</v>
      </c>
      <c r="K143" s="33">
        <f>SUM($D119:K119)</f>
        <v>0</v>
      </c>
      <c r="L143" s="33">
        <f>SUM($D119:L119)</f>
        <v>0</v>
      </c>
      <c r="M143" s="33">
        <f>SUM($D119:M119)</f>
        <v>0</v>
      </c>
      <c r="N143" s="33">
        <f>SUM($D119:N119)</f>
        <v>0</v>
      </c>
      <c r="O143" s="33">
        <f>SUM($D119:O119)</f>
        <v>0</v>
      </c>
      <c r="P143" s="33">
        <f>SUM($D119:P119)</f>
        <v>0</v>
      </c>
      <c r="Q143" s="33">
        <f>SUM($D119:Q119)</f>
        <v>0</v>
      </c>
      <c r="R143" s="33">
        <f>SUM($D119:R119)</f>
        <v>0</v>
      </c>
      <c r="S143" s="33">
        <f>SUM($D119:S119)</f>
        <v>0</v>
      </c>
      <c r="T143" s="33">
        <f>SUM($D119:T119)</f>
        <v>0</v>
      </c>
      <c r="U143" s="33">
        <f>SUM($D119:U119)</f>
        <v>0</v>
      </c>
      <c r="V143" s="33">
        <f>SUM($D119:V119)</f>
        <v>0</v>
      </c>
      <c r="W143" s="33">
        <f>SUM($D119:W119)</f>
        <v>0</v>
      </c>
      <c r="X143" s="33">
        <f>SUM($D119:X119)</f>
        <v>0</v>
      </c>
      <c r="Y143" s="33">
        <f>SUM($D119:Y119)</f>
        <v>0</v>
      </c>
      <c r="Z143" s="33">
        <f>SUM($D119:Z119)</f>
        <v>0</v>
      </c>
      <c r="AA143" s="33">
        <f>SUM($D119:AA119)</f>
        <v>0</v>
      </c>
      <c r="AB143" s="33">
        <f>SUM($D119:AB119)</f>
        <v>0</v>
      </c>
      <c r="AC143" s="33">
        <f>SUM($D119:AC119)</f>
        <v>0</v>
      </c>
      <c r="AD143" s="33">
        <f>SUM($D119:AD119)</f>
        <v>0</v>
      </c>
      <c r="AE143" s="33">
        <f>SUM($D119:AE119)</f>
        <v>0</v>
      </c>
      <c r="AF143" s="33">
        <f>SUM($D119:AF119)</f>
        <v>0</v>
      </c>
      <c r="AG143" s="33">
        <f>SUM($D119:AG119)</f>
        <v>0</v>
      </c>
      <c r="AH143" s="33">
        <f>SUM($D119:AH119)</f>
        <v>0</v>
      </c>
      <c r="AI143" s="33">
        <f>SUM($D119:AI119)</f>
        <v>0</v>
      </c>
      <c r="AJ143" s="33">
        <f>SUM($D119:AJ119)</f>
        <v>0</v>
      </c>
      <c r="AK143" s="33">
        <f>SUM($D119:AK119)</f>
        <v>0</v>
      </c>
      <c r="AL143" s="33">
        <f>SUM($D119:AL119)</f>
        <v>0</v>
      </c>
      <c r="AM143" s="33">
        <f>SUM($D119:AM119)</f>
        <v>0</v>
      </c>
      <c r="AN143" s="33">
        <f>SUM($D119:AN119)</f>
        <v>0</v>
      </c>
      <c r="AO143" s="33">
        <f>SUM($D119:AO119)</f>
        <v>0</v>
      </c>
      <c r="AP143" s="33">
        <f>SUM($D119:AP119)</f>
        <v>0</v>
      </c>
      <c r="AQ143" s="33">
        <f>SUM($D119:AQ119)</f>
        <v>0</v>
      </c>
      <c r="AR143" s="33">
        <f>SUM($D119:AR119)</f>
        <v>0</v>
      </c>
      <c r="AS143" s="33">
        <f>SUM($D119:AS119)</f>
        <v>0</v>
      </c>
      <c r="AT143" s="33">
        <f>SUM($D119:AT119)</f>
        <v>0</v>
      </c>
      <c r="AU143" s="33">
        <f>SUM($D119:AU119)</f>
        <v>0</v>
      </c>
      <c r="AV143" s="33">
        <f>SUM($D119:AV119)</f>
        <v>0</v>
      </c>
      <c r="AW143" s="33">
        <f>SUM($D119:AW119)</f>
        <v>0</v>
      </c>
      <c r="AX143" s="33">
        <f>SUM($D119:AX119)</f>
        <v>0</v>
      </c>
      <c r="AY143" s="33">
        <f>SUM($D119:AY119)</f>
        <v>0</v>
      </c>
      <c r="AZ143" s="33">
        <f>SUM($D119:AZ119)</f>
        <v>0</v>
      </c>
      <c r="BA143" s="33">
        <f>SUM($D119:BA119)</f>
        <v>0</v>
      </c>
      <c r="BB143" s="33">
        <f>SUM($D119:BB119)</f>
        <v>0</v>
      </c>
      <c r="BC143" s="33">
        <f>SUM($D119:BC119)</f>
        <v>0</v>
      </c>
      <c r="BD143" s="33">
        <f>SUM($D119:BD119)</f>
        <v>0</v>
      </c>
      <c r="BE143" s="33">
        <f>SUM($D119:BE119)</f>
        <v>0</v>
      </c>
      <c r="BF143" s="33">
        <f>SUM($D119:BF119)</f>
        <v>0</v>
      </c>
      <c r="BG143" s="33">
        <f>SUM($D119:BG119)</f>
        <v>0</v>
      </c>
      <c r="BH143" s="33">
        <f>SUM($D119:BH119)</f>
        <v>0</v>
      </c>
      <c r="BI143" s="33">
        <f>SUM($D119:BI119)</f>
        <v>0</v>
      </c>
      <c r="BJ143" s="33">
        <f>SUM($D119:BJ119)</f>
        <v>0</v>
      </c>
      <c r="BK143" s="33">
        <f>SUM($D119:BK119)</f>
        <v>0</v>
      </c>
    </row>
    <row r="144" spans="2:63">
      <c r="B144" s="32" t="str">
        <f t="shared" si="88"/>
        <v>Altre immobilitzat material</v>
      </c>
      <c r="C144" s="54"/>
      <c r="D144" s="33">
        <f>SUM($D120:D120)</f>
        <v>0</v>
      </c>
      <c r="E144" s="33">
        <f>SUM($D120:E120)</f>
        <v>0</v>
      </c>
      <c r="F144" s="33">
        <f>SUM($D120:F120)</f>
        <v>0</v>
      </c>
      <c r="G144" s="33">
        <f>SUM($D120:G120)</f>
        <v>0</v>
      </c>
      <c r="H144" s="33">
        <f>SUM($D120:H120)</f>
        <v>0</v>
      </c>
      <c r="I144" s="33">
        <f>SUM($D120:I120)</f>
        <v>0</v>
      </c>
      <c r="J144" s="33">
        <f>SUM($D120:J120)</f>
        <v>0</v>
      </c>
      <c r="K144" s="33">
        <f>SUM($D120:K120)</f>
        <v>0</v>
      </c>
      <c r="L144" s="33">
        <f>SUM($D120:L120)</f>
        <v>0</v>
      </c>
      <c r="M144" s="33">
        <f>SUM($D120:M120)</f>
        <v>0</v>
      </c>
      <c r="N144" s="33">
        <f>SUM($D120:N120)</f>
        <v>0</v>
      </c>
      <c r="O144" s="33">
        <f>SUM($D120:O120)</f>
        <v>0</v>
      </c>
      <c r="P144" s="33">
        <f>SUM($D120:P120)</f>
        <v>0</v>
      </c>
      <c r="Q144" s="33">
        <f>SUM($D120:Q120)</f>
        <v>0</v>
      </c>
      <c r="R144" s="33">
        <f>SUM($D120:R120)</f>
        <v>0</v>
      </c>
      <c r="S144" s="33">
        <f>SUM($D120:S120)</f>
        <v>0</v>
      </c>
      <c r="T144" s="33">
        <f>SUM($D120:T120)</f>
        <v>0</v>
      </c>
      <c r="U144" s="33">
        <f>SUM($D120:U120)</f>
        <v>0</v>
      </c>
      <c r="V144" s="33">
        <f>SUM($D120:V120)</f>
        <v>0</v>
      </c>
      <c r="W144" s="33">
        <f>SUM($D120:W120)</f>
        <v>0</v>
      </c>
      <c r="X144" s="33">
        <f>SUM($D120:X120)</f>
        <v>0</v>
      </c>
      <c r="Y144" s="33">
        <f>SUM($D120:Y120)</f>
        <v>0</v>
      </c>
      <c r="Z144" s="33">
        <f>SUM($D120:Z120)</f>
        <v>0</v>
      </c>
      <c r="AA144" s="33">
        <f>SUM($D120:AA120)</f>
        <v>0</v>
      </c>
      <c r="AB144" s="33">
        <f>SUM($D120:AB120)</f>
        <v>0</v>
      </c>
      <c r="AC144" s="33">
        <f>SUM($D120:AC120)</f>
        <v>0</v>
      </c>
      <c r="AD144" s="33">
        <f>SUM($D120:AD120)</f>
        <v>0</v>
      </c>
      <c r="AE144" s="33">
        <f>SUM($D120:AE120)</f>
        <v>0</v>
      </c>
      <c r="AF144" s="33">
        <f>SUM($D120:AF120)</f>
        <v>0</v>
      </c>
      <c r="AG144" s="33">
        <f>SUM($D120:AG120)</f>
        <v>0</v>
      </c>
      <c r="AH144" s="33">
        <f>SUM($D120:AH120)</f>
        <v>0</v>
      </c>
      <c r="AI144" s="33">
        <f>SUM($D120:AI120)</f>
        <v>0</v>
      </c>
      <c r="AJ144" s="33">
        <f>SUM($D120:AJ120)</f>
        <v>0</v>
      </c>
      <c r="AK144" s="33">
        <f>SUM($D120:AK120)</f>
        <v>0</v>
      </c>
      <c r="AL144" s="33">
        <f>SUM($D120:AL120)</f>
        <v>0</v>
      </c>
      <c r="AM144" s="33">
        <f>SUM($D120:AM120)</f>
        <v>0</v>
      </c>
      <c r="AN144" s="33">
        <f>SUM($D120:AN120)</f>
        <v>0</v>
      </c>
      <c r="AO144" s="33">
        <f>SUM($D120:AO120)</f>
        <v>0</v>
      </c>
      <c r="AP144" s="33">
        <f>SUM($D120:AP120)</f>
        <v>0</v>
      </c>
      <c r="AQ144" s="33">
        <f>SUM($D120:AQ120)</f>
        <v>0</v>
      </c>
      <c r="AR144" s="33">
        <f>SUM($D120:AR120)</f>
        <v>0</v>
      </c>
      <c r="AS144" s="33">
        <f>SUM($D120:AS120)</f>
        <v>0</v>
      </c>
      <c r="AT144" s="33">
        <f>SUM($D120:AT120)</f>
        <v>0</v>
      </c>
      <c r="AU144" s="33">
        <f>SUM($D120:AU120)</f>
        <v>0</v>
      </c>
      <c r="AV144" s="33">
        <f>SUM($D120:AV120)</f>
        <v>0</v>
      </c>
      <c r="AW144" s="33">
        <f>SUM($D120:AW120)</f>
        <v>0</v>
      </c>
      <c r="AX144" s="33">
        <f>SUM($D120:AX120)</f>
        <v>0</v>
      </c>
      <c r="AY144" s="33">
        <f>SUM($D120:AY120)</f>
        <v>0</v>
      </c>
      <c r="AZ144" s="33">
        <f>SUM($D120:AZ120)</f>
        <v>0</v>
      </c>
      <c r="BA144" s="33">
        <f>SUM($D120:BA120)</f>
        <v>0</v>
      </c>
      <c r="BB144" s="33">
        <f>SUM($D120:BB120)</f>
        <v>0</v>
      </c>
      <c r="BC144" s="33">
        <f>SUM($D120:BC120)</f>
        <v>0</v>
      </c>
      <c r="BD144" s="33">
        <f>SUM($D120:BD120)</f>
        <v>0</v>
      </c>
      <c r="BE144" s="33">
        <f>SUM($D120:BE120)</f>
        <v>0</v>
      </c>
      <c r="BF144" s="33">
        <f>SUM($D120:BF120)</f>
        <v>0</v>
      </c>
      <c r="BG144" s="33">
        <f>SUM($D120:BG120)</f>
        <v>0</v>
      </c>
      <c r="BH144" s="33">
        <f>SUM($D120:BH120)</f>
        <v>0</v>
      </c>
      <c r="BI144" s="33">
        <f>SUM($D120:BI120)</f>
        <v>0</v>
      </c>
      <c r="BJ144" s="33">
        <f>SUM($D120:BJ120)</f>
        <v>0</v>
      </c>
      <c r="BK144" s="33">
        <f>SUM($D120:BK120)</f>
        <v>0</v>
      </c>
    </row>
    <row r="145" spans="2:63">
      <c r="B145" s="53" t="s">
        <v>16</v>
      </c>
      <c r="C145" s="53"/>
      <c r="D145" s="37">
        <f>SUM(D146:D147)</f>
        <v>0</v>
      </c>
      <c r="E145" s="37">
        <f t="shared" ref="E145:AY145" si="91">SUM(E146:E147)</f>
        <v>0</v>
      </c>
      <c r="F145" s="37">
        <f t="shared" si="91"/>
        <v>0</v>
      </c>
      <c r="G145" s="37">
        <f t="shared" si="91"/>
        <v>0</v>
      </c>
      <c r="H145" s="37">
        <f t="shared" si="91"/>
        <v>0</v>
      </c>
      <c r="I145" s="37">
        <f t="shared" si="91"/>
        <v>0</v>
      </c>
      <c r="J145" s="37">
        <f t="shared" si="91"/>
        <v>0</v>
      </c>
      <c r="K145" s="37">
        <f t="shared" si="91"/>
        <v>0</v>
      </c>
      <c r="L145" s="37">
        <f t="shared" si="91"/>
        <v>0</v>
      </c>
      <c r="M145" s="37">
        <f t="shared" si="91"/>
        <v>0</v>
      </c>
      <c r="N145" s="37">
        <f t="shared" si="91"/>
        <v>0</v>
      </c>
      <c r="O145" s="37">
        <f t="shared" si="91"/>
        <v>0</v>
      </c>
      <c r="P145" s="37">
        <f t="shared" si="91"/>
        <v>0</v>
      </c>
      <c r="Q145" s="37">
        <f t="shared" si="91"/>
        <v>0</v>
      </c>
      <c r="R145" s="37">
        <f t="shared" si="91"/>
        <v>0</v>
      </c>
      <c r="S145" s="37">
        <f t="shared" si="91"/>
        <v>0</v>
      </c>
      <c r="T145" s="37">
        <f t="shared" si="91"/>
        <v>0</v>
      </c>
      <c r="U145" s="37">
        <f t="shared" si="91"/>
        <v>0</v>
      </c>
      <c r="V145" s="37">
        <f t="shared" si="91"/>
        <v>0</v>
      </c>
      <c r="W145" s="37">
        <f t="shared" si="91"/>
        <v>0</v>
      </c>
      <c r="X145" s="37">
        <f t="shared" si="91"/>
        <v>0</v>
      </c>
      <c r="Y145" s="37">
        <f t="shared" si="91"/>
        <v>0</v>
      </c>
      <c r="Z145" s="37">
        <f t="shared" si="91"/>
        <v>0</v>
      </c>
      <c r="AA145" s="37">
        <f t="shared" si="91"/>
        <v>0</v>
      </c>
      <c r="AB145" s="37">
        <f t="shared" si="91"/>
        <v>0</v>
      </c>
      <c r="AC145" s="37">
        <f t="shared" si="91"/>
        <v>0</v>
      </c>
      <c r="AD145" s="37">
        <f t="shared" si="91"/>
        <v>0</v>
      </c>
      <c r="AE145" s="37">
        <f t="shared" si="91"/>
        <v>0</v>
      </c>
      <c r="AF145" s="37">
        <f t="shared" si="91"/>
        <v>0</v>
      </c>
      <c r="AG145" s="37">
        <f t="shared" si="91"/>
        <v>0</v>
      </c>
      <c r="AH145" s="37">
        <f t="shared" si="91"/>
        <v>0</v>
      </c>
      <c r="AI145" s="37">
        <f t="shared" si="91"/>
        <v>0</v>
      </c>
      <c r="AJ145" s="37">
        <f t="shared" si="91"/>
        <v>0</v>
      </c>
      <c r="AK145" s="37">
        <f t="shared" si="91"/>
        <v>0</v>
      </c>
      <c r="AL145" s="37">
        <f t="shared" si="91"/>
        <v>0</v>
      </c>
      <c r="AM145" s="37">
        <f t="shared" si="91"/>
        <v>0</v>
      </c>
      <c r="AN145" s="37">
        <f t="shared" si="91"/>
        <v>0</v>
      </c>
      <c r="AO145" s="37">
        <f t="shared" si="91"/>
        <v>0</v>
      </c>
      <c r="AP145" s="37">
        <f t="shared" si="91"/>
        <v>0</v>
      </c>
      <c r="AQ145" s="37">
        <f t="shared" si="91"/>
        <v>0</v>
      </c>
      <c r="AR145" s="37">
        <f t="shared" si="91"/>
        <v>0</v>
      </c>
      <c r="AS145" s="37">
        <f t="shared" si="91"/>
        <v>0</v>
      </c>
      <c r="AT145" s="37">
        <f t="shared" si="91"/>
        <v>0</v>
      </c>
      <c r="AU145" s="37">
        <f t="shared" si="91"/>
        <v>0</v>
      </c>
      <c r="AV145" s="37">
        <f t="shared" si="91"/>
        <v>0</v>
      </c>
      <c r="AW145" s="37">
        <f t="shared" si="91"/>
        <v>0</v>
      </c>
      <c r="AX145" s="37">
        <f t="shared" si="91"/>
        <v>0</v>
      </c>
      <c r="AY145" s="37">
        <f t="shared" si="91"/>
        <v>0</v>
      </c>
      <c r="AZ145" s="37"/>
      <c r="BA145" s="37"/>
      <c r="BB145" s="37"/>
      <c r="BC145" s="37"/>
      <c r="BD145" s="37"/>
      <c r="BE145" s="37"/>
      <c r="BF145" s="37"/>
      <c r="BG145" s="37"/>
      <c r="BH145" s="37"/>
      <c r="BI145" s="37"/>
      <c r="BJ145" s="37"/>
      <c r="BK145" s="37"/>
    </row>
    <row r="146" spans="2:63">
      <c r="B146" s="32" t="s">
        <v>11</v>
      </c>
      <c r="C146" s="54"/>
      <c r="D146" s="33"/>
      <c r="E146" s="33"/>
      <c r="F146" s="33"/>
      <c r="G146" s="33"/>
      <c r="H146" s="33"/>
      <c r="I146" s="33"/>
      <c r="J146" s="33"/>
      <c r="K146" s="33"/>
      <c r="L146" s="33"/>
      <c r="M146" s="33"/>
      <c r="N146" s="33"/>
      <c r="O146" s="33"/>
      <c r="P146" s="33"/>
      <c r="Q146" s="33"/>
      <c r="R146" s="33"/>
      <c r="S146" s="33"/>
      <c r="T146" s="33"/>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3"/>
      <c r="BA146" s="33"/>
      <c r="BB146" s="33"/>
      <c r="BC146" s="33"/>
      <c r="BD146" s="33"/>
      <c r="BE146" s="33"/>
      <c r="BF146" s="33"/>
      <c r="BG146" s="33"/>
      <c r="BH146" s="33"/>
      <c r="BI146" s="33"/>
      <c r="BJ146" s="33"/>
      <c r="BK146" s="33"/>
    </row>
    <row r="147" spans="2:63">
      <c r="B147" s="32" t="s">
        <v>12</v>
      </c>
      <c r="C147" s="54"/>
      <c r="D147" s="33"/>
      <c r="E147" s="33"/>
      <c r="F147" s="33"/>
      <c r="G147" s="33"/>
      <c r="H147" s="33"/>
      <c r="I147" s="33"/>
      <c r="J147" s="33"/>
      <c r="K147" s="33"/>
      <c r="L147" s="33"/>
      <c r="M147" s="33"/>
      <c r="N147" s="33"/>
      <c r="O147" s="33"/>
      <c r="P147" s="33"/>
      <c r="Q147" s="33"/>
      <c r="R147" s="33"/>
      <c r="S147" s="33"/>
      <c r="T147" s="33"/>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3"/>
      <c r="BA147" s="33"/>
      <c r="BB147" s="33"/>
      <c r="BC147" s="33"/>
      <c r="BD147" s="33"/>
      <c r="BE147" s="33"/>
      <c r="BF147" s="33"/>
      <c r="BG147" s="33"/>
      <c r="BH147" s="33"/>
      <c r="BI147" s="33"/>
      <c r="BJ147" s="33"/>
      <c r="BK147" s="33"/>
    </row>
    <row r="148" spans="2:63">
      <c r="B148" s="53" t="s">
        <v>13</v>
      </c>
      <c r="C148" s="53"/>
      <c r="D148" s="37">
        <f t="shared" ref="D148:AY148" si="92">+D127+D134+D145</f>
        <v>0</v>
      </c>
      <c r="E148" s="37">
        <f t="shared" si="92"/>
        <v>0</v>
      </c>
      <c r="F148" s="37">
        <f t="shared" si="92"/>
        <v>0</v>
      </c>
      <c r="G148" s="37">
        <f t="shared" si="92"/>
        <v>0</v>
      </c>
      <c r="H148" s="37">
        <f t="shared" si="92"/>
        <v>0</v>
      </c>
      <c r="I148" s="37">
        <f t="shared" si="92"/>
        <v>0</v>
      </c>
      <c r="J148" s="37">
        <f t="shared" si="92"/>
        <v>0</v>
      </c>
      <c r="K148" s="37">
        <f t="shared" si="92"/>
        <v>0</v>
      </c>
      <c r="L148" s="37">
        <f t="shared" si="92"/>
        <v>0</v>
      </c>
      <c r="M148" s="37">
        <f t="shared" si="92"/>
        <v>0</v>
      </c>
      <c r="N148" s="37">
        <f t="shared" si="92"/>
        <v>0</v>
      </c>
      <c r="O148" s="37">
        <f t="shared" si="92"/>
        <v>0</v>
      </c>
      <c r="P148" s="37">
        <f t="shared" si="92"/>
        <v>0</v>
      </c>
      <c r="Q148" s="37">
        <f t="shared" si="92"/>
        <v>0</v>
      </c>
      <c r="R148" s="37">
        <f t="shared" si="92"/>
        <v>0</v>
      </c>
      <c r="S148" s="37">
        <f t="shared" si="92"/>
        <v>0</v>
      </c>
      <c r="T148" s="37">
        <f t="shared" si="92"/>
        <v>0</v>
      </c>
      <c r="U148" s="37">
        <f t="shared" si="92"/>
        <v>0</v>
      </c>
      <c r="V148" s="37">
        <f t="shared" si="92"/>
        <v>0</v>
      </c>
      <c r="W148" s="37">
        <f t="shared" si="92"/>
        <v>0</v>
      </c>
      <c r="X148" s="37">
        <f t="shared" si="92"/>
        <v>0</v>
      </c>
      <c r="Y148" s="37">
        <f t="shared" si="92"/>
        <v>0</v>
      </c>
      <c r="Z148" s="37">
        <f t="shared" si="92"/>
        <v>0</v>
      </c>
      <c r="AA148" s="37">
        <f t="shared" si="92"/>
        <v>0</v>
      </c>
      <c r="AB148" s="37">
        <f t="shared" si="92"/>
        <v>0</v>
      </c>
      <c r="AC148" s="37">
        <f t="shared" si="92"/>
        <v>0</v>
      </c>
      <c r="AD148" s="37">
        <f t="shared" si="92"/>
        <v>0</v>
      </c>
      <c r="AE148" s="37">
        <f t="shared" si="92"/>
        <v>0</v>
      </c>
      <c r="AF148" s="37">
        <f t="shared" si="92"/>
        <v>0</v>
      </c>
      <c r="AG148" s="37">
        <f t="shared" si="92"/>
        <v>0</v>
      </c>
      <c r="AH148" s="37">
        <f t="shared" si="92"/>
        <v>0</v>
      </c>
      <c r="AI148" s="37">
        <f t="shared" si="92"/>
        <v>0</v>
      </c>
      <c r="AJ148" s="37">
        <f t="shared" si="92"/>
        <v>0</v>
      </c>
      <c r="AK148" s="37">
        <f t="shared" si="92"/>
        <v>0</v>
      </c>
      <c r="AL148" s="37">
        <f t="shared" si="92"/>
        <v>0</v>
      </c>
      <c r="AM148" s="37">
        <f t="shared" si="92"/>
        <v>0</v>
      </c>
      <c r="AN148" s="37">
        <f t="shared" si="92"/>
        <v>0</v>
      </c>
      <c r="AO148" s="37">
        <f t="shared" si="92"/>
        <v>0</v>
      </c>
      <c r="AP148" s="37">
        <f t="shared" si="92"/>
        <v>0</v>
      </c>
      <c r="AQ148" s="37">
        <f t="shared" si="92"/>
        <v>0</v>
      </c>
      <c r="AR148" s="37">
        <f t="shared" si="92"/>
        <v>0</v>
      </c>
      <c r="AS148" s="37">
        <f t="shared" si="92"/>
        <v>0</v>
      </c>
      <c r="AT148" s="37">
        <f t="shared" si="92"/>
        <v>0</v>
      </c>
      <c r="AU148" s="37">
        <f t="shared" si="92"/>
        <v>0</v>
      </c>
      <c r="AV148" s="37">
        <f t="shared" si="92"/>
        <v>0</v>
      </c>
      <c r="AW148" s="37">
        <f t="shared" si="92"/>
        <v>0</v>
      </c>
      <c r="AX148" s="37">
        <f t="shared" si="92"/>
        <v>0</v>
      </c>
      <c r="AY148" s="37">
        <f t="shared" si="92"/>
        <v>0</v>
      </c>
      <c r="AZ148" s="37"/>
      <c r="BA148" s="37"/>
      <c r="BB148" s="37"/>
      <c r="BC148" s="37"/>
      <c r="BD148" s="37"/>
      <c r="BE148" s="37"/>
      <c r="BF148" s="37"/>
      <c r="BG148" s="37"/>
      <c r="BH148" s="37"/>
      <c r="BI148" s="37"/>
      <c r="BJ148" s="37"/>
      <c r="BK148" s="37"/>
    </row>
    <row r="150" spans="2:63">
      <c r="B150" s="57" t="s">
        <v>28</v>
      </c>
      <c r="C150" s="36"/>
      <c r="D150" s="52">
        <f>+D6</f>
        <v>40909</v>
      </c>
      <c r="E150" s="52">
        <f>EDATE(D150,1)</f>
        <v>40940</v>
      </c>
      <c r="F150" s="52">
        <f t="shared" ref="F150:BK150" si="93">EDATE(E150,1)</f>
        <v>40969</v>
      </c>
      <c r="G150" s="52">
        <f t="shared" si="93"/>
        <v>41000</v>
      </c>
      <c r="H150" s="52">
        <f t="shared" si="93"/>
        <v>41030</v>
      </c>
      <c r="I150" s="52">
        <f t="shared" si="93"/>
        <v>41061</v>
      </c>
      <c r="J150" s="52">
        <f t="shared" si="93"/>
        <v>41091</v>
      </c>
      <c r="K150" s="52">
        <f t="shared" si="93"/>
        <v>41122</v>
      </c>
      <c r="L150" s="52">
        <f t="shared" si="93"/>
        <v>41153</v>
      </c>
      <c r="M150" s="52">
        <f t="shared" si="93"/>
        <v>41183</v>
      </c>
      <c r="N150" s="52">
        <f t="shared" si="93"/>
        <v>41214</v>
      </c>
      <c r="O150" s="52">
        <f t="shared" si="93"/>
        <v>41244</v>
      </c>
      <c r="P150" s="52">
        <f t="shared" si="93"/>
        <v>41275</v>
      </c>
      <c r="Q150" s="52">
        <f t="shared" si="93"/>
        <v>41306</v>
      </c>
      <c r="R150" s="52">
        <f t="shared" si="93"/>
        <v>41334</v>
      </c>
      <c r="S150" s="52">
        <f t="shared" si="93"/>
        <v>41365</v>
      </c>
      <c r="T150" s="52">
        <f t="shared" si="93"/>
        <v>41395</v>
      </c>
      <c r="U150" s="52">
        <f t="shared" si="93"/>
        <v>41426</v>
      </c>
      <c r="V150" s="52">
        <f t="shared" si="93"/>
        <v>41456</v>
      </c>
      <c r="W150" s="52">
        <f t="shared" si="93"/>
        <v>41487</v>
      </c>
      <c r="X150" s="52">
        <f t="shared" si="93"/>
        <v>41518</v>
      </c>
      <c r="Y150" s="52">
        <f t="shared" si="93"/>
        <v>41548</v>
      </c>
      <c r="Z150" s="52">
        <f t="shared" si="93"/>
        <v>41579</v>
      </c>
      <c r="AA150" s="52">
        <f t="shared" si="93"/>
        <v>41609</v>
      </c>
      <c r="AB150" s="52">
        <f t="shared" si="93"/>
        <v>41640</v>
      </c>
      <c r="AC150" s="52">
        <f t="shared" si="93"/>
        <v>41671</v>
      </c>
      <c r="AD150" s="52">
        <f t="shared" si="93"/>
        <v>41699</v>
      </c>
      <c r="AE150" s="52">
        <f t="shared" si="93"/>
        <v>41730</v>
      </c>
      <c r="AF150" s="52">
        <f t="shared" si="93"/>
        <v>41760</v>
      </c>
      <c r="AG150" s="52">
        <f t="shared" si="93"/>
        <v>41791</v>
      </c>
      <c r="AH150" s="52">
        <f t="shared" si="93"/>
        <v>41821</v>
      </c>
      <c r="AI150" s="52">
        <f t="shared" si="93"/>
        <v>41852</v>
      </c>
      <c r="AJ150" s="52">
        <f t="shared" si="93"/>
        <v>41883</v>
      </c>
      <c r="AK150" s="52">
        <f t="shared" si="93"/>
        <v>41913</v>
      </c>
      <c r="AL150" s="52">
        <f t="shared" si="93"/>
        <v>41944</v>
      </c>
      <c r="AM150" s="52">
        <f t="shared" si="93"/>
        <v>41974</v>
      </c>
      <c r="AN150" s="52">
        <f t="shared" si="93"/>
        <v>42005</v>
      </c>
      <c r="AO150" s="52">
        <f t="shared" si="93"/>
        <v>42036</v>
      </c>
      <c r="AP150" s="52">
        <f t="shared" si="93"/>
        <v>42064</v>
      </c>
      <c r="AQ150" s="52">
        <f t="shared" si="93"/>
        <v>42095</v>
      </c>
      <c r="AR150" s="52">
        <f t="shared" si="93"/>
        <v>42125</v>
      </c>
      <c r="AS150" s="52">
        <f t="shared" si="93"/>
        <v>42156</v>
      </c>
      <c r="AT150" s="52">
        <f t="shared" si="93"/>
        <v>42186</v>
      </c>
      <c r="AU150" s="52">
        <f t="shared" si="93"/>
        <v>42217</v>
      </c>
      <c r="AV150" s="52">
        <f t="shared" si="93"/>
        <v>42248</v>
      </c>
      <c r="AW150" s="52">
        <f t="shared" si="93"/>
        <v>42278</v>
      </c>
      <c r="AX150" s="52">
        <f t="shared" si="93"/>
        <v>42309</v>
      </c>
      <c r="AY150" s="52">
        <f t="shared" si="93"/>
        <v>42339</v>
      </c>
      <c r="AZ150" s="52">
        <f t="shared" si="93"/>
        <v>42370</v>
      </c>
      <c r="BA150" s="52">
        <f t="shared" si="93"/>
        <v>42401</v>
      </c>
      <c r="BB150" s="52">
        <f t="shared" si="93"/>
        <v>42430</v>
      </c>
      <c r="BC150" s="52">
        <f t="shared" si="93"/>
        <v>42461</v>
      </c>
      <c r="BD150" s="52">
        <f t="shared" si="93"/>
        <v>42491</v>
      </c>
      <c r="BE150" s="52">
        <f t="shared" si="93"/>
        <v>42522</v>
      </c>
      <c r="BF150" s="52">
        <f t="shared" si="93"/>
        <v>42552</v>
      </c>
      <c r="BG150" s="52">
        <f t="shared" si="93"/>
        <v>42583</v>
      </c>
      <c r="BH150" s="52">
        <f t="shared" si="93"/>
        <v>42614</v>
      </c>
      <c r="BI150" s="52">
        <f t="shared" si="93"/>
        <v>42644</v>
      </c>
      <c r="BJ150" s="52">
        <f t="shared" si="93"/>
        <v>42675</v>
      </c>
      <c r="BK150" s="52">
        <f t="shared" si="93"/>
        <v>42705</v>
      </c>
    </row>
    <row r="151" spans="2:63">
      <c r="B151" s="53" t="str">
        <f t="shared" ref="B151:B168" si="94">+B103</f>
        <v>Immobilitzat intangible</v>
      </c>
      <c r="C151" s="53"/>
      <c r="D151" s="37">
        <f t="shared" ref="D151:AY151" si="95">SUM(D152:D157)</f>
        <v>0</v>
      </c>
      <c r="E151" s="37">
        <f t="shared" si="95"/>
        <v>0</v>
      </c>
      <c r="F151" s="37">
        <f t="shared" si="95"/>
        <v>0</v>
      </c>
      <c r="G151" s="37">
        <f t="shared" si="95"/>
        <v>0</v>
      </c>
      <c r="H151" s="37">
        <f t="shared" si="95"/>
        <v>0</v>
      </c>
      <c r="I151" s="37">
        <f t="shared" si="95"/>
        <v>0</v>
      </c>
      <c r="J151" s="37">
        <f t="shared" si="95"/>
        <v>0</v>
      </c>
      <c r="K151" s="37">
        <f t="shared" si="95"/>
        <v>0</v>
      </c>
      <c r="L151" s="37">
        <f t="shared" si="95"/>
        <v>0</v>
      </c>
      <c r="M151" s="37">
        <f t="shared" si="95"/>
        <v>0</v>
      </c>
      <c r="N151" s="37">
        <f t="shared" si="95"/>
        <v>0</v>
      </c>
      <c r="O151" s="37">
        <f t="shared" si="95"/>
        <v>0</v>
      </c>
      <c r="P151" s="37">
        <f t="shared" si="95"/>
        <v>0</v>
      </c>
      <c r="Q151" s="37">
        <f t="shared" si="95"/>
        <v>0</v>
      </c>
      <c r="R151" s="37">
        <f t="shared" si="95"/>
        <v>0</v>
      </c>
      <c r="S151" s="37">
        <f t="shared" si="95"/>
        <v>0</v>
      </c>
      <c r="T151" s="37">
        <f t="shared" si="95"/>
        <v>0</v>
      </c>
      <c r="U151" s="37">
        <f t="shared" si="95"/>
        <v>0</v>
      </c>
      <c r="V151" s="37">
        <f t="shared" si="95"/>
        <v>0</v>
      </c>
      <c r="W151" s="37">
        <f t="shared" si="95"/>
        <v>0</v>
      </c>
      <c r="X151" s="37">
        <f t="shared" si="95"/>
        <v>0</v>
      </c>
      <c r="Y151" s="37">
        <f t="shared" si="95"/>
        <v>0</v>
      </c>
      <c r="Z151" s="37">
        <f t="shared" si="95"/>
        <v>0</v>
      </c>
      <c r="AA151" s="37">
        <f t="shared" si="95"/>
        <v>0</v>
      </c>
      <c r="AB151" s="37">
        <f t="shared" si="95"/>
        <v>0</v>
      </c>
      <c r="AC151" s="37">
        <f t="shared" si="95"/>
        <v>0</v>
      </c>
      <c r="AD151" s="37">
        <f t="shared" si="95"/>
        <v>0</v>
      </c>
      <c r="AE151" s="37">
        <f t="shared" si="95"/>
        <v>0</v>
      </c>
      <c r="AF151" s="37">
        <f t="shared" si="95"/>
        <v>0</v>
      </c>
      <c r="AG151" s="37">
        <f t="shared" si="95"/>
        <v>0</v>
      </c>
      <c r="AH151" s="37">
        <f t="shared" si="95"/>
        <v>0</v>
      </c>
      <c r="AI151" s="37">
        <f t="shared" si="95"/>
        <v>0</v>
      </c>
      <c r="AJ151" s="37">
        <f t="shared" si="95"/>
        <v>0</v>
      </c>
      <c r="AK151" s="37">
        <f t="shared" si="95"/>
        <v>0</v>
      </c>
      <c r="AL151" s="37">
        <f t="shared" si="95"/>
        <v>0</v>
      </c>
      <c r="AM151" s="37">
        <f t="shared" si="95"/>
        <v>0</v>
      </c>
      <c r="AN151" s="37">
        <f t="shared" si="95"/>
        <v>0</v>
      </c>
      <c r="AO151" s="37">
        <f t="shared" si="95"/>
        <v>0</v>
      </c>
      <c r="AP151" s="37">
        <f t="shared" si="95"/>
        <v>0</v>
      </c>
      <c r="AQ151" s="37">
        <f t="shared" si="95"/>
        <v>0</v>
      </c>
      <c r="AR151" s="37">
        <f t="shared" si="95"/>
        <v>0</v>
      </c>
      <c r="AS151" s="37">
        <f t="shared" si="95"/>
        <v>0</v>
      </c>
      <c r="AT151" s="37">
        <f t="shared" si="95"/>
        <v>0</v>
      </c>
      <c r="AU151" s="37">
        <f t="shared" si="95"/>
        <v>0</v>
      </c>
      <c r="AV151" s="37">
        <f t="shared" si="95"/>
        <v>0</v>
      </c>
      <c r="AW151" s="37">
        <f t="shared" si="95"/>
        <v>0</v>
      </c>
      <c r="AX151" s="37">
        <f t="shared" si="95"/>
        <v>0</v>
      </c>
      <c r="AY151" s="37">
        <f t="shared" si="95"/>
        <v>0</v>
      </c>
      <c r="AZ151" s="37"/>
      <c r="BA151" s="37"/>
      <c r="BB151" s="37"/>
      <c r="BC151" s="37"/>
      <c r="BD151" s="37"/>
      <c r="BE151" s="37"/>
      <c r="BF151" s="37"/>
      <c r="BG151" s="37"/>
      <c r="BH151" s="37"/>
      <c r="BI151" s="37"/>
      <c r="BJ151" s="37"/>
      <c r="BK151" s="37"/>
    </row>
    <row r="152" spans="2:63">
      <c r="B152" s="32" t="str">
        <f t="shared" si="94"/>
        <v>Recerca i Desenvolupament</v>
      </c>
      <c r="C152" s="54"/>
      <c r="D152" s="33">
        <f t="shared" ref="D152:AI152" si="96">+D80-D128</f>
        <v>0</v>
      </c>
      <c r="E152" s="33">
        <f t="shared" si="96"/>
        <v>0</v>
      </c>
      <c r="F152" s="33">
        <f t="shared" si="96"/>
        <v>0</v>
      </c>
      <c r="G152" s="33">
        <f t="shared" si="96"/>
        <v>0</v>
      </c>
      <c r="H152" s="33">
        <f t="shared" si="96"/>
        <v>0</v>
      </c>
      <c r="I152" s="33">
        <f t="shared" si="96"/>
        <v>0</v>
      </c>
      <c r="J152" s="33">
        <f t="shared" si="96"/>
        <v>0</v>
      </c>
      <c r="K152" s="33">
        <f t="shared" si="96"/>
        <v>0</v>
      </c>
      <c r="L152" s="33">
        <f t="shared" si="96"/>
        <v>0</v>
      </c>
      <c r="M152" s="33">
        <f t="shared" si="96"/>
        <v>0</v>
      </c>
      <c r="N152" s="33">
        <f t="shared" si="96"/>
        <v>0</v>
      </c>
      <c r="O152" s="33">
        <f t="shared" si="96"/>
        <v>0</v>
      </c>
      <c r="P152" s="33">
        <f t="shared" si="96"/>
        <v>0</v>
      </c>
      <c r="Q152" s="33">
        <f t="shared" si="96"/>
        <v>0</v>
      </c>
      <c r="R152" s="33">
        <f t="shared" si="96"/>
        <v>0</v>
      </c>
      <c r="S152" s="33">
        <f t="shared" si="96"/>
        <v>0</v>
      </c>
      <c r="T152" s="33">
        <f t="shared" si="96"/>
        <v>0</v>
      </c>
      <c r="U152" s="33">
        <f t="shared" si="96"/>
        <v>0</v>
      </c>
      <c r="V152" s="33">
        <f t="shared" si="96"/>
        <v>0</v>
      </c>
      <c r="W152" s="33">
        <f t="shared" si="96"/>
        <v>0</v>
      </c>
      <c r="X152" s="33">
        <f t="shared" si="96"/>
        <v>0</v>
      </c>
      <c r="Y152" s="33">
        <f t="shared" si="96"/>
        <v>0</v>
      </c>
      <c r="Z152" s="33">
        <f t="shared" si="96"/>
        <v>0</v>
      </c>
      <c r="AA152" s="33">
        <f t="shared" si="96"/>
        <v>0</v>
      </c>
      <c r="AB152" s="33">
        <f t="shared" si="96"/>
        <v>0</v>
      </c>
      <c r="AC152" s="33">
        <f t="shared" si="96"/>
        <v>0</v>
      </c>
      <c r="AD152" s="33">
        <f t="shared" si="96"/>
        <v>0</v>
      </c>
      <c r="AE152" s="33">
        <f t="shared" si="96"/>
        <v>0</v>
      </c>
      <c r="AF152" s="33">
        <f t="shared" si="96"/>
        <v>0</v>
      </c>
      <c r="AG152" s="33">
        <f t="shared" si="96"/>
        <v>0</v>
      </c>
      <c r="AH152" s="33">
        <f t="shared" si="96"/>
        <v>0</v>
      </c>
      <c r="AI152" s="33">
        <f t="shared" si="96"/>
        <v>0</v>
      </c>
      <c r="AJ152" s="33">
        <f t="shared" ref="AJ152:BK152" si="97">+AJ80-AJ128</f>
        <v>0</v>
      </c>
      <c r="AK152" s="33">
        <f t="shared" si="97"/>
        <v>0</v>
      </c>
      <c r="AL152" s="33">
        <f t="shared" si="97"/>
        <v>0</v>
      </c>
      <c r="AM152" s="33">
        <f t="shared" si="97"/>
        <v>0</v>
      </c>
      <c r="AN152" s="33">
        <f t="shared" si="97"/>
        <v>0</v>
      </c>
      <c r="AO152" s="33">
        <f t="shared" si="97"/>
        <v>0</v>
      </c>
      <c r="AP152" s="33">
        <f t="shared" si="97"/>
        <v>0</v>
      </c>
      <c r="AQ152" s="33">
        <f t="shared" si="97"/>
        <v>0</v>
      </c>
      <c r="AR152" s="33">
        <f t="shared" si="97"/>
        <v>0</v>
      </c>
      <c r="AS152" s="33">
        <f t="shared" si="97"/>
        <v>0</v>
      </c>
      <c r="AT152" s="33">
        <f t="shared" si="97"/>
        <v>0</v>
      </c>
      <c r="AU152" s="33">
        <f t="shared" si="97"/>
        <v>0</v>
      </c>
      <c r="AV152" s="33">
        <f t="shared" si="97"/>
        <v>0</v>
      </c>
      <c r="AW152" s="33">
        <f t="shared" si="97"/>
        <v>0</v>
      </c>
      <c r="AX152" s="33">
        <f t="shared" si="97"/>
        <v>0</v>
      </c>
      <c r="AY152" s="33">
        <f t="shared" si="97"/>
        <v>0</v>
      </c>
      <c r="AZ152" s="33">
        <f t="shared" si="97"/>
        <v>0</v>
      </c>
      <c r="BA152" s="33">
        <f t="shared" si="97"/>
        <v>0</v>
      </c>
      <c r="BB152" s="33">
        <f t="shared" si="97"/>
        <v>0</v>
      </c>
      <c r="BC152" s="33">
        <f t="shared" si="97"/>
        <v>0</v>
      </c>
      <c r="BD152" s="33">
        <f t="shared" si="97"/>
        <v>0</v>
      </c>
      <c r="BE152" s="33">
        <f t="shared" si="97"/>
        <v>0</v>
      </c>
      <c r="BF152" s="33">
        <f t="shared" si="97"/>
        <v>0</v>
      </c>
      <c r="BG152" s="33">
        <f t="shared" si="97"/>
        <v>0</v>
      </c>
      <c r="BH152" s="33">
        <f t="shared" si="97"/>
        <v>0</v>
      </c>
      <c r="BI152" s="33">
        <f t="shared" si="97"/>
        <v>0</v>
      </c>
      <c r="BJ152" s="33">
        <f t="shared" si="97"/>
        <v>0</v>
      </c>
      <c r="BK152" s="33">
        <f t="shared" si="97"/>
        <v>0</v>
      </c>
    </row>
    <row r="153" spans="2:63">
      <c r="B153" s="32" t="str">
        <f t="shared" si="94"/>
        <v>Concessions administratives</v>
      </c>
      <c r="C153" s="54"/>
      <c r="D153" s="33">
        <f t="shared" ref="D153:AI153" si="98">+D81-D129</f>
        <v>0</v>
      </c>
      <c r="E153" s="33">
        <f t="shared" si="98"/>
        <v>0</v>
      </c>
      <c r="F153" s="33">
        <f t="shared" si="98"/>
        <v>0</v>
      </c>
      <c r="G153" s="33">
        <f t="shared" si="98"/>
        <v>0</v>
      </c>
      <c r="H153" s="33">
        <f t="shared" si="98"/>
        <v>0</v>
      </c>
      <c r="I153" s="33">
        <f t="shared" si="98"/>
        <v>0</v>
      </c>
      <c r="J153" s="33">
        <f t="shared" si="98"/>
        <v>0</v>
      </c>
      <c r="K153" s="33">
        <f t="shared" si="98"/>
        <v>0</v>
      </c>
      <c r="L153" s="33">
        <f t="shared" si="98"/>
        <v>0</v>
      </c>
      <c r="M153" s="33">
        <f t="shared" si="98"/>
        <v>0</v>
      </c>
      <c r="N153" s="33">
        <f t="shared" si="98"/>
        <v>0</v>
      </c>
      <c r="O153" s="33">
        <f t="shared" si="98"/>
        <v>0</v>
      </c>
      <c r="P153" s="33">
        <f t="shared" si="98"/>
        <v>0</v>
      </c>
      <c r="Q153" s="33">
        <f t="shared" si="98"/>
        <v>0</v>
      </c>
      <c r="R153" s="33">
        <f t="shared" si="98"/>
        <v>0</v>
      </c>
      <c r="S153" s="33">
        <f t="shared" si="98"/>
        <v>0</v>
      </c>
      <c r="T153" s="33">
        <f t="shared" si="98"/>
        <v>0</v>
      </c>
      <c r="U153" s="33">
        <f t="shared" si="98"/>
        <v>0</v>
      </c>
      <c r="V153" s="33">
        <f t="shared" si="98"/>
        <v>0</v>
      </c>
      <c r="W153" s="33">
        <f t="shared" si="98"/>
        <v>0</v>
      </c>
      <c r="X153" s="33">
        <f t="shared" si="98"/>
        <v>0</v>
      </c>
      <c r="Y153" s="33">
        <f t="shared" si="98"/>
        <v>0</v>
      </c>
      <c r="Z153" s="33">
        <f t="shared" si="98"/>
        <v>0</v>
      </c>
      <c r="AA153" s="33">
        <f t="shared" si="98"/>
        <v>0</v>
      </c>
      <c r="AB153" s="33">
        <f t="shared" si="98"/>
        <v>0</v>
      </c>
      <c r="AC153" s="33">
        <f t="shared" si="98"/>
        <v>0</v>
      </c>
      <c r="AD153" s="33">
        <f t="shared" si="98"/>
        <v>0</v>
      </c>
      <c r="AE153" s="33">
        <f t="shared" si="98"/>
        <v>0</v>
      </c>
      <c r="AF153" s="33">
        <f t="shared" si="98"/>
        <v>0</v>
      </c>
      <c r="AG153" s="33">
        <f t="shared" si="98"/>
        <v>0</v>
      </c>
      <c r="AH153" s="33">
        <f t="shared" si="98"/>
        <v>0</v>
      </c>
      <c r="AI153" s="33">
        <f t="shared" si="98"/>
        <v>0</v>
      </c>
      <c r="AJ153" s="33">
        <f t="shared" ref="AJ153:BK153" si="99">+AJ81-AJ129</f>
        <v>0</v>
      </c>
      <c r="AK153" s="33">
        <f t="shared" si="99"/>
        <v>0</v>
      </c>
      <c r="AL153" s="33">
        <f t="shared" si="99"/>
        <v>0</v>
      </c>
      <c r="AM153" s="33">
        <f t="shared" si="99"/>
        <v>0</v>
      </c>
      <c r="AN153" s="33">
        <f t="shared" si="99"/>
        <v>0</v>
      </c>
      <c r="AO153" s="33">
        <f t="shared" si="99"/>
        <v>0</v>
      </c>
      <c r="AP153" s="33">
        <f t="shared" si="99"/>
        <v>0</v>
      </c>
      <c r="AQ153" s="33">
        <f t="shared" si="99"/>
        <v>0</v>
      </c>
      <c r="AR153" s="33">
        <f t="shared" si="99"/>
        <v>0</v>
      </c>
      <c r="AS153" s="33">
        <f t="shared" si="99"/>
        <v>0</v>
      </c>
      <c r="AT153" s="33">
        <f t="shared" si="99"/>
        <v>0</v>
      </c>
      <c r="AU153" s="33">
        <f t="shared" si="99"/>
        <v>0</v>
      </c>
      <c r="AV153" s="33">
        <f t="shared" si="99"/>
        <v>0</v>
      </c>
      <c r="AW153" s="33">
        <f t="shared" si="99"/>
        <v>0</v>
      </c>
      <c r="AX153" s="33">
        <f t="shared" si="99"/>
        <v>0</v>
      </c>
      <c r="AY153" s="33">
        <f t="shared" si="99"/>
        <v>0</v>
      </c>
      <c r="AZ153" s="33">
        <f t="shared" si="99"/>
        <v>0</v>
      </c>
      <c r="BA153" s="33">
        <f t="shared" si="99"/>
        <v>0</v>
      </c>
      <c r="BB153" s="33">
        <f t="shared" si="99"/>
        <v>0</v>
      </c>
      <c r="BC153" s="33">
        <f t="shared" si="99"/>
        <v>0</v>
      </c>
      <c r="BD153" s="33">
        <f t="shared" si="99"/>
        <v>0</v>
      </c>
      <c r="BE153" s="33">
        <f t="shared" si="99"/>
        <v>0</v>
      </c>
      <c r="BF153" s="33">
        <f t="shared" si="99"/>
        <v>0</v>
      </c>
      <c r="BG153" s="33">
        <f t="shared" si="99"/>
        <v>0</v>
      </c>
      <c r="BH153" s="33">
        <f t="shared" si="99"/>
        <v>0</v>
      </c>
      <c r="BI153" s="33">
        <f t="shared" si="99"/>
        <v>0</v>
      </c>
      <c r="BJ153" s="33">
        <f t="shared" si="99"/>
        <v>0</v>
      </c>
      <c r="BK153" s="33">
        <f t="shared" si="99"/>
        <v>0</v>
      </c>
    </row>
    <row r="154" spans="2:63">
      <c r="B154" s="32" t="str">
        <f t="shared" si="94"/>
        <v>Patents, llicències i marques</v>
      </c>
      <c r="C154" s="54"/>
      <c r="D154" s="33">
        <f t="shared" ref="D154:AI154" si="100">+D82-D130</f>
        <v>0</v>
      </c>
      <c r="E154" s="33">
        <f t="shared" si="100"/>
        <v>0</v>
      </c>
      <c r="F154" s="33">
        <f t="shared" si="100"/>
        <v>0</v>
      </c>
      <c r="G154" s="33">
        <f t="shared" si="100"/>
        <v>0</v>
      </c>
      <c r="H154" s="33">
        <f t="shared" si="100"/>
        <v>0</v>
      </c>
      <c r="I154" s="33">
        <f t="shared" si="100"/>
        <v>0</v>
      </c>
      <c r="J154" s="33">
        <f t="shared" si="100"/>
        <v>0</v>
      </c>
      <c r="K154" s="33">
        <f t="shared" si="100"/>
        <v>0</v>
      </c>
      <c r="L154" s="33">
        <f t="shared" si="100"/>
        <v>0</v>
      </c>
      <c r="M154" s="33">
        <f t="shared" si="100"/>
        <v>0</v>
      </c>
      <c r="N154" s="33">
        <f t="shared" si="100"/>
        <v>0</v>
      </c>
      <c r="O154" s="33">
        <f t="shared" si="100"/>
        <v>0</v>
      </c>
      <c r="P154" s="33">
        <f t="shared" si="100"/>
        <v>0</v>
      </c>
      <c r="Q154" s="33">
        <f t="shared" si="100"/>
        <v>0</v>
      </c>
      <c r="R154" s="33">
        <f t="shared" si="100"/>
        <v>0</v>
      </c>
      <c r="S154" s="33">
        <f t="shared" si="100"/>
        <v>0</v>
      </c>
      <c r="T154" s="33">
        <f t="shared" si="100"/>
        <v>0</v>
      </c>
      <c r="U154" s="33">
        <f t="shared" si="100"/>
        <v>0</v>
      </c>
      <c r="V154" s="33">
        <f t="shared" si="100"/>
        <v>0</v>
      </c>
      <c r="W154" s="33">
        <f t="shared" si="100"/>
        <v>0</v>
      </c>
      <c r="X154" s="33">
        <f t="shared" si="100"/>
        <v>0</v>
      </c>
      <c r="Y154" s="33">
        <f t="shared" si="100"/>
        <v>0</v>
      </c>
      <c r="Z154" s="33">
        <f t="shared" si="100"/>
        <v>0</v>
      </c>
      <c r="AA154" s="33">
        <f t="shared" si="100"/>
        <v>0</v>
      </c>
      <c r="AB154" s="33">
        <f t="shared" si="100"/>
        <v>0</v>
      </c>
      <c r="AC154" s="33">
        <f t="shared" si="100"/>
        <v>0</v>
      </c>
      <c r="AD154" s="33">
        <f t="shared" si="100"/>
        <v>0</v>
      </c>
      <c r="AE154" s="33">
        <f t="shared" si="100"/>
        <v>0</v>
      </c>
      <c r="AF154" s="33">
        <f t="shared" si="100"/>
        <v>0</v>
      </c>
      <c r="AG154" s="33">
        <f t="shared" si="100"/>
        <v>0</v>
      </c>
      <c r="AH154" s="33">
        <f t="shared" si="100"/>
        <v>0</v>
      </c>
      <c r="AI154" s="33">
        <f t="shared" si="100"/>
        <v>0</v>
      </c>
      <c r="AJ154" s="33">
        <f t="shared" ref="AJ154:BK154" si="101">+AJ82-AJ130</f>
        <v>0</v>
      </c>
      <c r="AK154" s="33">
        <f t="shared" si="101"/>
        <v>0</v>
      </c>
      <c r="AL154" s="33">
        <f t="shared" si="101"/>
        <v>0</v>
      </c>
      <c r="AM154" s="33">
        <f t="shared" si="101"/>
        <v>0</v>
      </c>
      <c r="AN154" s="33">
        <f t="shared" si="101"/>
        <v>0</v>
      </c>
      <c r="AO154" s="33">
        <f t="shared" si="101"/>
        <v>0</v>
      </c>
      <c r="AP154" s="33">
        <f t="shared" si="101"/>
        <v>0</v>
      </c>
      <c r="AQ154" s="33">
        <f t="shared" si="101"/>
        <v>0</v>
      </c>
      <c r="AR154" s="33">
        <f t="shared" si="101"/>
        <v>0</v>
      </c>
      <c r="AS154" s="33">
        <f t="shared" si="101"/>
        <v>0</v>
      </c>
      <c r="AT154" s="33">
        <f t="shared" si="101"/>
        <v>0</v>
      </c>
      <c r="AU154" s="33">
        <f t="shared" si="101"/>
        <v>0</v>
      </c>
      <c r="AV154" s="33">
        <f t="shared" si="101"/>
        <v>0</v>
      </c>
      <c r="AW154" s="33">
        <f t="shared" si="101"/>
        <v>0</v>
      </c>
      <c r="AX154" s="33">
        <f t="shared" si="101"/>
        <v>0</v>
      </c>
      <c r="AY154" s="33">
        <f t="shared" si="101"/>
        <v>0</v>
      </c>
      <c r="AZ154" s="33">
        <f t="shared" si="101"/>
        <v>0</v>
      </c>
      <c r="BA154" s="33">
        <f t="shared" si="101"/>
        <v>0</v>
      </c>
      <c r="BB154" s="33">
        <f t="shared" si="101"/>
        <v>0</v>
      </c>
      <c r="BC154" s="33">
        <f t="shared" si="101"/>
        <v>0</v>
      </c>
      <c r="BD154" s="33">
        <f t="shared" si="101"/>
        <v>0</v>
      </c>
      <c r="BE154" s="33">
        <f t="shared" si="101"/>
        <v>0</v>
      </c>
      <c r="BF154" s="33">
        <f t="shared" si="101"/>
        <v>0</v>
      </c>
      <c r="BG154" s="33">
        <f t="shared" si="101"/>
        <v>0</v>
      </c>
      <c r="BH154" s="33">
        <f t="shared" si="101"/>
        <v>0</v>
      </c>
      <c r="BI154" s="33">
        <f t="shared" si="101"/>
        <v>0</v>
      </c>
      <c r="BJ154" s="33">
        <f t="shared" si="101"/>
        <v>0</v>
      </c>
      <c r="BK154" s="33">
        <f t="shared" si="101"/>
        <v>0</v>
      </c>
    </row>
    <row r="155" spans="2:63">
      <c r="B155" s="32" t="str">
        <f t="shared" si="94"/>
        <v>Drets de traspàs</v>
      </c>
      <c r="C155" s="54"/>
      <c r="D155" s="33">
        <f t="shared" ref="D155:AI155" si="102">+D83-D131</f>
        <v>0</v>
      </c>
      <c r="E155" s="33">
        <f t="shared" si="102"/>
        <v>0</v>
      </c>
      <c r="F155" s="33">
        <f t="shared" si="102"/>
        <v>0</v>
      </c>
      <c r="G155" s="33">
        <f t="shared" si="102"/>
        <v>0</v>
      </c>
      <c r="H155" s="33">
        <f t="shared" si="102"/>
        <v>0</v>
      </c>
      <c r="I155" s="33">
        <f t="shared" si="102"/>
        <v>0</v>
      </c>
      <c r="J155" s="33">
        <f t="shared" si="102"/>
        <v>0</v>
      </c>
      <c r="K155" s="33">
        <f t="shared" si="102"/>
        <v>0</v>
      </c>
      <c r="L155" s="33">
        <f t="shared" si="102"/>
        <v>0</v>
      </c>
      <c r="M155" s="33">
        <f t="shared" si="102"/>
        <v>0</v>
      </c>
      <c r="N155" s="33">
        <f t="shared" si="102"/>
        <v>0</v>
      </c>
      <c r="O155" s="33">
        <f t="shared" si="102"/>
        <v>0</v>
      </c>
      <c r="P155" s="33">
        <f t="shared" si="102"/>
        <v>0</v>
      </c>
      <c r="Q155" s="33">
        <f t="shared" si="102"/>
        <v>0</v>
      </c>
      <c r="R155" s="33">
        <f t="shared" si="102"/>
        <v>0</v>
      </c>
      <c r="S155" s="33">
        <f t="shared" si="102"/>
        <v>0</v>
      </c>
      <c r="T155" s="33">
        <f t="shared" si="102"/>
        <v>0</v>
      </c>
      <c r="U155" s="33">
        <f t="shared" si="102"/>
        <v>0</v>
      </c>
      <c r="V155" s="33">
        <f t="shared" si="102"/>
        <v>0</v>
      </c>
      <c r="W155" s="33">
        <f t="shared" si="102"/>
        <v>0</v>
      </c>
      <c r="X155" s="33">
        <f t="shared" si="102"/>
        <v>0</v>
      </c>
      <c r="Y155" s="33">
        <f t="shared" si="102"/>
        <v>0</v>
      </c>
      <c r="Z155" s="33">
        <f t="shared" si="102"/>
        <v>0</v>
      </c>
      <c r="AA155" s="33">
        <f t="shared" si="102"/>
        <v>0</v>
      </c>
      <c r="AB155" s="33">
        <f t="shared" si="102"/>
        <v>0</v>
      </c>
      <c r="AC155" s="33">
        <f t="shared" si="102"/>
        <v>0</v>
      </c>
      <c r="AD155" s="33">
        <f t="shared" si="102"/>
        <v>0</v>
      </c>
      <c r="AE155" s="33">
        <f t="shared" si="102"/>
        <v>0</v>
      </c>
      <c r="AF155" s="33">
        <f t="shared" si="102"/>
        <v>0</v>
      </c>
      <c r="AG155" s="33">
        <f t="shared" si="102"/>
        <v>0</v>
      </c>
      <c r="AH155" s="33">
        <f t="shared" si="102"/>
        <v>0</v>
      </c>
      <c r="AI155" s="33">
        <f t="shared" si="102"/>
        <v>0</v>
      </c>
      <c r="AJ155" s="33">
        <f t="shared" ref="AJ155:BK155" si="103">+AJ83-AJ131</f>
        <v>0</v>
      </c>
      <c r="AK155" s="33">
        <f t="shared" si="103"/>
        <v>0</v>
      </c>
      <c r="AL155" s="33">
        <f t="shared" si="103"/>
        <v>0</v>
      </c>
      <c r="AM155" s="33">
        <f t="shared" si="103"/>
        <v>0</v>
      </c>
      <c r="AN155" s="33">
        <f t="shared" si="103"/>
        <v>0</v>
      </c>
      <c r="AO155" s="33">
        <f t="shared" si="103"/>
        <v>0</v>
      </c>
      <c r="AP155" s="33">
        <f t="shared" si="103"/>
        <v>0</v>
      </c>
      <c r="AQ155" s="33">
        <f t="shared" si="103"/>
        <v>0</v>
      </c>
      <c r="AR155" s="33">
        <f t="shared" si="103"/>
        <v>0</v>
      </c>
      <c r="AS155" s="33">
        <f t="shared" si="103"/>
        <v>0</v>
      </c>
      <c r="AT155" s="33">
        <f t="shared" si="103"/>
        <v>0</v>
      </c>
      <c r="AU155" s="33">
        <f t="shared" si="103"/>
        <v>0</v>
      </c>
      <c r="AV155" s="33">
        <f t="shared" si="103"/>
        <v>0</v>
      </c>
      <c r="AW155" s="33">
        <f t="shared" si="103"/>
        <v>0</v>
      </c>
      <c r="AX155" s="33">
        <f t="shared" si="103"/>
        <v>0</v>
      </c>
      <c r="AY155" s="33">
        <f t="shared" si="103"/>
        <v>0</v>
      </c>
      <c r="AZ155" s="33">
        <f t="shared" si="103"/>
        <v>0</v>
      </c>
      <c r="BA155" s="33">
        <f t="shared" si="103"/>
        <v>0</v>
      </c>
      <c r="BB155" s="33">
        <f t="shared" si="103"/>
        <v>0</v>
      </c>
      <c r="BC155" s="33">
        <f t="shared" si="103"/>
        <v>0</v>
      </c>
      <c r="BD155" s="33">
        <f t="shared" si="103"/>
        <v>0</v>
      </c>
      <c r="BE155" s="33">
        <f t="shared" si="103"/>
        <v>0</v>
      </c>
      <c r="BF155" s="33">
        <f t="shared" si="103"/>
        <v>0</v>
      </c>
      <c r="BG155" s="33">
        <f t="shared" si="103"/>
        <v>0</v>
      </c>
      <c r="BH155" s="33">
        <f t="shared" si="103"/>
        <v>0</v>
      </c>
      <c r="BI155" s="33">
        <f t="shared" si="103"/>
        <v>0</v>
      </c>
      <c r="BJ155" s="33">
        <f t="shared" si="103"/>
        <v>0</v>
      </c>
      <c r="BK155" s="33">
        <f t="shared" si="103"/>
        <v>0</v>
      </c>
    </row>
    <row r="156" spans="2:63">
      <c r="B156" s="32" t="str">
        <f t="shared" si="94"/>
        <v>Aplicacions informàtiques</v>
      </c>
      <c r="C156" s="54"/>
      <c r="D156" s="33">
        <f t="shared" ref="D156:AI156" si="104">+D84-D132</f>
        <v>0</v>
      </c>
      <c r="E156" s="33">
        <f t="shared" si="104"/>
        <v>0</v>
      </c>
      <c r="F156" s="33">
        <f t="shared" si="104"/>
        <v>0</v>
      </c>
      <c r="G156" s="33">
        <f t="shared" si="104"/>
        <v>0</v>
      </c>
      <c r="H156" s="33">
        <f t="shared" si="104"/>
        <v>0</v>
      </c>
      <c r="I156" s="33">
        <f t="shared" si="104"/>
        <v>0</v>
      </c>
      <c r="J156" s="33">
        <f t="shared" si="104"/>
        <v>0</v>
      </c>
      <c r="K156" s="33">
        <f t="shared" si="104"/>
        <v>0</v>
      </c>
      <c r="L156" s="33">
        <f t="shared" si="104"/>
        <v>0</v>
      </c>
      <c r="M156" s="33">
        <f t="shared" si="104"/>
        <v>0</v>
      </c>
      <c r="N156" s="33">
        <f t="shared" si="104"/>
        <v>0</v>
      </c>
      <c r="O156" s="33">
        <f t="shared" si="104"/>
        <v>0</v>
      </c>
      <c r="P156" s="33">
        <f t="shared" si="104"/>
        <v>0</v>
      </c>
      <c r="Q156" s="33">
        <f t="shared" si="104"/>
        <v>0</v>
      </c>
      <c r="R156" s="33">
        <f t="shared" si="104"/>
        <v>0</v>
      </c>
      <c r="S156" s="33">
        <f t="shared" si="104"/>
        <v>0</v>
      </c>
      <c r="T156" s="33">
        <f t="shared" si="104"/>
        <v>0</v>
      </c>
      <c r="U156" s="33">
        <f t="shared" si="104"/>
        <v>0</v>
      </c>
      <c r="V156" s="33">
        <f t="shared" si="104"/>
        <v>0</v>
      </c>
      <c r="W156" s="33">
        <f t="shared" si="104"/>
        <v>0</v>
      </c>
      <c r="X156" s="33">
        <f t="shared" si="104"/>
        <v>0</v>
      </c>
      <c r="Y156" s="33">
        <f t="shared" si="104"/>
        <v>0</v>
      </c>
      <c r="Z156" s="33">
        <f t="shared" si="104"/>
        <v>0</v>
      </c>
      <c r="AA156" s="33">
        <f t="shared" si="104"/>
        <v>0</v>
      </c>
      <c r="AB156" s="33">
        <f t="shared" si="104"/>
        <v>0</v>
      </c>
      <c r="AC156" s="33">
        <f t="shared" si="104"/>
        <v>0</v>
      </c>
      <c r="AD156" s="33">
        <f t="shared" si="104"/>
        <v>0</v>
      </c>
      <c r="AE156" s="33">
        <f t="shared" si="104"/>
        <v>0</v>
      </c>
      <c r="AF156" s="33">
        <f t="shared" si="104"/>
        <v>0</v>
      </c>
      <c r="AG156" s="33">
        <f t="shared" si="104"/>
        <v>0</v>
      </c>
      <c r="AH156" s="33">
        <f t="shared" si="104"/>
        <v>0</v>
      </c>
      <c r="AI156" s="33">
        <f t="shared" si="104"/>
        <v>0</v>
      </c>
      <c r="AJ156" s="33">
        <f t="shared" ref="AJ156:BK156" si="105">+AJ84-AJ132</f>
        <v>0</v>
      </c>
      <c r="AK156" s="33">
        <f t="shared" si="105"/>
        <v>0</v>
      </c>
      <c r="AL156" s="33">
        <f t="shared" si="105"/>
        <v>0</v>
      </c>
      <c r="AM156" s="33">
        <f t="shared" si="105"/>
        <v>0</v>
      </c>
      <c r="AN156" s="33">
        <f t="shared" si="105"/>
        <v>0</v>
      </c>
      <c r="AO156" s="33">
        <f t="shared" si="105"/>
        <v>0</v>
      </c>
      <c r="AP156" s="33">
        <f t="shared" si="105"/>
        <v>0</v>
      </c>
      <c r="AQ156" s="33">
        <f t="shared" si="105"/>
        <v>0</v>
      </c>
      <c r="AR156" s="33">
        <f t="shared" si="105"/>
        <v>0</v>
      </c>
      <c r="AS156" s="33">
        <f t="shared" si="105"/>
        <v>0</v>
      </c>
      <c r="AT156" s="33">
        <f t="shared" si="105"/>
        <v>0</v>
      </c>
      <c r="AU156" s="33">
        <f t="shared" si="105"/>
        <v>0</v>
      </c>
      <c r="AV156" s="33">
        <f t="shared" si="105"/>
        <v>0</v>
      </c>
      <c r="AW156" s="33">
        <f t="shared" si="105"/>
        <v>0</v>
      </c>
      <c r="AX156" s="33">
        <f t="shared" si="105"/>
        <v>0</v>
      </c>
      <c r="AY156" s="33">
        <f t="shared" si="105"/>
        <v>0</v>
      </c>
      <c r="AZ156" s="33">
        <f t="shared" si="105"/>
        <v>0</v>
      </c>
      <c r="BA156" s="33">
        <f t="shared" si="105"/>
        <v>0</v>
      </c>
      <c r="BB156" s="33">
        <f t="shared" si="105"/>
        <v>0</v>
      </c>
      <c r="BC156" s="33">
        <f t="shared" si="105"/>
        <v>0</v>
      </c>
      <c r="BD156" s="33">
        <f t="shared" si="105"/>
        <v>0</v>
      </c>
      <c r="BE156" s="33">
        <f t="shared" si="105"/>
        <v>0</v>
      </c>
      <c r="BF156" s="33">
        <f t="shared" si="105"/>
        <v>0</v>
      </c>
      <c r="BG156" s="33">
        <f t="shared" si="105"/>
        <v>0</v>
      </c>
      <c r="BH156" s="33">
        <f t="shared" si="105"/>
        <v>0</v>
      </c>
      <c r="BI156" s="33">
        <f t="shared" si="105"/>
        <v>0</v>
      </c>
      <c r="BJ156" s="33">
        <f t="shared" si="105"/>
        <v>0</v>
      </c>
      <c r="BK156" s="33">
        <f t="shared" si="105"/>
        <v>0</v>
      </c>
    </row>
    <row r="157" spans="2:63">
      <c r="B157" s="32" t="str">
        <f t="shared" si="94"/>
        <v>Altre immobilitzat intangible</v>
      </c>
      <c r="C157" s="54"/>
      <c r="D157" s="33">
        <f t="shared" ref="D157:AI157" si="106">+D85-D133</f>
        <v>0</v>
      </c>
      <c r="E157" s="33">
        <f t="shared" si="106"/>
        <v>0</v>
      </c>
      <c r="F157" s="33">
        <f t="shared" si="106"/>
        <v>0</v>
      </c>
      <c r="G157" s="33">
        <f t="shared" si="106"/>
        <v>0</v>
      </c>
      <c r="H157" s="33">
        <f t="shared" si="106"/>
        <v>0</v>
      </c>
      <c r="I157" s="33">
        <f t="shared" si="106"/>
        <v>0</v>
      </c>
      <c r="J157" s="33">
        <f t="shared" si="106"/>
        <v>0</v>
      </c>
      <c r="K157" s="33">
        <f t="shared" si="106"/>
        <v>0</v>
      </c>
      <c r="L157" s="33">
        <f t="shared" si="106"/>
        <v>0</v>
      </c>
      <c r="M157" s="33">
        <f t="shared" si="106"/>
        <v>0</v>
      </c>
      <c r="N157" s="33">
        <f t="shared" si="106"/>
        <v>0</v>
      </c>
      <c r="O157" s="33">
        <f t="shared" si="106"/>
        <v>0</v>
      </c>
      <c r="P157" s="33">
        <f t="shared" si="106"/>
        <v>0</v>
      </c>
      <c r="Q157" s="33">
        <f t="shared" si="106"/>
        <v>0</v>
      </c>
      <c r="R157" s="33">
        <f t="shared" si="106"/>
        <v>0</v>
      </c>
      <c r="S157" s="33">
        <f t="shared" si="106"/>
        <v>0</v>
      </c>
      <c r="T157" s="33">
        <f t="shared" si="106"/>
        <v>0</v>
      </c>
      <c r="U157" s="33">
        <f t="shared" si="106"/>
        <v>0</v>
      </c>
      <c r="V157" s="33">
        <f t="shared" si="106"/>
        <v>0</v>
      </c>
      <c r="W157" s="33">
        <f t="shared" si="106"/>
        <v>0</v>
      </c>
      <c r="X157" s="33">
        <f t="shared" si="106"/>
        <v>0</v>
      </c>
      <c r="Y157" s="33">
        <f t="shared" si="106"/>
        <v>0</v>
      </c>
      <c r="Z157" s="33">
        <f t="shared" si="106"/>
        <v>0</v>
      </c>
      <c r="AA157" s="33">
        <f t="shared" si="106"/>
        <v>0</v>
      </c>
      <c r="AB157" s="33">
        <f t="shared" si="106"/>
        <v>0</v>
      </c>
      <c r="AC157" s="33">
        <f t="shared" si="106"/>
        <v>0</v>
      </c>
      <c r="AD157" s="33">
        <f t="shared" si="106"/>
        <v>0</v>
      </c>
      <c r="AE157" s="33">
        <f t="shared" si="106"/>
        <v>0</v>
      </c>
      <c r="AF157" s="33">
        <f t="shared" si="106"/>
        <v>0</v>
      </c>
      <c r="AG157" s="33">
        <f t="shared" si="106"/>
        <v>0</v>
      </c>
      <c r="AH157" s="33">
        <f t="shared" si="106"/>
        <v>0</v>
      </c>
      <c r="AI157" s="33">
        <f t="shared" si="106"/>
        <v>0</v>
      </c>
      <c r="AJ157" s="33">
        <f t="shared" ref="AJ157:BK157" si="107">+AJ85-AJ133</f>
        <v>0</v>
      </c>
      <c r="AK157" s="33">
        <f t="shared" si="107"/>
        <v>0</v>
      </c>
      <c r="AL157" s="33">
        <f t="shared" si="107"/>
        <v>0</v>
      </c>
      <c r="AM157" s="33">
        <f t="shared" si="107"/>
        <v>0</v>
      </c>
      <c r="AN157" s="33">
        <f t="shared" si="107"/>
        <v>0</v>
      </c>
      <c r="AO157" s="33">
        <f t="shared" si="107"/>
        <v>0</v>
      </c>
      <c r="AP157" s="33">
        <f t="shared" si="107"/>
        <v>0</v>
      </c>
      <c r="AQ157" s="33">
        <f t="shared" si="107"/>
        <v>0</v>
      </c>
      <c r="AR157" s="33">
        <f t="shared" si="107"/>
        <v>0</v>
      </c>
      <c r="AS157" s="33">
        <f t="shared" si="107"/>
        <v>0</v>
      </c>
      <c r="AT157" s="33">
        <f t="shared" si="107"/>
        <v>0</v>
      </c>
      <c r="AU157" s="33">
        <f t="shared" si="107"/>
        <v>0</v>
      </c>
      <c r="AV157" s="33">
        <f t="shared" si="107"/>
        <v>0</v>
      </c>
      <c r="AW157" s="33">
        <f t="shared" si="107"/>
        <v>0</v>
      </c>
      <c r="AX157" s="33">
        <f t="shared" si="107"/>
        <v>0</v>
      </c>
      <c r="AY157" s="33">
        <f t="shared" si="107"/>
        <v>0</v>
      </c>
      <c r="AZ157" s="33">
        <f t="shared" si="107"/>
        <v>0</v>
      </c>
      <c r="BA157" s="33">
        <f t="shared" si="107"/>
        <v>0</v>
      </c>
      <c r="BB157" s="33">
        <f t="shared" si="107"/>
        <v>0</v>
      </c>
      <c r="BC157" s="33">
        <f t="shared" si="107"/>
        <v>0</v>
      </c>
      <c r="BD157" s="33">
        <f t="shared" si="107"/>
        <v>0</v>
      </c>
      <c r="BE157" s="33">
        <f t="shared" si="107"/>
        <v>0</v>
      </c>
      <c r="BF157" s="33">
        <f t="shared" si="107"/>
        <v>0</v>
      </c>
      <c r="BG157" s="33">
        <f t="shared" si="107"/>
        <v>0</v>
      </c>
      <c r="BH157" s="33">
        <f t="shared" si="107"/>
        <v>0</v>
      </c>
      <c r="BI157" s="33">
        <f t="shared" si="107"/>
        <v>0</v>
      </c>
      <c r="BJ157" s="33">
        <f t="shared" si="107"/>
        <v>0</v>
      </c>
      <c r="BK157" s="33">
        <f t="shared" si="107"/>
        <v>0</v>
      </c>
    </row>
    <row r="158" spans="2:63">
      <c r="B158" s="53" t="str">
        <f t="shared" si="94"/>
        <v>Immobilitzat material</v>
      </c>
      <c r="C158" s="53"/>
      <c r="D158" s="37">
        <f>SUM(D159:D168)</f>
        <v>0</v>
      </c>
      <c r="E158" s="37">
        <f t="shared" ref="E158:AY158" si="108">SUM(E159:E168)</f>
        <v>0</v>
      </c>
      <c r="F158" s="37">
        <f t="shared" si="108"/>
        <v>0</v>
      </c>
      <c r="G158" s="37">
        <f t="shared" si="108"/>
        <v>0</v>
      </c>
      <c r="H158" s="37">
        <f t="shared" si="108"/>
        <v>0</v>
      </c>
      <c r="I158" s="37">
        <f t="shared" si="108"/>
        <v>0</v>
      </c>
      <c r="J158" s="37">
        <f t="shared" si="108"/>
        <v>0</v>
      </c>
      <c r="K158" s="37">
        <f t="shared" si="108"/>
        <v>0</v>
      </c>
      <c r="L158" s="37">
        <f t="shared" si="108"/>
        <v>0</v>
      </c>
      <c r="M158" s="37">
        <f t="shared" si="108"/>
        <v>0</v>
      </c>
      <c r="N158" s="37">
        <f t="shared" si="108"/>
        <v>0</v>
      </c>
      <c r="O158" s="37">
        <f t="shared" si="108"/>
        <v>0</v>
      </c>
      <c r="P158" s="37">
        <f t="shared" si="108"/>
        <v>0</v>
      </c>
      <c r="Q158" s="37">
        <f t="shared" si="108"/>
        <v>0</v>
      </c>
      <c r="R158" s="37">
        <f t="shared" si="108"/>
        <v>0</v>
      </c>
      <c r="S158" s="37">
        <f t="shared" si="108"/>
        <v>0</v>
      </c>
      <c r="T158" s="37">
        <f t="shared" si="108"/>
        <v>0</v>
      </c>
      <c r="U158" s="37">
        <f t="shared" si="108"/>
        <v>0</v>
      </c>
      <c r="V158" s="37">
        <f t="shared" si="108"/>
        <v>0</v>
      </c>
      <c r="W158" s="37">
        <f t="shared" si="108"/>
        <v>0</v>
      </c>
      <c r="X158" s="37">
        <f t="shared" si="108"/>
        <v>0</v>
      </c>
      <c r="Y158" s="37">
        <f t="shared" si="108"/>
        <v>0</v>
      </c>
      <c r="Z158" s="37">
        <f t="shared" si="108"/>
        <v>0</v>
      </c>
      <c r="AA158" s="37">
        <f t="shared" si="108"/>
        <v>0</v>
      </c>
      <c r="AB158" s="37">
        <f t="shared" si="108"/>
        <v>0</v>
      </c>
      <c r="AC158" s="37">
        <f t="shared" si="108"/>
        <v>0</v>
      </c>
      <c r="AD158" s="37">
        <f t="shared" si="108"/>
        <v>0</v>
      </c>
      <c r="AE158" s="37">
        <f t="shared" si="108"/>
        <v>0</v>
      </c>
      <c r="AF158" s="37">
        <f t="shared" si="108"/>
        <v>0</v>
      </c>
      <c r="AG158" s="37">
        <f t="shared" si="108"/>
        <v>0</v>
      </c>
      <c r="AH158" s="37">
        <f t="shared" si="108"/>
        <v>0</v>
      </c>
      <c r="AI158" s="37">
        <f t="shared" si="108"/>
        <v>0</v>
      </c>
      <c r="AJ158" s="37">
        <f t="shared" si="108"/>
        <v>0</v>
      </c>
      <c r="AK158" s="37">
        <f t="shared" si="108"/>
        <v>0</v>
      </c>
      <c r="AL158" s="37">
        <f t="shared" si="108"/>
        <v>0</v>
      </c>
      <c r="AM158" s="37">
        <f t="shared" si="108"/>
        <v>0</v>
      </c>
      <c r="AN158" s="37">
        <f t="shared" si="108"/>
        <v>0</v>
      </c>
      <c r="AO158" s="37">
        <f t="shared" si="108"/>
        <v>0</v>
      </c>
      <c r="AP158" s="37">
        <f t="shared" si="108"/>
        <v>0</v>
      </c>
      <c r="AQ158" s="37">
        <f t="shared" si="108"/>
        <v>0</v>
      </c>
      <c r="AR158" s="37">
        <f t="shared" si="108"/>
        <v>0</v>
      </c>
      <c r="AS158" s="37">
        <f t="shared" si="108"/>
        <v>0</v>
      </c>
      <c r="AT158" s="37">
        <f t="shared" si="108"/>
        <v>0</v>
      </c>
      <c r="AU158" s="37">
        <f t="shared" si="108"/>
        <v>0</v>
      </c>
      <c r="AV158" s="37">
        <f t="shared" si="108"/>
        <v>0</v>
      </c>
      <c r="AW158" s="37">
        <f t="shared" si="108"/>
        <v>0</v>
      </c>
      <c r="AX158" s="37">
        <f t="shared" si="108"/>
        <v>0</v>
      </c>
      <c r="AY158" s="37">
        <f t="shared" si="108"/>
        <v>0</v>
      </c>
      <c r="AZ158" s="37"/>
      <c r="BA158" s="37"/>
      <c r="BB158" s="37"/>
      <c r="BC158" s="37"/>
      <c r="BD158" s="37"/>
      <c r="BE158" s="37"/>
      <c r="BF158" s="37"/>
      <c r="BG158" s="37"/>
      <c r="BH158" s="37"/>
      <c r="BI158" s="37"/>
      <c r="BJ158" s="37"/>
      <c r="BK158" s="37"/>
    </row>
    <row r="159" spans="2:63">
      <c r="B159" s="32" t="str">
        <f t="shared" si="94"/>
        <v>Terrenys</v>
      </c>
      <c r="C159" s="54"/>
      <c r="D159" s="33">
        <f t="shared" ref="D159:AI159" si="109">+D87-D135</f>
        <v>0</v>
      </c>
      <c r="E159" s="33">
        <f t="shared" si="109"/>
        <v>0</v>
      </c>
      <c r="F159" s="33">
        <f t="shared" si="109"/>
        <v>0</v>
      </c>
      <c r="G159" s="33">
        <f t="shared" si="109"/>
        <v>0</v>
      </c>
      <c r="H159" s="33">
        <f t="shared" si="109"/>
        <v>0</v>
      </c>
      <c r="I159" s="33">
        <f t="shared" si="109"/>
        <v>0</v>
      </c>
      <c r="J159" s="33">
        <f t="shared" si="109"/>
        <v>0</v>
      </c>
      <c r="K159" s="33">
        <f t="shared" si="109"/>
        <v>0</v>
      </c>
      <c r="L159" s="33">
        <f t="shared" si="109"/>
        <v>0</v>
      </c>
      <c r="M159" s="33">
        <f t="shared" si="109"/>
        <v>0</v>
      </c>
      <c r="N159" s="33">
        <f t="shared" si="109"/>
        <v>0</v>
      </c>
      <c r="O159" s="33">
        <f t="shared" si="109"/>
        <v>0</v>
      </c>
      <c r="P159" s="33">
        <f t="shared" si="109"/>
        <v>0</v>
      </c>
      <c r="Q159" s="33">
        <f t="shared" si="109"/>
        <v>0</v>
      </c>
      <c r="R159" s="33">
        <f t="shared" si="109"/>
        <v>0</v>
      </c>
      <c r="S159" s="33">
        <f t="shared" si="109"/>
        <v>0</v>
      </c>
      <c r="T159" s="33">
        <f t="shared" si="109"/>
        <v>0</v>
      </c>
      <c r="U159" s="33">
        <f t="shared" si="109"/>
        <v>0</v>
      </c>
      <c r="V159" s="33">
        <f t="shared" si="109"/>
        <v>0</v>
      </c>
      <c r="W159" s="33">
        <f t="shared" si="109"/>
        <v>0</v>
      </c>
      <c r="X159" s="33">
        <f t="shared" si="109"/>
        <v>0</v>
      </c>
      <c r="Y159" s="33">
        <f t="shared" si="109"/>
        <v>0</v>
      </c>
      <c r="Z159" s="33">
        <f t="shared" si="109"/>
        <v>0</v>
      </c>
      <c r="AA159" s="33">
        <f t="shared" si="109"/>
        <v>0</v>
      </c>
      <c r="AB159" s="33">
        <f t="shared" si="109"/>
        <v>0</v>
      </c>
      <c r="AC159" s="33">
        <f t="shared" si="109"/>
        <v>0</v>
      </c>
      <c r="AD159" s="33">
        <f t="shared" si="109"/>
        <v>0</v>
      </c>
      <c r="AE159" s="33">
        <f t="shared" si="109"/>
        <v>0</v>
      </c>
      <c r="AF159" s="33">
        <f t="shared" si="109"/>
        <v>0</v>
      </c>
      <c r="AG159" s="33">
        <f t="shared" si="109"/>
        <v>0</v>
      </c>
      <c r="AH159" s="33">
        <f t="shared" si="109"/>
        <v>0</v>
      </c>
      <c r="AI159" s="33">
        <f t="shared" si="109"/>
        <v>0</v>
      </c>
      <c r="AJ159" s="33">
        <f t="shared" ref="AJ159:BK159" si="110">+AJ87-AJ135</f>
        <v>0</v>
      </c>
      <c r="AK159" s="33">
        <f t="shared" si="110"/>
        <v>0</v>
      </c>
      <c r="AL159" s="33">
        <f t="shared" si="110"/>
        <v>0</v>
      </c>
      <c r="AM159" s="33">
        <f t="shared" si="110"/>
        <v>0</v>
      </c>
      <c r="AN159" s="33">
        <f t="shared" si="110"/>
        <v>0</v>
      </c>
      <c r="AO159" s="33">
        <f t="shared" si="110"/>
        <v>0</v>
      </c>
      <c r="AP159" s="33">
        <f t="shared" si="110"/>
        <v>0</v>
      </c>
      <c r="AQ159" s="33">
        <f t="shared" si="110"/>
        <v>0</v>
      </c>
      <c r="AR159" s="33">
        <f t="shared" si="110"/>
        <v>0</v>
      </c>
      <c r="AS159" s="33">
        <f t="shared" si="110"/>
        <v>0</v>
      </c>
      <c r="AT159" s="33">
        <f t="shared" si="110"/>
        <v>0</v>
      </c>
      <c r="AU159" s="33">
        <f t="shared" si="110"/>
        <v>0</v>
      </c>
      <c r="AV159" s="33">
        <f t="shared" si="110"/>
        <v>0</v>
      </c>
      <c r="AW159" s="33">
        <f t="shared" si="110"/>
        <v>0</v>
      </c>
      <c r="AX159" s="33">
        <f t="shared" si="110"/>
        <v>0</v>
      </c>
      <c r="AY159" s="33">
        <f t="shared" si="110"/>
        <v>0</v>
      </c>
      <c r="AZ159" s="33">
        <f t="shared" si="110"/>
        <v>0</v>
      </c>
      <c r="BA159" s="33">
        <f t="shared" si="110"/>
        <v>0</v>
      </c>
      <c r="BB159" s="33">
        <f t="shared" si="110"/>
        <v>0</v>
      </c>
      <c r="BC159" s="33">
        <f t="shared" si="110"/>
        <v>0</v>
      </c>
      <c r="BD159" s="33">
        <f t="shared" si="110"/>
        <v>0</v>
      </c>
      <c r="BE159" s="33">
        <f t="shared" si="110"/>
        <v>0</v>
      </c>
      <c r="BF159" s="33">
        <f t="shared" si="110"/>
        <v>0</v>
      </c>
      <c r="BG159" s="33">
        <f t="shared" si="110"/>
        <v>0</v>
      </c>
      <c r="BH159" s="33">
        <f t="shared" si="110"/>
        <v>0</v>
      </c>
      <c r="BI159" s="33">
        <f t="shared" si="110"/>
        <v>0</v>
      </c>
      <c r="BJ159" s="33">
        <f t="shared" si="110"/>
        <v>0</v>
      </c>
      <c r="BK159" s="33">
        <f t="shared" si="110"/>
        <v>0</v>
      </c>
    </row>
    <row r="160" spans="2:63">
      <c r="B160" s="32" t="str">
        <f t="shared" si="94"/>
        <v>Construccions</v>
      </c>
      <c r="C160" s="54"/>
      <c r="D160" s="33">
        <f t="shared" ref="D160:AI160" si="111">+D88-D136</f>
        <v>0</v>
      </c>
      <c r="E160" s="33">
        <f t="shared" si="111"/>
        <v>0</v>
      </c>
      <c r="F160" s="33">
        <f t="shared" si="111"/>
        <v>0</v>
      </c>
      <c r="G160" s="33">
        <f t="shared" si="111"/>
        <v>0</v>
      </c>
      <c r="H160" s="33">
        <f t="shared" si="111"/>
        <v>0</v>
      </c>
      <c r="I160" s="33">
        <f t="shared" si="111"/>
        <v>0</v>
      </c>
      <c r="J160" s="33">
        <f t="shared" si="111"/>
        <v>0</v>
      </c>
      <c r="K160" s="33">
        <f t="shared" si="111"/>
        <v>0</v>
      </c>
      <c r="L160" s="33">
        <f t="shared" si="111"/>
        <v>0</v>
      </c>
      <c r="M160" s="33">
        <f t="shared" si="111"/>
        <v>0</v>
      </c>
      <c r="N160" s="33">
        <f t="shared" si="111"/>
        <v>0</v>
      </c>
      <c r="O160" s="33">
        <f t="shared" si="111"/>
        <v>0</v>
      </c>
      <c r="P160" s="33">
        <f t="shared" si="111"/>
        <v>0</v>
      </c>
      <c r="Q160" s="33">
        <f t="shared" si="111"/>
        <v>0</v>
      </c>
      <c r="R160" s="33">
        <f t="shared" si="111"/>
        <v>0</v>
      </c>
      <c r="S160" s="33">
        <f t="shared" si="111"/>
        <v>0</v>
      </c>
      <c r="T160" s="33">
        <f t="shared" si="111"/>
        <v>0</v>
      </c>
      <c r="U160" s="33">
        <f t="shared" si="111"/>
        <v>0</v>
      </c>
      <c r="V160" s="33">
        <f t="shared" si="111"/>
        <v>0</v>
      </c>
      <c r="W160" s="33">
        <f t="shared" si="111"/>
        <v>0</v>
      </c>
      <c r="X160" s="33">
        <f t="shared" si="111"/>
        <v>0</v>
      </c>
      <c r="Y160" s="33">
        <f t="shared" si="111"/>
        <v>0</v>
      </c>
      <c r="Z160" s="33">
        <f t="shared" si="111"/>
        <v>0</v>
      </c>
      <c r="AA160" s="33">
        <f t="shared" si="111"/>
        <v>0</v>
      </c>
      <c r="AB160" s="33">
        <f t="shared" si="111"/>
        <v>0</v>
      </c>
      <c r="AC160" s="33">
        <f t="shared" si="111"/>
        <v>0</v>
      </c>
      <c r="AD160" s="33">
        <f t="shared" si="111"/>
        <v>0</v>
      </c>
      <c r="AE160" s="33">
        <f t="shared" si="111"/>
        <v>0</v>
      </c>
      <c r="AF160" s="33">
        <f t="shared" si="111"/>
        <v>0</v>
      </c>
      <c r="AG160" s="33">
        <f t="shared" si="111"/>
        <v>0</v>
      </c>
      <c r="AH160" s="33">
        <f t="shared" si="111"/>
        <v>0</v>
      </c>
      <c r="AI160" s="33">
        <f t="shared" si="111"/>
        <v>0</v>
      </c>
      <c r="AJ160" s="33">
        <f t="shared" ref="AJ160:BK160" si="112">+AJ88-AJ136</f>
        <v>0</v>
      </c>
      <c r="AK160" s="33">
        <f t="shared" si="112"/>
        <v>0</v>
      </c>
      <c r="AL160" s="33">
        <f t="shared" si="112"/>
        <v>0</v>
      </c>
      <c r="AM160" s="33">
        <f t="shared" si="112"/>
        <v>0</v>
      </c>
      <c r="AN160" s="33">
        <f t="shared" si="112"/>
        <v>0</v>
      </c>
      <c r="AO160" s="33">
        <f t="shared" si="112"/>
        <v>0</v>
      </c>
      <c r="AP160" s="33">
        <f t="shared" si="112"/>
        <v>0</v>
      </c>
      <c r="AQ160" s="33">
        <f t="shared" si="112"/>
        <v>0</v>
      </c>
      <c r="AR160" s="33">
        <f t="shared" si="112"/>
        <v>0</v>
      </c>
      <c r="AS160" s="33">
        <f t="shared" si="112"/>
        <v>0</v>
      </c>
      <c r="AT160" s="33">
        <f t="shared" si="112"/>
        <v>0</v>
      </c>
      <c r="AU160" s="33">
        <f t="shared" si="112"/>
        <v>0</v>
      </c>
      <c r="AV160" s="33">
        <f t="shared" si="112"/>
        <v>0</v>
      </c>
      <c r="AW160" s="33">
        <f t="shared" si="112"/>
        <v>0</v>
      </c>
      <c r="AX160" s="33">
        <f t="shared" si="112"/>
        <v>0</v>
      </c>
      <c r="AY160" s="33">
        <f t="shared" si="112"/>
        <v>0</v>
      </c>
      <c r="AZ160" s="33">
        <f t="shared" si="112"/>
        <v>0</v>
      </c>
      <c r="BA160" s="33">
        <f t="shared" si="112"/>
        <v>0</v>
      </c>
      <c r="BB160" s="33">
        <f t="shared" si="112"/>
        <v>0</v>
      </c>
      <c r="BC160" s="33">
        <f t="shared" si="112"/>
        <v>0</v>
      </c>
      <c r="BD160" s="33">
        <f t="shared" si="112"/>
        <v>0</v>
      </c>
      <c r="BE160" s="33">
        <f t="shared" si="112"/>
        <v>0</v>
      </c>
      <c r="BF160" s="33">
        <f t="shared" si="112"/>
        <v>0</v>
      </c>
      <c r="BG160" s="33">
        <f t="shared" si="112"/>
        <v>0</v>
      </c>
      <c r="BH160" s="33">
        <f t="shared" si="112"/>
        <v>0</v>
      </c>
      <c r="BI160" s="33">
        <f t="shared" si="112"/>
        <v>0</v>
      </c>
      <c r="BJ160" s="33">
        <f t="shared" si="112"/>
        <v>0</v>
      </c>
      <c r="BK160" s="33">
        <f t="shared" si="112"/>
        <v>0</v>
      </c>
    </row>
    <row r="161" spans="2:63">
      <c r="B161" s="32" t="str">
        <f t="shared" si="94"/>
        <v>Instal·lacions Tècniques</v>
      </c>
      <c r="C161" s="54"/>
      <c r="D161" s="33">
        <f t="shared" ref="D161:AI161" si="113">+D89-D137</f>
        <v>0</v>
      </c>
      <c r="E161" s="33">
        <f t="shared" si="113"/>
        <v>0</v>
      </c>
      <c r="F161" s="33">
        <f t="shared" si="113"/>
        <v>0</v>
      </c>
      <c r="G161" s="33">
        <f t="shared" si="113"/>
        <v>0</v>
      </c>
      <c r="H161" s="33">
        <f t="shared" si="113"/>
        <v>0</v>
      </c>
      <c r="I161" s="33">
        <f t="shared" si="113"/>
        <v>0</v>
      </c>
      <c r="J161" s="33">
        <f t="shared" si="113"/>
        <v>0</v>
      </c>
      <c r="K161" s="33">
        <f t="shared" si="113"/>
        <v>0</v>
      </c>
      <c r="L161" s="33">
        <f t="shared" si="113"/>
        <v>0</v>
      </c>
      <c r="M161" s="33">
        <f t="shared" si="113"/>
        <v>0</v>
      </c>
      <c r="N161" s="33">
        <f t="shared" si="113"/>
        <v>0</v>
      </c>
      <c r="O161" s="33">
        <f t="shared" si="113"/>
        <v>0</v>
      </c>
      <c r="P161" s="33">
        <f t="shared" si="113"/>
        <v>0</v>
      </c>
      <c r="Q161" s="33">
        <f t="shared" si="113"/>
        <v>0</v>
      </c>
      <c r="R161" s="33">
        <f t="shared" si="113"/>
        <v>0</v>
      </c>
      <c r="S161" s="33">
        <f t="shared" si="113"/>
        <v>0</v>
      </c>
      <c r="T161" s="33">
        <f t="shared" si="113"/>
        <v>0</v>
      </c>
      <c r="U161" s="33">
        <f t="shared" si="113"/>
        <v>0</v>
      </c>
      <c r="V161" s="33">
        <f t="shared" si="113"/>
        <v>0</v>
      </c>
      <c r="W161" s="33">
        <f t="shared" si="113"/>
        <v>0</v>
      </c>
      <c r="X161" s="33">
        <f t="shared" si="113"/>
        <v>0</v>
      </c>
      <c r="Y161" s="33">
        <f t="shared" si="113"/>
        <v>0</v>
      </c>
      <c r="Z161" s="33">
        <f t="shared" si="113"/>
        <v>0</v>
      </c>
      <c r="AA161" s="33">
        <f t="shared" si="113"/>
        <v>0</v>
      </c>
      <c r="AB161" s="33">
        <f t="shared" si="113"/>
        <v>0</v>
      </c>
      <c r="AC161" s="33">
        <f t="shared" si="113"/>
        <v>0</v>
      </c>
      <c r="AD161" s="33">
        <f t="shared" si="113"/>
        <v>0</v>
      </c>
      <c r="AE161" s="33">
        <f t="shared" si="113"/>
        <v>0</v>
      </c>
      <c r="AF161" s="33">
        <f t="shared" si="113"/>
        <v>0</v>
      </c>
      <c r="AG161" s="33">
        <f t="shared" si="113"/>
        <v>0</v>
      </c>
      <c r="AH161" s="33">
        <f t="shared" si="113"/>
        <v>0</v>
      </c>
      <c r="AI161" s="33">
        <f t="shared" si="113"/>
        <v>0</v>
      </c>
      <c r="AJ161" s="33">
        <f t="shared" ref="AJ161:BK161" si="114">+AJ89-AJ137</f>
        <v>0</v>
      </c>
      <c r="AK161" s="33">
        <f t="shared" si="114"/>
        <v>0</v>
      </c>
      <c r="AL161" s="33">
        <f t="shared" si="114"/>
        <v>0</v>
      </c>
      <c r="AM161" s="33">
        <f t="shared" si="114"/>
        <v>0</v>
      </c>
      <c r="AN161" s="33">
        <f t="shared" si="114"/>
        <v>0</v>
      </c>
      <c r="AO161" s="33">
        <f t="shared" si="114"/>
        <v>0</v>
      </c>
      <c r="AP161" s="33">
        <f t="shared" si="114"/>
        <v>0</v>
      </c>
      <c r="AQ161" s="33">
        <f t="shared" si="114"/>
        <v>0</v>
      </c>
      <c r="AR161" s="33">
        <f t="shared" si="114"/>
        <v>0</v>
      </c>
      <c r="AS161" s="33">
        <f t="shared" si="114"/>
        <v>0</v>
      </c>
      <c r="AT161" s="33">
        <f t="shared" si="114"/>
        <v>0</v>
      </c>
      <c r="AU161" s="33">
        <f t="shared" si="114"/>
        <v>0</v>
      </c>
      <c r="AV161" s="33">
        <f t="shared" si="114"/>
        <v>0</v>
      </c>
      <c r="AW161" s="33">
        <f t="shared" si="114"/>
        <v>0</v>
      </c>
      <c r="AX161" s="33">
        <f t="shared" si="114"/>
        <v>0</v>
      </c>
      <c r="AY161" s="33">
        <f t="shared" si="114"/>
        <v>0</v>
      </c>
      <c r="AZ161" s="33">
        <f t="shared" si="114"/>
        <v>0</v>
      </c>
      <c r="BA161" s="33">
        <f t="shared" si="114"/>
        <v>0</v>
      </c>
      <c r="BB161" s="33">
        <f t="shared" si="114"/>
        <v>0</v>
      </c>
      <c r="BC161" s="33">
        <f t="shared" si="114"/>
        <v>0</v>
      </c>
      <c r="BD161" s="33">
        <f t="shared" si="114"/>
        <v>0</v>
      </c>
      <c r="BE161" s="33">
        <f t="shared" si="114"/>
        <v>0</v>
      </c>
      <c r="BF161" s="33">
        <f t="shared" si="114"/>
        <v>0</v>
      </c>
      <c r="BG161" s="33">
        <f t="shared" si="114"/>
        <v>0</v>
      </c>
      <c r="BH161" s="33">
        <f t="shared" si="114"/>
        <v>0</v>
      </c>
      <c r="BI161" s="33">
        <f t="shared" si="114"/>
        <v>0</v>
      </c>
      <c r="BJ161" s="33">
        <f t="shared" si="114"/>
        <v>0</v>
      </c>
      <c r="BK161" s="33">
        <f t="shared" si="114"/>
        <v>0</v>
      </c>
    </row>
    <row r="162" spans="2:63">
      <c r="B162" s="32" t="str">
        <f t="shared" si="94"/>
        <v>Maquinària</v>
      </c>
      <c r="C162" s="54"/>
      <c r="D162" s="33">
        <f t="shared" ref="D162:AI162" si="115">+D90-D138</f>
        <v>0</v>
      </c>
      <c r="E162" s="33">
        <f t="shared" si="115"/>
        <v>0</v>
      </c>
      <c r="F162" s="33">
        <f t="shared" si="115"/>
        <v>0</v>
      </c>
      <c r="G162" s="33">
        <f t="shared" si="115"/>
        <v>0</v>
      </c>
      <c r="H162" s="33">
        <f t="shared" si="115"/>
        <v>0</v>
      </c>
      <c r="I162" s="33">
        <f t="shared" si="115"/>
        <v>0</v>
      </c>
      <c r="J162" s="33">
        <f t="shared" si="115"/>
        <v>0</v>
      </c>
      <c r="K162" s="33">
        <f t="shared" si="115"/>
        <v>0</v>
      </c>
      <c r="L162" s="33">
        <f t="shared" si="115"/>
        <v>0</v>
      </c>
      <c r="M162" s="33">
        <f t="shared" si="115"/>
        <v>0</v>
      </c>
      <c r="N162" s="33">
        <f t="shared" si="115"/>
        <v>0</v>
      </c>
      <c r="O162" s="33">
        <f t="shared" si="115"/>
        <v>0</v>
      </c>
      <c r="P162" s="33">
        <f t="shared" si="115"/>
        <v>0</v>
      </c>
      <c r="Q162" s="33">
        <f t="shared" si="115"/>
        <v>0</v>
      </c>
      <c r="R162" s="33">
        <f t="shared" si="115"/>
        <v>0</v>
      </c>
      <c r="S162" s="33">
        <f t="shared" si="115"/>
        <v>0</v>
      </c>
      <c r="T162" s="33">
        <f t="shared" si="115"/>
        <v>0</v>
      </c>
      <c r="U162" s="33">
        <f t="shared" si="115"/>
        <v>0</v>
      </c>
      <c r="V162" s="33">
        <f t="shared" si="115"/>
        <v>0</v>
      </c>
      <c r="W162" s="33">
        <f t="shared" si="115"/>
        <v>0</v>
      </c>
      <c r="X162" s="33">
        <f t="shared" si="115"/>
        <v>0</v>
      </c>
      <c r="Y162" s="33">
        <f t="shared" si="115"/>
        <v>0</v>
      </c>
      <c r="Z162" s="33">
        <f t="shared" si="115"/>
        <v>0</v>
      </c>
      <c r="AA162" s="33">
        <f t="shared" si="115"/>
        <v>0</v>
      </c>
      <c r="AB162" s="33">
        <f t="shared" si="115"/>
        <v>0</v>
      </c>
      <c r="AC162" s="33">
        <f t="shared" si="115"/>
        <v>0</v>
      </c>
      <c r="AD162" s="33">
        <f t="shared" si="115"/>
        <v>0</v>
      </c>
      <c r="AE162" s="33">
        <f t="shared" si="115"/>
        <v>0</v>
      </c>
      <c r="AF162" s="33">
        <f t="shared" si="115"/>
        <v>0</v>
      </c>
      <c r="AG162" s="33">
        <f t="shared" si="115"/>
        <v>0</v>
      </c>
      <c r="AH162" s="33">
        <f t="shared" si="115"/>
        <v>0</v>
      </c>
      <c r="AI162" s="33">
        <f t="shared" si="115"/>
        <v>0</v>
      </c>
      <c r="AJ162" s="33">
        <f t="shared" ref="AJ162:BK162" si="116">+AJ90-AJ138</f>
        <v>0</v>
      </c>
      <c r="AK162" s="33">
        <f t="shared" si="116"/>
        <v>0</v>
      </c>
      <c r="AL162" s="33">
        <f t="shared" si="116"/>
        <v>0</v>
      </c>
      <c r="AM162" s="33">
        <f t="shared" si="116"/>
        <v>0</v>
      </c>
      <c r="AN162" s="33">
        <f t="shared" si="116"/>
        <v>0</v>
      </c>
      <c r="AO162" s="33">
        <f t="shared" si="116"/>
        <v>0</v>
      </c>
      <c r="AP162" s="33">
        <f t="shared" si="116"/>
        <v>0</v>
      </c>
      <c r="AQ162" s="33">
        <f t="shared" si="116"/>
        <v>0</v>
      </c>
      <c r="AR162" s="33">
        <f t="shared" si="116"/>
        <v>0</v>
      </c>
      <c r="AS162" s="33">
        <f t="shared" si="116"/>
        <v>0</v>
      </c>
      <c r="AT162" s="33">
        <f t="shared" si="116"/>
        <v>0</v>
      </c>
      <c r="AU162" s="33">
        <f t="shared" si="116"/>
        <v>0</v>
      </c>
      <c r="AV162" s="33">
        <f t="shared" si="116"/>
        <v>0</v>
      </c>
      <c r="AW162" s="33">
        <f t="shared" si="116"/>
        <v>0</v>
      </c>
      <c r="AX162" s="33">
        <f t="shared" si="116"/>
        <v>0</v>
      </c>
      <c r="AY162" s="33">
        <f t="shared" si="116"/>
        <v>0</v>
      </c>
      <c r="AZ162" s="33">
        <f t="shared" si="116"/>
        <v>0</v>
      </c>
      <c r="BA162" s="33">
        <f t="shared" si="116"/>
        <v>0</v>
      </c>
      <c r="BB162" s="33">
        <f t="shared" si="116"/>
        <v>0</v>
      </c>
      <c r="BC162" s="33">
        <f t="shared" si="116"/>
        <v>0</v>
      </c>
      <c r="BD162" s="33">
        <f t="shared" si="116"/>
        <v>0</v>
      </c>
      <c r="BE162" s="33">
        <f t="shared" si="116"/>
        <v>0</v>
      </c>
      <c r="BF162" s="33">
        <f t="shared" si="116"/>
        <v>0</v>
      </c>
      <c r="BG162" s="33">
        <f t="shared" si="116"/>
        <v>0</v>
      </c>
      <c r="BH162" s="33">
        <f t="shared" si="116"/>
        <v>0</v>
      </c>
      <c r="BI162" s="33">
        <f t="shared" si="116"/>
        <v>0</v>
      </c>
      <c r="BJ162" s="33">
        <f t="shared" si="116"/>
        <v>0</v>
      </c>
      <c r="BK162" s="33">
        <f t="shared" si="116"/>
        <v>0</v>
      </c>
    </row>
    <row r="163" spans="2:63">
      <c r="B163" s="32" t="str">
        <f t="shared" si="94"/>
        <v>Utillatge</v>
      </c>
      <c r="C163" s="54"/>
      <c r="D163" s="33">
        <f t="shared" ref="D163:AI163" si="117">+D91-D139</f>
        <v>0</v>
      </c>
      <c r="E163" s="33">
        <f t="shared" si="117"/>
        <v>0</v>
      </c>
      <c r="F163" s="33">
        <f t="shared" si="117"/>
        <v>0</v>
      </c>
      <c r="G163" s="33">
        <f t="shared" si="117"/>
        <v>0</v>
      </c>
      <c r="H163" s="33">
        <f t="shared" si="117"/>
        <v>0</v>
      </c>
      <c r="I163" s="33">
        <f t="shared" si="117"/>
        <v>0</v>
      </c>
      <c r="J163" s="33">
        <f t="shared" si="117"/>
        <v>0</v>
      </c>
      <c r="K163" s="33">
        <f t="shared" si="117"/>
        <v>0</v>
      </c>
      <c r="L163" s="33">
        <f t="shared" si="117"/>
        <v>0</v>
      </c>
      <c r="M163" s="33">
        <f t="shared" si="117"/>
        <v>0</v>
      </c>
      <c r="N163" s="33">
        <f t="shared" si="117"/>
        <v>0</v>
      </c>
      <c r="O163" s="33">
        <f t="shared" si="117"/>
        <v>0</v>
      </c>
      <c r="P163" s="33">
        <f t="shared" si="117"/>
        <v>0</v>
      </c>
      <c r="Q163" s="33">
        <f t="shared" si="117"/>
        <v>0</v>
      </c>
      <c r="R163" s="33">
        <f t="shared" si="117"/>
        <v>0</v>
      </c>
      <c r="S163" s="33">
        <f t="shared" si="117"/>
        <v>0</v>
      </c>
      <c r="T163" s="33">
        <f t="shared" si="117"/>
        <v>0</v>
      </c>
      <c r="U163" s="33">
        <f t="shared" si="117"/>
        <v>0</v>
      </c>
      <c r="V163" s="33">
        <f t="shared" si="117"/>
        <v>0</v>
      </c>
      <c r="W163" s="33">
        <f t="shared" si="117"/>
        <v>0</v>
      </c>
      <c r="X163" s="33">
        <f t="shared" si="117"/>
        <v>0</v>
      </c>
      <c r="Y163" s="33">
        <f t="shared" si="117"/>
        <v>0</v>
      </c>
      <c r="Z163" s="33">
        <f t="shared" si="117"/>
        <v>0</v>
      </c>
      <c r="AA163" s="33">
        <f t="shared" si="117"/>
        <v>0</v>
      </c>
      <c r="AB163" s="33">
        <f t="shared" si="117"/>
        <v>0</v>
      </c>
      <c r="AC163" s="33">
        <f t="shared" si="117"/>
        <v>0</v>
      </c>
      <c r="AD163" s="33">
        <f t="shared" si="117"/>
        <v>0</v>
      </c>
      <c r="AE163" s="33">
        <f t="shared" si="117"/>
        <v>0</v>
      </c>
      <c r="AF163" s="33">
        <f t="shared" si="117"/>
        <v>0</v>
      </c>
      <c r="AG163" s="33">
        <f t="shared" si="117"/>
        <v>0</v>
      </c>
      <c r="AH163" s="33">
        <f t="shared" si="117"/>
        <v>0</v>
      </c>
      <c r="AI163" s="33">
        <f t="shared" si="117"/>
        <v>0</v>
      </c>
      <c r="AJ163" s="33">
        <f t="shared" ref="AJ163:BK163" si="118">+AJ91-AJ139</f>
        <v>0</v>
      </c>
      <c r="AK163" s="33">
        <f t="shared" si="118"/>
        <v>0</v>
      </c>
      <c r="AL163" s="33">
        <f t="shared" si="118"/>
        <v>0</v>
      </c>
      <c r="AM163" s="33">
        <f t="shared" si="118"/>
        <v>0</v>
      </c>
      <c r="AN163" s="33">
        <f t="shared" si="118"/>
        <v>0</v>
      </c>
      <c r="AO163" s="33">
        <f t="shared" si="118"/>
        <v>0</v>
      </c>
      <c r="AP163" s="33">
        <f t="shared" si="118"/>
        <v>0</v>
      </c>
      <c r="AQ163" s="33">
        <f t="shared" si="118"/>
        <v>0</v>
      </c>
      <c r="AR163" s="33">
        <f t="shared" si="118"/>
        <v>0</v>
      </c>
      <c r="AS163" s="33">
        <f t="shared" si="118"/>
        <v>0</v>
      </c>
      <c r="AT163" s="33">
        <f t="shared" si="118"/>
        <v>0</v>
      </c>
      <c r="AU163" s="33">
        <f t="shared" si="118"/>
        <v>0</v>
      </c>
      <c r="AV163" s="33">
        <f t="shared" si="118"/>
        <v>0</v>
      </c>
      <c r="AW163" s="33">
        <f t="shared" si="118"/>
        <v>0</v>
      </c>
      <c r="AX163" s="33">
        <f t="shared" si="118"/>
        <v>0</v>
      </c>
      <c r="AY163" s="33">
        <f t="shared" si="118"/>
        <v>0</v>
      </c>
      <c r="AZ163" s="33">
        <f t="shared" si="118"/>
        <v>0</v>
      </c>
      <c r="BA163" s="33">
        <f t="shared" si="118"/>
        <v>0</v>
      </c>
      <c r="BB163" s="33">
        <f t="shared" si="118"/>
        <v>0</v>
      </c>
      <c r="BC163" s="33">
        <f t="shared" si="118"/>
        <v>0</v>
      </c>
      <c r="BD163" s="33">
        <f t="shared" si="118"/>
        <v>0</v>
      </c>
      <c r="BE163" s="33">
        <f t="shared" si="118"/>
        <v>0</v>
      </c>
      <c r="BF163" s="33">
        <f t="shared" si="118"/>
        <v>0</v>
      </c>
      <c r="BG163" s="33">
        <f t="shared" si="118"/>
        <v>0</v>
      </c>
      <c r="BH163" s="33">
        <f t="shared" si="118"/>
        <v>0</v>
      </c>
      <c r="BI163" s="33">
        <f t="shared" si="118"/>
        <v>0</v>
      </c>
      <c r="BJ163" s="33">
        <f t="shared" si="118"/>
        <v>0</v>
      </c>
      <c r="BK163" s="33">
        <f t="shared" si="118"/>
        <v>0</v>
      </c>
    </row>
    <row r="164" spans="2:63">
      <c r="B164" s="32" t="str">
        <f t="shared" si="94"/>
        <v>Altres instal·lacions</v>
      </c>
      <c r="C164" s="54"/>
      <c r="D164" s="33">
        <f t="shared" ref="D164:AI164" si="119">+D92-D140</f>
        <v>0</v>
      </c>
      <c r="E164" s="33">
        <f t="shared" si="119"/>
        <v>0</v>
      </c>
      <c r="F164" s="33">
        <f t="shared" si="119"/>
        <v>0</v>
      </c>
      <c r="G164" s="33">
        <f t="shared" si="119"/>
        <v>0</v>
      </c>
      <c r="H164" s="33">
        <f t="shared" si="119"/>
        <v>0</v>
      </c>
      <c r="I164" s="33">
        <f t="shared" si="119"/>
        <v>0</v>
      </c>
      <c r="J164" s="33">
        <f t="shared" si="119"/>
        <v>0</v>
      </c>
      <c r="K164" s="33">
        <f t="shared" si="119"/>
        <v>0</v>
      </c>
      <c r="L164" s="33">
        <f t="shared" si="119"/>
        <v>0</v>
      </c>
      <c r="M164" s="33">
        <f t="shared" si="119"/>
        <v>0</v>
      </c>
      <c r="N164" s="33">
        <f t="shared" si="119"/>
        <v>0</v>
      </c>
      <c r="O164" s="33">
        <f t="shared" si="119"/>
        <v>0</v>
      </c>
      <c r="P164" s="33">
        <f t="shared" si="119"/>
        <v>0</v>
      </c>
      <c r="Q164" s="33">
        <f t="shared" si="119"/>
        <v>0</v>
      </c>
      <c r="R164" s="33">
        <f t="shared" si="119"/>
        <v>0</v>
      </c>
      <c r="S164" s="33">
        <f t="shared" si="119"/>
        <v>0</v>
      </c>
      <c r="T164" s="33">
        <f t="shared" si="119"/>
        <v>0</v>
      </c>
      <c r="U164" s="33">
        <f t="shared" si="119"/>
        <v>0</v>
      </c>
      <c r="V164" s="33">
        <f t="shared" si="119"/>
        <v>0</v>
      </c>
      <c r="W164" s="33">
        <f t="shared" si="119"/>
        <v>0</v>
      </c>
      <c r="X164" s="33">
        <f t="shared" si="119"/>
        <v>0</v>
      </c>
      <c r="Y164" s="33">
        <f t="shared" si="119"/>
        <v>0</v>
      </c>
      <c r="Z164" s="33">
        <f t="shared" si="119"/>
        <v>0</v>
      </c>
      <c r="AA164" s="33">
        <f t="shared" si="119"/>
        <v>0</v>
      </c>
      <c r="AB164" s="33">
        <f t="shared" si="119"/>
        <v>0</v>
      </c>
      <c r="AC164" s="33">
        <f t="shared" si="119"/>
        <v>0</v>
      </c>
      <c r="AD164" s="33">
        <f t="shared" si="119"/>
        <v>0</v>
      </c>
      <c r="AE164" s="33">
        <f t="shared" si="119"/>
        <v>0</v>
      </c>
      <c r="AF164" s="33">
        <f t="shared" si="119"/>
        <v>0</v>
      </c>
      <c r="AG164" s="33">
        <f t="shared" si="119"/>
        <v>0</v>
      </c>
      <c r="AH164" s="33">
        <f t="shared" si="119"/>
        <v>0</v>
      </c>
      <c r="AI164" s="33">
        <f t="shared" si="119"/>
        <v>0</v>
      </c>
      <c r="AJ164" s="33">
        <f t="shared" ref="AJ164:BK164" si="120">+AJ92-AJ140</f>
        <v>0</v>
      </c>
      <c r="AK164" s="33">
        <f t="shared" si="120"/>
        <v>0</v>
      </c>
      <c r="AL164" s="33">
        <f t="shared" si="120"/>
        <v>0</v>
      </c>
      <c r="AM164" s="33">
        <f t="shared" si="120"/>
        <v>0</v>
      </c>
      <c r="AN164" s="33">
        <f t="shared" si="120"/>
        <v>0</v>
      </c>
      <c r="AO164" s="33">
        <f t="shared" si="120"/>
        <v>0</v>
      </c>
      <c r="AP164" s="33">
        <f t="shared" si="120"/>
        <v>0</v>
      </c>
      <c r="AQ164" s="33">
        <f t="shared" si="120"/>
        <v>0</v>
      </c>
      <c r="AR164" s="33">
        <f t="shared" si="120"/>
        <v>0</v>
      </c>
      <c r="AS164" s="33">
        <f t="shared" si="120"/>
        <v>0</v>
      </c>
      <c r="AT164" s="33">
        <f t="shared" si="120"/>
        <v>0</v>
      </c>
      <c r="AU164" s="33">
        <f t="shared" si="120"/>
        <v>0</v>
      </c>
      <c r="AV164" s="33">
        <f t="shared" si="120"/>
        <v>0</v>
      </c>
      <c r="AW164" s="33">
        <f t="shared" si="120"/>
        <v>0</v>
      </c>
      <c r="AX164" s="33">
        <f t="shared" si="120"/>
        <v>0</v>
      </c>
      <c r="AY164" s="33">
        <f t="shared" si="120"/>
        <v>0</v>
      </c>
      <c r="AZ164" s="33">
        <f t="shared" si="120"/>
        <v>0</v>
      </c>
      <c r="BA164" s="33">
        <f t="shared" si="120"/>
        <v>0</v>
      </c>
      <c r="BB164" s="33">
        <f t="shared" si="120"/>
        <v>0</v>
      </c>
      <c r="BC164" s="33">
        <f t="shared" si="120"/>
        <v>0</v>
      </c>
      <c r="BD164" s="33">
        <f t="shared" si="120"/>
        <v>0</v>
      </c>
      <c r="BE164" s="33">
        <f t="shared" si="120"/>
        <v>0</v>
      </c>
      <c r="BF164" s="33">
        <f t="shared" si="120"/>
        <v>0</v>
      </c>
      <c r="BG164" s="33">
        <f t="shared" si="120"/>
        <v>0</v>
      </c>
      <c r="BH164" s="33">
        <f t="shared" si="120"/>
        <v>0</v>
      </c>
      <c r="BI164" s="33">
        <f t="shared" si="120"/>
        <v>0</v>
      </c>
      <c r="BJ164" s="33">
        <f t="shared" si="120"/>
        <v>0</v>
      </c>
      <c r="BK164" s="33">
        <f t="shared" si="120"/>
        <v>0</v>
      </c>
    </row>
    <row r="165" spans="2:63">
      <c r="B165" s="32" t="str">
        <f t="shared" si="94"/>
        <v>Mobiliari</v>
      </c>
      <c r="C165" s="54"/>
      <c r="D165" s="33">
        <f t="shared" ref="D165:AI165" si="121">+D93-D141</f>
        <v>0</v>
      </c>
      <c r="E165" s="33">
        <f t="shared" si="121"/>
        <v>0</v>
      </c>
      <c r="F165" s="33">
        <f t="shared" si="121"/>
        <v>0</v>
      </c>
      <c r="G165" s="33">
        <f t="shared" si="121"/>
        <v>0</v>
      </c>
      <c r="H165" s="33">
        <f t="shared" si="121"/>
        <v>0</v>
      </c>
      <c r="I165" s="33">
        <f t="shared" si="121"/>
        <v>0</v>
      </c>
      <c r="J165" s="33">
        <f t="shared" si="121"/>
        <v>0</v>
      </c>
      <c r="K165" s="33">
        <f t="shared" si="121"/>
        <v>0</v>
      </c>
      <c r="L165" s="33">
        <f t="shared" si="121"/>
        <v>0</v>
      </c>
      <c r="M165" s="33">
        <f t="shared" si="121"/>
        <v>0</v>
      </c>
      <c r="N165" s="33">
        <f t="shared" si="121"/>
        <v>0</v>
      </c>
      <c r="O165" s="33">
        <f t="shared" si="121"/>
        <v>0</v>
      </c>
      <c r="P165" s="33">
        <f t="shared" si="121"/>
        <v>0</v>
      </c>
      <c r="Q165" s="33">
        <f t="shared" si="121"/>
        <v>0</v>
      </c>
      <c r="R165" s="33">
        <f t="shared" si="121"/>
        <v>0</v>
      </c>
      <c r="S165" s="33">
        <f t="shared" si="121"/>
        <v>0</v>
      </c>
      <c r="T165" s="33">
        <f t="shared" si="121"/>
        <v>0</v>
      </c>
      <c r="U165" s="33">
        <f t="shared" si="121"/>
        <v>0</v>
      </c>
      <c r="V165" s="33">
        <f t="shared" si="121"/>
        <v>0</v>
      </c>
      <c r="W165" s="33">
        <f t="shared" si="121"/>
        <v>0</v>
      </c>
      <c r="X165" s="33">
        <f t="shared" si="121"/>
        <v>0</v>
      </c>
      <c r="Y165" s="33">
        <f t="shared" si="121"/>
        <v>0</v>
      </c>
      <c r="Z165" s="33">
        <f t="shared" si="121"/>
        <v>0</v>
      </c>
      <c r="AA165" s="33">
        <f t="shared" si="121"/>
        <v>0</v>
      </c>
      <c r="AB165" s="33">
        <f t="shared" si="121"/>
        <v>0</v>
      </c>
      <c r="AC165" s="33">
        <f t="shared" si="121"/>
        <v>0</v>
      </c>
      <c r="AD165" s="33">
        <f t="shared" si="121"/>
        <v>0</v>
      </c>
      <c r="AE165" s="33">
        <f t="shared" si="121"/>
        <v>0</v>
      </c>
      <c r="AF165" s="33">
        <f t="shared" si="121"/>
        <v>0</v>
      </c>
      <c r="AG165" s="33">
        <f t="shared" si="121"/>
        <v>0</v>
      </c>
      <c r="AH165" s="33">
        <f t="shared" si="121"/>
        <v>0</v>
      </c>
      <c r="AI165" s="33">
        <f t="shared" si="121"/>
        <v>0</v>
      </c>
      <c r="AJ165" s="33">
        <f t="shared" ref="AJ165:BK165" si="122">+AJ93-AJ141</f>
        <v>0</v>
      </c>
      <c r="AK165" s="33">
        <f t="shared" si="122"/>
        <v>0</v>
      </c>
      <c r="AL165" s="33">
        <f t="shared" si="122"/>
        <v>0</v>
      </c>
      <c r="AM165" s="33">
        <f t="shared" si="122"/>
        <v>0</v>
      </c>
      <c r="AN165" s="33">
        <f t="shared" si="122"/>
        <v>0</v>
      </c>
      <c r="AO165" s="33">
        <f t="shared" si="122"/>
        <v>0</v>
      </c>
      <c r="AP165" s="33">
        <f t="shared" si="122"/>
        <v>0</v>
      </c>
      <c r="AQ165" s="33">
        <f t="shared" si="122"/>
        <v>0</v>
      </c>
      <c r="AR165" s="33">
        <f t="shared" si="122"/>
        <v>0</v>
      </c>
      <c r="AS165" s="33">
        <f t="shared" si="122"/>
        <v>0</v>
      </c>
      <c r="AT165" s="33">
        <f t="shared" si="122"/>
        <v>0</v>
      </c>
      <c r="AU165" s="33">
        <f t="shared" si="122"/>
        <v>0</v>
      </c>
      <c r="AV165" s="33">
        <f t="shared" si="122"/>
        <v>0</v>
      </c>
      <c r="AW165" s="33">
        <f t="shared" si="122"/>
        <v>0</v>
      </c>
      <c r="AX165" s="33">
        <f t="shared" si="122"/>
        <v>0</v>
      </c>
      <c r="AY165" s="33">
        <f t="shared" si="122"/>
        <v>0</v>
      </c>
      <c r="AZ165" s="33">
        <f t="shared" si="122"/>
        <v>0</v>
      </c>
      <c r="BA165" s="33">
        <f t="shared" si="122"/>
        <v>0</v>
      </c>
      <c r="BB165" s="33">
        <f t="shared" si="122"/>
        <v>0</v>
      </c>
      <c r="BC165" s="33">
        <f t="shared" si="122"/>
        <v>0</v>
      </c>
      <c r="BD165" s="33">
        <f t="shared" si="122"/>
        <v>0</v>
      </c>
      <c r="BE165" s="33">
        <f t="shared" si="122"/>
        <v>0</v>
      </c>
      <c r="BF165" s="33">
        <f t="shared" si="122"/>
        <v>0</v>
      </c>
      <c r="BG165" s="33">
        <f t="shared" si="122"/>
        <v>0</v>
      </c>
      <c r="BH165" s="33">
        <f t="shared" si="122"/>
        <v>0</v>
      </c>
      <c r="BI165" s="33">
        <f t="shared" si="122"/>
        <v>0</v>
      </c>
      <c r="BJ165" s="33">
        <f t="shared" si="122"/>
        <v>0</v>
      </c>
      <c r="BK165" s="33">
        <f t="shared" si="122"/>
        <v>0</v>
      </c>
    </row>
    <row r="166" spans="2:63">
      <c r="B166" s="32" t="str">
        <f t="shared" si="94"/>
        <v>Equips per a processos informació</v>
      </c>
      <c r="C166" s="54"/>
      <c r="D166" s="33">
        <f t="shared" ref="D166:AI166" si="123">+D94-D142</f>
        <v>0</v>
      </c>
      <c r="E166" s="33">
        <f t="shared" si="123"/>
        <v>0</v>
      </c>
      <c r="F166" s="33">
        <f t="shared" si="123"/>
        <v>0</v>
      </c>
      <c r="G166" s="33">
        <f t="shared" si="123"/>
        <v>0</v>
      </c>
      <c r="H166" s="33">
        <f t="shared" si="123"/>
        <v>0</v>
      </c>
      <c r="I166" s="33">
        <f t="shared" si="123"/>
        <v>0</v>
      </c>
      <c r="J166" s="33">
        <f t="shared" si="123"/>
        <v>0</v>
      </c>
      <c r="K166" s="33">
        <f t="shared" si="123"/>
        <v>0</v>
      </c>
      <c r="L166" s="33">
        <f t="shared" si="123"/>
        <v>0</v>
      </c>
      <c r="M166" s="33">
        <f t="shared" si="123"/>
        <v>0</v>
      </c>
      <c r="N166" s="33">
        <f t="shared" si="123"/>
        <v>0</v>
      </c>
      <c r="O166" s="33">
        <f t="shared" si="123"/>
        <v>0</v>
      </c>
      <c r="P166" s="33">
        <f t="shared" si="123"/>
        <v>0</v>
      </c>
      <c r="Q166" s="33">
        <f t="shared" si="123"/>
        <v>0</v>
      </c>
      <c r="R166" s="33">
        <f t="shared" si="123"/>
        <v>0</v>
      </c>
      <c r="S166" s="33">
        <f t="shared" si="123"/>
        <v>0</v>
      </c>
      <c r="T166" s="33">
        <f t="shared" si="123"/>
        <v>0</v>
      </c>
      <c r="U166" s="33">
        <f t="shared" si="123"/>
        <v>0</v>
      </c>
      <c r="V166" s="33">
        <f t="shared" si="123"/>
        <v>0</v>
      </c>
      <c r="W166" s="33">
        <f t="shared" si="123"/>
        <v>0</v>
      </c>
      <c r="X166" s="33">
        <f t="shared" si="123"/>
        <v>0</v>
      </c>
      <c r="Y166" s="33">
        <f t="shared" si="123"/>
        <v>0</v>
      </c>
      <c r="Z166" s="33">
        <f t="shared" si="123"/>
        <v>0</v>
      </c>
      <c r="AA166" s="33">
        <f t="shared" si="123"/>
        <v>0</v>
      </c>
      <c r="AB166" s="33">
        <f t="shared" si="123"/>
        <v>0</v>
      </c>
      <c r="AC166" s="33">
        <f t="shared" si="123"/>
        <v>0</v>
      </c>
      <c r="AD166" s="33">
        <f t="shared" si="123"/>
        <v>0</v>
      </c>
      <c r="AE166" s="33">
        <f t="shared" si="123"/>
        <v>0</v>
      </c>
      <c r="AF166" s="33">
        <f t="shared" si="123"/>
        <v>0</v>
      </c>
      <c r="AG166" s="33">
        <f t="shared" si="123"/>
        <v>0</v>
      </c>
      <c r="AH166" s="33">
        <f t="shared" si="123"/>
        <v>0</v>
      </c>
      <c r="AI166" s="33">
        <f t="shared" si="123"/>
        <v>0</v>
      </c>
      <c r="AJ166" s="33">
        <f t="shared" ref="AJ166:BK166" si="124">+AJ94-AJ142</f>
        <v>0</v>
      </c>
      <c r="AK166" s="33">
        <f t="shared" si="124"/>
        <v>0</v>
      </c>
      <c r="AL166" s="33">
        <f t="shared" si="124"/>
        <v>0</v>
      </c>
      <c r="AM166" s="33">
        <f t="shared" si="124"/>
        <v>0</v>
      </c>
      <c r="AN166" s="33">
        <f t="shared" si="124"/>
        <v>0</v>
      </c>
      <c r="AO166" s="33">
        <f t="shared" si="124"/>
        <v>0</v>
      </c>
      <c r="AP166" s="33">
        <f t="shared" si="124"/>
        <v>0</v>
      </c>
      <c r="AQ166" s="33">
        <f t="shared" si="124"/>
        <v>0</v>
      </c>
      <c r="AR166" s="33">
        <f t="shared" si="124"/>
        <v>0</v>
      </c>
      <c r="AS166" s="33">
        <f t="shared" si="124"/>
        <v>0</v>
      </c>
      <c r="AT166" s="33">
        <f t="shared" si="124"/>
        <v>0</v>
      </c>
      <c r="AU166" s="33">
        <f t="shared" si="124"/>
        <v>0</v>
      </c>
      <c r="AV166" s="33">
        <f t="shared" si="124"/>
        <v>0</v>
      </c>
      <c r="AW166" s="33">
        <f t="shared" si="124"/>
        <v>0</v>
      </c>
      <c r="AX166" s="33">
        <f t="shared" si="124"/>
        <v>0</v>
      </c>
      <c r="AY166" s="33">
        <f t="shared" si="124"/>
        <v>0</v>
      </c>
      <c r="AZ166" s="33">
        <f t="shared" si="124"/>
        <v>0</v>
      </c>
      <c r="BA166" s="33">
        <f t="shared" si="124"/>
        <v>0</v>
      </c>
      <c r="BB166" s="33">
        <f t="shared" si="124"/>
        <v>0</v>
      </c>
      <c r="BC166" s="33">
        <f t="shared" si="124"/>
        <v>0</v>
      </c>
      <c r="BD166" s="33">
        <f t="shared" si="124"/>
        <v>0</v>
      </c>
      <c r="BE166" s="33">
        <f t="shared" si="124"/>
        <v>0</v>
      </c>
      <c r="BF166" s="33">
        <f t="shared" si="124"/>
        <v>0</v>
      </c>
      <c r="BG166" s="33">
        <f t="shared" si="124"/>
        <v>0</v>
      </c>
      <c r="BH166" s="33">
        <f t="shared" si="124"/>
        <v>0</v>
      </c>
      <c r="BI166" s="33">
        <f t="shared" si="124"/>
        <v>0</v>
      </c>
      <c r="BJ166" s="33">
        <f t="shared" si="124"/>
        <v>0</v>
      </c>
      <c r="BK166" s="33">
        <f t="shared" si="124"/>
        <v>0</v>
      </c>
    </row>
    <row r="167" spans="2:63">
      <c r="B167" s="32" t="str">
        <f t="shared" si="94"/>
        <v>Elements de transport</v>
      </c>
      <c r="C167" s="54"/>
      <c r="D167" s="33">
        <f t="shared" ref="D167:AI167" si="125">+D95-D143</f>
        <v>0</v>
      </c>
      <c r="E167" s="33">
        <f t="shared" si="125"/>
        <v>0</v>
      </c>
      <c r="F167" s="33">
        <f t="shared" si="125"/>
        <v>0</v>
      </c>
      <c r="G167" s="33">
        <f t="shared" si="125"/>
        <v>0</v>
      </c>
      <c r="H167" s="33">
        <f t="shared" si="125"/>
        <v>0</v>
      </c>
      <c r="I167" s="33">
        <f t="shared" si="125"/>
        <v>0</v>
      </c>
      <c r="J167" s="33">
        <f t="shared" si="125"/>
        <v>0</v>
      </c>
      <c r="K167" s="33">
        <f t="shared" si="125"/>
        <v>0</v>
      </c>
      <c r="L167" s="33">
        <f t="shared" si="125"/>
        <v>0</v>
      </c>
      <c r="M167" s="33">
        <f t="shared" si="125"/>
        <v>0</v>
      </c>
      <c r="N167" s="33">
        <f t="shared" si="125"/>
        <v>0</v>
      </c>
      <c r="O167" s="33">
        <f t="shared" si="125"/>
        <v>0</v>
      </c>
      <c r="P167" s="33">
        <f t="shared" si="125"/>
        <v>0</v>
      </c>
      <c r="Q167" s="33">
        <f t="shared" si="125"/>
        <v>0</v>
      </c>
      <c r="R167" s="33">
        <f t="shared" si="125"/>
        <v>0</v>
      </c>
      <c r="S167" s="33">
        <f t="shared" si="125"/>
        <v>0</v>
      </c>
      <c r="T167" s="33">
        <f t="shared" si="125"/>
        <v>0</v>
      </c>
      <c r="U167" s="33">
        <f t="shared" si="125"/>
        <v>0</v>
      </c>
      <c r="V167" s="33">
        <f t="shared" si="125"/>
        <v>0</v>
      </c>
      <c r="W167" s="33">
        <f t="shared" si="125"/>
        <v>0</v>
      </c>
      <c r="X167" s="33">
        <f t="shared" si="125"/>
        <v>0</v>
      </c>
      <c r="Y167" s="33">
        <f t="shared" si="125"/>
        <v>0</v>
      </c>
      <c r="Z167" s="33">
        <f t="shared" si="125"/>
        <v>0</v>
      </c>
      <c r="AA167" s="33">
        <f t="shared" si="125"/>
        <v>0</v>
      </c>
      <c r="AB167" s="33">
        <f t="shared" si="125"/>
        <v>0</v>
      </c>
      <c r="AC167" s="33">
        <f t="shared" si="125"/>
        <v>0</v>
      </c>
      <c r="AD167" s="33">
        <f t="shared" si="125"/>
        <v>0</v>
      </c>
      <c r="AE167" s="33">
        <f t="shared" si="125"/>
        <v>0</v>
      </c>
      <c r="AF167" s="33">
        <f t="shared" si="125"/>
        <v>0</v>
      </c>
      <c r="AG167" s="33">
        <f t="shared" si="125"/>
        <v>0</v>
      </c>
      <c r="AH167" s="33">
        <f t="shared" si="125"/>
        <v>0</v>
      </c>
      <c r="AI167" s="33">
        <f t="shared" si="125"/>
        <v>0</v>
      </c>
      <c r="AJ167" s="33">
        <f t="shared" ref="AJ167:BK167" si="126">+AJ95-AJ143</f>
        <v>0</v>
      </c>
      <c r="AK167" s="33">
        <f t="shared" si="126"/>
        <v>0</v>
      </c>
      <c r="AL167" s="33">
        <f t="shared" si="126"/>
        <v>0</v>
      </c>
      <c r="AM167" s="33">
        <f t="shared" si="126"/>
        <v>0</v>
      </c>
      <c r="AN167" s="33">
        <f t="shared" si="126"/>
        <v>0</v>
      </c>
      <c r="AO167" s="33">
        <f t="shared" si="126"/>
        <v>0</v>
      </c>
      <c r="AP167" s="33">
        <f t="shared" si="126"/>
        <v>0</v>
      </c>
      <c r="AQ167" s="33">
        <f t="shared" si="126"/>
        <v>0</v>
      </c>
      <c r="AR167" s="33">
        <f t="shared" si="126"/>
        <v>0</v>
      </c>
      <c r="AS167" s="33">
        <f t="shared" si="126"/>
        <v>0</v>
      </c>
      <c r="AT167" s="33">
        <f t="shared" si="126"/>
        <v>0</v>
      </c>
      <c r="AU167" s="33">
        <f t="shared" si="126"/>
        <v>0</v>
      </c>
      <c r="AV167" s="33">
        <f t="shared" si="126"/>
        <v>0</v>
      </c>
      <c r="AW167" s="33">
        <f t="shared" si="126"/>
        <v>0</v>
      </c>
      <c r="AX167" s="33">
        <f t="shared" si="126"/>
        <v>0</v>
      </c>
      <c r="AY167" s="33">
        <f t="shared" si="126"/>
        <v>0</v>
      </c>
      <c r="AZ167" s="33">
        <f t="shared" si="126"/>
        <v>0</v>
      </c>
      <c r="BA167" s="33">
        <f t="shared" si="126"/>
        <v>0</v>
      </c>
      <c r="BB167" s="33">
        <f t="shared" si="126"/>
        <v>0</v>
      </c>
      <c r="BC167" s="33">
        <f t="shared" si="126"/>
        <v>0</v>
      </c>
      <c r="BD167" s="33">
        <f t="shared" si="126"/>
        <v>0</v>
      </c>
      <c r="BE167" s="33">
        <f t="shared" si="126"/>
        <v>0</v>
      </c>
      <c r="BF167" s="33">
        <f t="shared" si="126"/>
        <v>0</v>
      </c>
      <c r="BG167" s="33">
        <f t="shared" si="126"/>
        <v>0</v>
      </c>
      <c r="BH167" s="33">
        <f t="shared" si="126"/>
        <v>0</v>
      </c>
      <c r="BI167" s="33">
        <f t="shared" si="126"/>
        <v>0</v>
      </c>
      <c r="BJ167" s="33">
        <f t="shared" si="126"/>
        <v>0</v>
      </c>
      <c r="BK167" s="33">
        <f t="shared" si="126"/>
        <v>0</v>
      </c>
    </row>
    <row r="168" spans="2:63">
      <c r="B168" s="32" t="str">
        <f t="shared" si="94"/>
        <v>Altre immobilitzat material</v>
      </c>
      <c r="C168" s="54"/>
      <c r="D168" s="33">
        <f t="shared" ref="D168:AI168" si="127">+D96-D144</f>
        <v>0</v>
      </c>
      <c r="E168" s="33">
        <f t="shared" si="127"/>
        <v>0</v>
      </c>
      <c r="F168" s="33">
        <f t="shared" si="127"/>
        <v>0</v>
      </c>
      <c r="G168" s="33">
        <f t="shared" si="127"/>
        <v>0</v>
      </c>
      <c r="H168" s="33">
        <f t="shared" si="127"/>
        <v>0</v>
      </c>
      <c r="I168" s="33">
        <f t="shared" si="127"/>
        <v>0</v>
      </c>
      <c r="J168" s="33">
        <f t="shared" si="127"/>
        <v>0</v>
      </c>
      <c r="K168" s="33">
        <f t="shared" si="127"/>
        <v>0</v>
      </c>
      <c r="L168" s="33">
        <f t="shared" si="127"/>
        <v>0</v>
      </c>
      <c r="M168" s="33">
        <f t="shared" si="127"/>
        <v>0</v>
      </c>
      <c r="N168" s="33">
        <f t="shared" si="127"/>
        <v>0</v>
      </c>
      <c r="O168" s="33">
        <f t="shared" si="127"/>
        <v>0</v>
      </c>
      <c r="P168" s="33">
        <f t="shared" si="127"/>
        <v>0</v>
      </c>
      <c r="Q168" s="33">
        <f t="shared" si="127"/>
        <v>0</v>
      </c>
      <c r="R168" s="33">
        <f t="shared" si="127"/>
        <v>0</v>
      </c>
      <c r="S168" s="33">
        <f t="shared" si="127"/>
        <v>0</v>
      </c>
      <c r="T168" s="33">
        <f t="shared" si="127"/>
        <v>0</v>
      </c>
      <c r="U168" s="33">
        <f t="shared" si="127"/>
        <v>0</v>
      </c>
      <c r="V168" s="33">
        <f t="shared" si="127"/>
        <v>0</v>
      </c>
      <c r="W168" s="33">
        <f t="shared" si="127"/>
        <v>0</v>
      </c>
      <c r="X168" s="33">
        <f t="shared" si="127"/>
        <v>0</v>
      </c>
      <c r="Y168" s="33">
        <f t="shared" si="127"/>
        <v>0</v>
      </c>
      <c r="Z168" s="33">
        <f t="shared" si="127"/>
        <v>0</v>
      </c>
      <c r="AA168" s="33">
        <f t="shared" si="127"/>
        <v>0</v>
      </c>
      <c r="AB168" s="33">
        <f t="shared" si="127"/>
        <v>0</v>
      </c>
      <c r="AC168" s="33">
        <f t="shared" si="127"/>
        <v>0</v>
      </c>
      <c r="AD168" s="33">
        <f t="shared" si="127"/>
        <v>0</v>
      </c>
      <c r="AE168" s="33">
        <f t="shared" si="127"/>
        <v>0</v>
      </c>
      <c r="AF168" s="33">
        <f t="shared" si="127"/>
        <v>0</v>
      </c>
      <c r="AG168" s="33">
        <f t="shared" si="127"/>
        <v>0</v>
      </c>
      <c r="AH168" s="33">
        <f t="shared" si="127"/>
        <v>0</v>
      </c>
      <c r="AI168" s="33">
        <f t="shared" si="127"/>
        <v>0</v>
      </c>
      <c r="AJ168" s="33">
        <f t="shared" ref="AJ168:BK168" si="128">+AJ96-AJ144</f>
        <v>0</v>
      </c>
      <c r="AK168" s="33">
        <f t="shared" si="128"/>
        <v>0</v>
      </c>
      <c r="AL168" s="33">
        <f t="shared" si="128"/>
        <v>0</v>
      </c>
      <c r="AM168" s="33">
        <f t="shared" si="128"/>
        <v>0</v>
      </c>
      <c r="AN168" s="33">
        <f t="shared" si="128"/>
        <v>0</v>
      </c>
      <c r="AO168" s="33">
        <f t="shared" si="128"/>
        <v>0</v>
      </c>
      <c r="AP168" s="33">
        <f t="shared" si="128"/>
        <v>0</v>
      </c>
      <c r="AQ168" s="33">
        <f t="shared" si="128"/>
        <v>0</v>
      </c>
      <c r="AR168" s="33">
        <f t="shared" si="128"/>
        <v>0</v>
      </c>
      <c r="AS168" s="33">
        <f t="shared" si="128"/>
        <v>0</v>
      </c>
      <c r="AT168" s="33">
        <f t="shared" si="128"/>
        <v>0</v>
      </c>
      <c r="AU168" s="33">
        <f t="shared" si="128"/>
        <v>0</v>
      </c>
      <c r="AV168" s="33">
        <f t="shared" si="128"/>
        <v>0</v>
      </c>
      <c r="AW168" s="33">
        <f t="shared" si="128"/>
        <v>0</v>
      </c>
      <c r="AX168" s="33">
        <f t="shared" si="128"/>
        <v>0</v>
      </c>
      <c r="AY168" s="33">
        <f t="shared" si="128"/>
        <v>0</v>
      </c>
      <c r="AZ168" s="33">
        <f t="shared" si="128"/>
        <v>0</v>
      </c>
      <c r="BA168" s="33">
        <f t="shared" si="128"/>
        <v>0</v>
      </c>
      <c r="BB168" s="33">
        <f t="shared" si="128"/>
        <v>0</v>
      </c>
      <c r="BC168" s="33">
        <f t="shared" si="128"/>
        <v>0</v>
      </c>
      <c r="BD168" s="33">
        <f t="shared" si="128"/>
        <v>0</v>
      </c>
      <c r="BE168" s="33">
        <f t="shared" si="128"/>
        <v>0</v>
      </c>
      <c r="BF168" s="33">
        <f t="shared" si="128"/>
        <v>0</v>
      </c>
      <c r="BG168" s="33">
        <f t="shared" si="128"/>
        <v>0</v>
      </c>
      <c r="BH168" s="33">
        <f t="shared" si="128"/>
        <v>0</v>
      </c>
      <c r="BI168" s="33">
        <f t="shared" si="128"/>
        <v>0</v>
      </c>
      <c r="BJ168" s="33">
        <f t="shared" si="128"/>
        <v>0</v>
      </c>
      <c r="BK168" s="33">
        <f t="shared" si="128"/>
        <v>0</v>
      </c>
    </row>
    <row r="169" spans="2:63">
      <c r="B169" s="53" t="s">
        <v>16</v>
      </c>
      <c r="C169" s="53"/>
      <c r="D169" s="37">
        <f>SUM(D170:D171)</f>
        <v>0</v>
      </c>
      <c r="E169" s="37">
        <f t="shared" ref="E169:AY169" si="129">SUM(E170:E171)</f>
        <v>0</v>
      </c>
      <c r="F169" s="37">
        <f t="shared" si="129"/>
        <v>0</v>
      </c>
      <c r="G169" s="37">
        <f t="shared" si="129"/>
        <v>0</v>
      </c>
      <c r="H169" s="37">
        <f t="shared" si="129"/>
        <v>0</v>
      </c>
      <c r="I169" s="37">
        <f t="shared" si="129"/>
        <v>0</v>
      </c>
      <c r="J169" s="37">
        <f t="shared" si="129"/>
        <v>0</v>
      </c>
      <c r="K169" s="37">
        <f t="shared" si="129"/>
        <v>0</v>
      </c>
      <c r="L169" s="37">
        <f t="shared" si="129"/>
        <v>0</v>
      </c>
      <c r="M169" s="37">
        <f t="shared" si="129"/>
        <v>0</v>
      </c>
      <c r="N169" s="37">
        <f t="shared" si="129"/>
        <v>0</v>
      </c>
      <c r="O169" s="37">
        <f t="shared" si="129"/>
        <v>0</v>
      </c>
      <c r="P169" s="37">
        <f t="shared" si="129"/>
        <v>0</v>
      </c>
      <c r="Q169" s="37">
        <f t="shared" si="129"/>
        <v>0</v>
      </c>
      <c r="R169" s="37">
        <f t="shared" si="129"/>
        <v>0</v>
      </c>
      <c r="S169" s="37">
        <f t="shared" si="129"/>
        <v>0</v>
      </c>
      <c r="T169" s="37">
        <f t="shared" si="129"/>
        <v>0</v>
      </c>
      <c r="U169" s="37">
        <f t="shared" si="129"/>
        <v>0</v>
      </c>
      <c r="V169" s="37">
        <f t="shared" si="129"/>
        <v>0</v>
      </c>
      <c r="W169" s="37">
        <f t="shared" si="129"/>
        <v>0</v>
      </c>
      <c r="X169" s="37">
        <f t="shared" si="129"/>
        <v>0</v>
      </c>
      <c r="Y169" s="37">
        <f t="shared" si="129"/>
        <v>0</v>
      </c>
      <c r="Z169" s="37">
        <f t="shared" si="129"/>
        <v>0</v>
      </c>
      <c r="AA169" s="37">
        <f t="shared" si="129"/>
        <v>0</v>
      </c>
      <c r="AB169" s="37">
        <f t="shared" si="129"/>
        <v>0</v>
      </c>
      <c r="AC169" s="37">
        <f t="shared" si="129"/>
        <v>0</v>
      </c>
      <c r="AD169" s="37">
        <f t="shared" si="129"/>
        <v>0</v>
      </c>
      <c r="AE169" s="37">
        <f t="shared" si="129"/>
        <v>0</v>
      </c>
      <c r="AF169" s="37">
        <f t="shared" si="129"/>
        <v>0</v>
      </c>
      <c r="AG169" s="37">
        <f t="shared" si="129"/>
        <v>0</v>
      </c>
      <c r="AH169" s="37">
        <f t="shared" si="129"/>
        <v>0</v>
      </c>
      <c r="AI169" s="37">
        <f t="shared" si="129"/>
        <v>0</v>
      </c>
      <c r="AJ169" s="37">
        <f t="shared" si="129"/>
        <v>0</v>
      </c>
      <c r="AK169" s="37">
        <f t="shared" si="129"/>
        <v>0</v>
      </c>
      <c r="AL169" s="37">
        <f t="shared" si="129"/>
        <v>0</v>
      </c>
      <c r="AM169" s="37">
        <f t="shared" si="129"/>
        <v>0</v>
      </c>
      <c r="AN169" s="37">
        <f t="shared" si="129"/>
        <v>0</v>
      </c>
      <c r="AO169" s="37">
        <f t="shared" si="129"/>
        <v>0</v>
      </c>
      <c r="AP169" s="37">
        <f t="shared" si="129"/>
        <v>0</v>
      </c>
      <c r="AQ169" s="37">
        <f t="shared" si="129"/>
        <v>0</v>
      </c>
      <c r="AR169" s="37">
        <f t="shared" si="129"/>
        <v>0</v>
      </c>
      <c r="AS169" s="37">
        <f t="shared" si="129"/>
        <v>0</v>
      </c>
      <c r="AT169" s="37">
        <f t="shared" si="129"/>
        <v>0</v>
      </c>
      <c r="AU169" s="37">
        <f t="shared" si="129"/>
        <v>0</v>
      </c>
      <c r="AV169" s="37">
        <f t="shared" si="129"/>
        <v>0</v>
      </c>
      <c r="AW169" s="37">
        <f t="shared" si="129"/>
        <v>0</v>
      </c>
      <c r="AX169" s="37">
        <f t="shared" si="129"/>
        <v>0</v>
      </c>
      <c r="AY169" s="37">
        <f t="shared" si="129"/>
        <v>0</v>
      </c>
      <c r="AZ169" s="37"/>
      <c r="BA169" s="37"/>
      <c r="BB169" s="37"/>
      <c r="BC169" s="37"/>
      <c r="BD169" s="37"/>
      <c r="BE169" s="37"/>
      <c r="BF169" s="37"/>
      <c r="BG169" s="37"/>
      <c r="BH169" s="37"/>
      <c r="BI169" s="37"/>
      <c r="BJ169" s="37"/>
      <c r="BK169" s="37"/>
    </row>
    <row r="170" spans="2:63">
      <c r="B170" s="32" t="s">
        <v>11</v>
      </c>
      <c r="C170" s="54"/>
      <c r="D170" s="33">
        <f t="shared" ref="D170:AI170" si="130">+D98-D146</f>
        <v>0</v>
      </c>
      <c r="E170" s="33">
        <f t="shared" si="130"/>
        <v>0</v>
      </c>
      <c r="F170" s="33">
        <f t="shared" si="130"/>
        <v>0</v>
      </c>
      <c r="G170" s="33">
        <f t="shared" si="130"/>
        <v>0</v>
      </c>
      <c r="H170" s="33">
        <f t="shared" si="130"/>
        <v>0</v>
      </c>
      <c r="I170" s="33">
        <f t="shared" si="130"/>
        <v>0</v>
      </c>
      <c r="J170" s="33">
        <f t="shared" si="130"/>
        <v>0</v>
      </c>
      <c r="K170" s="33">
        <f t="shared" si="130"/>
        <v>0</v>
      </c>
      <c r="L170" s="33">
        <f t="shared" si="130"/>
        <v>0</v>
      </c>
      <c r="M170" s="33">
        <f t="shared" si="130"/>
        <v>0</v>
      </c>
      <c r="N170" s="33">
        <f t="shared" si="130"/>
        <v>0</v>
      </c>
      <c r="O170" s="33">
        <f t="shared" si="130"/>
        <v>0</v>
      </c>
      <c r="P170" s="33">
        <f t="shared" si="130"/>
        <v>0</v>
      </c>
      <c r="Q170" s="33">
        <f t="shared" si="130"/>
        <v>0</v>
      </c>
      <c r="R170" s="33">
        <f t="shared" si="130"/>
        <v>0</v>
      </c>
      <c r="S170" s="33">
        <f t="shared" si="130"/>
        <v>0</v>
      </c>
      <c r="T170" s="33">
        <f t="shared" si="130"/>
        <v>0</v>
      </c>
      <c r="U170" s="33">
        <f t="shared" si="130"/>
        <v>0</v>
      </c>
      <c r="V170" s="33">
        <f t="shared" si="130"/>
        <v>0</v>
      </c>
      <c r="W170" s="33">
        <f t="shared" si="130"/>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c r="AF170" s="33">
        <f t="shared" si="130"/>
        <v>0</v>
      </c>
      <c r="AG170" s="33">
        <f t="shared" si="130"/>
        <v>0</v>
      </c>
      <c r="AH170" s="33">
        <f t="shared" si="130"/>
        <v>0</v>
      </c>
      <c r="AI170" s="33">
        <f t="shared" si="130"/>
        <v>0</v>
      </c>
      <c r="AJ170" s="33">
        <f t="shared" ref="AJ170:BK170" si="131">+AJ98-AJ146</f>
        <v>0</v>
      </c>
      <c r="AK170" s="33">
        <f t="shared" si="131"/>
        <v>0</v>
      </c>
      <c r="AL170" s="33">
        <f t="shared" si="131"/>
        <v>0</v>
      </c>
      <c r="AM170" s="33">
        <f t="shared" si="131"/>
        <v>0</v>
      </c>
      <c r="AN170" s="33">
        <f t="shared" si="131"/>
        <v>0</v>
      </c>
      <c r="AO170" s="33">
        <f t="shared" si="131"/>
        <v>0</v>
      </c>
      <c r="AP170" s="33">
        <f t="shared" si="131"/>
        <v>0</v>
      </c>
      <c r="AQ170" s="33">
        <f t="shared" si="131"/>
        <v>0</v>
      </c>
      <c r="AR170" s="33">
        <f t="shared" si="131"/>
        <v>0</v>
      </c>
      <c r="AS170" s="33">
        <f t="shared" si="131"/>
        <v>0</v>
      </c>
      <c r="AT170" s="33">
        <f t="shared" si="131"/>
        <v>0</v>
      </c>
      <c r="AU170" s="33">
        <f t="shared" si="131"/>
        <v>0</v>
      </c>
      <c r="AV170" s="33">
        <f t="shared" si="131"/>
        <v>0</v>
      </c>
      <c r="AW170" s="33">
        <f t="shared" si="131"/>
        <v>0</v>
      </c>
      <c r="AX170" s="33">
        <f t="shared" si="131"/>
        <v>0</v>
      </c>
      <c r="AY170" s="33">
        <f t="shared" si="131"/>
        <v>0</v>
      </c>
      <c r="AZ170" s="33">
        <f t="shared" si="131"/>
        <v>0</v>
      </c>
      <c r="BA170" s="33">
        <f t="shared" si="131"/>
        <v>0</v>
      </c>
      <c r="BB170" s="33">
        <f t="shared" si="131"/>
        <v>0</v>
      </c>
      <c r="BC170" s="33">
        <f t="shared" si="131"/>
        <v>0</v>
      </c>
      <c r="BD170" s="33">
        <f t="shared" si="131"/>
        <v>0</v>
      </c>
      <c r="BE170" s="33">
        <f t="shared" si="131"/>
        <v>0</v>
      </c>
      <c r="BF170" s="33">
        <f t="shared" si="131"/>
        <v>0</v>
      </c>
      <c r="BG170" s="33">
        <f t="shared" si="131"/>
        <v>0</v>
      </c>
      <c r="BH170" s="33">
        <f t="shared" si="131"/>
        <v>0</v>
      </c>
      <c r="BI170" s="33">
        <f t="shared" si="131"/>
        <v>0</v>
      </c>
      <c r="BJ170" s="33">
        <f t="shared" si="131"/>
        <v>0</v>
      </c>
      <c r="BK170" s="33">
        <f t="shared" si="131"/>
        <v>0</v>
      </c>
    </row>
    <row r="171" spans="2:63">
      <c r="B171" s="32" t="s">
        <v>12</v>
      </c>
      <c r="C171" s="54"/>
      <c r="D171" s="33">
        <f t="shared" ref="D171:AI171" si="132">+D99-D147</f>
        <v>0</v>
      </c>
      <c r="E171" s="33">
        <f t="shared" si="132"/>
        <v>0</v>
      </c>
      <c r="F171" s="33">
        <f t="shared" si="132"/>
        <v>0</v>
      </c>
      <c r="G171" s="33">
        <f t="shared" si="132"/>
        <v>0</v>
      </c>
      <c r="H171" s="33">
        <f t="shared" si="132"/>
        <v>0</v>
      </c>
      <c r="I171" s="33">
        <f t="shared" si="132"/>
        <v>0</v>
      </c>
      <c r="J171" s="33">
        <f t="shared" si="132"/>
        <v>0</v>
      </c>
      <c r="K171" s="33">
        <f t="shared" si="132"/>
        <v>0</v>
      </c>
      <c r="L171" s="33">
        <f t="shared" si="132"/>
        <v>0</v>
      </c>
      <c r="M171" s="33">
        <f t="shared" si="132"/>
        <v>0</v>
      </c>
      <c r="N171" s="33">
        <f t="shared" si="132"/>
        <v>0</v>
      </c>
      <c r="O171" s="33">
        <f t="shared" si="132"/>
        <v>0</v>
      </c>
      <c r="P171" s="33">
        <f t="shared" si="132"/>
        <v>0</v>
      </c>
      <c r="Q171" s="33">
        <f t="shared" si="132"/>
        <v>0</v>
      </c>
      <c r="R171" s="33">
        <f t="shared" si="132"/>
        <v>0</v>
      </c>
      <c r="S171" s="33">
        <f t="shared" si="132"/>
        <v>0</v>
      </c>
      <c r="T171" s="33">
        <f t="shared" si="132"/>
        <v>0</v>
      </c>
      <c r="U171" s="33">
        <f t="shared" si="132"/>
        <v>0</v>
      </c>
      <c r="V171" s="33">
        <f t="shared" si="132"/>
        <v>0</v>
      </c>
      <c r="W171" s="33">
        <f t="shared" si="132"/>
        <v>0</v>
      </c>
      <c r="X171" s="33">
        <f t="shared" si="132"/>
        <v>0</v>
      </c>
      <c r="Y171" s="33">
        <f t="shared" si="132"/>
        <v>0</v>
      </c>
      <c r="Z171" s="33">
        <f t="shared" si="132"/>
        <v>0</v>
      </c>
      <c r="AA171" s="33">
        <f t="shared" si="132"/>
        <v>0</v>
      </c>
      <c r="AB171" s="33">
        <f t="shared" si="132"/>
        <v>0</v>
      </c>
      <c r="AC171" s="33">
        <f t="shared" si="132"/>
        <v>0</v>
      </c>
      <c r="AD171" s="33">
        <f t="shared" si="132"/>
        <v>0</v>
      </c>
      <c r="AE171" s="33">
        <f t="shared" si="132"/>
        <v>0</v>
      </c>
      <c r="AF171" s="33">
        <f t="shared" si="132"/>
        <v>0</v>
      </c>
      <c r="AG171" s="33">
        <f t="shared" si="132"/>
        <v>0</v>
      </c>
      <c r="AH171" s="33">
        <f t="shared" si="132"/>
        <v>0</v>
      </c>
      <c r="AI171" s="33">
        <f t="shared" si="132"/>
        <v>0</v>
      </c>
      <c r="AJ171" s="33">
        <f t="shared" ref="AJ171:BK171" si="133">+AJ99-AJ147</f>
        <v>0</v>
      </c>
      <c r="AK171" s="33">
        <f t="shared" si="133"/>
        <v>0</v>
      </c>
      <c r="AL171" s="33">
        <f t="shared" si="133"/>
        <v>0</v>
      </c>
      <c r="AM171" s="33">
        <f t="shared" si="133"/>
        <v>0</v>
      </c>
      <c r="AN171" s="33">
        <f t="shared" si="133"/>
        <v>0</v>
      </c>
      <c r="AO171" s="33">
        <f t="shared" si="133"/>
        <v>0</v>
      </c>
      <c r="AP171" s="33">
        <f t="shared" si="133"/>
        <v>0</v>
      </c>
      <c r="AQ171" s="33">
        <f t="shared" si="133"/>
        <v>0</v>
      </c>
      <c r="AR171" s="33">
        <f t="shared" si="133"/>
        <v>0</v>
      </c>
      <c r="AS171" s="33">
        <f t="shared" si="133"/>
        <v>0</v>
      </c>
      <c r="AT171" s="33">
        <f t="shared" si="133"/>
        <v>0</v>
      </c>
      <c r="AU171" s="33">
        <f t="shared" si="133"/>
        <v>0</v>
      </c>
      <c r="AV171" s="33">
        <f t="shared" si="133"/>
        <v>0</v>
      </c>
      <c r="AW171" s="33">
        <f t="shared" si="133"/>
        <v>0</v>
      </c>
      <c r="AX171" s="33">
        <f t="shared" si="133"/>
        <v>0</v>
      </c>
      <c r="AY171" s="33">
        <f t="shared" si="133"/>
        <v>0</v>
      </c>
      <c r="AZ171" s="33">
        <f t="shared" si="133"/>
        <v>0</v>
      </c>
      <c r="BA171" s="33">
        <f t="shared" si="133"/>
        <v>0</v>
      </c>
      <c r="BB171" s="33">
        <f t="shared" si="133"/>
        <v>0</v>
      </c>
      <c r="BC171" s="33">
        <f t="shared" si="133"/>
        <v>0</v>
      </c>
      <c r="BD171" s="33">
        <f t="shared" si="133"/>
        <v>0</v>
      </c>
      <c r="BE171" s="33">
        <f t="shared" si="133"/>
        <v>0</v>
      </c>
      <c r="BF171" s="33">
        <f t="shared" si="133"/>
        <v>0</v>
      </c>
      <c r="BG171" s="33">
        <f t="shared" si="133"/>
        <v>0</v>
      </c>
      <c r="BH171" s="33">
        <f t="shared" si="133"/>
        <v>0</v>
      </c>
      <c r="BI171" s="33">
        <f t="shared" si="133"/>
        <v>0</v>
      </c>
      <c r="BJ171" s="33">
        <f t="shared" si="133"/>
        <v>0</v>
      </c>
      <c r="BK171" s="33">
        <f t="shared" si="133"/>
        <v>0</v>
      </c>
    </row>
    <row r="172" spans="2:63">
      <c r="B172" s="53" t="s">
        <v>13</v>
      </c>
      <c r="C172" s="53"/>
      <c r="D172" s="37">
        <f t="shared" ref="D172:AY172" si="134">+D151+D158+D169</f>
        <v>0</v>
      </c>
      <c r="E172" s="37">
        <f t="shared" si="134"/>
        <v>0</v>
      </c>
      <c r="F172" s="37">
        <f t="shared" si="134"/>
        <v>0</v>
      </c>
      <c r="G172" s="37">
        <f t="shared" si="134"/>
        <v>0</v>
      </c>
      <c r="H172" s="37">
        <f t="shared" si="134"/>
        <v>0</v>
      </c>
      <c r="I172" s="37">
        <f t="shared" si="134"/>
        <v>0</v>
      </c>
      <c r="J172" s="37">
        <f t="shared" si="134"/>
        <v>0</v>
      </c>
      <c r="K172" s="37">
        <f t="shared" si="134"/>
        <v>0</v>
      </c>
      <c r="L172" s="37">
        <f t="shared" si="134"/>
        <v>0</v>
      </c>
      <c r="M172" s="37">
        <f t="shared" si="134"/>
        <v>0</v>
      </c>
      <c r="N172" s="37">
        <f t="shared" si="134"/>
        <v>0</v>
      </c>
      <c r="O172" s="37">
        <f t="shared" si="134"/>
        <v>0</v>
      </c>
      <c r="P172" s="37">
        <f t="shared" si="134"/>
        <v>0</v>
      </c>
      <c r="Q172" s="37">
        <f t="shared" si="134"/>
        <v>0</v>
      </c>
      <c r="R172" s="37">
        <f t="shared" si="134"/>
        <v>0</v>
      </c>
      <c r="S172" s="37">
        <f t="shared" si="134"/>
        <v>0</v>
      </c>
      <c r="T172" s="37">
        <f t="shared" si="134"/>
        <v>0</v>
      </c>
      <c r="U172" s="37">
        <f t="shared" si="134"/>
        <v>0</v>
      </c>
      <c r="V172" s="37">
        <f t="shared" si="134"/>
        <v>0</v>
      </c>
      <c r="W172" s="37">
        <f t="shared" si="134"/>
        <v>0</v>
      </c>
      <c r="X172" s="37">
        <f t="shared" si="134"/>
        <v>0</v>
      </c>
      <c r="Y172" s="37">
        <f t="shared" si="134"/>
        <v>0</v>
      </c>
      <c r="Z172" s="37">
        <f t="shared" si="134"/>
        <v>0</v>
      </c>
      <c r="AA172" s="37">
        <f t="shared" si="134"/>
        <v>0</v>
      </c>
      <c r="AB172" s="37">
        <f t="shared" si="134"/>
        <v>0</v>
      </c>
      <c r="AC172" s="37">
        <f t="shared" si="134"/>
        <v>0</v>
      </c>
      <c r="AD172" s="37">
        <f t="shared" si="134"/>
        <v>0</v>
      </c>
      <c r="AE172" s="37">
        <f t="shared" si="134"/>
        <v>0</v>
      </c>
      <c r="AF172" s="37">
        <f t="shared" si="134"/>
        <v>0</v>
      </c>
      <c r="AG172" s="37">
        <f t="shared" si="134"/>
        <v>0</v>
      </c>
      <c r="AH172" s="37">
        <f t="shared" si="134"/>
        <v>0</v>
      </c>
      <c r="AI172" s="37">
        <f t="shared" si="134"/>
        <v>0</v>
      </c>
      <c r="AJ172" s="37">
        <f t="shared" si="134"/>
        <v>0</v>
      </c>
      <c r="AK172" s="37">
        <f t="shared" si="134"/>
        <v>0</v>
      </c>
      <c r="AL172" s="37">
        <f t="shared" si="134"/>
        <v>0</v>
      </c>
      <c r="AM172" s="37">
        <f t="shared" si="134"/>
        <v>0</v>
      </c>
      <c r="AN172" s="37">
        <f t="shared" si="134"/>
        <v>0</v>
      </c>
      <c r="AO172" s="37">
        <f t="shared" si="134"/>
        <v>0</v>
      </c>
      <c r="AP172" s="37">
        <f t="shared" si="134"/>
        <v>0</v>
      </c>
      <c r="AQ172" s="37">
        <f t="shared" si="134"/>
        <v>0</v>
      </c>
      <c r="AR172" s="37">
        <f t="shared" si="134"/>
        <v>0</v>
      </c>
      <c r="AS172" s="37">
        <f t="shared" si="134"/>
        <v>0</v>
      </c>
      <c r="AT172" s="37">
        <f t="shared" si="134"/>
        <v>0</v>
      </c>
      <c r="AU172" s="37">
        <f t="shared" si="134"/>
        <v>0</v>
      </c>
      <c r="AV172" s="37">
        <f t="shared" si="134"/>
        <v>0</v>
      </c>
      <c r="AW172" s="37">
        <f t="shared" si="134"/>
        <v>0</v>
      </c>
      <c r="AX172" s="37">
        <f t="shared" si="134"/>
        <v>0</v>
      </c>
      <c r="AY172" s="37">
        <f t="shared" si="134"/>
        <v>0</v>
      </c>
      <c r="AZ172" s="37"/>
      <c r="BA172" s="37"/>
      <c r="BB172" s="37"/>
      <c r="BC172" s="37"/>
      <c r="BD172" s="37"/>
      <c r="BE172" s="37"/>
      <c r="BF172" s="37"/>
      <c r="BG172" s="37"/>
      <c r="BH172" s="37"/>
      <c r="BI172" s="37"/>
      <c r="BJ172" s="37"/>
      <c r="BK172" s="37"/>
    </row>
    <row r="174" spans="2:63">
      <c r="B174" s="57" t="s">
        <v>29</v>
      </c>
      <c r="C174" s="36" t="s">
        <v>39</v>
      </c>
      <c r="D174" s="52">
        <f>+D6</f>
        <v>40909</v>
      </c>
      <c r="E174" s="52">
        <f>EDATE(D174,1)</f>
        <v>40940</v>
      </c>
      <c r="F174" s="52">
        <f t="shared" ref="F174:BK174" si="135">EDATE(E174,1)</f>
        <v>40969</v>
      </c>
      <c r="G174" s="52">
        <f t="shared" si="135"/>
        <v>41000</v>
      </c>
      <c r="H174" s="52">
        <f t="shared" si="135"/>
        <v>41030</v>
      </c>
      <c r="I174" s="52">
        <f t="shared" si="135"/>
        <v>41061</v>
      </c>
      <c r="J174" s="52">
        <f t="shared" si="135"/>
        <v>41091</v>
      </c>
      <c r="K174" s="52">
        <f t="shared" si="135"/>
        <v>41122</v>
      </c>
      <c r="L174" s="52">
        <f t="shared" si="135"/>
        <v>41153</v>
      </c>
      <c r="M174" s="52">
        <f t="shared" si="135"/>
        <v>41183</v>
      </c>
      <c r="N174" s="52">
        <f t="shared" si="135"/>
        <v>41214</v>
      </c>
      <c r="O174" s="52">
        <f t="shared" si="135"/>
        <v>41244</v>
      </c>
      <c r="P174" s="52">
        <f t="shared" si="135"/>
        <v>41275</v>
      </c>
      <c r="Q174" s="52">
        <f t="shared" si="135"/>
        <v>41306</v>
      </c>
      <c r="R174" s="52">
        <f t="shared" si="135"/>
        <v>41334</v>
      </c>
      <c r="S174" s="52">
        <f t="shared" si="135"/>
        <v>41365</v>
      </c>
      <c r="T174" s="52">
        <f t="shared" si="135"/>
        <v>41395</v>
      </c>
      <c r="U174" s="52">
        <f t="shared" si="135"/>
        <v>41426</v>
      </c>
      <c r="V174" s="52">
        <f t="shared" si="135"/>
        <v>41456</v>
      </c>
      <c r="W174" s="52">
        <f t="shared" si="135"/>
        <v>41487</v>
      </c>
      <c r="X174" s="52">
        <f t="shared" si="135"/>
        <v>41518</v>
      </c>
      <c r="Y174" s="52">
        <f t="shared" si="135"/>
        <v>41548</v>
      </c>
      <c r="Z174" s="52">
        <f t="shared" si="135"/>
        <v>41579</v>
      </c>
      <c r="AA174" s="52">
        <f t="shared" si="135"/>
        <v>41609</v>
      </c>
      <c r="AB174" s="52">
        <f t="shared" si="135"/>
        <v>41640</v>
      </c>
      <c r="AC174" s="52">
        <f t="shared" si="135"/>
        <v>41671</v>
      </c>
      <c r="AD174" s="52">
        <f t="shared" si="135"/>
        <v>41699</v>
      </c>
      <c r="AE174" s="52">
        <f t="shared" si="135"/>
        <v>41730</v>
      </c>
      <c r="AF174" s="52">
        <f t="shared" si="135"/>
        <v>41760</v>
      </c>
      <c r="AG174" s="52">
        <f t="shared" si="135"/>
        <v>41791</v>
      </c>
      <c r="AH174" s="52">
        <f t="shared" si="135"/>
        <v>41821</v>
      </c>
      <c r="AI174" s="52">
        <f t="shared" si="135"/>
        <v>41852</v>
      </c>
      <c r="AJ174" s="52">
        <f t="shared" si="135"/>
        <v>41883</v>
      </c>
      <c r="AK174" s="52">
        <f t="shared" si="135"/>
        <v>41913</v>
      </c>
      <c r="AL174" s="52">
        <f t="shared" si="135"/>
        <v>41944</v>
      </c>
      <c r="AM174" s="52">
        <f t="shared" si="135"/>
        <v>41974</v>
      </c>
      <c r="AN174" s="52">
        <f t="shared" si="135"/>
        <v>42005</v>
      </c>
      <c r="AO174" s="52">
        <f t="shared" si="135"/>
        <v>42036</v>
      </c>
      <c r="AP174" s="52">
        <f t="shared" si="135"/>
        <v>42064</v>
      </c>
      <c r="AQ174" s="52">
        <f t="shared" si="135"/>
        <v>42095</v>
      </c>
      <c r="AR174" s="52">
        <f t="shared" si="135"/>
        <v>42125</v>
      </c>
      <c r="AS174" s="52">
        <f t="shared" si="135"/>
        <v>42156</v>
      </c>
      <c r="AT174" s="52">
        <f t="shared" si="135"/>
        <v>42186</v>
      </c>
      <c r="AU174" s="52">
        <f t="shared" si="135"/>
        <v>42217</v>
      </c>
      <c r="AV174" s="52">
        <f t="shared" si="135"/>
        <v>42248</v>
      </c>
      <c r="AW174" s="52">
        <f t="shared" si="135"/>
        <v>42278</v>
      </c>
      <c r="AX174" s="52">
        <f t="shared" si="135"/>
        <v>42309</v>
      </c>
      <c r="AY174" s="52">
        <f t="shared" si="135"/>
        <v>42339</v>
      </c>
      <c r="AZ174" s="52">
        <f t="shared" si="135"/>
        <v>42370</v>
      </c>
      <c r="BA174" s="52">
        <f t="shared" si="135"/>
        <v>42401</v>
      </c>
      <c r="BB174" s="52">
        <f t="shared" si="135"/>
        <v>42430</v>
      </c>
      <c r="BC174" s="52">
        <f t="shared" si="135"/>
        <v>42461</v>
      </c>
      <c r="BD174" s="52">
        <f t="shared" si="135"/>
        <v>42491</v>
      </c>
      <c r="BE174" s="52">
        <f t="shared" si="135"/>
        <v>42522</v>
      </c>
      <c r="BF174" s="52">
        <f t="shared" si="135"/>
        <v>42552</v>
      </c>
      <c r="BG174" s="52">
        <f t="shared" si="135"/>
        <v>42583</v>
      </c>
      <c r="BH174" s="52">
        <f t="shared" si="135"/>
        <v>42614</v>
      </c>
      <c r="BI174" s="52">
        <f t="shared" si="135"/>
        <v>42644</v>
      </c>
      <c r="BJ174" s="52">
        <f t="shared" si="135"/>
        <v>42675</v>
      </c>
      <c r="BK174" s="52">
        <f t="shared" si="135"/>
        <v>42705</v>
      </c>
    </row>
    <row r="175" spans="2:63">
      <c r="B175" s="53" t="str">
        <f t="shared" ref="B175:B192" si="136">+B127</f>
        <v>Immobilitzat intangible</v>
      </c>
      <c r="C175" s="53"/>
      <c r="D175" s="37">
        <f t="shared" ref="D175:AI175" si="137">SUM(D176:D181)</f>
        <v>0</v>
      </c>
      <c r="E175" s="37">
        <f t="shared" si="137"/>
        <v>0</v>
      </c>
      <c r="F175" s="37">
        <f t="shared" si="137"/>
        <v>0</v>
      </c>
      <c r="G175" s="37">
        <f t="shared" si="137"/>
        <v>0</v>
      </c>
      <c r="H175" s="37">
        <f t="shared" si="137"/>
        <v>0</v>
      </c>
      <c r="I175" s="37">
        <f t="shared" si="137"/>
        <v>0</v>
      </c>
      <c r="J175" s="37">
        <f t="shared" si="137"/>
        <v>0</v>
      </c>
      <c r="K175" s="37">
        <f t="shared" si="137"/>
        <v>0</v>
      </c>
      <c r="L175" s="37">
        <f t="shared" si="137"/>
        <v>0</v>
      </c>
      <c r="M175" s="37">
        <f t="shared" si="137"/>
        <v>0</v>
      </c>
      <c r="N175" s="37">
        <f t="shared" si="137"/>
        <v>0</v>
      </c>
      <c r="O175" s="37">
        <f t="shared" si="137"/>
        <v>0</v>
      </c>
      <c r="P175" s="37">
        <f t="shared" si="137"/>
        <v>0</v>
      </c>
      <c r="Q175" s="37">
        <f t="shared" si="137"/>
        <v>0</v>
      </c>
      <c r="R175" s="37">
        <f t="shared" si="137"/>
        <v>0</v>
      </c>
      <c r="S175" s="37">
        <f t="shared" si="137"/>
        <v>0</v>
      </c>
      <c r="T175" s="37">
        <f t="shared" si="137"/>
        <v>0</v>
      </c>
      <c r="U175" s="37">
        <f t="shared" si="137"/>
        <v>0</v>
      </c>
      <c r="V175" s="37">
        <f t="shared" si="137"/>
        <v>0</v>
      </c>
      <c r="W175" s="37">
        <f t="shared" si="137"/>
        <v>0</v>
      </c>
      <c r="X175" s="37">
        <f t="shared" si="137"/>
        <v>0</v>
      </c>
      <c r="Y175" s="37">
        <f t="shared" si="137"/>
        <v>0</v>
      </c>
      <c r="Z175" s="37">
        <f t="shared" si="137"/>
        <v>0</v>
      </c>
      <c r="AA175" s="37">
        <f t="shared" si="137"/>
        <v>0</v>
      </c>
      <c r="AB175" s="37">
        <f t="shared" si="137"/>
        <v>0</v>
      </c>
      <c r="AC175" s="37">
        <f t="shared" si="137"/>
        <v>0</v>
      </c>
      <c r="AD175" s="37">
        <f t="shared" si="137"/>
        <v>0</v>
      </c>
      <c r="AE175" s="37">
        <f t="shared" si="137"/>
        <v>0</v>
      </c>
      <c r="AF175" s="37">
        <f t="shared" si="137"/>
        <v>0</v>
      </c>
      <c r="AG175" s="37">
        <f t="shared" si="137"/>
        <v>0</v>
      </c>
      <c r="AH175" s="37">
        <f t="shared" si="137"/>
        <v>0</v>
      </c>
      <c r="AI175" s="37">
        <f t="shared" si="137"/>
        <v>0</v>
      </c>
      <c r="AJ175" s="37">
        <f t="shared" ref="AJ175:BK175" si="138">SUM(AJ176:AJ181)</f>
        <v>0</v>
      </c>
      <c r="AK175" s="37">
        <f t="shared" si="138"/>
        <v>0</v>
      </c>
      <c r="AL175" s="37">
        <f t="shared" si="138"/>
        <v>0</v>
      </c>
      <c r="AM175" s="37">
        <f t="shared" si="138"/>
        <v>0</v>
      </c>
      <c r="AN175" s="37">
        <f t="shared" si="138"/>
        <v>0</v>
      </c>
      <c r="AO175" s="37">
        <f t="shared" si="138"/>
        <v>0</v>
      </c>
      <c r="AP175" s="37">
        <f t="shared" si="138"/>
        <v>0</v>
      </c>
      <c r="AQ175" s="37">
        <f t="shared" si="138"/>
        <v>0</v>
      </c>
      <c r="AR175" s="37">
        <f t="shared" si="138"/>
        <v>0</v>
      </c>
      <c r="AS175" s="37">
        <f t="shared" si="138"/>
        <v>0</v>
      </c>
      <c r="AT175" s="37">
        <f t="shared" si="138"/>
        <v>0</v>
      </c>
      <c r="AU175" s="37">
        <f t="shared" si="138"/>
        <v>0</v>
      </c>
      <c r="AV175" s="37">
        <f t="shared" si="138"/>
        <v>0</v>
      </c>
      <c r="AW175" s="37">
        <f t="shared" si="138"/>
        <v>0</v>
      </c>
      <c r="AX175" s="37">
        <f t="shared" si="138"/>
        <v>0</v>
      </c>
      <c r="AY175" s="37">
        <f t="shared" si="138"/>
        <v>0</v>
      </c>
      <c r="AZ175" s="37">
        <f t="shared" si="138"/>
        <v>0</v>
      </c>
      <c r="BA175" s="37">
        <f t="shared" si="138"/>
        <v>0</v>
      </c>
      <c r="BB175" s="37">
        <f t="shared" si="138"/>
        <v>0</v>
      </c>
      <c r="BC175" s="37">
        <f t="shared" si="138"/>
        <v>0</v>
      </c>
      <c r="BD175" s="37">
        <f t="shared" si="138"/>
        <v>0</v>
      </c>
      <c r="BE175" s="37">
        <f t="shared" si="138"/>
        <v>0</v>
      </c>
      <c r="BF175" s="37">
        <f t="shared" si="138"/>
        <v>0</v>
      </c>
      <c r="BG175" s="37">
        <f t="shared" si="138"/>
        <v>0</v>
      </c>
      <c r="BH175" s="37">
        <f t="shared" si="138"/>
        <v>0</v>
      </c>
      <c r="BI175" s="37">
        <f t="shared" si="138"/>
        <v>0</v>
      </c>
      <c r="BJ175" s="37">
        <f t="shared" si="138"/>
        <v>0</v>
      </c>
      <c r="BK175" s="37">
        <f t="shared" si="138"/>
        <v>0</v>
      </c>
    </row>
    <row r="176" spans="2:63">
      <c r="B176" s="32" t="str">
        <f t="shared" si="136"/>
        <v>Recerca i Desenvolupament</v>
      </c>
      <c r="C176" s="54">
        <f>+Configuració!E7</f>
        <v>0</v>
      </c>
      <c r="D176" s="33"/>
      <c r="E176" s="33"/>
      <c r="F176" s="33"/>
      <c r="G176" s="33"/>
      <c r="H176" s="33"/>
      <c r="I176" s="33"/>
      <c r="J176" s="33"/>
      <c r="K176" s="33"/>
      <c r="L176" s="33"/>
      <c r="M176" s="33"/>
      <c r="N176" s="33"/>
      <c r="O176" s="33"/>
      <c r="P176" s="33"/>
      <c r="Q176" s="33"/>
      <c r="R176" s="33"/>
      <c r="S176" s="33"/>
      <c r="T176" s="33"/>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3"/>
      <c r="AV176" s="33"/>
      <c r="AW176" s="33"/>
      <c r="AX176" s="33"/>
      <c r="AY176" s="33"/>
      <c r="AZ176" s="33"/>
      <c r="BA176" s="33"/>
      <c r="BB176" s="33"/>
      <c r="BC176" s="33"/>
      <c r="BD176" s="33"/>
      <c r="BE176" s="33"/>
      <c r="BF176" s="33"/>
      <c r="BG176" s="33"/>
      <c r="BH176" s="33"/>
      <c r="BI176" s="33"/>
      <c r="BJ176" s="33"/>
      <c r="BK176" s="33"/>
    </row>
    <row r="177" spans="2:63">
      <c r="B177" s="32" t="str">
        <f t="shared" si="136"/>
        <v>Concessions administratives</v>
      </c>
      <c r="C177" s="54">
        <f>+Configuració!E8</f>
        <v>3</v>
      </c>
      <c r="D177" s="33">
        <f t="shared" ref="D177:AI177" si="139">+C153/(12*$C177)</f>
        <v>0</v>
      </c>
      <c r="E177" s="33">
        <f t="shared" si="139"/>
        <v>0</v>
      </c>
      <c r="F177" s="33">
        <f t="shared" si="139"/>
        <v>0</v>
      </c>
      <c r="G177" s="33">
        <f t="shared" si="139"/>
        <v>0</v>
      </c>
      <c r="H177" s="33">
        <f t="shared" si="139"/>
        <v>0</v>
      </c>
      <c r="I177" s="33">
        <f t="shared" si="139"/>
        <v>0</v>
      </c>
      <c r="J177" s="33">
        <f t="shared" si="139"/>
        <v>0</v>
      </c>
      <c r="K177" s="33">
        <f t="shared" si="139"/>
        <v>0</v>
      </c>
      <c r="L177" s="33">
        <f t="shared" si="139"/>
        <v>0</v>
      </c>
      <c r="M177" s="33">
        <f t="shared" si="139"/>
        <v>0</v>
      </c>
      <c r="N177" s="33">
        <f t="shared" si="139"/>
        <v>0</v>
      </c>
      <c r="O177" s="33">
        <f t="shared" si="139"/>
        <v>0</v>
      </c>
      <c r="P177" s="33">
        <f t="shared" si="139"/>
        <v>0</v>
      </c>
      <c r="Q177" s="33">
        <f t="shared" si="139"/>
        <v>0</v>
      </c>
      <c r="R177" s="33">
        <f t="shared" si="139"/>
        <v>0</v>
      </c>
      <c r="S177" s="33">
        <f t="shared" si="139"/>
        <v>0</v>
      </c>
      <c r="T177" s="33">
        <f t="shared" si="139"/>
        <v>0</v>
      </c>
      <c r="U177" s="33">
        <f t="shared" si="139"/>
        <v>0</v>
      </c>
      <c r="V177" s="33">
        <f t="shared" si="139"/>
        <v>0</v>
      </c>
      <c r="W177" s="33">
        <f t="shared" si="139"/>
        <v>0</v>
      </c>
      <c r="X177" s="33">
        <f t="shared" si="139"/>
        <v>0</v>
      </c>
      <c r="Y177" s="33">
        <f t="shared" si="139"/>
        <v>0</v>
      </c>
      <c r="Z177" s="33">
        <f t="shared" si="139"/>
        <v>0</v>
      </c>
      <c r="AA177" s="33">
        <f t="shared" si="139"/>
        <v>0</v>
      </c>
      <c r="AB177" s="33">
        <f t="shared" si="139"/>
        <v>0</v>
      </c>
      <c r="AC177" s="33">
        <f t="shared" si="139"/>
        <v>0</v>
      </c>
      <c r="AD177" s="33">
        <f t="shared" si="139"/>
        <v>0</v>
      </c>
      <c r="AE177" s="33">
        <f t="shared" si="139"/>
        <v>0</v>
      </c>
      <c r="AF177" s="33">
        <f t="shared" si="139"/>
        <v>0</v>
      </c>
      <c r="AG177" s="33">
        <f t="shared" si="139"/>
        <v>0</v>
      </c>
      <c r="AH177" s="33">
        <f t="shared" si="139"/>
        <v>0</v>
      </c>
      <c r="AI177" s="33">
        <f t="shared" si="139"/>
        <v>0</v>
      </c>
      <c r="AJ177" s="33">
        <f t="shared" ref="AJ177:BK177" si="140">+AI153/(12*$C177)</f>
        <v>0</v>
      </c>
      <c r="AK177" s="33">
        <f t="shared" si="140"/>
        <v>0</v>
      </c>
      <c r="AL177" s="33">
        <f t="shared" si="140"/>
        <v>0</v>
      </c>
      <c r="AM177" s="33">
        <f t="shared" si="140"/>
        <v>0</v>
      </c>
      <c r="AN177" s="33">
        <f t="shared" si="140"/>
        <v>0</v>
      </c>
      <c r="AO177" s="33">
        <f t="shared" si="140"/>
        <v>0</v>
      </c>
      <c r="AP177" s="33">
        <f t="shared" si="140"/>
        <v>0</v>
      </c>
      <c r="AQ177" s="33">
        <f t="shared" si="140"/>
        <v>0</v>
      </c>
      <c r="AR177" s="33">
        <f t="shared" si="140"/>
        <v>0</v>
      </c>
      <c r="AS177" s="33">
        <f t="shared" si="140"/>
        <v>0</v>
      </c>
      <c r="AT177" s="33">
        <f t="shared" si="140"/>
        <v>0</v>
      </c>
      <c r="AU177" s="33">
        <f t="shared" si="140"/>
        <v>0</v>
      </c>
      <c r="AV177" s="33">
        <f t="shared" si="140"/>
        <v>0</v>
      </c>
      <c r="AW177" s="33">
        <f t="shared" si="140"/>
        <v>0</v>
      </c>
      <c r="AX177" s="33">
        <f t="shared" si="140"/>
        <v>0</v>
      </c>
      <c r="AY177" s="33">
        <f t="shared" si="140"/>
        <v>0</v>
      </c>
      <c r="AZ177" s="33">
        <f t="shared" si="140"/>
        <v>0</v>
      </c>
      <c r="BA177" s="33">
        <f t="shared" si="140"/>
        <v>0</v>
      </c>
      <c r="BB177" s="33">
        <f t="shared" si="140"/>
        <v>0</v>
      </c>
      <c r="BC177" s="33">
        <f t="shared" si="140"/>
        <v>0</v>
      </c>
      <c r="BD177" s="33">
        <f t="shared" si="140"/>
        <v>0</v>
      </c>
      <c r="BE177" s="33">
        <f t="shared" si="140"/>
        <v>0</v>
      </c>
      <c r="BF177" s="33">
        <f t="shared" si="140"/>
        <v>0</v>
      </c>
      <c r="BG177" s="33">
        <f t="shared" si="140"/>
        <v>0</v>
      </c>
      <c r="BH177" s="33">
        <f t="shared" si="140"/>
        <v>0</v>
      </c>
      <c r="BI177" s="33">
        <f t="shared" si="140"/>
        <v>0</v>
      </c>
      <c r="BJ177" s="33">
        <f t="shared" si="140"/>
        <v>0</v>
      </c>
      <c r="BK177" s="33">
        <f t="shared" si="140"/>
        <v>0</v>
      </c>
    </row>
    <row r="178" spans="2:63">
      <c r="B178" s="32" t="str">
        <f t="shared" si="136"/>
        <v>Patents, llicències i marques</v>
      </c>
      <c r="C178" s="54">
        <f>+Configuració!E9</f>
        <v>3</v>
      </c>
      <c r="D178" s="33">
        <f t="shared" ref="D178:AI178" si="141">+C154/(12*$C178)</f>
        <v>0</v>
      </c>
      <c r="E178" s="33">
        <f t="shared" si="141"/>
        <v>0</v>
      </c>
      <c r="F178" s="33">
        <f t="shared" si="141"/>
        <v>0</v>
      </c>
      <c r="G178" s="33">
        <f t="shared" si="141"/>
        <v>0</v>
      </c>
      <c r="H178" s="33">
        <f t="shared" si="141"/>
        <v>0</v>
      </c>
      <c r="I178" s="33">
        <f t="shared" si="141"/>
        <v>0</v>
      </c>
      <c r="J178" s="33">
        <f t="shared" si="141"/>
        <v>0</v>
      </c>
      <c r="K178" s="33">
        <f t="shared" si="141"/>
        <v>0</v>
      </c>
      <c r="L178" s="33">
        <f t="shared" si="141"/>
        <v>0</v>
      </c>
      <c r="M178" s="33">
        <f t="shared" si="141"/>
        <v>0</v>
      </c>
      <c r="N178" s="33">
        <f t="shared" si="141"/>
        <v>0</v>
      </c>
      <c r="O178" s="33">
        <f t="shared" si="141"/>
        <v>0</v>
      </c>
      <c r="P178" s="33">
        <f t="shared" si="141"/>
        <v>0</v>
      </c>
      <c r="Q178" s="33">
        <f t="shared" si="141"/>
        <v>0</v>
      </c>
      <c r="R178" s="33">
        <f t="shared" si="141"/>
        <v>0</v>
      </c>
      <c r="S178" s="33">
        <f t="shared" si="141"/>
        <v>0</v>
      </c>
      <c r="T178" s="33">
        <f t="shared" si="141"/>
        <v>0</v>
      </c>
      <c r="U178" s="33">
        <f t="shared" si="141"/>
        <v>0</v>
      </c>
      <c r="V178" s="33">
        <f t="shared" si="141"/>
        <v>0</v>
      </c>
      <c r="W178" s="33">
        <f t="shared" si="141"/>
        <v>0</v>
      </c>
      <c r="X178" s="33">
        <f t="shared" si="141"/>
        <v>0</v>
      </c>
      <c r="Y178" s="33">
        <f t="shared" si="141"/>
        <v>0</v>
      </c>
      <c r="Z178" s="33">
        <f t="shared" si="141"/>
        <v>0</v>
      </c>
      <c r="AA178" s="33">
        <f t="shared" si="141"/>
        <v>0</v>
      </c>
      <c r="AB178" s="33">
        <f t="shared" si="141"/>
        <v>0</v>
      </c>
      <c r="AC178" s="33">
        <f t="shared" si="141"/>
        <v>0</v>
      </c>
      <c r="AD178" s="33">
        <f t="shared" si="141"/>
        <v>0</v>
      </c>
      <c r="AE178" s="33">
        <f t="shared" si="141"/>
        <v>0</v>
      </c>
      <c r="AF178" s="33">
        <f t="shared" si="141"/>
        <v>0</v>
      </c>
      <c r="AG178" s="33">
        <f t="shared" si="141"/>
        <v>0</v>
      </c>
      <c r="AH178" s="33">
        <f t="shared" si="141"/>
        <v>0</v>
      </c>
      <c r="AI178" s="33">
        <f t="shared" si="141"/>
        <v>0</v>
      </c>
      <c r="AJ178" s="33">
        <f t="shared" ref="AJ178:BK178" si="142">+AI154/(12*$C178)</f>
        <v>0</v>
      </c>
      <c r="AK178" s="33">
        <f t="shared" si="142"/>
        <v>0</v>
      </c>
      <c r="AL178" s="33">
        <f t="shared" si="142"/>
        <v>0</v>
      </c>
      <c r="AM178" s="33">
        <f t="shared" si="142"/>
        <v>0</v>
      </c>
      <c r="AN178" s="33">
        <f t="shared" si="142"/>
        <v>0</v>
      </c>
      <c r="AO178" s="33">
        <f t="shared" si="142"/>
        <v>0</v>
      </c>
      <c r="AP178" s="33">
        <f t="shared" si="142"/>
        <v>0</v>
      </c>
      <c r="AQ178" s="33">
        <f t="shared" si="142"/>
        <v>0</v>
      </c>
      <c r="AR178" s="33">
        <f t="shared" si="142"/>
        <v>0</v>
      </c>
      <c r="AS178" s="33">
        <f t="shared" si="142"/>
        <v>0</v>
      </c>
      <c r="AT178" s="33">
        <f t="shared" si="142"/>
        <v>0</v>
      </c>
      <c r="AU178" s="33">
        <f t="shared" si="142"/>
        <v>0</v>
      </c>
      <c r="AV178" s="33">
        <f t="shared" si="142"/>
        <v>0</v>
      </c>
      <c r="AW178" s="33">
        <f t="shared" si="142"/>
        <v>0</v>
      </c>
      <c r="AX178" s="33">
        <f t="shared" si="142"/>
        <v>0</v>
      </c>
      <c r="AY178" s="33">
        <f t="shared" si="142"/>
        <v>0</v>
      </c>
      <c r="AZ178" s="33">
        <f t="shared" si="142"/>
        <v>0</v>
      </c>
      <c r="BA178" s="33">
        <f t="shared" si="142"/>
        <v>0</v>
      </c>
      <c r="BB178" s="33">
        <f t="shared" si="142"/>
        <v>0</v>
      </c>
      <c r="BC178" s="33">
        <f t="shared" si="142"/>
        <v>0</v>
      </c>
      <c r="BD178" s="33">
        <f t="shared" si="142"/>
        <v>0</v>
      </c>
      <c r="BE178" s="33">
        <f t="shared" si="142"/>
        <v>0</v>
      </c>
      <c r="BF178" s="33">
        <f t="shared" si="142"/>
        <v>0</v>
      </c>
      <c r="BG178" s="33">
        <f t="shared" si="142"/>
        <v>0</v>
      </c>
      <c r="BH178" s="33">
        <f t="shared" si="142"/>
        <v>0</v>
      </c>
      <c r="BI178" s="33">
        <f t="shared" si="142"/>
        <v>0</v>
      </c>
      <c r="BJ178" s="33">
        <f t="shared" si="142"/>
        <v>0</v>
      </c>
      <c r="BK178" s="33">
        <f t="shared" si="142"/>
        <v>0</v>
      </c>
    </row>
    <row r="179" spans="2:63">
      <c r="B179" s="32" t="str">
        <f t="shared" si="136"/>
        <v>Drets de traspàs</v>
      </c>
      <c r="C179" s="54">
        <f>+Configuració!E10</f>
        <v>3</v>
      </c>
      <c r="D179" s="33">
        <f t="shared" ref="D179:AI179" si="143">+C155/(12*$C179)</f>
        <v>0</v>
      </c>
      <c r="E179" s="33">
        <f t="shared" si="143"/>
        <v>0</v>
      </c>
      <c r="F179" s="33">
        <f t="shared" si="143"/>
        <v>0</v>
      </c>
      <c r="G179" s="33">
        <f t="shared" si="143"/>
        <v>0</v>
      </c>
      <c r="H179" s="33">
        <f t="shared" si="143"/>
        <v>0</v>
      </c>
      <c r="I179" s="33">
        <f t="shared" si="143"/>
        <v>0</v>
      </c>
      <c r="J179" s="33">
        <f t="shared" si="143"/>
        <v>0</v>
      </c>
      <c r="K179" s="33">
        <f t="shared" si="143"/>
        <v>0</v>
      </c>
      <c r="L179" s="33">
        <f t="shared" si="143"/>
        <v>0</v>
      </c>
      <c r="M179" s="33">
        <f t="shared" si="143"/>
        <v>0</v>
      </c>
      <c r="N179" s="33">
        <f t="shared" si="143"/>
        <v>0</v>
      </c>
      <c r="O179" s="33">
        <f t="shared" si="143"/>
        <v>0</v>
      </c>
      <c r="P179" s="33">
        <f t="shared" si="143"/>
        <v>0</v>
      </c>
      <c r="Q179" s="33">
        <f t="shared" si="143"/>
        <v>0</v>
      </c>
      <c r="R179" s="33">
        <f t="shared" si="143"/>
        <v>0</v>
      </c>
      <c r="S179" s="33">
        <f t="shared" si="143"/>
        <v>0</v>
      </c>
      <c r="T179" s="33">
        <f t="shared" si="143"/>
        <v>0</v>
      </c>
      <c r="U179" s="33">
        <f t="shared" si="143"/>
        <v>0</v>
      </c>
      <c r="V179" s="33">
        <f t="shared" si="143"/>
        <v>0</v>
      </c>
      <c r="W179" s="33">
        <f t="shared" si="143"/>
        <v>0</v>
      </c>
      <c r="X179" s="33">
        <f t="shared" si="143"/>
        <v>0</v>
      </c>
      <c r="Y179" s="33">
        <f t="shared" si="143"/>
        <v>0</v>
      </c>
      <c r="Z179" s="33">
        <f t="shared" si="143"/>
        <v>0</v>
      </c>
      <c r="AA179" s="33">
        <f t="shared" si="143"/>
        <v>0</v>
      </c>
      <c r="AB179" s="33">
        <f t="shared" si="143"/>
        <v>0</v>
      </c>
      <c r="AC179" s="33">
        <f t="shared" si="143"/>
        <v>0</v>
      </c>
      <c r="AD179" s="33">
        <f t="shared" si="143"/>
        <v>0</v>
      </c>
      <c r="AE179" s="33">
        <f t="shared" si="143"/>
        <v>0</v>
      </c>
      <c r="AF179" s="33">
        <f t="shared" si="143"/>
        <v>0</v>
      </c>
      <c r="AG179" s="33">
        <f t="shared" si="143"/>
        <v>0</v>
      </c>
      <c r="AH179" s="33">
        <f t="shared" si="143"/>
        <v>0</v>
      </c>
      <c r="AI179" s="33">
        <f t="shared" si="143"/>
        <v>0</v>
      </c>
      <c r="AJ179" s="33">
        <f t="shared" ref="AJ179:BK179" si="144">+AI155/(12*$C179)</f>
        <v>0</v>
      </c>
      <c r="AK179" s="33">
        <f t="shared" si="144"/>
        <v>0</v>
      </c>
      <c r="AL179" s="33">
        <f t="shared" si="144"/>
        <v>0</v>
      </c>
      <c r="AM179" s="33">
        <f t="shared" si="144"/>
        <v>0</v>
      </c>
      <c r="AN179" s="33">
        <f t="shared" si="144"/>
        <v>0</v>
      </c>
      <c r="AO179" s="33">
        <f t="shared" si="144"/>
        <v>0</v>
      </c>
      <c r="AP179" s="33">
        <f t="shared" si="144"/>
        <v>0</v>
      </c>
      <c r="AQ179" s="33">
        <f t="shared" si="144"/>
        <v>0</v>
      </c>
      <c r="AR179" s="33">
        <f t="shared" si="144"/>
        <v>0</v>
      </c>
      <c r="AS179" s="33">
        <f t="shared" si="144"/>
        <v>0</v>
      </c>
      <c r="AT179" s="33">
        <f t="shared" si="144"/>
        <v>0</v>
      </c>
      <c r="AU179" s="33">
        <f t="shared" si="144"/>
        <v>0</v>
      </c>
      <c r="AV179" s="33">
        <f t="shared" si="144"/>
        <v>0</v>
      </c>
      <c r="AW179" s="33">
        <f t="shared" si="144"/>
        <v>0</v>
      </c>
      <c r="AX179" s="33">
        <f t="shared" si="144"/>
        <v>0</v>
      </c>
      <c r="AY179" s="33">
        <f t="shared" si="144"/>
        <v>0</v>
      </c>
      <c r="AZ179" s="33">
        <f t="shared" si="144"/>
        <v>0</v>
      </c>
      <c r="BA179" s="33">
        <f t="shared" si="144"/>
        <v>0</v>
      </c>
      <c r="BB179" s="33">
        <f t="shared" si="144"/>
        <v>0</v>
      </c>
      <c r="BC179" s="33">
        <f t="shared" si="144"/>
        <v>0</v>
      </c>
      <c r="BD179" s="33">
        <f t="shared" si="144"/>
        <v>0</v>
      </c>
      <c r="BE179" s="33">
        <f t="shared" si="144"/>
        <v>0</v>
      </c>
      <c r="BF179" s="33">
        <f t="shared" si="144"/>
        <v>0</v>
      </c>
      <c r="BG179" s="33">
        <f t="shared" si="144"/>
        <v>0</v>
      </c>
      <c r="BH179" s="33">
        <f t="shared" si="144"/>
        <v>0</v>
      </c>
      <c r="BI179" s="33">
        <f t="shared" si="144"/>
        <v>0</v>
      </c>
      <c r="BJ179" s="33">
        <f t="shared" si="144"/>
        <v>0</v>
      </c>
      <c r="BK179" s="33">
        <f t="shared" si="144"/>
        <v>0</v>
      </c>
    </row>
    <row r="180" spans="2:63">
      <c r="B180" s="32" t="str">
        <f t="shared" si="136"/>
        <v>Aplicacions informàtiques</v>
      </c>
      <c r="C180" s="54">
        <f>+Configuració!E11</f>
        <v>3</v>
      </c>
      <c r="D180" s="33">
        <f t="shared" ref="D180:AI180" si="145">+C156/(12*$C180)</f>
        <v>0</v>
      </c>
      <c r="E180" s="33">
        <f t="shared" si="145"/>
        <v>0</v>
      </c>
      <c r="F180" s="33">
        <f t="shared" si="145"/>
        <v>0</v>
      </c>
      <c r="G180" s="33">
        <f t="shared" si="145"/>
        <v>0</v>
      </c>
      <c r="H180" s="33">
        <f t="shared" si="145"/>
        <v>0</v>
      </c>
      <c r="I180" s="33">
        <f t="shared" si="145"/>
        <v>0</v>
      </c>
      <c r="J180" s="33">
        <f t="shared" si="145"/>
        <v>0</v>
      </c>
      <c r="K180" s="33">
        <f t="shared" si="145"/>
        <v>0</v>
      </c>
      <c r="L180" s="33">
        <f t="shared" si="145"/>
        <v>0</v>
      </c>
      <c r="M180" s="33">
        <f t="shared" si="145"/>
        <v>0</v>
      </c>
      <c r="N180" s="33">
        <f t="shared" si="145"/>
        <v>0</v>
      </c>
      <c r="O180" s="33">
        <f t="shared" si="145"/>
        <v>0</v>
      </c>
      <c r="P180" s="33">
        <f t="shared" si="145"/>
        <v>0</v>
      </c>
      <c r="Q180" s="33">
        <f t="shared" si="145"/>
        <v>0</v>
      </c>
      <c r="R180" s="33">
        <f t="shared" si="145"/>
        <v>0</v>
      </c>
      <c r="S180" s="33">
        <f t="shared" si="145"/>
        <v>0</v>
      </c>
      <c r="T180" s="33">
        <f t="shared" si="145"/>
        <v>0</v>
      </c>
      <c r="U180" s="33">
        <f t="shared" si="145"/>
        <v>0</v>
      </c>
      <c r="V180" s="33">
        <f t="shared" si="145"/>
        <v>0</v>
      </c>
      <c r="W180" s="33">
        <f t="shared" si="145"/>
        <v>0</v>
      </c>
      <c r="X180" s="33">
        <f t="shared" si="145"/>
        <v>0</v>
      </c>
      <c r="Y180" s="33">
        <f t="shared" si="145"/>
        <v>0</v>
      </c>
      <c r="Z180" s="33">
        <f t="shared" si="145"/>
        <v>0</v>
      </c>
      <c r="AA180" s="33">
        <f t="shared" si="145"/>
        <v>0</v>
      </c>
      <c r="AB180" s="33">
        <f t="shared" si="145"/>
        <v>0</v>
      </c>
      <c r="AC180" s="33">
        <f t="shared" si="145"/>
        <v>0</v>
      </c>
      <c r="AD180" s="33">
        <f t="shared" si="145"/>
        <v>0</v>
      </c>
      <c r="AE180" s="33">
        <f t="shared" si="145"/>
        <v>0</v>
      </c>
      <c r="AF180" s="33">
        <f t="shared" si="145"/>
        <v>0</v>
      </c>
      <c r="AG180" s="33">
        <f t="shared" si="145"/>
        <v>0</v>
      </c>
      <c r="AH180" s="33">
        <f t="shared" si="145"/>
        <v>0</v>
      </c>
      <c r="AI180" s="33">
        <f t="shared" si="145"/>
        <v>0</v>
      </c>
      <c r="AJ180" s="33">
        <f t="shared" ref="AJ180:BK180" si="146">+AI156/(12*$C180)</f>
        <v>0</v>
      </c>
      <c r="AK180" s="33">
        <f t="shared" si="146"/>
        <v>0</v>
      </c>
      <c r="AL180" s="33">
        <f t="shared" si="146"/>
        <v>0</v>
      </c>
      <c r="AM180" s="33">
        <f t="shared" si="146"/>
        <v>0</v>
      </c>
      <c r="AN180" s="33">
        <f t="shared" si="146"/>
        <v>0</v>
      </c>
      <c r="AO180" s="33">
        <f t="shared" si="146"/>
        <v>0</v>
      </c>
      <c r="AP180" s="33">
        <f t="shared" si="146"/>
        <v>0</v>
      </c>
      <c r="AQ180" s="33">
        <f t="shared" si="146"/>
        <v>0</v>
      </c>
      <c r="AR180" s="33">
        <f t="shared" si="146"/>
        <v>0</v>
      </c>
      <c r="AS180" s="33">
        <f t="shared" si="146"/>
        <v>0</v>
      </c>
      <c r="AT180" s="33">
        <f t="shared" si="146"/>
        <v>0</v>
      </c>
      <c r="AU180" s="33">
        <f t="shared" si="146"/>
        <v>0</v>
      </c>
      <c r="AV180" s="33">
        <f t="shared" si="146"/>
        <v>0</v>
      </c>
      <c r="AW180" s="33">
        <f t="shared" si="146"/>
        <v>0</v>
      </c>
      <c r="AX180" s="33">
        <f t="shared" si="146"/>
        <v>0</v>
      </c>
      <c r="AY180" s="33">
        <f t="shared" si="146"/>
        <v>0</v>
      </c>
      <c r="AZ180" s="33">
        <f t="shared" si="146"/>
        <v>0</v>
      </c>
      <c r="BA180" s="33">
        <f t="shared" si="146"/>
        <v>0</v>
      </c>
      <c r="BB180" s="33">
        <f t="shared" si="146"/>
        <v>0</v>
      </c>
      <c r="BC180" s="33">
        <f t="shared" si="146"/>
        <v>0</v>
      </c>
      <c r="BD180" s="33">
        <f t="shared" si="146"/>
        <v>0</v>
      </c>
      <c r="BE180" s="33">
        <f t="shared" si="146"/>
        <v>0</v>
      </c>
      <c r="BF180" s="33">
        <f t="shared" si="146"/>
        <v>0</v>
      </c>
      <c r="BG180" s="33">
        <f t="shared" si="146"/>
        <v>0</v>
      </c>
      <c r="BH180" s="33">
        <f t="shared" si="146"/>
        <v>0</v>
      </c>
      <c r="BI180" s="33">
        <f t="shared" si="146"/>
        <v>0</v>
      </c>
      <c r="BJ180" s="33">
        <f t="shared" si="146"/>
        <v>0</v>
      </c>
      <c r="BK180" s="33">
        <f t="shared" si="146"/>
        <v>0</v>
      </c>
    </row>
    <row r="181" spans="2:63">
      <c r="B181" s="32" t="str">
        <f t="shared" si="136"/>
        <v>Altre immobilitzat intangible</v>
      </c>
      <c r="C181" s="54">
        <f>+Configuració!E12</f>
        <v>3</v>
      </c>
      <c r="D181" s="33">
        <f t="shared" ref="D181:AI181" si="147">+C157/(12*$C181)</f>
        <v>0</v>
      </c>
      <c r="E181" s="33">
        <f t="shared" si="147"/>
        <v>0</v>
      </c>
      <c r="F181" s="33">
        <f t="shared" si="147"/>
        <v>0</v>
      </c>
      <c r="G181" s="33">
        <f t="shared" si="147"/>
        <v>0</v>
      </c>
      <c r="H181" s="33">
        <f t="shared" si="147"/>
        <v>0</v>
      </c>
      <c r="I181" s="33">
        <f t="shared" si="147"/>
        <v>0</v>
      </c>
      <c r="J181" s="33">
        <f t="shared" si="147"/>
        <v>0</v>
      </c>
      <c r="K181" s="33">
        <f t="shared" si="147"/>
        <v>0</v>
      </c>
      <c r="L181" s="33">
        <f t="shared" si="147"/>
        <v>0</v>
      </c>
      <c r="M181" s="33">
        <f t="shared" si="147"/>
        <v>0</v>
      </c>
      <c r="N181" s="33">
        <f t="shared" si="147"/>
        <v>0</v>
      </c>
      <c r="O181" s="33">
        <f t="shared" si="147"/>
        <v>0</v>
      </c>
      <c r="P181" s="33">
        <f t="shared" si="147"/>
        <v>0</v>
      </c>
      <c r="Q181" s="33">
        <f t="shared" si="147"/>
        <v>0</v>
      </c>
      <c r="R181" s="33">
        <f t="shared" si="147"/>
        <v>0</v>
      </c>
      <c r="S181" s="33">
        <f t="shared" si="147"/>
        <v>0</v>
      </c>
      <c r="T181" s="33">
        <f t="shared" si="147"/>
        <v>0</v>
      </c>
      <c r="U181" s="33">
        <f t="shared" si="147"/>
        <v>0</v>
      </c>
      <c r="V181" s="33">
        <f t="shared" si="147"/>
        <v>0</v>
      </c>
      <c r="W181" s="33">
        <f t="shared" si="147"/>
        <v>0</v>
      </c>
      <c r="X181" s="33">
        <f t="shared" si="147"/>
        <v>0</v>
      </c>
      <c r="Y181" s="33">
        <f t="shared" si="147"/>
        <v>0</v>
      </c>
      <c r="Z181" s="33">
        <f t="shared" si="147"/>
        <v>0</v>
      </c>
      <c r="AA181" s="33">
        <f t="shared" si="147"/>
        <v>0</v>
      </c>
      <c r="AB181" s="33">
        <f t="shared" si="147"/>
        <v>0</v>
      </c>
      <c r="AC181" s="33">
        <f t="shared" si="147"/>
        <v>0</v>
      </c>
      <c r="AD181" s="33">
        <f t="shared" si="147"/>
        <v>0</v>
      </c>
      <c r="AE181" s="33">
        <f t="shared" si="147"/>
        <v>0</v>
      </c>
      <c r="AF181" s="33">
        <f t="shared" si="147"/>
        <v>0</v>
      </c>
      <c r="AG181" s="33">
        <f t="shared" si="147"/>
        <v>0</v>
      </c>
      <c r="AH181" s="33">
        <f t="shared" si="147"/>
        <v>0</v>
      </c>
      <c r="AI181" s="33">
        <f t="shared" si="147"/>
        <v>0</v>
      </c>
      <c r="AJ181" s="33">
        <f t="shared" ref="AJ181:BK181" si="148">+AI157/(12*$C181)</f>
        <v>0</v>
      </c>
      <c r="AK181" s="33">
        <f t="shared" si="148"/>
        <v>0</v>
      </c>
      <c r="AL181" s="33">
        <f t="shared" si="148"/>
        <v>0</v>
      </c>
      <c r="AM181" s="33">
        <f t="shared" si="148"/>
        <v>0</v>
      </c>
      <c r="AN181" s="33">
        <f t="shared" si="148"/>
        <v>0</v>
      </c>
      <c r="AO181" s="33">
        <f t="shared" si="148"/>
        <v>0</v>
      </c>
      <c r="AP181" s="33">
        <f t="shared" si="148"/>
        <v>0</v>
      </c>
      <c r="AQ181" s="33">
        <f t="shared" si="148"/>
        <v>0</v>
      </c>
      <c r="AR181" s="33">
        <f t="shared" si="148"/>
        <v>0</v>
      </c>
      <c r="AS181" s="33">
        <f t="shared" si="148"/>
        <v>0</v>
      </c>
      <c r="AT181" s="33">
        <f t="shared" si="148"/>
        <v>0</v>
      </c>
      <c r="AU181" s="33">
        <f t="shared" si="148"/>
        <v>0</v>
      </c>
      <c r="AV181" s="33">
        <f t="shared" si="148"/>
        <v>0</v>
      </c>
      <c r="AW181" s="33">
        <f t="shared" si="148"/>
        <v>0</v>
      </c>
      <c r="AX181" s="33">
        <f t="shared" si="148"/>
        <v>0</v>
      </c>
      <c r="AY181" s="33">
        <f t="shared" si="148"/>
        <v>0</v>
      </c>
      <c r="AZ181" s="33">
        <f t="shared" si="148"/>
        <v>0</v>
      </c>
      <c r="BA181" s="33">
        <f t="shared" si="148"/>
        <v>0</v>
      </c>
      <c r="BB181" s="33">
        <f t="shared" si="148"/>
        <v>0</v>
      </c>
      <c r="BC181" s="33">
        <f t="shared" si="148"/>
        <v>0</v>
      </c>
      <c r="BD181" s="33">
        <f t="shared" si="148"/>
        <v>0</v>
      </c>
      <c r="BE181" s="33">
        <f t="shared" si="148"/>
        <v>0</v>
      </c>
      <c r="BF181" s="33">
        <f t="shared" si="148"/>
        <v>0</v>
      </c>
      <c r="BG181" s="33">
        <f t="shared" si="148"/>
        <v>0</v>
      </c>
      <c r="BH181" s="33">
        <f t="shared" si="148"/>
        <v>0</v>
      </c>
      <c r="BI181" s="33">
        <f t="shared" si="148"/>
        <v>0</v>
      </c>
      <c r="BJ181" s="33">
        <f t="shared" si="148"/>
        <v>0</v>
      </c>
      <c r="BK181" s="33">
        <f t="shared" si="148"/>
        <v>0</v>
      </c>
    </row>
    <row r="182" spans="2:63">
      <c r="B182" s="53" t="str">
        <f t="shared" si="136"/>
        <v>Immobilitzat material</v>
      </c>
      <c r="C182" s="53"/>
      <c r="D182" s="37">
        <f t="shared" ref="D182:BK182" si="149">SUM(D183:D192)</f>
        <v>0</v>
      </c>
      <c r="E182" s="37">
        <f t="shared" si="149"/>
        <v>0</v>
      </c>
      <c r="F182" s="37">
        <f t="shared" si="149"/>
        <v>0</v>
      </c>
      <c r="G182" s="37">
        <f t="shared" si="149"/>
        <v>0</v>
      </c>
      <c r="H182" s="37">
        <f t="shared" si="149"/>
        <v>0</v>
      </c>
      <c r="I182" s="37">
        <f t="shared" si="149"/>
        <v>0</v>
      </c>
      <c r="J182" s="37">
        <f t="shared" si="149"/>
        <v>0</v>
      </c>
      <c r="K182" s="37">
        <f t="shared" si="149"/>
        <v>0</v>
      </c>
      <c r="L182" s="37">
        <f t="shared" si="149"/>
        <v>0</v>
      </c>
      <c r="M182" s="37">
        <f t="shared" si="149"/>
        <v>0</v>
      </c>
      <c r="N182" s="37">
        <f t="shared" si="149"/>
        <v>0</v>
      </c>
      <c r="O182" s="37">
        <f t="shared" si="149"/>
        <v>0</v>
      </c>
      <c r="P182" s="37">
        <f t="shared" si="149"/>
        <v>0</v>
      </c>
      <c r="Q182" s="37">
        <f t="shared" si="149"/>
        <v>0</v>
      </c>
      <c r="R182" s="37">
        <f t="shared" si="149"/>
        <v>0</v>
      </c>
      <c r="S182" s="37">
        <f t="shared" si="149"/>
        <v>0</v>
      </c>
      <c r="T182" s="37">
        <f t="shared" si="149"/>
        <v>0</v>
      </c>
      <c r="U182" s="37">
        <f t="shared" si="149"/>
        <v>0</v>
      </c>
      <c r="V182" s="37">
        <f t="shared" si="149"/>
        <v>0</v>
      </c>
      <c r="W182" s="37">
        <f t="shared" si="149"/>
        <v>0</v>
      </c>
      <c r="X182" s="37">
        <f t="shared" si="149"/>
        <v>0</v>
      </c>
      <c r="Y182" s="37">
        <f t="shared" si="149"/>
        <v>0</v>
      </c>
      <c r="Z182" s="37">
        <f t="shared" si="149"/>
        <v>0</v>
      </c>
      <c r="AA182" s="37">
        <f t="shared" si="149"/>
        <v>0</v>
      </c>
      <c r="AB182" s="37">
        <f t="shared" si="149"/>
        <v>0</v>
      </c>
      <c r="AC182" s="37">
        <f t="shared" si="149"/>
        <v>0</v>
      </c>
      <c r="AD182" s="37">
        <f t="shared" si="149"/>
        <v>0</v>
      </c>
      <c r="AE182" s="37">
        <f t="shared" si="149"/>
        <v>0</v>
      </c>
      <c r="AF182" s="37">
        <f t="shared" si="149"/>
        <v>0</v>
      </c>
      <c r="AG182" s="37">
        <f t="shared" si="149"/>
        <v>0</v>
      </c>
      <c r="AH182" s="37">
        <f t="shared" si="149"/>
        <v>0</v>
      </c>
      <c r="AI182" s="37">
        <f t="shared" si="149"/>
        <v>0</v>
      </c>
      <c r="AJ182" s="37">
        <f t="shared" si="149"/>
        <v>0</v>
      </c>
      <c r="AK182" s="37">
        <f t="shared" si="149"/>
        <v>0</v>
      </c>
      <c r="AL182" s="37">
        <f t="shared" si="149"/>
        <v>0</v>
      </c>
      <c r="AM182" s="37">
        <f t="shared" si="149"/>
        <v>0</v>
      </c>
      <c r="AN182" s="37">
        <f t="shared" si="149"/>
        <v>0</v>
      </c>
      <c r="AO182" s="37">
        <f t="shared" si="149"/>
        <v>0</v>
      </c>
      <c r="AP182" s="37">
        <f t="shared" si="149"/>
        <v>0</v>
      </c>
      <c r="AQ182" s="37">
        <f t="shared" si="149"/>
        <v>0</v>
      </c>
      <c r="AR182" s="37">
        <f t="shared" si="149"/>
        <v>0</v>
      </c>
      <c r="AS182" s="37">
        <f t="shared" si="149"/>
        <v>0</v>
      </c>
      <c r="AT182" s="37">
        <f t="shared" si="149"/>
        <v>0</v>
      </c>
      <c r="AU182" s="37">
        <f t="shared" si="149"/>
        <v>0</v>
      </c>
      <c r="AV182" s="37">
        <f t="shared" si="149"/>
        <v>0</v>
      </c>
      <c r="AW182" s="37">
        <f t="shared" si="149"/>
        <v>0</v>
      </c>
      <c r="AX182" s="37">
        <f t="shared" si="149"/>
        <v>0</v>
      </c>
      <c r="AY182" s="37">
        <f t="shared" si="149"/>
        <v>0</v>
      </c>
      <c r="AZ182" s="37">
        <f t="shared" si="149"/>
        <v>0</v>
      </c>
      <c r="BA182" s="37">
        <f t="shared" si="149"/>
        <v>0</v>
      </c>
      <c r="BB182" s="37">
        <f t="shared" si="149"/>
        <v>0</v>
      </c>
      <c r="BC182" s="37">
        <f t="shared" si="149"/>
        <v>0</v>
      </c>
      <c r="BD182" s="37">
        <f t="shared" si="149"/>
        <v>0</v>
      </c>
      <c r="BE182" s="37">
        <f t="shared" si="149"/>
        <v>0</v>
      </c>
      <c r="BF182" s="37">
        <f t="shared" si="149"/>
        <v>0</v>
      </c>
      <c r="BG182" s="37">
        <f t="shared" si="149"/>
        <v>0</v>
      </c>
      <c r="BH182" s="37">
        <f t="shared" si="149"/>
        <v>0</v>
      </c>
      <c r="BI182" s="37">
        <f t="shared" si="149"/>
        <v>0</v>
      </c>
      <c r="BJ182" s="37">
        <f t="shared" si="149"/>
        <v>0</v>
      </c>
      <c r="BK182" s="37">
        <f t="shared" si="149"/>
        <v>0</v>
      </c>
    </row>
    <row r="183" spans="2:63">
      <c r="B183" s="32" t="str">
        <f t="shared" si="136"/>
        <v>Terrenys</v>
      </c>
      <c r="C183" s="54"/>
      <c r="D183" s="33"/>
      <c r="E183" s="33"/>
      <c r="F183" s="33"/>
      <c r="G183" s="33"/>
      <c r="H183" s="33"/>
      <c r="I183" s="33"/>
      <c r="J183" s="33"/>
      <c r="K183" s="33"/>
      <c r="L183" s="33"/>
      <c r="M183" s="33"/>
      <c r="N183" s="33"/>
      <c r="O183" s="33"/>
      <c r="P183" s="33"/>
      <c r="Q183" s="33"/>
      <c r="R183" s="33"/>
      <c r="S183" s="33"/>
      <c r="T183" s="33"/>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3"/>
      <c r="AV183" s="33"/>
      <c r="AW183" s="33"/>
      <c r="AX183" s="33"/>
      <c r="AY183" s="33"/>
      <c r="AZ183" s="33"/>
      <c r="BA183" s="33"/>
      <c r="BB183" s="33"/>
      <c r="BC183" s="33"/>
      <c r="BD183" s="33"/>
      <c r="BE183" s="33"/>
      <c r="BF183" s="33"/>
      <c r="BG183" s="33"/>
      <c r="BH183" s="33"/>
      <c r="BI183" s="33"/>
      <c r="BJ183" s="33"/>
      <c r="BK183" s="33"/>
    </row>
    <row r="184" spans="2:63">
      <c r="B184" s="32" t="str">
        <f t="shared" si="136"/>
        <v>Construccions</v>
      </c>
      <c r="C184" s="54">
        <f>+Configuració!E15</f>
        <v>20</v>
      </c>
      <c r="D184" s="33">
        <f t="shared" ref="D184:AI184" si="150">+C160/(12*$C184)</f>
        <v>0</v>
      </c>
      <c r="E184" s="33">
        <f t="shared" si="150"/>
        <v>0</v>
      </c>
      <c r="F184" s="33">
        <f t="shared" si="150"/>
        <v>0</v>
      </c>
      <c r="G184" s="33">
        <f t="shared" si="150"/>
        <v>0</v>
      </c>
      <c r="H184" s="33">
        <f t="shared" si="150"/>
        <v>0</v>
      </c>
      <c r="I184" s="33">
        <f t="shared" si="150"/>
        <v>0</v>
      </c>
      <c r="J184" s="33">
        <f t="shared" si="150"/>
        <v>0</v>
      </c>
      <c r="K184" s="33">
        <f t="shared" si="150"/>
        <v>0</v>
      </c>
      <c r="L184" s="33">
        <f t="shared" si="150"/>
        <v>0</v>
      </c>
      <c r="M184" s="33">
        <f t="shared" si="150"/>
        <v>0</v>
      </c>
      <c r="N184" s="33">
        <f t="shared" si="150"/>
        <v>0</v>
      </c>
      <c r="O184" s="33">
        <f t="shared" si="150"/>
        <v>0</v>
      </c>
      <c r="P184" s="33">
        <f t="shared" si="150"/>
        <v>0</v>
      </c>
      <c r="Q184" s="33">
        <f t="shared" si="150"/>
        <v>0</v>
      </c>
      <c r="R184" s="33">
        <f t="shared" si="150"/>
        <v>0</v>
      </c>
      <c r="S184" s="33">
        <f t="shared" si="150"/>
        <v>0</v>
      </c>
      <c r="T184" s="33">
        <f t="shared" si="150"/>
        <v>0</v>
      </c>
      <c r="U184" s="33">
        <f t="shared" si="150"/>
        <v>0</v>
      </c>
      <c r="V184" s="33">
        <f t="shared" si="150"/>
        <v>0</v>
      </c>
      <c r="W184" s="33">
        <f t="shared" si="150"/>
        <v>0</v>
      </c>
      <c r="X184" s="33">
        <f t="shared" si="150"/>
        <v>0</v>
      </c>
      <c r="Y184" s="33">
        <f t="shared" si="150"/>
        <v>0</v>
      </c>
      <c r="Z184" s="33">
        <f t="shared" si="150"/>
        <v>0</v>
      </c>
      <c r="AA184" s="33">
        <f t="shared" si="150"/>
        <v>0</v>
      </c>
      <c r="AB184" s="33">
        <f t="shared" si="150"/>
        <v>0</v>
      </c>
      <c r="AC184" s="33">
        <f t="shared" si="150"/>
        <v>0</v>
      </c>
      <c r="AD184" s="33">
        <f t="shared" si="150"/>
        <v>0</v>
      </c>
      <c r="AE184" s="33">
        <f t="shared" si="150"/>
        <v>0</v>
      </c>
      <c r="AF184" s="33">
        <f t="shared" si="150"/>
        <v>0</v>
      </c>
      <c r="AG184" s="33">
        <f t="shared" si="150"/>
        <v>0</v>
      </c>
      <c r="AH184" s="33">
        <f t="shared" si="150"/>
        <v>0</v>
      </c>
      <c r="AI184" s="33">
        <f t="shared" si="150"/>
        <v>0</v>
      </c>
      <c r="AJ184" s="33">
        <f t="shared" ref="AJ184:BK184" si="151">+AI160/(12*$C184)</f>
        <v>0</v>
      </c>
      <c r="AK184" s="33">
        <f t="shared" si="151"/>
        <v>0</v>
      </c>
      <c r="AL184" s="33">
        <f t="shared" si="151"/>
        <v>0</v>
      </c>
      <c r="AM184" s="33">
        <f t="shared" si="151"/>
        <v>0</v>
      </c>
      <c r="AN184" s="33">
        <f t="shared" si="151"/>
        <v>0</v>
      </c>
      <c r="AO184" s="33">
        <f t="shared" si="151"/>
        <v>0</v>
      </c>
      <c r="AP184" s="33">
        <f t="shared" si="151"/>
        <v>0</v>
      </c>
      <c r="AQ184" s="33">
        <f t="shared" si="151"/>
        <v>0</v>
      </c>
      <c r="AR184" s="33">
        <f t="shared" si="151"/>
        <v>0</v>
      </c>
      <c r="AS184" s="33">
        <f t="shared" si="151"/>
        <v>0</v>
      </c>
      <c r="AT184" s="33">
        <f t="shared" si="151"/>
        <v>0</v>
      </c>
      <c r="AU184" s="33">
        <f t="shared" si="151"/>
        <v>0</v>
      </c>
      <c r="AV184" s="33">
        <f t="shared" si="151"/>
        <v>0</v>
      </c>
      <c r="AW184" s="33">
        <f t="shared" si="151"/>
        <v>0</v>
      </c>
      <c r="AX184" s="33">
        <f t="shared" si="151"/>
        <v>0</v>
      </c>
      <c r="AY184" s="33">
        <f t="shared" si="151"/>
        <v>0</v>
      </c>
      <c r="AZ184" s="33">
        <f t="shared" si="151"/>
        <v>0</v>
      </c>
      <c r="BA184" s="33">
        <f t="shared" si="151"/>
        <v>0</v>
      </c>
      <c r="BB184" s="33">
        <f t="shared" si="151"/>
        <v>0</v>
      </c>
      <c r="BC184" s="33">
        <f t="shared" si="151"/>
        <v>0</v>
      </c>
      <c r="BD184" s="33">
        <f t="shared" si="151"/>
        <v>0</v>
      </c>
      <c r="BE184" s="33">
        <f t="shared" si="151"/>
        <v>0</v>
      </c>
      <c r="BF184" s="33">
        <f t="shared" si="151"/>
        <v>0</v>
      </c>
      <c r="BG184" s="33">
        <f t="shared" si="151"/>
        <v>0</v>
      </c>
      <c r="BH184" s="33">
        <f t="shared" si="151"/>
        <v>0</v>
      </c>
      <c r="BI184" s="33">
        <f t="shared" si="151"/>
        <v>0</v>
      </c>
      <c r="BJ184" s="33">
        <f t="shared" si="151"/>
        <v>0</v>
      </c>
      <c r="BK184" s="33">
        <f t="shared" si="151"/>
        <v>0</v>
      </c>
    </row>
    <row r="185" spans="2:63">
      <c r="B185" s="32" t="str">
        <f t="shared" si="136"/>
        <v>Instal·lacions Tècniques</v>
      </c>
      <c r="C185" s="54">
        <f>+Configuració!E16</f>
        <v>5</v>
      </c>
      <c r="D185" s="33">
        <f t="shared" ref="D185:AI185" si="152">+C161/(12*$C185)</f>
        <v>0</v>
      </c>
      <c r="E185" s="33">
        <f t="shared" si="152"/>
        <v>0</v>
      </c>
      <c r="F185" s="33">
        <f t="shared" si="152"/>
        <v>0</v>
      </c>
      <c r="G185" s="33">
        <f t="shared" si="152"/>
        <v>0</v>
      </c>
      <c r="H185" s="33">
        <f t="shared" si="152"/>
        <v>0</v>
      </c>
      <c r="I185" s="33">
        <f t="shared" si="152"/>
        <v>0</v>
      </c>
      <c r="J185" s="33">
        <f t="shared" si="152"/>
        <v>0</v>
      </c>
      <c r="K185" s="33">
        <f t="shared" si="152"/>
        <v>0</v>
      </c>
      <c r="L185" s="33">
        <f t="shared" si="152"/>
        <v>0</v>
      </c>
      <c r="M185" s="33">
        <f t="shared" si="152"/>
        <v>0</v>
      </c>
      <c r="N185" s="33">
        <f t="shared" si="152"/>
        <v>0</v>
      </c>
      <c r="O185" s="33">
        <f t="shared" si="152"/>
        <v>0</v>
      </c>
      <c r="P185" s="33">
        <f t="shared" si="152"/>
        <v>0</v>
      </c>
      <c r="Q185" s="33">
        <f t="shared" si="152"/>
        <v>0</v>
      </c>
      <c r="R185" s="33">
        <f t="shared" si="152"/>
        <v>0</v>
      </c>
      <c r="S185" s="33">
        <f t="shared" si="152"/>
        <v>0</v>
      </c>
      <c r="T185" s="33">
        <f t="shared" si="152"/>
        <v>0</v>
      </c>
      <c r="U185" s="33">
        <f t="shared" si="152"/>
        <v>0</v>
      </c>
      <c r="V185" s="33">
        <f t="shared" si="152"/>
        <v>0</v>
      </c>
      <c r="W185" s="33">
        <f t="shared" si="152"/>
        <v>0</v>
      </c>
      <c r="X185" s="33">
        <f t="shared" si="152"/>
        <v>0</v>
      </c>
      <c r="Y185" s="33">
        <f t="shared" si="152"/>
        <v>0</v>
      </c>
      <c r="Z185" s="33">
        <f t="shared" si="152"/>
        <v>0</v>
      </c>
      <c r="AA185" s="33">
        <f t="shared" si="152"/>
        <v>0</v>
      </c>
      <c r="AB185" s="33">
        <f t="shared" si="152"/>
        <v>0</v>
      </c>
      <c r="AC185" s="33">
        <f t="shared" si="152"/>
        <v>0</v>
      </c>
      <c r="AD185" s="33">
        <f t="shared" si="152"/>
        <v>0</v>
      </c>
      <c r="AE185" s="33">
        <f t="shared" si="152"/>
        <v>0</v>
      </c>
      <c r="AF185" s="33">
        <f t="shared" si="152"/>
        <v>0</v>
      </c>
      <c r="AG185" s="33">
        <f t="shared" si="152"/>
        <v>0</v>
      </c>
      <c r="AH185" s="33">
        <f t="shared" si="152"/>
        <v>0</v>
      </c>
      <c r="AI185" s="33">
        <f t="shared" si="152"/>
        <v>0</v>
      </c>
      <c r="AJ185" s="33">
        <f t="shared" ref="AJ185:BK185" si="153">+AI161/(12*$C185)</f>
        <v>0</v>
      </c>
      <c r="AK185" s="33">
        <f t="shared" si="153"/>
        <v>0</v>
      </c>
      <c r="AL185" s="33">
        <f t="shared" si="153"/>
        <v>0</v>
      </c>
      <c r="AM185" s="33">
        <f t="shared" si="153"/>
        <v>0</v>
      </c>
      <c r="AN185" s="33">
        <f t="shared" si="153"/>
        <v>0</v>
      </c>
      <c r="AO185" s="33">
        <f t="shared" si="153"/>
        <v>0</v>
      </c>
      <c r="AP185" s="33">
        <f t="shared" si="153"/>
        <v>0</v>
      </c>
      <c r="AQ185" s="33">
        <f t="shared" si="153"/>
        <v>0</v>
      </c>
      <c r="AR185" s="33">
        <f t="shared" si="153"/>
        <v>0</v>
      </c>
      <c r="AS185" s="33">
        <f t="shared" si="153"/>
        <v>0</v>
      </c>
      <c r="AT185" s="33">
        <f t="shared" si="153"/>
        <v>0</v>
      </c>
      <c r="AU185" s="33">
        <f t="shared" si="153"/>
        <v>0</v>
      </c>
      <c r="AV185" s="33">
        <f t="shared" si="153"/>
        <v>0</v>
      </c>
      <c r="AW185" s="33">
        <f t="shared" si="153"/>
        <v>0</v>
      </c>
      <c r="AX185" s="33">
        <f t="shared" si="153"/>
        <v>0</v>
      </c>
      <c r="AY185" s="33">
        <f t="shared" si="153"/>
        <v>0</v>
      </c>
      <c r="AZ185" s="33">
        <f t="shared" si="153"/>
        <v>0</v>
      </c>
      <c r="BA185" s="33">
        <f t="shared" si="153"/>
        <v>0</v>
      </c>
      <c r="BB185" s="33">
        <f t="shared" si="153"/>
        <v>0</v>
      </c>
      <c r="BC185" s="33">
        <f t="shared" si="153"/>
        <v>0</v>
      </c>
      <c r="BD185" s="33">
        <f t="shared" si="153"/>
        <v>0</v>
      </c>
      <c r="BE185" s="33">
        <f t="shared" si="153"/>
        <v>0</v>
      </c>
      <c r="BF185" s="33">
        <f t="shared" si="153"/>
        <v>0</v>
      </c>
      <c r="BG185" s="33">
        <f t="shared" si="153"/>
        <v>0</v>
      </c>
      <c r="BH185" s="33">
        <f t="shared" si="153"/>
        <v>0</v>
      </c>
      <c r="BI185" s="33">
        <f t="shared" si="153"/>
        <v>0</v>
      </c>
      <c r="BJ185" s="33">
        <f t="shared" si="153"/>
        <v>0</v>
      </c>
      <c r="BK185" s="33">
        <f t="shared" si="153"/>
        <v>0</v>
      </c>
    </row>
    <row r="186" spans="2:63">
      <c r="B186" s="32" t="str">
        <f t="shared" si="136"/>
        <v>Maquinària</v>
      </c>
      <c r="C186" s="54">
        <f>+Configuració!E17</f>
        <v>5</v>
      </c>
      <c r="D186" s="33">
        <f t="shared" ref="D186:AI186" si="154">+C162/(12*$C186)</f>
        <v>0</v>
      </c>
      <c r="E186" s="33">
        <f t="shared" si="154"/>
        <v>0</v>
      </c>
      <c r="F186" s="33">
        <f t="shared" si="154"/>
        <v>0</v>
      </c>
      <c r="G186" s="33">
        <f t="shared" si="154"/>
        <v>0</v>
      </c>
      <c r="H186" s="33">
        <f t="shared" si="154"/>
        <v>0</v>
      </c>
      <c r="I186" s="33">
        <f t="shared" si="154"/>
        <v>0</v>
      </c>
      <c r="J186" s="33">
        <f t="shared" si="154"/>
        <v>0</v>
      </c>
      <c r="K186" s="33">
        <f t="shared" si="154"/>
        <v>0</v>
      </c>
      <c r="L186" s="33">
        <f t="shared" si="154"/>
        <v>0</v>
      </c>
      <c r="M186" s="33">
        <f t="shared" si="154"/>
        <v>0</v>
      </c>
      <c r="N186" s="33">
        <f t="shared" si="154"/>
        <v>0</v>
      </c>
      <c r="O186" s="33">
        <f t="shared" si="154"/>
        <v>0</v>
      </c>
      <c r="P186" s="33">
        <f t="shared" si="154"/>
        <v>0</v>
      </c>
      <c r="Q186" s="33">
        <f t="shared" si="154"/>
        <v>0</v>
      </c>
      <c r="R186" s="33">
        <f t="shared" si="154"/>
        <v>0</v>
      </c>
      <c r="S186" s="33">
        <f t="shared" si="154"/>
        <v>0</v>
      </c>
      <c r="T186" s="33">
        <f t="shared" si="154"/>
        <v>0</v>
      </c>
      <c r="U186" s="33">
        <f t="shared" si="154"/>
        <v>0</v>
      </c>
      <c r="V186" s="33">
        <f t="shared" si="154"/>
        <v>0</v>
      </c>
      <c r="W186" s="33">
        <f t="shared" si="154"/>
        <v>0</v>
      </c>
      <c r="X186" s="33">
        <f t="shared" si="154"/>
        <v>0</v>
      </c>
      <c r="Y186" s="33">
        <f t="shared" si="154"/>
        <v>0</v>
      </c>
      <c r="Z186" s="33">
        <f t="shared" si="154"/>
        <v>0</v>
      </c>
      <c r="AA186" s="33">
        <f t="shared" si="154"/>
        <v>0</v>
      </c>
      <c r="AB186" s="33">
        <f t="shared" si="154"/>
        <v>0</v>
      </c>
      <c r="AC186" s="33">
        <f t="shared" si="154"/>
        <v>0</v>
      </c>
      <c r="AD186" s="33">
        <f t="shared" si="154"/>
        <v>0</v>
      </c>
      <c r="AE186" s="33">
        <f t="shared" si="154"/>
        <v>0</v>
      </c>
      <c r="AF186" s="33">
        <f t="shared" si="154"/>
        <v>0</v>
      </c>
      <c r="AG186" s="33">
        <f t="shared" si="154"/>
        <v>0</v>
      </c>
      <c r="AH186" s="33">
        <f t="shared" si="154"/>
        <v>0</v>
      </c>
      <c r="AI186" s="33">
        <f t="shared" si="154"/>
        <v>0</v>
      </c>
      <c r="AJ186" s="33">
        <f t="shared" ref="AJ186:BK186" si="155">+AI162/(12*$C186)</f>
        <v>0</v>
      </c>
      <c r="AK186" s="33">
        <f t="shared" si="155"/>
        <v>0</v>
      </c>
      <c r="AL186" s="33">
        <f t="shared" si="155"/>
        <v>0</v>
      </c>
      <c r="AM186" s="33">
        <f t="shared" si="155"/>
        <v>0</v>
      </c>
      <c r="AN186" s="33">
        <f t="shared" si="155"/>
        <v>0</v>
      </c>
      <c r="AO186" s="33">
        <f t="shared" si="155"/>
        <v>0</v>
      </c>
      <c r="AP186" s="33">
        <f t="shared" si="155"/>
        <v>0</v>
      </c>
      <c r="AQ186" s="33">
        <f t="shared" si="155"/>
        <v>0</v>
      </c>
      <c r="AR186" s="33">
        <f t="shared" si="155"/>
        <v>0</v>
      </c>
      <c r="AS186" s="33">
        <f t="shared" si="155"/>
        <v>0</v>
      </c>
      <c r="AT186" s="33">
        <f t="shared" si="155"/>
        <v>0</v>
      </c>
      <c r="AU186" s="33">
        <f t="shared" si="155"/>
        <v>0</v>
      </c>
      <c r="AV186" s="33">
        <f t="shared" si="155"/>
        <v>0</v>
      </c>
      <c r="AW186" s="33">
        <f t="shared" si="155"/>
        <v>0</v>
      </c>
      <c r="AX186" s="33">
        <f t="shared" si="155"/>
        <v>0</v>
      </c>
      <c r="AY186" s="33">
        <f t="shared" si="155"/>
        <v>0</v>
      </c>
      <c r="AZ186" s="33">
        <f t="shared" si="155"/>
        <v>0</v>
      </c>
      <c r="BA186" s="33">
        <f t="shared" si="155"/>
        <v>0</v>
      </c>
      <c r="BB186" s="33">
        <f t="shared" si="155"/>
        <v>0</v>
      </c>
      <c r="BC186" s="33">
        <f t="shared" si="155"/>
        <v>0</v>
      </c>
      <c r="BD186" s="33">
        <f t="shared" si="155"/>
        <v>0</v>
      </c>
      <c r="BE186" s="33">
        <f t="shared" si="155"/>
        <v>0</v>
      </c>
      <c r="BF186" s="33">
        <f t="shared" si="155"/>
        <v>0</v>
      </c>
      <c r="BG186" s="33">
        <f t="shared" si="155"/>
        <v>0</v>
      </c>
      <c r="BH186" s="33">
        <f t="shared" si="155"/>
        <v>0</v>
      </c>
      <c r="BI186" s="33">
        <f t="shared" si="155"/>
        <v>0</v>
      </c>
      <c r="BJ186" s="33">
        <f t="shared" si="155"/>
        <v>0</v>
      </c>
      <c r="BK186" s="33">
        <f t="shared" si="155"/>
        <v>0</v>
      </c>
    </row>
    <row r="187" spans="2:63">
      <c r="B187" s="32" t="str">
        <f t="shared" si="136"/>
        <v>Utillatge</v>
      </c>
      <c r="C187" s="54">
        <f>+Configuració!E18</f>
        <v>5</v>
      </c>
      <c r="D187" s="33">
        <f t="shared" ref="D187:AI187" si="156">+C163/(12*$C187)</f>
        <v>0</v>
      </c>
      <c r="E187" s="33">
        <f t="shared" si="156"/>
        <v>0</v>
      </c>
      <c r="F187" s="33">
        <f t="shared" si="156"/>
        <v>0</v>
      </c>
      <c r="G187" s="33">
        <f t="shared" si="156"/>
        <v>0</v>
      </c>
      <c r="H187" s="33">
        <f t="shared" si="156"/>
        <v>0</v>
      </c>
      <c r="I187" s="33">
        <f t="shared" si="156"/>
        <v>0</v>
      </c>
      <c r="J187" s="33">
        <f t="shared" si="156"/>
        <v>0</v>
      </c>
      <c r="K187" s="33">
        <f t="shared" si="156"/>
        <v>0</v>
      </c>
      <c r="L187" s="33">
        <f t="shared" si="156"/>
        <v>0</v>
      </c>
      <c r="M187" s="33">
        <f t="shared" si="156"/>
        <v>0</v>
      </c>
      <c r="N187" s="33">
        <f t="shared" si="156"/>
        <v>0</v>
      </c>
      <c r="O187" s="33">
        <f t="shared" si="156"/>
        <v>0</v>
      </c>
      <c r="P187" s="33">
        <f t="shared" si="156"/>
        <v>0</v>
      </c>
      <c r="Q187" s="33">
        <f t="shared" si="156"/>
        <v>0</v>
      </c>
      <c r="R187" s="33">
        <f t="shared" si="156"/>
        <v>0</v>
      </c>
      <c r="S187" s="33">
        <f t="shared" si="156"/>
        <v>0</v>
      </c>
      <c r="T187" s="33">
        <f t="shared" si="156"/>
        <v>0</v>
      </c>
      <c r="U187" s="33">
        <f t="shared" si="156"/>
        <v>0</v>
      </c>
      <c r="V187" s="33">
        <f t="shared" si="156"/>
        <v>0</v>
      </c>
      <c r="W187" s="33">
        <f t="shared" si="156"/>
        <v>0</v>
      </c>
      <c r="X187" s="33">
        <f t="shared" si="156"/>
        <v>0</v>
      </c>
      <c r="Y187" s="33">
        <f t="shared" si="156"/>
        <v>0</v>
      </c>
      <c r="Z187" s="33">
        <f t="shared" si="156"/>
        <v>0</v>
      </c>
      <c r="AA187" s="33">
        <f t="shared" si="156"/>
        <v>0</v>
      </c>
      <c r="AB187" s="33">
        <f t="shared" si="156"/>
        <v>0</v>
      </c>
      <c r="AC187" s="33">
        <f t="shared" si="156"/>
        <v>0</v>
      </c>
      <c r="AD187" s="33">
        <f t="shared" si="156"/>
        <v>0</v>
      </c>
      <c r="AE187" s="33">
        <f t="shared" si="156"/>
        <v>0</v>
      </c>
      <c r="AF187" s="33">
        <f t="shared" si="156"/>
        <v>0</v>
      </c>
      <c r="AG187" s="33">
        <f t="shared" si="156"/>
        <v>0</v>
      </c>
      <c r="AH187" s="33">
        <f t="shared" si="156"/>
        <v>0</v>
      </c>
      <c r="AI187" s="33">
        <f t="shared" si="156"/>
        <v>0</v>
      </c>
      <c r="AJ187" s="33">
        <f t="shared" ref="AJ187:BK187" si="157">+AI163/(12*$C187)</f>
        <v>0</v>
      </c>
      <c r="AK187" s="33">
        <f t="shared" si="157"/>
        <v>0</v>
      </c>
      <c r="AL187" s="33">
        <f t="shared" si="157"/>
        <v>0</v>
      </c>
      <c r="AM187" s="33">
        <f t="shared" si="157"/>
        <v>0</v>
      </c>
      <c r="AN187" s="33">
        <f t="shared" si="157"/>
        <v>0</v>
      </c>
      <c r="AO187" s="33">
        <f t="shared" si="157"/>
        <v>0</v>
      </c>
      <c r="AP187" s="33">
        <f t="shared" si="157"/>
        <v>0</v>
      </c>
      <c r="AQ187" s="33">
        <f t="shared" si="157"/>
        <v>0</v>
      </c>
      <c r="AR187" s="33">
        <f t="shared" si="157"/>
        <v>0</v>
      </c>
      <c r="AS187" s="33">
        <f t="shared" si="157"/>
        <v>0</v>
      </c>
      <c r="AT187" s="33">
        <f t="shared" si="157"/>
        <v>0</v>
      </c>
      <c r="AU187" s="33">
        <f t="shared" si="157"/>
        <v>0</v>
      </c>
      <c r="AV187" s="33">
        <f t="shared" si="157"/>
        <v>0</v>
      </c>
      <c r="AW187" s="33">
        <f t="shared" si="157"/>
        <v>0</v>
      </c>
      <c r="AX187" s="33">
        <f t="shared" si="157"/>
        <v>0</v>
      </c>
      <c r="AY187" s="33">
        <f t="shared" si="157"/>
        <v>0</v>
      </c>
      <c r="AZ187" s="33">
        <f t="shared" si="157"/>
        <v>0</v>
      </c>
      <c r="BA187" s="33">
        <f t="shared" si="157"/>
        <v>0</v>
      </c>
      <c r="BB187" s="33">
        <f t="shared" si="157"/>
        <v>0</v>
      </c>
      <c r="BC187" s="33">
        <f t="shared" si="157"/>
        <v>0</v>
      </c>
      <c r="BD187" s="33">
        <f t="shared" si="157"/>
        <v>0</v>
      </c>
      <c r="BE187" s="33">
        <f t="shared" si="157"/>
        <v>0</v>
      </c>
      <c r="BF187" s="33">
        <f t="shared" si="157"/>
        <v>0</v>
      </c>
      <c r="BG187" s="33">
        <f t="shared" si="157"/>
        <v>0</v>
      </c>
      <c r="BH187" s="33">
        <f t="shared" si="157"/>
        <v>0</v>
      </c>
      <c r="BI187" s="33">
        <f t="shared" si="157"/>
        <v>0</v>
      </c>
      <c r="BJ187" s="33">
        <f t="shared" si="157"/>
        <v>0</v>
      </c>
      <c r="BK187" s="33">
        <f t="shared" si="157"/>
        <v>0</v>
      </c>
    </row>
    <row r="188" spans="2:63">
      <c r="B188" s="32" t="str">
        <f t="shared" si="136"/>
        <v>Altres instal·lacions</v>
      </c>
      <c r="C188" s="54">
        <f>+Configuració!E19</f>
        <v>5</v>
      </c>
      <c r="D188" s="33">
        <f t="shared" ref="D188:AI188" si="158">+C164/(12*$C188)</f>
        <v>0</v>
      </c>
      <c r="E188" s="33">
        <f t="shared" si="158"/>
        <v>0</v>
      </c>
      <c r="F188" s="33">
        <f t="shared" si="158"/>
        <v>0</v>
      </c>
      <c r="G188" s="33">
        <f t="shared" si="158"/>
        <v>0</v>
      </c>
      <c r="H188" s="33">
        <f t="shared" si="158"/>
        <v>0</v>
      </c>
      <c r="I188" s="33">
        <f t="shared" si="158"/>
        <v>0</v>
      </c>
      <c r="J188" s="33">
        <f t="shared" si="158"/>
        <v>0</v>
      </c>
      <c r="K188" s="33">
        <f t="shared" si="158"/>
        <v>0</v>
      </c>
      <c r="L188" s="33">
        <f t="shared" si="158"/>
        <v>0</v>
      </c>
      <c r="M188" s="33">
        <f t="shared" si="158"/>
        <v>0</v>
      </c>
      <c r="N188" s="33">
        <f t="shared" si="158"/>
        <v>0</v>
      </c>
      <c r="O188" s="33">
        <f t="shared" si="158"/>
        <v>0</v>
      </c>
      <c r="P188" s="33">
        <f t="shared" si="158"/>
        <v>0</v>
      </c>
      <c r="Q188" s="33">
        <f t="shared" si="158"/>
        <v>0</v>
      </c>
      <c r="R188" s="33">
        <f t="shared" si="158"/>
        <v>0</v>
      </c>
      <c r="S188" s="33">
        <f t="shared" si="158"/>
        <v>0</v>
      </c>
      <c r="T188" s="33">
        <f t="shared" si="158"/>
        <v>0</v>
      </c>
      <c r="U188" s="33">
        <f t="shared" si="158"/>
        <v>0</v>
      </c>
      <c r="V188" s="33">
        <f t="shared" si="158"/>
        <v>0</v>
      </c>
      <c r="W188" s="33">
        <f t="shared" si="158"/>
        <v>0</v>
      </c>
      <c r="X188" s="33">
        <f t="shared" si="158"/>
        <v>0</v>
      </c>
      <c r="Y188" s="33">
        <f t="shared" si="158"/>
        <v>0</v>
      </c>
      <c r="Z188" s="33">
        <f t="shared" si="158"/>
        <v>0</v>
      </c>
      <c r="AA188" s="33">
        <f t="shared" si="158"/>
        <v>0</v>
      </c>
      <c r="AB188" s="33">
        <f t="shared" si="158"/>
        <v>0</v>
      </c>
      <c r="AC188" s="33">
        <f t="shared" si="158"/>
        <v>0</v>
      </c>
      <c r="AD188" s="33">
        <f t="shared" si="158"/>
        <v>0</v>
      </c>
      <c r="AE188" s="33">
        <f t="shared" si="158"/>
        <v>0</v>
      </c>
      <c r="AF188" s="33">
        <f t="shared" si="158"/>
        <v>0</v>
      </c>
      <c r="AG188" s="33">
        <f t="shared" si="158"/>
        <v>0</v>
      </c>
      <c r="AH188" s="33">
        <f t="shared" si="158"/>
        <v>0</v>
      </c>
      <c r="AI188" s="33">
        <f t="shared" si="158"/>
        <v>0</v>
      </c>
      <c r="AJ188" s="33">
        <f t="shared" ref="AJ188:BK188" si="159">+AI164/(12*$C188)</f>
        <v>0</v>
      </c>
      <c r="AK188" s="33">
        <f t="shared" si="159"/>
        <v>0</v>
      </c>
      <c r="AL188" s="33">
        <f t="shared" si="159"/>
        <v>0</v>
      </c>
      <c r="AM188" s="33">
        <f t="shared" si="159"/>
        <v>0</v>
      </c>
      <c r="AN188" s="33">
        <f t="shared" si="159"/>
        <v>0</v>
      </c>
      <c r="AO188" s="33">
        <f t="shared" si="159"/>
        <v>0</v>
      </c>
      <c r="AP188" s="33">
        <f t="shared" si="159"/>
        <v>0</v>
      </c>
      <c r="AQ188" s="33">
        <f t="shared" si="159"/>
        <v>0</v>
      </c>
      <c r="AR188" s="33">
        <f t="shared" si="159"/>
        <v>0</v>
      </c>
      <c r="AS188" s="33">
        <f t="shared" si="159"/>
        <v>0</v>
      </c>
      <c r="AT188" s="33">
        <f t="shared" si="159"/>
        <v>0</v>
      </c>
      <c r="AU188" s="33">
        <f t="shared" si="159"/>
        <v>0</v>
      </c>
      <c r="AV188" s="33">
        <f t="shared" si="159"/>
        <v>0</v>
      </c>
      <c r="AW188" s="33">
        <f t="shared" si="159"/>
        <v>0</v>
      </c>
      <c r="AX188" s="33">
        <f t="shared" si="159"/>
        <v>0</v>
      </c>
      <c r="AY188" s="33">
        <f t="shared" si="159"/>
        <v>0</v>
      </c>
      <c r="AZ188" s="33">
        <f t="shared" si="159"/>
        <v>0</v>
      </c>
      <c r="BA188" s="33">
        <f t="shared" si="159"/>
        <v>0</v>
      </c>
      <c r="BB188" s="33">
        <f t="shared" si="159"/>
        <v>0</v>
      </c>
      <c r="BC188" s="33">
        <f t="shared" si="159"/>
        <v>0</v>
      </c>
      <c r="BD188" s="33">
        <f t="shared" si="159"/>
        <v>0</v>
      </c>
      <c r="BE188" s="33">
        <f t="shared" si="159"/>
        <v>0</v>
      </c>
      <c r="BF188" s="33">
        <f t="shared" si="159"/>
        <v>0</v>
      </c>
      <c r="BG188" s="33">
        <f t="shared" si="159"/>
        <v>0</v>
      </c>
      <c r="BH188" s="33">
        <f t="shared" si="159"/>
        <v>0</v>
      </c>
      <c r="BI188" s="33">
        <f t="shared" si="159"/>
        <v>0</v>
      </c>
      <c r="BJ188" s="33">
        <f t="shared" si="159"/>
        <v>0</v>
      </c>
      <c r="BK188" s="33">
        <f t="shared" si="159"/>
        <v>0</v>
      </c>
    </row>
    <row r="189" spans="2:63">
      <c r="B189" s="32" t="str">
        <f t="shared" si="136"/>
        <v>Mobiliari</v>
      </c>
      <c r="C189" s="54">
        <f>+Configuració!E20</f>
        <v>5</v>
      </c>
      <c r="D189" s="33">
        <f t="shared" ref="D189:AI189" si="160">+C165/(12*$C189)</f>
        <v>0</v>
      </c>
      <c r="E189" s="33">
        <f t="shared" si="160"/>
        <v>0</v>
      </c>
      <c r="F189" s="33">
        <f t="shared" si="160"/>
        <v>0</v>
      </c>
      <c r="G189" s="33">
        <f t="shared" si="160"/>
        <v>0</v>
      </c>
      <c r="H189" s="33">
        <f t="shared" si="160"/>
        <v>0</v>
      </c>
      <c r="I189" s="33">
        <f t="shared" si="160"/>
        <v>0</v>
      </c>
      <c r="J189" s="33">
        <f t="shared" si="160"/>
        <v>0</v>
      </c>
      <c r="K189" s="33">
        <f t="shared" si="160"/>
        <v>0</v>
      </c>
      <c r="L189" s="33">
        <f t="shared" si="160"/>
        <v>0</v>
      </c>
      <c r="M189" s="33">
        <f t="shared" si="160"/>
        <v>0</v>
      </c>
      <c r="N189" s="33">
        <f t="shared" si="160"/>
        <v>0</v>
      </c>
      <c r="O189" s="33">
        <f t="shared" si="160"/>
        <v>0</v>
      </c>
      <c r="P189" s="33">
        <f t="shared" si="160"/>
        <v>0</v>
      </c>
      <c r="Q189" s="33">
        <f t="shared" si="160"/>
        <v>0</v>
      </c>
      <c r="R189" s="33">
        <f t="shared" si="160"/>
        <v>0</v>
      </c>
      <c r="S189" s="33">
        <f t="shared" si="160"/>
        <v>0</v>
      </c>
      <c r="T189" s="33">
        <f t="shared" si="160"/>
        <v>0</v>
      </c>
      <c r="U189" s="33">
        <f t="shared" si="160"/>
        <v>0</v>
      </c>
      <c r="V189" s="33">
        <f t="shared" si="160"/>
        <v>0</v>
      </c>
      <c r="W189" s="33">
        <f t="shared" si="160"/>
        <v>0</v>
      </c>
      <c r="X189" s="33">
        <f t="shared" si="160"/>
        <v>0</v>
      </c>
      <c r="Y189" s="33">
        <f t="shared" si="160"/>
        <v>0</v>
      </c>
      <c r="Z189" s="33">
        <f t="shared" si="160"/>
        <v>0</v>
      </c>
      <c r="AA189" s="33">
        <f t="shared" si="160"/>
        <v>0</v>
      </c>
      <c r="AB189" s="33">
        <f t="shared" si="160"/>
        <v>0</v>
      </c>
      <c r="AC189" s="33">
        <f t="shared" si="160"/>
        <v>0</v>
      </c>
      <c r="AD189" s="33">
        <f t="shared" si="160"/>
        <v>0</v>
      </c>
      <c r="AE189" s="33">
        <f t="shared" si="160"/>
        <v>0</v>
      </c>
      <c r="AF189" s="33">
        <f t="shared" si="160"/>
        <v>0</v>
      </c>
      <c r="AG189" s="33">
        <f t="shared" si="160"/>
        <v>0</v>
      </c>
      <c r="AH189" s="33">
        <f t="shared" si="160"/>
        <v>0</v>
      </c>
      <c r="AI189" s="33">
        <f t="shared" si="160"/>
        <v>0</v>
      </c>
      <c r="AJ189" s="33">
        <f t="shared" ref="AJ189:BK189" si="161">+AI165/(12*$C189)</f>
        <v>0</v>
      </c>
      <c r="AK189" s="33">
        <f t="shared" si="161"/>
        <v>0</v>
      </c>
      <c r="AL189" s="33">
        <f t="shared" si="161"/>
        <v>0</v>
      </c>
      <c r="AM189" s="33">
        <f t="shared" si="161"/>
        <v>0</v>
      </c>
      <c r="AN189" s="33">
        <f t="shared" si="161"/>
        <v>0</v>
      </c>
      <c r="AO189" s="33">
        <f t="shared" si="161"/>
        <v>0</v>
      </c>
      <c r="AP189" s="33">
        <f t="shared" si="161"/>
        <v>0</v>
      </c>
      <c r="AQ189" s="33">
        <f t="shared" si="161"/>
        <v>0</v>
      </c>
      <c r="AR189" s="33">
        <f t="shared" si="161"/>
        <v>0</v>
      </c>
      <c r="AS189" s="33">
        <f t="shared" si="161"/>
        <v>0</v>
      </c>
      <c r="AT189" s="33">
        <f t="shared" si="161"/>
        <v>0</v>
      </c>
      <c r="AU189" s="33">
        <f t="shared" si="161"/>
        <v>0</v>
      </c>
      <c r="AV189" s="33">
        <f t="shared" si="161"/>
        <v>0</v>
      </c>
      <c r="AW189" s="33">
        <f t="shared" si="161"/>
        <v>0</v>
      </c>
      <c r="AX189" s="33">
        <f t="shared" si="161"/>
        <v>0</v>
      </c>
      <c r="AY189" s="33">
        <f t="shared" si="161"/>
        <v>0</v>
      </c>
      <c r="AZ189" s="33">
        <f t="shared" si="161"/>
        <v>0</v>
      </c>
      <c r="BA189" s="33">
        <f t="shared" si="161"/>
        <v>0</v>
      </c>
      <c r="BB189" s="33">
        <f t="shared" si="161"/>
        <v>0</v>
      </c>
      <c r="BC189" s="33">
        <f t="shared" si="161"/>
        <v>0</v>
      </c>
      <c r="BD189" s="33">
        <f t="shared" si="161"/>
        <v>0</v>
      </c>
      <c r="BE189" s="33">
        <f t="shared" si="161"/>
        <v>0</v>
      </c>
      <c r="BF189" s="33">
        <f t="shared" si="161"/>
        <v>0</v>
      </c>
      <c r="BG189" s="33">
        <f t="shared" si="161"/>
        <v>0</v>
      </c>
      <c r="BH189" s="33">
        <f t="shared" si="161"/>
        <v>0</v>
      </c>
      <c r="BI189" s="33">
        <f t="shared" si="161"/>
        <v>0</v>
      </c>
      <c r="BJ189" s="33">
        <f t="shared" si="161"/>
        <v>0</v>
      </c>
      <c r="BK189" s="33">
        <f t="shared" si="161"/>
        <v>0</v>
      </c>
    </row>
    <row r="190" spans="2:63">
      <c r="B190" s="32" t="str">
        <f t="shared" si="136"/>
        <v>Equips per a processos informació</v>
      </c>
      <c r="C190" s="54">
        <f>+Configuració!E21</f>
        <v>5</v>
      </c>
      <c r="D190" s="33">
        <f t="shared" ref="D190:AI190" si="162">+C166/(12*$C190)</f>
        <v>0</v>
      </c>
      <c r="E190" s="33">
        <f t="shared" si="162"/>
        <v>0</v>
      </c>
      <c r="F190" s="33">
        <f t="shared" si="162"/>
        <v>0</v>
      </c>
      <c r="G190" s="33">
        <f t="shared" si="162"/>
        <v>0</v>
      </c>
      <c r="H190" s="33">
        <f t="shared" si="162"/>
        <v>0</v>
      </c>
      <c r="I190" s="33">
        <f t="shared" si="162"/>
        <v>0</v>
      </c>
      <c r="J190" s="33">
        <f t="shared" si="162"/>
        <v>0</v>
      </c>
      <c r="K190" s="33">
        <f t="shared" si="162"/>
        <v>0</v>
      </c>
      <c r="L190" s="33">
        <f t="shared" si="162"/>
        <v>0</v>
      </c>
      <c r="M190" s="33">
        <f t="shared" si="162"/>
        <v>0</v>
      </c>
      <c r="N190" s="33">
        <f t="shared" si="162"/>
        <v>0</v>
      </c>
      <c r="O190" s="33">
        <f t="shared" si="162"/>
        <v>0</v>
      </c>
      <c r="P190" s="33">
        <f t="shared" si="162"/>
        <v>0</v>
      </c>
      <c r="Q190" s="33">
        <f t="shared" si="162"/>
        <v>0</v>
      </c>
      <c r="R190" s="33">
        <f t="shared" si="162"/>
        <v>0</v>
      </c>
      <c r="S190" s="33">
        <f t="shared" si="162"/>
        <v>0</v>
      </c>
      <c r="T190" s="33">
        <f t="shared" si="162"/>
        <v>0</v>
      </c>
      <c r="U190" s="33">
        <f t="shared" si="162"/>
        <v>0</v>
      </c>
      <c r="V190" s="33">
        <f t="shared" si="162"/>
        <v>0</v>
      </c>
      <c r="W190" s="33">
        <f t="shared" si="162"/>
        <v>0</v>
      </c>
      <c r="X190" s="33">
        <f t="shared" si="162"/>
        <v>0</v>
      </c>
      <c r="Y190" s="33">
        <f t="shared" si="162"/>
        <v>0</v>
      </c>
      <c r="Z190" s="33">
        <f t="shared" si="162"/>
        <v>0</v>
      </c>
      <c r="AA190" s="33">
        <f t="shared" si="162"/>
        <v>0</v>
      </c>
      <c r="AB190" s="33">
        <f t="shared" si="162"/>
        <v>0</v>
      </c>
      <c r="AC190" s="33">
        <f t="shared" si="162"/>
        <v>0</v>
      </c>
      <c r="AD190" s="33">
        <f t="shared" si="162"/>
        <v>0</v>
      </c>
      <c r="AE190" s="33">
        <f t="shared" si="162"/>
        <v>0</v>
      </c>
      <c r="AF190" s="33">
        <f t="shared" si="162"/>
        <v>0</v>
      </c>
      <c r="AG190" s="33">
        <f t="shared" si="162"/>
        <v>0</v>
      </c>
      <c r="AH190" s="33">
        <f t="shared" si="162"/>
        <v>0</v>
      </c>
      <c r="AI190" s="33">
        <f t="shared" si="162"/>
        <v>0</v>
      </c>
      <c r="AJ190" s="33">
        <f t="shared" ref="AJ190:BK190" si="163">+AI166/(12*$C190)</f>
        <v>0</v>
      </c>
      <c r="AK190" s="33">
        <f t="shared" si="163"/>
        <v>0</v>
      </c>
      <c r="AL190" s="33">
        <f t="shared" si="163"/>
        <v>0</v>
      </c>
      <c r="AM190" s="33">
        <f t="shared" si="163"/>
        <v>0</v>
      </c>
      <c r="AN190" s="33">
        <f t="shared" si="163"/>
        <v>0</v>
      </c>
      <c r="AO190" s="33">
        <f t="shared" si="163"/>
        <v>0</v>
      </c>
      <c r="AP190" s="33">
        <f t="shared" si="163"/>
        <v>0</v>
      </c>
      <c r="AQ190" s="33">
        <f t="shared" si="163"/>
        <v>0</v>
      </c>
      <c r="AR190" s="33">
        <f t="shared" si="163"/>
        <v>0</v>
      </c>
      <c r="AS190" s="33">
        <f t="shared" si="163"/>
        <v>0</v>
      </c>
      <c r="AT190" s="33">
        <f t="shared" si="163"/>
        <v>0</v>
      </c>
      <c r="AU190" s="33">
        <f t="shared" si="163"/>
        <v>0</v>
      </c>
      <c r="AV190" s="33">
        <f t="shared" si="163"/>
        <v>0</v>
      </c>
      <c r="AW190" s="33">
        <f t="shared" si="163"/>
        <v>0</v>
      </c>
      <c r="AX190" s="33">
        <f t="shared" si="163"/>
        <v>0</v>
      </c>
      <c r="AY190" s="33">
        <f t="shared" si="163"/>
        <v>0</v>
      </c>
      <c r="AZ190" s="33">
        <f t="shared" si="163"/>
        <v>0</v>
      </c>
      <c r="BA190" s="33">
        <f t="shared" si="163"/>
        <v>0</v>
      </c>
      <c r="BB190" s="33">
        <f t="shared" si="163"/>
        <v>0</v>
      </c>
      <c r="BC190" s="33">
        <f t="shared" si="163"/>
        <v>0</v>
      </c>
      <c r="BD190" s="33">
        <f t="shared" si="163"/>
        <v>0</v>
      </c>
      <c r="BE190" s="33">
        <f t="shared" si="163"/>
        <v>0</v>
      </c>
      <c r="BF190" s="33">
        <f t="shared" si="163"/>
        <v>0</v>
      </c>
      <c r="BG190" s="33">
        <f t="shared" si="163"/>
        <v>0</v>
      </c>
      <c r="BH190" s="33">
        <f t="shared" si="163"/>
        <v>0</v>
      </c>
      <c r="BI190" s="33">
        <f t="shared" si="163"/>
        <v>0</v>
      </c>
      <c r="BJ190" s="33">
        <f t="shared" si="163"/>
        <v>0</v>
      </c>
      <c r="BK190" s="33">
        <f t="shared" si="163"/>
        <v>0</v>
      </c>
    </row>
    <row r="191" spans="2:63">
      <c r="B191" s="32" t="str">
        <f t="shared" si="136"/>
        <v>Elements de transport</v>
      </c>
      <c r="C191" s="54">
        <f>+Configuració!E22</f>
        <v>5</v>
      </c>
      <c r="D191" s="33">
        <f t="shared" ref="D191:AI191" si="164">+C167/(12*$C191)</f>
        <v>0</v>
      </c>
      <c r="E191" s="33">
        <f t="shared" si="164"/>
        <v>0</v>
      </c>
      <c r="F191" s="33">
        <f t="shared" si="164"/>
        <v>0</v>
      </c>
      <c r="G191" s="33">
        <f t="shared" si="164"/>
        <v>0</v>
      </c>
      <c r="H191" s="33">
        <f t="shared" si="164"/>
        <v>0</v>
      </c>
      <c r="I191" s="33">
        <f t="shared" si="164"/>
        <v>0</v>
      </c>
      <c r="J191" s="33">
        <f t="shared" si="164"/>
        <v>0</v>
      </c>
      <c r="K191" s="33">
        <f t="shared" si="164"/>
        <v>0</v>
      </c>
      <c r="L191" s="33">
        <f t="shared" si="164"/>
        <v>0</v>
      </c>
      <c r="M191" s="33">
        <f t="shared" si="164"/>
        <v>0</v>
      </c>
      <c r="N191" s="33">
        <f t="shared" si="164"/>
        <v>0</v>
      </c>
      <c r="O191" s="33">
        <f t="shared" si="164"/>
        <v>0</v>
      </c>
      <c r="P191" s="33">
        <f t="shared" si="164"/>
        <v>0</v>
      </c>
      <c r="Q191" s="33">
        <f t="shared" si="164"/>
        <v>0</v>
      </c>
      <c r="R191" s="33">
        <f t="shared" si="164"/>
        <v>0</v>
      </c>
      <c r="S191" s="33">
        <f t="shared" si="164"/>
        <v>0</v>
      </c>
      <c r="T191" s="33">
        <f t="shared" si="164"/>
        <v>0</v>
      </c>
      <c r="U191" s="33">
        <f t="shared" si="164"/>
        <v>0</v>
      </c>
      <c r="V191" s="33">
        <f t="shared" si="164"/>
        <v>0</v>
      </c>
      <c r="W191" s="33">
        <f t="shared" si="164"/>
        <v>0</v>
      </c>
      <c r="X191" s="33">
        <f t="shared" si="164"/>
        <v>0</v>
      </c>
      <c r="Y191" s="33">
        <f t="shared" si="164"/>
        <v>0</v>
      </c>
      <c r="Z191" s="33">
        <f t="shared" si="164"/>
        <v>0</v>
      </c>
      <c r="AA191" s="33">
        <f t="shared" si="164"/>
        <v>0</v>
      </c>
      <c r="AB191" s="33">
        <f t="shared" si="164"/>
        <v>0</v>
      </c>
      <c r="AC191" s="33">
        <f t="shared" si="164"/>
        <v>0</v>
      </c>
      <c r="AD191" s="33">
        <f t="shared" si="164"/>
        <v>0</v>
      </c>
      <c r="AE191" s="33">
        <f t="shared" si="164"/>
        <v>0</v>
      </c>
      <c r="AF191" s="33">
        <f t="shared" si="164"/>
        <v>0</v>
      </c>
      <c r="AG191" s="33">
        <f t="shared" si="164"/>
        <v>0</v>
      </c>
      <c r="AH191" s="33">
        <f t="shared" si="164"/>
        <v>0</v>
      </c>
      <c r="AI191" s="33">
        <f t="shared" si="164"/>
        <v>0</v>
      </c>
      <c r="AJ191" s="33">
        <f t="shared" ref="AJ191:BK191" si="165">+AI167/(12*$C191)</f>
        <v>0</v>
      </c>
      <c r="AK191" s="33">
        <f t="shared" si="165"/>
        <v>0</v>
      </c>
      <c r="AL191" s="33">
        <f t="shared" si="165"/>
        <v>0</v>
      </c>
      <c r="AM191" s="33">
        <f t="shared" si="165"/>
        <v>0</v>
      </c>
      <c r="AN191" s="33">
        <f t="shared" si="165"/>
        <v>0</v>
      </c>
      <c r="AO191" s="33">
        <f t="shared" si="165"/>
        <v>0</v>
      </c>
      <c r="AP191" s="33">
        <f t="shared" si="165"/>
        <v>0</v>
      </c>
      <c r="AQ191" s="33">
        <f t="shared" si="165"/>
        <v>0</v>
      </c>
      <c r="AR191" s="33">
        <f t="shared" si="165"/>
        <v>0</v>
      </c>
      <c r="AS191" s="33">
        <f t="shared" si="165"/>
        <v>0</v>
      </c>
      <c r="AT191" s="33">
        <f t="shared" si="165"/>
        <v>0</v>
      </c>
      <c r="AU191" s="33">
        <f t="shared" si="165"/>
        <v>0</v>
      </c>
      <c r="AV191" s="33">
        <f t="shared" si="165"/>
        <v>0</v>
      </c>
      <c r="AW191" s="33">
        <f t="shared" si="165"/>
        <v>0</v>
      </c>
      <c r="AX191" s="33">
        <f t="shared" si="165"/>
        <v>0</v>
      </c>
      <c r="AY191" s="33">
        <f t="shared" si="165"/>
        <v>0</v>
      </c>
      <c r="AZ191" s="33">
        <f t="shared" si="165"/>
        <v>0</v>
      </c>
      <c r="BA191" s="33">
        <f t="shared" si="165"/>
        <v>0</v>
      </c>
      <c r="BB191" s="33">
        <f t="shared" si="165"/>
        <v>0</v>
      </c>
      <c r="BC191" s="33">
        <f t="shared" si="165"/>
        <v>0</v>
      </c>
      <c r="BD191" s="33">
        <f t="shared" si="165"/>
        <v>0</v>
      </c>
      <c r="BE191" s="33">
        <f t="shared" si="165"/>
        <v>0</v>
      </c>
      <c r="BF191" s="33">
        <f t="shared" si="165"/>
        <v>0</v>
      </c>
      <c r="BG191" s="33">
        <f t="shared" si="165"/>
        <v>0</v>
      </c>
      <c r="BH191" s="33">
        <f t="shared" si="165"/>
        <v>0</v>
      </c>
      <c r="BI191" s="33">
        <f t="shared" si="165"/>
        <v>0</v>
      </c>
      <c r="BJ191" s="33">
        <f t="shared" si="165"/>
        <v>0</v>
      </c>
      <c r="BK191" s="33">
        <f t="shared" si="165"/>
        <v>0</v>
      </c>
    </row>
    <row r="192" spans="2:63">
      <c r="B192" s="32" t="str">
        <f t="shared" si="136"/>
        <v>Altre immobilitzat material</v>
      </c>
      <c r="C192" s="54">
        <f>+Configuració!E23</f>
        <v>5</v>
      </c>
      <c r="D192" s="33">
        <f t="shared" ref="D192:AI192" si="166">+C168/(12*$C192)</f>
        <v>0</v>
      </c>
      <c r="E192" s="33">
        <f t="shared" si="166"/>
        <v>0</v>
      </c>
      <c r="F192" s="33">
        <f t="shared" si="166"/>
        <v>0</v>
      </c>
      <c r="G192" s="33">
        <f t="shared" si="166"/>
        <v>0</v>
      </c>
      <c r="H192" s="33">
        <f t="shared" si="166"/>
        <v>0</v>
      </c>
      <c r="I192" s="33">
        <f t="shared" si="166"/>
        <v>0</v>
      </c>
      <c r="J192" s="33">
        <f t="shared" si="166"/>
        <v>0</v>
      </c>
      <c r="K192" s="33">
        <f t="shared" si="166"/>
        <v>0</v>
      </c>
      <c r="L192" s="33">
        <f t="shared" si="166"/>
        <v>0</v>
      </c>
      <c r="M192" s="33">
        <f t="shared" si="166"/>
        <v>0</v>
      </c>
      <c r="N192" s="33">
        <f t="shared" si="166"/>
        <v>0</v>
      </c>
      <c r="O192" s="33">
        <f t="shared" si="166"/>
        <v>0</v>
      </c>
      <c r="P192" s="33">
        <f t="shared" si="166"/>
        <v>0</v>
      </c>
      <c r="Q192" s="33">
        <f t="shared" si="166"/>
        <v>0</v>
      </c>
      <c r="R192" s="33">
        <f t="shared" si="166"/>
        <v>0</v>
      </c>
      <c r="S192" s="33">
        <f t="shared" si="166"/>
        <v>0</v>
      </c>
      <c r="T192" s="33">
        <f t="shared" si="166"/>
        <v>0</v>
      </c>
      <c r="U192" s="33">
        <f t="shared" si="166"/>
        <v>0</v>
      </c>
      <c r="V192" s="33">
        <f t="shared" si="166"/>
        <v>0</v>
      </c>
      <c r="W192" s="33">
        <f t="shared" si="166"/>
        <v>0</v>
      </c>
      <c r="X192" s="33">
        <f t="shared" si="166"/>
        <v>0</v>
      </c>
      <c r="Y192" s="33">
        <f t="shared" si="166"/>
        <v>0</v>
      </c>
      <c r="Z192" s="33">
        <f t="shared" si="166"/>
        <v>0</v>
      </c>
      <c r="AA192" s="33">
        <f t="shared" si="166"/>
        <v>0</v>
      </c>
      <c r="AB192" s="33">
        <f t="shared" si="166"/>
        <v>0</v>
      </c>
      <c r="AC192" s="33">
        <f t="shared" si="166"/>
        <v>0</v>
      </c>
      <c r="AD192" s="33">
        <f t="shared" si="166"/>
        <v>0</v>
      </c>
      <c r="AE192" s="33">
        <f t="shared" si="166"/>
        <v>0</v>
      </c>
      <c r="AF192" s="33">
        <f t="shared" si="166"/>
        <v>0</v>
      </c>
      <c r="AG192" s="33">
        <f t="shared" si="166"/>
        <v>0</v>
      </c>
      <c r="AH192" s="33">
        <f t="shared" si="166"/>
        <v>0</v>
      </c>
      <c r="AI192" s="33">
        <f t="shared" si="166"/>
        <v>0</v>
      </c>
      <c r="AJ192" s="33">
        <f t="shared" ref="AJ192:BK192" si="167">+AI168/(12*$C192)</f>
        <v>0</v>
      </c>
      <c r="AK192" s="33">
        <f t="shared" si="167"/>
        <v>0</v>
      </c>
      <c r="AL192" s="33">
        <f t="shared" si="167"/>
        <v>0</v>
      </c>
      <c r="AM192" s="33">
        <f t="shared" si="167"/>
        <v>0</v>
      </c>
      <c r="AN192" s="33">
        <f t="shared" si="167"/>
        <v>0</v>
      </c>
      <c r="AO192" s="33">
        <f t="shared" si="167"/>
        <v>0</v>
      </c>
      <c r="AP192" s="33">
        <f t="shared" si="167"/>
        <v>0</v>
      </c>
      <c r="AQ192" s="33">
        <f t="shared" si="167"/>
        <v>0</v>
      </c>
      <c r="AR192" s="33">
        <f t="shared" si="167"/>
        <v>0</v>
      </c>
      <c r="AS192" s="33">
        <f t="shared" si="167"/>
        <v>0</v>
      </c>
      <c r="AT192" s="33">
        <f t="shared" si="167"/>
        <v>0</v>
      </c>
      <c r="AU192" s="33">
        <f t="shared" si="167"/>
        <v>0</v>
      </c>
      <c r="AV192" s="33">
        <f t="shared" si="167"/>
        <v>0</v>
      </c>
      <c r="AW192" s="33">
        <f t="shared" si="167"/>
        <v>0</v>
      </c>
      <c r="AX192" s="33">
        <f t="shared" si="167"/>
        <v>0</v>
      </c>
      <c r="AY192" s="33">
        <f t="shared" si="167"/>
        <v>0</v>
      </c>
      <c r="AZ192" s="33">
        <f t="shared" si="167"/>
        <v>0</v>
      </c>
      <c r="BA192" s="33">
        <f t="shared" si="167"/>
        <v>0</v>
      </c>
      <c r="BB192" s="33">
        <f t="shared" si="167"/>
        <v>0</v>
      </c>
      <c r="BC192" s="33">
        <f t="shared" si="167"/>
        <v>0</v>
      </c>
      <c r="BD192" s="33">
        <f t="shared" si="167"/>
        <v>0</v>
      </c>
      <c r="BE192" s="33">
        <f t="shared" si="167"/>
        <v>0</v>
      </c>
      <c r="BF192" s="33">
        <f t="shared" si="167"/>
        <v>0</v>
      </c>
      <c r="BG192" s="33">
        <f t="shared" si="167"/>
        <v>0</v>
      </c>
      <c r="BH192" s="33">
        <f t="shared" si="167"/>
        <v>0</v>
      </c>
      <c r="BI192" s="33">
        <f t="shared" si="167"/>
        <v>0</v>
      </c>
      <c r="BJ192" s="33">
        <f t="shared" si="167"/>
        <v>0</v>
      </c>
      <c r="BK192" s="33">
        <f t="shared" si="167"/>
        <v>0</v>
      </c>
    </row>
    <row r="193" spans="2:63">
      <c r="B193" s="53" t="s">
        <v>16</v>
      </c>
      <c r="C193" s="53"/>
      <c r="D193" s="37">
        <f>SUM(D194:D195)</f>
        <v>0</v>
      </c>
      <c r="E193" s="37">
        <f t="shared" ref="E193:AY193" si="168">SUM(E194:E195)</f>
        <v>0</v>
      </c>
      <c r="F193" s="37">
        <f t="shared" si="168"/>
        <v>0</v>
      </c>
      <c r="G193" s="37">
        <f t="shared" si="168"/>
        <v>0</v>
      </c>
      <c r="H193" s="37">
        <f t="shared" si="168"/>
        <v>0</v>
      </c>
      <c r="I193" s="37">
        <f t="shared" si="168"/>
        <v>0</v>
      </c>
      <c r="J193" s="37">
        <f t="shared" si="168"/>
        <v>0</v>
      </c>
      <c r="K193" s="37">
        <f t="shared" si="168"/>
        <v>0</v>
      </c>
      <c r="L193" s="37">
        <f t="shared" si="168"/>
        <v>0</v>
      </c>
      <c r="M193" s="37">
        <f t="shared" si="168"/>
        <v>0</v>
      </c>
      <c r="N193" s="37">
        <f t="shared" si="168"/>
        <v>0</v>
      </c>
      <c r="O193" s="37">
        <f t="shared" si="168"/>
        <v>0</v>
      </c>
      <c r="P193" s="37">
        <f t="shared" si="168"/>
        <v>0</v>
      </c>
      <c r="Q193" s="37">
        <f t="shared" si="168"/>
        <v>0</v>
      </c>
      <c r="R193" s="37">
        <f t="shared" si="168"/>
        <v>0</v>
      </c>
      <c r="S193" s="37">
        <f t="shared" si="168"/>
        <v>0</v>
      </c>
      <c r="T193" s="37">
        <f t="shared" si="168"/>
        <v>0</v>
      </c>
      <c r="U193" s="37">
        <f t="shared" si="168"/>
        <v>0</v>
      </c>
      <c r="V193" s="37">
        <f t="shared" si="168"/>
        <v>0</v>
      </c>
      <c r="W193" s="37">
        <f t="shared" si="168"/>
        <v>0</v>
      </c>
      <c r="X193" s="37">
        <f t="shared" si="168"/>
        <v>0</v>
      </c>
      <c r="Y193" s="37">
        <f t="shared" si="168"/>
        <v>0</v>
      </c>
      <c r="Z193" s="37">
        <f t="shared" si="168"/>
        <v>0</v>
      </c>
      <c r="AA193" s="37">
        <f t="shared" si="168"/>
        <v>0</v>
      </c>
      <c r="AB193" s="37">
        <f t="shared" si="168"/>
        <v>0</v>
      </c>
      <c r="AC193" s="37">
        <f t="shared" si="168"/>
        <v>0</v>
      </c>
      <c r="AD193" s="37">
        <f t="shared" si="168"/>
        <v>0</v>
      </c>
      <c r="AE193" s="37">
        <f t="shared" si="168"/>
        <v>0</v>
      </c>
      <c r="AF193" s="37">
        <f t="shared" si="168"/>
        <v>0</v>
      </c>
      <c r="AG193" s="37">
        <f t="shared" si="168"/>
        <v>0</v>
      </c>
      <c r="AH193" s="37">
        <f t="shared" si="168"/>
        <v>0</v>
      </c>
      <c r="AI193" s="37">
        <f t="shared" si="168"/>
        <v>0</v>
      </c>
      <c r="AJ193" s="37">
        <f t="shared" si="168"/>
        <v>0</v>
      </c>
      <c r="AK193" s="37">
        <f t="shared" si="168"/>
        <v>0</v>
      </c>
      <c r="AL193" s="37">
        <f t="shared" si="168"/>
        <v>0</v>
      </c>
      <c r="AM193" s="37">
        <f t="shared" si="168"/>
        <v>0</v>
      </c>
      <c r="AN193" s="37">
        <f t="shared" si="168"/>
        <v>0</v>
      </c>
      <c r="AO193" s="37">
        <f t="shared" si="168"/>
        <v>0</v>
      </c>
      <c r="AP193" s="37">
        <f t="shared" si="168"/>
        <v>0</v>
      </c>
      <c r="AQ193" s="37">
        <f t="shared" si="168"/>
        <v>0</v>
      </c>
      <c r="AR193" s="37">
        <f t="shared" si="168"/>
        <v>0</v>
      </c>
      <c r="AS193" s="37">
        <f t="shared" si="168"/>
        <v>0</v>
      </c>
      <c r="AT193" s="37">
        <f t="shared" si="168"/>
        <v>0</v>
      </c>
      <c r="AU193" s="37">
        <f t="shared" si="168"/>
        <v>0</v>
      </c>
      <c r="AV193" s="37">
        <f t="shared" si="168"/>
        <v>0</v>
      </c>
      <c r="AW193" s="37">
        <f t="shared" si="168"/>
        <v>0</v>
      </c>
      <c r="AX193" s="37">
        <f t="shared" si="168"/>
        <v>0</v>
      </c>
      <c r="AY193" s="37">
        <f t="shared" si="168"/>
        <v>0</v>
      </c>
      <c r="AZ193" s="37">
        <f t="shared" ref="AZ193:BK193" si="169">SUM(AZ194:AZ195)</f>
        <v>0</v>
      </c>
      <c r="BA193" s="37">
        <f t="shared" si="169"/>
        <v>0</v>
      </c>
      <c r="BB193" s="37">
        <f t="shared" si="169"/>
        <v>0</v>
      </c>
      <c r="BC193" s="37">
        <f t="shared" si="169"/>
        <v>0</v>
      </c>
      <c r="BD193" s="37">
        <f t="shared" si="169"/>
        <v>0</v>
      </c>
      <c r="BE193" s="37">
        <f t="shared" si="169"/>
        <v>0</v>
      </c>
      <c r="BF193" s="37">
        <f t="shared" si="169"/>
        <v>0</v>
      </c>
      <c r="BG193" s="37">
        <f t="shared" si="169"/>
        <v>0</v>
      </c>
      <c r="BH193" s="37">
        <f t="shared" si="169"/>
        <v>0</v>
      </c>
      <c r="BI193" s="37">
        <f t="shared" si="169"/>
        <v>0</v>
      </c>
      <c r="BJ193" s="37">
        <f t="shared" si="169"/>
        <v>0</v>
      </c>
      <c r="BK193" s="37">
        <f t="shared" si="169"/>
        <v>0</v>
      </c>
    </row>
    <row r="194" spans="2:63" hidden="1">
      <c r="B194" s="32" t="s">
        <v>11</v>
      </c>
      <c r="C194" s="54"/>
      <c r="D194" s="33"/>
      <c r="E194" s="33"/>
      <c r="F194" s="33"/>
      <c r="G194" s="33"/>
      <c r="H194" s="33"/>
      <c r="I194" s="33"/>
      <c r="J194" s="33"/>
      <c r="K194" s="33"/>
      <c r="L194" s="33"/>
      <c r="M194" s="33"/>
      <c r="N194" s="33"/>
      <c r="O194" s="33"/>
      <c r="P194" s="33"/>
      <c r="Q194" s="33"/>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row>
    <row r="195" spans="2:63" hidden="1">
      <c r="B195" s="32" t="s">
        <v>12</v>
      </c>
      <c r="C195" s="54"/>
      <c r="D195" s="33"/>
      <c r="E195" s="33"/>
      <c r="F195" s="33"/>
      <c r="G195" s="33"/>
      <c r="H195" s="33"/>
      <c r="I195" s="33"/>
      <c r="J195" s="33"/>
      <c r="K195" s="33"/>
      <c r="L195" s="33"/>
      <c r="M195" s="33"/>
      <c r="N195" s="33"/>
      <c r="O195" s="33"/>
      <c r="P195" s="33"/>
      <c r="Q195" s="33"/>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row>
    <row r="196" spans="2:63">
      <c r="B196" s="53" t="s">
        <v>13</v>
      </c>
      <c r="C196" s="53"/>
      <c r="D196" s="37">
        <f t="shared" ref="D196:AY196" si="170">+D175+D182+D193</f>
        <v>0</v>
      </c>
      <c r="E196" s="37">
        <f t="shared" si="170"/>
        <v>0</v>
      </c>
      <c r="F196" s="37">
        <f t="shared" si="170"/>
        <v>0</v>
      </c>
      <c r="G196" s="37">
        <f t="shared" si="170"/>
        <v>0</v>
      </c>
      <c r="H196" s="37">
        <f t="shared" si="170"/>
        <v>0</v>
      </c>
      <c r="I196" s="37">
        <f t="shared" si="170"/>
        <v>0</v>
      </c>
      <c r="J196" s="37">
        <f t="shared" si="170"/>
        <v>0</v>
      </c>
      <c r="K196" s="37">
        <f t="shared" si="170"/>
        <v>0</v>
      </c>
      <c r="L196" s="37">
        <f t="shared" si="170"/>
        <v>0</v>
      </c>
      <c r="M196" s="37">
        <f t="shared" si="170"/>
        <v>0</v>
      </c>
      <c r="N196" s="37">
        <f t="shared" si="170"/>
        <v>0</v>
      </c>
      <c r="O196" s="37">
        <f t="shared" si="170"/>
        <v>0</v>
      </c>
      <c r="P196" s="37">
        <f t="shared" si="170"/>
        <v>0</v>
      </c>
      <c r="Q196" s="37">
        <f t="shared" si="170"/>
        <v>0</v>
      </c>
      <c r="R196" s="37">
        <f t="shared" si="170"/>
        <v>0</v>
      </c>
      <c r="S196" s="37">
        <f t="shared" si="170"/>
        <v>0</v>
      </c>
      <c r="T196" s="37">
        <f t="shared" si="170"/>
        <v>0</v>
      </c>
      <c r="U196" s="37">
        <f t="shared" si="170"/>
        <v>0</v>
      </c>
      <c r="V196" s="37">
        <f t="shared" si="170"/>
        <v>0</v>
      </c>
      <c r="W196" s="37">
        <f t="shared" si="170"/>
        <v>0</v>
      </c>
      <c r="X196" s="37">
        <f t="shared" si="170"/>
        <v>0</v>
      </c>
      <c r="Y196" s="37">
        <f t="shared" si="170"/>
        <v>0</v>
      </c>
      <c r="Z196" s="37">
        <f t="shared" si="170"/>
        <v>0</v>
      </c>
      <c r="AA196" s="37">
        <f t="shared" si="170"/>
        <v>0</v>
      </c>
      <c r="AB196" s="37">
        <f t="shared" si="170"/>
        <v>0</v>
      </c>
      <c r="AC196" s="37">
        <f t="shared" si="170"/>
        <v>0</v>
      </c>
      <c r="AD196" s="37">
        <f t="shared" si="170"/>
        <v>0</v>
      </c>
      <c r="AE196" s="37">
        <f t="shared" si="170"/>
        <v>0</v>
      </c>
      <c r="AF196" s="37">
        <f t="shared" si="170"/>
        <v>0</v>
      </c>
      <c r="AG196" s="37">
        <f t="shared" si="170"/>
        <v>0</v>
      </c>
      <c r="AH196" s="37">
        <f t="shared" si="170"/>
        <v>0</v>
      </c>
      <c r="AI196" s="37">
        <f t="shared" si="170"/>
        <v>0</v>
      </c>
      <c r="AJ196" s="37">
        <f t="shared" si="170"/>
        <v>0</v>
      </c>
      <c r="AK196" s="37">
        <f t="shared" si="170"/>
        <v>0</v>
      </c>
      <c r="AL196" s="37">
        <f t="shared" si="170"/>
        <v>0</v>
      </c>
      <c r="AM196" s="37">
        <f t="shared" si="170"/>
        <v>0</v>
      </c>
      <c r="AN196" s="37">
        <f t="shared" si="170"/>
        <v>0</v>
      </c>
      <c r="AO196" s="37">
        <f t="shared" si="170"/>
        <v>0</v>
      </c>
      <c r="AP196" s="37">
        <f t="shared" si="170"/>
        <v>0</v>
      </c>
      <c r="AQ196" s="37">
        <f t="shared" si="170"/>
        <v>0</v>
      </c>
      <c r="AR196" s="37">
        <f t="shared" si="170"/>
        <v>0</v>
      </c>
      <c r="AS196" s="37">
        <f t="shared" si="170"/>
        <v>0</v>
      </c>
      <c r="AT196" s="37">
        <f t="shared" si="170"/>
        <v>0</v>
      </c>
      <c r="AU196" s="37">
        <f t="shared" si="170"/>
        <v>0</v>
      </c>
      <c r="AV196" s="37">
        <f t="shared" si="170"/>
        <v>0</v>
      </c>
      <c r="AW196" s="37">
        <f t="shared" si="170"/>
        <v>0</v>
      </c>
      <c r="AX196" s="37">
        <f t="shared" si="170"/>
        <v>0</v>
      </c>
      <c r="AY196" s="37">
        <f t="shared" si="170"/>
        <v>0</v>
      </c>
      <c r="AZ196" s="37">
        <f t="shared" ref="AZ196:BK196" si="171">+AZ175+AZ182+AZ193</f>
        <v>0</v>
      </c>
      <c r="BA196" s="37">
        <f t="shared" si="171"/>
        <v>0</v>
      </c>
      <c r="BB196" s="37">
        <f t="shared" si="171"/>
        <v>0</v>
      </c>
      <c r="BC196" s="37">
        <f t="shared" si="171"/>
        <v>0</v>
      </c>
      <c r="BD196" s="37">
        <f t="shared" si="171"/>
        <v>0</v>
      </c>
      <c r="BE196" s="37">
        <f t="shared" si="171"/>
        <v>0</v>
      </c>
      <c r="BF196" s="37">
        <f t="shared" si="171"/>
        <v>0</v>
      </c>
      <c r="BG196" s="37">
        <f t="shared" si="171"/>
        <v>0</v>
      </c>
      <c r="BH196" s="37">
        <f t="shared" si="171"/>
        <v>0</v>
      </c>
      <c r="BI196" s="37">
        <f t="shared" si="171"/>
        <v>0</v>
      </c>
      <c r="BJ196" s="37">
        <f t="shared" si="171"/>
        <v>0</v>
      </c>
      <c r="BK196" s="37">
        <f t="shared" si="171"/>
        <v>0</v>
      </c>
    </row>
    <row r="198" spans="2:63">
      <c r="B198" s="57" t="s">
        <v>207</v>
      </c>
      <c r="C198" s="36" t="s">
        <v>39</v>
      </c>
      <c r="D198" s="52">
        <f>+D55</f>
        <v>40909</v>
      </c>
      <c r="E198" s="52">
        <f t="shared" ref="E198:AJ198" si="172">EDATE(D198,1)</f>
        <v>40940</v>
      </c>
      <c r="F198" s="52">
        <f t="shared" si="172"/>
        <v>40969</v>
      </c>
      <c r="G198" s="52">
        <f t="shared" si="172"/>
        <v>41000</v>
      </c>
      <c r="H198" s="52">
        <f t="shared" si="172"/>
        <v>41030</v>
      </c>
      <c r="I198" s="52">
        <f t="shared" si="172"/>
        <v>41061</v>
      </c>
      <c r="J198" s="52">
        <f t="shared" si="172"/>
        <v>41091</v>
      </c>
      <c r="K198" s="52">
        <f t="shared" si="172"/>
        <v>41122</v>
      </c>
      <c r="L198" s="52">
        <f t="shared" si="172"/>
        <v>41153</v>
      </c>
      <c r="M198" s="52">
        <f t="shared" si="172"/>
        <v>41183</v>
      </c>
      <c r="N198" s="52">
        <f t="shared" si="172"/>
        <v>41214</v>
      </c>
      <c r="O198" s="52">
        <f t="shared" si="172"/>
        <v>41244</v>
      </c>
      <c r="P198" s="52">
        <f t="shared" si="172"/>
        <v>41275</v>
      </c>
      <c r="Q198" s="52">
        <f t="shared" si="172"/>
        <v>41306</v>
      </c>
      <c r="R198" s="52">
        <f t="shared" si="172"/>
        <v>41334</v>
      </c>
      <c r="S198" s="52">
        <f t="shared" si="172"/>
        <v>41365</v>
      </c>
      <c r="T198" s="52">
        <f t="shared" si="172"/>
        <v>41395</v>
      </c>
      <c r="U198" s="52">
        <f t="shared" si="172"/>
        <v>41426</v>
      </c>
      <c r="V198" s="52">
        <f t="shared" si="172"/>
        <v>41456</v>
      </c>
      <c r="W198" s="52">
        <f t="shared" si="172"/>
        <v>41487</v>
      </c>
      <c r="X198" s="52">
        <f t="shared" si="172"/>
        <v>41518</v>
      </c>
      <c r="Y198" s="52">
        <f t="shared" si="172"/>
        <v>41548</v>
      </c>
      <c r="Z198" s="52">
        <f t="shared" si="172"/>
        <v>41579</v>
      </c>
      <c r="AA198" s="52">
        <f t="shared" si="172"/>
        <v>41609</v>
      </c>
      <c r="AB198" s="52">
        <f t="shared" si="172"/>
        <v>41640</v>
      </c>
      <c r="AC198" s="52">
        <f t="shared" si="172"/>
        <v>41671</v>
      </c>
      <c r="AD198" s="52">
        <f t="shared" si="172"/>
        <v>41699</v>
      </c>
      <c r="AE198" s="52">
        <f t="shared" si="172"/>
        <v>41730</v>
      </c>
      <c r="AF198" s="52">
        <f t="shared" si="172"/>
        <v>41760</v>
      </c>
      <c r="AG198" s="52">
        <f t="shared" si="172"/>
        <v>41791</v>
      </c>
      <c r="AH198" s="52">
        <f t="shared" si="172"/>
        <v>41821</v>
      </c>
      <c r="AI198" s="52">
        <f t="shared" si="172"/>
        <v>41852</v>
      </c>
      <c r="AJ198" s="52">
        <f t="shared" si="172"/>
        <v>41883</v>
      </c>
      <c r="AK198" s="52">
        <f t="shared" ref="AK198:BK198" si="173">EDATE(AJ198,1)</f>
        <v>41913</v>
      </c>
      <c r="AL198" s="52">
        <f t="shared" si="173"/>
        <v>41944</v>
      </c>
      <c r="AM198" s="52">
        <f t="shared" si="173"/>
        <v>41974</v>
      </c>
      <c r="AN198" s="52">
        <f t="shared" si="173"/>
        <v>42005</v>
      </c>
      <c r="AO198" s="52">
        <f t="shared" si="173"/>
        <v>42036</v>
      </c>
      <c r="AP198" s="52">
        <f t="shared" si="173"/>
        <v>42064</v>
      </c>
      <c r="AQ198" s="52">
        <f t="shared" si="173"/>
        <v>42095</v>
      </c>
      <c r="AR198" s="52">
        <f t="shared" si="173"/>
        <v>42125</v>
      </c>
      <c r="AS198" s="52">
        <f t="shared" si="173"/>
        <v>42156</v>
      </c>
      <c r="AT198" s="52">
        <f t="shared" si="173"/>
        <v>42186</v>
      </c>
      <c r="AU198" s="52">
        <f t="shared" si="173"/>
        <v>42217</v>
      </c>
      <c r="AV198" s="52">
        <f t="shared" si="173"/>
        <v>42248</v>
      </c>
      <c r="AW198" s="52">
        <f t="shared" si="173"/>
        <v>42278</v>
      </c>
      <c r="AX198" s="52">
        <f t="shared" si="173"/>
        <v>42309</v>
      </c>
      <c r="AY198" s="52">
        <f t="shared" si="173"/>
        <v>42339</v>
      </c>
      <c r="AZ198" s="52">
        <f t="shared" si="173"/>
        <v>42370</v>
      </c>
      <c r="BA198" s="52">
        <f t="shared" si="173"/>
        <v>42401</v>
      </c>
      <c r="BB198" s="52">
        <f t="shared" si="173"/>
        <v>42430</v>
      </c>
      <c r="BC198" s="52">
        <f t="shared" si="173"/>
        <v>42461</v>
      </c>
      <c r="BD198" s="52">
        <f t="shared" si="173"/>
        <v>42491</v>
      </c>
      <c r="BE198" s="52">
        <f t="shared" si="173"/>
        <v>42522</v>
      </c>
      <c r="BF198" s="52">
        <f t="shared" si="173"/>
        <v>42552</v>
      </c>
      <c r="BG198" s="52">
        <f t="shared" si="173"/>
        <v>42583</v>
      </c>
      <c r="BH198" s="52">
        <f t="shared" si="173"/>
        <v>42614</v>
      </c>
      <c r="BI198" s="52">
        <f t="shared" si="173"/>
        <v>42644</v>
      </c>
      <c r="BJ198" s="52">
        <f t="shared" si="173"/>
        <v>42675</v>
      </c>
      <c r="BK198" s="52">
        <f t="shared" si="173"/>
        <v>42705</v>
      </c>
    </row>
    <row r="199" spans="2:63">
      <c r="B199" s="53" t="str">
        <f t="shared" ref="B199:B216" si="174">+B151</f>
        <v>Immobilitzat intangible</v>
      </c>
      <c r="C199" s="53"/>
      <c r="D199" s="37">
        <f>SUM(D200:D205)</f>
        <v>0</v>
      </c>
      <c r="E199" s="37">
        <f t="shared" ref="E199:AI199" si="175">SUM(E200:E205)</f>
        <v>0</v>
      </c>
      <c r="F199" s="37">
        <f t="shared" si="175"/>
        <v>0</v>
      </c>
      <c r="G199" s="37">
        <f t="shared" si="175"/>
        <v>0</v>
      </c>
      <c r="H199" s="37">
        <f t="shared" si="175"/>
        <v>0</v>
      </c>
      <c r="I199" s="37">
        <f t="shared" si="175"/>
        <v>0</v>
      </c>
      <c r="J199" s="37">
        <f t="shared" si="175"/>
        <v>0</v>
      </c>
      <c r="K199" s="37">
        <f t="shared" si="175"/>
        <v>0</v>
      </c>
      <c r="L199" s="37">
        <f t="shared" si="175"/>
        <v>0</v>
      </c>
      <c r="M199" s="37">
        <f t="shared" si="175"/>
        <v>0</v>
      </c>
      <c r="N199" s="37">
        <f t="shared" si="175"/>
        <v>0</v>
      </c>
      <c r="O199" s="37">
        <f t="shared" si="175"/>
        <v>0</v>
      </c>
      <c r="P199" s="37">
        <f t="shared" si="175"/>
        <v>0</v>
      </c>
      <c r="Q199" s="37">
        <f t="shared" si="175"/>
        <v>0</v>
      </c>
      <c r="R199" s="37">
        <f t="shared" si="175"/>
        <v>0</v>
      </c>
      <c r="S199" s="37">
        <f t="shared" si="175"/>
        <v>0</v>
      </c>
      <c r="T199" s="37">
        <f t="shared" si="175"/>
        <v>0</v>
      </c>
      <c r="U199" s="37">
        <f t="shared" si="175"/>
        <v>0</v>
      </c>
      <c r="V199" s="37">
        <f t="shared" si="175"/>
        <v>0</v>
      </c>
      <c r="W199" s="37">
        <f t="shared" si="175"/>
        <v>0</v>
      </c>
      <c r="X199" s="37">
        <f t="shared" si="175"/>
        <v>0</v>
      </c>
      <c r="Y199" s="37">
        <f t="shared" si="175"/>
        <v>0</v>
      </c>
      <c r="Z199" s="37">
        <f t="shared" si="175"/>
        <v>0</v>
      </c>
      <c r="AA199" s="37">
        <f t="shared" si="175"/>
        <v>0</v>
      </c>
      <c r="AB199" s="37">
        <f t="shared" si="175"/>
        <v>0</v>
      </c>
      <c r="AC199" s="37">
        <f t="shared" si="175"/>
        <v>0</v>
      </c>
      <c r="AD199" s="37">
        <f t="shared" si="175"/>
        <v>0</v>
      </c>
      <c r="AE199" s="37">
        <f t="shared" si="175"/>
        <v>0</v>
      </c>
      <c r="AF199" s="37">
        <f t="shared" si="175"/>
        <v>0</v>
      </c>
      <c r="AG199" s="37">
        <f t="shared" si="175"/>
        <v>0</v>
      </c>
      <c r="AH199" s="37">
        <f t="shared" si="175"/>
        <v>0</v>
      </c>
      <c r="AI199" s="37">
        <f t="shared" si="175"/>
        <v>0</v>
      </c>
      <c r="AJ199" s="37">
        <f t="shared" ref="AJ199:BK199" si="176">SUM(AJ200:AJ205)</f>
        <v>0</v>
      </c>
      <c r="AK199" s="37">
        <f t="shared" si="176"/>
        <v>0</v>
      </c>
      <c r="AL199" s="37">
        <f t="shared" si="176"/>
        <v>0</v>
      </c>
      <c r="AM199" s="37">
        <f t="shared" si="176"/>
        <v>0</v>
      </c>
      <c r="AN199" s="37">
        <f t="shared" si="176"/>
        <v>0</v>
      </c>
      <c r="AO199" s="37">
        <f t="shared" si="176"/>
        <v>0</v>
      </c>
      <c r="AP199" s="37">
        <f t="shared" si="176"/>
        <v>0</v>
      </c>
      <c r="AQ199" s="37">
        <f t="shared" si="176"/>
        <v>0</v>
      </c>
      <c r="AR199" s="37">
        <f t="shared" si="176"/>
        <v>0</v>
      </c>
      <c r="AS199" s="37">
        <f t="shared" si="176"/>
        <v>0</v>
      </c>
      <c r="AT199" s="37">
        <f t="shared" si="176"/>
        <v>0</v>
      </c>
      <c r="AU199" s="37">
        <f t="shared" si="176"/>
        <v>0</v>
      </c>
      <c r="AV199" s="37">
        <f t="shared" si="176"/>
        <v>0</v>
      </c>
      <c r="AW199" s="37">
        <f t="shared" si="176"/>
        <v>0</v>
      </c>
      <c r="AX199" s="37">
        <f t="shared" si="176"/>
        <v>0</v>
      </c>
      <c r="AY199" s="37">
        <f t="shared" si="176"/>
        <v>0</v>
      </c>
      <c r="AZ199" s="37">
        <f t="shared" si="176"/>
        <v>0</v>
      </c>
      <c r="BA199" s="37">
        <f t="shared" si="176"/>
        <v>0</v>
      </c>
      <c r="BB199" s="37">
        <f t="shared" si="176"/>
        <v>0</v>
      </c>
      <c r="BC199" s="37">
        <f t="shared" si="176"/>
        <v>0</v>
      </c>
      <c r="BD199" s="37">
        <f t="shared" si="176"/>
        <v>0</v>
      </c>
      <c r="BE199" s="37">
        <f t="shared" si="176"/>
        <v>0</v>
      </c>
      <c r="BF199" s="37">
        <f t="shared" si="176"/>
        <v>0</v>
      </c>
      <c r="BG199" s="37">
        <f t="shared" si="176"/>
        <v>0</v>
      </c>
      <c r="BH199" s="37">
        <f t="shared" si="176"/>
        <v>0</v>
      </c>
      <c r="BI199" s="37">
        <f t="shared" si="176"/>
        <v>0</v>
      </c>
      <c r="BJ199" s="37">
        <f t="shared" si="176"/>
        <v>0</v>
      </c>
      <c r="BK199" s="37">
        <f t="shared" si="176"/>
        <v>0</v>
      </c>
    </row>
    <row r="200" spans="2:63">
      <c r="B200" s="32" t="str">
        <f t="shared" si="174"/>
        <v>Recerca i Desenvolupament</v>
      </c>
      <c r="C200" s="54">
        <f>+Configuració!E7</f>
        <v>0</v>
      </c>
      <c r="D200" s="33">
        <f>SUM($D176:D176)</f>
        <v>0</v>
      </c>
      <c r="E200" s="33">
        <f>SUM($D176:E176)</f>
        <v>0</v>
      </c>
      <c r="F200" s="33">
        <f>SUM($D176:F176)</f>
        <v>0</v>
      </c>
      <c r="G200" s="33">
        <f>SUM($D176:G176)</f>
        <v>0</v>
      </c>
      <c r="H200" s="33">
        <f>SUM($D176:H176)</f>
        <v>0</v>
      </c>
      <c r="I200" s="33">
        <f>SUM($D176:I176)</f>
        <v>0</v>
      </c>
      <c r="J200" s="33">
        <f>SUM($D176:J176)</f>
        <v>0</v>
      </c>
      <c r="K200" s="33">
        <f>SUM($D176:K176)</f>
        <v>0</v>
      </c>
      <c r="L200" s="33">
        <f>SUM($D176:L176)</f>
        <v>0</v>
      </c>
      <c r="M200" s="33">
        <f>SUM($D176:M176)</f>
        <v>0</v>
      </c>
      <c r="N200" s="33">
        <f>SUM($D176:N176)</f>
        <v>0</v>
      </c>
      <c r="O200" s="33">
        <f>SUM($D176:O176)</f>
        <v>0</v>
      </c>
      <c r="P200" s="33">
        <f>SUM($D176:P176)</f>
        <v>0</v>
      </c>
      <c r="Q200" s="33">
        <f>SUM($D176:Q176)</f>
        <v>0</v>
      </c>
      <c r="R200" s="33">
        <f>SUM($D176:R176)</f>
        <v>0</v>
      </c>
      <c r="S200" s="33">
        <f>SUM($D176:S176)</f>
        <v>0</v>
      </c>
      <c r="T200" s="33">
        <f>SUM($D176:T176)</f>
        <v>0</v>
      </c>
      <c r="U200" s="33">
        <f>SUM($D176:U176)</f>
        <v>0</v>
      </c>
      <c r="V200" s="33">
        <f>SUM($D176:V176)</f>
        <v>0</v>
      </c>
      <c r="W200" s="33">
        <f>SUM($D176:W176)</f>
        <v>0</v>
      </c>
      <c r="X200" s="33">
        <f>SUM($D176:X176)</f>
        <v>0</v>
      </c>
      <c r="Y200" s="33">
        <f>SUM($D176:Y176)</f>
        <v>0</v>
      </c>
      <c r="Z200" s="33">
        <f>SUM($D176:Z176)</f>
        <v>0</v>
      </c>
      <c r="AA200" s="33">
        <f>SUM($D176:AA176)</f>
        <v>0</v>
      </c>
      <c r="AB200" s="33">
        <f>SUM($D176:AB176)</f>
        <v>0</v>
      </c>
      <c r="AC200" s="33">
        <f>SUM($D176:AC176)</f>
        <v>0</v>
      </c>
      <c r="AD200" s="33">
        <f>SUM($D176:AD176)</f>
        <v>0</v>
      </c>
      <c r="AE200" s="33">
        <f>SUM($D176:AE176)</f>
        <v>0</v>
      </c>
      <c r="AF200" s="33">
        <f>SUM($D176:AF176)</f>
        <v>0</v>
      </c>
      <c r="AG200" s="33">
        <f>SUM($D176:AG176)</f>
        <v>0</v>
      </c>
      <c r="AH200" s="33">
        <f>SUM($D176:AH176)</f>
        <v>0</v>
      </c>
      <c r="AI200" s="33">
        <f>SUM($D176:AI176)</f>
        <v>0</v>
      </c>
      <c r="AJ200" s="33">
        <f>SUM($D176:AJ176)</f>
        <v>0</v>
      </c>
      <c r="AK200" s="33">
        <f>SUM($D176:AK176)</f>
        <v>0</v>
      </c>
      <c r="AL200" s="33">
        <f>SUM($D176:AL176)</f>
        <v>0</v>
      </c>
      <c r="AM200" s="33">
        <f>SUM($D176:AM176)</f>
        <v>0</v>
      </c>
      <c r="AN200" s="33">
        <f>SUM($D176:AN176)</f>
        <v>0</v>
      </c>
      <c r="AO200" s="33">
        <f>SUM($D176:AO176)</f>
        <v>0</v>
      </c>
      <c r="AP200" s="33">
        <f>SUM($D176:AP176)</f>
        <v>0</v>
      </c>
      <c r="AQ200" s="33">
        <f>SUM($D176:AQ176)</f>
        <v>0</v>
      </c>
      <c r="AR200" s="33">
        <f>SUM($D176:AR176)</f>
        <v>0</v>
      </c>
      <c r="AS200" s="33">
        <f>SUM($D176:AS176)</f>
        <v>0</v>
      </c>
      <c r="AT200" s="33">
        <f>SUM($D176:AT176)</f>
        <v>0</v>
      </c>
      <c r="AU200" s="33">
        <f>SUM($D176:AU176)</f>
        <v>0</v>
      </c>
      <c r="AV200" s="33">
        <f>SUM($D176:AV176)</f>
        <v>0</v>
      </c>
      <c r="AW200" s="33">
        <f>SUM($D176:AW176)</f>
        <v>0</v>
      </c>
      <c r="AX200" s="33">
        <f>SUM($D176:AX176)</f>
        <v>0</v>
      </c>
      <c r="AY200" s="33">
        <f>SUM($D176:AY176)</f>
        <v>0</v>
      </c>
      <c r="AZ200" s="33">
        <f>SUM($D176:AZ176)</f>
        <v>0</v>
      </c>
      <c r="BA200" s="33">
        <f>SUM($D176:BA176)</f>
        <v>0</v>
      </c>
      <c r="BB200" s="33">
        <f>SUM($D176:BB176)</f>
        <v>0</v>
      </c>
      <c r="BC200" s="33">
        <f>SUM($D176:BC176)</f>
        <v>0</v>
      </c>
      <c r="BD200" s="33">
        <f>SUM($D176:BD176)</f>
        <v>0</v>
      </c>
      <c r="BE200" s="33">
        <f>SUM($D176:BE176)</f>
        <v>0</v>
      </c>
      <c r="BF200" s="33">
        <f>SUM($D176:BF176)</f>
        <v>0</v>
      </c>
      <c r="BG200" s="33">
        <f>SUM($D176:BG176)</f>
        <v>0</v>
      </c>
      <c r="BH200" s="33">
        <f>SUM($D176:BH176)</f>
        <v>0</v>
      </c>
      <c r="BI200" s="33">
        <f>SUM($D176:BI176)</f>
        <v>0</v>
      </c>
      <c r="BJ200" s="33">
        <f>SUM($D176:BJ176)</f>
        <v>0</v>
      </c>
      <c r="BK200" s="33">
        <f>SUM($D176:BK176)</f>
        <v>0</v>
      </c>
    </row>
    <row r="201" spans="2:63">
      <c r="B201" s="32" t="str">
        <f t="shared" si="174"/>
        <v>Concessions administratives</v>
      </c>
      <c r="C201" s="54">
        <f>+Configuració!E8</f>
        <v>3</v>
      </c>
      <c r="D201" s="33">
        <f>SUM($D177:D177)</f>
        <v>0</v>
      </c>
      <c r="E201" s="33">
        <f>SUM($D177:E177)</f>
        <v>0</v>
      </c>
      <c r="F201" s="33">
        <f>SUM($D177:F177)</f>
        <v>0</v>
      </c>
      <c r="G201" s="33">
        <f>SUM($D177:G177)</f>
        <v>0</v>
      </c>
      <c r="H201" s="33">
        <f>SUM($D177:H177)</f>
        <v>0</v>
      </c>
      <c r="I201" s="33">
        <f>SUM($D177:I177)</f>
        <v>0</v>
      </c>
      <c r="J201" s="33">
        <f>SUM($D177:J177)</f>
        <v>0</v>
      </c>
      <c r="K201" s="33">
        <f>SUM($D177:K177)</f>
        <v>0</v>
      </c>
      <c r="L201" s="33">
        <f>SUM($D177:L177)</f>
        <v>0</v>
      </c>
      <c r="M201" s="33">
        <f>SUM($D177:M177)</f>
        <v>0</v>
      </c>
      <c r="N201" s="33">
        <f>SUM($D177:N177)</f>
        <v>0</v>
      </c>
      <c r="O201" s="33">
        <f>SUM($D177:O177)</f>
        <v>0</v>
      </c>
      <c r="P201" s="33">
        <f>SUM($D177:P177)</f>
        <v>0</v>
      </c>
      <c r="Q201" s="33">
        <f>SUM($D177:Q177)</f>
        <v>0</v>
      </c>
      <c r="R201" s="33">
        <f>SUM($D177:R177)</f>
        <v>0</v>
      </c>
      <c r="S201" s="33">
        <f>SUM($D177:S177)</f>
        <v>0</v>
      </c>
      <c r="T201" s="33">
        <f>SUM($D177:T177)</f>
        <v>0</v>
      </c>
      <c r="U201" s="33">
        <f>SUM($D177:U177)</f>
        <v>0</v>
      </c>
      <c r="V201" s="33">
        <f>SUM($D177:V177)</f>
        <v>0</v>
      </c>
      <c r="W201" s="33">
        <f>SUM($D177:W177)</f>
        <v>0</v>
      </c>
      <c r="X201" s="33">
        <f>SUM($D177:X177)</f>
        <v>0</v>
      </c>
      <c r="Y201" s="33">
        <f>SUM($D177:Y177)</f>
        <v>0</v>
      </c>
      <c r="Z201" s="33">
        <f>SUM($D177:Z177)</f>
        <v>0</v>
      </c>
      <c r="AA201" s="33">
        <f>SUM($D177:AA177)</f>
        <v>0</v>
      </c>
      <c r="AB201" s="33">
        <f>SUM($D177:AB177)</f>
        <v>0</v>
      </c>
      <c r="AC201" s="33">
        <f>SUM($D177:AC177)</f>
        <v>0</v>
      </c>
      <c r="AD201" s="33">
        <f>SUM($D177:AD177)</f>
        <v>0</v>
      </c>
      <c r="AE201" s="33">
        <f>SUM($D177:AE177)</f>
        <v>0</v>
      </c>
      <c r="AF201" s="33">
        <f>SUM($D177:AF177)</f>
        <v>0</v>
      </c>
      <c r="AG201" s="33">
        <f>SUM($D177:AG177)</f>
        <v>0</v>
      </c>
      <c r="AH201" s="33">
        <f>SUM($D177:AH177)</f>
        <v>0</v>
      </c>
      <c r="AI201" s="33">
        <f>SUM($D177:AI177)</f>
        <v>0</v>
      </c>
      <c r="AJ201" s="33">
        <f>SUM($D177:AJ177)</f>
        <v>0</v>
      </c>
      <c r="AK201" s="33">
        <f>SUM($D177:AK177)</f>
        <v>0</v>
      </c>
      <c r="AL201" s="33">
        <f>SUM($D177:AL177)</f>
        <v>0</v>
      </c>
      <c r="AM201" s="33">
        <f>SUM($D177:AM177)</f>
        <v>0</v>
      </c>
      <c r="AN201" s="33">
        <f>SUM($D177:AN177)</f>
        <v>0</v>
      </c>
      <c r="AO201" s="33">
        <f>SUM($D177:AO177)</f>
        <v>0</v>
      </c>
      <c r="AP201" s="33">
        <f>SUM($D177:AP177)</f>
        <v>0</v>
      </c>
      <c r="AQ201" s="33">
        <f>SUM($D177:AQ177)</f>
        <v>0</v>
      </c>
      <c r="AR201" s="33">
        <f>SUM($D177:AR177)</f>
        <v>0</v>
      </c>
      <c r="AS201" s="33">
        <f>SUM($D177:AS177)</f>
        <v>0</v>
      </c>
      <c r="AT201" s="33">
        <f>SUM($D177:AT177)</f>
        <v>0</v>
      </c>
      <c r="AU201" s="33">
        <f>SUM($D177:AU177)</f>
        <v>0</v>
      </c>
      <c r="AV201" s="33">
        <f>SUM($D177:AV177)</f>
        <v>0</v>
      </c>
      <c r="AW201" s="33">
        <f>SUM($D177:AW177)</f>
        <v>0</v>
      </c>
      <c r="AX201" s="33">
        <f>SUM($D177:AX177)</f>
        <v>0</v>
      </c>
      <c r="AY201" s="33">
        <f>SUM($D177:AY177)</f>
        <v>0</v>
      </c>
      <c r="AZ201" s="33">
        <f>SUM($D177:AZ177)</f>
        <v>0</v>
      </c>
      <c r="BA201" s="33">
        <f>SUM($D177:BA177)</f>
        <v>0</v>
      </c>
      <c r="BB201" s="33">
        <f>SUM($D177:BB177)</f>
        <v>0</v>
      </c>
      <c r="BC201" s="33">
        <f>SUM($D177:BC177)</f>
        <v>0</v>
      </c>
      <c r="BD201" s="33">
        <f>SUM($D177:BD177)</f>
        <v>0</v>
      </c>
      <c r="BE201" s="33">
        <f>SUM($D177:BE177)</f>
        <v>0</v>
      </c>
      <c r="BF201" s="33">
        <f>SUM($D177:BF177)</f>
        <v>0</v>
      </c>
      <c r="BG201" s="33">
        <f>SUM($D177:BG177)</f>
        <v>0</v>
      </c>
      <c r="BH201" s="33">
        <f>SUM($D177:BH177)</f>
        <v>0</v>
      </c>
      <c r="BI201" s="33">
        <f>SUM($D177:BI177)</f>
        <v>0</v>
      </c>
      <c r="BJ201" s="33">
        <f>SUM($D177:BJ177)</f>
        <v>0</v>
      </c>
      <c r="BK201" s="33">
        <f>SUM($D177:BK177)</f>
        <v>0</v>
      </c>
    </row>
    <row r="202" spans="2:63">
      <c r="B202" s="32" t="str">
        <f t="shared" si="174"/>
        <v>Patents, llicències i marques</v>
      </c>
      <c r="C202" s="54">
        <f>+Configuració!E9</f>
        <v>3</v>
      </c>
      <c r="D202" s="33">
        <f>SUM($D178:D178)</f>
        <v>0</v>
      </c>
      <c r="E202" s="33">
        <f>SUM($D178:E178)</f>
        <v>0</v>
      </c>
      <c r="F202" s="33">
        <f>SUM($D178:F178)</f>
        <v>0</v>
      </c>
      <c r="G202" s="33">
        <f>SUM($D178:G178)</f>
        <v>0</v>
      </c>
      <c r="H202" s="33">
        <f>SUM($D178:H178)</f>
        <v>0</v>
      </c>
      <c r="I202" s="33">
        <f>SUM($D178:I178)</f>
        <v>0</v>
      </c>
      <c r="J202" s="33">
        <f>SUM($D178:J178)</f>
        <v>0</v>
      </c>
      <c r="K202" s="33">
        <f>SUM($D178:K178)</f>
        <v>0</v>
      </c>
      <c r="L202" s="33">
        <f>SUM($D178:L178)</f>
        <v>0</v>
      </c>
      <c r="M202" s="33">
        <f>SUM($D178:M178)</f>
        <v>0</v>
      </c>
      <c r="N202" s="33">
        <f>SUM($D178:N178)</f>
        <v>0</v>
      </c>
      <c r="O202" s="33">
        <f>SUM($D178:O178)</f>
        <v>0</v>
      </c>
      <c r="P202" s="33">
        <f>SUM($D178:P178)</f>
        <v>0</v>
      </c>
      <c r="Q202" s="33">
        <f>SUM($D178:Q178)</f>
        <v>0</v>
      </c>
      <c r="R202" s="33">
        <f>SUM($D178:R178)</f>
        <v>0</v>
      </c>
      <c r="S202" s="33">
        <f>SUM($D178:S178)</f>
        <v>0</v>
      </c>
      <c r="T202" s="33">
        <f>SUM($D178:T178)</f>
        <v>0</v>
      </c>
      <c r="U202" s="33">
        <f>SUM($D178:U178)</f>
        <v>0</v>
      </c>
      <c r="V202" s="33">
        <f>SUM($D178:V178)</f>
        <v>0</v>
      </c>
      <c r="W202" s="33">
        <f>SUM($D178:W178)</f>
        <v>0</v>
      </c>
      <c r="X202" s="33">
        <f>SUM($D178:X178)</f>
        <v>0</v>
      </c>
      <c r="Y202" s="33">
        <f>SUM($D178:Y178)</f>
        <v>0</v>
      </c>
      <c r="Z202" s="33">
        <f>SUM($D178:Z178)</f>
        <v>0</v>
      </c>
      <c r="AA202" s="33">
        <f>SUM($D178:AA178)</f>
        <v>0</v>
      </c>
      <c r="AB202" s="33">
        <f>SUM($D178:AB178)</f>
        <v>0</v>
      </c>
      <c r="AC202" s="33">
        <f>SUM($D178:AC178)</f>
        <v>0</v>
      </c>
      <c r="AD202" s="33">
        <f>SUM($D178:AD178)</f>
        <v>0</v>
      </c>
      <c r="AE202" s="33">
        <f>SUM($D178:AE178)</f>
        <v>0</v>
      </c>
      <c r="AF202" s="33">
        <f>SUM($D178:AF178)</f>
        <v>0</v>
      </c>
      <c r="AG202" s="33">
        <f>SUM($D178:AG178)</f>
        <v>0</v>
      </c>
      <c r="AH202" s="33">
        <f>SUM($D178:AH178)</f>
        <v>0</v>
      </c>
      <c r="AI202" s="33">
        <f>SUM($D178:AI178)</f>
        <v>0</v>
      </c>
      <c r="AJ202" s="33">
        <f>SUM($D178:AJ178)</f>
        <v>0</v>
      </c>
      <c r="AK202" s="33">
        <f>SUM($D178:AK178)</f>
        <v>0</v>
      </c>
      <c r="AL202" s="33">
        <f>SUM($D178:AL178)</f>
        <v>0</v>
      </c>
      <c r="AM202" s="33">
        <f>SUM($D178:AM178)</f>
        <v>0</v>
      </c>
      <c r="AN202" s="33">
        <f>SUM($D178:AN178)</f>
        <v>0</v>
      </c>
      <c r="AO202" s="33">
        <f>SUM($D178:AO178)</f>
        <v>0</v>
      </c>
      <c r="AP202" s="33">
        <f>SUM($D178:AP178)</f>
        <v>0</v>
      </c>
      <c r="AQ202" s="33">
        <f>SUM($D178:AQ178)</f>
        <v>0</v>
      </c>
      <c r="AR202" s="33">
        <f>SUM($D178:AR178)</f>
        <v>0</v>
      </c>
      <c r="AS202" s="33">
        <f>SUM($D178:AS178)</f>
        <v>0</v>
      </c>
      <c r="AT202" s="33">
        <f>SUM($D178:AT178)</f>
        <v>0</v>
      </c>
      <c r="AU202" s="33">
        <f>SUM($D178:AU178)</f>
        <v>0</v>
      </c>
      <c r="AV202" s="33">
        <f>SUM($D178:AV178)</f>
        <v>0</v>
      </c>
      <c r="AW202" s="33">
        <f>SUM($D178:AW178)</f>
        <v>0</v>
      </c>
      <c r="AX202" s="33">
        <f>SUM($D178:AX178)</f>
        <v>0</v>
      </c>
      <c r="AY202" s="33">
        <f>SUM($D178:AY178)</f>
        <v>0</v>
      </c>
      <c r="AZ202" s="33">
        <f>SUM($D178:AZ178)</f>
        <v>0</v>
      </c>
      <c r="BA202" s="33">
        <f>SUM($D178:BA178)</f>
        <v>0</v>
      </c>
      <c r="BB202" s="33">
        <f>SUM($D178:BB178)</f>
        <v>0</v>
      </c>
      <c r="BC202" s="33">
        <f>SUM($D178:BC178)</f>
        <v>0</v>
      </c>
      <c r="BD202" s="33">
        <f>SUM($D178:BD178)</f>
        <v>0</v>
      </c>
      <c r="BE202" s="33">
        <f>SUM($D178:BE178)</f>
        <v>0</v>
      </c>
      <c r="BF202" s="33">
        <f>SUM($D178:BF178)</f>
        <v>0</v>
      </c>
      <c r="BG202" s="33">
        <f>SUM($D178:BG178)</f>
        <v>0</v>
      </c>
      <c r="BH202" s="33">
        <f>SUM($D178:BH178)</f>
        <v>0</v>
      </c>
      <c r="BI202" s="33">
        <f>SUM($D178:BI178)</f>
        <v>0</v>
      </c>
      <c r="BJ202" s="33">
        <f>SUM($D178:BJ178)</f>
        <v>0</v>
      </c>
      <c r="BK202" s="33">
        <f>SUM($D178:BK178)</f>
        <v>0</v>
      </c>
    </row>
    <row r="203" spans="2:63">
      <c r="B203" s="32" t="str">
        <f t="shared" si="174"/>
        <v>Drets de traspàs</v>
      </c>
      <c r="C203" s="54">
        <f>+Configuració!E10</f>
        <v>3</v>
      </c>
      <c r="D203" s="33">
        <f>SUM($D179:D179)</f>
        <v>0</v>
      </c>
      <c r="E203" s="33">
        <f>SUM($D179:E179)</f>
        <v>0</v>
      </c>
      <c r="F203" s="33">
        <f>SUM($D179:F179)</f>
        <v>0</v>
      </c>
      <c r="G203" s="33">
        <f>SUM($D179:G179)</f>
        <v>0</v>
      </c>
      <c r="H203" s="33">
        <f>SUM($D179:H179)</f>
        <v>0</v>
      </c>
      <c r="I203" s="33">
        <f>SUM($D179:I179)</f>
        <v>0</v>
      </c>
      <c r="J203" s="33">
        <f>SUM($D179:J179)</f>
        <v>0</v>
      </c>
      <c r="K203" s="33">
        <f>SUM($D179:K179)</f>
        <v>0</v>
      </c>
      <c r="L203" s="33">
        <f>SUM($D179:L179)</f>
        <v>0</v>
      </c>
      <c r="M203" s="33">
        <f>SUM($D179:M179)</f>
        <v>0</v>
      </c>
      <c r="N203" s="33">
        <f>SUM($D179:N179)</f>
        <v>0</v>
      </c>
      <c r="O203" s="33">
        <f>SUM($D179:O179)</f>
        <v>0</v>
      </c>
      <c r="P203" s="33">
        <f>SUM($D179:P179)</f>
        <v>0</v>
      </c>
      <c r="Q203" s="33">
        <f>SUM($D179:Q179)</f>
        <v>0</v>
      </c>
      <c r="R203" s="33">
        <f>SUM($D179:R179)</f>
        <v>0</v>
      </c>
      <c r="S203" s="33">
        <f>SUM($D179:S179)</f>
        <v>0</v>
      </c>
      <c r="T203" s="33">
        <f>SUM($D179:T179)</f>
        <v>0</v>
      </c>
      <c r="U203" s="33">
        <f>SUM($D179:U179)</f>
        <v>0</v>
      </c>
      <c r="V203" s="33">
        <f>SUM($D179:V179)</f>
        <v>0</v>
      </c>
      <c r="W203" s="33">
        <f>SUM($D179:W179)</f>
        <v>0</v>
      </c>
      <c r="X203" s="33">
        <f>SUM($D179:X179)</f>
        <v>0</v>
      </c>
      <c r="Y203" s="33">
        <f>SUM($D179:Y179)</f>
        <v>0</v>
      </c>
      <c r="Z203" s="33">
        <f>SUM($D179:Z179)</f>
        <v>0</v>
      </c>
      <c r="AA203" s="33">
        <f>SUM($D179:AA179)</f>
        <v>0</v>
      </c>
      <c r="AB203" s="33">
        <f>SUM($D179:AB179)</f>
        <v>0</v>
      </c>
      <c r="AC203" s="33">
        <f>SUM($D179:AC179)</f>
        <v>0</v>
      </c>
      <c r="AD203" s="33">
        <f>SUM($D179:AD179)</f>
        <v>0</v>
      </c>
      <c r="AE203" s="33">
        <f>SUM($D179:AE179)</f>
        <v>0</v>
      </c>
      <c r="AF203" s="33">
        <f>SUM($D179:AF179)</f>
        <v>0</v>
      </c>
      <c r="AG203" s="33">
        <f>SUM($D179:AG179)</f>
        <v>0</v>
      </c>
      <c r="AH203" s="33">
        <f>SUM($D179:AH179)</f>
        <v>0</v>
      </c>
      <c r="AI203" s="33">
        <f>SUM($D179:AI179)</f>
        <v>0</v>
      </c>
      <c r="AJ203" s="33">
        <f>SUM($D179:AJ179)</f>
        <v>0</v>
      </c>
      <c r="AK203" s="33">
        <f>SUM($D179:AK179)</f>
        <v>0</v>
      </c>
      <c r="AL203" s="33">
        <f>SUM($D179:AL179)</f>
        <v>0</v>
      </c>
      <c r="AM203" s="33">
        <f>SUM($D179:AM179)</f>
        <v>0</v>
      </c>
      <c r="AN203" s="33">
        <f>SUM($D179:AN179)</f>
        <v>0</v>
      </c>
      <c r="AO203" s="33">
        <f>SUM($D179:AO179)</f>
        <v>0</v>
      </c>
      <c r="AP203" s="33">
        <f>SUM($D179:AP179)</f>
        <v>0</v>
      </c>
      <c r="AQ203" s="33">
        <f>SUM($D179:AQ179)</f>
        <v>0</v>
      </c>
      <c r="AR203" s="33">
        <f>SUM($D179:AR179)</f>
        <v>0</v>
      </c>
      <c r="AS203" s="33">
        <f>SUM($D179:AS179)</f>
        <v>0</v>
      </c>
      <c r="AT203" s="33">
        <f>SUM($D179:AT179)</f>
        <v>0</v>
      </c>
      <c r="AU203" s="33">
        <f>SUM($D179:AU179)</f>
        <v>0</v>
      </c>
      <c r="AV203" s="33">
        <f>SUM($D179:AV179)</f>
        <v>0</v>
      </c>
      <c r="AW203" s="33">
        <f>SUM($D179:AW179)</f>
        <v>0</v>
      </c>
      <c r="AX203" s="33">
        <f>SUM($D179:AX179)</f>
        <v>0</v>
      </c>
      <c r="AY203" s="33">
        <f>SUM($D179:AY179)</f>
        <v>0</v>
      </c>
      <c r="AZ203" s="33">
        <f>SUM($D179:AZ179)</f>
        <v>0</v>
      </c>
      <c r="BA203" s="33">
        <f>SUM($D179:BA179)</f>
        <v>0</v>
      </c>
      <c r="BB203" s="33">
        <f>SUM($D179:BB179)</f>
        <v>0</v>
      </c>
      <c r="BC203" s="33">
        <f>SUM($D179:BC179)</f>
        <v>0</v>
      </c>
      <c r="BD203" s="33">
        <f>SUM($D179:BD179)</f>
        <v>0</v>
      </c>
      <c r="BE203" s="33">
        <f>SUM($D179:BE179)</f>
        <v>0</v>
      </c>
      <c r="BF203" s="33">
        <f>SUM($D179:BF179)</f>
        <v>0</v>
      </c>
      <c r="BG203" s="33">
        <f>SUM($D179:BG179)</f>
        <v>0</v>
      </c>
      <c r="BH203" s="33">
        <f>SUM($D179:BH179)</f>
        <v>0</v>
      </c>
      <c r="BI203" s="33">
        <f>SUM($D179:BI179)</f>
        <v>0</v>
      </c>
      <c r="BJ203" s="33">
        <f>SUM($D179:BJ179)</f>
        <v>0</v>
      </c>
      <c r="BK203" s="33">
        <f>SUM($D179:BK179)</f>
        <v>0</v>
      </c>
    </row>
    <row r="204" spans="2:63">
      <c r="B204" s="32" t="str">
        <f t="shared" si="174"/>
        <v>Aplicacions informàtiques</v>
      </c>
      <c r="C204" s="54">
        <f>+Configuració!E11</f>
        <v>3</v>
      </c>
      <c r="D204" s="33">
        <f>SUM($D180:D180)</f>
        <v>0</v>
      </c>
      <c r="E204" s="33">
        <f>SUM($D180:E180)</f>
        <v>0</v>
      </c>
      <c r="F204" s="33">
        <f>SUM($D180:F180)</f>
        <v>0</v>
      </c>
      <c r="G204" s="33">
        <f>SUM($D180:G180)</f>
        <v>0</v>
      </c>
      <c r="H204" s="33">
        <f>SUM($D180:H180)</f>
        <v>0</v>
      </c>
      <c r="I204" s="33">
        <f>SUM($D180:I180)</f>
        <v>0</v>
      </c>
      <c r="J204" s="33">
        <f>SUM($D180:J180)</f>
        <v>0</v>
      </c>
      <c r="K204" s="33">
        <f>SUM($D180:K180)</f>
        <v>0</v>
      </c>
      <c r="L204" s="33">
        <f>SUM($D180:L180)</f>
        <v>0</v>
      </c>
      <c r="M204" s="33">
        <f>SUM($D180:M180)</f>
        <v>0</v>
      </c>
      <c r="N204" s="33">
        <f>SUM($D180:N180)</f>
        <v>0</v>
      </c>
      <c r="O204" s="33">
        <f>SUM($D180:O180)</f>
        <v>0</v>
      </c>
      <c r="P204" s="33">
        <f>SUM($D180:P180)</f>
        <v>0</v>
      </c>
      <c r="Q204" s="33">
        <f>SUM($D180:Q180)</f>
        <v>0</v>
      </c>
      <c r="R204" s="33">
        <f>SUM($D180:R180)</f>
        <v>0</v>
      </c>
      <c r="S204" s="33">
        <f>SUM($D180:S180)</f>
        <v>0</v>
      </c>
      <c r="T204" s="33">
        <f>SUM($D180:T180)</f>
        <v>0</v>
      </c>
      <c r="U204" s="33">
        <f>SUM($D180:U180)</f>
        <v>0</v>
      </c>
      <c r="V204" s="33">
        <f>SUM($D180:V180)</f>
        <v>0</v>
      </c>
      <c r="W204" s="33">
        <f>SUM($D180:W180)</f>
        <v>0</v>
      </c>
      <c r="X204" s="33">
        <f>SUM($D180:X180)</f>
        <v>0</v>
      </c>
      <c r="Y204" s="33">
        <f>SUM($D180:Y180)</f>
        <v>0</v>
      </c>
      <c r="Z204" s="33">
        <f>SUM($D180:Z180)</f>
        <v>0</v>
      </c>
      <c r="AA204" s="33">
        <f>SUM($D180:AA180)</f>
        <v>0</v>
      </c>
      <c r="AB204" s="33">
        <f>SUM($D180:AB180)</f>
        <v>0</v>
      </c>
      <c r="AC204" s="33">
        <f>SUM($D180:AC180)</f>
        <v>0</v>
      </c>
      <c r="AD204" s="33">
        <f>SUM($D180:AD180)</f>
        <v>0</v>
      </c>
      <c r="AE204" s="33">
        <f>SUM($D180:AE180)</f>
        <v>0</v>
      </c>
      <c r="AF204" s="33">
        <f>SUM($D180:AF180)</f>
        <v>0</v>
      </c>
      <c r="AG204" s="33">
        <f>SUM($D180:AG180)</f>
        <v>0</v>
      </c>
      <c r="AH204" s="33">
        <f>SUM($D180:AH180)</f>
        <v>0</v>
      </c>
      <c r="AI204" s="33">
        <f>SUM($D180:AI180)</f>
        <v>0</v>
      </c>
      <c r="AJ204" s="33">
        <f>SUM($D180:AJ180)</f>
        <v>0</v>
      </c>
      <c r="AK204" s="33">
        <f>SUM($D180:AK180)</f>
        <v>0</v>
      </c>
      <c r="AL204" s="33">
        <f>SUM($D180:AL180)</f>
        <v>0</v>
      </c>
      <c r="AM204" s="33">
        <f>SUM($D180:AM180)</f>
        <v>0</v>
      </c>
      <c r="AN204" s="33">
        <f>SUM($D180:AN180)</f>
        <v>0</v>
      </c>
      <c r="AO204" s="33">
        <f>SUM($D180:AO180)</f>
        <v>0</v>
      </c>
      <c r="AP204" s="33">
        <f>SUM($D180:AP180)</f>
        <v>0</v>
      </c>
      <c r="AQ204" s="33">
        <f>SUM($D180:AQ180)</f>
        <v>0</v>
      </c>
      <c r="AR204" s="33">
        <f>SUM($D180:AR180)</f>
        <v>0</v>
      </c>
      <c r="AS204" s="33">
        <f>SUM($D180:AS180)</f>
        <v>0</v>
      </c>
      <c r="AT204" s="33">
        <f>SUM($D180:AT180)</f>
        <v>0</v>
      </c>
      <c r="AU204" s="33">
        <f>SUM($D180:AU180)</f>
        <v>0</v>
      </c>
      <c r="AV204" s="33">
        <f>SUM($D180:AV180)</f>
        <v>0</v>
      </c>
      <c r="AW204" s="33">
        <f>SUM($D180:AW180)</f>
        <v>0</v>
      </c>
      <c r="AX204" s="33">
        <f>SUM($D180:AX180)</f>
        <v>0</v>
      </c>
      <c r="AY204" s="33">
        <f>SUM($D180:AY180)</f>
        <v>0</v>
      </c>
      <c r="AZ204" s="33">
        <f>SUM($D180:AZ180)</f>
        <v>0</v>
      </c>
      <c r="BA204" s="33">
        <f>SUM($D180:BA180)</f>
        <v>0</v>
      </c>
      <c r="BB204" s="33">
        <f>SUM($D180:BB180)</f>
        <v>0</v>
      </c>
      <c r="BC204" s="33">
        <f>SUM($D180:BC180)</f>
        <v>0</v>
      </c>
      <c r="BD204" s="33">
        <f>SUM($D180:BD180)</f>
        <v>0</v>
      </c>
      <c r="BE204" s="33">
        <f>SUM($D180:BE180)</f>
        <v>0</v>
      </c>
      <c r="BF204" s="33">
        <f>SUM($D180:BF180)</f>
        <v>0</v>
      </c>
      <c r="BG204" s="33">
        <f>SUM($D180:BG180)</f>
        <v>0</v>
      </c>
      <c r="BH204" s="33">
        <f>SUM($D180:BH180)</f>
        <v>0</v>
      </c>
      <c r="BI204" s="33">
        <f>SUM($D180:BI180)</f>
        <v>0</v>
      </c>
      <c r="BJ204" s="33">
        <f>SUM($D180:BJ180)</f>
        <v>0</v>
      </c>
      <c r="BK204" s="33">
        <f>SUM($D180:BK180)</f>
        <v>0</v>
      </c>
    </row>
    <row r="205" spans="2:63">
      <c r="B205" s="32" t="str">
        <f t="shared" si="174"/>
        <v>Altre immobilitzat intangible</v>
      </c>
      <c r="C205" s="54">
        <f>+Configuració!E12</f>
        <v>3</v>
      </c>
      <c r="D205" s="33">
        <f>SUM($D181:D181)</f>
        <v>0</v>
      </c>
      <c r="E205" s="33">
        <f>SUM($D181:E181)</f>
        <v>0</v>
      </c>
      <c r="F205" s="33">
        <f>SUM($D181:F181)</f>
        <v>0</v>
      </c>
      <c r="G205" s="33">
        <f>SUM($D181:G181)</f>
        <v>0</v>
      </c>
      <c r="H205" s="33">
        <f>SUM($D181:H181)</f>
        <v>0</v>
      </c>
      <c r="I205" s="33">
        <f>SUM($D181:I181)</f>
        <v>0</v>
      </c>
      <c r="J205" s="33">
        <f>SUM($D181:J181)</f>
        <v>0</v>
      </c>
      <c r="K205" s="33">
        <f>SUM($D181:K181)</f>
        <v>0</v>
      </c>
      <c r="L205" s="33">
        <f>SUM($D181:L181)</f>
        <v>0</v>
      </c>
      <c r="M205" s="33">
        <f>SUM($D181:M181)</f>
        <v>0</v>
      </c>
      <c r="N205" s="33">
        <f>SUM($D181:N181)</f>
        <v>0</v>
      </c>
      <c r="O205" s="33">
        <f>SUM($D181:O181)</f>
        <v>0</v>
      </c>
      <c r="P205" s="33">
        <f>SUM($D181:P181)</f>
        <v>0</v>
      </c>
      <c r="Q205" s="33">
        <f>SUM($D181:Q181)</f>
        <v>0</v>
      </c>
      <c r="R205" s="33">
        <f>SUM($D181:R181)</f>
        <v>0</v>
      </c>
      <c r="S205" s="33">
        <f>SUM($D181:S181)</f>
        <v>0</v>
      </c>
      <c r="T205" s="33">
        <f>SUM($D181:T181)</f>
        <v>0</v>
      </c>
      <c r="U205" s="33">
        <f>SUM($D181:U181)</f>
        <v>0</v>
      </c>
      <c r="V205" s="33">
        <f>SUM($D181:V181)</f>
        <v>0</v>
      </c>
      <c r="W205" s="33">
        <f>SUM($D181:W181)</f>
        <v>0</v>
      </c>
      <c r="X205" s="33">
        <f>SUM($D181:X181)</f>
        <v>0</v>
      </c>
      <c r="Y205" s="33">
        <f>SUM($D181:Y181)</f>
        <v>0</v>
      </c>
      <c r="Z205" s="33">
        <f>SUM($D181:Z181)</f>
        <v>0</v>
      </c>
      <c r="AA205" s="33">
        <f>SUM($D181:AA181)</f>
        <v>0</v>
      </c>
      <c r="AB205" s="33">
        <f>SUM($D181:AB181)</f>
        <v>0</v>
      </c>
      <c r="AC205" s="33">
        <f>SUM($D181:AC181)</f>
        <v>0</v>
      </c>
      <c r="AD205" s="33">
        <f>SUM($D181:AD181)</f>
        <v>0</v>
      </c>
      <c r="AE205" s="33">
        <f>SUM($D181:AE181)</f>
        <v>0</v>
      </c>
      <c r="AF205" s="33">
        <f>SUM($D181:AF181)</f>
        <v>0</v>
      </c>
      <c r="AG205" s="33">
        <f>SUM($D181:AG181)</f>
        <v>0</v>
      </c>
      <c r="AH205" s="33">
        <f>SUM($D181:AH181)</f>
        <v>0</v>
      </c>
      <c r="AI205" s="33">
        <f>SUM($D181:AI181)</f>
        <v>0</v>
      </c>
      <c r="AJ205" s="33">
        <f>SUM($D181:AJ181)</f>
        <v>0</v>
      </c>
      <c r="AK205" s="33">
        <f>SUM($D181:AK181)</f>
        <v>0</v>
      </c>
      <c r="AL205" s="33">
        <f>SUM($D181:AL181)</f>
        <v>0</v>
      </c>
      <c r="AM205" s="33">
        <f>SUM($D181:AM181)</f>
        <v>0</v>
      </c>
      <c r="AN205" s="33">
        <f>SUM($D181:AN181)</f>
        <v>0</v>
      </c>
      <c r="AO205" s="33">
        <f>SUM($D181:AO181)</f>
        <v>0</v>
      </c>
      <c r="AP205" s="33">
        <f>SUM($D181:AP181)</f>
        <v>0</v>
      </c>
      <c r="AQ205" s="33">
        <f>SUM($D181:AQ181)</f>
        <v>0</v>
      </c>
      <c r="AR205" s="33">
        <f>SUM($D181:AR181)</f>
        <v>0</v>
      </c>
      <c r="AS205" s="33">
        <f>SUM($D181:AS181)</f>
        <v>0</v>
      </c>
      <c r="AT205" s="33">
        <f>SUM($D181:AT181)</f>
        <v>0</v>
      </c>
      <c r="AU205" s="33">
        <f>SUM($D181:AU181)</f>
        <v>0</v>
      </c>
      <c r="AV205" s="33">
        <f>SUM($D181:AV181)</f>
        <v>0</v>
      </c>
      <c r="AW205" s="33">
        <f>SUM($D181:AW181)</f>
        <v>0</v>
      </c>
      <c r="AX205" s="33">
        <f>SUM($D181:AX181)</f>
        <v>0</v>
      </c>
      <c r="AY205" s="33">
        <f>SUM($D181:AY181)</f>
        <v>0</v>
      </c>
      <c r="AZ205" s="33">
        <f>SUM($D181:AZ181)</f>
        <v>0</v>
      </c>
      <c r="BA205" s="33">
        <f>SUM($D181:BA181)</f>
        <v>0</v>
      </c>
      <c r="BB205" s="33">
        <f>SUM($D181:BB181)</f>
        <v>0</v>
      </c>
      <c r="BC205" s="33">
        <f>SUM($D181:BC181)</f>
        <v>0</v>
      </c>
      <c r="BD205" s="33">
        <f>SUM($D181:BD181)</f>
        <v>0</v>
      </c>
      <c r="BE205" s="33">
        <f>SUM($D181:BE181)</f>
        <v>0</v>
      </c>
      <c r="BF205" s="33">
        <f>SUM($D181:BF181)</f>
        <v>0</v>
      </c>
      <c r="BG205" s="33">
        <f>SUM($D181:BG181)</f>
        <v>0</v>
      </c>
      <c r="BH205" s="33">
        <f>SUM($D181:BH181)</f>
        <v>0</v>
      </c>
      <c r="BI205" s="33">
        <f>SUM($D181:BI181)</f>
        <v>0</v>
      </c>
      <c r="BJ205" s="33">
        <f>SUM($D181:BJ181)</f>
        <v>0</v>
      </c>
      <c r="BK205" s="33">
        <f>SUM($D181:BK181)</f>
        <v>0</v>
      </c>
    </row>
    <row r="206" spans="2:63">
      <c r="B206" s="53" t="str">
        <f t="shared" si="174"/>
        <v>Immobilitzat material</v>
      </c>
      <c r="C206" s="53"/>
      <c r="D206" s="37">
        <f>SUM(D207:D216)</f>
        <v>0</v>
      </c>
      <c r="E206" s="37">
        <f t="shared" ref="E206:BJ206" si="177">SUM(E207:E216)</f>
        <v>0</v>
      </c>
      <c r="F206" s="37">
        <f t="shared" si="177"/>
        <v>0</v>
      </c>
      <c r="G206" s="37">
        <f t="shared" si="177"/>
        <v>0</v>
      </c>
      <c r="H206" s="37">
        <f t="shared" si="177"/>
        <v>0</v>
      </c>
      <c r="I206" s="37">
        <f t="shared" si="177"/>
        <v>0</v>
      </c>
      <c r="J206" s="37">
        <f t="shared" si="177"/>
        <v>0</v>
      </c>
      <c r="K206" s="37">
        <f t="shared" si="177"/>
        <v>0</v>
      </c>
      <c r="L206" s="37">
        <f t="shared" si="177"/>
        <v>0</v>
      </c>
      <c r="M206" s="37">
        <f t="shared" si="177"/>
        <v>0</v>
      </c>
      <c r="N206" s="37">
        <f t="shared" si="177"/>
        <v>0</v>
      </c>
      <c r="O206" s="37">
        <f t="shared" si="177"/>
        <v>0</v>
      </c>
      <c r="P206" s="37">
        <f t="shared" si="177"/>
        <v>0</v>
      </c>
      <c r="Q206" s="37">
        <f t="shared" si="177"/>
        <v>0</v>
      </c>
      <c r="R206" s="37">
        <f t="shared" si="177"/>
        <v>0</v>
      </c>
      <c r="S206" s="37">
        <f t="shared" si="177"/>
        <v>0</v>
      </c>
      <c r="T206" s="37">
        <f t="shared" si="177"/>
        <v>0</v>
      </c>
      <c r="U206" s="37">
        <f t="shared" si="177"/>
        <v>0</v>
      </c>
      <c r="V206" s="37">
        <f t="shared" si="177"/>
        <v>0</v>
      </c>
      <c r="W206" s="37">
        <f t="shared" si="177"/>
        <v>0</v>
      </c>
      <c r="X206" s="37">
        <f t="shared" si="177"/>
        <v>0</v>
      </c>
      <c r="Y206" s="37">
        <f t="shared" si="177"/>
        <v>0</v>
      </c>
      <c r="Z206" s="37">
        <f t="shared" si="177"/>
        <v>0</v>
      </c>
      <c r="AA206" s="37">
        <f t="shared" si="177"/>
        <v>0</v>
      </c>
      <c r="AB206" s="37">
        <f t="shared" si="177"/>
        <v>0</v>
      </c>
      <c r="AC206" s="37">
        <f t="shared" si="177"/>
        <v>0</v>
      </c>
      <c r="AD206" s="37">
        <f t="shared" si="177"/>
        <v>0</v>
      </c>
      <c r="AE206" s="37">
        <f t="shared" si="177"/>
        <v>0</v>
      </c>
      <c r="AF206" s="37">
        <f t="shared" si="177"/>
        <v>0</v>
      </c>
      <c r="AG206" s="37">
        <f t="shared" si="177"/>
        <v>0</v>
      </c>
      <c r="AH206" s="37">
        <f t="shared" si="177"/>
        <v>0</v>
      </c>
      <c r="AI206" s="37">
        <f t="shared" si="177"/>
        <v>0</v>
      </c>
      <c r="AJ206" s="37">
        <f t="shared" si="177"/>
        <v>0</v>
      </c>
      <c r="AK206" s="37">
        <f t="shared" si="177"/>
        <v>0</v>
      </c>
      <c r="AL206" s="37">
        <f t="shared" si="177"/>
        <v>0</v>
      </c>
      <c r="AM206" s="37">
        <f t="shared" si="177"/>
        <v>0</v>
      </c>
      <c r="AN206" s="37">
        <f t="shared" si="177"/>
        <v>0</v>
      </c>
      <c r="AO206" s="37">
        <f t="shared" si="177"/>
        <v>0</v>
      </c>
      <c r="AP206" s="37">
        <f t="shared" si="177"/>
        <v>0</v>
      </c>
      <c r="AQ206" s="37">
        <f t="shared" si="177"/>
        <v>0</v>
      </c>
      <c r="AR206" s="37">
        <f t="shared" si="177"/>
        <v>0</v>
      </c>
      <c r="AS206" s="37">
        <f t="shared" si="177"/>
        <v>0</v>
      </c>
      <c r="AT206" s="37">
        <f t="shared" si="177"/>
        <v>0</v>
      </c>
      <c r="AU206" s="37">
        <f t="shared" si="177"/>
        <v>0</v>
      </c>
      <c r="AV206" s="37">
        <f t="shared" si="177"/>
        <v>0</v>
      </c>
      <c r="AW206" s="37">
        <f t="shared" si="177"/>
        <v>0</v>
      </c>
      <c r="AX206" s="37">
        <f t="shared" si="177"/>
        <v>0</v>
      </c>
      <c r="AY206" s="37">
        <f t="shared" si="177"/>
        <v>0</v>
      </c>
      <c r="AZ206" s="37">
        <f t="shared" si="177"/>
        <v>0</v>
      </c>
      <c r="BA206" s="37">
        <f t="shared" si="177"/>
        <v>0</v>
      </c>
      <c r="BB206" s="37">
        <f t="shared" si="177"/>
        <v>0</v>
      </c>
      <c r="BC206" s="37">
        <f t="shared" si="177"/>
        <v>0</v>
      </c>
      <c r="BD206" s="37">
        <f t="shared" si="177"/>
        <v>0</v>
      </c>
      <c r="BE206" s="37">
        <f t="shared" si="177"/>
        <v>0</v>
      </c>
      <c r="BF206" s="37">
        <f t="shared" si="177"/>
        <v>0</v>
      </c>
      <c r="BG206" s="37">
        <f t="shared" si="177"/>
        <v>0</v>
      </c>
      <c r="BH206" s="37">
        <f t="shared" si="177"/>
        <v>0</v>
      </c>
      <c r="BI206" s="37">
        <f t="shared" si="177"/>
        <v>0</v>
      </c>
      <c r="BJ206" s="37">
        <f t="shared" si="177"/>
        <v>0</v>
      </c>
      <c r="BK206" s="37">
        <f>SUM(BK207:BK216)</f>
        <v>0</v>
      </c>
    </row>
    <row r="207" spans="2:63">
      <c r="B207" s="32" t="str">
        <f t="shared" si="174"/>
        <v>Terrenys</v>
      </c>
      <c r="C207" s="54">
        <f>+Configuració!E14</f>
        <v>0</v>
      </c>
      <c r="D207" s="33">
        <f>SUM($D183:D183)</f>
        <v>0</v>
      </c>
      <c r="E207" s="33">
        <f>SUM($D183:E183)</f>
        <v>0</v>
      </c>
      <c r="F207" s="33">
        <f>SUM($D183:F183)</f>
        <v>0</v>
      </c>
      <c r="G207" s="33">
        <f>SUM($D183:G183)</f>
        <v>0</v>
      </c>
      <c r="H207" s="33">
        <f>SUM($D183:H183)</f>
        <v>0</v>
      </c>
      <c r="I207" s="33">
        <f>SUM($D183:I183)</f>
        <v>0</v>
      </c>
      <c r="J207" s="33">
        <f>SUM($D183:J183)</f>
        <v>0</v>
      </c>
      <c r="K207" s="33">
        <f>SUM($D183:K183)</f>
        <v>0</v>
      </c>
      <c r="L207" s="33">
        <f>SUM($D183:L183)</f>
        <v>0</v>
      </c>
      <c r="M207" s="33">
        <f>SUM($D183:M183)</f>
        <v>0</v>
      </c>
      <c r="N207" s="33">
        <f>SUM($D183:N183)</f>
        <v>0</v>
      </c>
      <c r="O207" s="33">
        <f>SUM($D183:O183)</f>
        <v>0</v>
      </c>
      <c r="P207" s="33">
        <f>SUM($D183:P183)</f>
        <v>0</v>
      </c>
      <c r="Q207" s="33">
        <f>SUM($D183:Q183)</f>
        <v>0</v>
      </c>
      <c r="R207" s="33">
        <f>SUM($D183:R183)</f>
        <v>0</v>
      </c>
      <c r="S207" s="33">
        <f>SUM($D183:S183)</f>
        <v>0</v>
      </c>
      <c r="T207" s="33">
        <f>SUM($D183:T183)</f>
        <v>0</v>
      </c>
      <c r="U207" s="33">
        <f>SUM($D183:U183)</f>
        <v>0</v>
      </c>
      <c r="V207" s="33">
        <f>SUM($D183:V183)</f>
        <v>0</v>
      </c>
      <c r="W207" s="33">
        <f>SUM($D183:W183)</f>
        <v>0</v>
      </c>
      <c r="X207" s="33">
        <f>SUM($D183:X183)</f>
        <v>0</v>
      </c>
      <c r="Y207" s="33">
        <f>SUM($D183:Y183)</f>
        <v>0</v>
      </c>
      <c r="Z207" s="33">
        <f>SUM($D183:Z183)</f>
        <v>0</v>
      </c>
      <c r="AA207" s="33">
        <f>SUM($D183:AA183)</f>
        <v>0</v>
      </c>
      <c r="AB207" s="33">
        <f>SUM($D183:AB183)</f>
        <v>0</v>
      </c>
      <c r="AC207" s="33">
        <f>SUM($D183:AC183)</f>
        <v>0</v>
      </c>
      <c r="AD207" s="33">
        <f>SUM($D183:AD183)</f>
        <v>0</v>
      </c>
      <c r="AE207" s="33">
        <f>SUM($D183:AE183)</f>
        <v>0</v>
      </c>
      <c r="AF207" s="33">
        <f>SUM($D183:AF183)</f>
        <v>0</v>
      </c>
      <c r="AG207" s="33">
        <f>SUM($D183:AG183)</f>
        <v>0</v>
      </c>
      <c r="AH207" s="33">
        <f>SUM($D183:AH183)</f>
        <v>0</v>
      </c>
      <c r="AI207" s="33">
        <f>SUM($D183:AI183)</f>
        <v>0</v>
      </c>
      <c r="AJ207" s="33">
        <f>SUM($D183:AJ183)</f>
        <v>0</v>
      </c>
      <c r="AK207" s="33">
        <f>SUM($D183:AK183)</f>
        <v>0</v>
      </c>
      <c r="AL207" s="33">
        <f>SUM($D183:AL183)</f>
        <v>0</v>
      </c>
      <c r="AM207" s="33">
        <f>SUM($D183:AM183)</f>
        <v>0</v>
      </c>
      <c r="AN207" s="33">
        <f>SUM($D183:AN183)</f>
        <v>0</v>
      </c>
      <c r="AO207" s="33">
        <f>SUM($D183:AO183)</f>
        <v>0</v>
      </c>
      <c r="AP207" s="33">
        <f>SUM($D183:AP183)</f>
        <v>0</v>
      </c>
      <c r="AQ207" s="33">
        <f>SUM($D183:AQ183)</f>
        <v>0</v>
      </c>
      <c r="AR207" s="33">
        <f>SUM($D183:AR183)</f>
        <v>0</v>
      </c>
      <c r="AS207" s="33">
        <f>SUM($D183:AS183)</f>
        <v>0</v>
      </c>
      <c r="AT207" s="33">
        <f>SUM($D183:AT183)</f>
        <v>0</v>
      </c>
      <c r="AU207" s="33">
        <f>SUM($D183:AU183)</f>
        <v>0</v>
      </c>
      <c r="AV207" s="33">
        <f>SUM($D183:AV183)</f>
        <v>0</v>
      </c>
      <c r="AW207" s="33">
        <f>SUM($D183:AW183)</f>
        <v>0</v>
      </c>
      <c r="AX207" s="33">
        <f>SUM($D183:AX183)</f>
        <v>0</v>
      </c>
      <c r="AY207" s="33">
        <f>SUM($D183:AY183)</f>
        <v>0</v>
      </c>
      <c r="AZ207" s="33">
        <f>SUM($D183:AZ183)</f>
        <v>0</v>
      </c>
      <c r="BA207" s="33">
        <f>SUM($D183:BA183)</f>
        <v>0</v>
      </c>
      <c r="BB207" s="33">
        <f>SUM($D183:BB183)</f>
        <v>0</v>
      </c>
      <c r="BC207" s="33">
        <f>SUM($D183:BC183)</f>
        <v>0</v>
      </c>
      <c r="BD207" s="33">
        <f>SUM($D183:BD183)</f>
        <v>0</v>
      </c>
      <c r="BE207" s="33">
        <f>SUM($D183:BE183)</f>
        <v>0</v>
      </c>
      <c r="BF207" s="33">
        <f>SUM($D183:BF183)</f>
        <v>0</v>
      </c>
      <c r="BG207" s="33">
        <f>SUM($D183:BG183)</f>
        <v>0</v>
      </c>
      <c r="BH207" s="33">
        <f>SUM($D183:BH183)</f>
        <v>0</v>
      </c>
      <c r="BI207" s="33">
        <f>SUM($D183:BI183)</f>
        <v>0</v>
      </c>
      <c r="BJ207" s="33">
        <f>SUM($D183:BJ183)</f>
        <v>0</v>
      </c>
      <c r="BK207" s="33">
        <f>SUM($D183:BK183)</f>
        <v>0</v>
      </c>
    </row>
    <row r="208" spans="2:63">
      <c r="B208" s="32" t="str">
        <f t="shared" si="174"/>
        <v>Construccions</v>
      </c>
      <c r="C208" s="54">
        <f>+Configuració!E15</f>
        <v>20</v>
      </c>
      <c r="D208" s="33">
        <f>SUM($D184:D184)</f>
        <v>0</v>
      </c>
      <c r="E208" s="33">
        <f>SUM($D184:E184)</f>
        <v>0</v>
      </c>
      <c r="F208" s="33">
        <f>SUM($D184:F184)</f>
        <v>0</v>
      </c>
      <c r="G208" s="33">
        <f>SUM($D184:G184)</f>
        <v>0</v>
      </c>
      <c r="H208" s="33">
        <f>SUM($D184:H184)</f>
        <v>0</v>
      </c>
      <c r="I208" s="33">
        <f>SUM($D184:I184)</f>
        <v>0</v>
      </c>
      <c r="J208" s="33">
        <f>SUM($D184:J184)</f>
        <v>0</v>
      </c>
      <c r="K208" s="33">
        <f>SUM($D184:K184)</f>
        <v>0</v>
      </c>
      <c r="L208" s="33">
        <f>SUM($D184:L184)</f>
        <v>0</v>
      </c>
      <c r="M208" s="33">
        <f>SUM($D184:M184)</f>
        <v>0</v>
      </c>
      <c r="N208" s="33">
        <f>SUM($D184:N184)</f>
        <v>0</v>
      </c>
      <c r="O208" s="33">
        <f>SUM($D184:O184)</f>
        <v>0</v>
      </c>
      <c r="P208" s="33">
        <f>SUM($D184:P184)</f>
        <v>0</v>
      </c>
      <c r="Q208" s="33">
        <f>SUM($D184:Q184)</f>
        <v>0</v>
      </c>
      <c r="R208" s="33">
        <f>SUM($D184:R184)</f>
        <v>0</v>
      </c>
      <c r="S208" s="33">
        <f>SUM($D184:S184)</f>
        <v>0</v>
      </c>
      <c r="T208" s="33">
        <f>SUM($D184:T184)</f>
        <v>0</v>
      </c>
      <c r="U208" s="33">
        <f>SUM($D184:U184)</f>
        <v>0</v>
      </c>
      <c r="V208" s="33">
        <f>SUM($D184:V184)</f>
        <v>0</v>
      </c>
      <c r="W208" s="33">
        <f>SUM($D184:W184)</f>
        <v>0</v>
      </c>
      <c r="X208" s="33">
        <f>SUM($D184:X184)</f>
        <v>0</v>
      </c>
      <c r="Y208" s="33">
        <f>SUM($D184:Y184)</f>
        <v>0</v>
      </c>
      <c r="Z208" s="33">
        <f>SUM($D184:Z184)</f>
        <v>0</v>
      </c>
      <c r="AA208" s="33">
        <f>SUM($D184:AA184)</f>
        <v>0</v>
      </c>
      <c r="AB208" s="33">
        <f>SUM($D184:AB184)</f>
        <v>0</v>
      </c>
      <c r="AC208" s="33">
        <f>SUM($D184:AC184)</f>
        <v>0</v>
      </c>
      <c r="AD208" s="33">
        <f>SUM($D184:AD184)</f>
        <v>0</v>
      </c>
      <c r="AE208" s="33">
        <f>SUM($D184:AE184)</f>
        <v>0</v>
      </c>
      <c r="AF208" s="33">
        <f>SUM($D184:AF184)</f>
        <v>0</v>
      </c>
      <c r="AG208" s="33">
        <f>SUM($D184:AG184)</f>
        <v>0</v>
      </c>
      <c r="AH208" s="33">
        <f>SUM($D184:AH184)</f>
        <v>0</v>
      </c>
      <c r="AI208" s="33">
        <f>SUM($D184:AI184)</f>
        <v>0</v>
      </c>
      <c r="AJ208" s="33">
        <f>SUM($D184:AJ184)</f>
        <v>0</v>
      </c>
      <c r="AK208" s="33">
        <f>SUM($D184:AK184)</f>
        <v>0</v>
      </c>
      <c r="AL208" s="33">
        <f>SUM($D184:AL184)</f>
        <v>0</v>
      </c>
      <c r="AM208" s="33">
        <f>SUM($D184:AM184)</f>
        <v>0</v>
      </c>
      <c r="AN208" s="33">
        <f>SUM($D184:AN184)</f>
        <v>0</v>
      </c>
      <c r="AO208" s="33">
        <f>SUM($D184:AO184)</f>
        <v>0</v>
      </c>
      <c r="AP208" s="33">
        <f>SUM($D184:AP184)</f>
        <v>0</v>
      </c>
      <c r="AQ208" s="33">
        <f>SUM($D184:AQ184)</f>
        <v>0</v>
      </c>
      <c r="AR208" s="33">
        <f>SUM($D184:AR184)</f>
        <v>0</v>
      </c>
      <c r="AS208" s="33">
        <f>SUM($D184:AS184)</f>
        <v>0</v>
      </c>
      <c r="AT208" s="33">
        <f>SUM($D184:AT184)</f>
        <v>0</v>
      </c>
      <c r="AU208" s="33">
        <f>SUM($D184:AU184)</f>
        <v>0</v>
      </c>
      <c r="AV208" s="33">
        <f>SUM($D184:AV184)</f>
        <v>0</v>
      </c>
      <c r="AW208" s="33">
        <f>SUM($D184:AW184)</f>
        <v>0</v>
      </c>
      <c r="AX208" s="33">
        <f>SUM($D184:AX184)</f>
        <v>0</v>
      </c>
      <c r="AY208" s="33">
        <f>SUM($D184:AY184)</f>
        <v>0</v>
      </c>
      <c r="AZ208" s="33">
        <f>SUM($D184:AZ184)</f>
        <v>0</v>
      </c>
      <c r="BA208" s="33">
        <f>SUM($D184:BA184)</f>
        <v>0</v>
      </c>
      <c r="BB208" s="33">
        <f>SUM($D184:BB184)</f>
        <v>0</v>
      </c>
      <c r="BC208" s="33">
        <f>SUM($D184:BC184)</f>
        <v>0</v>
      </c>
      <c r="BD208" s="33">
        <f>SUM($D184:BD184)</f>
        <v>0</v>
      </c>
      <c r="BE208" s="33">
        <f>SUM($D184:BE184)</f>
        <v>0</v>
      </c>
      <c r="BF208" s="33">
        <f>SUM($D184:BF184)</f>
        <v>0</v>
      </c>
      <c r="BG208" s="33">
        <f>SUM($D184:BG184)</f>
        <v>0</v>
      </c>
      <c r="BH208" s="33">
        <f>SUM($D184:BH184)</f>
        <v>0</v>
      </c>
      <c r="BI208" s="33">
        <f>SUM($D184:BI184)</f>
        <v>0</v>
      </c>
      <c r="BJ208" s="33">
        <f>SUM($D184:BJ184)</f>
        <v>0</v>
      </c>
      <c r="BK208" s="33">
        <f>SUM($D184:BK184)</f>
        <v>0</v>
      </c>
    </row>
    <row r="209" spans="2:63">
      <c r="B209" s="32" t="str">
        <f t="shared" si="174"/>
        <v>Instal·lacions Tècniques</v>
      </c>
      <c r="C209" s="54">
        <f>+Configuració!E16</f>
        <v>5</v>
      </c>
      <c r="D209" s="33">
        <f>SUM($D185:D185)</f>
        <v>0</v>
      </c>
      <c r="E209" s="33">
        <f>SUM($D185:E185)</f>
        <v>0</v>
      </c>
      <c r="F209" s="33">
        <f>SUM($D185:F185)</f>
        <v>0</v>
      </c>
      <c r="G209" s="33">
        <f>SUM($D185:G185)</f>
        <v>0</v>
      </c>
      <c r="H209" s="33">
        <f>SUM($D185:H185)</f>
        <v>0</v>
      </c>
      <c r="I209" s="33">
        <f>SUM($D185:I185)</f>
        <v>0</v>
      </c>
      <c r="J209" s="33">
        <f>SUM($D185:J185)</f>
        <v>0</v>
      </c>
      <c r="K209" s="33">
        <f>SUM($D185:K185)</f>
        <v>0</v>
      </c>
      <c r="L209" s="33">
        <f>SUM($D185:L185)</f>
        <v>0</v>
      </c>
      <c r="M209" s="33">
        <f>SUM($D185:M185)</f>
        <v>0</v>
      </c>
      <c r="N209" s="33">
        <f>SUM($D185:N185)</f>
        <v>0</v>
      </c>
      <c r="O209" s="33">
        <f>SUM($D185:O185)</f>
        <v>0</v>
      </c>
      <c r="P209" s="33">
        <f>SUM($D185:P185)</f>
        <v>0</v>
      </c>
      <c r="Q209" s="33">
        <f>SUM($D185:Q185)</f>
        <v>0</v>
      </c>
      <c r="R209" s="33">
        <f>SUM($D185:R185)</f>
        <v>0</v>
      </c>
      <c r="S209" s="33">
        <f>SUM($D185:S185)</f>
        <v>0</v>
      </c>
      <c r="T209" s="33">
        <f>SUM($D185:T185)</f>
        <v>0</v>
      </c>
      <c r="U209" s="33">
        <f>SUM($D185:U185)</f>
        <v>0</v>
      </c>
      <c r="V209" s="33">
        <f>SUM($D185:V185)</f>
        <v>0</v>
      </c>
      <c r="W209" s="33">
        <f>SUM($D185:W185)</f>
        <v>0</v>
      </c>
      <c r="X209" s="33">
        <f>SUM($D185:X185)</f>
        <v>0</v>
      </c>
      <c r="Y209" s="33">
        <f>SUM($D185:Y185)</f>
        <v>0</v>
      </c>
      <c r="Z209" s="33">
        <f>SUM($D185:Z185)</f>
        <v>0</v>
      </c>
      <c r="AA209" s="33">
        <f>SUM($D185:AA185)</f>
        <v>0</v>
      </c>
      <c r="AB209" s="33">
        <f>SUM($D185:AB185)</f>
        <v>0</v>
      </c>
      <c r="AC209" s="33">
        <f>SUM($D185:AC185)</f>
        <v>0</v>
      </c>
      <c r="AD209" s="33">
        <f>SUM($D185:AD185)</f>
        <v>0</v>
      </c>
      <c r="AE209" s="33">
        <f>SUM($D185:AE185)</f>
        <v>0</v>
      </c>
      <c r="AF209" s="33">
        <f>SUM($D185:AF185)</f>
        <v>0</v>
      </c>
      <c r="AG209" s="33">
        <f>SUM($D185:AG185)</f>
        <v>0</v>
      </c>
      <c r="AH209" s="33">
        <f>SUM($D185:AH185)</f>
        <v>0</v>
      </c>
      <c r="AI209" s="33">
        <f>SUM($D185:AI185)</f>
        <v>0</v>
      </c>
      <c r="AJ209" s="33">
        <f>SUM($D185:AJ185)</f>
        <v>0</v>
      </c>
      <c r="AK209" s="33">
        <f>SUM($D185:AK185)</f>
        <v>0</v>
      </c>
      <c r="AL209" s="33">
        <f>SUM($D185:AL185)</f>
        <v>0</v>
      </c>
      <c r="AM209" s="33">
        <f>SUM($D185:AM185)</f>
        <v>0</v>
      </c>
      <c r="AN209" s="33">
        <f>SUM($D185:AN185)</f>
        <v>0</v>
      </c>
      <c r="AO209" s="33">
        <f>SUM($D185:AO185)</f>
        <v>0</v>
      </c>
      <c r="AP209" s="33">
        <f>SUM($D185:AP185)</f>
        <v>0</v>
      </c>
      <c r="AQ209" s="33">
        <f>SUM($D185:AQ185)</f>
        <v>0</v>
      </c>
      <c r="AR209" s="33">
        <f>SUM($D185:AR185)</f>
        <v>0</v>
      </c>
      <c r="AS209" s="33">
        <f>SUM($D185:AS185)</f>
        <v>0</v>
      </c>
      <c r="AT209" s="33">
        <f>SUM($D185:AT185)</f>
        <v>0</v>
      </c>
      <c r="AU209" s="33">
        <f>SUM($D185:AU185)</f>
        <v>0</v>
      </c>
      <c r="AV209" s="33">
        <f>SUM($D185:AV185)</f>
        <v>0</v>
      </c>
      <c r="AW209" s="33">
        <f>SUM($D185:AW185)</f>
        <v>0</v>
      </c>
      <c r="AX209" s="33">
        <f>SUM($D185:AX185)</f>
        <v>0</v>
      </c>
      <c r="AY209" s="33">
        <f>SUM($D185:AY185)</f>
        <v>0</v>
      </c>
      <c r="AZ209" s="33">
        <f>SUM($D185:AZ185)</f>
        <v>0</v>
      </c>
      <c r="BA209" s="33">
        <f>SUM($D185:BA185)</f>
        <v>0</v>
      </c>
      <c r="BB209" s="33">
        <f>SUM($D185:BB185)</f>
        <v>0</v>
      </c>
      <c r="BC209" s="33">
        <f>SUM($D185:BC185)</f>
        <v>0</v>
      </c>
      <c r="BD209" s="33">
        <f>SUM($D185:BD185)</f>
        <v>0</v>
      </c>
      <c r="BE209" s="33">
        <f>SUM($D185:BE185)</f>
        <v>0</v>
      </c>
      <c r="BF209" s="33">
        <f>SUM($D185:BF185)</f>
        <v>0</v>
      </c>
      <c r="BG209" s="33">
        <f>SUM($D185:BG185)</f>
        <v>0</v>
      </c>
      <c r="BH209" s="33">
        <f>SUM($D185:BH185)</f>
        <v>0</v>
      </c>
      <c r="BI209" s="33">
        <f>SUM($D185:BI185)</f>
        <v>0</v>
      </c>
      <c r="BJ209" s="33">
        <f>SUM($D185:BJ185)</f>
        <v>0</v>
      </c>
      <c r="BK209" s="33">
        <f>SUM($D185:BK185)</f>
        <v>0</v>
      </c>
    </row>
    <row r="210" spans="2:63">
      <c r="B210" s="32" t="str">
        <f t="shared" si="174"/>
        <v>Maquinària</v>
      </c>
      <c r="C210" s="54">
        <f>+Configuració!E17</f>
        <v>5</v>
      </c>
      <c r="D210" s="33">
        <f>SUM($D186:D186)</f>
        <v>0</v>
      </c>
      <c r="E210" s="33">
        <f>SUM($D186:E186)</f>
        <v>0</v>
      </c>
      <c r="F210" s="33">
        <f>SUM($D186:F186)</f>
        <v>0</v>
      </c>
      <c r="G210" s="33">
        <f>SUM($D186:G186)</f>
        <v>0</v>
      </c>
      <c r="H210" s="33">
        <f>SUM($D186:H186)</f>
        <v>0</v>
      </c>
      <c r="I210" s="33">
        <f>SUM($D186:I186)</f>
        <v>0</v>
      </c>
      <c r="J210" s="33">
        <f>SUM($D186:J186)</f>
        <v>0</v>
      </c>
      <c r="K210" s="33">
        <f>SUM($D186:K186)</f>
        <v>0</v>
      </c>
      <c r="L210" s="33">
        <f>SUM($D186:L186)</f>
        <v>0</v>
      </c>
      <c r="M210" s="33">
        <f>SUM($D186:M186)</f>
        <v>0</v>
      </c>
      <c r="N210" s="33">
        <f>SUM($D186:N186)</f>
        <v>0</v>
      </c>
      <c r="O210" s="33">
        <f>SUM($D186:O186)</f>
        <v>0</v>
      </c>
      <c r="P210" s="33">
        <f>SUM($D186:P186)</f>
        <v>0</v>
      </c>
      <c r="Q210" s="33">
        <f>SUM($D186:Q186)</f>
        <v>0</v>
      </c>
      <c r="R210" s="33">
        <f>SUM($D186:R186)</f>
        <v>0</v>
      </c>
      <c r="S210" s="33">
        <f>SUM($D186:S186)</f>
        <v>0</v>
      </c>
      <c r="T210" s="33">
        <f>SUM($D186:T186)</f>
        <v>0</v>
      </c>
      <c r="U210" s="33">
        <f>SUM($D186:U186)</f>
        <v>0</v>
      </c>
      <c r="V210" s="33">
        <f>SUM($D186:V186)</f>
        <v>0</v>
      </c>
      <c r="W210" s="33">
        <f>SUM($D186:W186)</f>
        <v>0</v>
      </c>
      <c r="X210" s="33">
        <f>SUM($D186:X186)</f>
        <v>0</v>
      </c>
      <c r="Y210" s="33">
        <f>SUM($D186:Y186)</f>
        <v>0</v>
      </c>
      <c r="Z210" s="33">
        <f>SUM($D186:Z186)</f>
        <v>0</v>
      </c>
      <c r="AA210" s="33">
        <f>SUM($D186:AA186)</f>
        <v>0</v>
      </c>
      <c r="AB210" s="33">
        <f>SUM($D186:AB186)</f>
        <v>0</v>
      </c>
      <c r="AC210" s="33">
        <f>SUM($D186:AC186)</f>
        <v>0</v>
      </c>
      <c r="AD210" s="33">
        <f>SUM($D186:AD186)</f>
        <v>0</v>
      </c>
      <c r="AE210" s="33">
        <f>SUM($D186:AE186)</f>
        <v>0</v>
      </c>
      <c r="AF210" s="33">
        <f>SUM($D186:AF186)</f>
        <v>0</v>
      </c>
      <c r="AG210" s="33">
        <f>SUM($D186:AG186)</f>
        <v>0</v>
      </c>
      <c r="AH210" s="33">
        <f>SUM($D186:AH186)</f>
        <v>0</v>
      </c>
      <c r="AI210" s="33">
        <f>SUM($D186:AI186)</f>
        <v>0</v>
      </c>
      <c r="AJ210" s="33">
        <f>SUM($D186:AJ186)</f>
        <v>0</v>
      </c>
      <c r="AK210" s="33">
        <f>SUM($D186:AK186)</f>
        <v>0</v>
      </c>
      <c r="AL210" s="33">
        <f>SUM($D186:AL186)</f>
        <v>0</v>
      </c>
      <c r="AM210" s="33">
        <f>SUM($D186:AM186)</f>
        <v>0</v>
      </c>
      <c r="AN210" s="33">
        <f>SUM($D186:AN186)</f>
        <v>0</v>
      </c>
      <c r="AO210" s="33">
        <f>SUM($D186:AO186)</f>
        <v>0</v>
      </c>
      <c r="AP210" s="33">
        <f>SUM($D186:AP186)</f>
        <v>0</v>
      </c>
      <c r="AQ210" s="33">
        <f>SUM($D186:AQ186)</f>
        <v>0</v>
      </c>
      <c r="AR210" s="33">
        <f>SUM($D186:AR186)</f>
        <v>0</v>
      </c>
      <c r="AS210" s="33">
        <f>SUM($D186:AS186)</f>
        <v>0</v>
      </c>
      <c r="AT210" s="33">
        <f>SUM($D186:AT186)</f>
        <v>0</v>
      </c>
      <c r="AU210" s="33">
        <f>SUM($D186:AU186)</f>
        <v>0</v>
      </c>
      <c r="AV210" s="33">
        <f>SUM($D186:AV186)</f>
        <v>0</v>
      </c>
      <c r="AW210" s="33">
        <f>SUM($D186:AW186)</f>
        <v>0</v>
      </c>
      <c r="AX210" s="33">
        <f>SUM($D186:AX186)</f>
        <v>0</v>
      </c>
      <c r="AY210" s="33">
        <f>SUM($D186:AY186)</f>
        <v>0</v>
      </c>
      <c r="AZ210" s="33">
        <f>SUM($D186:AZ186)</f>
        <v>0</v>
      </c>
      <c r="BA210" s="33">
        <f>SUM($D186:BA186)</f>
        <v>0</v>
      </c>
      <c r="BB210" s="33">
        <f>SUM($D186:BB186)</f>
        <v>0</v>
      </c>
      <c r="BC210" s="33">
        <f>SUM($D186:BC186)</f>
        <v>0</v>
      </c>
      <c r="BD210" s="33">
        <f>SUM($D186:BD186)</f>
        <v>0</v>
      </c>
      <c r="BE210" s="33">
        <f>SUM($D186:BE186)</f>
        <v>0</v>
      </c>
      <c r="BF210" s="33">
        <f>SUM($D186:BF186)</f>
        <v>0</v>
      </c>
      <c r="BG210" s="33">
        <f>SUM($D186:BG186)</f>
        <v>0</v>
      </c>
      <c r="BH210" s="33">
        <f>SUM($D186:BH186)</f>
        <v>0</v>
      </c>
      <c r="BI210" s="33">
        <f>SUM($D186:BI186)</f>
        <v>0</v>
      </c>
      <c r="BJ210" s="33">
        <f>SUM($D186:BJ186)</f>
        <v>0</v>
      </c>
      <c r="BK210" s="33">
        <f>SUM($D186:BK186)</f>
        <v>0</v>
      </c>
    </row>
    <row r="211" spans="2:63">
      <c r="B211" s="32" t="str">
        <f t="shared" si="174"/>
        <v>Utillatge</v>
      </c>
      <c r="C211" s="54">
        <f>+Configuració!E18</f>
        <v>5</v>
      </c>
      <c r="D211" s="33">
        <f>SUM($D187:D187)</f>
        <v>0</v>
      </c>
      <c r="E211" s="33">
        <f>SUM($D187:E187)</f>
        <v>0</v>
      </c>
      <c r="F211" s="33">
        <f>SUM($D187:F187)</f>
        <v>0</v>
      </c>
      <c r="G211" s="33">
        <f>SUM($D187:G187)</f>
        <v>0</v>
      </c>
      <c r="H211" s="33">
        <f>SUM($D187:H187)</f>
        <v>0</v>
      </c>
      <c r="I211" s="33">
        <f>SUM($D187:I187)</f>
        <v>0</v>
      </c>
      <c r="J211" s="33">
        <f>SUM($D187:J187)</f>
        <v>0</v>
      </c>
      <c r="K211" s="33">
        <f>SUM($D187:K187)</f>
        <v>0</v>
      </c>
      <c r="L211" s="33">
        <f>SUM($D187:L187)</f>
        <v>0</v>
      </c>
      <c r="M211" s="33">
        <f>SUM($D187:M187)</f>
        <v>0</v>
      </c>
      <c r="N211" s="33">
        <f>SUM($D187:N187)</f>
        <v>0</v>
      </c>
      <c r="O211" s="33">
        <f>SUM($D187:O187)</f>
        <v>0</v>
      </c>
      <c r="P211" s="33">
        <f>SUM($D187:P187)</f>
        <v>0</v>
      </c>
      <c r="Q211" s="33">
        <f>SUM($D187:Q187)</f>
        <v>0</v>
      </c>
      <c r="R211" s="33">
        <f>SUM($D187:R187)</f>
        <v>0</v>
      </c>
      <c r="S211" s="33">
        <f>SUM($D187:S187)</f>
        <v>0</v>
      </c>
      <c r="T211" s="33">
        <f>SUM($D187:T187)</f>
        <v>0</v>
      </c>
      <c r="U211" s="33">
        <f>SUM($D187:U187)</f>
        <v>0</v>
      </c>
      <c r="V211" s="33">
        <f>SUM($D187:V187)</f>
        <v>0</v>
      </c>
      <c r="W211" s="33">
        <f>SUM($D187:W187)</f>
        <v>0</v>
      </c>
      <c r="X211" s="33">
        <f>SUM($D187:X187)</f>
        <v>0</v>
      </c>
      <c r="Y211" s="33">
        <f>SUM($D187:Y187)</f>
        <v>0</v>
      </c>
      <c r="Z211" s="33">
        <f>SUM($D187:Z187)</f>
        <v>0</v>
      </c>
      <c r="AA211" s="33">
        <f>SUM($D187:AA187)</f>
        <v>0</v>
      </c>
      <c r="AB211" s="33">
        <f>SUM($D187:AB187)</f>
        <v>0</v>
      </c>
      <c r="AC211" s="33">
        <f>SUM($D187:AC187)</f>
        <v>0</v>
      </c>
      <c r="AD211" s="33">
        <f>SUM($D187:AD187)</f>
        <v>0</v>
      </c>
      <c r="AE211" s="33">
        <f>SUM($D187:AE187)</f>
        <v>0</v>
      </c>
      <c r="AF211" s="33">
        <f>SUM($D187:AF187)</f>
        <v>0</v>
      </c>
      <c r="AG211" s="33">
        <f>SUM($D187:AG187)</f>
        <v>0</v>
      </c>
      <c r="AH211" s="33">
        <f>SUM($D187:AH187)</f>
        <v>0</v>
      </c>
      <c r="AI211" s="33">
        <f>SUM($D187:AI187)</f>
        <v>0</v>
      </c>
      <c r="AJ211" s="33">
        <f>SUM($D187:AJ187)</f>
        <v>0</v>
      </c>
      <c r="AK211" s="33">
        <f>SUM($D187:AK187)</f>
        <v>0</v>
      </c>
      <c r="AL211" s="33">
        <f>SUM($D187:AL187)</f>
        <v>0</v>
      </c>
      <c r="AM211" s="33">
        <f>SUM($D187:AM187)</f>
        <v>0</v>
      </c>
      <c r="AN211" s="33">
        <f>SUM($D187:AN187)</f>
        <v>0</v>
      </c>
      <c r="AO211" s="33">
        <f>SUM($D187:AO187)</f>
        <v>0</v>
      </c>
      <c r="AP211" s="33">
        <f>SUM($D187:AP187)</f>
        <v>0</v>
      </c>
      <c r="AQ211" s="33">
        <f>SUM($D187:AQ187)</f>
        <v>0</v>
      </c>
      <c r="AR211" s="33">
        <f>SUM($D187:AR187)</f>
        <v>0</v>
      </c>
      <c r="AS211" s="33">
        <f>SUM($D187:AS187)</f>
        <v>0</v>
      </c>
      <c r="AT211" s="33">
        <f>SUM($D187:AT187)</f>
        <v>0</v>
      </c>
      <c r="AU211" s="33">
        <f>SUM($D187:AU187)</f>
        <v>0</v>
      </c>
      <c r="AV211" s="33">
        <f>SUM($D187:AV187)</f>
        <v>0</v>
      </c>
      <c r="AW211" s="33">
        <f>SUM($D187:AW187)</f>
        <v>0</v>
      </c>
      <c r="AX211" s="33">
        <f>SUM($D187:AX187)</f>
        <v>0</v>
      </c>
      <c r="AY211" s="33">
        <f>SUM($D187:AY187)</f>
        <v>0</v>
      </c>
      <c r="AZ211" s="33">
        <f>SUM($D187:AZ187)</f>
        <v>0</v>
      </c>
      <c r="BA211" s="33">
        <f>SUM($D187:BA187)</f>
        <v>0</v>
      </c>
      <c r="BB211" s="33">
        <f>SUM($D187:BB187)</f>
        <v>0</v>
      </c>
      <c r="BC211" s="33">
        <f>SUM($D187:BC187)</f>
        <v>0</v>
      </c>
      <c r="BD211" s="33">
        <f>SUM($D187:BD187)</f>
        <v>0</v>
      </c>
      <c r="BE211" s="33">
        <f>SUM($D187:BE187)</f>
        <v>0</v>
      </c>
      <c r="BF211" s="33">
        <f>SUM($D187:BF187)</f>
        <v>0</v>
      </c>
      <c r="BG211" s="33">
        <f>SUM($D187:BG187)</f>
        <v>0</v>
      </c>
      <c r="BH211" s="33">
        <f>SUM($D187:BH187)</f>
        <v>0</v>
      </c>
      <c r="BI211" s="33">
        <f>SUM($D187:BI187)</f>
        <v>0</v>
      </c>
      <c r="BJ211" s="33">
        <f>SUM($D187:BJ187)</f>
        <v>0</v>
      </c>
      <c r="BK211" s="33">
        <f>SUM($D187:BK187)</f>
        <v>0</v>
      </c>
    </row>
    <row r="212" spans="2:63">
      <c r="B212" s="32" t="str">
        <f t="shared" si="174"/>
        <v>Altres instal·lacions</v>
      </c>
      <c r="C212" s="54">
        <f>+Configuració!E19</f>
        <v>5</v>
      </c>
      <c r="D212" s="33">
        <f>SUM($D188:D188)</f>
        <v>0</v>
      </c>
      <c r="E212" s="33">
        <f>SUM($D188:E188)</f>
        <v>0</v>
      </c>
      <c r="F212" s="33">
        <f>SUM($D188:F188)</f>
        <v>0</v>
      </c>
      <c r="G212" s="33">
        <f>SUM($D188:G188)</f>
        <v>0</v>
      </c>
      <c r="H212" s="33">
        <f>SUM($D188:H188)</f>
        <v>0</v>
      </c>
      <c r="I212" s="33">
        <f>SUM($D188:I188)</f>
        <v>0</v>
      </c>
      <c r="J212" s="33">
        <f>SUM($D188:J188)</f>
        <v>0</v>
      </c>
      <c r="K212" s="33">
        <f>SUM($D188:K188)</f>
        <v>0</v>
      </c>
      <c r="L212" s="33">
        <f>SUM($D188:L188)</f>
        <v>0</v>
      </c>
      <c r="M212" s="33">
        <f>SUM($D188:M188)</f>
        <v>0</v>
      </c>
      <c r="N212" s="33">
        <f>SUM($D188:N188)</f>
        <v>0</v>
      </c>
      <c r="O212" s="33">
        <f>SUM($D188:O188)</f>
        <v>0</v>
      </c>
      <c r="P212" s="33">
        <f>SUM($D188:P188)</f>
        <v>0</v>
      </c>
      <c r="Q212" s="33">
        <f>SUM($D188:Q188)</f>
        <v>0</v>
      </c>
      <c r="R212" s="33">
        <f>SUM($D188:R188)</f>
        <v>0</v>
      </c>
      <c r="S212" s="33">
        <f>SUM($D188:S188)</f>
        <v>0</v>
      </c>
      <c r="T212" s="33">
        <f>SUM($D188:T188)</f>
        <v>0</v>
      </c>
      <c r="U212" s="33">
        <f>SUM($D188:U188)</f>
        <v>0</v>
      </c>
      <c r="V212" s="33">
        <f>SUM($D188:V188)</f>
        <v>0</v>
      </c>
      <c r="W212" s="33">
        <f>SUM($D188:W188)</f>
        <v>0</v>
      </c>
      <c r="X212" s="33">
        <f>SUM($D188:X188)</f>
        <v>0</v>
      </c>
      <c r="Y212" s="33">
        <f>SUM($D188:Y188)</f>
        <v>0</v>
      </c>
      <c r="Z212" s="33">
        <f>SUM($D188:Z188)</f>
        <v>0</v>
      </c>
      <c r="AA212" s="33">
        <f>SUM($D188:AA188)</f>
        <v>0</v>
      </c>
      <c r="AB212" s="33">
        <f>SUM($D188:AB188)</f>
        <v>0</v>
      </c>
      <c r="AC212" s="33">
        <f>SUM($D188:AC188)</f>
        <v>0</v>
      </c>
      <c r="AD212" s="33">
        <f>SUM($D188:AD188)</f>
        <v>0</v>
      </c>
      <c r="AE212" s="33">
        <f>SUM($D188:AE188)</f>
        <v>0</v>
      </c>
      <c r="AF212" s="33">
        <f>SUM($D188:AF188)</f>
        <v>0</v>
      </c>
      <c r="AG212" s="33">
        <f>SUM($D188:AG188)</f>
        <v>0</v>
      </c>
      <c r="AH212" s="33">
        <f>SUM($D188:AH188)</f>
        <v>0</v>
      </c>
      <c r="AI212" s="33">
        <f>SUM($D188:AI188)</f>
        <v>0</v>
      </c>
      <c r="AJ212" s="33">
        <f>SUM($D188:AJ188)</f>
        <v>0</v>
      </c>
      <c r="AK212" s="33">
        <f>SUM($D188:AK188)</f>
        <v>0</v>
      </c>
      <c r="AL212" s="33">
        <f>SUM($D188:AL188)</f>
        <v>0</v>
      </c>
      <c r="AM212" s="33">
        <f>SUM($D188:AM188)</f>
        <v>0</v>
      </c>
      <c r="AN212" s="33">
        <f>SUM($D188:AN188)</f>
        <v>0</v>
      </c>
      <c r="AO212" s="33">
        <f>SUM($D188:AO188)</f>
        <v>0</v>
      </c>
      <c r="AP212" s="33">
        <f>SUM($D188:AP188)</f>
        <v>0</v>
      </c>
      <c r="AQ212" s="33">
        <f>SUM($D188:AQ188)</f>
        <v>0</v>
      </c>
      <c r="AR212" s="33">
        <f>SUM($D188:AR188)</f>
        <v>0</v>
      </c>
      <c r="AS212" s="33">
        <f>SUM($D188:AS188)</f>
        <v>0</v>
      </c>
      <c r="AT212" s="33">
        <f>SUM($D188:AT188)</f>
        <v>0</v>
      </c>
      <c r="AU212" s="33">
        <f>SUM($D188:AU188)</f>
        <v>0</v>
      </c>
      <c r="AV212" s="33">
        <f>SUM($D188:AV188)</f>
        <v>0</v>
      </c>
      <c r="AW212" s="33">
        <f>SUM($D188:AW188)</f>
        <v>0</v>
      </c>
      <c r="AX212" s="33">
        <f>SUM($D188:AX188)</f>
        <v>0</v>
      </c>
      <c r="AY212" s="33">
        <f>SUM($D188:AY188)</f>
        <v>0</v>
      </c>
      <c r="AZ212" s="33">
        <f>SUM($D188:AZ188)</f>
        <v>0</v>
      </c>
      <c r="BA212" s="33">
        <f>SUM($D188:BA188)</f>
        <v>0</v>
      </c>
      <c r="BB212" s="33">
        <f>SUM($D188:BB188)</f>
        <v>0</v>
      </c>
      <c r="BC212" s="33">
        <f>SUM($D188:BC188)</f>
        <v>0</v>
      </c>
      <c r="BD212" s="33">
        <f>SUM($D188:BD188)</f>
        <v>0</v>
      </c>
      <c r="BE212" s="33">
        <f>SUM($D188:BE188)</f>
        <v>0</v>
      </c>
      <c r="BF212" s="33">
        <f>SUM($D188:BF188)</f>
        <v>0</v>
      </c>
      <c r="BG212" s="33">
        <f>SUM($D188:BG188)</f>
        <v>0</v>
      </c>
      <c r="BH212" s="33">
        <f>SUM($D188:BH188)</f>
        <v>0</v>
      </c>
      <c r="BI212" s="33">
        <f>SUM($D188:BI188)</f>
        <v>0</v>
      </c>
      <c r="BJ212" s="33">
        <f>SUM($D188:BJ188)</f>
        <v>0</v>
      </c>
      <c r="BK212" s="33">
        <f>SUM($D188:BK188)</f>
        <v>0</v>
      </c>
    </row>
    <row r="213" spans="2:63">
      <c r="B213" s="32" t="str">
        <f t="shared" si="174"/>
        <v>Mobiliari</v>
      </c>
      <c r="C213" s="54">
        <f>+Configuració!E20</f>
        <v>5</v>
      </c>
      <c r="D213" s="33">
        <f>SUM($D189:D189)</f>
        <v>0</v>
      </c>
      <c r="E213" s="33">
        <f>SUM($D189:E189)</f>
        <v>0</v>
      </c>
      <c r="F213" s="33">
        <f>SUM($D189:F189)</f>
        <v>0</v>
      </c>
      <c r="G213" s="33">
        <f>SUM($D189:G189)</f>
        <v>0</v>
      </c>
      <c r="H213" s="33">
        <f>SUM($D189:H189)</f>
        <v>0</v>
      </c>
      <c r="I213" s="33">
        <f>SUM($D189:I189)</f>
        <v>0</v>
      </c>
      <c r="J213" s="33">
        <f>SUM($D189:J189)</f>
        <v>0</v>
      </c>
      <c r="K213" s="33">
        <f>SUM($D189:K189)</f>
        <v>0</v>
      </c>
      <c r="L213" s="33">
        <f>SUM($D189:L189)</f>
        <v>0</v>
      </c>
      <c r="M213" s="33">
        <f>SUM($D189:M189)</f>
        <v>0</v>
      </c>
      <c r="N213" s="33">
        <f>SUM($D189:N189)</f>
        <v>0</v>
      </c>
      <c r="O213" s="33">
        <f>SUM($D189:O189)</f>
        <v>0</v>
      </c>
      <c r="P213" s="33">
        <f>SUM($D189:P189)</f>
        <v>0</v>
      </c>
      <c r="Q213" s="33">
        <f>SUM($D189:Q189)</f>
        <v>0</v>
      </c>
      <c r="R213" s="33">
        <f>SUM($D189:R189)</f>
        <v>0</v>
      </c>
      <c r="S213" s="33">
        <f>SUM($D189:S189)</f>
        <v>0</v>
      </c>
      <c r="T213" s="33">
        <f>SUM($D189:T189)</f>
        <v>0</v>
      </c>
      <c r="U213" s="33">
        <f>SUM($D189:U189)</f>
        <v>0</v>
      </c>
      <c r="V213" s="33">
        <f>SUM($D189:V189)</f>
        <v>0</v>
      </c>
      <c r="W213" s="33">
        <f>SUM($D189:W189)</f>
        <v>0</v>
      </c>
      <c r="X213" s="33">
        <f>SUM($D189:X189)</f>
        <v>0</v>
      </c>
      <c r="Y213" s="33">
        <f>SUM($D189:Y189)</f>
        <v>0</v>
      </c>
      <c r="Z213" s="33">
        <f>SUM($D189:Z189)</f>
        <v>0</v>
      </c>
      <c r="AA213" s="33">
        <f>SUM($D189:AA189)</f>
        <v>0</v>
      </c>
      <c r="AB213" s="33">
        <f>SUM($D189:AB189)</f>
        <v>0</v>
      </c>
      <c r="AC213" s="33">
        <f>SUM($D189:AC189)</f>
        <v>0</v>
      </c>
      <c r="AD213" s="33">
        <f>SUM($D189:AD189)</f>
        <v>0</v>
      </c>
      <c r="AE213" s="33">
        <f>SUM($D189:AE189)</f>
        <v>0</v>
      </c>
      <c r="AF213" s="33">
        <f>SUM($D189:AF189)</f>
        <v>0</v>
      </c>
      <c r="AG213" s="33">
        <f>SUM($D189:AG189)</f>
        <v>0</v>
      </c>
      <c r="AH213" s="33">
        <f>SUM($D189:AH189)</f>
        <v>0</v>
      </c>
      <c r="AI213" s="33">
        <f>SUM($D189:AI189)</f>
        <v>0</v>
      </c>
      <c r="AJ213" s="33">
        <f>SUM($D189:AJ189)</f>
        <v>0</v>
      </c>
      <c r="AK213" s="33">
        <f>SUM($D189:AK189)</f>
        <v>0</v>
      </c>
      <c r="AL213" s="33">
        <f>SUM($D189:AL189)</f>
        <v>0</v>
      </c>
      <c r="AM213" s="33">
        <f>SUM($D189:AM189)</f>
        <v>0</v>
      </c>
      <c r="AN213" s="33">
        <f>SUM($D189:AN189)</f>
        <v>0</v>
      </c>
      <c r="AO213" s="33">
        <f>SUM($D189:AO189)</f>
        <v>0</v>
      </c>
      <c r="AP213" s="33">
        <f>SUM($D189:AP189)</f>
        <v>0</v>
      </c>
      <c r="AQ213" s="33">
        <f>SUM($D189:AQ189)</f>
        <v>0</v>
      </c>
      <c r="AR213" s="33">
        <f>SUM($D189:AR189)</f>
        <v>0</v>
      </c>
      <c r="AS213" s="33">
        <f>SUM($D189:AS189)</f>
        <v>0</v>
      </c>
      <c r="AT213" s="33">
        <f>SUM($D189:AT189)</f>
        <v>0</v>
      </c>
      <c r="AU213" s="33">
        <f>SUM($D189:AU189)</f>
        <v>0</v>
      </c>
      <c r="AV213" s="33">
        <f>SUM($D189:AV189)</f>
        <v>0</v>
      </c>
      <c r="AW213" s="33">
        <f>SUM($D189:AW189)</f>
        <v>0</v>
      </c>
      <c r="AX213" s="33">
        <f>SUM($D189:AX189)</f>
        <v>0</v>
      </c>
      <c r="AY213" s="33">
        <f>SUM($D189:AY189)</f>
        <v>0</v>
      </c>
      <c r="AZ213" s="33">
        <f>SUM($D189:AZ189)</f>
        <v>0</v>
      </c>
      <c r="BA213" s="33">
        <f>SUM($D189:BA189)</f>
        <v>0</v>
      </c>
      <c r="BB213" s="33">
        <f>SUM($D189:BB189)</f>
        <v>0</v>
      </c>
      <c r="BC213" s="33">
        <f>SUM($D189:BC189)</f>
        <v>0</v>
      </c>
      <c r="BD213" s="33">
        <f>SUM($D189:BD189)</f>
        <v>0</v>
      </c>
      <c r="BE213" s="33">
        <f>SUM($D189:BE189)</f>
        <v>0</v>
      </c>
      <c r="BF213" s="33">
        <f>SUM($D189:BF189)</f>
        <v>0</v>
      </c>
      <c r="BG213" s="33">
        <f>SUM($D189:BG189)</f>
        <v>0</v>
      </c>
      <c r="BH213" s="33">
        <f>SUM($D189:BH189)</f>
        <v>0</v>
      </c>
      <c r="BI213" s="33">
        <f>SUM($D189:BI189)</f>
        <v>0</v>
      </c>
      <c r="BJ213" s="33">
        <f>SUM($D189:BJ189)</f>
        <v>0</v>
      </c>
      <c r="BK213" s="33">
        <f>SUM($D189:BK189)</f>
        <v>0</v>
      </c>
    </row>
    <row r="214" spans="2:63">
      <c r="B214" s="32" t="str">
        <f t="shared" si="174"/>
        <v>Equips per a processos informació</v>
      </c>
      <c r="C214" s="54">
        <f>+Configuració!E21</f>
        <v>5</v>
      </c>
      <c r="D214" s="33">
        <f>SUM($D190:D190)</f>
        <v>0</v>
      </c>
      <c r="E214" s="33">
        <f>SUM($D190:E190)</f>
        <v>0</v>
      </c>
      <c r="F214" s="33">
        <f>SUM($D190:F190)</f>
        <v>0</v>
      </c>
      <c r="G214" s="33">
        <f>SUM($D190:G190)</f>
        <v>0</v>
      </c>
      <c r="H214" s="33">
        <f>SUM($D190:H190)</f>
        <v>0</v>
      </c>
      <c r="I214" s="33">
        <f>SUM($D190:I190)</f>
        <v>0</v>
      </c>
      <c r="J214" s="33">
        <f>SUM($D190:J190)</f>
        <v>0</v>
      </c>
      <c r="K214" s="33">
        <f>SUM($D190:K190)</f>
        <v>0</v>
      </c>
      <c r="L214" s="33">
        <f>SUM($D190:L190)</f>
        <v>0</v>
      </c>
      <c r="M214" s="33">
        <f>SUM($D190:M190)</f>
        <v>0</v>
      </c>
      <c r="N214" s="33">
        <f>SUM($D190:N190)</f>
        <v>0</v>
      </c>
      <c r="O214" s="33">
        <f>SUM($D190:O190)</f>
        <v>0</v>
      </c>
      <c r="P214" s="33">
        <f>SUM($D190:P190)</f>
        <v>0</v>
      </c>
      <c r="Q214" s="33">
        <f>SUM($D190:Q190)</f>
        <v>0</v>
      </c>
      <c r="R214" s="33">
        <f>SUM($D190:R190)</f>
        <v>0</v>
      </c>
      <c r="S214" s="33">
        <f>SUM($D190:S190)</f>
        <v>0</v>
      </c>
      <c r="T214" s="33">
        <f>SUM($D190:T190)</f>
        <v>0</v>
      </c>
      <c r="U214" s="33">
        <f>SUM($D190:U190)</f>
        <v>0</v>
      </c>
      <c r="V214" s="33">
        <f>SUM($D190:V190)</f>
        <v>0</v>
      </c>
      <c r="W214" s="33">
        <f>SUM($D190:W190)</f>
        <v>0</v>
      </c>
      <c r="X214" s="33">
        <f>SUM($D190:X190)</f>
        <v>0</v>
      </c>
      <c r="Y214" s="33">
        <f>SUM($D190:Y190)</f>
        <v>0</v>
      </c>
      <c r="Z214" s="33">
        <f>SUM($D190:Z190)</f>
        <v>0</v>
      </c>
      <c r="AA214" s="33">
        <f>SUM($D190:AA190)</f>
        <v>0</v>
      </c>
      <c r="AB214" s="33">
        <f>SUM($D190:AB190)</f>
        <v>0</v>
      </c>
      <c r="AC214" s="33">
        <f>SUM($D190:AC190)</f>
        <v>0</v>
      </c>
      <c r="AD214" s="33">
        <f>SUM($D190:AD190)</f>
        <v>0</v>
      </c>
      <c r="AE214" s="33">
        <f>SUM($D190:AE190)</f>
        <v>0</v>
      </c>
      <c r="AF214" s="33">
        <f>SUM($D190:AF190)</f>
        <v>0</v>
      </c>
      <c r="AG214" s="33">
        <f>SUM($D190:AG190)</f>
        <v>0</v>
      </c>
      <c r="AH214" s="33">
        <f>SUM($D190:AH190)</f>
        <v>0</v>
      </c>
      <c r="AI214" s="33">
        <f>SUM($D190:AI190)</f>
        <v>0</v>
      </c>
      <c r="AJ214" s="33">
        <f>SUM($D190:AJ190)</f>
        <v>0</v>
      </c>
      <c r="AK214" s="33">
        <f>SUM($D190:AK190)</f>
        <v>0</v>
      </c>
      <c r="AL214" s="33">
        <f>SUM($D190:AL190)</f>
        <v>0</v>
      </c>
      <c r="AM214" s="33">
        <f>SUM($D190:AM190)</f>
        <v>0</v>
      </c>
      <c r="AN214" s="33">
        <f>SUM($D190:AN190)</f>
        <v>0</v>
      </c>
      <c r="AO214" s="33">
        <f>SUM($D190:AO190)</f>
        <v>0</v>
      </c>
      <c r="AP214" s="33">
        <f>SUM($D190:AP190)</f>
        <v>0</v>
      </c>
      <c r="AQ214" s="33">
        <f>SUM($D190:AQ190)</f>
        <v>0</v>
      </c>
      <c r="AR214" s="33">
        <f>SUM($D190:AR190)</f>
        <v>0</v>
      </c>
      <c r="AS214" s="33">
        <f>SUM($D190:AS190)</f>
        <v>0</v>
      </c>
      <c r="AT214" s="33">
        <f>SUM($D190:AT190)</f>
        <v>0</v>
      </c>
      <c r="AU214" s="33">
        <f>SUM($D190:AU190)</f>
        <v>0</v>
      </c>
      <c r="AV214" s="33">
        <f>SUM($D190:AV190)</f>
        <v>0</v>
      </c>
      <c r="AW214" s="33">
        <f>SUM($D190:AW190)</f>
        <v>0</v>
      </c>
      <c r="AX214" s="33">
        <f>SUM($D190:AX190)</f>
        <v>0</v>
      </c>
      <c r="AY214" s="33">
        <f>SUM($D190:AY190)</f>
        <v>0</v>
      </c>
      <c r="AZ214" s="33">
        <f>SUM($D190:AZ190)</f>
        <v>0</v>
      </c>
      <c r="BA214" s="33">
        <f>SUM($D190:BA190)</f>
        <v>0</v>
      </c>
      <c r="BB214" s="33">
        <f>SUM($D190:BB190)</f>
        <v>0</v>
      </c>
      <c r="BC214" s="33">
        <f>SUM($D190:BC190)</f>
        <v>0</v>
      </c>
      <c r="BD214" s="33">
        <f>SUM($D190:BD190)</f>
        <v>0</v>
      </c>
      <c r="BE214" s="33">
        <f>SUM($D190:BE190)</f>
        <v>0</v>
      </c>
      <c r="BF214" s="33">
        <f>SUM($D190:BF190)</f>
        <v>0</v>
      </c>
      <c r="BG214" s="33">
        <f>SUM($D190:BG190)</f>
        <v>0</v>
      </c>
      <c r="BH214" s="33">
        <f>SUM($D190:BH190)</f>
        <v>0</v>
      </c>
      <c r="BI214" s="33">
        <f>SUM($D190:BI190)</f>
        <v>0</v>
      </c>
      <c r="BJ214" s="33">
        <f>SUM($D190:BJ190)</f>
        <v>0</v>
      </c>
      <c r="BK214" s="33">
        <f>SUM($D190:BK190)</f>
        <v>0</v>
      </c>
    </row>
    <row r="215" spans="2:63">
      <c r="B215" s="32" t="str">
        <f t="shared" si="174"/>
        <v>Elements de transport</v>
      </c>
      <c r="C215" s="54">
        <f>+Configuració!E22</f>
        <v>5</v>
      </c>
      <c r="D215" s="33">
        <f>SUM($D191:D191)</f>
        <v>0</v>
      </c>
      <c r="E215" s="33">
        <f>SUM($D191:E191)</f>
        <v>0</v>
      </c>
      <c r="F215" s="33">
        <f>SUM($D191:F191)</f>
        <v>0</v>
      </c>
      <c r="G215" s="33">
        <f>SUM($D191:G191)</f>
        <v>0</v>
      </c>
      <c r="H215" s="33">
        <f>SUM($D191:H191)</f>
        <v>0</v>
      </c>
      <c r="I215" s="33">
        <f>SUM($D191:I191)</f>
        <v>0</v>
      </c>
      <c r="J215" s="33">
        <f>SUM($D191:J191)</f>
        <v>0</v>
      </c>
      <c r="K215" s="33">
        <f>SUM($D191:K191)</f>
        <v>0</v>
      </c>
      <c r="L215" s="33">
        <f>SUM($D191:L191)</f>
        <v>0</v>
      </c>
      <c r="M215" s="33">
        <f>SUM($D191:M191)</f>
        <v>0</v>
      </c>
      <c r="N215" s="33">
        <f>SUM($D191:N191)</f>
        <v>0</v>
      </c>
      <c r="O215" s="33">
        <f>SUM($D191:O191)</f>
        <v>0</v>
      </c>
      <c r="P215" s="33">
        <f>SUM($D191:P191)</f>
        <v>0</v>
      </c>
      <c r="Q215" s="33">
        <f>SUM($D191:Q191)</f>
        <v>0</v>
      </c>
      <c r="R215" s="33">
        <f>SUM($D191:R191)</f>
        <v>0</v>
      </c>
      <c r="S215" s="33">
        <f>SUM($D191:S191)</f>
        <v>0</v>
      </c>
      <c r="T215" s="33">
        <f>SUM($D191:T191)</f>
        <v>0</v>
      </c>
      <c r="U215" s="33">
        <f>SUM($D191:U191)</f>
        <v>0</v>
      </c>
      <c r="V215" s="33">
        <f>SUM($D191:V191)</f>
        <v>0</v>
      </c>
      <c r="W215" s="33">
        <f>SUM($D191:W191)</f>
        <v>0</v>
      </c>
      <c r="X215" s="33">
        <f>SUM($D191:X191)</f>
        <v>0</v>
      </c>
      <c r="Y215" s="33">
        <f>SUM($D191:Y191)</f>
        <v>0</v>
      </c>
      <c r="Z215" s="33">
        <f>SUM($D191:Z191)</f>
        <v>0</v>
      </c>
      <c r="AA215" s="33">
        <f>SUM($D191:AA191)</f>
        <v>0</v>
      </c>
      <c r="AB215" s="33">
        <f>SUM($D191:AB191)</f>
        <v>0</v>
      </c>
      <c r="AC215" s="33">
        <f>SUM($D191:AC191)</f>
        <v>0</v>
      </c>
      <c r="AD215" s="33">
        <f>SUM($D191:AD191)</f>
        <v>0</v>
      </c>
      <c r="AE215" s="33">
        <f>SUM($D191:AE191)</f>
        <v>0</v>
      </c>
      <c r="AF215" s="33">
        <f>SUM($D191:AF191)</f>
        <v>0</v>
      </c>
      <c r="AG215" s="33">
        <f>SUM($D191:AG191)</f>
        <v>0</v>
      </c>
      <c r="AH215" s="33">
        <f>SUM($D191:AH191)</f>
        <v>0</v>
      </c>
      <c r="AI215" s="33">
        <f>SUM($D191:AI191)</f>
        <v>0</v>
      </c>
      <c r="AJ215" s="33">
        <f>SUM($D191:AJ191)</f>
        <v>0</v>
      </c>
      <c r="AK215" s="33">
        <f>SUM($D191:AK191)</f>
        <v>0</v>
      </c>
      <c r="AL215" s="33">
        <f>SUM($D191:AL191)</f>
        <v>0</v>
      </c>
      <c r="AM215" s="33">
        <f>SUM($D191:AM191)</f>
        <v>0</v>
      </c>
      <c r="AN215" s="33">
        <f>SUM($D191:AN191)</f>
        <v>0</v>
      </c>
      <c r="AO215" s="33">
        <f>SUM($D191:AO191)</f>
        <v>0</v>
      </c>
      <c r="AP215" s="33">
        <f>SUM($D191:AP191)</f>
        <v>0</v>
      </c>
      <c r="AQ215" s="33">
        <f>SUM($D191:AQ191)</f>
        <v>0</v>
      </c>
      <c r="AR215" s="33">
        <f>SUM($D191:AR191)</f>
        <v>0</v>
      </c>
      <c r="AS215" s="33">
        <f>SUM($D191:AS191)</f>
        <v>0</v>
      </c>
      <c r="AT215" s="33">
        <f>SUM($D191:AT191)</f>
        <v>0</v>
      </c>
      <c r="AU215" s="33">
        <f>SUM($D191:AU191)</f>
        <v>0</v>
      </c>
      <c r="AV215" s="33">
        <f>SUM($D191:AV191)</f>
        <v>0</v>
      </c>
      <c r="AW215" s="33">
        <f>SUM($D191:AW191)</f>
        <v>0</v>
      </c>
      <c r="AX215" s="33">
        <f>SUM($D191:AX191)</f>
        <v>0</v>
      </c>
      <c r="AY215" s="33">
        <f>SUM($D191:AY191)</f>
        <v>0</v>
      </c>
      <c r="AZ215" s="33">
        <f>SUM($D191:AZ191)</f>
        <v>0</v>
      </c>
      <c r="BA215" s="33">
        <f>SUM($D191:BA191)</f>
        <v>0</v>
      </c>
      <c r="BB215" s="33">
        <f>SUM($D191:BB191)</f>
        <v>0</v>
      </c>
      <c r="BC215" s="33">
        <f>SUM($D191:BC191)</f>
        <v>0</v>
      </c>
      <c r="BD215" s="33">
        <f>SUM($D191:BD191)</f>
        <v>0</v>
      </c>
      <c r="BE215" s="33">
        <f>SUM($D191:BE191)</f>
        <v>0</v>
      </c>
      <c r="BF215" s="33">
        <f>SUM($D191:BF191)</f>
        <v>0</v>
      </c>
      <c r="BG215" s="33">
        <f>SUM($D191:BG191)</f>
        <v>0</v>
      </c>
      <c r="BH215" s="33">
        <f>SUM($D191:BH191)</f>
        <v>0</v>
      </c>
      <c r="BI215" s="33">
        <f>SUM($D191:BI191)</f>
        <v>0</v>
      </c>
      <c r="BJ215" s="33">
        <f>SUM($D191:BJ191)</f>
        <v>0</v>
      </c>
      <c r="BK215" s="33">
        <f>SUM($D191:BK191)</f>
        <v>0</v>
      </c>
    </row>
    <row r="216" spans="2:63">
      <c r="B216" s="32" t="str">
        <f t="shared" si="174"/>
        <v>Altre immobilitzat material</v>
      </c>
      <c r="C216" s="54">
        <f>+Configuració!E23</f>
        <v>5</v>
      </c>
      <c r="D216" s="33">
        <f>SUM($D192:D192)</f>
        <v>0</v>
      </c>
      <c r="E216" s="33">
        <f>SUM($D192:E192)</f>
        <v>0</v>
      </c>
      <c r="F216" s="33">
        <f>SUM($D192:F192)</f>
        <v>0</v>
      </c>
      <c r="G216" s="33">
        <f>SUM($D192:G192)</f>
        <v>0</v>
      </c>
      <c r="H216" s="33">
        <f>SUM($D192:H192)</f>
        <v>0</v>
      </c>
      <c r="I216" s="33">
        <f>SUM($D192:I192)</f>
        <v>0</v>
      </c>
      <c r="J216" s="33">
        <f>SUM($D192:J192)</f>
        <v>0</v>
      </c>
      <c r="K216" s="33">
        <f>SUM($D192:K192)</f>
        <v>0</v>
      </c>
      <c r="L216" s="33">
        <f>SUM($D192:L192)</f>
        <v>0</v>
      </c>
      <c r="M216" s="33">
        <f>SUM($D192:M192)</f>
        <v>0</v>
      </c>
      <c r="N216" s="33">
        <f>SUM($D192:N192)</f>
        <v>0</v>
      </c>
      <c r="O216" s="33">
        <f>SUM($D192:O192)</f>
        <v>0</v>
      </c>
      <c r="P216" s="33">
        <f>SUM($D192:P192)</f>
        <v>0</v>
      </c>
      <c r="Q216" s="33">
        <f>SUM($D192:Q192)</f>
        <v>0</v>
      </c>
      <c r="R216" s="33">
        <f>SUM($D192:R192)</f>
        <v>0</v>
      </c>
      <c r="S216" s="33">
        <f>SUM($D192:S192)</f>
        <v>0</v>
      </c>
      <c r="T216" s="33">
        <f>SUM($D192:T192)</f>
        <v>0</v>
      </c>
      <c r="U216" s="33">
        <f>SUM($D192:U192)</f>
        <v>0</v>
      </c>
      <c r="V216" s="33">
        <f>SUM($D192:V192)</f>
        <v>0</v>
      </c>
      <c r="W216" s="33">
        <f>SUM($D192:W192)</f>
        <v>0</v>
      </c>
      <c r="X216" s="33">
        <f>SUM($D192:X192)</f>
        <v>0</v>
      </c>
      <c r="Y216" s="33">
        <f>SUM($D192:Y192)</f>
        <v>0</v>
      </c>
      <c r="Z216" s="33">
        <f>SUM($D192:Z192)</f>
        <v>0</v>
      </c>
      <c r="AA216" s="33">
        <f>SUM($D192:AA192)</f>
        <v>0</v>
      </c>
      <c r="AB216" s="33">
        <f>SUM($D192:AB192)</f>
        <v>0</v>
      </c>
      <c r="AC216" s="33">
        <f>SUM($D192:AC192)</f>
        <v>0</v>
      </c>
      <c r="AD216" s="33">
        <f>SUM($D192:AD192)</f>
        <v>0</v>
      </c>
      <c r="AE216" s="33">
        <f>SUM($D192:AE192)</f>
        <v>0</v>
      </c>
      <c r="AF216" s="33">
        <f>SUM($D192:AF192)</f>
        <v>0</v>
      </c>
      <c r="AG216" s="33">
        <f>SUM($D192:AG192)</f>
        <v>0</v>
      </c>
      <c r="AH216" s="33">
        <f>SUM($D192:AH192)</f>
        <v>0</v>
      </c>
      <c r="AI216" s="33">
        <f>SUM($D192:AI192)</f>
        <v>0</v>
      </c>
      <c r="AJ216" s="33">
        <f>SUM($D192:AJ192)</f>
        <v>0</v>
      </c>
      <c r="AK216" s="33">
        <f>SUM($D192:AK192)</f>
        <v>0</v>
      </c>
      <c r="AL216" s="33">
        <f>SUM($D192:AL192)</f>
        <v>0</v>
      </c>
      <c r="AM216" s="33">
        <f>SUM($D192:AM192)</f>
        <v>0</v>
      </c>
      <c r="AN216" s="33">
        <f>SUM($D192:AN192)</f>
        <v>0</v>
      </c>
      <c r="AO216" s="33">
        <f>SUM($D192:AO192)</f>
        <v>0</v>
      </c>
      <c r="AP216" s="33">
        <f>SUM($D192:AP192)</f>
        <v>0</v>
      </c>
      <c r="AQ216" s="33">
        <f>SUM($D192:AQ192)</f>
        <v>0</v>
      </c>
      <c r="AR216" s="33">
        <f>SUM($D192:AR192)</f>
        <v>0</v>
      </c>
      <c r="AS216" s="33">
        <f>SUM($D192:AS192)</f>
        <v>0</v>
      </c>
      <c r="AT216" s="33">
        <f>SUM($D192:AT192)</f>
        <v>0</v>
      </c>
      <c r="AU216" s="33">
        <f>SUM($D192:AU192)</f>
        <v>0</v>
      </c>
      <c r="AV216" s="33">
        <f>SUM($D192:AV192)</f>
        <v>0</v>
      </c>
      <c r="AW216" s="33">
        <f>SUM($D192:AW192)</f>
        <v>0</v>
      </c>
      <c r="AX216" s="33">
        <f>SUM($D192:AX192)</f>
        <v>0</v>
      </c>
      <c r="AY216" s="33">
        <f>SUM($D192:AY192)</f>
        <v>0</v>
      </c>
      <c r="AZ216" s="33">
        <f>SUM($D192:AZ192)</f>
        <v>0</v>
      </c>
      <c r="BA216" s="33">
        <f>SUM($D192:BA192)</f>
        <v>0</v>
      </c>
      <c r="BB216" s="33">
        <f>SUM($D192:BB192)</f>
        <v>0</v>
      </c>
      <c r="BC216" s="33">
        <f>SUM($D192:BC192)</f>
        <v>0</v>
      </c>
      <c r="BD216" s="33">
        <f>SUM($D192:BD192)</f>
        <v>0</v>
      </c>
      <c r="BE216" s="33">
        <f>SUM($D192:BE192)</f>
        <v>0</v>
      </c>
      <c r="BF216" s="33">
        <f>SUM($D192:BF192)</f>
        <v>0</v>
      </c>
      <c r="BG216" s="33">
        <f>SUM($D192:BG192)</f>
        <v>0</v>
      </c>
      <c r="BH216" s="33">
        <f>SUM($D192:BH192)</f>
        <v>0</v>
      </c>
      <c r="BI216" s="33">
        <f>SUM($D192:BI192)</f>
        <v>0</v>
      </c>
      <c r="BJ216" s="33">
        <f>SUM($D192:BJ192)</f>
        <v>0</v>
      </c>
      <c r="BK216" s="33">
        <f>SUM($D192:BK192)</f>
        <v>0</v>
      </c>
    </row>
    <row r="217" spans="2:63">
      <c r="B217" s="53" t="s">
        <v>16</v>
      </c>
      <c r="C217" s="53"/>
      <c r="D217" s="37">
        <f>SUM(D218:D219)</f>
        <v>0</v>
      </c>
      <c r="E217" s="37">
        <f t="shared" ref="E217:AY217" si="178">SUM(E218:E219)</f>
        <v>0</v>
      </c>
      <c r="F217" s="37">
        <f t="shared" si="178"/>
        <v>0</v>
      </c>
      <c r="G217" s="37">
        <f t="shared" si="178"/>
        <v>0</v>
      </c>
      <c r="H217" s="37">
        <f t="shared" si="178"/>
        <v>0</v>
      </c>
      <c r="I217" s="37">
        <f t="shared" si="178"/>
        <v>0</v>
      </c>
      <c r="J217" s="37">
        <f t="shared" si="178"/>
        <v>0</v>
      </c>
      <c r="K217" s="37">
        <f t="shared" si="178"/>
        <v>0</v>
      </c>
      <c r="L217" s="37">
        <f t="shared" si="178"/>
        <v>0</v>
      </c>
      <c r="M217" s="37">
        <f t="shared" si="178"/>
        <v>0</v>
      </c>
      <c r="N217" s="37">
        <f t="shared" si="178"/>
        <v>0</v>
      </c>
      <c r="O217" s="37">
        <f t="shared" si="178"/>
        <v>0</v>
      </c>
      <c r="P217" s="37">
        <f t="shared" si="178"/>
        <v>0</v>
      </c>
      <c r="Q217" s="37">
        <f t="shared" si="178"/>
        <v>0</v>
      </c>
      <c r="R217" s="37">
        <f t="shared" si="178"/>
        <v>0</v>
      </c>
      <c r="S217" s="37">
        <f t="shared" si="178"/>
        <v>0</v>
      </c>
      <c r="T217" s="37">
        <f t="shared" si="178"/>
        <v>0</v>
      </c>
      <c r="U217" s="37">
        <f t="shared" si="178"/>
        <v>0</v>
      </c>
      <c r="V217" s="37">
        <f t="shared" si="178"/>
        <v>0</v>
      </c>
      <c r="W217" s="37">
        <f t="shared" si="178"/>
        <v>0</v>
      </c>
      <c r="X217" s="37">
        <f t="shared" si="178"/>
        <v>0</v>
      </c>
      <c r="Y217" s="37">
        <f t="shared" si="178"/>
        <v>0</v>
      </c>
      <c r="Z217" s="37">
        <f t="shared" si="178"/>
        <v>0</v>
      </c>
      <c r="AA217" s="37">
        <f t="shared" si="178"/>
        <v>0</v>
      </c>
      <c r="AB217" s="37">
        <f t="shared" si="178"/>
        <v>0</v>
      </c>
      <c r="AC217" s="37">
        <f t="shared" si="178"/>
        <v>0</v>
      </c>
      <c r="AD217" s="37">
        <f t="shared" si="178"/>
        <v>0</v>
      </c>
      <c r="AE217" s="37">
        <f t="shared" si="178"/>
        <v>0</v>
      </c>
      <c r="AF217" s="37">
        <f t="shared" si="178"/>
        <v>0</v>
      </c>
      <c r="AG217" s="37">
        <f t="shared" si="178"/>
        <v>0</v>
      </c>
      <c r="AH217" s="37">
        <f t="shared" si="178"/>
        <v>0</v>
      </c>
      <c r="AI217" s="37">
        <f t="shared" si="178"/>
        <v>0</v>
      </c>
      <c r="AJ217" s="37">
        <f t="shared" si="178"/>
        <v>0</v>
      </c>
      <c r="AK217" s="37">
        <f t="shared" si="178"/>
        <v>0</v>
      </c>
      <c r="AL217" s="37">
        <f t="shared" si="178"/>
        <v>0</v>
      </c>
      <c r="AM217" s="37">
        <f t="shared" si="178"/>
        <v>0</v>
      </c>
      <c r="AN217" s="37">
        <f t="shared" si="178"/>
        <v>0</v>
      </c>
      <c r="AO217" s="37">
        <f t="shared" si="178"/>
        <v>0</v>
      </c>
      <c r="AP217" s="37">
        <f t="shared" si="178"/>
        <v>0</v>
      </c>
      <c r="AQ217" s="37">
        <f t="shared" si="178"/>
        <v>0</v>
      </c>
      <c r="AR217" s="37">
        <f t="shared" si="178"/>
        <v>0</v>
      </c>
      <c r="AS217" s="37">
        <f t="shared" si="178"/>
        <v>0</v>
      </c>
      <c r="AT217" s="37">
        <f t="shared" si="178"/>
        <v>0</v>
      </c>
      <c r="AU217" s="37">
        <f t="shared" si="178"/>
        <v>0</v>
      </c>
      <c r="AV217" s="37">
        <f t="shared" si="178"/>
        <v>0</v>
      </c>
      <c r="AW217" s="37">
        <f t="shared" si="178"/>
        <v>0</v>
      </c>
      <c r="AX217" s="37">
        <f t="shared" si="178"/>
        <v>0</v>
      </c>
      <c r="AY217" s="37">
        <f t="shared" si="178"/>
        <v>0</v>
      </c>
      <c r="AZ217" s="37">
        <f t="shared" ref="AZ217:BK217" si="179">SUM(AZ218:AZ219)</f>
        <v>0</v>
      </c>
      <c r="BA217" s="37">
        <f t="shared" si="179"/>
        <v>0</v>
      </c>
      <c r="BB217" s="37">
        <f t="shared" si="179"/>
        <v>0</v>
      </c>
      <c r="BC217" s="37">
        <f t="shared" si="179"/>
        <v>0</v>
      </c>
      <c r="BD217" s="37">
        <f t="shared" si="179"/>
        <v>0</v>
      </c>
      <c r="BE217" s="37">
        <f t="shared" si="179"/>
        <v>0</v>
      </c>
      <c r="BF217" s="37">
        <f t="shared" si="179"/>
        <v>0</v>
      </c>
      <c r="BG217" s="37">
        <f t="shared" si="179"/>
        <v>0</v>
      </c>
      <c r="BH217" s="37">
        <f t="shared" si="179"/>
        <v>0</v>
      </c>
      <c r="BI217" s="37">
        <f t="shared" si="179"/>
        <v>0</v>
      </c>
      <c r="BJ217" s="37">
        <f t="shared" si="179"/>
        <v>0</v>
      </c>
      <c r="BK217" s="37">
        <f t="shared" si="179"/>
        <v>0</v>
      </c>
    </row>
    <row r="218" spans="2:63" hidden="1">
      <c r="B218" s="32" t="s">
        <v>11</v>
      </c>
      <c r="C218" s="54"/>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row>
    <row r="219" spans="2:63" hidden="1">
      <c r="B219" s="32" t="s">
        <v>12</v>
      </c>
      <c r="C219" s="54"/>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row>
    <row r="220" spans="2:63">
      <c r="B220" s="53" t="s">
        <v>13</v>
      </c>
      <c r="C220" s="53"/>
      <c r="D220" s="37">
        <f t="shared" ref="D220:AY220" si="180">+D199+D206+D217</f>
        <v>0</v>
      </c>
      <c r="E220" s="37">
        <f t="shared" si="180"/>
        <v>0</v>
      </c>
      <c r="F220" s="37">
        <f t="shared" si="180"/>
        <v>0</v>
      </c>
      <c r="G220" s="37">
        <f t="shared" si="180"/>
        <v>0</v>
      </c>
      <c r="H220" s="37">
        <f t="shared" si="180"/>
        <v>0</v>
      </c>
      <c r="I220" s="37">
        <f t="shared" si="180"/>
        <v>0</v>
      </c>
      <c r="J220" s="37">
        <f t="shared" si="180"/>
        <v>0</v>
      </c>
      <c r="K220" s="37">
        <f t="shared" si="180"/>
        <v>0</v>
      </c>
      <c r="L220" s="37">
        <f t="shared" si="180"/>
        <v>0</v>
      </c>
      <c r="M220" s="37">
        <f t="shared" si="180"/>
        <v>0</v>
      </c>
      <c r="N220" s="37">
        <f t="shared" si="180"/>
        <v>0</v>
      </c>
      <c r="O220" s="37">
        <f t="shared" si="180"/>
        <v>0</v>
      </c>
      <c r="P220" s="37">
        <f t="shared" si="180"/>
        <v>0</v>
      </c>
      <c r="Q220" s="37">
        <f t="shared" si="180"/>
        <v>0</v>
      </c>
      <c r="R220" s="37">
        <f t="shared" si="180"/>
        <v>0</v>
      </c>
      <c r="S220" s="37">
        <f t="shared" si="180"/>
        <v>0</v>
      </c>
      <c r="T220" s="37">
        <f t="shared" si="180"/>
        <v>0</v>
      </c>
      <c r="U220" s="37">
        <f t="shared" si="180"/>
        <v>0</v>
      </c>
      <c r="V220" s="37">
        <f t="shared" si="180"/>
        <v>0</v>
      </c>
      <c r="W220" s="37">
        <f t="shared" si="180"/>
        <v>0</v>
      </c>
      <c r="X220" s="37">
        <f t="shared" si="180"/>
        <v>0</v>
      </c>
      <c r="Y220" s="37">
        <f t="shared" si="180"/>
        <v>0</v>
      </c>
      <c r="Z220" s="37">
        <f t="shared" si="180"/>
        <v>0</v>
      </c>
      <c r="AA220" s="37">
        <f t="shared" si="180"/>
        <v>0</v>
      </c>
      <c r="AB220" s="37">
        <f t="shared" si="180"/>
        <v>0</v>
      </c>
      <c r="AC220" s="37">
        <f t="shared" si="180"/>
        <v>0</v>
      </c>
      <c r="AD220" s="37">
        <f t="shared" si="180"/>
        <v>0</v>
      </c>
      <c r="AE220" s="37">
        <f t="shared" si="180"/>
        <v>0</v>
      </c>
      <c r="AF220" s="37">
        <f t="shared" si="180"/>
        <v>0</v>
      </c>
      <c r="AG220" s="37">
        <f t="shared" si="180"/>
        <v>0</v>
      </c>
      <c r="AH220" s="37">
        <f t="shared" si="180"/>
        <v>0</v>
      </c>
      <c r="AI220" s="37">
        <f t="shared" si="180"/>
        <v>0</v>
      </c>
      <c r="AJ220" s="37">
        <f t="shared" si="180"/>
        <v>0</v>
      </c>
      <c r="AK220" s="37">
        <f t="shared" si="180"/>
        <v>0</v>
      </c>
      <c r="AL220" s="37">
        <f t="shared" si="180"/>
        <v>0</v>
      </c>
      <c r="AM220" s="37">
        <f t="shared" si="180"/>
        <v>0</v>
      </c>
      <c r="AN220" s="37">
        <f t="shared" si="180"/>
        <v>0</v>
      </c>
      <c r="AO220" s="37">
        <f t="shared" si="180"/>
        <v>0</v>
      </c>
      <c r="AP220" s="37">
        <f t="shared" si="180"/>
        <v>0</v>
      </c>
      <c r="AQ220" s="37">
        <f t="shared" si="180"/>
        <v>0</v>
      </c>
      <c r="AR220" s="37">
        <f t="shared" si="180"/>
        <v>0</v>
      </c>
      <c r="AS220" s="37">
        <f t="shared" si="180"/>
        <v>0</v>
      </c>
      <c r="AT220" s="37">
        <f t="shared" si="180"/>
        <v>0</v>
      </c>
      <c r="AU220" s="37">
        <f t="shared" si="180"/>
        <v>0</v>
      </c>
      <c r="AV220" s="37">
        <f t="shared" si="180"/>
        <v>0</v>
      </c>
      <c r="AW220" s="37">
        <f t="shared" si="180"/>
        <v>0</v>
      </c>
      <c r="AX220" s="37">
        <f t="shared" si="180"/>
        <v>0</v>
      </c>
      <c r="AY220" s="37">
        <f t="shared" si="180"/>
        <v>0</v>
      </c>
      <c r="AZ220" s="37">
        <f t="shared" ref="AZ220:BK220" si="181">+AZ199+AZ206+AZ217</f>
        <v>0</v>
      </c>
      <c r="BA220" s="37">
        <f t="shared" si="181"/>
        <v>0</v>
      </c>
      <c r="BB220" s="37">
        <f t="shared" si="181"/>
        <v>0</v>
      </c>
      <c r="BC220" s="37">
        <f t="shared" si="181"/>
        <v>0</v>
      </c>
      <c r="BD220" s="37">
        <f t="shared" si="181"/>
        <v>0</v>
      </c>
      <c r="BE220" s="37">
        <f t="shared" si="181"/>
        <v>0</v>
      </c>
      <c r="BF220" s="37">
        <f t="shared" si="181"/>
        <v>0</v>
      </c>
      <c r="BG220" s="37">
        <f t="shared" si="181"/>
        <v>0</v>
      </c>
      <c r="BH220" s="37">
        <f t="shared" si="181"/>
        <v>0</v>
      </c>
      <c r="BI220" s="37">
        <f t="shared" si="181"/>
        <v>0</v>
      </c>
      <c r="BJ220" s="37">
        <f t="shared" si="181"/>
        <v>0</v>
      </c>
      <c r="BK220" s="37">
        <f t="shared" si="181"/>
        <v>0</v>
      </c>
    </row>
    <row r="222" spans="2:63">
      <c r="B222" s="57" t="s">
        <v>30</v>
      </c>
      <c r="C222" s="36"/>
      <c r="D222" s="52">
        <f>+D6</f>
        <v>40909</v>
      </c>
      <c r="E222" s="52">
        <f>EDATE(D222,1)</f>
        <v>40940</v>
      </c>
      <c r="F222" s="52">
        <f t="shared" ref="F222:BK222" si="182">EDATE(E222,1)</f>
        <v>40969</v>
      </c>
      <c r="G222" s="52">
        <f t="shared" si="182"/>
        <v>41000</v>
      </c>
      <c r="H222" s="52">
        <f t="shared" si="182"/>
        <v>41030</v>
      </c>
      <c r="I222" s="52">
        <f t="shared" si="182"/>
        <v>41061</v>
      </c>
      <c r="J222" s="52">
        <f t="shared" si="182"/>
        <v>41091</v>
      </c>
      <c r="K222" s="52">
        <f t="shared" si="182"/>
        <v>41122</v>
      </c>
      <c r="L222" s="52">
        <f t="shared" si="182"/>
        <v>41153</v>
      </c>
      <c r="M222" s="52">
        <f t="shared" si="182"/>
        <v>41183</v>
      </c>
      <c r="N222" s="52">
        <f t="shared" si="182"/>
        <v>41214</v>
      </c>
      <c r="O222" s="52">
        <f t="shared" si="182"/>
        <v>41244</v>
      </c>
      <c r="P222" s="52">
        <f t="shared" si="182"/>
        <v>41275</v>
      </c>
      <c r="Q222" s="52">
        <f t="shared" si="182"/>
        <v>41306</v>
      </c>
      <c r="R222" s="52">
        <f t="shared" si="182"/>
        <v>41334</v>
      </c>
      <c r="S222" s="52">
        <f t="shared" si="182"/>
        <v>41365</v>
      </c>
      <c r="T222" s="52">
        <f t="shared" si="182"/>
        <v>41395</v>
      </c>
      <c r="U222" s="52">
        <f t="shared" si="182"/>
        <v>41426</v>
      </c>
      <c r="V222" s="52">
        <f t="shared" si="182"/>
        <v>41456</v>
      </c>
      <c r="W222" s="52">
        <f t="shared" si="182"/>
        <v>41487</v>
      </c>
      <c r="X222" s="52">
        <f t="shared" si="182"/>
        <v>41518</v>
      </c>
      <c r="Y222" s="52">
        <f t="shared" si="182"/>
        <v>41548</v>
      </c>
      <c r="Z222" s="52">
        <f t="shared" si="182"/>
        <v>41579</v>
      </c>
      <c r="AA222" s="52">
        <f t="shared" si="182"/>
        <v>41609</v>
      </c>
      <c r="AB222" s="52">
        <f t="shared" si="182"/>
        <v>41640</v>
      </c>
      <c r="AC222" s="52">
        <f t="shared" si="182"/>
        <v>41671</v>
      </c>
      <c r="AD222" s="52">
        <f t="shared" si="182"/>
        <v>41699</v>
      </c>
      <c r="AE222" s="52">
        <f t="shared" si="182"/>
        <v>41730</v>
      </c>
      <c r="AF222" s="52">
        <f t="shared" si="182"/>
        <v>41760</v>
      </c>
      <c r="AG222" s="52">
        <f t="shared" si="182"/>
        <v>41791</v>
      </c>
      <c r="AH222" s="52">
        <f t="shared" si="182"/>
        <v>41821</v>
      </c>
      <c r="AI222" s="52">
        <f t="shared" si="182"/>
        <v>41852</v>
      </c>
      <c r="AJ222" s="52">
        <f t="shared" si="182"/>
        <v>41883</v>
      </c>
      <c r="AK222" s="52">
        <f t="shared" si="182"/>
        <v>41913</v>
      </c>
      <c r="AL222" s="52">
        <f t="shared" si="182"/>
        <v>41944</v>
      </c>
      <c r="AM222" s="52">
        <f t="shared" si="182"/>
        <v>41974</v>
      </c>
      <c r="AN222" s="52">
        <f t="shared" si="182"/>
        <v>42005</v>
      </c>
      <c r="AO222" s="52">
        <f t="shared" si="182"/>
        <v>42036</v>
      </c>
      <c r="AP222" s="52">
        <f t="shared" si="182"/>
        <v>42064</v>
      </c>
      <c r="AQ222" s="52">
        <f t="shared" si="182"/>
        <v>42095</v>
      </c>
      <c r="AR222" s="52">
        <f t="shared" si="182"/>
        <v>42125</v>
      </c>
      <c r="AS222" s="52">
        <f t="shared" si="182"/>
        <v>42156</v>
      </c>
      <c r="AT222" s="52">
        <f t="shared" si="182"/>
        <v>42186</v>
      </c>
      <c r="AU222" s="52">
        <f t="shared" si="182"/>
        <v>42217</v>
      </c>
      <c r="AV222" s="52">
        <f t="shared" si="182"/>
        <v>42248</v>
      </c>
      <c r="AW222" s="52">
        <f t="shared" si="182"/>
        <v>42278</v>
      </c>
      <c r="AX222" s="52">
        <f t="shared" si="182"/>
        <v>42309</v>
      </c>
      <c r="AY222" s="52">
        <f t="shared" si="182"/>
        <v>42339</v>
      </c>
      <c r="AZ222" s="52">
        <f t="shared" si="182"/>
        <v>42370</v>
      </c>
      <c r="BA222" s="52">
        <f t="shared" si="182"/>
        <v>42401</v>
      </c>
      <c r="BB222" s="52">
        <f t="shared" si="182"/>
        <v>42430</v>
      </c>
      <c r="BC222" s="52">
        <f t="shared" si="182"/>
        <v>42461</v>
      </c>
      <c r="BD222" s="52">
        <f t="shared" si="182"/>
        <v>42491</v>
      </c>
      <c r="BE222" s="52">
        <f t="shared" si="182"/>
        <v>42522</v>
      </c>
      <c r="BF222" s="52">
        <f t="shared" si="182"/>
        <v>42552</v>
      </c>
      <c r="BG222" s="52">
        <f t="shared" si="182"/>
        <v>42583</v>
      </c>
      <c r="BH222" s="52">
        <f t="shared" si="182"/>
        <v>42614</v>
      </c>
      <c r="BI222" s="52">
        <f t="shared" si="182"/>
        <v>42644</v>
      </c>
      <c r="BJ222" s="52">
        <f t="shared" si="182"/>
        <v>42675</v>
      </c>
      <c r="BK222" s="52">
        <f t="shared" si="182"/>
        <v>42705</v>
      </c>
    </row>
    <row r="223" spans="2:63">
      <c r="B223" s="53" t="str">
        <f t="shared" ref="B223:B240" si="183">+B151</f>
        <v>Immobilitzat intangible</v>
      </c>
      <c r="C223" s="53"/>
      <c r="D223" s="37">
        <f t="shared" ref="D223:AI223" si="184">SUM(D224:D229)</f>
        <v>0</v>
      </c>
      <c r="E223" s="37">
        <f t="shared" si="184"/>
        <v>0</v>
      </c>
      <c r="F223" s="37">
        <f t="shared" si="184"/>
        <v>0</v>
      </c>
      <c r="G223" s="37">
        <f t="shared" si="184"/>
        <v>0</v>
      </c>
      <c r="H223" s="37">
        <f t="shared" si="184"/>
        <v>0</v>
      </c>
      <c r="I223" s="37">
        <f t="shared" si="184"/>
        <v>0</v>
      </c>
      <c r="J223" s="37">
        <f t="shared" si="184"/>
        <v>0</v>
      </c>
      <c r="K223" s="37">
        <f t="shared" si="184"/>
        <v>0</v>
      </c>
      <c r="L223" s="37">
        <f t="shared" si="184"/>
        <v>0</v>
      </c>
      <c r="M223" s="37">
        <f t="shared" si="184"/>
        <v>0</v>
      </c>
      <c r="N223" s="37">
        <f t="shared" si="184"/>
        <v>0</v>
      </c>
      <c r="O223" s="37">
        <f t="shared" si="184"/>
        <v>0</v>
      </c>
      <c r="P223" s="37">
        <f t="shared" si="184"/>
        <v>0</v>
      </c>
      <c r="Q223" s="37">
        <f t="shared" si="184"/>
        <v>0</v>
      </c>
      <c r="R223" s="37">
        <f t="shared" si="184"/>
        <v>0</v>
      </c>
      <c r="S223" s="37">
        <f t="shared" si="184"/>
        <v>0</v>
      </c>
      <c r="T223" s="37">
        <f t="shared" si="184"/>
        <v>0</v>
      </c>
      <c r="U223" s="37">
        <f t="shared" si="184"/>
        <v>0</v>
      </c>
      <c r="V223" s="37">
        <f t="shared" si="184"/>
        <v>0</v>
      </c>
      <c r="W223" s="37">
        <f t="shared" si="184"/>
        <v>0</v>
      </c>
      <c r="X223" s="37">
        <f t="shared" si="184"/>
        <v>0</v>
      </c>
      <c r="Y223" s="37">
        <f t="shared" si="184"/>
        <v>0</v>
      </c>
      <c r="Z223" s="37">
        <f t="shared" si="184"/>
        <v>0</v>
      </c>
      <c r="AA223" s="37">
        <f t="shared" si="184"/>
        <v>0</v>
      </c>
      <c r="AB223" s="37">
        <f t="shared" si="184"/>
        <v>0</v>
      </c>
      <c r="AC223" s="37">
        <f t="shared" si="184"/>
        <v>0</v>
      </c>
      <c r="AD223" s="37">
        <f t="shared" si="184"/>
        <v>0</v>
      </c>
      <c r="AE223" s="37">
        <f t="shared" si="184"/>
        <v>0</v>
      </c>
      <c r="AF223" s="37">
        <f t="shared" si="184"/>
        <v>0</v>
      </c>
      <c r="AG223" s="37">
        <f t="shared" si="184"/>
        <v>0</v>
      </c>
      <c r="AH223" s="37">
        <f t="shared" si="184"/>
        <v>0</v>
      </c>
      <c r="AI223" s="37">
        <f t="shared" si="184"/>
        <v>0</v>
      </c>
      <c r="AJ223" s="37">
        <f t="shared" ref="AJ223:BK223" si="185">SUM(AJ224:AJ229)</f>
        <v>0</v>
      </c>
      <c r="AK223" s="37">
        <f t="shared" si="185"/>
        <v>0</v>
      </c>
      <c r="AL223" s="37">
        <f t="shared" si="185"/>
        <v>0</v>
      </c>
      <c r="AM223" s="37">
        <f t="shared" si="185"/>
        <v>0</v>
      </c>
      <c r="AN223" s="37">
        <f t="shared" si="185"/>
        <v>0</v>
      </c>
      <c r="AO223" s="37">
        <f t="shared" si="185"/>
        <v>0</v>
      </c>
      <c r="AP223" s="37">
        <f t="shared" si="185"/>
        <v>0</v>
      </c>
      <c r="AQ223" s="37">
        <f t="shared" si="185"/>
        <v>0</v>
      </c>
      <c r="AR223" s="37">
        <f t="shared" si="185"/>
        <v>0</v>
      </c>
      <c r="AS223" s="37">
        <f t="shared" si="185"/>
        <v>0</v>
      </c>
      <c r="AT223" s="37">
        <f t="shared" si="185"/>
        <v>0</v>
      </c>
      <c r="AU223" s="37">
        <f t="shared" si="185"/>
        <v>0</v>
      </c>
      <c r="AV223" s="37">
        <f t="shared" si="185"/>
        <v>0</v>
      </c>
      <c r="AW223" s="37">
        <f t="shared" si="185"/>
        <v>0</v>
      </c>
      <c r="AX223" s="37">
        <f t="shared" si="185"/>
        <v>0</v>
      </c>
      <c r="AY223" s="37">
        <f t="shared" si="185"/>
        <v>0</v>
      </c>
      <c r="AZ223" s="37">
        <f t="shared" si="185"/>
        <v>0</v>
      </c>
      <c r="BA223" s="37">
        <f t="shared" si="185"/>
        <v>0</v>
      </c>
      <c r="BB223" s="37">
        <f t="shared" si="185"/>
        <v>0</v>
      </c>
      <c r="BC223" s="37">
        <f t="shared" si="185"/>
        <v>0</v>
      </c>
      <c r="BD223" s="37">
        <f t="shared" si="185"/>
        <v>0</v>
      </c>
      <c r="BE223" s="37">
        <f t="shared" si="185"/>
        <v>0</v>
      </c>
      <c r="BF223" s="37">
        <f t="shared" si="185"/>
        <v>0</v>
      </c>
      <c r="BG223" s="37">
        <f t="shared" si="185"/>
        <v>0</v>
      </c>
      <c r="BH223" s="37">
        <f t="shared" si="185"/>
        <v>0</v>
      </c>
      <c r="BI223" s="37">
        <f t="shared" si="185"/>
        <v>0</v>
      </c>
      <c r="BJ223" s="37">
        <f t="shared" si="185"/>
        <v>0</v>
      </c>
      <c r="BK223" s="37">
        <f t="shared" si="185"/>
        <v>0</v>
      </c>
    </row>
    <row r="224" spans="2:63">
      <c r="B224" s="32" t="str">
        <f t="shared" si="183"/>
        <v>Recerca i Desenvolupament</v>
      </c>
      <c r="C224" s="54"/>
      <c r="D224" s="33">
        <f>+D80-SUM($D176:D176)</f>
        <v>0</v>
      </c>
      <c r="E224" s="33">
        <f>+E80-SUM($D176:E176)</f>
        <v>0</v>
      </c>
      <c r="F224" s="33">
        <f>+F80-SUM($D176:F176)</f>
        <v>0</v>
      </c>
      <c r="G224" s="33">
        <f>+G80-SUM($D176:G176)</f>
        <v>0</v>
      </c>
      <c r="H224" s="33">
        <f>+H80-SUM($D176:H176)</f>
        <v>0</v>
      </c>
      <c r="I224" s="33">
        <f>+I80-SUM($D176:I176)</f>
        <v>0</v>
      </c>
      <c r="J224" s="33">
        <f>+J80-SUM($D176:J176)</f>
        <v>0</v>
      </c>
      <c r="K224" s="33">
        <f>+K80-SUM($D176:K176)</f>
        <v>0</v>
      </c>
      <c r="L224" s="33">
        <f>+L80-SUM($D176:L176)</f>
        <v>0</v>
      </c>
      <c r="M224" s="33">
        <f>+M80-SUM($D176:M176)</f>
        <v>0</v>
      </c>
      <c r="N224" s="33">
        <f>+N80-SUM($D176:N176)</f>
        <v>0</v>
      </c>
      <c r="O224" s="33">
        <f>+O80-SUM($D176:O176)</f>
        <v>0</v>
      </c>
      <c r="P224" s="33">
        <f>+P80-SUM($D176:P176)</f>
        <v>0</v>
      </c>
      <c r="Q224" s="33">
        <f>+Q80-SUM($D176:Q176)</f>
        <v>0</v>
      </c>
      <c r="R224" s="33">
        <f>+R80-SUM($D176:R176)</f>
        <v>0</v>
      </c>
      <c r="S224" s="33">
        <f>+S80-SUM($D176:S176)</f>
        <v>0</v>
      </c>
      <c r="T224" s="33">
        <f>+T80-SUM($D176:T176)</f>
        <v>0</v>
      </c>
      <c r="U224" s="33">
        <f>+U80-SUM($D176:U176)</f>
        <v>0</v>
      </c>
      <c r="V224" s="33">
        <f>+V80-SUM($D176:V176)</f>
        <v>0</v>
      </c>
      <c r="W224" s="33">
        <f>+W80-SUM($D176:W176)</f>
        <v>0</v>
      </c>
      <c r="X224" s="33">
        <f>+X80-SUM($D176:X176)</f>
        <v>0</v>
      </c>
      <c r="Y224" s="33">
        <f>+Y80-SUM($D176:Y176)</f>
        <v>0</v>
      </c>
      <c r="Z224" s="33">
        <f>+Z80-SUM($D176:Z176)</f>
        <v>0</v>
      </c>
      <c r="AA224" s="33">
        <f>+AA80-SUM($D176:AA176)</f>
        <v>0</v>
      </c>
      <c r="AB224" s="33">
        <f>+AB80-SUM($D176:AB176)</f>
        <v>0</v>
      </c>
      <c r="AC224" s="33">
        <f>+AC80-SUM($D176:AC176)</f>
        <v>0</v>
      </c>
      <c r="AD224" s="33">
        <f>+AD80-SUM($D176:AD176)</f>
        <v>0</v>
      </c>
      <c r="AE224" s="33">
        <f>+AE80-SUM($D176:AE176)</f>
        <v>0</v>
      </c>
      <c r="AF224" s="33">
        <f>+AF80-SUM($D176:AF176)</f>
        <v>0</v>
      </c>
      <c r="AG224" s="33">
        <f>+AG80-SUM($D176:AG176)</f>
        <v>0</v>
      </c>
      <c r="AH224" s="33">
        <f>+AH80-SUM($D176:AH176)</f>
        <v>0</v>
      </c>
      <c r="AI224" s="33">
        <f>+AI80-SUM($D176:AI176)</f>
        <v>0</v>
      </c>
      <c r="AJ224" s="33">
        <f>+AJ80-SUM($D176:AJ176)</f>
        <v>0</v>
      </c>
      <c r="AK224" s="33">
        <f>+AK80-SUM($D176:AK176)</f>
        <v>0</v>
      </c>
      <c r="AL224" s="33">
        <f>+AL80-SUM($D176:AL176)</f>
        <v>0</v>
      </c>
      <c r="AM224" s="33">
        <f>+AM80-SUM($D176:AM176)</f>
        <v>0</v>
      </c>
      <c r="AN224" s="33">
        <f>+AN80-SUM($D176:AN176)</f>
        <v>0</v>
      </c>
      <c r="AO224" s="33">
        <f>+AO80-SUM($D176:AO176)</f>
        <v>0</v>
      </c>
      <c r="AP224" s="33">
        <f>+AP80-SUM($D176:AP176)</f>
        <v>0</v>
      </c>
      <c r="AQ224" s="33">
        <f>+AQ80-SUM($D176:AQ176)</f>
        <v>0</v>
      </c>
      <c r="AR224" s="33">
        <f>+AR80-SUM($D176:AR176)</f>
        <v>0</v>
      </c>
      <c r="AS224" s="33">
        <f>+AS80-SUM($D176:AS176)</f>
        <v>0</v>
      </c>
      <c r="AT224" s="33">
        <f>+AT80-SUM($D176:AT176)</f>
        <v>0</v>
      </c>
      <c r="AU224" s="33">
        <f>+AU80-SUM($D176:AU176)</f>
        <v>0</v>
      </c>
      <c r="AV224" s="33">
        <f>+AV80-SUM($D176:AV176)</f>
        <v>0</v>
      </c>
      <c r="AW224" s="33">
        <f>+AW80-SUM($D176:AW176)</f>
        <v>0</v>
      </c>
      <c r="AX224" s="33">
        <f>+AX80-SUM($D176:AX176)</f>
        <v>0</v>
      </c>
      <c r="AY224" s="33">
        <f>+AY80-SUM($D176:AY176)</f>
        <v>0</v>
      </c>
      <c r="AZ224" s="33">
        <f>+AZ80-SUM($D176:AZ176)</f>
        <v>0</v>
      </c>
      <c r="BA224" s="33">
        <f>+BA80-SUM($D176:BA176)</f>
        <v>0</v>
      </c>
      <c r="BB224" s="33">
        <f>+BB80-SUM($D176:BB176)</f>
        <v>0</v>
      </c>
      <c r="BC224" s="33">
        <f>+BC80-SUM($D176:BC176)</f>
        <v>0</v>
      </c>
      <c r="BD224" s="33">
        <f>+BD80-SUM($D176:BD176)</f>
        <v>0</v>
      </c>
      <c r="BE224" s="33">
        <f>+BE80-SUM($D176:BE176)</f>
        <v>0</v>
      </c>
      <c r="BF224" s="33">
        <f>+BF80-SUM($D176:BF176)</f>
        <v>0</v>
      </c>
      <c r="BG224" s="33">
        <f>+BG80-SUM($D176:BG176)</f>
        <v>0</v>
      </c>
      <c r="BH224" s="33">
        <f>+BH80-SUM($D176:BH176)</f>
        <v>0</v>
      </c>
      <c r="BI224" s="33">
        <f>+BI80-SUM($D176:BI176)</f>
        <v>0</v>
      </c>
      <c r="BJ224" s="33">
        <f>+BJ80-SUM($D176:BJ176)</f>
        <v>0</v>
      </c>
      <c r="BK224" s="33">
        <f>+BK80-SUM($D176:BK176)</f>
        <v>0</v>
      </c>
    </row>
    <row r="225" spans="2:63">
      <c r="B225" s="32" t="str">
        <f t="shared" si="183"/>
        <v>Concessions administratives</v>
      </c>
      <c r="C225" s="54"/>
      <c r="D225" s="33">
        <f>+D81-SUM($D177:D177)</f>
        <v>0</v>
      </c>
      <c r="E225" s="33">
        <f>+E81-SUM($D177:E177)</f>
        <v>0</v>
      </c>
      <c r="F225" s="33">
        <f>+F81-SUM($D177:F177)</f>
        <v>0</v>
      </c>
      <c r="G225" s="33">
        <f>+G81-SUM($D177:G177)</f>
        <v>0</v>
      </c>
      <c r="H225" s="33">
        <f>+H81-SUM($D177:H177)</f>
        <v>0</v>
      </c>
      <c r="I225" s="33">
        <f>+I81-SUM($D177:I177)</f>
        <v>0</v>
      </c>
      <c r="J225" s="33">
        <f>+J81-SUM($D177:J177)</f>
        <v>0</v>
      </c>
      <c r="K225" s="33">
        <f>+K81-SUM($D177:K177)</f>
        <v>0</v>
      </c>
      <c r="L225" s="33">
        <f>+L81-SUM($D177:L177)</f>
        <v>0</v>
      </c>
      <c r="M225" s="33">
        <f>+M81-SUM($D177:M177)</f>
        <v>0</v>
      </c>
      <c r="N225" s="33">
        <f>+N81-SUM($D177:N177)</f>
        <v>0</v>
      </c>
      <c r="O225" s="33">
        <f>+O81-SUM($D177:O177)</f>
        <v>0</v>
      </c>
      <c r="P225" s="33">
        <f>+P81-SUM($D177:P177)</f>
        <v>0</v>
      </c>
      <c r="Q225" s="33">
        <f>+Q81-SUM($D177:Q177)</f>
        <v>0</v>
      </c>
      <c r="R225" s="33">
        <f>+R81-SUM($D177:R177)</f>
        <v>0</v>
      </c>
      <c r="S225" s="33">
        <f>+S81-SUM($D177:S177)</f>
        <v>0</v>
      </c>
      <c r="T225" s="33">
        <f>+T81-SUM($D177:T177)</f>
        <v>0</v>
      </c>
      <c r="U225" s="33">
        <f>+U81-SUM($D177:U177)</f>
        <v>0</v>
      </c>
      <c r="V225" s="33">
        <f>+V81-SUM($D177:V177)</f>
        <v>0</v>
      </c>
      <c r="W225" s="33">
        <f>+W81-SUM($D177:W177)</f>
        <v>0</v>
      </c>
      <c r="X225" s="33">
        <f>+X81-SUM($D177:X177)</f>
        <v>0</v>
      </c>
      <c r="Y225" s="33">
        <f>+Y81-SUM($D177:Y177)</f>
        <v>0</v>
      </c>
      <c r="Z225" s="33">
        <f>+Z81-SUM($D177:Z177)</f>
        <v>0</v>
      </c>
      <c r="AA225" s="33">
        <f>+AA81-SUM($D177:AA177)</f>
        <v>0</v>
      </c>
      <c r="AB225" s="33">
        <f>+AB81-SUM($D177:AB177)</f>
        <v>0</v>
      </c>
      <c r="AC225" s="33">
        <f>+AC81-SUM($D177:AC177)</f>
        <v>0</v>
      </c>
      <c r="AD225" s="33">
        <f>+AD81-SUM($D177:AD177)</f>
        <v>0</v>
      </c>
      <c r="AE225" s="33">
        <f>+AE81-SUM($D177:AE177)</f>
        <v>0</v>
      </c>
      <c r="AF225" s="33">
        <f>+AF81-SUM($D177:AF177)</f>
        <v>0</v>
      </c>
      <c r="AG225" s="33">
        <f>+AG81-SUM($D177:AG177)</f>
        <v>0</v>
      </c>
      <c r="AH225" s="33">
        <f>+AH81-SUM($D177:AH177)</f>
        <v>0</v>
      </c>
      <c r="AI225" s="33">
        <f>+AI81-SUM($D177:AI177)</f>
        <v>0</v>
      </c>
      <c r="AJ225" s="33">
        <f>+AJ81-SUM($D177:AJ177)</f>
        <v>0</v>
      </c>
      <c r="AK225" s="33">
        <f>+AK81-SUM($D177:AK177)</f>
        <v>0</v>
      </c>
      <c r="AL225" s="33">
        <f>+AL81-SUM($D177:AL177)</f>
        <v>0</v>
      </c>
      <c r="AM225" s="33">
        <f>+AM81-SUM($D177:AM177)</f>
        <v>0</v>
      </c>
      <c r="AN225" s="33">
        <f>+AN81-SUM($D177:AN177)</f>
        <v>0</v>
      </c>
      <c r="AO225" s="33">
        <f>+AO81-SUM($D177:AO177)</f>
        <v>0</v>
      </c>
      <c r="AP225" s="33">
        <f>+AP81-SUM($D177:AP177)</f>
        <v>0</v>
      </c>
      <c r="AQ225" s="33">
        <f>+AQ81-SUM($D177:AQ177)</f>
        <v>0</v>
      </c>
      <c r="AR225" s="33">
        <f>+AR81-SUM($D177:AR177)</f>
        <v>0</v>
      </c>
      <c r="AS225" s="33">
        <f>+AS81-SUM($D177:AS177)</f>
        <v>0</v>
      </c>
      <c r="AT225" s="33">
        <f>+AT81-SUM($D177:AT177)</f>
        <v>0</v>
      </c>
      <c r="AU225" s="33">
        <f>+AU81-SUM($D177:AU177)</f>
        <v>0</v>
      </c>
      <c r="AV225" s="33">
        <f>+AV81-SUM($D177:AV177)</f>
        <v>0</v>
      </c>
      <c r="AW225" s="33">
        <f>+AW81-SUM($D177:AW177)</f>
        <v>0</v>
      </c>
      <c r="AX225" s="33">
        <f>+AX81-SUM($D177:AX177)</f>
        <v>0</v>
      </c>
      <c r="AY225" s="33">
        <f>+AY81-SUM($D177:AY177)</f>
        <v>0</v>
      </c>
      <c r="AZ225" s="33">
        <f>+AZ81-SUM($D177:AZ177)</f>
        <v>0</v>
      </c>
      <c r="BA225" s="33">
        <f>+BA81-SUM($D177:BA177)</f>
        <v>0</v>
      </c>
      <c r="BB225" s="33">
        <f>+BB81-SUM($D177:BB177)</f>
        <v>0</v>
      </c>
      <c r="BC225" s="33">
        <f>+BC81-SUM($D177:BC177)</f>
        <v>0</v>
      </c>
      <c r="BD225" s="33">
        <f>+BD81-SUM($D177:BD177)</f>
        <v>0</v>
      </c>
      <c r="BE225" s="33">
        <f>+BE81-SUM($D177:BE177)</f>
        <v>0</v>
      </c>
      <c r="BF225" s="33">
        <f>+BF81-SUM($D177:BF177)</f>
        <v>0</v>
      </c>
      <c r="BG225" s="33">
        <f>+BG81-SUM($D177:BG177)</f>
        <v>0</v>
      </c>
      <c r="BH225" s="33">
        <f>+BH81-SUM($D177:BH177)</f>
        <v>0</v>
      </c>
      <c r="BI225" s="33">
        <f>+BI81-SUM($D177:BI177)</f>
        <v>0</v>
      </c>
      <c r="BJ225" s="33">
        <f>+BJ81-SUM($D177:BJ177)</f>
        <v>0</v>
      </c>
      <c r="BK225" s="33">
        <f>+BK81-SUM($D177:BK177)</f>
        <v>0</v>
      </c>
    </row>
    <row r="226" spans="2:63">
      <c r="B226" s="32" t="str">
        <f t="shared" si="183"/>
        <v>Patents, llicències i marques</v>
      </c>
      <c r="C226" s="54"/>
      <c r="D226" s="33">
        <f>+D82-SUM($D178:D178)</f>
        <v>0</v>
      </c>
      <c r="E226" s="33">
        <f>+E82-SUM($D178:E178)</f>
        <v>0</v>
      </c>
      <c r="F226" s="33">
        <f>+F82-SUM($D178:F178)</f>
        <v>0</v>
      </c>
      <c r="G226" s="33">
        <f>+G82-SUM($D178:G178)</f>
        <v>0</v>
      </c>
      <c r="H226" s="33">
        <f>+H82-SUM($D178:H178)</f>
        <v>0</v>
      </c>
      <c r="I226" s="33">
        <f>+I82-SUM($D178:I178)</f>
        <v>0</v>
      </c>
      <c r="J226" s="33">
        <f>+J82-SUM($D178:J178)</f>
        <v>0</v>
      </c>
      <c r="K226" s="33">
        <f>+K82-SUM($D178:K178)</f>
        <v>0</v>
      </c>
      <c r="L226" s="33">
        <f>+L82-SUM($D178:L178)</f>
        <v>0</v>
      </c>
      <c r="M226" s="33">
        <f>+M82-SUM($D178:M178)</f>
        <v>0</v>
      </c>
      <c r="N226" s="33">
        <f>+N82-SUM($D178:N178)</f>
        <v>0</v>
      </c>
      <c r="O226" s="33">
        <f>+O82-SUM($D178:O178)</f>
        <v>0</v>
      </c>
      <c r="P226" s="33">
        <f>+P82-SUM($D178:P178)</f>
        <v>0</v>
      </c>
      <c r="Q226" s="33">
        <f>+Q82-SUM($D178:Q178)</f>
        <v>0</v>
      </c>
      <c r="R226" s="33">
        <f>+R82-SUM($D178:R178)</f>
        <v>0</v>
      </c>
      <c r="S226" s="33">
        <f>+S82-SUM($D178:S178)</f>
        <v>0</v>
      </c>
      <c r="T226" s="33">
        <f>+T82-SUM($D178:T178)</f>
        <v>0</v>
      </c>
      <c r="U226" s="33">
        <f>+U82-SUM($D178:U178)</f>
        <v>0</v>
      </c>
      <c r="V226" s="33">
        <f>+V82-SUM($D178:V178)</f>
        <v>0</v>
      </c>
      <c r="W226" s="33">
        <f>+W82-SUM($D178:W178)</f>
        <v>0</v>
      </c>
      <c r="X226" s="33">
        <f>+X82-SUM($D178:X178)</f>
        <v>0</v>
      </c>
      <c r="Y226" s="33">
        <f>+Y82-SUM($D178:Y178)</f>
        <v>0</v>
      </c>
      <c r="Z226" s="33">
        <f>+Z82-SUM($D178:Z178)</f>
        <v>0</v>
      </c>
      <c r="AA226" s="33">
        <f>+AA82-SUM($D178:AA178)</f>
        <v>0</v>
      </c>
      <c r="AB226" s="33">
        <f>+AB82-SUM($D178:AB178)</f>
        <v>0</v>
      </c>
      <c r="AC226" s="33">
        <f>+AC82-SUM($D178:AC178)</f>
        <v>0</v>
      </c>
      <c r="AD226" s="33">
        <f>+AD82-SUM($D178:AD178)</f>
        <v>0</v>
      </c>
      <c r="AE226" s="33">
        <f>+AE82-SUM($D178:AE178)</f>
        <v>0</v>
      </c>
      <c r="AF226" s="33">
        <f>+AF82-SUM($D178:AF178)</f>
        <v>0</v>
      </c>
      <c r="AG226" s="33">
        <f>+AG82-SUM($D178:AG178)</f>
        <v>0</v>
      </c>
      <c r="AH226" s="33">
        <f>+AH82-SUM($D178:AH178)</f>
        <v>0</v>
      </c>
      <c r="AI226" s="33">
        <f>+AI82-SUM($D178:AI178)</f>
        <v>0</v>
      </c>
      <c r="AJ226" s="33">
        <f>+AJ82-SUM($D178:AJ178)</f>
        <v>0</v>
      </c>
      <c r="AK226" s="33">
        <f>+AK82-SUM($D178:AK178)</f>
        <v>0</v>
      </c>
      <c r="AL226" s="33">
        <f>+AL82-SUM($D178:AL178)</f>
        <v>0</v>
      </c>
      <c r="AM226" s="33">
        <f>+AM82-SUM($D178:AM178)</f>
        <v>0</v>
      </c>
      <c r="AN226" s="33">
        <f>+AN82-SUM($D178:AN178)</f>
        <v>0</v>
      </c>
      <c r="AO226" s="33">
        <f>+AO82-SUM($D178:AO178)</f>
        <v>0</v>
      </c>
      <c r="AP226" s="33">
        <f>+AP82-SUM($D178:AP178)</f>
        <v>0</v>
      </c>
      <c r="AQ226" s="33">
        <f>+AQ82-SUM($D178:AQ178)</f>
        <v>0</v>
      </c>
      <c r="AR226" s="33">
        <f>+AR82-SUM($D178:AR178)</f>
        <v>0</v>
      </c>
      <c r="AS226" s="33">
        <f>+AS82-SUM($D178:AS178)</f>
        <v>0</v>
      </c>
      <c r="AT226" s="33">
        <f>+AT82-SUM($D178:AT178)</f>
        <v>0</v>
      </c>
      <c r="AU226" s="33">
        <f>+AU82-SUM($D178:AU178)</f>
        <v>0</v>
      </c>
      <c r="AV226" s="33">
        <f>+AV82-SUM($D178:AV178)</f>
        <v>0</v>
      </c>
      <c r="AW226" s="33">
        <f>+AW82-SUM($D178:AW178)</f>
        <v>0</v>
      </c>
      <c r="AX226" s="33">
        <f>+AX82-SUM($D178:AX178)</f>
        <v>0</v>
      </c>
      <c r="AY226" s="33">
        <f>+AY82-SUM($D178:AY178)</f>
        <v>0</v>
      </c>
      <c r="AZ226" s="33">
        <f>+AZ82-SUM($D178:AZ178)</f>
        <v>0</v>
      </c>
      <c r="BA226" s="33">
        <f>+BA82-SUM($D178:BA178)</f>
        <v>0</v>
      </c>
      <c r="BB226" s="33">
        <f>+BB82-SUM($D178:BB178)</f>
        <v>0</v>
      </c>
      <c r="BC226" s="33">
        <f>+BC82-SUM($D178:BC178)</f>
        <v>0</v>
      </c>
      <c r="BD226" s="33">
        <f>+BD82-SUM($D178:BD178)</f>
        <v>0</v>
      </c>
      <c r="BE226" s="33">
        <f>+BE82-SUM($D178:BE178)</f>
        <v>0</v>
      </c>
      <c r="BF226" s="33">
        <f>+BF82-SUM($D178:BF178)</f>
        <v>0</v>
      </c>
      <c r="BG226" s="33">
        <f>+BG82-SUM($D178:BG178)</f>
        <v>0</v>
      </c>
      <c r="BH226" s="33">
        <f>+BH82-SUM($D178:BH178)</f>
        <v>0</v>
      </c>
      <c r="BI226" s="33">
        <f>+BI82-SUM($D178:BI178)</f>
        <v>0</v>
      </c>
      <c r="BJ226" s="33">
        <f>+BJ82-SUM($D178:BJ178)</f>
        <v>0</v>
      </c>
      <c r="BK226" s="33">
        <f>+BK82-SUM($D178:BK178)</f>
        <v>0</v>
      </c>
    </row>
    <row r="227" spans="2:63">
      <c r="B227" s="32" t="str">
        <f t="shared" si="183"/>
        <v>Drets de traspàs</v>
      </c>
      <c r="C227" s="54"/>
      <c r="D227" s="33">
        <f>+D83-SUM($D179:D179)</f>
        <v>0</v>
      </c>
      <c r="E227" s="33">
        <f>+E83-SUM($D179:E179)</f>
        <v>0</v>
      </c>
      <c r="F227" s="33">
        <f>+F83-SUM($D179:F179)</f>
        <v>0</v>
      </c>
      <c r="G227" s="33">
        <f>+G83-SUM($D179:G179)</f>
        <v>0</v>
      </c>
      <c r="H227" s="33">
        <f>+H83-SUM($D179:H179)</f>
        <v>0</v>
      </c>
      <c r="I227" s="33">
        <f>+I83-SUM($D179:I179)</f>
        <v>0</v>
      </c>
      <c r="J227" s="33">
        <f>+J83-SUM($D179:J179)</f>
        <v>0</v>
      </c>
      <c r="K227" s="33">
        <f>+K83-SUM($D179:K179)</f>
        <v>0</v>
      </c>
      <c r="L227" s="33">
        <f>+L83-SUM($D179:L179)</f>
        <v>0</v>
      </c>
      <c r="M227" s="33">
        <f>+M83-SUM($D179:M179)</f>
        <v>0</v>
      </c>
      <c r="N227" s="33">
        <f>+N83-SUM($D179:N179)</f>
        <v>0</v>
      </c>
      <c r="O227" s="33">
        <f>+O83-SUM($D179:O179)</f>
        <v>0</v>
      </c>
      <c r="P227" s="33">
        <f>+P83-SUM($D179:P179)</f>
        <v>0</v>
      </c>
      <c r="Q227" s="33">
        <f>+Q83-SUM($D179:Q179)</f>
        <v>0</v>
      </c>
      <c r="R227" s="33">
        <f>+R83-SUM($D179:R179)</f>
        <v>0</v>
      </c>
      <c r="S227" s="33">
        <f>+S83-SUM($D179:S179)</f>
        <v>0</v>
      </c>
      <c r="T227" s="33">
        <f>+T83-SUM($D179:T179)</f>
        <v>0</v>
      </c>
      <c r="U227" s="33">
        <f>+U83-SUM($D179:U179)</f>
        <v>0</v>
      </c>
      <c r="V227" s="33">
        <f>+V83-SUM($D179:V179)</f>
        <v>0</v>
      </c>
      <c r="W227" s="33">
        <f>+W83-SUM($D179:W179)</f>
        <v>0</v>
      </c>
      <c r="X227" s="33">
        <f>+X83-SUM($D179:X179)</f>
        <v>0</v>
      </c>
      <c r="Y227" s="33">
        <f>+Y83-SUM($D179:Y179)</f>
        <v>0</v>
      </c>
      <c r="Z227" s="33">
        <f>+Z83-SUM($D179:Z179)</f>
        <v>0</v>
      </c>
      <c r="AA227" s="33">
        <f>+AA83-SUM($D179:AA179)</f>
        <v>0</v>
      </c>
      <c r="AB227" s="33">
        <f>+AB83-SUM($D179:AB179)</f>
        <v>0</v>
      </c>
      <c r="AC227" s="33">
        <f>+AC83-SUM($D179:AC179)</f>
        <v>0</v>
      </c>
      <c r="AD227" s="33">
        <f>+AD83-SUM($D179:AD179)</f>
        <v>0</v>
      </c>
      <c r="AE227" s="33">
        <f>+AE83-SUM($D179:AE179)</f>
        <v>0</v>
      </c>
      <c r="AF227" s="33">
        <f>+AF83-SUM($D179:AF179)</f>
        <v>0</v>
      </c>
      <c r="AG227" s="33">
        <f>+AG83-SUM($D179:AG179)</f>
        <v>0</v>
      </c>
      <c r="AH227" s="33">
        <f>+AH83-SUM($D179:AH179)</f>
        <v>0</v>
      </c>
      <c r="AI227" s="33">
        <f>+AI83-SUM($D179:AI179)</f>
        <v>0</v>
      </c>
      <c r="AJ227" s="33">
        <f>+AJ83-SUM($D179:AJ179)</f>
        <v>0</v>
      </c>
      <c r="AK227" s="33">
        <f>+AK83-SUM($D179:AK179)</f>
        <v>0</v>
      </c>
      <c r="AL227" s="33">
        <f>+AL83-SUM($D179:AL179)</f>
        <v>0</v>
      </c>
      <c r="AM227" s="33">
        <f>+AM83-SUM($D179:AM179)</f>
        <v>0</v>
      </c>
      <c r="AN227" s="33">
        <f>+AN83-SUM($D179:AN179)</f>
        <v>0</v>
      </c>
      <c r="AO227" s="33">
        <f>+AO83-SUM($D179:AO179)</f>
        <v>0</v>
      </c>
      <c r="AP227" s="33">
        <f>+AP83-SUM($D179:AP179)</f>
        <v>0</v>
      </c>
      <c r="AQ227" s="33">
        <f>+AQ83-SUM($D179:AQ179)</f>
        <v>0</v>
      </c>
      <c r="AR227" s="33">
        <f>+AR83-SUM($D179:AR179)</f>
        <v>0</v>
      </c>
      <c r="AS227" s="33">
        <f>+AS83-SUM($D179:AS179)</f>
        <v>0</v>
      </c>
      <c r="AT227" s="33">
        <f>+AT83-SUM($D179:AT179)</f>
        <v>0</v>
      </c>
      <c r="AU227" s="33">
        <f>+AU83-SUM($D179:AU179)</f>
        <v>0</v>
      </c>
      <c r="AV227" s="33">
        <f>+AV83-SUM($D179:AV179)</f>
        <v>0</v>
      </c>
      <c r="AW227" s="33">
        <f>+AW83-SUM($D179:AW179)</f>
        <v>0</v>
      </c>
      <c r="AX227" s="33">
        <f>+AX83-SUM($D179:AX179)</f>
        <v>0</v>
      </c>
      <c r="AY227" s="33">
        <f>+AY83-SUM($D179:AY179)</f>
        <v>0</v>
      </c>
      <c r="AZ227" s="33">
        <f>+AZ83-SUM($D179:AZ179)</f>
        <v>0</v>
      </c>
      <c r="BA227" s="33">
        <f>+BA83-SUM($D179:BA179)</f>
        <v>0</v>
      </c>
      <c r="BB227" s="33">
        <f>+BB83-SUM($D179:BB179)</f>
        <v>0</v>
      </c>
      <c r="BC227" s="33">
        <f>+BC83-SUM($D179:BC179)</f>
        <v>0</v>
      </c>
      <c r="BD227" s="33">
        <f>+BD83-SUM($D179:BD179)</f>
        <v>0</v>
      </c>
      <c r="BE227" s="33">
        <f>+BE83-SUM($D179:BE179)</f>
        <v>0</v>
      </c>
      <c r="BF227" s="33">
        <f>+BF83-SUM($D179:BF179)</f>
        <v>0</v>
      </c>
      <c r="BG227" s="33">
        <f>+BG83-SUM($D179:BG179)</f>
        <v>0</v>
      </c>
      <c r="BH227" s="33">
        <f>+BH83-SUM($D179:BH179)</f>
        <v>0</v>
      </c>
      <c r="BI227" s="33">
        <f>+BI83-SUM($D179:BI179)</f>
        <v>0</v>
      </c>
      <c r="BJ227" s="33">
        <f>+BJ83-SUM($D179:BJ179)</f>
        <v>0</v>
      </c>
      <c r="BK227" s="33">
        <f>+BK83-SUM($D179:BK179)</f>
        <v>0</v>
      </c>
    </row>
    <row r="228" spans="2:63">
      <c r="B228" s="32" t="str">
        <f t="shared" si="183"/>
        <v>Aplicacions informàtiques</v>
      </c>
      <c r="C228" s="54"/>
      <c r="D228" s="33">
        <f>+D84-SUM($D180:D180)</f>
        <v>0</v>
      </c>
      <c r="E228" s="33">
        <f>+E84-SUM($D180:E180)</f>
        <v>0</v>
      </c>
      <c r="F228" s="33">
        <f>+F84-SUM($D180:F180)</f>
        <v>0</v>
      </c>
      <c r="G228" s="33">
        <f>+G84-SUM($D180:G180)</f>
        <v>0</v>
      </c>
      <c r="H228" s="33">
        <f>+H84-SUM($D180:H180)</f>
        <v>0</v>
      </c>
      <c r="I228" s="33">
        <f>+I84-SUM($D180:I180)</f>
        <v>0</v>
      </c>
      <c r="J228" s="33">
        <f>+J84-SUM($D180:J180)</f>
        <v>0</v>
      </c>
      <c r="K228" s="33">
        <f>+K84-SUM($D180:K180)</f>
        <v>0</v>
      </c>
      <c r="L228" s="33">
        <f>+L84-SUM($D180:L180)</f>
        <v>0</v>
      </c>
      <c r="M228" s="33">
        <f>+M84-SUM($D180:M180)</f>
        <v>0</v>
      </c>
      <c r="N228" s="33">
        <f>+N84-SUM($D180:N180)</f>
        <v>0</v>
      </c>
      <c r="O228" s="33">
        <f>+O84-SUM($D180:O180)</f>
        <v>0</v>
      </c>
      <c r="P228" s="33">
        <f>+P84-SUM($D180:P180)</f>
        <v>0</v>
      </c>
      <c r="Q228" s="33">
        <f>+Q84-SUM($D180:Q180)</f>
        <v>0</v>
      </c>
      <c r="R228" s="33">
        <f>+R84-SUM($D180:R180)</f>
        <v>0</v>
      </c>
      <c r="S228" s="33">
        <f>+S84-SUM($D180:S180)</f>
        <v>0</v>
      </c>
      <c r="T228" s="33">
        <f>+T84-SUM($D180:T180)</f>
        <v>0</v>
      </c>
      <c r="U228" s="33">
        <f>+U84-SUM($D180:U180)</f>
        <v>0</v>
      </c>
      <c r="V228" s="33">
        <f>+V84-SUM($D180:V180)</f>
        <v>0</v>
      </c>
      <c r="W228" s="33">
        <f>+W84-SUM($D180:W180)</f>
        <v>0</v>
      </c>
      <c r="X228" s="33">
        <f>+X84-SUM($D180:X180)</f>
        <v>0</v>
      </c>
      <c r="Y228" s="33">
        <f>+Y84-SUM($D180:Y180)</f>
        <v>0</v>
      </c>
      <c r="Z228" s="33">
        <f>+Z84-SUM($D180:Z180)</f>
        <v>0</v>
      </c>
      <c r="AA228" s="33">
        <f>+AA84-SUM($D180:AA180)</f>
        <v>0</v>
      </c>
      <c r="AB228" s="33">
        <f>+AB84-SUM($D180:AB180)</f>
        <v>0</v>
      </c>
      <c r="AC228" s="33">
        <f>+AC84-SUM($D180:AC180)</f>
        <v>0</v>
      </c>
      <c r="AD228" s="33">
        <f>+AD84-SUM($D180:AD180)</f>
        <v>0</v>
      </c>
      <c r="AE228" s="33">
        <f>+AE84-SUM($D180:AE180)</f>
        <v>0</v>
      </c>
      <c r="AF228" s="33">
        <f>+AF84-SUM($D180:AF180)</f>
        <v>0</v>
      </c>
      <c r="AG228" s="33">
        <f>+AG84-SUM($D180:AG180)</f>
        <v>0</v>
      </c>
      <c r="AH228" s="33">
        <f>+AH84-SUM($D180:AH180)</f>
        <v>0</v>
      </c>
      <c r="AI228" s="33">
        <f>+AI84-SUM($D180:AI180)</f>
        <v>0</v>
      </c>
      <c r="AJ228" s="33">
        <f>+AJ84-SUM($D180:AJ180)</f>
        <v>0</v>
      </c>
      <c r="AK228" s="33">
        <f>+AK84-SUM($D180:AK180)</f>
        <v>0</v>
      </c>
      <c r="AL228" s="33">
        <f>+AL84-SUM($D180:AL180)</f>
        <v>0</v>
      </c>
      <c r="AM228" s="33">
        <f>+AM84-SUM($D180:AM180)</f>
        <v>0</v>
      </c>
      <c r="AN228" s="33">
        <f>+AN84-SUM($D180:AN180)</f>
        <v>0</v>
      </c>
      <c r="AO228" s="33">
        <f>+AO84-SUM($D180:AO180)</f>
        <v>0</v>
      </c>
      <c r="AP228" s="33">
        <f>+AP84-SUM($D180:AP180)</f>
        <v>0</v>
      </c>
      <c r="AQ228" s="33">
        <f>+AQ84-SUM($D180:AQ180)</f>
        <v>0</v>
      </c>
      <c r="AR228" s="33">
        <f>+AR84-SUM($D180:AR180)</f>
        <v>0</v>
      </c>
      <c r="AS228" s="33">
        <f>+AS84-SUM($D180:AS180)</f>
        <v>0</v>
      </c>
      <c r="AT228" s="33">
        <f>+AT84-SUM($D180:AT180)</f>
        <v>0</v>
      </c>
      <c r="AU228" s="33">
        <f>+AU84-SUM($D180:AU180)</f>
        <v>0</v>
      </c>
      <c r="AV228" s="33">
        <f>+AV84-SUM($D180:AV180)</f>
        <v>0</v>
      </c>
      <c r="AW228" s="33">
        <f>+AW84-SUM($D180:AW180)</f>
        <v>0</v>
      </c>
      <c r="AX228" s="33">
        <f>+AX84-SUM($D180:AX180)</f>
        <v>0</v>
      </c>
      <c r="AY228" s="33">
        <f>+AY84-SUM($D180:AY180)</f>
        <v>0</v>
      </c>
      <c r="AZ228" s="33">
        <f>+AZ84-SUM($D180:AZ180)</f>
        <v>0</v>
      </c>
      <c r="BA228" s="33">
        <f>+BA84-SUM($D180:BA180)</f>
        <v>0</v>
      </c>
      <c r="BB228" s="33">
        <f>+BB84-SUM($D180:BB180)</f>
        <v>0</v>
      </c>
      <c r="BC228" s="33">
        <f>+BC84-SUM($D180:BC180)</f>
        <v>0</v>
      </c>
      <c r="BD228" s="33">
        <f>+BD84-SUM($D180:BD180)</f>
        <v>0</v>
      </c>
      <c r="BE228" s="33">
        <f>+BE84-SUM($D180:BE180)</f>
        <v>0</v>
      </c>
      <c r="BF228" s="33">
        <f>+BF84-SUM($D180:BF180)</f>
        <v>0</v>
      </c>
      <c r="BG228" s="33">
        <f>+BG84-SUM($D180:BG180)</f>
        <v>0</v>
      </c>
      <c r="BH228" s="33">
        <f>+BH84-SUM($D180:BH180)</f>
        <v>0</v>
      </c>
      <c r="BI228" s="33">
        <f>+BI84-SUM($D180:BI180)</f>
        <v>0</v>
      </c>
      <c r="BJ228" s="33">
        <f>+BJ84-SUM($D180:BJ180)</f>
        <v>0</v>
      </c>
      <c r="BK228" s="33">
        <f>+BK84-SUM($D180:BK180)</f>
        <v>0</v>
      </c>
    </row>
    <row r="229" spans="2:63">
      <c r="B229" s="32" t="str">
        <f t="shared" si="183"/>
        <v>Altre immobilitzat intangible</v>
      </c>
      <c r="C229" s="54"/>
      <c r="D229" s="33">
        <f>+D85-SUM($D181:D181)</f>
        <v>0</v>
      </c>
      <c r="E229" s="33">
        <f>+E85-SUM($D181:E181)</f>
        <v>0</v>
      </c>
      <c r="F229" s="33">
        <f>+F85-SUM($D181:F181)</f>
        <v>0</v>
      </c>
      <c r="G229" s="33">
        <f>+G85-SUM($D181:G181)</f>
        <v>0</v>
      </c>
      <c r="H229" s="33">
        <f>+H85-SUM($D181:H181)</f>
        <v>0</v>
      </c>
      <c r="I229" s="33">
        <f>+I85-SUM($D181:I181)</f>
        <v>0</v>
      </c>
      <c r="J229" s="33">
        <f>+J85-SUM($D181:J181)</f>
        <v>0</v>
      </c>
      <c r="K229" s="33">
        <f>+K85-SUM($D181:K181)</f>
        <v>0</v>
      </c>
      <c r="L229" s="33">
        <f>+L85-SUM($D181:L181)</f>
        <v>0</v>
      </c>
      <c r="M229" s="33">
        <f>+M85-SUM($D181:M181)</f>
        <v>0</v>
      </c>
      <c r="N229" s="33">
        <f>+N85-SUM($D181:N181)</f>
        <v>0</v>
      </c>
      <c r="O229" s="33">
        <f>+O85-SUM($D181:O181)</f>
        <v>0</v>
      </c>
      <c r="P229" s="33">
        <f>+P85-SUM($D181:P181)</f>
        <v>0</v>
      </c>
      <c r="Q229" s="33">
        <f>+Q85-SUM($D181:Q181)</f>
        <v>0</v>
      </c>
      <c r="R229" s="33">
        <f>+R85-SUM($D181:R181)</f>
        <v>0</v>
      </c>
      <c r="S229" s="33">
        <f>+S85-SUM($D181:S181)</f>
        <v>0</v>
      </c>
      <c r="T229" s="33">
        <f>+T85-SUM($D181:T181)</f>
        <v>0</v>
      </c>
      <c r="U229" s="33">
        <f>+U85-SUM($D181:U181)</f>
        <v>0</v>
      </c>
      <c r="V229" s="33">
        <f>+V85-SUM($D181:V181)</f>
        <v>0</v>
      </c>
      <c r="W229" s="33">
        <f>+W85-SUM($D181:W181)</f>
        <v>0</v>
      </c>
      <c r="X229" s="33">
        <f>+X85-SUM($D181:X181)</f>
        <v>0</v>
      </c>
      <c r="Y229" s="33">
        <f>+Y85-SUM($D181:Y181)</f>
        <v>0</v>
      </c>
      <c r="Z229" s="33">
        <f>+Z85-SUM($D181:Z181)</f>
        <v>0</v>
      </c>
      <c r="AA229" s="33">
        <f>+AA85-SUM($D181:AA181)</f>
        <v>0</v>
      </c>
      <c r="AB229" s="33">
        <f>+AB85-SUM($D181:AB181)</f>
        <v>0</v>
      </c>
      <c r="AC229" s="33">
        <f>+AC85-SUM($D181:AC181)</f>
        <v>0</v>
      </c>
      <c r="AD229" s="33">
        <f>+AD85-SUM($D181:AD181)</f>
        <v>0</v>
      </c>
      <c r="AE229" s="33">
        <f>+AE85-SUM($D181:AE181)</f>
        <v>0</v>
      </c>
      <c r="AF229" s="33">
        <f>+AF85-SUM($D181:AF181)</f>
        <v>0</v>
      </c>
      <c r="AG229" s="33">
        <f>+AG85-SUM($D181:AG181)</f>
        <v>0</v>
      </c>
      <c r="AH229" s="33">
        <f>+AH85-SUM($D181:AH181)</f>
        <v>0</v>
      </c>
      <c r="AI229" s="33">
        <f>+AI85-SUM($D181:AI181)</f>
        <v>0</v>
      </c>
      <c r="AJ229" s="33">
        <f>+AJ85-SUM($D181:AJ181)</f>
        <v>0</v>
      </c>
      <c r="AK229" s="33">
        <f>+AK85-SUM($D181:AK181)</f>
        <v>0</v>
      </c>
      <c r="AL229" s="33">
        <f>+AL85-SUM($D181:AL181)</f>
        <v>0</v>
      </c>
      <c r="AM229" s="33">
        <f>+AM85-SUM($D181:AM181)</f>
        <v>0</v>
      </c>
      <c r="AN229" s="33">
        <f>+AN85-SUM($D181:AN181)</f>
        <v>0</v>
      </c>
      <c r="AO229" s="33">
        <f>+AO85-SUM($D181:AO181)</f>
        <v>0</v>
      </c>
      <c r="AP229" s="33">
        <f>+AP85-SUM($D181:AP181)</f>
        <v>0</v>
      </c>
      <c r="AQ229" s="33">
        <f>+AQ85-SUM($D181:AQ181)</f>
        <v>0</v>
      </c>
      <c r="AR229" s="33">
        <f>+AR85-SUM($D181:AR181)</f>
        <v>0</v>
      </c>
      <c r="AS229" s="33">
        <f>+AS85-SUM($D181:AS181)</f>
        <v>0</v>
      </c>
      <c r="AT229" s="33">
        <f>+AT85-SUM($D181:AT181)</f>
        <v>0</v>
      </c>
      <c r="AU229" s="33">
        <f>+AU85-SUM($D181:AU181)</f>
        <v>0</v>
      </c>
      <c r="AV229" s="33">
        <f>+AV85-SUM($D181:AV181)</f>
        <v>0</v>
      </c>
      <c r="AW229" s="33">
        <f>+AW85-SUM($D181:AW181)</f>
        <v>0</v>
      </c>
      <c r="AX229" s="33">
        <f>+AX85-SUM($D181:AX181)</f>
        <v>0</v>
      </c>
      <c r="AY229" s="33">
        <f>+AY85-SUM($D181:AY181)</f>
        <v>0</v>
      </c>
      <c r="AZ229" s="33">
        <f>+AZ85-SUM($D181:AZ181)</f>
        <v>0</v>
      </c>
      <c r="BA229" s="33">
        <f>+BA85-SUM($D181:BA181)</f>
        <v>0</v>
      </c>
      <c r="BB229" s="33">
        <f>+BB85-SUM($D181:BB181)</f>
        <v>0</v>
      </c>
      <c r="BC229" s="33">
        <f>+BC85-SUM($D181:BC181)</f>
        <v>0</v>
      </c>
      <c r="BD229" s="33">
        <f>+BD85-SUM($D181:BD181)</f>
        <v>0</v>
      </c>
      <c r="BE229" s="33">
        <f>+BE85-SUM($D181:BE181)</f>
        <v>0</v>
      </c>
      <c r="BF229" s="33">
        <f>+BF85-SUM($D181:BF181)</f>
        <v>0</v>
      </c>
      <c r="BG229" s="33">
        <f>+BG85-SUM($D181:BG181)</f>
        <v>0</v>
      </c>
      <c r="BH229" s="33">
        <f>+BH85-SUM($D181:BH181)</f>
        <v>0</v>
      </c>
      <c r="BI229" s="33">
        <f>+BI85-SUM($D181:BI181)</f>
        <v>0</v>
      </c>
      <c r="BJ229" s="33">
        <f>+BJ85-SUM($D181:BJ181)</f>
        <v>0</v>
      </c>
      <c r="BK229" s="33">
        <f>+BK85-SUM($D181:BK181)</f>
        <v>0</v>
      </c>
    </row>
    <row r="230" spans="2:63">
      <c r="B230" s="53" t="str">
        <f t="shared" si="183"/>
        <v>Immobilitzat material</v>
      </c>
      <c r="C230" s="53"/>
      <c r="D230" s="37">
        <f t="shared" ref="D230:AI230" si="186">SUM(D231:D240)</f>
        <v>0</v>
      </c>
      <c r="E230" s="37">
        <f>SUM(E231:E240)</f>
        <v>0</v>
      </c>
      <c r="F230" s="37">
        <f t="shared" si="186"/>
        <v>0</v>
      </c>
      <c r="G230" s="37">
        <f t="shared" si="186"/>
        <v>0</v>
      </c>
      <c r="H230" s="37">
        <f t="shared" si="186"/>
        <v>0</v>
      </c>
      <c r="I230" s="37">
        <f t="shared" si="186"/>
        <v>0</v>
      </c>
      <c r="J230" s="37">
        <f t="shared" si="186"/>
        <v>0</v>
      </c>
      <c r="K230" s="37">
        <f t="shared" si="186"/>
        <v>0</v>
      </c>
      <c r="L230" s="37">
        <f t="shared" si="186"/>
        <v>0</v>
      </c>
      <c r="M230" s="37">
        <f t="shared" si="186"/>
        <v>0</v>
      </c>
      <c r="N230" s="37">
        <f t="shared" si="186"/>
        <v>0</v>
      </c>
      <c r="O230" s="37">
        <f t="shared" si="186"/>
        <v>0</v>
      </c>
      <c r="P230" s="37">
        <f t="shared" si="186"/>
        <v>0</v>
      </c>
      <c r="Q230" s="37">
        <f t="shared" si="186"/>
        <v>0</v>
      </c>
      <c r="R230" s="37">
        <f t="shared" si="186"/>
        <v>0</v>
      </c>
      <c r="S230" s="37">
        <f t="shared" si="186"/>
        <v>0</v>
      </c>
      <c r="T230" s="37">
        <f t="shared" si="186"/>
        <v>0</v>
      </c>
      <c r="U230" s="37">
        <f t="shared" si="186"/>
        <v>0</v>
      </c>
      <c r="V230" s="37">
        <f t="shared" si="186"/>
        <v>0</v>
      </c>
      <c r="W230" s="37">
        <f t="shared" si="186"/>
        <v>0</v>
      </c>
      <c r="X230" s="37">
        <f t="shared" si="186"/>
        <v>0</v>
      </c>
      <c r="Y230" s="37">
        <f t="shared" si="186"/>
        <v>0</v>
      </c>
      <c r="Z230" s="37">
        <f t="shared" si="186"/>
        <v>0</v>
      </c>
      <c r="AA230" s="37">
        <f t="shared" si="186"/>
        <v>0</v>
      </c>
      <c r="AB230" s="37">
        <f t="shared" si="186"/>
        <v>0</v>
      </c>
      <c r="AC230" s="37">
        <f t="shared" si="186"/>
        <v>0</v>
      </c>
      <c r="AD230" s="37">
        <f t="shared" si="186"/>
        <v>0</v>
      </c>
      <c r="AE230" s="37">
        <f t="shared" si="186"/>
        <v>0</v>
      </c>
      <c r="AF230" s="37">
        <f t="shared" si="186"/>
        <v>0</v>
      </c>
      <c r="AG230" s="37">
        <f t="shared" si="186"/>
        <v>0</v>
      </c>
      <c r="AH230" s="37">
        <f t="shared" si="186"/>
        <v>0</v>
      </c>
      <c r="AI230" s="37">
        <f t="shared" si="186"/>
        <v>0</v>
      </c>
      <c r="AJ230" s="37">
        <f t="shared" ref="AJ230:BK230" si="187">SUM(AJ231:AJ240)</f>
        <v>0</v>
      </c>
      <c r="AK230" s="37">
        <f t="shared" si="187"/>
        <v>0</v>
      </c>
      <c r="AL230" s="37">
        <f t="shared" si="187"/>
        <v>0</v>
      </c>
      <c r="AM230" s="37">
        <f t="shared" si="187"/>
        <v>0</v>
      </c>
      <c r="AN230" s="37">
        <f t="shared" si="187"/>
        <v>0</v>
      </c>
      <c r="AO230" s="37">
        <f t="shared" si="187"/>
        <v>0</v>
      </c>
      <c r="AP230" s="37">
        <f t="shared" si="187"/>
        <v>0</v>
      </c>
      <c r="AQ230" s="37">
        <f t="shared" si="187"/>
        <v>0</v>
      </c>
      <c r="AR230" s="37">
        <f t="shared" si="187"/>
        <v>0</v>
      </c>
      <c r="AS230" s="37">
        <f t="shared" si="187"/>
        <v>0</v>
      </c>
      <c r="AT230" s="37">
        <f t="shared" si="187"/>
        <v>0</v>
      </c>
      <c r="AU230" s="37">
        <f t="shared" si="187"/>
        <v>0</v>
      </c>
      <c r="AV230" s="37">
        <f t="shared" si="187"/>
        <v>0</v>
      </c>
      <c r="AW230" s="37">
        <f t="shared" si="187"/>
        <v>0</v>
      </c>
      <c r="AX230" s="37">
        <f t="shared" si="187"/>
        <v>0</v>
      </c>
      <c r="AY230" s="37">
        <f t="shared" si="187"/>
        <v>0</v>
      </c>
      <c r="AZ230" s="37">
        <f t="shared" si="187"/>
        <v>0</v>
      </c>
      <c r="BA230" s="37">
        <f t="shared" si="187"/>
        <v>0</v>
      </c>
      <c r="BB230" s="37">
        <f t="shared" si="187"/>
        <v>0</v>
      </c>
      <c r="BC230" s="37">
        <f t="shared" si="187"/>
        <v>0</v>
      </c>
      <c r="BD230" s="37">
        <f t="shared" si="187"/>
        <v>0</v>
      </c>
      <c r="BE230" s="37">
        <f t="shared" si="187"/>
        <v>0</v>
      </c>
      <c r="BF230" s="37">
        <f t="shared" si="187"/>
        <v>0</v>
      </c>
      <c r="BG230" s="37">
        <f t="shared" si="187"/>
        <v>0</v>
      </c>
      <c r="BH230" s="37">
        <f t="shared" si="187"/>
        <v>0</v>
      </c>
      <c r="BI230" s="37">
        <f t="shared" si="187"/>
        <v>0</v>
      </c>
      <c r="BJ230" s="37">
        <f t="shared" si="187"/>
        <v>0</v>
      </c>
      <c r="BK230" s="37">
        <f t="shared" si="187"/>
        <v>0</v>
      </c>
    </row>
    <row r="231" spans="2:63">
      <c r="B231" s="32" t="str">
        <f t="shared" si="183"/>
        <v>Terrenys</v>
      </c>
      <c r="C231" s="54"/>
      <c r="D231" s="33">
        <f>+D87-SUM($D183:D183)</f>
        <v>0</v>
      </c>
      <c r="E231" s="33">
        <f>+E87-SUM($D183:E183)</f>
        <v>0</v>
      </c>
      <c r="F231" s="33">
        <f>+F87-SUM($D183:F183)</f>
        <v>0</v>
      </c>
      <c r="G231" s="33">
        <f>+G87-SUM($D183:G183)</f>
        <v>0</v>
      </c>
      <c r="H231" s="33">
        <f>+H87-SUM($D183:H183)</f>
        <v>0</v>
      </c>
      <c r="I231" s="33">
        <f>+I87-SUM($D183:I183)</f>
        <v>0</v>
      </c>
      <c r="J231" s="33">
        <f>+J87-SUM($D183:J183)</f>
        <v>0</v>
      </c>
      <c r="K231" s="33">
        <f>+K87-SUM($D183:K183)</f>
        <v>0</v>
      </c>
      <c r="L231" s="33">
        <f>+L87-SUM($D183:L183)</f>
        <v>0</v>
      </c>
      <c r="M231" s="33">
        <f>+M87-SUM($D183:M183)</f>
        <v>0</v>
      </c>
      <c r="N231" s="33">
        <f>+N87-SUM($D183:N183)</f>
        <v>0</v>
      </c>
      <c r="O231" s="33">
        <f>+O87-SUM($D183:O183)</f>
        <v>0</v>
      </c>
      <c r="P231" s="33">
        <f>+P87-SUM($D183:P183)</f>
        <v>0</v>
      </c>
      <c r="Q231" s="33">
        <f>+Q87-SUM($D183:Q183)</f>
        <v>0</v>
      </c>
      <c r="R231" s="33">
        <f>+R87-SUM($D183:R183)</f>
        <v>0</v>
      </c>
      <c r="S231" s="33">
        <f>+S87-SUM($D183:S183)</f>
        <v>0</v>
      </c>
      <c r="T231" s="33">
        <f>+T87-SUM($D183:T183)</f>
        <v>0</v>
      </c>
      <c r="U231" s="33">
        <f>+U87-SUM($D183:U183)</f>
        <v>0</v>
      </c>
      <c r="V231" s="33">
        <f>+V87-SUM($D183:V183)</f>
        <v>0</v>
      </c>
      <c r="W231" s="33">
        <f>+W87-SUM($D183:W183)</f>
        <v>0</v>
      </c>
      <c r="X231" s="33">
        <f>+X87-SUM($D183:X183)</f>
        <v>0</v>
      </c>
      <c r="Y231" s="33">
        <f>+Y87-SUM($D183:Y183)</f>
        <v>0</v>
      </c>
      <c r="Z231" s="33">
        <f>+Z87-SUM($D183:Z183)</f>
        <v>0</v>
      </c>
      <c r="AA231" s="33">
        <f>+AA87-SUM($D183:AA183)</f>
        <v>0</v>
      </c>
      <c r="AB231" s="33">
        <f>+AB87-SUM($D183:AB183)</f>
        <v>0</v>
      </c>
      <c r="AC231" s="33">
        <f>+AC87-SUM($D183:AC183)</f>
        <v>0</v>
      </c>
      <c r="AD231" s="33">
        <f>+AD87-SUM($D183:AD183)</f>
        <v>0</v>
      </c>
      <c r="AE231" s="33">
        <f>+AE87-SUM($D183:AE183)</f>
        <v>0</v>
      </c>
      <c r="AF231" s="33">
        <f>+AF87-SUM($D183:AF183)</f>
        <v>0</v>
      </c>
      <c r="AG231" s="33">
        <f>+AG87-SUM($D183:AG183)</f>
        <v>0</v>
      </c>
      <c r="AH231" s="33">
        <f>+AH87-SUM($D183:AH183)</f>
        <v>0</v>
      </c>
      <c r="AI231" s="33">
        <f>+AI87-SUM($D183:AI183)</f>
        <v>0</v>
      </c>
      <c r="AJ231" s="33">
        <f>+AJ87-SUM($D183:AJ183)</f>
        <v>0</v>
      </c>
      <c r="AK231" s="33">
        <f>+AK87-SUM($D183:AK183)</f>
        <v>0</v>
      </c>
      <c r="AL231" s="33">
        <f>+AL87-SUM($D183:AL183)</f>
        <v>0</v>
      </c>
      <c r="AM231" s="33">
        <f>+AM87-SUM($D183:AM183)</f>
        <v>0</v>
      </c>
      <c r="AN231" s="33">
        <f>+AN87-SUM($D183:AN183)</f>
        <v>0</v>
      </c>
      <c r="AO231" s="33">
        <f>+AO87-SUM($D183:AO183)</f>
        <v>0</v>
      </c>
      <c r="AP231" s="33">
        <f>+AP87-SUM($D183:AP183)</f>
        <v>0</v>
      </c>
      <c r="AQ231" s="33">
        <f>+AQ87-SUM($D183:AQ183)</f>
        <v>0</v>
      </c>
      <c r="AR231" s="33">
        <f>+AR87-SUM($D183:AR183)</f>
        <v>0</v>
      </c>
      <c r="AS231" s="33">
        <f>+AS87-SUM($D183:AS183)</f>
        <v>0</v>
      </c>
      <c r="AT231" s="33">
        <f>+AT87-SUM($D183:AT183)</f>
        <v>0</v>
      </c>
      <c r="AU231" s="33">
        <f>+AU87-SUM($D183:AU183)</f>
        <v>0</v>
      </c>
      <c r="AV231" s="33">
        <f>+AV87-SUM($D183:AV183)</f>
        <v>0</v>
      </c>
      <c r="AW231" s="33">
        <f>+AW87-SUM($D183:AW183)</f>
        <v>0</v>
      </c>
      <c r="AX231" s="33">
        <f>+AX87-SUM($D183:AX183)</f>
        <v>0</v>
      </c>
      <c r="AY231" s="33">
        <f>+AY87-SUM($D183:AY183)</f>
        <v>0</v>
      </c>
      <c r="AZ231" s="33">
        <f>+AZ87-SUM($D183:AZ183)</f>
        <v>0</v>
      </c>
      <c r="BA231" s="33">
        <f>+BA87-SUM($D183:BA183)</f>
        <v>0</v>
      </c>
      <c r="BB231" s="33">
        <f>+BB87-SUM($D183:BB183)</f>
        <v>0</v>
      </c>
      <c r="BC231" s="33">
        <f>+BC87-SUM($D183:BC183)</f>
        <v>0</v>
      </c>
      <c r="BD231" s="33">
        <f>+BD87-SUM($D183:BD183)</f>
        <v>0</v>
      </c>
      <c r="BE231" s="33">
        <f>+BE87-SUM($D183:BE183)</f>
        <v>0</v>
      </c>
      <c r="BF231" s="33">
        <f>+BF87-SUM($D183:BF183)</f>
        <v>0</v>
      </c>
      <c r="BG231" s="33">
        <f>+BG87-SUM($D183:BG183)</f>
        <v>0</v>
      </c>
      <c r="BH231" s="33">
        <f>+BH87-SUM($D183:BH183)</f>
        <v>0</v>
      </c>
      <c r="BI231" s="33">
        <f>+BI87-SUM($D183:BI183)</f>
        <v>0</v>
      </c>
      <c r="BJ231" s="33">
        <f>+BJ87-SUM($D183:BJ183)</f>
        <v>0</v>
      </c>
      <c r="BK231" s="33">
        <f>+BK87-SUM($D183:BK183)</f>
        <v>0</v>
      </c>
    </row>
    <row r="232" spans="2:63">
      <c r="B232" s="32" t="str">
        <f t="shared" si="183"/>
        <v>Construccions</v>
      </c>
      <c r="C232" s="54"/>
      <c r="D232" s="33">
        <f>+D88-SUM($D184:D184)</f>
        <v>0</v>
      </c>
      <c r="E232" s="33">
        <f>+E88-SUM($D184:E184)</f>
        <v>0</v>
      </c>
      <c r="F232" s="33">
        <f>+F88-SUM($D184:F184)</f>
        <v>0</v>
      </c>
      <c r="G232" s="33">
        <f>+G88-SUM($D184:G184)</f>
        <v>0</v>
      </c>
      <c r="H232" s="33">
        <f>+H88-SUM($D184:H184)</f>
        <v>0</v>
      </c>
      <c r="I232" s="33">
        <f>+I88-SUM($D184:I184)</f>
        <v>0</v>
      </c>
      <c r="J232" s="33">
        <f>+J88-SUM($D184:J184)</f>
        <v>0</v>
      </c>
      <c r="K232" s="33">
        <f>+K88-SUM($D184:K184)</f>
        <v>0</v>
      </c>
      <c r="L232" s="33">
        <f>+L88-SUM($D184:L184)</f>
        <v>0</v>
      </c>
      <c r="M232" s="33">
        <f>+M88-SUM($D184:M184)</f>
        <v>0</v>
      </c>
      <c r="N232" s="33">
        <f>+N88-SUM($D184:N184)</f>
        <v>0</v>
      </c>
      <c r="O232" s="33">
        <f>+O88-SUM($D184:O184)</f>
        <v>0</v>
      </c>
      <c r="P232" s="33">
        <f>+P88-SUM($D184:P184)</f>
        <v>0</v>
      </c>
      <c r="Q232" s="33">
        <f>+Q88-SUM($D184:Q184)</f>
        <v>0</v>
      </c>
      <c r="R232" s="33">
        <f>+R88-SUM($D184:R184)</f>
        <v>0</v>
      </c>
      <c r="S232" s="33">
        <f>+S88-SUM($D184:S184)</f>
        <v>0</v>
      </c>
      <c r="T232" s="33">
        <f>+T88-SUM($D184:T184)</f>
        <v>0</v>
      </c>
      <c r="U232" s="33">
        <f>+U88-SUM($D184:U184)</f>
        <v>0</v>
      </c>
      <c r="V232" s="33">
        <f>+V88-SUM($D184:V184)</f>
        <v>0</v>
      </c>
      <c r="W232" s="33">
        <f>+W88-SUM($D184:W184)</f>
        <v>0</v>
      </c>
      <c r="X232" s="33">
        <f>+X88-SUM($D184:X184)</f>
        <v>0</v>
      </c>
      <c r="Y232" s="33">
        <f>+Y88-SUM($D184:Y184)</f>
        <v>0</v>
      </c>
      <c r="Z232" s="33">
        <f>+Z88-SUM($D184:Z184)</f>
        <v>0</v>
      </c>
      <c r="AA232" s="33">
        <f>+AA88-SUM($D184:AA184)</f>
        <v>0</v>
      </c>
      <c r="AB232" s="33">
        <f>+AB88-SUM($D184:AB184)</f>
        <v>0</v>
      </c>
      <c r="AC232" s="33">
        <f>+AC88-SUM($D184:AC184)</f>
        <v>0</v>
      </c>
      <c r="AD232" s="33">
        <f>+AD88-SUM($D184:AD184)</f>
        <v>0</v>
      </c>
      <c r="AE232" s="33">
        <f>+AE88-SUM($D184:AE184)</f>
        <v>0</v>
      </c>
      <c r="AF232" s="33">
        <f>+AF88-SUM($D184:AF184)</f>
        <v>0</v>
      </c>
      <c r="AG232" s="33">
        <f>+AG88-SUM($D184:AG184)</f>
        <v>0</v>
      </c>
      <c r="AH232" s="33">
        <f>+AH88-SUM($D184:AH184)</f>
        <v>0</v>
      </c>
      <c r="AI232" s="33">
        <f>+AI88-SUM($D184:AI184)</f>
        <v>0</v>
      </c>
      <c r="AJ232" s="33">
        <f>+AJ88-SUM($D184:AJ184)</f>
        <v>0</v>
      </c>
      <c r="AK232" s="33">
        <f>+AK88-SUM($D184:AK184)</f>
        <v>0</v>
      </c>
      <c r="AL232" s="33">
        <f>+AL88-SUM($D184:AL184)</f>
        <v>0</v>
      </c>
      <c r="AM232" s="33">
        <f>+AM88-SUM($D184:AM184)</f>
        <v>0</v>
      </c>
      <c r="AN232" s="33">
        <f>+AN88-SUM($D184:AN184)</f>
        <v>0</v>
      </c>
      <c r="AO232" s="33">
        <f>+AO88-SUM($D184:AO184)</f>
        <v>0</v>
      </c>
      <c r="AP232" s="33">
        <f>+AP88-SUM($D184:AP184)</f>
        <v>0</v>
      </c>
      <c r="AQ232" s="33">
        <f>+AQ88-SUM($D184:AQ184)</f>
        <v>0</v>
      </c>
      <c r="AR232" s="33">
        <f>+AR88-SUM($D184:AR184)</f>
        <v>0</v>
      </c>
      <c r="AS232" s="33">
        <f>+AS88-SUM($D184:AS184)</f>
        <v>0</v>
      </c>
      <c r="AT232" s="33">
        <f>+AT88-SUM($D184:AT184)</f>
        <v>0</v>
      </c>
      <c r="AU232" s="33">
        <f>+AU88-SUM($D184:AU184)</f>
        <v>0</v>
      </c>
      <c r="AV232" s="33">
        <f>+AV88-SUM($D184:AV184)</f>
        <v>0</v>
      </c>
      <c r="AW232" s="33">
        <f>+AW88-SUM($D184:AW184)</f>
        <v>0</v>
      </c>
      <c r="AX232" s="33">
        <f>+AX88-SUM($D184:AX184)</f>
        <v>0</v>
      </c>
      <c r="AY232" s="33">
        <f>+AY88-SUM($D184:AY184)</f>
        <v>0</v>
      </c>
      <c r="AZ232" s="33">
        <f>+AZ88-SUM($D184:AZ184)</f>
        <v>0</v>
      </c>
      <c r="BA232" s="33">
        <f>+BA88-SUM($D184:BA184)</f>
        <v>0</v>
      </c>
      <c r="BB232" s="33">
        <f>+BB88-SUM($D184:BB184)</f>
        <v>0</v>
      </c>
      <c r="BC232" s="33">
        <f>+BC88-SUM($D184:BC184)</f>
        <v>0</v>
      </c>
      <c r="BD232" s="33">
        <f>+BD88-SUM($D184:BD184)</f>
        <v>0</v>
      </c>
      <c r="BE232" s="33">
        <f>+BE88-SUM($D184:BE184)</f>
        <v>0</v>
      </c>
      <c r="BF232" s="33">
        <f>+BF88-SUM($D184:BF184)</f>
        <v>0</v>
      </c>
      <c r="BG232" s="33">
        <f>+BG88-SUM($D184:BG184)</f>
        <v>0</v>
      </c>
      <c r="BH232" s="33">
        <f>+BH88-SUM($D184:BH184)</f>
        <v>0</v>
      </c>
      <c r="BI232" s="33">
        <f>+BI88-SUM($D184:BI184)</f>
        <v>0</v>
      </c>
      <c r="BJ232" s="33">
        <f>+BJ88-SUM($D184:BJ184)</f>
        <v>0</v>
      </c>
      <c r="BK232" s="33">
        <f>+BK88-SUM($D184:BK184)</f>
        <v>0</v>
      </c>
    </row>
    <row r="233" spans="2:63">
      <c r="B233" s="32" t="str">
        <f t="shared" si="183"/>
        <v>Instal·lacions Tècniques</v>
      </c>
      <c r="C233" s="54"/>
      <c r="D233" s="33">
        <f>+D89-SUM($D185:D185)</f>
        <v>0</v>
      </c>
      <c r="E233" s="33">
        <f>+E89-SUM($D185:E185)</f>
        <v>0</v>
      </c>
      <c r="F233" s="33">
        <f>+F89-SUM($D185:F185)</f>
        <v>0</v>
      </c>
      <c r="G233" s="33">
        <f>+G89-SUM($D185:G185)</f>
        <v>0</v>
      </c>
      <c r="H233" s="33">
        <f>+H89-SUM($D185:H185)</f>
        <v>0</v>
      </c>
      <c r="I233" s="33">
        <f>+I89-SUM($D185:I185)</f>
        <v>0</v>
      </c>
      <c r="J233" s="33">
        <f>+J89-SUM($D185:J185)</f>
        <v>0</v>
      </c>
      <c r="K233" s="33">
        <f>+K89-SUM($D185:K185)</f>
        <v>0</v>
      </c>
      <c r="L233" s="33">
        <f>+L89-SUM($D185:L185)</f>
        <v>0</v>
      </c>
      <c r="M233" s="33">
        <f>+M89-SUM($D185:M185)</f>
        <v>0</v>
      </c>
      <c r="N233" s="33">
        <f>+N89-SUM($D185:N185)</f>
        <v>0</v>
      </c>
      <c r="O233" s="33">
        <f>+O89-SUM($D185:O185)</f>
        <v>0</v>
      </c>
      <c r="P233" s="33">
        <f>+P89-SUM($D185:P185)</f>
        <v>0</v>
      </c>
      <c r="Q233" s="33">
        <f>+Q89-SUM($D185:Q185)</f>
        <v>0</v>
      </c>
      <c r="R233" s="33">
        <f>+R89-SUM($D185:R185)</f>
        <v>0</v>
      </c>
      <c r="S233" s="33">
        <f>+S89-SUM($D185:S185)</f>
        <v>0</v>
      </c>
      <c r="T233" s="33">
        <f>+T89-SUM($D185:T185)</f>
        <v>0</v>
      </c>
      <c r="U233" s="33">
        <f>+U89-SUM($D185:U185)</f>
        <v>0</v>
      </c>
      <c r="V233" s="33">
        <f>+V89-SUM($D185:V185)</f>
        <v>0</v>
      </c>
      <c r="W233" s="33">
        <f>+W89-SUM($D185:W185)</f>
        <v>0</v>
      </c>
      <c r="X233" s="33">
        <f>+X89-SUM($D185:X185)</f>
        <v>0</v>
      </c>
      <c r="Y233" s="33">
        <f>+Y89-SUM($D185:Y185)</f>
        <v>0</v>
      </c>
      <c r="Z233" s="33">
        <f>+Z89-SUM($D185:Z185)</f>
        <v>0</v>
      </c>
      <c r="AA233" s="33">
        <f>+AA89-SUM($D185:AA185)</f>
        <v>0</v>
      </c>
      <c r="AB233" s="33">
        <f>+AB89-SUM($D185:AB185)</f>
        <v>0</v>
      </c>
      <c r="AC233" s="33">
        <f>+AC89-SUM($D185:AC185)</f>
        <v>0</v>
      </c>
      <c r="AD233" s="33">
        <f>+AD89-SUM($D185:AD185)</f>
        <v>0</v>
      </c>
      <c r="AE233" s="33">
        <f>+AE89-SUM($D185:AE185)</f>
        <v>0</v>
      </c>
      <c r="AF233" s="33">
        <f>+AF89-SUM($D185:AF185)</f>
        <v>0</v>
      </c>
      <c r="AG233" s="33">
        <f>+AG89-SUM($D185:AG185)</f>
        <v>0</v>
      </c>
      <c r="AH233" s="33">
        <f>+AH89-SUM($D185:AH185)</f>
        <v>0</v>
      </c>
      <c r="AI233" s="33">
        <f>+AI89-SUM($D185:AI185)</f>
        <v>0</v>
      </c>
      <c r="AJ233" s="33">
        <f>+AJ89-SUM($D185:AJ185)</f>
        <v>0</v>
      </c>
      <c r="AK233" s="33">
        <f>+AK89-SUM($D185:AK185)</f>
        <v>0</v>
      </c>
      <c r="AL233" s="33">
        <f>+AL89-SUM($D185:AL185)</f>
        <v>0</v>
      </c>
      <c r="AM233" s="33">
        <f>+AM89-SUM($D185:AM185)</f>
        <v>0</v>
      </c>
      <c r="AN233" s="33">
        <f>+AN89-SUM($D185:AN185)</f>
        <v>0</v>
      </c>
      <c r="AO233" s="33">
        <f>+AO89-SUM($D185:AO185)</f>
        <v>0</v>
      </c>
      <c r="AP233" s="33">
        <f>+AP89-SUM($D185:AP185)</f>
        <v>0</v>
      </c>
      <c r="AQ233" s="33">
        <f>+AQ89-SUM($D185:AQ185)</f>
        <v>0</v>
      </c>
      <c r="AR233" s="33">
        <f>+AR89-SUM($D185:AR185)</f>
        <v>0</v>
      </c>
      <c r="AS233" s="33">
        <f>+AS89-SUM($D185:AS185)</f>
        <v>0</v>
      </c>
      <c r="AT233" s="33">
        <f>+AT89-SUM($D185:AT185)</f>
        <v>0</v>
      </c>
      <c r="AU233" s="33">
        <f>+AU89-SUM($D185:AU185)</f>
        <v>0</v>
      </c>
      <c r="AV233" s="33">
        <f>+AV89-SUM($D185:AV185)</f>
        <v>0</v>
      </c>
      <c r="AW233" s="33">
        <f>+AW89-SUM($D185:AW185)</f>
        <v>0</v>
      </c>
      <c r="AX233" s="33">
        <f>+AX89-SUM($D185:AX185)</f>
        <v>0</v>
      </c>
      <c r="AY233" s="33">
        <f>+AY89-SUM($D185:AY185)</f>
        <v>0</v>
      </c>
      <c r="AZ233" s="33">
        <f>+AZ89-SUM($D185:AZ185)</f>
        <v>0</v>
      </c>
      <c r="BA233" s="33">
        <f>+BA89-SUM($D185:BA185)</f>
        <v>0</v>
      </c>
      <c r="BB233" s="33">
        <f>+BB89-SUM($D185:BB185)</f>
        <v>0</v>
      </c>
      <c r="BC233" s="33">
        <f>+BC89-SUM($D185:BC185)</f>
        <v>0</v>
      </c>
      <c r="BD233" s="33">
        <f>+BD89-SUM($D185:BD185)</f>
        <v>0</v>
      </c>
      <c r="BE233" s="33">
        <f>+BE89-SUM($D185:BE185)</f>
        <v>0</v>
      </c>
      <c r="BF233" s="33">
        <f>+BF89-SUM($D185:BF185)</f>
        <v>0</v>
      </c>
      <c r="BG233" s="33">
        <f>+BG89-SUM($D185:BG185)</f>
        <v>0</v>
      </c>
      <c r="BH233" s="33">
        <f>+BH89-SUM($D185:BH185)</f>
        <v>0</v>
      </c>
      <c r="BI233" s="33">
        <f>+BI89-SUM($D185:BI185)</f>
        <v>0</v>
      </c>
      <c r="BJ233" s="33">
        <f>+BJ89-SUM($D185:BJ185)</f>
        <v>0</v>
      </c>
      <c r="BK233" s="33">
        <f>+BK89-SUM($D185:BK185)</f>
        <v>0</v>
      </c>
    </row>
    <row r="234" spans="2:63">
      <c r="B234" s="32" t="str">
        <f t="shared" si="183"/>
        <v>Maquinària</v>
      </c>
      <c r="C234" s="54"/>
      <c r="D234" s="33">
        <f>+D90-SUM($D186:D186)</f>
        <v>0</v>
      </c>
      <c r="E234" s="33">
        <f>+E90-SUM($D186:E186)</f>
        <v>0</v>
      </c>
      <c r="F234" s="33">
        <f>+F90-SUM($D186:F186)</f>
        <v>0</v>
      </c>
      <c r="G234" s="33">
        <f>+G90-SUM($D186:G186)</f>
        <v>0</v>
      </c>
      <c r="H234" s="33">
        <f>+H90-SUM($D186:H186)</f>
        <v>0</v>
      </c>
      <c r="I234" s="33">
        <f>+I90-SUM($D186:I186)</f>
        <v>0</v>
      </c>
      <c r="J234" s="33">
        <f>+J90-SUM($D186:J186)</f>
        <v>0</v>
      </c>
      <c r="K234" s="33">
        <f>+K90-SUM($D186:K186)</f>
        <v>0</v>
      </c>
      <c r="L234" s="33">
        <f>+L90-SUM($D186:L186)</f>
        <v>0</v>
      </c>
      <c r="M234" s="33">
        <f>+M90-SUM($D186:M186)</f>
        <v>0</v>
      </c>
      <c r="N234" s="33">
        <f>+N90-SUM($D186:N186)</f>
        <v>0</v>
      </c>
      <c r="O234" s="33">
        <f>+O90-SUM($D186:O186)</f>
        <v>0</v>
      </c>
      <c r="P234" s="33">
        <f>+P90-SUM($D186:P186)</f>
        <v>0</v>
      </c>
      <c r="Q234" s="33">
        <f>+Q90-SUM($D186:Q186)</f>
        <v>0</v>
      </c>
      <c r="R234" s="33">
        <f>+R90-SUM($D186:R186)</f>
        <v>0</v>
      </c>
      <c r="S234" s="33">
        <f>+S90-SUM($D186:S186)</f>
        <v>0</v>
      </c>
      <c r="T234" s="33">
        <f>+T90-SUM($D186:T186)</f>
        <v>0</v>
      </c>
      <c r="U234" s="33">
        <f>+U90-SUM($D186:U186)</f>
        <v>0</v>
      </c>
      <c r="V234" s="33">
        <f>+V90-SUM($D186:V186)</f>
        <v>0</v>
      </c>
      <c r="W234" s="33">
        <f>+W90-SUM($D186:W186)</f>
        <v>0</v>
      </c>
      <c r="X234" s="33">
        <f>+X90-SUM($D186:X186)</f>
        <v>0</v>
      </c>
      <c r="Y234" s="33">
        <f>+Y90-SUM($D186:Y186)</f>
        <v>0</v>
      </c>
      <c r="Z234" s="33">
        <f>+Z90-SUM($D186:Z186)</f>
        <v>0</v>
      </c>
      <c r="AA234" s="33">
        <f>+AA90-SUM($D186:AA186)</f>
        <v>0</v>
      </c>
      <c r="AB234" s="33">
        <f>+AB90-SUM($D186:AB186)</f>
        <v>0</v>
      </c>
      <c r="AC234" s="33">
        <f>+AC90-SUM($D186:AC186)</f>
        <v>0</v>
      </c>
      <c r="AD234" s="33">
        <f>+AD90-SUM($D186:AD186)</f>
        <v>0</v>
      </c>
      <c r="AE234" s="33">
        <f>+AE90-SUM($D186:AE186)</f>
        <v>0</v>
      </c>
      <c r="AF234" s="33">
        <f>+AF90-SUM($D186:AF186)</f>
        <v>0</v>
      </c>
      <c r="AG234" s="33">
        <f>+AG90-SUM($D186:AG186)</f>
        <v>0</v>
      </c>
      <c r="AH234" s="33">
        <f>+AH90-SUM($D186:AH186)</f>
        <v>0</v>
      </c>
      <c r="AI234" s="33">
        <f>+AI90-SUM($D186:AI186)</f>
        <v>0</v>
      </c>
      <c r="AJ234" s="33">
        <f>+AJ90-SUM($D186:AJ186)</f>
        <v>0</v>
      </c>
      <c r="AK234" s="33">
        <f>+AK90-SUM($D186:AK186)</f>
        <v>0</v>
      </c>
      <c r="AL234" s="33">
        <f>+AL90-SUM($D186:AL186)</f>
        <v>0</v>
      </c>
      <c r="AM234" s="33">
        <f>+AM90-SUM($D186:AM186)</f>
        <v>0</v>
      </c>
      <c r="AN234" s="33">
        <f>+AN90-SUM($D186:AN186)</f>
        <v>0</v>
      </c>
      <c r="AO234" s="33">
        <f>+AO90-SUM($D186:AO186)</f>
        <v>0</v>
      </c>
      <c r="AP234" s="33">
        <f>+AP90-SUM($D186:AP186)</f>
        <v>0</v>
      </c>
      <c r="AQ234" s="33">
        <f>+AQ90-SUM($D186:AQ186)</f>
        <v>0</v>
      </c>
      <c r="AR234" s="33">
        <f>+AR90-SUM($D186:AR186)</f>
        <v>0</v>
      </c>
      <c r="AS234" s="33">
        <f>+AS90-SUM($D186:AS186)</f>
        <v>0</v>
      </c>
      <c r="AT234" s="33">
        <f>+AT90-SUM($D186:AT186)</f>
        <v>0</v>
      </c>
      <c r="AU234" s="33">
        <f>+AU90-SUM($D186:AU186)</f>
        <v>0</v>
      </c>
      <c r="AV234" s="33">
        <f>+AV90-SUM($D186:AV186)</f>
        <v>0</v>
      </c>
      <c r="AW234" s="33">
        <f>+AW90-SUM($D186:AW186)</f>
        <v>0</v>
      </c>
      <c r="AX234" s="33">
        <f>+AX90-SUM($D186:AX186)</f>
        <v>0</v>
      </c>
      <c r="AY234" s="33">
        <f>+AY90-SUM($D186:AY186)</f>
        <v>0</v>
      </c>
      <c r="AZ234" s="33">
        <f>+AZ90-SUM($D186:AZ186)</f>
        <v>0</v>
      </c>
      <c r="BA234" s="33">
        <f>+BA90-SUM($D186:BA186)</f>
        <v>0</v>
      </c>
      <c r="BB234" s="33">
        <f>+BB90-SUM($D186:BB186)</f>
        <v>0</v>
      </c>
      <c r="BC234" s="33">
        <f>+BC90-SUM($D186:BC186)</f>
        <v>0</v>
      </c>
      <c r="BD234" s="33">
        <f>+BD90-SUM($D186:BD186)</f>
        <v>0</v>
      </c>
      <c r="BE234" s="33">
        <f>+BE90-SUM($D186:BE186)</f>
        <v>0</v>
      </c>
      <c r="BF234" s="33">
        <f>+BF90-SUM($D186:BF186)</f>
        <v>0</v>
      </c>
      <c r="BG234" s="33">
        <f>+BG90-SUM($D186:BG186)</f>
        <v>0</v>
      </c>
      <c r="BH234" s="33">
        <f>+BH90-SUM($D186:BH186)</f>
        <v>0</v>
      </c>
      <c r="BI234" s="33">
        <f>+BI90-SUM($D186:BI186)</f>
        <v>0</v>
      </c>
      <c r="BJ234" s="33">
        <f>+BJ90-SUM($D186:BJ186)</f>
        <v>0</v>
      </c>
      <c r="BK234" s="33">
        <f>+BK90-SUM($D186:BK186)</f>
        <v>0</v>
      </c>
    </row>
    <row r="235" spans="2:63">
      <c r="B235" s="32" t="str">
        <f t="shared" si="183"/>
        <v>Utillatge</v>
      </c>
      <c r="C235" s="54"/>
      <c r="D235" s="33">
        <f>+D91-SUM($D187:D187)</f>
        <v>0</v>
      </c>
      <c r="E235" s="33">
        <f>+E91-SUM($D187:E187)</f>
        <v>0</v>
      </c>
      <c r="F235" s="33">
        <f>+F91-SUM($D187:F187)</f>
        <v>0</v>
      </c>
      <c r="G235" s="33">
        <f>+G91-SUM($D187:G187)</f>
        <v>0</v>
      </c>
      <c r="H235" s="33">
        <f>+H91-SUM($D187:H187)</f>
        <v>0</v>
      </c>
      <c r="I235" s="33">
        <f>+I91-SUM($D187:I187)</f>
        <v>0</v>
      </c>
      <c r="J235" s="33">
        <f>+J91-SUM($D187:J187)</f>
        <v>0</v>
      </c>
      <c r="K235" s="33">
        <f>+K91-SUM($D187:K187)</f>
        <v>0</v>
      </c>
      <c r="L235" s="33">
        <f>+L91-SUM($D187:L187)</f>
        <v>0</v>
      </c>
      <c r="M235" s="33">
        <f>+M91-SUM($D187:M187)</f>
        <v>0</v>
      </c>
      <c r="N235" s="33">
        <f>+N91-SUM($D187:N187)</f>
        <v>0</v>
      </c>
      <c r="O235" s="33">
        <f>+O91-SUM($D187:O187)</f>
        <v>0</v>
      </c>
      <c r="P235" s="33">
        <f>+P91-SUM($D187:P187)</f>
        <v>0</v>
      </c>
      <c r="Q235" s="33">
        <f>+Q91-SUM($D187:Q187)</f>
        <v>0</v>
      </c>
      <c r="R235" s="33">
        <f>+R91-SUM($D187:R187)</f>
        <v>0</v>
      </c>
      <c r="S235" s="33">
        <f>+S91-SUM($D187:S187)</f>
        <v>0</v>
      </c>
      <c r="T235" s="33">
        <f>+T91-SUM($D187:T187)</f>
        <v>0</v>
      </c>
      <c r="U235" s="33">
        <f>+U91-SUM($D187:U187)</f>
        <v>0</v>
      </c>
      <c r="V235" s="33">
        <f>+V91-SUM($D187:V187)</f>
        <v>0</v>
      </c>
      <c r="W235" s="33">
        <f>+W91-SUM($D187:W187)</f>
        <v>0</v>
      </c>
      <c r="X235" s="33">
        <f>+X91-SUM($D187:X187)</f>
        <v>0</v>
      </c>
      <c r="Y235" s="33">
        <f>+Y91-SUM($D187:Y187)</f>
        <v>0</v>
      </c>
      <c r="Z235" s="33">
        <f>+Z91-SUM($D187:Z187)</f>
        <v>0</v>
      </c>
      <c r="AA235" s="33">
        <f>+AA91-SUM($D187:AA187)</f>
        <v>0</v>
      </c>
      <c r="AB235" s="33">
        <f>+AB91-SUM($D187:AB187)</f>
        <v>0</v>
      </c>
      <c r="AC235" s="33">
        <f>+AC91-SUM($D187:AC187)</f>
        <v>0</v>
      </c>
      <c r="AD235" s="33">
        <f>+AD91-SUM($D187:AD187)</f>
        <v>0</v>
      </c>
      <c r="AE235" s="33">
        <f>+AE91-SUM($D187:AE187)</f>
        <v>0</v>
      </c>
      <c r="AF235" s="33">
        <f>+AF91-SUM($D187:AF187)</f>
        <v>0</v>
      </c>
      <c r="AG235" s="33">
        <f>+AG91-SUM($D187:AG187)</f>
        <v>0</v>
      </c>
      <c r="AH235" s="33">
        <f>+AH91-SUM($D187:AH187)</f>
        <v>0</v>
      </c>
      <c r="AI235" s="33">
        <f>+AI91-SUM($D187:AI187)</f>
        <v>0</v>
      </c>
      <c r="AJ235" s="33">
        <f>+AJ91-SUM($D187:AJ187)</f>
        <v>0</v>
      </c>
      <c r="AK235" s="33">
        <f>+AK91-SUM($D187:AK187)</f>
        <v>0</v>
      </c>
      <c r="AL235" s="33">
        <f>+AL91-SUM($D187:AL187)</f>
        <v>0</v>
      </c>
      <c r="AM235" s="33">
        <f>+AM91-SUM($D187:AM187)</f>
        <v>0</v>
      </c>
      <c r="AN235" s="33">
        <f>+AN91-SUM($D187:AN187)</f>
        <v>0</v>
      </c>
      <c r="AO235" s="33">
        <f>+AO91-SUM($D187:AO187)</f>
        <v>0</v>
      </c>
      <c r="AP235" s="33">
        <f>+AP91-SUM($D187:AP187)</f>
        <v>0</v>
      </c>
      <c r="AQ235" s="33">
        <f>+AQ91-SUM($D187:AQ187)</f>
        <v>0</v>
      </c>
      <c r="AR235" s="33">
        <f>+AR91-SUM($D187:AR187)</f>
        <v>0</v>
      </c>
      <c r="AS235" s="33">
        <f>+AS91-SUM($D187:AS187)</f>
        <v>0</v>
      </c>
      <c r="AT235" s="33">
        <f>+AT91-SUM($D187:AT187)</f>
        <v>0</v>
      </c>
      <c r="AU235" s="33">
        <f>+AU91-SUM($D187:AU187)</f>
        <v>0</v>
      </c>
      <c r="AV235" s="33">
        <f>+AV91-SUM($D187:AV187)</f>
        <v>0</v>
      </c>
      <c r="AW235" s="33">
        <f>+AW91-SUM($D187:AW187)</f>
        <v>0</v>
      </c>
      <c r="AX235" s="33">
        <f>+AX91-SUM($D187:AX187)</f>
        <v>0</v>
      </c>
      <c r="AY235" s="33">
        <f>+AY91-SUM($D187:AY187)</f>
        <v>0</v>
      </c>
      <c r="AZ235" s="33">
        <f>+AZ91-SUM($D187:AZ187)</f>
        <v>0</v>
      </c>
      <c r="BA235" s="33">
        <f>+BA91-SUM($D187:BA187)</f>
        <v>0</v>
      </c>
      <c r="BB235" s="33">
        <f>+BB91-SUM($D187:BB187)</f>
        <v>0</v>
      </c>
      <c r="BC235" s="33">
        <f>+BC91-SUM($D187:BC187)</f>
        <v>0</v>
      </c>
      <c r="BD235" s="33">
        <f>+BD91-SUM($D187:BD187)</f>
        <v>0</v>
      </c>
      <c r="BE235" s="33">
        <f>+BE91-SUM($D187:BE187)</f>
        <v>0</v>
      </c>
      <c r="BF235" s="33">
        <f>+BF91-SUM($D187:BF187)</f>
        <v>0</v>
      </c>
      <c r="BG235" s="33">
        <f>+BG91-SUM($D187:BG187)</f>
        <v>0</v>
      </c>
      <c r="BH235" s="33">
        <f>+BH91-SUM($D187:BH187)</f>
        <v>0</v>
      </c>
      <c r="BI235" s="33">
        <f>+BI91-SUM($D187:BI187)</f>
        <v>0</v>
      </c>
      <c r="BJ235" s="33">
        <f>+BJ91-SUM($D187:BJ187)</f>
        <v>0</v>
      </c>
      <c r="BK235" s="33">
        <f>+BK91-SUM($D187:BK187)</f>
        <v>0</v>
      </c>
    </row>
    <row r="236" spans="2:63">
      <c r="B236" s="32" t="str">
        <f t="shared" si="183"/>
        <v>Altres instal·lacions</v>
      </c>
      <c r="C236" s="54"/>
      <c r="D236" s="33">
        <f>+D92-SUM($D188:D188)</f>
        <v>0</v>
      </c>
      <c r="E236" s="33">
        <f>+E92-SUM($D188:E188)</f>
        <v>0</v>
      </c>
      <c r="F236" s="33">
        <f>+F92-SUM($D188:F188)</f>
        <v>0</v>
      </c>
      <c r="G236" s="33">
        <f>+G92-SUM($D188:G188)</f>
        <v>0</v>
      </c>
      <c r="H236" s="33">
        <f>+H92-SUM($D188:H188)</f>
        <v>0</v>
      </c>
      <c r="I236" s="33">
        <f>+I92-SUM($D188:I188)</f>
        <v>0</v>
      </c>
      <c r="J236" s="33">
        <f>+J92-SUM($D188:J188)</f>
        <v>0</v>
      </c>
      <c r="K236" s="33">
        <f>+K92-SUM($D188:K188)</f>
        <v>0</v>
      </c>
      <c r="L236" s="33">
        <f>+L92-SUM($D188:L188)</f>
        <v>0</v>
      </c>
      <c r="M236" s="33">
        <f>+M92-SUM($D188:M188)</f>
        <v>0</v>
      </c>
      <c r="N236" s="33">
        <f>+N92-SUM($D188:N188)</f>
        <v>0</v>
      </c>
      <c r="O236" s="33">
        <f>+O92-SUM($D188:O188)</f>
        <v>0</v>
      </c>
      <c r="P236" s="33">
        <f>+P92-SUM($D188:P188)</f>
        <v>0</v>
      </c>
      <c r="Q236" s="33">
        <f>+Q92-SUM($D188:Q188)</f>
        <v>0</v>
      </c>
      <c r="R236" s="33">
        <f>+R92-SUM($D188:R188)</f>
        <v>0</v>
      </c>
      <c r="S236" s="33">
        <f>+S92-SUM($D188:S188)</f>
        <v>0</v>
      </c>
      <c r="T236" s="33">
        <f>+T92-SUM($D188:T188)</f>
        <v>0</v>
      </c>
      <c r="U236" s="33">
        <f>+U92-SUM($D188:U188)</f>
        <v>0</v>
      </c>
      <c r="V236" s="33">
        <f>+V92-SUM($D188:V188)</f>
        <v>0</v>
      </c>
      <c r="W236" s="33">
        <f>+W92-SUM($D188:W188)</f>
        <v>0</v>
      </c>
      <c r="X236" s="33">
        <f>+X92-SUM($D188:X188)</f>
        <v>0</v>
      </c>
      <c r="Y236" s="33">
        <f>+Y92-SUM($D188:Y188)</f>
        <v>0</v>
      </c>
      <c r="Z236" s="33">
        <f>+Z92-SUM($D188:Z188)</f>
        <v>0</v>
      </c>
      <c r="AA236" s="33">
        <f>+AA92-SUM($D188:AA188)</f>
        <v>0</v>
      </c>
      <c r="AB236" s="33">
        <f>+AB92-SUM($D188:AB188)</f>
        <v>0</v>
      </c>
      <c r="AC236" s="33">
        <f>+AC92-SUM($D188:AC188)</f>
        <v>0</v>
      </c>
      <c r="AD236" s="33">
        <f>+AD92-SUM($D188:AD188)</f>
        <v>0</v>
      </c>
      <c r="AE236" s="33">
        <f>+AE92-SUM($D188:AE188)</f>
        <v>0</v>
      </c>
      <c r="AF236" s="33">
        <f>+AF92-SUM($D188:AF188)</f>
        <v>0</v>
      </c>
      <c r="AG236" s="33">
        <f>+AG92-SUM($D188:AG188)</f>
        <v>0</v>
      </c>
      <c r="AH236" s="33">
        <f>+AH92-SUM($D188:AH188)</f>
        <v>0</v>
      </c>
      <c r="AI236" s="33">
        <f>+AI92-SUM($D188:AI188)</f>
        <v>0</v>
      </c>
      <c r="AJ236" s="33">
        <f>+AJ92-SUM($D188:AJ188)</f>
        <v>0</v>
      </c>
      <c r="AK236" s="33">
        <f>+AK92-SUM($D188:AK188)</f>
        <v>0</v>
      </c>
      <c r="AL236" s="33">
        <f>+AL92-SUM($D188:AL188)</f>
        <v>0</v>
      </c>
      <c r="AM236" s="33">
        <f>+AM92-SUM($D188:AM188)</f>
        <v>0</v>
      </c>
      <c r="AN236" s="33">
        <f>+AN92-SUM($D188:AN188)</f>
        <v>0</v>
      </c>
      <c r="AO236" s="33">
        <f>+AO92-SUM($D188:AO188)</f>
        <v>0</v>
      </c>
      <c r="AP236" s="33">
        <f>+AP92-SUM($D188:AP188)</f>
        <v>0</v>
      </c>
      <c r="AQ236" s="33">
        <f>+AQ92-SUM($D188:AQ188)</f>
        <v>0</v>
      </c>
      <c r="AR236" s="33">
        <f>+AR92-SUM($D188:AR188)</f>
        <v>0</v>
      </c>
      <c r="AS236" s="33">
        <f>+AS92-SUM($D188:AS188)</f>
        <v>0</v>
      </c>
      <c r="AT236" s="33">
        <f>+AT92-SUM($D188:AT188)</f>
        <v>0</v>
      </c>
      <c r="AU236" s="33">
        <f>+AU92-SUM($D188:AU188)</f>
        <v>0</v>
      </c>
      <c r="AV236" s="33">
        <f>+AV92-SUM($D188:AV188)</f>
        <v>0</v>
      </c>
      <c r="AW236" s="33">
        <f>+AW92-SUM($D188:AW188)</f>
        <v>0</v>
      </c>
      <c r="AX236" s="33">
        <f>+AX92-SUM($D188:AX188)</f>
        <v>0</v>
      </c>
      <c r="AY236" s="33">
        <f>+AY92-SUM($D188:AY188)</f>
        <v>0</v>
      </c>
      <c r="AZ236" s="33">
        <f>+AZ92-SUM($D188:AZ188)</f>
        <v>0</v>
      </c>
      <c r="BA236" s="33">
        <f>+BA92-SUM($D188:BA188)</f>
        <v>0</v>
      </c>
      <c r="BB236" s="33">
        <f>+BB92-SUM($D188:BB188)</f>
        <v>0</v>
      </c>
      <c r="BC236" s="33">
        <f>+BC92-SUM($D188:BC188)</f>
        <v>0</v>
      </c>
      <c r="BD236" s="33">
        <f>+BD92-SUM($D188:BD188)</f>
        <v>0</v>
      </c>
      <c r="BE236" s="33">
        <f>+BE92-SUM($D188:BE188)</f>
        <v>0</v>
      </c>
      <c r="BF236" s="33">
        <f>+BF92-SUM($D188:BF188)</f>
        <v>0</v>
      </c>
      <c r="BG236" s="33">
        <f>+BG92-SUM($D188:BG188)</f>
        <v>0</v>
      </c>
      <c r="BH236" s="33">
        <f>+BH92-SUM($D188:BH188)</f>
        <v>0</v>
      </c>
      <c r="BI236" s="33">
        <f>+BI92-SUM($D188:BI188)</f>
        <v>0</v>
      </c>
      <c r="BJ236" s="33">
        <f>+BJ92-SUM($D188:BJ188)</f>
        <v>0</v>
      </c>
      <c r="BK236" s="33">
        <f>+BK92-SUM($D188:BK188)</f>
        <v>0</v>
      </c>
    </row>
    <row r="237" spans="2:63">
      <c r="B237" s="32" t="str">
        <f t="shared" si="183"/>
        <v>Mobiliari</v>
      </c>
      <c r="C237" s="54"/>
      <c r="D237" s="33">
        <f>+D93-SUM($D189:D189)</f>
        <v>0</v>
      </c>
      <c r="E237" s="33">
        <f>+E93-SUM($D189:E189)</f>
        <v>0</v>
      </c>
      <c r="F237" s="33">
        <f>+F93-SUM($D189:F189)</f>
        <v>0</v>
      </c>
      <c r="G237" s="33">
        <f>+G93-SUM($D189:G189)</f>
        <v>0</v>
      </c>
      <c r="H237" s="33">
        <f>+H93-SUM($D189:H189)</f>
        <v>0</v>
      </c>
      <c r="I237" s="33">
        <f>+I93-SUM($D189:I189)</f>
        <v>0</v>
      </c>
      <c r="J237" s="33">
        <f>+J93-SUM($D189:J189)</f>
        <v>0</v>
      </c>
      <c r="K237" s="33">
        <f>+K93-SUM($D189:K189)</f>
        <v>0</v>
      </c>
      <c r="L237" s="33">
        <f>+L93-SUM($D189:L189)</f>
        <v>0</v>
      </c>
      <c r="M237" s="33">
        <f>+M93-SUM($D189:M189)</f>
        <v>0</v>
      </c>
      <c r="N237" s="33">
        <f>+N93-SUM($D189:N189)</f>
        <v>0</v>
      </c>
      <c r="O237" s="33">
        <f>+O93-SUM($D189:O189)</f>
        <v>0</v>
      </c>
      <c r="P237" s="33">
        <f>+P93-SUM($D189:P189)</f>
        <v>0</v>
      </c>
      <c r="Q237" s="33">
        <f>+Q93-SUM($D189:Q189)</f>
        <v>0</v>
      </c>
      <c r="R237" s="33">
        <f>+R93-SUM($D189:R189)</f>
        <v>0</v>
      </c>
      <c r="S237" s="33">
        <f>+S93-SUM($D189:S189)</f>
        <v>0</v>
      </c>
      <c r="T237" s="33">
        <f>+T93-SUM($D189:T189)</f>
        <v>0</v>
      </c>
      <c r="U237" s="33">
        <f>+U93-SUM($D189:U189)</f>
        <v>0</v>
      </c>
      <c r="V237" s="33">
        <f>+V93-SUM($D189:V189)</f>
        <v>0</v>
      </c>
      <c r="W237" s="33">
        <f>+W93-SUM($D189:W189)</f>
        <v>0</v>
      </c>
      <c r="X237" s="33">
        <f>+X93-SUM($D189:X189)</f>
        <v>0</v>
      </c>
      <c r="Y237" s="33">
        <f>+Y93-SUM($D189:Y189)</f>
        <v>0</v>
      </c>
      <c r="Z237" s="33">
        <f>+Z93-SUM($D189:Z189)</f>
        <v>0</v>
      </c>
      <c r="AA237" s="33">
        <f>+AA93-SUM($D189:AA189)</f>
        <v>0</v>
      </c>
      <c r="AB237" s="33">
        <f>+AB93-SUM($D189:AB189)</f>
        <v>0</v>
      </c>
      <c r="AC237" s="33">
        <f>+AC93-SUM($D189:AC189)</f>
        <v>0</v>
      </c>
      <c r="AD237" s="33">
        <f>+AD93-SUM($D189:AD189)</f>
        <v>0</v>
      </c>
      <c r="AE237" s="33">
        <f>+AE93-SUM($D189:AE189)</f>
        <v>0</v>
      </c>
      <c r="AF237" s="33">
        <f>+AF93-SUM($D189:AF189)</f>
        <v>0</v>
      </c>
      <c r="AG237" s="33">
        <f>+AG93-SUM($D189:AG189)</f>
        <v>0</v>
      </c>
      <c r="AH237" s="33">
        <f>+AH93-SUM($D189:AH189)</f>
        <v>0</v>
      </c>
      <c r="AI237" s="33">
        <f>+AI93-SUM($D189:AI189)</f>
        <v>0</v>
      </c>
      <c r="AJ237" s="33">
        <f>+AJ93-SUM($D189:AJ189)</f>
        <v>0</v>
      </c>
      <c r="AK237" s="33">
        <f>+AK93-SUM($D189:AK189)</f>
        <v>0</v>
      </c>
      <c r="AL237" s="33">
        <f>+AL93-SUM($D189:AL189)</f>
        <v>0</v>
      </c>
      <c r="AM237" s="33">
        <f>+AM93-SUM($D189:AM189)</f>
        <v>0</v>
      </c>
      <c r="AN237" s="33">
        <f>+AN93-SUM($D189:AN189)</f>
        <v>0</v>
      </c>
      <c r="AO237" s="33">
        <f>+AO93-SUM($D189:AO189)</f>
        <v>0</v>
      </c>
      <c r="AP237" s="33">
        <f>+AP93-SUM($D189:AP189)</f>
        <v>0</v>
      </c>
      <c r="AQ237" s="33">
        <f>+AQ93-SUM($D189:AQ189)</f>
        <v>0</v>
      </c>
      <c r="AR237" s="33">
        <f>+AR93-SUM($D189:AR189)</f>
        <v>0</v>
      </c>
      <c r="AS237" s="33">
        <f>+AS93-SUM($D189:AS189)</f>
        <v>0</v>
      </c>
      <c r="AT237" s="33">
        <f>+AT93-SUM($D189:AT189)</f>
        <v>0</v>
      </c>
      <c r="AU237" s="33">
        <f>+AU93-SUM($D189:AU189)</f>
        <v>0</v>
      </c>
      <c r="AV237" s="33">
        <f>+AV93-SUM($D189:AV189)</f>
        <v>0</v>
      </c>
      <c r="AW237" s="33">
        <f>+AW93-SUM($D189:AW189)</f>
        <v>0</v>
      </c>
      <c r="AX237" s="33">
        <f>+AX93-SUM($D189:AX189)</f>
        <v>0</v>
      </c>
      <c r="AY237" s="33">
        <f>+AY93-SUM($D189:AY189)</f>
        <v>0</v>
      </c>
      <c r="AZ237" s="33">
        <f>+AZ93-SUM($D189:AZ189)</f>
        <v>0</v>
      </c>
      <c r="BA237" s="33">
        <f>+BA93-SUM($D189:BA189)</f>
        <v>0</v>
      </c>
      <c r="BB237" s="33">
        <f>+BB93-SUM($D189:BB189)</f>
        <v>0</v>
      </c>
      <c r="BC237" s="33">
        <f>+BC93-SUM($D189:BC189)</f>
        <v>0</v>
      </c>
      <c r="BD237" s="33">
        <f>+BD93-SUM($D189:BD189)</f>
        <v>0</v>
      </c>
      <c r="BE237" s="33">
        <f>+BE93-SUM($D189:BE189)</f>
        <v>0</v>
      </c>
      <c r="BF237" s="33">
        <f>+BF93-SUM($D189:BF189)</f>
        <v>0</v>
      </c>
      <c r="BG237" s="33">
        <f>+BG93-SUM($D189:BG189)</f>
        <v>0</v>
      </c>
      <c r="BH237" s="33">
        <f>+BH93-SUM($D189:BH189)</f>
        <v>0</v>
      </c>
      <c r="BI237" s="33">
        <f>+BI93-SUM($D189:BI189)</f>
        <v>0</v>
      </c>
      <c r="BJ237" s="33">
        <f>+BJ93-SUM($D189:BJ189)</f>
        <v>0</v>
      </c>
      <c r="BK237" s="33">
        <f>+BK93-SUM($D189:BK189)</f>
        <v>0</v>
      </c>
    </row>
    <row r="238" spans="2:63">
      <c r="B238" s="32" t="str">
        <f t="shared" si="183"/>
        <v>Equips per a processos informació</v>
      </c>
      <c r="C238" s="54"/>
      <c r="D238" s="33">
        <f>+D94-SUM($D190:D190)</f>
        <v>0</v>
      </c>
      <c r="E238" s="33">
        <f>+E94-SUM($D190:E190)</f>
        <v>0</v>
      </c>
      <c r="F238" s="33">
        <f>+F94-SUM($D190:F190)</f>
        <v>0</v>
      </c>
      <c r="G238" s="33">
        <f>+G94-SUM($D190:G190)</f>
        <v>0</v>
      </c>
      <c r="H238" s="33">
        <f>+H94-SUM($D190:H190)</f>
        <v>0</v>
      </c>
      <c r="I238" s="33">
        <f>+I94-SUM($D190:I190)</f>
        <v>0</v>
      </c>
      <c r="J238" s="33">
        <f>+J94-SUM($D190:J190)</f>
        <v>0</v>
      </c>
      <c r="K238" s="33">
        <f>+K94-SUM($D190:K190)</f>
        <v>0</v>
      </c>
      <c r="L238" s="33">
        <f>+L94-SUM($D190:L190)</f>
        <v>0</v>
      </c>
      <c r="M238" s="33">
        <f>+M94-SUM($D190:M190)</f>
        <v>0</v>
      </c>
      <c r="N238" s="33">
        <f>+N94-SUM($D190:N190)</f>
        <v>0</v>
      </c>
      <c r="O238" s="33">
        <f>+O94-SUM($D190:O190)</f>
        <v>0</v>
      </c>
      <c r="P238" s="33">
        <f>+P94-SUM($D190:P190)</f>
        <v>0</v>
      </c>
      <c r="Q238" s="33">
        <f>+Q94-SUM($D190:Q190)</f>
        <v>0</v>
      </c>
      <c r="R238" s="33">
        <f>+R94-SUM($D190:R190)</f>
        <v>0</v>
      </c>
      <c r="S238" s="33">
        <f>+S94-SUM($D190:S190)</f>
        <v>0</v>
      </c>
      <c r="T238" s="33">
        <f>+T94-SUM($D190:T190)</f>
        <v>0</v>
      </c>
      <c r="U238" s="33">
        <f>+U94-SUM($D190:U190)</f>
        <v>0</v>
      </c>
      <c r="V238" s="33">
        <f>+V94-SUM($D190:V190)</f>
        <v>0</v>
      </c>
      <c r="W238" s="33">
        <f>+W94-SUM($D190:W190)</f>
        <v>0</v>
      </c>
      <c r="X238" s="33">
        <f>+X94-SUM($D190:X190)</f>
        <v>0</v>
      </c>
      <c r="Y238" s="33">
        <f>+Y94-SUM($D190:Y190)</f>
        <v>0</v>
      </c>
      <c r="Z238" s="33">
        <f>+Z94-SUM($D190:Z190)</f>
        <v>0</v>
      </c>
      <c r="AA238" s="33">
        <f>+AA94-SUM($D190:AA190)</f>
        <v>0</v>
      </c>
      <c r="AB238" s="33">
        <f>+AB94-SUM($D190:AB190)</f>
        <v>0</v>
      </c>
      <c r="AC238" s="33">
        <f>+AC94-SUM($D190:AC190)</f>
        <v>0</v>
      </c>
      <c r="AD238" s="33">
        <f>+AD94-SUM($D190:AD190)</f>
        <v>0</v>
      </c>
      <c r="AE238" s="33">
        <f>+AE94-SUM($D190:AE190)</f>
        <v>0</v>
      </c>
      <c r="AF238" s="33">
        <f>+AF94-SUM($D190:AF190)</f>
        <v>0</v>
      </c>
      <c r="AG238" s="33">
        <f>+AG94-SUM($D190:AG190)</f>
        <v>0</v>
      </c>
      <c r="AH238" s="33">
        <f>+AH94-SUM($D190:AH190)</f>
        <v>0</v>
      </c>
      <c r="AI238" s="33">
        <f>+AI94-SUM($D190:AI190)</f>
        <v>0</v>
      </c>
      <c r="AJ238" s="33">
        <f>+AJ94-SUM($D190:AJ190)</f>
        <v>0</v>
      </c>
      <c r="AK238" s="33">
        <f>+AK94-SUM($D190:AK190)</f>
        <v>0</v>
      </c>
      <c r="AL238" s="33">
        <f>+AL94-SUM($D190:AL190)</f>
        <v>0</v>
      </c>
      <c r="AM238" s="33">
        <f>+AM94-SUM($D190:AM190)</f>
        <v>0</v>
      </c>
      <c r="AN238" s="33">
        <f>+AN94-SUM($D190:AN190)</f>
        <v>0</v>
      </c>
      <c r="AO238" s="33">
        <f>+AO94-SUM($D190:AO190)</f>
        <v>0</v>
      </c>
      <c r="AP238" s="33">
        <f>+AP94-SUM($D190:AP190)</f>
        <v>0</v>
      </c>
      <c r="AQ238" s="33">
        <f>+AQ94-SUM($D190:AQ190)</f>
        <v>0</v>
      </c>
      <c r="AR238" s="33">
        <f>+AR94-SUM($D190:AR190)</f>
        <v>0</v>
      </c>
      <c r="AS238" s="33">
        <f>+AS94-SUM($D190:AS190)</f>
        <v>0</v>
      </c>
      <c r="AT238" s="33">
        <f>+AT94-SUM($D190:AT190)</f>
        <v>0</v>
      </c>
      <c r="AU238" s="33">
        <f>+AU94-SUM($D190:AU190)</f>
        <v>0</v>
      </c>
      <c r="AV238" s="33">
        <f>+AV94-SUM($D190:AV190)</f>
        <v>0</v>
      </c>
      <c r="AW238" s="33">
        <f>+AW94-SUM($D190:AW190)</f>
        <v>0</v>
      </c>
      <c r="AX238" s="33">
        <f>+AX94-SUM($D190:AX190)</f>
        <v>0</v>
      </c>
      <c r="AY238" s="33">
        <f>+AY94-SUM($D190:AY190)</f>
        <v>0</v>
      </c>
      <c r="AZ238" s="33">
        <f>+AZ94-SUM($D190:AZ190)</f>
        <v>0</v>
      </c>
      <c r="BA238" s="33">
        <f>+BA94-SUM($D190:BA190)</f>
        <v>0</v>
      </c>
      <c r="BB238" s="33">
        <f>+BB94-SUM($D190:BB190)</f>
        <v>0</v>
      </c>
      <c r="BC238" s="33">
        <f>+BC94-SUM($D190:BC190)</f>
        <v>0</v>
      </c>
      <c r="BD238" s="33">
        <f>+BD94-SUM($D190:BD190)</f>
        <v>0</v>
      </c>
      <c r="BE238" s="33">
        <f>+BE94-SUM($D190:BE190)</f>
        <v>0</v>
      </c>
      <c r="BF238" s="33">
        <f>+BF94-SUM($D190:BF190)</f>
        <v>0</v>
      </c>
      <c r="BG238" s="33">
        <f>+BG94-SUM($D190:BG190)</f>
        <v>0</v>
      </c>
      <c r="BH238" s="33">
        <f>+BH94-SUM($D190:BH190)</f>
        <v>0</v>
      </c>
      <c r="BI238" s="33">
        <f>+BI94-SUM($D190:BI190)</f>
        <v>0</v>
      </c>
      <c r="BJ238" s="33">
        <f>+BJ94-SUM($D190:BJ190)</f>
        <v>0</v>
      </c>
      <c r="BK238" s="33">
        <f>+BK94-SUM($D190:BK190)</f>
        <v>0</v>
      </c>
    </row>
    <row r="239" spans="2:63">
      <c r="B239" s="32" t="str">
        <f t="shared" si="183"/>
        <v>Elements de transport</v>
      </c>
      <c r="C239" s="54"/>
      <c r="D239" s="33">
        <f>+D95-SUM($D191:D191)</f>
        <v>0</v>
      </c>
      <c r="E239" s="33">
        <f>+E95-SUM($D191:E191)</f>
        <v>0</v>
      </c>
      <c r="F239" s="33">
        <f>+F95-SUM($D191:F191)</f>
        <v>0</v>
      </c>
      <c r="G239" s="33">
        <f>+G95-SUM($D191:G191)</f>
        <v>0</v>
      </c>
      <c r="H239" s="33">
        <f>+H95-SUM($D191:H191)</f>
        <v>0</v>
      </c>
      <c r="I239" s="33">
        <f>+I95-SUM($D191:I191)</f>
        <v>0</v>
      </c>
      <c r="J239" s="33">
        <f>+J95-SUM($D191:J191)</f>
        <v>0</v>
      </c>
      <c r="K239" s="33">
        <f>+K95-SUM($D191:K191)</f>
        <v>0</v>
      </c>
      <c r="L239" s="33">
        <f>+L95-SUM($D191:L191)</f>
        <v>0</v>
      </c>
      <c r="M239" s="33">
        <f>+M95-SUM($D191:M191)</f>
        <v>0</v>
      </c>
      <c r="N239" s="33">
        <f>+N95-SUM($D191:N191)</f>
        <v>0</v>
      </c>
      <c r="O239" s="33">
        <f>+O95-SUM($D191:O191)</f>
        <v>0</v>
      </c>
      <c r="P239" s="33">
        <f>+P95-SUM($D191:P191)</f>
        <v>0</v>
      </c>
      <c r="Q239" s="33">
        <f>+Q95-SUM($D191:Q191)</f>
        <v>0</v>
      </c>
      <c r="R239" s="33">
        <f>+R95-SUM($D191:R191)</f>
        <v>0</v>
      </c>
      <c r="S239" s="33">
        <f>+S95-SUM($D191:S191)</f>
        <v>0</v>
      </c>
      <c r="T239" s="33">
        <f>+T95-SUM($D191:T191)</f>
        <v>0</v>
      </c>
      <c r="U239" s="33">
        <f>+U95-SUM($D191:U191)</f>
        <v>0</v>
      </c>
      <c r="V239" s="33">
        <f>+V95-SUM($D191:V191)</f>
        <v>0</v>
      </c>
      <c r="W239" s="33">
        <f>+W95-SUM($D191:W191)</f>
        <v>0</v>
      </c>
      <c r="X239" s="33">
        <f>+X95-SUM($D191:X191)</f>
        <v>0</v>
      </c>
      <c r="Y239" s="33">
        <f>+Y95-SUM($D191:Y191)</f>
        <v>0</v>
      </c>
      <c r="Z239" s="33">
        <f>+Z95-SUM($D191:Z191)</f>
        <v>0</v>
      </c>
      <c r="AA239" s="33">
        <f>+AA95-SUM($D191:AA191)</f>
        <v>0</v>
      </c>
      <c r="AB239" s="33">
        <f>+AB95-SUM($D191:AB191)</f>
        <v>0</v>
      </c>
      <c r="AC239" s="33">
        <f>+AC95-SUM($D191:AC191)</f>
        <v>0</v>
      </c>
      <c r="AD239" s="33">
        <f>+AD95-SUM($D191:AD191)</f>
        <v>0</v>
      </c>
      <c r="AE239" s="33">
        <f>+AE95-SUM($D191:AE191)</f>
        <v>0</v>
      </c>
      <c r="AF239" s="33">
        <f>+AF95-SUM($D191:AF191)</f>
        <v>0</v>
      </c>
      <c r="AG239" s="33">
        <f>+AG95-SUM($D191:AG191)</f>
        <v>0</v>
      </c>
      <c r="AH239" s="33">
        <f>+AH95-SUM($D191:AH191)</f>
        <v>0</v>
      </c>
      <c r="AI239" s="33">
        <f>+AI95-SUM($D191:AI191)</f>
        <v>0</v>
      </c>
      <c r="AJ239" s="33">
        <f>+AJ95-SUM($D191:AJ191)</f>
        <v>0</v>
      </c>
      <c r="AK239" s="33">
        <f>+AK95-SUM($D191:AK191)</f>
        <v>0</v>
      </c>
      <c r="AL239" s="33">
        <f>+AL95-SUM($D191:AL191)</f>
        <v>0</v>
      </c>
      <c r="AM239" s="33">
        <f>+AM95-SUM($D191:AM191)</f>
        <v>0</v>
      </c>
      <c r="AN239" s="33">
        <f>+AN95-SUM($D191:AN191)</f>
        <v>0</v>
      </c>
      <c r="AO239" s="33">
        <f>+AO95-SUM($D191:AO191)</f>
        <v>0</v>
      </c>
      <c r="AP239" s="33">
        <f>+AP95-SUM($D191:AP191)</f>
        <v>0</v>
      </c>
      <c r="AQ239" s="33">
        <f>+AQ95-SUM($D191:AQ191)</f>
        <v>0</v>
      </c>
      <c r="AR239" s="33">
        <f>+AR95-SUM($D191:AR191)</f>
        <v>0</v>
      </c>
      <c r="AS239" s="33">
        <f>+AS95-SUM($D191:AS191)</f>
        <v>0</v>
      </c>
      <c r="AT239" s="33">
        <f>+AT95-SUM($D191:AT191)</f>
        <v>0</v>
      </c>
      <c r="AU239" s="33">
        <f>+AU95-SUM($D191:AU191)</f>
        <v>0</v>
      </c>
      <c r="AV239" s="33">
        <f>+AV95-SUM($D191:AV191)</f>
        <v>0</v>
      </c>
      <c r="AW239" s="33">
        <f>+AW95-SUM($D191:AW191)</f>
        <v>0</v>
      </c>
      <c r="AX239" s="33">
        <f>+AX95-SUM($D191:AX191)</f>
        <v>0</v>
      </c>
      <c r="AY239" s="33">
        <f>+AY95-SUM($D191:AY191)</f>
        <v>0</v>
      </c>
      <c r="AZ239" s="33">
        <f>+AZ95-SUM($D191:AZ191)</f>
        <v>0</v>
      </c>
      <c r="BA239" s="33">
        <f>+BA95-SUM($D191:BA191)</f>
        <v>0</v>
      </c>
      <c r="BB239" s="33">
        <f>+BB95-SUM($D191:BB191)</f>
        <v>0</v>
      </c>
      <c r="BC239" s="33">
        <f>+BC95-SUM($D191:BC191)</f>
        <v>0</v>
      </c>
      <c r="BD239" s="33">
        <f>+BD95-SUM($D191:BD191)</f>
        <v>0</v>
      </c>
      <c r="BE239" s="33">
        <f>+BE95-SUM($D191:BE191)</f>
        <v>0</v>
      </c>
      <c r="BF239" s="33">
        <f>+BF95-SUM($D191:BF191)</f>
        <v>0</v>
      </c>
      <c r="BG239" s="33">
        <f>+BG95-SUM($D191:BG191)</f>
        <v>0</v>
      </c>
      <c r="BH239" s="33">
        <f>+BH95-SUM($D191:BH191)</f>
        <v>0</v>
      </c>
      <c r="BI239" s="33">
        <f>+BI95-SUM($D191:BI191)</f>
        <v>0</v>
      </c>
      <c r="BJ239" s="33">
        <f>+BJ95-SUM($D191:BJ191)</f>
        <v>0</v>
      </c>
      <c r="BK239" s="33">
        <f>+BK95-SUM($D191:BK191)</f>
        <v>0</v>
      </c>
    </row>
    <row r="240" spans="2:63">
      <c r="B240" s="32" t="str">
        <f t="shared" si="183"/>
        <v>Altre immobilitzat material</v>
      </c>
      <c r="C240" s="54"/>
      <c r="D240" s="33">
        <f>+D96-SUM($D192:D192)</f>
        <v>0</v>
      </c>
      <c r="E240" s="33">
        <f>+E96-SUM($D192:E192)</f>
        <v>0</v>
      </c>
      <c r="F240" s="33">
        <f>+F96-SUM($D192:F192)</f>
        <v>0</v>
      </c>
      <c r="G240" s="33">
        <f>+G96-SUM($D192:G192)</f>
        <v>0</v>
      </c>
      <c r="H240" s="33">
        <f>+H96-SUM($D192:H192)</f>
        <v>0</v>
      </c>
      <c r="I240" s="33">
        <f>+I96-SUM($D192:I192)</f>
        <v>0</v>
      </c>
      <c r="J240" s="33">
        <f>+J96-SUM($D192:J192)</f>
        <v>0</v>
      </c>
      <c r="K240" s="33">
        <f>+K96-SUM($D192:K192)</f>
        <v>0</v>
      </c>
      <c r="L240" s="33">
        <f>+L96-SUM($D192:L192)</f>
        <v>0</v>
      </c>
      <c r="M240" s="33">
        <f>+M96-SUM($D192:M192)</f>
        <v>0</v>
      </c>
      <c r="N240" s="33">
        <f>+N96-SUM($D192:N192)</f>
        <v>0</v>
      </c>
      <c r="O240" s="33">
        <f>+O96-SUM($D192:O192)</f>
        <v>0</v>
      </c>
      <c r="P240" s="33">
        <f>+P96-SUM($D192:P192)</f>
        <v>0</v>
      </c>
      <c r="Q240" s="33">
        <f>+Q96-SUM($D192:Q192)</f>
        <v>0</v>
      </c>
      <c r="R240" s="33">
        <f>+R96-SUM($D192:R192)</f>
        <v>0</v>
      </c>
      <c r="S240" s="33">
        <f>+S96-SUM($D192:S192)</f>
        <v>0</v>
      </c>
      <c r="T240" s="33">
        <f>+T96-SUM($D192:T192)</f>
        <v>0</v>
      </c>
      <c r="U240" s="33">
        <f>+U96-SUM($D192:U192)</f>
        <v>0</v>
      </c>
      <c r="V240" s="33">
        <f>+V96-SUM($D192:V192)</f>
        <v>0</v>
      </c>
      <c r="W240" s="33">
        <f>+W96-SUM($D192:W192)</f>
        <v>0</v>
      </c>
      <c r="X240" s="33">
        <f>+X96-SUM($D192:X192)</f>
        <v>0</v>
      </c>
      <c r="Y240" s="33">
        <f>+Y96-SUM($D192:Y192)</f>
        <v>0</v>
      </c>
      <c r="Z240" s="33">
        <f>+Z96-SUM($D192:Z192)</f>
        <v>0</v>
      </c>
      <c r="AA240" s="33">
        <f>+AA96-SUM($D192:AA192)</f>
        <v>0</v>
      </c>
      <c r="AB240" s="33">
        <f>+AB96-SUM($D192:AB192)</f>
        <v>0</v>
      </c>
      <c r="AC240" s="33">
        <f>+AC96-SUM($D192:AC192)</f>
        <v>0</v>
      </c>
      <c r="AD240" s="33">
        <f>+AD96-SUM($D192:AD192)</f>
        <v>0</v>
      </c>
      <c r="AE240" s="33">
        <f>+AE96-SUM($D192:AE192)</f>
        <v>0</v>
      </c>
      <c r="AF240" s="33">
        <f>+AF96-SUM($D192:AF192)</f>
        <v>0</v>
      </c>
      <c r="AG240" s="33">
        <f>+AG96-SUM($D192:AG192)</f>
        <v>0</v>
      </c>
      <c r="AH240" s="33">
        <f>+AH96-SUM($D192:AH192)</f>
        <v>0</v>
      </c>
      <c r="AI240" s="33">
        <f>+AI96-SUM($D192:AI192)</f>
        <v>0</v>
      </c>
      <c r="AJ240" s="33">
        <f>+AJ96-SUM($D192:AJ192)</f>
        <v>0</v>
      </c>
      <c r="AK240" s="33">
        <f>+AK96-SUM($D192:AK192)</f>
        <v>0</v>
      </c>
      <c r="AL240" s="33">
        <f>+AL96-SUM($D192:AL192)</f>
        <v>0</v>
      </c>
      <c r="AM240" s="33">
        <f>+AM96-SUM($D192:AM192)</f>
        <v>0</v>
      </c>
      <c r="AN240" s="33">
        <f>+AN96-SUM($D192:AN192)</f>
        <v>0</v>
      </c>
      <c r="AO240" s="33">
        <f>+AO96-SUM($D192:AO192)</f>
        <v>0</v>
      </c>
      <c r="AP240" s="33">
        <f>+AP96-SUM($D192:AP192)</f>
        <v>0</v>
      </c>
      <c r="AQ240" s="33">
        <f>+AQ96-SUM($D192:AQ192)</f>
        <v>0</v>
      </c>
      <c r="AR240" s="33">
        <f>+AR96-SUM($D192:AR192)</f>
        <v>0</v>
      </c>
      <c r="AS240" s="33">
        <f>+AS96-SUM($D192:AS192)</f>
        <v>0</v>
      </c>
      <c r="AT240" s="33">
        <f>+AT96-SUM($D192:AT192)</f>
        <v>0</v>
      </c>
      <c r="AU240" s="33">
        <f>+AU96-SUM($D192:AU192)</f>
        <v>0</v>
      </c>
      <c r="AV240" s="33">
        <f>+AV96-SUM($D192:AV192)</f>
        <v>0</v>
      </c>
      <c r="AW240" s="33">
        <f>+AW96-SUM($D192:AW192)</f>
        <v>0</v>
      </c>
      <c r="AX240" s="33">
        <f>+AX96-SUM($D192:AX192)</f>
        <v>0</v>
      </c>
      <c r="AY240" s="33">
        <f>+AY96-SUM($D192:AY192)</f>
        <v>0</v>
      </c>
      <c r="AZ240" s="33">
        <f>+AZ96-SUM($D192:AZ192)</f>
        <v>0</v>
      </c>
      <c r="BA240" s="33">
        <f>+BA96-SUM($D192:BA192)</f>
        <v>0</v>
      </c>
      <c r="BB240" s="33">
        <f>+BB96-SUM($D192:BB192)</f>
        <v>0</v>
      </c>
      <c r="BC240" s="33">
        <f>+BC96-SUM($D192:BC192)</f>
        <v>0</v>
      </c>
      <c r="BD240" s="33">
        <f>+BD96-SUM($D192:BD192)</f>
        <v>0</v>
      </c>
      <c r="BE240" s="33">
        <f>+BE96-SUM($D192:BE192)</f>
        <v>0</v>
      </c>
      <c r="BF240" s="33">
        <f>+BF96-SUM($D192:BF192)</f>
        <v>0</v>
      </c>
      <c r="BG240" s="33">
        <f>+BG96-SUM($D192:BG192)</f>
        <v>0</v>
      </c>
      <c r="BH240" s="33">
        <f>+BH96-SUM($D192:BH192)</f>
        <v>0</v>
      </c>
      <c r="BI240" s="33">
        <f>+BI96-SUM($D192:BI192)</f>
        <v>0</v>
      </c>
      <c r="BJ240" s="33">
        <f>+BJ96-SUM($D192:BJ192)</f>
        <v>0</v>
      </c>
      <c r="BK240" s="33">
        <f>+BK96-SUM($D192:BK192)</f>
        <v>0</v>
      </c>
    </row>
    <row r="241" spans="2:63">
      <c r="B241" s="53" t="s">
        <v>16</v>
      </c>
      <c r="C241" s="53"/>
      <c r="D241" s="37">
        <f>SUM(D242:D243)</f>
        <v>0</v>
      </c>
      <c r="E241" s="37">
        <f t="shared" ref="E241:BK241" si="188">SUM(E242:E243)</f>
        <v>0</v>
      </c>
      <c r="F241" s="37">
        <f t="shared" si="188"/>
        <v>0</v>
      </c>
      <c r="G241" s="37">
        <f t="shared" si="188"/>
        <v>0</v>
      </c>
      <c r="H241" s="37">
        <f t="shared" si="188"/>
        <v>0</v>
      </c>
      <c r="I241" s="37">
        <f t="shared" si="188"/>
        <v>0</v>
      </c>
      <c r="J241" s="37">
        <f t="shared" si="188"/>
        <v>0</v>
      </c>
      <c r="K241" s="37">
        <f t="shared" si="188"/>
        <v>0</v>
      </c>
      <c r="L241" s="37">
        <f t="shared" si="188"/>
        <v>0</v>
      </c>
      <c r="M241" s="37">
        <f t="shared" si="188"/>
        <v>0</v>
      </c>
      <c r="N241" s="37">
        <f t="shared" si="188"/>
        <v>0</v>
      </c>
      <c r="O241" s="37">
        <f t="shared" si="188"/>
        <v>0</v>
      </c>
      <c r="P241" s="37">
        <f t="shared" si="188"/>
        <v>0</v>
      </c>
      <c r="Q241" s="37">
        <f t="shared" si="188"/>
        <v>0</v>
      </c>
      <c r="R241" s="37">
        <f t="shared" si="188"/>
        <v>0</v>
      </c>
      <c r="S241" s="37">
        <f t="shared" si="188"/>
        <v>0</v>
      </c>
      <c r="T241" s="37">
        <f t="shared" si="188"/>
        <v>0</v>
      </c>
      <c r="U241" s="37">
        <f t="shared" si="188"/>
        <v>0</v>
      </c>
      <c r="V241" s="37">
        <f t="shared" si="188"/>
        <v>0</v>
      </c>
      <c r="W241" s="37">
        <f t="shared" si="188"/>
        <v>0</v>
      </c>
      <c r="X241" s="37">
        <f t="shared" si="188"/>
        <v>0</v>
      </c>
      <c r="Y241" s="37">
        <f t="shared" si="188"/>
        <v>0</v>
      </c>
      <c r="Z241" s="37">
        <f t="shared" si="188"/>
        <v>0</v>
      </c>
      <c r="AA241" s="37">
        <f t="shared" si="188"/>
        <v>0</v>
      </c>
      <c r="AB241" s="37">
        <f t="shared" si="188"/>
        <v>0</v>
      </c>
      <c r="AC241" s="37">
        <f t="shared" si="188"/>
        <v>0</v>
      </c>
      <c r="AD241" s="37">
        <f t="shared" si="188"/>
        <v>0</v>
      </c>
      <c r="AE241" s="37">
        <f t="shared" si="188"/>
        <v>0</v>
      </c>
      <c r="AF241" s="37">
        <f t="shared" si="188"/>
        <v>0</v>
      </c>
      <c r="AG241" s="37">
        <f t="shared" si="188"/>
        <v>0</v>
      </c>
      <c r="AH241" s="37">
        <f t="shared" si="188"/>
        <v>0</v>
      </c>
      <c r="AI241" s="37">
        <f t="shared" si="188"/>
        <v>0</v>
      </c>
      <c r="AJ241" s="37">
        <f t="shared" si="188"/>
        <v>0</v>
      </c>
      <c r="AK241" s="37">
        <f t="shared" si="188"/>
        <v>0</v>
      </c>
      <c r="AL241" s="37">
        <f t="shared" si="188"/>
        <v>0</v>
      </c>
      <c r="AM241" s="37">
        <f t="shared" si="188"/>
        <v>0</v>
      </c>
      <c r="AN241" s="37">
        <f t="shared" si="188"/>
        <v>0</v>
      </c>
      <c r="AO241" s="37">
        <f t="shared" si="188"/>
        <v>0</v>
      </c>
      <c r="AP241" s="37">
        <f t="shared" si="188"/>
        <v>0</v>
      </c>
      <c r="AQ241" s="37">
        <f t="shared" si="188"/>
        <v>0</v>
      </c>
      <c r="AR241" s="37">
        <f t="shared" si="188"/>
        <v>0</v>
      </c>
      <c r="AS241" s="37">
        <f t="shared" si="188"/>
        <v>0</v>
      </c>
      <c r="AT241" s="37">
        <f t="shared" si="188"/>
        <v>0</v>
      </c>
      <c r="AU241" s="37">
        <f t="shared" si="188"/>
        <v>0</v>
      </c>
      <c r="AV241" s="37">
        <f t="shared" si="188"/>
        <v>0</v>
      </c>
      <c r="AW241" s="37">
        <f t="shared" si="188"/>
        <v>0</v>
      </c>
      <c r="AX241" s="37">
        <f t="shared" si="188"/>
        <v>0</v>
      </c>
      <c r="AY241" s="37">
        <f t="shared" si="188"/>
        <v>0</v>
      </c>
      <c r="AZ241" s="37">
        <f t="shared" si="188"/>
        <v>0</v>
      </c>
      <c r="BA241" s="37">
        <f t="shared" si="188"/>
        <v>0</v>
      </c>
      <c r="BB241" s="37">
        <f t="shared" si="188"/>
        <v>0</v>
      </c>
      <c r="BC241" s="37">
        <f t="shared" si="188"/>
        <v>0</v>
      </c>
      <c r="BD241" s="37">
        <f t="shared" si="188"/>
        <v>0</v>
      </c>
      <c r="BE241" s="37">
        <f t="shared" si="188"/>
        <v>0</v>
      </c>
      <c r="BF241" s="37">
        <f t="shared" si="188"/>
        <v>0</v>
      </c>
      <c r="BG241" s="37">
        <f t="shared" si="188"/>
        <v>0</v>
      </c>
      <c r="BH241" s="37">
        <f t="shared" si="188"/>
        <v>0</v>
      </c>
      <c r="BI241" s="37">
        <f t="shared" si="188"/>
        <v>0</v>
      </c>
      <c r="BJ241" s="37">
        <f t="shared" si="188"/>
        <v>0</v>
      </c>
      <c r="BK241" s="37">
        <f t="shared" si="188"/>
        <v>0</v>
      </c>
    </row>
    <row r="242" spans="2:63">
      <c r="B242" s="32" t="s">
        <v>11</v>
      </c>
      <c r="C242" s="54"/>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row>
    <row r="243" spans="2:63">
      <c r="B243" s="32" t="s">
        <v>12</v>
      </c>
      <c r="C243" s="54"/>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row>
    <row r="244" spans="2:63">
      <c r="B244" s="53" t="s">
        <v>13</v>
      </c>
      <c r="C244" s="53"/>
      <c r="D244" s="37">
        <f t="shared" ref="D244:AI244" si="189">+D223+D230+D241</f>
        <v>0</v>
      </c>
      <c r="E244" s="37">
        <f t="shared" si="189"/>
        <v>0</v>
      </c>
      <c r="F244" s="37">
        <f t="shared" si="189"/>
        <v>0</v>
      </c>
      <c r="G244" s="37">
        <f t="shared" si="189"/>
        <v>0</v>
      </c>
      <c r="H244" s="37">
        <f t="shared" si="189"/>
        <v>0</v>
      </c>
      <c r="I244" s="37">
        <f t="shared" si="189"/>
        <v>0</v>
      </c>
      <c r="J244" s="37">
        <f t="shared" si="189"/>
        <v>0</v>
      </c>
      <c r="K244" s="37">
        <f t="shared" si="189"/>
        <v>0</v>
      </c>
      <c r="L244" s="37">
        <f t="shared" si="189"/>
        <v>0</v>
      </c>
      <c r="M244" s="37">
        <f t="shared" si="189"/>
        <v>0</v>
      </c>
      <c r="N244" s="37">
        <f t="shared" si="189"/>
        <v>0</v>
      </c>
      <c r="O244" s="37">
        <f t="shared" si="189"/>
        <v>0</v>
      </c>
      <c r="P244" s="37">
        <f t="shared" si="189"/>
        <v>0</v>
      </c>
      <c r="Q244" s="37">
        <f t="shared" si="189"/>
        <v>0</v>
      </c>
      <c r="R244" s="37">
        <f t="shared" si="189"/>
        <v>0</v>
      </c>
      <c r="S244" s="37">
        <f t="shared" si="189"/>
        <v>0</v>
      </c>
      <c r="T244" s="37">
        <f t="shared" si="189"/>
        <v>0</v>
      </c>
      <c r="U244" s="37">
        <f t="shared" si="189"/>
        <v>0</v>
      </c>
      <c r="V244" s="37">
        <f t="shared" si="189"/>
        <v>0</v>
      </c>
      <c r="W244" s="37">
        <f t="shared" si="189"/>
        <v>0</v>
      </c>
      <c r="X244" s="37">
        <f t="shared" si="189"/>
        <v>0</v>
      </c>
      <c r="Y244" s="37">
        <f t="shared" si="189"/>
        <v>0</v>
      </c>
      <c r="Z244" s="37">
        <f t="shared" si="189"/>
        <v>0</v>
      </c>
      <c r="AA244" s="37">
        <f t="shared" si="189"/>
        <v>0</v>
      </c>
      <c r="AB244" s="37">
        <f t="shared" si="189"/>
        <v>0</v>
      </c>
      <c r="AC244" s="37">
        <f t="shared" si="189"/>
        <v>0</v>
      </c>
      <c r="AD244" s="37">
        <f t="shared" si="189"/>
        <v>0</v>
      </c>
      <c r="AE244" s="37">
        <f t="shared" si="189"/>
        <v>0</v>
      </c>
      <c r="AF244" s="37">
        <f t="shared" si="189"/>
        <v>0</v>
      </c>
      <c r="AG244" s="37">
        <f t="shared" si="189"/>
        <v>0</v>
      </c>
      <c r="AH244" s="37">
        <f t="shared" si="189"/>
        <v>0</v>
      </c>
      <c r="AI244" s="37">
        <f t="shared" si="189"/>
        <v>0</v>
      </c>
      <c r="AJ244" s="37">
        <f t="shared" ref="AJ244:BK244" si="190">+AJ223+AJ230+AJ241</f>
        <v>0</v>
      </c>
      <c r="AK244" s="37">
        <f t="shared" si="190"/>
        <v>0</v>
      </c>
      <c r="AL244" s="37">
        <f t="shared" si="190"/>
        <v>0</v>
      </c>
      <c r="AM244" s="37">
        <f t="shared" si="190"/>
        <v>0</v>
      </c>
      <c r="AN244" s="37">
        <f t="shared" si="190"/>
        <v>0</v>
      </c>
      <c r="AO244" s="37">
        <f t="shared" si="190"/>
        <v>0</v>
      </c>
      <c r="AP244" s="37">
        <f t="shared" si="190"/>
        <v>0</v>
      </c>
      <c r="AQ244" s="37">
        <f t="shared" si="190"/>
        <v>0</v>
      </c>
      <c r="AR244" s="37">
        <f t="shared" si="190"/>
        <v>0</v>
      </c>
      <c r="AS244" s="37">
        <f t="shared" si="190"/>
        <v>0</v>
      </c>
      <c r="AT244" s="37">
        <f t="shared" si="190"/>
        <v>0</v>
      </c>
      <c r="AU244" s="37">
        <f t="shared" si="190"/>
        <v>0</v>
      </c>
      <c r="AV244" s="37">
        <f t="shared" si="190"/>
        <v>0</v>
      </c>
      <c r="AW244" s="37">
        <f t="shared" si="190"/>
        <v>0</v>
      </c>
      <c r="AX244" s="37">
        <f t="shared" si="190"/>
        <v>0</v>
      </c>
      <c r="AY244" s="37">
        <f t="shared" si="190"/>
        <v>0</v>
      </c>
      <c r="AZ244" s="37">
        <f t="shared" si="190"/>
        <v>0</v>
      </c>
      <c r="BA244" s="37">
        <f t="shared" si="190"/>
        <v>0</v>
      </c>
      <c r="BB244" s="37">
        <f t="shared" si="190"/>
        <v>0</v>
      </c>
      <c r="BC244" s="37">
        <f t="shared" si="190"/>
        <v>0</v>
      </c>
      <c r="BD244" s="37">
        <f t="shared" si="190"/>
        <v>0</v>
      </c>
      <c r="BE244" s="37">
        <f t="shared" si="190"/>
        <v>0</v>
      </c>
      <c r="BF244" s="37">
        <f t="shared" si="190"/>
        <v>0</v>
      </c>
      <c r="BG244" s="37">
        <f t="shared" si="190"/>
        <v>0</v>
      </c>
      <c r="BH244" s="37">
        <f t="shared" si="190"/>
        <v>0</v>
      </c>
      <c r="BI244" s="37">
        <f t="shared" si="190"/>
        <v>0</v>
      </c>
      <c r="BJ244" s="37">
        <f t="shared" si="190"/>
        <v>0</v>
      </c>
      <c r="BK244" s="37">
        <f t="shared" si="190"/>
        <v>0</v>
      </c>
    </row>
  </sheetData>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ignoredErrors>
    <ignoredError sqref="D27:AM28" unlockedFormula="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tabColor theme="4" tint="-0.499984740745262"/>
  </sheetPr>
  <dimension ref="A1:AF129"/>
  <sheetViews>
    <sheetView showGridLines="0" zoomScale="91" zoomScaleNormal="91" workbookViewId="0">
      <pane ySplit="3" topLeftCell="A4" activePane="bottomLeft" state="frozen"/>
      <selection activeCell="C40" sqref="C40"/>
      <selection pane="bottomLeft" activeCell="A5" sqref="A5"/>
    </sheetView>
  </sheetViews>
  <sheetFormatPr defaultColWidth="11.44140625" defaultRowHeight="13.8"/>
  <cols>
    <col min="1" max="1" width="2.109375" style="717" customWidth="1"/>
    <col min="2" max="2" width="26" style="140" bestFit="1" customWidth="1"/>
    <col min="3" max="3" width="11.109375" style="136" bestFit="1" customWidth="1"/>
    <col min="4" max="4" width="2.88671875" style="137" customWidth="1"/>
    <col min="5" max="16" width="10.109375" style="140" bestFit="1" customWidth="1"/>
    <col min="17" max="17" width="11.44140625" style="122"/>
    <col min="18" max="18" width="11.44140625" style="140" collapsed="1"/>
    <col min="19" max="31" width="11.44140625" style="140" customWidth="1"/>
    <col min="32" max="32" width="11.44140625" style="140" collapsed="1"/>
    <col min="33" max="16384" width="11.44140625" style="140"/>
  </cols>
  <sheetData>
    <row r="1" spans="1:16" ht="15" customHeight="1">
      <c r="B1" s="135"/>
      <c r="E1" s="138"/>
      <c r="F1" s="138"/>
      <c r="G1" s="138"/>
      <c r="H1" s="138"/>
      <c r="I1" s="138"/>
      <c r="J1" s="139"/>
    </row>
    <row r="2" spans="1:16" ht="15" customHeight="1">
      <c r="B2" s="141"/>
      <c r="E2" s="142"/>
      <c r="F2" s="142"/>
      <c r="G2" s="142"/>
      <c r="H2" s="142"/>
      <c r="I2" s="142"/>
      <c r="J2" s="143"/>
    </row>
    <row r="3" spans="1:16" ht="15" customHeight="1">
      <c r="B3" s="145"/>
      <c r="E3" s="144"/>
    </row>
    <row r="5" spans="1:16">
      <c r="B5" s="148" t="str">
        <f>+IF(Home!$C$5=NT!$A$2,MI!$B$8,IF(Home!$C$5=NT!$A$3,MI!$C$8,IF(Home!$C$5=NT!$A$4,MI!$D$8,)))</f>
        <v>INVERSIONS</v>
      </c>
      <c r="C5" s="547"/>
      <c r="D5" s="147"/>
      <c r="E5" s="548"/>
      <c r="F5" s="549"/>
      <c r="G5" s="549"/>
      <c r="H5" s="549"/>
      <c r="I5" s="549"/>
      <c r="J5" s="549"/>
      <c r="K5" s="549"/>
      <c r="L5" s="549"/>
      <c r="M5" s="549"/>
      <c r="N5" s="549"/>
      <c r="O5" s="549"/>
      <c r="P5" s="550"/>
    </row>
    <row r="7" spans="1:16">
      <c r="B7" s="152" t="str">
        <f>+IF(Home!$C$5=NT!$A$2,MI!$B$15,IF(Home!$C$5=NT!$A$3,MI!$C$15,IF(Home!$C$5=NT!$A$4,MI!$D$15,)))</f>
        <v>DESPESES DE CONSTITUCIÓ</v>
      </c>
      <c r="C7" s="177" t="str">
        <f>+IF(Home!$C$5=NT!$A$2,MI!$B$12,IF(Home!$C$5=NT!$A$3,MI!$C$12,IF(Home!$C$5=NT!$A$4,MI!$D$12,)))</f>
        <v>DATA</v>
      </c>
      <c r="D7" s="130"/>
    </row>
    <row r="8" spans="1:16" ht="15" customHeight="1">
      <c r="B8" s="721">
        <v>1000</v>
      </c>
      <c r="C8" s="187">
        <f>+Home!J11</f>
        <v>40909</v>
      </c>
    </row>
    <row r="9" spans="1:16" ht="15" customHeight="1"/>
    <row r="10" spans="1:16" ht="15" customHeight="1"/>
    <row r="11" spans="1:16" ht="15" customHeight="1">
      <c r="A11" s="718" t="s">
        <v>728</v>
      </c>
      <c r="B11" s="177" t="str">
        <f>+IF(Home!$C$5=NT!$A$2,MI!$B$3,IF(Home!$C$5=NT!$A$3,MI!$C$3,IF(Home!$C$5=NT!$A$4,MI!$D$3,)))</f>
        <v>ANY 1</v>
      </c>
      <c r="C11" s="153" t="s">
        <v>17</v>
      </c>
      <c r="D11" s="154"/>
      <c r="E11" s="155">
        <f>+Home!J11</f>
        <v>40909</v>
      </c>
      <c r="F11" s="155">
        <f>EDATE(E11,1)</f>
        <v>40940</v>
      </c>
      <c r="G11" s="155">
        <f>EDATE(F11,1)</f>
        <v>40969</v>
      </c>
      <c r="H11" s="155">
        <f>EDATE(G11,1)</f>
        <v>41000</v>
      </c>
      <c r="I11" s="155">
        <f t="shared" ref="I11:P11" si="0">EDATE(H11,1)</f>
        <v>41030</v>
      </c>
      <c r="J11" s="155">
        <f t="shared" si="0"/>
        <v>41061</v>
      </c>
      <c r="K11" s="155">
        <f t="shared" si="0"/>
        <v>41091</v>
      </c>
      <c r="L11" s="155">
        <f t="shared" si="0"/>
        <v>41122</v>
      </c>
      <c r="M11" s="155">
        <f t="shared" si="0"/>
        <v>41153</v>
      </c>
      <c r="N11" s="155">
        <f t="shared" si="0"/>
        <v>41183</v>
      </c>
      <c r="O11" s="155">
        <f t="shared" si="0"/>
        <v>41214</v>
      </c>
      <c r="P11" s="155">
        <f t="shared" si="0"/>
        <v>41244</v>
      </c>
    </row>
    <row r="12" spans="1:16" ht="15" customHeight="1">
      <c r="A12" s="719"/>
      <c r="B12" s="438" t="str">
        <f>+IF(Home!$C$5=NT!$A$2,MI!B33,IF(Home!$C$5=NT!$A$3,MI!C33,IF(Home!$C$5=NT!$A$4,MI!D33,)))</f>
        <v>Immobilitzat intangible</v>
      </c>
      <c r="C12" s="156">
        <f t="shared" ref="C12:C33" si="1">SUM(E12:P12)</f>
        <v>0</v>
      </c>
      <c r="D12" s="161"/>
      <c r="E12" s="157">
        <f t="shared" ref="E12:P12" si="2">SUM(E13:E18)</f>
        <v>0</v>
      </c>
      <c r="F12" s="157">
        <f t="shared" si="2"/>
        <v>0</v>
      </c>
      <c r="G12" s="157">
        <f t="shared" si="2"/>
        <v>0</v>
      </c>
      <c r="H12" s="157">
        <f t="shared" si="2"/>
        <v>0</v>
      </c>
      <c r="I12" s="157">
        <f t="shared" si="2"/>
        <v>0</v>
      </c>
      <c r="J12" s="157">
        <f t="shared" si="2"/>
        <v>0</v>
      </c>
      <c r="K12" s="157">
        <f t="shared" si="2"/>
        <v>0</v>
      </c>
      <c r="L12" s="157">
        <f t="shared" si="2"/>
        <v>0</v>
      </c>
      <c r="M12" s="157">
        <f t="shared" si="2"/>
        <v>0</v>
      </c>
      <c r="N12" s="157">
        <f t="shared" si="2"/>
        <v>0</v>
      </c>
      <c r="O12" s="157">
        <f t="shared" si="2"/>
        <v>0</v>
      </c>
      <c r="P12" s="157">
        <f t="shared" si="2"/>
        <v>0</v>
      </c>
    </row>
    <row r="13" spans="1:16" ht="15" customHeight="1">
      <c r="B13" s="162" t="str">
        <f>+IF(Home!$C$5=NT!$A$2,MI!B34,IF(Home!$C$5=NT!$A$3,MI!C34,IF(Home!$C$5=NT!$A$4,MI!D34,)))</f>
        <v>Recerca i Desenvolupament</v>
      </c>
      <c r="C13" s="158">
        <f t="shared" si="1"/>
        <v>0</v>
      </c>
      <c r="D13" s="426"/>
      <c r="E13" s="158">
        <f>+'C'!E125</f>
        <v>0</v>
      </c>
      <c r="F13" s="158">
        <f>+'C'!F125</f>
        <v>0</v>
      </c>
      <c r="G13" s="158">
        <f>+'C'!G125</f>
        <v>0</v>
      </c>
      <c r="H13" s="158">
        <f>+'C'!H125</f>
        <v>0</v>
      </c>
      <c r="I13" s="158">
        <f>+'C'!I125</f>
        <v>0</v>
      </c>
      <c r="J13" s="158">
        <f>+'C'!J125</f>
        <v>0</v>
      </c>
      <c r="K13" s="158">
        <f>+'C'!K125</f>
        <v>0</v>
      </c>
      <c r="L13" s="158">
        <f>+'C'!L125</f>
        <v>0</v>
      </c>
      <c r="M13" s="158">
        <f>+'C'!M125</f>
        <v>0</v>
      </c>
      <c r="N13" s="158">
        <f>+'C'!N125</f>
        <v>0</v>
      </c>
      <c r="O13" s="158">
        <f>+'C'!O125</f>
        <v>0</v>
      </c>
      <c r="P13" s="158">
        <f>+'C'!P125</f>
        <v>0</v>
      </c>
    </row>
    <row r="14" spans="1:16" ht="15" customHeight="1">
      <c r="B14" s="162" t="str">
        <f>+IF(Home!$C$5=NT!$A$2,MI!B35,IF(Home!$C$5=NT!$A$3,MI!C35,IF(Home!$C$5=NT!$A$4,MI!D35,)))</f>
        <v>Concessions administratives</v>
      </c>
      <c r="C14" s="158">
        <f t="shared" si="1"/>
        <v>0</v>
      </c>
      <c r="D14" s="163"/>
      <c r="E14" s="159"/>
      <c r="F14" s="159"/>
      <c r="G14" s="159"/>
      <c r="H14" s="159"/>
      <c r="I14" s="159"/>
      <c r="J14" s="159"/>
      <c r="K14" s="159"/>
      <c r="L14" s="159"/>
      <c r="M14" s="159"/>
      <c r="N14" s="159"/>
      <c r="O14" s="159"/>
      <c r="P14" s="159"/>
    </row>
    <row r="15" spans="1:16" ht="15" customHeight="1">
      <c r="B15" s="162" t="str">
        <f>+IF(Home!$C$5=NT!$A$2,MI!B36,IF(Home!$C$5=NT!$A$3,MI!C36,IF(Home!$C$5=NT!$A$4,MI!D36,)))</f>
        <v>Patents, llicències i marques</v>
      </c>
      <c r="C15" s="158">
        <f t="shared" si="1"/>
        <v>0</v>
      </c>
      <c r="D15" s="163"/>
      <c r="E15" s="159"/>
      <c r="F15" s="159"/>
      <c r="G15" s="159"/>
      <c r="H15" s="159"/>
      <c r="I15" s="159"/>
      <c r="J15" s="159"/>
      <c r="K15" s="159"/>
      <c r="L15" s="159"/>
      <c r="M15" s="159"/>
      <c r="N15" s="159"/>
      <c r="O15" s="159"/>
      <c r="P15" s="159"/>
    </row>
    <row r="16" spans="1:16" ht="15" customHeight="1">
      <c r="B16" s="162" t="str">
        <f>+IF(Home!$C$5=NT!$A$2,MI!B37,IF(Home!$C$5=NT!$A$3,MI!C37,IF(Home!$C$5=NT!$A$4,MI!D37,)))</f>
        <v>Drets de traspàs</v>
      </c>
      <c r="C16" s="158">
        <f t="shared" si="1"/>
        <v>0</v>
      </c>
      <c r="D16" s="163"/>
      <c r="E16" s="159"/>
      <c r="F16" s="159"/>
      <c r="G16" s="159"/>
      <c r="H16" s="159"/>
      <c r="I16" s="159"/>
      <c r="J16" s="159"/>
      <c r="K16" s="159"/>
      <c r="L16" s="159"/>
      <c r="M16" s="159"/>
      <c r="N16" s="159"/>
      <c r="O16" s="159"/>
      <c r="P16" s="159"/>
    </row>
    <row r="17" spans="1:16" ht="15" customHeight="1">
      <c r="B17" s="162" t="str">
        <f>+IF(Home!$C$5=NT!$A$2,MI!B38,IF(Home!$C$5=NT!$A$3,MI!C38,IF(Home!$C$5=NT!$A$4,MI!D38,)))</f>
        <v>Aplicacions informàtiques</v>
      </c>
      <c r="C17" s="158">
        <f t="shared" si="1"/>
        <v>0</v>
      </c>
      <c r="D17" s="163"/>
      <c r="E17" s="159"/>
      <c r="F17" s="159"/>
      <c r="G17" s="159"/>
      <c r="H17" s="159"/>
      <c r="I17" s="159"/>
      <c r="J17" s="159"/>
      <c r="K17" s="159"/>
      <c r="L17" s="159"/>
      <c r="M17" s="159"/>
      <c r="N17" s="159"/>
      <c r="O17" s="159"/>
      <c r="P17" s="159"/>
    </row>
    <row r="18" spans="1:16" ht="15" customHeight="1">
      <c r="B18" s="162" t="str">
        <f>+IF(Home!$C$5=NT!$A$2,MI!B39,IF(Home!$C$5=NT!$A$3,MI!C39,IF(Home!$C$5=NT!$A$4,MI!D39,)))</f>
        <v>Altre immobilitzat intangible</v>
      </c>
      <c r="C18" s="158">
        <f t="shared" si="1"/>
        <v>0</v>
      </c>
      <c r="D18" s="163"/>
      <c r="E18" s="159"/>
      <c r="F18" s="159"/>
      <c r="G18" s="159"/>
      <c r="H18" s="159"/>
      <c r="I18" s="159"/>
      <c r="J18" s="159"/>
      <c r="K18" s="159"/>
      <c r="L18" s="159"/>
      <c r="M18" s="159"/>
      <c r="N18" s="159"/>
      <c r="O18" s="159"/>
      <c r="P18" s="159"/>
    </row>
    <row r="19" spans="1:16" ht="15" customHeight="1">
      <c r="A19" s="719"/>
      <c r="B19" s="160" t="str">
        <f>+IF(Home!$C$5=NT!$A$2,MI!B40,IF(Home!$C$5=NT!$A$3,MI!C40,IF(Home!$C$5=NT!$A$4,MI!D40,)))</f>
        <v>Immobilitzat material</v>
      </c>
      <c r="C19" s="156">
        <f t="shared" si="1"/>
        <v>0</v>
      </c>
      <c r="D19" s="161"/>
      <c r="E19" s="157">
        <f t="shared" ref="E19:P19" si="3">SUM(E20:E29)</f>
        <v>0</v>
      </c>
      <c r="F19" s="157">
        <f t="shared" si="3"/>
        <v>0</v>
      </c>
      <c r="G19" s="157">
        <f t="shared" si="3"/>
        <v>0</v>
      </c>
      <c r="H19" s="157">
        <f t="shared" si="3"/>
        <v>0</v>
      </c>
      <c r="I19" s="157">
        <f t="shared" si="3"/>
        <v>0</v>
      </c>
      <c r="J19" s="157">
        <f t="shared" si="3"/>
        <v>0</v>
      </c>
      <c r="K19" s="157">
        <f t="shared" si="3"/>
        <v>0</v>
      </c>
      <c r="L19" s="157">
        <f t="shared" si="3"/>
        <v>0</v>
      </c>
      <c r="M19" s="157">
        <f t="shared" si="3"/>
        <v>0</v>
      </c>
      <c r="N19" s="157">
        <f t="shared" si="3"/>
        <v>0</v>
      </c>
      <c r="O19" s="157">
        <f t="shared" si="3"/>
        <v>0</v>
      </c>
      <c r="P19" s="157">
        <f t="shared" si="3"/>
        <v>0</v>
      </c>
    </row>
    <row r="20" spans="1:16" ht="15" customHeight="1">
      <c r="B20" s="162" t="str">
        <f>+IF(Home!$C$5=NT!$A$2,MI!B41,IF(Home!$C$5=NT!$A$3,MI!C41,IF(Home!$C$5=NT!$A$4,MI!D41,)))</f>
        <v>Terrenys</v>
      </c>
      <c r="C20" s="158">
        <f t="shared" si="1"/>
        <v>0</v>
      </c>
      <c r="D20" s="163"/>
      <c r="E20" s="159"/>
      <c r="F20" s="159"/>
      <c r="G20" s="159"/>
      <c r="H20" s="159"/>
      <c r="I20" s="159"/>
      <c r="J20" s="159"/>
      <c r="K20" s="159"/>
      <c r="L20" s="159"/>
      <c r="M20" s="159"/>
      <c r="N20" s="159"/>
      <c r="O20" s="159"/>
      <c r="P20" s="159"/>
    </row>
    <row r="21" spans="1:16" ht="15" customHeight="1">
      <c r="B21" s="162" t="str">
        <f>+IF(Home!$C$5=NT!$A$2,MI!B42,IF(Home!$C$5=NT!$A$3,MI!C42,IF(Home!$C$5=NT!$A$4,MI!D42,)))</f>
        <v>Construccions</v>
      </c>
      <c r="C21" s="158">
        <f t="shared" si="1"/>
        <v>0</v>
      </c>
      <c r="D21" s="163"/>
      <c r="E21" s="159"/>
      <c r="F21" s="159"/>
      <c r="G21" s="159"/>
      <c r="H21" s="159"/>
      <c r="I21" s="159"/>
      <c r="J21" s="159"/>
      <c r="K21" s="159"/>
      <c r="L21" s="159"/>
      <c r="M21" s="159"/>
      <c r="N21" s="159"/>
      <c r="O21" s="159"/>
      <c r="P21" s="159"/>
    </row>
    <row r="22" spans="1:16" ht="15" customHeight="1">
      <c r="B22" s="162" t="str">
        <f>+IF(Home!$C$5=NT!$A$2,MI!B43,IF(Home!$C$5=NT!$A$3,MI!C43,IF(Home!$C$5=NT!$A$4,MI!D43,)))</f>
        <v>Instal·lacions Tècniques</v>
      </c>
      <c r="C22" s="158">
        <f t="shared" si="1"/>
        <v>0</v>
      </c>
      <c r="D22" s="163"/>
      <c r="E22" s="159"/>
      <c r="F22" s="159"/>
      <c r="G22" s="159"/>
      <c r="H22" s="159"/>
      <c r="I22" s="159"/>
      <c r="J22" s="159"/>
      <c r="K22" s="159"/>
      <c r="L22" s="159"/>
      <c r="M22" s="159"/>
      <c r="N22" s="159"/>
      <c r="O22" s="159"/>
      <c r="P22" s="159"/>
    </row>
    <row r="23" spans="1:16" ht="15" customHeight="1">
      <c r="B23" s="162" t="str">
        <f>+IF(Home!$C$5=NT!$A$2,MI!B44,IF(Home!$C$5=NT!$A$3,MI!C44,IF(Home!$C$5=NT!$A$4,MI!D44,)))</f>
        <v>Maquinària</v>
      </c>
      <c r="C23" s="158">
        <f t="shared" si="1"/>
        <v>0</v>
      </c>
      <c r="D23" s="163"/>
      <c r="E23" s="159"/>
      <c r="F23" s="159"/>
      <c r="G23" s="159"/>
      <c r="H23" s="159"/>
      <c r="I23" s="159"/>
      <c r="J23" s="159"/>
      <c r="K23" s="159"/>
      <c r="L23" s="159"/>
      <c r="M23" s="159"/>
      <c r="N23" s="159"/>
      <c r="O23" s="159"/>
      <c r="P23" s="159"/>
    </row>
    <row r="24" spans="1:16" ht="15" customHeight="1">
      <c r="B24" s="162" t="str">
        <f>+IF(Home!$C$5=NT!$A$2,MI!B45,IF(Home!$C$5=NT!$A$3,MI!C45,IF(Home!$C$5=NT!$A$4,MI!D45,)))</f>
        <v>Utillatge</v>
      </c>
      <c r="C24" s="158">
        <f t="shared" si="1"/>
        <v>0</v>
      </c>
      <c r="D24" s="163"/>
      <c r="E24" s="159"/>
      <c r="F24" s="159"/>
      <c r="G24" s="159"/>
      <c r="H24" s="159"/>
      <c r="I24" s="159"/>
      <c r="J24" s="159"/>
      <c r="K24" s="159"/>
      <c r="L24" s="159"/>
      <c r="M24" s="159"/>
      <c r="N24" s="159"/>
      <c r="O24" s="159"/>
      <c r="P24" s="159"/>
    </row>
    <row r="25" spans="1:16" ht="15" customHeight="1">
      <c r="B25" s="162" t="str">
        <f>+IF(Home!$C$5=NT!$A$2,MI!B46,IF(Home!$C$5=NT!$A$3,MI!C46,IF(Home!$C$5=NT!$A$4,MI!D46,)))</f>
        <v>Altres instal·lacions</v>
      </c>
      <c r="C25" s="158">
        <f t="shared" si="1"/>
        <v>0</v>
      </c>
      <c r="D25" s="163"/>
      <c r="E25" s="159"/>
      <c r="F25" s="159"/>
      <c r="G25" s="159"/>
      <c r="H25" s="159"/>
      <c r="I25" s="159"/>
      <c r="J25" s="159"/>
      <c r="K25" s="159"/>
      <c r="L25" s="159"/>
      <c r="M25" s="159"/>
      <c r="N25" s="159"/>
      <c r="O25" s="159"/>
      <c r="P25" s="159"/>
    </row>
    <row r="26" spans="1:16" ht="15" customHeight="1">
      <c r="B26" s="162" t="str">
        <f>+IF(Home!$C$5=NT!$A$2,MI!B47,IF(Home!$C$5=NT!$A$3,MI!C47,IF(Home!$C$5=NT!$A$4,MI!D47,)))</f>
        <v>Mobiliari</v>
      </c>
      <c r="C26" s="158">
        <f t="shared" si="1"/>
        <v>0</v>
      </c>
      <c r="D26" s="163"/>
      <c r="E26" s="159"/>
      <c r="F26" s="159"/>
      <c r="G26" s="159"/>
      <c r="H26" s="159"/>
      <c r="I26" s="159"/>
      <c r="J26" s="159"/>
      <c r="K26" s="159"/>
      <c r="L26" s="159"/>
      <c r="M26" s="159"/>
      <c r="N26" s="159"/>
      <c r="O26" s="159"/>
      <c r="P26" s="159"/>
    </row>
    <row r="27" spans="1:16" ht="15" customHeight="1">
      <c r="B27" s="162" t="str">
        <f>+IF(Home!$C$5=NT!$A$2,MI!B48,IF(Home!$C$5=NT!$A$3,MI!C48,IF(Home!$C$5=NT!$A$4,MI!D48,)))</f>
        <v>Equips per a processos informació</v>
      </c>
      <c r="C27" s="158">
        <f t="shared" si="1"/>
        <v>0</v>
      </c>
      <c r="D27" s="163"/>
      <c r="E27" s="159"/>
      <c r="F27" s="159"/>
      <c r="G27" s="159"/>
      <c r="H27" s="159"/>
      <c r="I27" s="159"/>
      <c r="J27" s="159"/>
      <c r="K27" s="159"/>
      <c r="L27" s="159"/>
      <c r="M27" s="159"/>
      <c r="N27" s="159"/>
      <c r="O27" s="159"/>
      <c r="P27" s="159"/>
    </row>
    <row r="28" spans="1:16" ht="15" customHeight="1">
      <c r="B28" s="162" t="str">
        <f>+IF(Home!$C$5=NT!$A$2,MI!B49,IF(Home!$C$5=NT!$A$3,MI!C49,IF(Home!$C$5=NT!$A$4,MI!D49,)))</f>
        <v>Elements de transport</v>
      </c>
      <c r="C28" s="158">
        <f t="shared" si="1"/>
        <v>0</v>
      </c>
      <c r="D28" s="163"/>
      <c r="E28" s="159"/>
      <c r="F28" s="159"/>
      <c r="G28" s="159"/>
      <c r="H28" s="159"/>
      <c r="I28" s="159"/>
      <c r="J28" s="159"/>
      <c r="K28" s="159"/>
      <c r="L28" s="159"/>
      <c r="M28" s="159"/>
      <c r="N28" s="159"/>
      <c r="O28" s="159"/>
      <c r="P28" s="159"/>
    </row>
    <row r="29" spans="1:16" ht="15" customHeight="1">
      <c r="B29" s="162" t="str">
        <f>+IF(Home!$C$5=NT!$A$2,MI!B50,IF(Home!$C$5=NT!$A$3,MI!C50,IF(Home!$C$5=NT!$A$4,MI!D50,)))</f>
        <v>Altre immobilitzat material</v>
      </c>
      <c r="C29" s="158">
        <f t="shared" si="1"/>
        <v>0</v>
      </c>
      <c r="D29" s="163"/>
      <c r="E29" s="159"/>
      <c r="F29" s="159"/>
      <c r="G29" s="159"/>
      <c r="H29" s="159"/>
      <c r="I29" s="159"/>
      <c r="J29" s="159"/>
      <c r="K29" s="159"/>
      <c r="L29" s="159"/>
      <c r="M29" s="159"/>
      <c r="N29" s="159"/>
      <c r="O29" s="159"/>
      <c r="P29" s="159"/>
    </row>
    <row r="30" spans="1:16" ht="15" customHeight="1">
      <c r="A30" s="719"/>
      <c r="B30" s="160" t="str">
        <f>+IF(Home!$C$5=NT!$A$2,MI!B51,IF(Home!$C$5=NT!$A$3,MI!C51,IF(Home!$C$5=NT!$A$4,MI!D51,)))</f>
        <v>Fiances i Dipòsits a ll/t</v>
      </c>
      <c r="C30" s="156">
        <f t="shared" si="1"/>
        <v>0</v>
      </c>
      <c r="D30" s="161"/>
      <c r="E30" s="157">
        <f>SUM(E31:E32)</f>
        <v>0</v>
      </c>
      <c r="F30" s="157">
        <f t="shared" ref="F30:P30" si="4">SUM(F31:F32)</f>
        <v>0</v>
      </c>
      <c r="G30" s="157">
        <f t="shared" si="4"/>
        <v>0</v>
      </c>
      <c r="H30" s="157">
        <f t="shared" si="4"/>
        <v>0</v>
      </c>
      <c r="I30" s="157">
        <f t="shared" si="4"/>
        <v>0</v>
      </c>
      <c r="J30" s="157">
        <f t="shared" si="4"/>
        <v>0</v>
      </c>
      <c r="K30" s="157">
        <f t="shared" si="4"/>
        <v>0</v>
      </c>
      <c r="L30" s="157">
        <f t="shared" si="4"/>
        <v>0</v>
      </c>
      <c r="M30" s="157">
        <f t="shared" si="4"/>
        <v>0</v>
      </c>
      <c r="N30" s="157">
        <f t="shared" si="4"/>
        <v>0</v>
      </c>
      <c r="O30" s="157">
        <f t="shared" si="4"/>
        <v>0</v>
      </c>
      <c r="P30" s="157">
        <f t="shared" si="4"/>
        <v>0</v>
      </c>
    </row>
    <row r="31" spans="1:16" ht="15" customHeight="1">
      <c r="B31" s="162" t="str">
        <f>+IF(Home!$C$5=NT!$A$2,MI!B52,IF(Home!$C$5=NT!$A$3,MI!C52,IF(Home!$C$5=NT!$A$4,MI!D52,)))</f>
        <v>Fiances a llarg termini</v>
      </c>
      <c r="C31" s="158">
        <f t="shared" si="1"/>
        <v>0</v>
      </c>
      <c r="D31" s="163"/>
      <c r="E31" s="159"/>
      <c r="F31" s="159"/>
      <c r="G31" s="159"/>
      <c r="H31" s="159"/>
      <c r="I31" s="159"/>
      <c r="J31" s="159"/>
      <c r="K31" s="159"/>
      <c r="L31" s="159"/>
      <c r="M31" s="159"/>
      <c r="N31" s="159"/>
      <c r="O31" s="159"/>
      <c r="P31" s="159"/>
    </row>
    <row r="32" spans="1:16" ht="15" customHeight="1">
      <c r="B32" s="162" t="str">
        <f>+IF(Home!$C$5=NT!$A$2,MI!B53,IF(Home!$C$5=NT!$A$3,MI!C53,IF(Home!$C$5=NT!$A$4,MI!D53,)))</f>
        <v>Dipòsits a llarg termini</v>
      </c>
      <c r="C32" s="158">
        <f t="shared" si="1"/>
        <v>0</v>
      </c>
      <c r="D32" s="163"/>
      <c r="E32" s="159"/>
      <c r="F32" s="159"/>
      <c r="G32" s="159"/>
      <c r="H32" s="159"/>
      <c r="I32" s="159"/>
      <c r="J32" s="159"/>
      <c r="K32" s="159"/>
      <c r="L32" s="159"/>
      <c r="M32" s="159"/>
      <c r="N32" s="159"/>
      <c r="O32" s="159"/>
      <c r="P32" s="159"/>
    </row>
    <row r="33" spans="1:16" ht="15" customHeight="1">
      <c r="A33" s="720"/>
      <c r="B33" s="437" t="str">
        <f>+IF(Home!$C$5=NT!$A$2,MI!B54,IF(Home!$C$5=NT!$A$3,MI!C54,IF(Home!$C$5=NT!$A$4,MI!D54,)))</f>
        <v>TOTAL</v>
      </c>
      <c r="C33" s="156">
        <f t="shared" si="1"/>
        <v>0</v>
      </c>
      <c r="D33" s="165"/>
      <c r="E33" s="157">
        <f t="shared" ref="E33:P33" si="5">+E12+E19+E30</f>
        <v>0</v>
      </c>
      <c r="F33" s="157">
        <f t="shared" si="5"/>
        <v>0</v>
      </c>
      <c r="G33" s="157">
        <f t="shared" si="5"/>
        <v>0</v>
      </c>
      <c r="H33" s="157">
        <f t="shared" si="5"/>
        <v>0</v>
      </c>
      <c r="I33" s="157">
        <f t="shared" si="5"/>
        <v>0</v>
      </c>
      <c r="J33" s="157">
        <f t="shared" si="5"/>
        <v>0</v>
      </c>
      <c r="K33" s="157">
        <f t="shared" si="5"/>
        <v>0</v>
      </c>
      <c r="L33" s="157">
        <f t="shared" si="5"/>
        <v>0</v>
      </c>
      <c r="M33" s="157">
        <f t="shared" si="5"/>
        <v>0</v>
      </c>
      <c r="N33" s="157">
        <f t="shared" si="5"/>
        <v>0</v>
      </c>
      <c r="O33" s="157">
        <f t="shared" si="5"/>
        <v>0</v>
      </c>
      <c r="P33" s="157">
        <f t="shared" si="5"/>
        <v>0</v>
      </c>
    </row>
    <row r="34" spans="1:16" ht="15" customHeight="1"/>
    <row r="35" spans="1:16" ht="15" customHeight="1">
      <c r="A35" s="718" t="s">
        <v>728</v>
      </c>
      <c r="B35" s="177" t="str">
        <f>+IF(Home!$C$5=NT!$A$2,MI!$B$4,IF(Home!$C$5=NT!$A$3,MI!$C$4,IF(Home!$C$5=NT!$A$4,MI!$D$4,)))</f>
        <v>ANY 2</v>
      </c>
      <c r="C35" s="153" t="s">
        <v>17</v>
      </c>
      <c r="D35" s="154"/>
      <c r="E35" s="155">
        <f>EDATE(P11,1)</f>
        <v>41275</v>
      </c>
      <c r="F35" s="155">
        <f>EDATE(E35,1)</f>
        <v>41306</v>
      </c>
      <c r="G35" s="155">
        <f>EDATE(F35,1)</f>
        <v>41334</v>
      </c>
      <c r="H35" s="155">
        <f>EDATE(G35,1)</f>
        <v>41365</v>
      </c>
      <c r="I35" s="155">
        <f t="shared" ref="I35:P35" si="6">EDATE(H35,1)</f>
        <v>41395</v>
      </c>
      <c r="J35" s="155">
        <f t="shared" si="6"/>
        <v>41426</v>
      </c>
      <c r="K35" s="155">
        <f t="shared" si="6"/>
        <v>41456</v>
      </c>
      <c r="L35" s="155">
        <f t="shared" si="6"/>
        <v>41487</v>
      </c>
      <c r="M35" s="155">
        <f t="shared" si="6"/>
        <v>41518</v>
      </c>
      <c r="N35" s="155">
        <f t="shared" si="6"/>
        <v>41548</v>
      </c>
      <c r="O35" s="155">
        <f t="shared" si="6"/>
        <v>41579</v>
      </c>
      <c r="P35" s="155">
        <f t="shared" si="6"/>
        <v>41609</v>
      </c>
    </row>
    <row r="36" spans="1:16" ht="15" customHeight="1">
      <c r="B36" s="160" t="str">
        <f t="shared" ref="B36:B57" si="7">+B12</f>
        <v>Immobilitzat intangible</v>
      </c>
      <c r="C36" s="156">
        <f t="shared" ref="C36:C44" si="8">SUM(E36:P36)</f>
        <v>0</v>
      </c>
      <c r="D36" s="161"/>
      <c r="E36" s="157">
        <f t="shared" ref="E36:P36" si="9">SUM(E37:E42)</f>
        <v>0</v>
      </c>
      <c r="F36" s="157">
        <f t="shared" si="9"/>
        <v>0</v>
      </c>
      <c r="G36" s="157">
        <f t="shared" si="9"/>
        <v>0</v>
      </c>
      <c r="H36" s="157">
        <f t="shared" si="9"/>
        <v>0</v>
      </c>
      <c r="I36" s="157">
        <f t="shared" si="9"/>
        <v>0</v>
      </c>
      <c r="J36" s="157">
        <f t="shared" si="9"/>
        <v>0</v>
      </c>
      <c r="K36" s="157">
        <f t="shared" si="9"/>
        <v>0</v>
      </c>
      <c r="L36" s="157">
        <f t="shared" si="9"/>
        <v>0</v>
      </c>
      <c r="M36" s="157">
        <f t="shared" si="9"/>
        <v>0</v>
      </c>
      <c r="N36" s="157">
        <f t="shared" si="9"/>
        <v>0</v>
      </c>
      <c r="O36" s="157">
        <f t="shared" si="9"/>
        <v>0</v>
      </c>
      <c r="P36" s="157">
        <f t="shared" si="9"/>
        <v>0</v>
      </c>
    </row>
    <row r="37" spans="1:16" ht="15" customHeight="1">
      <c r="B37" s="162" t="str">
        <f t="shared" si="7"/>
        <v>Recerca i Desenvolupament</v>
      </c>
      <c r="C37" s="158">
        <f t="shared" si="8"/>
        <v>0</v>
      </c>
      <c r="D37" s="163"/>
      <c r="E37" s="158">
        <f>+'C'!E133</f>
        <v>0</v>
      </c>
      <c r="F37" s="158">
        <f>+'C'!F133</f>
        <v>0</v>
      </c>
      <c r="G37" s="158">
        <f>+'C'!G133</f>
        <v>0</v>
      </c>
      <c r="H37" s="158">
        <f>+'C'!H133</f>
        <v>0</v>
      </c>
      <c r="I37" s="158">
        <f>+'C'!I133</f>
        <v>0</v>
      </c>
      <c r="J37" s="158">
        <f>+'C'!J133</f>
        <v>0</v>
      </c>
      <c r="K37" s="158">
        <f>+'C'!K133</f>
        <v>0</v>
      </c>
      <c r="L37" s="158">
        <f>+'C'!L133</f>
        <v>0</v>
      </c>
      <c r="M37" s="158">
        <f>+'C'!M133</f>
        <v>0</v>
      </c>
      <c r="N37" s="158">
        <f>+'C'!N133</f>
        <v>0</v>
      </c>
      <c r="O37" s="158">
        <f>+'C'!O133</f>
        <v>0</v>
      </c>
      <c r="P37" s="158">
        <f>+'C'!P133</f>
        <v>0</v>
      </c>
    </row>
    <row r="38" spans="1:16" ht="15" customHeight="1">
      <c r="B38" s="162" t="str">
        <f t="shared" si="7"/>
        <v>Concessions administratives</v>
      </c>
      <c r="C38" s="158">
        <f t="shared" si="8"/>
        <v>0</v>
      </c>
      <c r="D38" s="163"/>
      <c r="E38" s="159"/>
      <c r="F38" s="159"/>
      <c r="G38" s="159"/>
      <c r="H38" s="159"/>
      <c r="I38" s="159"/>
      <c r="J38" s="159"/>
      <c r="K38" s="159"/>
      <c r="L38" s="159"/>
      <c r="M38" s="159"/>
      <c r="N38" s="159"/>
      <c r="O38" s="159"/>
      <c r="P38" s="159"/>
    </row>
    <row r="39" spans="1:16" ht="15" customHeight="1">
      <c r="B39" s="162" t="str">
        <f t="shared" si="7"/>
        <v>Patents, llicències i marques</v>
      </c>
      <c r="C39" s="158">
        <f t="shared" si="8"/>
        <v>0</v>
      </c>
      <c r="D39" s="163"/>
      <c r="E39" s="159"/>
      <c r="F39" s="159"/>
      <c r="G39" s="159"/>
      <c r="H39" s="159"/>
      <c r="I39" s="159"/>
      <c r="J39" s="159"/>
      <c r="K39" s="159"/>
      <c r="L39" s="159"/>
      <c r="M39" s="159"/>
      <c r="N39" s="159"/>
      <c r="O39" s="159"/>
      <c r="P39" s="159"/>
    </row>
    <row r="40" spans="1:16" ht="15" customHeight="1">
      <c r="B40" s="162" t="str">
        <f t="shared" si="7"/>
        <v>Drets de traspàs</v>
      </c>
      <c r="C40" s="158">
        <f t="shared" si="8"/>
        <v>0</v>
      </c>
      <c r="D40" s="163"/>
      <c r="E40" s="159"/>
      <c r="F40" s="159"/>
      <c r="G40" s="159"/>
      <c r="H40" s="159"/>
      <c r="I40" s="159"/>
      <c r="J40" s="159"/>
      <c r="K40" s="159"/>
      <c r="L40" s="159"/>
      <c r="M40" s="159"/>
      <c r="N40" s="159"/>
      <c r="O40" s="159"/>
      <c r="P40" s="159"/>
    </row>
    <row r="41" spans="1:16" ht="15" customHeight="1">
      <c r="B41" s="162" t="str">
        <f t="shared" si="7"/>
        <v>Aplicacions informàtiques</v>
      </c>
      <c r="C41" s="158">
        <f t="shared" si="8"/>
        <v>0</v>
      </c>
      <c r="D41" s="163"/>
      <c r="E41" s="159"/>
      <c r="F41" s="159"/>
      <c r="G41" s="159"/>
      <c r="H41" s="159"/>
      <c r="I41" s="159"/>
      <c r="J41" s="159"/>
      <c r="K41" s="159"/>
      <c r="L41" s="159"/>
      <c r="M41" s="159"/>
      <c r="N41" s="159"/>
      <c r="O41" s="159"/>
      <c r="P41" s="159"/>
    </row>
    <row r="42" spans="1:16" ht="15" customHeight="1">
      <c r="B42" s="162" t="str">
        <f t="shared" si="7"/>
        <v>Altre immobilitzat intangible</v>
      </c>
      <c r="C42" s="158">
        <f t="shared" si="8"/>
        <v>0</v>
      </c>
      <c r="D42" s="163"/>
      <c r="E42" s="159"/>
      <c r="F42" s="159"/>
      <c r="G42" s="159"/>
      <c r="H42" s="159"/>
      <c r="I42" s="159"/>
      <c r="J42" s="159"/>
      <c r="K42" s="159"/>
      <c r="L42" s="159"/>
      <c r="M42" s="159"/>
      <c r="N42" s="159"/>
      <c r="O42" s="159"/>
      <c r="P42" s="159"/>
    </row>
    <row r="43" spans="1:16" ht="15" customHeight="1">
      <c r="B43" s="160" t="str">
        <f t="shared" si="7"/>
        <v>Immobilitzat material</v>
      </c>
      <c r="C43" s="156">
        <f t="shared" si="8"/>
        <v>0</v>
      </c>
      <c r="D43" s="161"/>
      <c r="E43" s="157">
        <f t="shared" ref="E43:P43" si="10">SUM(E44:E53)</f>
        <v>0</v>
      </c>
      <c r="F43" s="157">
        <f t="shared" si="10"/>
        <v>0</v>
      </c>
      <c r="G43" s="157">
        <f t="shared" si="10"/>
        <v>0</v>
      </c>
      <c r="H43" s="157">
        <f t="shared" si="10"/>
        <v>0</v>
      </c>
      <c r="I43" s="157">
        <f t="shared" si="10"/>
        <v>0</v>
      </c>
      <c r="J43" s="157">
        <f t="shared" si="10"/>
        <v>0</v>
      </c>
      <c r="K43" s="157">
        <f t="shared" si="10"/>
        <v>0</v>
      </c>
      <c r="L43" s="157">
        <f t="shared" si="10"/>
        <v>0</v>
      </c>
      <c r="M43" s="157">
        <f t="shared" si="10"/>
        <v>0</v>
      </c>
      <c r="N43" s="157">
        <f t="shared" si="10"/>
        <v>0</v>
      </c>
      <c r="O43" s="157">
        <f t="shared" si="10"/>
        <v>0</v>
      </c>
      <c r="P43" s="157">
        <f t="shared" si="10"/>
        <v>0</v>
      </c>
    </row>
    <row r="44" spans="1:16" ht="15" customHeight="1">
      <c r="B44" s="162" t="str">
        <f t="shared" si="7"/>
        <v>Terrenys</v>
      </c>
      <c r="C44" s="158">
        <f t="shared" si="8"/>
        <v>0</v>
      </c>
      <c r="D44" s="163"/>
      <c r="E44" s="159"/>
      <c r="F44" s="159"/>
      <c r="G44" s="159"/>
      <c r="H44" s="159"/>
      <c r="I44" s="159"/>
      <c r="J44" s="159"/>
      <c r="K44" s="159"/>
      <c r="L44" s="159"/>
      <c r="M44" s="159"/>
      <c r="N44" s="159"/>
      <c r="O44" s="159"/>
      <c r="P44" s="159"/>
    </row>
    <row r="45" spans="1:16" ht="15" customHeight="1">
      <c r="B45" s="162" t="str">
        <f t="shared" si="7"/>
        <v>Construccions</v>
      </c>
      <c r="C45" s="158">
        <f t="shared" ref="C45:C53" si="11">SUM(E45:P45)</f>
        <v>0</v>
      </c>
      <c r="D45" s="163"/>
      <c r="E45" s="159"/>
      <c r="F45" s="159"/>
      <c r="G45" s="159"/>
      <c r="H45" s="159"/>
      <c r="I45" s="159"/>
      <c r="J45" s="159"/>
      <c r="K45" s="159"/>
      <c r="L45" s="159"/>
      <c r="M45" s="159"/>
      <c r="N45" s="159"/>
      <c r="O45" s="159"/>
      <c r="P45" s="159"/>
    </row>
    <row r="46" spans="1:16" ht="15" customHeight="1">
      <c r="B46" s="162" t="str">
        <f t="shared" si="7"/>
        <v>Instal·lacions Tècniques</v>
      </c>
      <c r="C46" s="158">
        <f t="shared" si="11"/>
        <v>0</v>
      </c>
      <c r="D46" s="163"/>
      <c r="E46" s="159"/>
      <c r="F46" s="159"/>
      <c r="G46" s="159"/>
      <c r="H46" s="159"/>
      <c r="I46" s="159"/>
      <c r="J46" s="159"/>
      <c r="K46" s="159"/>
      <c r="L46" s="159"/>
      <c r="M46" s="159"/>
      <c r="N46" s="159"/>
      <c r="O46" s="159"/>
      <c r="P46" s="159"/>
    </row>
    <row r="47" spans="1:16" ht="15" customHeight="1">
      <c r="B47" s="162" t="str">
        <f t="shared" si="7"/>
        <v>Maquinària</v>
      </c>
      <c r="C47" s="158">
        <f t="shared" si="11"/>
        <v>0</v>
      </c>
      <c r="D47" s="163"/>
      <c r="E47" s="159"/>
      <c r="F47" s="159"/>
      <c r="G47" s="159"/>
      <c r="H47" s="159"/>
      <c r="I47" s="159"/>
      <c r="J47" s="159"/>
      <c r="K47" s="159"/>
      <c r="L47" s="159"/>
      <c r="M47" s="159"/>
      <c r="N47" s="159"/>
      <c r="O47" s="159"/>
      <c r="P47" s="159"/>
    </row>
    <row r="48" spans="1:16" ht="15" customHeight="1">
      <c r="B48" s="162" t="str">
        <f t="shared" si="7"/>
        <v>Utillatge</v>
      </c>
      <c r="C48" s="158">
        <f t="shared" si="11"/>
        <v>0</v>
      </c>
      <c r="D48" s="163"/>
      <c r="E48" s="159"/>
      <c r="F48" s="159"/>
      <c r="G48" s="159"/>
      <c r="H48" s="159"/>
      <c r="I48" s="159"/>
      <c r="J48" s="159"/>
      <c r="K48" s="159"/>
      <c r="L48" s="159"/>
      <c r="M48" s="159"/>
      <c r="N48" s="159"/>
      <c r="O48" s="159"/>
      <c r="P48" s="159"/>
    </row>
    <row r="49" spans="1:16" ht="15" customHeight="1">
      <c r="B49" s="162" t="str">
        <f t="shared" si="7"/>
        <v>Altres instal·lacions</v>
      </c>
      <c r="C49" s="158">
        <f t="shared" si="11"/>
        <v>0</v>
      </c>
      <c r="D49" s="163"/>
      <c r="E49" s="159"/>
      <c r="F49" s="159"/>
      <c r="G49" s="159"/>
      <c r="H49" s="159"/>
      <c r="I49" s="159"/>
      <c r="J49" s="159"/>
      <c r="K49" s="159"/>
      <c r="L49" s="159"/>
      <c r="M49" s="159"/>
      <c r="N49" s="159"/>
      <c r="O49" s="159"/>
      <c r="P49" s="159"/>
    </row>
    <row r="50" spans="1:16" ht="15" customHeight="1">
      <c r="B50" s="162" t="str">
        <f t="shared" si="7"/>
        <v>Mobiliari</v>
      </c>
      <c r="C50" s="158">
        <f t="shared" si="11"/>
        <v>0</v>
      </c>
      <c r="D50" s="163"/>
      <c r="E50" s="159"/>
      <c r="F50" s="159"/>
      <c r="G50" s="159"/>
      <c r="H50" s="159"/>
      <c r="I50" s="159"/>
      <c r="J50" s="159"/>
      <c r="K50" s="159"/>
      <c r="L50" s="159"/>
      <c r="M50" s="159"/>
      <c r="N50" s="159"/>
      <c r="O50" s="159"/>
      <c r="P50" s="159"/>
    </row>
    <row r="51" spans="1:16" ht="15" customHeight="1">
      <c r="B51" s="162" t="str">
        <f t="shared" si="7"/>
        <v>Equips per a processos informació</v>
      </c>
      <c r="C51" s="158">
        <f t="shared" si="11"/>
        <v>0</v>
      </c>
      <c r="D51" s="163"/>
      <c r="E51" s="159"/>
      <c r="F51" s="159"/>
      <c r="G51" s="159"/>
      <c r="H51" s="159"/>
      <c r="I51" s="159"/>
      <c r="J51" s="159"/>
      <c r="K51" s="159"/>
      <c r="L51" s="159"/>
      <c r="M51" s="159"/>
      <c r="N51" s="159"/>
      <c r="O51" s="159"/>
      <c r="P51" s="159"/>
    </row>
    <row r="52" spans="1:16" ht="15" customHeight="1">
      <c r="B52" s="162" t="str">
        <f t="shared" si="7"/>
        <v>Elements de transport</v>
      </c>
      <c r="C52" s="158">
        <f t="shared" si="11"/>
        <v>0</v>
      </c>
      <c r="D52" s="163"/>
      <c r="E52" s="159"/>
      <c r="F52" s="159"/>
      <c r="G52" s="159"/>
      <c r="H52" s="159"/>
      <c r="I52" s="159"/>
      <c r="J52" s="159"/>
      <c r="K52" s="159"/>
      <c r="L52" s="159"/>
      <c r="M52" s="159"/>
      <c r="N52" s="159"/>
      <c r="O52" s="159"/>
      <c r="P52" s="159"/>
    </row>
    <row r="53" spans="1:16" ht="15" customHeight="1" collapsed="1">
      <c r="B53" s="162" t="str">
        <f t="shared" si="7"/>
        <v>Altre immobilitzat material</v>
      </c>
      <c r="C53" s="158">
        <f t="shared" si="11"/>
        <v>0</v>
      </c>
      <c r="D53" s="163"/>
      <c r="E53" s="159"/>
      <c r="F53" s="159"/>
      <c r="G53" s="159"/>
      <c r="H53" s="159"/>
      <c r="I53" s="159"/>
      <c r="J53" s="159"/>
      <c r="K53" s="159"/>
      <c r="L53" s="159"/>
      <c r="M53" s="159"/>
      <c r="N53" s="159"/>
      <c r="O53" s="159"/>
      <c r="P53" s="159"/>
    </row>
    <row r="54" spans="1:16" ht="15" customHeight="1">
      <c r="B54" s="160" t="str">
        <f t="shared" si="7"/>
        <v>Fiances i Dipòsits a ll/t</v>
      </c>
      <c r="C54" s="156">
        <f>SUM(E54:P54)</f>
        <v>0</v>
      </c>
      <c r="D54" s="161"/>
      <c r="E54" s="157">
        <f t="shared" ref="E54:P54" si="12">SUM(E55:E56)</f>
        <v>0</v>
      </c>
      <c r="F54" s="157">
        <f t="shared" si="12"/>
        <v>0</v>
      </c>
      <c r="G54" s="157">
        <f t="shared" si="12"/>
        <v>0</v>
      </c>
      <c r="H54" s="157">
        <f t="shared" si="12"/>
        <v>0</v>
      </c>
      <c r="I54" s="157">
        <f t="shared" si="12"/>
        <v>0</v>
      </c>
      <c r="J54" s="157">
        <f t="shared" si="12"/>
        <v>0</v>
      </c>
      <c r="K54" s="157">
        <f t="shared" si="12"/>
        <v>0</v>
      </c>
      <c r="L54" s="157">
        <f t="shared" si="12"/>
        <v>0</v>
      </c>
      <c r="M54" s="157">
        <f t="shared" si="12"/>
        <v>0</v>
      </c>
      <c r="N54" s="157">
        <f t="shared" si="12"/>
        <v>0</v>
      </c>
      <c r="O54" s="157">
        <f t="shared" si="12"/>
        <v>0</v>
      </c>
      <c r="P54" s="157">
        <f t="shared" si="12"/>
        <v>0</v>
      </c>
    </row>
    <row r="55" spans="1:16" ht="15" customHeight="1">
      <c r="B55" s="162" t="str">
        <f t="shared" si="7"/>
        <v>Fiances a llarg termini</v>
      </c>
      <c r="C55" s="158">
        <f>SUM(E55:P55)</f>
        <v>0</v>
      </c>
      <c r="D55" s="163"/>
      <c r="E55" s="159"/>
      <c r="F55" s="159"/>
      <c r="G55" s="159"/>
      <c r="H55" s="159"/>
      <c r="I55" s="159"/>
      <c r="J55" s="159"/>
      <c r="K55" s="159"/>
      <c r="L55" s="159"/>
      <c r="M55" s="159"/>
      <c r="N55" s="159"/>
      <c r="O55" s="159"/>
      <c r="P55" s="159"/>
    </row>
    <row r="56" spans="1:16" ht="15" customHeight="1">
      <c r="B56" s="162" t="str">
        <f t="shared" si="7"/>
        <v>Dipòsits a llarg termini</v>
      </c>
      <c r="C56" s="158">
        <f>SUM(E56:P56)</f>
        <v>0</v>
      </c>
      <c r="D56" s="163"/>
      <c r="E56" s="159"/>
      <c r="F56" s="159"/>
      <c r="G56" s="159"/>
      <c r="H56" s="159"/>
      <c r="I56" s="159"/>
      <c r="J56" s="159"/>
      <c r="K56" s="159"/>
      <c r="L56" s="159"/>
      <c r="M56" s="159"/>
      <c r="N56" s="159"/>
      <c r="O56" s="159"/>
      <c r="P56" s="159"/>
    </row>
    <row r="57" spans="1:16" ht="15" customHeight="1">
      <c r="B57" s="164" t="str">
        <f t="shared" si="7"/>
        <v>TOTAL</v>
      </c>
      <c r="C57" s="156">
        <f>SUM(E57:P57)</f>
        <v>0</v>
      </c>
      <c r="D57" s="165"/>
      <c r="E57" s="157">
        <f t="shared" ref="E57:P57" si="13">+E36+E43+E54</f>
        <v>0</v>
      </c>
      <c r="F57" s="157">
        <f t="shared" si="13"/>
        <v>0</v>
      </c>
      <c r="G57" s="157">
        <f t="shared" si="13"/>
        <v>0</v>
      </c>
      <c r="H57" s="157">
        <f t="shared" si="13"/>
        <v>0</v>
      </c>
      <c r="I57" s="157">
        <f t="shared" si="13"/>
        <v>0</v>
      </c>
      <c r="J57" s="157">
        <f t="shared" si="13"/>
        <v>0</v>
      </c>
      <c r="K57" s="157">
        <f t="shared" si="13"/>
        <v>0</v>
      </c>
      <c r="L57" s="157">
        <f t="shared" si="13"/>
        <v>0</v>
      </c>
      <c r="M57" s="157">
        <f t="shared" si="13"/>
        <v>0</v>
      </c>
      <c r="N57" s="157">
        <f t="shared" si="13"/>
        <v>0</v>
      </c>
      <c r="O57" s="157">
        <f t="shared" si="13"/>
        <v>0</v>
      </c>
      <c r="P57" s="157">
        <f t="shared" si="13"/>
        <v>0</v>
      </c>
    </row>
    <row r="58" spans="1:16" ht="15" customHeight="1"/>
    <row r="59" spans="1:16" ht="15" customHeight="1">
      <c r="A59" s="718" t="s">
        <v>728</v>
      </c>
      <c r="B59" s="177" t="str">
        <f>+IF(Home!$C$5=NT!$A$2,MI!$B$5,IF(Home!$C$5=NT!$A$3,MI!$C$5,IF(Home!$C$5=NT!$A$4,MI!$D$5,)))</f>
        <v>ANY 3</v>
      </c>
      <c r="C59" s="153" t="s">
        <v>17</v>
      </c>
      <c r="D59" s="154"/>
      <c r="E59" s="155">
        <f>EDATE(P35,1)</f>
        <v>41640</v>
      </c>
      <c r="F59" s="155">
        <f>EDATE(E59,1)</f>
        <v>41671</v>
      </c>
      <c r="G59" s="155">
        <f>EDATE(F59,1)</f>
        <v>41699</v>
      </c>
      <c r="H59" s="155">
        <f>EDATE(G59,1)</f>
        <v>41730</v>
      </c>
      <c r="I59" s="155">
        <f t="shared" ref="I59:P59" si="14">EDATE(H59,1)</f>
        <v>41760</v>
      </c>
      <c r="J59" s="155">
        <f t="shared" si="14"/>
        <v>41791</v>
      </c>
      <c r="K59" s="155">
        <f t="shared" si="14"/>
        <v>41821</v>
      </c>
      <c r="L59" s="155">
        <f t="shared" si="14"/>
        <v>41852</v>
      </c>
      <c r="M59" s="155">
        <f t="shared" si="14"/>
        <v>41883</v>
      </c>
      <c r="N59" s="155">
        <f t="shared" si="14"/>
        <v>41913</v>
      </c>
      <c r="O59" s="155">
        <f t="shared" si="14"/>
        <v>41944</v>
      </c>
      <c r="P59" s="155">
        <f t="shared" si="14"/>
        <v>41974</v>
      </c>
    </row>
    <row r="60" spans="1:16" ht="15" customHeight="1">
      <c r="B60" s="160" t="str">
        <f t="shared" ref="B60:B80" si="15">+B36</f>
        <v>Immobilitzat intangible</v>
      </c>
      <c r="C60" s="156">
        <f t="shared" ref="C60:C68" si="16">SUM(E60:P60)</f>
        <v>0</v>
      </c>
      <c r="D60" s="161"/>
      <c r="E60" s="157">
        <f t="shared" ref="E60:P60" si="17">SUM(E61:E66)</f>
        <v>0</v>
      </c>
      <c r="F60" s="157">
        <f t="shared" si="17"/>
        <v>0</v>
      </c>
      <c r="G60" s="157">
        <f t="shared" si="17"/>
        <v>0</v>
      </c>
      <c r="H60" s="157">
        <f t="shared" si="17"/>
        <v>0</v>
      </c>
      <c r="I60" s="157">
        <f t="shared" si="17"/>
        <v>0</v>
      </c>
      <c r="J60" s="157">
        <f t="shared" si="17"/>
        <v>0</v>
      </c>
      <c r="K60" s="157">
        <f t="shared" si="17"/>
        <v>0</v>
      </c>
      <c r="L60" s="157">
        <f t="shared" si="17"/>
        <v>0</v>
      </c>
      <c r="M60" s="157">
        <f t="shared" si="17"/>
        <v>0</v>
      </c>
      <c r="N60" s="157">
        <f t="shared" si="17"/>
        <v>0</v>
      </c>
      <c r="O60" s="157">
        <f t="shared" si="17"/>
        <v>0</v>
      </c>
      <c r="P60" s="157">
        <f t="shared" si="17"/>
        <v>0</v>
      </c>
    </row>
    <row r="61" spans="1:16" ht="15" customHeight="1">
      <c r="B61" s="162" t="str">
        <f t="shared" si="15"/>
        <v>Recerca i Desenvolupament</v>
      </c>
      <c r="C61" s="158">
        <f t="shared" si="16"/>
        <v>0</v>
      </c>
      <c r="D61" s="163"/>
      <c r="E61" s="158">
        <f>+'C'!E141</f>
        <v>0</v>
      </c>
      <c r="F61" s="158">
        <f>+'C'!F141</f>
        <v>0</v>
      </c>
      <c r="G61" s="158">
        <f>+'C'!G141</f>
        <v>0</v>
      </c>
      <c r="H61" s="158">
        <f>+'C'!H141</f>
        <v>0</v>
      </c>
      <c r="I61" s="158">
        <f>+'C'!I141</f>
        <v>0</v>
      </c>
      <c r="J61" s="158">
        <f>+'C'!J141</f>
        <v>0</v>
      </c>
      <c r="K61" s="158">
        <f>+'C'!K141</f>
        <v>0</v>
      </c>
      <c r="L61" s="158">
        <f>+'C'!L141</f>
        <v>0</v>
      </c>
      <c r="M61" s="158">
        <f>+'C'!M141</f>
        <v>0</v>
      </c>
      <c r="N61" s="158">
        <f>+'C'!N141</f>
        <v>0</v>
      </c>
      <c r="O61" s="158">
        <f>+'C'!O141</f>
        <v>0</v>
      </c>
      <c r="P61" s="158">
        <f>+'C'!P141</f>
        <v>0</v>
      </c>
    </row>
    <row r="62" spans="1:16" ht="15" customHeight="1">
      <c r="B62" s="162" t="str">
        <f t="shared" si="15"/>
        <v>Concessions administratives</v>
      </c>
      <c r="C62" s="158">
        <f t="shared" si="16"/>
        <v>0</v>
      </c>
      <c r="D62" s="163"/>
      <c r="E62" s="159"/>
      <c r="F62" s="159"/>
      <c r="G62" s="159"/>
      <c r="H62" s="159"/>
      <c r="I62" s="159"/>
      <c r="J62" s="159"/>
      <c r="K62" s="159"/>
      <c r="L62" s="159"/>
      <c r="M62" s="159"/>
      <c r="N62" s="159"/>
      <c r="O62" s="159"/>
      <c r="P62" s="159"/>
    </row>
    <row r="63" spans="1:16" ht="15" customHeight="1">
      <c r="B63" s="162" t="str">
        <f t="shared" si="15"/>
        <v>Patents, llicències i marques</v>
      </c>
      <c r="C63" s="158">
        <f t="shared" si="16"/>
        <v>0</v>
      </c>
      <c r="D63" s="163"/>
      <c r="E63" s="159"/>
      <c r="F63" s="159"/>
      <c r="G63" s="159"/>
      <c r="H63" s="159"/>
      <c r="I63" s="159"/>
      <c r="J63" s="159"/>
      <c r="K63" s="159"/>
      <c r="L63" s="159"/>
      <c r="M63" s="159"/>
      <c r="N63" s="159"/>
      <c r="O63" s="159"/>
      <c r="P63" s="159"/>
    </row>
    <row r="64" spans="1:16" ht="15" customHeight="1">
      <c r="B64" s="162" t="str">
        <f t="shared" si="15"/>
        <v>Drets de traspàs</v>
      </c>
      <c r="C64" s="158">
        <f t="shared" si="16"/>
        <v>0</v>
      </c>
      <c r="D64" s="163"/>
      <c r="E64" s="159"/>
      <c r="F64" s="159"/>
      <c r="G64" s="159"/>
      <c r="H64" s="159"/>
      <c r="I64" s="159"/>
      <c r="J64" s="159"/>
      <c r="K64" s="159"/>
      <c r="L64" s="159"/>
      <c r="M64" s="159"/>
      <c r="N64" s="159"/>
      <c r="O64" s="159"/>
      <c r="P64" s="159"/>
    </row>
    <row r="65" spans="2:16" ht="15" customHeight="1">
      <c r="B65" s="162" t="str">
        <f t="shared" si="15"/>
        <v>Aplicacions informàtiques</v>
      </c>
      <c r="C65" s="158">
        <f t="shared" si="16"/>
        <v>0</v>
      </c>
      <c r="D65" s="163"/>
      <c r="E65" s="159"/>
      <c r="F65" s="159"/>
      <c r="G65" s="159"/>
      <c r="H65" s="159"/>
      <c r="I65" s="159"/>
      <c r="J65" s="159"/>
      <c r="K65" s="159"/>
      <c r="L65" s="159"/>
      <c r="M65" s="159"/>
      <c r="N65" s="159"/>
      <c r="O65" s="159"/>
      <c r="P65" s="159"/>
    </row>
    <row r="66" spans="2:16" ht="15" customHeight="1">
      <c r="B66" s="162" t="str">
        <f t="shared" si="15"/>
        <v>Altre immobilitzat intangible</v>
      </c>
      <c r="C66" s="158">
        <f t="shared" si="16"/>
        <v>0</v>
      </c>
      <c r="D66" s="163"/>
      <c r="E66" s="159"/>
      <c r="F66" s="159"/>
      <c r="G66" s="159"/>
      <c r="H66" s="159"/>
      <c r="I66" s="159"/>
      <c r="J66" s="159"/>
      <c r="K66" s="159"/>
      <c r="L66" s="159"/>
      <c r="M66" s="159"/>
      <c r="N66" s="159"/>
      <c r="O66" s="159"/>
      <c r="P66" s="159"/>
    </row>
    <row r="67" spans="2:16" ht="15" customHeight="1">
      <c r="B67" s="160" t="str">
        <f t="shared" si="15"/>
        <v>Immobilitzat material</v>
      </c>
      <c r="C67" s="156">
        <f t="shared" si="16"/>
        <v>0</v>
      </c>
      <c r="D67" s="161"/>
      <c r="E67" s="157">
        <f t="shared" ref="E67:P67" si="18">SUM(E68:E77)</f>
        <v>0</v>
      </c>
      <c r="F67" s="157">
        <f t="shared" si="18"/>
        <v>0</v>
      </c>
      <c r="G67" s="157">
        <f t="shared" si="18"/>
        <v>0</v>
      </c>
      <c r="H67" s="157">
        <f t="shared" si="18"/>
        <v>0</v>
      </c>
      <c r="I67" s="157">
        <f t="shared" si="18"/>
        <v>0</v>
      </c>
      <c r="J67" s="157">
        <f t="shared" si="18"/>
        <v>0</v>
      </c>
      <c r="K67" s="157">
        <f t="shared" si="18"/>
        <v>0</v>
      </c>
      <c r="L67" s="157">
        <f t="shared" si="18"/>
        <v>0</v>
      </c>
      <c r="M67" s="157">
        <f t="shared" si="18"/>
        <v>0</v>
      </c>
      <c r="N67" s="157">
        <f t="shared" si="18"/>
        <v>0</v>
      </c>
      <c r="O67" s="157">
        <f t="shared" si="18"/>
        <v>0</v>
      </c>
      <c r="P67" s="157">
        <f t="shared" si="18"/>
        <v>0</v>
      </c>
    </row>
    <row r="68" spans="2:16" ht="15" customHeight="1">
      <c r="B68" s="162" t="str">
        <f t="shared" si="15"/>
        <v>Terrenys</v>
      </c>
      <c r="C68" s="158">
        <f t="shared" si="16"/>
        <v>0</v>
      </c>
      <c r="D68" s="163"/>
      <c r="E68" s="159"/>
      <c r="F68" s="159"/>
      <c r="G68" s="159"/>
      <c r="H68" s="159"/>
      <c r="I68" s="159"/>
      <c r="J68" s="159"/>
      <c r="K68" s="159"/>
      <c r="L68" s="159"/>
      <c r="M68" s="159"/>
      <c r="N68" s="159"/>
      <c r="O68" s="159"/>
      <c r="P68" s="159"/>
    </row>
    <row r="69" spans="2:16" ht="15" customHeight="1">
      <c r="B69" s="162" t="str">
        <f t="shared" si="15"/>
        <v>Construccions</v>
      </c>
      <c r="C69" s="158">
        <f t="shared" ref="C69:C74" si="19">SUM(E69:P69)</f>
        <v>0</v>
      </c>
      <c r="D69" s="163"/>
      <c r="E69" s="159"/>
      <c r="F69" s="159"/>
      <c r="G69" s="159"/>
      <c r="H69" s="159"/>
      <c r="I69" s="159"/>
      <c r="J69" s="159"/>
      <c r="K69" s="159"/>
      <c r="L69" s="159"/>
      <c r="M69" s="159"/>
      <c r="N69" s="159"/>
      <c r="O69" s="159"/>
      <c r="P69" s="159"/>
    </row>
    <row r="70" spans="2:16" ht="15" customHeight="1">
      <c r="B70" s="162" t="str">
        <f t="shared" si="15"/>
        <v>Instal·lacions Tècniques</v>
      </c>
      <c r="C70" s="158">
        <f t="shared" si="19"/>
        <v>0</v>
      </c>
      <c r="D70" s="163"/>
      <c r="E70" s="159"/>
      <c r="F70" s="159"/>
      <c r="G70" s="159"/>
      <c r="H70" s="159"/>
      <c r="I70" s="159"/>
      <c r="J70" s="159"/>
      <c r="K70" s="159"/>
      <c r="L70" s="159"/>
      <c r="M70" s="159"/>
      <c r="N70" s="159"/>
      <c r="O70" s="159"/>
      <c r="P70" s="159"/>
    </row>
    <row r="71" spans="2:16" ht="15" customHeight="1">
      <c r="B71" s="162" t="str">
        <f t="shared" si="15"/>
        <v>Maquinària</v>
      </c>
      <c r="C71" s="158">
        <f t="shared" si="19"/>
        <v>0</v>
      </c>
      <c r="D71" s="163"/>
      <c r="E71" s="159"/>
      <c r="F71" s="159"/>
      <c r="G71" s="159"/>
      <c r="H71" s="159"/>
      <c r="I71" s="159"/>
      <c r="J71" s="159"/>
      <c r="K71" s="159"/>
      <c r="L71" s="159"/>
      <c r="M71" s="159"/>
      <c r="N71" s="159"/>
      <c r="O71" s="159"/>
      <c r="P71" s="159"/>
    </row>
    <row r="72" spans="2:16" ht="15" customHeight="1">
      <c r="B72" s="162" t="str">
        <f t="shared" si="15"/>
        <v>Utillatge</v>
      </c>
      <c r="C72" s="158">
        <f t="shared" si="19"/>
        <v>0</v>
      </c>
      <c r="D72" s="163"/>
      <c r="E72" s="159"/>
      <c r="F72" s="159"/>
      <c r="G72" s="159"/>
      <c r="H72" s="159"/>
      <c r="I72" s="159"/>
      <c r="J72" s="159"/>
      <c r="K72" s="159"/>
      <c r="L72" s="159"/>
      <c r="M72" s="159"/>
      <c r="N72" s="159"/>
      <c r="O72" s="159"/>
      <c r="P72" s="159"/>
    </row>
    <row r="73" spans="2:16" ht="15" customHeight="1">
      <c r="B73" s="162" t="str">
        <f t="shared" si="15"/>
        <v>Altres instal·lacions</v>
      </c>
      <c r="C73" s="158">
        <f t="shared" si="19"/>
        <v>0</v>
      </c>
      <c r="D73" s="163"/>
      <c r="E73" s="159"/>
      <c r="F73" s="159"/>
      <c r="G73" s="159"/>
      <c r="H73" s="159"/>
      <c r="I73" s="159"/>
      <c r="J73" s="159"/>
      <c r="K73" s="159"/>
      <c r="L73" s="159"/>
      <c r="M73" s="159"/>
      <c r="N73" s="159"/>
      <c r="O73" s="159"/>
      <c r="P73" s="159"/>
    </row>
    <row r="74" spans="2:16" ht="15" customHeight="1">
      <c r="B74" s="162" t="str">
        <f t="shared" si="15"/>
        <v>Mobiliari</v>
      </c>
      <c r="C74" s="158">
        <f t="shared" si="19"/>
        <v>0</v>
      </c>
      <c r="D74" s="163"/>
      <c r="E74" s="159"/>
      <c r="F74" s="159"/>
      <c r="G74" s="159"/>
      <c r="H74" s="159"/>
      <c r="I74" s="159"/>
      <c r="J74" s="159"/>
      <c r="K74" s="159"/>
      <c r="L74" s="159"/>
      <c r="M74" s="159"/>
      <c r="N74" s="159"/>
      <c r="O74" s="159"/>
      <c r="P74" s="159"/>
    </row>
    <row r="75" spans="2:16" ht="15" customHeight="1">
      <c r="B75" s="162" t="str">
        <f t="shared" si="15"/>
        <v>Equips per a processos informació</v>
      </c>
      <c r="C75" s="158">
        <f t="shared" ref="C75:C81" si="20">SUM(E75:P75)</f>
        <v>0</v>
      </c>
      <c r="D75" s="163"/>
      <c r="E75" s="159"/>
      <c r="F75" s="159"/>
      <c r="G75" s="159"/>
      <c r="H75" s="159"/>
      <c r="I75" s="159"/>
      <c r="J75" s="159"/>
      <c r="K75" s="159"/>
      <c r="L75" s="159"/>
      <c r="M75" s="159"/>
      <c r="N75" s="159"/>
      <c r="O75" s="159"/>
      <c r="P75" s="159"/>
    </row>
    <row r="76" spans="2:16" ht="15" customHeight="1">
      <c r="B76" s="162" t="str">
        <f t="shared" si="15"/>
        <v>Elements de transport</v>
      </c>
      <c r="C76" s="158">
        <f t="shared" si="20"/>
        <v>0</v>
      </c>
      <c r="D76" s="163"/>
      <c r="E76" s="159"/>
      <c r="F76" s="159"/>
      <c r="G76" s="159"/>
      <c r="H76" s="159"/>
      <c r="I76" s="159"/>
      <c r="J76" s="159"/>
      <c r="K76" s="159"/>
      <c r="L76" s="159"/>
      <c r="M76" s="159"/>
      <c r="N76" s="159"/>
      <c r="O76" s="159"/>
      <c r="P76" s="159"/>
    </row>
    <row r="77" spans="2:16" ht="15" customHeight="1" collapsed="1">
      <c r="B77" s="162" t="str">
        <f t="shared" si="15"/>
        <v>Altre immobilitzat material</v>
      </c>
      <c r="C77" s="158">
        <f t="shared" si="20"/>
        <v>0</v>
      </c>
      <c r="D77" s="163"/>
      <c r="E77" s="159"/>
      <c r="F77" s="159"/>
      <c r="G77" s="159"/>
      <c r="H77" s="159"/>
      <c r="I77" s="159"/>
      <c r="J77" s="159"/>
      <c r="K77" s="159"/>
      <c r="L77" s="159"/>
      <c r="M77" s="159"/>
      <c r="N77" s="159"/>
      <c r="O77" s="159"/>
      <c r="P77" s="159"/>
    </row>
    <row r="78" spans="2:16" ht="15" customHeight="1">
      <c r="B78" s="160" t="str">
        <f t="shared" si="15"/>
        <v>Fiances i Dipòsits a ll/t</v>
      </c>
      <c r="C78" s="156">
        <f t="shared" si="20"/>
        <v>0</v>
      </c>
      <c r="D78" s="161"/>
      <c r="E78" s="157">
        <f t="shared" ref="E78:P78" si="21">SUM(E79:E80)</f>
        <v>0</v>
      </c>
      <c r="F78" s="157">
        <f t="shared" si="21"/>
        <v>0</v>
      </c>
      <c r="G78" s="157">
        <f t="shared" si="21"/>
        <v>0</v>
      </c>
      <c r="H78" s="157">
        <f t="shared" si="21"/>
        <v>0</v>
      </c>
      <c r="I78" s="157">
        <f t="shared" si="21"/>
        <v>0</v>
      </c>
      <c r="J78" s="157">
        <f t="shared" si="21"/>
        <v>0</v>
      </c>
      <c r="K78" s="157">
        <f t="shared" si="21"/>
        <v>0</v>
      </c>
      <c r="L78" s="157">
        <f t="shared" si="21"/>
        <v>0</v>
      </c>
      <c r="M78" s="157">
        <f t="shared" si="21"/>
        <v>0</v>
      </c>
      <c r="N78" s="157">
        <f t="shared" si="21"/>
        <v>0</v>
      </c>
      <c r="O78" s="157">
        <f t="shared" si="21"/>
        <v>0</v>
      </c>
      <c r="P78" s="157">
        <f t="shared" si="21"/>
        <v>0</v>
      </c>
    </row>
    <row r="79" spans="2:16" ht="15" customHeight="1">
      <c r="B79" s="162" t="str">
        <f t="shared" si="15"/>
        <v>Fiances a llarg termini</v>
      </c>
      <c r="C79" s="158">
        <f t="shared" si="20"/>
        <v>0</v>
      </c>
      <c r="D79" s="163"/>
      <c r="E79" s="159"/>
      <c r="F79" s="159"/>
      <c r="G79" s="159"/>
      <c r="H79" s="159"/>
      <c r="I79" s="159"/>
      <c r="J79" s="159"/>
      <c r="K79" s="159"/>
      <c r="L79" s="159"/>
      <c r="M79" s="159"/>
      <c r="N79" s="159"/>
      <c r="O79" s="159"/>
      <c r="P79" s="159"/>
    </row>
    <row r="80" spans="2:16" ht="15" customHeight="1">
      <c r="B80" s="162" t="str">
        <f t="shared" si="15"/>
        <v>Dipòsits a llarg termini</v>
      </c>
      <c r="C80" s="158">
        <f t="shared" si="20"/>
        <v>0</v>
      </c>
      <c r="D80" s="163"/>
      <c r="E80" s="159"/>
      <c r="F80" s="159"/>
      <c r="G80" s="159"/>
      <c r="H80" s="159"/>
      <c r="I80" s="159"/>
      <c r="J80" s="159"/>
      <c r="K80" s="159"/>
      <c r="L80" s="159"/>
      <c r="M80" s="159"/>
      <c r="N80" s="159"/>
      <c r="O80" s="159"/>
      <c r="P80" s="159"/>
    </row>
    <row r="81" spans="1:16" ht="15" customHeight="1">
      <c r="B81" s="164" t="str">
        <f>+B57</f>
        <v>TOTAL</v>
      </c>
      <c r="C81" s="156">
        <f t="shared" si="20"/>
        <v>0</v>
      </c>
      <c r="D81" s="165"/>
      <c r="E81" s="157">
        <f t="shared" ref="E81:P81" si="22">+E60+E67+E78</f>
        <v>0</v>
      </c>
      <c r="F81" s="157">
        <f t="shared" si="22"/>
        <v>0</v>
      </c>
      <c r="G81" s="157">
        <f t="shared" si="22"/>
        <v>0</v>
      </c>
      <c r="H81" s="157">
        <f t="shared" si="22"/>
        <v>0</v>
      </c>
      <c r="I81" s="157">
        <f t="shared" si="22"/>
        <v>0</v>
      </c>
      <c r="J81" s="157">
        <f t="shared" si="22"/>
        <v>0</v>
      </c>
      <c r="K81" s="157">
        <f t="shared" si="22"/>
        <v>0</v>
      </c>
      <c r="L81" s="157">
        <f t="shared" si="22"/>
        <v>0</v>
      </c>
      <c r="M81" s="157">
        <f t="shared" si="22"/>
        <v>0</v>
      </c>
      <c r="N81" s="157">
        <f t="shared" si="22"/>
        <v>0</v>
      </c>
      <c r="O81" s="157">
        <f t="shared" si="22"/>
        <v>0</v>
      </c>
      <c r="P81" s="157">
        <f t="shared" si="22"/>
        <v>0</v>
      </c>
    </row>
    <row r="82" spans="1:16" ht="15" customHeight="1"/>
    <row r="83" spans="1:16" ht="15" hidden="1" customHeight="1">
      <c r="A83" s="718" t="s">
        <v>728</v>
      </c>
      <c r="B83" s="177" t="str">
        <f>+IF(Home!$C$5=NT!$A$2,MI!$B$6,IF(Home!$C$5=NT!$A$3,MI!$C$6,IF(Home!$C$5=NT!$A$4,MI!$D$6,)))</f>
        <v>ANY 4</v>
      </c>
      <c r="C83" s="153" t="s">
        <v>17</v>
      </c>
      <c r="D83" s="154"/>
      <c r="E83" s="155">
        <f>EDATE(P59,1)</f>
        <v>42005</v>
      </c>
      <c r="F83" s="155">
        <f>EDATE(E83,1)</f>
        <v>42036</v>
      </c>
      <c r="G83" s="155">
        <f>EDATE(F83,1)</f>
        <v>42064</v>
      </c>
      <c r="H83" s="155">
        <f>EDATE(G83,1)</f>
        <v>42095</v>
      </c>
      <c r="I83" s="155">
        <f t="shared" ref="I83:P83" si="23">EDATE(H83,1)</f>
        <v>42125</v>
      </c>
      <c r="J83" s="155">
        <f t="shared" si="23"/>
        <v>42156</v>
      </c>
      <c r="K83" s="155">
        <f t="shared" si="23"/>
        <v>42186</v>
      </c>
      <c r="L83" s="155">
        <f t="shared" si="23"/>
        <v>42217</v>
      </c>
      <c r="M83" s="155">
        <f t="shared" si="23"/>
        <v>42248</v>
      </c>
      <c r="N83" s="155">
        <f t="shared" si="23"/>
        <v>42278</v>
      </c>
      <c r="O83" s="155">
        <f t="shared" si="23"/>
        <v>42309</v>
      </c>
      <c r="P83" s="155">
        <f t="shared" si="23"/>
        <v>42339</v>
      </c>
    </row>
    <row r="84" spans="1:16" ht="15" hidden="1" customHeight="1">
      <c r="B84" s="160" t="str">
        <f t="shared" ref="B84:B105" si="24">+B60</f>
        <v>Immobilitzat intangible</v>
      </c>
      <c r="C84" s="156">
        <f t="shared" ref="C84:C89" si="25">SUM(E84:P84)</f>
        <v>0</v>
      </c>
      <c r="D84" s="161"/>
      <c r="E84" s="157">
        <f t="shared" ref="E84:P84" si="26">SUM(E85:E90)</f>
        <v>0</v>
      </c>
      <c r="F84" s="157">
        <f t="shared" si="26"/>
        <v>0</v>
      </c>
      <c r="G84" s="157">
        <f t="shared" si="26"/>
        <v>0</v>
      </c>
      <c r="H84" s="157">
        <f t="shared" si="26"/>
        <v>0</v>
      </c>
      <c r="I84" s="157">
        <f t="shared" si="26"/>
        <v>0</v>
      </c>
      <c r="J84" s="157">
        <f t="shared" si="26"/>
        <v>0</v>
      </c>
      <c r="K84" s="157">
        <f t="shared" si="26"/>
        <v>0</v>
      </c>
      <c r="L84" s="157">
        <f t="shared" si="26"/>
        <v>0</v>
      </c>
      <c r="M84" s="157">
        <f t="shared" si="26"/>
        <v>0</v>
      </c>
      <c r="N84" s="157">
        <f t="shared" si="26"/>
        <v>0</v>
      </c>
      <c r="O84" s="157">
        <f t="shared" si="26"/>
        <v>0</v>
      </c>
      <c r="P84" s="157">
        <f t="shared" si="26"/>
        <v>0</v>
      </c>
    </row>
    <row r="85" spans="1:16" ht="15" hidden="1" customHeight="1">
      <c r="B85" s="162" t="str">
        <f t="shared" si="24"/>
        <v>Recerca i Desenvolupament</v>
      </c>
      <c r="C85" s="158">
        <f t="shared" si="25"/>
        <v>0</v>
      </c>
      <c r="D85" s="163"/>
      <c r="E85" s="158">
        <f>+'C'!E149</f>
        <v>0</v>
      </c>
      <c r="F85" s="158">
        <f>+'C'!F149</f>
        <v>0</v>
      </c>
      <c r="G85" s="158">
        <f>+'C'!G149</f>
        <v>0</v>
      </c>
      <c r="H85" s="158">
        <f>+'C'!H149</f>
        <v>0</v>
      </c>
      <c r="I85" s="158">
        <f>+'C'!I149</f>
        <v>0</v>
      </c>
      <c r="J85" s="158">
        <f>+'C'!J149</f>
        <v>0</v>
      </c>
      <c r="K85" s="158">
        <f>+'C'!K149</f>
        <v>0</v>
      </c>
      <c r="L85" s="158">
        <f>+'C'!L149</f>
        <v>0</v>
      </c>
      <c r="M85" s="158">
        <f>+'C'!M149</f>
        <v>0</v>
      </c>
      <c r="N85" s="158">
        <f>+'C'!N149</f>
        <v>0</v>
      </c>
      <c r="O85" s="158">
        <f>+'C'!O149</f>
        <v>0</v>
      </c>
      <c r="P85" s="158">
        <f>+'C'!P149</f>
        <v>0</v>
      </c>
    </row>
    <row r="86" spans="1:16" ht="15" hidden="1" customHeight="1">
      <c r="B86" s="162" t="str">
        <f t="shared" si="24"/>
        <v>Concessions administratives</v>
      </c>
      <c r="C86" s="158">
        <f t="shared" si="25"/>
        <v>0</v>
      </c>
      <c r="D86" s="163"/>
      <c r="E86" s="159"/>
      <c r="F86" s="159"/>
      <c r="G86" s="159"/>
      <c r="H86" s="159"/>
      <c r="I86" s="159"/>
      <c r="J86" s="159"/>
      <c r="K86" s="159"/>
      <c r="L86" s="159"/>
      <c r="M86" s="159"/>
      <c r="N86" s="159"/>
      <c r="O86" s="159"/>
      <c r="P86" s="159"/>
    </row>
    <row r="87" spans="1:16" ht="15" hidden="1" customHeight="1">
      <c r="B87" s="162" t="str">
        <f t="shared" si="24"/>
        <v>Patents, llicències i marques</v>
      </c>
      <c r="C87" s="158">
        <f t="shared" si="25"/>
        <v>0</v>
      </c>
      <c r="D87" s="163"/>
      <c r="E87" s="159"/>
      <c r="F87" s="159"/>
      <c r="G87" s="159"/>
      <c r="H87" s="159"/>
      <c r="I87" s="159"/>
      <c r="J87" s="159"/>
      <c r="K87" s="159"/>
      <c r="L87" s="159"/>
      <c r="M87" s="159"/>
      <c r="N87" s="159"/>
      <c r="O87" s="159"/>
      <c r="P87" s="159"/>
    </row>
    <row r="88" spans="1:16" ht="15" hidden="1" customHeight="1">
      <c r="B88" s="162" t="str">
        <f t="shared" si="24"/>
        <v>Drets de traspàs</v>
      </c>
      <c r="C88" s="158">
        <f t="shared" si="25"/>
        <v>0</v>
      </c>
      <c r="D88" s="163"/>
      <c r="E88" s="159"/>
      <c r="F88" s="159"/>
      <c r="G88" s="159"/>
      <c r="H88" s="159"/>
      <c r="I88" s="159"/>
      <c r="J88" s="159"/>
      <c r="K88" s="159"/>
      <c r="L88" s="159"/>
      <c r="M88" s="159"/>
      <c r="N88" s="159"/>
      <c r="O88" s="159"/>
      <c r="P88" s="159"/>
    </row>
    <row r="89" spans="1:16" ht="15" hidden="1" customHeight="1">
      <c r="B89" s="162" t="str">
        <f t="shared" si="24"/>
        <v>Aplicacions informàtiques</v>
      </c>
      <c r="C89" s="158">
        <f t="shared" si="25"/>
        <v>0</v>
      </c>
      <c r="D89" s="163"/>
      <c r="E89" s="159"/>
      <c r="F89" s="159"/>
      <c r="G89" s="159"/>
      <c r="H89" s="159"/>
      <c r="I89" s="159"/>
      <c r="J89" s="159"/>
      <c r="K89" s="159"/>
      <c r="L89" s="159"/>
      <c r="M89" s="159"/>
      <c r="N89" s="159"/>
      <c r="O89" s="159"/>
      <c r="P89" s="159"/>
    </row>
    <row r="90" spans="1:16" ht="15" hidden="1" customHeight="1">
      <c r="B90" s="162" t="str">
        <f t="shared" si="24"/>
        <v>Altre immobilitzat intangible</v>
      </c>
      <c r="C90" s="158">
        <f t="shared" ref="C90:C95" si="27">SUM(E90:P90)</f>
        <v>0</v>
      </c>
      <c r="D90" s="163"/>
      <c r="E90" s="159"/>
      <c r="F90" s="159"/>
      <c r="G90" s="159"/>
      <c r="H90" s="159"/>
      <c r="I90" s="159"/>
      <c r="J90" s="159"/>
      <c r="K90" s="159"/>
      <c r="L90" s="159"/>
      <c r="M90" s="159"/>
      <c r="N90" s="159"/>
      <c r="O90" s="159"/>
      <c r="P90" s="159"/>
    </row>
    <row r="91" spans="1:16" ht="15" hidden="1" customHeight="1">
      <c r="B91" s="160" t="str">
        <f t="shared" si="24"/>
        <v>Immobilitzat material</v>
      </c>
      <c r="C91" s="156">
        <f t="shared" si="27"/>
        <v>0</v>
      </c>
      <c r="D91" s="161"/>
      <c r="E91" s="157">
        <f t="shared" ref="E91:P91" si="28">SUM(E92:E101)</f>
        <v>0</v>
      </c>
      <c r="F91" s="157">
        <f t="shared" si="28"/>
        <v>0</v>
      </c>
      <c r="G91" s="157">
        <f t="shared" si="28"/>
        <v>0</v>
      </c>
      <c r="H91" s="157">
        <f t="shared" si="28"/>
        <v>0</v>
      </c>
      <c r="I91" s="157">
        <f t="shared" si="28"/>
        <v>0</v>
      </c>
      <c r="J91" s="157">
        <f t="shared" si="28"/>
        <v>0</v>
      </c>
      <c r="K91" s="157">
        <f t="shared" si="28"/>
        <v>0</v>
      </c>
      <c r="L91" s="157">
        <f t="shared" si="28"/>
        <v>0</v>
      </c>
      <c r="M91" s="157">
        <f t="shared" si="28"/>
        <v>0</v>
      </c>
      <c r="N91" s="157">
        <f t="shared" si="28"/>
        <v>0</v>
      </c>
      <c r="O91" s="157">
        <f t="shared" si="28"/>
        <v>0</v>
      </c>
      <c r="P91" s="157">
        <f t="shared" si="28"/>
        <v>0</v>
      </c>
    </row>
    <row r="92" spans="1:16" ht="15" hidden="1" customHeight="1">
      <c r="B92" s="162" t="str">
        <f t="shared" si="24"/>
        <v>Terrenys</v>
      </c>
      <c r="C92" s="158">
        <f t="shared" si="27"/>
        <v>0</v>
      </c>
      <c r="D92" s="163"/>
      <c r="E92" s="159"/>
      <c r="F92" s="159"/>
      <c r="G92" s="159"/>
      <c r="H92" s="159"/>
      <c r="I92" s="159"/>
      <c r="J92" s="159"/>
      <c r="K92" s="159"/>
      <c r="L92" s="159"/>
      <c r="M92" s="159"/>
      <c r="N92" s="159"/>
      <c r="O92" s="159"/>
      <c r="P92" s="159"/>
    </row>
    <row r="93" spans="1:16" ht="15" hidden="1" customHeight="1">
      <c r="B93" s="162" t="str">
        <f t="shared" si="24"/>
        <v>Construccions</v>
      </c>
      <c r="C93" s="158">
        <f t="shared" si="27"/>
        <v>0</v>
      </c>
      <c r="D93" s="163"/>
      <c r="E93" s="159"/>
      <c r="F93" s="159"/>
      <c r="G93" s="159"/>
      <c r="H93" s="159"/>
      <c r="I93" s="159"/>
      <c r="J93" s="159"/>
      <c r="K93" s="159"/>
      <c r="L93" s="159"/>
      <c r="M93" s="159"/>
      <c r="N93" s="159"/>
      <c r="O93" s="159"/>
      <c r="P93" s="159"/>
    </row>
    <row r="94" spans="1:16" ht="15" hidden="1" customHeight="1">
      <c r="B94" s="162" t="str">
        <f t="shared" si="24"/>
        <v>Instal·lacions Tècniques</v>
      </c>
      <c r="C94" s="158">
        <f t="shared" si="27"/>
        <v>0</v>
      </c>
      <c r="D94" s="163"/>
      <c r="E94" s="159"/>
      <c r="F94" s="159"/>
      <c r="G94" s="159"/>
      <c r="H94" s="159"/>
      <c r="I94" s="159"/>
      <c r="J94" s="159"/>
      <c r="K94" s="159"/>
      <c r="L94" s="159"/>
      <c r="M94" s="159"/>
      <c r="N94" s="159"/>
      <c r="O94" s="159"/>
      <c r="P94" s="159"/>
    </row>
    <row r="95" spans="1:16" ht="15" hidden="1" customHeight="1">
      <c r="B95" s="162" t="str">
        <f t="shared" si="24"/>
        <v>Maquinària</v>
      </c>
      <c r="C95" s="158">
        <f t="shared" si="27"/>
        <v>0</v>
      </c>
      <c r="D95" s="163"/>
      <c r="E95" s="159"/>
      <c r="F95" s="159"/>
      <c r="G95" s="159"/>
      <c r="H95" s="159"/>
      <c r="I95" s="159"/>
      <c r="J95" s="159"/>
      <c r="K95" s="159"/>
      <c r="L95" s="159"/>
      <c r="M95" s="159"/>
      <c r="N95" s="159"/>
      <c r="O95" s="159"/>
      <c r="P95" s="159"/>
    </row>
    <row r="96" spans="1:16" ht="15" hidden="1" customHeight="1">
      <c r="B96" s="162" t="str">
        <f t="shared" si="24"/>
        <v>Utillatge</v>
      </c>
      <c r="C96" s="158">
        <f>SUM(E96:P96)</f>
        <v>0</v>
      </c>
      <c r="D96" s="163"/>
      <c r="E96" s="159"/>
      <c r="F96" s="159"/>
      <c r="G96" s="159"/>
      <c r="H96" s="159"/>
      <c r="I96" s="159"/>
      <c r="J96" s="159"/>
      <c r="K96" s="159"/>
      <c r="L96" s="159"/>
      <c r="M96" s="159"/>
      <c r="N96" s="159"/>
      <c r="O96" s="159"/>
      <c r="P96" s="159"/>
    </row>
    <row r="97" spans="1:16" ht="15" hidden="1" customHeight="1">
      <c r="B97" s="162" t="str">
        <f t="shared" si="24"/>
        <v>Altres instal·lacions</v>
      </c>
      <c r="C97" s="158">
        <f>SUM(E97:P97)</f>
        <v>0</v>
      </c>
      <c r="D97" s="163"/>
      <c r="E97" s="159"/>
      <c r="F97" s="159"/>
      <c r="G97" s="159"/>
      <c r="H97" s="159"/>
      <c r="I97" s="159"/>
      <c r="J97" s="159"/>
      <c r="K97" s="159"/>
      <c r="L97" s="159"/>
      <c r="M97" s="159"/>
      <c r="N97" s="159"/>
      <c r="O97" s="159"/>
      <c r="P97" s="159"/>
    </row>
    <row r="98" spans="1:16" ht="15" hidden="1" customHeight="1">
      <c r="B98" s="162" t="str">
        <f t="shared" si="24"/>
        <v>Mobiliari</v>
      </c>
      <c r="C98" s="158">
        <f>SUM(E98:P98)</f>
        <v>0</v>
      </c>
      <c r="D98" s="163"/>
      <c r="E98" s="159"/>
      <c r="F98" s="159"/>
      <c r="G98" s="159"/>
      <c r="H98" s="159"/>
      <c r="I98" s="159"/>
      <c r="J98" s="159"/>
      <c r="K98" s="159"/>
      <c r="L98" s="159"/>
      <c r="M98" s="159"/>
      <c r="N98" s="159"/>
      <c r="O98" s="159"/>
      <c r="P98" s="159"/>
    </row>
    <row r="99" spans="1:16" ht="15" hidden="1" customHeight="1">
      <c r="B99" s="162" t="str">
        <f t="shared" si="24"/>
        <v>Equips per a processos informació</v>
      </c>
      <c r="C99" s="158">
        <f t="shared" ref="C99:C105" si="29">SUM(E99:P99)</f>
        <v>0</v>
      </c>
      <c r="D99" s="163"/>
      <c r="E99" s="159"/>
      <c r="F99" s="159"/>
      <c r="G99" s="159"/>
      <c r="H99" s="159"/>
      <c r="I99" s="159"/>
      <c r="J99" s="159"/>
      <c r="K99" s="159"/>
      <c r="L99" s="159"/>
      <c r="M99" s="159"/>
      <c r="N99" s="159"/>
      <c r="O99" s="159"/>
      <c r="P99" s="159"/>
    </row>
    <row r="100" spans="1:16" ht="15" hidden="1" customHeight="1">
      <c r="B100" s="162" t="str">
        <f t="shared" si="24"/>
        <v>Elements de transport</v>
      </c>
      <c r="C100" s="158">
        <f t="shared" si="29"/>
        <v>0</v>
      </c>
      <c r="D100" s="163"/>
      <c r="E100" s="159"/>
      <c r="F100" s="159"/>
      <c r="G100" s="159"/>
      <c r="H100" s="159"/>
      <c r="I100" s="159"/>
      <c r="J100" s="159"/>
      <c r="K100" s="159"/>
      <c r="L100" s="159"/>
      <c r="M100" s="159"/>
      <c r="N100" s="159"/>
      <c r="O100" s="159"/>
      <c r="P100" s="159"/>
    </row>
    <row r="101" spans="1:16" ht="15" hidden="1" customHeight="1" collapsed="1">
      <c r="B101" s="162" t="str">
        <f t="shared" si="24"/>
        <v>Altre immobilitzat material</v>
      </c>
      <c r="C101" s="158">
        <f t="shared" si="29"/>
        <v>0</v>
      </c>
      <c r="D101" s="163"/>
      <c r="E101" s="159"/>
      <c r="F101" s="159"/>
      <c r="G101" s="159"/>
      <c r="H101" s="159"/>
      <c r="I101" s="159"/>
      <c r="J101" s="159"/>
      <c r="K101" s="159"/>
      <c r="L101" s="159"/>
      <c r="M101" s="159"/>
      <c r="N101" s="159"/>
      <c r="O101" s="159"/>
      <c r="P101" s="159"/>
    </row>
    <row r="102" spans="1:16" ht="15" hidden="1" customHeight="1">
      <c r="B102" s="160" t="str">
        <f t="shared" si="24"/>
        <v>Fiances i Dipòsits a ll/t</v>
      </c>
      <c r="C102" s="156">
        <f t="shared" si="29"/>
        <v>0</v>
      </c>
      <c r="D102" s="161"/>
      <c r="E102" s="157">
        <f t="shared" ref="E102:P102" si="30">SUM(E103:E104)</f>
        <v>0</v>
      </c>
      <c r="F102" s="157">
        <f t="shared" si="30"/>
        <v>0</v>
      </c>
      <c r="G102" s="157">
        <f t="shared" si="30"/>
        <v>0</v>
      </c>
      <c r="H102" s="157">
        <f t="shared" si="30"/>
        <v>0</v>
      </c>
      <c r="I102" s="157">
        <f t="shared" si="30"/>
        <v>0</v>
      </c>
      <c r="J102" s="157">
        <f t="shared" si="30"/>
        <v>0</v>
      </c>
      <c r="K102" s="157">
        <f t="shared" si="30"/>
        <v>0</v>
      </c>
      <c r="L102" s="157">
        <f t="shared" si="30"/>
        <v>0</v>
      </c>
      <c r="M102" s="157">
        <f t="shared" si="30"/>
        <v>0</v>
      </c>
      <c r="N102" s="157">
        <f t="shared" si="30"/>
        <v>0</v>
      </c>
      <c r="O102" s="157">
        <f t="shared" si="30"/>
        <v>0</v>
      </c>
      <c r="P102" s="157">
        <f t="shared" si="30"/>
        <v>0</v>
      </c>
    </row>
    <row r="103" spans="1:16" ht="15" hidden="1" customHeight="1">
      <c r="B103" s="162" t="str">
        <f t="shared" si="24"/>
        <v>Fiances a llarg termini</v>
      </c>
      <c r="C103" s="158">
        <f t="shared" si="29"/>
        <v>0</v>
      </c>
      <c r="D103" s="163"/>
      <c r="E103" s="159"/>
      <c r="F103" s="159"/>
      <c r="G103" s="159"/>
      <c r="H103" s="159"/>
      <c r="I103" s="159"/>
      <c r="J103" s="159"/>
      <c r="K103" s="159"/>
      <c r="L103" s="159"/>
      <c r="M103" s="159"/>
      <c r="N103" s="159"/>
      <c r="O103" s="159"/>
      <c r="P103" s="159"/>
    </row>
    <row r="104" spans="1:16" ht="15" hidden="1" customHeight="1">
      <c r="B104" s="162" t="str">
        <f t="shared" si="24"/>
        <v>Dipòsits a llarg termini</v>
      </c>
      <c r="C104" s="158">
        <f t="shared" si="29"/>
        <v>0</v>
      </c>
      <c r="D104" s="163"/>
      <c r="E104" s="159"/>
      <c r="F104" s="159"/>
      <c r="G104" s="159"/>
      <c r="H104" s="159"/>
      <c r="I104" s="159"/>
      <c r="J104" s="159"/>
      <c r="K104" s="159"/>
      <c r="L104" s="159"/>
      <c r="M104" s="159"/>
      <c r="N104" s="159"/>
      <c r="O104" s="159"/>
      <c r="P104" s="159"/>
    </row>
    <row r="105" spans="1:16" ht="15" hidden="1" customHeight="1">
      <c r="B105" s="164" t="str">
        <f t="shared" si="24"/>
        <v>TOTAL</v>
      </c>
      <c r="C105" s="156">
        <f t="shared" si="29"/>
        <v>0</v>
      </c>
      <c r="D105" s="165"/>
      <c r="E105" s="157">
        <f t="shared" ref="E105:P105" si="31">+E84+E91+E102</f>
        <v>0</v>
      </c>
      <c r="F105" s="157">
        <f t="shared" si="31"/>
        <v>0</v>
      </c>
      <c r="G105" s="157">
        <f t="shared" si="31"/>
        <v>0</v>
      </c>
      <c r="H105" s="157">
        <f t="shared" si="31"/>
        <v>0</v>
      </c>
      <c r="I105" s="157">
        <f t="shared" si="31"/>
        <v>0</v>
      </c>
      <c r="J105" s="157">
        <f t="shared" si="31"/>
        <v>0</v>
      </c>
      <c r="K105" s="157">
        <f t="shared" si="31"/>
        <v>0</v>
      </c>
      <c r="L105" s="157">
        <f t="shared" si="31"/>
        <v>0</v>
      </c>
      <c r="M105" s="157">
        <f t="shared" si="31"/>
        <v>0</v>
      </c>
      <c r="N105" s="157">
        <f t="shared" si="31"/>
        <v>0</v>
      </c>
      <c r="O105" s="157">
        <f t="shared" si="31"/>
        <v>0</v>
      </c>
      <c r="P105" s="157">
        <f t="shared" si="31"/>
        <v>0</v>
      </c>
    </row>
    <row r="106" spans="1:16" ht="15" hidden="1" customHeight="1"/>
    <row r="107" spans="1:16" ht="15" hidden="1" customHeight="1">
      <c r="A107" s="718" t="s">
        <v>728</v>
      </c>
      <c r="B107" s="177" t="str">
        <f>+IF(Home!$C$5=NT!$A$2,MI!$B$7,IF(Home!$C$5=NT!$A$3,MI!$C$7,IF(Home!$C$5=NT!$A$4,MI!$D$7,)))</f>
        <v>ANY 5</v>
      </c>
      <c r="C107" s="153" t="s">
        <v>17</v>
      </c>
      <c r="D107" s="154"/>
      <c r="E107" s="155">
        <f>EDATE(P83,1)</f>
        <v>42370</v>
      </c>
      <c r="F107" s="155">
        <f>EDATE(E107,1)</f>
        <v>42401</v>
      </c>
      <c r="G107" s="155">
        <f>EDATE(F107,1)</f>
        <v>42430</v>
      </c>
      <c r="H107" s="155">
        <f>EDATE(G107,1)</f>
        <v>42461</v>
      </c>
      <c r="I107" s="155">
        <f t="shared" ref="I107:P107" si="32">EDATE(H107,1)</f>
        <v>42491</v>
      </c>
      <c r="J107" s="155">
        <f t="shared" si="32"/>
        <v>42522</v>
      </c>
      <c r="K107" s="155">
        <f t="shared" si="32"/>
        <v>42552</v>
      </c>
      <c r="L107" s="155">
        <f t="shared" si="32"/>
        <v>42583</v>
      </c>
      <c r="M107" s="155">
        <f t="shared" si="32"/>
        <v>42614</v>
      </c>
      <c r="N107" s="155">
        <f t="shared" si="32"/>
        <v>42644</v>
      </c>
      <c r="O107" s="155">
        <f t="shared" si="32"/>
        <v>42675</v>
      </c>
      <c r="P107" s="155">
        <f t="shared" si="32"/>
        <v>42705</v>
      </c>
    </row>
    <row r="108" spans="1:16" ht="15" hidden="1" customHeight="1">
      <c r="B108" s="160" t="str">
        <f t="shared" ref="B108:B129" si="33">+B84</f>
        <v>Immobilitzat intangible</v>
      </c>
      <c r="C108" s="156">
        <f t="shared" ref="C108:C122" si="34">SUM(E108:P108)</f>
        <v>0</v>
      </c>
      <c r="D108" s="161"/>
      <c r="E108" s="157">
        <f t="shared" ref="E108:P108" si="35">SUM(E109:E114)</f>
        <v>0</v>
      </c>
      <c r="F108" s="157">
        <f t="shared" si="35"/>
        <v>0</v>
      </c>
      <c r="G108" s="157">
        <f t="shared" si="35"/>
        <v>0</v>
      </c>
      <c r="H108" s="157">
        <f t="shared" si="35"/>
        <v>0</v>
      </c>
      <c r="I108" s="157">
        <f t="shared" si="35"/>
        <v>0</v>
      </c>
      <c r="J108" s="157">
        <f t="shared" si="35"/>
        <v>0</v>
      </c>
      <c r="K108" s="157">
        <f t="shared" si="35"/>
        <v>0</v>
      </c>
      <c r="L108" s="157">
        <f t="shared" si="35"/>
        <v>0</v>
      </c>
      <c r="M108" s="157">
        <f t="shared" si="35"/>
        <v>0</v>
      </c>
      <c r="N108" s="157">
        <f t="shared" si="35"/>
        <v>0</v>
      </c>
      <c r="O108" s="157">
        <f t="shared" si="35"/>
        <v>0</v>
      </c>
      <c r="P108" s="157">
        <f t="shared" si="35"/>
        <v>0</v>
      </c>
    </row>
    <row r="109" spans="1:16" ht="15" hidden="1" customHeight="1">
      <c r="B109" s="162" t="str">
        <f t="shared" si="33"/>
        <v>Recerca i Desenvolupament</v>
      </c>
      <c r="C109" s="158">
        <f t="shared" si="34"/>
        <v>0</v>
      </c>
      <c r="D109" s="163"/>
      <c r="E109" s="158">
        <f>+'C'!E157</f>
        <v>0</v>
      </c>
      <c r="F109" s="158">
        <f>+'C'!F157</f>
        <v>0</v>
      </c>
      <c r="G109" s="158">
        <f>+'C'!G157</f>
        <v>0</v>
      </c>
      <c r="H109" s="158">
        <f>+'C'!H157</f>
        <v>0</v>
      </c>
      <c r="I109" s="158">
        <f>+'C'!I157</f>
        <v>0</v>
      </c>
      <c r="J109" s="158">
        <f>+'C'!J157</f>
        <v>0</v>
      </c>
      <c r="K109" s="158">
        <f>+'C'!K157</f>
        <v>0</v>
      </c>
      <c r="L109" s="158">
        <f>+'C'!L157</f>
        <v>0</v>
      </c>
      <c r="M109" s="158">
        <f>+'C'!M157</f>
        <v>0</v>
      </c>
      <c r="N109" s="158">
        <f>+'C'!N157</f>
        <v>0</v>
      </c>
      <c r="O109" s="158">
        <f>+'C'!O157</f>
        <v>0</v>
      </c>
      <c r="P109" s="158">
        <f>+'C'!P157</f>
        <v>0</v>
      </c>
    </row>
    <row r="110" spans="1:16" ht="15" hidden="1" customHeight="1">
      <c r="B110" s="162" t="str">
        <f t="shared" si="33"/>
        <v>Concessions administratives</v>
      </c>
      <c r="C110" s="158">
        <f t="shared" si="34"/>
        <v>0</v>
      </c>
      <c r="D110" s="163"/>
      <c r="E110" s="159"/>
      <c r="F110" s="159"/>
      <c r="G110" s="159"/>
      <c r="H110" s="159"/>
      <c r="I110" s="159"/>
      <c r="J110" s="159"/>
      <c r="K110" s="159"/>
      <c r="L110" s="159"/>
      <c r="M110" s="159"/>
      <c r="N110" s="159"/>
      <c r="O110" s="159"/>
      <c r="P110" s="159"/>
    </row>
    <row r="111" spans="1:16" ht="15" hidden="1" customHeight="1">
      <c r="B111" s="162" t="str">
        <f t="shared" si="33"/>
        <v>Patents, llicències i marques</v>
      </c>
      <c r="C111" s="158">
        <f t="shared" si="34"/>
        <v>0</v>
      </c>
      <c r="D111" s="163"/>
      <c r="E111" s="159"/>
      <c r="F111" s="159"/>
      <c r="G111" s="159"/>
      <c r="H111" s="159"/>
      <c r="I111" s="159"/>
      <c r="J111" s="159"/>
      <c r="K111" s="159"/>
      <c r="L111" s="159"/>
      <c r="M111" s="159"/>
      <c r="N111" s="159"/>
      <c r="O111" s="159"/>
      <c r="P111" s="159"/>
    </row>
    <row r="112" spans="1:16" ht="15" hidden="1" customHeight="1">
      <c r="B112" s="162" t="str">
        <f t="shared" si="33"/>
        <v>Drets de traspàs</v>
      </c>
      <c r="C112" s="158">
        <f t="shared" si="34"/>
        <v>0</v>
      </c>
      <c r="D112" s="163"/>
      <c r="E112" s="159"/>
      <c r="F112" s="159"/>
      <c r="G112" s="159"/>
      <c r="H112" s="159"/>
      <c r="I112" s="159"/>
      <c r="J112" s="159"/>
      <c r="K112" s="159"/>
      <c r="L112" s="159"/>
      <c r="M112" s="159"/>
      <c r="N112" s="159"/>
      <c r="O112" s="159"/>
      <c r="P112" s="159"/>
    </row>
    <row r="113" spans="2:16" ht="15" hidden="1" customHeight="1">
      <c r="B113" s="162" t="str">
        <f t="shared" si="33"/>
        <v>Aplicacions informàtiques</v>
      </c>
      <c r="C113" s="158">
        <f t="shared" si="34"/>
        <v>0</v>
      </c>
      <c r="D113" s="163"/>
      <c r="E113" s="159"/>
      <c r="F113" s="159"/>
      <c r="G113" s="159"/>
      <c r="H113" s="159"/>
      <c r="I113" s="159"/>
      <c r="J113" s="159"/>
      <c r="K113" s="159"/>
      <c r="L113" s="159"/>
      <c r="M113" s="159"/>
      <c r="N113" s="159"/>
      <c r="O113" s="159"/>
      <c r="P113" s="159"/>
    </row>
    <row r="114" spans="2:16" ht="15" hidden="1" customHeight="1">
      <c r="B114" s="162" t="str">
        <f t="shared" si="33"/>
        <v>Altre immobilitzat intangible</v>
      </c>
      <c r="C114" s="158">
        <f t="shared" si="34"/>
        <v>0</v>
      </c>
      <c r="D114" s="163"/>
      <c r="E114" s="159"/>
      <c r="F114" s="159"/>
      <c r="G114" s="159"/>
      <c r="H114" s="159"/>
      <c r="I114" s="159"/>
      <c r="J114" s="159"/>
      <c r="K114" s="159"/>
      <c r="L114" s="159"/>
      <c r="M114" s="159"/>
      <c r="N114" s="159"/>
      <c r="O114" s="159"/>
      <c r="P114" s="159"/>
    </row>
    <row r="115" spans="2:16" ht="15" hidden="1" customHeight="1">
      <c r="B115" s="160" t="str">
        <f t="shared" si="33"/>
        <v>Immobilitzat material</v>
      </c>
      <c r="C115" s="156">
        <f t="shared" si="34"/>
        <v>0</v>
      </c>
      <c r="D115" s="161"/>
      <c r="E115" s="157">
        <f t="shared" ref="E115:P115" si="36">SUM(E116:E125)</f>
        <v>0</v>
      </c>
      <c r="F115" s="157">
        <f t="shared" si="36"/>
        <v>0</v>
      </c>
      <c r="G115" s="157">
        <f t="shared" si="36"/>
        <v>0</v>
      </c>
      <c r="H115" s="157">
        <f t="shared" si="36"/>
        <v>0</v>
      </c>
      <c r="I115" s="157">
        <f t="shared" si="36"/>
        <v>0</v>
      </c>
      <c r="J115" s="157">
        <f t="shared" si="36"/>
        <v>0</v>
      </c>
      <c r="K115" s="157">
        <f t="shared" si="36"/>
        <v>0</v>
      </c>
      <c r="L115" s="157">
        <f t="shared" si="36"/>
        <v>0</v>
      </c>
      <c r="M115" s="157">
        <f t="shared" si="36"/>
        <v>0</v>
      </c>
      <c r="N115" s="157">
        <f t="shared" si="36"/>
        <v>0</v>
      </c>
      <c r="O115" s="157">
        <f t="shared" si="36"/>
        <v>0</v>
      </c>
      <c r="P115" s="157">
        <f t="shared" si="36"/>
        <v>0</v>
      </c>
    </row>
    <row r="116" spans="2:16" ht="15" hidden="1" customHeight="1">
      <c r="B116" s="162" t="str">
        <f t="shared" si="33"/>
        <v>Terrenys</v>
      </c>
      <c r="C116" s="158">
        <f t="shared" si="34"/>
        <v>0</v>
      </c>
      <c r="D116" s="163"/>
      <c r="E116" s="159"/>
      <c r="F116" s="159"/>
      <c r="G116" s="159"/>
      <c r="H116" s="159"/>
      <c r="I116" s="159"/>
      <c r="J116" s="159"/>
      <c r="K116" s="159"/>
      <c r="L116" s="159"/>
      <c r="M116" s="159"/>
      <c r="N116" s="159"/>
      <c r="O116" s="159"/>
      <c r="P116" s="159"/>
    </row>
    <row r="117" spans="2:16" ht="15" hidden="1" customHeight="1">
      <c r="B117" s="162" t="str">
        <f t="shared" si="33"/>
        <v>Construccions</v>
      </c>
      <c r="C117" s="158">
        <f t="shared" si="34"/>
        <v>0</v>
      </c>
      <c r="D117" s="163"/>
      <c r="E117" s="159"/>
      <c r="F117" s="159"/>
      <c r="G117" s="159"/>
      <c r="H117" s="159"/>
      <c r="I117" s="159"/>
      <c r="J117" s="159"/>
      <c r="K117" s="159"/>
      <c r="L117" s="159"/>
      <c r="M117" s="159"/>
      <c r="N117" s="159"/>
      <c r="O117" s="159"/>
      <c r="P117" s="159"/>
    </row>
    <row r="118" spans="2:16" ht="15" hidden="1" customHeight="1">
      <c r="B118" s="162" t="str">
        <f t="shared" si="33"/>
        <v>Instal·lacions Tècniques</v>
      </c>
      <c r="C118" s="158">
        <f t="shared" si="34"/>
        <v>0</v>
      </c>
      <c r="D118" s="163"/>
      <c r="E118" s="159"/>
      <c r="F118" s="159"/>
      <c r="G118" s="159"/>
      <c r="H118" s="159"/>
      <c r="I118" s="159"/>
      <c r="J118" s="159"/>
      <c r="K118" s="159"/>
      <c r="L118" s="159"/>
      <c r="M118" s="159"/>
      <c r="N118" s="159"/>
      <c r="O118" s="159"/>
      <c r="P118" s="159"/>
    </row>
    <row r="119" spans="2:16" ht="15" hidden="1" customHeight="1">
      <c r="B119" s="162" t="str">
        <f t="shared" si="33"/>
        <v>Maquinària</v>
      </c>
      <c r="C119" s="158">
        <f t="shared" si="34"/>
        <v>0</v>
      </c>
      <c r="D119" s="163"/>
      <c r="E119" s="159"/>
      <c r="F119" s="159"/>
      <c r="G119" s="159"/>
      <c r="H119" s="159"/>
      <c r="I119" s="159"/>
      <c r="J119" s="159"/>
      <c r="K119" s="159"/>
      <c r="L119" s="159"/>
      <c r="M119" s="159"/>
      <c r="N119" s="159"/>
      <c r="O119" s="159"/>
      <c r="P119" s="159"/>
    </row>
    <row r="120" spans="2:16" ht="15" hidden="1" customHeight="1">
      <c r="B120" s="162" t="str">
        <f t="shared" si="33"/>
        <v>Utillatge</v>
      </c>
      <c r="C120" s="158">
        <f t="shared" si="34"/>
        <v>0</v>
      </c>
      <c r="D120" s="163"/>
      <c r="E120" s="159"/>
      <c r="F120" s="159"/>
      <c r="G120" s="159"/>
      <c r="H120" s="159"/>
      <c r="I120" s="159"/>
      <c r="J120" s="159"/>
      <c r="K120" s="159"/>
      <c r="L120" s="159"/>
      <c r="M120" s="159"/>
      <c r="N120" s="159"/>
      <c r="O120" s="159"/>
      <c r="P120" s="159"/>
    </row>
    <row r="121" spans="2:16" ht="15" hidden="1" customHeight="1">
      <c r="B121" s="162" t="str">
        <f t="shared" si="33"/>
        <v>Altres instal·lacions</v>
      </c>
      <c r="C121" s="158">
        <f t="shared" si="34"/>
        <v>0</v>
      </c>
      <c r="D121" s="163"/>
      <c r="E121" s="159"/>
      <c r="F121" s="159"/>
      <c r="G121" s="159"/>
      <c r="H121" s="159"/>
      <c r="I121" s="159"/>
      <c r="J121" s="159"/>
      <c r="K121" s="159"/>
      <c r="L121" s="159"/>
      <c r="M121" s="159"/>
      <c r="N121" s="159"/>
      <c r="O121" s="159"/>
      <c r="P121" s="159"/>
    </row>
    <row r="122" spans="2:16" ht="15" hidden="1" customHeight="1">
      <c r="B122" s="162" t="str">
        <f t="shared" si="33"/>
        <v>Mobiliari</v>
      </c>
      <c r="C122" s="158">
        <f t="shared" si="34"/>
        <v>0</v>
      </c>
      <c r="D122" s="163"/>
      <c r="E122" s="159"/>
      <c r="F122" s="159"/>
      <c r="G122" s="159"/>
      <c r="H122" s="159"/>
      <c r="I122" s="159"/>
      <c r="J122" s="159"/>
      <c r="K122" s="159"/>
      <c r="L122" s="159"/>
      <c r="M122" s="159"/>
      <c r="N122" s="159"/>
      <c r="O122" s="159"/>
      <c r="P122" s="159"/>
    </row>
    <row r="123" spans="2:16" ht="15" hidden="1" customHeight="1">
      <c r="B123" s="162" t="str">
        <f t="shared" si="33"/>
        <v>Equips per a processos informació</v>
      </c>
      <c r="C123" s="158">
        <f t="shared" ref="C123:C129" si="37">SUM(E123:P123)</f>
        <v>0</v>
      </c>
      <c r="D123" s="163"/>
      <c r="E123" s="159"/>
      <c r="F123" s="159"/>
      <c r="G123" s="159"/>
      <c r="H123" s="159"/>
      <c r="I123" s="159"/>
      <c r="J123" s="159"/>
      <c r="K123" s="159"/>
      <c r="L123" s="159"/>
      <c r="M123" s="159"/>
      <c r="N123" s="159"/>
      <c r="O123" s="159"/>
      <c r="P123" s="159"/>
    </row>
    <row r="124" spans="2:16" ht="15" hidden="1" customHeight="1">
      <c r="B124" s="162" t="str">
        <f t="shared" si="33"/>
        <v>Elements de transport</v>
      </c>
      <c r="C124" s="158">
        <f t="shared" si="37"/>
        <v>0</v>
      </c>
      <c r="D124" s="163"/>
      <c r="E124" s="159"/>
      <c r="F124" s="159"/>
      <c r="G124" s="159"/>
      <c r="H124" s="159"/>
      <c r="I124" s="159"/>
      <c r="J124" s="159"/>
      <c r="K124" s="159"/>
      <c r="L124" s="159"/>
      <c r="M124" s="159"/>
      <c r="N124" s="159"/>
      <c r="O124" s="159"/>
      <c r="P124" s="159"/>
    </row>
    <row r="125" spans="2:16" ht="15" hidden="1" customHeight="1" collapsed="1">
      <c r="B125" s="162" t="str">
        <f t="shared" si="33"/>
        <v>Altre immobilitzat material</v>
      </c>
      <c r="C125" s="158">
        <f t="shared" si="37"/>
        <v>0</v>
      </c>
      <c r="D125" s="163"/>
      <c r="E125" s="159"/>
      <c r="F125" s="159"/>
      <c r="G125" s="159"/>
      <c r="H125" s="159"/>
      <c r="I125" s="159"/>
      <c r="J125" s="159"/>
      <c r="K125" s="159"/>
      <c r="L125" s="159"/>
      <c r="M125" s="159"/>
      <c r="N125" s="159"/>
      <c r="O125" s="159"/>
      <c r="P125" s="159"/>
    </row>
    <row r="126" spans="2:16" hidden="1">
      <c r="B126" s="160" t="str">
        <f t="shared" si="33"/>
        <v>Fiances i Dipòsits a ll/t</v>
      </c>
      <c r="C126" s="156">
        <f t="shared" si="37"/>
        <v>0</v>
      </c>
      <c r="D126" s="161"/>
      <c r="E126" s="157">
        <f t="shared" ref="E126:P126" si="38">SUM(E127:E128)</f>
        <v>0</v>
      </c>
      <c r="F126" s="157">
        <f t="shared" si="38"/>
        <v>0</v>
      </c>
      <c r="G126" s="157">
        <f t="shared" si="38"/>
        <v>0</v>
      </c>
      <c r="H126" s="157">
        <f t="shared" si="38"/>
        <v>0</v>
      </c>
      <c r="I126" s="157">
        <f t="shared" si="38"/>
        <v>0</v>
      </c>
      <c r="J126" s="157">
        <f t="shared" si="38"/>
        <v>0</v>
      </c>
      <c r="K126" s="157">
        <f t="shared" si="38"/>
        <v>0</v>
      </c>
      <c r="L126" s="157">
        <f t="shared" si="38"/>
        <v>0</v>
      </c>
      <c r="M126" s="157">
        <f t="shared" si="38"/>
        <v>0</v>
      </c>
      <c r="N126" s="157">
        <f t="shared" si="38"/>
        <v>0</v>
      </c>
      <c r="O126" s="157">
        <f t="shared" si="38"/>
        <v>0</v>
      </c>
      <c r="P126" s="157">
        <f t="shared" si="38"/>
        <v>0</v>
      </c>
    </row>
    <row r="127" spans="2:16" hidden="1">
      <c r="B127" s="162" t="str">
        <f t="shared" si="33"/>
        <v>Fiances a llarg termini</v>
      </c>
      <c r="C127" s="158">
        <f t="shared" si="37"/>
        <v>0</v>
      </c>
      <c r="D127" s="163"/>
      <c r="E127" s="159"/>
      <c r="F127" s="159"/>
      <c r="G127" s="159"/>
      <c r="H127" s="159"/>
      <c r="I127" s="159"/>
      <c r="J127" s="159"/>
      <c r="K127" s="159"/>
      <c r="L127" s="159"/>
      <c r="M127" s="159"/>
      <c r="N127" s="159"/>
      <c r="O127" s="159"/>
      <c r="P127" s="159"/>
    </row>
    <row r="128" spans="2:16" hidden="1">
      <c r="B128" s="162" t="str">
        <f t="shared" si="33"/>
        <v>Dipòsits a llarg termini</v>
      </c>
      <c r="C128" s="158">
        <f t="shared" si="37"/>
        <v>0</v>
      </c>
      <c r="D128" s="163"/>
      <c r="E128" s="159"/>
      <c r="F128" s="159"/>
      <c r="G128" s="159"/>
      <c r="H128" s="159"/>
      <c r="I128" s="159"/>
      <c r="J128" s="159"/>
      <c r="K128" s="159"/>
      <c r="L128" s="159"/>
      <c r="M128" s="159"/>
      <c r="N128" s="159"/>
      <c r="O128" s="159"/>
      <c r="P128" s="159"/>
    </row>
    <row r="129" spans="2:16" hidden="1">
      <c r="B129" s="164" t="str">
        <f t="shared" si="33"/>
        <v>TOTAL</v>
      </c>
      <c r="C129" s="156">
        <f t="shared" si="37"/>
        <v>0</v>
      </c>
      <c r="D129" s="165"/>
      <c r="E129" s="157">
        <f t="shared" ref="E129:P129" si="39">+E108+E115+E126</f>
        <v>0</v>
      </c>
      <c r="F129" s="157">
        <f t="shared" si="39"/>
        <v>0</v>
      </c>
      <c r="G129" s="157">
        <f t="shared" si="39"/>
        <v>0</v>
      </c>
      <c r="H129" s="157">
        <f t="shared" si="39"/>
        <v>0</v>
      </c>
      <c r="I129" s="157">
        <f t="shared" si="39"/>
        <v>0</v>
      </c>
      <c r="J129" s="157">
        <f t="shared" si="39"/>
        <v>0</v>
      </c>
      <c r="K129" s="157">
        <f t="shared" si="39"/>
        <v>0</v>
      </c>
      <c r="L129" s="157">
        <f t="shared" si="39"/>
        <v>0</v>
      </c>
      <c r="M129" s="157">
        <f t="shared" si="39"/>
        <v>0</v>
      </c>
      <c r="N129" s="157">
        <f t="shared" si="39"/>
        <v>0</v>
      </c>
      <c r="O129" s="157">
        <f t="shared" si="39"/>
        <v>0</v>
      </c>
      <c r="P129" s="157">
        <f t="shared" si="39"/>
        <v>0</v>
      </c>
    </row>
  </sheetData>
  <sheetProtection algorithmName="SHA-512" hashValue="xkh8eLUWmHvhT7LVNASdCj1L2ia+O5fYU7FVgEYPlrTeflQFZCebQ+NvHuKyeufAsUifAJV+zPAYmGapQmPf+A==" saltValue="LavXe8KJeW3F7finh38Kmg==" spinCount="100000" sheet="1" scenarios="1" formatColumns="0" formatRows="0"/>
  <dataConsolidate/>
  <dataValidations count="1">
    <dataValidation type="list" allowBlank="1" showInputMessage="1" showErrorMessage="1" sqref="C8" xr:uid="{00000000-0002-0000-0700-000000000000}">
      <formula1>Dataseleccionada</formula1>
    </dataValidation>
  </dataValidations>
  <printOptions horizontalCentered="1"/>
  <pageMargins left="0.25" right="0.25" top="0.75" bottom="0.75" header="0.3" footer="0.3"/>
  <pageSetup paperSize="9" scale="64" orientation="landscape" horizontalDpi="4294967295" verticalDpi="4294967295" r:id="rId1"/>
  <headerFooter>
    <oddFooter>&amp;L&amp;"-,Negrita"&amp;9Promotor &amp;"-,Normal"a &amp;"-,Negrita"Nom del projecte &amp;"-,Normal"a &amp;"-,Negrita"Email: &amp;"-,Normal"a &amp;"-,Negrita"Telèfon &amp;"-,Normal"a</oddFooter>
  </headerFooter>
  <rowBreaks count="2" manualBreakCount="2">
    <brk id="53" max="15" man="1"/>
    <brk id="101" max="15" man="1"/>
  </rowBreaks>
  <colBreaks count="1" manualBreakCount="1">
    <brk id="16" max="1048575" man="1"/>
  </col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8">
    <tabColor theme="4" tint="-0.499984740745262"/>
  </sheetPr>
  <dimension ref="A1:AF50"/>
  <sheetViews>
    <sheetView showGridLines="0" zoomScaleNormal="100" workbookViewId="0">
      <pane ySplit="3" topLeftCell="A4" activePane="bottomLeft" state="frozen"/>
      <selection activeCell="C40" sqref="C40"/>
      <selection pane="bottomLeft" activeCell="H39" sqref="H39"/>
    </sheetView>
  </sheetViews>
  <sheetFormatPr defaultColWidth="11.44140625" defaultRowHeight="13.8"/>
  <cols>
    <col min="1" max="1" width="2.109375" style="140" customWidth="1"/>
    <col min="2" max="2" width="22.44140625" style="140" bestFit="1" customWidth="1"/>
    <col min="3" max="3" width="10.33203125" style="136" bestFit="1" customWidth="1"/>
    <col min="4" max="4" width="2.5546875" style="137" customWidth="1"/>
    <col min="5" max="5" width="10.6640625" style="140" customWidth="1"/>
    <col min="6" max="6" width="12" style="140" bestFit="1" customWidth="1"/>
    <col min="7" max="7" width="10.6640625" style="140" customWidth="1"/>
    <col min="8" max="8" width="12.33203125" style="140" customWidth="1"/>
    <col min="9" max="9" width="10.6640625" style="140" customWidth="1"/>
    <col min="10" max="11" width="10.6640625" style="140" bestFit="1" customWidth="1"/>
    <col min="12" max="12" width="12.88671875" style="140" bestFit="1" customWidth="1"/>
    <col min="13" max="13" width="9.44140625" style="140" bestFit="1" customWidth="1"/>
    <col min="14" max="14" width="12.44140625" style="140" bestFit="1" customWidth="1"/>
    <col min="15" max="16" width="10.109375" style="140" bestFit="1" customWidth="1"/>
    <col min="17" max="17" width="11.44140625" style="122"/>
    <col min="18" max="18" width="11.44140625" style="140" collapsed="1"/>
    <col min="19" max="31" width="11.44140625" style="140" customWidth="1"/>
    <col min="32" max="32" width="11.44140625" style="140" collapsed="1"/>
    <col min="33" max="16384" width="11.44140625" style="140"/>
  </cols>
  <sheetData>
    <row r="1" spans="1:32" ht="13.5" customHeight="1">
      <c r="B1" s="135"/>
      <c r="E1" s="138"/>
      <c r="F1" s="138"/>
      <c r="G1" s="138"/>
      <c r="H1" s="138"/>
      <c r="I1" s="138"/>
      <c r="J1" s="139"/>
    </row>
    <row r="2" spans="1:32" ht="13.5" customHeight="1">
      <c r="B2" s="141"/>
      <c r="E2" s="142"/>
      <c r="F2" s="142"/>
      <c r="G2" s="142"/>
      <c r="H2" s="142"/>
      <c r="I2" s="142"/>
      <c r="J2" s="143"/>
    </row>
    <row r="3" spans="1:32" ht="13.5" customHeight="1">
      <c r="B3" s="141"/>
      <c r="E3" s="144"/>
    </row>
    <row r="4" spans="1:32" ht="13.5" customHeight="1">
      <c r="B4" s="145"/>
      <c r="E4" s="144"/>
    </row>
    <row r="5" spans="1:32">
      <c r="B5" s="542" t="str">
        <f>+IF(Home!$C$5=NT!$A$2,MI!$B$9,IF(Home!$C$5=NT!$A$3,MI!$C$9,IF(Home!$C$5=NT!$A$4,MI!$D$9,)))</f>
        <v>FINANÇAMENT</v>
      </c>
      <c r="C5" s="551"/>
      <c r="E5" s="548"/>
      <c r="F5" s="549"/>
      <c r="G5" s="549"/>
      <c r="H5" s="549"/>
      <c r="I5" s="549"/>
      <c r="J5" s="549"/>
      <c r="K5" s="549"/>
      <c r="L5" s="549"/>
      <c r="M5" s="549"/>
      <c r="N5" s="550"/>
    </row>
    <row r="6" spans="1:32">
      <c r="B6" s="146"/>
      <c r="E6" s="147"/>
      <c r="F6" s="147"/>
    </row>
    <row r="7" spans="1:32" s="122" customFormat="1">
      <c r="A7" s="140"/>
      <c r="B7" s="166" t="str">
        <f>+IF(Home!$C$5=NT!$A$2,MI!$B$14,IF(Home!$C$5=NT!$A$3,MI!$C$14,IF(Home!$C$5=NT!$A$4,MI!$D$14,)))</f>
        <v>APORTACIONS DELS SOCIS</v>
      </c>
      <c r="C7" s="167"/>
      <c r="D7" s="154"/>
      <c r="E7" s="140"/>
      <c r="F7" s="140"/>
      <c r="G7" s="140"/>
      <c r="H7" s="140"/>
      <c r="I7" s="140"/>
      <c r="J7" s="140"/>
      <c r="K7" s="140"/>
      <c r="L7" s="140"/>
      <c r="M7" s="140"/>
      <c r="N7" s="140"/>
      <c r="O7" s="140"/>
      <c r="P7" s="140"/>
      <c r="R7" s="140"/>
      <c r="S7" s="140"/>
      <c r="T7" s="140"/>
      <c r="U7" s="140"/>
      <c r="V7" s="140"/>
      <c r="W7" s="140"/>
      <c r="X7" s="140"/>
      <c r="Y7" s="140"/>
      <c r="Z7" s="140"/>
      <c r="AA7" s="140"/>
      <c r="AB7" s="140"/>
      <c r="AC7" s="140"/>
      <c r="AD7" s="140"/>
      <c r="AE7" s="140"/>
      <c r="AF7" s="140"/>
    </row>
    <row r="8" spans="1:32" s="122" customFormat="1" ht="14.4">
      <c r="A8" s="140"/>
      <c r="B8" s="152" t="str">
        <f>+IF(Home!$C$5=NT!$A$2,MI!$B$10,IF(Home!$C$5=NT!$A$3,MI!$C$10,IF(Home!$C$5=NT!$A$4,MI!$D$10,)))</f>
        <v>SOCI</v>
      </c>
      <c r="C8" s="177" t="str">
        <f>+IF(Home!$C$5=NT!$A$2,MI!$B$11,IF(Home!$C$5=NT!$A$3,MI!$C$11,IF(Home!$C$5=NT!$A$4,MI!$D$11,)))</f>
        <v>IMPORT</v>
      </c>
      <c r="D8" s="454"/>
      <c r="E8" s="177" t="str">
        <f>+IF(Home!$C$5=NT!$A$2,MI!$B$12,IF(Home!$C$5=NT!$A$3,MI!$C$12,IF(Home!$C$5=NT!$A$4,MI!$D$12,)))</f>
        <v>DATA</v>
      </c>
      <c r="F8" s="177" t="str">
        <f>+IF(Home!$C$5=NT!$A$2,MI!$B$32,IF(Home!$C$5=NT!$A$3,MI!$C$32,IF(Home!$C$5=NT!$A$4,MI!$D$32,)))</f>
        <v>CONCEPTE</v>
      </c>
      <c r="G8" s="155" t="s">
        <v>62</v>
      </c>
      <c r="H8" s="742" t="str">
        <f>+IF(Home!$C$5=NT!$A$2,MI!$B$13,IF(Home!$C$5=NT!$A$3,MI!$C$13,IF(Home!$C$5=NT!$A$4,MI!$D$13,)))</f>
        <v>COMENTARIS</v>
      </c>
      <c r="I8" s="740" t="str">
        <f>+IF(Home!$C$5=NT!$A$2,MI!$B$32,IF(Home!$C$5=NT!$A$3,MI!$C$32,IF(Home!$C$5=NT!$A$4,MI!$D$32,)))</f>
        <v>CONCEPTE</v>
      </c>
      <c r="J8" s="740" t="str">
        <f>+IF(Home!$C$5=NT!$A$2,MI!$B$32,IF(Home!$C$5=NT!$A$3,MI!$C$32,IF(Home!$C$5=NT!$A$4,MI!$D$32,)))</f>
        <v>CONCEPTE</v>
      </c>
      <c r="K8" s="740" t="str">
        <f>+IF(Home!$C$5=NT!$A$2,MI!$B$32,IF(Home!$C$5=NT!$A$3,MI!$C$32,IF(Home!$C$5=NT!$A$4,MI!$D$32,)))</f>
        <v>CONCEPTE</v>
      </c>
      <c r="L8" s="740" t="str">
        <f>+IF(Home!$C$5=NT!$A$2,MI!$B$32,IF(Home!$C$5=NT!$A$3,MI!$C$32,IF(Home!$C$5=NT!$A$4,MI!$D$32,)))</f>
        <v>CONCEPTE</v>
      </c>
      <c r="M8" s="740" t="str">
        <f>+IF(Home!$C$5=NT!$A$2,MI!$B$32,IF(Home!$C$5=NT!$A$3,MI!$C$32,IF(Home!$C$5=NT!$A$4,MI!$D$32,)))</f>
        <v>CONCEPTE</v>
      </c>
      <c r="N8" s="741" t="str">
        <f>+IF(Home!$C$5=NT!$A$2,MI!$B$32,IF(Home!$C$5=NT!$A$3,MI!$C$32,IF(Home!$C$5=NT!$A$4,MI!$D$32,)))</f>
        <v>CONCEPTE</v>
      </c>
      <c r="O8" s="168"/>
      <c r="P8" s="168"/>
      <c r="R8" s="140"/>
      <c r="S8" s="140"/>
      <c r="T8" s="140"/>
      <c r="U8" s="140"/>
      <c r="V8" s="140"/>
      <c r="W8" s="140"/>
      <c r="X8" s="140"/>
      <c r="Y8" s="140"/>
      <c r="Z8" s="140"/>
      <c r="AA8" s="140"/>
      <c r="AB8" s="140"/>
      <c r="AC8" s="140"/>
      <c r="AD8" s="140"/>
      <c r="AE8" s="140"/>
      <c r="AF8" s="140"/>
    </row>
    <row r="9" spans="1:32" s="122" customFormat="1" ht="12.75" customHeight="1">
      <c r="A9" s="140"/>
      <c r="B9" s="169" t="str">
        <f>INDEX(Socisunic, 1)</f>
        <v>Marina Codony Lleonart</v>
      </c>
      <c r="C9" s="170">
        <v>3000</v>
      </c>
      <c r="D9" s="130"/>
      <c r="E9" s="171">
        <v>40909</v>
      </c>
      <c r="F9" s="169" t="str">
        <f>INDEX(Aportacions, 1)</f>
        <v>Capital Social</v>
      </c>
      <c r="G9" s="236">
        <f>+IF(F9=NT!$Q$2,FIN!C9/'Mov FIN'!$C$9,"")</f>
        <v>1</v>
      </c>
      <c r="H9" s="739"/>
      <c r="I9" s="740"/>
      <c r="J9" s="740"/>
      <c r="K9" s="740"/>
      <c r="L9" s="740"/>
      <c r="M9" s="740"/>
      <c r="N9" s="741"/>
      <c r="O9" s="172"/>
      <c r="P9" s="172"/>
      <c r="R9" s="140"/>
      <c r="S9" s="140"/>
      <c r="T9" s="140"/>
      <c r="U9" s="140"/>
      <c r="V9" s="140"/>
      <c r="W9" s="140"/>
      <c r="X9" s="140"/>
      <c r="Y9" s="140"/>
      <c r="Z9" s="140"/>
      <c r="AA9" s="140"/>
      <c r="AB9" s="140"/>
      <c r="AC9" s="140"/>
      <c r="AD9" s="140"/>
      <c r="AE9" s="140"/>
      <c r="AF9" s="140"/>
    </row>
    <row r="10" spans="1:32" s="122" customFormat="1" ht="12.75" customHeight="1">
      <c r="A10" s="425"/>
      <c r="B10" s="169"/>
      <c r="C10" s="170"/>
      <c r="D10" s="130"/>
      <c r="E10" s="171">
        <v>40909</v>
      </c>
      <c r="F10" s="169" t="str">
        <f>INDEX(Aportacions, 1)</f>
        <v>Capital Social</v>
      </c>
      <c r="G10" s="236">
        <f>+IF(F10=NT!$Q$2,FIN!C10/'Mov FIN'!$C$9,"")</f>
        <v>0</v>
      </c>
      <c r="H10" s="739"/>
      <c r="I10" s="740"/>
      <c r="J10" s="740"/>
      <c r="K10" s="740"/>
      <c r="L10" s="740"/>
      <c r="M10" s="740"/>
      <c r="N10" s="741"/>
      <c r="O10" s="172"/>
      <c r="P10" s="172"/>
      <c r="R10" s="140"/>
      <c r="S10" s="140"/>
      <c r="T10" s="140"/>
      <c r="U10" s="140"/>
      <c r="V10" s="140"/>
      <c r="W10" s="140"/>
      <c r="X10" s="140"/>
      <c r="Y10" s="140"/>
      <c r="Z10" s="140"/>
      <c r="AA10" s="140"/>
      <c r="AB10" s="140"/>
      <c r="AC10" s="140"/>
      <c r="AD10" s="140"/>
      <c r="AE10" s="140"/>
      <c r="AF10" s="140"/>
    </row>
    <row r="11" spans="1:32" s="122" customFormat="1" ht="12.75" customHeight="1">
      <c r="A11" s="586" t="s">
        <v>728</v>
      </c>
      <c r="B11" s="169"/>
      <c r="C11" s="170"/>
      <c r="D11" s="130"/>
      <c r="E11" s="171">
        <v>40909</v>
      </c>
      <c r="F11" s="169" t="str">
        <f>INDEX(Aportacions, 1)</f>
        <v>Capital Social</v>
      </c>
      <c r="G11" s="236">
        <f>+IF(F11=NT!$Q$2,FIN!C11/'Mov FIN'!$C$9,"")</f>
        <v>0</v>
      </c>
      <c r="H11" s="739"/>
      <c r="I11" s="740"/>
      <c r="J11" s="740"/>
      <c r="K11" s="740"/>
      <c r="L11" s="740"/>
      <c r="M11" s="740"/>
      <c r="N11" s="741"/>
      <c r="O11" s="172"/>
      <c r="P11" s="172"/>
      <c r="R11" s="140"/>
      <c r="S11" s="140"/>
      <c r="T11" s="140"/>
      <c r="U11" s="140"/>
      <c r="V11" s="140"/>
      <c r="W11" s="140"/>
      <c r="X11" s="140"/>
      <c r="Y11" s="140"/>
      <c r="Z11" s="140"/>
      <c r="AA11" s="140"/>
      <c r="AB11" s="140"/>
      <c r="AC11" s="140"/>
      <c r="AD11" s="140"/>
      <c r="AE11" s="140"/>
      <c r="AF11" s="140"/>
    </row>
    <row r="12" spans="1:32" ht="12.75" customHeight="1">
      <c r="A12" s="586" t="s">
        <v>326</v>
      </c>
      <c r="B12" s="169"/>
      <c r="C12" s="170"/>
      <c r="D12" s="130"/>
      <c r="E12" s="171">
        <v>40909</v>
      </c>
      <c r="F12" s="169" t="str">
        <f>INDEX(Aportacions, 1)</f>
        <v>Capital Social</v>
      </c>
      <c r="G12" s="236">
        <f>+IF(F12=NT!$Q$2,FIN!C12/'Mov FIN'!$C$9,"")</f>
        <v>0</v>
      </c>
      <c r="H12" s="739"/>
      <c r="I12" s="740"/>
      <c r="J12" s="740"/>
      <c r="K12" s="740"/>
      <c r="L12" s="740"/>
      <c r="M12" s="740"/>
      <c r="N12" s="741"/>
      <c r="O12" s="172"/>
      <c r="P12" s="172"/>
    </row>
    <row r="13" spans="1:32" ht="12.75" hidden="1" customHeight="1">
      <c r="A13" s="586" t="s">
        <v>326</v>
      </c>
      <c r="B13" s="169"/>
      <c r="C13" s="170"/>
      <c r="D13" s="130"/>
      <c r="E13" s="171"/>
      <c r="F13" s="169"/>
      <c r="G13" s="236" t="str">
        <f>+IF(F13=NT!$Q$2,FIN!C13/'Mov FIN'!$C$9,"")</f>
        <v/>
      </c>
      <c r="H13" s="739"/>
      <c r="I13" s="740"/>
      <c r="J13" s="740"/>
      <c r="K13" s="740"/>
      <c r="L13" s="740"/>
      <c r="M13" s="740"/>
      <c r="N13" s="741"/>
      <c r="O13" s="172"/>
      <c r="P13" s="172"/>
    </row>
    <row r="14" spans="1:32" ht="12.75" hidden="1" customHeight="1">
      <c r="A14" s="586" t="s">
        <v>326</v>
      </c>
      <c r="B14" s="169"/>
      <c r="C14" s="170"/>
      <c r="D14" s="130"/>
      <c r="E14" s="171"/>
      <c r="F14" s="173"/>
      <c r="G14" s="236" t="str">
        <f>+IF(F14=NT!$Q$2,FIN!C14/'Mov FIN'!$C$9,"")</f>
        <v/>
      </c>
      <c r="H14" s="739"/>
      <c r="I14" s="740"/>
      <c r="J14" s="740"/>
      <c r="K14" s="740"/>
      <c r="L14" s="740"/>
      <c r="M14" s="740"/>
      <c r="N14" s="741"/>
      <c r="O14" s="172"/>
      <c r="P14" s="172"/>
    </row>
    <row r="15" spans="1:32" ht="12.75" hidden="1" customHeight="1">
      <c r="A15" s="586" t="s">
        <v>326</v>
      </c>
      <c r="B15" s="169"/>
      <c r="C15" s="170"/>
      <c r="D15" s="130"/>
      <c r="E15" s="171"/>
      <c r="F15" s="173"/>
      <c r="G15" s="236" t="str">
        <f>+IF(F15=NT!$Q$2,FIN!C15/'Mov FIN'!$C$9,"")</f>
        <v/>
      </c>
      <c r="H15" s="739"/>
      <c r="I15" s="740"/>
      <c r="J15" s="740"/>
      <c r="K15" s="740"/>
      <c r="L15" s="740"/>
      <c r="M15" s="740"/>
      <c r="N15" s="741"/>
      <c r="O15" s="172"/>
      <c r="P15" s="172"/>
    </row>
    <row r="16" spans="1:32" ht="12.75" hidden="1" customHeight="1">
      <c r="A16" s="586" t="s">
        <v>326</v>
      </c>
      <c r="B16" s="169"/>
      <c r="C16" s="170"/>
      <c r="D16" s="130"/>
      <c r="E16" s="171"/>
      <c r="F16" s="173"/>
      <c r="G16" s="236" t="str">
        <f>+IF(F16=NT!$Q$2,FIN!C16/'Mov FIN'!$C$9,"")</f>
        <v/>
      </c>
      <c r="H16" s="739"/>
      <c r="I16" s="740"/>
      <c r="J16" s="740"/>
      <c r="K16" s="740"/>
      <c r="L16" s="740"/>
      <c r="M16" s="740"/>
      <c r="N16" s="741"/>
      <c r="O16" s="172"/>
      <c r="P16" s="172"/>
    </row>
    <row r="17" spans="1:17" ht="12.75" hidden="1" customHeight="1">
      <c r="A17" s="586" t="s">
        <v>326</v>
      </c>
      <c r="B17" s="169"/>
      <c r="C17" s="170"/>
      <c r="D17" s="130"/>
      <c r="E17" s="171"/>
      <c r="F17" s="173"/>
      <c r="G17" s="236" t="str">
        <f>+IF(F17=NT!$Q$2,FIN!C17/'Mov FIN'!$C$9,"")</f>
        <v/>
      </c>
      <c r="H17" s="739"/>
      <c r="I17" s="740"/>
      <c r="J17" s="740"/>
      <c r="K17" s="740"/>
      <c r="L17" s="740"/>
      <c r="M17" s="740"/>
      <c r="N17" s="741"/>
      <c r="O17" s="172"/>
      <c r="P17" s="172"/>
    </row>
    <row r="18" spans="1:17" ht="12.75" hidden="1" customHeight="1">
      <c r="A18" s="587"/>
      <c r="B18" s="169"/>
      <c r="C18" s="170"/>
      <c r="D18" s="130"/>
      <c r="E18" s="171"/>
      <c r="F18" s="173"/>
      <c r="G18" s="236" t="str">
        <f>+IF(F18=NT!$Q$2,FIN!C18/'Mov FIN'!$C$9,"")</f>
        <v/>
      </c>
      <c r="H18" s="739"/>
      <c r="I18" s="740"/>
      <c r="J18" s="740"/>
      <c r="K18" s="740"/>
      <c r="L18" s="740"/>
      <c r="M18" s="740"/>
      <c r="N18" s="741"/>
      <c r="O18" s="172"/>
      <c r="P18" s="172"/>
    </row>
    <row r="19" spans="1:17" s="147" customFormat="1" hidden="1">
      <c r="B19" s="128"/>
      <c r="C19" s="174"/>
      <c r="D19" s="130"/>
      <c r="E19" s="175"/>
      <c r="F19" s="175"/>
      <c r="G19" s="175"/>
      <c r="H19" s="175"/>
      <c r="I19" s="175"/>
      <c r="J19" s="175"/>
      <c r="K19" s="175"/>
      <c r="L19" s="175"/>
      <c r="M19" s="175"/>
      <c r="N19" s="175"/>
      <c r="O19" s="175"/>
      <c r="P19" s="175"/>
    </row>
    <row r="20" spans="1:17" s="147" customFormat="1" hidden="1">
      <c r="B20" s="191"/>
      <c r="C20" s="191"/>
      <c r="D20" s="130"/>
      <c r="F20" s="175"/>
      <c r="G20" s="175"/>
      <c r="H20" s="175"/>
      <c r="I20" s="175"/>
      <c r="J20" s="175"/>
      <c r="K20" s="175"/>
      <c r="L20" s="175"/>
      <c r="M20" s="175"/>
      <c r="N20" s="175"/>
      <c r="O20" s="175"/>
      <c r="P20" s="175"/>
    </row>
    <row r="21" spans="1:17" s="147" customFormat="1" hidden="1">
      <c r="B21" s="716"/>
      <c r="C21" s="524"/>
      <c r="D21" s="128"/>
      <c r="E21" s="524"/>
      <c r="F21" s="175"/>
      <c r="G21" s="175"/>
      <c r="H21" s="175"/>
      <c r="I21" s="175"/>
      <c r="J21" s="175"/>
      <c r="K21" s="175"/>
      <c r="L21" s="175"/>
      <c r="M21" s="175"/>
      <c r="N21" s="175"/>
      <c r="O21" s="175"/>
      <c r="P21" s="175"/>
    </row>
    <row r="22" spans="1:17" s="147" customFormat="1" hidden="1">
      <c r="B22" s="128"/>
      <c r="D22" s="130"/>
      <c r="F22" s="175"/>
      <c r="G22" s="175"/>
      <c r="H22" s="175"/>
      <c r="I22" s="175"/>
      <c r="J22" s="175"/>
      <c r="K22" s="175"/>
      <c r="L22" s="175"/>
      <c r="M22" s="175"/>
      <c r="N22" s="175"/>
      <c r="O22" s="175"/>
      <c r="P22" s="175"/>
    </row>
    <row r="23" spans="1:17" s="147" customFormat="1">
      <c r="B23" s="128"/>
      <c r="C23" s="174"/>
      <c r="D23" s="130"/>
      <c r="E23" s="175"/>
      <c r="F23" s="175"/>
      <c r="G23" s="175"/>
      <c r="H23" s="175"/>
      <c r="I23" s="175"/>
      <c r="J23" s="175"/>
      <c r="K23" s="175"/>
      <c r="L23" s="175"/>
      <c r="M23" s="175"/>
      <c r="N23" s="175"/>
      <c r="O23" s="175"/>
      <c r="P23" s="175"/>
    </row>
    <row r="24" spans="1:17" s="147" customFormat="1">
      <c r="B24" s="166" t="str">
        <f>+IF(Home!$C$5=NT!$A$2,MI!$B$17,IF(Home!$C$5=NT!$A$3,MI!$C$17,IF(Home!$C$5=NT!$A$4,MI!$D$17,)))</f>
        <v>PRÉSTECS</v>
      </c>
      <c r="C24" s="167"/>
      <c r="D24" s="130"/>
      <c r="E24" s="175"/>
      <c r="F24" s="175"/>
      <c r="G24" s="175"/>
      <c r="H24" s="175"/>
      <c r="I24" s="175"/>
      <c r="J24" s="175"/>
      <c r="K24" s="175"/>
      <c r="L24" s="175"/>
      <c r="M24" s="175"/>
      <c r="N24" s="175"/>
      <c r="O24" s="175"/>
      <c r="P24" s="175"/>
    </row>
    <row r="25" spans="1:17" s="147" customFormat="1" ht="27.6">
      <c r="B25" s="152" t="str">
        <f>+IF(Home!$C$5=NT!$A$2,MI!$B$17,IF(Home!$C$5=NT!$A$3,MI!$C$17,IF(Home!$C$5=NT!$A$4,MI!$D$17,)))</f>
        <v>PRÉSTECS</v>
      </c>
      <c r="C25" s="177" t="str">
        <f>+IF(Home!$C$5=NT!$A$2,MI!$B$11,IF(Home!$C$5=NT!$A$3,MI!$C$11,IF(Home!$C$5=NT!$A$4,MI!$D$11,)))</f>
        <v>IMPORT</v>
      </c>
      <c r="D25" s="176"/>
      <c r="E25" s="177" t="str">
        <f>+IF(Home!$C$5=NT!$A$2,MI!$B$18,IF(Home!$C$5=NT!$A$3,MI!$C$18,IF(Home!$C$5=NT!$A$4,MI!$D$18,)))</f>
        <v>INTERÈS</v>
      </c>
      <c r="F25" s="177" t="str">
        <f>+IF(Home!$C$5=NT!$A$2,MI!$B$19,IF(Home!$C$5=NT!$A$3,MI!$C$19,IF(Home!$C$5=NT!$A$4,MI!$D$19,)))</f>
        <v>PERIODICITAT</v>
      </c>
      <c r="G25" s="638" t="str">
        <f>+IF(Home!$C$5=NT!$A$2,MI!$B$20,IF(Home!$C$5=NT!$A$3,MI!$C$20,IF(Home!$C$5=NT!$A$4,MI!$D$20,)))</f>
        <v>NUM QUOTES</v>
      </c>
      <c r="H25" s="638" t="str">
        <f>+IF(Home!$C$5=NT!$A$2,MI!$B$22,IF(Home!$C$5=NT!$A$3,MI!$C$22,IF(Home!$C$5=NT!$A$4,MI!$D$22,)))</f>
        <v>NUM QUOTES CARENCIA</v>
      </c>
      <c r="I25" s="177" t="str">
        <f>+IF(Home!$C$5=NT!$A$2,MI!$B$21,IF(Home!$C$5=NT!$A$3,MI!$C$21,IF(Home!$C$5=NT!$A$4,MI!$D$21,)))</f>
        <v>QUOTA</v>
      </c>
      <c r="J25" s="177" t="str">
        <f>+IF(Home!$C$5=NT!$A$2,MI!$B$23,IF(Home!$C$5=NT!$A$3,MI!$C$23,IF(Home!$C$5=NT!$A$4,MI!$D$23,)))</f>
        <v>INICI</v>
      </c>
      <c r="K25" s="177" t="str">
        <f>+IF(Home!$C$5=NT!$A$2,MI!$B$24,IF(Home!$C$5=NT!$A$3,MI!$C$24,IF(Home!$C$5=NT!$A$4,MI!$D$24,)))</f>
        <v>FINAL</v>
      </c>
      <c r="L25" s="177" t="str">
        <f>+IF(Home!$C$5=NT!$A$2,MI!$B$25,IF(Home!$C$5=NT!$A$3,MI!$C$25,IF(Home!$C$5=NT!$A$4,MI!$D$25,)))</f>
        <v>COMISSIÓ (%)</v>
      </c>
      <c r="M25" s="177" t="str">
        <f>+IF(Home!$C$5=NT!$A$2,MI!$B$26,IF(Home!$C$5=NT!$A$3,MI!$C$26,IF(Home!$C$5=NT!$A$4,MI!$D$26,)))</f>
        <v>DESPESES</v>
      </c>
      <c r="N25" s="177" t="str">
        <f>+IF(Home!$C$5=NT!$A$2,MI!$B$27,IF(Home!$C$5=NT!$A$3,MI!$C$27,IF(Home!$C$5=NT!$A$4,MI!$D$27,)))</f>
        <v>TIPUS</v>
      </c>
      <c r="O25" s="178"/>
      <c r="P25" s="178"/>
    </row>
    <row r="26" spans="1:17" s="147" customFormat="1">
      <c r="B26" s="625"/>
      <c r="C26" s="180"/>
      <c r="D26" s="181"/>
      <c r="E26" s="182"/>
      <c r="F26" s="173"/>
      <c r="G26" s="183"/>
      <c r="H26" s="183"/>
      <c r="I26" s="396" t="str">
        <f>IF(C26&gt;0,+PrA!$H$6,"")</f>
        <v/>
      </c>
      <c r="J26" s="171">
        <v>40909</v>
      </c>
      <c r="K26" s="187">
        <f>IF(J26&gt;0,+PrA!$J$6,"")</f>
        <v>40909</v>
      </c>
      <c r="L26" s="185"/>
      <c r="M26" s="396">
        <f>IF(L26&gt;0,+C26*L26,0)</f>
        <v>0</v>
      </c>
      <c r="N26" s="183" t="str">
        <f>INDEX(Murphy, 1)</f>
        <v>Normal</v>
      </c>
      <c r="O26" s="643" t="str">
        <f>+IF(C26&lt;&gt;0,IF(AND(F26&lt;&gt;0,G26&lt;&gt;0,J26&lt;&gt;0,N26&lt;&gt;0),"Ok","No Ok"),"")</f>
        <v/>
      </c>
      <c r="P26" s="186"/>
    </row>
    <row r="27" spans="1:17">
      <c r="B27" s="625"/>
      <c r="C27" s="180"/>
      <c r="D27" s="181"/>
      <c r="E27" s="182"/>
      <c r="F27" s="173"/>
      <c r="G27" s="183"/>
      <c r="H27" s="183"/>
      <c r="I27" s="396" t="str">
        <f>IF(C27&gt;0,+PrB!$H$6,"")</f>
        <v/>
      </c>
      <c r="J27" s="171">
        <v>41275</v>
      </c>
      <c r="K27" s="187">
        <f>IF(J27&gt;0,+PrB!$J$6,"")</f>
        <v>41275</v>
      </c>
      <c r="L27" s="185"/>
      <c r="M27" s="396">
        <f>IF(L27&gt;0,+C27*L27,0)</f>
        <v>0</v>
      </c>
      <c r="N27" s="183" t="str">
        <f>INDEX(Murphy, 1)</f>
        <v>Normal</v>
      </c>
      <c r="O27" s="643" t="str">
        <f>+IF(C27&lt;&gt;0,IF(AND(F27&lt;&gt;0,G27&lt;&gt;0,J27&lt;&gt;0,N27&lt;&gt;0),"Ok","No Ok"),"")</f>
        <v/>
      </c>
      <c r="P27" s="186"/>
      <c r="Q27" s="140"/>
    </row>
    <row r="28" spans="1:17" ht="15.6">
      <c r="A28" s="586" t="s">
        <v>326</v>
      </c>
      <c r="B28" s="625"/>
      <c r="C28" s="180"/>
      <c r="D28" s="181"/>
      <c r="E28" s="182"/>
      <c r="F28" s="173"/>
      <c r="G28" s="183"/>
      <c r="H28" s="183"/>
      <c r="I28" s="396" t="str">
        <f>IF(C28&gt;0,+PrC!$H$6,"")</f>
        <v/>
      </c>
      <c r="J28" s="171"/>
      <c r="K28" s="187" t="str">
        <f>IF(J28&gt;0,+PrC!$J$6,"")</f>
        <v/>
      </c>
      <c r="L28" s="185"/>
      <c r="M28" s="396">
        <f>IF(L28&gt;0,+C28*L28,0)</f>
        <v>0</v>
      </c>
      <c r="N28" s="183"/>
      <c r="O28" s="643" t="str">
        <f>+IF(C28&lt;&gt;0,IF(AND(F28&lt;&gt;0,G28&lt;&gt;0,J28&lt;&gt;0,N28&lt;&gt;0),"Ok","No Ok"),"")</f>
        <v/>
      </c>
      <c r="P28" s="186"/>
      <c r="Q28" s="140"/>
    </row>
    <row r="29" spans="1:17" ht="15.6" hidden="1">
      <c r="A29" s="586" t="s">
        <v>326</v>
      </c>
      <c r="B29" s="625" t="str">
        <f>+IF(Home!$C$5=NT!$A$2,"Préstec D",IF(Home!$C$5=NT!$A$3,"Préstamos D",IF(Home!$C$5=NT!$A$4,"Loan D",)))</f>
        <v>Préstec D</v>
      </c>
      <c r="C29" s="180"/>
      <c r="D29" s="181"/>
      <c r="E29" s="182"/>
      <c r="F29" s="173"/>
      <c r="G29" s="183"/>
      <c r="H29" s="183"/>
      <c r="I29" s="396" t="str">
        <f>IF(C29&gt;0,+PrD!$H$6,"")</f>
        <v/>
      </c>
      <c r="J29" s="171"/>
      <c r="K29" s="187" t="str">
        <f>IF(J29&gt;0,+PrD!$J$6,"")</f>
        <v/>
      </c>
      <c r="L29" s="185"/>
      <c r="M29" s="396">
        <f>IF(L29&gt;0,+C29*L29,0)</f>
        <v>0</v>
      </c>
      <c r="N29" s="183"/>
      <c r="O29" s="643" t="str">
        <f>+IF(C29&lt;&gt;0,IF(AND(F29&lt;&gt;0,G29&lt;&gt;0,J29&lt;&gt;0,N29&lt;&gt;0),"Ok","No Ok"),"")</f>
        <v/>
      </c>
      <c r="P29" s="186"/>
      <c r="Q29" s="140"/>
    </row>
    <row r="30" spans="1:17" hidden="1">
      <c r="A30" s="587"/>
      <c r="B30" s="625" t="str">
        <f>+IF(Home!$C$5=NT!$A$2,"Préstec E",IF(Home!$C$5=NT!$A$3,"Préstamos E",IF(Home!$C$5=NT!$A$4,"Loan E",)))</f>
        <v>Préstec E</v>
      </c>
      <c r="C30" s="180"/>
      <c r="D30" s="181"/>
      <c r="E30" s="182"/>
      <c r="F30" s="173"/>
      <c r="G30" s="183"/>
      <c r="H30" s="183"/>
      <c r="I30" s="184" t="str">
        <f>IF(C30&gt;0,+PrE!$H$6,"")</f>
        <v/>
      </c>
      <c r="J30" s="171"/>
      <c r="K30" s="187" t="str">
        <f>IF(J30&gt;0,+PrE!$J$6,"")</f>
        <v/>
      </c>
      <c r="L30" s="185"/>
      <c r="M30" s="396">
        <f>IF(L30&gt;0,+C30*L30,0)</f>
        <v>0</v>
      </c>
      <c r="N30" s="183"/>
      <c r="O30" s="643" t="str">
        <f>+IF(C30&lt;&gt;0,IF(AND(F30&lt;&gt;0,G30&lt;&gt;0,J30&lt;&gt;0,N30&lt;&gt;0),"Ok","No Ok"),"")</f>
        <v/>
      </c>
    </row>
    <row r="32" spans="1:17" hidden="1">
      <c r="B32" s="166" t="s">
        <v>140</v>
      </c>
      <c r="C32" s="167"/>
    </row>
    <row r="33" spans="2:17" hidden="1">
      <c r="B33" s="152" t="s">
        <v>140</v>
      </c>
      <c r="C33" s="177" t="str">
        <f>+IF(Home!$C$5=NT!$A$2,MI!$B$11,IF(Home!$C$5=NT!$A$3,MI!$C$11,IF(Home!$C$5=NT!$A$4,MI!$D$11,)))</f>
        <v>IMPORT</v>
      </c>
      <c r="D33" s="176"/>
      <c r="E33" s="177" t="str">
        <f>+IF(Home!$C$5=NT!$A$2,MI!$B$18,IF(Home!$C$5=NT!$A$3,MI!$C$18,IF(Home!$C$5=NT!$A$4,MI!$D$18,)))</f>
        <v>INTERÈS</v>
      </c>
      <c r="F33" s="177" t="str">
        <f>+IF(Home!$C$5=NT!$A$2,MI!$B$19,IF(Home!$C$5=NT!$A$3,MI!$C$19,IF(Home!$C$5=NT!$A$4,MI!$D$19,)))</f>
        <v>PERIODICITAT</v>
      </c>
      <c r="G33" s="177" t="str">
        <f>+IF(Home!$C$5=NT!$A$2,MI!$B$20,IF(Home!$C$5=NT!$A$3,MI!$C$20,IF(Home!$C$5=NT!$A$4,MI!$D$20,)))</f>
        <v>NUM QUOTES</v>
      </c>
      <c r="H33" s="177" t="s">
        <v>160</v>
      </c>
      <c r="I33" s="177" t="str">
        <f>+IF(Home!$C$5=NT!$A$2,MI!$B$21,IF(Home!$C$5=NT!$A$3,MI!$C$21,IF(Home!$C$5=NT!$A$4,MI!$D$21,)))</f>
        <v>QUOTA</v>
      </c>
      <c r="J33" s="177" t="str">
        <f>+IF(Home!$C$5=NT!$A$2,MI!$B$23,IF(Home!$C$5=NT!$A$3,MI!$C$23,IF(Home!$C$5=NT!$A$4,MI!$D$23,)))</f>
        <v>INICI</v>
      </c>
      <c r="K33" s="177" t="str">
        <f>+IF(Home!$C$5=NT!$A$2,MI!$B$24,IF(Home!$C$5=NT!$A$3,MI!$C$24,IF(Home!$C$5=NT!$A$4,MI!$D$24,)))</f>
        <v>FINAL</v>
      </c>
      <c r="L33" s="177" t="str">
        <f>+IF(Home!$C$5=NT!$A$2,MI!$B$25,IF(Home!$C$5=NT!$A$3,MI!$C$25,IF(Home!$C$5=NT!$A$4,MI!$D$25,)))</f>
        <v>COMISSIÓ (%)</v>
      </c>
      <c r="M33" s="177" t="str">
        <f>+IF(Home!$C$5=NT!$A$2,MI!$B$26,IF(Home!$C$5=NT!$A$3,MI!$C$26,IF(Home!$C$5=NT!$A$4,MI!$D$26,)))</f>
        <v>DESPESES</v>
      </c>
      <c r="P33" s="122"/>
      <c r="Q33" s="140"/>
    </row>
    <row r="34" spans="2:17" hidden="1">
      <c r="B34" s="179" t="s">
        <v>157</v>
      </c>
      <c r="C34" s="180"/>
      <c r="D34" s="181"/>
      <c r="E34" s="182"/>
      <c r="F34" s="173"/>
      <c r="G34" s="183"/>
      <c r="H34" s="396" t="str">
        <f>IF(C34&gt;0,+LeA!G6,"")</f>
        <v/>
      </c>
      <c r="I34" s="396" t="str">
        <f>IF(C34&gt;0,+LeA!$H$6,"")</f>
        <v/>
      </c>
      <c r="J34" s="171"/>
      <c r="K34" s="187" t="str">
        <f>IF(J34&gt;0,+LeA!$J$6,"")</f>
        <v/>
      </c>
      <c r="L34" s="185"/>
      <c r="M34" s="396">
        <f>IF(L34&gt;0,+C34*L34,0)</f>
        <v>0</v>
      </c>
      <c r="O34" s="643" t="str">
        <f>+IF(C34&lt;&gt;0,IF(AND(F34&lt;&gt;0,G34&lt;&gt;0,J34&lt;&gt;0),"Ok","No Ok"),"")</f>
        <v/>
      </c>
      <c r="P34" s="122"/>
      <c r="Q34" s="140"/>
    </row>
    <row r="35" spans="2:17" hidden="1">
      <c r="B35" s="179" t="s">
        <v>158</v>
      </c>
      <c r="C35" s="180"/>
      <c r="D35" s="181"/>
      <c r="E35" s="182"/>
      <c r="F35" s="173"/>
      <c r="G35" s="183"/>
      <c r="H35" s="396" t="str">
        <f>IF(C35&gt;0,+LeB!G6,"")</f>
        <v/>
      </c>
      <c r="I35" s="396" t="str">
        <f>IF(C35&gt;0,+LeB!$H$6,"")</f>
        <v/>
      </c>
      <c r="J35" s="171"/>
      <c r="K35" s="187" t="str">
        <f>IF(J35&gt;0,+LeB!$J$6,"")</f>
        <v/>
      </c>
      <c r="L35" s="185"/>
      <c r="M35" s="396">
        <f>IF(L35&gt;0,+C35*L35,0)</f>
        <v>0</v>
      </c>
      <c r="O35" s="643" t="str">
        <f>+IF(C35&lt;&gt;0,IF(AND(F35&lt;&gt;0,G35&lt;&gt;0,J35&lt;&gt;0),"Ok","No Ok"),"")</f>
        <v/>
      </c>
      <c r="P35" s="122"/>
      <c r="Q35" s="140"/>
    </row>
    <row r="36" spans="2:17" hidden="1">
      <c r="B36" s="179" t="s">
        <v>159</v>
      </c>
      <c r="C36" s="180"/>
      <c r="D36" s="181"/>
      <c r="E36" s="182"/>
      <c r="F36" s="173"/>
      <c r="G36" s="183"/>
      <c r="H36" s="396" t="str">
        <f>IF(C36&gt;0,+'LeC '!G6,"")</f>
        <v/>
      </c>
      <c r="I36" s="396" t="str">
        <f>IF(C36&gt;0,'LeC '!$H$6,"")</f>
        <v/>
      </c>
      <c r="J36" s="171"/>
      <c r="K36" s="187" t="str">
        <f>IF(J36&gt;0,'LeC '!J6,"")</f>
        <v/>
      </c>
      <c r="L36" s="185"/>
      <c r="M36" s="396">
        <f>IF(L36&gt;0,+C36*L36,0)</f>
        <v>0</v>
      </c>
      <c r="O36" s="643" t="str">
        <f>+IF(C36&lt;&gt;0,IF(AND(F36&lt;&gt;0,G36&lt;&gt;0,J36&lt;&gt;0),"Ok","No Ok"),"")</f>
        <v/>
      </c>
      <c r="P36" s="122"/>
      <c r="Q36" s="140"/>
    </row>
    <row r="38" spans="2:17">
      <c r="B38" s="166" t="str">
        <f>+IF(Home!$C$5=NT!$A$2,MI!$B$30,IF(Home!$C$5=NT!$A$3,MI!$C$30,IF(Home!$C$5=NT!$A$4,MI!$D$30,)))</f>
        <v>SUBVENCIÓ PER INVERSIÓ</v>
      </c>
      <c r="C38" s="167"/>
    </row>
    <row r="39" spans="2:17">
      <c r="B39" s="152" t="str">
        <f>+IF(Home!$C$5=NT!$A$2,MI!$B$30,IF(Home!$C$5=NT!$A$3,MI!$C$30,IF(Home!$C$5=NT!$A$4,MI!$D$30,)))</f>
        <v>SUBVENCIÓ PER INVERSIÓ</v>
      </c>
      <c r="C39" s="177" t="str">
        <f>+IF(Home!$C$5=NT!$A$2,MI!$B$11,IF(Home!$C$5=NT!$A$3,MI!$C$11,IF(Home!$C$5=NT!$A$4,MI!$D$11,)))</f>
        <v>IMPORT</v>
      </c>
      <c r="D39" s="176"/>
      <c r="E39" s="177" t="str">
        <f>+IF(Home!$C$5=NT!$A$2,MI!$B$28,IF(Home!$C$5=NT!$A$3,MI!$C$28,IF(Home!$C$5=NT!$A$4,MI!$D$28,)))</f>
        <v>COBRAMENT</v>
      </c>
      <c r="F39" s="177" t="str">
        <f>+IF(Home!$C$5=NT!$A$2,MI!$B$29,IF(Home!$C$5=NT!$A$3,MI!$C$29,IF(Home!$C$5=NT!$A$4,MI!$D$29,)))</f>
        <v>MESOS</v>
      </c>
      <c r="G39" s="177" t="str">
        <f>+IF(Home!$C$5=NT!$A$2,MI!$B$24,IF(Home!$C$5=NT!$A$3,MI!$C$24,IF(Home!$C$5=NT!$A$4,MI!$D$24,)))</f>
        <v>FINAL</v>
      </c>
      <c r="I39" s="122"/>
      <c r="Q39" s="140"/>
    </row>
    <row r="40" spans="2:17">
      <c r="B40" s="625" t="str">
        <f>+IF(Home!$C$5=NT!$A$2,"Subvenció A",IF(Home!$C$5=NT!$A$3,"Subvención A",IF(Home!$C$5=NT!$A$4,"Grant A",)))</f>
        <v>Subvenció A</v>
      </c>
      <c r="C40" s="180">
        <v>18000</v>
      </c>
      <c r="D40" s="181"/>
      <c r="E40" s="171">
        <v>41000</v>
      </c>
      <c r="F40" s="676">
        <v>1</v>
      </c>
      <c r="G40" s="187">
        <f>EDATE(E40,F40)</f>
        <v>41030</v>
      </c>
      <c r="I40" s="122"/>
      <c r="Q40" s="140"/>
    </row>
    <row r="41" spans="2:17">
      <c r="B41" s="625" t="str">
        <f>+IF(Home!$C$5=NT!$A$2,"Subvenció B",IF(Home!$C$5=NT!$A$3,"Subvención B",IF(Home!$C$5=NT!$A$4,"Grant B",)))</f>
        <v>Subvenció B</v>
      </c>
      <c r="C41" s="180"/>
      <c r="D41" s="181"/>
      <c r="E41" s="171"/>
      <c r="F41" s="676">
        <v>1</v>
      </c>
      <c r="G41" s="187">
        <f>EDATE(E41,F41)</f>
        <v>31</v>
      </c>
      <c r="I41" s="122"/>
      <c r="Q41" s="140"/>
    </row>
    <row r="42" spans="2:17">
      <c r="B42" s="625" t="str">
        <f>+IF(Home!$C$5=NT!$A$2,"Subvenció C",IF(Home!$C$5=NT!$A$3,"Subvención C",IF(Home!$C$5=NT!$A$4,"Grant C",)))</f>
        <v>Subvenció C</v>
      </c>
      <c r="C42" s="626"/>
      <c r="D42" s="181"/>
      <c r="E42" s="627"/>
      <c r="F42" s="677">
        <v>1</v>
      </c>
      <c r="G42" s="628">
        <f>EDATE(E42,F42)</f>
        <v>31</v>
      </c>
      <c r="I42" s="122"/>
      <c r="Q42" s="140"/>
    </row>
    <row r="43" spans="2:17" s="147" customFormat="1">
      <c r="B43" s="633"/>
      <c r="C43" s="634"/>
      <c r="D43" s="181"/>
      <c r="E43" s="635"/>
      <c r="F43" s="636"/>
      <c r="G43" s="637"/>
      <c r="I43" s="124"/>
    </row>
    <row r="44" spans="2:17" s="147" customFormat="1">
      <c r="B44" s="166" t="str">
        <f>+IF(Home!$C$5=NT!$A$2,"CAPITALITZACIÓ SS",IF(Home!$C$5=NT!$A$3,"CAPITALIZACIÓN SS",IF(Home!$C$5=NT!$A$4,"SS CAPITALIZATION",)))</f>
        <v>CAPITALITZACIÓ SS</v>
      </c>
      <c r="C44" s="167"/>
      <c r="D44" s="137"/>
      <c r="E44" s="140"/>
      <c r="F44" s="140"/>
      <c r="G44" s="140"/>
      <c r="I44" s="124"/>
    </row>
    <row r="45" spans="2:17" s="147" customFormat="1" ht="25.5" customHeight="1">
      <c r="B45" s="152" t="str">
        <f>+IF(Home!$C$5=NT!$A$2,"CAPITALITZACIÓ SS",IF(Home!$C$5=NT!$A$3,"CAPITALIZACIÓN SS",IF(Home!$C$5=NT!$A$4,"SS CAPITALIZATION",)))</f>
        <v>CAPITALITZACIÓ SS</v>
      </c>
      <c r="C45" s="638" t="str">
        <f>+IF(Home!$C$5=NT!$A$2,MI!$B$396,IF(Home!$C$5=NT!$A$3,MI!$C$396,IF(Home!$C$5=NT!$A$4,MI!$D$396,)))</f>
        <v>IMPORT MENSUAL</v>
      </c>
      <c r="D45" s="176"/>
      <c r="E45" s="177" t="str">
        <f>+IF(Home!$C$5=NT!$A$2,MI!$B$23,IF(Home!$C$5=NT!$A$3,MI!$C$23,IF(Home!$C$5=NT!$A$4,MI!$D$23,)))</f>
        <v>INICI</v>
      </c>
      <c r="F45" s="177" t="str">
        <f>+IF(Home!$C$5=NT!$A$2,MI!$B$29,IF(Home!$C$5=NT!$A$3,MI!$C$29,IF(Home!$C$5=NT!$A$4,MI!$D$29,)))</f>
        <v>MESOS</v>
      </c>
      <c r="G45" s="177" t="str">
        <f>+IF(Home!$C$5=NT!$A$2,MI!$B$24,IF(Home!$C$5=NT!$A$3,MI!$C$24,IF(Home!$C$5=NT!$A$4,MI!$D$24,)))</f>
        <v>FINAL</v>
      </c>
      <c r="I45" s="124"/>
    </row>
    <row r="46" spans="2:17">
      <c r="B46" s="625" t="str">
        <f>+IF(Home!$C$5=NT!$A$2,"CAPITALITZACIÓ SS",IF(Home!$C$5=NT!$A$3,"CAPITALIZACIÓN SS",IF(Home!$C$5=NT!$A$4,"SS CAPITALIZATION",)))</f>
        <v>CAPITALITZACIÓ SS</v>
      </c>
      <c r="C46" s="629"/>
      <c r="D46" s="181"/>
      <c r="E46" s="630"/>
      <c r="F46" s="631"/>
      <c r="G46" s="632">
        <f>EDATE(E46,F46)</f>
        <v>0</v>
      </c>
    </row>
    <row r="47" spans="2:17">
      <c r="B47" s="625" t="str">
        <f>+IF(Home!$C$5=NT!$A$2,"CAPITALITZACIÓ SS",IF(Home!$C$5=NT!$A$3,"CAPITALIZACIÓN SS",IF(Home!$C$5=NT!$A$4,"SS CAPITALIZATION",)))</f>
        <v>CAPITALITZACIÓ SS</v>
      </c>
      <c r="C47" s="629"/>
      <c r="D47" s="181"/>
      <c r="E47" s="630"/>
      <c r="F47" s="631"/>
      <c r="G47" s="632">
        <f>EDATE(E47,F47)</f>
        <v>0</v>
      </c>
    </row>
    <row r="48" spans="2:17">
      <c r="B48" s="625" t="str">
        <f>+IF(Home!$C$5=NT!$A$2,"CAPITALITZACIÓ SS",IF(Home!$C$5=NT!$A$3,"CAPITALIZACIÓN SS",IF(Home!$C$5=NT!$A$4,"SS CAPITALIZATION",)))</f>
        <v>CAPITALITZACIÓ SS</v>
      </c>
      <c r="C48" s="629"/>
      <c r="D48" s="181"/>
      <c r="E48" s="630"/>
      <c r="F48" s="631"/>
      <c r="G48" s="632">
        <f>EDATE(E48,F48)</f>
        <v>0</v>
      </c>
    </row>
    <row r="49" spans="2:7">
      <c r="B49" s="625" t="str">
        <f>+IF(Home!$C$5=NT!$A$2,"CAPITALITZACIÓ SS",IF(Home!$C$5=NT!$A$3,"CAPITALIZACIÓN SS",IF(Home!$C$5=NT!$A$4,"SS CAPITALIZATION",)))</f>
        <v>CAPITALITZACIÓ SS</v>
      </c>
      <c r="C49" s="629"/>
      <c r="D49" s="181"/>
      <c r="E49" s="630"/>
      <c r="F49" s="631"/>
      <c r="G49" s="632">
        <f>EDATE(E49,F49)</f>
        <v>0</v>
      </c>
    </row>
    <row r="50" spans="2:7">
      <c r="B50" s="625" t="str">
        <f>+IF(Home!$C$5=NT!$A$2,"CAPITALITZACIÓ SS",IF(Home!$C$5=NT!$A$3,"CAPITALIZACIÓN SS",IF(Home!$C$5=NT!$A$4,"SS CAPITALIZATION",)))</f>
        <v>CAPITALITZACIÓ SS</v>
      </c>
      <c r="C50" s="629"/>
      <c r="D50" s="181"/>
      <c r="E50" s="630"/>
      <c r="F50" s="631"/>
      <c r="G50" s="632">
        <f>EDATE(E50,F50)</f>
        <v>0</v>
      </c>
    </row>
  </sheetData>
  <sheetProtection algorithmName="SHA-512" hashValue="nhR1hlRYM896rVQROpSX/qTDofHhoPNpqtvSUWGYaj1FjVLaVGrXGVcQXIaoLVgRAPb4g1bwSSqpZQ/kDhvC1g==" saltValue="xcO+dhJclSi9u3utbTrFAA==" spinCount="100000" sheet="1" scenarios="1" formatColumns="0" formatRows="0"/>
  <dataConsolidate/>
  <mergeCells count="11">
    <mergeCell ref="H18:N18"/>
    <mergeCell ref="H8:N8"/>
    <mergeCell ref="H9:N9"/>
    <mergeCell ref="H10:N10"/>
    <mergeCell ref="H11:N11"/>
    <mergeCell ref="H12:N12"/>
    <mergeCell ref="H13:N13"/>
    <mergeCell ref="H14:N14"/>
    <mergeCell ref="H15:N15"/>
    <mergeCell ref="H16:N16"/>
    <mergeCell ref="H17:N17"/>
  </mergeCells>
  <dataValidations count="6">
    <dataValidation type="list" allowBlank="1" showInputMessage="1" showErrorMessage="1" sqref="J30" xr:uid="{00000000-0002-0000-0800-000000000000}">
      <formula1>DataInici</formula1>
    </dataValidation>
    <dataValidation type="list" allowBlank="1" showInputMessage="1" showErrorMessage="1" sqref="F9:F18" xr:uid="{00000000-0002-0000-0800-000001000000}">
      <formula1>Aportacions</formula1>
    </dataValidation>
    <dataValidation type="list" allowBlank="1" showInputMessage="1" showErrorMessage="1" sqref="F26:F30 F34:F36" xr:uid="{00000000-0002-0000-0800-000002000000}">
      <formula1>Periodicitat</formula1>
    </dataValidation>
    <dataValidation type="list" allowBlank="1" showInputMessage="1" showErrorMessage="1" sqref="N26:N30" xr:uid="{00000000-0002-0000-0800-000003000000}">
      <formula1>Murphy</formula1>
    </dataValidation>
    <dataValidation type="list" allowBlank="1" showInputMessage="1" showErrorMessage="1" sqref="J34:J36 J26:J29 E9:E18 E40:E43 E46:E50" xr:uid="{00000000-0002-0000-0800-000004000000}">
      <formula1>Dataseleccionada</formula1>
    </dataValidation>
    <dataValidation type="list" allowBlank="1" showInputMessage="1" showErrorMessage="1" sqref="B9:B18" xr:uid="{00000000-0002-0000-0800-000005000000}">
      <formula1>Socisunic</formula1>
    </dataValidation>
  </dataValidations>
  <pageMargins left="0.25" right="0.25" top="0.75" bottom="0.75" header="0.3" footer="0.3"/>
  <pageSetup paperSize="9" scale="97" orientation="landscape" horizontalDpi="4294967295" verticalDpi="4294967295" r:id="rId1"/>
  <headerFooter>
    <oddFooter>&amp;L&amp;"-,Negrita"&amp;9Promotor &amp;"-,Normal"a &amp;"-,Negrita"Nom del projecte &amp;"-,Normal"a &amp;"-,Negrita"Email: &amp;"-,Normal"a &amp;"-,Negrita"Telèfon &amp;"-,Normal"a</oddFooter>
  </headerFooter>
  <colBreaks count="1" manualBreakCount="1">
    <brk id="14" max="1048575" man="1"/>
  </colBreak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3">
    <tabColor rgb="FFFFC000"/>
  </sheetPr>
  <dimension ref="A1:BX169"/>
  <sheetViews>
    <sheetView showGridLines="0" zoomScaleNormal="100" workbookViewId="0">
      <pane ySplit="3" topLeftCell="A4" activePane="bottomLeft" state="frozen"/>
      <selection pane="bottomLeft" activeCell="BY135" sqref="BY135"/>
    </sheetView>
  </sheetViews>
  <sheetFormatPr defaultColWidth="11.44140625" defaultRowHeight="14.4"/>
  <cols>
    <col min="1" max="1" width="2.44140625" style="6" customWidth="1"/>
    <col min="2" max="2" width="26" style="6" bestFit="1" customWidth="1"/>
    <col min="3" max="3" width="12" style="34" bestFit="1" customWidth="1"/>
    <col min="4" max="4" width="2.5546875" style="27" customWidth="1"/>
    <col min="5" max="6" width="11.88671875" style="6" bestFit="1" customWidth="1"/>
    <col min="7" max="16" width="10.109375" style="6" bestFit="1" customWidth="1"/>
    <col min="18" max="18" width="11.44140625" style="6" collapsed="1"/>
    <col min="19" max="31" width="11.44140625" style="6" customWidth="1"/>
    <col min="32" max="32" width="11.44140625" style="6" collapsed="1"/>
    <col min="33" max="16384" width="11.44140625" style="6"/>
  </cols>
  <sheetData>
    <row r="1" spans="1:64">
      <c r="B1" s="15"/>
      <c r="E1" s="16"/>
      <c r="F1" s="16"/>
      <c r="G1" s="16"/>
      <c r="H1" s="16"/>
      <c r="I1" s="16"/>
      <c r="J1" s="12"/>
    </row>
    <row r="2" spans="1:64">
      <c r="B2" s="17"/>
      <c r="E2" s="10"/>
      <c r="F2" s="10"/>
      <c r="G2" s="10"/>
      <c r="H2" s="10"/>
      <c r="I2" s="10"/>
      <c r="J2" s="13"/>
    </row>
    <row r="3" spans="1:64">
      <c r="B3" s="17"/>
      <c r="E3" s="11"/>
    </row>
    <row r="4" spans="1:64">
      <c r="B4" s="14"/>
      <c r="E4" s="11"/>
    </row>
    <row r="5" spans="1:64">
      <c r="B5" s="15"/>
      <c r="E5" s="16"/>
      <c r="F5" s="12"/>
    </row>
    <row r="6" spans="1:64" customFormat="1">
      <c r="A6" s="6"/>
      <c r="B6" s="20" t="s">
        <v>18</v>
      </c>
      <c r="C6" s="35"/>
      <c r="D6" s="28"/>
      <c r="E6" s="6"/>
      <c r="F6" s="6"/>
      <c r="G6" s="6"/>
      <c r="H6" s="6"/>
      <c r="I6" s="6"/>
      <c r="J6" s="6"/>
      <c r="K6" s="6"/>
      <c r="L6" s="6"/>
      <c r="M6" s="6"/>
      <c r="N6" s="6"/>
      <c r="O6" s="6"/>
      <c r="P6" s="6"/>
      <c r="R6" s="6"/>
      <c r="S6" s="6"/>
      <c r="T6" s="6"/>
      <c r="U6" s="6"/>
      <c r="V6" s="6"/>
      <c r="W6" s="6"/>
      <c r="X6" s="6"/>
      <c r="Y6" s="6"/>
      <c r="Z6" s="6"/>
      <c r="AA6" s="6"/>
      <c r="AB6" s="6"/>
      <c r="AC6" s="6"/>
      <c r="AD6" s="6"/>
      <c r="AE6" s="6"/>
      <c r="AF6" s="6"/>
    </row>
    <row r="7" spans="1:64" customFormat="1">
      <c r="A7" s="6"/>
      <c r="B7" s="18"/>
      <c r="C7" s="38" t="s">
        <v>17</v>
      </c>
      <c r="D7" s="28"/>
      <c r="E7" s="42">
        <f>+Home!J11</f>
        <v>40909</v>
      </c>
      <c r="F7" s="42">
        <f>EDATE(E7,1)</f>
        <v>40940</v>
      </c>
      <c r="G7" s="42">
        <f>EDATE(F7,1)</f>
        <v>40969</v>
      </c>
      <c r="H7" s="42">
        <f t="shared" ref="H7:P7" si="0">EDATE(G7,1)</f>
        <v>41000</v>
      </c>
      <c r="I7" s="42">
        <f t="shared" si="0"/>
        <v>41030</v>
      </c>
      <c r="J7" s="42">
        <f t="shared" si="0"/>
        <v>41061</v>
      </c>
      <c r="K7" s="42">
        <f t="shared" si="0"/>
        <v>41091</v>
      </c>
      <c r="L7" s="42">
        <f t="shared" si="0"/>
        <v>41122</v>
      </c>
      <c r="M7" s="42">
        <f t="shared" si="0"/>
        <v>41153</v>
      </c>
      <c r="N7" s="42">
        <f t="shared" si="0"/>
        <v>41183</v>
      </c>
      <c r="O7" s="42">
        <f t="shared" si="0"/>
        <v>41214</v>
      </c>
      <c r="P7" s="42">
        <f t="shared" si="0"/>
        <v>41244</v>
      </c>
      <c r="Q7" s="42">
        <f t="shared" ref="Q7:BL7" si="1">EDATE(P7,1)</f>
        <v>41275</v>
      </c>
      <c r="R7" s="42">
        <f t="shared" si="1"/>
        <v>41306</v>
      </c>
      <c r="S7" s="42">
        <f t="shared" si="1"/>
        <v>41334</v>
      </c>
      <c r="T7" s="42">
        <f t="shared" si="1"/>
        <v>41365</v>
      </c>
      <c r="U7" s="42">
        <f t="shared" si="1"/>
        <v>41395</v>
      </c>
      <c r="V7" s="42">
        <f t="shared" si="1"/>
        <v>41426</v>
      </c>
      <c r="W7" s="42">
        <f t="shared" si="1"/>
        <v>41456</v>
      </c>
      <c r="X7" s="42">
        <f t="shared" si="1"/>
        <v>41487</v>
      </c>
      <c r="Y7" s="42">
        <f t="shared" si="1"/>
        <v>41518</v>
      </c>
      <c r="Z7" s="42">
        <f t="shared" si="1"/>
        <v>41548</v>
      </c>
      <c r="AA7" s="42">
        <f t="shared" si="1"/>
        <v>41579</v>
      </c>
      <c r="AB7" s="42">
        <f t="shared" si="1"/>
        <v>41609</v>
      </c>
      <c r="AC7" s="42">
        <f t="shared" si="1"/>
        <v>41640</v>
      </c>
      <c r="AD7" s="42">
        <f t="shared" si="1"/>
        <v>41671</v>
      </c>
      <c r="AE7" s="42">
        <f t="shared" si="1"/>
        <v>41699</v>
      </c>
      <c r="AF7" s="42">
        <f t="shared" si="1"/>
        <v>41730</v>
      </c>
      <c r="AG7" s="42">
        <f t="shared" si="1"/>
        <v>41760</v>
      </c>
      <c r="AH7" s="42">
        <f t="shared" si="1"/>
        <v>41791</v>
      </c>
      <c r="AI7" s="42">
        <f t="shared" si="1"/>
        <v>41821</v>
      </c>
      <c r="AJ7" s="42">
        <f t="shared" si="1"/>
        <v>41852</v>
      </c>
      <c r="AK7" s="42">
        <f t="shared" si="1"/>
        <v>41883</v>
      </c>
      <c r="AL7" s="42">
        <f t="shared" si="1"/>
        <v>41913</v>
      </c>
      <c r="AM7" s="42">
        <f t="shared" si="1"/>
        <v>41944</v>
      </c>
      <c r="AN7" s="42">
        <f t="shared" si="1"/>
        <v>41974</v>
      </c>
      <c r="AO7" s="42">
        <f t="shared" si="1"/>
        <v>42005</v>
      </c>
      <c r="AP7" s="42">
        <f t="shared" si="1"/>
        <v>42036</v>
      </c>
      <c r="AQ7" s="42">
        <f t="shared" si="1"/>
        <v>42064</v>
      </c>
      <c r="AR7" s="42">
        <f t="shared" si="1"/>
        <v>42095</v>
      </c>
      <c r="AS7" s="42">
        <f t="shared" si="1"/>
        <v>42125</v>
      </c>
      <c r="AT7" s="42">
        <f t="shared" si="1"/>
        <v>42156</v>
      </c>
      <c r="AU7" s="42">
        <f t="shared" si="1"/>
        <v>42186</v>
      </c>
      <c r="AV7" s="42">
        <f t="shared" si="1"/>
        <v>42217</v>
      </c>
      <c r="AW7" s="42">
        <f t="shared" si="1"/>
        <v>42248</v>
      </c>
      <c r="AX7" s="42">
        <f t="shared" si="1"/>
        <v>42278</v>
      </c>
      <c r="AY7" s="42">
        <f t="shared" si="1"/>
        <v>42309</v>
      </c>
      <c r="AZ7" s="42">
        <f t="shared" si="1"/>
        <v>42339</v>
      </c>
      <c r="BA7" s="42">
        <f t="shared" si="1"/>
        <v>42370</v>
      </c>
      <c r="BB7" s="42">
        <f t="shared" si="1"/>
        <v>42401</v>
      </c>
      <c r="BC7" s="42">
        <f t="shared" si="1"/>
        <v>42430</v>
      </c>
      <c r="BD7" s="42">
        <f t="shared" si="1"/>
        <v>42461</v>
      </c>
      <c r="BE7" s="42">
        <f t="shared" si="1"/>
        <v>42491</v>
      </c>
      <c r="BF7" s="42">
        <f t="shared" si="1"/>
        <v>42522</v>
      </c>
      <c r="BG7" s="42">
        <f t="shared" si="1"/>
        <v>42552</v>
      </c>
      <c r="BH7" s="42">
        <f t="shared" si="1"/>
        <v>42583</v>
      </c>
      <c r="BI7" s="42">
        <f t="shared" si="1"/>
        <v>42614</v>
      </c>
      <c r="BJ7" s="42">
        <f t="shared" si="1"/>
        <v>42644</v>
      </c>
      <c r="BK7" s="42">
        <f t="shared" si="1"/>
        <v>42675</v>
      </c>
      <c r="BL7" s="42">
        <f t="shared" si="1"/>
        <v>42705</v>
      </c>
    </row>
    <row r="8" spans="1:64" customFormat="1">
      <c r="A8" s="6"/>
      <c r="B8" s="21" t="s">
        <v>19</v>
      </c>
      <c r="C8" s="37">
        <f t="shared" ref="C8:C13" si="2">SUM(E8:BL8)</f>
        <v>3000</v>
      </c>
      <c r="D8" s="29"/>
      <c r="E8" s="19">
        <f>+E9+E15+E21</f>
        <v>3000</v>
      </c>
      <c r="F8" s="19">
        <f>+F9+F15+F21</f>
        <v>0</v>
      </c>
      <c r="G8" s="19">
        <f>+G9+G15+G21</f>
        <v>0</v>
      </c>
      <c r="H8" s="19">
        <f>+H9+H15+H21</f>
        <v>0</v>
      </c>
      <c r="I8" s="19">
        <f t="shared" ref="I8:P8" si="3">+I9+I15+I21</f>
        <v>0</v>
      </c>
      <c r="J8" s="19">
        <f t="shared" si="3"/>
        <v>0</v>
      </c>
      <c r="K8" s="19">
        <f t="shared" si="3"/>
        <v>0</v>
      </c>
      <c r="L8" s="19">
        <f t="shared" si="3"/>
        <v>0</v>
      </c>
      <c r="M8" s="19">
        <f t="shared" si="3"/>
        <v>0</v>
      </c>
      <c r="N8" s="19">
        <f t="shared" si="3"/>
        <v>0</v>
      </c>
      <c r="O8" s="19">
        <f t="shared" si="3"/>
        <v>0</v>
      </c>
      <c r="P8" s="19">
        <f t="shared" si="3"/>
        <v>0</v>
      </c>
      <c r="Q8" s="19">
        <f t="shared" ref="Q8:AJ8" si="4">+Q9+Q15+Q21</f>
        <v>0</v>
      </c>
      <c r="R8" s="19">
        <f t="shared" si="4"/>
        <v>0</v>
      </c>
      <c r="S8" s="19">
        <f t="shared" si="4"/>
        <v>0</v>
      </c>
      <c r="T8" s="19">
        <f t="shared" si="4"/>
        <v>0</v>
      </c>
      <c r="U8" s="19">
        <f t="shared" si="4"/>
        <v>0</v>
      </c>
      <c r="V8" s="19">
        <f t="shared" si="4"/>
        <v>0</v>
      </c>
      <c r="W8" s="19">
        <f t="shared" si="4"/>
        <v>0</v>
      </c>
      <c r="X8" s="19">
        <f t="shared" si="4"/>
        <v>0</v>
      </c>
      <c r="Y8" s="19">
        <f t="shared" si="4"/>
        <v>0</v>
      </c>
      <c r="Z8" s="19">
        <f t="shared" si="4"/>
        <v>0</v>
      </c>
      <c r="AA8" s="19">
        <f t="shared" si="4"/>
        <v>0</v>
      </c>
      <c r="AB8" s="19">
        <f t="shared" si="4"/>
        <v>0</v>
      </c>
      <c r="AC8" s="19">
        <f t="shared" si="4"/>
        <v>0</v>
      </c>
      <c r="AD8" s="19">
        <f t="shared" si="4"/>
        <v>0</v>
      </c>
      <c r="AE8" s="19">
        <f t="shared" si="4"/>
        <v>0</v>
      </c>
      <c r="AF8" s="19">
        <f t="shared" si="4"/>
        <v>0</v>
      </c>
      <c r="AG8" s="19">
        <f t="shared" si="4"/>
        <v>0</v>
      </c>
      <c r="AH8" s="19">
        <f t="shared" si="4"/>
        <v>0</v>
      </c>
      <c r="AI8" s="19">
        <f t="shared" si="4"/>
        <v>0</v>
      </c>
      <c r="AJ8" s="19">
        <f t="shared" si="4"/>
        <v>0</v>
      </c>
      <c r="AK8" s="19">
        <f t="shared" ref="AK8:BD8" si="5">+AK9+AK15+AK21</f>
        <v>0</v>
      </c>
      <c r="AL8" s="19">
        <f t="shared" si="5"/>
        <v>0</v>
      </c>
      <c r="AM8" s="19">
        <f t="shared" si="5"/>
        <v>0</v>
      </c>
      <c r="AN8" s="19">
        <f t="shared" si="5"/>
        <v>0</v>
      </c>
      <c r="AO8" s="19">
        <f t="shared" si="5"/>
        <v>0</v>
      </c>
      <c r="AP8" s="19">
        <f t="shared" si="5"/>
        <v>0</v>
      </c>
      <c r="AQ8" s="19">
        <f t="shared" si="5"/>
        <v>0</v>
      </c>
      <c r="AR8" s="19">
        <f t="shared" si="5"/>
        <v>0</v>
      </c>
      <c r="AS8" s="19">
        <f t="shared" si="5"/>
        <v>0</v>
      </c>
      <c r="AT8" s="19">
        <f t="shared" si="5"/>
        <v>0</v>
      </c>
      <c r="AU8" s="19">
        <f t="shared" si="5"/>
        <v>0</v>
      </c>
      <c r="AV8" s="19">
        <f t="shared" si="5"/>
        <v>0</v>
      </c>
      <c r="AW8" s="19">
        <f t="shared" si="5"/>
        <v>0</v>
      </c>
      <c r="AX8" s="19">
        <f t="shared" si="5"/>
        <v>0</v>
      </c>
      <c r="AY8" s="19">
        <f t="shared" si="5"/>
        <v>0</v>
      </c>
      <c r="AZ8" s="19">
        <f t="shared" si="5"/>
        <v>0</v>
      </c>
      <c r="BA8" s="19">
        <f t="shared" si="5"/>
        <v>0</v>
      </c>
      <c r="BB8" s="19">
        <f t="shared" si="5"/>
        <v>0</v>
      </c>
      <c r="BC8" s="19">
        <f t="shared" si="5"/>
        <v>0</v>
      </c>
      <c r="BD8" s="19">
        <f t="shared" si="5"/>
        <v>0</v>
      </c>
      <c r="BE8" s="19">
        <f t="shared" ref="BE8:BL8" si="6">+BE9+BE15+BE21</f>
        <v>0</v>
      </c>
      <c r="BF8" s="19">
        <f t="shared" si="6"/>
        <v>0</v>
      </c>
      <c r="BG8" s="19">
        <f t="shared" si="6"/>
        <v>0</v>
      </c>
      <c r="BH8" s="19">
        <f t="shared" si="6"/>
        <v>0</v>
      </c>
      <c r="BI8" s="19">
        <f t="shared" si="6"/>
        <v>0</v>
      </c>
      <c r="BJ8" s="19">
        <f t="shared" si="6"/>
        <v>0</v>
      </c>
      <c r="BK8" s="19">
        <f t="shared" si="6"/>
        <v>0</v>
      </c>
      <c r="BL8" s="19">
        <f t="shared" si="6"/>
        <v>0</v>
      </c>
    </row>
    <row r="9" spans="1:64" customFormat="1">
      <c r="A9" s="6"/>
      <c r="B9" s="73" t="str">
        <f>+IF(Home!$C$5=NT!$A$2,'MI2'!$B$24,IF(Home!$C$5=NT!$A$3,'MI2'!$C$24,IF(Home!$C$5=NT!$A$4,'MI2'!$D$24,)))</f>
        <v>Capital Social</v>
      </c>
      <c r="C9" s="39">
        <f t="shared" si="2"/>
        <v>3000</v>
      </c>
      <c r="D9" s="29"/>
      <c r="E9" s="26">
        <f>SUM(E10:E14)</f>
        <v>3000</v>
      </c>
      <c r="F9" s="26">
        <f t="shared" ref="F9:P9" si="7">SUM(F10:F14)</f>
        <v>0</v>
      </c>
      <c r="G9" s="26">
        <f t="shared" si="7"/>
        <v>0</v>
      </c>
      <c r="H9" s="26">
        <f t="shared" si="7"/>
        <v>0</v>
      </c>
      <c r="I9" s="26">
        <f t="shared" si="7"/>
        <v>0</v>
      </c>
      <c r="J9" s="26">
        <f t="shared" si="7"/>
        <v>0</v>
      </c>
      <c r="K9" s="26">
        <f t="shared" si="7"/>
        <v>0</v>
      </c>
      <c r="L9" s="26">
        <f t="shared" si="7"/>
        <v>0</v>
      </c>
      <c r="M9" s="26">
        <f t="shared" si="7"/>
        <v>0</v>
      </c>
      <c r="N9" s="26">
        <f t="shared" si="7"/>
        <v>0</v>
      </c>
      <c r="O9" s="26">
        <f t="shared" si="7"/>
        <v>0</v>
      </c>
      <c r="P9" s="26">
        <f t="shared" si="7"/>
        <v>0</v>
      </c>
      <c r="Q9" s="26">
        <f t="shared" ref="Q9:AJ9" si="8">SUM(Q10:Q14)</f>
        <v>0</v>
      </c>
      <c r="R9" s="26">
        <f t="shared" si="8"/>
        <v>0</v>
      </c>
      <c r="S9" s="26">
        <f t="shared" si="8"/>
        <v>0</v>
      </c>
      <c r="T9" s="26">
        <f t="shared" si="8"/>
        <v>0</v>
      </c>
      <c r="U9" s="26">
        <f t="shared" si="8"/>
        <v>0</v>
      </c>
      <c r="V9" s="26">
        <f t="shared" si="8"/>
        <v>0</v>
      </c>
      <c r="W9" s="26">
        <f t="shared" si="8"/>
        <v>0</v>
      </c>
      <c r="X9" s="26">
        <f t="shared" si="8"/>
        <v>0</v>
      </c>
      <c r="Y9" s="26">
        <f t="shared" si="8"/>
        <v>0</v>
      </c>
      <c r="Z9" s="26">
        <f t="shared" si="8"/>
        <v>0</v>
      </c>
      <c r="AA9" s="26">
        <f t="shared" si="8"/>
        <v>0</v>
      </c>
      <c r="AB9" s="26">
        <f t="shared" si="8"/>
        <v>0</v>
      </c>
      <c r="AC9" s="26">
        <f t="shared" si="8"/>
        <v>0</v>
      </c>
      <c r="AD9" s="26">
        <f t="shared" si="8"/>
        <v>0</v>
      </c>
      <c r="AE9" s="26">
        <f t="shared" si="8"/>
        <v>0</v>
      </c>
      <c r="AF9" s="26">
        <f t="shared" si="8"/>
        <v>0</v>
      </c>
      <c r="AG9" s="26">
        <f t="shared" si="8"/>
        <v>0</v>
      </c>
      <c r="AH9" s="26">
        <f t="shared" si="8"/>
        <v>0</v>
      </c>
      <c r="AI9" s="26">
        <f t="shared" si="8"/>
        <v>0</v>
      </c>
      <c r="AJ9" s="26">
        <f t="shared" si="8"/>
        <v>0</v>
      </c>
      <c r="AK9" s="26">
        <f t="shared" ref="AK9:BD9" si="9">SUM(AK10:AK14)</f>
        <v>0</v>
      </c>
      <c r="AL9" s="26">
        <f t="shared" si="9"/>
        <v>0</v>
      </c>
      <c r="AM9" s="26">
        <f t="shared" si="9"/>
        <v>0</v>
      </c>
      <c r="AN9" s="26">
        <f t="shared" si="9"/>
        <v>0</v>
      </c>
      <c r="AO9" s="26">
        <f t="shared" si="9"/>
        <v>0</v>
      </c>
      <c r="AP9" s="26">
        <f t="shared" si="9"/>
        <v>0</v>
      </c>
      <c r="AQ9" s="26">
        <f t="shared" si="9"/>
        <v>0</v>
      </c>
      <c r="AR9" s="26">
        <f t="shared" si="9"/>
        <v>0</v>
      </c>
      <c r="AS9" s="26">
        <f t="shared" si="9"/>
        <v>0</v>
      </c>
      <c r="AT9" s="26">
        <f t="shared" si="9"/>
        <v>0</v>
      </c>
      <c r="AU9" s="26">
        <f t="shared" si="9"/>
        <v>0</v>
      </c>
      <c r="AV9" s="26">
        <f t="shared" si="9"/>
        <v>0</v>
      </c>
      <c r="AW9" s="26">
        <f t="shared" si="9"/>
        <v>0</v>
      </c>
      <c r="AX9" s="26">
        <f t="shared" si="9"/>
        <v>0</v>
      </c>
      <c r="AY9" s="26">
        <f t="shared" si="9"/>
        <v>0</v>
      </c>
      <c r="AZ9" s="26">
        <f t="shared" si="9"/>
        <v>0</v>
      </c>
      <c r="BA9" s="26">
        <f t="shared" si="9"/>
        <v>0</v>
      </c>
      <c r="BB9" s="26">
        <f t="shared" si="9"/>
        <v>0</v>
      </c>
      <c r="BC9" s="26">
        <f t="shared" si="9"/>
        <v>0</v>
      </c>
      <c r="BD9" s="26">
        <f t="shared" si="9"/>
        <v>0</v>
      </c>
      <c r="BE9" s="26">
        <f t="shared" ref="BE9:BL9" si="10">SUM(BE10:BE14)</f>
        <v>0</v>
      </c>
      <c r="BF9" s="26">
        <f t="shared" si="10"/>
        <v>0</v>
      </c>
      <c r="BG9" s="26">
        <f t="shared" si="10"/>
        <v>0</v>
      </c>
      <c r="BH9" s="26">
        <f t="shared" si="10"/>
        <v>0</v>
      </c>
      <c r="BI9" s="26">
        <f t="shared" si="10"/>
        <v>0</v>
      </c>
      <c r="BJ9" s="26">
        <f t="shared" si="10"/>
        <v>0</v>
      </c>
      <c r="BK9" s="26">
        <f t="shared" si="10"/>
        <v>0</v>
      </c>
      <c r="BL9" s="26">
        <f t="shared" si="10"/>
        <v>0</v>
      </c>
    </row>
    <row r="10" spans="1:64" customFormat="1">
      <c r="A10" s="6"/>
      <c r="B10" s="32" t="str">
        <f>+Home!E19</f>
        <v>Marina Codony Lleonart</v>
      </c>
      <c r="C10" s="40">
        <f t="shared" si="2"/>
        <v>3000</v>
      </c>
      <c r="D10" s="30"/>
      <c r="E10" s="40">
        <f>+IF(AND(E$7=FIN!$E$9,$B$9=FIN!$F$9,$B10=FIN!$B$9),FIN!$C$9,0)+IF(AND(E$7=FIN!$E$10,$B$9=FIN!$F$10,$B10=FIN!$B$10),FIN!$C$10,0)+IF(AND(E$7=FIN!$E$11,$B$9=FIN!$F$11,$B10=FIN!$B$11),FIN!$C$11,0)+IF(AND(E$7=FIN!$E$12,$B$9=FIN!$F$12,$B10=FIN!$B$12),FIN!$C$12,0)+IF(AND(E$7=FIN!$E$13,$B$9=FIN!$F$13,$B10=FIN!$B$13),FIN!$C$13,0)+IF(AND(E$7=FIN!$E$14,$B$9=FIN!$F$14,$B10=FIN!$B$14),FIN!$C$14,0)+IF(AND(E$7=FIN!$E$15,$B$9=FIN!$F$15,$B10=FIN!$B$15),FIN!$C$15,0)+IF(AND(E$7=FIN!$E$16,$B$9=FIN!$F$16,$B10=FIN!$B$16),FIN!$C$16,0)+IF(AND(E$7=FIN!$E$17,$B$9=FIN!$F$17,$B10=FIN!$B$17),FIN!$C$17,0)+IF(AND(E$7=FIN!$E$18,$B$9=FIN!$F$18,$B10=FIN!$B$18),FIN!$C$18,0)</f>
        <v>3000</v>
      </c>
      <c r="F10" s="40">
        <f>+IF(AND(F$7=FIN!$E$9,$B$9=FIN!$F$9,$B10=FIN!$B$9),FIN!$C$9,0)+IF(AND(F$7=FIN!$E$10,$B$9=FIN!$F$10,$B10=FIN!$B$10),FIN!$C$10,0)+IF(AND(F$7=FIN!$E$11,$B$9=FIN!$F$11,$B10=FIN!$B$11),FIN!$C$11,0)+IF(AND(F$7=FIN!$E$12,$B$9=FIN!$F$12,$B10=FIN!$B$12),FIN!$C$12,0)+IF(AND(F$7=FIN!$E$13,$B$9=FIN!$F$13,$B10=FIN!$B$13),FIN!$C$13,0)+IF(AND(F$7=FIN!$E$14,$B$9=FIN!$F$14,$B10=FIN!$B$14),FIN!$C$14,0)+IF(AND(F$7=FIN!$E$15,$B$9=FIN!$F$15,$B10=FIN!$B$15),FIN!$C$15,0)+IF(AND(F$7=FIN!$E$16,$B$9=FIN!$F$16,$B10=FIN!$B$16),FIN!$C$16,0)+IF(AND(F$7=FIN!$E$17,$B$9=FIN!$F$17,$B10=FIN!$B$17),FIN!$C$17,0)+IF(AND(F$7=FIN!$E$18,$B$9=FIN!$F$18,$B10=FIN!$B$18),FIN!$C$18,0)</f>
        <v>0</v>
      </c>
      <c r="G10" s="40">
        <f>+IF(AND(G$7=FIN!$E$9,$B$9=FIN!$F$9,$B10=FIN!$B$9),FIN!$C$9,0)+IF(AND(G$7=FIN!$E$10,$B$9=FIN!$F$10,$B10=FIN!$B$10),FIN!$C$10,0)+IF(AND(G$7=FIN!$E$11,$B$9=FIN!$F$11,$B10=FIN!$B$11),FIN!$C$11,0)+IF(AND(G$7=FIN!$E$12,$B$9=FIN!$F$12,$B10=FIN!$B$12),FIN!$C$12,0)+IF(AND(G$7=FIN!$E$13,$B$9=FIN!$F$13,$B10=FIN!$B$13),FIN!$C$13,0)+IF(AND(G$7=FIN!$E$14,$B$9=FIN!$F$14,$B10=FIN!$B$14),FIN!$C$14,0)+IF(AND(G$7=FIN!$E$15,$B$9=FIN!$F$15,$B10=FIN!$B$15),FIN!$C$15,0)+IF(AND(G$7=FIN!$E$16,$B$9=FIN!$F$16,$B10=FIN!$B$16),FIN!$C$16,0)+IF(AND(G$7=FIN!$E$17,$B$9=FIN!$F$17,$B10=FIN!$B$17),FIN!$C$17,0)+IF(AND(G$7=FIN!$E$18,$B$9=FIN!$F$18,$B10=FIN!$B$18),FIN!$C$18,0)</f>
        <v>0</v>
      </c>
      <c r="H10" s="40">
        <f>+IF(AND(H$7=FIN!$E$9,$B$9=FIN!$F$9,$B10=FIN!$B$9),FIN!$C$9,0)+IF(AND(H$7=FIN!$E$10,$B$9=FIN!$F$10,$B10=FIN!$B$10),FIN!$C$10,0)+IF(AND(H$7=FIN!$E$11,$B$9=FIN!$F$11,$B10=FIN!$B$11),FIN!$C$11,0)+IF(AND(H$7=FIN!$E$12,$B$9=FIN!$F$12,$B10=FIN!$B$12),FIN!$C$12,0)+IF(AND(H$7=FIN!$E$13,$B$9=FIN!$F$13,$B10=FIN!$B$13),FIN!$C$13,0)+IF(AND(H$7=FIN!$E$14,$B$9=FIN!$F$14,$B10=FIN!$B$14),FIN!$C$14,0)+IF(AND(H$7=FIN!$E$15,$B$9=FIN!$F$15,$B10=FIN!$B$15),FIN!$C$15,0)+IF(AND(H$7=FIN!$E$16,$B$9=FIN!$F$16,$B10=FIN!$B$16),FIN!$C$16,0)+IF(AND(H$7=FIN!$E$17,$B$9=FIN!$F$17,$B10=FIN!$B$17),FIN!$C$17,0)+IF(AND(H$7=FIN!$E$18,$B$9=FIN!$F$18,$B10=FIN!$B$18),FIN!$C$18,0)</f>
        <v>0</v>
      </c>
      <c r="I10" s="40">
        <f>+IF(AND(I$7=FIN!$E$9,$B$9=FIN!$F$9,$B10=FIN!$B$9),FIN!$C$9,0)+IF(AND(I$7=FIN!$E$10,$B$9=FIN!$F$10,$B10=FIN!$B$10),FIN!$C$10,0)+IF(AND(I$7=FIN!$E$11,$B$9=FIN!$F$11,$B10=FIN!$B$11),FIN!$C$11,0)+IF(AND(I$7=FIN!$E$12,$B$9=FIN!$F$12,$B10=FIN!$B$12),FIN!$C$12,0)+IF(AND(I$7=FIN!$E$13,$B$9=FIN!$F$13,$B10=FIN!$B$13),FIN!$C$13,0)+IF(AND(I$7=FIN!$E$14,$B$9=FIN!$F$14,$B10=FIN!$B$14),FIN!$C$14,0)+IF(AND(I$7=FIN!$E$15,$B$9=FIN!$F$15,$B10=FIN!$B$15),FIN!$C$15,0)+IF(AND(I$7=FIN!$E$16,$B$9=FIN!$F$16,$B10=FIN!$B$16),FIN!$C$16,0)+IF(AND(I$7=FIN!$E$17,$B$9=FIN!$F$17,$B10=FIN!$B$17),FIN!$C$17,0)+IF(AND(I$7=FIN!$E$18,$B$9=FIN!$F$18,$B10=FIN!$B$18),FIN!$C$18,0)</f>
        <v>0</v>
      </c>
      <c r="J10" s="40">
        <f>+IF(AND(J$7=FIN!$E$9,$B$9=FIN!$F$9,$B10=FIN!$B$9),FIN!$C$9,0)+IF(AND(J$7=FIN!$E$10,$B$9=FIN!$F$10,$B10=FIN!$B$10),FIN!$C$10,0)+IF(AND(J$7=FIN!$E$11,$B$9=FIN!$F$11,$B10=FIN!$B$11),FIN!$C$11,0)+IF(AND(J$7=FIN!$E$12,$B$9=FIN!$F$12,$B10=FIN!$B$12),FIN!$C$12,0)+IF(AND(J$7=FIN!$E$13,$B$9=FIN!$F$13,$B10=FIN!$B$13),FIN!$C$13,0)+IF(AND(J$7=FIN!$E$14,$B$9=FIN!$F$14,$B10=FIN!$B$14),FIN!$C$14,0)+IF(AND(J$7=FIN!$E$15,$B$9=FIN!$F$15,$B10=FIN!$B$15),FIN!$C$15,0)+IF(AND(J$7=FIN!$E$16,$B$9=FIN!$F$16,$B10=FIN!$B$16),FIN!$C$16,0)+IF(AND(J$7=FIN!$E$17,$B$9=FIN!$F$17,$B10=FIN!$B$17),FIN!$C$17,0)+IF(AND(J$7=FIN!$E$18,$B$9=FIN!$F$18,$B10=FIN!$B$18),FIN!$C$18,0)</f>
        <v>0</v>
      </c>
      <c r="K10" s="40">
        <f>+IF(AND(K$7=FIN!$E$9,$B$9=FIN!$F$9,$B10=FIN!$B$9),FIN!$C$9,0)+IF(AND(K$7=FIN!$E$10,$B$9=FIN!$F$10,$B10=FIN!$B$10),FIN!$C$10,0)+IF(AND(K$7=FIN!$E$11,$B$9=FIN!$F$11,$B10=FIN!$B$11),FIN!$C$11,0)+IF(AND(K$7=FIN!$E$12,$B$9=FIN!$F$12,$B10=FIN!$B$12),FIN!$C$12,0)+IF(AND(K$7=FIN!$E$13,$B$9=FIN!$F$13,$B10=FIN!$B$13),FIN!$C$13,0)+IF(AND(K$7=FIN!$E$14,$B$9=FIN!$F$14,$B10=FIN!$B$14),FIN!$C$14,0)+IF(AND(K$7=FIN!$E$15,$B$9=FIN!$F$15,$B10=FIN!$B$15),FIN!$C$15,0)+IF(AND(K$7=FIN!$E$16,$B$9=FIN!$F$16,$B10=FIN!$B$16),FIN!$C$16,0)+IF(AND(K$7=FIN!$E$17,$B$9=FIN!$F$17,$B10=FIN!$B$17),FIN!$C$17,0)+IF(AND(K$7=FIN!$E$18,$B$9=FIN!$F$18,$B10=FIN!$B$18),FIN!$C$18,0)</f>
        <v>0</v>
      </c>
      <c r="L10" s="40">
        <f>+IF(AND(L$7=FIN!$E$9,$B$9=FIN!$F$9,$B10=FIN!$B$9),FIN!$C$9,0)+IF(AND(L$7=FIN!$E$10,$B$9=FIN!$F$10,$B10=FIN!$B$10),FIN!$C$10,0)+IF(AND(L$7=FIN!$E$11,$B$9=FIN!$F$11,$B10=FIN!$B$11),FIN!$C$11,0)+IF(AND(L$7=FIN!$E$12,$B$9=FIN!$F$12,$B10=FIN!$B$12),FIN!$C$12,0)+IF(AND(L$7=FIN!$E$13,$B$9=FIN!$F$13,$B10=FIN!$B$13),FIN!$C$13,0)+IF(AND(L$7=FIN!$E$14,$B$9=FIN!$F$14,$B10=FIN!$B$14),FIN!$C$14,0)+IF(AND(L$7=FIN!$E$15,$B$9=FIN!$F$15,$B10=FIN!$B$15),FIN!$C$15,0)+IF(AND(L$7=FIN!$E$16,$B$9=FIN!$F$16,$B10=FIN!$B$16),FIN!$C$16,0)+IF(AND(L$7=FIN!$E$17,$B$9=FIN!$F$17,$B10=FIN!$B$17),FIN!$C$17,0)+IF(AND(L$7=FIN!$E$18,$B$9=FIN!$F$18,$B10=FIN!$B$18),FIN!$C$18,0)</f>
        <v>0</v>
      </c>
      <c r="M10" s="40">
        <f>+IF(AND(M$7=FIN!$E$9,$B$9=FIN!$F$9,$B10=FIN!$B$9),FIN!$C$9,0)+IF(AND(M$7=FIN!$E$10,$B$9=FIN!$F$10,$B10=FIN!$B$10),FIN!$C$10,0)+IF(AND(M$7=FIN!$E$11,$B$9=FIN!$F$11,$B10=FIN!$B$11),FIN!$C$11,0)+IF(AND(M$7=FIN!$E$12,$B$9=FIN!$F$12,$B10=FIN!$B$12),FIN!$C$12,0)+IF(AND(M$7=FIN!$E$13,$B$9=FIN!$F$13,$B10=FIN!$B$13),FIN!$C$13,0)+IF(AND(M$7=FIN!$E$14,$B$9=FIN!$F$14,$B10=FIN!$B$14),FIN!$C$14,0)+IF(AND(M$7=FIN!$E$15,$B$9=FIN!$F$15,$B10=FIN!$B$15),FIN!$C$15,0)+IF(AND(M$7=FIN!$E$16,$B$9=FIN!$F$16,$B10=FIN!$B$16),FIN!$C$16,0)+IF(AND(M$7=FIN!$E$17,$B$9=FIN!$F$17,$B10=FIN!$B$17),FIN!$C$17,0)+IF(AND(M$7=FIN!$E$18,$B$9=FIN!$F$18,$B10=FIN!$B$18),FIN!$C$18,0)</f>
        <v>0</v>
      </c>
      <c r="N10" s="40">
        <f>+IF(AND(N$7=FIN!$E$9,$B$9=FIN!$F$9,$B10=FIN!$B$9),FIN!$C$9,0)+IF(AND(N$7=FIN!$E$10,$B$9=FIN!$F$10,$B10=FIN!$B$10),FIN!$C$10,0)+IF(AND(N$7=FIN!$E$11,$B$9=FIN!$F$11,$B10=FIN!$B$11),FIN!$C$11,0)+IF(AND(N$7=FIN!$E$12,$B$9=FIN!$F$12,$B10=FIN!$B$12),FIN!$C$12,0)+IF(AND(N$7=FIN!$E$13,$B$9=FIN!$F$13,$B10=FIN!$B$13),FIN!$C$13,0)+IF(AND(N$7=FIN!$E$14,$B$9=FIN!$F$14,$B10=FIN!$B$14),FIN!$C$14,0)+IF(AND(N$7=FIN!$E$15,$B$9=FIN!$F$15,$B10=FIN!$B$15),FIN!$C$15,0)+IF(AND(N$7=FIN!$E$16,$B$9=FIN!$F$16,$B10=FIN!$B$16),FIN!$C$16,0)+IF(AND(N$7=FIN!$E$17,$B$9=FIN!$F$17,$B10=FIN!$B$17),FIN!$C$17,0)+IF(AND(N$7=FIN!$E$18,$B$9=FIN!$F$18,$B10=FIN!$B$18),FIN!$C$18,0)</f>
        <v>0</v>
      </c>
      <c r="O10" s="40">
        <f>+IF(AND(O$7=FIN!$E$9,$B$9=FIN!$F$9,$B10=FIN!$B$9),FIN!$C$9,0)+IF(AND(O$7=FIN!$E$10,$B$9=FIN!$F$10,$B10=FIN!$B$10),FIN!$C$10,0)+IF(AND(O$7=FIN!$E$11,$B$9=FIN!$F$11,$B10=FIN!$B$11),FIN!$C$11,0)+IF(AND(O$7=FIN!$E$12,$B$9=FIN!$F$12,$B10=FIN!$B$12),FIN!$C$12,0)+IF(AND(O$7=FIN!$E$13,$B$9=FIN!$F$13,$B10=FIN!$B$13),FIN!$C$13,0)+IF(AND(O$7=FIN!$E$14,$B$9=FIN!$F$14,$B10=FIN!$B$14),FIN!$C$14,0)+IF(AND(O$7=FIN!$E$15,$B$9=FIN!$F$15,$B10=FIN!$B$15),FIN!$C$15,0)+IF(AND(O$7=FIN!$E$16,$B$9=FIN!$F$16,$B10=FIN!$B$16),FIN!$C$16,0)+IF(AND(O$7=FIN!$E$17,$B$9=FIN!$F$17,$B10=FIN!$B$17),FIN!$C$17,0)+IF(AND(O$7=FIN!$E$18,$B$9=FIN!$F$18,$B10=FIN!$B$18),FIN!$C$18,0)</f>
        <v>0</v>
      </c>
      <c r="P10" s="40">
        <f>+IF(AND(P$7=FIN!$E$9,$B$9=FIN!$F$9,$B10=FIN!$B$9),FIN!$C$9,0)+IF(AND(P$7=FIN!$E$10,$B$9=FIN!$F$10,$B10=FIN!$B$10),FIN!$C$10,0)+IF(AND(P$7=FIN!$E$11,$B$9=FIN!$F$11,$B10=FIN!$B$11),FIN!$C$11,0)+IF(AND(P$7=FIN!$E$12,$B$9=FIN!$F$12,$B10=FIN!$B$12),FIN!$C$12,0)+IF(AND(P$7=FIN!$E$13,$B$9=FIN!$F$13,$B10=FIN!$B$13),FIN!$C$13,0)+IF(AND(P$7=FIN!$E$14,$B$9=FIN!$F$14,$B10=FIN!$B$14),FIN!$C$14,0)+IF(AND(P$7=FIN!$E$15,$B$9=FIN!$F$15,$B10=FIN!$B$15),FIN!$C$15,0)+IF(AND(P$7=FIN!$E$16,$B$9=FIN!$F$16,$B10=FIN!$B$16),FIN!$C$16,0)+IF(AND(P$7=FIN!$E$17,$B$9=FIN!$F$17,$B10=FIN!$B$17),FIN!$C$17,0)+IF(AND(P$7=FIN!$E$18,$B$9=FIN!$F$18,$B10=FIN!$B$18),FIN!$C$18,0)</f>
        <v>0</v>
      </c>
      <c r="Q10" s="40">
        <f>+IF(AND(Q$7=FIN!$E$9,$B$9=FIN!$F$9,$B10=FIN!$B$9),FIN!$C$9,0)+IF(AND(Q$7=FIN!$E$10,$B$9=FIN!$F$10,$B10=FIN!$B$10),FIN!$C$10,0)+IF(AND(Q$7=FIN!$E$11,$B$9=FIN!$F$11,$B10=FIN!$B$11),FIN!$C$11,0)+IF(AND(Q$7=FIN!$E$12,$B$9=FIN!$F$12,$B10=FIN!$B$12),FIN!$C$12,0)+IF(AND(Q$7=FIN!$E$13,$B$9=FIN!$F$13,$B10=FIN!$B$13),FIN!$C$13,0)+IF(AND(Q$7=FIN!$E$14,$B$9=FIN!$F$14,$B10=FIN!$B$14),FIN!$C$14,0)+IF(AND(Q$7=FIN!$E$15,$B$9=FIN!$F$15,$B10=FIN!$B$15),FIN!$C$15,0)+IF(AND(Q$7=FIN!$E$16,$B$9=FIN!$F$16,$B10=FIN!$B$16),FIN!$C$16,0)+IF(AND(Q$7=FIN!$E$17,$B$9=FIN!$F$17,$B10=FIN!$B$17),FIN!$C$17,0)+IF(AND(Q$7=FIN!$E$18,$B$9=FIN!$F$18,$B10=FIN!$B$18),FIN!$C$18,0)</f>
        <v>0</v>
      </c>
      <c r="R10" s="40">
        <f>+IF(AND(R$7=FIN!$E$9,$B$9=FIN!$F$9,$B10=FIN!$B$9),FIN!$C$9,0)+IF(AND(R$7=FIN!$E$10,$B$9=FIN!$F$10,$B10=FIN!$B$10),FIN!$C$10,0)+IF(AND(R$7=FIN!$E$11,$B$9=FIN!$F$11,$B10=FIN!$B$11),FIN!$C$11,0)+IF(AND(R$7=FIN!$E$12,$B$9=FIN!$F$12,$B10=FIN!$B$12),FIN!$C$12,0)+IF(AND(R$7=FIN!$E$13,$B$9=FIN!$F$13,$B10=FIN!$B$13),FIN!$C$13,0)+IF(AND(R$7=FIN!$E$14,$B$9=FIN!$F$14,$B10=FIN!$B$14),FIN!$C$14,0)+IF(AND(R$7=FIN!$E$15,$B$9=FIN!$F$15,$B10=FIN!$B$15),FIN!$C$15,0)+IF(AND(R$7=FIN!$E$16,$B$9=FIN!$F$16,$B10=FIN!$B$16),FIN!$C$16,0)+IF(AND(R$7=FIN!$E$17,$B$9=FIN!$F$17,$B10=FIN!$B$17),FIN!$C$17,0)+IF(AND(R$7=FIN!$E$18,$B$9=FIN!$F$18,$B10=FIN!$B$18),FIN!$C$18,0)</f>
        <v>0</v>
      </c>
      <c r="S10" s="40">
        <f>+IF(AND(S$7=FIN!$E$9,$B$9=FIN!$F$9,$B10=FIN!$B$9),FIN!$C$9,0)+IF(AND(S$7=FIN!$E$10,$B$9=FIN!$F$10,$B10=FIN!$B$10),FIN!$C$10,0)+IF(AND(S$7=FIN!$E$11,$B$9=FIN!$F$11,$B10=FIN!$B$11),FIN!$C$11,0)+IF(AND(S$7=FIN!$E$12,$B$9=FIN!$F$12,$B10=FIN!$B$12),FIN!$C$12,0)+IF(AND(S$7=FIN!$E$13,$B$9=FIN!$F$13,$B10=FIN!$B$13),FIN!$C$13,0)+IF(AND(S$7=FIN!$E$14,$B$9=FIN!$F$14,$B10=FIN!$B$14),FIN!$C$14,0)+IF(AND(S$7=FIN!$E$15,$B$9=FIN!$F$15,$B10=FIN!$B$15),FIN!$C$15,0)+IF(AND(S$7=FIN!$E$16,$B$9=FIN!$F$16,$B10=FIN!$B$16),FIN!$C$16,0)+IF(AND(S$7=FIN!$E$17,$B$9=FIN!$F$17,$B10=FIN!$B$17),FIN!$C$17,0)+IF(AND(S$7=FIN!$E$18,$B$9=FIN!$F$18,$B10=FIN!$B$18),FIN!$C$18,0)</f>
        <v>0</v>
      </c>
      <c r="T10" s="40">
        <f>+IF(AND(T$7=FIN!$E$9,$B$9=FIN!$F$9,$B10=FIN!$B$9),FIN!$C$9,0)+IF(AND(T$7=FIN!$E$10,$B$9=FIN!$F$10,$B10=FIN!$B$10),FIN!$C$10,0)+IF(AND(T$7=FIN!$E$11,$B$9=FIN!$F$11,$B10=FIN!$B$11),FIN!$C$11,0)+IF(AND(T$7=FIN!$E$12,$B$9=FIN!$F$12,$B10=FIN!$B$12),FIN!$C$12,0)+IF(AND(T$7=FIN!$E$13,$B$9=FIN!$F$13,$B10=FIN!$B$13),FIN!$C$13,0)+IF(AND(T$7=FIN!$E$14,$B$9=FIN!$F$14,$B10=FIN!$B$14),FIN!$C$14,0)+IF(AND(T$7=FIN!$E$15,$B$9=FIN!$F$15,$B10=FIN!$B$15),FIN!$C$15,0)+IF(AND(T$7=FIN!$E$16,$B$9=FIN!$F$16,$B10=FIN!$B$16),FIN!$C$16,0)+IF(AND(T$7=FIN!$E$17,$B$9=FIN!$F$17,$B10=FIN!$B$17),FIN!$C$17,0)+IF(AND(T$7=FIN!$E$18,$B$9=FIN!$F$18,$B10=FIN!$B$18),FIN!$C$18,0)</f>
        <v>0</v>
      </c>
      <c r="U10" s="40">
        <f>+IF(AND(U$7=FIN!$E$9,$B$9=FIN!$F$9,$B10=FIN!$B$9),FIN!$C$9,0)+IF(AND(U$7=FIN!$E$10,$B$9=FIN!$F$10,$B10=FIN!$B$10),FIN!$C$10,0)+IF(AND(U$7=FIN!$E$11,$B$9=FIN!$F$11,$B10=FIN!$B$11),FIN!$C$11,0)+IF(AND(U$7=FIN!$E$12,$B$9=FIN!$F$12,$B10=FIN!$B$12),FIN!$C$12,0)+IF(AND(U$7=FIN!$E$13,$B$9=FIN!$F$13,$B10=FIN!$B$13),FIN!$C$13,0)+IF(AND(U$7=FIN!$E$14,$B$9=FIN!$F$14,$B10=FIN!$B$14),FIN!$C$14,0)+IF(AND(U$7=FIN!$E$15,$B$9=FIN!$F$15,$B10=FIN!$B$15),FIN!$C$15,0)+IF(AND(U$7=FIN!$E$16,$B$9=FIN!$F$16,$B10=FIN!$B$16),FIN!$C$16,0)+IF(AND(U$7=FIN!$E$17,$B$9=FIN!$F$17,$B10=FIN!$B$17),FIN!$C$17,0)+IF(AND(U$7=FIN!$E$18,$B$9=FIN!$F$18,$B10=FIN!$B$18),FIN!$C$18,0)</f>
        <v>0</v>
      </c>
      <c r="V10" s="40">
        <f>+IF(AND(V$7=FIN!$E$9,$B$9=FIN!$F$9,$B10=FIN!$B$9),FIN!$C$9,0)+IF(AND(V$7=FIN!$E$10,$B$9=FIN!$F$10,$B10=FIN!$B$10),FIN!$C$10,0)+IF(AND(V$7=FIN!$E$11,$B$9=FIN!$F$11,$B10=FIN!$B$11),FIN!$C$11,0)+IF(AND(V$7=FIN!$E$12,$B$9=FIN!$F$12,$B10=FIN!$B$12),FIN!$C$12,0)+IF(AND(V$7=FIN!$E$13,$B$9=FIN!$F$13,$B10=FIN!$B$13),FIN!$C$13,0)+IF(AND(V$7=FIN!$E$14,$B$9=FIN!$F$14,$B10=FIN!$B$14),FIN!$C$14,0)+IF(AND(V$7=FIN!$E$15,$B$9=FIN!$F$15,$B10=FIN!$B$15),FIN!$C$15,0)+IF(AND(V$7=FIN!$E$16,$B$9=FIN!$F$16,$B10=FIN!$B$16),FIN!$C$16,0)+IF(AND(V$7=FIN!$E$17,$B$9=FIN!$F$17,$B10=FIN!$B$17),FIN!$C$17,0)+IF(AND(V$7=FIN!$E$18,$B$9=FIN!$F$18,$B10=FIN!$B$18),FIN!$C$18,0)</f>
        <v>0</v>
      </c>
      <c r="W10" s="40">
        <f>+IF(AND(W$7=FIN!$E$9,$B$9=FIN!$F$9,$B10=FIN!$B$9),FIN!$C$9,0)+IF(AND(W$7=FIN!$E$10,$B$9=FIN!$F$10,$B10=FIN!$B$10),FIN!$C$10,0)+IF(AND(W$7=FIN!$E$11,$B$9=FIN!$F$11,$B10=FIN!$B$11),FIN!$C$11,0)+IF(AND(W$7=FIN!$E$12,$B$9=FIN!$F$12,$B10=FIN!$B$12),FIN!$C$12,0)+IF(AND(W$7=FIN!$E$13,$B$9=FIN!$F$13,$B10=FIN!$B$13),FIN!$C$13,0)+IF(AND(W$7=FIN!$E$14,$B$9=FIN!$F$14,$B10=FIN!$B$14),FIN!$C$14,0)+IF(AND(W$7=FIN!$E$15,$B$9=FIN!$F$15,$B10=FIN!$B$15),FIN!$C$15,0)+IF(AND(W$7=FIN!$E$16,$B$9=FIN!$F$16,$B10=FIN!$B$16),FIN!$C$16,0)+IF(AND(W$7=FIN!$E$17,$B$9=FIN!$F$17,$B10=FIN!$B$17),FIN!$C$17,0)+IF(AND(W$7=FIN!$E$18,$B$9=FIN!$F$18,$B10=FIN!$B$18),FIN!$C$18,0)</f>
        <v>0</v>
      </c>
      <c r="X10" s="40">
        <f>+IF(AND(X$7=FIN!$E$9,$B$9=FIN!$F$9,$B10=FIN!$B$9),FIN!$C$9,0)+IF(AND(X$7=FIN!$E$10,$B$9=FIN!$F$10,$B10=FIN!$B$10),FIN!$C$10,0)+IF(AND(X$7=FIN!$E$11,$B$9=FIN!$F$11,$B10=FIN!$B$11),FIN!$C$11,0)+IF(AND(X$7=FIN!$E$12,$B$9=FIN!$F$12,$B10=FIN!$B$12),FIN!$C$12,0)+IF(AND(X$7=FIN!$E$13,$B$9=FIN!$F$13,$B10=FIN!$B$13),FIN!$C$13,0)+IF(AND(X$7=FIN!$E$14,$B$9=FIN!$F$14,$B10=FIN!$B$14),FIN!$C$14,0)+IF(AND(X$7=FIN!$E$15,$B$9=FIN!$F$15,$B10=FIN!$B$15),FIN!$C$15,0)+IF(AND(X$7=FIN!$E$16,$B$9=FIN!$F$16,$B10=FIN!$B$16),FIN!$C$16,0)+IF(AND(X$7=FIN!$E$17,$B$9=FIN!$F$17,$B10=FIN!$B$17),FIN!$C$17,0)+IF(AND(X$7=FIN!$E$18,$B$9=FIN!$F$18,$B10=FIN!$B$18),FIN!$C$18,0)</f>
        <v>0</v>
      </c>
      <c r="Y10" s="40">
        <f>+IF(AND(Y$7=FIN!$E$9,$B$9=FIN!$F$9,$B10=FIN!$B$9),FIN!$C$9,0)+IF(AND(Y$7=FIN!$E$10,$B$9=FIN!$F$10,$B10=FIN!$B$10),FIN!$C$10,0)+IF(AND(Y$7=FIN!$E$11,$B$9=FIN!$F$11,$B10=FIN!$B$11),FIN!$C$11,0)+IF(AND(Y$7=FIN!$E$12,$B$9=FIN!$F$12,$B10=FIN!$B$12),FIN!$C$12,0)+IF(AND(Y$7=FIN!$E$13,$B$9=FIN!$F$13,$B10=FIN!$B$13),FIN!$C$13,0)+IF(AND(Y$7=FIN!$E$14,$B$9=FIN!$F$14,$B10=FIN!$B$14),FIN!$C$14,0)+IF(AND(Y$7=FIN!$E$15,$B$9=FIN!$F$15,$B10=FIN!$B$15),FIN!$C$15,0)+IF(AND(Y$7=FIN!$E$16,$B$9=FIN!$F$16,$B10=FIN!$B$16),FIN!$C$16,0)+IF(AND(Y$7=FIN!$E$17,$B$9=FIN!$F$17,$B10=FIN!$B$17),FIN!$C$17,0)+IF(AND(Y$7=FIN!$E$18,$B$9=FIN!$F$18,$B10=FIN!$B$18),FIN!$C$18,0)</f>
        <v>0</v>
      </c>
      <c r="Z10" s="40">
        <f>+IF(AND(Z$7=FIN!$E$9,$B$9=FIN!$F$9,$B10=FIN!$B$9),FIN!$C$9,0)+IF(AND(Z$7=FIN!$E$10,$B$9=FIN!$F$10,$B10=FIN!$B$10),FIN!$C$10,0)+IF(AND(Z$7=FIN!$E$11,$B$9=FIN!$F$11,$B10=FIN!$B$11),FIN!$C$11,0)+IF(AND(Z$7=FIN!$E$12,$B$9=FIN!$F$12,$B10=FIN!$B$12),FIN!$C$12,0)+IF(AND(Z$7=FIN!$E$13,$B$9=FIN!$F$13,$B10=FIN!$B$13),FIN!$C$13,0)+IF(AND(Z$7=FIN!$E$14,$B$9=FIN!$F$14,$B10=FIN!$B$14),FIN!$C$14,0)+IF(AND(Z$7=FIN!$E$15,$B$9=FIN!$F$15,$B10=FIN!$B$15),FIN!$C$15,0)+IF(AND(Z$7=FIN!$E$16,$B$9=FIN!$F$16,$B10=FIN!$B$16),FIN!$C$16,0)+IF(AND(Z$7=FIN!$E$17,$B$9=FIN!$F$17,$B10=FIN!$B$17),FIN!$C$17,0)+IF(AND(Z$7=FIN!$E$18,$B$9=FIN!$F$18,$B10=FIN!$B$18),FIN!$C$18,0)</f>
        <v>0</v>
      </c>
      <c r="AA10" s="40">
        <f>+IF(AND(AA$7=FIN!$E$9,$B$9=FIN!$F$9,$B10=FIN!$B$9),FIN!$C$9,0)+IF(AND(AA$7=FIN!$E$10,$B$9=FIN!$F$10,$B10=FIN!$B$10),FIN!$C$10,0)+IF(AND(AA$7=FIN!$E$11,$B$9=FIN!$F$11,$B10=FIN!$B$11),FIN!$C$11,0)+IF(AND(AA$7=FIN!$E$12,$B$9=FIN!$F$12,$B10=FIN!$B$12),FIN!$C$12,0)+IF(AND(AA$7=FIN!$E$13,$B$9=FIN!$F$13,$B10=FIN!$B$13),FIN!$C$13,0)+IF(AND(AA$7=FIN!$E$14,$B$9=FIN!$F$14,$B10=FIN!$B$14),FIN!$C$14,0)+IF(AND(AA$7=FIN!$E$15,$B$9=FIN!$F$15,$B10=FIN!$B$15),FIN!$C$15,0)+IF(AND(AA$7=FIN!$E$16,$B$9=FIN!$F$16,$B10=FIN!$B$16),FIN!$C$16,0)+IF(AND(AA$7=FIN!$E$17,$B$9=FIN!$F$17,$B10=FIN!$B$17),FIN!$C$17,0)+IF(AND(AA$7=FIN!$E$18,$B$9=FIN!$F$18,$B10=FIN!$B$18),FIN!$C$18,0)</f>
        <v>0</v>
      </c>
      <c r="AB10" s="40">
        <f>+IF(AND(AB$7=FIN!$E$9,$B$9=FIN!$F$9,$B10=FIN!$B$9),FIN!$C$9,0)+IF(AND(AB$7=FIN!$E$10,$B$9=FIN!$F$10,$B10=FIN!$B$10),FIN!$C$10,0)+IF(AND(AB$7=FIN!$E$11,$B$9=FIN!$F$11,$B10=FIN!$B$11),FIN!$C$11,0)+IF(AND(AB$7=FIN!$E$12,$B$9=FIN!$F$12,$B10=FIN!$B$12),FIN!$C$12,0)+IF(AND(AB$7=FIN!$E$13,$B$9=FIN!$F$13,$B10=FIN!$B$13),FIN!$C$13,0)+IF(AND(AB$7=FIN!$E$14,$B$9=FIN!$F$14,$B10=FIN!$B$14),FIN!$C$14,0)+IF(AND(AB$7=FIN!$E$15,$B$9=FIN!$F$15,$B10=FIN!$B$15),FIN!$C$15,0)+IF(AND(AB$7=FIN!$E$16,$B$9=FIN!$F$16,$B10=FIN!$B$16),FIN!$C$16,0)+IF(AND(AB$7=FIN!$E$17,$B$9=FIN!$F$17,$B10=FIN!$B$17),FIN!$C$17,0)+IF(AND(AB$7=FIN!$E$18,$B$9=FIN!$F$18,$B10=FIN!$B$18),FIN!$C$18,0)</f>
        <v>0</v>
      </c>
      <c r="AC10" s="40">
        <f>+IF(AND(AC$7=FIN!$E$9,$B$9=FIN!$F$9,$B10=FIN!$B$9),FIN!$C$9,0)+IF(AND(AC$7=FIN!$E$10,$B$9=FIN!$F$10,$B10=FIN!$B$10),FIN!$C$10,0)+IF(AND(AC$7=FIN!$E$11,$B$9=FIN!$F$11,$B10=FIN!$B$11),FIN!$C$11,0)+IF(AND(AC$7=FIN!$E$12,$B$9=FIN!$F$12,$B10=FIN!$B$12),FIN!$C$12,0)+IF(AND(AC$7=FIN!$E$13,$B$9=FIN!$F$13,$B10=FIN!$B$13),FIN!$C$13,0)+IF(AND(AC$7=FIN!$E$14,$B$9=FIN!$F$14,$B10=FIN!$B$14),FIN!$C$14,0)+IF(AND(AC$7=FIN!$E$15,$B$9=FIN!$F$15,$B10=FIN!$B$15),FIN!$C$15,0)+IF(AND(AC$7=FIN!$E$16,$B$9=FIN!$F$16,$B10=FIN!$B$16),FIN!$C$16,0)+IF(AND(AC$7=FIN!$E$17,$B$9=FIN!$F$17,$B10=FIN!$B$17),FIN!$C$17,0)+IF(AND(AC$7=FIN!$E$18,$B$9=FIN!$F$18,$B10=FIN!$B$18),FIN!$C$18,0)</f>
        <v>0</v>
      </c>
      <c r="AD10" s="40">
        <f>+IF(AND(AD$7=FIN!$E$9,$B$9=FIN!$F$9,$B10=FIN!$B$9),FIN!$C$9,0)+IF(AND(AD$7=FIN!$E$10,$B$9=FIN!$F$10,$B10=FIN!$B$10),FIN!$C$10,0)+IF(AND(AD$7=FIN!$E$11,$B$9=FIN!$F$11,$B10=FIN!$B$11),FIN!$C$11,0)+IF(AND(AD$7=FIN!$E$12,$B$9=FIN!$F$12,$B10=FIN!$B$12),FIN!$C$12,0)+IF(AND(AD$7=FIN!$E$13,$B$9=FIN!$F$13,$B10=FIN!$B$13),FIN!$C$13,0)+IF(AND(AD$7=FIN!$E$14,$B$9=FIN!$F$14,$B10=FIN!$B$14),FIN!$C$14,0)+IF(AND(AD$7=FIN!$E$15,$B$9=FIN!$F$15,$B10=FIN!$B$15),FIN!$C$15,0)+IF(AND(AD$7=FIN!$E$16,$B$9=FIN!$F$16,$B10=FIN!$B$16),FIN!$C$16,0)+IF(AND(AD$7=FIN!$E$17,$B$9=FIN!$F$17,$B10=FIN!$B$17),FIN!$C$17,0)+IF(AND(AD$7=FIN!$E$18,$B$9=FIN!$F$18,$B10=FIN!$B$18),FIN!$C$18,0)</f>
        <v>0</v>
      </c>
      <c r="AE10" s="40">
        <f>+IF(AND(AE$7=FIN!$E$9,$B$9=FIN!$F$9,$B10=FIN!$B$9),FIN!$C$9,0)+IF(AND(AE$7=FIN!$E$10,$B$9=FIN!$F$10,$B10=FIN!$B$10),FIN!$C$10,0)+IF(AND(AE$7=FIN!$E$11,$B$9=FIN!$F$11,$B10=FIN!$B$11),FIN!$C$11,0)+IF(AND(AE$7=FIN!$E$12,$B$9=FIN!$F$12,$B10=FIN!$B$12),FIN!$C$12,0)+IF(AND(AE$7=FIN!$E$13,$B$9=FIN!$F$13,$B10=FIN!$B$13),FIN!$C$13,0)+IF(AND(AE$7=FIN!$E$14,$B$9=FIN!$F$14,$B10=FIN!$B$14),FIN!$C$14,0)+IF(AND(AE$7=FIN!$E$15,$B$9=FIN!$F$15,$B10=FIN!$B$15),FIN!$C$15,0)+IF(AND(AE$7=FIN!$E$16,$B$9=FIN!$F$16,$B10=FIN!$B$16),FIN!$C$16,0)+IF(AND(AE$7=FIN!$E$17,$B$9=FIN!$F$17,$B10=FIN!$B$17),FIN!$C$17,0)+IF(AND(AE$7=FIN!$E$18,$B$9=FIN!$F$18,$B10=FIN!$B$18),FIN!$C$18,0)</f>
        <v>0</v>
      </c>
      <c r="AF10" s="40">
        <f>+IF(AND(AF$7=FIN!$E$9,$B$9=FIN!$F$9,$B10=FIN!$B$9),FIN!$C$9,0)+IF(AND(AF$7=FIN!$E$10,$B$9=FIN!$F$10,$B10=FIN!$B$10),FIN!$C$10,0)+IF(AND(AF$7=FIN!$E$11,$B$9=FIN!$F$11,$B10=FIN!$B$11),FIN!$C$11,0)+IF(AND(AF$7=FIN!$E$12,$B$9=FIN!$F$12,$B10=FIN!$B$12),FIN!$C$12,0)+IF(AND(AF$7=FIN!$E$13,$B$9=FIN!$F$13,$B10=FIN!$B$13),FIN!$C$13,0)+IF(AND(AF$7=FIN!$E$14,$B$9=FIN!$F$14,$B10=FIN!$B$14),FIN!$C$14,0)+IF(AND(AF$7=FIN!$E$15,$B$9=FIN!$F$15,$B10=FIN!$B$15),FIN!$C$15,0)+IF(AND(AF$7=FIN!$E$16,$B$9=FIN!$F$16,$B10=FIN!$B$16),FIN!$C$16,0)+IF(AND(AF$7=FIN!$E$17,$B$9=FIN!$F$17,$B10=FIN!$B$17),FIN!$C$17,0)+IF(AND(AF$7=FIN!$E$18,$B$9=FIN!$F$18,$B10=FIN!$B$18),FIN!$C$18,0)</f>
        <v>0</v>
      </c>
      <c r="AG10" s="40">
        <f>+IF(AND(AG$7=FIN!$E$9,$B$9=FIN!$F$9,$B10=FIN!$B$9),FIN!$C$9,0)+IF(AND(AG$7=FIN!$E$10,$B$9=FIN!$F$10,$B10=FIN!$B$10),FIN!$C$10,0)+IF(AND(AG$7=FIN!$E$11,$B$9=FIN!$F$11,$B10=FIN!$B$11),FIN!$C$11,0)+IF(AND(AG$7=FIN!$E$12,$B$9=FIN!$F$12,$B10=FIN!$B$12),FIN!$C$12,0)+IF(AND(AG$7=FIN!$E$13,$B$9=FIN!$F$13,$B10=FIN!$B$13),FIN!$C$13,0)+IF(AND(AG$7=FIN!$E$14,$B$9=FIN!$F$14,$B10=FIN!$B$14),FIN!$C$14,0)+IF(AND(AG$7=FIN!$E$15,$B$9=FIN!$F$15,$B10=FIN!$B$15),FIN!$C$15,0)+IF(AND(AG$7=FIN!$E$16,$B$9=FIN!$F$16,$B10=FIN!$B$16),FIN!$C$16,0)+IF(AND(AG$7=FIN!$E$17,$B$9=FIN!$F$17,$B10=FIN!$B$17),FIN!$C$17,0)+IF(AND(AG$7=FIN!$E$18,$B$9=FIN!$F$18,$B10=FIN!$B$18),FIN!$C$18,0)</f>
        <v>0</v>
      </c>
      <c r="AH10" s="40">
        <f>+IF(AND(AH$7=FIN!$E$9,$B$9=FIN!$F$9,$B10=FIN!$B$9),FIN!$C$9,0)+IF(AND(AH$7=FIN!$E$10,$B$9=FIN!$F$10,$B10=FIN!$B$10),FIN!$C$10,0)+IF(AND(AH$7=FIN!$E$11,$B$9=FIN!$F$11,$B10=FIN!$B$11),FIN!$C$11,0)+IF(AND(AH$7=FIN!$E$12,$B$9=FIN!$F$12,$B10=FIN!$B$12),FIN!$C$12,0)+IF(AND(AH$7=FIN!$E$13,$B$9=FIN!$F$13,$B10=FIN!$B$13),FIN!$C$13,0)+IF(AND(AH$7=FIN!$E$14,$B$9=FIN!$F$14,$B10=FIN!$B$14),FIN!$C$14,0)+IF(AND(AH$7=FIN!$E$15,$B$9=FIN!$F$15,$B10=FIN!$B$15),FIN!$C$15,0)+IF(AND(AH$7=FIN!$E$16,$B$9=FIN!$F$16,$B10=FIN!$B$16),FIN!$C$16,0)+IF(AND(AH$7=FIN!$E$17,$B$9=FIN!$F$17,$B10=FIN!$B$17),FIN!$C$17,0)+IF(AND(AH$7=FIN!$E$18,$B$9=FIN!$F$18,$B10=FIN!$B$18),FIN!$C$18,0)</f>
        <v>0</v>
      </c>
      <c r="AI10" s="40">
        <f>+IF(AND(AI$7=FIN!$E$9,$B$9=FIN!$F$9,$B10=FIN!$B$9),FIN!$C$9,0)+IF(AND(AI$7=FIN!$E$10,$B$9=FIN!$F$10,$B10=FIN!$B$10),FIN!$C$10,0)+IF(AND(AI$7=FIN!$E$11,$B$9=FIN!$F$11,$B10=FIN!$B$11),FIN!$C$11,0)+IF(AND(AI$7=FIN!$E$12,$B$9=FIN!$F$12,$B10=FIN!$B$12),FIN!$C$12,0)+IF(AND(AI$7=FIN!$E$13,$B$9=FIN!$F$13,$B10=FIN!$B$13),FIN!$C$13,0)+IF(AND(AI$7=FIN!$E$14,$B$9=FIN!$F$14,$B10=FIN!$B$14),FIN!$C$14,0)+IF(AND(AI$7=FIN!$E$15,$B$9=FIN!$F$15,$B10=FIN!$B$15),FIN!$C$15,0)+IF(AND(AI$7=FIN!$E$16,$B$9=FIN!$F$16,$B10=FIN!$B$16),FIN!$C$16,0)+IF(AND(AI$7=FIN!$E$17,$B$9=FIN!$F$17,$B10=FIN!$B$17),FIN!$C$17,0)+IF(AND(AI$7=FIN!$E$18,$B$9=FIN!$F$18,$B10=FIN!$B$18),FIN!$C$18,0)</f>
        <v>0</v>
      </c>
      <c r="AJ10" s="40">
        <f>+IF(AND(AJ$7=FIN!$E$9,$B$9=FIN!$F$9,$B10=FIN!$B$9),FIN!$C$9,0)+IF(AND(AJ$7=FIN!$E$10,$B$9=FIN!$F$10,$B10=FIN!$B$10),FIN!$C$10,0)+IF(AND(AJ$7=FIN!$E$11,$B$9=FIN!$F$11,$B10=FIN!$B$11),FIN!$C$11,0)+IF(AND(AJ$7=FIN!$E$12,$B$9=FIN!$F$12,$B10=FIN!$B$12),FIN!$C$12,0)+IF(AND(AJ$7=FIN!$E$13,$B$9=FIN!$F$13,$B10=FIN!$B$13),FIN!$C$13,0)+IF(AND(AJ$7=FIN!$E$14,$B$9=FIN!$F$14,$B10=FIN!$B$14),FIN!$C$14,0)+IF(AND(AJ$7=FIN!$E$15,$B$9=FIN!$F$15,$B10=FIN!$B$15),FIN!$C$15,0)+IF(AND(AJ$7=FIN!$E$16,$B$9=FIN!$F$16,$B10=FIN!$B$16),FIN!$C$16,0)+IF(AND(AJ$7=FIN!$E$17,$B$9=FIN!$F$17,$B10=FIN!$B$17),FIN!$C$17,0)+IF(AND(AJ$7=FIN!$E$18,$B$9=FIN!$F$18,$B10=FIN!$B$18),FIN!$C$18,0)</f>
        <v>0</v>
      </c>
      <c r="AK10" s="40">
        <f>+IF(AND(AK$7=FIN!$E$9,$B$9=FIN!$F$9,$B10=FIN!$B$9),FIN!$C$9,0)+IF(AND(AK$7=FIN!$E$10,$B$9=FIN!$F$10,$B10=FIN!$B$10),FIN!$C$10,0)+IF(AND(AK$7=FIN!$E$11,$B$9=FIN!$F$11,$B10=FIN!$B$11),FIN!$C$11,0)+IF(AND(AK$7=FIN!$E$12,$B$9=FIN!$F$12,$B10=FIN!$B$12),FIN!$C$12,0)+IF(AND(AK$7=FIN!$E$13,$B$9=FIN!$F$13,$B10=FIN!$B$13),FIN!$C$13,0)+IF(AND(AK$7=FIN!$E$14,$B$9=FIN!$F$14,$B10=FIN!$B$14),FIN!$C$14,0)+IF(AND(AK$7=FIN!$E$15,$B$9=FIN!$F$15,$B10=FIN!$B$15),FIN!$C$15,0)+IF(AND(AK$7=FIN!$E$16,$B$9=FIN!$F$16,$B10=FIN!$B$16),FIN!$C$16,0)+IF(AND(AK$7=FIN!$E$17,$B$9=FIN!$F$17,$B10=FIN!$B$17),FIN!$C$17,0)+IF(AND(AK$7=FIN!$E$18,$B$9=FIN!$F$18,$B10=FIN!$B$18),FIN!$C$18,0)</f>
        <v>0</v>
      </c>
      <c r="AL10" s="40">
        <f>+IF(AND(AL$7=FIN!$E$9,$B$9=FIN!$F$9,$B10=FIN!$B$9),FIN!$C$9,0)+IF(AND(AL$7=FIN!$E$10,$B$9=FIN!$F$10,$B10=FIN!$B$10),FIN!$C$10,0)+IF(AND(AL$7=FIN!$E$11,$B$9=FIN!$F$11,$B10=FIN!$B$11),FIN!$C$11,0)+IF(AND(AL$7=FIN!$E$12,$B$9=FIN!$F$12,$B10=FIN!$B$12),FIN!$C$12,0)+IF(AND(AL$7=FIN!$E$13,$B$9=FIN!$F$13,$B10=FIN!$B$13),FIN!$C$13,0)+IF(AND(AL$7=FIN!$E$14,$B$9=FIN!$F$14,$B10=FIN!$B$14),FIN!$C$14,0)+IF(AND(AL$7=FIN!$E$15,$B$9=FIN!$F$15,$B10=FIN!$B$15),FIN!$C$15,0)+IF(AND(AL$7=FIN!$E$16,$B$9=FIN!$F$16,$B10=FIN!$B$16),FIN!$C$16,0)+IF(AND(AL$7=FIN!$E$17,$B$9=FIN!$F$17,$B10=FIN!$B$17),FIN!$C$17,0)+IF(AND(AL$7=FIN!$E$18,$B$9=FIN!$F$18,$B10=FIN!$B$18),FIN!$C$18,0)</f>
        <v>0</v>
      </c>
      <c r="AM10" s="40">
        <f>+IF(AND(AM$7=FIN!$E$9,$B$9=FIN!$F$9,$B10=FIN!$B$9),FIN!$C$9,0)+IF(AND(AM$7=FIN!$E$10,$B$9=FIN!$F$10,$B10=FIN!$B$10),FIN!$C$10,0)+IF(AND(AM$7=FIN!$E$11,$B$9=FIN!$F$11,$B10=FIN!$B$11),FIN!$C$11,0)+IF(AND(AM$7=FIN!$E$12,$B$9=FIN!$F$12,$B10=FIN!$B$12),FIN!$C$12,0)+IF(AND(AM$7=FIN!$E$13,$B$9=FIN!$F$13,$B10=FIN!$B$13),FIN!$C$13,0)+IF(AND(AM$7=FIN!$E$14,$B$9=FIN!$F$14,$B10=FIN!$B$14),FIN!$C$14,0)+IF(AND(AM$7=FIN!$E$15,$B$9=FIN!$F$15,$B10=FIN!$B$15),FIN!$C$15,0)+IF(AND(AM$7=FIN!$E$16,$B$9=FIN!$F$16,$B10=FIN!$B$16),FIN!$C$16,0)+IF(AND(AM$7=FIN!$E$17,$B$9=FIN!$F$17,$B10=FIN!$B$17),FIN!$C$17,0)+IF(AND(AM$7=FIN!$E$18,$B$9=FIN!$F$18,$B10=FIN!$B$18),FIN!$C$18,0)</f>
        <v>0</v>
      </c>
      <c r="AN10" s="40">
        <f>+IF(AND(AN$7=FIN!$E$9,$B$9=FIN!$F$9,$B10=FIN!$B$9),FIN!$C$9,0)+IF(AND(AN$7=FIN!$E$10,$B$9=FIN!$F$10,$B10=FIN!$B$10),FIN!$C$10,0)+IF(AND(AN$7=FIN!$E$11,$B$9=FIN!$F$11,$B10=FIN!$B$11),FIN!$C$11,0)+IF(AND(AN$7=FIN!$E$12,$B$9=FIN!$F$12,$B10=FIN!$B$12),FIN!$C$12,0)+IF(AND(AN$7=FIN!$E$13,$B$9=FIN!$F$13,$B10=FIN!$B$13),FIN!$C$13,0)+IF(AND(AN$7=FIN!$E$14,$B$9=FIN!$F$14,$B10=FIN!$B$14),FIN!$C$14,0)+IF(AND(AN$7=FIN!$E$15,$B$9=FIN!$F$15,$B10=FIN!$B$15),FIN!$C$15,0)+IF(AND(AN$7=FIN!$E$16,$B$9=FIN!$F$16,$B10=FIN!$B$16),FIN!$C$16,0)+IF(AND(AN$7=FIN!$E$17,$B$9=FIN!$F$17,$B10=FIN!$B$17),FIN!$C$17,0)+IF(AND(AN$7=FIN!$E$18,$B$9=FIN!$F$18,$B10=FIN!$B$18),FIN!$C$18,0)</f>
        <v>0</v>
      </c>
      <c r="AO10" s="40">
        <f>+IF(AND(AO$7=FIN!$E$9,$B$9=FIN!$F$9,$B10=FIN!$B$9),FIN!$C$9,0)+IF(AND(AO$7=FIN!$E$10,$B$9=FIN!$F$10,$B10=FIN!$B$10),FIN!$C$10,0)+IF(AND(AO$7=FIN!$E$11,$B$9=FIN!$F$11,$B10=FIN!$B$11),FIN!$C$11,0)+IF(AND(AO$7=FIN!$E$12,$B$9=FIN!$F$12,$B10=FIN!$B$12),FIN!$C$12,0)+IF(AND(AO$7=FIN!$E$13,$B$9=FIN!$F$13,$B10=FIN!$B$13),FIN!$C$13,0)+IF(AND(AO$7=FIN!$E$14,$B$9=FIN!$F$14,$B10=FIN!$B$14),FIN!$C$14,0)+IF(AND(AO$7=FIN!$E$15,$B$9=FIN!$F$15,$B10=FIN!$B$15),FIN!$C$15,0)+IF(AND(AO$7=FIN!$E$16,$B$9=FIN!$F$16,$B10=FIN!$B$16),FIN!$C$16,0)+IF(AND(AO$7=FIN!$E$17,$B$9=FIN!$F$17,$B10=FIN!$B$17),FIN!$C$17,0)+IF(AND(AO$7=FIN!$E$18,$B$9=FIN!$F$18,$B10=FIN!$B$18),FIN!$C$18,0)</f>
        <v>0</v>
      </c>
      <c r="AP10" s="40">
        <f>+IF(AND(AP$7=FIN!$E$9,$B$9=FIN!$F$9,$B10=FIN!$B$9),FIN!$C$9,0)+IF(AND(AP$7=FIN!$E$10,$B$9=FIN!$F$10,$B10=FIN!$B$10),FIN!$C$10,0)+IF(AND(AP$7=FIN!$E$11,$B$9=FIN!$F$11,$B10=FIN!$B$11),FIN!$C$11,0)+IF(AND(AP$7=FIN!$E$12,$B$9=FIN!$F$12,$B10=FIN!$B$12),FIN!$C$12,0)+IF(AND(AP$7=FIN!$E$13,$B$9=FIN!$F$13,$B10=FIN!$B$13),FIN!$C$13,0)+IF(AND(AP$7=FIN!$E$14,$B$9=FIN!$F$14,$B10=FIN!$B$14),FIN!$C$14,0)+IF(AND(AP$7=FIN!$E$15,$B$9=FIN!$F$15,$B10=FIN!$B$15),FIN!$C$15,0)+IF(AND(AP$7=FIN!$E$16,$B$9=FIN!$F$16,$B10=FIN!$B$16),FIN!$C$16,0)+IF(AND(AP$7=FIN!$E$17,$B$9=FIN!$F$17,$B10=FIN!$B$17),FIN!$C$17,0)+IF(AND(AP$7=FIN!$E$18,$B$9=FIN!$F$18,$B10=FIN!$B$18),FIN!$C$18,0)</f>
        <v>0</v>
      </c>
      <c r="AQ10" s="40">
        <f>+IF(AND(AQ$7=FIN!$E$9,$B$9=FIN!$F$9,$B10=FIN!$B$9),FIN!$C$9,0)+IF(AND(AQ$7=FIN!$E$10,$B$9=FIN!$F$10,$B10=FIN!$B$10),FIN!$C$10,0)+IF(AND(AQ$7=FIN!$E$11,$B$9=FIN!$F$11,$B10=FIN!$B$11),FIN!$C$11,0)+IF(AND(AQ$7=FIN!$E$12,$B$9=FIN!$F$12,$B10=FIN!$B$12),FIN!$C$12,0)+IF(AND(AQ$7=FIN!$E$13,$B$9=FIN!$F$13,$B10=FIN!$B$13),FIN!$C$13,0)+IF(AND(AQ$7=FIN!$E$14,$B$9=FIN!$F$14,$B10=FIN!$B$14),FIN!$C$14,0)+IF(AND(AQ$7=FIN!$E$15,$B$9=FIN!$F$15,$B10=FIN!$B$15),FIN!$C$15,0)+IF(AND(AQ$7=FIN!$E$16,$B$9=FIN!$F$16,$B10=FIN!$B$16),FIN!$C$16,0)+IF(AND(AQ$7=FIN!$E$17,$B$9=FIN!$F$17,$B10=FIN!$B$17),FIN!$C$17,0)+IF(AND(AQ$7=FIN!$E$18,$B$9=FIN!$F$18,$B10=FIN!$B$18),FIN!$C$18,0)</f>
        <v>0</v>
      </c>
      <c r="AR10" s="40">
        <f>+IF(AND(AR$7=FIN!$E$9,$B$9=FIN!$F$9,$B10=FIN!$B$9),FIN!$C$9,0)+IF(AND(AR$7=FIN!$E$10,$B$9=FIN!$F$10,$B10=FIN!$B$10),FIN!$C$10,0)+IF(AND(AR$7=FIN!$E$11,$B$9=FIN!$F$11,$B10=FIN!$B$11),FIN!$C$11,0)+IF(AND(AR$7=FIN!$E$12,$B$9=FIN!$F$12,$B10=FIN!$B$12),FIN!$C$12,0)+IF(AND(AR$7=FIN!$E$13,$B$9=FIN!$F$13,$B10=FIN!$B$13),FIN!$C$13,0)+IF(AND(AR$7=FIN!$E$14,$B$9=FIN!$F$14,$B10=FIN!$B$14),FIN!$C$14,0)+IF(AND(AR$7=FIN!$E$15,$B$9=FIN!$F$15,$B10=FIN!$B$15),FIN!$C$15,0)+IF(AND(AR$7=FIN!$E$16,$B$9=FIN!$F$16,$B10=FIN!$B$16),FIN!$C$16,0)+IF(AND(AR$7=FIN!$E$17,$B$9=FIN!$F$17,$B10=FIN!$B$17),FIN!$C$17,0)+IF(AND(AR$7=FIN!$E$18,$B$9=FIN!$F$18,$B10=FIN!$B$18),FIN!$C$18,0)</f>
        <v>0</v>
      </c>
      <c r="AS10" s="40">
        <f>+IF(AND(AS$7=FIN!$E$9,$B$9=FIN!$F$9,$B10=FIN!$B$9),FIN!$C$9,0)+IF(AND(AS$7=FIN!$E$10,$B$9=FIN!$F$10,$B10=FIN!$B$10),FIN!$C$10,0)+IF(AND(AS$7=FIN!$E$11,$B$9=FIN!$F$11,$B10=FIN!$B$11),FIN!$C$11,0)+IF(AND(AS$7=FIN!$E$12,$B$9=FIN!$F$12,$B10=FIN!$B$12),FIN!$C$12,0)+IF(AND(AS$7=FIN!$E$13,$B$9=FIN!$F$13,$B10=FIN!$B$13),FIN!$C$13,0)+IF(AND(AS$7=FIN!$E$14,$B$9=FIN!$F$14,$B10=FIN!$B$14),FIN!$C$14,0)+IF(AND(AS$7=FIN!$E$15,$B$9=FIN!$F$15,$B10=FIN!$B$15),FIN!$C$15,0)+IF(AND(AS$7=FIN!$E$16,$B$9=FIN!$F$16,$B10=FIN!$B$16),FIN!$C$16,0)+IF(AND(AS$7=FIN!$E$17,$B$9=FIN!$F$17,$B10=FIN!$B$17),FIN!$C$17,0)+IF(AND(AS$7=FIN!$E$18,$B$9=FIN!$F$18,$B10=FIN!$B$18),FIN!$C$18,0)</f>
        <v>0</v>
      </c>
      <c r="AT10" s="40">
        <f>+IF(AND(AT$7=FIN!$E$9,$B$9=FIN!$F$9,$B10=FIN!$B$9),FIN!$C$9,0)+IF(AND(AT$7=FIN!$E$10,$B$9=FIN!$F$10,$B10=FIN!$B$10),FIN!$C$10,0)+IF(AND(AT$7=FIN!$E$11,$B$9=FIN!$F$11,$B10=FIN!$B$11),FIN!$C$11,0)+IF(AND(AT$7=FIN!$E$12,$B$9=FIN!$F$12,$B10=FIN!$B$12),FIN!$C$12,0)+IF(AND(AT$7=FIN!$E$13,$B$9=FIN!$F$13,$B10=FIN!$B$13),FIN!$C$13,0)+IF(AND(AT$7=FIN!$E$14,$B$9=FIN!$F$14,$B10=FIN!$B$14),FIN!$C$14,0)+IF(AND(AT$7=FIN!$E$15,$B$9=FIN!$F$15,$B10=FIN!$B$15),FIN!$C$15,0)+IF(AND(AT$7=FIN!$E$16,$B$9=FIN!$F$16,$B10=FIN!$B$16),FIN!$C$16,0)+IF(AND(AT$7=FIN!$E$17,$B$9=FIN!$F$17,$B10=FIN!$B$17),FIN!$C$17,0)+IF(AND(AT$7=FIN!$E$18,$B$9=FIN!$F$18,$B10=FIN!$B$18),FIN!$C$18,0)</f>
        <v>0</v>
      </c>
      <c r="AU10" s="40">
        <f>+IF(AND(AU$7=FIN!$E$9,$B$9=FIN!$F$9,$B10=FIN!$B$9),FIN!$C$9,0)+IF(AND(AU$7=FIN!$E$10,$B$9=FIN!$F$10,$B10=FIN!$B$10),FIN!$C$10,0)+IF(AND(AU$7=FIN!$E$11,$B$9=FIN!$F$11,$B10=FIN!$B$11),FIN!$C$11,0)+IF(AND(AU$7=FIN!$E$12,$B$9=FIN!$F$12,$B10=FIN!$B$12),FIN!$C$12,0)+IF(AND(AU$7=FIN!$E$13,$B$9=FIN!$F$13,$B10=FIN!$B$13),FIN!$C$13,0)+IF(AND(AU$7=FIN!$E$14,$B$9=FIN!$F$14,$B10=FIN!$B$14),FIN!$C$14,0)+IF(AND(AU$7=FIN!$E$15,$B$9=FIN!$F$15,$B10=FIN!$B$15),FIN!$C$15,0)+IF(AND(AU$7=FIN!$E$16,$B$9=FIN!$F$16,$B10=FIN!$B$16),FIN!$C$16,0)+IF(AND(AU$7=FIN!$E$17,$B$9=FIN!$F$17,$B10=FIN!$B$17),FIN!$C$17,0)+IF(AND(AU$7=FIN!$E$18,$B$9=FIN!$F$18,$B10=FIN!$B$18),FIN!$C$18,0)</f>
        <v>0</v>
      </c>
      <c r="AV10" s="40">
        <f>+IF(AND(AV$7=FIN!$E$9,$B$9=FIN!$F$9,$B10=FIN!$B$9),FIN!$C$9,0)+IF(AND(AV$7=FIN!$E$10,$B$9=FIN!$F$10,$B10=FIN!$B$10),FIN!$C$10,0)+IF(AND(AV$7=FIN!$E$11,$B$9=FIN!$F$11,$B10=FIN!$B$11),FIN!$C$11,0)+IF(AND(AV$7=FIN!$E$12,$B$9=FIN!$F$12,$B10=FIN!$B$12),FIN!$C$12,0)+IF(AND(AV$7=FIN!$E$13,$B$9=FIN!$F$13,$B10=FIN!$B$13),FIN!$C$13,0)+IF(AND(AV$7=FIN!$E$14,$B$9=FIN!$F$14,$B10=FIN!$B$14),FIN!$C$14,0)+IF(AND(AV$7=FIN!$E$15,$B$9=FIN!$F$15,$B10=FIN!$B$15),FIN!$C$15,0)+IF(AND(AV$7=FIN!$E$16,$B$9=FIN!$F$16,$B10=FIN!$B$16),FIN!$C$16,0)+IF(AND(AV$7=FIN!$E$17,$B$9=FIN!$F$17,$B10=FIN!$B$17),FIN!$C$17,0)+IF(AND(AV$7=FIN!$E$18,$B$9=FIN!$F$18,$B10=FIN!$B$18),FIN!$C$18,0)</f>
        <v>0</v>
      </c>
      <c r="AW10" s="40">
        <f>+IF(AND(AW$7=FIN!$E$9,$B$9=FIN!$F$9,$B10=FIN!$B$9),FIN!$C$9,0)+IF(AND(AW$7=FIN!$E$10,$B$9=FIN!$F$10,$B10=FIN!$B$10),FIN!$C$10,0)+IF(AND(AW$7=FIN!$E$11,$B$9=FIN!$F$11,$B10=FIN!$B$11),FIN!$C$11,0)+IF(AND(AW$7=FIN!$E$12,$B$9=FIN!$F$12,$B10=FIN!$B$12),FIN!$C$12,0)+IF(AND(AW$7=FIN!$E$13,$B$9=FIN!$F$13,$B10=FIN!$B$13),FIN!$C$13,0)+IF(AND(AW$7=FIN!$E$14,$B$9=FIN!$F$14,$B10=FIN!$B$14),FIN!$C$14,0)+IF(AND(AW$7=FIN!$E$15,$B$9=FIN!$F$15,$B10=FIN!$B$15),FIN!$C$15,0)+IF(AND(AW$7=FIN!$E$16,$B$9=FIN!$F$16,$B10=FIN!$B$16),FIN!$C$16,0)+IF(AND(AW$7=FIN!$E$17,$B$9=FIN!$F$17,$B10=FIN!$B$17),FIN!$C$17,0)+IF(AND(AW$7=FIN!$E$18,$B$9=FIN!$F$18,$B10=FIN!$B$18),FIN!$C$18,0)</f>
        <v>0</v>
      </c>
      <c r="AX10" s="40">
        <f>+IF(AND(AX$7=FIN!$E$9,$B$9=FIN!$F$9,$B10=FIN!$B$9),FIN!$C$9,0)+IF(AND(AX$7=FIN!$E$10,$B$9=FIN!$F$10,$B10=FIN!$B$10),FIN!$C$10,0)+IF(AND(AX$7=FIN!$E$11,$B$9=FIN!$F$11,$B10=FIN!$B$11),FIN!$C$11,0)+IF(AND(AX$7=FIN!$E$12,$B$9=FIN!$F$12,$B10=FIN!$B$12),FIN!$C$12,0)+IF(AND(AX$7=FIN!$E$13,$B$9=FIN!$F$13,$B10=FIN!$B$13),FIN!$C$13,0)+IF(AND(AX$7=FIN!$E$14,$B$9=FIN!$F$14,$B10=FIN!$B$14),FIN!$C$14,0)+IF(AND(AX$7=FIN!$E$15,$B$9=FIN!$F$15,$B10=FIN!$B$15),FIN!$C$15,0)+IF(AND(AX$7=FIN!$E$16,$B$9=FIN!$F$16,$B10=FIN!$B$16),FIN!$C$16,0)+IF(AND(AX$7=FIN!$E$17,$B$9=FIN!$F$17,$B10=FIN!$B$17),FIN!$C$17,0)+IF(AND(AX$7=FIN!$E$18,$B$9=FIN!$F$18,$B10=FIN!$B$18),FIN!$C$18,0)</f>
        <v>0</v>
      </c>
      <c r="AY10" s="40">
        <f>+IF(AND(AY$7=FIN!$E$9,$B$9=FIN!$F$9,$B10=FIN!$B$9),FIN!$C$9,0)+IF(AND(AY$7=FIN!$E$10,$B$9=FIN!$F$10,$B10=FIN!$B$10),FIN!$C$10,0)+IF(AND(AY$7=FIN!$E$11,$B$9=FIN!$F$11,$B10=FIN!$B$11),FIN!$C$11,0)+IF(AND(AY$7=FIN!$E$12,$B$9=FIN!$F$12,$B10=FIN!$B$12),FIN!$C$12,0)+IF(AND(AY$7=FIN!$E$13,$B$9=FIN!$F$13,$B10=FIN!$B$13),FIN!$C$13,0)+IF(AND(AY$7=FIN!$E$14,$B$9=FIN!$F$14,$B10=FIN!$B$14),FIN!$C$14,0)+IF(AND(AY$7=FIN!$E$15,$B$9=FIN!$F$15,$B10=FIN!$B$15),FIN!$C$15,0)+IF(AND(AY$7=FIN!$E$16,$B$9=FIN!$F$16,$B10=FIN!$B$16),FIN!$C$16,0)+IF(AND(AY$7=FIN!$E$17,$B$9=FIN!$F$17,$B10=FIN!$B$17),FIN!$C$17,0)+IF(AND(AY$7=FIN!$E$18,$B$9=FIN!$F$18,$B10=FIN!$B$18),FIN!$C$18,0)</f>
        <v>0</v>
      </c>
      <c r="AZ10" s="40">
        <f>+IF(AND(AZ$7=FIN!$E$9,$B$9=FIN!$F$9,$B10=FIN!$B$9),FIN!$C$9,0)+IF(AND(AZ$7=FIN!$E$10,$B$9=FIN!$F$10,$B10=FIN!$B$10),FIN!$C$10,0)+IF(AND(AZ$7=FIN!$E$11,$B$9=FIN!$F$11,$B10=FIN!$B$11),FIN!$C$11,0)+IF(AND(AZ$7=FIN!$E$12,$B$9=FIN!$F$12,$B10=FIN!$B$12),FIN!$C$12,0)+IF(AND(AZ$7=FIN!$E$13,$B$9=FIN!$F$13,$B10=FIN!$B$13),FIN!$C$13,0)+IF(AND(AZ$7=FIN!$E$14,$B$9=FIN!$F$14,$B10=FIN!$B$14),FIN!$C$14,0)+IF(AND(AZ$7=FIN!$E$15,$B$9=FIN!$F$15,$B10=FIN!$B$15),FIN!$C$15,0)+IF(AND(AZ$7=FIN!$E$16,$B$9=FIN!$F$16,$B10=FIN!$B$16),FIN!$C$16,0)+IF(AND(AZ$7=FIN!$E$17,$B$9=FIN!$F$17,$B10=FIN!$B$17),FIN!$C$17,0)+IF(AND(AZ$7=FIN!$E$18,$B$9=FIN!$F$18,$B10=FIN!$B$18),FIN!$C$18,0)</f>
        <v>0</v>
      </c>
      <c r="BA10" s="40">
        <f>+IF(AND(BA$7=FIN!$E$9,$B$9=FIN!$F$9,$B10=FIN!$B$9),FIN!$C$9,0)+IF(AND(BA$7=FIN!$E$10,$B$9=FIN!$F$10,$B10=FIN!$B$10),FIN!$C$10,0)+IF(AND(BA$7=FIN!$E$11,$B$9=FIN!$F$11,$B10=FIN!$B$11),FIN!$C$11,0)+IF(AND(BA$7=FIN!$E$12,$B$9=FIN!$F$12,$B10=FIN!$B$12),FIN!$C$12,0)+IF(AND(BA$7=FIN!$E$13,$B$9=FIN!$F$13,$B10=FIN!$B$13),FIN!$C$13,0)+IF(AND(BA$7=FIN!$E$14,$B$9=FIN!$F$14,$B10=FIN!$B$14),FIN!$C$14,0)+IF(AND(BA$7=FIN!$E$15,$B$9=FIN!$F$15,$B10=FIN!$B$15),FIN!$C$15,0)+IF(AND(BA$7=FIN!$E$16,$B$9=FIN!$F$16,$B10=FIN!$B$16),FIN!$C$16,0)+IF(AND(BA$7=FIN!$E$17,$B$9=FIN!$F$17,$B10=FIN!$B$17),FIN!$C$17,0)+IF(AND(BA$7=FIN!$E$18,$B$9=FIN!$F$18,$B10=FIN!$B$18),FIN!$C$18,0)</f>
        <v>0</v>
      </c>
      <c r="BB10" s="40">
        <f>+IF(AND(BB$7=FIN!$E$9,$B$9=FIN!$F$9,$B10=FIN!$B$9),FIN!$C$9,0)+IF(AND(BB$7=FIN!$E$10,$B$9=FIN!$F$10,$B10=FIN!$B$10),FIN!$C$10,0)+IF(AND(BB$7=FIN!$E$11,$B$9=FIN!$F$11,$B10=FIN!$B$11),FIN!$C$11,0)+IF(AND(BB$7=FIN!$E$12,$B$9=FIN!$F$12,$B10=FIN!$B$12),FIN!$C$12,0)+IF(AND(BB$7=FIN!$E$13,$B$9=FIN!$F$13,$B10=FIN!$B$13),FIN!$C$13,0)+IF(AND(BB$7=FIN!$E$14,$B$9=FIN!$F$14,$B10=FIN!$B$14),FIN!$C$14,0)+IF(AND(BB$7=FIN!$E$15,$B$9=FIN!$F$15,$B10=FIN!$B$15),FIN!$C$15,0)+IF(AND(BB$7=FIN!$E$16,$B$9=FIN!$F$16,$B10=FIN!$B$16),FIN!$C$16,0)+IF(AND(BB$7=FIN!$E$17,$B$9=FIN!$F$17,$B10=FIN!$B$17),FIN!$C$17,0)+IF(AND(BB$7=FIN!$E$18,$B$9=FIN!$F$18,$B10=FIN!$B$18),FIN!$C$18,0)</f>
        <v>0</v>
      </c>
      <c r="BC10" s="40">
        <f>+IF(AND(BC$7=FIN!$E$9,$B$9=FIN!$F$9,$B10=FIN!$B$9),FIN!$C$9,0)+IF(AND(BC$7=FIN!$E$10,$B$9=FIN!$F$10,$B10=FIN!$B$10),FIN!$C$10,0)+IF(AND(BC$7=FIN!$E$11,$B$9=FIN!$F$11,$B10=FIN!$B$11),FIN!$C$11,0)+IF(AND(BC$7=FIN!$E$12,$B$9=FIN!$F$12,$B10=FIN!$B$12),FIN!$C$12,0)+IF(AND(BC$7=FIN!$E$13,$B$9=FIN!$F$13,$B10=FIN!$B$13),FIN!$C$13,0)+IF(AND(BC$7=FIN!$E$14,$B$9=FIN!$F$14,$B10=FIN!$B$14),FIN!$C$14,0)+IF(AND(BC$7=FIN!$E$15,$B$9=FIN!$F$15,$B10=FIN!$B$15),FIN!$C$15,0)+IF(AND(BC$7=FIN!$E$16,$B$9=FIN!$F$16,$B10=FIN!$B$16),FIN!$C$16,0)+IF(AND(BC$7=FIN!$E$17,$B$9=FIN!$F$17,$B10=FIN!$B$17),FIN!$C$17,0)+IF(AND(BC$7=FIN!$E$18,$B$9=FIN!$F$18,$B10=FIN!$B$18),FIN!$C$18,0)</f>
        <v>0</v>
      </c>
      <c r="BD10" s="40">
        <f>+IF(AND(BD$7=FIN!$E$9,$B$9=FIN!$F$9,$B10=FIN!$B$9),FIN!$C$9,0)+IF(AND(BD$7=FIN!$E$10,$B$9=FIN!$F$10,$B10=FIN!$B$10),FIN!$C$10,0)+IF(AND(BD$7=FIN!$E$11,$B$9=FIN!$F$11,$B10=FIN!$B$11),FIN!$C$11,0)+IF(AND(BD$7=FIN!$E$12,$B$9=FIN!$F$12,$B10=FIN!$B$12),FIN!$C$12,0)+IF(AND(BD$7=FIN!$E$13,$B$9=FIN!$F$13,$B10=FIN!$B$13),FIN!$C$13,0)+IF(AND(BD$7=FIN!$E$14,$B$9=FIN!$F$14,$B10=FIN!$B$14),FIN!$C$14,0)+IF(AND(BD$7=FIN!$E$15,$B$9=FIN!$F$15,$B10=FIN!$B$15),FIN!$C$15,0)+IF(AND(BD$7=FIN!$E$16,$B$9=FIN!$F$16,$B10=FIN!$B$16),FIN!$C$16,0)+IF(AND(BD$7=FIN!$E$17,$B$9=FIN!$F$17,$B10=FIN!$B$17),FIN!$C$17,0)+IF(AND(BD$7=FIN!$E$18,$B$9=FIN!$F$18,$B10=FIN!$B$18),FIN!$C$18,0)</f>
        <v>0</v>
      </c>
      <c r="BE10" s="40">
        <f>+IF(AND(BE$7=FIN!$E$9,$B$9=FIN!$F$9,$B10=FIN!$B$9),FIN!$C$9,0)+IF(AND(BE$7=FIN!$E$10,$B$9=FIN!$F$10,$B10=FIN!$B$10),FIN!$C$10,0)+IF(AND(BE$7=FIN!$E$11,$B$9=FIN!$F$11,$B10=FIN!$B$11),FIN!$C$11,0)+IF(AND(BE$7=FIN!$E$12,$B$9=FIN!$F$12,$B10=FIN!$B$12),FIN!$C$12,0)+IF(AND(BE$7=FIN!$E$13,$B$9=FIN!$F$13,$B10=FIN!$B$13),FIN!$C$13,0)+IF(AND(BE$7=FIN!$E$14,$B$9=FIN!$F$14,$B10=FIN!$B$14),FIN!$C$14,0)+IF(AND(BE$7=FIN!$E$15,$B$9=FIN!$F$15,$B10=FIN!$B$15),FIN!$C$15,0)+IF(AND(BE$7=FIN!$E$16,$B$9=FIN!$F$16,$B10=FIN!$B$16),FIN!$C$16,0)+IF(AND(BE$7=FIN!$E$17,$B$9=FIN!$F$17,$B10=FIN!$B$17),FIN!$C$17,0)+IF(AND(BE$7=FIN!$E$18,$B$9=FIN!$F$18,$B10=FIN!$B$18),FIN!$C$18,0)</f>
        <v>0</v>
      </c>
      <c r="BF10" s="40">
        <f>+IF(AND(BF$7=FIN!$E$9,$B$9=FIN!$F$9,$B10=FIN!$B$9),FIN!$C$9,0)+IF(AND(BF$7=FIN!$E$10,$B$9=FIN!$F$10,$B10=FIN!$B$10),FIN!$C$10,0)+IF(AND(BF$7=FIN!$E$11,$B$9=FIN!$F$11,$B10=FIN!$B$11),FIN!$C$11,0)+IF(AND(BF$7=FIN!$E$12,$B$9=FIN!$F$12,$B10=FIN!$B$12),FIN!$C$12,0)+IF(AND(BF$7=FIN!$E$13,$B$9=FIN!$F$13,$B10=FIN!$B$13),FIN!$C$13,0)+IF(AND(BF$7=FIN!$E$14,$B$9=FIN!$F$14,$B10=FIN!$B$14),FIN!$C$14,0)+IF(AND(BF$7=FIN!$E$15,$B$9=FIN!$F$15,$B10=FIN!$B$15),FIN!$C$15,0)+IF(AND(BF$7=FIN!$E$16,$B$9=FIN!$F$16,$B10=FIN!$B$16),FIN!$C$16,0)+IF(AND(BF$7=FIN!$E$17,$B$9=FIN!$F$17,$B10=FIN!$B$17),FIN!$C$17,0)+IF(AND(BF$7=FIN!$E$18,$B$9=FIN!$F$18,$B10=FIN!$B$18),FIN!$C$18,0)</f>
        <v>0</v>
      </c>
      <c r="BG10" s="40">
        <f>+IF(AND(BG$7=FIN!$E$9,$B$9=FIN!$F$9,$B10=FIN!$B$9),FIN!$C$9,0)+IF(AND(BG$7=FIN!$E$10,$B$9=FIN!$F$10,$B10=FIN!$B$10),FIN!$C$10,0)+IF(AND(BG$7=FIN!$E$11,$B$9=FIN!$F$11,$B10=FIN!$B$11),FIN!$C$11,0)+IF(AND(BG$7=FIN!$E$12,$B$9=FIN!$F$12,$B10=FIN!$B$12),FIN!$C$12,0)+IF(AND(BG$7=FIN!$E$13,$B$9=FIN!$F$13,$B10=FIN!$B$13),FIN!$C$13,0)+IF(AND(BG$7=FIN!$E$14,$B$9=FIN!$F$14,$B10=FIN!$B$14),FIN!$C$14,0)+IF(AND(BG$7=FIN!$E$15,$B$9=FIN!$F$15,$B10=FIN!$B$15),FIN!$C$15,0)+IF(AND(BG$7=FIN!$E$16,$B$9=FIN!$F$16,$B10=FIN!$B$16),FIN!$C$16,0)+IF(AND(BG$7=FIN!$E$17,$B$9=FIN!$F$17,$B10=FIN!$B$17),FIN!$C$17,0)+IF(AND(BG$7=FIN!$E$18,$B$9=FIN!$F$18,$B10=FIN!$B$18),FIN!$C$18,0)</f>
        <v>0</v>
      </c>
      <c r="BH10" s="40">
        <f>+IF(AND(BH$7=FIN!$E$9,$B$9=FIN!$F$9,$B10=FIN!$B$9),FIN!$C$9,0)+IF(AND(BH$7=FIN!$E$10,$B$9=FIN!$F$10,$B10=FIN!$B$10),FIN!$C$10,0)+IF(AND(BH$7=FIN!$E$11,$B$9=FIN!$F$11,$B10=FIN!$B$11),FIN!$C$11,0)+IF(AND(BH$7=FIN!$E$12,$B$9=FIN!$F$12,$B10=FIN!$B$12),FIN!$C$12,0)+IF(AND(BH$7=FIN!$E$13,$B$9=FIN!$F$13,$B10=FIN!$B$13),FIN!$C$13,0)+IF(AND(BH$7=FIN!$E$14,$B$9=FIN!$F$14,$B10=FIN!$B$14),FIN!$C$14,0)+IF(AND(BH$7=FIN!$E$15,$B$9=FIN!$F$15,$B10=FIN!$B$15),FIN!$C$15,0)+IF(AND(BH$7=FIN!$E$16,$B$9=FIN!$F$16,$B10=FIN!$B$16),FIN!$C$16,0)+IF(AND(BH$7=FIN!$E$17,$B$9=FIN!$F$17,$B10=FIN!$B$17),FIN!$C$17,0)+IF(AND(BH$7=FIN!$E$18,$B$9=FIN!$F$18,$B10=FIN!$B$18),FIN!$C$18,0)</f>
        <v>0</v>
      </c>
      <c r="BI10" s="40">
        <f>+IF(AND(BI$7=FIN!$E$9,$B$9=FIN!$F$9,$B10=FIN!$B$9),FIN!$C$9,0)+IF(AND(BI$7=FIN!$E$10,$B$9=FIN!$F$10,$B10=FIN!$B$10),FIN!$C$10,0)+IF(AND(BI$7=FIN!$E$11,$B$9=FIN!$F$11,$B10=FIN!$B$11),FIN!$C$11,0)+IF(AND(BI$7=FIN!$E$12,$B$9=FIN!$F$12,$B10=FIN!$B$12),FIN!$C$12,0)+IF(AND(BI$7=FIN!$E$13,$B$9=FIN!$F$13,$B10=FIN!$B$13),FIN!$C$13,0)+IF(AND(BI$7=FIN!$E$14,$B$9=FIN!$F$14,$B10=FIN!$B$14),FIN!$C$14,0)+IF(AND(BI$7=FIN!$E$15,$B$9=FIN!$F$15,$B10=FIN!$B$15),FIN!$C$15,0)+IF(AND(BI$7=FIN!$E$16,$B$9=FIN!$F$16,$B10=FIN!$B$16),FIN!$C$16,0)+IF(AND(BI$7=FIN!$E$17,$B$9=FIN!$F$17,$B10=FIN!$B$17),FIN!$C$17,0)+IF(AND(BI$7=FIN!$E$18,$B$9=FIN!$F$18,$B10=FIN!$B$18),FIN!$C$18,0)</f>
        <v>0</v>
      </c>
      <c r="BJ10" s="40">
        <f>+IF(AND(BJ$7=FIN!$E$9,$B$9=FIN!$F$9,$B10=FIN!$B$9),FIN!$C$9,0)+IF(AND(BJ$7=FIN!$E$10,$B$9=FIN!$F$10,$B10=FIN!$B$10),FIN!$C$10,0)+IF(AND(BJ$7=FIN!$E$11,$B$9=FIN!$F$11,$B10=FIN!$B$11),FIN!$C$11,0)+IF(AND(BJ$7=FIN!$E$12,$B$9=FIN!$F$12,$B10=FIN!$B$12),FIN!$C$12,0)+IF(AND(BJ$7=FIN!$E$13,$B$9=FIN!$F$13,$B10=FIN!$B$13),FIN!$C$13,0)+IF(AND(BJ$7=FIN!$E$14,$B$9=FIN!$F$14,$B10=FIN!$B$14),FIN!$C$14,0)+IF(AND(BJ$7=FIN!$E$15,$B$9=FIN!$F$15,$B10=FIN!$B$15),FIN!$C$15,0)+IF(AND(BJ$7=FIN!$E$16,$B$9=FIN!$F$16,$B10=FIN!$B$16),FIN!$C$16,0)+IF(AND(BJ$7=FIN!$E$17,$B$9=FIN!$F$17,$B10=FIN!$B$17),FIN!$C$17,0)+IF(AND(BJ$7=FIN!$E$18,$B$9=FIN!$F$18,$B10=FIN!$B$18),FIN!$C$18,0)</f>
        <v>0</v>
      </c>
      <c r="BK10" s="40">
        <f>+IF(AND(BK$7=FIN!$E$9,$B$9=FIN!$F$9,$B10=FIN!$B$9),FIN!$C$9,0)+IF(AND(BK$7=FIN!$E$10,$B$9=FIN!$F$10,$B10=FIN!$B$10),FIN!$C$10,0)+IF(AND(BK$7=FIN!$E$11,$B$9=FIN!$F$11,$B10=FIN!$B$11),FIN!$C$11,0)+IF(AND(BK$7=FIN!$E$12,$B$9=FIN!$F$12,$B10=FIN!$B$12),FIN!$C$12,0)+IF(AND(BK$7=FIN!$E$13,$B$9=FIN!$F$13,$B10=FIN!$B$13),FIN!$C$13,0)+IF(AND(BK$7=FIN!$E$14,$B$9=FIN!$F$14,$B10=FIN!$B$14),FIN!$C$14,0)+IF(AND(BK$7=FIN!$E$15,$B$9=FIN!$F$15,$B10=FIN!$B$15),FIN!$C$15,0)+IF(AND(BK$7=FIN!$E$16,$B$9=FIN!$F$16,$B10=FIN!$B$16),FIN!$C$16,0)+IF(AND(BK$7=FIN!$E$17,$B$9=FIN!$F$17,$B10=FIN!$B$17),FIN!$C$17,0)+IF(AND(BK$7=FIN!$E$18,$B$9=FIN!$F$18,$B10=FIN!$B$18),FIN!$C$18,0)</f>
        <v>0</v>
      </c>
      <c r="BL10" s="40">
        <f>+IF(AND(BL$7=FIN!$E$9,$B$9=FIN!$F$9,$B10=FIN!$B$9),FIN!$C$9,0)+IF(AND(BL$7=FIN!$E$10,$B$9=FIN!$F$10,$B10=FIN!$B$10),FIN!$C$10,0)+IF(AND(BL$7=FIN!$E$11,$B$9=FIN!$F$11,$B10=FIN!$B$11),FIN!$C$11,0)+IF(AND(BL$7=FIN!$E$12,$B$9=FIN!$F$12,$B10=FIN!$B$12),FIN!$C$12,0)+IF(AND(BL$7=FIN!$E$13,$B$9=FIN!$F$13,$B10=FIN!$B$13),FIN!$C$13,0)+IF(AND(BL$7=FIN!$E$14,$B$9=FIN!$F$14,$B10=FIN!$B$14),FIN!$C$14,0)+IF(AND(BL$7=FIN!$E$15,$B$9=FIN!$F$15,$B10=FIN!$B$15),FIN!$C$15,0)+IF(AND(BL$7=FIN!$E$16,$B$9=FIN!$F$16,$B10=FIN!$B$16),FIN!$C$16,0)+IF(AND(BL$7=FIN!$E$17,$B$9=FIN!$F$17,$B10=FIN!$B$17),FIN!$C$17,0)+IF(AND(BL$7=FIN!$E$18,$B$9=FIN!$F$18,$B10=FIN!$B$18),FIN!$C$18,0)</f>
        <v>0</v>
      </c>
    </row>
    <row r="11" spans="1:64" customFormat="1">
      <c r="A11" s="6"/>
      <c r="B11" s="32" t="str">
        <f>+Home!E20</f>
        <v>Ivan</v>
      </c>
      <c r="C11" s="40">
        <f t="shared" si="2"/>
        <v>0</v>
      </c>
      <c r="D11" s="30"/>
      <c r="E11" s="40">
        <f>+IF(AND(E$7=FIN!$E$9,$B$9=FIN!$F$9,$B11=FIN!$B$9),FIN!$C$9,0)+IF(AND(E$7=FIN!$E$10,$B$9=FIN!$F$10,$B11=FIN!$B$10),FIN!$C$10,0)+IF(AND(E$7=FIN!$E$11,$B$9=FIN!$F$11,$B11=FIN!$B$11),FIN!$C$11,0)+IF(AND(E$7=FIN!$E$12,$B$9=FIN!$F$12,$B11=FIN!$B$12),FIN!$C$12,0)+IF(AND(E$7=FIN!$E$13,$B$9=FIN!$F$13,$B11=FIN!$B$13),FIN!$C$13,0)+IF(AND(E$7=FIN!$E$14,$B$9=FIN!$F$14,$B11=FIN!$B$14),FIN!$C$14,0)+IF(AND(E$7=FIN!$E$15,$B$9=FIN!$F$15,$B11=FIN!$B$15),FIN!$C$15,0)+IF(AND(E$7=FIN!$E$16,$B$9=FIN!$F$16,$B11=FIN!$B$16),FIN!$C$16,0)+IF(AND(E$7=FIN!$E$17,$B$9=FIN!$F$17,$B11=FIN!$B$17),FIN!$C$17,0)+IF(AND(E$7=FIN!$E$18,$B$9=FIN!$F$18,$B11=FIN!$B$18),FIN!$C$18,0)</f>
        <v>0</v>
      </c>
      <c r="F11" s="40">
        <f>+IF(AND(F$7=FIN!$E$9,$B$9=FIN!$F$9,$B11=FIN!$B$9),FIN!$C$9,0)+IF(AND(F$7=FIN!$E$10,$B$9=FIN!$F$10,$B11=FIN!$B$10),FIN!$C$10,0)+IF(AND(F$7=FIN!$E$11,$B$9=FIN!$F$11,$B11=FIN!$B$11),FIN!$C$11,0)+IF(AND(F$7=FIN!$E$12,$B$9=FIN!$F$12,$B11=FIN!$B$12),FIN!$C$12,0)+IF(AND(F$7=FIN!$E$13,$B$9=FIN!$F$13,$B11=FIN!$B$13),FIN!$C$13,0)+IF(AND(F$7=FIN!$E$14,$B$9=FIN!$F$14,$B11=FIN!$B$14),FIN!$C$14,0)+IF(AND(F$7=FIN!$E$15,$B$9=FIN!$F$15,$B11=FIN!$B$15),FIN!$C$15,0)+IF(AND(F$7=FIN!$E$16,$B$9=FIN!$F$16,$B11=FIN!$B$16),FIN!$C$16,0)+IF(AND(F$7=FIN!$E$17,$B$9=FIN!$F$17,$B11=FIN!$B$17),FIN!$C$17,0)+IF(AND(F$7=FIN!$E$18,$B$9=FIN!$F$18,$B11=FIN!$B$18),FIN!$C$18,0)</f>
        <v>0</v>
      </c>
      <c r="G11" s="40">
        <f>+IF(AND(G$7=FIN!$E$9,$B$9=FIN!$F$9,$B11=FIN!$B$9),FIN!$C$9,0)+IF(AND(G$7=FIN!$E$10,$B$9=FIN!$F$10,$B11=FIN!$B$10),FIN!$C$10,0)+IF(AND(G$7=FIN!$E$11,$B$9=FIN!$F$11,$B11=FIN!$B$11),FIN!$C$11,0)+IF(AND(G$7=FIN!$E$12,$B$9=FIN!$F$12,$B11=FIN!$B$12),FIN!$C$12,0)+IF(AND(G$7=FIN!$E$13,$B$9=FIN!$F$13,$B11=FIN!$B$13),FIN!$C$13,0)+IF(AND(G$7=FIN!$E$14,$B$9=FIN!$F$14,$B11=FIN!$B$14),FIN!$C$14,0)+IF(AND(G$7=FIN!$E$15,$B$9=FIN!$F$15,$B11=FIN!$B$15),FIN!$C$15,0)+IF(AND(G$7=FIN!$E$16,$B$9=FIN!$F$16,$B11=FIN!$B$16),FIN!$C$16,0)+IF(AND(G$7=FIN!$E$17,$B$9=FIN!$F$17,$B11=FIN!$B$17),FIN!$C$17,0)+IF(AND(G$7=FIN!$E$18,$B$9=FIN!$F$18,$B11=FIN!$B$18),FIN!$C$18,0)</f>
        <v>0</v>
      </c>
      <c r="H11" s="40">
        <f>+IF(AND(H$7=FIN!$E$9,$B$9=FIN!$F$9,$B11=FIN!$B$9),FIN!$C$9,0)+IF(AND(H$7=FIN!$E$10,$B$9=FIN!$F$10,$B11=FIN!$B$10),FIN!$C$10,0)+IF(AND(H$7=FIN!$E$11,$B$9=FIN!$F$11,$B11=FIN!$B$11),FIN!$C$11,0)+IF(AND(H$7=FIN!$E$12,$B$9=FIN!$F$12,$B11=FIN!$B$12),FIN!$C$12,0)+IF(AND(H$7=FIN!$E$13,$B$9=FIN!$F$13,$B11=FIN!$B$13),FIN!$C$13,0)+IF(AND(H$7=FIN!$E$14,$B$9=FIN!$F$14,$B11=FIN!$B$14),FIN!$C$14,0)+IF(AND(H$7=FIN!$E$15,$B$9=FIN!$F$15,$B11=FIN!$B$15),FIN!$C$15,0)+IF(AND(H$7=FIN!$E$16,$B$9=FIN!$F$16,$B11=FIN!$B$16),FIN!$C$16,0)+IF(AND(H$7=FIN!$E$17,$B$9=FIN!$F$17,$B11=FIN!$B$17),FIN!$C$17,0)+IF(AND(H$7=FIN!$E$18,$B$9=FIN!$F$18,$B11=FIN!$B$18),FIN!$C$18,0)</f>
        <v>0</v>
      </c>
      <c r="I11" s="40">
        <f>+IF(AND(I$7=FIN!$E$9,$B$9=FIN!$F$9,$B11=FIN!$B$9),FIN!$C$9,0)+IF(AND(I$7=FIN!$E$10,$B$9=FIN!$F$10,$B11=FIN!$B$10),FIN!$C$10,0)+IF(AND(I$7=FIN!$E$11,$B$9=FIN!$F$11,$B11=FIN!$B$11),FIN!$C$11,0)+IF(AND(I$7=FIN!$E$12,$B$9=FIN!$F$12,$B11=FIN!$B$12),FIN!$C$12,0)+IF(AND(I$7=FIN!$E$13,$B$9=FIN!$F$13,$B11=FIN!$B$13),FIN!$C$13,0)+IF(AND(I$7=FIN!$E$14,$B$9=FIN!$F$14,$B11=FIN!$B$14),FIN!$C$14,0)+IF(AND(I$7=FIN!$E$15,$B$9=FIN!$F$15,$B11=FIN!$B$15),FIN!$C$15,0)+IF(AND(I$7=FIN!$E$16,$B$9=FIN!$F$16,$B11=FIN!$B$16),FIN!$C$16,0)+IF(AND(I$7=FIN!$E$17,$B$9=FIN!$F$17,$B11=FIN!$B$17),FIN!$C$17,0)+IF(AND(I$7=FIN!$E$18,$B$9=FIN!$F$18,$B11=FIN!$B$18),FIN!$C$18,0)</f>
        <v>0</v>
      </c>
      <c r="J11" s="40">
        <f>+IF(AND(J$7=FIN!$E$9,$B$9=FIN!$F$9,$B11=FIN!$B$9),FIN!$C$9,0)+IF(AND(J$7=FIN!$E$10,$B$9=FIN!$F$10,$B11=FIN!$B$10),FIN!$C$10,0)+IF(AND(J$7=FIN!$E$11,$B$9=FIN!$F$11,$B11=FIN!$B$11),FIN!$C$11,0)+IF(AND(J$7=FIN!$E$12,$B$9=FIN!$F$12,$B11=FIN!$B$12),FIN!$C$12,0)+IF(AND(J$7=FIN!$E$13,$B$9=FIN!$F$13,$B11=FIN!$B$13),FIN!$C$13,0)+IF(AND(J$7=FIN!$E$14,$B$9=FIN!$F$14,$B11=FIN!$B$14),FIN!$C$14,0)+IF(AND(J$7=FIN!$E$15,$B$9=FIN!$F$15,$B11=FIN!$B$15),FIN!$C$15,0)+IF(AND(J$7=FIN!$E$16,$B$9=FIN!$F$16,$B11=FIN!$B$16),FIN!$C$16,0)+IF(AND(J$7=FIN!$E$17,$B$9=FIN!$F$17,$B11=FIN!$B$17),FIN!$C$17,0)+IF(AND(J$7=FIN!$E$18,$B$9=FIN!$F$18,$B11=FIN!$B$18),FIN!$C$18,0)</f>
        <v>0</v>
      </c>
      <c r="K11" s="40">
        <f>+IF(AND(K$7=FIN!$E$9,$B$9=FIN!$F$9,$B11=FIN!$B$9),FIN!$C$9,0)+IF(AND(K$7=FIN!$E$10,$B$9=FIN!$F$10,$B11=FIN!$B$10),FIN!$C$10,0)+IF(AND(K$7=FIN!$E$11,$B$9=FIN!$F$11,$B11=FIN!$B$11),FIN!$C$11,0)+IF(AND(K$7=FIN!$E$12,$B$9=FIN!$F$12,$B11=FIN!$B$12),FIN!$C$12,0)+IF(AND(K$7=FIN!$E$13,$B$9=FIN!$F$13,$B11=FIN!$B$13),FIN!$C$13,0)+IF(AND(K$7=FIN!$E$14,$B$9=FIN!$F$14,$B11=FIN!$B$14),FIN!$C$14,0)+IF(AND(K$7=FIN!$E$15,$B$9=FIN!$F$15,$B11=FIN!$B$15),FIN!$C$15,0)+IF(AND(K$7=FIN!$E$16,$B$9=FIN!$F$16,$B11=FIN!$B$16),FIN!$C$16,0)+IF(AND(K$7=FIN!$E$17,$B$9=FIN!$F$17,$B11=FIN!$B$17),FIN!$C$17,0)+IF(AND(K$7=FIN!$E$18,$B$9=FIN!$F$18,$B11=FIN!$B$18),FIN!$C$18,0)</f>
        <v>0</v>
      </c>
      <c r="L11" s="40">
        <f>+IF(AND(L$7=FIN!$E$9,$B$9=FIN!$F$9,$B11=FIN!$B$9),FIN!$C$9,0)+IF(AND(L$7=FIN!$E$10,$B$9=FIN!$F$10,$B11=FIN!$B$10),FIN!$C$10,0)+IF(AND(L$7=FIN!$E$11,$B$9=FIN!$F$11,$B11=FIN!$B$11),FIN!$C$11,0)+IF(AND(L$7=FIN!$E$12,$B$9=FIN!$F$12,$B11=FIN!$B$12),FIN!$C$12,0)+IF(AND(L$7=FIN!$E$13,$B$9=FIN!$F$13,$B11=FIN!$B$13),FIN!$C$13,0)+IF(AND(L$7=FIN!$E$14,$B$9=FIN!$F$14,$B11=FIN!$B$14),FIN!$C$14,0)+IF(AND(L$7=FIN!$E$15,$B$9=FIN!$F$15,$B11=FIN!$B$15),FIN!$C$15,0)+IF(AND(L$7=FIN!$E$16,$B$9=FIN!$F$16,$B11=FIN!$B$16),FIN!$C$16,0)+IF(AND(L$7=FIN!$E$17,$B$9=FIN!$F$17,$B11=FIN!$B$17),FIN!$C$17,0)+IF(AND(L$7=FIN!$E$18,$B$9=FIN!$F$18,$B11=FIN!$B$18),FIN!$C$18,0)</f>
        <v>0</v>
      </c>
      <c r="M11" s="40">
        <f>+IF(AND(M$7=FIN!$E$9,$B$9=FIN!$F$9,$B11=FIN!$B$9),FIN!$C$9,0)+IF(AND(M$7=FIN!$E$10,$B$9=FIN!$F$10,$B11=FIN!$B$10),FIN!$C$10,0)+IF(AND(M$7=FIN!$E$11,$B$9=FIN!$F$11,$B11=FIN!$B$11),FIN!$C$11,0)+IF(AND(M$7=FIN!$E$12,$B$9=FIN!$F$12,$B11=FIN!$B$12),FIN!$C$12,0)+IF(AND(M$7=FIN!$E$13,$B$9=FIN!$F$13,$B11=FIN!$B$13),FIN!$C$13,0)+IF(AND(M$7=FIN!$E$14,$B$9=FIN!$F$14,$B11=FIN!$B$14),FIN!$C$14,0)+IF(AND(M$7=FIN!$E$15,$B$9=FIN!$F$15,$B11=FIN!$B$15),FIN!$C$15,0)+IF(AND(M$7=FIN!$E$16,$B$9=FIN!$F$16,$B11=FIN!$B$16),FIN!$C$16,0)+IF(AND(M$7=FIN!$E$17,$B$9=FIN!$F$17,$B11=FIN!$B$17),FIN!$C$17,0)+IF(AND(M$7=FIN!$E$18,$B$9=FIN!$F$18,$B11=FIN!$B$18),FIN!$C$18,0)</f>
        <v>0</v>
      </c>
      <c r="N11" s="40">
        <f>+IF(AND(N$7=FIN!$E$9,$B$9=FIN!$F$9,$B11=FIN!$B$9),FIN!$C$9,0)+IF(AND(N$7=FIN!$E$10,$B$9=FIN!$F$10,$B11=FIN!$B$10),FIN!$C$10,0)+IF(AND(N$7=FIN!$E$11,$B$9=FIN!$F$11,$B11=FIN!$B$11),FIN!$C$11,0)+IF(AND(N$7=FIN!$E$12,$B$9=FIN!$F$12,$B11=FIN!$B$12),FIN!$C$12,0)+IF(AND(N$7=FIN!$E$13,$B$9=FIN!$F$13,$B11=FIN!$B$13),FIN!$C$13,0)+IF(AND(N$7=FIN!$E$14,$B$9=FIN!$F$14,$B11=FIN!$B$14),FIN!$C$14,0)+IF(AND(N$7=FIN!$E$15,$B$9=FIN!$F$15,$B11=FIN!$B$15),FIN!$C$15,0)+IF(AND(N$7=FIN!$E$16,$B$9=FIN!$F$16,$B11=FIN!$B$16),FIN!$C$16,0)+IF(AND(N$7=FIN!$E$17,$B$9=FIN!$F$17,$B11=FIN!$B$17),FIN!$C$17,0)+IF(AND(N$7=FIN!$E$18,$B$9=FIN!$F$18,$B11=FIN!$B$18),FIN!$C$18,0)</f>
        <v>0</v>
      </c>
      <c r="O11" s="40">
        <f>+IF(AND(O$7=FIN!$E$9,$B$9=FIN!$F$9,$B11=FIN!$B$9),FIN!$C$9,0)+IF(AND(O$7=FIN!$E$10,$B$9=FIN!$F$10,$B11=FIN!$B$10),FIN!$C$10,0)+IF(AND(O$7=FIN!$E$11,$B$9=FIN!$F$11,$B11=FIN!$B$11),FIN!$C$11,0)+IF(AND(O$7=FIN!$E$12,$B$9=FIN!$F$12,$B11=FIN!$B$12),FIN!$C$12,0)+IF(AND(O$7=FIN!$E$13,$B$9=FIN!$F$13,$B11=FIN!$B$13),FIN!$C$13,0)+IF(AND(O$7=FIN!$E$14,$B$9=FIN!$F$14,$B11=FIN!$B$14),FIN!$C$14,0)+IF(AND(O$7=FIN!$E$15,$B$9=FIN!$F$15,$B11=FIN!$B$15),FIN!$C$15,0)+IF(AND(O$7=FIN!$E$16,$B$9=FIN!$F$16,$B11=FIN!$B$16),FIN!$C$16,0)+IF(AND(O$7=FIN!$E$17,$B$9=FIN!$F$17,$B11=FIN!$B$17),FIN!$C$17,0)+IF(AND(O$7=FIN!$E$18,$B$9=FIN!$F$18,$B11=FIN!$B$18),FIN!$C$18,0)</f>
        <v>0</v>
      </c>
      <c r="P11" s="40">
        <f>+IF(AND(P$7=FIN!$E$9,$B$9=FIN!$F$9,$B11=FIN!$B$9),FIN!$C$9,0)+IF(AND(P$7=FIN!$E$10,$B$9=FIN!$F$10,$B11=FIN!$B$10),FIN!$C$10,0)+IF(AND(P$7=FIN!$E$11,$B$9=FIN!$F$11,$B11=FIN!$B$11),FIN!$C$11,0)+IF(AND(P$7=FIN!$E$12,$B$9=FIN!$F$12,$B11=FIN!$B$12),FIN!$C$12,0)+IF(AND(P$7=FIN!$E$13,$B$9=FIN!$F$13,$B11=FIN!$B$13),FIN!$C$13,0)+IF(AND(P$7=FIN!$E$14,$B$9=FIN!$F$14,$B11=FIN!$B$14),FIN!$C$14,0)+IF(AND(P$7=FIN!$E$15,$B$9=FIN!$F$15,$B11=FIN!$B$15),FIN!$C$15,0)+IF(AND(P$7=FIN!$E$16,$B$9=FIN!$F$16,$B11=FIN!$B$16),FIN!$C$16,0)+IF(AND(P$7=FIN!$E$17,$B$9=FIN!$F$17,$B11=FIN!$B$17),FIN!$C$17,0)+IF(AND(P$7=FIN!$E$18,$B$9=FIN!$F$18,$B11=FIN!$B$18),FIN!$C$18,0)</f>
        <v>0</v>
      </c>
      <c r="Q11" s="40">
        <f>+IF(AND(Q$7=FIN!$E$9,$B$9=FIN!$F$9,$B11=FIN!$B$9),FIN!$C$9,0)+IF(AND(Q$7=FIN!$E$10,$B$9=FIN!$F$10,$B11=FIN!$B$10),FIN!$C$10,0)+IF(AND(Q$7=FIN!$E$11,$B$9=FIN!$F$11,$B11=FIN!$B$11),FIN!$C$11,0)+IF(AND(Q$7=FIN!$E$12,$B$9=FIN!$F$12,$B11=FIN!$B$12),FIN!$C$12,0)+IF(AND(Q$7=FIN!$E$13,$B$9=FIN!$F$13,$B11=FIN!$B$13),FIN!$C$13,0)+IF(AND(Q$7=FIN!$E$14,$B$9=FIN!$F$14,$B11=FIN!$B$14),FIN!$C$14,0)+IF(AND(Q$7=FIN!$E$15,$B$9=FIN!$F$15,$B11=FIN!$B$15),FIN!$C$15,0)+IF(AND(Q$7=FIN!$E$16,$B$9=FIN!$F$16,$B11=FIN!$B$16),FIN!$C$16,0)+IF(AND(Q$7=FIN!$E$17,$B$9=FIN!$F$17,$B11=FIN!$B$17),FIN!$C$17,0)+IF(AND(Q$7=FIN!$E$18,$B$9=FIN!$F$18,$B11=FIN!$B$18),FIN!$C$18,0)</f>
        <v>0</v>
      </c>
      <c r="R11" s="40">
        <f>+IF(AND(R$7=FIN!$E$9,$B$9=FIN!$F$9,$B11=FIN!$B$9),FIN!$C$9,0)+IF(AND(R$7=FIN!$E$10,$B$9=FIN!$F$10,$B11=FIN!$B$10),FIN!$C$10,0)+IF(AND(R$7=FIN!$E$11,$B$9=FIN!$F$11,$B11=FIN!$B$11),FIN!$C$11,0)+IF(AND(R$7=FIN!$E$12,$B$9=FIN!$F$12,$B11=FIN!$B$12),FIN!$C$12,0)+IF(AND(R$7=FIN!$E$13,$B$9=FIN!$F$13,$B11=FIN!$B$13),FIN!$C$13,0)+IF(AND(R$7=FIN!$E$14,$B$9=FIN!$F$14,$B11=FIN!$B$14),FIN!$C$14,0)+IF(AND(R$7=FIN!$E$15,$B$9=FIN!$F$15,$B11=FIN!$B$15),FIN!$C$15,0)+IF(AND(R$7=FIN!$E$16,$B$9=FIN!$F$16,$B11=FIN!$B$16),FIN!$C$16,0)+IF(AND(R$7=FIN!$E$17,$B$9=FIN!$F$17,$B11=FIN!$B$17),FIN!$C$17,0)+IF(AND(R$7=FIN!$E$18,$B$9=FIN!$F$18,$B11=FIN!$B$18),FIN!$C$18,0)</f>
        <v>0</v>
      </c>
      <c r="S11" s="40">
        <f>+IF(AND(S$7=FIN!$E$9,$B$9=FIN!$F$9,$B11=FIN!$B$9),FIN!$C$9,0)+IF(AND(S$7=FIN!$E$10,$B$9=FIN!$F$10,$B11=FIN!$B$10),FIN!$C$10,0)+IF(AND(S$7=FIN!$E$11,$B$9=FIN!$F$11,$B11=FIN!$B$11),FIN!$C$11,0)+IF(AND(S$7=FIN!$E$12,$B$9=FIN!$F$12,$B11=FIN!$B$12),FIN!$C$12,0)+IF(AND(S$7=FIN!$E$13,$B$9=FIN!$F$13,$B11=FIN!$B$13),FIN!$C$13,0)+IF(AND(S$7=FIN!$E$14,$B$9=FIN!$F$14,$B11=FIN!$B$14),FIN!$C$14,0)+IF(AND(S$7=FIN!$E$15,$B$9=FIN!$F$15,$B11=FIN!$B$15),FIN!$C$15,0)+IF(AND(S$7=FIN!$E$16,$B$9=FIN!$F$16,$B11=FIN!$B$16),FIN!$C$16,0)+IF(AND(S$7=FIN!$E$17,$B$9=FIN!$F$17,$B11=FIN!$B$17),FIN!$C$17,0)+IF(AND(S$7=FIN!$E$18,$B$9=FIN!$F$18,$B11=FIN!$B$18),FIN!$C$18,0)</f>
        <v>0</v>
      </c>
      <c r="T11" s="40">
        <f>+IF(AND(T$7=FIN!$E$9,$B$9=FIN!$F$9,$B11=FIN!$B$9),FIN!$C$9,0)+IF(AND(T$7=FIN!$E$10,$B$9=FIN!$F$10,$B11=FIN!$B$10),FIN!$C$10,0)+IF(AND(T$7=FIN!$E$11,$B$9=FIN!$F$11,$B11=FIN!$B$11),FIN!$C$11,0)+IF(AND(T$7=FIN!$E$12,$B$9=FIN!$F$12,$B11=FIN!$B$12),FIN!$C$12,0)+IF(AND(T$7=FIN!$E$13,$B$9=FIN!$F$13,$B11=FIN!$B$13),FIN!$C$13,0)+IF(AND(T$7=FIN!$E$14,$B$9=FIN!$F$14,$B11=FIN!$B$14),FIN!$C$14,0)+IF(AND(T$7=FIN!$E$15,$B$9=FIN!$F$15,$B11=FIN!$B$15),FIN!$C$15,0)+IF(AND(T$7=FIN!$E$16,$B$9=FIN!$F$16,$B11=FIN!$B$16),FIN!$C$16,0)+IF(AND(T$7=FIN!$E$17,$B$9=FIN!$F$17,$B11=FIN!$B$17),FIN!$C$17,0)+IF(AND(T$7=FIN!$E$18,$B$9=FIN!$F$18,$B11=FIN!$B$18),FIN!$C$18,0)</f>
        <v>0</v>
      </c>
      <c r="U11" s="40">
        <f>+IF(AND(U$7=FIN!$E$9,$B$9=FIN!$F$9,$B11=FIN!$B$9),FIN!$C$9,0)+IF(AND(U$7=FIN!$E$10,$B$9=FIN!$F$10,$B11=FIN!$B$10),FIN!$C$10,0)+IF(AND(U$7=FIN!$E$11,$B$9=FIN!$F$11,$B11=FIN!$B$11),FIN!$C$11,0)+IF(AND(U$7=FIN!$E$12,$B$9=FIN!$F$12,$B11=FIN!$B$12),FIN!$C$12,0)+IF(AND(U$7=FIN!$E$13,$B$9=FIN!$F$13,$B11=FIN!$B$13),FIN!$C$13,0)+IF(AND(U$7=FIN!$E$14,$B$9=FIN!$F$14,$B11=FIN!$B$14),FIN!$C$14,0)+IF(AND(U$7=FIN!$E$15,$B$9=FIN!$F$15,$B11=FIN!$B$15),FIN!$C$15,0)+IF(AND(U$7=FIN!$E$16,$B$9=FIN!$F$16,$B11=FIN!$B$16),FIN!$C$16,0)+IF(AND(U$7=FIN!$E$17,$B$9=FIN!$F$17,$B11=FIN!$B$17),FIN!$C$17,0)+IF(AND(U$7=FIN!$E$18,$B$9=FIN!$F$18,$B11=FIN!$B$18),FIN!$C$18,0)</f>
        <v>0</v>
      </c>
      <c r="V11" s="40">
        <f>+IF(AND(V$7=FIN!$E$9,$B$9=FIN!$F$9,$B11=FIN!$B$9),FIN!$C$9,0)+IF(AND(V$7=FIN!$E$10,$B$9=FIN!$F$10,$B11=FIN!$B$10),FIN!$C$10,0)+IF(AND(V$7=FIN!$E$11,$B$9=FIN!$F$11,$B11=FIN!$B$11),FIN!$C$11,0)+IF(AND(V$7=FIN!$E$12,$B$9=FIN!$F$12,$B11=FIN!$B$12),FIN!$C$12,0)+IF(AND(V$7=FIN!$E$13,$B$9=FIN!$F$13,$B11=FIN!$B$13),FIN!$C$13,0)+IF(AND(V$7=FIN!$E$14,$B$9=FIN!$F$14,$B11=FIN!$B$14),FIN!$C$14,0)+IF(AND(V$7=FIN!$E$15,$B$9=FIN!$F$15,$B11=FIN!$B$15),FIN!$C$15,0)+IF(AND(V$7=FIN!$E$16,$B$9=FIN!$F$16,$B11=FIN!$B$16),FIN!$C$16,0)+IF(AND(V$7=FIN!$E$17,$B$9=FIN!$F$17,$B11=FIN!$B$17),FIN!$C$17,0)+IF(AND(V$7=FIN!$E$18,$B$9=FIN!$F$18,$B11=FIN!$B$18),FIN!$C$18,0)</f>
        <v>0</v>
      </c>
      <c r="W11" s="40">
        <f>+IF(AND(W$7=FIN!$E$9,$B$9=FIN!$F$9,$B11=FIN!$B$9),FIN!$C$9,0)+IF(AND(W$7=FIN!$E$10,$B$9=FIN!$F$10,$B11=FIN!$B$10),FIN!$C$10,0)+IF(AND(W$7=FIN!$E$11,$B$9=FIN!$F$11,$B11=FIN!$B$11),FIN!$C$11,0)+IF(AND(W$7=FIN!$E$12,$B$9=FIN!$F$12,$B11=FIN!$B$12),FIN!$C$12,0)+IF(AND(W$7=FIN!$E$13,$B$9=FIN!$F$13,$B11=FIN!$B$13),FIN!$C$13,0)+IF(AND(W$7=FIN!$E$14,$B$9=FIN!$F$14,$B11=FIN!$B$14),FIN!$C$14,0)+IF(AND(W$7=FIN!$E$15,$B$9=FIN!$F$15,$B11=FIN!$B$15),FIN!$C$15,0)+IF(AND(W$7=FIN!$E$16,$B$9=FIN!$F$16,$B11=FIN!$B$16),FIN!$C$16,0)+IF(AND(W$7=FIN!$E$17,$B$9=FIN!$F$17,$B11=FIN!$B$17),FIN!$C$17,0)+IF(AND(W$7=FIN!$E$18,$B$9=FIN!$F$18,$B11=FIN!$B$18),FIN!$C$18,0)</f>
        <v>0</v>
      </c>
      <c r="X11" s="40">
        <f>+IF(AND(X$7=FIN!$E$9,$B$9=FIN!$F$9,$B11=FIN!$B$9),FIN!$C$9,0)+IF(AND(X$7=FIN!$E$10,$B$9=FIN!$F$10,$B11=FIN!$B$10),FIN!$C$10,0)+IF(AND(X$7=FIN!$E$11,$B$9=FIN!$F$11,$B11=FIN!$B$11),FIN!$C$11,0)+IF(AND(X$7=FIN!$E$12,$B$9=FIN!$F$12,$B11=FIN!$B$12),FIN!$C$12,0)+IF(AND(X$7=FIN!$E$13,$B$9=FIN!$F$13,$B11=FIN!$B$13),FIN!$C$13,0)+IF(AND(X$7=FIN!$E$14,$B$9=FIN!$F$14,$B11=FIN!$B$14),FIN!$C$14,0)+IF(AND(X$7=FIN!$E$15,$B$9=FIN!$F$15,$B11=FIN!$B$15),FIN!$C$15,0)+IF(AND(X$7=FIN!$E$16,$B$9=FIN!$F$16,$B11=FIN!$B$16),FIN!$C$16,0)+IF(AND(X$7=FIN!$E$17,$B$9=FIN!$F$17,$B11=FIN!$B$17),FIN!$C$17,0)+IF(AND(X$7=FIN!$E$18,$B$9=FIN!$F$18,$B11=FIN!$B$18),FIN!$C$18,0)</f>
        <v>0</v>
      </c>
      <c r="Y11" s="40">
        <f>+IF(AND(Y$7=FIN!$E$9,$B$9=FIN!$F$9,$B11=FIN!$B$9),FIN!$C$9,0)+IF(AND(Y$7=FIN!$E$10,$B$9=FIN!$F$10,$B11=FIN!$B$10),FIN!$C$10,0)+IF(AND(Y$7=FIN!$E$11,$B$9=FIN!$F$11,$B11=FIN!$B$11),FIN!$C$11,0)+IF(AND(Y$7=FIN!$E$12,$B$9=FIN!$F$12,$B11=FIN!$B$12),FIN!$C$12,0)+IF(AND(Y$7=FIN!$E$13,$B$9=FIN!$F$13,$B11=FIN!$B$13),FIN!$C$13,0)+IF(AND(Y$7=FIN!$E$14,$B$9=FIN!$F$14,$B11=FIN!$B$14),FIN!$C$14,0)+IF(AND(Y$7=FIN!$E$15,$B$9=FIN!$F$15,$B11=FIN!$B$15),FIN!$C$15,0)+IF(AND(Y$7=FIN!$E$16,$B$9=FIN!$F$16,$B11=FIN!$B$16),FIN!$C$16,0)+IF(AND(Y$7=FIN!$E$17,$B$9=FIN!$F$17,$B11=FIN!$B$17),FIN!$C$17,0)+IF(AND(Y$7=FIN!$E$18,$B$9=FIN!$F$18,$B11=FIN!$B$18),FIN!$C$18,0)</f>
        <v>0</v>
      </c>
      <c r="Z11" s="40">
        <f>+IF(AND(Z$7=FIN!$E$9,$B$9=FIN!$F$9,$B11=FIN!$B$9),FIN!$C$9,0)+IF(AND(Z$7=FIN!$E$10,$B$9=FIN!$F$10,$B11=FIN!$B$10),FIN!$C$10,0)+IF(AND(Z$7=FIN!$E$11,$B$9=FIN!$F$11,$B11=FIN!$B$11),FIN!$C$11,0)+IF(AND(Z$7=FIN!$E$12,$B$9=FIN!$F$12,$B11=FIN!$B$12),FIN!$C$12,0)+IF(AND(Z$7=FIN!$E$13,$B$9=FIN!$F$13,$B11=FIN!$B$13),FIN!$C$13,0)+IF(AND(Z$7=FIN!$E$14,$B$9=FIN!$F$14,$B11=FIN!$B$14),FIN!$C$14,0)+IF(AND(Z$7=FIN!$E$15,$B$9=FIN!$F$15,$B11=FIN!$B$15),FIN!$C$15,0)+IF(AND(Z$7=FIN!$E$16,$B$9=FIN!$F$16,$B11=FIN!$B$16),FIN!$C$16,0)+IF(AND(Z$7=FIN!$E$17,$B$9=FIN!$F$17,$B11=FIN!$B$17),FIN!$C$17,0)+IF(AND(Z$7=FIN!$E$18,$B$9=FIN!$F$18,$B11=FIN!$B$18),FIN!$C$18,0)</f>
        <v>0</v>
      </c>
      <c r="AA11" s="40">
        <f>+IF(AND(AA$7=FIN!$E$9,$B$9=FIN!$F$9,$B11=FIN!$B$9),FIN!$C$9,0)+IF(AND(AA$7=FIN!$E$10,$B$9=FIN!$F$10,$B11=FIN!$B$10),FIN!$C$10,0)+IF(AND(AA$7=FIN!$E$11,$B$9=FIN!$F$11,$B11=FIN!$B$11),FIN!$C$11,0)+IF(AND(AA$7=FIN!$E$12,$B$9=FIN!$F$12,$B11=FIN!$B$12),FIN!$C$12,0)+IF(AND(AA$7=FIN!$E$13,$B$9=FIN!$F$13,$B11=FIN!$B$13),FIN!$C$13,0)+IF(AND(AA$7=FIN!$E$14,$B$9=FIN!$F$14,$B11=FIN!$B$14),FIN!$C$14,0)+IF(AND(AA$7=FIN!$E$15,$B$9=FIN!$F$15,$B11=FIN!$B$15),FIN!$C$15,0)+IF(AND(AA$7=FIN!$E$16,$B$9=FIN!$F$16,$B11=FIN!$B$16),FIN!$C$16,0)+IF(AND(AA$7=FIN!$E$17,$B$9=FIN!$F$17,$B11=FIN!$B$17),FIN!$C$17,0)+IF(AND(AA$7=FIN!$E$18,$B$9=FIN!$F$18,$B11=FIN!$B$18),FIN!$C$18,0)</f>
        <v>0</v>
      </c>
      <c r="AB11" s="40">
        <f>+IF(AND(AB$7=FIN!$E$9,$B$9=FIN!$F$9,$B11=FIN!$B$9),FIN!$C$9,0)+IF(AND(AB$7=FIN!$E$10,$B$9=FIN!$F$10,$B11=FIN!$B$10),FIN!$C$10,0)+IF(AND(AB$7=FIN!$E$11,$B$9=FIN!$F$11,$B11=FIN!$B$11),FIN!$C$11,0)+IF(AND(AB$7=FIN!$E$12,$B$9=FIN!$F$12,$B11=FIN!$B$12),FIN!$C$12,0)+IF(AND(AB$7=FIN!$E$13,$B$9=FIN!$F$13,$B11=FIN!$B$13),FIN!$C$13,0)+IF(AND(AB$7=FIN!$E$14,$B$9=FIN!$F$14,$B11=FIN!$B$14),FIN!$C$14,0)+IF(AND(AB$7=FIN!$E$15,$B$9=FIN!$F$15,$B11=FIN!$B$15),FIN!$C$15,0)+IF(AND(AB$7=FIN!$E$16,$B$9=FIN!$F$16,$B11=FIN!$B$16),FIN!$C$16,0)+IF(AND(AB$7=FIN!$E$17,$B$9=FIN!$F$17,$B11=FIN!$B$17),FIN!$C$17,0)+IF(AND(AB$7=FIN!$E$18,$B$9=FIN!$F$18,$B11=FIN!$B$18),FIN!$C$18,0)</f>
        <v>0</v>
      </c>
      <c r="AC11" s="40">
        <f>+IF(AND(AC$7=FIN!$E$9,$B$9=FIN!$F$9,$B11=FIN!$B$9),FIN!$C$9,0)+IF(AND(AC$7=FIN!$E$10,$B$9=FIN!$F$10,$B11=FIN!$B$10),FIN!$C$10,0)+IF(AND(AC$7=FIN!$E$11,$B$9=FIN!$F$11,$B11=FIN!$B$11),FIN!$C$11,0)+IF(AND(AC$7=FIN!$E$12,$B$9=FIN!$F$12,$B11=FIN!$B$12),FIN!$C$12,0)+IF(AND(AC$7=FIN!$E$13,$B$9=FIN!$F$13,$B11=FIN!$B$13),FIN!$C$13,0)+IF(AND(AC$7=FIN!$E$14,$B$9=FIN!$F$14,$B11=FIN!$B$14),FIN!$C$14,0)+IF(AND(AC$7=FIN!$E$15,$B$9=FIN!$F$15,$B11=FIN!$B$15),FIN!$C$15,0)+IF(AND(AC$7=FIN!$E$16,$B$9=FIN!$F$16,$B11=FIN!$B$16),FIN!$C$16,0)+IF(AND(AC$7=FIN!$E$17,$B$9=FIN!$F$17,$B11=FIN!$B$17),FIN!$C$17,0)+IF(AND(AC$7=FIN!$E$18,$B$9=FIN!$F$18,$B11=FIN!$B$18),FIN!$C$18,0)</f>
        <v>0</v>
      </c>
      <c r="AD11" s="40">
        <f>+IF(AND(AD$7=FIN!$E$9,$B$9=FIN!$F$9,$B11=FIN!$B$9),FIN!$C$9,0)+IF(AND(AD$7=FIN!$E$10,$B$9=FIN!$F$10,$B11=FIN!$B$10),FIN!$C$10,0)+IF(AND(AD$7=FIN!$E$11,$B$9=FIN!$F$11,$B11=FIN!$B$11),FIN!$C$11,0)+IF(AND(AD$7=FIN!$E$12,$B$9=FIN!$F$12,$B11=FIN!$B$12),FIN!$C$12,0)+IF(AND(AD$7=FIN!$E$13,$B$9=FIN!$F$13,$B11=FIN!$B$13),FIN!$C$13,0)+IF(AND(AD$7=FIN!$E$14,$B$9=FIN!$F$14,$B11=FIN!$B$14),FIN!$C$14,0)+IF(AND(AD$7=FIN!$E$15,$B$9=FIN!$F$15,$B11=FIN!$B$15),FIN!$C$15,0)+IF(AND(AD$7=FIN!$E$16,$B$9=FIN!$F$16,$B11=FIN!$B$16),FIN!$C$16,0)+IF(AND(AD$7=FIN!$E$17,$B$9=FIN!$F$17,$B11=FIN!$B$17),FIN!$C$17,0)+IF(AND(AD$7=FIN!$E$18,$B$9=FIN!$F$18,$B11=FIN!$B$18),FIN!$C$18,0)</f>
        <v>0</v>
      </c>
      <c r="AE11" s="40">
        <f>+IF(AND(AE$7=FIN!$E$9,$B$9=FIN!$F$9,$B11=FIN!$B$9),FIN!$C$9,0)+IF(AND(AE$7=FIN!$E$10,$B$9=FIN!$F$10,$B11=FIN!$B$10),FIN!$C$10,0)+IF(AND(AE$7=FIN!$E$11,$B$9=FIN!$F$11,$B11=FIN!$B$11),FIN!$C$11,0)+IF(AND(AE$7=FIN!$E$12,$B$9=FIN!$F$12,$B11=FIN!$B$12),FIN!$C$12,0)+IF(AND(AE$7=FIN!$E$13,$B$9=FIN!$F$13,$B11=FIN!$B$13),FIN!$C$13,0)+IF(AND(AE$7=FIN!$E$14,$B$9=FIN!$F$14,$B11=FIN!$B$14),FIN!$C$14,0)+IF(AND(AE$7=FIN!$E$15,$B$9=FIN!$F$15,$B11=FIN!$B$15),FIN!$C$15,0)+IF(AND(AE$7=FIN!$E$16,$B$9=FIN!$F$16,$B11=FIN!$B$16),FIN!$C$16,0)+IF(AND(AE$7=FIN!$E$17,$B$9=FIN!$F$17,$B11=FIN!$B$17),FIN!$C$17,0)+IF(AND(AE$7=FIN!$E$18,$B$9=FIN!$F$18,$B11=FIN!$B$18),FIN!$C$18,0)</f>
        <v>0</v>
      </c>
      <c r="AF11" s="40">
        <f>+IF(AND(AF$7=FIN!$E$9,$B$9=FIN!$F$9,$B11=FIN!$B$9),FIN!$C$9,0)+IF(AND(AF$7=FIN!$E$10,$B$9=FIN!$F$10,$B11=FIN!$B$10),FIN!$C$10,0)+IF(AND(AF$7=FIN!$E$11,$B$9=FIN!$F$11,$B11=FIN!$B$11),FIN!$C$11,0)+IF(AND(AF$7=FIN!$E$12,$B$9=FIN!$F$12,$B11=FIN!$B$12),FIN!$C$12,0)+IF(AND(AF$7=FIN!$E$13,$B$9=FIN!$F$13,$B11=FIN!$B$13),FIN!$C$13,0)+IF(AND(AF$7=FIN!$E$14,$B$9=FIN!$F$14,$B11=FIN!$B$14),FIN!$C$14,0)+IF(AND(AF$7=FIN!$E$15,$B$9=FIN!$F$15,$B11=FIN!$B$15),FIN!$C$15,0)+IF(AND(AF$7=FIN!$E$16,$B$9=FIN!$F$16,$B11=FIN!$B$16),FIN!$C$16,0)+IF(AND(AF$7=FIN!$E$17,$B$9=FIN!$F$17,$B11=FIN!$B$17),FIN!$C$17,0)+IF(AND(AF$7=FIN!$E$18,$B$9=FIN!$F$18,$B11=FIN!$B$18),FIN!$C$18,0)</f>
        <v>0</v>
      </c>
      <c r="AG11" s="40">
        <f>+IF(AND(AG$7=FIN!$E$9,$B$9=FIN!$F$9,$B11=FIN!$B$9),FIN!$C$9,0)+IF(AND(AG$7=FIN!$E$10,$B$9=FIN!$F$10,$B11=FIN!$B$10),FIN!$C$10,0)+IF(AND(AG$7=FIN!$E$11,$B$9=FIN!$F$11,$B11=FIN!$B$11),FIN!$C$11,0)+IF(AND(AG$7=FIN!$E$12,$B$9=FIN!$F$12,$B11=FIN!$B$12),FIN!$C$12,0)+IF(AND(AG$7=FIN!$E$13,$B$9=FIN!$F$13,$B11=FIN!$B$13),FIN!$C$13,0)+IF(AND(AG$7=FIN!$E$14,$B$9=FIN!$F$14,$B11=FIN!$B$14),FIN!$C$14,0)+IF(AND(AG$7=FIN!$E$15,$B$9=FIN!$F$15,$B11=FIN!$B$15),FIN!$C$15,0)+IF(AND(AG$7=FIN!$E$16,$B$9=FIN!$F$16,$B11=FIN!$B$16),FIN!$C$16,0)+IF(AND(AG$7=FIN!$E$17,$B$9=FIN!$F$17,$B11=FIN!$B$17),FIN!$C$17,0)+IF(AND(AG$7=FIN!$E$18,$B$9=FIN!$F$18,$B11=FIN!$B$18),FIN!$C$18,0)</f>
        <v>0</v>
      </c>
      <c r="AH11" s="40">
        <f>+IF(AND(AH$7=FIN!$E$9,$B$9=FIN!$F$9,$B11=FIN!$B$9),FIN!$C$9,0)+IF(AND(AH$7=FIN!$E$10,$B$9=FIN!$F$10,$B11=FIN!$B$10),FIN!$C$10,0)+IF(AND(AH$7=FIN!$E$11,$B$9=FIN!$F$11,$B11=FIN!$B$11),FIN!$C$11,0)+IF(AND(AH$7=FIN!$E$12,$B$9=FIN!$F$12,$B11=FIN!$B$12),FIN!$C$12,0)+IF(AND(AH$7=FIN!$E$13,$B$9=FIN!$F$13,$B11=FIN!$B$13),FIN!$C$13,0)+IF(AND(AH$7=FIN!$E$14,$B$9=FIN!$F$14,$B11=FIN!$B$14),FIN!$C$14,0)+IF(AND(AH$7=FIN!$E$15,$B$9=FIN!$F$15,$B11=FIN!$B$15),FIN!$C$15,0)+IF(AND(AH$7=FIN!$E$16,$B$9=FIN!$F$16,$B11=FIN!$B$16),FIN!$C$16,0)+IF(AND(AH$7=FIN!$E$17,$B$9=FIN!$F$17,$B11=FIN!$B$17),FIN!$C$17,0)+IF(AND(AH$7=FIN!$E$18,$B$9=FIN!$F$18,$B11=FIN!$B$18),FIN!$C$18,0)</f>
        <v>0</v>
      </c>
      <c r="AI11" s="40">
        <f>+IF(AND(AI$7=FIN!$E$9,$B$9=FIN!$F$9,$B11=FIN!$B$9),FIN!$C$9,0)+IF(AND(AI$7=FIN!$E$10,$B$9=FIN!$F$10,$B11=FIN!$B$10),FIN!$C$10,0)+IF(AND(AI$7=FIN!$E$11,$B$9=FIN!$F$11,$B11=FIN!$B$11),FIN!$C$11,0)+IF(AND(AI$7=FIN!$E$12,$B$9=FIN!$F$12,$B11=FIN!$B$12),FIN!$C$12,0)+IF(AND(AI$7=FIN!$E$13,$B$9=FIN!$F$13,$B11=FIN!$B$13),FIN!$C$13,0)+IF(AND(AI$7=FIN!$E$14,$B$9=FIN!$F$14,$B11=FIN!$B$14),FIN!$C$14,0)+IF(AND(AI$7=FIN!$E$15,$B$9=FIN!$F$15,$B11=FIN!$B$15),FIN!$C$15,0)+IF(AND(AI$7=FIN!$E$16,$B$9=FIN!$F$16,$B11=FIN!$B$16),FIN!$C$16,0)+IF(AND(AI$7=FIN!$E$17,$B$9=FIN!$F$17,$B11=FIN!$B$17),FIN!$C$17,0)+IF(AND(AI$7=FIN!$E$18,$B$9=FIN!$F$18,$B11=FIN!$B$18),FIN!$C$18,0)</f>
        <v>0</v>
      </c>
      <c r="AJ11" s="40">
        <f>+IF(AND(AJ$7=FIN!$E$9,$B$9=FIN!$F$9,$B11=FIN!$B$9),FIN!$C$9,0)+IF(AND(AJ$7=FIN!$E$10,$B$9=FIN!$F$10,$B11=FIN!$B$10),FIN!$C$10,0)+IF(AND(AJ$7=FIN!$E$11,$B$9=FIN!$F$11,$B11=FIN!$B$11),FIN!$C$11,0)+IF(AND(AJ$7=FIN!$E$12,$B$9=FIN!$F$12,$B11=FIN!$B$12),FIN!$C$12,0)+IF(AND(AJ$7=FIN!$E$13,$B$9=FIN!$F$13,$B11=FIN!$B$13),FIN!$C$13,0)+IF(AND(AJ$7=FIN!$E$14,$B$9=FIN!$F$14,$B11=FIN!$B$14),FIN!$C$14,0)+IF(AND(AJ$7=FIN!$E$15,$B$9=FIN!$F$15,$B11=FIN!$B$15),FIN!$C$15,0)+IF(AND(AJ$7=FIN!$E$16,$B$9=FIN!$F$16,$B11=FIN!$B$16),FIN!$C$16,0)+IF(AND(AJ$7=FIN!$E$17,$B$9=FIN!$F$17,$B11=FIN!$B$17),FIN!$C$17,0)+IF(AND(AJ$7=FIN!$E$18,$B$9=FIN!$F$18,$B11=FIN!$B$18),FIN!$C$18,0)</f>
        <v>0</v>
      </c>
      <c r="AK11" s="40">
        <f>+IF(AND(AK$7=FIN!$E$9,$B$9=FIN!$F$9,$B11=FIN!$B$9),FIN!$C$9,0)+IF(AND(AK$7=FIN!$E$10,$B$9=FIN!$F$10,$B11=FIN!$B$10),FIN!$C$10,0)+IF(AND(AK$7=FIN!$E$11,$B$9=FIN!$F$11,$B11=FIN!$B$11),FIN!$C$11,0)+IF(AND(AK$7=FIN!$E$12,$B$9=FIN!$F$12,$B11=FIN!$B$12),FIN!$C$12,0)+IF(AND(AK$7=FIN!$E$13,$B$9=FIN!$F$13,$B11=FIN!$B$13),FIN!$C$13,0)+IF(AND(AK$7=FIN!$E$14,$B$9=FIN!$F$14,$B11=FIN!$B$14),FIN!$C$14,0)+IF(AND(AK$7=FIN!$E$15,$B$9=FIN!$F$15,$B11=FIN!$B$15),FIN!$C$15,0)+IF(AND(AK$7=FIN!$E$16,$B$9=FIN!$F$16,$B11=FIN!$B$16),FIN!$C$16,0)+IF(AND(AK$7=FIN!$E$17,$B$9=FIN!$F$17,$B11=FIN!$B$17),FIN!$C$17,0)+IF(AND(AK$7=FIN!$E$18,$B$9=FIN!$F$18,$B11=FIN!$B$18),FIN!$C$18,0)</f>
        <v>0</v>
      </c>
      <c r="AL11" s="40">
        <f>+IF(AND(AL$7=FIN!$E$9,$B$9=FIN!$F$9,$B11=FIN!$B$9),FIN!$C$9,0)+IF(AND(AL$7=FIN!$E$10,$B$9=FIN!$F$10,$B11=FIN!$B$10),FIN!$C$10,0)+IF(AND(AL$7=FIN!$E$11,$B$9=FIN!$F$11,$B11=FIN!$B$11),FIN!$C$11,0)+IF(AND(AL$7=FIN!$E$12,$B$9=FIN!$F$12,$B11=FIN!$B$12),FIN!$C$12,0)+IF(AND(AL$7=FIN!$E$13,$B$9=FIN!$F$13,$B11=FIN!$B$13),FIN!$C$13,0)+IF(AND(AL$7=FIN!$E$14,$B$9=FIN!$F$14,$B11=FIN!$B$14),FIN!$C$14,0)+IF(AND(AL$7=FIN!$E$15,$B$9=FIN!$F$15,$B11=FIN!$B$15),FIN!$C$15,0)+IF(AND(AL$7=FIN!$E$16,$B$9=FIN!$F$16,$B11=FIN!$B$16),FIN!$C$16,0)+IF(AND(AL$7=FIN!$E$17,$B$9=FIN!$F$17,$B11=FIN!$B$17),FIN!$C$17,0)+IF(AND(AL$7=FIN!$E$18,$B$9=FIN!$F$18,$B11=FIN!$B$18),FIN!$C$18,0)</f>
        <v>0</v>
      </c>
      <c r="AM11" s="40">
        <f>+IF(AND(AM$7=FIN!$E$9,$B$9=FIN!$F$9,$B11=FIN!$B$9),FIN!$C$9,0)+IF(AND(AM$7=FIN!$E$10,$B$9=FIN!$F$10,$B11=FIN!$B$10),FIN!$C$10,0)+IF(AND(AM$7=FIN!$E$11,$B$9=FIN!$F$11,$B11=FIN!$B$11),FIN!$C$11,0)+IF(AND(AM$7=FIN!$E$12,$B$9=FIN!$F$12,$B11=FIN!$B$12),FIN!$C$12,0)+IF(AND(AM$7=FIN!$E$13,$B$9=FIN!$F$13,$B11=FIN!$B$13),FIN!$C$13,0)+IF(AND(AM$7=FIN!$E$14,$B$9=FIN!$F$14,$B11=FIN!$B$14),FIN!$C$14,0)+IF(AND(AM$7=FIN!$E$15,$B$9=FIN!$F$15,$B11=FIN!$B$15),FIN!$C$15,0)+IF(AND(AM$7=FIN!$E$16,$B$9=FIN!$F$16,$B11=FIN!$B$16),FIN!$C$16,0)+IF(AND(AM$7=FIN!$E$17,$B$9=FIN!$F$17,$B11=FIN!$B$17),FIN!$C$17,0)+IF(AND(AM$7=FIN!$E$18,$B$9=FIN!$F$18,$B11=FIN!$B$18),FIN!$C$18,0)</f>
        <v>0</v>
      </c>
      <c r="AN11" s="40">
        <f>+IF(AND(AN$7=FIN!$E$9,$B$9=FIN!$F$9,$B11=FIN!$B$9),FIN!$C$9,0)+IF(AND(AN$7=FIN!$E$10,$B$9=FIN!$F$10,$B11=FIN!$B$10),FIN!$C$10,0)+IF(AND(AN$7=FIN!$E$11,$B$9=FIN!$F$11,$B11=FIN!$B$11),FIN!$C$11,0)+IF(AND(AN$7=FIN!$E$12,$B$9=FIN!$F$12,$B11=FIN!$B$12),FIN!$C$12,0)+IF(AND(AN$7=FIN!$E$13,$B$9=FIN!$F$13,$B11=FIN!$B$13),FIN!$C$13,0)+IF(AND(AN$7=FIN!$E$14,$B$9=FIN!$F$14,$B11=FIN!$B$14),FIN!$C$14,0)+IF(AND(AN$7=FIN!$E$15,$B$9=FIN!$F$15,$B11=FIN!$B$15),FIN!$C$15,0)+IF(AND(AN$7=FIN!$E$16,$B$9=FIN!$F$16,$B11=FIN!$B$16),FIN!$C$16,0)+IF(AND(AN$7=FIN!$E$17,$B$9=FIN!$F$17,$B11=FIN!$B$17),FIN!$C$17,0)+IF(AND(AN$7=FIN!$E$18,$B$9=FIN!$F$18,$B11=FIN!$B$18),FIN!$C$18,0)</f>
        <v>0</v>
      </c>
      <c r="AO11" s="40">
        <f>+IF(AND(AO$7=FIN!$E$9,$B$9=FIN!$F$9,$B11=FIN!$B$9),FIN!$C$9,0)+IF(AND(AO$7=FIN!$E$10,$B$9=FIN!$F$10,$B11=FIN!$B$10),FIN!$C$10,0)+IF(AND(AO$7=FIN!$E$11,$B$9=FIN!$F$11,$B11=FIN!$B$11),FIN!$C$11,0)+IF(AND(AO$7=FIN!$E$12,$B$9=FIN!$F$12,$B11=FIN!$B$12),FIN!$C$12,0)+IF(AND(AO$7=FIN!$E$13,$B$9=FIN!$F$13,$B11=FIN!$B$13),FIN!$C$13,0)+IF(AND(AO$7=FIN!$E$14,$B$9=FIN!$F$14,$B11=FIN!$B$14),FIN!$C$14,0)+IF(AND(AO$7=FIN!$E$15,$B$9=FIN!$F$15,$B11=FIN!$B$15),FIN!$C$15,0)+IF(AND(AO$7=FIN!$E$16,$B$9=FIN!$F$16,$B11=FIN!$B$16),FIN!$C$16,0)+IF(AND(AO$7=FIN!$E$17,$B$9=FIN!$F$17,$B11=FIN!$B$17),FIN!$C$17,0)+IF(AND(AO$7=FIN!$E$18,$B$9=FIN!$F$18,$B11=FIN!$B$18),FIN!$C$18,0)</f>
        <v>0</v>
      </c>
      <c r="AP11" s="40">
        <f>+IF(AND(AP$7=FIN!$E$9,$B$9=FIN!$F$9,$B11=FIN!$B$9),FIN!$C$9,0)+IF(AND(AP$7=FIN!$E$10,$B$9=FIN!$F$10,$B11=FIN!$B$10),FIN!$C$10,0)+IF(AND(AP$7=FIN!$E$11,$B$9=FIN!$F$11,$B11=FIN!$B$11),FIN!$C$11,0)+IF(AND(AP$7=FIN!$E$12,$B$9=FIN!$F$12,$B11=FIN!$B$12),FIN!$C$12,0)+IF(AND(AP$7=FIN!$E$13,$B$9=FIN!$F$13,$B11=FIN!$B$13),FIN!$C$13,0)+IF(AND(AP$7=FIN!$E$14,$B$9=FIN!$F$14,$B11=FIN!$B$14),FIN!$C$14,0)+IF(AND(AP$7=FIN!$E$15,$B$9=FIN!$F$15,$B11=FIN!$B$15),FIN!$C$15,0)+IF(AND(AP$7=FIN!$E$16,$B$9=FIN!$F$16,$B11=FIN!$B$16),FIN!$C$16,0)+IF(AND(AP$7=FIN!$E$17,$B$9=FIN!$F$17,$B11=FIN!$B$17),FIN!$C$17,0)+IF(AND(AP$7=FIN!$E$18,$B$9=FIN!$F$18,$B11=FIN!$B$18),FIN!$C$18,0)</f>
        <v>0</v>
      </c>
      <c r="AQ11" s="40">
        <f>+IF(AND(AQ$7=FIN!$E$9,$B$9=FIN!$F$9,$B11=FIN!$B$9),FIN!$C$9,0)+IF(AND(AQ$7=FIN!$E$10,$B$9=FIN!$F$10,$B11=FIN!$B$10),FIN!$C$10,0)+IF(AND(AQ$7=FIN!$E$11,$B$9=FIN!$F$11,$B11=FIN!$B$11),FIN!$C$11,0)+IF(AND(AQ$7=FIN!$E$12,$B$9=FIN!$F$12,$B11=FIN!$B$12),FIN!$C$12,0)+IF(AND(AQ$7=FIN!$E$13,$B$9=FIN!$F$13,$B11=FIN!$B$13),FIN!$C$13,0)+IF(AND(AQ$7=FIN!$E$14,$B$9=FIN!$F$14,$B11=FIN!$B$14),FIN!$C$14,0)+IF(AND(AQ$7=FIN!$E$15,$B$9=FIN!$F$15,$B11=FIN!$B$15),FIN!$C$15,0)+IF(AND(AQ$7=FIN!$E$16,$B$9=FIN!$F$16,$B11=FIN!$B$16),FIN!$C$16,0)+IF(AND(AQ$7=FIN!$E$17,$B$9=FIN!$F$17,$B11=FIN!$B$17),FIN!$C$17,0)+IF(AND(AQ$7=FIN!$E$18,$B$9=FIN!$F$18,$B11=FIN!$B$18),FIN!$C$18,0)</f>
        <v>0</v>
      </c>
      <c r="AR11" s="40">
        <f>+IF(AND(AR$7=FIN!$E$9,$B$9=FIN!$F$9,$B11=FIN!$B$9),FIN!$C$9,0)+IF(AND(AR$7=FIN!$E$10,$B$9=FIN!$F$10,$B11=FIN!$B$10),FIN!$C$10,0)+IF(AND(AR$7=FIN!$E$11,$B$9=FIN!$F$11,$B11=FIN!$B$11),FIN!$C$11,0)+IF(AND(AR$7=FIN!$E$12,$B$9=FIN!$F$12,$B11=FIN!$B$12),FIN!$C$12,0)+IF(AND(AR$7=FIN!$E$13,$B$9=FIN!$F$13,$B11=FIN!$B$13),FIN!$C$13,0)+IF(AND(AR$7=FIN!$E$14,$B$9=FIN!$F$14,$B11=FIN!$B$14),FIN!$C$14,0)+IF(AND(AR$7=FIN!$E$15,$B$9=FIN!$F$15,$B11=FIN!$B$15),FIN!$C$15,0)+IF(AND(AR$7=FIN!$E$16,$B$9=FIN!$F$16,$B11=FIN!$B$16),FIN!$C$16,0)+IF(AND(AR$7=FIN!$E$17,$B$9=FIN!$F$17,$B11=FIN!$B$17),FIN!$C$17,0)+IF(AND(AR$7=FIN!$E$18,$B$9=FIN!$F$18,$B11=FIN!$B$18),FIN!$C$18,0)</f>
        <v>0</v>
      </c>
      <c r="AS11" s="40">
        <f>+IF(AND(AS$7=FIN!$E$9,$B$9=FIN!$F$9,$B11=FIN!$B$9),FIN!$C$9,0)+IF(AND(AS$7=FIN!$E$10,$B$9=FIN!$F$10,$B11=FIN!$B$10),FIN!$C$10,0)+IF(AND(AS$7=FIN!$E$11,$B$9=FIN!$F$11,$B11=FIN!$B$11),FIN!$C$11,0)+IF(AND(AS$7=FIN!$E$12,$B$9=FIN!$F$12,$B11=FIN!$B$12),FIN!$C$12,0)+IF(AND(AS$7=FIN!$E$13,$B$9=FIN!$F$13,$B11=FIN!$B$13),FIN!$C$13,0)+IF(AND(AS$7=FIN!$E$14,$B$9=FIN!$F$14,$B11=FIN!$B$14),FIN!$C$14,0)+IF(AND(AS$7=FIN!$E$15,$B$9=FIN!$F$15,$B11=FIN!$B$15),FIN!$C$15,0)+IF(AND(AS$7=FIN!$E$16,$B$9=FIN!$F$16,$B11=FIN!$B$16),FIN!$C$16,0)+IF(AND(AS$7=FIN!$E$17,$B$9=FIN!$F$17,$B11=FIN!$B$17),FIN!$C$17,0)+IF(AND(AS$7=FIN!$E$18,$B$9=FIN!$F$18,$B11=FIN!$B$18),FIN!$C$18,0)</f>
        <v>0</v>
      </c>
      <c r="AT11" s="40">
        <f>+IF(AND(AT$7=FIN!$E$9,$B$9=FIN!$F$9,$B11=FIN!$B$9),FIN!$C$9,0)+IF(AND(AT$7=FIN!$E$10,$B$9=FIN!$F$10,$B11=FIN!$B$10),FIN!$C$10,0)+IF(AND(AT$7=FIN!$E$11,$B$9=FIN!$F$11,$B11=FIN!$B$11),FIN!$C$11,0)+IF(AND(AT$7=FIN!$E$12,$B$9=FIN!$F$12,$B11=FIN!$B$12),FIN!$C$12,0)+IF(AND(AT$7=FIN!$E$13,$B$9=FIN!$F$13,$B11=FIN!$B$13),FIN!$C$13,0)+IF(AND(AT$7=FIN!$E$14,$B$9=FIN!$F$14,$B11=FIN!$B$14),FIN!$C$14,0)+IF(AND(AT$7=FIN!$E$15,$B$9=FIN!$F$15,$B11=FIN!$B$15),FIN!$C$15,0)+IF(AND(AT$7=FIN!$E$16,$B$9=FIN!$F$16,$B11=FIN!$B$16),FIN!$C$16,0)+IF(AND(AT$7=FIN!$E$17,$B$9=FIN!$F$17,$B11=FIN!$B$17),FIN!$C$17,0)+IF(AND(AT$7=FIN!$E$18,$B$9=FIN!$F$18,$B11=FIN!$B$18),FIN!$C$18,0)</f>
        <v>0</v>
      </c>
      <c r="AU11" s="40">
        <f>+IF(AND(AU$7=FIN!$E$9,$B$9=FIN!$F$9,$B11=FIN!$B$9),FIN!$C$9,0)+IF(AND(AU$7=FIN!$E$10,$B$9=FIN!$F$10,$B11=FIN!$B$10),FIN!$C$10,0)+IF(AND(AU$7=FIN!$E$11,$B$9=FIN!$F$11,$B11=FIN!$B$11),FIN!$C$11,0)+IF(AND(AU$7=FIN!$E$12,$B$9=FIN!$F$12,$B11=FIN!$B$12),FIN!$C$12,0)+IF(AND(AU$7=FIN!$E$13,$B$9=FIN!$F$13,$B11=FIN!$B$13),FIN!$C$13,0)+IF(AND(AU$7=FIN!$E$14,$B$9=FIN!$F$14,$B11=FIN!$B$14),FIN!$C$14,0)+IF(AND(AU$7=FIN!$E$15,$B$9=FIN!$F$15,$B11=FIN!$B$15),FIN!$C$15,0)+IF(AND(AU$7=FIN!$E$16,$B$9=FIN!$F$16,$B11=FIN!$B$16),FIN!$C$16,0)+IF(AND(AU$7=FIN!$E$17,$B$9=FIN!$F$17,$B11=FIN!$B$17),FIN!$C$17,0)+IF(AND(AU$7=FIN!$E$18,$B$9=FIN!$F$18,$B11=FIN!$B$18),FIN!$C$18,0)</f>
        <v>0</v>
      </c>
      <c r="AV11" s="40">
        <f>+IF(AND(AV$7=FIN!$E$9,$B$9=FIN!$F$9,$B11=FIN!$B$9),FIN!$C$9,0)+IF(AND(AV$7=FIN!$E$10,$B$9=FIN!$F$10,$B11=FIN!$B$10),FIN!$C$10,0)+IF(AND(AV$7=FIN!$E$11,$B$9=FIN!$F$11,$B11=FIN!$B$11),FIN!$C$11,0)+IF(AND(AV$7=FIN!$E$12,$B$9=FIN!$F$12,$B11=FIN!$B$12),FIN!$C$12,0)+IF(AND(AV$7=FIN!$E$13,$B$9=FIN!$F$13,$B11=FIN!$B$13),FIN!$C$13,0)+IF(AND(AV$7=FIN!$E$14,$B$9=FIN!$F$14,$B11=FIN!$B$14),FIN!$C$14,0)+IF(AND(AV$7=FIN!$E$15,$B$9=FIN!$F$15,$B11=FIN!$B$15),FIN!$C$15,0)+IF(AND(AV$7=FIN!$E$16,$B$9=FIN!$F$16,$B11=FIN!$B$16),FIN!$C$16,0)+IF(AND(AV$7=FIN!$E$17,$B$9=FIN!$F$17,$B11=FIN!$B$17),FIN!$C$17,0)+IF(AND(AV$7=FIN!$E$18,$B$9=FIN!$F$18,$B11=FIN!$B$18),FIN!$C$18,0)</f>
        <v>0</v>
      </c>
      <c r="AW11" s="40">
        <f>+IF(AND(AW$7=FIN!$E$9,$B$9=FIN!$F$9,$B11=FIN!$B$9),FIN!$C$9,0)+IF(AND(AW$7=FIN!$E$10,$B$9=FIN!$F$10,$B11=FIN!$B$10),FIN!$C$10,0)+IF(AND(AW$7=FIN!$E$11,$B$9=FIN!$F$11,$B11=FIN!$B$11),FIN!$C$11,0)+IF(AND(AW$7=FIN!$E$12,$B$9=FIN!$F$12,$B11=FIN!$B$12),FIN!$C$12,0)+IF(AND(AW$7=FIN!$E$13,$B$9=FIN!$F$13,$B11=FIN!$B$13),FIN!$C$13,0)+IF(AND(AW$7=FIN!$E$14,$B$9=FIN!$F$14,$B11=FIN!$B$14),FIN!$C$14,0)+IF(AND(AW$7=FIN!$E$15,$B$9=FIN!$F$15,$B11=FIN!$B$15),FIN!$C$15,0)+IF(AND(AW$7=FIN!$E$16,$B$9=FIN!$F$16,$B11=FIN!$B$16),FIN!$C$16,0)+IF(AND(AW$7=FIN!$E$17,$B$9=FIN!$F$17,$B11=FIN!$B$17),FIN!$C$17,0)+IF(AND(AW$7=FIN!$E$18,$B$9=FIN!$F$18,$B11=FIN!$B$18),FIN!$C$18,0)</f>
        <v>0</v>
      </c>
      <c r="AX11" s="40">
        <f>+IF(AND(AX$7=FIN!$E$9,$B$9=FIN!$F$9,$B11=FIN!$B$9),FIN!$C$9,0)+IF(AND(AX$7=FIN!$E$10,$B$9=FIN!$F$10,$B11=FIN!$B$10),FIN!$C$10,0)+IF(AND(AX$7=FIN!$E$11,$B$9=FIN!$F$11,$B11=FIN!$B$11),FIN!$C$11,0)+IF(AND(AX$7=FIN!$E$12,$B$9=FIN!$F$12,$B11=FIN!$B$12),FIN!$C$12,0)+IF(AND(AX$7=FIN!$E$13,$B$9=FIN!$F$13,$B11=FIN!$B$13),FIN!$C$13,0)+IF(AND(AX$7=FIN!$E$14,$B$9=FIN!$F$14,$B11=FIN!$B$14),FIN!$C$14,0)+IF(AND(AX$7=FIN!$E$15,$B$9=FIN!$F$15,$B11=FIN!$B$15),FIN!$C$15,0)+IF(AND(AX$7=FIN!$E$16,$B$9=FIN!$F$16,$B11=FIN!$B$16),FIN!$C$16,0)+IF(AND(AX$7=FIN!$E$17,$B$9=FIN!$F$17,$B11=FIN!$B$17),FIN!$C$17,0)+IF(AND(AX$7=FIN!$E$18,$B$9=FIN!$F$18,$B11=FIN!$B$18),FIN!$C$18,0)</f>
        <v>0</v>
      </c>
      <c r="AY11" s="40">
        <f>+IF(AND(AY$7=FIN!$E$9,$B$9=FIN!$F$9,$B11=FIN!$B$9),FIN!$C$9,0)+IF(AND(AY$7=FIN!$E$10,$B$9=FIN!$F$10,$B11=FIN!$B$10),FIN!$C$10,0)+IF(AND(AY$7=FIN!$E$11,$B$9=FIN!$F$11,$B11=FIN!$B$11),FIN!$C$11,0)+IF(AND(AY$7=FIN!$E$12,$B$9=FIN!$F$12,$B11=FIN!$B$12),FIN!$C$12,0)+IF(AND(AY$7=FIN!$E$13,$B$9=FIN!$F$13,$B11=FIN!$B$13),FIN!$C$13,0)+IF(AND(AY$7=FIN!$E$14,$B$9=FIN!$F$14,$B11=FIN!$B$14),FIN!$C$14,0)+IF(AND(AY$7=FIN!$E$15,$B$9=FIN!$F$15,$B11=FIN!$B$15),FIN!$C$15,0)+IF(AND(AY$7=FIN!$E$16,$B$9=FIN!$F$16,$B11=FIN!$B$16),FIN!$C$16,0)+IF(AND(AY$7=FIN!$E$17,$B$9=FIN!$F$17,$B11=FIN!$B$17),FIN!$C$17,0)+IF(AND(AY$7=FIN!$E$18,$B$9=FIN!$F$18,$B11=FIN!$B$18),FIN!$C$18,0)</f>
        <v>0</v>
      </c>
      <c r="AZ11" s="40">
        <f>+IF(AND(AZ$7=FIN!$E$9,$B$9=FIN!$F$9,$B11=FIN!$B$9),FIN!$C$9,0)+IF(AND(AZ$7=FIN!$E$10,$B$9=FIN!$F$10,$B11=FIN!$B$10),FIN!$C$10,0)+IF(AND(AZ$7=FIN!$E$11,$B$9=FIN!$F$11,$B11=FIN!$B$11),FIN!$C$11,0)+IF(AND(AZ$7=FIN!$E$12,$B$9=FIN!$F$12,$B11=FIN!$B$12),FIN!$C$12,0)+IF(AND(AZ$7=FIN!$E$13,$B$9=FIN!$F$13,$B11=FIN!$B$13),FIN!$C$13,0)+IF(AND(AZ$7=FIN!$E$14,$B$9=FIN!$F$14,$B11=FIN!$B$14),FIN!$C$14,0)+IF(AND(AZ$7=FIN!$E$15,$B$9=FIN!$F$15,$B11=FIN!$B$15),FIN!$C$15,0)+IF(AND(AZ$7=FIN!$E$16,$B$9=FIN!$F$16,$B11=FIN!$B$16),FIN!$C$16,0)+IF(AND(AZ$7=FIN!$E$17,$B$9=FIN!$F$17,$B11=FIN!$B$17),FIN!$C$17,0)+IF(AND(AZ$7=FIN!$E$18,$B$9=FIN!$F$18,$B11=FIN!$B$18),FIN!$C$18,0)</f>
        <v>0</v>
      </c>
      <c r="BA11" s="40">
        <f>+IF(AND(BA$7=FIN!$E$9,$B$9=FIN!$F$9,$B11=FIN!$B$9),FIN!$C$9,0)+IF(AND(BA$7=FIN!$E$10,$B$9=FIN!$F$10,$B11=FIN!$B$10),FIN!$C$10,0)+IF(AND(BA$7=FIN!$E$11,$B$9=FIN!$F$11,$B11=FIN!$B$11),FIN!$C$11,0)+IF(AND(BA$7=FIN!$E$12,$B$9=FIN!$F$12,$B11=FIN!$B$12),FIN!$C$12,0)+IF(AND(BA$7=FIN!$E$13,$B$9=FIN!$F$13,$B11=FIN!$B$13),FIN!$C$13,0)+IF(AND(BA$7=FIN!$E$14,$B$9=FIN!$F$14,$B11=FIN!$B$14),FIN!$C$14,0)+IF(AND(BA$7=FIN!$E$15,$B$9=FIN!$F$15,$B11=FIN!$B$15),FIN!$C$15,0)+IF(AND(BA$7=FIN!$E$16,$B$9=FIN!$F$16,$B11=FIN!$B$16),FIN!$C$16,0)+IF(AND(BA$7=FIN!$E$17,$B$9=FIN!$F$17,$B11=FIN!$B$17),FIN!$C$17,0)+IF(AND(BA$7=FIN!$E$18,$B$9=FIN!$F$18,$B11=FIN!$B$18),FIN!$C$18,0)</f>
        <v>0</v>
      </c>
      <c r="BB11" s="40">
        <f>+IF(AND(BB$7=FIN!$E$9,$B$9=FIN!$F$9,$B11=FIN!$B$9),FIN!$C$9,0)+IF(AND(BB$7=FIN!$E$10,$B$9=FIN!$F$10,$B11=FIN!$B$10),FIN!$C$10,0)+IF(AND(BB$7=FIN!$E$11,$B$9=FIN!$F$11,$B11=FIN!$B$11),FIN!$C$11,0)+IF(AND(BB$7=FIN!$E$12,$B$9=FIN!$F$12,$B11=FIN!$B$12),FIN!$C$12,0)+IF(AND(BB$7=FIN!$E$13,$B$9=FIN!$F$13,$B11=FIN!$B$13),FIN!$C$13,0)+IF(AND(BB$7=FIN!$E$14,$B$9=FIN!$F$14,$B11=FIN!$B$14),FIN!$C$14,0)+IF(AND(BB$7=FIN!$E$15,$B$9=FIN!$F$15,$B11=FIN!$B$15),FIN!$C$15,0)+IF(AND(BB$7=FIN!$E$16,$B$9=FIN!$F$16,$B11=FIN!$B$16),FIN!$C$16,0)+IF(AND(BB$7=FIN!$E$17,$B$9=FIN!$F$17,$B11=FIN!$B$17),FIN!$C$17,0)+IF(AND(BB$7=FIN!$E$18,$B$9=FIN!$F$18,$B11=FIN!$B$18),FIN!$C$18,0)</f>
        <v>0</v>
      </c>
      <c r="BC11" s="40">
        <f>+IF(AND(BC$7=FIN!$E$9,$B$9=FIN!$F$9,$B11=FIN!$B$9),FIN!$C$9,0)+IF(AND(BC$7=FIN!$E$10,$B$9=FIN!$F$10,$B11=FIN!$B$10),FIN!$C$10,0)+IF(AND(BC$7=FIN!$E$11,$B$9=FIN!$F$11,$B11=FIN!$B$11),FIN!$C$11,0)+IF(AND(BC$7=FIN!$E$12,$B$9=FIN!$F$12,$B11=FIN!$B$12),FIN!$C$12,0)+IF(AND(BC$7=FIN!$E$13,$B$9=FIN!$F$13,$B11=FIN!$B$13),FIN!$C$13,0)+IF(AND(BC$7=FIN!$E$14,$B$9=FIN!$F$14,$B11=FIN!$B$14),FIN!$C$14,0)+IF(AND(BC$7=FIN!$E$15,$B$9=FIN!$F$15,$B11=FIN!$B$15),FIN!$C$15,0)+IF(AND(BC$7=FIN!$E$16,$B$9=FIN!$F$16,$B11=FIN!$B$16),FIN!$C$16,0)+IF(AND(BC$7=FIN!$E$17,$B$9=FIN!$F$17,$B11=FIN!$B$17),FIN!$C$17,0)+IF(AND(BC$7=FIN!$E$18,$B$9=FIN!$F$18,$B11=FIN!$B$18),FIN!$C$18,0)</f>
        <v>0</v>
      </c>
      <c r="BD11" s="40">
        <f>+IF(AND(BD$7=FIN!$E$9,$B$9=FIN!$F$9,$B11=FIN!$B$9),FIN!$C$9,0)+IF(AND(BD$7=FIN!$E$10,$B$9=FIN!$F$10,$B11=FIN!$B$10),FIN!$C$10,0)+IF(AND(BD$7=FIN!$E$11,$B$9=FIN!$F$11,$B11=FIN!$B$11),FIN!$C$11,0)+IF(AND(BD$7=FIN!$E$12,$B$9=FIN!$F$12,$B11=FIN!$B$12),FIN!$C$12,0)+IF(AND(BD$7=FIN!$E$13,$B$9=FIN!$F$13,$B11=FIN!$B$13),FIN!$C$13,0)+IF(AND(BD$7=FIN!$E$14,$B$9=FIN!$F$14,$B11=FIN!$B$14),FIN!$C$14,0)+IF(AND(BD$7=FIN!$E$15,$B$9=FIN!$F$15,$B11=FIN!$B$15),FIN!$C$15,0)+IF(AND(BD$7=FIN!$E$16,$B$9=FIN!$F$16,$B11=FIN!$B$16),FIN!$C$16,0)+IF(AND(BD$7=FIN!$E$17,$B$9=FIN!$F$17,$B11=FIN!$B$17),FIN!$C$17,0)+IF(AND(BD$7=FIN!$E$18,$B$9=FIN!$F$18,$B11=FIN!$B$18),FIN!$C$18,0)</f>
        <v>0</v>
      </c>
      <c r="BE11" s="40">
        <f>+IF(AND(BE$7=FIN!$E$9,$B$9=FIN!$F$9,$B11=FIN!$B$9),FIN!$C$9,0)+IF(AND(BE$7=FIN!$E$10,$B$9=FIN!$F$10,$B11=FIN!$B$10),FIN!$C$10,0)+IF(AND(BE$7=FIN!$E$11,$B$9=FIN!$F$11,$B11=FIN!$B$11),FIN!$C$11,0)+IF(AND(BE$7=FIN!$E$12,$B$9=FIN!$F$12,$B11=FIN!$B$12),FIN!$C$12,0)+IF(AND(BE$7=FIN!$E$13,$B$9=FIN!$F$13,$B11=FIN!$B$13),FIN!$C$13,0)+IF(AND(BE$7=FIN!$E$14,$B$9=FIN!$F$14,$B11=FIN!$B$14),FIN!$C$14,0)+IF(AND(BE$7=FIN!$E$15,$B$9=FIN!$F$15,$B11=FIN!$B$15),FIN!$C$15,0)+IF(AND(BE$7=FIN!$E$16,$B$9=FIN!$F$16,$B11=FIN!$B$16),FIN!$C$16,0)+IF(AND(BE$7=FIN!$E$17,$B$9=FIN!$F$17,$B11=FIN!$B$17),FIN!$C$17,0)+IF(AND(BE$7=FIN!$E$18,$B$9=FIN!$F$18,$B11=FIN!$B$18),FIN!$C$18,0)</f>
        <v>0</v>
      </c>
      <c r="BF11" s="40">
        <f>+IF(AND(BF$7=FIN!$E$9,$B$9=FIN!$F$9,$B11=FIN!$B$9),FIN!$C$9,0)+IF(AND(BF$7=FIN!$E$10,$B$9=FIN!$F$10,$B11=FIN!$B$10),FIN!$C$10,0)+IF(AND(BF$7=FIN!$E$11,$B$9=FIN!$F$11,$B11=FIN!$B$11),FIN!$C$11,0)+IF(AND(BF$7=FIN!$E$12,$B$9=FIN!$F$12,$B11=FIN!$B$12),FIN!$C$12,0)+IF(AND(BF$7=FIN!$E$13,$B$9=FIN!$F$13,$B11=FIN!$B$13),FIN!$C$13,0)+IF(AND(BF$7=FIN!$E$14,$B$9=FIN!$F$14,$B11=FIN!$B$14),FIN!$C$14,0)+IF(AND(BF$7=FIN!$E$15,$B$9=FIN!$F$15,$B11=FIN!$B$15),FIN!$C$15,0)+IF(AND(BF$7=FIN!$E$16,$B$9=FIN!$F$16,$B11=FIN!$B$16),FIN!$C$16,0)+IF(AND(BF$7=FIN!$E$17,$B$9=FIN!$F$17,$B11=FIN!$B$17),FIN!$C$17,0)+IF(AND(BF$7=FIN!$E$18,$B$9=FIN!$F$18,$B11=FIN!$B$18),FIN!$C$18,0)</f>
        <v>0</v>
      </c>
      <c r="BG11" s="40">
        <f>+IF(AND(BG$7=FIN!$E$9,$B$9=FIN!$F$9,$B11=FIN!$B$9),FIN!$C$9,0)+IF(AND(BG$7=FIN!$E$10,$B$9=FIN!$F$10,$B11=FIN!$B$10),FIN!$C$10,0)+IF(AND(BG$7=FIN!$E$11,$B$9=FIN!$F$11,$B11=FIN!$B$11),FIN!$C$11,0)+IF(AND(BG$7=FIN!$E$12,$B$9=FIN!$F$12,$B11=FIN!$B$12),FIN!$C$12,0)+IF(AND(BG$7=FIN!$E$13,$B$9=FIN!$F$13,$B11=FIN!$B$13),FIN!$C$13,0)+IF(AND(BG$7=FIN!$E$14,$B$9=FIN!$F$14,$B11=FIN!$B$14),FIN!$C$14,0)+IF(AND(BG$7=FIN!$E$15,$B$9=FIN!$F$15,$B11=FIN!$B$15),FIN!$C$15,0)+IF(AND(BG$7=FIN!$E$16,$B$9=FIN!$F$16,$B11=FIN!$B$16),FIN!$C$16,0)+IF(AND(BG$7=FIN!$E$17,$B$9=FIN!$F$17,$B11=FIN!$B$17),FIN!$C$17,0)+IF(AND(BG$7=FIN!$E$18,$B$9=FIN!$F$18,$B11=FIN!$B$18),FIN!$C$18,0)</f>
        <v>0</v>
      </c>
      <c r="BH11" s="40">
        <f>+IF(AND(BH$7=FIN!$E$9,$B$9=FIN!$F$9,$B11=FIN!$B$9),FIN!$C$9,0)+IF(AND(BH$7=FIN!$E$10,$B$9=FIN!$F$10,$B11=FIN!$B$10),FIN!$C$10,0)+IF(AND(BH$7=FIN!$E$11,$B$9=FIN!$F$11,$B11=FIN!$B$11),FIN!$C$11,0)+IF(AND(BH$7=FIN!$E$12,$B$9=FIN!$F$12,$B11=FIN!$B$12),FIN!$C$12,0)+IF(AND(BH$7=FIN!$E$13,$B$9=FIN!$F$13,$B11=FIN!$B$13),FIN!$C$13,0)+IF(AND(BH$7=FIN!$E$14,$B$9=FIN!$F$14,$B11=FIN!$B$14),FIN!$C$14,0)+IF(AND(BH$7=FIN!$E$15,$B$9=FIN!$F$15,$B11=FIN!$B$15),FIN!$C$15,0)+IF(AND(BH$7=FIN!$E$16,$B$9=FIN!$F$16,$B11=FIN!$B$16),FIN!$C$16,0)+IF(AND(BH$7=FIN!$E$17,$B$9=FIN!$F$17,$B11=FIN!$B$17),FIN!$C$17,0)+IF(AND(BH$7=FIN!$E$18,$B$9=FIN!$F$18,$B11=FIN!$B$18),FIN!$C$18,0)</f>
        <v>0</v>
      </c>
      <c r="BI11" s="40">
        <f>+IF(AND(BI$7=FIN!$E$9,$B$9=FIN!$F$9,$B11=FIN!$B$9),FIN!$C$9,0)+IF(AND(BI$7=FIN!$E$10,$B$9=FIN!$F$10,$B11=FIN!$B$10),FIN!$C$10,0)+IF(AND(BI$7=FIN!$E$11,$B$9=FIN!$F$11,$B11=FIN!$B$11),FIN!$C$11,0)+IF(AND(BI$7=FIN!$E$12,$B$9=FIN!$F$12,$B11=FIN!$B$12),FIN!$C$12,0)+IF(AND(BI$7=FIN!$E$13,$B$9=FIN!$F$13,$B11=FIN!$B$13),FIN!$C$13,0)+IF(AND(BI$7=FIN!$E$14,$B$9=FIN!$F$14,$B11=FIN!$B$14),FIN!$C$14,0)+IF(AND(BI$7=FIN!$E$15,$B$9=FIN!$F$15,$B11=FIN!$B$15),FIN!$C$15,0)+IF(AND(BI$7=FIN!$E$16,$B$9=FIN!$F$16,$B11=FIN!$B$16),FIN!$C$16,0)+IF(AND(BI$7=FIN!$E$17,$B$9=FIN!$F$17,$B11=FIN!$B$17),FIN!$C$17,0)+IF(AND(BI$7=FIN!$E$18,$B$9=FIN!$F$18,$B11=FIN!$B$18),FIN!$C$18,0)</f>
        <v>0</v>
      </c>
      <c r="BJ11" s="40">
        <f>+IF(AND(BJ$7=FIN!$E$9,$B$9=FIN!$F$9,$B11=FIN!$B$9),FIN!$C$9,0)+IF(AND(BJ$7=FIN!$E$10,$B$9=FIN!$F$10,$B11=FIN!$B$10),FIN!$C$10,0)+IF(AND(BJ$7=FIN!$E$11,$B$9=FIN!$F$11,$B11=FIN!$B$11),FIN!$C$11,0)+IF(AND(BJ$7=FIN!$E$12,$B$9=FIN!$F$12,$B11=FIN!$B$12),FIN!$C$12,0)+IF(AND(BJ$7=FIN!$E$13,$B$9=FIN!$F$13,$B11=FIN!$B$13),FIN!$C$13,0)+IF(AND(BJ$7=FIN!$E$14,$B$9=FIN!$F$14,$B11=FIN!$B$14),FIN!$C$14,0)+IF(AND(BJ$7=FIN!$E$15,$B$9=FIN!$F$15,$B11=FIN!$B$15),FIN!$C$15,0)+IF(AND(BJ$7=FIN!$E$16,$B$9=FIN!$F$16,$B11=FIN!$B$16),FIN!$C$16,0)+IF(AND(BJ$7=FIN!$E$17,$B$9=FIN!$F$17,$B11=FIN!$B$17),FIN!$C$17,0)+IF(AND(BJ$7=FIN!$E$18,$B$9=FIN!$F$18,$B11=FIN!$B$18),FIN!$C$18,0)</f>
        <v>0</v>
      </c>
      <c r="BK11" s="40">
        <f>+IF(AND(BK$7=FIN!$E$9,$B$9=FIN!$F$9,$B11=FIN!$B$9),FIN!$C$9,0)+IF(AND(BK$7=FIN!$E$10,$B$9=FIN!$F$10,$B11=FIN!$B$10),FIN!$C$10,0)+IF(AND(BK$7=FIN!$E$11,$B$9=FIN!$F$11,$B11=FIN!$B$11),FIN!$C$11,0)+IF(AND(BK$7=FIN!$E$12,$B$9=FIN!$F$12,$B11=FIN!$B$12),FIN!$C$12,0)+IF(AND(BK$7=FIN!$E$13,$B$9=FIN!$F$13,$B11=FIN!$B$13),FIN!$C$13,0)+IF(AND(BK$7=FIN!$E$14,$B$9=FIN!$F$14,$B11=FIN!$B$14),FIN!$C$14,0)+IF(AND(BK$7=FIN!$E$15,$B$9=FIN!$F$15,$B11=FIN!$B$15),FIN!$C$15,0)+IF(AND(BK$7=FIN!$E$16,$B$9=FIN!$F$16,$B11=FIN!$B$16),FIN!$C$16,0)+IF(AND(BK$7=FIN!$E$17,$B$9=FIN!$F$17,$B11=FIN!$B$17),FIN!$C$17,0)+IF(AND(BK$7=FIN!$E$18,$B$9=FIN!$F$18,$B11=FIN!$B$18),FIN!$C$18,0)</f>
        <v>0</v>
      </c>
      <c r="BL11" s="40">
        <f>+IF(AND(BL$7=FIN!$E$9,$B$9=FIN!$F$9,$B11=FIN!$B$9),FIN!$C$9,0)+IF(AND(BL$7=FIN!$E$10,$B$9=FIN!$F$10,$B11=FIN!$B$10),FIN!$C$10,0)+IF(AND(BL$7=FIN!$E$11,$B$9=FIN!$F$11,$B11=FIN!$B$11),FIN!$C$11,0)+IF(AND(BL$7=FIN!$E$12,$B$9=FIN!$F$12,$B11=FIN!$B$12),FIN!$C$12,0)+IF(AND(BL$7=FIN!$E$13,$B$9=FIN!$F$13,$B11=FIN!$B$13),FIN!$C$13,0)+IF(AND(BL$7=FIN!$E$14,$B$9=FIN!$F$14,$B11=FIN!$B$14),FIN!$C$14,0)+IF(AND(BL$7=FIN!$E$15,$B$9=FIN!$F$15,$B11=FIN!$B$15),FIN!$C$15,0)+IF(AND(BL$7=FIN!$E$16,$B$9=FIN!$F$16,$B11=FIN!$B$16),FIN!$C$16,0)+IF(AND(BL$7=FIN!$E$17,$B$9=FIN!$F$17,$B11=FIN!$B$17),FIN!$C$17,0)+IF(AND(BL$7=FIN!$E$18,$B$9=FIN!$F$18,$B11=FIN!$B$18),FIN!$C$18,0)</f>
        <v>0</v>
      </c>
    </row>
    <row r="12" spans="1:64" customFormat="1">
      <c r="A12" s="6"/>
      <c r="B12" s="32" t="str">
        <f>+Home!E21</f>
        <v>Xinyang</v>
      </c>
      <c r="C12" s="40">
        <f t="shared" si="2"/>
        <v>0</v>
      </c>
      <c r="D12" s="30"/>
      <c r="E12" s="40">
        <f>+IF(AND(E$7=FIN!$E$9,$B$9=FIN!$F$9,$B12=FIN!$B$9),FIN!$C$9,0)+IF(AND(E$7=FIN!$E$10,$B$9=FIN!$F$10,$B12=FIN!$B$10),FIN!$C$10,0)+IF(AND(E$7=FIN!$E$11,$B$9=FIN!$F$11,$B12=FIN!$B$11),FIN!$C$11,0)+IF(AND(E$7=FIN!$E$12,$B$9=FIN!$F$12,$B12=FIN!$B$12),FIN!$C$12,0)+IF(AND(E$7=FIN!$E$13,$B$9=FIN!$F$13,$B12=FIN!$B$13),FIN!$C$13,0)+IF(AND(E$7=FIN!$E$14,$B$9=FIN!$F$14,$B12=FIN!$B$14),FIN!$C$14,0)+IF(AND(E$7=FIN!$E$15,$B$9=FIN!$F$15,$B12=FIN!$B$15),FIN!$C$15,0)+IF(AND(E$7=FIN!$E$16,$B$9=FIN!$F$16,$B12=FIN!$B$16),FIN!$C$16,0)+IF(AND(E$7=FIN!$E$17,$B$9=FIN!$F$17,$B12=FIN!$B$17),FIN!$C$17,0)+IF(AND(E$7=FIN!$E$18,$B$9=FIN!$F$18,$B12=FIN!$B$18),FIN!$C$18,0)</f>
        <v>0</v>
      </c>
      <c r="F12" s="40">
        <f>+IF(AND(F$7=FIN!$E$9,$B$9=FIN!$F$9,$B12=FIN!$B$9),FIN!$C$9,0)+IF(AND(F$7=FIN!$E$10,$B$9=FIN!$F$10,$B12=FIN!$B$10),FIN!$C$10,0)+IF(AND(F$7=FIN!$E$11,$B$9=FIN!$F$11,$B12=FIN!$B$11),FIN!$C$11,0)+IF(AND(F$7=FIN!$E$12,$B$9=FIN!$F$12,$B12=FIN!$B$12),FIN!$C$12,0)+IF(AND(F$7=FIN!$E$13,$B$9=FIN!$F$13,$B12=FIN!$B$13),FIN!$C$13,0)+IF(AND(F$7=FIN!$E$14,$B$9=FIN!$F$14,$B12=FIN!$B$14),FIN!$C$14,0)+IF(AND(F$7=FIN!$E$15,$B$9=FIN!$F$15,$B12=FIN!$B$15),FIN!$C$15,0)+IF(AND(F$7=FIN!$E$16,$B$9=FIN!$F$16,$B12=FIN!$B$16),FIN!$C$16,0)+IF(AND(F$7=FIN!$E$17,$B$9=FIN!$F$17,$B12=FIN!$B$17),FIN!$C$17,0)+IF(AND(F$7=FIN!$E$18,$B$9=FIN!$F$18,$B12=FIN!$B$18),FIN!$C$18,0)</f>
        <v>0</v>
      </c>
      <c r="G12" s="40">
        <f>+IF(AND(G$7=FIN!$E$9,$B$9=FIN!$F$9,$B12=FIN!$B$9),FIN!$C$9,0)+IF(AND(G$7=FIN!$E$10,$B$9=FIN!$F$10,$B12=FIN!$B$10),FIN!$C$10,0)+IF(AND(G$7=FIN!$E$11,$B$9=FIN!$F$11,$B12=FIN!$B$11),FIN!$C$11,0)+IF(AND(G$7=FIN!$E$12,$B$9=FIN!$F$12,$B12=FIN!$B$12),FIN!$C$12,0)+IF(AND(G$7=FIN!$E$13,$B$9=FIN!$F$13,$B12=FIN!$B$13),FIN!$C$13,0)+IF(AND(G$7=FIN!$E$14,$B$9=FIN!$F$14,$B12=FIN!$B$14),FIN!$C$14,0)+IF(AND(G$7=FIN!$E$15,$B$9=FIN!$F$15,$B12=FIN!$B$15),FIN!$C$15,0)+IF(AND(G$7=FIN!$E$16,$B$9=FIN!$F$16,$B12=FIN!$B$16),FIN!$C$16,0)+IF(AND(G$7=FIN!$E$17,$B$9=FIN!$F$17,$B12=FIN!$B$17),FIN!$C$17,0)+IF(AND(G$7=FIN!$E$18,$B$9=FIN!$F$18,$B12=FIN!$B$18),FIN!$C$18,0)</f>
        <v>0</v>
      </c>
      <c r="H12" s="40">
        <f>+IF(AND(H$7=FIN!$E$9,$B$9=FIN!$F$9,$B12=FIN!$B$9),FIN!$C$9,0)+IF(AND(H$7=FIN!$E$10,$B$9=FIN!$F$10,$B12=FIN!$B$10),FIN!$C$10,0)+IF(AND(H$7=FIN!$E$11,$B$9=FIN!$F$11,$B12=FIN!$B$11),FIN!$C$11,0)+IF(AND(H$7=FIN!$E$12,$B$9=FIN!$F$12,$B12=FIN!$B$12),FIN!$C$12,0)+IF(AND(H$7=FIN!$E$13,$B$9=FIN!$F$13,$B12=FIN!$B$13),FIN!$C$13,0)+IF(AND(H$7=FIN!$E$14,$B$9=FIN!$F$14,$B12=FIN!$B$14),FIN!$C$14,0)+IF(AND(H$7=FIN!$E$15,$B$9=FIN!$F$15,$B12=FIN!$B$15),FIN!$C$15,0)+IF(AND(H$7=FIN!$E$16,$B$9=FIN!$F$16,$B12=FIN!$B$16),FIN!$C$16,0)+IF(AND(H$7=FIN!$E$17,$B$9=FIN!$F$17,$B12=FIN!$B$17),FIN!$C$17,0)+IF(AND(H$7=FIN!$E$18,$B$9=FIN!$F$18,$B12=FIN!$B$18),FIN!$C$18,0)</f>
        <v>0</v>
      </c>
      <c r="I12" s="40">
        <f>+IF(AND(I$7=FIN!$E$9,$B$9=FIN!$F$9,$B12=FIN!$B$9),FIN!$C$9,0)+IF(AND(I$7=FIN!$E$10,$B$9=FIN!$F$10,$B12=FIN!$B$10),FIN!$C$10,0)+IF(AND(I$7=FIN!$E$11,$B$9=FIN!$F$11,$B12=FIN!$B$11),FIN!$C$11,0)+IF(AND(I$7=FIN!$E$12,$B$9=FIN!$F$12,$B12=FIN!$B$12),FIN!$C$12,0)+IF(AND(I$7=FIN!$E$13,$B$9=FIN!$F$13,$B12=FIN!$B$13),FIN!$C$13,0)+IF(AND(I$7=FIN!$E$14,$B$9=FIN!$F$14,$B12=FIN!$B$14),FIN!$C$14,0)+IF(AND(I$7=FIN!$E$15,$B$9=FIN!$F$15,$B12=FIN!$B$15),FIN!$C$15,0)+IF(AND(I$7=FIN!$E$16,$B$9=FIN!$F$16,$B12=FIN!$B$16),FIN!$C$16,0)+IF(AND(I$7=FIN!$E$17,$B$9=FIN!$F$17,$B12=FIN!$B$17),FIN!$C$17,0)+IF(AND(I$7=FIN!$E$18,$B$9=FIN!$F$18,$B12=FIN!$B$18),FIN!$C$18,0)</f>
        <v>0</v>
      </c>
      <c r="J12" s="40">
        <f>+IF(AND(J$7=FIN!$E$9,$B$9=FIN!$F$9,$B12=FIN!$B$9),FIN!$C$9,0)+IF(AND(J$7=FIN!$E$10,$B$9=FIN!$F$10,$B12=FIN!$B$10),FIN!$C$10,0)+IF(AND(J$7=FIN!$E$11,$B$9=FIN!$F$11,$B12=FIN!$B$11),FIN!$C$11,0)+IF(AND(J$7=FIN!$E$12,$B$9=FIN!$F$12,$B12=FIN!$B$12),FIN!$C$12,0)+IF(AND(J$7=FIN!$E$13,$B$9=FIN!$F$13,$B12=FIN!$B$13),FIN!$C$13,0)+IF(AND(J$7=FIN!$E$14,$B$9=FIN!$F$14,$B12=FIN!$B$14),FIN!$C$14,0)+IF(AND(J$7=FIN!$E$15,$B$9=FIN!$F$15,$B12=FIN!$B$15),FIN!$C$15,0)+IF(AND(J$7=FIN!$E$16,$B$9=FIN!$F$16,$B12=FIN!$B$16),FIN!$C$16,0)+IF(AND(J$7=FIN!$E$17,$B$9=FIN!$F$17,$B12=FIN!$B$17),FIN!$C$17,0)+IF(AND(J$7=FIN!$E$18,$B$9=FIN!$F$18,$B12=FIN!$B$18),FIN!$C$18,0)</f>
        <v>0</v>
      </c>
      <c r="K12" s="40">
        <f>+IF(AND(K$7=FIN!$E$9,$B$9=FIN!$F$9,$B12=FIN!$B$9),FIN!$C$9,0)+IF(AND(K$7=FIN!$E$10,$B$9=FIN!$F$10,$B12=FIN!$B$10),FIN!$C$10,0)+IF(AND(K$7=FIN!$E$11,$B$9=FIN!$F$11,$B12=FIN!$B$11),FIN!$C$11,0)+IF(AND(K$7=FIN!$E$12,$B$9=FIN!$F$12,$B12=FIN!$B$12),FIN!$C$12,0)+IF(AND(K$7=FIN!$E$13,$B$9=FIN!$F$13,$B12=FIN!$B$13),FIN!$C$13,0)+IF(AND(K$7=FIN!$E$14,$B$9=FIN!$F$14,$B12=FIN!$B$14),FIN!$C$14,0)+IF(AND(K$7=FIN!$E$15,$B$9=FIN!$F$15,$B12=FIN!$B$15),FIN!$C$15,0)+IF(AND(K$7=FIN!$E$16,$B$9=FIN!$F$16,$B12=FIN!$B$16),FIN!$C$16,0)+IF(AND(K$7=FIN!$E$17,$B$9=FIN!$F$17,$B12=FIN!$B$17),FIN!$C$17,0)+IF(AND(K$7=FIN!$E$18,$B$9=FIN!$F$18,$B12=FIN!$B$18),FIN!$C$18,0)</f>
        <v>0</v>
      </c>
      <c r="L12" s="40">
        <f>+IF(AND(L$7=FIN!$E$9,$B$9=FIN!$F$9,$B12=FIN!$B$9),FIN!$C$9,0)+IF(AND(L$7=FIN!$E$10,$B$9=FIN!$F$10,$B12=FIN!$B$10),FIN!$C$10,0)+IF(AND(L$7=FIN!$E$11,$B$9=FIN!$F$11,$B12=FIN!$B$11),FIN!$C$11,0)+IF(AND(L$7=FIN!$E$12,$B$9=FIN!$F$12,$B12=FIN!$B$12),FIN!$C$12,0)+IF(AND(L$7=FIN!$E$13,$B$9=FIN!$F$13,$B12=FIN!$B$13),FIN!$C$13,0)+IF(AND(L$7=FIN!$E$14,$B$9=FIN!$F$14,$B12=FIN!$B$14),FIN!$C$14,0)+IF(AND(L$7=FIN!$E$15,$B$9=FIN!$F$15,$B12=FIN!$B$15),FIN!$C$15,0)+IF(AND(L$7=FIN!$E$16,$B$9=FIN!$F$16,$B12=FIN!$B$16),FIN!$C$16,0)+IF(AND(L$7=FIN!$E$17,$B$9=FIN!$F$17,$B12=FIN!$B$17),FIN!$C$17,0)+IF(AND(L$7=FIN!$E$18,$B$9=FIN!$F$18,$B12=FIN!$B$18),FIN!$C$18,0)</f>
        <v>0</v>
      </c>
      <c r="M12" s="40">
        <f>+IF(AND(M$7=FIN!$E$9,$B$9=FIN!$F$9,$B12=FIN!$B$9),FIN!$C$9,0)+IF(AND(M$7=FIN!$E$10,$B$9=FIN!$F$10,$B12=FIN!$B$10),FIN!$C$10,0)+IF(AND(M$7=FIN!$E$11,$B$9=FIN!$F$11,$B12=FIN!$B$11),FIN!$C$11,0)+IF(AND(M$7=FIN!$E$12,$B$9=FIN!$F$12,$B12=FIN!$B$12),FIN!$C$12,0)+IF(AND(M$7=FIN!$E$13,$B$9=FIN!$F$13,$B12=FIN!$B$13),FIN!$C$13,0)+IF(AND(M$7=FIN!$E$14,$B$9=FIN!$F$14,$B12=FIN!$B$14),FIN!$C$14,0)+IF(AND(M$7=FIN!$E$15,$B$9=FIN!$F$15,$B12=FIN!$B$15),FIN!$C$15,0)+IF(AND(M$7=FIN!$E$16,$B$9=FIN!$F$16,$B12=FIN!$B$16),FIN!$C$16,0)+IF(AND(M$7=FIN!$E$17,$B$9=FIN!$F$17,$B12=FIN!$B$17),FIN!$C$17,0)+IF(AND(M$7=FIN!$E$18,$B$9=FIN!$F$18,$B12=FIN!$B$18),FIN!$C$18,0)</f>
        <v>0</v>
      </c>
      <c r="N12" s="40">
        <f>+IF(AND(N$7=FIN!$E$9,$B$9=FIN!$F$9,$B12=FIN!$B$9),FIN!$C$9,0)+IF(AND(N$7=FIN!$E$10,$B$9=FIN!$F$10,$B12=FIN!$B$10),FIN!$C$10,0)+IF(AND(N$7=FIN!$E$11,$B$9=FIN!$F$11,$B12=FIN!$B$11),FIN!$C$11,0)+IF(AND(N$7=FIN!$E$12,$B$9=FIN!$F$12,$B12=FIN!$B$12),FIN!$C$12,0)+IF(AND(N$7=FIN!$E$13,$B$9=FIN!$F$13,$B12=FIN!$B$13),FIN!$C$13,0)+IF(AND(N$7=FIN!$E$14,$B$9=FIN!$F$14,$B12=FIN!$B$14),FIN!$C$14,0)+IF(AND(N$7=FIN!$E$15,$B$9=FIN!$F$15,$B12=FIN!$B$15),FIN!$C$15,0)+IF(AND(N$7=FIN!$E$16,$B$9=FIN!$F$16,$B12=FIN!$B$16),FIN!$C$16,0)+IF(AND(N$7=FIN!$E$17,$B$9=FIN!$F$17,$B12=FIN!$B$17),FIN!$C$17,0)+IF(AND(N$7=FIN!$E$18,$B$9=FIN!$F$18,$B12=FIN!$B$18),FIN!$C$18,0)</f>
        <v>0</v>
      </c>
      <c r="O12" s="40">
        <f>+IF(AND(O$7=FIN!$E$9,$B$9=FIN!$F$9,$B12=FIN!$B$9),FIN!$C$9,0)+IF(AND(O$7=FIN!$E$10,$B$9=FIN!$F$10,$B12=FIN!$B$10),FIN!$C$10,0)+IF(AND(O$7=FIN!$E$11,$B$9=FIN!$F$11,$B12=FIN!$B$11),FIN!$C$11,0)+IF(AND(O$7=FIN!$E$12,$B$9=FIN!$F$12,$B12=FIN!$B$12),FIN!$C$12,0)+IF(AND(O$7=FIN!$E$13,$B$9=FIN!$F$13,$B12=FIN!$B$13),FIN!$C$13,0)+IF(AND(O$7=FIN!$E$14,$B$9=FIN!$F$14,$B12=FIN!$B$14),FIN!$C$14,0)+IF(AND(O$7=FIN!$E$15,$B$9=FIN!$F$15,$B12=FIN!$B$15),FIN!$C$15,0)+IF(AND(O$7=FIN!$E$16,$B$9=FIN!$F$16,$B12=FIN!$B$16),FIN!$C$16,0)+IF(AND(O$7=FIN!$E$17,$B$9=FIN!$F$17,$B12=FIN!$B$17),FIN!$C$17,0)+IF(AND(O$7=FIN!$E$18,$B$9=FIN!$F$18,$B12=FIN!$B$18),FIN!$C$18,0)</f>
        <v>0</v>
      </c>
      <c r="P12" s="40">
        <f>+IF(AND(P$7=FIN!$E$9,$B$9=FIN!$F$9,$B12=FIN!$B$9),FIN!$C$9,0)+IF(AND(P$7=FIN!$E$10,$B$9=FIN!$F$10,$B12=FIN!$B$10),FIN!$C$10,0)+IF(AND(P$7=FIN!$E$11,$B$9=FIN!$F$11,$B12=FIN!$B$11),FIN!$C$11,0)+IF(AND(P$7=FIN!$E$12,$B$9=FIN!$F$12,$B12=FIN!$B$12),FIN!$C$12,0)+IF(AND(P$7=FIN!$E$13,$B$9=FIN!$F$13,$B12=FIN!$B$13),FIN!$C$13,0)+IF(AND(P$7=FIN!$E$14,$B$9=FIN!$F$14,$B12=FIN!$B$14),FIN!$C$14,0)+IF(AND(P$7=FIN!$E$15,$B$9=FIN!$F$15,$B12=FIN!$B$15),FIN!$C$15,0)+IF(AND(P$7=FIN!$E$16,$B$9=FIN!$F$16,$B12=FIN!$B$16),FIN!$C$16,0)+IF(AND(P$7=FIN!$E$17,$B$9=FIN!$F$17,$B12=FIN!$B$17),FIN!$C$17,0)+IF(AND(P$7=FIN!$E$18,$B$9=FIN!$F$18,$B12=FIN!$B$18),FIN!$C$18,0)</f>
        <v>0</v>
      </c>
      <c r="Q12" s="40">
        <f>+IF(AND(Q$7=FIN!$E$9,$B$9=FIN!$F$9,$B12=FIN!$B$9),FIN!$C$9,0)+IF(AND(Q$7=FIN!$E$10,$B$9=FIN!$F$10,$B12=FIN!$B$10),FIN!$C$10,0)+IF(AND(Q$7=FIN!$E$11,$B$9=FIN!$F$11,$B12=FIN!$B$11),FIN!$C$11,0)+IF(AND(Q$7=FIN!$E$12,$B$9=FIN!$F$12,$B12=FIN!$B$12),FIN!$C$12,0)+IF(AND(Q$7=FIN!$E$13,$B$9=FIN!$F$13,$B12=FIN!$B$13),FIN!$C$13,0)+IF(AND(Q$7=FIN!$E$14,$B$9=FIN!$F$14,$B12=FIN!$B$14),FIN!$C$14,0)+IF(AND(Q$7=FIN!$E$15,$B$9=FIN!$F$15,$B12=FIN!$B$15),FIN!$C$15,0)+IF(AND(Q$7=FIN!$E$16,$B$9=FIN!$F$16,$B12=FIN!$B$16),FIN!$C$16,0)+IF(AND(Q$7=FIN!$E$17,$B$9=FIN!$F$17,$B12=FIN!$B$17),FIN!$C$17,0)+IF(AND(Q$7=FIN!$E$18,$B$9=FIN!$F$18,$B12=FIN!$B$18),FIN!$C$18,0)</f>
        <v>0</v>
      </c>
      <c r="R12" s="40">
        <f>+IF(AND(R$7=FIN!$E$9,$B$9=FIN!$F$9,$B12=FIN!$B$9),FIN!$C$9,0)+IF(AND(R$7=FIN!$E$10,$B$9=FIN!$F$10,$B12=FIN!$B$10),FIN!$C$10,0)+IF(AND(R$7=FIN!$E$11,$B$9=FIN!$F$11,$B12=FIN!$B$11),FIN!$C$11,0)+IF(AND(R$7=FIN!$E$12,$B$9=FIN!$F$12,$B12=FIN!$B$12),FIN!$C$12,0)+IF(AND(R$7=FIN!$E$13,$B$9=FIN!$F$13,$B12=FIN!$B$13),FIN!$C$13,0)+IF(AND(R$7=FIN!$E$14,$B$9=FIN!$F$14,$B12=FIN!$B$14),FIN!$C$14,0)+IF(AND(R$7=FIN!$E$15,$B$9=FIN!$F$15,$B12=FIN!$B$15),FIN!$C$15,0)+IF(AND(R$7=FIN!$E$16,$B$9=FIN!$F$16,$B12=FIN!$B$16),FIN!$C$16,0)+IF(AND(R$7=FIN!$E$17,$B$9=FIN!$F$17,$B12=FIN!$B$17),FIN!$C$17,0)+IF(AND(R$7=FIN!$E$18,$B$9=FIN!$F$18,$B12=FIN!$B$18),FIN!$C$18,0)</f>
        <v>0</v>
      </c>
      <c r="S12" s="40">
        <f>+IF(AND(S$7=FIN!$E$9,$B$9=FIN!$F$9,$B12=FIN!$B$9),FIN!$C$9,0)+IF(AND(S$7=FIN!$E$10,$B$9=FIN!$F$10,$B12=FIN!$B$10),FIN!$C$10,0)+IF(AND(S$7=FIN!$E$11,$B$9=FIN!$F$11,$B12=FIN!$B$11),FIN!$C$11,0)+IF(AND(S$7=FIN!$E$12,$B$9=FIN!$F$12,$B12=FIN!$B$12),FIN!$C$12,0)+IF(AND(S$7=FIN!$E$13,$B$9=FIN!$F$13,$B12=FIN!$B$13),FIN!$C$13,0)+IF(AND(S$7=FIN!$E$14,$B$9=FIN!$F$14,$B12=FIN!$B$14),FIN!$C$14,0)+IF(AND(S$7=FIN!$E$15,$B$9=FIN!$F$15,$B12=FIN!$B$15),FIN!$C$15,0)+IF(AND(S$7=FIN!$E$16,$B$9=FIN!$F$16,$B12=FIN!$B$16),FIN!$C$16,0)+IF(AND(S$7=FIN!$E$17,$B$9=FIN!$F$17,$B12=FIN!$B$17),FIN!$C$17,0)+IF(AND(S$7=FIN!$E$18,$B$9=FIN!$F$18,$B12=FIN!$B$18),FIN!$C$18,0)</f>
        <v>0</v>
      </c>
      <c r="T12" s="40">
        <f>+IF(AND(T$7=FIN!$E$9,$B$9=FIN!$F$9,$B12=FIN!$B$9),FIN!$C$9,0)+IF(AND(T$7=FIN!$E$10,$B$9=FIN!$F$10,$B12=FIN!$B$10),FIN!$C$10,0)+IF(AND(T$7=FIN!$E$11,$B$9=FIN!$F$11,$B12=FIN!$B$11),FIN!$C$11,0)+IF(AND(T$7=FIN!$E$12,$B$9=FIN!$F$12,$B12=FIN!$B$12),FIN!$C$12,0)+IF(AND(T$7=FIN!$E$13,$B$9=FIN!$F$13,$B12=FIN!$B$13),FIN!$C$13,0)+IF(AND(T$7=FIN!$E$14,$B$9=FIN!$F$14,$B12=FIN!$B$14),FIN!$C$14,0)+IF(AND(T$7=FIN!$E$15,$B$9=FIN!$F$15,$B12=FIN!$B$15),FIN!$C$15,0)+IF(AND(T$7=FIN!$E$16,$B$9=FIN!$F$16,$B12=FIN!$B$16),FIN!$C$16,0)+IF(AND(T$7=FIN!$E$17,$B$9=FIN!$F$17,$B12=FIN!$B$17),FIN!$C$17,0)+IF(AND(T$7=FIN!$E$18,$B$9=FIN!$F$18,$B12=FIN!$B$18),FIN!$C$18,0)</f>
        <v>0</v>
      </c>
      <c r="U12" s="40">
        <f>+IF(AND(U$7=FIN!$E$9,$B$9=FIN!$F$9,$B12=FIN!$B$9),FIN!$C$9,0)+IF(AND(U$7=FIN!$E$10,$B$9=FIN!$F$10,$B12=FIN!$B$10),FIN!$C$10,0)+IF(AND(U$7=FIN!$E$11,$B$9=FIN!$F$11,$B12=FIN!$B$11),FIN!$C$11,0)+IF(AND(U$7=FIN!$E$12,$B$9=FIN!$F$12,$B12=FIN!$B$12),FIN!$C$12,0)+IF(AND(U$7=FIN!$E$13,$B$9=FIN!$F$13,$B12=FIN!$B$13),FIN!$C$13,0)+IF(AND(U$7=FIN!$E$14,$B$9=FIN!$F$14,$B12=FIN!$B$14),FIN!$C$14,0)+IF(AND(U$7=FIN!$E$15,$B$9=FIN!$F$15,$B12=FIN!$B$15),FIN!$C$15,0)+IF(AND(U$7=FIN!$E$16,$B$9=FIN!$F$16,$B12=FIN!$B$16),FIN!$C$16,0)+IF(AND(U$7=FIN!$E$17,$B$9=FIN!$F$17,$B12=FIN!$B$17),FIN!$C$17,0)+IF(AND(U$7=FIN!$E$18,$B$9=FIN!$F$18,$B12=FIN!$B$18),FIN!$C$18,0)</f>
        <v>0</v>
      </c>
      <c r="V12" s="40">
        <f>+IF(AND(V$7=FIN!$E$9,$B$9=FIN!$F$9,$B12=FIN!$B$9),FIN!$C$9,0)+IF(AND(V$7=FIN!$E$10,$B$9=FIN!$F$10,$B12=FIN!$B$10),FIN!$C$10,0)+IF(AND(V$7=FIN!$E$11,$B$9=FIN!$F$11,$B12=FIN!$B$11),FIN!$C$11,0)+IF(AND(V$7=FIN!$E$12,$B$9=FIN!$F$12,$B12=FIN!$B$12),FIN!$C$12,0)+IF(AND(V$7=FIN!$E$13,$B$9=FIN!$F$13,$B12=FIN!$B$13),FIN!$C$13,0)+IF(AND(V$7=FIN!$E$14,$B$9=FIN!$F$14,$B12=FIN!$B$14),FIN!$C$14,0)+IF(AND(V$7=FIN!$E$15,$B$9=FIN!$F$15,$B12=FIN!$B$15),FIN!$C$15,0)+IF(AND(V$7=FIN!$E$16,$B$9=FIN!$F$16,$B12=FIN!$B$16),FIN!$C$16,0)+IF(AND(V$7=FIN!$E$17,$B$9=FIN!$F$17,$B12=FIN!$B$17),FIN!$C$17,0)+IF(AND(V$7=FIN!$E$18,$B$9=FIN!$F$18,$B12=FIN!$B$18),FIN!$C$18,0)</f>
        <v>0</v>
      </c>
      <c r="W12" s="40">
        <f>+IF(AND(W$7=FIN!$E$9,$B$9=FIN!$F$9,$B12=FIN!$B$9),FIN!$C$9,0)+IF(AND(W$7=FIN!$E$10,$B$9=FIN!$F$10,$B12=FIN!$B$10),FIN!$C$10,0)+IF(AND(W$7=FIN!$E$11,$B$9=FIN!$F$11,$B12=FIN!$B$11),FIN!$C$11,0)+IF(AND(W$7=FIN!$E$12,$B$9=FIN!$F$12,$B12=FIN!$B$12),FIN!$C$12,0)+IF(AND(W$7=FIN!$E$13,$B$9=FIN!$F$13,$B12=FIN!$B$13),FIN!$C$13,0)+IF(AND(W$7=FIN!$E$14,$B$9=FIN!$F$14,$B12=FIN!$B$14),FIN!$C$14,0)+IF(AND(W$7=FIN!$E$15,$B$9=FIN!$F$15,$B12=FIN!$B$15),FIN!$C$15,0)+IF(AND(W$7=FIN!$E$16,$B$9=FIN!$F$16,$B12=FIN!$B$16),FIN!$C$16,0)+IF(AND(W$7=FIN!$E$17,$B$9=FIN!$F$17,$B12=FIN!$B$17),FIN!$C$17,0)+IF(AND(W$7=FIN!$E$18,$B$9=FIN!$F$18,$B12=FIN!$B$18),FIN!$C$18,0)</f>
        <v>0</v>
      </c>
      <c r="X12" s="40">
        <f>+IF(AND(X$7=FIN!$E$9,$B$9=FIN!$F$9,$B12=FIN!$B$9),FIN!$C$9,0)+IF(AND(X$7=FIN!$E$10,$B$9=FIN!$F$10,$B12=FIN!$B$10),FIN!$C$10,0)+IF(AND(X$7=FIN!$E$11,$B$9=FIN!$F$11,$B12=FIN!$B$11),FIN!$C$11,0)+IF(AND(X$7=FIN!$E$12,$B$9=FIN!$F$12,$B12=FIN!$B$12),FIN!$C$12,0)+IF(AND(X$7=FIN!$E$13,$B$9=FIN!$F$13,$B12=FIN!$B$13),FIN!$C$13,0)+IF(AND(X$7=FIN!$E$14,$B$9=FIN!$F$14,$B12=FIN!$B$14),FIN!$C$14,0)+IF(AND(X$7=FIN!$E$15,$B$9=FIN!$F$15,$B12=FIN!$B$15),FIN!$C$15,0)+IF(AND(X$7=FIN!$E$16,$B$9=FIN!$F$16,$B12=FIN!$B$16),FIN!$C$16,0)+IF(AND(X$7=FIN!$E$17,$B$9=FIN!$F$17,$B12=FIN!$B$17),FIN!$C$17,0)+IF(AND(X$7=FIN!$E$18,$B$9=FIN!$F$18,$B12=FIN!$B$18),FIN!$C$18,0)</f>
        <v>0</v>
      </c>
      <c r="Y12" s="40">
        <f>+IF(AND(Y$7=FIN!$E$9,$B$9=FIN!$F$9,$B12=FIN!$B$9),FIN!$C$9,0)+IF(AND(Y$7=FIN!$E$10,$B$9=FIN!$F$10,$B12=FIN!$B$10),FIN!$C$10,0)+IF(AND(Y$7=FIN!$E$11,$B$9=FIN!$F$11,$B12=FIN!$B$11),FIN!$C$11,0)+IF(AND(Y$7=FIN!$E$12,$B$9=FIN!$F$12,$B12=FIN!$B$12),FIN!$C$12,0)+IF(AND(Y$7=FIN!$E$13,$B$9=FIN!$F$13,$B12=FIN!$B$13),FIN!$C$13,0)+IF(AND(Y$7=FIN!$E$14,$B$9=FIN!$F$14,$B12=FIN!$B$14),FIN!$C$14,0)+IF(AND(Y$7=FIN!$E$15,$B$9=FIN!$F$15,$B12=FIN!$B$15),FIN!$C$15,0)+IF(AND(Y$7=FIN!$E$16,$B$9=FIN!$F$16,$B12=FIN!$B$16),FIN!$C$16,0)+IF(AND(Y$7=FIN!$E$17,$B$9=FIN!$F$17,$B12=FIN!$B$17),FIN!$C$17,0)+IF(AND(Y$7=FIN!$E$18,$B$9=FIN!$F$18,$B12=FIN!$B$18),FIN!$C$18,0)</f>
        <v>0</v>
      </c>
      <c r="Z12" s="40">
        <f>+IF(AND(Z$7=FIN!$E$9,$B$9=FIN!$F$9,$B12=FIN!$B$9),FIN!$C$9,0)+IF(AND(Z$7=FIN!$E$10,$B$9=FIN!$F$10,$B12=FIN!$B$10),FIN!$C$10,0)+IF(AND(Z$7=FIN!$E$11,$B$9=FIN!$F$11,$B12=FIN!$B$11),FIN!$C$11,0)+IF(AND(Z$7=FIN!$E$12,$B$9=FIN!$F$12,$B12=FIN!$B$12),FIN!$C$12,0)+IF(AND(Z$7=FIN!$E$13,$B$9=FIN!$F$13,$B12=FIN!$B$13),FIN!$C$13,0)+IF(AND(Z$7=FIN!$E$14,$B$9=FIN!$F$14,$B12=FIN!$B$14),FIN!$C$14,0)+IF(AND(Z$7=FIN!$E$15,$B$9=FIN!$F$15,$B12=FIN!$B$15),FIN!$C$15,0)+IF(AND(Z$7=FIN!$E$16,$B$9=FIN!$F$16,$B12=FIN!$B$16),FIN!$C$16,0)+IF(AND(Z$7=FIN!$E$17,$B$9=FIN!$F$17,$B12=FIN!$B$17),FIN!$C$17,0)+IF(AND(Z$7=FIN!$E$18,$B$9=FIN!$F$18,$B12=FIN!$B$18),FIN!$C$18,0)</f>
        <v>0</v>
      </c>
      <c r="AA12" s="40">
        <f>+IF(AND(AA$7=FIN!$E$9,$B$9=FIN!$F$9,$B12=FIN!$B$9),FIN!$C$9,0)+IF(AND(AA$7=FIN!$E$10,$B$9=FIN!$F$10,$B12=FIN!$B$10),FIN!$C$10,0)+IF(AND(AA$7=FIN!$E$11,$B$9=FIN!$F$11,$B12=FIN!$B$11),FIN!$C$11,0)+IF(AND(AA$7=FIN!$E$12,$B$9=FIN!$F$12,$B12=FIN!$B$12),FIN!$C$12,0)+IF(AND(AA$7=FIN!$E$13,$B$9=FIN!$F$13,$B12=FIN!$B$13),FIN!$C$13,0)+IF(AND(AA$7=FIN!$E$14,$B$9=FIN!$F$14,$B12=FIN!$B$14),FIN!$C$14,0)+IF(AND(AA$7=FIN!$E$15,$B$9=FIN!$F$15,$B12=FIN!$B$15),FIN!$C$15,0)+IF(AND(AA$7=FIN!$E$16,$B$9=FIN!$F$16,$B12=FIN!$B$16),FIN!$C$16,0)+IF(AND(AA$7=FIN!$E$17,$B$9=FIN!$F$17,$B12=FIN!$B$17),FIN!$C$17,0)+IF(AND(AA$7=FIN!$E$18,$B$9=FIN!$F$18,$B12=FIN!$B$18),FIN!$C$18,0)</f>
        <v>0</v>
      </c>
      <c r="AB12" s="40">
        <f>+IF(AND(AB$7=FIN!$E$9,$B$9=FIN!$F$9,$B12=FIN!$B$9),FIN!$C$9,0)+IF(AND(AB$7=FIN!$E$10,$B$9=FIN!$F$10,$B12=FIN!$B$10),FIN!$C$10,0)+IF(AND(AB$7=FIN!$E$11,$B$9=FIN!$F$11,$B12=FIN!$B$11),FIN!$C$11,0)+IF(AND(AB$7=FIN!$E$12,$B$9=FIN!$F$12,$B12=FIN!$B$12),FIN!$C$12,0)+IF(AND(AB$7=FIN!$E$13,$B$9=FIN!$F$13,$B12=FIN!$B$13),FIN!$C$13,0)+IF(AND(AB$7=FIN!$E$14,$B$9=FIN!$F$14,$B12=FIN!$B$14),FIN!$C$14,0)+IF(AND(AB$7=FIN!$E$15,$B$9=FIN!$F$15,$B12=FIN!$B$15),FIN!$C$15,0)+IF(AND(AB$7=FIN!$E$16,$B$9=FIN!$F$16,$B12=FIN!$B$16),FIN!$C$16,0)+IF(AND(AB$7=FIN!$E$17,$B$9=FIN!$F$17,$B12=FIN!$B$17),FIN!$C$17,0)+IF(AND(AB$7=FIN!$E$18,$B$9=FIN!$F$18,$B12=FIN!$B$18),FIN!$C$18,0)</f>
        <v>0</v>
      </c>
      <c r="AC12" s="40">
        <f>+IF(AND(AC$7=FIN!$E$9,$B$9=FIN!$F$9,$B12=FIN!$B$9),FIN!$C$9,0)+IF(AND(AC$7=FIN!$E$10,$B$9=FIN!$F$10,$B12=FIN!$B$10),FIN!$C$10,0)+IF(AND(AC$7=FIN!$E$11,$B$9=FIN!$F$11,$B12=FIN!$B$11),FIN!$C$11,0)+IF(AND(AC$7=FIN!$E$12,$B$9=FIN!$F$12,$B12=FIN!$B$12),FIN!$C$12,0)+IF(AND(AC$7=FIN!$E$13,$B$9=FIN!$F$13,$B12=FIN!$B$13),FIN!$C$13,0)+IF(AND(AC$7=FIN!$E$14,$B$9=FIN!$F$14,$B12=FIN!$B$14),FIN!$C$14,0)+IF(AND(AC$7=FIN!$E$15,$B$9=FIN!$F$15,$B12=FIN!$B$15),FIN!$C$15,0)+IF(AND(AC$7=FIN!$E$16,$B$9=FIN!$F$16,$B12=FIN!$B$16),FIN!$C$16,0)+IF(AND(AC$7=FIN!$E$17,$B$9=FIN!$F$17,$B12=FIN!$B$17),FIN!$C$17,0)+IF(AND(AC$7=FIN!$E$18,$B$9=FIN!$F$18,$B12=FIN!$B$18),FIN!$C$18,0)</f>
        <v>0</v>
      </c>
      <c r="AD12" s="40">
        <f>+IF(AND(AD$7=FIN!$E$9,$B$9=FIN!$F$9,$B12=FIN!$B$9),FIN!$C$9,0)+IF(AND(AD$7=FIN!$E$10,$B$9=FIN!$F$10,$B12=FIN!$B$10),FIN!$C$10,0)+IF(AND(AD$7=FIN!$E$11,$B$9=FIN!$F$11,$B12=FIN!$B$11),FIN!$C$11,0)+IF(AND(AD$7=FIN!$E$12,$B$9=FIN!$F$12,$B12=FIN!$B$12),FIN!$C$12,0)+IF(AND(AD$7=FIN!$E$13,$B$9=FIN!$F$13,$B12=FIN!$B$13),FIN!$C$13,0)+IF(AND(AD$7=FIN!$E$14,$B$9=FIN!$F$14,$B12=FIN!$B$14),FIN!$C$14,0)+IF(AND(AD$7=FIN!$E$15,$B$9=FIN!$F$15,$B12=FIN!$B$15),FIN!$C$15,0)+IF(AND(AD$7=FIN!$E$16,$B$9=FIN!$F$16,$B12=FIN!$B$16),FIN!$C$16,0)+IF(AND(AD$7=FIN!$E$17,$B$9=FIN!$F$17,$B12=FIN!$B$17),FIN!$C$17,0)+IF(AND(AD$7=FIN!$E$18,$B$9=FIN!$F$18,$B12=FIN!$B$18),FIN!$C$18,0)</f>
        <v>0</v>
      </c>
      <c r="AE12" s="40">
        <f>+IF(AND(AE$7=FIN!$E$9,$B$9=FIN!$F$9,$B12=FIN!$B$9),FIN!$C$9,0)+IF(AND(AE$7=FIN!$E$10,$B$9=FIN!$F$10,$B12=FIN!$B$10),FIN!$C$10,0)+IF(AND(AE$7=FIN!$E$11,$B$9=FIN!$F$11,$B12=FIN!$B$11),FIN!$C$11,0)+IF(AND(AE$7=FIN!$E$12,$B$9=FIN!$F$12,$B12=FIN!$B$12),FIN!$C$12,0)+IF(AND(AE$7=FIN!$E$13,$B$9=FIN!$F$13,$B12=FIN!$B$13),FIN!$C$13,0)+IF(AND(AE$7=FIN!$E$14,$B$9=FIN!$F$14,$B12=FIN!$B$14),FIN!$C$14,0)+IF(AND(AE$7=FIN!$E$15,$B$9=FIN!$F$15,$B12=FIN!$B$15),FIN!$C$15,0)+IF(AND(AE$7=FIN!$E$16,$B$9=FIN!$F$16,$B12=FIN!$B$16),FIN!$C$16,0)+IF(AND(AE$7=FIN!$E$17,$B$9=FIN!$F$17,$B12=FIN!$B$17),FIN!$C$17,0)+IF(AND(AE$7=FIN!$E$18,$B$9=FIN!$F$18,$B12=FIN!$B$18),FIN!$C$18,0)</f>
        <v>0</v>
      </c>
      <c r="AF12" s="40">
        <f>+IF(AND(AF$7=FIN!$E$9,$B$9=FIN!$F$9,$B12=FIN!$B$9),FIN!$C$9,0)+IF(AND(AF$7=FIN!$E$10,$B$9=FIN!$F$10,$B12=FIN!$B$10),FIN!$C$10,0)+IF(AND(AF$7=FIN!$E$11,$B$9=FIN!$F$11,$B12=FIN!$B$11),FIN!$C$11,0)+IF(AND(AF$7=FIN!$E$12,$B$9=FIN!$F$12,$B12=FIN!$B$12),FIN!$C$12,0)+IF(AND(AF$7=FIN!$E$13,$B$9=FIN!$F$13,$B12=FIN!$B$13),FIN!$C$13,0)+IF(AND(AF$7=FIN!$E$14,$B$9=FIN!$F$14,$B12=FIN!$B$14),FIN!$C$14,0)+IF(AND(AF$7=FIN!$E$15,$B$9=FIN!$F$15,$B12=FIN!$B$15),FIN!$C$15,0)+IF(AND(AF$7=FIN!$E$16,$B$9=FIN!$F$16,$B12=FIN!$B$16),FIN!$C$16,0)+IF(AND(AF$7=FIN!$E$17,$B$9=FIN!$F$17,$B12=FIN!$B$17),FIN!$C$17,0)+IF(AND(AF$7=FIN!$E$18,$B$9=FIN!$F$18,$B12=FIN!$B$18),FIN!$C$18,0)</f>
        <v>0</v>
      </c>
      <c r="AG12" s="40">
        <f>+IF(AND(AG$7=FIN!$E$9,$B$9=FIN!$F$9,$B12=FIN!$B$9),FIN!$C$9,0)+IF(AND(AG$7=FIN!$E$10,$B$9=FIN!$F$10,$B12=FIN!$B$10),FIN!$C$10,0)+IF(AND(AG$7=FIN!$E$11,$B$9=FIN!$F$11,$B12=FIN!$B$11),FIN!$C$11,0)+IF(AND(AG$7=FIN!$E$12,$B$9=FIN!$F$12,$B12=FIN!$B$12),FIN!$C$12,0)+IF(AND(AG$7=FIN!$E$13,$B$9=FIN!$F$13,$B12=FIN!$B$13),FIN!$C$13,0)+IF(AND(AG$7=FIN!$E$14,$B$9=FIN!$F$14,$B12=FIN!$B$14),FIN!$C$14,0)+IF(AND(AG$7=FIN!$E$15,$B$9=FIN!$F$15,$B12=FIN!$B$15),FIN!$C$15,0)+IF(AND(AG$7=FIN!$E$16,$B$9=FIN!$F$16,$B12=FIN!$B$16),FIN!$C$16,0)+IF(AND(AG$7=FIN!$E$17,$B$9=FIN!$F$17,$B12=FIN!$B$17),FIN!$C$17,0)+IF(AND(AG$7=FIN!$E$18,$B$9=FIN!$F$18,$B12=FIN!$B$18),FIN!$C$18,0)</f>
        <v>0</v>
      </c>
      <c r="AH12" s="40">
        <f>+IF(AND(AH$7=FIN!$E$9,$B$9=FIN!$F$9,$B12=FIN!$B$9),FIN!$C$9,0)+IF(AND(AH$7=FIN!$E$10,$B$9=FIN!$F$10,$B12=FIN!$B$10),FIN!$C$10,0)+IF(AND(AH$7=FIN!$E$11,$B$9=FIN!$F$11,$B12=FIN!$B$11),FIN!$C$11,0)+IF(AND(AH$7=FIN!$E$12,$B$9=FIN!$F$12,$B12=FIN!$B$12),FIN!$C$12,0)+IF(AND(AH$7=FIN!$E$13,$B$9=FIN!$F$13,$B12=FIN!$B$13),FIN!$C$13,0)+IF(AND(AH$7=FIN!$E$14,$B$9=FIN!$F$14,$B12=FIN!$B$14),FIN!$C$14,0)+IF(AND(AH$7=FIN!$E$15,$B$9=FIN!$F$15,$B12=FIN!$B$15),FIN!$C$15,0)+IF(AND(AH$7=FIN!$E$16,$B$9=FIN!$F$16,$B12=FIN!$B$16),FIN!$C$16,0)+IF(AND(AH$7=FIN!$E$17,$B$9=FIN!$F$17,$B12=FIN!$B$17),FIN!$C$17,0)+IF(AND(AH$7=FIN!$E$18,$B$9=FIN!$F$18,$B12=FIN!$B$18),FIN!$C$18,0)</f>
        <v>0</v>
      </c>
      <c r="AI12" s="40">
        <f>+IF(AND(AI$7=FIN!$E$9,$B$9=FIN!$F$9,$B12=FIN!$B$9),FIN!$C$9,0)+IF(AND(AI$7=FIN!$E$10,$B$9=FIN!$F$10,$B12=FIN!$B$10),FIN!$C$10,0)+IF(AND(AI$7=FIN!$E$11,$B$9=FIN!$F$11,$B12=FIN!$B$11),FIN!$C$11,0)+IF(AND(AI$7=FIN!$E$12,$B$9=FIN!$F$12,$B12=FIN!$B$12),FIN!$C$12,0)+IF(AND(AI$7=FIN!$E$13,$B$9=FIN!$F$13,$B12=FIN!$B$13),FIN!$C$13,0)+IF(AND(AI$7=FIN!$E$14,$B$9=FIN!$F$14,$B12=FIN!$B$14),FIN!$C$14,0)+IF(AND(AI$7=FIN!$E$15,$B$9=FIN!$F$15,$B12=FIN!$B$15),FIN!$C$15,0)+IF(AND(AI$7=FIN!$E$16,$B$9=FIN!$F$16,$B12=FIN!$B$16),FIN!$C$16,0)+IF(AND(AI$7=FIN!$E$17,$B$9=FIN!$F$17,$B12=FIN!$B$17),FIN!$C$17,0)+IF(AND(AI$7=FIN!$E$18,$B$9=FIN!$F$18,$B12=FIN!$B$18),FIN!$C$18,0)</f>
        <v>0</v>
      </c>
      <c r="AJ12" s="40">
        <f>+IF(AND(AJ$7=FIN!$E$9,$B$9=FIN!$F$9,$B12=FIN!$B$9),FIN!$C$9,0)+IF(AND(AJ$7=FIN!$E$10,$B$9=FIN!$F$10,$B12=FIN!$B$10),FIN!$C$10,0)+IF(AND(AJ$7=FIN!$E$11,$B$9=FIN!$F$11,$B12=FIN!$B$11),FIN!$C$11,0)+IF(AND(AJ$7=FIN!$E$12,$B$9=FIN!$F$12,$B12=FIN!$B$12),FIN!$C$12,0)+IF(AND(AJ$7=FIN!$E$13,$B$9=FIN!$F$13,$B12=FIN!$B$13),FIN!$C$13,0)+IF(AND(AJ$7=FIN!$E$14,$B$9=FIN!$F$14,$B12=FIN!$B$14),FIN!$C$14,0)+IF(AND(AJ$7=FIN!$E$15,$B$9=FIN!$F$15,$B12=FIN!$B$15),FIN!$C$15,0)+IF(AND(AJ$7=FIN!$E$16,$B$9=FIN!$F$16,$B12=FIN!$B$16),FIN!$C$16,0)+IF(AND(AJ$7=FIN!$E$17,$B$9=FIN!$F$17,$B12=FIN!$B$17),FIN!$C$17,0)+IF(AND(AJ$7=FIN!$E$18,$B$9=FIN!$F$18,$B12=FIN!$B$18),FIN!$C$18,0)</f>
        <v>0</v>
      </c>
      <c r="AK12" s="40">
        <f>+IF(AND(AK$7=FIN!$E$9,$B$9=FIN!$F$9,$B12=FIN!$B$9),FIN!$C$9,0)+IF(AND(AK$7=FIN!$E$10,$B$9=FIN!$F$10,$B12=FIN!$B$10),FIN!$C$10,0)+IF(AND(AK$7=FIN!$E$11,$B$9=FIN!$F$11,$B12=FIN!$B$11),FIN!$C$11,0)+IF(AND(AK$7=FIN!$E$12,$B$9=FIN!$F$12,$B12=FIN!$B$12),FIN!$C$12,0)+IF(AND(AK$7=FIN!$E$13,$B$9=FIN!$F$13,$B12=FIN!$B$13),FIN!$C$13,0)+IF(AND(AK$7=FIN!$E$14,$B$9=FIN!$F$14,$B12=FIN!$B$14),FIN!$C$14,0)+IF(AND(AK$7=FIN!$E$15,$B$9=FIN!$F$15,$B12=FIN!$B$15),FIN!$C$15,0)+IF(AND(AK$7=FIN!$E$16,$B$9=FIN!$F$16,$B12=FIN!$B$16),FIN!$C$16,0)+IF(AND(AK$7=FIN!$E$17,$B$9=FIN!$F$17,$B12=FIN!$B$17),FIN!$C$17,0)+IF(AND(AK$7=FIN!$E$18,$B$9=FIN!$F$18,$B12=FIN!$B$18),FIN!$C$18,0)</f>
        <v>0</v>
      </c>
      <c r="AL12" s="40">
        <f>+IF(AND(AL$7=FIN!$E$9,$B$9=FIN!$F$9,$B12=FIN!$B$9),FIN!$C$9,0)+IF(AND(AL$7=FIN!$E$10,$B$9=FIN!$F$10,$B12=FIN!$B$10),FIN!$C$10,0)+IF(AND(AL$7=FIN!$E$11,$B$9=FIN!$F$11,$B12=FIN!$B$11),FIN!$C$11,0)+IF(AND(AL$7=FIN!$E$12,$B$9=FIN!$F$12,$B12=FIN!$B$12),FIN!$C$12,0)+IF(AND(AL$7=FIN!$E$13,$B$9=FIN!$F$13,$B12=FIN!$B$13),FIN!$C$13,0)+IF(AND(AL$7=FIN!$E$14,$B$9=FIN!$F$14,$B12=FIN!$B$14),FIN!$C$14,0)+IF(AND(AL$7=FIN!$E$15,$B$9=FIN!$F$15,$B12=FIN!$B$15),FIN!$C$15,0)+IF(AND(AL$7=FIN!$E$16,$B$9=FIN!$F$16,$B12=FIN!$B$16),FIN!$C$16,0)+IF(AND(AL$7=FIN!$E$17,$B$9=FIN!$F$17,$B12=FIN!$B$17),FIN!$C$17,0)+IF(AND(AL$7=FIN!$E$18,$B$9=FIN!$F$18,$B12=FIN!$B$18),FIN!$C$18,0)</f>
        <v>0</v>
      </c>
      <c r="AM12" s="40">
        <f>+IF(AND(AM$7=FIN!$E$9,$B$9=FIN!$F$9,$B12=FIN!$B$9),FIN!$C$9,0)+IF(AND(AM$7=FIN!$E$10,$B$9=FIN!$F$10,$B12=FIN!$B$10),FIN!$C$10,0)+IF(AND(AM$7=FIN!$E$11,$B$9=FIN!$F$11,$B12=FIN!$B$11),FIN!$C$11,0)+IF(AND(AM$7=FIN!$E$12,$B$9=FIN!$F$12,$B12=FIN!$B$12),FIN!$C$12,0)+IF(AND(AM$7=FIN!$E$13,$B$9=FIN!$F$13,$B12=FIN!$B$13),FIN!$C$13,0)+IF(AND(AM$7=FIN!$E$14,$B$9=FIN!$F$14,$B12=FIN!$B$14),FIN!$C$14,0)+IF(AND(AM$7=FIN!$E$15,$B$9=FIN!$F$15,$B12=FIN!$B$15),FIN!$C$15,0)+IF(AND(AM$7=FIN!$E$16,$B$9=FIN!$F$16,$B12=FIN!$B$16),FIN!$C$16,0)+IF(AND(AM$7=FIN!$E$17,$B$9=FIN!$F$17,$B12=FIN!$B$17),FIN!$C$17,0)+IF(AND(AM$7=FIN!$E$18,$B$9=FIN!$F$18,$B12=FIN!$B$18),FIN!$C$18,0)</f>
        <v>0</v>
      </c>
      <c r="AN12" s="40">
        <f>+IF(AND(AN$7=FIN!$E$9,$B$9=FIN!$F$9,$B12=FIN!$B$9),FIN!$C$9,0)+IF(AND(AN$7=FIN!$E$10,$B$9=FIN!$F$10,$B12=FIN!$B$10),FIN!$C$10,0)+IF(AND(AN$7=FIN!$E$11,$B$9=FIN!$F$11,$B12=FIN!$B$11),FIN!$C$11,0)+IF(AND(AN$7=FIN!$E$12,$B$9=FIN!$F$12,$B12=FIN!$B$12),FIN!$C$12,0)+IF(AND(AN$7=FIN!$E$13,$B$9=FIN!$F$13,$B12=FIN!$B$13),FIN!$C$13,0)+IF(AND(AN$7=FIN!$E$14,$B$9=FIN!$F$14,$B12=FIN!$B$14),FIN!$C$14,0)+IF(AND(AN$7=FIN!$E$15,$B$9=FIN!$F$15,$B12=FIN!$B$15),FIN!$C$15,0)+IF(AND(AN$7=FIN!$E$16,$B$9=FIN!$F$16,$B12=FIN!$B$16),FIN!$C$16,0)+IF(AND(AN$7=FIN!$E$17,$B$9=FIN!$F$17,$B12=FIN!$B$17),FIN!$C$17,0)+IF(AND(AN$7=FIN!$E$18,$B$9=FIN!$F$18,$B12=FIN!$B$18),FIN!$C$18,0)</f>
        <v>0</v>
      </c>
      <c r="AO12" s="40">
        <f>+IF(AND(AO$7=FIN!$E$9,$B$9=FIN!$F$9,$B12=FIN!$B$9),FIN!$C$9,0)+IF(AND(AO$7=FIN!$E$10,$B$9=FIN!$F$10,$B12=FIN!$B$10),FIN!$C$10,0)+IF(AND(AO$7=FIN!$E$11,$B$9=FIN!$F$11,$B12=FIN!$B$11),FIN!$C$11,0)+IF(AND(AO$7=FIN!$E$12,$B$9=FIN!$F$12,$B12=FIN!$B$12),FIN!$C$12,0)+IF(AND(AO$7=FIN!$E$13,$B$9=FIN!$F$13,$B12=FIN!$B$13),FIN!$C$13,0)+IF(AND(AO$7=FIN!$E$14,$B$9=FIN!$F$14,$B12=FIN!$B$14),FIN!$C$14,0)+IF(AND(AO$7=FIN!$E$15,$B$9=FIN!$F$15,$B12=FIN!$B$15),FIN!$C$15,0)+IF(AND(AO$7=FIN!$E$16,$B$9=FIN!$F$16,$B12=FIN!$B$16),FIN!$C$16,0)+IF(AND(AO$7=FIN!$E$17,$B$9=FIN!$F$17,$B12=FIN!$B$17),FIN!$C$17,0)+IF(AND(AO$7=FIN!$E$18,$B$9=FIN!$F$18,$B12=FIN!$B$18),FIN!$C$18,0)</f>
        <v>0</v>
      </c>
      <c r="AP12" s="40">
        <f>+IF(AND(AP$7=FIN!$E$9,$B$9=FIN!$F$9,$B12=FIN!$B$9),FIN!$C$9,0)+IF(AND(AP$7=FIN!$E$10,$B$9=FIN!$F$10,$B12=FIN!$B$10),FIN!$C$10,0)+IF(AND(AP$7=FIN!$E$11,$B$9=FIN!$F$11,$B12=FIN!$B$11),FIN!$C$11,0)+IF(AND(AP$7=FIN!$E$12,$B$9=FIN!$F$12,$B12=FIN!$B$12),FIN!$C$12,0)+IF(AND(AP$7=FIN!$E$13,$B$9=FIN!$F$13,$B12=FIN!$B$13),FIN!$C$13,0)+IF(AND(AP$7=FIN!$E$14,$B$9=FIN!$F$14,$B12=FIN!$B$14),FIN!$C$14,0)+IF(AND(AP$7=FIN!$E$15,$B$9=FIN!$F$15,$B12=FIN!$B$15),FIN!$C$15,0)+IF(AND(AP$7=FIN!$E$16,$B$9=FIN!$F$16,$B12=FIN!$B$16),FIN!$C$16,0)+IF(AND(AP$7=FIN!$E$17,$B$9=FIN!$F$17,$B12=FIN!$B$17),FIN!$C$17,0)+IF(AND(AP$7=FIN!$E$18,$B$9=FIN!$F$18,$B12=FIN!$B$18),FIN!$C$18,0)</f>
        <v>0</v>
      </c>
      <c r="AQ12" s="40">
        <f>+IF(AND(AQ$7=FIN!$E$9,$B$9=FIN!$F$9,$B12=FIN!$B$9),FIN!$C$9,0)+IF(AND(AQ$7=FIN!$E$10,$B$9=FIN!$F$10,$B12=FIN!$B$10),FIN!$C$10,0)+IF(AND(AQ$7=FIN!$E$11,$B$9=FIN!$F$11,$B12=FIN!$B$11),FIN!$C$11,0)+IF(AND(AQ$7=FIN!$E$12,$B$9=FIN!$F$12,$B12=FIN!$B$12),FIN!$C$12,0)+IF(AND(AQ$7=FIN!$E$13,$B$9=FIN!$F$13,$B12=FIN!$B$13),FIN!$C$13,0)+IF(AND(AQ$7=FIN!$E$14,$B$9=FIN!$F$14,$B12=FIN!$B$14),FIN!$C$14,0)+IF(AND(AQ$7=FIN!$E$15,$B$9=FIN!$F$15,$B12=FIN!$B$15),FIN!$C$15,0)+IF(AND(AQ$7=FIN!$E$16,$B$9=FIN!$F$16,$B12=FIN!$B$16),FIN!$C$16,0)+IF(AND(AQ$7=FIN!$E$17,$B$9=FIN!$F$17,$B12=FIN!$B$17),FIN!$C$17,0)+IF(AND(AQ$7=FIN!$E$18,$B$9=FIN!$F$18,$B12=FIN!$B$18),FIN!$C$18,0)</f>
        <v>0</v>
      </c>
      <c r="AR12" s="40">
        <f>+IF(AND(AR$7=FIN!$E$9,$B$9=FIN!$F$9,$B12=FIN!$B$9),FIN!$C$9,0)+IF(AND(AR$7=FIN!$E$10,$B$9=FIN!$F$10,$B12=FIN!$B$10),FIN!$C$10,0)+IF(AND(AR$7=FIN!$E$11,$B$9=FIN!$F$11,$B12=FIN!$B$11),FIN!$C$11,0)+IF(AND(AR$7=FIN!$E$12,$B$9=FIN!$F$12,$B12=FIN!$B$12),FIN!$C$12,0)+IF(AND(AR$7=FIN!$E$13,$B$9=FIN!$F$13,$B12=FIN!$B$13),FIN!$C$13,0)+IF(AND(AR$7=FIN!$E$14,$B$9=FIN!$F$14,$B12=FIN!$B$14),FIN!$C$14,0)+IF(AND(AR$7=FIN!$E$15,$B$9=FIN!$F$15,$B12=FIN!$B$15),FIN!$C$15,0)+IF(AND(AR$7=FIN!$E$16,$B$9=FIN!$F$16,$B12=FIN!$B$16),FIN!$C$16,0)+IF(AND(AR$7=FIN!$E$17,$B$9=FIN!$F$17,$B12=FIN!$B$17),FIN!$C$17,0)+IF(AND(AR$7=FIN!$E$18,$B$9=FIN!$F$18,$B12=FIN!$B$18),FIN!$C$18,0)</f>
        <v>0</v>
      </c>
      <c r="AS12" s="40">
        <f>+IF(AND(AS$7=FIN!$E$9,$B$9=FIN!$F$9,$B12=FIN!$B$9),FIN!$C$9,0)+IF(AND(AS$7=FIN!$E$10,$B$9=FIN!$F$10,$B12=FIN!$B$10),FIN!$C$10,0)+IF(AND(AS$7=FIN!$E$11,$B$9=FIN!$F$11,$B12=FIN!$B$11),FIN!$C$11,0)+IF(AND(AS$7=FIN!$E$12,$B$9=FIN!$F$12,$B12=FIN!$B$12),FIN!$C$12,0)+IF(AND(AS$7=FIN!$E$13,$B$9=FIN!$F$13,$B12=FIN!$B$13),FIN!$C$13,0)+IF(AND(AS$7=FIN!$E$14,$B$9=FIN!$F$14,$B12=FIN!$B$14),FIN!$C$14,0)+IF(AND(AS$7=FIN!$E$15,$B$9=FIN!$F$15,$B12=FIN!$B$15),FIN!$C$15,0)+IF(AND(AS$7=FIN!$E$16,$B$9=FIN!$F$16,$B12=FIN!$B$16),FIN!$C$16,0)+IF(AND(AS$7=FIN!$E$17,$B$9=FIN!$F$17,$B12=FIN!$B$17),FIN!$C$17,0)+IF(AND(AS$7=FIN!$E$18,$B$9=FIN!$F$18,$B12=FIN!$B$18),FIN!$C$18,0)</f>
        <v>0</v>
      </c>
      <c r="AT12" s="40">
        <f>+IF(AND(AT$7=FIN!$E$9,$B$9=FIN!$F$9,$B12=FIN!$B$9),FIN!$C$9,0)+IF(AND(AT$7=FIN!$E$10,$B$9=FIN!$F$10,$B12=FIN!$B$10),FIN!$C$10,0)+IF(AND(AT$7=FIN!$E$11,$B$9=FIN!$F$11,$B12=FIN!$B$11),FIN!$C$11,0)+IF(AND(AT$7=FIN!$E$12,$B$9=FIN!$F$12,$B12=FIN!$B$12),FIN!$C$12,0)+IF(AND(AT$7=FIN!$E$13,$B$9=FIN!$F$13,$B12=FIN!$B$13),FIN!$C$13,0)+IF(AND(AT$7=FIN!$E$14,$B$9=FIN!$F$14,$B12=FIN!$B$14),FIN!$C$14,0)+IF(AND(AT$7=FIN!$E$15,$B$9=FIN!$F$15,$B12=FIN!$B$15),FIN!$C$15,0)+IF(AND(AT$7=FIN!$E$16,$B$9=FIN!$F$16,$B12=FIN!$B$16),FIN!$C$16,0)+IF(AND(AT$7=FIN!$E$17,$B$9=FIN!$F$17,$B12=FIN!$B$17),FIN!$C$17,0)+IF(AND(AT$7=FIN!$E$18,$B$9=FIN!$F$18,$B12=FIN!$B$18),FIN!$C$18,0)</f>
        <v>0</v>
      </c>
      <c r="AU12" s="40">
        <f>+IF(AND(AU$7=FIN!$E$9,$B$9=FIN!$F$9,$B12=FIN!$B$9),FIN!$C$9,0)+IF(AND(AU$7=FIN!$E$10,$B$9=FIN!$F$10,$B12=FIN!$B$10),FIN!$C$10,0)+IF(AND(AU$7=FIN!$E$11,$B$9=FIN!$F$11,$B12=FIN!$B$11),FIN!$C$11,0)+IF(AND(AU$7=FIN!$E$12,$B$9=FIN!$F$12,$B12=FIN!$B$12),FIN!$C$12,0)+IF(AND(AU$7=FIN!$E$13,$B$9=FIN!$F$13,$B12=FIN!$B$13),FIN!$C$13,0)+IF(AND(AU$7=FIN!$E$14,$B$9=FIN!$F$14,$B12=FIN!$B$14),FIN!$C$14,0)+IF(AND(AU$7=FIN!$E$15,$B$9=FIN!$F$15,$B12=FIN!$B$15),FIN!$C$15,0)+IF(AND(AU$7=FIN!$E$16,$B$9=FIN!$F$16,$B12=FIN!$B$16),FIN!$C$16,0)+IF(AND(AU$7=FIN!$E$17,$B$9=FIN!$F$17,$B12=FIN!$B$17),FIN!$C$17,0)+IF(AND(AU$7=FIN!$E$18,$B$9=FIN!$F$18,$B12=FIN!$B$18),FIN!$C$18,0)</f>
        <v>0</v>
      </c>
      <c r="AV12" s="40">
        <f>+IF(AND(AV$7=FIN!$E$9,$B$9=FIN!$F$9,$B12=FIN!$B$9),FIN!$C$9,0)+IF(AND(AV$7=FIN!$E$10,$B$9=FIN!$F$10,$B12=FIN!$B$10),FIN!$C$10,0)+IF(AND(AV$7=FIN!$E$11,$B$9=FIN!$F$11,$B12=FIN!$B$11),FIN!$C$11,0)+IF(AND(AV$7=FIN!$E$12,$B$9=FIN!$F$12,$B12=FIN!$B$12),FIN!$C$12,0)+IF(AND(AV$7=FIN!$E$13,$B$9=FIN!$F$13,$B12=FIN!$B$13),FIN!$C$13,0)+IF(AND(AV$7=FIN!$E$14,$B$9=FIN!$F$14,$B12=FIN!$B$14),FIN!$C$14,0)+IF(AND(AV$7=FIN!$E$15,$B$9=FIN!$F$15,$B12=FIN!$B$15),FIN!$C$15,0)+IF(AND(AV$7=FIN!$E$16,$B$9=FIN!$F$16,$B12=FIN!$B$16),FIN!$C$16,0)+IF(AND(AV$7=FIN!$E$17,$B$9=FIN!$F$17,$B12=FIN!$B$17),FIN!$C$17,0)+IF(AND(AV$7=FIN!$E$18,$B$9=FIN!$F$18,$B12=FIN!$B$18),FIN!$C$18,0)</f>
        <v>0</v>
      </c>
      <c r="AW12" s="40">
        <f>+IF(AND(AW$7=FIN!$E$9,$B$9=FIN!$F$9,$B12=FIN!$B$9),FIN!$C$9,0)+IF(AND(AW$7=FIN!$E$10,$B$9=FIN!$F$10,$B12=FIN!$B$10),FIN!$C$10,0)+IF(AND(AW$7=FIN!$E$11,$B$9=FIN!$F$11,$B12=FIN!$B$11),FIN!$C$11,0)+IF(AND(AW$7=FIN!$E$12,$B$9=FIN!$F$12,$B12=FIN!$B$12),FIN!$C$12,0)+IF(AND(AW$7=FIN!$E$13,$B$9=FIN!$F$13,$B12=FIN!$B$13),FIN!$C$13,0)+IF(AND(AW$7=FIN!$E$14,$B$9=FIN!$F$14,$B12=FIN!$B$14),FIN!$C$14,0)+IF(AND(AW$7=FIN!$E$15,$B$9=FIN!$F$15,$B12=FIN!$B$15),FIN!$C$15,0)+IF(AND(AW$7=FIN!$E$16,$B$9=FIN!$F$16,$B12=FIN!$B$16),FIN!$C$16,0)+IF(AND(AW$7=FIN!$E$17,$B$9=FIN!$F$17,$B12=FIN!$B$17),FIN!$C$17,0)+IF(AND(AW$7=FIN!$E$18,$B$9=FIN!$F$18,$B12=FIN!$B$18),FIN!$C$18,0)</f>
        <v>0</v>
      </c>
      <c r="AX12" s="40">
        <f>+IF(AND(AX$7=FIN!$E$9,$B$9=FIN!$F$9,$B12=FIN!$B$9),FIN!$C$9,0)+IF(AND(AX$7=FIN!$E$10,$B$9=FIN!$F$10,$B12=FIN!$B$10),FIN!$C$10,0)+IF(AND(AX$7=FIN!$E$11,$B$9=FIN!$F$11,$B12=FIN!$B$11),FIN!$C$11,0)+IF(AND(AX$7=FIN!$E$12,$B$9=FIN!$F$12,$B12=FIN!$B$12),FIN!$C$12,0)+IF(AND(AX$7=FIN!$E$13,$B$9=FIN!$F$13,$B12=FIN!$B$13),FIN!$C$13,0)+IF(AND(AX$7=FIN!$E$14,$B$9=FIN!$F$14,$B12=FIN!$B$14),FIN!$C$14,0)+IF(AND(AX$7=FIN!$E$15,$B$9=FIN!$F$15,$B12=FIN!$B$15),FIN!$C$15,0)+IF(AND(AX$7=FIN!$E$16,$B$9=FIN!$F$16,$B12=FIN!$B$16),FIN!$C$16,0)+IF(AND(AX$7=FIN!$E$17,$B$9=FIN!$F$17,$B12=FIN!$B$17),FIN!$C$17,0)+IF(AND(AX$7=FIN!$E$18,$B$9=FIN!$F$18,$B12=FIN!$B$18),FIN!$C$18,0)</f>
        <v>0</v>
      </c>
      <c r="AY12" s="40">
        <f>+IF(AND(AY$7=FIN!$E$9,$B$9=FIN!$F$9,$B12=FIN!$B$9),FIN!$C$9,0)+IF(AND(AY$7=FIN!$E$10,$B$9=FIN!$F$10,$B12=FIN!$B$10),FIN!$C$10,0)+IF(AND(AY$7=FIN!$E$11,$B$9=FIN!$F$11,$B12=FIN!$B$11),FIN!$C$11,0)+IF(AND(AY$7=FIN!$E$12,$B$9=FIN!$F$12,$B12=FIN!$B$12),FIN!$C$12,0)+IF(AND(AY$7=FIN!$E$13,$B$9=FIN!$F$13,$B12=FIN!$B$13),FIN!$C$13,0)+IF(AND(AY$7=FIN!$E$14,$B$9=FIN!$F$14,$B12=FIN!$B$14),FIN!$C$14,0)+IF(AND(AY$7=FIN!$E$15,$B$9=FIN!$F$15,$B12=FIN!$B$15),FIN!$C$15,0)+IF(AND(AY$7=FIN!$E$16,$B$9=FIN!$F$16,$B12=FIN!$B$16),FIN!$C$16,0)+IF(AND(AY$7=FIN!$E$17,$B$9=FIN!$F$17,$B12=FIN!$B$17),FIN!$C$17,0)+IF(AND(AY$7=FIN!$E$18,$B$9=FIN!$F$18,$B12=FIN!$B$18),FIN!$C$18,0)</f>
        <v>0</v>
      </c>
      <c r="AZ12" s="40">
        <f>+IF(AND(AZ$7=FIN!$E$9,$B$9=FIN!$F$9,$B12=FIN!$B$9),FIN!$C$9,0)+IF(AND(AZ$7=FIN!$E$10,$B$9=FIN!$F$10,$B12=FIN!$B$10),FIN!$C$10,0)+IF(AND(AZ$7=FIN!$E$11,$B$9=FIN!$F$11,$B12=FIN!$B$11),FIN!$C$11,0)+IF(AND(AZ$7=FIN!$E$12,$B$9=FIN!$F$12,$B12=FIN!$B$12),FIN!$C$12,0)+IF(AND(AZ$7=FIN!$E$13,$B$9=FIN!$F$13,$B12=FIN!$B$13),FIN!$C$13,0)+IF(AND(AZ$7=FIN!$E$14,$B$9=FIN!$F$14,$B12=FIN!$B$14),FIN!$C$14,0)+IF(AND(AZ$7=FIN!$E$15,$B$9=FIN!$F$15,$B12=FIN!$B$15),FIN!$C$15,0)+IF(AND(AZ$7=FIN!$E$16,$B$9=FIN!$F$16,$B12=FIN!$B$16),FIN!$C$16,0)+IF(AND(AZ$7=FIN!$E$17,$B$9=FIN!$F$17,$B12=FIN!$B$17),FIN!$C$17,0)+IF(AND(AZ$7=FIN!$E$18,$B$9=FIN!$F$18,$B12=FIN!$B$18),FIN!$C$18,0)</f>
        <v>0</v>
      </c>
      <c r="BA12" s="40">
        <f>+IF(AND(BA$7=FIN!$E$9,$B$9=FIN!$F$9,$B12=FIN!$B$9),FIN!$C$9,0)+IF(AND(BA$7=FIN!$E$10,$B$9=FIN!$F$10,$B12=FIN!$B$10),FIN!$C$10,0)+IF(AND(BA$7=FIN!$E$11,$B$9=FIN!$F$11,$B12=FIN!$B$11),FIN!$C$11,0)+IF(AND(BA$7=FIN!$E$12,$B$9=FIN!$F$12,$B12=FIN!$B$12),FIN!$C$12,0)+IF(AND(BA$7=FIN!$E$13,$B$9=FIN!$F$13,$B12=FIN!$B$13),FIN!$C$13,0)+IF(AND(BA$7=FIN!$E$14,$B$9=FIN!$F$14,$B12=FIN!$B$14),FIN!$C$14,0)+IF(AND(BA$7=FIN!$E$15,$B$9=FIN!$F$15,$B12=FIN!$B$15),FIN!$C$15,0)+IF(AND(BA$7=FIN!$E$16,$B$9=FIN!$F$16,$B12=FIN!$B$16),FIN!$C$16,0)+IF(AND(BA$7=FIN!$E$17,$B$9=FIN!$F$17,$B12=FIN!$B$17),FIN!$C$17,0)+IF(AND(BA$7=FIN!$E$18,$B$9=FIN!$F$18,$B12=FIN!$B$18),FIN!$C$18,0)</f>
        <v>0</v>
      </c>
      <c r="BB12" s="40">
        <f>+IF(AND(BB$7=FIN!$E$9,$B$9=FIN!$F$9,$B12=FIN!$B$9),FIN!$C$9,0)+IF(AND(BB$7=FIN!$E$10,$B$9=FIN!$F$10,$B12=FIN!$B$10),FIN!$C$10,0)+IF(AND(BB$7=FIN!$E$11,$B$9=FIN!$F$11,$B12=FIN!$B$11),FIN!$C$11,0)+IF(AND(BB$7=FIN!$E$12,$B$9=FIN!$F$12,$B12=FIN!$B$12),FIN!$C$12,0)+IF(AND(BB$7=FIN!$E$13,$B$9=FIN!$F$13,$B12=FIN!$B$13),FIN!$C$13,0)+IF(AND(BB$7=FIN!$E$14,$B$9=FIN!$F$14,$B12=FIN!$B$14),FIN!$C$14,0)+IF(AND(BB$7=FIN!$E$15,$B$9=FIN!$F$15,$B12=FIN!$B$15),FIN!$C$15,0)+IF(AND(BB$7=FIN!$E$16,$B$9=FIN!$F$16,$B12=FIN!$B$16),FIN!$C$16,0)+IF(AND(BB$7=FIN!$E$17,$B$9=FIN!$F$17,$B12=FIN!$B$17),FIN!$C$17,0)+IF(AND(BB$7=FIN!$E$18,$B$9=FIN!$F$18,$B12=FIN!$B$18),FIN!$C$18,0)</f>
        <v>0</v>
      </c>
      <c r="BC12" s="40">
        <f>+IF(AND(BC$7=FIN!$E$9,$B$9=FIN!$F$9,$B12=FIN!$B$9),FIN!$C$9,0)+IF(AND(BC$7=FIN!$E$10,$B$9=FIN!$F$10,$B12=FIN!$B$10),FIN!$C$10,0)+IF(AND(BC$7=FIN!$E$11,$B$9=FIN!$F$11,$B12=FIN!$B$11),FIN!$C$11,0)+IF(AND(BC$7=FIN!$E$12,$B$9=FIN!$F$12,$B12=FIN!$B$12),FIN!$C$12,0)+IF(AND(BC$7=FIN!$E$13,$B$9=FIN!$F$13,$B12=FIN!$B$13),FIN!$C$13,0)+IF(AND(BC$7=FIN!$E$14,$B$9=FIN!$F$14,$B12=FIN!$B$14),FIN!$C$14,0)+IF(AND(BC$7=FIN!$E$15,$B$9=FIN!$F$15,$B12=FIN!$B$15),FIN!$C$15,0)+IF(AND(BC$7=FIN!$E$16,$B$9=FIN!$F$16,$B12=FIN!$B$16),FIN!$C$16,0)+IF(AND(BC$7=FIN!$E$17,$B$9=FIN!$F$17,$B12=FIN!$B$17),FIN!$C$17,0)+IF(AND(BC$7=FIN!$E$18,$B$9=FIN!$F$18,$B12=FIN!$B$18),FIN!$C$18,0)</f>
        <v>0</v>
      </c>
      <c r="BD12" s="40">
        <f>+IF(AND(BD$7=FIN!$E$9,$B$9=FIN!$F$9,$B12=FIN!$B$9),FIN!$C$9,0)+IF(AND(BD$7=FIN!$E$10,$B$9=FIN!$F$10,$B12=FIN!$B$10),FIN!$C$10,0)+IF(AND(BD$7=FIN!$E$11,$B$9=FIN!$F$11,$B12=FIN!$B$11),FIN!$C$11,0)+IF(AND(BD$7=FIN!$E$12,$B$9=FIN!$F$12,$B12=FIN!$B$12),FIN!$C$12,0)+IF(AND(BD$7=FIN!$E$13,$B$9=FIN!$F$13,$B12=FIN!$B$13),FIN!$C$13,0)+IF(AND(BD$7=FIN!$E$14,$B$9=FIN!$F$14,$B12=FIN!$B$14),FIN!$C$14,0)+IF(AND(BD$7=FIN!$E$15,$B$9=FIN!$F$15,$B12=FIN!$B$15),FIN!$C$15,0)+IF(AND(BD$7=FIN!$E$16,$B$9=FIN!$F$16,$B12=FIN!$B$16),FIN!$C$16,0)+IF(AND(BD$7=FIN!$E$17,$B$9=FIN!$F$17,$B12=FIN!$B$17),FIN!$C$17,0)+IF(AND(BD$7=FIN!$E$18,$B$9=FIN!$F$18,$B12=FIN!$B$18),FIN!$C$18,0)</f>
        <v>0</v>
      </c>
      <c r="BE12" s="40">
        <f>+IF(AND(BE$7=FIN!$E$9,$B$9=FIN!$F$9,$B12=FIN!$B$9),FIN!$C$9,0)+IF(AND(BE$7=FIN!$E$10,$B$9=FIN!$F$10,$B12=FIN!$B$10),FIN!$C$10,0)+IF(AND(BE$7=FIN!$E$11,$B$9=FIN!$F$11,$B12=FIN!$B$11),FIN!$C$11,0)+IF(AND(BE$7=FIN!$E$12,$B$9=FIN!$F$12,$B12=FIN!$B$12),FIN!$C$12,0)+IF(AND(BE$7=FIN!$E$13,$B$9=FIN!$F$13,$B12=FIN!$B$13),FIN!$C$13,0)+IF(AND(BE$7=FIN!$E$14,$B$9=FIN!$F$14,$B12=FIN!$B$14),FIN!$C$14,0)+IF(AND(BE$7=FIN!$E$15,$B$9=FIN!$F$15,$B12=FIN!$B$15),FIN!$C$15,0)+IF(AND(BE$7=FIN!$E$16,$B$9=FIN!$F$16,$B12=FIN!$B$16),FIN!$C$16,0)+IF(AND(BE$7=FIN!$E$17,$B$9=FIN!$F$17,$B12=FIN!$B$17),FIN!$C$17,0)+IF(AND(BE$7=FIN!$E$18,$B$9=FIN!$F$18,$B12=FIN!$B$18),FIN!$C$18,0)</f>
        <v>0</v>
      </c>
      <c r="BF12" s="40">
        <f>+IF(AND(BF$7=FIN!$E$9,$B$9=FIN!$F$9,$B12=FIN!$B$9),FIN!$C$9,0)+IF(AND(BF$7=FIN!$E$10,$B$9=FIN!$F$10,$B12=FIN!$B$10),FIN!$C$10,0)+IF(AND(BF$7=FIN!$E$11,$B$9=FIN!$F$11,$B12=FIN!$B$11),FIN!$C$11,0)+IF(AND(BF$7=FIN!$E$12,$B$9=FIN!$F$12,$B12=FIN!$B$12),FIN!$C$12,0)+IF(AND(BF$7=FIN!$E$13,$B$9=FIN!$F$13,$B12=FIN!$B$13),FIN!$C$13,0)+IF(AND(BF$7=FIN!$E$14,$B$9=FIN!$F$14,$B12=FIN!$B$14),FIN!$C$14,0)+IF(AND(BF$7=FIN!$E$15,$B$9=FIN!$F$15,$B12=FIN!$B$15),FIN!$C$15,0)+IF(AND(BF$7=FIN!$E$16,$B$9=FIN!$F$16,$B12=FIN!$B$16),FIN!$C$16,0)+IF(AND(BF$7=FIN!$E$17,$B$9=FIN!$F$17,$B12=FIN!$B$17),FIN!$C$17,0)+IF(AND(BF$7=FIN!$E$18,$B$9=FIN!$F$18,$B12=FIN!$B$18),FIN!$C$18,0)</f>
        <v>0</v>
      </c>
      <c r="BG12" s="40">
        <f>+IF(AND(BG$7=FIN!$E$9,$B$9=FIN!$F$9,$B12=FIN!$B$9),FIN!$C$9,0)+IF(AND(BG$7=FIN!$E$10,$B$9=FIN!$F$10,$B12=FIN!$B$10),FIN!$C$10,0)+IF(AND(BG$7=FIN!$E$11,$B$9=FIN!$F$11,$B12=FIN!$B$11),FIN!$C$11,0)+IF(AND(BG$7=FIN!$E$12,$B$9=FIN!$F$12,$B12=FIN!$B$12),FIN!$C$12,0)+IF(AND(BG$7=FIN!$E$13,$B$9=FIN!$F$13,$B12=FIN!$B$13),FIN!$C$13,0)+IF(AND(BG$7=FIN!$E$14,$B$9=FIN!$F$14,$B12=FIN!$B$14),FIN!$C$14,0)+IF(AND(BG$7=FIN!$E$15,$B$9=FIN!$F$15,$B12=FIN!$B$15),FIN!$C$15,0)+IF(AND(BG$7=FIN!$E$16,$B$9=FIN!$F$16,$B12=FIN!$B$16),FIN!$C$16,0)+IF(AND(BG$7=FIN!$E$17,$B$9=FIN!$F$17,$B12=FIN!$B$17),FIN!$C$17,0)+IF(AND(BG$7=FIN!$E$18,$B$9=FIN!$F$18,$B12=FIN!$B$18),FIN!$C$18,0)</f>
        <v>0</v>
      </c>
      <c r="BH12" s="40">
        <f>+IF(AND(BH$7=FIN!$E$9,$B$9=FIN!$F$9,$B12=FIN!$B$9),FIN!$C$9,0)+IF(AND(BH$7=FIN!$E$10,$B$9=FIN!$F$10,$B12=FIN!$B$10),FIN!$C$10,0)+IF(AND(BH$7=FIN!$E$11,$B$9=FIN!$F$11,$B12=FIN!$B$11),FIN!$C$11,0)+IF(AND(BH$7=FIN!$E$12,$B$9=FIN!$F$12,$B12=FIN!$B$12),FIN!$C$12,0)+IF(AND(BH$7=FIN!$E$13,$B$9=FIN!$F$13,$B12=FIN!$B$13),FIN!$C$13,0)+IF(AND(BH$7=FIN!$E$14,$B$9=FIN!$F$14,$B12=FIN!$B$14),FIN!$C$14,0)+IF(AND(BH$7=FIN!$E$15,$B$9=FIN!$F$15,$B12=FIN!$B$15),FIN!$C$15,0)+IF(AND(BH$7=FIN!$E$16,$B$9=FIN!$F$16,$B12=FIN!$B$16),FIN!$C$16,0)+IF(AND(BH$7=FIN!$E$17,$B$9=FIN!$F$17,$B12=FIN!$B$17),FIN!$C$17,0)+IF(AND(BH$7=FIN!$E$18,$B$9=FIN!$F$18,$B12=FIN!$B$18),FIN!$C$18,0)</f>
        <v>0</v>
      </c>
      <c r="BI12" s="40">
        <f>+IF(AND(BI$7=FIN!$E$9,$B$9=FIN!$F$9,$B12=FIN!$B$9),FIN!$C$9,0)+IF(AND(BI$7=FIN!$E$10,$B$9=FIN!$F$10,$B12=FIN!$B$10),FIN!$C$10,0)+IF(AND(BI$7=FIN!$E$11,$B$9=FIN!$F$11,$B12=FIN!$B$11),FIN!$C$11,0)+IF(AND(BI$7=FIN!$E$12,$B$9=FIN!$F$12,$B12=FIN!$B$12),FIN!$C$12,0)+IF(AND(BI$7=FIN!$E$13,$B$9=FIN!$F$13,$B12=FIN!$B$13),FIN!$C$13,0)+IF(AND(BI$7=FIN!$E$14,$B$9=FIN!$F$14,$B12=FIN!$B$14),FIN!$C$14,0)+IF(AND(BI$7=FIN!$E$15,$B$9=FIN!$F$15,$B12=FIN!$B$15),FIN!$C$15,0)+IF(AND(BI$7=FIN!$E$16,$B$9=FIN!$F$16,$B12=FIN!$B$16),FIN!$C$16,0)+IF(AND(BI$7=FIN!$E$17,$B$9=FIN!$F$17,$B12=FIN!$B$17),FIN!$C$17,0)+IF(AND(BI$7=FIN!$E$18,$B$9=FIN!$F$18,$B12=FIN!$B$18),FIN!$C$18,0)</f>
        <v>0</v>
      </c>
      <c r="BJ12" s="40">
        <f>+IF(AND(BJ$7=FIN!$E$9,$B$9=FIN!$F$9,$B12=FIN!$B$9),FIN!$C$9,0)+IF(AND(BJ$7=FIN!$E$10,$B$9=FIN!$F$10,$B12=FIN!$B$10),FIN!$C$10,0)+IF(AND(BJ$7=FIN!$E$11,$B$9=FIN!$F$11,$B12=FIN!$B$11),FIN!$C$11,0)+IF(AND(BJ$7=FIN!$E$12,$B$9=FIN!$F$12,$B12=FIN!$B$12),FIN!$C$12,0)+IF(AND(BJ$7=FIN!$E$13,$B$9=FIN!$F$13,$B12=FIN!$B$13),FIN!$C$13,0)+IF(AND(BJ$7=FIN!$E$14,$B$9=FIN!$F$14,$B12=FIN!$B$14),FIN!$C$14,0)+IF(AND(BJ$7=FIN!$E$15,$B$9=FIN!$F$15,$B12=FIN!$B$15),FIN!$C$15,0)+IF(AND(BJ$7=FIN!$E$16,$B$9=FIN!$F$16,$B12=FIN!$B$16),FIN!$C$16,0)+IF(AND(BJ$7=FIN!$E$17,$B$9=FIN!$F$17,$B12=FIN!$B$17),FIN!$C$17,0)+IF(AND(BJ$7=FIN!$E$18,$B$9=FIN!$F$18,$B12=FIN!$B$18),FIN!$C$18,0)</f>
        <v>0</v>
      </c>
      <c r="BK12" s="40">
        <f>+IF(AND(BK$7=FIN!$E$9,$B$9=FIN!$F$9,$B12=FIN!$B$9),FIN!$C$9,0)+IF(AND(BK$7=FIN!$E$10,$B$9=FIN!$F$10,$B12=FIN!$B$10),FIN!$C$10,0)+IF(AND(BK$7=FIN!$E$11,$B$9=FIN!$F$11,$B12=FIN!$B$11),FIN!$C$11,0)+IF(AND(BK$7=FIN!$E$12,$B$9=FIN!$F$12,$B12=FIN!$B$12),FIN!$C$12,0)+IF(AND(BK$7=FIN!$E$13,$B$9=FIN!$F$13,$B12=FIN!$B$13),FIN!$C$13,0)+IF(AND(BK$7=FIN!$E$14,$B$9=FIN!$F$14,$B12=FIN!$B$14),FIN!$C$14,0)+IF(AND(BK$7=FIN!$E$15,$B$9=FIN!$F$15,$B12=FIN!$B$15),FIN!$C$15,0)+IF(AND(BK$7=FIN!$E$16,$B$9=FIN!$F$16,$B12=FIN!$B$16),FIN!$C$16,0)+IF(AND(BK$7=FIN!$E$17,$B$9=FIN!$F$17,$B12=FIN!$B$17),FIN!$C$17,0)+IF(AND(BK$7=FIN!$E$18,$B$9=FIN!$F$18,$B12=FIN!$B$18),FIN!$C$18,0)</f>
        <v>0</v>
      </c>
      <c r="BL12" s="40">
        <f>+IF(AND(BL$7=FIN!$E$9,$B$9=FIN!$F$9,$B12=FIN!$B$9),FIN!$C$9,0)+IF(AND(BL$7=FIN!$E$10,$B$9=FIN!$F$10,$B12=FIN!$B$10),FIN!$C$10,0)+IF(AND(BL$7=FIN!$E$11,$B$9=FIN!$F$11,$B12=FIN!$B$11),FIN!$C$11,0)+IF(AND(BL$7=FIN!$E$12,$B$9=FIN!$F$12,$B12=FIN!$B$12),FIN!$C$12,0)+IF(AND(BL$7=FIN!$E$13,$B$9=FIN!$F$13,$B12=FIN!$B$13),FIN!$C$13,0)+IF(AND(BL$7=FIN!$E$14,$B$9=FIN!$F$14,$B12=FIN!$B$14),FIN!$C$14,0)+IF(AND(BL$7=FIN!$E$15,$B$9=FIN!$F$15,$B12=FIN!$B$15),FIN!$C$15,0)+IF(AND(BL$7=FIN!$E$16,$B$9=FIN!$F$16,$B12=FIN!$B$16),FIN!$C$16,0)+IF(AND(BL$7=FIN!$E$17,$B$9=FIN!$F$17,$B12=FIN!$B$17),FIN!$C$17,0)+IF(AND(BL$7=FIN!$E$18,$B$9=FIN!$F$18,$B12=FIN!$B$18),FIN!$C$18,0)</f>
        <v>0</v>
      </c>
    </row>
    <row r="13" spans="1:64">
      <c r="B13" s="32" t="str">
        <f>+Home!E22</f>
        <v>Maria Pilar</v>
      </c>
      <c r="C13" s="40">
        <f t="shared" si="2"/>
        <v>0</v>
      </c>
      <c r="D13" s="30"/>
      <c r="E13" s="40">
        <f>+IF(AND(E$7=FIN!$E$9,$B$9=FIN!$F$9,$B13=FIN!$B$9),FIN!$C$9,0)+IF(AND(E$7=FIN!$E$10,$B$9=FIN!$F$10,$B13=FIN!$B$10),FIN!$C$10,0)+IF(AND(E$7=FIN!$E$11,$B$9=FIN!$F$11,$B13=FIN!$B$11),FIN!$C$11,0)+IF(AND(E$7=FIN!$E$12,$B$9=FIN!$F$12,$B13=FIN!$B$12),FIN!$C$12,0)+IF(AND(E$7=FIN!$E$13,$B$9=FIN!$F$13,$B13=FIN!$B$13),FIN!$C$13,0)+IF(AND(E$7=FIN!$E$14,$B$9=FIN!$F$14,$B13=FIN!$B$14),FIN!$C$14,0)+IF(AND(E$7=FIN!$E$15,$B$9=FIN!$F$15,$B13=FIN!$B$15),FIN!$C$15,0)+IF(AND(E$7=FIN!$E$16,$B$9=FIN!$F$16,$B13=FIN!$B$16),FIN!$C$16,0)+IF(AND(E$7=FIN!$E$17,$B$9=FIN!$F$17,$B13=FIN!$B$17),FIN!$C$17,0)+IF(AND(E$7=FIN!$E$18,$B$9=FIN!$F$18,$B13=FIN!$B$18),FIN!$C$18,0)</f>
        <v>0</v>
      </c>
      <c r="F13" s="40">
        <f>+IF(AND(F$7=FIN!$E$9,$B$9=FIN!$F$9,$B13=FIN!$B$9),FIN!$C$9,0)+IF(AND(F$7=FIN!$E$10,$B$9=FIN!$F$10,$B13=FIN!$B$10),FIN!$C$10,0)+IF(AND(F$7=FIN!$E$11,$B$9=FIN!$F$11,$B13=FIN!$B$11),FIN!$C$11,0)+IF(AND(F$7=FIN!$E$12,$B$9=FIN!$F$12,$B13=FIN!$B$12),FIN!$C$12,0)+IF(AND(F$7=FIN!$E$13,$B$9=FIN!$F$13,$B13=FIN!$B$13),FIN!$C$13,0)+IF(AND(F$7=FIN!$E$14,$B$9=FIN!$F$14,$B13=FIN!$B$14),FIN!$C$14,0)+IF(AND(F$7=FIN!$E$15,$B$9=FIN!$F$15,$B13=FIN!$B$15),FIN!$C$15,0)+IF(AND(F$7=FIN!$E$16,$B$9=FIN!$F$16,$B13=FIN!$B$16),FIN!$C$16,0)+IF(AND(F$7=FIN!$E$17,$B$9=FIN!$F$17,$B13=FIN!$B$17),FIN!$C$17,0)+IF(AND(F$7=FIN!$E$18,$B$9=FIN!$F$18,$B13=FIN!$B$18),FIN!$C$18,0)</f>
        <v>0</v>
      </c>
      <c r="G13" s="40">
        <f>+IF(AND(G$7=FIN!$E$9,$B$9=FIN!$F$9,$B13=FIN!$B$9),FIN!$C$9,0)+IF(AND(G$7=FIN!$E$10,$B$9=FIN!$F$10,$B13=FIN!$B$10),FIN!$C$10,0)+IF(AND(G$7=FIN!$E$11,$B$9=FIN!$F$11,$B13=FIN!$B$11),FIN!$C$11,0)+IF(AND(G$7=FIN!$E$12,$B$9=FIN!$F$12,$B13=FIN!$B$12),FIN!$C$12,0)+IF(AND(G$7=FIN!$E$13,$B$9=FIN!$F$13,$B13=FIN!$B$13),FIN!$C$13,0)+IF(AND(G$7=FIN!$E$14,$B$9=FIN!$F$14,$B13=FIN!$B$14),FIN!$C$14,0)+IF(AND(G$7=FIN!$E$15,$B$9=FIN!$F$15,$B13=FIN!$B$15),FIN!$C$15,0)+IF(AND(G$7=FIN!$E$16,$B$9=FIN!$F$16,$B13=FIN!$B$16),FIN!$C$16,0)+IF(AND(G$7=FIN!$E$17,$B$9=FIN!$F$17,$B13=FIN!$B$17),FIN!$C$17,0)+IF(AND(G$7=FIN!$E$18,$B$9=FIN!$F$18,$B13=FIN!$B$18),FIN!$C$18,0)</f>
        <v>0</v>
      </c>
      <c r="H13" s="40">
        <f>+IF(AND(H$7=FIN!$E$9,$B$9=FIN!$F$9,$B13=FIN!$B$9),FIN!$C$9,0)+IF(AND(H$7=FIN!$E$10,$B$9=FIN!$F$10,$B13=FIN!$B$10),FIN!$C$10,0)+IF(AND(H$7=FIN!$E$11,$B$9=FIN!$F$11,$B13=FIN!$B$11),FIN!$C$11,0)+IF(AND(H$7=FIN!$E$12,$B$9=FIN!$F$12,$B13=FIN!$B$12),FIN!$C$12,0)+IF(AND(H$7=FIN!$E$13,$B$9=FIN!$F$13,$B13=FIN!$B$13),FIN!$C$13,0)+IF(AND(H$7=FIN!$E$14,$B$9=FIN!$F$14,$B13=FIN!$B$14),FIN!$C$14,0)+IF(AND(H$7=FIN!$E$15,$B$9=FIN!$F$15,$B13=FIN!$B$15),FIN!$C$15,0)+IF(AND(H$7=FIN!$E$16,$B$9=FIN!$F$16,$B13=FIN!$B$16),FIN!$C$16,0)+IF(AND(H$7=FIN!$E$17,$B$9=FIN!$F$17,$B13=FIN!$B$17),FIN!$C$17,0)+IF(AND(H$7=FIN!$E$18,$B$9=FIN!$F$18,$B13=FIN!$B$18),FIN!$C$18,0)</f>
        <v>0</v>
      </c>
      <c r="I13" s="40">
        <f>+IF(AND(I$7=FIN!$E$9,$B$9=FIN!$F$9,$B13=FIN!$B$9),FIN!$C$9,0)+IF(AND(I$7=FIN!$E$10,$B$9=FIN!$F$10,$B13=FIN!$B$10),FIN!$C$10,0)+IF(AND(I$7=FIN!$E$11,$B$9=FIN!$F$11,$B13=FIN!$B$11),FIN!$C$11,0)+IF(AND(I$7=FIN!$E$12,$B$9=FIN!$F$12,$B13=FIN!$B$12),FIN!$C$12,0)+IF(AND(I$7=FIN!$E$13,$B$9=FIN!$F$13,$B13=FIN!$B$13),FIN!$C$13,0)+IF(AND(I$7=FIN!$E$14,$B$9=FIN!$F$14,$B13=FIN!$B$14),FIN!$C$14,0)+IF(AND(I$7=FIN!$E$15,$B$9=FIN!$F$15,$B13=FIN!$B$15),FIN!$C$15,0)+IF(AND(I$7=FIN!$E$16,$B$9=FIN!$F$16,$B13=FIN!$B$16),FIN!$C$16,0)+IF(AND(I$7=FIN!$E$17,$B$9=FIN!$F$17,$B13=FIN!$B$17),FIN!$C$17,0)+IF(AND(I$7=FIN!$E$18,$B$9=FIN!$F$18,$B13=FIN!$B$18),FIN!$C$18,0)</f>
        <v>0</v>
      </c>
      <c r="J13" s="40">
        <f>+IF(AND(J$7=FIN!$E$9,$B$9=FIN!$F$9,$B13=FIN!$B$9),FIN!$C$9,0)+IF(AND(J$7=FIN!$E$10,$B$9=FIN!$F$10,$B13=FIN!$B$10),FIN!$C$10,0)+IF(AND(J$7=FIN!$E$11,$B$9=FIN!$F$11,$B13=FIN!$B$11),FIN!$C$11,0)+IF(AND(J$7=FIN!$E$12,$B$9=FIN!$F$12,$B13=FIN!$B$12),FIN!$C$12,0)+IF(AND(J$7=FIN!$E$13,$B$9=FIN!$F$13,$B13=FIN!$B$13),FIN!$C$13,0)+IF(AND(J$7=FIN!$E$14,$B$9=FIN!$F$14,$B13=FIN!$B$14),FIN!$C$14,0)+IF(AND(J$7=FIN!$E$15,$B$9=FIN!$F$15,$B13=FIN!$B$15),FIN!$C$15,0)+IF(AND(J$7=FIN!$E$16,$B$9=FIN!$F$16,$B13=FIN!$B$16),FIN!$C$16,0)+IF(AND(J$7=FIN!$E$17,$B$9=FIN!$F$17,$B13=FIN!$B$17),FIN!$C$17,0)+IF(AND(J$7=FIN!$E$18,$B$9=FIN!$F$18,$B13=FIN!$B$18),FIN!$C$18,0)</f>
        <v>0</v>
      </c>
      <c r="K13" s="40">
        <f>+IF(AND(K$7=FIN!$E$9,$B$9=FIN!$F$9,$B13=FIN!$B$9),FIN!$C$9,0)+IF(AND(K$7=FIN!$E$10,$B$9=FIN!$F$10,$B13=FIN!$B$10),FIN!$C$10,0)+IF(AND(K$7=FIN!$E$11,$B$9=FIN!$F$11,$B13=FIN!$B$11),FIN!$C$11,0)+IF(AND(K$7=FIN!$E$12,$B$9=FIN!$F$12,$B13=FIN!$B$12),FIN!$C$12,0)+IF(AND(K$7=FIN!$E$13,$B$9=FIN!$F$13,$B13=FIN!$B$13),FIN!$C$13,0)+IF(AND(K$7=FIN!$E$14,$B$9=FIN!$F$14,$B13=FIN!$B$14),FIN!$C$14,0)+IF(AND(K$7=FIN!$E$15,$B$9=FIN!$F$15,$B13=FIN!$B$15),FIN!$C$15,0)+IF(AND(K$7=FIN!$E$16,$B$9=FIN!$F$16,$B13=FIN!$B$16),FIN!$C$16,0)+IF(AND(K$7=FIN!$E$17,$B$9=FIN!$F$17,$B13=FIN!$B$17),FIN!$C$17,0)+IF(AND(K$7=FIN!$E$18,$B$9=FIN!$F$18,$B13=FIN!$B$18),FIN!$C$18,0)</f>
        <v>0</v>
      </c>
      <c r="L13" s="40">
        <f>+IF(AND(L$7=FIN!$E$9,$B$9=FIN!$F$9,$B13=FIN!$B$9),FIN!$C$9,0)+IF(AND(L$7=FIN!$E$10,$B$9=FIN!$F$10,$B13=FIN!$B$10),FIN!$C$10,0)+IF(AND(L$7=FIN!$E$11,$B$9=FIN!$F$11,$B13=FIN!$B$11),FIN!$C$11,0)+IF(AND(L$7=FIN!$E$12,$B$9=FIN!$F$12,$B13=FIN!$B$12),FIN!$C$12,0)+IF(AND(L$7=FIN!$E$13,$B$9=FIN!$F$13,$B13=FIN!$B$13),FIN!$C$13,0)+IF(AND(L$7=FIN!$E$14,$B$9=FIN!$F$14,$B13=FIN!$B$14),FIN!$C$14,0)+IF(AND(L$7=FIN!$E$15,$B$9=FIN!$F$15,$B13=FIN!$B$15),FIN!$C$15,0)+IF(AND(L$7=FIN!$E$16,$B$9=FIN!$F$16,$B13=FIN!$B$16),FIN!$C$16,0)+IF(AND(L$7=FIN!$E$17,$B$9=FIN!$F$17,$B13=FIN!$B$17),FIN!$C$17,0)+IF(AND(L$7=FIN!$E$18,$B$9=FIN!$F$18,$B13=FIN!$B$18),FIN!$C$18,0)</f>
        <v>0</v>
      </c>
      <c r="M13" s="40">
        <f>+IF(AND(M$7=FIN!$E$9,$B$9=FIN!$F$9,$B13=FIN!$B$9),FIN!$C$9,0)+IF(AND(M$7=FIN!$E$10,$B$9=FIN!$F$10,$B13=FIN!$B$10),FIN!$C$10,0)+IF(AND(M$7=FIN!$E$11,$B$9=FIN!$F$11,$B13=FIN!$B$11),FIN!$C$11,0)+IF(AND(M$7=FIN!$E$12,$B$9=FIN!$F$12,$B13=FIN!$B$12),FIN!$C$12,0)+IF(AND(M$7=FIN!$E$13,$B$9=FIN!$F$13,$B13=FIN!$B$13),FIN!$C$13,0)+IF(AND(M$7=FIN!$E$14,$B$9=FIN!$F$14,$B13=FIN!$B$14),FIN!$C$14,0)+IF(AND(M$7=FIN!$E$15,$B$9=FIN!$F$15,$B13=FIN!$B$15),FIN!$C$15,0)+IF(AND(M$7=FIN!$E$16,$B$9=FIN!$F$16,$B13=FIN!$B$16),FIN!$C$16,0)+IF(AND(M$7=FIN!$E$17,$B$9=FIN!$F$17,$B13=FIN!$B$17),FIN!$C$17,0)+IF(AND(M$7=FIN!$E$18,$B$9=FIN!$F$18,$B13=FIN!$B$18),FIN!$C$18,0)</f>
        <v>0</v>
      </c>
      <c r="N13" s="40">
        <f>+IF(AND(N$7=FIN!$E$9,$B$9=FIN!$F$9,$B13=FIN!$B$9),FIN!$C$9,0)+IF(AND(N$7=FIN!$E$10,$B$9=FIN!$F$10,$B13=FIN!$B$10),FIN!$C$10,0)+IF(AND(N$7=FIN!$E$11,$B$9=FIN!$F$11,$B13=FIN!$B$11),FIN!$C$11,0)+IF(AND(N$7=FIN!$E$12,$B$9=FIN!$F$12,$B13=FIN!$B$12),FIN!$C$12,0)+IF(AND(N$7=FIN!$E$13,$B$9=FIN!$F$13,$B13=FIN!$B$13),FIN!$C$13,0)+IF(AND(N$7=FIN!$E$14,$B$9=FIN!$F$14,$B13=FIN!$B$14),FIN!$C$14,0)+IF(AND(N$7=FIN!$E$15,$B$9=FIN!$F$15,$B13=FIN!$B$15),FIN!$C$15,0)+IF(AND(N$7=FIN!$E$16,$B$9=FIN!$F$16,$B13=FIN!$B$16),FIN!$C$16,0)+IF(AND(N$7=FIN!$E$17,$B$9=FIN!$F$17,$B13=FIN!$B$17),FIN!$C$17,0)+IF(AND(N$7=FIN!$E$18,$B$9=FIN!$F$18,$B13=FIN!$B$18),FIN!$C$18,0)</f>
        <v>0</v>
      </c>
      <c r="O13" s="40">
        <f>+IF(AND(O$7=FIN!$E$9,$B$9=FIN!$F$9,$B13=FIN!$B$9),FIN!$C$9,0)+IF(AND(O$7=FIN!$E$10,$B$9=FIN!$F$10,$B13=FIN!$B$10),FIN!$C$10,0)+IF(AND(O$7=FIN!$E$11,$B$9=FIN!$F$11,$B13=FIN!$B$11),FIN!$C$11,0)+IF(AND(O$7=FIN!$E$12,$B$9=FIN!$F$12,$B13=FIN!$B$12),FIN!$C$12,0)+IF(AND(O$7=FIN!$E$13,$B$9=FIN!$F$13,$B13=FIN!$B$13),FIN!$C$13,0)+IF(AND(O$7=FIN!$E$14,$B$9=FIN!$F$14,$B13=FIN!$B$14),FIN!$C$14,0)+IF(AND(O$7=FIN!$E$15,$B$9=FIN!$F$15,$B13=FIN!$B$15),FIN!$C$15,0)+IF(AND(O$7=FIN!$E$16,$B$9=FIN!$F$16,$B13=FIN!$B$16),FIN!$C$16,0)+IF(AND(O$7=FIN!$E$17,$B$9=FIN!$F$17,$B13=FIN!$B$17),FIN!$C$17,0)+IF(AND(O$7=FIN!$E$18,$B$9=FIN!$F$18,$B13=FIN!$B$18),FIN!$C$18,0)</f>
        <v>0</v>
      </c>
      <c r="P13" s="40">
        <f>+IF(AND(P$7=FIN!$E$9,$B$9=FIN!$F$9,$B13=FIN!$B$9),FIN!$C$9,0)+IF(AND(P$7=FIN!$E$10,$B$9=FIN!$F$10,$B13=FIN!$B$10),FIN!$C$10,0)+IF(AND(P$7=FIN!$E$11,$B$9=FIN!$F$11,$B13=FIN!$B$11),FIN!$C$11,0)+IF(AND(P$7=FIN!$E$12,$B$9=FIN!$F$12,$B13=FIN!$B$12),FIN!$C$12,0)+IF(AND(P$7=FIN!$E$13,$B$9=FIN!$F$13,$B13=FIN!$B$13),FIN!$C$13,0)+IF(AND(P$7=FIN!$E$14,$B$9=FIN!$F$14,$B13=FIN!$B$14),FIN!$C$14,0)+IF(AND(P$7=FIN!$E$15,$B$9=FIN!$F$15,$B13=FIN!$B$15),FIN!$C$15,0)+IF(AND(P$7=FIN!$E$16,$B$9=FIN!$F$16,$B13=FIN!$B$16),FIN!$C$16,0)+IF(AND(P$7=FIN!$E$17,$B$9=FIN!$F$17,$B13=FIN!$B$17),FIN!$C$17,0)+IF(AND(P$7=FIN!$E$18,$B$9=FIN!$F$18,$B13=FIN!$B$18),FIN!$C$18,0)</f>
        <v>0</v>
      </c>
      <c r="Q13" s="40">
        <f>+IF(AND(Q$7=FIN!$E$9,$B$9=FIN!$F$9,$B13=FIN!$B$9),FIN!$C$9,0)+IF(AND(Q$7=FIN!$E$10,$B$9=FIN!$F$10,$B13=FIN!$B$10),FIN!$C$10,0)+IF(AND(Q$7=FIN!$E$11,$B$9=FIN!$F$11,$B13=FIN!$B$11),FIN!$C$11,0)+IF(AND(Q$7=FIN!$E$12,$B$9=FIN!$F$12,$B13=FIN!$B$12),FIN!$C$12,0)+IF(AND(Q$7=FIN!$E$13,$B$9=FIN!$F$13,$B13=FIN!$B$13),FIN!$C$13,0)+IF(AND(Q$7=FIN!$E$14,$B$9=FIN!$F$14,$B13=FIN!$B$14),FIN!$C$14,0)+IF(AND(Q$7=FIN!$E$15,$B$9=FIN!$F$15,$B13=FIN!$B$15),FIN!$C$15,0)+IF(AND(Q$7=FIN!$E$16,$B$9=FIN!$F$16,$B13=FIN!$B$16),FIN!$C$16,0)+IF(AND(Q$7=FIN!$E$17,$B$9=FIN!$F$17,$B13=FIN!$B$17),FIN!$C$17,0)+IF(AND(Q$7=FIN!$E$18,$B$9=FIN!$F$18,$B13=FIN!$B$18),FIN!$C$18,0)</f>
        <v>0</v>
      </c>
      <c r="R13" s="40">
        <f>+IF(AND(R$7=FIN!$E$9,$B$9=FIN!$F$9,$B13=FIN!$B$9),FIN!$C$9,0)+IF(AND(R$7=FIN!$E$10,$B$9=FIN!$F$10,$B13=FIN!$B$10),FIN!$C$10,0)+IF(AND(R$7=FIN!$E$11,$B$9=FIN!$F$11,$B13=FIN!$B$11),FIN!$C$11,0)+IF(AND(R$7=FIN!$E$12,$B$9=FIN!$F$12,$B13=FIN!$B$12),FIN!$C$12,0)+IF(AND(R$7=FIN!$E$13,$B$9=FIN!$F$13,$B13=FIN!$B$13),FIN!$C$13,0)+IF(AND(R$7=FIN!$E$14,$B$9=FIN!$F$14,$B13=FIN!$B$14),FIN!$C$14,0)+IF(AND(R$7=FIN!$E$15,$B$9=FIN!$F$15,$B13=FIN!$B$15),FIN!$C$15,0)+IF(AND(R$7=FIN!$E$16,$B$9=FIN!$F$16,$B13=FIN!$B$16),FIN!$C$16,0)+IF(AND(R$7=FIN!$E$17,$B$9=FIN!$F$17,$B13=FIN!$B$17),FIN!$C$17,0)+IF(AND(R$7=FIN!$E$18,$B$9=FIN!$F$18,$B13=FIN!$B$18),FIN!$C$18,0)</f>
        <v>0</v>
      </c>
      <c r="S13" s="40">
        <f>+IF(AND(S$7=FIN!$E$9,$B$9=FIN!$F$9,$B13=FIN!$B$9),FIN!$C$9,0)+IF(AND(S$7=FIN!$E$10,$B$9=FIN!$F$10,$B13=FIN!$B$10),FIN!$C$10,0)+IF(AND(S$7=FIN!$E$11,$B$9=FIN!$F$11,$B13=FIN!$B$11),FIN!$C$11,0)+IF(AND(S$7=FIN!$E$12,$B$9=FIN!$F$12,$B13=FIN!$B$12),FIN!$C$12,0)+IF(AND(S$7=FIN!$E$13,$B$9=FIN!$F$13,$B13=FIN!$B$13),FIN!$C$13,0)+IF(AND(S$7=FIN!$E$14,$B$9=FIN!$F$14,$B13=FIN!$B$14),FIN!$C$14,0)+IF(AND(S$7=FIN!$E$15,$B$9=FIN!$F$15,$B13=FIN!$B$15),FIN!$C$15,0)+IF(AND(S$7=FIN!$E$16,$B$9=FIN!$F$16,$B13=FIN!$B$16),FIN!$C$16,0)+IF(AND(S$7=FIN!$E$17,$B$9=FIN!$F$17,$B13=FIN!$B$17),FIN!$C$17,0)+IF(AND(S$7=FIN!$E$18,$B$9=FIN!$F$18,$B13=FIN!$B$18),FIN!$C$18,0)</f>
        <v>0</v>
      </c>
      <c r="T13" s="40">
        <f>+IF(AND(T$7=FIN!$E$9,$B$9=FIN!$F$9,$B13=FIN!$B$9),FIN!$C$9,0)+IF(AND(T$7=FIN!$E$10,$B$9=FIN!$F$10,$B13=FIN!$B$10),FIN!$C$10,0)+IF(AND(T$7=FIN!$E$11,$B$9=FIN!$F$11,$B13=FIN!$B$11),FIN!$C$11,0)+IF(AND(T$7=FIN!$E$12,$B$9=FIN!$F$12,$B13=FIN!$B$12),FIN!$C$12,0)+IF(AND(T$7=FIN!$E$13,$B$9=FIN!$F$13,$B13=FIN!$B$13),FIN!$C$13,0)+IF(AND(T$7=FIN!$E$14,$B$9=FIN!$F$14,$B13=FIN!$B$14),FIN!$C$14,0)+IF(AND(T$7=FIN!$E$15,$B$9=FIN!$F$15,$B13=FIN!$B$15),FIN!$C$15,0)+IF(AND(T$7=FIN!$E$16,$B$9=FIN!$F$16,$B13=FIN!$B$16),FIN!$C$16,0)+IF(AND(T$7=FIN!$E$17,$B$9=FIN!$F$17,$B13=FIN!$B$17),FIN!$C$17,0)+IF(AND(T$7=FIN!$E$18,$B$9=FIN!$F$18,$B13=FIN!$B$18),FIN!$C$18,0)</f>
        <v>0</v>
      </c>
      <c r="U13" s="40">
        <f>+IF(AND(U$7=FIN!$E$9,$B$9=FIN!$F$9,$B13=FIN!$B$9),FIN!$C$9,0)+IF(AND(U$7=FIN!$E$10,$B$9=FIN!$F$10,$B13=FIN!$B$10),FIN!$C$10,0)+IF(AND(U$7=FIN!$E$11,$B$9=FIN!$F$11,$B13=FIN!$B$11),FIN!$C$11,0)+IF(AND(U$7=FIN!$E$12,$B$9=FIN!$F$12,$B13=FIN!$B$12),FIN!$C$12,0)+IF(AND(U$7=FIN!$E$13,$B$9=FIN!$F$13,$B13=FIN!$B$13),FIN!$C$13,0)+IF(AND(U$7=FIN!$E$14,$B$9=FIN!$F$14,$B13=FIN!$B$14),FIN!$C$14,0)+IF(AND(U$7=FIN!$E$15,$B$9=FIN!$F$15,$B13=FIN!$B$15),FIN!$C$15,0)+IF(AND(U$7=FIN!$E$16,$B$9=FIN!$F$16,$B13=FIN!$B$16),FIN!$C$16,0)+IF(AND(U$7=FIN!$E$17,$B$9=FIN!$F$17,$B13=FIN!$B$17),FIN!$C$17,0)+IF(AND(U$7=FIN!$E$18,$B$9=FIN!$F$18,$B13=FIN!$B$18),FIN!$C$18,0)</f>
        <v>0</v>
      </c>
      <c r="V13" s="40">
        <f>+IF(AND(V$7=FIN!$E$9,$B$9=FIN!$F$9,$B13=FIN!$B$9),FIN!$C$9,0)+IF(AND(V$7=FIN!$E$10,$B$9=FIN!$F$10,$B13=FIN!$B$10),FIN!$C$10,0)+IF(AND(V$7=FIN!$E$11,$B$9=FIN!$F$11,$B13=FIN!$B$11),FIN!$C$11,0)+IF(AND(V$7=FIN!$E$12,$B$9=FIN!$F$12,$B13=FIN!$B$12),FIN!$C$12,0)+IF(AND(V$7=FIN!$E$13,$B$9=FIN!$F$13,$B13=FIN!$B$13),FIN!$C$13,0)+IF(AND(V$7=FIN!$E$14,$B$9=FIN!$F$14,$B13=FIN!$B$14),FIN!$C$14,0)+IF(AND(V$7=FIN!$E$15,$B$9=FIN!$F$15,$B13=FIN!$B$15),FIN!$C$15,0)+IF(AND(V$7=FIN!$E$16,$B$9=FIN!$F$16,$B13=FIN!$B$16),FIN!$C$16,0)+IF(AND(V$7=FIN!$E$17,$B$9=FIN!$F$17,$B13=FIN!$B$17),FIN!$C$17,0)+IF(AND(V$7=FIN!$E$18,$B$9=FIN!$F$18,$B13=FIN!$B$18),FIN!$C$18,0)</f>
        <v>0</v>
      </c>
      <c r="W13" s="40">
        <f>+IF(AND(W$7=FIN!$E$9,$B$9=FIN!$F$9,$B13=FIN!$B$9),FIN!$C$9,0)+IF(AND(W$7=FIN!$E$10,$B$9=FIN!$F$10,$B13=FIN!$B$10),FIN!$C$10,0)+IF(AND(W$7=FIN!$E$11,$B$9=FIN!$F$11,$B13=FIN!$B$11),FIN!$C$11,0)+IF(AND(W$7=FIN!$E$12,$B$9=FIN!$F$12,$B13=FIN!$B$12),FIN!$C$12,0)+IF(AND(W$7=FIN!$E$13,$B$9=FIN!$F$13,$B13=FIN!$B$13),FIN!$C$13,0)+IF(AND(W$7=FIN!$E$14,$B$9=FIN!$F$14,$B13=FIN!$B$14),FIN!$C$14,0)+IF(AND(W$7=FIN!$E$15,$B$9=FIN!$F$15,$B13=FIN!$B$15),FIN!$C$15,0)+IF(AND(W$7=FIN!$E$16,$B$9=FIN!$F$16,$B13=FIN!$B$16),FIN!$C$16,0)+IF(AND(W$7=FIN!$E$17,$B$9=FIN!$F$17,$B13=FIN!$B$17),FIN!$C$17,0)+IF(AND(W$7=FIN!$E$18,$B$9=FIN!$F$18,$B13=FIN!$B$18),FIN!$C$18,0)</f>
        <v>0</v>
      </c>
      <c r="X13" s="40">
        <f>+IF(AND(X$7=FIN!$E$9,$B$9=FIN!$F$9,$B13=FIN!$B$9),FIN!$C$9,0)+IF(AND(X$7=FIN!$E$10,$B$9=FIN!$F$10,$B13=FIN!$B$10),FIN!$C$10,0)+IF(AND(X$7=FIN!$E$11,$B$9=FIN!$F$11,$B13=FIN!$B$11),FIN!$C$11,0)+IF(AND(X$7=FIN!$E$12,$B$9=FIN!$F$12,$B13=FIN!$B$12),FIN!$C$12,0)+IF(AND(X$7=FIN!$E$13,$B$9=FIN!$F$13,$B13=FIN!$B$13),FIN!$C$13,0)+IF(AND(X$7=FIN!$E$14,$B$9=FIN!$F$14,$B13=FIN!$B$14),FIN!$C$14,0)+IF(AND(X$7=FIN!$E$15,$B$9=FIN!$F$15,$B13=FIN!$B$15),FIN!$C$15,0)+IF(AND(X$7=FIN!$E$16,$B$9=FIN!$F$16,$B13=FIN!$B$16),FIN!$C$16,0)+IF(AND(X$7=FIN!$E$17,$B$9=FIN!$F$17,$B13=FIN!$B$17),FIN!$C$17,0)+IF(AND(X$7=FIN!$E$18,$B$9=FIN!$F$18,$B13=FIN!$B$18),FIN!$C$18,0)</f>
        <v>0</v>
      </c>
      <c r="Y13" s="40">
        <f>+IF(AND(Y$7=FIN!$E$9,$B$9=FIN!$F$9,$B13=FIN!$B$9),FIN!$C$9,0)+IF(AND(Y$7=FIN!$E$10,$B$9=FIN!$F$10,$B13=FIN!$B$10),FIN!$C$10,0)+IF(AND(Y$7=FIN!$E$11,$B$9=FIN!$F$11,$B13=FIN!$B$11),FIN!$C$11,0)+IF(AND(Y$7=FIN!$E$12,$B$9=FIN!$F$12,$B13=FIN!$B$12),FIN!$C$12,0)+IF(AND(Y$7=FIN!$E$13,$B$9=FIN!$F$13,$B13=FIN!$B$13),FIN!$C$13,0)+IF(AND(Y$7=FIN!$E$14,$B$9=FIN!$F$14,$B13=FIN!$B$14),FIN!$C$14,0)+IF(AND(Y$7=FIN!$E$15,$B$9=FIN!$F$15,$B13=FIN!$B$15),FIN!$C$15,0)+IF(AND(Y$7=FIN!$E$16,$B$9=FIN!$F$16,$B13=FIN!$B$16),FIN!$C$16,0)+IF(AND(Y$7=FIN!$E$17,$B$9=FIN!$F$17,$B13=FIN!$B$17),FIN!$C$17,0)+IF(AND(Y$7=FIN!$E$18,$B$9=FIN!$F$18,$B13=FIN!$B$18),FIN!$C$18,0)</f>
        <v>0</v>
      </c>
      <c r="Z13" s="40">
        <f>+IF(AND(Z$7=FIN!$E$9,$B$9=FIN!$F$9,$B13=FIN!$B$9),FIN!$C$9,0)+IF(AND(Z$7=FIN!$E$10,$B$9=FIN!$F$10,$B13=FIN!$B$10),FIN!$C$10,0)+IF(AND(Z$7=FIN!$E$11,$B$9=FIN!$F$11,$B13=FIN!$B$11),FIN!$C$11,0)+IF(AND(Z$7=FIN!$E$12,$B$9=FIN!$F$12,$B13=FIN!$B$12),FIN!$C$12,0)+IF(AND(Z$7=FIN!$E$13,$B$9=FIN!$F$13,$B13=FIN!$B$13),FIN!$C$13,0)+IF(AND(Z$7=FIN!$E$14,$B$9=FIN!$F$14,$B13=FIN!$B$14),FIN!$C$14,0)+IF(AND(Z$7=FIN!$E$15,$B$9=FIN!$F$15,$B13=FIN!$B$15),FIN!$C$15,0)+IF(AND(Z$7=FIN!$E$16,$B$9=FIN!$F$16,$B13=FIN!$B$16),FIN!$C$16,0)+IF(AND(Z$7=FIN!$E$17,$B$9=FIN!$F$17,$B13=FIN!$B$17),FIN!$C$17,0)+IF(AND(Z$7=FIN!$E$18,$B$9=FIN!$F$18,$B13=FIN!$B$18),FIN!$C$18,0)</f>
        <v>0</v>
      </c>
      <c r="AA13" s="40">
        <f>+IF(AND(AA$7=FIN!$E$9,$B$9=FIN!$F$9,$B13=FIN!$B$9),FIN!$C$9,0)+IF(AND(AA$7=FIN!$E$10,$B$9=FIN!$F$10,$B13=FIN!$B$10),FIN!$C$10,0)+IF(AND(AA$7=FIN!$E$11,$B$9=FIN!$F$11,$B13=FIN!$B$11),FIN!$C$11,0)+IF(AND(AA$7=FIN!$E$12,$B$9=FIN!$F$12,$B13=FIN!$B$12),FIN!$C$12,0)+IF(AND(AA$7=FIN!$E$13,$B$9=FIN!$F$13,$B13=FIN!$B$13),FIN!$C$13,0)+IF(AND(AA$7=FIN!$E$14,$B$9=FIN!$F$14,$B13=FIN!$B$14),FIN!$C$14,0)+IF(AND(AA$7=FIN!$E$15,$B$9=FIN!$F$15,$B13=FIN!$B$15),FIN!$C$15,0)+IF(AND(AA$7=FIN!$E$16,$B$9=FIN!$F$16,$B13=FIN!$B$16),FIN!$C$16,0)+IF(AND(AA$7=FIN!$E$17,$B$9=FIN!$F$17,$B13=FIN!$B$17),FIN!$C$17,0)+IF(AND(AA$7=FIN!$E$18,$B$9=FIN!$F$18,$B13=FIN!$B$18),FIN!$C$18,0)</f>
        <v>0</v>
      </c>
      <c r="AB13" s="40">
        <f>+IF(AND(AB$7=FIN!$E$9,$B$9=FIN!$F$9,$B13=FIN!$B$9),FIN!$C$9,0)+IF(AND(AB$7=FIN!$E$10,$B$9=FIN!$F$10,$B13=FIN!$B$10),FIN!$C$10,0)+IF(AND(AB$7=FIN!$E$11,$B$9=FIN!$F$11,$B13=FIN!$B$11),FIN!$C$11,0)+IF(AND(AB$7=FIN!$E$12,$B$9=FIN!$F$12,$B13=FIN!$B$12),FIN!$C$12,0)+IF(AND(AB$7=FIN!$E$13,$B$9=FIN!$F$13,$B13=FIN!$B$13),FIN!$C$13,0)+IF(AND(AB$7=FIN!$E$14,$B$9=FIN!$F$14,$B13=FIN!$B$14),FIN!$C$14,0)+IF(AND(AB$7=FIN!$E$15,$B$9=FIN!$F$15,$B13=FIN!$B$15),FIN!$C$15,0)+IF(AND(AB$7=FIN!$E$16,$B$9=FIN!$F$16,$B13=FIN!$B$16),FIN!$C$16,0)+IF(AND(AB$7=FIN!$E$17,$B$9=FIN!$F$17,$B13=FIN!$B$17),FIN!$C$17,0)+IF(AND(AB$7=FIN!$E$18,$B$9=FIN!$F$18,$B13=FIN!$B$18),FIN!$C$18,0)</f>
        <v>0</v>
      </c>
      <c r="AC13" s="40">
        <f>+IF(AND(AC$7=FIN!$E$9,$B$9=FIN!$F$9,$B13=FIN!$B$9),FIN!$C$9,0)+IF(AND(AC$7=FIN!$E$10,$B$9=FIN!$F$10,$B13=FIN!$B$10),FIN!$C$10,0)+IF(AND(AC$7=FIN!$E$11,$B$9=FIN!$F$11,$B13=FIN!$B$11),FIN!$C$11,0)+IF(AND(AC$7=FIN!$E$12,$B$9=FIN!$F$12,$B13=FIN!$B$12),FIN!$C$12,0)+IF(AND(AC$7=FIN!$E$13,$B$9=FIN!$F$13,$B13=FIN!$B$13),FIN!$C$13,0)+IF(AND(AC$7=FIN!$E$14,$B$9=FIN!$F$14,$B13=FIN!$B$14),FIN!$C$14,0)+IF(AND(AC$7=FIN!$E$15,$B$9=FIN!$F$15,$B13=FIN!$B$15),FIN!$C$15,0)+IF(AND(AC$7=FIN!$E$16,$B$9=FIN!$F$16,$B13=FIN!$B$16),FIN!$C$16,0)+IF(AND(AC$7=FIN!$E$17,$B$9=FIN!$F$17,$B13=FIN!$B$17),FIN!$C$17,0)+IF(AND(AC$7=FIN!$E$18,$B$9=FIN!$F$18,$B13=FIN!$B$18),FIN!$C$18,0)</f>
        <v>0</v>
      </c>
      <c r="AD13" s="40">
        <f>+IF(AND(AD$7=FIN!$E$9,$B$9=FIN!$F$9,$B13=FIN!$B$9),FIN!$C$9,0)+IF(AND(AD$7=FIN!$E$10,$B$9=FIN!$F$10,$B13=FIN!$B$10),FIN!$C$10,0)+IF(AND(AD$7=FIN!$E$11,$B$9=FIN!$F$11,$B13=FIN!$B$11),FIN!$C$11,0)+IF(AND(AD$7=FIN!$E$12,$B$9=FIN!$F$12,$B13=FIN!$B$12),FIN!$C$12,0)+IF(AND(AD$7=FIN!$E$13,$B$9=FIN!$F$13,$B13=FIN!$B$13),FIN!$C$13,0)+IF(AND(AD$7=FIN!$E$14,$B$9=FIN!$F$14,$B13=FIN!$B$14),FIN!$C$14,0)+IF(AND(AD$7=FIN!$E$15,$B$9=FIN!$F$15,$B13=FIN!$B$15),FIN!$C$15,0)+IF(AND(AD$7=FIN!$E$16,$B$9=FIN!$F$16,$B13=FIN!$B$16),FIN!$C$16,0)+IF(AND(AD$7=FIN!$E$17,$B$9=FIN!$F$17,$B13=FIN!$B$17),FIN!$C$17,0)+IF(AND(AD$7=FIN!$E$18,$B$9=FIN!$F$18,$B13=FIN!$B$18),FIN!$C$18,0)</f>
        <v>0</v>
      </c>
      <c r="AE13" s="40">
        <f>+IF(AND(AE$7=FIN!$E$9,$B$9=FIN!$F$9,$B13=FIN!$B$9),FIN!$C$9,0)+IF(AND(AE$7=FIN!$E$10,$B$9=FIN!$F$10,$B13=FIN!$B$10),FIN!$C$10,0)+IF(AND(AE$7=FIN!$E$11,$B$9=FIN!$F$11,$B13=FIN!$B$11),FIN!$C$11,0)+IF(AND(AE$7=FIN!$E$12,$B$9=FIN!$F$12,$B13=FIN!$B$12),FIN!$C$12,0)+IF(AND(AE$7=FIN!$E$13,$B$9=FIN!$F$13,$B13=FIN!$B$13),FIN!$C$13,0)+IF(AND(AE$7=FIN!$E$14,$B$9=FIN!$F$14,$B13=FIN!$B$14),FIN!$C$14,0)+IF(AND(AE$7=FIN!$E$15,$B$9=FIN!$F$15,$B13=FIN!$B$15),FIN!$C$15,0)+IF(AND(AE$7=FIN!$E$16,$B$9=FIN!$F$16,$B13=FIN!$B$16),FIN!$C$16,0)+IF(AND(AE$7=FIN!$E$17,$B$9=FIN!$F$17,$B13=FIN!$B$17),FIN!$C$17,0)+IF(AND(AE$7=FIN!$E$18,$B$9=FIN!$F$18,$B13=FIN!$B$18),FIN!$C$18,0)</f>
        <v>0</v>
      </c>
      <c r="AF13" s="40">
        <f>+IF(AND(AF$7=FIN!$E$9,$B$9=FIN!$F$9,$B13=FIN!$B$9),FIN!$C$9,0)+IF(AND(AF$7=FIN!$E$10,$B$9=FIN!$F$10,$B13=FIN!$B$10),FIN!$C$10,0)+IF(AND(AF$7=FIN!$E$11,$B$9=FIN!$F$11,$B13=FIN!$B$11),FIN!$C$11,0)+IF(AND(AF$7=FIN!$E$12,$B$9=FIN!$F$12,$B13=FIN!$B$12),FIN!$C$12,0)+IF(AND(AF$7=FIN!$E$13,$B$9=FIN!$F$13,$B13=FIN!$B$13),FIN!$C$13,0)+IF(AND(AF$7=FIN!$E$14,$B$9=FIN!$F$14,$B13=FIN!$B$14),FIN!$C$14,0)+IF(AND(AF$7=FIN!$E$15,$B$9=FIN!$F$15,$B13=FIN!$B$15),FIN!$C$15,0)+IF(AND(AF$7=FIN!$E$16,$B$9=FIN!$F$16,$B13=FIN!$B$16),FIN!$C$16,0)+IF(AND(AF$7=FIN!$E$17,$B$9=FIN!$F$17,$B13=FIN!$B$17),FIN!$C$17,0)+IF(AND(AF$7=FIN!$E$18,$B$9=FIN!$F$18,$B13=FIN!$B$18),FIN!$C$18,0)</f>
        <v>0</v>
      </c>
      <c r="AG13" s="40">
        <f>+IF(AND(AG$7=FIN!$E$9,$B$9=FIN!$F$9,$B13=FIN!$B$9),FIN!$C$9,0)+IF(AND(AG$7=FIN!$E$10,$B$9=FIN!$F$10,$B13=FIN!$B$10),FIN!$C$10,0)+IF(AND(AG$7=FIN!$E$11,$B$9=FIN!$F$11,$B13=FIN!$B$11),FIN!$C$11,0)+IF(AND(AG$7=FIN!$E$12,$B$9=FIN!$F$12,$B13=FIN!$B$12),FIN!$C$12,0)+IF(AND(AG$7=FIN!$E$13,$B$9=FIN!$F$13,$B13=FIN!$B$13),FIN!$C$13,0)+IF(AND(AG$7=FIN!$E$14,$B$9=FIN!$F$14,$B13=FIN!$B$14),FIN!$C$14,0)+IF(AND(AG$7=FIN!$E$15,$B$9=FIN!$F$15,$B13=FIN!$B$15),FIN!$C$15,0)+IF(AND(AG$7=FIN!$E$16,$B$9=FIN!$F$16,$B13=FIN!$B$16),FIN!$C$16,0)+IF(AND(AG$7=FIN!$E$17,$B$9=FIN!$F$17,$B13=FIN!$B$17),FIN!$C$17,0)+IF(AND(AG$7=FIN!$E$18,$B$9=FIN!$F$18,$B13=FIN!$B$18),FIN!$C$18,0)</f>
        <v>0</v>
      </c>
      <c r="AH13" s="40">
        <f>+IF(AND(AH$7=FIN!$E$9,$B$9=FIN!$F$9,$B13=FIN!$B$9),FIN!$C$9,0)+IF(AND(AH$7=FIN!$E$10,$B$9=FIN!$F$10,$B13=FIN!$B$10),FIN!$C$10,0)+IF(AND(AH$7=FIN!$E$11,$B$9=FIN!$F$11,$B13=FIN!$B$11),FIN!$C$11,0)+IF(AND(AH$7=FIN!$E$12,$B$9=FIN!$F$12,$B13=FIN!$B$12),FIN!$C$12,0)+IF(AND(AH$7=FIN!$E$13,$B$9=FIN!$F$13,$B13=FIN!$B$13),FIN!$C$13,0)+IF(AND(AH$7=FIN!$E$14,$B$9=FIN!$F$14,$B13=FIN!$B$14),FIN!$C$14,0)+IF(AND(AH$7=FIN!$E$15,$B$9=FIN!$F$15,$B13=FIN!$B$15),FIN!$C$15,0)+IF(AND(AH$7=FIN!$E$16,$B$9=FIN!$F$16,$B13=FIN!$B$16),FIN!$C$16,0)+IF(AND(AH$7=FIN!$E$17,$B$9=FIN!$F$17,$B13=FIN!$B$17),FIN!$C$17,0)+IF(AND(AH$7=FIN!$E$18,$B$9=FIN!$F$18,$B13=FIN!$B$18),FIN!$C$18,0)</f>
        <v>0</v>
      </c>
      <c r="AI13" s="40">
        <f>+IF(AND(AI$7=FIN!$E$9,$B$9=FIN!$F$9,$B13=FIN!$B$9),FIN!$C$9,0)+IF(AND(AI$7=FIN!$E$10,$B$9=FIN!$F$10,$B13=FIN!$B$10),FIN!$C$10,0)+IF(AND(AI$7=FIN!$E$11,$B$9=FIN!$F$11,$B13=FIN!$B$11),FIN!$C$11,0)+IF(AND(AI$7=FIN!$E$12,$B$9=FIN!$F$12,$B13=FIN!$B$12),FIN!$C$12,0)+IF(AND(AI$7=FIN!$E$13,$B$9=FIN!$F$13,$B13=FIN!$B$13),FIN!$C$13,0)+IF(AND(AI$7=FIN!$E$14,$B$9=FIN!$F$14,$B13=FIN!$B$14),FIN!$C$14,0)+IF(AND(AI$7=FIN!$E$15,$B$9=FIN!$F$15,$B13=FIN!$B$15),FIN!$C$15,0)+IF(AND(AI$7=FIN!$E$16,$B$9=FIN!$F$16,$B13=FIN!$B$16),FIN!$C$16,0)+IF(AND(AI$7=FIN!$E$17,$B$9=FIN!$F$17,$B13=FIN!$B$17),FIN!$C$17,0)+IF(AND(AI$7=FIN!$E$18,$B$9=FIN!$F$18,$B13=FIN!$B$18),FIN!$C$18,0)</f>
        <v>0</v>
      </c>
      <c r="AJ13" s="40">
        <f>+IF(AND(AJ$7=FIN!$E$9,$B$9=FIN!$F$9,$B13=FIN!$B$9),FIN!$C$9,0)+IF(AND(AJ$7=FIN!$E$10,$B$9=FIN!$F$10,$B13=FIN!$B$10),FIN!$C$10,0)+IF(AND(AJ$7=FIN!$E$11,$B$9=FIN!$F$11,$B13=FIN!$B$11),FIN!$C$11,0)+IF(AND(AJ$7=FIN!$E$12,$B$9=FIN!$F$12,$B13=FIN!$B$12),FIN!$C$12,0)+IF(AND(AJ$7=FIN!$E$13,$B$9=FIN!$F$13,$B13=FIN!$B$13),FIN!$C$13,0)+IF(AND(AJ$7=FIN!$E$14,$B$9=FIN!$F$14,$B13=FIN!$B$14),FIN!$C$14,0)+IF(AND(AJ$7=FIN!$E$15,$B$9=FIN!$F$15,$B13=FIN!$B$15),FIN!$C$15,0)+IF(AND(AJ$7=FIN!$E$16,$B$9=FIN!$F$16,$B13=FIN!$B$16),FIN!$C$16,0)+IF(AND(AJ$7=FIN!$E$17,$B$9=FIN!$F$17,$B13=FIN!$B$17),FIN!$C$17,0)+IF(AND(AJ$7=FIN!$E$18,$B$9=FIN!$F$18,$B13=FIN!$B$18),FIN!$C$18,0)</f>
        <v>0</v>
      </c>
      <c r="AK13" s="40">
        <f>+IF(AND(AK$7=FIN!$E$9,$B$9=FIN!$F$9,$B13=FIN!$B$9),FIN!$C$9,0)+IF(AND(AK$7=FIN!$E$10,$B$9=FIN!$F$10,$B13=FIN!$B$10),FIN!$C$10,0)+IF(AND(AK$7=FIN!$E$11,$B$9=FIN!$F$11,$B13=FIN!$B$11),FIN!$C$11,0)+IF(AND(AK$7=FIN!$E$12,$B$9=FIN!$F$12,$B13=FIN!$B$12),FIN!$C$12,0)+IF(AND(AK$7=FIN!$E$13,$B$9=FIN!$F$13,$B13=FIN!$B$13),FIN!$C$13,0)+IF(AND(AK$7=FIN!$E$14,$B$9=FIN!$F$14,$B13=FIN!$B$14),FIN!$C$14,0)+IF(AND(AK$7=FIN!$E$15,$B$9=FIN!$F$15,$B13=FIN!$B$15),FIN!$C$15,0)+IF(AND(AK$7=FIN!$E$16,$B$9=FIN!$F$16,$B13=FIN!$B$16),FIN!$C$16,0)+IF(AND(AK$7=FIN!$E$17,$B$9=FIN!$F$17,$B13=FIN!$B$17),FIN!$C$17,0)+IF(AND(AK$7=FIN!$E$18,$B$9=FIN!$F$18,$B13=FIN!$B$18),FIN!$C$18,0)</f>
        <v>0</v>
      </c>
      <c r="AL13" s="40">
        <f>+IF(AND(AL$7=FIN!$E$9,$B$9=FIN!$F$9,$B13=FIN!$B$9),FIN!$C$9,0)+IF(AND(AL$7=FIN!$E$10,$B$9=FIN!$F$10,$B13=FIN!$B$10),FIN!$C$10,0)+IF(AND(AL$7=FIN!$E$11,$B$9=FIN!$F$11,$B13=FIN!$B$11),FIN!$C$11,0)+IF(AND(AL$7=FIN!$E$12,$B$9=FIN!$F$12,$B13=FIN!$B$12),FIN!$C$12,0)+IF(AND(AL$7=FIN!$E$13,$B$9=FIN!$F$13,$B13=FIN!$B$13),FIN!$C$13,0)+IF(AND(AL$7=FIN!$E$14,$B$9=FIN!$F$14,$B13=FIN!$B$14),FIN!$C$14,0)+IF(AND(AL$7=FIN!$E$15,$B$9=FIN!$F$15,$B13=FIN!$B$15),FIN!$C$15,0)+IF(AND(AL$7=FIN!$E$16,$B$9=FIN!$F$16,$B13=FIN!$B$16),FIN!$C$16,0)+IF(AND(AL$7=FIN!$E$17,$B$9=FIN!$F$17,$B13=FIN!$B$17),FIN!$C$17,0)+IF(AND(AL$7=FIN!$E$18,$B$9=FIN!$F$18,$B13=FIN!$B$18),FIN!$C$18,0)</f>
        <v>0</v>
      </c>
      <c r="AM13" s="40">
        <f>+IF(AND(AM$7=FIN!$E$9,$B$9=FIN!$F$9,$B13=FIN!$B$9),FIN!$C$9,0)+IF(AND(AM$7=FIN!$E$10,$B$9=FIN!$F$10,$B13=FIN!$B$10),FIN!$C$10,0)+IF(AND(AM$7=FIN!$E$11,$B$9=FIN!$F$11,$B13=FIN!$B$11),FIN!$C$11,0)+IF(AND(AM$7=FIN!$E$12,$B$9=FIN!$F$12,$B13=FIN!$B$12),FIN!$C$12,0)+IF(AND(AM$7=FIN!$E$13,$B$9=FIN!$F$13,$B13=FIN!$B$13),FIN!$C$13,0)+IF(AND(AM$7=FIN!$E$14,$B$9=FIN!$F$14,$B13=FIN!$B$14),FIN!$C$14,0)+IF(AND(AM$7=FIN!$E$15,$B$9=FIN!$F$15,$B13=FIN!$B$15),FIN!$C$15,0)+IF(AND(AM$7=FIN!$E$16,$B$9=FIN!$F$16,$B13=FIN!$B$16),FIN!$C$16,0)+IF(AND(AM$7=FIN!$E$17,$B$9=FIN!$F$17,$B13=FIN!$B$17),FIN!$C$17,0)+IF(AND(AM$7=FIN!$E$18,$B$9=FIN!$F$18,$B13=FIN!$B$18),FIN!$C$18,0)</f>
        <v>0</v>
      </c>
      <c r="AN13" s="40">
        <f>+IF(AND(AN$7=FIN!$E$9,$B$9=FIN!$F$9,$B13=FIN!$B$9),FIN!$C$9,0)+IF(AND(AN$7=FIN!$E$10,$B$9=FIN!$F$10,$B13=FIN!$B$10),FIN!$C$10,0)+IF(AND(AN$7=FIN!$E$11,$B$9=FIN!$F$11,$B13=FIN!$B$11),FIN!$C$11,0)+IF(AND(AN$7=FIN!$E$12,$B$9=FIN!$F$12,$B13=FIN!$B$12),FIN!$C$12,0)+IF(AND(AN$7=FIN!$E$13,$B$9=FIN!$F$13,$B13=FIN!$B$13),FIN!$C$13,0)+IF(AND(AN$7=FIN!$E$14,$B$9=FIN!$F$14,$B13=FIN!$B$14),FIN!$C$14,0)+IF(AND(AN$7=FIN!$E$15,$B$9=FIN!$F$15,$B13=FIN!$B$15),FIN!$C$15,0)+IF(AND(AN$7=FIN!$E$16,$B$9=FIN!$F$16,$B13=FIN!$B$16),FIN!$C$16,0)+IF(AND(AN$7=FIN!$E$17,$B$9=FIN!$F$17,$B13=FIN!$B$17),FIN!$C$17,0)+IF(AND(AN$7=FIN!$E$18,$B$9=FIN!$F$18,$B13=FIN!$B$18),FIN!$C$18,0)</f>
        <v>0</v>
      </c>
      <c r="AO13" s="40">
        <f>+IF(AND(AO$7=FIN!$E$9,$B$9=FIN!$F$9,$B13=FIN!$B$9),FIN!$C$9,0)+IF(AND(AO$7=FIN!$E$10,$B$9=FIN!$F$10,$B13=FIN!$B$10),FIN!$C$10,0)+IF(AND(AO$7=FIN!$E$11,$B$9=FIN!$F$11,$B13=FIN!$B$11),FIN!$C$11,0)+IF(AND(AO$7=FIN!$E$12,$B$9=FIN!$F$12,$B13=FIN!$B$12),FIN!$C$12,0)+IF(AND(AO$7=FIN!$E$13,$B$9=FIN!$F$13,$B13=FIN!$B$13),FIN!$C$13,0)+IF(AND(AO$7=FIN!$E$14,$B$9=FIN!$F$14,$B13=FIN!$B$14),FIN!$C$14,0)+IF(AND(AO$7=FIN!$E$15,$B$9=FIN!$F$15,$B13=FIN!$B$15),FIN!$C$15,0)+IF(AND(AO$7=FIN!$E$16,$B$9=FIN!$F$16,$B13=FIN!$B$16),FIN!$C$16,0)+IF(AND(AO$7=FIN!$E$17,$B$9=FIN!$F$17,$B13=FIN!$B$17),FIN!$C$17,0)+IF(AND(AO$7=FIN!$E$18,$B$9=FIN!$F$18,$B13=FIN!$B$18),FIN!$C$18,0)</f>
        <v>0</v>
      </c>
      <c r="AP13" s="40">
        <f>+IF(AND(AP$7=FIN!$E$9,$B$9=FIN!$F$9,$B13=FIN!$B$9),FIN!$C$9,0)+IF(AND(AP$7=FIN!$E$10,$B$9=FIN!$F$10,$B13=FIN!$B$10),FIN!$C$10,0)+IF(AND(AP$7=FIN!$E$11,$B$9=FIN!$F$11,$B13=FIN!$B$11),FIN!$C$11,0)+IF(AND(AP$7=FIN!$E$12,$B$9=FIN!$F$12,$B13=FIN!$B$12),FIN!$C$12,0)+IF(AND(AP$7=FIN!$E$13,$B$9=FIN!$F$13,$B13=FIN!$B$13),FIN!$C$13,0)+IF(AND(AP$7=FIN!$E$14,$B$9=FIN!$F$14,$B13=FIN!$B$14),FIN!$C$14,0)+IF(AND(AP$7=FIN!$E$15,$B$9=FIN!$F$15,$B13=FIN!$B$15),FIN!$C$15,0)+IF(AND(AP$7=FIN!$E$16,$B$9=FIN!$F$16,$B13=FIN!$B$16),FIN!$C$16,0)+IF(AND(AP$7=FIN!$E$17,$B$9=FIN!$F$17,$B13=FIN!$B$17),FIN!$C$17,0)+IF(AND(AP$7=FIN!$E$18,$B$9=FIN!$F$18,$B13=FIN!$B$18),FIN!$C$18,0)</f>
        <v>0</v>
      </c>
      <c r="AQ13" s="40">
        <f>+IF(AND(AQ$7=FIN!$E$9,$B$9=FIN!$F$9,$B13=FIN!$B$9),FIN!$C$9,0)+IF(AND(AQ$7=FIN!$E$10,$B$9=FIN!$F$10,$B13=FIN!$B$10),FIN!$C$10,0)+IF(AND(AQ$7=FIN!$E$11,$B$9=FIN!$F$11,$B13=FIN!$B$11),FIN!$C$11,0)+IF(AND(AQ$7=FIN!$E$12,$B$9=FIN!$F$12,$B13=FIN!$B$12),FIN!$C$12,0)+IF(AND(AQ$7=FIN!$E$13,$B$9=FIN!$F$13,$B13=FIN!$B$13),FIN!$C$13,0)+IF(AND(AQ$7=FIN!$E$14,$B$9=FIN!$F$14,$B13=FIN!$B$14),FIN!$C$14,0)+IF(AND(AQ$7=FIN!$E$15,$B$9=FIN!$F$15,$B13=FIN!$B$15),FIN!$C$15,0)+IF(AND(AQ$7=FIN!$E$16,$B$9=FIN!$F$16,$B13=FIN!$B$16),FIN!$C$16,0)+IF(AND(AQ$7=FIN!$E$17,$B$9=FIN!$F$17,$B13=FIN!$B$17),FIN!$C$17,0)+IF(AND(AQ$7=FIN!$E$18,$B$9=FIN!$F$18,$B13=FIN!$B$18),FIN!$C$18,0)</f>
        <v>0</v>
      </c>
      <c r="AR13" s="40">
        <f>+IF(AND(AR$7=FIN!$E$9,$B$9=FIN!$F$9,$B13=FIN!$B$9),FIN!$C$9,0)+IF(AND(AR$7=FIN!$E$10,$B$9=FIN!$F$10,$B13=FIN!$B$10),FIN!$C$10,0)+IF(AND(AR$7=FIN!$E$11,$B$9=FIN!$F$11,$B13=FIN!$B$11),FIN!$C$11,0)+IF(AND(AR$7=FIN!$E$12,$B$9=FIN!$F$12,$B13=FIN!$B$12),FIN!$C$12,0)+IF(AND(AR$7=FIN!$E$13,$B$9=FIN!$F$13,$B13=FIN!$B$13),FIN!$C$13,0)+IF(AND(AR$7=FIN!$E$14,$B$9=FIN!$F$14,$B13=FIN!$B$14),FIN!$C$14,0)+IF(AND(AR$7=FIN!$E$15,$B$9=FIN!$F$15,$B13=FIN!$B$15),FIN!$C$15,0)+IF(AND(AR$7=FIN!$E$16,$B$9=FIN!$F$16,$B13=FIN!$B$16),FIN!$C$16,0)+IF(AND(AR$7=FIN!$E$17,$B$9=FIN!$F$17,$B13=FIN!$B$17),FIN!$C$17,0)+IF(AND(AR$7=FIN!$E$18,$B$9=FIN!$F$18,$B13=FIN!$B$18),FIN!$C$18,0)</f>
        <v>0</v>
      </c>
      <c r="AS13" s="40">
        <f>+IF(AND(AS$7=FIN!$E$9,$B$9=FIN!$F$9,$B13=FIN!$B$9),FIN!$C$9,0)+IF(AND(AS$7=FIN!$E$10,$B$9=FIN!$F$10,$B13=FIN!$B$10),FIN!$C$10,0)+IF(AND(AS$7=FIN!$E$11,$B$9=FIN!$F$11,$B13=FIN!$B$11),FIN!$C$11,0)+IF(AND(AS$7=FIN!$E$12,$B$9=FIN!$F$12,$B13=FIN!$B$12),FIN!$C$12,0)+IF(AND(AS$7=FIN!$E$13,$B$9=FIN!$F$13,$B13=FIN!$B$13),FIN!$C$13,0)+IF(AND(AS$7=FIN!$E$14,$B$9=FIN!$F$14,$B13=FIN!$B$14),FIN!$C$14,0)+IF(AND(AS$7=FIN!$E$15,$B$9=FIN!$F$15,$B13=FIN!$B$15),FIN!$C$15,0)+IF(AND(AS$7=FIN!$E$16,$B$9=FIN!$F$16,$B13=FIN!$B$16),FIN!$C$16,0)+IF(AND(AS$7=FIN!$E$17,$B$9=FIN!$F$17,$B13=FIN!$B$17),FIN!$C$17,0)+IF(AND(AS$7=FIN!$E$18,$B$9=FIN!$F$18,$B13=FIN!$B$18),FIN!$C$18,0)</f>
        <v>0</v>
      </c>
      <c r="AT13" s="40">
        <f>+IF(AND(AT$7=FIN!$E$9,$B$9=FIN!$F$9,$B13=FIN!$B$9),FIN!$C$9,0)+IF(AND(AT$7=FIN!$E$10,$B$9=FIN!$F$10,$B13=FIN!$B$10),FIN!$C$10,0)+IF(AND(AT$7=FIN!$E$11,$B$9=FIN!$F$11,$B13=FIN!$B$11),FIN!$C$11,0)+IF(AND(AT$7=FIN!$E$12,$B$9=FIN!$F$12,$B13=FIN!$B$12),FIN!$C$12,0)+IF(AND(AT$7=FIN!$E$13,$B$9=FIN!$F$13,$B13=FIN!$B$13),FIN!$C$13,0)+IF(AND(AT$7=FIN!$E$14,$B$9=FIN!$F$14,$B13=FIN!$B$14),FIN!$C$14,0)+IF(AND(AT$7=FIN!$E$15,$B$9=FIN!$F$15,$B13=FIN!$B$15),FIN!$C$15,0)+IF(AND(AT$7=FIN!$E$16,$B$9=FIN!$F$16,$B13=FIN!$B$16),FIN!$C$16,0)+IF(AND(AT$7=FIN!$E$17,$B$9=FIN!$F$17,$B13=FIN!$B$17),FIN!$C$17,0)+IF(AND(AT$7=FIN!$E$18,$B$9=FIN!$F$18,$B13=FIN!$B$18),FIN!$C$18,0)</f>
        <v>0</v>
      </c>
      <c r="AU13" s="40">
        <f>+IF(AND(AU$7=FIN!$E$9,$B$9=FIN!$F$9,$B13=FIN!$B$9),FIN!$C$9,0)+IF(AND(AU$7=FIN!$E$10,$B$9=FIN!$F$10,$B13=FIN!$B$10),FIN!$C$10,0)+IF(AND(AU$7=FIN!$E$11,$B$9=FIN!$F$11,$B13=FIN!$B$11),FIN!$C$11,0)+IF(AND(AU$7=FIN!$E$12,$B$9=FIN!$F$12,$B13=FIN!$B$12),FIN!$C$12,0)+IF(AND(AU$7=FIN!$E$13,$B$9=FIN!$F$13,$B13=FIN!$B$13),FIN!$C$13,0)+IF(AND(AU$7=FIN!$E$14,$B$9=FIN!$F$14,$B13=FIN!$B$14),FIN!$C$14,0)+IF(AND(AU$7=FIN!$E$15,$B$9=FIN!$F$15,$B13=FIN!$B$15),FIN!$C$15,0)+IF(AND(AU$7=FIN!$E$16,$B$9=FIN!$F$16,$B13=FIN!$B$16),FIN!$C$16,0)+IF(AND(AU$7=FIN!$E$17,$B$9=FIN!$F$17,$B13=FIN!$B$17),FIN!$C$17,0)+IF(AND(AU$7=FIN!$E$18,$B$9=FIN!$F$18,$B13=FIN!$B$18),FIN!$C$18,0)</f>
        <v>0</v>
      </c>
      <c r="AV13" s="40">
        <f>+IF(AND(AV$7=FIN!$E$9,$B$9=FIN!$F$9,$B13=FIN!$B$9),FIN!$C$9,0)+IF(AND(AV$7=FIN!$E$10,$B$9=FIN!$F$10,$B13=FIN!$B$10),FIN!$C$10,0)+IF(AND(AV$7=FIN!$E$11,$B$9=FIN!$F$11,$B13=FIN!$B$11),FIN!$C$11,0)+IF(AND(AV$7=FIN!$E$12,$B$9=FIN!$F$12,$B13=FIN!$B$12),FIN!$C$12,0)+IF(AND(AV$7=FIN!$E$13,$B$9=FIN!$F$13,$B13=FIN!$B$13),FIN!$C$13,0)+IF(AND(AV$7=FIN!$E$14,$B$9=FIN!$F$14,$B13=FIN!$B$14),FIN!$C$14,0)+IF(AND(AV$7=FIN!$E$15,$B$9=FIN!$F$15,$B13=FIN!$B$15),FIN!$C$15,0)+IF(AND(AV$7=FIN!$E$16,$B$9=FIN!$F$16,$B13=FIN!$B$16),FIN!$C$16,0)+IF(AND(AV$7=FIN!$E$17,$B$9=FIN!$F$17,$B13=FIN!$B$17),FIN!$C$17,0)+IF(AND(AV$7=FIN!$E$18,$B$9=FIN!$F$18,$B13=FIN!$B$18),FIN!$C$18,0)</f>
        <v>0</v>
      </c>
      <c r="AW13" s="40">
        <f>+IF(AND(AW$7=FIN!$E$9,$B$9=FIN!$F$9,$B13=FIN!$B$9),FIN!$C$9,0)+IF(AND(AW$7=FIN!$E$10,$B$9=FIN!$F$10,$B13=FIN!$B$10),FIN!$C$10,0)+IF(AND(AW$7=FIN!$E$11,$B$9=FIN!$F$11,$B13=FIN!$B$11),FIN!$C$11,0)+IF(AND(AW$7=FIN!$E$12,$B$9=FIN!$F$12,$B13=FIN!$B$12),FIN!$C$12,0)+IF(AND(AW$7=FIN!$E$13,$B$9=FIN!$F$13,$B13=FIN!$B$13),FIN!$C$13,0)+IF(AND(AW$7=FIN!$E$14,$B$9=FIN!$F$14,$B13=FIN!$B$14),FIN!$C$14,0)+IF(AND(AW$7=FIN!$E$15,$B$9=FIN!$F$15,$B13=FIN!$B$15),FIN!$C$15,0)+IF(AND(AW$7=FIN!$E$16,$B$9=FIN!$F$16,$B13=FIN!$B$16),FIN!$C$16,0)+IF(AND(AW$7=FIN!$E$17,$B$9=FIN!$F$17,$B13=FIN!$B$17),FIN!$C$17,0)+IF(AND(AW$7=FIN!$E$18,$B$9=FIN!$F$18,$B13=FIN!$B$18),FIN!$C$18,0)</f>
        <v>0</v>
      </c>
      <c r="AX13" s="40">
        <f>+IF(AND(AX$7=FIN!$E$9,$B$9=FIN!$F$9,$B13=FIN!$B$9),FIN!$C$9,0)+IF(AND(AX$7=FIN!$E$10,$B$9=FIN!$F$10,$B13=FIN!$B$10),FIN!$C$10,0)+IF(AND(AX$7=FIN!$E$11,$B$9=FIN!$F$11,$B13=FIN!$B$11),FIN!$C$11,0)+IF(AND(AX$7=FIN!$E$12,$B$9=FIN!$F$12,$B13=FIN!$B$12),FIN!$C$12,0)+IF(AND(AX$7=FIN!$E$13,$B$9=FIN!$F$13,$B13=FIN!$B$13),FIN!$C$13,0)+IF(AND(AX$7=FIN!$E$14,$B$9=FIN!$F$14,$B13=FIN!$B$14),FIN!$C$14,0)+IF(AND(AX$7=FIN!$E$15,$B$9=FIN!$F$15,$B13=FIN!$B$15),FIN!$C$15,0)+IF(AND(AX$7=FIN!$E$16,$B$9=FIN!$F$16,$B13=FIN!$B$16),FIN!$C$16,0)+IF(AND(AX$7=FIN!$E$17,$B$9=FIN!$F$17,$B13=FIN!$B$17),FIN!$C$17,0)+IF(AND(AX$7=FIN!$E$18,$B$9=FIN!$F$18,$B13=FIN!$B$18),FIN!$C$18,0)</f>
        <v>0</v>
      </c>
      <c r="AY13" s="40">
        <f>+IF(AND(AY$7=FIN!$E$9,$B$9=FIN!$F$9,$B13=FIN!$B$9),FIN!$C$9,0)+IF(AND(AY$7=FIN!$E$10,$B$9=FIN!$F$10,$B13=FIN!$B$10),FIN!$C$10,0)+IF(AND(AY$7=FIN!$E$11,$B$9=FIN!$F$11,$B13=FIN!$B$11),FIN!$C$11,0)+IF(AND(AY$7=FIN!$E$12,$B$9=FIN!$F$12,$B13=FIN!$B$12),FIN!$C$12,0)+IF(AND(AY$7=FIN!$E$13,$B$9=FIN!$F$13,$B13=FIN!$B$13),FIN!$C$13,0)+IF(AND(AY$7=FIN!$E$14,$B$9=FIN!$F$14,$B13=FIN!$B$14),FIN!$C$14,0)+IF(AND(AY$7=FIN!$E$15,$B$9=FIN!$F$15,$B13=FIN!$B$15),FIN!$C$15,0)+IF(AND(AY$7=FIN!$E$16,$B$9=FIN!$F$16,$B13=FIN!$B$16),FIN!$C$16,0)+IF(AND(AY$7=FIN!$E$17,$B$9=FIN!$F$17,$B13=FIN!$B$17),FIN!$C$17,0)+IF(AND(AY$7=FIN!$E$18,$B$9=FIN!$F$18,$B13=FIN!$B$18),FIN!$C$18,0)</f>
        <v>0</v>
      </c>
      <c r="AZ13" s="40">
        <f>+IF(AND(AZ$7=FIN!$E$9,$B$9=FIN!$F$9,$B13=FIN!$B$9),FIN!$C$9,0)+IF(AND(AZ$7=FIN!$E$10,$B$9=FIN!$F$10,$B13=FIN!$B$10),FIN!$C$10,0)+IF(AND(AZ$7=FIN!$E$11,$B$9=FIN!$F$11,$B13=FIN!$B$11),FIN!$C$11,0)+IF(AND(AZ$7=FIN!$E$12,$B$9=FIN!$F$12,$B13=FIN!$B$12),FIN!$C$12,0)+IF(AND(AZ$7=FIN!$E$13,$B$9=FIN!$F$13,$B13=FIN!$B$13),FIN!$C$13,0)+IF(AND(AZ$7=FIN!$E$14,$B$9=FIN!$F$14,$B13=FIN!$B$14),FIN!$C$14,0)+IF(AND(AZ$7=FIN!$E$15,$B$9=FIN!$F$15,$B13=FIN!$B$15),FIN!$C$15,0)+IF(AND(AZ$7=FIN!$E$16,$B$9=FIN!$F$16,$B13=FIN!$B$16),FIN!$C$16,0)+IF(AND(AZ$7=FIN!$E$17,$B$9=FIN!$F$17,$B13=FIN!$B$17),FIN!$C$17,0)+IF(AND(AZ$7=FIN!$E$18,$B$9=FIN!$F$18,$B13=FIN!$B$18),FIN!$C$18,0)</f>
        <v>0</v>
      </c>
      <c r="BA13" s="40">
        <f>+IF(AND(BA$7=FIN!$E$9,$B$9=FIN!$F$9,$B13=FIN!$B$9),FIN!$C$9,0)+IF(AND(BA$7=FIN!$E$10,$B$9=FIN!$F$10,$B13=FIN!$B$10),FIN!$C$10,0)+IF(AND(BA$7=FIN!$E$11,$B$9=FIN!$F$11,$B13=FIN!$B$11),FIN!$C$11,0)+IF(AND(BA$7=FIN!$E$12,$B$9=FIN!$F$12,$B13=FIN!$B$12),FIN!$C$12,0)+IF(AND(BA$7=FIN!$E$13,$B$9=FIN!$F$13,$B13=FIN!$B$13),FIN!$C$13,0)+IF(AND(BA$7=FIN!$E$14,$B$9=FIN!$F$14,$B13=FIN!$B$14),FIN!$C$14,0)+IF(AND(BA$7=FIN!$E$15,$B$9=FIN!$F$15,$B13=FIN!$B$15),FIN!$C$15,0)+IF(AND(BA$7=FIN!$E$16,$B$9=FIN!$F$16,$B13=FIN!$B$16),FIN!$C$16,0)+IF(AND(BA$7=FIN!$E$17,$B$9=FIN!$F$17,$B13=FIN!$B$17),FIN!$C$17,0)+IF(AND(BA$7=FIN!$E$18,$B$9=FIN!$F$18,$B13=FIN!$B$18),FIN!$C$18,0)</f>
        <v>0</v>
      </c>
      <c r="BB13" s="40">
        <f>+IF(AND(BB$7=FIN!$E$9,$B$9=FIN!$F$9,$B13=FIN!$B$9),FIN!$C$9,0)+IF(AND(BB$7=FIN!$E$10,$B$9=FIN!$F$10,$B13=FIN!$B$10),FIN!$C$10,0)+IF(AND(BB$7=FIN!$E$11,$B$9=FIN!$F$11,$B13=FIN!$B$11),FIN!$C$11,0)+IF(AND(BB$7=FIN!$E$12,$B$9=FIN!$F$12,$B13=FIN!$B$12),FIN!$C$12,0)+IF(AND(BB$7=FIN!$E$13,$B$9=FIN!$F$13,$B13=FIN!$B$13),FIN!$C$13,0)+IF(AND(BB$7=FIN!$E$14,$B$9=FIN!$F$14,$B13=FIN!$B$14),FIN!$C$14,0)+IF(AND(BB$7=FIN!$E$15,$B$9=FIN!$F$15,$B13=FIN!$B$15),FIN!$C$15,0)+IF(AND(BB$7=FIN!$E$16,$B$9=FIN!$F$16,$B13=FIN!$B$16),FIN!$C$16,0)+IF(AND(BB$7=FIN!$E$17,$B$9=FIN!$F$17,$B13=FIN!$B$17),FIN!$C$17,0)+IF(AND(BB$7=FIN!$E$18,$B$9=FIN!$F$18,$B13=FIN!$B$18),FIN!$C$18,0)</f>
        <v>0</v>
      </c>
      <c r="BC13" s="40">
        <f>+IF(AND(BC$7=FIN!$E$9,$B$9=FIN!$F$9,$B13=FIN!$B$9),FIN!$C$9,0)+IF(AND(BC$7=FIN!$E$10,$B$9=FIN!$F$10,$B13=FIN!$B$10),FIN!$C$10,0)+IF(AND(BC$7=FIN!$E$11,$B$9=FIN!$F$11,$B13=FIN!$B$11),FIN!$C$11,0)+IF(AND(BC$7=FIN!$E$12,$B$9=FIN!$F$12,$B13=FIN!$B$12),FIN!$C$12,0)+IF(AND(BC$7=FIN!$E$13,$B$9=FIN!$F$13,$B13=FIN!$B$13),FIN!$C$13,0)+IF(AND(BC$7=FIN!$E$14,$B$9=FIN!$F$14,$B13=FIN!$B$14),FIN!$C$14,0)+IF(AND(BC$7=FIN!$E$15,$B$9=FIN!$F$15,$B13=FIN!$B$15),FIN!$C$15,0)+IF(AND(BC$7=FIN!$E$16,$B$9=FIN!$F$16,$B13=FIN!$B$16),FIN!$C$16,0)+IF(AND(BC$7=FIN!$E$17,$B$9=FIN!$F$17,$B13=FIN!$B$17),FIN!$C$17,0)+IF(AND(BC$7=FIN!$E$18,$B$9=FIN!$F$18,$B13=FIN!$B$18),FIN!$C$18,0)</f>
        <v>0</v>
      </c>
      <c r="BD13" s="40">
        <f>+IF(AND(BD$7=FIN!$E$9,$B$9=FIN!$F$9,$B13=FIN!$B$9),FIN!$C$9,0)+IF(AND(BD$7=FIN!$E$10,$B$9=FIN!$F$10,$B13=FIN!$B$10),FIN!$C$10,0)+IF(AND(BD$7=FIN!$E$11,$B$9=FIN!$F$11,$B13=FIN!$B$11),FIN!$C$11,0)+IF(AND(BD$7=FIN!$E$12,$B$9=FIN!$F$12,$B13=FIN!$B$12),FIN!$C$12,0)+IF(AND(BD$7=FIN!$E$13,$B$9=FIN!$F$13,$B13=FIN!$B$13),FIN!$C$13,0)+IF(AND(BD$7=FIN!$E$14,$B$9=FIN!$F$14,$B13=FIN!$B$14),FIN!$C$14,0)+IF(AND(BD$7=FIN!$E$15,$B$9=FIN!$F$15,$B13=FIN!$B$15),FIN!$C$15,0)+IF(AND(BD$7=FIN!$E$16,$B$9=FIN!$F$16,$B13=FIN!$B$16),FIN!$C$16,0)+IF(AND(BD$7=FIN!$E$17,$B$9=FIN!$F$17,$B13=FIN!$B$17),FIN!$C$17,0)+IF(AND(BD$7=FIN!$E$18,$B$9=FIN!$F$18,$B13=FIN!$B$18),FIN!$C$18,0)</f>
        <v>0</v>
      </c>
      <c r="BE13" s="40">
        <f>+IF(AND(BE$7=FIN!$E$9,$B$9=FIN!$F$9,$B13=FIN!$B$9),FIN!$C$9,0)+IF(AND(BE$7=FIN!$E$10,$B$9=FIN!$F$10,$B13=FIN!$B$10),FIN!$C$10,0)+IF(AND(BE$7=FIN!$E$11,$B$9=FIN!$F$11,$B13=FIN!$B$11),FIN!$C$11,0)+IF(AND(BE$7=FIN!$E$12,$B$9=FIN!$F$12,$B13=FIN!$B$12),FIN!$C$12,0)+IF(AND(BE$7=FIN!$E$13,$B$9=FIN!$F$13,$B13=FIN!$B$13),FIN!$C$13,0)+IF(AND(BE$7=FIN!$E$14,$B$9=FIN!$F$14,$B13=FIN!$B$14),FIN!$C$14,0)+IF(AND(BE$7=FIN!$E$15,$B$9=FIN!$F$15,$B13=FIN!$B$15),FIN!$C$15,0)+IF(AND(BE$7=FIN!$E$16,$B$9=FIN!$F$16,$B13=FIN!$B$16),FIN!$C$16,0)+IF(AND(BE$7=FIN!$E$17,$B$9=FIN!$F$17,$B13=FIN!$B$17),FIN!$C$17,0)+IF(AND(BE$7=FIN!$E$18,$B$9=FIN!$F$18,$B13=FIN!$B$18),FIN!$C$18,0)</f>
        <v>0</v>
      </c>
      <c r="BF13" s="40">
        <f>+IF(AND(BF$7=FIN!$E$9,$B$9=FIN!$F$9,$B13=FIN!$B$9),FIN!$C$9,0)+IF(AND(BF$7=FIN!$E$10,$B$9=FIN!$F$10,$B13=FIN!$B$10),FIN!$C$10,0)+IF(AND(BF$7=FIN!$E$11,$B$9=FIN!$F$11,$B13=FIN!$B$11),FIN!$C$11,0)+IF(AND(BF$7=FIN!$E$12,$B$9=FIN!$F$12,$B13=FIN!$B$12),FIN!$C$12,0)+IF(AND(BF$7=FIN!$E$13,$B$9=FIN!$F$13,$B13=FIN!$B$13),FIN!$C$13,0)+IF(AND(BF$7=FIN!$E$14,$B$9=FIN!$F$14,$B13=FIN!$B$14),FIN!$C$14,0)+IF(AND(BF$7=FIN!$E$15,$B$9=FIN!$F$15,$B13=FIN!$B$15),FIN!$C$15,0)+IF(AND(BF$7=FIN!$E$16,$B$9=FIN!$F$16,$B13=FIN!$B$16),FIN!$C$16,0)+IF(AND(BF$7=FIN!$E$17,$B$9=FIN!$F$17,$B13=FIN!$B$17),FIN!$C$17,0)+IF(AND(BF$7=FIN!$E$18,$B$9=FIN!$F$18,$B13=FIN!$B$18),FIN!$C$18,0)</f>
        <v>0</v>
      </c>
      <c r="BG13" s="40">
        <f>+IF(AND(BG$7=FIN!$E$9,$B$9=FIN!$F$9,$B13=FIN!$B$9),FIN!$C$9,0)+IF(AND(BG$7=FIN!$E$10,$B$9=FIN!$F$10,$B13=FIN!$B$10),FIN!$C$10,0)+IF(AND(BG$7=FIN!$E$11,$B$9=FIN!$F$11,$B13=FIN!$B$11),FIN!$C$11,0)+IF(AND(BG$7=FIN!$E$12,$B$9=FIN!$F$12,$B13=FIN!$B$12),FIN!$C$12,0)+IF(AND(BG$7=FIN!$E$13,$B$9=FIN!$F$13,$B13=FIN!$B$13),FIN!$C$13,0)+IF(AND(BG$7=FIN!$E$14,$B$9=FIN!$F$14,$B13=FIN!$B$14),FIN!$C$14,0)+IF(AND(BG$7=FIN!$E$15,$B$9=FIN!$F$15,$B13=FIN!$B$15),FIN!$C$15,0)+IF(AND(BG$7=FIN!$E$16,$B$9=FIN!$F$16,$B13=FIN!$B$16),FIN!$C$16,0)+IF(AND(BG$7=FIN!$E$17,$B$9=FIN!$F$17,$B13=FIN!$B$17),FIN!$C$17,0)+IF(AND(BG$7=FIN!$E$18,$B$9=FIN!$F$18,$B13=FIN!$B$18),FIN!$C$18,0)</f>
        <v>0</v>
      </c>
      <c r="BH13" s="40">
        <f>+IF(AND(BH$7=FIN!$E$9,$B$9=FIN!$F$9,$B13=FIN!$B$9),FIN!$C$9,0)+IF(AND(BH$7=FIN!$E$10,$B$9=FIN!$F$10,$B13=FIN!$B$10),FIN!$C$10,0)+IF(AND(BH$7=FIN!$E$11,$B$9=FIN!$F$11,$B13=FIN!$B$11),FIN!$C$11,0)+IF(AND(BH$7=FIN!$E$12,$B$9=FIN!$F$12,$B13=FIN!$B$12),FIN!$C$12,0)+IF(AND(BH$7=FIN!$E$13,$B$9=FIN!$F$13,$B13=FIN!$B$13),FIN!$C$13,0)+IF(AND(BH$7=FIN!$E$14,$B$9=FIN!$F$14,$B13=FIN!$B$14),FIN!$C$14,0)+IF(AND(BH$7=FIN!$E$15,$B$9=FIN!$F$15,$B13=FIN!$B$15),FIN!$C$15,0)+IF(AND(BH$7=FIN!$E$16,$B$9=FIN!$F$16,$B13=FIN!$B$16),FIN!$C$16,0)+IF(AND(BH$7=FIN!$E$17,$B$9=FIN!$F$17,$B13=FIN!$B$17),FIN!$C$17,0)+IF(AND(BH$7=FIN!$E$18,$B$9=FIN!$F$18,$B13=FIN!$B$18),FIN!$C$18,0)</f>
        <v>0</v>
      </c>
      <c r="BI13" s="40">
        <f>+IF(AND(BI$7=FIN!$E$9,$B$9=FIN!$F$9,$B13=FIN!$B$9),FIN!$C$9,0)+IF(AND(BI$7=FIN!$E$10,$B$9=FIN!$F$10,$B13=FIN!$B$10),FIN!$C$10,0)+IF(AND(BI$7=FIN!$E$11,$B$9=FIN!$F$11,$B13=FIN!$B$11),FIN!$C$11,0)+IF(AND(BI$7=FIN!$E$12,$B$9=FIN!$F$12,$B13=FIN!$B$12),FIN!$C$12,0)+IF(AND(BI$7=FIN!$E$13,$B$9=FIN!$F$13,$B13=FIN!$B$13),FIN!$C$13,0)+IF(AND(BI$7=FIN!$E$14,$B$9=FIN!$F$14,$B13=FIN!$B$14),FIN!$C$14,0)+IF(AND(BI$7=FIN!$E$15,$B$9=FIN!$F$15,$B13=FIN!$B$15),FIN!$C$15,0)+IF(AND(BI$7=FIN!$E$16,$B$9=FIN!$F$16,$B13=FIN!$B$16),FIN!$C$16,0)+IF(AND(BI$7=FIN!$E$17,$B$9=FIN!$F$17,$B13=FIN!$B$17),FIN!$C$17,0)+IF(AND(BI$7=FIN!$E$18,$B$9=FIN!$F$18,$B13=FIN!$B$18),FIN!$C$18,0)</f>
        <v>0</v>
      </c>
      <c r="BJ13" s="40">
        <f>+IF(AND(BJ$7=FIN!$E$9,$B$9=FIN!$F$9,$B13=FIN!$B$9),FIN!$C$9,0)+IF(AND(BJ$7=FIN!$E$10,$B$9=FIN!$F$10,$B13=FIN!$B$10),FIN!$C$10,0)+IF(AND(BJ$7=FIN!$E$11,$B$9=FIN!$F$11,$B13=FIN!$B$11),FIN!$C$11,0)+IF(AND(BJ$7=FIN!$E$12,$B$9=FIN!$F$12,$B13=FIN!$B$12),FIN!$C$12,0)+IF(AND(BJ$7=FIN!$E$13,$B$9=FIN!$F$13,$B13=FIN!$B$13),FIN!$C$13,0)+IF(AND(BJ$7=FIN!$E$14,$B$9=FIN!$F$14,$B13=FIN!$B$14),FIN!$C$14,0)+IF(AND(BJ$7=FIN!$E$15,$B$9=FIN!$F$15,$B13=FIN!$B$15),FIN!$C$15,0)+IF(AND(BJ$7=FIN!$E$16,$B$9=FIN!$F$16,$B13=FIN!$B$16),FIN!$C$16,0)+IF(AND(BJ$7=FIN!$E$17,$B$9=FIN!$F$17,$B13=FIN!$B$17),FIN!$C$17,0)+IF(AND(BJ$7=FIN!$E$18,$B$9=FIN!$F$18,$B13=FIN!$B$18),FIN!$C$18,0)</f>
        <v>0</v>
      </c>
      <c r="BK13" s="40">
        <f>+IF(AND(BK$7=FIN!$E$9,$B$9=FIN!$F$9,$B13=FIN!$B$9),FIN!$C$9,0)+IF(AND(BK$7=FIN!$E$10,$B$9=FIN!$F$10,$B13=FIN!$B$10),FIN!$C$10,0)+IF(AND(BK$7=FIN!$E$11,$B$9=FIN!$F$11,$B13=FIN!$B$11),FIN!$C$11,0)+IF(AND(BK$7=FIN!$E$12,$B$9=FIN!$F$12,$B13=FIN!$B$12),FIN!$C$12,0)+IF(AND(BK$7=FIN!$E$13,$B$9=FIN!$F$13,$B13=FIN!$B$13),FIN!$C$13,0)+IF(AND(BK$7=FIN!$E$14,$B$9=FIN!$F$14,$B13=FIN!$B$14),FIN!$C$14,0)+IF(AND(BK$7=FIN!$E$15,$B$9=FIN!$F$15,$B13=FIN!$B$15),FIN!$C$15,0)+IF(AND(BK$7=FIN!$E$16,$B$9=FIN!$F$16,$B13=FIN!$B$16),FIN!$C$16,0)+IF(AND(BK$7=FIN!$E$17,$B$9=FIN!$F$17,$B13=FIN!$B$17),FIN!$C$17,0)+IF(AND(BK$7=FIN!$E$18,$B$9=FIN!$F$18,$B13=FIN!$B$18),FIN!$C$18,0)</f>
        <v>0</v>
      </c>
      <c r="BL13" s="40">
        <f>+IF(AND(BL$7=FIN!$E$9,$B$9=FIN!$F$9,$B13=FIN!$B$9),FIN!$C$9,0)+IF(AND(BL$7=FIN!$E$10,$B$9=FIN!$F$10,$B13=FIN!$B$10),FIN!$C$10,0)+IF(AND(BL$7=FIN!$E$11,$B$9=FIN!$F$11,$B13=FIN!$B$11),FIN!$C$11,0)+IF(AND(BL$7=FIN!$E$12,$B$9=FIN!$F$12,$B13=FIN!$B$12),FIN!$C$12,0)+IF(AND(BL$7=FIN!$E$13,$B$9=FIN!$F$13,$B13=FIN!$B$13),FIN!$C$13,0)+IF(AND(BL$7=FIN!$E$14,$B$9=FIN!$F$14,$B13=FIN!$B$14),FIN!$C$14,0)+IF(AND(BL$7=FIN!$E$15,$B$9=FIN!$F$15,$B13=FIN!$B$15),FIN!$C$15,0)+IF(AND(BL$7=FIN!$E$16,$B$9=FIN!$F$16,$B13=FIN!$B$16),FIN!$C$16,0)+IF(AND(BL$7=FIN!$E$17,$B$9=FIN!$F$17,$B13=FIN!$B$17),FIN!$C$17,0)+IF(AND(BL$7=FIN!$E$18,$B$9=FIN!$F$18,$B13=FIN!$B$18),FIN!$C$18,0)</f>
        <v>0</v>
      </c>
    </row>
    <row r="14" spans="1:64">
      <c r="B14" s="32">
        <f>+Home!E23</f>
        <v>0</v>
      </c>
      <c r="C14" s="40">
        <f t="shared" ref="C14:C32" si="11">SUM(E14:BL14)</f>
        <v>0</v>
      </c>
      <c r="D14" s="30"/>
      <c r="E14" s="40">
        <f>+IF(AND(E$7=FIN!$E$9,$B$9=FIN!$F$9,$B14=FIN!$B$9),FIN!$C$9,0)+IF(AND(E$7=FIN!$E$10,$B$9=FIN!$F$10,$B14=FIN!$B$10),FIN!$C$10,0)+IF(AND(E$7=FIN!$E$11,$B$9=FIN!$F$11,$B14=FIN!$B$11),FIN!$C$11,0)+IF(AND(E$7=FIN!$E$12,$B$9=FIN!$F$12,$B14=FIN!$B$12),FIN!$C$12,0)+IF(AND(E$7=FIN!$E$13,$B$9=FIN!$F$13,$B14=FIN!$B$13),FIN!$C$13,0)+IF(AND(E$7=FIN!$E$14,$B$9=FIN!$F$14,$B14=FIN!$B$14),FIN!$C$14,0)+IF(AND(E$7=FIN!$E$15,$B$9=FIN!$F$15,$B14=FIN!$B$15),FIN!$C$15,0)+IF(AND(E$7=FIN!$E$16,$B$9=FIN!$F$16,$B14=FIN!$B$16),FIN!$C$16,0)+IF(AND(E$7=FIN!$E$17,$B$9=FIN!$F$17,$B14=FIN!$B$17),FIN!$C$17,0)+IF(AND(E$7=FIN!$E$18,$B$9=FIN!$F$18,$B14=FIN!$B$18),FIN!$C$18,0)</f>
        <v>0</v>
      </c>
      <c r="F14" s="40">
        <f>+IF(AND(F$7=FIN!$E$9,$B$9=FIN!$F$9,$B14=FIN!$B$9),FIN!$C$9,0)+IF(AND(F$7=FIN!$E$10,$B$9=FIN!$F$10,$B14=FIN!$B$10),FIN!$C$10,0)+IF(AND(F$7=FIN!$E$11,$B$9=FIN!$F$11,$B14=FIN!$B$11),FIN!$C$11,0)+IF(AND(F$7=FIN!$E$12,$B$9=FIN!$F$12,$B14=FIN!$B$12),FIN!$C$12,0)+IF(AND(F$7=FIN!$E$13,$B$9=FIN!$F$13,$B14=FIN!$B$13),FIN!$C$13,0)+IF(AND(F$7=FIN!$E$14,$B$9=FIN!$F$14,$B14=FIN!$B$14),FIN!$C$14,0)+IF(AND(F$7=FIN!$E$15,$B$9=FIN!$F$15,$B14=FIN!$B$15),FIN!$C$15,0)+IF(AND(F$7=FIN!$E$16,$B$9=FIN!$F$16,$B14=FIN!$B$16),FIN!$C$16,0)+IF(AND(F$7=FIN!$E$17,$B$9=FIN!$F$17,$B14=FIN!$B$17),FIN!$C$17,0)+IF(AND(F$7=FIN!$E$18,$B$9=FIN!$F$18,$B14=FIN!$B$18),FIN!$C$18,0)</f>
        <v>0</v>
      </c>
      <c r="G14" s="40">
        <f>+IF(AND(G$7=FIN!$E$9,$B$9=FIN!$F$9,$B14=FIN!$B$9),FIN!$C$9,0)+IF(AND(G$7=FIN!$E$10,$B$9=FIN!$F$10,$B14=FIN!$B$10),FIN!$C$10,0)+IF(AND(G$7=FIN!$E$11,$B$9=FIN!$F$11,$B14=FIN!$B$11),FIN!$C$11,0)+IF(AND(G$7=FIN!$E$12,$B$9=FIN!$F$12,$B14=FIN!$B$12),FIN!$C$12,0)+IF(AND(G$7=FIN!$E$13,$B$9=FIN!$F$13,$B14=FIN!$B$13),FIN!$C$13,0)+IF(AND(G$7=FIN!$E$14,$B$9=FIN!$F$14,$B14=FIN!$B$14),FIN!$C$14,0)+IF(AND(G$7=FIN!$E$15,$B$9=FIN!$F$15,$B14=FIN!$B$15),FIN!$C$15,0)+IF(AND(G$7=FIN!$E$16,$B$9=FIN!$F$16,$B14=FIN!$B$16),FIN!$C$16,0)+IF(AND(G$7=FIN!$E$17,$B$9=FIN!$F$17,$B14=FIN!$B$17),FIN!$C$17,0)+IF(AND(G$7=FIN!$E$18,$B$9=FIN!$F$18,$B14=FIN!$B$18),FIN!$C$18,0)</f>
        <v>0</v>
      </c>
      <c r="H14" s="40">
        <f>+IF(AND(H$7=FIN!$E$9,$B$9=FIN!$F$9,$B14=FIN!$B$9),FIN!$C$9,0)+IF(AND(H$7=FIN!$E$10,$B$9=FIN!$F$10,$B14=FIN!$B$10),FIN!$C$10,0)+IF(AND(H$7=FIN!$E$11,$B$9=FIN!$F$11,$B14=FIN!$B$11),FIN!$C$11,0)+IF(AND(H$7=FIN!$E$12,$B$9=FIN!$F$12,$B14=FIN!$B$12),FIN!$C$12,0)+IF(AND(H$7=FIN!$E$13,$B$9=FIN!$F$13,$B14=FIN!$B$13),FIN!$C$13,0)+IF(AND(H$7=FIN!$E$14,$B$9=FIN!$F$14,$B14=FIN!$B$14),FIN!$C$14,0)+IF(AND(H$7=FIN!$E$15,$B$9=FIN!$F$15,$B14=FIN!$B$15),FIN!$C$15,0)+IF(AND(H$7=FIN!$E$16,$B$9=FIN!$F$16,$B14=FIN!$B$16),FIN!$C$16,0)+IF(AND(H$7=FIN!$E$17,$B$9=FIN!$F$17,$B14=FIN!$B$17),FIN!$C$17,0)+IF(AND(H$7=FIN!$E$18,$B$9=FIN!$F$18,$B14=FIN!$B$18),FIN!$C$18,0)</f>
        <v>0</v>
      </c>
      <c r="I14" s="40">
        <f>+IF(AND(I$7=FIN!$E$9,$B$9=FIN!$F$9,$B14=FIN!$B$9),FIN!$C$9,0)+IF(AND(I$7=FIN!$E$10,$B$9=FIN!$F$10,$B14=FIN!$B$10),FIN!$C$10,0)+IF(AND(I$7=FIN!$E$11,$B$9=FIN!$F$11,$B14=FIN!$B$11),FIN!$C$11,0)+IF(AND(I$7=FIN!$E$12,$B$9=FIN!$F$12,$B14=FIN!$B$12),FIN!$C$12,0)+IF(AND(I$7=FIN!$E$13,$B$9=FIN!$F$13,$B14=FIN!$B$13),FIN!$C$13,0)+IF(AND(I$7=FIN!$E$14,$B$9=FIN!$F$14,$B14=FIN!$B$14),FIN!$C$14,0)+IF(AND(I$7=FIN!$E$15,$B$9=FIN!$F$15,$B14=FIN!$B$15),FIN!$C$15,0)+IF(AND(I$7=FIN!$E$16,$B$9=FIN!$F$16,$B14=FIN!$B$16),FIN!$C$16,0)+IF(AND(I$7=FIN!$E$17,$B$9=FIN!$F$17,$B14=FIN!$B$17),FIN!$C$17,0)+IF(AND(I$7=FIN!$E$18,$B$9=FIN!$F$18,$B14=FIN!$B$18),FIN!$C$18,0)</f>
        <v>0</v>
      </c>
      <c r="J14" s="40">
        <f>+IF(AND(J$7=FIN!$E$9,$B$9=FIN!$F$9,$B14=FIN!$B$9),FIN!$C$9,0)+IF(AND(J$7=FIN!$E$10,$B$9=FIN!$F$10,$B14=FIN!$B$10),FIN!$C$10,0)+IF(AND(J$7=FIN!$E$11,$B$9=FIN!$F$11,$B14=FIN!$B$11),FIN!$C$11,0)+IF(AND(J$7=FIN!$E$12,$B$9=FIN!$F$12,$B14=FIN!$B$12),FIN!$C$12,0)+IF(AND(J$7=FIN!$E$13,$B$9=FIN!$F$13,$B14=FIN!$B$13),FIN!$C$13,0)+IF(AND(J$7=FIN!$E$14,$B$9=FIN!$F$14,$B14=FIN!$B$14),FIN!$C$14,0)+IF(AND(J$7=FIN!$E$15,$B$9=FIN!$F$15,$B14=FIN!$B$15),FIN!$C$15,0)+IF(AND(J$7=FIN!$E$16,$B$9=FIN!$F$16,$B14=FIN!$B$16),FIN!$C$16,0)+IF(AND(J$7=FIN!$E$17,$B$9=FIN!$F$17,$B14=FIN!$B$17),FIN!$C$17,0)+IF(AND(J$7=FIN!$E$18,$B$9=FIN!$F$18,$B14=FIN!$B$18),FIN!$C$18,0)</f>
        <v>0</v>
      </c>
      <c r="K14" s="40">
        <f>+IF(AND(K$7=FIN!$E$9,$B$9=FIN!$F$9,$B14=FIN!$B$9),FIN!$C$9,0)+IF(AND(K$7=FIN!$E$10,$B$9=FIN!$F$10,$B14=FIN!$B$10),FIN!$C$10,0)+IF(AND(K$7=FIN!$E$11,$B$9=FIN!$F$11,$B14=FIN!$B$11),FIN!$C$11,0)+IF(AND(K$7=FIN!$E$12,$B$9=FIN!$F$12,$B14=FIN!$B$12),FIN!$C$12,0)+IF(AND(K$7=FIN!$E$13,$B$9=FIN!$F$13,$B14=FIN!$B$13),FIN!$C$13,0)+IF(AND(K$7=FIN!$E$14,$B$9=FIN!$F$14,$B14=FIN!$B$14),FIN!$C$14,0)+IF(AND(K$7=FIN!$E$15,$B$9=FIN!$F$15,$B14=FIN!$B$15),FIN!$C$15,0)+IF(AND(K$7=FIN!$E$16,$B$9=FIN!$F$16,$B14=FIN!$B$16),FIN!$C$16,0)+IF(AND(K$7=FIN!$E$17,$B$9=FIN!$F$17,$B14=FIN!$B$17),FIN!$C$17,0)+IF(AND(K$7=FIN!$E$18,$B$9=FIN!$F$18,$B14=FIN!$B$18),FIN!$C$18,0)</f>
        <v>0</v>
      </c>
      <c r="L14" s="40">
        <f>+IF(AND(L$7=FIN!$E$9,$B$9=FIN!$F$9,$B14=FIN!$B$9),FIN!$C$9,0)+IF(AND(L$7=FIN!$E$10,$B$9=FIN!$F$10,$B14=FIN!$B$10),FIN!$C$10,0)+IF(AND(L$7=FIN!$E$11,$B$9=FIN!$F$11,$B14=FIN!$B$11),FIN!$C$11,0)+IF(AND(L$7=FIN!$E$12,$B$9=FIN!$F$12,$B14=FIN!$B$12),FIN!$C$12,0)+IF(AND(L$7=FIN!$E$13,$B$9=FIN!$F$13,$B14=FIN!$B$13),FIN!$C$13,0)+IF(AND(L$7=FIN!$E$14,$B$9=FIN!$F$14,$B14=FIN!$B$14),FIN!$C$14,0)+IF(AND(L$7=FIN!$E$15,$B$9=FIN!$F$15,$B14=FIN!$B$15),FIN!$C$15,0)+IF(AND(L$7=FIN!$E$16,$B$9=FIN!$F$16,$B14=FIN!$B$16),FIN!$C$16,0)+IF(AND(L$7=FIN!$E$17,$B$9=FIN!$F$17,$B14=FIN!$B$17),FIN!$C$17,0)+IF(AND(L$7=FIN!$E$18,$B$9=FIN!$F$18,$B14=FIN!$B$18),FIN!$C$18,0)</f>
        <v>0</v>
      </c>
      <c r="M14" s="40">
        <f>+IF(AND(M$7=FIN!$E$9,$B$9=FIN!$F$9,$B14=FIN!$B$9),FIN!$C$9,0)+IF(AND(M$7=FIN!$E$10,$B$9=FIN!$F$10,$B14=FIN!$B$10),FIN!$C$10,0)+IF(AND(M$7=FIN!$E$11,$B$9=FIN!$F$11,$B14=FIN!$B$11),FIN!$C$11,0)+IF(AND(M$7=FIN!$E$12,$B$9=FIN!$F$12,$B14=FIN!$B$12),FIN!$C$12,0)+IF(AND(M$7=FIN!$E$13,$B$9=FIN!$F$13,$B14=FIN!$B$13),FIN!$C$13,0)+IF(AND(M$7=FIN!$E$14,$B$9=FIN!$F$14,$B14=FIN!$B$14),FIN!$C$14,0)+IF(AND(M$7=FIN!$E$15,$B$9=FIN!$F$15,$B14=FIN!$B$15),FIN!$C$15,0)+IF(AND(M$7=FIN!$E$16,$B$9=FIN!$F$16,$B14=FIN!$B$16),FIN!$C$16,0)+IF(AND(M$7=FIN!$E$17,$B$9=FIN!$F$17,$B14=FIN!$B$17),FIN!$C$17,0)+IF(AND(M$7=FIN!$E$18,$B$9=FIN!$F$18,$B14=FIN!$B$18),FIN!$C$18,0)</f>
        <v>0</v>
      </c>
      <c r="N14" s="40">
        <f>+IF(AND(N$7=FIN!$E$9,$B$9=FIN!$F$9,$B14=FIN!$B$9),FIN!$C$9,0)+IF(AND(N$7=FIN!$E$10,$B$9=FIN!$F$10,$B14=FIN!$B$10),FIN!$C$10,0)+IF(AND(N$7=FIN!$E$11,$B$9=FIN!$F$11,$B14=FIN!$B$11),FIN!$C$11,0)+IF(AND(N$7=FIN!$E$12,$B$9=FIN!$F$12,$B14=FIN!$B$12),FIN!$C$12,0)+IF(AND(N$7=FIN!$E$13,$B$9=FIN!$F$13,$B14=FIN!$B$13),FIN!$C$13,0)+IF(AND(N$7=FIN!$E$14,$B$9=FIN!$F$14,$B14=FIN!$B$14),FIN!$C$14,0)+IF(AND(N$7=FIN!$E$15,$B$9=FIN!$F$15,$B14=FIN!$B$15),FIN!$C$15,0)+IF(AND(N$7=FIN!$E$16,$B$9=FIN!$F$16,$B14=FIN!$B$16),FIN!$C$16,0)+IF(AND(N$7=FIN!$E$17,$B$9=FIN!$F$17,$B14=FIN!$B$17),FIN!$C$17,0)+IF(AND(N$7=FIN!$E$18,$B$9=FIN!$F$18,$B14=FIN!$B$18),FIN!$C$18,0)</f>
        <v>0</v>
      </c>
      <c r="O14" s="40">
        <f>+IF(AND(O$7=FIN!$E$9,$B$9=FIN!$F$9,$B14=FIN!$B$9),FIN!$C$9,0)+IF(AND(O$7=FIN!$E$10,$B$9=FIN!$F$10,$B14=FIN!$B$10),FIN!$C$10,0)+IF(AND(O$7=FIN!$E$11,$B$9=FIN!$F$11,$B14=FIN!$B$11),FIN!$C$11,0)+IF(AND(O$7=FIN!$E$12,$B$9=FIN!$F$12,$B14=FIN!$B$12),FIN!$C$12,0)+IF(AND(O$7=FIN!$E$13,$B$9=FIN!$F$13,$B14=FIN!$B$13),FIN!$C$13,0)+IF(AND(O$7=FIN!$E$14,$B$9=FIN!$F$14,$B14=FIN!$B$14),FIN!$C$14,0)+IF(AND(O$7=FIN!$E$15,$B$9=FIN!$F$15,$B14=FIN!$B$15),FIN!$C$15,0)+IF(AND(O$7=FIN!$E$16,$B$9=FIN!$F$16,$B14=FIN!$B$16),FIN!$C$16,0)+IF(AND(O$7=FIN!$E$17,$B$9=FIN!$F$17,$B14=FIN!$B$17),FIN!$C$17,0)+IF(AND(O$7=FIN!$E$18,$B$9=FIN!$F$18,$B14=FIN!$B$18),FIN!$C$18,0)</f>
        <v>0</v>
      </c>
      <c r="P14" s="40">
        <f>+IF(AND(P$7=FIN!$E$9,$B$9=FIN!$F$9,$B14=FIN!$B$9),FIN!$C$9,0)+IF(AND(P$7=FIN!$E$10,$B$9=FIN!$F$10,$B14=FIN!$B$10),FIN!$C$10,0)+IF(AND(P$7=FIN!$E$11,$B$9=FIN!$F$11,$B14=FIN!$B$11),FIN!$C$11,0)+IF(AND(P$7=FIN!$E$12,$B$9=FIN!$F$12,$B14=FIN!$B$12),FIN!$C$12,0)+IF(AND(P$7=FIN!$E$13,$B$9=FIN!$F$13,$B14=FIN!$B$13),FIN!$C$13,0)+IF(AND(P$7=FIN!$E$14,$B$9=FIN!$F$14,$B14=FIN!$B$14),FIN!$C$14,0)+IF(AND(P$7=FIN!$E$15,$B$9=FIN!$F$15,$B14=FIN!$B$15),FIN!$C$15,0)+IF(AND(P$7=FIN!$E$16,$B$9=FIN!$F$16,$B14=FIN!$B$16),FIN!$C$16,0)+IF(AND(P$7=FIN!$E$17,$B$9=FIN!$F$17,$B14=FIN!$B$17),FIN!$C$17,0)+IF(AND(P$7=FIN!$E$18,$B$9=FIN!$F$18,$B14=FIN!$B$18),FIN!$C$18,0)</f>
        <v>0</v>
      </c>
      <c r="Q14" s="40">
        <f>+IF(AND(Q$7=FIN!$E$9,$B$9=FIN!$F$9,$B14=FIN!$B$9),FIN!$C$9,0)+IF(AND(Q$7=FIN!$E$10,$B$9=FIN!$F$10,$B14=FIN!$B$10),FIN!$C$10,0)+IF(AND(Q$7=FIN!$E$11,$B$9=FIN!$F$11,$B14=FIN!$B$11),FIN!$C$11,0)+IF(AND(Q$7=FIN!$E$12,$B$9=FIN!$F$12,$B14=FIN!$B$12),FIN!$C$12,0)+IF(AND(Q$7=FIN!$E$13,$B$9=FIN!$F$13,$B14=FIN!$B$13),FIN!$C$13,0)+IF(AND(Q$7=FIN!$E$14,$B$9=FIN!$F$14,$B14=FIN!$B$14),FIN!$C$14,0)+IF(AND(Q$7=FIN!$E$15,$B$9=FIN!$F$15,$B14=FIN!$B$15),FIN!$C$15,0)+IF(AND(Q$7=FIN!$E$16,$B$9=FIN!$F$16,$B14=FIN!$B$16),FIN!$C$16,0)+IF(AND(Q$7=FIN!$E$17,$B$9=FIN!$F$17,$B14=FIN!$B$17),FIN!$C$17,0)+IF(AND(Q$7=FIN!$E$18,$B$9=FIN!$F$18,$B14=FIN!$B$18),FIN!$C$18,0)</f>
        <v>0</v>
      </c>
      <c r="R14" s="40">
        <f>+IF(AND(R$7=FIN!$E$9,$B$9=FIN!$F$9,$B14=FIN!$B$9),FIN!$C$9,0)+IF(AND(R$7=FIN!$E$10,$B$9=FIN!$F$10,$B14=FIN!$B$10),FIN!$C$10,0)+IF(AND(R$7=FIN!$E$11,$B$9=FIN!$F$11,$B14=FIN!$B$11),FIN!$C$11,0)+IF(AND(R$7=FIN!$E$12,$B$9=FIN!$F$12,$B14=FIN!$B$12),FIN!$C$12,0)+IF(AND(R$7=FIN!$E$13,$B$9=FIN!$F$13,$B14=FIN!$B$13),FIN!$C$13,0)+IF(AND(R$7=FIN!$E$14,$B$9=FIN!$F$14,$B14=FIN!$B$14),FIN!$C$14,0)+IF(AND(R$7=FIN!$E$15,$B$9=FIN!$F$15,$B14=FIN!$B$15),FIN!$C$15,0)+IF(AND(R$7=FIN!$E$16,$B$9=FIN!$F$16,$B14=FIN!$B$16),FIN!$C$16,0)+IF(AND(R$7=FIN!$E$17,$B$9=FIN!$F$17,$B14=FIN!$B$17),FIN!$C$17,0)+IF(AND(R$7=FIN!$E$18,$B$9=FIN!$F$18,$B14=FIN!$B$18),FIN!$C$18,0)</f>
        <v>0</v>
      </c>
      <c r="S14" s="40">
        <f>+IF(AND(S$7=FIN!$E$9,$B$9=FIN!$F$9,$B14=FIN!$B$9),FIN!$C$9,0)+IF(AND(S$7=FIN!$E$10,$B$9=FIN!$F$10,$B14=FIN!$B$10),FIN!$C$10,0)+IF(AND(S$7=FIN!$E$11,$B$9=FIN!$F$11,$B14=FIN!$B$11),FIN!$C$11,0)+IF(AND(S$7=FIN!$E$12,$B$9=FIN!$F$12,$B14=FIN!$B$12),FIN!$C$12,0)+IF(AND(S$7=FIN!$E$13,$B$9=FIN!$F$13,$B14=FIN!$B$13),FIN!$C$13,0)+IF(AND(S$7=FIN!$E$14,$B$9=FIN!$F$14,$B14=FIN!$B$14),FIN!$C$14,0)+IF(AND(S$7=FIN!$E$15,$B$9=FIN!$F$15,$B14=FIN!$B$15),FIN!$C$15,0)+IF(AND(S$7=FIN!$E$16,$B$9=FIN!$F$16,$B14=FIN!$B$16),FIN!$C$16,0)+IF(AND(S$7=FIN!$E$17,$B$9=FIN!$F$17,$B14=FIN!$B$17),FIN!$C$17,0)+IF(AND(S$7=FIN!$E$18,$B$9=FIN!$F$18,$B14=FIN!$B$18),FIN!$C$18,0)</f>
        <v>0</v>
      </c>
      <c r="T14" s="40">
        <f>+IF(AND(T$7=FIN!$E$9,$B$9=FIN!$F$9,$B14=FIN!$B$9),FIN!$C$9,0)+IF(AND(T$7=FIN!$E$10,$B$9=FIN!$F$10,$B14=FIN!$B$10),FIN!$C$10,0)+IF(AND(T$7=FIN!$E$11,$B$9=FIN!$F$11,$B14=FIN!$B$11),FIN!$C$11,0)+IF(AND(T$7=FIN!$E$12,$B$9=FIN!$F$12,$B14=FIN!$B$12),FIN!$C$12,0)+IF(AND(T$7=FIN!$E$13,$B$9=FIN!$F$13,$B14=FIN!$B$13),FIN!$C$13,0)+IF(AND(T$7=FIN!$E$14,$B$9=FIN!$F$14,$B14=FIN!$B$14),FIN!$C$14,0)+IF(AND(T$7=FIN!$E$15,$B$9=FIN!$F$15,$B14=FIN!$B$15),FIN!$C$15,0)+IF(AND(T$7=FIN!$E$16,$B$9=FIN!$F$16,$B14=FIN!$B$16),FIN!$C$16,0)+IF(AND(T$7=FIN!$E$17,$B$9=FIN!$F$17,$B14=FIN!$B$17),FIN!$C$17,0)+IF(AND(T$7=FIN!$E$18,$B$9=FIN!$F$18,$B14=FIN!$B$18),FIN!$C$18,0)</f>
        <v>0</v>
      </c>
      <c r="U14" s="40">
        <f>+IF(AND(U$7=FIN!$E$9,$B$9=FIN!$F$9,$B14=FIN!$B$9),FIN!$C$9,0)+IF(AND(U$7=FIN!$E$10,$B$9=FIN!$F$10,$B14=FIN!$B$10),FIN!$C$10,0)+IF(AND(U$7=FIN!$E$11,$B$9=FIN!$F$11,$B14=FIN!$B$11),FIN!$C$11,0)+IF(AND(U$7=FIN!$E$12,$B$9=FIN!$F$12,$B14=FIN!$B$12),FIN!$C$12,0)+IF(AND(U$7=FIN!$E$13,$B$9=FIN!$F$13,$B14=FIN!$B$13),FIN!$C$13,0)+IF(AND(U$7=FIN!$E$14,$B$9=FIN!$F$14,$B14=FIN!$B$14),FIN!$C$14,0)+IF(AND(U$7=FIN!$E$15,$B$9=FIN!$F$15,$B14=FIN!$B$15),FIN!$C$15,0)+IF(AND(U$7=FIN!$E$16,$B$9=FIN!$F$16,$B14=FIN!$B$16),FIN!$C$16,0)+IF(AND(U$7=FIN!$E$17,$B$9=FIN!$F$17,$B14=FIN!$B$17),FIN!$C$17,0)+IF(AND(U$7=FIN!$E$18,$B$9=FIN!$F$18,$B14=FIN!$B$18),FIN!$C$18,0)</f>
        <v>0</v>
      </c>
      <c r="V14" s="40">
        <f>+IF(AND(V$7=FIN!$E$9,$B$9=FIN!$F$9,$B14=FIN!$B$9),FIN!$C$9,0)+IF(AND(V$7=FIN!$E$10,$B$9=FIN!$F$10,$B14=FIN!$B$10),FIN!$C$10,0)+IF(AND(V$7=FIN!$E$11,$B$9=FIN!$F$11,$B14=FIN!$B$11),FIN!$C$11,0)+IF(AND(V$7=FIN!$E$12,$B$9=FIN!$F$12,$B14=FIN!$B$12),FIN!$C$12,0)+IF(AND(V$7=FIN!$E$13,$B$9=FIN!$F$13,$B14=FIN!$B$13),FIN!$C$13,0)+IF(AND(V$7=FIN!$E$14,$B$9=FIN!$F$14,$B14=FIN!$B$14),FIN!$C$14,0)+IF(AND(V$7=FIN!$E$15,$B$9=FIN!$F$15,$B14=FIN!$B$15),FIN!$C$15,0)+IF(AND(V$7=FIN!$E$16,$B$9=FIN!$F$16,$B14=FIN!$B$16),FIN!$C$16,0)+IF(AND(V$7=FIN!$E$17,$B$9=FIN!$F$17,$B14=FIN!$B$17),FIN!$C$17,0)+IF(AND(V$7=FIN!$E$18,$B$9=FIN!$F$18,$B14=FIN!$B$18),FIN!$C$18,0)</f>
        <v>0</v>
      </c>
      <c r="W14" s="40">
        <f>+IF(AND(W$7=FIN!$E$9,$B$9=FIN!$F$9,$B14=FIN!$B$9),FIN!$C$9,0)+IF(AND(W$7=FIN!$E$10,$B$9=FIN!$F$10,$B14=FIN!$B$10),FIN!$C$10,0)+IF(AND(W$7=FIN!$E$11,$B$9=FIN!$F$11,$B14=FIN!$B$11),FIN!$C$11,0)+IF(AND(W$7=FIN!$E$12,$B$9=FIN!$F$12,$B14=FIN!$B$12),FIN!$C$12,0)+IF(AND(W$7=FIN!$E$13,$B$9=FIN!$F$13,$B14=FIN!$B$13),FIN!$C$13,0)+IF(AND(W$7=FIN!$E$14,$B$9=FIN!$F$14,$B14=FIN!$B$14),FIN!$C$14,0)+IF(AND(W$7=FIN!$E$15,$B$9=FIN!$F$15,$B14=FIN!$B$15),FIN!$C$15,0)+IF(AND(W$7=FIN!$E$16,$B$9=FIN!$F$16,$B14=FIN!$B$16),FIN!$C$16,0)+IF(AND(W$7=FIN!$E$17,$B$9=FIN!$F$17,$B14=FIN!$B$17),FIN!$C$17,0)+IF(AND(W$7=FIN!$E$18,$B$9=FIN!$F$18,$B14=FIN!$B$18),FIN!$C$18,0)</f>
        <v>0</v>
      </c>
      <c r="X14" s="40">
        <f>+IF(AND(X$7=FIN!$E$9,$B$9=FIN!$F$9,$B14=FIN!$B$9),FIN!$C$9,0)+IF(AND(X$7=FIN!$E$10,$B$9=FIN!$F$10,$B14=FIN!$B$10),FIN!$C$10,0)+IF(AND(X$7=FIN!$E$11,$B$9=FIN!$F$11,$B14=FIN!$B$11),FIN!$C$11,0)+IF(AND(X$7=FIN!$E$12,$B$9=FIN!$F$12,$B14=FIN!$B$12),FIN!$C$12,0)+IF(AND(X$7=FIN!$E$13,$B$9=FIN!$F$13,$B14=FIN!$B$13),FIN!$C$13,0)+IF(AND(X$7=FIN!$E$14,$B$9=FIN!$F$14,$B14=FIN!$B$14),FIN!$C$14,0)+IF(AND(X$7=FIN!$E$15,$B$9=FIN!$F$15,$B14=FIN!$B$15),FIN!$C$15,0)+IF(AND(X$7=FIN!$E$16,$B$9=FIN!$F$16,$B14=FIN!$B$16),FIN!$C$16,0)+IF(AND(X$7=FIN!$E$17,$B$9=FIN!$F$17,$B14=FIN!$B$17),FIN!$C$17,0)+IF(AND(X$7=FIN!$E$18,$B$9=FIN!$F$18,$B14=FIN!$B$18),FIN!$C$18,0)</f>
        <v>0</v>
      </c>
      <c r="Y14" s="40">
        <f>+IF(AND(Y$7=FIN!$E$9,$B$9=FIN!$F$9,$B14=FIN!$B$9),FIN!$C$9,0)+IF(AND(Y$7=FIN!$E$10,$B$9=FIN!$F$10,$B14=FIN!$B$10),FIN!$C$10,0)+IF(AND(Y$7=FIN!$E$11,$B$9=FIN!$F$11,$B14=FIN!$B$11),FIN!$C$11,0)+IF(AND(Y$7=FIN!$E$12,$B$9=FIN!$F$12,$B14=FIN!$B$12),FIN!$C$12,0)+IF(AND(Y$7=FIN!$E$13,$B$9=FIN!$F$13,$B14=FIN!$B$13),FIN!$C$13,0)+IF(AND(Y$7=FIN!$E$14,$B$9=FIN!$F$14,$B14=FIN!$B$14),FIN!$C$14,0)+IF(AND(Y$7=FIN!$E$15,$B$9=FIN!$F$15,$B14=FIN!$B$15),FIN!$C$15,0)+IF(AND(Y$7=FIN!$E$16,$B$9=FIN!$F$16,$B14=FIN!$B$16),FIN!$C$16,0)+IF(AND(Y$7=FIN!$E$17,$B$9=FIN!$F$17,$B14=FIN!$B$17),FIN!$C$17,0)+IF(AND(Y$7=FIN!$E$18,$B$9=FIN!$F$18,$B14=FIN!$B$18),FIN!$C$18,0)</f>
        <v>0</v>
      </c>
      <c r="Z14" s="40">
        <f>+IF(AND(Z$7=FIN!$E$9,$B$9=FIN!$F$9,$B14=FIN!$B$9),FIN!$C$9,0)+IF(AND(Z$7=FIN!$E$10,$B$9=FIN!$F$10,$B14=FIN!$B$10),FIN!$C$10,0)+IF(AND(Z$7=FIN!$E$11,$B$9=FIN!$F$11,$B14=FIN!$B$11),FIN!$C$11,0)+IF(AND(Z$7=FIN!$E$12,$B$9=FIN!$F$12,$B14=FIN!$B$12),FIN!$C$12,0)+IF(AND(Z$7=FIN!$E$13,$B$9=FIN!$F$13,$B14=FIN!$B$13),FIN!$C$13,0)+IF(AND(Z$7=FIN!$E$14,$B$9=FIN!$F$14,$B14=FIN!$B$14),FIN!$C$14,0)+IF(AND(Z$7=FIN!$E$15,$B$9=FIN!$F$15,$B14=FIN!$B$15),FIN!$C$15,0)+IF(AND(Z$7=FIN!$E$16,$B$9=FIN!$F$16,$B14=FIN!$B$16),FIN!$C$16,0)+IF(AND(Z$7=FIN!$E$17,$B$9=FIN!$F$17,$B14=FIN!$B$17),FIN!$C$17,0)+IF(AND(Z$7=FIN!$E$18,$B$9=FIN!$F$18,$B14=FIN!$B$18),FIN!$C$18,0)</f>
        <v>0</v>
      </c>
      <c r="AA14" s="40">
        <f>+IF(AND(AA$7=FIN!$E$9,$B$9=FIN!$F$9,$B14=FIN!$B$9),FIN!$C$9,0)+IF(AND(AA$7=FIN!$E$10,$B$9=FIN!$F$10,$B14=FIN!$B$10),FIN!$C$10,0)+IF(AND(AA$7=FIN!$E$11,$B$9=FIN!$F$11,$B14=FIN!$B$11),FIN!$C$11,0)+IF(AND(AA$7=FIN!$E$12,$B$9=FIN!$F$12,$B14=FIN!$B$12),FIN!$C$12,0)+IF(AND(AA$7=FIN!$E$13,$B$9=FIN!$F$13,$B14=FIN!$B$13),FIN!$C$13,0)+IF(AND(AA$7=FIN!$E$14,$B$9=FIN!$F$14,$B14=FIN!$B$14),FIN!$C$14,0)+IF(AND(AA$7=FIN!$E$15,$B$9=FIN!$F$15,$B14=FIN!$B$15),FIN!$C$15,0)+IF(AND(AA$7=FIN!$E$16,$B$9=FIN!$F$16,$B14=FIN!$B$16),FIN!$C$16,0)+IF(AND(AA$7=FIN!$E$17,$B$9=FIN!$F$17,$B14=FIN!$B$17),FIN!$C$17,0)+IF(AND(AA$7=FIN!$E$18,$B$9=FIN!$F$18,$B14=FIN!$B$18),FIN!$C$18,0)</f>
        <v>0</v>
      </c>
      <c r="AB14" s="40">
        <f>+IF(AND(AB$7=FIN!$E$9,$B$9=FIN!$F$9,$B14=FIN!$B$9),FIN!$C$9,0)+IF(AND(AB$7=FIN!$E$10,$B$9=FIN!$F$10,$B14=FIN!$B$10),FIN!$C$10,0)+IF(AND(AB$7=FIN!$E$11,$B$9=FIN!$F$11,$B14=FIN!$B$11),FIN!$C$11,0)+IF(AND(AB$7=FIN!$E$12,$B$9=FIN!$F$12,$B14=FIN!$B$12),FIN!$C$12,0)+IF(AND(AB$7=FIN!$E$13,$B$9=FIN!$F$13,$B14=FIN!$B$13),FIN!$C$13,0)+IF(AND(AB$7=FIN!$E$14,$B$9=FIN!$F$14,$B14=FIN!$B$14),FIN!$C$14,0)+IF(AND(AB$7=FIN!$E$15,$B$9=FIN!$F$15,$B14=FIN!$B$15),FIN!$C$15,0)+IF(AND(AB$7=FIN!$E$16,$B$9=FIN!$F$16,$B14=FIN!$B$16),FIN!$C$16,0)+IF(AND(AB$7=FIN!$E$17,$B$9=FIN!$F$17,$B14=FIN!$B$17),FIN!$C$17,0)+IF(AND(AB$7=FIN!$E$18,$B$9=FIN!$F$18,$B14=FIN!$B$18),FIN!$C$18,0)</f>
        <v>0</v>
      </c>
      <c r="AC14" s="40">
        <f>+IF(AND(AC$7=FIN!$E$9,$B$9=FIN!$F$9,$B14=FIN!$B$9),FIN!$C$9,0)+IF(AND(AC$7=FIN!$E$10,$B$9=FIN!$F$10,$B14=FIN!$B$10),FIN!$C$10,0)+IF(AND(AC$7=FIN!$E$11,$B$9=FIN!$F$11,$B14=FIN!$B$11),FIN!$C$11,0)+IF(AND(AC$7=FIN!$E$12,$B$9=FIN!$F$12,$B14=FIN!$B$12),FIN!$C$12,0)+IF(AND(AC$7=FIN!$E$13,$B$9=FIN!$F$13,$B14=FIN!$B$13),FIN!$C$13,0)+IF(AND(AC$7=FIN!$E$14,$B$9=FIN!$F$14,$B14=FIN!$B$14),FIN!$C$14,0)+IF(AND(AC$7=FIN!$E$15,$B$9=FIN!$F$15,$B14=FIN!$B$15),FIN!$C$15,0)+IF(AND(AC$7=FIN!$E$16,$B$9=FIN!$F$16,$B14=FIN!$B$16),FIN!$C$16,0)+IF(AND(AC$7=FIN!$E$17,$B$9=FIN!$F$17,$B14=FIN!$B$17),FIN!$C$17,0)+IF(AND(AC$7=FIN!$E$18,$B$9=FIN!$F$18,$B14=FIN!$B$18),FIN!$C$18,0)</f>
        <v>0</v>
      </c>
      <c r="AD14" s="40">
        <f>+IF(AND(AD$7=FIN!$E$9,$B$9=FIN!$F$9,$B14=FIN!$B$9),FIN!$C$9,0)+IF(AND(AD$7=FIN!$E$10,$B$9=FIN!$F$10,$B14=FIN!$B$10),FIN!$C$10,0)+IF(AND(AD$7=FIN!$E$11,$B$9=FIN!$F$11,$B14=FIN!$B$11),FIN!$C$11,0)+IF(AND(AD$7=FIN!$E$12,$B$9=FIN!$F$12,$B14=FIN!$B$12),FIN!$C$12,0)+IF(AND(AD$7=FIN!$E$13,$B$9=FIN!$F$13,$B14=FIN!$B$13),FIN!$C$13,0)+IF(AND(AD$7=FIN!$E$14,$B$9=FIN!$F$14,$B14=FIN!$B$14),FIN!$C$14,0)+IF(AND(AD$7=FIN!$E$15,$B$9=FIN!$F$15,$B14=FIN!$B$15),FIN!$C$15,0)+IF(AND(AD$7=FIN!$E$16,$B$9=FIN!$F$16,$B14=FIN!$B$16),FIN!$C$16,0)+IF(AND(AD$7=FIN!$E$17,$B$9=FIN!$F$17,$B14=FIN!$B$17),FIN!$C$17,0)+IF(AND(AD$7=FIN!$E$18,$B$9=FIN!$F$18,$B14=FIN!$B$18),FIN!$C$18,0)</f>
        <v>0</v>
      </c>
      <c r="AE14" s="40">
        <f>+IF(AND(AE$7=FIN!$E$9,$B$9=FIN!$F$9,$B14=FIN!$B$9),FIN!$C$9,0)+IF(AND(AE$7=FIN!$E$10,$B$9=FIN!$F$10,$B14=FIN!$B$10),FIN!$C$10,0)+IF(AND(AE$7=FIN!$E$11,$B$9=FIN!$F$11,$B14=FIN!$B$11),FIN!$C$11,0)+IF(AND(AE$7=FIN!$E$12,$B$9=FIN!$F$12,$B14=FIN!$B$12),FIN!$C$12,0)+IF(AND(AE$7=FIN!$E$13,$B$9=FIN!$F$13,$B14=FIN!$B$13),FIN!$C$13,0)+IF(AND(AE$7=FIN!$E$14,$B$9=FIN!$F$14,$B14=FIN!$B$14),FIN!$C$14,0)+IF(AND(AE$7=FIN!$E$15,$B$9=FIN!$F$15,$B14=FIN!$B$15),FIN!$C$15,0)+IF(AND(AE$7=FIN!$E$16,$B$9=FIN!$F$16,$B14=FIN!$B$16),FIN!$C$16,0)+IF(AND(AE$7=FIN!$E$17,$B$9=FIN!$F$17,$B14=FIN!$B$17),FIN!$C$17,0)+IF(AND(AE$7=FIN!$E$18,$B$9=FIN!$F$18,$B14=FIN!$B$18),FIN!$C$18,0)</f>
        <v>0</v>
      </c>
      <c r="AF14" s="40">
        <f>+IF(AND(AF$7=FIN!$E$9,$B$9=FIN!$F$9,$B14=FIN!$B$9),FIN!$C$9,0)+IF(AND(AF$7=FIN!$E$10,$B$9=FIN!$F$10,$B14=FIN!$B$10),FIN!$C$10,0)+IF(AND(AF$7=FIN!$E$11,$B$9=FIN!$F$11,$B14=FIN!$B$11),FIN!$C$11,0)+IF(AND(AF$7=FIN!$E$12,$B$9=FIN!$F$12,$B14=FIN!$B$12),FIN!$C$12,0)+IF(AND(AF$7=FIN!$E$13,$B$9=FIN!$F$13,$B14=FIN!$B$13),FIN!$C$13,0)+IF(AND(AF$7=FIN!$E$14,$B$9=FIN!$F$14,$B14=FIN!$B$14),FIN!$C$14,0)+IF(AND(AF$7=FIN!$E$15,$B$9=FIN!$F$15,$B14=FIN!$B$15),FIN!$C$15,0)+IF(AND(AF$7=FIN!$E$16,$B$9=FIN!$F$16,$B14=FIN!$B$16),FIN!$C$16,0)+IF(AND(AF$7=FIN!$E$17,$B$9=FIN!$F$17,$B14=FIN!$B$17),FIN!$C$17,0)+IF(AND(AF$7=FIN!$E$18,$B$9=FIN!$F$18,$B14=FIN!$B$18),FIN!$C$18,0)</f>
        <v>0</v>
      </c>
      <c r="AG14" s="40">
        <f>+IF(AND(AG$7=FIN!$E$9,$B$9=FIN!$F$9,$B14=FIN!$B$9),FIN!$C$9,0)+IF(AND(AG$7=FIN!$E$10,$B$9=FIN!$F$10,$B14=FIN!$B$10),FIN!$C$10,0)+IF(AND(AG$7=FIN!$E$11,$B$9=FIN!$F$11,$B14=FIN!$B$11),FIN!$C$11,0)+IF(AND(AG$7=FIN!$E$12,$B$9=FIN!$F$12,$B14=FIN!$B$12),FIN!$C$12,0)+IF(AND(AG$7=FIN!$E$13,$B$9=FIN!$F$13,$B14=FIN!$B$13),FIN!$C$13,0)+IF(AND(AG$7=FIN!$E$14,$B$9=FIN!$F$14,$B14=FIN!$B$14),FIN!$C$14,0)+IF(AND(AG$7=FIN!$E$15,$B$9=FIN!$F$15,$B14=FIN!$B$15),FIN!$C$15,0)+IF(AND(AG$7=FIN!$E$16,$B$9=FIN!$F$16,$B14=FIN!$B$16),FIN!$C$16,0)+IF(AND(AG$7=FIN!$E$17,$B$9=FIN!$F$17,$B14=FIN!$B$17),FIN!$C$17,0)+IF(AND(AG$7=FIN!$E$18,$B$9=FIN!$F$18,$B14=FIN!$B$18),FIN!$C$18,0)</f>
        <v>0</v>
      </c>
      <c r="AH14" s="40">
        <f>+IF(AND(AH$7=FIN!$E$9,$B$9=FIN!$F$9,$B14=FIN!$B$9),FIN!$C$9,0)+IF(AND(AH$7=FIN!$E$10,$B$9=FIN!$F$10,$B14=FIN!$B$10),FIN!$C$10,0)+IF(AND(AH$7=FIN!$E$11,$B$9=FIN!$F$11,$B14=FIN!$B$11),FIN!$C$11,0)+IF(AND(AH$7=FIN!$E$12,$B$9=FIN!$F$12,$B14=FIN!$B$12),FIN!$C$12,0)+IF(AND(AH$7=FIN!$E$13,$B$9=FIN!$F$13,$B14=FIN!$B$13),FIN!$C$13,0)+IF(AND(AH$7=FIN!$E$14,$B$9=FIN!$F$14,$B14=FIN!$B$14),FIN!$C$14,0)+IF(AND(AH$7=FIN!$E$15,$B$9=FIN!$F$15,$B14=FIN!$B$15),FIN!$C$15,0)+IF(AND(AH$7=FIN!$E$16,$B$9=FIN!$F$16,$B14=FIN!$B$16),FIN!$C$16,0)+IF(AND(AH$7=FIN!$E$17,$B$9=FIN!$F$17,$B14=FIN!$B$17),FIN!$C$17,0)+IF(AND(AH$7=FIN!$E$18,$B$9=FIN!$F$18,$B14=FIN!$B$18),FIN!$C$18,0)</f>
        <v>0</v>
      </c>
      <c r="AI14" s="40">
        <f>+IF(AND(AI$7=FIN!$E$9,$B$9=FIN!$F$9,$B14=FIN!$B$9),FIN!$C$9,0)+IF(AND(AI$7=FIN!$E$10,$B$9=FIN!$F$10,$B14=FIN!$B$10),FIN!$C$10,0)+IF(AND(AI$7=FIN!$E$11,$B$9=FIN!$F$11,$B14=FIN!$B$11),FIN!$C$11,0)+IF(AND(AI$7=FIN!$E$12,$B$9=FIN!$F$12,$B14=FIN!$B$12),FIN!$C$12,0)+IF(AND(AI$7=FIN!$E$13,$B$9=FIN!$F$13,$B14=FIN!$B$13),FIN!$C$13,0)+IF(AND(AI$7=FIN!$E$14,$B$9=FIN!$F$14,$B14=FIN!$B$14),FIN!$C$14,0)+IF(AND(AI$7=FIN!$E$15,$B$9=FIN!$F$15,$B14=FIN!$B$15),FIN!$C$15,0)+IF(AND(AI$7=FIN!$E$16,$B$9=FIN!$F$16,$B14=FIN!$B$16),FIN!$C$16,0)+IF(AND(AI$7=FIN!$E$17,$B$9=FIN!$F$17,$B14=FIN!$B$17),FIN!$C$17,0)+IF(AND(AI$7=FIN!$E$18,$B$9=FIN!$F$18,$B14=FIN!$B$18),FIN!$C$18,0)</f>
        <v>0</v>
      </c>
      <c r="AJ14" s="40">
        <f>+IF(AND(AJ$7=FIN!$E$9,$B$9=FIN!$F$9,$B14=FIN!$B$9),FIN!$C$9,0)+IF(AND(AJ$7=FIN!$E$10,$B$9=FIN!$F$10,$B14=FIN!$B$10),FIN!$C$10,0)+IF(AND(AJ$7=FIN!$E$11,$B$9=FIN!$F$11,$B14=FIN!$B$11),FIN!$C$11,0)+IF(AND(AJ$7=FIN!$E$12,$B$9=FIN!$F$12,$B14=FIN!$B$12),FIN!$C$12,0)+IF(AND(AJ$7=FIN!$E$13,$B$9=FIN!$F$13,$B14=FIN!$B$13),FIN!$C$13,0)+IF(AND(AJ$7=FIN!$E$14,$B$9=FIN!$F$14,$B14=FIN!$B$14),FIN!$C$14,0)+IF(AND(AJ$7=FIN!$E$15,$B$9=FIN!$F$15,$B14=FIN!$B$15),FIN!$C$15,0)+IF(AND(AJ$7=FIN!$E$16,$B$9=FIN!$F$16,$B14=FIN!$B$16),FIN!$C$16,0)+IF(AND(AJ$7=FIN!$E$17,$B$9=FIN!$F$17,$B14=FIN!$B$17),FIN!$C$17,0)+IF(AND(AJ$7=FIN!$E$18,$B$9=FIN!$F$18,$B14=FIN!$B$18),FIN!$C$18,0)</f>
        <v>0</v>
      </c>
      <c r="AK14" s="40">
        <f>+IF(AND(AK$7=FIN!$E$9,$B$9=FIN!$F$9,$B14=FIN!$B$9),FIN!$C$9,0)+IF(AND(AK$7=FIN!$E$10,$B$9=FIN!$F$10,$B14=FIN!$B$10),FIN!$C$10,0)+IF(AND(AK$7=FIN!$E$11,$B$9=FIN!$F$11,$B14=FIN!$B$11),FIN!$C$11,0)+IF(AND(AK$7=FIN!$E$12,$B$9=FIN!$F$12,$B14=FIN!$B$12),FIN!$C$12,0)+IF(AND(AK$7=FIN!$E$13,$B$9=FIN!$F$13,$B14=FIN!$B$13),FIN!$C$13,0)+IF(AND(AK$7=FIN!$E$14,$B$9=FIN!$F$14,$B14=FIN!$B$14),FIN!$C$14,0)+IF(AND(AK$7=FIN!$E$15,$B$9=FIN!$F$15,$B14=FIN!$B$15),FIN!$C$15,0)+IF(AND(AK$7=FIN!$E$16,$B$9=FIN!$F$16,$B14=FIN!$B$16),FIN!$C$16,0)+IF(AND(AK$7=FIN!$E$17,$B$9=FIN!$F$17,$B14=FIN!$B$17),FIN!$C$17,0)+IF(AND(AK$7=FIN!$E$18,$B$9=FIN!$F$18,$B14=FIN!$B$18),FIN!$C$18,0)</f>
        <v>0</v>
      </c>
      <c r="AL14" s="40">
        <f>+IF(AND(AL$7=FIN!$E$9,$B$9=FIN!$F$9,$B14=FIN!$B$9),FIN!$C$9,0)+IF(AND(AL$7=FIN!$E$10,$B$9=FIN!$F$10,$B14=FIN!$B$10),FIN!$C$10,0)+IF(AND(AL$7=FIN!$E$11,$B$9=FIN!$F$11,$B14=FIN!$B$11),FIN!$C$11,0)+IF(AND(AL$7=FIN!$E$12,$B$9=FIN!$F$12,$B14=FIN!$B$12),FIN!$C$12,0)+IF(AND(AL$7=FIN!$E$13,$B$9=FIN!$F$13,$B14=FIN!$B$13),FIN!$C$13,0)+IF(AND(AL$7=FIN!$E$14,$B$9=FIN!$F$14,$B14=FIN!$B$14),FIN!$C$14,0)+IF(AND(AL$7=FIN!$E$15,$B$9=FIN!$F$15,$B14=FIN!$B$15),FIN!$C$15,0)+IF(AND(AL$7=FIN!$E$16,$B$9=FIN!$F$16,$B14=FIN!$B$16),FIN!$C$16,0)+IF(AND(AL$7=FIN!$E$17,$B$9=FIN!$F$17,$B14=FIN!$B$17),FIN!$C$17,0)+IF(AND(AL$7=FIN!$E$18,$B$9=FIN!$F$18,$B14=FIN!$B$18),FIN!$C$18,0)</f>
        <v>0</v>
      </c>
      <c r="AM14" s="40">
        <f>+IF(AND(AM$7=FIN!$E$9,$B$9=FIN!$F$9,$B14=FIN!$B$9),FIN!$C$9,0)+IF(AND(AM$7=FIN!$E$10,$B$9=FIN!$F$10,$B14=FIN!$B$10),FIN!$C$10,0)+IF(AND(AM$7=FIN!$E$11,$B$9=FIN!$F$11,$B14=FIN!$B$11),FIN!$C$11,0)+IF(AND(AM$7=FIN!$E$12,$B$9=FIN!$F$12,$B14=FIN!$B$12),FIN!$C$12,0)+IF(AND(AM$7=FIN!$E$13,$B$9=FIN!$F$13,$B14=FIN!$B$13),FIN!$C$13,0)+IF(AND(AM$7=FIN!$E$14,$B$9=FIN!$F$14,$B14=FIN!$B$14),FIN!$C$14,0)+IF(AND(AM$7=FIN!$E$15,$B$9=FIN!$F$15,$B14=FIN!$B$15),FIN!$C$15,0)+IF(AND(AM$7=FIN!$E$16,$B$9=FIN!$F$16,$B14=FIN!$B$16),FIN!$C$16,0)+IF(AND(AM$7=FIN!$E$17,$B$9=FIN!$F$17,$B14=FIN!$B$17),FIN!$C$17,0)+IF(AND(AM$7=FIN!$E$18,$B$9=FIN!$F$18,$B14=FIN!$B$18),FIN!$C$18,0)</f>
        <v>0</v>
      </c>
      <c r="AN14" s="40">
        <f>+IF(AND(AN$7=FIN!$E$9,$B$9=FIN!$F$9,$B14=FIN!$B$9),FIN!$C$9,0)+IF(AND(AN$7=FIN!$E$10,$B$9=FIN!$F$10,$B14=FIN!$B$10),FIN!$C$10,0)+IF(AND(AN$7=FIN!$E$11,$B$9=FIN!$F$11,$B14=FIN!$B$11),FIN!$C$11,0)+IF(AND(AN$7=FIN!$E$12,$B$9=FIN!$F$12,$B14=FIN!$B$12),FIN!$C$12,0)+IF(AND(AN$7=FIN!$E$13,$B$9=FIN!$F$13,$B14=FIN!$B$13),FIN!$C$13,0)+IF(AND(AN$7=FIN!$E$14,$B$9=FIN!$F$14,$B14=FIN!$B$14),FIN!$C$14,0)+IF(AND(AN$7=FIN!$E$15,$B$9=FIN!$F$15,$B14=FIN!$B$15),FIN!$C$15,0)+IF(AND(AN$7=FIN!$E$16,$B$9=FIN!$F$16,$B14=FIN!$B$16),FIN!$C$16,0)+IF(AND(AN$7=FIN!$E$17,$B$9=FIN!$F$17,$B14=FIN!$B$17),FIN!$C$17,0)+IF(AND(AN$7=FIN!$E$18,$B$9=FIN!$F$18,$B14=FIN!$B$18),FIN!$C$18,0)</f>
        <v>0</v>
      </c>
      <c r="AO14" s="40">
        <f>+IF(AND(AO$7=FIN!$E$9,$B$9=FIN!$F$9,$B14=FIN!$B$9),FIN!$C$9,0)+IF(AND(AO$7=FIN!$E$10,$B$9=FIN!$F$10,$B14=FIN!$B$10),FIN!$C$10,0)+IF(AND(AO$7=FIN!$E$11,$B$9=FIN!$F$11,$B14=FIN!$B$11),FIN!$C$11,0)+IF(AND(AO$7=FIN!$E$12,$B$9=FIN!$F$12,$B14=FIN!$B$12),FIN!$C$12,0)+IF(AND(AO$7=FIN!$E$13,$B$9=FIN!$F$13,$B14=FIN!$B$13),FIN!$C$13,0)+IF(AND(AO$7=FIN!$E$14,$B$9=FIN!$F$14,$B14=FIN!$B$14),FIN!$C$14,0)+IF(AND(AO$7=FIN!$E$15,$B$9=FIN!$F$15,$B14=FIN!$B$15),FIN!$C$15,0)+IF(AND(AO$7=FIN!$E$16,$B$9=FIN!$F$16,$B14=FIN!$B$16),FIN!$C$16,0)+IF(AND(AO$7=FIN!$E$17,$B$9=FIN!$F$17,$B14=FIN!$B$17),FIN!$C$17,0)+IF(AND(AO$7=FIN!$E$18,$B$9=FIN!$F$18,$B14=FIN!$B$18),FIN!$C$18,0)</f>
        <v>0</v>
      </c>
      <c r="AP14" s="40">
        <f>+IF(AND(AP$7=FIN!$E$9,$B$9=FIN!$F$9,$B14=FIN!$B$9),FIN!$C$9,0)+IF(AND(AP$7=FIN!$E$10,$B$9=FIN!$F$10,$B14=FIN!$B$10),FIN!$C$10,0)+IF(AND(AP$7=FIN!$E$11,$B$9=FIN!$F$11,$B14=FIN!$B$11),FIN!$C$11,0)+IF(AND(AP$7=FIN!$E$12,$B$9=FIN!$F$12,$B14=FIN!$B$12),FIN!$C$12,0)+IF(AND(AP$7=FIN!$E$13,$B$9=FIN!$F$13,$B14=FIN!$B$13),FIN!$C$13,0)+IF(AND(AP$7=FIN!$E$14,$B$9=FIN!$F$14,$B14=FIN!$B$14),FIN!$C$14,0)+IF(AND(AP$7=FIN!$E$15,$B$9=FIN!$F$15,$B14=FIN!$B$15),FIN!$C$15,0)+IF(AND(AP$7=FIN!$E$16,$B$9=FIN!$F$16,$B14=FIN!$B$16),FIN!$C$16,0)+IF(AND(AP$7=FIN!$E$17,$B$9=FIN!$F$17,$B14=FIN!$B$17),FIN!$C$17,0)+IF(AND(AP$7=FIN!$E$18,$B$9=FIN!$F$18,$B14=FIN!$B$18),FIN!$C$18,0)</f>
        <v>0</v>
      </c>
      <c r="AQ14" s="40">
        <f>+IF(AND(AQ$7=FIN!$E$9,$B$9=FIN!$F$9,$B14=FIN!$B$9),FIN!$C$9,0)+IF(AND(AQ$7=FIN!$E$10,$B$9=FIN!$F$10,$B14=FIN!$B$10),FIN!$C$10,0)+IF(AND(AQ$7=FIN!$E$11,$B$9=FIN!$F$11,$B14=FIN!$B$11),FIN!$C$11,0)+IF(AND(AQ$7=FIN!$E$12,$B$9=FIN!$F$12,$B14=FIN!$B$12),FIN!$C$12,0)+IF(AND(AQ$7=FIN!$E$13,$B$9=FIN!$F$13,$B14=FIN!$B$13),FIN!$C$13,0)+IF(AND(AQ$7=FIN!$E$14,$B$9=FIN!$F$14,$B14=FIN!$B$14),FIN!$C$14,0)+IF(AND(AQ$7=FIN!$E$15,$B$9=FIN!$F$15,$B14=FIN!$B$15),FIN!$C$15,0)+IF(AND(AQ$7=FIN!$E$16,$B$9=FIN!$F$16,$B14=FIN!$B$16),FIN!$C$16,0)+IF(AND(AQ$7=FIN!$E$17,$B$9=FIN!$F$17,$B14=FIN!$B$17),FIN!$C$17,0)+IF(AND(AQ$7=FIN!$E$18,$B$9=FIN!$F$18,$B14=FIN!$B$18),FIN!$C$18,0)</f>
        <v>0</v>
      </c>
      <c r="AR14" s="40">
        <f>+IF(AND(AR$7=FIN!$E$9,$B$9=FIN!$F$9,$B14=FIN!$B$9),FIN!$C$9,0)+IF(AND(AR$7=FIN!$E$10,$B$9=FIN!$F$10,$B14=FIN!$B$10),FIN!$C$10,0)+IF(AND(AR$7=FIN!$E$11,$B$9=FIN!$F$11,$B14=FIN!$B$11),FIN!$C$11,0)+IF(AND(AR$7=FIN!$E$12,$B$9=FIN!$F$12,$B14=FIN!$B$12),FIN!$C$12,0)+IF(AND(AR$7=FIN!$E$13,$B$9=FIN!$F$13,$B14=FIN!$B$13),FIN!$C$13,0)+IF(AND(AR$7=FIN!$E$14,$B$9=FIN!$F$14,$B14=FIN!$B$14),FIN!$C$14,0)+IF(AND(AR$7=FIN!$E$15,$B$9=FIN!$F$15,$B14=FIN!$B$15),FIN!$C$15,0)+IF(AND(AR$7=FIN!$E$16,$B$9=FIN!$F$16,$B14=FIN!$B$16),FIN!$C$16,0)+IF(AND(AR$7=FIN!$E$17,$B$9=FIN!$F$17,$B14=FIN!$B$17),FIN!$C$17,0)+IF(AND(AR$7=FIN!$E$18,$B$9=FIN!$F$18,$B14=FIN!$B$18),FIN!$C$18,0)</f>
        <v>0</v>
      </c>
      <c r="AS14" s="40">
        <f>+IF(AND(AS$7=FIN!$E$9,$B$9=FIN!$F$9,$B14=FIN!$B$9),FIN!$C$9,0)+IF(AND(AS$7=FIN!$E$10,$B$9=FIN!$F$10,$B14=FIN!$B$10),FIN!$C$10,0)+IF(AND(AS$7=FIN!$E$11,$B$9=FIN!$F$11,$B14=FIN!$B$11),FIN!$C$11,0)+IF(AND(AS$7=FIN!$E$12,$B$9=FIN!$F$12,$B14=FIN!$B$12),FIN!$C$12,0)+IF(AND(AS$7=FIN!$E$13,$B$9=FIN!$F$13,$B14=FIN!$B$13),FIN!$C$13,0)+IF(AND(AS$7=FIN!$E$14,$B$9=FIN!$F$14,$B14=FIN!$B$14),FIN!$C$14,0)+IF(AND(AS$7=FIN!$E$15,$B$9=FIN!$F$15,$B14=FIN!$B$15),FIN!$C$15,0)+IF(AND(AS$7=FIN!$E$16,$B$9=FIN!$F$16,$B14=FIN!$B$16),FIN!$C$16,0)+IF(AND(AS$7=FIN!$E$17,$B$9=FIN!$F$17,$B14=FIN!$B$17),FIN!$C$17,0)+IF(AND(AS$7=FIN!$E$18,$B$9=FIN!$F$18,$B14=FIN!$B$18),FIN!$C$18,0)</f>
        <v>0</v>
      </c>
      <c r="AT14" s="40">
        <f>+IF(AND(AT$7=FIN!$E$9,$B$9=FIN!$F$9,$B14=FIN!$B$9),FIN!$C$9,0)+IF(AND(AT$7=FIN!$E$10,$B$9=FIN!$F$10,$B14=FIN!$B$10),FIN!$C$10,0)+IF(AND(AT$7=FIN!$E$11,$B$9=FIN!$F$11,$B14=FIN!$B$11),FIN!$C$11,0)+IF(AND(AT$7=FIN!$E$12,$B$9=FIN!$F$12,$B14=FIN!$B$12),FIN!$C$12,0)+IF(AND(AT$7=FIN!$E$13,$B$9=FIN!$F$13,$B14=FIN!$B$13),FIN!$C$13,0)+IF(AND(AT$7=FIN!$E$14,$B$9=FIN!$F$14,$B14=FIN!$B$14),FIN!$C$14,0)+IF(AND(AT$7=FIN!$E$15,$B$9=FIN!$F$15,$B14=FIN!$B$15),FIN!$C$15,0)+IF(AND(AT$7=FIN!$E$16,$B$9=FIN!$F$16,$B14=FIN!$B$16),FIN!$C$16,0)+IF(AND(AT$7=FIN!$E$17,$B$9=FIN!$F$17,$B14=FIN!$B$17),FIN!$C$17,0)+IF(AND(AT$7=FIN!$E$18,$B$9=FIN!$F$18,$B14=FIN!$B$18),FIN!$C$18,0)</f>
        <v>0</v>
      </c>
      <c r="AU14" s="40">
        <f>+IF(AND(AU$7=FIN!$E$9,$B$9=FIN!$F$9,$B14=FIN!$B$9),FIN!$C$9,0)+IF(AND(AU$7=FIN!$E$10,$B$9=FIN!$F$10,$B14=FIN!$B$10),FIN!$C$10,0)+IF(AND(AU$7=FIN!$E$11,$B$9=FIN!$F$11,$B14=FIN!$B$11),FIN!$C$11,0)+IF(AND(AU$7=FIN!$E$12,$B$9=FIN!$F$12,$B14=FIN!$B$12),FIN!$C$12,0)+IF(AND(AU$7=FIN!$E$13,$B$9=FIN!$F$13,$B14=FIN!$B$13),FIN!$C$13,0)+IF(AND(AU$7=FIN!$E$14,$B$9=FIN!$F$14,$B14=FIN!$B$14),FIN!$C$14,0)+IF(AND(AU$7=FIN!$E$15,$B$9=FIN!$F$15,$B14=FIN!$B$15),FIN!$C$15,0)+IF(AND(AU$7=FIN!$E$16,$B$9=FIN!$F$16,$B14=FIN!$B$16),FIN!$C$16,0)+IF(AND(AU$7=FIN!$E$17,$B$9=FIN!$F$17,$B14=FIN!$B$17),FIN!$C$17,0)+IF(AND(AU$7=FIN!$E$18,$B$9=FIN!$F$18,$B14=FIN!$B$18),FIN!$C$18,0)</f>
        <v>0</v>
      </c>
      <c r="AV14" s="40">
        <f>+IF(AND(AV$7=FIN!$E$9,$B$9=FIN!$F$9,$B14=FIN!$B$9),FIN!$C$9,0)+IF(AND(AV$7=FIN!$E$10,$B$9=FIN!$F$10,$B14=FIN!$B$10),FIN!$C$10,0)+IF(AND(AV$7=FIN!$E$11,$B$9=FIN!$F$11,$B14=FIN!$B$11),FIN!$C$11,0)+IF(AND(AV$7=FIN!$E$12,$B$9=FIN!$F$12,$B14=FIN!$B$12),FIN!$C$12,0)+IF(AND(AV$7=FIN!$E$13,$B$9=FIN!$F$13,$B14=FIN!$B$13),FIN!$C$13,0)+IF(AND(AV$7=FIN!$E$14,$B$9=FIN!$F$14,$B14=FIN!$B$14),FIN!$C$14,0)+IF(AND(AV$7=FIN!$E$15,$B$9=FIN!$F$15,$B14=FIN!$B$15),FIN!$C$15,0)+IF(AND(AV$7=FIN!$E$16,$B$9=FIN!$F$16,$B14=FIN!$B$16),FIN!$C$16,0)+IF(AND(AV$7=FIN!$E$17,$B$9=FIN!$F$17,$B14=FIN!$B$17),FIN!$C$17,0)+IF(AND(AV$7=FIN!$E$18,$B$9=FIN!$F$18,$B14=FIN!$B$18),FIN!$C$18,0)</f>
        <v>0</v>
      </c>
      <c r="AW14" s="40">
        <f>+IF(AND(AW$7=FIN!$E$9,$B$9=FIN!$F$9,$B14=FIN!$B$9),FIN!$C$9,0)+IF(AND(AW$7=FIN!$E$10,$B$9=FIN!$F$10,$B14=FIN!$B$10),FIN!$C$10,0)+IF(AND(AW$7=FIN!$E$11,$B$9=FIN!$F$11,$B14=FIN!$B$11),FIN!$C$11,0)+IF(AND(AW$7=FIN!$E$12,$B$9=FIN!$F$12,$B14=FIN!$B$12),FIN!$C$12,0)+IF(AND(AW$7=FIN!$E$13,$B$9=FIN!$F$13,$B14=FIN!$B$13),FIN!$C$13,0)+IF(AND(AW$7=FIN!$E$14,$B$9=FIN!$F$14,$B14=FIN!$B$14),FIN!$C$14,0)+IF(AND(AW$7=FIN!$E$15,$B$9=FIN!$F$15,$B14=FIN!$B$15),FIN!$C$15,0)+IF(AND(AW$7=FIN!$E$16,$B$9=FIN!$F$16,$B14=FIN!$B$16),FIN!$C$16,0)+IF(AND(AW$7=FIN!$E$17,$B$9=FIN!$F$17,$B14=FIN!$B$17),FIN!$C$17,0)+IF(AND(AW$7=FIN!$E$18,$B$9=FIN!$F$18,$B14=FIN!$B$18),FIN!$C$18,0)</f>
        <v>0</v>
      </c>
      <c r="AX14" s="40">
        <f>+IF(AND(AX$7=FIN!$E$9,$B$9=FIN!$F$9,$B14=FIN!$B$9),FIN!$C$9,0)+IF(AND(AX$7=FIN!$E$10,$B$9=FIN!$F$10,$B14=FIN!$B$10),FIN!$C$10,0)+IF(AND(AX$7=FIN!$E$11,$B$9=FIN!$F$11,$B14=FIN!$B$11),FIN!$C$11,0)+IF(AND(AX$7=FIN!$E$12,$B$9=FIN!$F$12,$B14=FIN!$B$12),FIN!$C$12,0)+IF(AND(AX$7=FIN!$E$13,$B$9=FIN!$F$13,$B14=FIN!$B$13),FIN!$C$13,0)+IF(AND(AX$7=FIN!$E$14,$B$9=FIN!$F$14,$B14=FIN!$B$14),FIN!$C$14,0)+IF(AND(AX$7=FIN!$E$15,$B$9=FIN!$F$15,$B14=FIN!$B$15),FIN!$C$15,0)+IF(AND(AX$7=FIN!$E$16,$B$9=FIN!$F$16,$B14=FIN!$B$16),FIN!$C$16,0)+IF(AND(AX$7=FIN!$E$17,$B$9=FIN!$F$17,$B14=FIN!$B$17),FIN!$C$17,0)+IF(AND(AX$7=FIN!$E$18,$B$9=FIN!$F$18,$B14=FIN!$B$18),FIN!$C$18,0)</f>
        <v>0</v>
      </c>
      <c r="AY14" s="40">
        <f>+IF(AND(AY$7=FIN!$E$9,$B$9=FIN!$F$9,$B14=FIN!$B$9),FIN!$C$9,0)+IF(AND(AY$7=FIN!$E$10,$B$9=FIN!$F$10,$B14=FIN!$B$10),FIN!$C$10,0)+IF(AND(AY$7=FIN!$E$11,$B$9=FIN!$F$11,$B14=FIN!$B$11),FIN!$C$11,0)+IF(AND(AY$7=FIN!$E$12,$B$9=FIN!$F$12,$B14=FIN!$B$12),FIN!$C$12,0)+IF(AND(AY$7=FIN!$E$13,$B$9=FIN!$F$13,$B14=FIN!$B$13),FIN!$C$13,0)+IF(AND(AY$7=FIN!$E$14,$B$9=FIN!$F$14,$B14=FIN!$B$14),FIN!$C$14,0)+IF(AND(AY$7=FIN!$E$15,$B$9=FIN!$F$15,$B14=FIN!$B$15),FIN!$C$15,0)+IF(AND(AY$7=FIN!$E$16,$B$9=FIN!$F$16,$B14=FIN!$B$16),FIN!$C$16,0)+IF(AND(AY$7=FIN!$E$17,$B$9=FIN!$F$17,$B14=FIN!$B$17),FIN!$C$17,0)+IF(AND(AY$7=FIN!$E$18,$B$9=FIN!$F$18,$B14=FIN!$B$18),FIN!$C$18,0)</f>
        <v>0</v>
      </c>
      <c r="AZ14" s="40">
        <f>+IF(AND(AZ$7=FIN!$E$9,$B$9=FIN!$F$9,$B14=FIN!$B$9),FIN!$C$9,0)+IF(AND(AZ$7=FIN!$E$10,$B$9=FIN!$F$10,$B14=FIN!$B$10),FIN!$C$10,0)+IF(AND(AZ$7=FIN!$E$11,$B$9=FIN!$F$11,$B14=FIN!$B$11),FIN!$C$11,0)+IF(AND(AZ$7=FIN!$E$12,$B$9=FIN!$F$12,$B14=FIN!$B$12),FIN!$C$12,0)+IF(AND(AZ$7=FIN!$E$13,$B$9=FIN!$F$13,$B14=FIN!$B$13),FIN!$C$13,0)+IF(AND(AZ$7=FIN!$E$14,$B$9=FIN!$F$14,$B14=FIN!$B$14),FIN!$C$14,0)+IF(AND(AZ$7=FIN!$E$15,$B$9=FIN!$F$15,$B14=FIN!$B$15),FIN!$C$15,0)+IF(AND(AZ$7=FIN!$E$16,$B$9=FIN!$F$16,$B14=FIN!$B$16),FIN!$C$16,0)+IF(AND(AZ$7=FIN!$E$17,$B$9=FIN!$F$17,$B14=FIN!$B$17),FIN!$C$17,0)+IF(AND(AZ$7=FIN!$E$18,$B$9=FIN!$F$18,$B14=FIN!$B$18),FIN!$C$18,0)</f>
        <v>0</v>
      </c>
      <c r="BA14" s="40">
        <f>+IF(AND(BA$7=FIN!$E$9,$B$9=FIN!$F$9,$B14=FIN!$B$9),FIN!$C$9,0)+IF(AND(BA$7=FIN!$E$10,$B$9=FIN!$F$10,$B14=FIN!$B$10),FIN!$C$10,0)+IF(AND(BA$7=FIN!$E$11,$B$9=FIN!$F$11,$B14=FIN!$B$11),FIN!$C$11,0)+IF(AND(BA$7=FIN!$E$12,$B$9=FIN!$F$12,$B14=FIN!$B$12),FIN!$C$12,0)+IF(AND(BA$7=FIN!$E$13,$B$9=FIN!$F$13,$B14=FIN!$B$13),FIN!$C$13,0)+IF(AND(BA$7=FIN!$E$14,$B$9=FIN!$F$14,$B14=FIN!$B$14),FIN!$C$14,0)+IF(AND(BA$7=FIN!$E$15,$B$9=FIN!$F$15,$B14=FIN!$B$15),FIN!$C$15,0)+IF(AND(BA$7=FIN!$E$16,$B$9=FIN!$F$16,$B14=FIN!$B$16),FIN!$C$16,0)+IF(AND(BA$7=FIN!$E$17,$B$9=FIN!$F$17,$B14=FIN!$B$17),FIN!$C$17,0)+IF(AND(BA$7=FIN!$E$18,$B$9=FIN!$F$18,$B14=FIN!$B$18),FIN!$C$18,0)</f>
        <v>0</v>
      </c>
      <c r="BB14" s="40">
        <f>+IF(AND(BB$7=FIN!$E$9,$B$9=FIN!$F$9,$B14=FIN!$B$9),FIN!$C$9,0)+IF(AND(BB$7=FIN!$E$10,$B$9=FIN!$F$10,$B14=FIN!$B$10),FIN!$C$10,0)+IF(AND(BB$7=FIN!$E$11,$B$9=FIN!$F$11,$B14=FIN!$B$11),FIN!$C$11,0)+IF(AND(BB$7=FIN!$E$12,$B$9=FIN!$F$12,$B14=FIN!$B$12),FIN!$C$12,0)+IF(AND(BB$7=FIN!$E$13,$B$9=FIN!$F$13,$B14=FIN!$B$13),FIN!$C$13,0)+IF(AND(BB$7=FIN!$E$14,$B$9=FIN!$F$14,$B14=FIN!$B$14),FIN!$C$14,0)+IF(AND(BB$7=FIN!$E$15,$B$9=FIN!$F$15,$B14=FIN!$B$15),FIN!$C$15,0)+IF(AND(BB$7=FIN!$E$16,$B$9=FIN!$F$16,$B14=FIN!$B$16),FIN!$C$16,0)+IF(AND(BB$7=FIN!$E$17,$B$9=FIN!$F$17,$B14=FIN!$B$17),FIN!$C$17,0)+IF(AND(BB$7=FIN!$E$18,$B$9=FIN!$F$18,$B14=FIN!$B$18),FIN!$C$18,0)</f>
        <v>0</v>
      </c>
      <c r="BC14" s="40">
        <f>+IF(AND(BC$7=FIN!$E$9,$B$9=FIN!$F$9,$B14=FIN!$B$9),FIN!$C$9,0)+IF(AND(BC$7=FIN!$E$10,$B$9=FIN!$F$10,$B14=FIN!$B$10),FIN!$C$10,0)+IF(AND(BC$7=FIN!$E$11,$B$9=FIN!$F$11,$B14=FIN!$B$11),FIN!$C$11,0)+IF(AND(BC$7=FIN!$E$12,$B$9=FIN!$F$12,$B14=FIN!$B$12),FIN!$C$12,0)+IF(AND(BC$7=FIN!$E$13,$B$9=FIN!$F$13,$B14=FIN!$B$13),FIN!$C$13,0)+IF(AND(BC$7=FIN!$E$14,$B$9=FIN!$F$14,$B14=FIN!$B$14),FIN!$C$14,0)+IF(AND(BC$7=FIN!$E$15,$B$9=FIN!$F$15,$B14=FIN!$B$15),FIN!$C$15,0)+IF(AND(BC$7=FIN!$E$16,$B$9=FIN!$F$16,$B14=FIN!$B$16),FIN!$C$16,0)+IF(AND(BC$7=FIN!$E$17,$B$9=FIN!$F$17,$B14=FIN!$B$17),FIN!$C$17,0)+IF(AND(BC$7=FIN!$E$18,$B$9=FIN!$F$18,$B14=FIN!$B$18),FIN!$C$18,0)</f>
        <v>0</v>
      </c>
      <c r="BD14" s="40">
        <f>+IF(AND(BD$7=FIN!$E$9,$B$9=FIN!$F$9,$B14=FIN!$B$9),FIN!$C$9,0)+IF(AND(BD$7=FIN!$E$10,$B$9=FIN!$F$10,$B14=FIN!$B$10),FIN!$C$10,0)+IF(AND(BD$7=FIN!$E$11,$B$9=FIN!$F$11,$B14=FIN!$B$11),FIN!$C$11,0)+IF(AND(BD$7=FIN!$E$12,$B$9=FIN!$F$12,$B14=FIN!$B$12),FIN!$C$12,0)+IF(AND(BD$7=FIN!$E$13,$B$9=FIN!$F$13,$B14=FIN!$B$13),FIN!$C$13,0)+IF(AND(BD$7=FIN!$E$14,$B$9=FIN!$F$14,$B14=FIN!$B$14),FIN!$C$14,0)+IF(AND(BD$7=FIN!$E$15,$B$9=FIN!$F$15,$B14=FIN!$B$15),FIN!$C$15,0)+IF(AND(BD$7=FIN!$E$16,$B$9=FIN!$F$16,$B14=FIN!$B$16),FIN!$C$16,0)+IF(AND(BD$7=FIN!$E$17,$B$9=FIN!$F$17,$B14=FIN!$B$17),FIN!$C$17,0)+IF(AND(BD$7=FIN!$E$18,$B$9=FIN!$F$18,$B14=FIN!$B$18),FIN!$C$18,0)</f>
        <v>0</v>
      </c>
      <c r="BE14" s="40">
        <f>+IF(AND(BE$7=FIN!$E$9,$B$9=FIN!$F$9,$B14=FIN!$B$9),FIN!$C$9,0)+IF(AND(BE$7=FIN!$E$10,$B$9=FIN!$F$10,$B14=FIN!$B$10),FIN!$C$10,0)+IF(AND(BE$7=FIN!$E$11,$B$9=FIN!$F$11,$B14=FIN!$B$11),FIN!$C$11,0)+IF(AND(BE$7=FIN!$E$12,$B$9=FIN!$F$12,$B14=FIN!$B$12),FIN!$C$12,0)+IF(AND(BE$7=FIN!$E$13,$B$9=FIN!$F$13,$B14=FIN!$B$13),FIN!$C$13,0)+IF(AND(BE$7=FIN!$E$14,$B$9=FIN!$F$14,$B14=FIN!$B$14),FIN!$C$14,0)+IF(AND(BE$7=FIN!$E$15,$B$9=FIN!$F$15,$B14=FIN!$B$15),FIN!$C$15,0)+IF(AND(BE$7=FIN!$E$16,$B$9=FIN!$F$16,$B14=FIN!$B$16),FIN!$C$16,0)+IF(AND(BE$7=FIN!$E$17,$B$9=FIN!$F$17,$B14=FIN!$B$17),FIN!$C$17,0)+IF(AND(BE$7=FIN!$E$18,$B$9=FIN!$F$18,$B14=FIN!$B$18),FIN!$C$18,0)</f>
        <v>0</v>
      </c>
      <c r="BF14" s="40">
        <f>+IF(AND(BF$7=FIN!$E$9,$B$9=FIN!$F$9,$B14=FIN!$B$9),FIN!$C$9,0)+IF(AND(BF$7=FIN!$E$10,$B$9=FIN!$F$10,$B14=FIN!$B$10),FIN!$C$10,0)+IF(AND(BF$7=FIN!$E$11,$B$9=FIN!$F$11,$B14=FIN!$B$11),FIN!$C$11,0)+IF(AND(BF$7=FIN!$E$12,$B$9=FIN!$F$12,$B14=FIN!$B$12),FIN!$C$12,0)+IF(AND(BF$7=FIN!$E$13,$B$9=FIN!$F$13,$B14=FIN!$B$13),FIN!$C$13,0)+IF(AND(BF$7=FIN!$E$14,$B$9=FIN!$F$14,$B14=FIN!$B$14),FIN!$C$14,0)+IF(AND(BF$7=FIN!$E$15,$B$9=FIN!$F$15,$B14=FIN!$B$15),FIN!$C$15,0)+IF(AND(BF$7=FIN!$E$16,$B$9=FIN!$F$16,$B14=FIN!$B$16),FIN!$C$16,0)+IF(AND(BF$7=FIN!$E$17,$B$9=FIN!$F$17,$B14=FIN!$B$17),FIN!$C$17,0)+IF(AND(BF$7=FIN!$E$18,$B$9=FIN!$F$18,$B14=FIN!$B$18),FIN!$C$18,0)</f>
        <v>0</v>
      </c>
      <c r="BG14" s="40">
        <f>+IF(AND(BG$7=FIN!$E$9,$B$9=FIN!$F$9,$B14=FIN!$B$9),FIN!$C$9,0)+IF(AND(BG$7=FIN!$E$10,$B$9=FIN!$F$10,$B14=FIN!$B$10),FIN!$C$10,0)+IF(AND(BG$7=FIN!$E$11,$B$9=FIN!$F$11,$B14=FIN!$B$11),FIN!$C$11,0)+IF(AND(BG$7=FIN!$E$12,$B$9=FIN!$F$12,$B14=FIN!$B$12),FIN!$C$12,0)+IF(AND(BG$7=FIN!$E$13,$B$9=FIN!$F$13,$B14=FIN!$B$13),FIN!$C$13,0)+IF(AND(BG$7=FIN!$E$14,$B$9=FIN!$F$14,$B14=FIN!$B$14),FIN!$C$14,0)+IF(AND(BG$7=FIN!$E$15,$B$9=FIN!$F$15,$B14=FIN!$B$15),FIN!$C$15,0)+IF(AND(BG$7=FIN!$E$16,$B$9=FIN!$F$16,$B14=FIN!$B$16),FIN!$C$16,0)+IF(AND(BG$7=FIN!$E$17,$B$9=FIN!$F$17,$B14=FIN!$B$17),FIN!$C$17,0)+IF(AND(BG$7=FIN!$E$18,$B$9=FIN!$F$18,$B14=FIN!$B$18),FIN!$C$18,0)</f>
        <v>0</v>
      </c>
      <c r="BH14" s="40">
        <f>+IF(AND(BH$7=FIN!$E$9,$B$9=FIN!$F$9,$B14=FIN!$B$9),FIN!$C$9,0)+IF(AND(BH$7=FIN!$E$10,$B$9=FIN!$F$10,$B14=FIN!$B$10),FIN!$C$10,0)+IF(AND(BH$7=FIN!$E$11,$B$9=FIN!$F$11,$B14=FIN!$B$11),FIN!$C$11,0)+IF(AND(BH$7=FIN!$E$12,$B$9=FIN!$F$12,$B14=FIN!$B$12),FIN!$C$12,0)+IF(AND(BH$7=FIN!$E$13,$B$9=FIN!$F$13,$B14=FIN!$B$13),FIN!$C$13,0)+IF(AND(BH$7=FIN!$E$14,$B$9=FIN!$F$14,$B14=FIN!$B$14),FIN!$C$14,0)+IF(AND(BH$7=FIN!$E$15,$B$9=FIN!$F$15,$B14=FIN!$B$15),FIN!$C$15,0)+IF(AND(BH$7=FIN!$E$16,$B$9=FIN!$F$16,$B14=FIN!$B$16),FIN!$C$16,0)+IF(AND(BH$7=FIN!$E$17,$B$9=FIN!$F$17,$B14=FIN!$B$17),FIN!$C$17,0)+IF(AND(BH$7=FIN!$E$18,$B$9=FIN!$F$18,$B14=FIN!$B$18),FIN!$C$18,0)</f>
        <v>0</v>
      </c>
      <c r="BI14" s="40">
        <f>+IF(AND(BI$7=FIN!$E$9,$B$9=FIN!$F$9,$B14=FIN!$B$9),FIN!$C$9,0)+IF(AND(BI$7=FIN!$E$10,$B$9=FIN!$F$10,$B14=FIN!$B$10),FIN!$C$10,0)+IF(AND(BI$7=FIN!$E$11,$B$9=FIN!$F$11,$B14=FIN!$B$11),FIN!$C$11,0)+IF(AND(BI$7=FIN!$E$12,$B$9=FIN!$F$12,$B14=FIN!$B$12),FIN!$C$12,0)+IF(AND(BI$7=FIN!$E$13,$B$9=FIN!$F$13,$B14=FIN!$B$13),FIN!$C$13,0)+IF(AND(BI$7=FIN!$E$14,$B$9=FIN!$F$14,$B14=FIN!$B$14),FIN!$C$14,0)+IF(AND(BI$7=FIN!$E$15,$B$9=FIN!$F$15,$B14=FIN!$B$15),FIN!$C$15,0)+IF(AND(BI$7=FIN!$E$16,$B$9=FIN!$F$16,$B14=FIN!$B$16),FIN!$C$16,0)+IF(AND(BI$7=FIN!$E$17,$B$9=FIN!$F$17,$B14=FIN!$B$17),FIN!$C$17,0)+IF(AND(BI$7=FIN!$E$18,$B$9=FIN!$F$18,$B14=FIN!$B$18),FIN!$C$18,0)</f>
        <v>0</v>
      </c>
      <c r="BJ14" s="40">
        <f>+IF(AND(BJ$7=FIN!$E$9,$B$9=FIN!$F$9,$B14=FIN!$B$9),FIN!$C$9,0)+IF(AND(BJ$7=FIN!$E$10,$B$9=FIN!$F$10,$B14=FIN!$B$10),FIN!$C$10,0)+IF(AND(BJ$7=FIN!$E$11,$B$9=FIN!$F$11,$B14=FIN!$B$11),FIN!$C$11,0)+IF(AND(BJ$7=FIN!$E$12,$B$9=FIN!$F$12,$B14=FIN!$B$12),FIN!$C$12,0)+IF(AND(BJ$7=FIN!$E$13,$B$9=FIN!$F$13,$B14=FIN!$B$13),FIN!$C$13,0)+IF(AND(BJ$7=FIN!$E$14,$B$9=FIN!$F$14,$B14=FIN!$B$14),FIN!$C$14,0)+IF(AND(BJ$7=FIN!$E$15,$B$9=FIN!$F$15,$B14=FIN!$B$15),FIN!$C$15,0)+IF(AND(BJ$7=FIN!$E$16,$B$9=FIN!$F$16,$B14=FIN!$B$16),FIN!$C$16,0)+IF(AND(BJ$7=FIN!$E$17,$B$9=FIN!$F$17,$B14=FIN!$B$17),FIN!$C$17,0)+IF(AND(BJ$7=FIN!$E$18,$B$9=FIN!$F$18,$B14=FIN!$B$18),FIN!$C$18,0)</f>
        <v>0</v>
      </c>
      <c r="BK14" s="40">
        <f>+IF(AND(BK$7=FIN!$E$9,$B$9=FIN!$F$9,$B14=FIN!$B$9),FIN!$C$9,0)+IF(AND(BK$7=FIN!$E$10,$B$9=FIN!$F$10,$B14=FIN!$B$10),FIN!$C$10,0)+IF(AND(BK$7=FIN!$E$11,$B$9=FIN!$F$11,$B14=FIN!$B$11),FIN!$C$11,0)+IF(AND(BK$7=FIN!$E$12,$B$9=FIN!$F$12,$B14=FIN!$B$12),FIN!$C$12,0)+IF(AND(BK$7=FIN!$E$13,$B$9=FIN!$F$13,$B14=FIN!$B$13),FIN!$C$13,0)+IF(AND(BK$7=FIN!$E$14,$B$9=FIN!$F$14,$B14=FIN!$B$14),FIN!$C$14,0)+IF(AND(BK$7=FIN!$E$15,$B$9=FIN!$F$15,$B14=FIN!$B$15),FIN!$C$15,0)+IF(AND(BK$7=FIN!$E$16,$B$9=FIN!$F$16,$B14=FIN!$B$16),FIN!$C$16,0)+IF(AND(BK$7=FIN!$E$17,$B$9=FIN!$F$17,$B14=FIN!$B$17),FIN!$C$17,0)+IF(AND(BK$7=FIN!$E$18,$B$9=FIN!$F$18,$B14=FIN!$B$18),FIN!$C$18,0)</f>
        <v>0</v>
      </c>
      <c r="BL14" s="40">
        <f>+IF(AND(BL$7=FIN!$E$9,$B$9=FIN!$F$9,$B14=FIN!$B$9),FIN!$C$9,0)+IF(AND(BL$7=FIN!$E$10,$B$9=FIN!$F$10,$B14=FIN!$B$10),FIN!$C$10,0)+IF(AND(BL$7=FIN!$E$11,$B$9=FIN!$F$11,$B14=FIN!$B$11),FIN!$C$11,0)+IF(AND(BL$7=FIN!$E$12,$B$9=FIN!$F$12,$B14=FIN!$B$12),FIN!$C$12,0)+IF(AND(BL$7=FIN!$E$13,$B$9=FIN!$F$13,$B14=FIN!$B$13),FIN!$C$13,0)+IF(AND(BL$7=FIN!$E$14,$B$9=FIN!$F$14,$B14=FIN!$B$14),FIN!$C$14,0)+IF(AND(BL$7=FIN!$E$15,$B$9=FIN!$F$15,$B14=FIN!$B$15),FIN!$C$15,0)+IF(AND(BL$7=FIN!$E$16,$B$9=FIN!$F$16,$B14=FIN!$B$16),FIN!$C$16,0)+IF(AND(BL$7=FIN!$E$17,$B$9=FIN!$F$17,$B14=FIN!$B$17),FIN!$C$17,0)+IF(AND(BL$7=FIN!$E$18,$B$9=FIN!$F$18,$B14=FIN!$B$18),FIN!$C$18,0)</f>
        <v>0</v>
      </c>
    </row>
    <row r="15" spans="1:64">
      <c r="B15" s="21" t="str">
        <f>+IF(Home!$C$5=NT!$A$2,'MI2'!$B$25,IF(Home!$C$5=NT!$A$3,'MI2'!$C$25,IF(Home!$C$5=NT!$A$4,'MI2'!$D$25,)))</f>
        <v>Prima Emissió</v>
      </c>
      <c r="C15" s="37">
        <f t="shared" si="11"/>
        <v>0</v>
      </c>
      <c r="D15" s="29"/>
      <c r="E15" s="19">
        <f>SUM(E16:E20)</f>
        <v>0</v>
      </c>
      <c r="F15" s="19">
        <f t="shared" ref="F15:P15" si="12">SUM(F16:F20)</f>
        <v>0</v>
      </c>
      <c r="G15" s="19">
        <f t="shared" si="12"/>
        <v>0</v>
      </c>
      <c r="H15" s="19">
        <f t="shared" si="12"/>
        <v>0</v>
      </c>
      <c r="I15" s="19">
        <f t="shared" si="12"/>
        <v>0</v>
      </c>
      <c r="J15" s="19">
        <f t="shared" si="12"/>
        <v>0</v>
      </c>
      <c r="K15" s="19">
        <f t="shared" si="12"/>
        <v>0</v>
      </c>
      <c r="L15" s="19">
        <f t="shared" si="12"/>
        <v>0</v>
      </c>
      <c r="M15" s="19">
        <f t="shared" si="12"/>
        <v>0</v>
      </c>
      <c r="N15" s="19">
        <f t="shared" si="12"/>
        <v>0</v>
      </c>
      <c r="O15" s="19">
        <f t="shared" si="12"/>
        <v>0</v>
      </c>
      <c r="P15" s="19">
        <f t="shared" si="12"/>
        <v>0</v>
      </c>
      <c r="Q15" s="19">
        <f t="shared" ref="Q15:AJ15" si="13">SUM(Q16:Q20)</f>
        <v>0</v>
      </c>
      <c r="R15" s="19">
        <f t="shared" si="13"/>
        <v>0</v>
      </c>
      <c r="S15" s="19">
        <f t="shared" si="13"/>
        <v>0</v>
      </c>
      <c r="T15" s="19">
        <f t="shared" si="13"/>
        <v>0</v>
      </c>
      <c r="U15" s="19">
        <f t="shared" si="13"/>
        <v>0</v>
      </c>
      <c r="V15" s="19">
        <f t="shared" si="13"/>
        <v>0</v>
      </c>
      <c r="W15" s="19">
        <f t="shared" si="13"/>
        <v>0</v>
      </c>
      <c r="X15" s="19">
        <f t="shared" si="13"/>
        <v>0</v>
      </c>
      <c r="Y15" s="19">
        <f t="shared" si="13"/>
        <v>0</v>
      </c>
      <c r="Z15" s="19">
        <f t="shared" si="13"/>
        <v>0</v>
      </c>
      <c r="AA15" s="19">
        <f t="shared" si="13"/>
        <v>0</v>
      </c>
      <c r="AB15" s="19">
        <f t="shared" si="13"/>
        <v>0</v>
      </c>
      <c r="AC15" s="19">
        <f t="shared" si="13"/>
        <v>0</v>
      </c>
      <c r="AD15" s="19">
        <f t="shared" si="13"/>
        <v>0</v>
      </c>
      <c r="AE15" s="19">
        <f t="shared" si="13"/>
        <v>0</v>
      </c>
      <c r="AF15" s="19">
        <f t="shared" si="13"/>
        <v>0</v>
      </c>
      <c r="AG15" s="19">
        <f t="shared" si="13"/>
        <v>0</v>
      </c>
      <c r="AH15" s="19">
        <f t="shared" si="13"/>
        <v>0</v>
      </c>
      <c r="AI15" s="19">
        <f t="shared" si="13"/>
        <v>0</v>
      </c>
      <c r="AJ15" s="19">
        <f t="shared" si="13"/>
        <v>0</v>
      </c>
      <c r="AK15" s="19">
        <f t="shared" ref="AK15:BD15" si="14">SUM(AK16:AK20)</f>
        <v>0</v>
      </c>
      <c r="AL15" s="19">
        <f t="shared" si="14"/>
        <v>0</v>
      </c>
      <c r="AM15" s="19">
        <f t="shared" si="14"/>
        <v>0</v>
      </c>
      <c r="AN15" s="19">
        <f t="shared" si="14"/>
        <v>0</v>
      </c>
      <c r="AO15" s="19">
        <f t="shared" si="14"/>
        <v>0</v>
      </c>
      <c r="AP15" s="19">
        <f t="shared" si="14"/>
        <v>0</v>
      </c>
      <c r="AQ15" s="19">
        <f t="shared" si="14"/>
        <v>0</v>
      </c>
      <c r="AR15" s="19">
        <f t="shared" si="14"/>
        <v>0</v>
      </c>
      <c r="AS15" s="19">
        <f t="shared" si="14"/>
        <v>0</v>
      </c>
      <c r="AT15" s="19">
        <f t="shared" si="14"/>
        <v>0</v>
      </c>
      <c r="AU15" s="19">
        <f t="shared" si="14"/>
        <v>0</v>
      </c>
      <c r="AV15" s="19">
        <f t="shared" si="14"/>
        <v>0</v>
      </c>
      <c r="AW15" s="19">
        <f t="shared" si="14"/>
        <v>0</v>
      </c>
      <c r="AX15" s="19">
        <f t="shared" si="14"/>
        <v>0</v>
      </c>
      <c r="AY15" s="19">
        <f t="shared" si="14"/>
        <v>0</v>
      </c>
      <c r="AZ15" s="19">
        <f t="shared" si="14"/>
        <v>0</v>
      </c>
      <c r="BA15" s="19">
        <f t="shared" si="14"/>
        <v>0</v>
      </c>
      <c r="BB15" s="19">
        <f t="shared" si="14"/>
        <v>0</v>
      </c>
      <c r="BC15" s="19">
        <f t="shared" si="14"/>
        <v>0</v>
      </c>
      <c r="BD15" s="19">
        <f t="shared" si="14"/>
        <v>0</v>
      </c>
      <c r="BE15" s="19">
        <f t="shared" ref="BE15:BL15" si="15">SUM(BE16:BE20)</f>
        <v>0</v>
      </c>
      <c r="BF15" s="19">
        <f t="shared" si="15"/>
        <v>0</v>
      </c>
      <c r="BG15" s="19">
        <f t="shared" si="15"/>
        <v>0</v>
      </c>
      <c r="BH15" s="19">
        <f t="shared" si="15"/>
        <v>0</v>
      </c>
      <c r="BI15" s="19">
        <f t="shared" si="15"/>
        <v>0</v>
      </c>
      <c r="BJ15" s="19">
        <f t="shared" si="15"/>
        <v>0</v>
      </c>
      <c r="BK15" s="19">
        <f t="shared" si="15"/>
        <v>0</v>
      </c>
      <c r="BL15" s="19">
        <f t="shared" si="15"/>
        <v>0</v>
      </c>
    </row>
    <row r="16" spans="1:64">
      <c r="B16" s="32" t="str">
        <f>+B10</f>
        <v>Marina Codony Lleonart</v>
      </c>
      <c r="C16" s="40">
        <f t="shared" si="11"/>
        <v>0</v>
      </c>
      <c r="D16" s="30"/>
      <c r="E16" s="40">
        <f>+IF(AND(E$7=FIN!$E$9,$B$15=FIN!$F$9,$B16=FIN!$B$9),FIN!$C$9,0)+IF(AND(E$7=FIN!$E$10,$B$15=FIN!$F$10,$B16=FIN!$B$10),FIN!$C$10,0)+IF(AND(E$7=FIN!$E$11,$B$15=FIN!$F$11,$B16=FIN!$B$11),FIN!$C$11,0)+IF(AND(E$7=FIN!$E$12,$B$15=FIN!$F$12,$B16=FIN!$B$12),FIN!$C$12,0)+IF(AND(E$7=FIN!$E$13,$B$15=FIN!$F$13,$B16=FIN!$B$13),FIN!$C$13,0)+IF(AND(E$7=FIN!$E$14,$B$15=FIN!$F$14,$B16=FIN!$B$14),FIN!$C$14,0)+IF(AND(E$7=FIN!$E$15,$B$15=FIN!$F$15,$B16=FIN!$B$15),FIN!$C$15,0)+IF(AND(E$7=FIN!$E$16,$B$15=FIN!$F$16,$B16=FIN!$B$16),FIN!$C$16,0)+IF(AND(E$7=FIN!$E$17,$B$15=FIN!$F$17,$B16=FIN!$B$17),FIN!$C$17,0)+IF(AND(E$7=FIN!$E$18,$B$15=FIN!$F$18,$B16=FIN!$B$18),FIN!$C$18,0)</f>
        <v>0</v>
      </c>
      <c r="F16" s="40">
        <f>+IF(AND(F$7=FIN!$E$9,$B$15=FIN!$F$9,$B16=FIN!$B$9),FIN!$C$9,0)+IF(AND(F$7=FIN!$E$10,$B$15=FIN!$F$10,$B16=FIN!$B$10),FIN!$C$10,0)+IF(AND(F$7=FIN!$E$11,$B$15=FIN!$F$11,$B16=FIN!$B$11),FIN!$C$11,0)+IF(AND(F$7=FIN!$E$12,$B$15=FIN!$F$12,$B16=FIN!$B$12),FIN!$C$12,0)+IF(AND(F$7=FIN!$E$13,$B$15=FIN!$F$13,$B16=FIN!$B$13),FIN!$C$13,0)+IF(AND(F$7=FIN!$E$14,$B$15=FIN!$F$14,$B16=FIN!$B$14),FIN!$C$14,0)+IF(AND(F$7=FIN!$E$15,$B$15=FIN!$F$15,$B16=FIN!$B$15),FIN!$C$15,0)+IF(AND(F$7=FIN!$E$16,$B$15=FIN!$F$16,$B16=FIN!$B$16),FIN!$C$16,0)+IF(AND(F$7=FIN!$E$17,$B$15=FIN!$F$17,$B16=FIN!$B$17),FIN!$C$17,0)+IF(AND(F$7=FIN!$E$18,$B$15=FIN!$F$18,$B16=FIN!$B$18),FIN!$C$18,0)</f>
        <v>0</v>
      </c>
      <c r="G16" s="40">
        <f>+IF(AND(G$7=FIN!$E$9,$B$15=FIN!$F$9,$B16=FIN!$B$9),FIN!$C$9,0)+IF(AND(G$7=FIN!$E$10,$B$15=FIN!$F$10,$B16=FIN!$B$10),FIN!$C$10,0)+IF(AND(G$7=FIN!$E$11,$B$15=FIN!$F$11,$B16=FIN!$B$11),FIN!$C$11,0)+IF(AND(G$7=FIN!$E$12,$B$15=FIN!$F$12,$B16=FIN!$B$12),FIN!$C$12,0)+IF(AND(G$7=FIN!$E$13,$B$15=FIN!$F$13,$B16=FIN!$B$13),FIN!$C$13,0)+IF(AND(G$7=FIN!$E$14,$B$15=FIN!$F$14,$B16=FIN!$B$14),FIN!$C$14,0)+IF(AND(G$7=FIN!$E$15,$B$15=FIN!$F$15,$B16=FIN!$B$15),FIN!$C$15,0)+IF(AND(G$7=FIN!$E$16,$B$15=FIN!$F$16,$B16=FIN!$B$16),FIN!$C$16,0)+IF(AND(G$7=FIN!$E$17,$B$15=FIN!$F$17,$B16=FIN!$B$17),FIN!$C$17,0)+IF(AND(G$7=FIN!$E$18,$B$15=FIN!$F$18,$B16=FIN!$B$18),FIN!$C$18,0)</f>
        <v>0</v>
      </c>
      <c r="H16" s="40">
        <f>+IF(AND(H$7=FIN!$E$9,$B$15=FIN!$F$9,$B16=FIN!$B$9),FIN!$C$9,0)+IF(AND(H$7=FIN!$E$10,$B$15=FIN!$F$10,$B16=FIN!$B$10),FIN!$C$10,0)+IF(AND(H$7=FIN!$E$11,$B$15=FIN!$F$11,$B16=FIN!$B$11),FIN!$C$11,0)+IF(AND(H$7=FIN!$E$12,$B$15=FIN!$F$12,$B16=FIN!$B$12),FIN!$C$12,0)+IF(AND(H$7=FIN!$E$13,$B$15=FIN!$F$13,$B16=FIN!$B$13),FIN!$C$13,0)+IF(AND(H$7=FIN!$E$14,$B$15=FIN!$F$14,$B16=FIN!$B$14),FIN!$C$14,0)+IF(AND(H$7=FIN!$E$15,$B$15=FIN!$F$15,$B16=FIN!$B$15),FIN!$C$15,0)+IF(AND(H$7=FIN!$E$16,$B$15=FIN!$F$16,$B16=FIN!$B$16),FIN!$C$16,0)+IF(AND(H$7=FIN!$E$17,$B$15=FIN!$F$17,$B16=FIN!$B$17),FIN!$C$17,0)+IF(AND(H$7=FIN!$E$18,$B$15=FIN!$F$18,$B16=FIN!$B$18),FIN!$C$18,0)</f>
        <v>0</v>
      </c>
      <c r="I16" s="40">
        <f>+IF(AND(I$7=FIN!$E$9,$B$15=FIN!$F$9,$B16=FIN!$B$9),FIN!$C$9,0)+IF(AND(I$7=FIN!$E$10,$B$15=FIN!$F$10,$B16=FIN!$B$10),FIN!$C$10,0)+IF(AND(I$7=FIN!$E$11,$B$15=FIN!$F$11,$B16=FIN!$B$11),FIN!$C$11,0)+IF(AND(I$7=FIN!$E$12,$B$15=FIN!$F$12,$B16=FIN!$B$12),FIN!$C$12,0)+IF(AND(I$7=FIN!$E$13,$B$15=FIN!$F$13,$B16=FIN!$B$13),FIN!$C$13,0)+IF(AND(I$7=FIN!$E$14,$B$15=FIN!$F$14,$B16=FIN!$B$14),FIN!$C$14,0)+IF(AND(I$7=FIN!$E$15,$B$15=FIN!$F$15,$B16=FIN!$B$15),FIN!$C$15,0)+IF(AND(I$7=FIN!$E$16,$B$15=FIN!$F$16,$B16=FIN!$B$16),FIN!$C$16,0)+IF(AND(I$7=FIN!$E$17,$B$15=FIN!$F$17,$B16=FIN!$B$17),FIN!$C$17,0)+IF(AND(I$7=FIN!$E$18,$B$15=FIN!$F$18,$B16=FIN!$B$18),FIN!$C$18,0)</f>
        <v>0</v>
      </c>
      <c r="J16" s="40">
        <f>+IF(AND(J$7=FIN!$E$9,$B$15=FIN!$F$9,$B16=FIN!$B$9),FIN!$C$9,0)+IF(AND(J$7=FIN!$E$10,$B$15=FIN!$F$10,$B16=FIN!$B$10),FIN!$C$10,0)+IF(AND(J$7=FIN!$E$11,$B$15=FIN!$F$11,$B16=FIN!$B$11),FIN!$C$11,0)+IF(AND(J$7=FIN!$E$12,$B$15=FIN!$F$12,$B16=FIN!$B$12),FIN!$C$12,0)+IF(AND(J$7=FIN!$E$13,$B$15=FIN!$F$13,$B16=FIN!$B$13),FIN!$C$13,0)+IF(AND(J$7=FIN!$E$14,$B$15=FIN!$F$14,$B16=FIN!$B$14),FIN!$C$14,0)+IF(AND(J$7=FIN!$E$15,$B$15=FIN!$F$15,$B16=FIN!$B$15),FIN!$C$15,0)+IF(AND(J$7=FIN!$E$16,$B$15=FIN!$F$16,$B16=FIN!$B$16),FIN!$C$16,0)+IF(AND(J$7=FIN!$E$17,$B$15=FIN!$F$17,$B16=FIN!$B$17),FIN!$C$17,0)+IF(AND(J$7=FIN!$E$18,$B$15=FIN!$F$18,$B16=FIN!$B$18),FIN!$C$18,0)</f>
        <v>0</v>
      </c>
      <c r="K16" s="40">
        <f>+IF(AND(K$7=FIN!$E$9,$B$15=FIN!$F$9,$B16=FIN!$B$9),FIN!$C$9,0)+IF(AND(K$7=FIN!$E$10,$B$15=FIN!$F$10,$B16=FIN!$B$10),FIN!$C$10,0)+IF(AND(K$7=FIN!$E$11,$B$15=FIN!$F$11,$B16=FIN!$B$11),FIN!$C$11,0)+IF(AND(K$7=FIN!$E$12,$B$15=FIN!$F$12,$B16=FIN!$B$12),FIN!$C$12,0)+IF(AND(K$7=FIN!$E$13,$B$15=FIN!$F$13,$B16=FIN!$B$13),FIN!$C$13,0)+IF(AND(K$7=FIN!$E$14,$B$15=FIN!$F$14,$B16=FIN!$B$14),FIN!$C$14,0)+IF(AND(K$7=FIN!$E$15,$B$15=FIN!$F$15,$B16=FIN!$B$15),FIN!$C$15,0)+IF(AND(K$7=FIN!$E$16,$B$15=FIN!$F$16,$B16=FIN!$B$16),FIN!$C$16,0)+IF(AND(K$7=FIN!$E$17,$B$15=FIN!$F$17,$B16=FIN!$B$17),FIN!$C$17,0)+IF(AND(K$7=FIN!$E$18,$B$15=FIN!$F$18,$B16=FIN!$B$18),FIN!$C$18,0)</f>
        <v>0</v>
      </c>
      <c r="L16" s="40">
        <f>+IF(AND(L$7=FIN!$E$9,$B$15=FIN!$F$9,$B16=FIN!$B$9),FIN!$C$9,0)+IF(AND(L$7=FIN!$E$10,$B$15=FIN!$F$10,$B16=FIN!$B$10),FIN!$C$10,0)+IF(AND(L$7=FIN!$E$11,$B$15=FIN!$F$11,$B16=FIN!$B$11),FIN!$C$11,0)+IF(AND(L$7=FIN!$E$12,$B$15=FIN!$F$12,$B16=FIN!$B$12),FIN!$C$12,0)+IF(AND(L$7=FIN!$E$13,$B$15=FIN!$F$13,$B16=FIN!$B$13),FIN!$C$13,0)+IF(AND(L$7=FIN!$E$14,$B$15=FIN!$F$14,$B16=FIN!$B$14),FIN!$C$14,0)+IF(AND(L$7=FIN!$E$15,$B$15=FIN!$F$15,$B16=FIN!$B$15),FIN!$C$15,0)+IF(AND(L$7=FIN!$E$16,$B$15=FIN!$F$16,$B16=FIN!$B$16),FIN!$C$16,0)+IF(AND(L$7=FIN!$E$17,$B$15=FIN!$F$17,$B16=FIN!$B$17),FIN!$C$17,0)+IF(AND(L$7=FIN!$E$18,$B$15=FIN!$F$18,$B16=FIN!$B$18),FIN!$C$18,0)</f>
        <v>0</v>
      </c>
      <c r="M16" s="40">
        <f>+IF(AND(M$7=FIN!$E$9,$B$15=FIN!$F$9,$B16=FIN!$B$9),FIN!$C$9,0)+IF(AND(M$7=FIN!$E$10,$B$15=FIN!$F$10,$B16=FIN!$B$10),FIN!$C$10,0)+IF(AND(M$7=FIN!$E$11,$B$15=FIN!$F$11,$B16=FIN!$B$11),FIN!$C$11,0)+IF(AND(M$7=FIN!$E$12,$B$15=FIN!$F$12,$B16=FIN!$B$12),FIN!$C$12,0)+IF(AND(M$7=FIN!$E$13,$B$15=FIN!$F$13,$B16=FIN!$B$13),FIN!$C$13,0)+IF(AND(M$7=FIN!$E$14,$B$15=FIN!$F$14,$B16=FIN!$B$14),FIN!$C$14,0)+IF(AND(M$7=FIN!$E$15,$B$15=FIN!$F$15,$B16=FIN!$B$15),FIN!$C$15,0)+IF(AND(M$7=FIN!$E$16,$B$15=FIN!$F$16,$B16=FIN!$B$16),FIN!$C$16,0)+IF(AND(M$7=FIN!$E$17,$B$15=FIN!$F$17,$B16=FIN!$B$17),FIN!$C$17,0)+IF(AND(M$7=FIN!$E$18,$B$15=FIN!$F$18,$B16=FIN!$B$18),FIN!$C$18,0)</f>
        <v>0</v>
      </c>
      <c r="N16" s="40">
        <f>+IF(AND(N$7=FIN!$E$9,$B$15=FIN!$F$9,$B16=FIN!$B$9),FIN!$C$9,0)+IF(AND(N$7=FIN!$E$10,$B$15=FIN!$F$10,$B16=FIN!$B$10),FIN!$C$10,0)+IF(AND(N$7=FIN!$E$11,$B$15=FIN!$F$11,$B16=FIN!$B$11),FIN!$C$11,0)+IF(AND(N$7=FIN!$E$12,$B$15=FIN!$F$12,$B16=FIN!$B$12),FIN!$C$12,0)+IF(AND(N$7=FIN!$E$13,$B$15=FIN!$F$13,$B16=FIN!$B$13),FIN!$C$13,0)+IF(AND(N$7=FIN!$E$14,$B$15=FIN!$F$14,$B16=FIN!$B$14),FIN!$C$14,0)+IF(AND(N$7=FIN!$E$15,$B$15=FIN!$F$15,$B16=FIN!$B$15),FIN!$C$15,0)+IF(AND(N$7=FIN!$E$16,$B$15=FIN!$F$16,$B16=FIN!$B$16),FIN!$C$16,0)+IF(AND(N$7=FIN!$E$17,$B$15=FIN!$F$17,$B16=FIN!$B$17),FIN!$C$17,0)+IF(AND(N$7=FIN!$E$18,$B$15=FIN!$F$18,$B16=FIN!$B$18),FIN!$C$18,0)</f>
        <v>0</v>
      </c>
      <c r="O16" s="40">
        <f>+IF(AND(O$7=FIN!$E$9,$B$15=FIN!$F$9,$B16=FIN!$B$9),FIN!$C$9,0)+IF(AND(O$7=FIN!$E$10,$B$15=FIN!$F$10,$B16=FIN!$B$10),FIN!$C$10,0)+IF(AND(O$7=FIN!$E$11,$B$15=FIN!$F$11,$B16=FIN!$B$11),FIN!$C$11,0)+IF(AND(O$7=FIN!$E$12,$B$15=FIN!$F$12,$B16=FIN!$B$12),FIN!$C$12,0)+IF(AND(O$7=FIN!$E$13,$B$15=FIN!$F$13,$B16=FIN!$B$13),FIN!$C$13,0)+IF(AND(O$7=FIN!$E$14,$B$15=FIN!$F$14,$B16=FIN!$B$14),FIN!$C$14,0)+IF(AND(O$7=FIN!$E$15,$B$15=FIN!$F$15,$B16=FIN!$B$15),FIN!$C$15,0)+IF(AND(O$7=FIN!$E$16,$B$15=FIN!$F$16,$B16=FIN!$B$16),FIN!$C$16,0)+IF(AND(O$7=FIN!$E$17,$B$15=FIN!$F$17,$B16=FIN!$B$17),FIN!$C$17,0)+IF(AND(O$7=FIN!$E$18,$B$15=FIN!$F$18,$B16=FIN!$B$18),FIN!$C$18,0)</f>
        <v>0</v>
      </c>
      <c r="P16" s="40">
        <f>+IF(AND(P$7=FIN!$E$9,$B$15=FIN!$F$9,$B16=FIN!$B$9),FIN!$C$9,0)+IF(AND(P$7=FIN!$E$10,$B$15=FIN!$F$10,$B16=FIN!$B$10),FIN!$C$10,0)+IF(AND(P$7=FIN!$E$11,$B$15=FIN!$F$11,$B16=FIN!$B$11),FIN!$C$11,0)+IF(AND(P$7=FIN!$E$12,$B$15=FIN!$F$12,$B16=FIN!$B$12),FIN!$C$12,0)+IF(AND(P$7=FIN!$E$13,$B$15=FIN!$F$13,$B16=FIN!$B$13),FIN!$C$13,0)+IF(AND(P$7=FIN!$E$14,$B$15=FIN!$F$14,$B16=FIN!$B$14),FIN!$C$14,0)+IF(AND(P$7=FIN!$E$15,$B$15=FIN!$F$15,$B16=FIN!$B$15),FIN!$C$15,0)+IF(AND(P$7=FIN!$E$16,$B$15=FIN!$F$16,$B16=FIN!$B$16),FIN!$C$16,0)+IF(AND(P$7=FIN!$E$17,$B$15=FIN!$F$17,$B16=FIN!$B$17),FIN!$C$17,0)+IF(AND(P$7=FIN!$E$18,$B$15=FIN!$F$18,$B16=FIN!$B$18),FIN!$C$18,0)</f>
        <v>0</v>
      </c>
      <c r="Q16" s="40">
        <f>+IF(AND(Q$7=FIN!$E$9,$B$15=FIN!$F$9,$B16=FIN!$B$9),FIN!$C$9,0)+IF(AND(Q$7=FIN!$E$10,$B$15=FIN!$F$10,$B16=FIN!$B$10),FIN!$C$10,0)+IF(AND(Q$7=FIN!$E$11,$B$15=FIN!$F$11,$B16=FIN!$B$11),FIN!$C$11,0)+IF(AND(Q$7=FIN!$E$12,$B$15=FIN!$F$12,$B16=FIN!$B$12),FIN!$C$12,0)+IF(AND(Q$7=FIN!$E$13,$B$15=FIN!$F$13,$B16=FIN!$B$13),FIN!$C$13,0)+IF(AND(Q$7=FIN!$E$14,$B$15=FIN!$F$14,$B16=FIN!$B$14),FIN!$C$14,0)+IF(AND(Q$7=FIN!$E$15,$B$15=FIN!$F$15,$B16=FIN!$B$15),FIN!$C$15,0)+IF(AND(Q$7=FIN!$E$16,$B$15=FIN!$F$16,$B16=FIN!$B$16),FIN!$C$16,0)+IF(AND(Q$7=FIN!$E$17,$B$15=FIN!$F$17,$B16=FIN!$B$17),FIN!$C$17,0)+IF(AND(Q$7=FIN!$E$18,$B$15=FIN!$F$18,$B16=FIN!$B$18),FIN!$C$18,0)</f>
        <v>0</v>
      </c>
      <c r="R16" s="40">
        <f>+IF(AND(R$7=FIN!$E$9,$B$15=FIN!$F$9,$B16=FIN!$B$9),FIN!$C$9,0)+IF(AND(R$7=FIN!$E$10,$B$15=FIN!$F$10,$B16=FIN!$B$10),FIN!$C$10,0)+IF(AND(R$7=FIN!$E$11,$B$15=FIN!$F$11,$B16=FIN!$B$11),FIN!$C$11,0)+IF(AND(R$7=FIN!$E$12,$B$15=FIN!$F$12,$B16=FIN!$B$12),FIN!$C$12,0)+IF(AND(R$7=FIN!$E$13,$B$15=FIN!$F$13,$B16=FIN!$B$13),FIN!$C$13,0)+IF(AND(R$7=FIN!$E$14,$B$15=FIN!$F$14,$B16=FIN!$B$14),FIN!$C$14,0)+IF(AND(R$7=FIN!$E$15,$B$15=FIN!$F$15,$B16=FIN!$B$15),FIN!$C$15,0)+IF(AND(R$7=FIN!$E$16,$B$15=FIN!$F$16,$B16=FIN!$B$16),FIN!$C$16,0)+IF(AND(R$7=FIN!$E$17,$B$15=FIN!$F$17,$B16=FIN!$B$17),FIN!$C$17,0)+IF(AND(R$7=FIN!$E$18,$B$15=FIN!$F$18,$B16=FIN!$B$18),FIN!$C$18,0)</f>
        <v>0</v>
      </c>
      <c r="S16" s="40">
        <f>+IF(AND(S$7=FIN!$E$9,$B$15=FIN!$F$9,$B16=FIN!$B$9),FIN!$C$9,0)+IF(AND(S$7=FIN!$E$10,$B$15=FIN!$F$10,$B16=FIN!$B$10),FIN!$C$10,0)+IF(AND(S$7=FIN!$E$11,$B$15=FIN!$F$11,$B16=FIN!$B$11),FIN!$C$11,0)+IF(AND(S$7=FIN!$E$12,$B$15=FIN!$F$12,$B16=FIN!$B$12),FIN!$C$12,0)+IF(AND(S$7=FIN!$E$13,$B$15=FIN!$F$13,$B16=FIN!$B$13),FIN!$C$13,0)+IF(AND(S$7=FIN!$E$14,$B$15=FIN!$F$14,$B16=FIN!$B$14),FIN!$C$14,0)+IF(AND(S$7=FIN!$E$15,$B$15=FIN!$F$15,$B16=FIN!$B$15),FIN!$C$15,0)+IF(AND(S$7=FIN!$E$16,$B$15=FIN!$F$16,$B16=FIN!$B$16),FIN!$C$16,0)+IF(AND(S$7=FIN!$E$17,$B$15=FIN!$F$17,$B16=FIN!$B$17),FIN!$C$17,0)+IF(AND(S$7=FIN!$E$18,$B$15=FIN!$F$18,$B16=FIN!$B$18),FIN!$C$18,0)</f>
        <v>0</v>
      </c>
      <c r="T16" s="40">
        <f>+IF(AND(T$7=FIN!$E$9,$B$15=FIN!$F$9,$B16=FIN!$B$9),FIN!$C$9,0)+IF(AND(T$7=FIN!$E$10,$B$15=FIN!$F$10,$B16=FIN!$B$10),FIN!$C$10,0)+IF(AND(T$7=FIN!$E$11,$B$15=FIN!$F$11,$B16=FIN!$B$11),FIN!$C$11,0)+IF(AND(T$7=FIN!$E$12,$B$15=FIN!$F$12,$B16=FIN!$B$12),FIN!$C$12,0)+IF(AND(T$7=FIN!$E$13,$B$15=FIN!$F$13,$B16=FIN!$B$13),FIN!$C$13,0)+IF(AND(T$7=FIN!$E$14,$B$15=FIN!$F$14,$B16=FIN!$B$14),FIN!$C$14,0)+IF(AND(T$7=FIN!$E$15,$B$15=FIN!$F$15,$B16=FIN!$B$15),FIN!$C$15,0)+IF(AND(T$7=FIN!$E$16,$B$15=FIN!$F$16,$B16=FIN!$B$16),FIN!$C$16,0)+IF(AND(T$7=FIN!$E$17,$B$15=FIN!$F$17,$B16=FIN!$B$17),FIN!$C$17,0)+IF(AND(T$7=FIN!$E$18,$B$15=FIN!$F$18,$B16=FIN!$B$18),FIN!$C$18,0)</f>
        <v>0</v>
      </c>
      <c r="U16" s="40">
        <f>+IF(AND(U$7=FIN!$E$9,$B$15=FIN!$F$9,$B16=FIN!$B$9),FIN!$C$9,0)+IF(AND(U$7=FIN!$E$10,$B$15=FIN!$F$10,$B16=FIN!$B$10),FIN!$C$10,0)+IF(AND(U$7=FIN!$E$11,$B$15=FIN!$F$11,$B16=FIN!$B$11),FIN!$C$11,0)+IF(AND(U$7=FIN!$E$12,$B$15=FIN!$F$12,$B16=FIN!$B$12),FIN!$C$12,0)+IF(AND(U$7=FIN!$E$13,$B$15=FIN!$F$13,$B16=FIN!$B$13),FIN!$C$13,0)+IF(AND(U$7=FIN!$E$14,$B$15=FIN!$F$14,$B16=FIN!$B$14),FIN!$C$14,0)+IF(AND(U$7=FIN!$E$15,$B$15=FIN!$F$15,$B16=FIN!$B$15),FIN!$C$15,0)+IF(AND(U$7=FIN!$E$16,$B$15=FIN!$F$16,$B16=FIN!$B$16),FIN!$C$16,0)+IF(AND(U$7=FIN!$E$17,$B$15=FIN!$F$17,$B16=FIN!$B$17),FIN!$C$17,0)+IF(AND(U$7=FIN!$E$18,$B$15=FIN!$F$18,$B16=FIN!$B$18),FIN!$C$18,0)</f>
        <v>0</v>
      </c>
      <c r="V16" s="40">
        <f>+IF(AND(V$7=FIN!$E$9,$B$15=FIN!$F$9,$B16=FIN!$B$9),FIN!$C$9,0)+IF(AND(V$7=FIN!$E$10,$B$15=FIN!$F$10,$B16=FIN!$B$10),FIN!$C$10,0)+IF(AND(V$7=FIN!$E$11,$B$15=FIN!$F$11,$B16=FIN!$B$11),FIN!$C$11,0)+IF(AND(V$7=FIN!$E$12,$B$15=FIN!$F$12,$B16=FIN!$B$12),FIN!$C$12,0)+IF(AND(V$7=FIN!$E$13,$B$15=FIN!$F$13,$B16=FIN!$B$13),FIN!$C$13,0)+IF(AND(V$7=FIN!$E$14,$B$15=FIN!$F$14,$B16=FIN!$B$14),FIN!$C$14,0)+IF(AND(V$7=FIN!$E$15,$B$15=FIN!$F$15,$B16=FIN!$B$15),FIN!$C$15,0)+IF(AND(V$7=FIN!$E$16,$B$15=FIN!$F$16,$B16=FIN!$B$16),FIN!$C$16,0)+IF(AND(V$7=FIN!$E$17,$B$15=FIN!$F$17,$B16=FIN!$B$17),FIN!$C$17,0)+IF(AND(V$7=FIN!$E$18,$B$15=FIN!$F$18,$B16=FIN!$B$18),FIN!$C$18,0)</f>
        <v>0</v>
      </c>
      <c r="W16" s="40">
        <f>+IF(AND(W$7=FIN!$E$9,$B$15=FIN!$F$9,$B16=FIN!$B$9),FIN!$C$9,0)+IF(AND(W$7=FIN!$E$10,$B$15=FIN!$F$10,$B16=FIN!$B$10),FIN!$C$10,0)+IF(AND(W$7=FIN!$E$11,$B$15=FIN!$F$11,$B16=FIN!$B$11),FIN!$C$11,0)+IF(AND(W$7=FIN!$E$12,$B$15=FIN!$F$12,$B16=FIN!$B$12),FIN!$C$12,0)+IF(AND(W$7=FIN!$E$13,$B$15=FIN!$F$13,$B16=FIN!$B$13),FIN!$C$13,0)+IF(AND(W$7=FIN!$E$14,$B$15=FIN!$F$14,$B16=FIN!$B$14),FIN!$C$14,0)+IF(AND(W$7=FIN!$E$15,$B$15=FIN!$F$15,$B16=FIN!$B$15),FIN!$C$15,0)+IF(AND(W$7=FIN!$E$16,$B$15=FIN!$F$16,$B16=FIN!$B$16),FIN!$C$16,0)+IF(AND(W$7=FIN!$E$17,$B$15=FIN!$F$17,$B16=FIN!$B$17),FIN!$C$17,0)+IF(AND(W$7=FIN!$E$18,$B$15=FIN!$F$18,$B16=FIN!$B$18),FIN!$C$18,0)</f>
        <v>0</v>
      </c>
      <c r="X16" s="40">
        <f>+IF(AND(X$7=FIN!$E$9,$B$15=FIN!$F$9,$B16=FIN!$B$9),FIN!$C$9,0)+IF(AND(X$7=FIN!$E$10,$B$15=FIN!$F$10,$B16=FIN!$B$10),FIN!$C$10,0)+IF(AND(X$7=FIN!$E$11,$B$15=FIN!$F$11,$B16=FIN!$B$11),FIN!$C$11,0)+IF(AND(X$7=FIN!$E$12,$B$15=FIN!$F$12,$B16=FIN!$B$12),FIN!$C$12,0)+IF(AND(X$7=FIN!$E$13,$B$15=FIN!$F$13,$B16=FIN!$B$13),FIN!$C$13,0)+IF(AND(X$7=FIN!$E$14,$B$15=FIN!$F$14,$B16=FIN!$B$14),FIN!$C$14,0)+IF(AND(X$7=FIN!$E$15,$B$15=FIN!$F$15,$B16=FIN!$B$15),FIN!$C$15,0)+IF(AND(X$7=FIN!$E$16,$B$15=FIN!$F$16,$B16=FIN!$B$16),FIN!$C$16,0)+IF(AND(X$7=FIN!$E$17,$B$15=FIN!$F$17,$B16=FIN!$B$17),FIN!$C$17,0)+IF(AND(X$7=FIN!$E$18,$B$15=FIN!$F$18,$B16=FIN!$B$18),FIN!$C$18,0)</f>
        <v>0</v>
      </c>
      <c r="Y16" s="40">
        <f>+IF(AND(Y$7=FIN!$E$9,$B$15=FIN!$F$9,$B16=FIN!$B$9),FIN!$C$9,0)+IF(AND(Y$7=FIN!$E$10,$B$15=FIN!$F$10,$B16=FIN!$B$10),FIN!$C$10,0)+IF(AND(Y$7=FIN!$E$11,$B$15=FIN!$F$11,$B16=FIN!$B$11),FIN!$C$11,0)+IF(AND(Y$7=FIN!$E$12,$B$15=FIN!$F$12,$B16=FIN!$B$12),FIN!$C$12,0)+IF(AND(Y$7=FIN!$E$13,$B$15=FIN!$F$13,$B16=FIN!$B$13),FIN!$C$13,0)+IF(AND(Y$7=FIN!$E$14,$B$15=FIN!$F$14,$B16=FIN!$B$14),FIN!$C$14,0)+IF(AND(Y$7=FIN!$E$15,$B$15=FIN!$F$15,$B16=FIN!$B$15),FIN!$C$15,0)+IF(AND(Y$7=FIN!$E$16,$B$15=FIN!$F$16,$B16=FIN!$B$16),FIN!$C$16,0)+IF(AND(Y$7=FIN!$E$17,$B$15=FIN!$F$17,$B16=FIN!$B$17),FIN!$C$17,0)+IF(AND(Y$7=FIN!$E$18,$B$15=FIN!$F$18,$B16=FIN!$B$18),FIN!$C$18,0)</f>
        <v>0</v>
      </c>
      <c r="Z16" s="40">
        <f>+IF(AND(Z$7=FIN!$E$9,$B$15=FIN!$F$9,$B16=FIN!$B$9),FIN!$C$9,0)+IF(AND(Z$7=FIN!$E$10,$B$15=FIN!$F$10,$B16=FIN!$B$10),FIN!$C$10,0)+IF(AND(Z$7=FIN!$E$11,$B$15=FIN!$F$11,$B16=FIN!$B$11),FIN!$C$11,0)+IF(AND(Z$7=FIN!$E$12,$B$15=FIN!$F$12,$B16=FIN!$B$12),FIN!$C$12,0)+IF(AND(Z$7=FIN!$E$13,$B$15=FIN!$F$13,$B16=FIN!$B$13),FIN!$C$13,0)+IF(AND(Z$7=FIN!$E$14,$B$15=FIN!$F$14,$B16=FIN!$B$14),FIN!$C$14,0)+IF(AND(Z$7=FIN!$E$15,$B$15=FIN!$F$15,$B16=FIN!$B$15),FIN!$C$15,0)+IF(AND(Z$7=FIN!$E$16,$B$15=FIN!$F$16,$B16=FIN!$B$16),FIN!$C$16,0)+IF(AND(Z$7=FIN!$E$17,$B$15=FIN!$F$17,$B16=FIN!$B$17),FIN!$C$17,0)+IF(AND(Z$7=FIN!$E$18,$B$15=FIN!$F$18,$B16=FIN!$B$18),FIN!$C$18,0)</f>
        <v>0</v>
      </c>
      <c r="AA16" s="40">
        <f>+IF(AND(AA$7=FIN!$E$9,$B$15=FIN!$F$9,$B16=FIN!$B$9),FIN!$C$9,0)+IF(AND(AA$7=FIN!$E$10,$B$15=FIN!$F$10,$B16=FIN!$B$10),FIN!$C$10,0)+IF(AND(AA$7=FIN!$E$11,$B$15=FIN!$F$11,$B16=FIN!$B$11),FIN!$C$11,0)+IF(AND(AA$7=FIN!$E$12,$B$15=FIN!$F$12,$B16=FIN!$B$12),FIN!$C$12,0)+IF(AND(AA$7=FIN!$E$13,$B$15=FIN!$F$13,$B16=FIN!$B$13),FIN!$C$13,0)+IF(AND(AA$7=FIN!$E$14,$B$15=FIN!$F$14,$B16=FIN!$B$14),FIN!$C$14,0)+IF(AND(AA$7=FIN!$E$15,$B$15=FIN!$F$15,$B16=FIN!$B$15),FIN!$C$15,0)+IF(AND(AA$7=FIN!$E$16,$B$15=FIN!$F$16,$B16=FIN!$B$16),FIN!$C$16,0)+IF(AND(AA$7=FIN!$E$17,$B$15=FIN!$F$17,$B16=FIN!$B$17),FIN!$C$17,0)+IF(AND(AA$7=FIN!$E$18,$B$15=FIN!$F$18,$B16=FIN!$B$18),FIN!$C$18,0)</f>
        <v>0</v>
      </c>
      <c r="AB16" s="40">
        <f>+IF(AND(AB$7=FIN!$E$9,$B$15=FIN!$F$9,$B16=FIN!$B$9),FIN!$C$9,0)+IF(AND(AB$7=FIN!$E$10,$B$15=FIN!$F$10,$B16=FIN!$B$10),FIN!$C$10,0)+IF(AND(AB$7=FIN!$E$11,$B$15=FIN!$F$11,$B16=FIN!$B$11),FIN!$C$11,0)+IF(AND(AB$7=FIN!$E$12,$B$15=FIN!$F$12,$B16=FIN!$B$12),FIN!$C$12,0)+IF(AND(AB$7=FIN!$E$13,$B$15=FIN!$F$13,$B16=FIN!$B$13),FIN!$C$13,0)+IF(AND(AB$7=FIN!$E$14,$B$15=FIN!$F$14,$B16=FIN!$B$14),FIN!$C$14,0)+IF(AND(AB$7=FIN!$E$15,$B$15=FIN!$F$15,$B16=FIN!$B$15),FIN!$C$15,0)+IF(AND(AB$7=FIN!$E$16,$B$15=FIN!$F$16,$B16=FIN!$B$16),FIN!$C$16,0)+IF(AND(AB$7=FIN!$E$17,$B$15=FIN!$F$17,$B16=FIN!$B$17),FIN!$C$17,0)+IF(AND(AB$7=FIN!$E$18,$B$15=FIN!$F$18,$B16=FIN!$B$18),FIN!$C$18,0)</f>
        <v>0</v>
      </c>
      <c r="AC16" s="40">
        <f>+IF(AND(AC$7=FIN!$E$9,$B$15=FIN!$F$9,$B16=FIN!$B$9),FIN!$C$9,0)+IF(AND(AC$7=FIN!$E$10,$B$15=FIN!$F$10,$B16=FIN!$B$10),FIN!$C$10,0)+IF(AND(AC$7=FIN!$E$11,$B$15=FIN!$F$11,$B16=FIN!$B$11),FIN!$C$11,0)+IF(AND(AC$7=FIN!$E$12,$B$15=FIN!$F$12,$B16=FIN!$B$12),FIN!$C$12,0)+IF(AND(AC$7=FIN!$E$13,$B$15=FIN!$F$13,$B16=FIN!$B$13),FIN!$C$13,0)+IF(AND(AC$7=FIN!$E$14,$B$15=FIN!$F$14,$B16=FIN!$B$14),FIN!$C$14,0)+IF(AND(AC$7=FIN!$E$15,$B$15=FIN!$F$15,$B16=FIN!$B$15),FIN!$C$15,0)+IF(AND(AC$7=FIN!$E$16,$B$15=FIN!$F$16,$B16=FIN!$B$16),FIN!$C$16,0)+IF(AND(AC$7=FIN!$E$17,$B$15=FIN!$F$17,$B16=FIN!$B$17),FIN!$C$17,0)+IF(AND(AC$7=FIN!$E$18,$B$15=FIN!$F$18,$B16=FIN!$B$18),FIN!$C$18,0)</f>
        <v>0</v>
      </c>
      <c r="AD16" s="40">
        <f>+IF(AND(AD$7=FIN!$E$9,$B$15=FIN!$F$9,$B16=FIN!$B$9),FIN!$C$9,0)+IF(AND(AD$7=FIN!$E$10,$B$15=FIN!$F$10,$B16=FIN!$B$10),FIN!$C$10,0)+IF(AND(AD$7=FIN!$E$11,$B$15=FIN!$F$11,$B16=FIN!$B$11),FIN!$C$11,0)+IF(AND(AD$7=FIN!$E$12,$B$15=FIN!$F$12,$B16=FIN!$B$12),FIN!$C$12,0)+IF(AND(AD$7=FIN!$E$13,$B$15=FIN!$F$13,$B16=FIN!$B$13),FIN!$C$13,0)+IF(AND(AD$7=FIN!$E$14,$B$15=FIN!$F$14,$B16=FIN!$B$14),FIN!$C$14,0)+IF(AND(AD$7=FIN!$E$15,$B$15=FIN!$F$15,$B16=FIN!$B$15),FIN!$C$15,0)+IF(AND(AD$7=FIN!$E$16,$B$15=FIN!$F$16,$B16=FIN!$B$16),FIN!$C$16,0)+IF(AND(AD$7=FIN!$E$17,$B$15=FIN!$F$17,$B16=FIN!$B$17),FIN!$C$17,0)+IF(AND(AD$7=FIN!$E$18,$B$15=FIN!$F$18,$B16=FIN!$B$18),FIN!$C$18,0)</f>
        <v>0</v>
      </c>
      <c r="AE16" s="40">
        <f>+IF(AND(AE$7=FIN!$E$9,$B$15=FIN!$F$9,$B16=FIN!$B$9),FIN!$C$9,0)+IF(AND(AE$7=FIN!$E$10,$B$15=FIN!$F$10,$B16=FIN!$B$10),FIN!$C$10,0)+IF(AND(AE$7=FIN!$E$11,$B$15=FIN!$F$11,$B16=FIN!$B$11),FIN!$C$11,0)+IF(AND(AE$7=FIN!$E$12,$B$15=FIN!$F$12,$B16=FIN!$B$12),FIN!$C$12,0)+IF(AND(AE$7=FIN!$E$13,$B$15=FIN!$F$13,$B16=FIN!$B$13),FIN!$C$13,0)+IF(AND(AE$7=FIN!$E$14,$B$15=FIN!$F$14,$B16=FIN!$B$14),FIN!$C$14,0)+IF(AND(AE$7=FIN!$E$15,$B$15=FIN!$F$15,$B16=FIN!$B$15),FIN!$C$15,0)+IF(AND(AE$7=FIN!$E$16,$B$15=FIN!$F$16,$B16=FIN!$B$16),FIN!$C$16,0)+IF(AND(AE$7=FIN!$E$17,$B$15=FIN!$F$17,$B16=FIN!$B$17),FIN!$C$17,0)+IF(AND(AE$7=FIN!$E$18,$B$15=FIN!$F$18,$B16=FIN!$B$18),FIN!$C$18,0)</f>
        <v>0</v>
      </c>
      <c r="AF16" s="40">
        <f>+IF(AND(AF$7=FIN!$E$9,$B$15=FIN!$F$9,$B16=FIN!$B$9),FIN!$C$9,0)+IF(AND(AF$7=FIN!$E$10,$B$15=FIN!$F$10,$B16=FIN!$B$10),FIN!$C$10,0)+IF(AND(AF$7=FIN!$E$11,$B$15=FIN!$F$11,$B16=FIN!$B$11),FIN!$C$11,0)+IF(AND(AF$7=FIN!$E$12,$B$15=FIN!$F$12,$B16=FIN!$B$12),FIN!$C$12,0)+IF(AND(AF$7=FIN!$E$13,$B$15=FIN!$F$13,$B16=FIN!$B$13),FIN!$C$13,0)+IF(AND(AF$7=FIN!$E$14,$B$15=FIN!$F$14,$B16=FIN!$B$14),FIN!$C$14,0)+IF(AND(AF$7=FIN!$E$15,$B$15=FIN!$F$15,$B16=FIN!$B$15),FIN!$C$15,0)+IF(AND(AF$7=FIN!$E$16,$B$15=FIN!$F$16,$B16=FIN!$B$16),FIN!$C$16,0)+IF(AND(AF$7=FIN!$E$17,$B$15=FIN!$F$17,$B16=FIN!$B$17),FIN!$C$17,0)+IF(AND(AF$7=FIN!$E$18,$B$15=FIN!$F$18,$B16=FIN!$B$18),FIN!$C$18,0)</f>
        <v>0</v>
      </c>
      <c r="AG16" s="40">
        <f>+IF(AND(AG$7=FIN!$E$9,$B$15=FIN!$F$9,$B16=FIN!$B$9),FIN!$C$9,0)+IF(AND(AG$7=FIN!$E$10,$B$15=FIN!$F$10,$B16=FIN!$B$10),FIN!$C$10,0)+IF(AND(AG$7=FIN!$E$11,$B$15=FIN!$F$11,$B16=FIN!$B$11),FIN!$C$11,0)+IF(AND(AG$7=FIN!$E$12,$B$15=FIN!$F$12,$B16=FIN!$B$12),FIN!$C$12,0)+IF(AND(AG$7=FIN!$E$13,$B$15=FIN!$F$13,$B16=FIN!$B$13),FIN!$C$13,0)+IF(AND(AG$7=FIN!$E$14,$B$15=FIN!$F$14,$B16=FIN!$B$14),FIN!$C$14,0)+IF(AND(AG$7=FIN!$E$15,$B$15=FIN!$F$15,$B16=FIN!$B$15),FIN!$C$15,0)+IF(AND(AG$7=FIN!$E$16,$B$15=FIN!$F$16,$B16=FIN!$B$16),FIN!$C$16,0)+IF(AND(AG$7=FIN!$E$17,$B$15=FIN!$F$17,$B16=FIN!$B$17),FIN!$C$17,0)+IF(AND(AG$7=FIN!$E$18,$B$15=FIN!$F$18,$B16=FIN!$B$18),FIN!$C$18,0)</f>
        <v>0</v>
      </c>
      <c r="AH16" s="40">
        <f>+IF(AND(AH$7=FIN!$E$9,$B$15=FIN!$F$9,$B16=FIN!$B$9),FIN!$C$9,0)+IF(AND(AH$7=FIN!$E$10,$B$15=FIN!$F$10,$B16=FIN!$B$10),FIN!$C$10,0)+IF(AND(AH$7=FIN!$E$11,$B$15=FIN!$F$11,$B16=FIN!$B$11),FIN!$C$11,0)+IF(AND(AH$7=FIN!$E$12,$B$15=FIN!$F$12,$B16=FIN!$B$12),FIN!$C$12,0)+IF(AND(AH$7=FIN!$E$13,$B$15=FIN!$F$13,$B16=FIN!$B$13),FIN!$C$13,0)+IF(AND(AH$7=FIN!$E$14,$B$15=FIN!$F$14,$B16=FIN!$B$14),FIN!$C$14,0)+IF(AND(AH$7=FIN!$E$15,$B$15=FIN!$F$15,$B16=FIN!$B$15),FIN!$C$15,0)+IF(AND(AH$7=FIN!$E$16,$B$15=FIN!$F$16,$B16=FIN!$B$16),FIN!$C$16,0)+IF(AND(AH$7=FIN!$E$17,$B$15=FIN!$F$17,$B16=FIN!$B$17),FIN!$C$17,0)+IF(AND(AH$7=FIN!$E$18,$B$15=FIN!$F$18,$B16=FIN!$B$18),FIN!$C$18,0)</f>
        <v>0</v>
      </c>
      <c r="AI16" s="40">
        <f>+IF(AND(AI$7=FIN!$E$9,$B$15=FIN!$F$9,$B16=FIN!$B$9),FIN!$C$9,0)+IF(AND(AI$7=FIN!$E$10,$B$15=FIN!$F$10,$B16=FIN!$B$10),FIN!$C$10,0)+IF(AND(AI$7=FIN!$E$11,$B$15=FIN!$F$11,$B16=FIN!$B$11),FIN!$C$11,0)+IF(AND(AI$7=FIN!$E$12,$B$15=FIN!$F$12,$B16=FIN!$B$12),FIN!$C$12,0)+IF(AND(AI$7=FIN!$E$13,$B$15=FIN!$F$13,$B16=FIN!$B$13),FIN!$C$13,0)+IF(AND(AI$7=FIN!$E$14,$B$15=FIN!$F$14,$B16=FIN!$B$14),FIN!$C$14,0)+IF(AND(AI$7=FIN!$E$15,$B$15=FIN!$F$15,$B16=FIN!$B$15),FIN!$C$15,0)+IF(AND(AI$7=FIN!$E$16,$B$15=FIN!$F$16,$B16=FIN!$B$16),FIN!$C$16,0)+IF(AND(AI$7=FIN!$E$17,$B$15=FIN!$F$17,$B16=FIN!$B$17),FIN!$C$17,0)+IF(AND(AI$7=FIN!$E$18,$B$15=FIN!$F$18,$B16=FIN!$B$18),FIN!$C$18,0)</f>
        <v>0</v>
      </c>
      <c r="AJ16" s="40">
        <f>+IF(AND(AJ$7=FIN!$E$9,$B$15=FIN!$F$9,$B16=FIN!$B$9),FIN!$C$9,0)+IF(AND(AJ$7=FIN!$E$10,$B$15=FIN!$F$10,$B16=FIN!$B$10),FIN!$C$10,0)+IF(AND(AJ$7=FIN!$E$11,$B$15=FIN!$F$11,$B16=FIN!$B$11),FIN!$C$11,0)+IF(AND(AJ$7=FIN!$E$12,$B$15=FIN!$F$12,$B16=FIN!$B$12),FIN!$C$12,0)+IF(AND(AJ$7=FIN!$E$13,$B$15=FIN!$F$13,$B16=FIN!$B$13),FIN!$C$13,0)+IF(AND(AJ$7=FIN!$E$14,$B$15=FIN!$F$14,$B16=FIN!$B$14),FIN!$C$14,0)+IF(AND(AJ$7=FIN!$E$15,$B$15=FIN!$F$15,$B16=FIN!$B$15),FIN!$C$15,0)+IF(AND(AJ$7=FIN!$E$16,$B$15=FIN!$F$16,$B16=FIN!$B$16),FIN!$C$16,0)+IF(AND(AJ$7=FIN!$E$17,$B$15=FIN!$F$17,$B16=FIN!$B$17),FIN!$C$17,0)+IF(AND(AJ$7=FIN!$E$18,$B$15=FIN!$F$18,$B16=FIN!$B$18),FIN!$C$18,0)</f>
        <v>0</v>
      </c>
      <c r="AK16" s="40">
        <f>+IF(AND(AK$7=FIN!$E$9,$B$15=FIN!$F$9,$B16=FIN!$B$9),FIN!$C$9,0)+IF(AND(AK$7=FIN!$E$10,$B$15=FIN!$F$10,$B16=FIN!$B$10),FIN!$C$10,0)+IF(AND(AK$7=FIN!$E$11,$B$15=FIN!$F$11,$B16=FIN!$B$11),FIN!$C$11,0)+IF(AND(AK$7=FIN!$E$12,$B$15=FIN!$F$12,$B16=FIN!$B$12),FIN!$C$12,0)+IF(AND(AK$7=FIN!$E$13,$B$15=FIN!$F$13,$B16=FIN!$B$13),FIN!$C$13,0)+IF(AND(AK$7=FIN!$E$14,$B$15=FIN!$F$14,$B16=FIN!$B$14),FIN!$C$14,0)+IF(AND(AK$7=FIN!$E$15,$B$15=FIN!$F$15,$B16=FIN!$B$15),FIN!$C$15,0)+IF(AND(AK$7=FIN!$E$16,$B$15=FIN!$F$16,$B16=FIN!$B$16),FIN!$C$16,0)+IF(AND(AK$7=FIN!$E$17,$B$15=FIN!$F$17,$B16=FIN!$B$17),FIN!$C$17,0)+IF(AND(AK$7=FIN!$E$18,$B$15=FIN!$F$18,$B16=FIN!$B$18),FIN!$C$18,0)</f>
        <v>0</v>
      </c>
      <c r="AL16" s="40">
        <f>+IF(AND(AL$7=FIN!$E$9,$B$15=FIN!$F$9,$B16=FIN!$B$9),FIN!$C$9,0)+IF(AND(AL$7=FIN!$E$10,$B$15=FIN!$F$10,$B16=FIN!$B$10),FIN!$C$10,0)+IF(AND(AL$7=FIN!$E$11,$B$15=FIN!$F$11,$B16=FIN!$B$11),FIN!$C$11,0)+IF(AND(AL$7=FIN!$E$12,$B$15=FIN!$F$12,$B16=FIN!$B$12),FIN!$C$12,0)+IF(AND(AL$7=FIN!$E$13,$B$15=FIN!$F$13,$B16=FIN!$B$13),FIN!$C$13,0)+IF(AND(AL$7=FIN!$E$14,$B$15=FIN!$F$14,$B16=FIN!$B$14),FIN!$C$14,0)+IF(AND(AL$7=FIN!$E$15,$B$15=FIN!$F$15,$B16=FIN!$B$15),FIN!$C$15,0)+IF(AND(AL$7=FIN!$E$16,$B$15=FIN!$F$16,$B16=FIN!$B$16),FIN!$C$16,0)+IF(AND(AL$7=FIN!$E$17,$B$15=FIN!$F$17,$B16=FIN!$B$17),FIN!$C$17,0)+IF(AND(AL$7=FIN!$E$18,$B$15=FIN!$F$18,$B16=FIN!$B$18),FIN!$C$18,0)</f>
        <v>0</v>
      </c>
      <c r="AM16" s="40">
        <f>+IF(AND(AM$7=FIN!$E$9,$B$15=FIN!$F$9,$B16=FIN!$B$9),FIN!$C$9,0)+IF(AND(AM$7=FIN!$E$10,$B$15=FIN!$F$10,$B16=FIN!$B$10),FIN!$C$10,0)+IF(AND(AM$7=FIN!$E$11,$B$15=FIN!$F$11,$B16=FIN!$B$11),FIN!$C$11,0)+IF(AND(AM$7=FIN!$E$12,$B$15=FIN!$F$12,$B16=FIN!$B$12),FIN!$C$12,0)+IF(AND(AM$7=FIN!$E$13,$B$15=FIN!$F$13,$B16=FIN!$B$13),FIN!$C$13,0)+IF(AND(AM$7=FIN!$E$14,$B$15=FIN!$F$14,$B16=FIN!$B$14),FIN!$C$14,0)+IF(AND(AM$7=FIN!$E$15,$B$15=FIN!$F$15,$B16=FIN!$B$15),FIN!$C$15,0)+IF(AND(AM$7=FIN!$E$16,$B$15=FIN!$F$16,$B16=FIN!$B$16),FIN!$C$16,0)+IF(AND(AM$7=FIN!$E$17,$B$15=FIN!$F$17,$B16=FIN!$B$17),FIN!$C$17,0)+IF(AND(AM$7=FIN!$E$18,$B$15=FIN!$F$18,$B16=FIN!$B$18),FIN!$C$18,0)</f>
        <v>0</v>
      </c>
      <c r="AN16" s="40">
        <f>+IF(AND(AN$7=FIN!$E$9,$B$15=FIN!$F$9,$B16=FIN!$B$9),FIN!$C$9,0)+IF(AND(AN$7=FIN!$E$10,$B$15=FIN!$F$10,$B16=FIN!$B$10),FIN!$C$10,0)+IF(AND(AN$7=FIN!$E$11,$B$15=FIN!$F$11,$B16=FIN!$B$11),FIN!$C$11,0)+IF(AND(AN$7=FIN!$E$12,$B$15=FIN!$F$12,$B16=FIN!$B$12),FIN!$C$12,0)+IF(AND(AN$7=FIN!$E$13,$B$15=FIN!$F$13,$B16=FIN!$B$13),FIN!$C$13,0)+IF(AND(AN$7=FIN!$E$14,$B$15=FIN!$F$14,$B16=FIN!$B$14),FIN!$C$14,0)+IF(AND(AN$7=FIN!$E$15,$B$15=FIN!$F$15,$B16=FIN!$B$15),FIN!$C$15,0)+IF(AND(AN$7=FIN!$E$16,$B$15=FIN!$F$16,$B16=FIN!$B$16),FIN!$C$16,0)+IF(AND(AN$7=FIN!$E$17,$B$15=FIN!$F$17,$B16=FIN!$B$17),FIN!$C$17,0)+IF(AND(AN$7=FIN!$E$18,$B$15=FIN!$F$18,$B16=FIN!$B$18),FIN!$C$18,0)</f>
        <v>0</v>
      </c>
      <c r="AO16" s="40">
        <f>+IF(AND(AO$7=FIN!$E$9,$B$15=FIN!$F$9,$B16=FIN!$B$9),FIN!$C$9,0)+IF(AND(AO$7=FIN!$E$10,$B$15=FIN!$F$10,$B16=FIN!$B$10),FIN!$C$10,0)+IF(AND(AO$7=FIN!$E$11,$B$15=FIN!$F$11,$B16=FIN!$B$11),FIN!$C$11,0)+IF(AND(AO$7=FIN!$E$12,$B$15=FIN!$F$12,$B16=FIN!$B$12),FIN!$C$12,0)+IF(AND(AO$7=FIN!$E$13,$B$15=FIN!$F$13,$B16=FIN!$B$13),FIN!$C$13,0)+IF(AND(AO$7=FIN!$E$14,$B$15=FIN!$F$14,$B16=FIN!$B$14),FIN!$C$14,0)+IF(AND(AO$7=FIN!$E$15,$B$15=FIN!$F$15,$B16=FIN!$B$15),FIN!$C$15,0)+IF(AND(AO$7=FIN!$E$16,$B$15=FIN!$F$16,$B16=FIN!$B$16),FIN!$C$16,0)+IF(AND(AO$7=FIN!$E$17,$B$15=FIN!$F$17,$B16=FIN!$B$17),FIN!$C$17,0)+IF(AND(AO$7=FIN!$E$18,$B$15=FIN!$F$18,$B16=FIN!$B$18),FIN!$C$18,0)</f>
        <v>0</v>
      </c>
      <c r="AP16" s="40">
        <f>+IF(AND(AP$7=FIN!$E$9,$B$15=FIN!$F$9,$B16=FIN!$B$9),FIN!$C$9,0)+IF(AND(AP$7=FIN!$E$10,$B$15=FIN!$F$10,$B16=FIN!$B$10),FIN!$C$10,0)+IF(AND(AP$7=FIN!$E$11,$B$15=FIN!$F$11,$B16=FIN!$B$11),FIN!$C$11,0)+IF(AND(AP$7=FIN!$E$12,$B$15=FIN!$F$12,$B16=FIN!$B$12),FIN!$C$12,0)+IF(AND(AP$7=FIN!$E$13,$B$15=FIN!$F$13,$B16=FIN!$B$13),FIN!$C$13,0)+IF(AND(AP$7=FIN!$E$14,$B$15=FIN!$F$14,$B16=FIN!$B$14),FIN!$C$14,0)+IF(AND(AP$7=FIN!$E$15,$B$15=FIN!$F$15,$B16=FIN!$B$15),FIN!$C$15,0)+IF(AND(AP$7=FIN!$E$16,$B$15=FIN!$F$16,$B16=FIN!$B$16),FIN!$C$16,0)+IF(AND(AP$7=FIN!$E$17,$B$15=FIN!$F$17,$B16=FIN!$B$17),FIN!$C$17,0)+IF(AND(AP$7=FIN!$E$18,$B$15=FIN!$F$18,$B16=FIN!$B$18),FIN!$C$18,0)</f>
        <v>0</v>
      </c>
      <c r="AQ16" s="40">
        <f>+IF(AND(AQ$7=FIN!$E$9,$B$15=FIN!$F$9,$B16=FIN!$B$9),FIN!$C$9,0)+IF(AND(AQ$7=FIN!$E$10,$B$15=FIN!$F$10,$B16=FIN!$B$10),FIN!$C$10,0)+IF(AND(AQ$7=FIN!$E$11,$B$15=FIN!$F$11,$B16=FIN!$B$11),FIN!$C$11,0)+IF(AND(AQ$7=FIN!$E$12,$B$15=FIN!$F$12,$B16=FIN!$B$12),FIN!$C$12,0)+IF(AND(AQ$7=FIN!$E$13,$B$15=FIN!$F$13,$B16=FIN!$B$13),FIN!$C$13,0)+IF(AND(AQ$7=FIN!$E$14,$B$15=FIN!$F$14,$B16=FIN!$B$14),FIN!$C$14,0)+IF(AND(AQ$7=FIN!$E$15,$B$15=FIN!$F$15,$B16=FIN!$B$15),FIN!$C$15,0)+IF(AND(AQ$7=FIN!$E$16,$B$15=FIN!$F$16,$B16=FIN!$B$16),FIN!$C$16,0)+IF(AND(AQ$7=FIN!$E$17,$B$15=FIN!$F$17,$B16=FIN!$B$17),FIN!$C$17,0)+IF(AND(AQ$7=FIN!$E$18,$B$15=FIN!$F$18,$B16=FIN!$B$18),FIN!$C$18,0)</f>
        <v>0</v>
      </c>
      <c r="AR16" s="40">
        <f>+IF(AND(AR$7=FIN!$E$9,$B$15=FIN!$F$9,$B16=FIN!$B$9),FIN!$C$9,0)+IF(AND(AR$7=FIN!$E$10,$B$15=FIN!$F$10,$B16=FIN!$B$10),FIN!$C$10,0)+IF(AND(AR$7=FIN!$E$11,$B$15=FIN!$F$11,$B16=FIN!$B$11),FIN!$C$11,0)+IF(AND(AR$7=FIN!$E$12,$B$15=FIN!$F$12,$B16=FIN!$B$12),FIN!$C$12,0)+IF(AND(AR$7=FIN!$E$13,$B$15=FIN!$F$13,$B16=FIN!$B$13),FIN!$C$13,0)+IF(AND(AR$7=FIN!$E$14,$B$15=FIN!$F$14,$B16=FIN!$B$14),FIN!$C$14,0)+IF(AND(AR$7=FIN!$E$15,$B$15=FIN!$F$15,$B16=FIN!$B$15),FIN!$C$15,0)+IF(AND(AR$7=FIN!$E$16,$B$15=FIN!$F$16,$B16=FIN!$B$16),FIN!$C$16,0)+IF(AND(AR$7=FIN!$E$17,$B$15=FIN!$F$17,$B16=FIN!$B$17),FIN!$C$17,0)+IF(AND(AR$7=FIN!$E$18,$B$15=FIN!$F$18,$B16=FIN!$B$18),FIN!$C$18,0)</f>
        <v>0</v>
      </c>
      <c r="AS16" s="40">
        <f>+IF(AND(AS$7=FIN!$E$9,$B$15=FIN!$F$9,$B16=FIN!$B$9),FIN!$C$9,0)+IF(AND(AS$7=FIN!$E$10,$B$15=FIN!$F$10,$B16=FIN!$B$10),FIN!$C$10,0)+IF(AND(AS$7=FIN!$E$11,$B$15=FIN!$F$11,$B16=FIN!$B$11),FIN!$C$11,0)+IF(AND(AS$7=FIN!$E$12,$B$15=FIN!$F$12,$B16=FIN!$B$12),FIN!$C$12,0)+IF(AND(AS$7=FIN!$E$13,$B$15=FIN!$F$13,$B16=FIN!$B$13),FIN!$C$13,0)+IF(AND(AS$7=FIN!$E$14,$B$15=FIN!$F$14,$B16=FIN!$B$14),FIN!$C$14,0)+IF(AND(AS$7=FIN!$E$15,$B$15=FIN!$F$15,$B16=FIN!$B$15),FIN!$C$15,0)+IF(AND(AS$7=FIN!$E$16,$B$15=FIN!$F$16,$B16=FIN!$B$16),FIN!$C$16,0)+IF(AND(AS$7=FIN!$E$17,$B$15=FIN!$F$17,$B16=FIN!$B$17),FIN!$C$17,0)+IF(AND(AS$7=FIN!$E$18,$B$15=FIN!$F$18,$B16=FIN!$B$18),FIN!$C$18,0)</f>
        <v>0</v>
      </c>
      <c r="AT16" s="40">
        <f>+IF(AND(AT$7=FIN!$E$9,$B$15=FIN!$F$9,$B16=FIN!$B$9),FIN!$C$9,0)+IF(AND(AT$7=FIN!$E$10,$B$15=FIN!$F$10,$B16=FIN!$B$10),FIN!$C$10,0)+IF(AND(AT$7=FIN!$E$11,$B$15=FIN!$F$11,$B16=FIN!$B$11),FIN!$C$11,0)+IF(AND(AT$7=FIN!$E$12,$B$15=FIN!$F$12,$B16=FIN!$B$12),FIN!$C$12,0)+IF(AND(AT$7=FIN!$E$13,$B$15=FIN!$F$13,$B16=FIN!$B$13),FIN!$C$13,0)+IF(AND(AT$7=FIN!$E$14,$B$15=FIN!$F$14,$B16=FIN!$B$14),FIN!$C$14,0)+IF(AND(AT$7=FIN!$E$15,$B$15=FIN!$F$15,$B16=FIN!$B$15),FIN!$C$15,0)+IF(AND(AT$7=FIN!$E$16,$B$15=FIN!$F$16,$B16=FIN!$B$16),FIN!$C$16,0)+IF(AND(AT$7=FIN!$E$17,$B$15=FIN!$F$17,$B16=FIN!$B$17),FIN!$C$17,0)+IF(AND(AT$7=FIN!$E$18,$B$15=FIN!$F$18,$B16=FIN!$B$18),FIN!$C$18,0)</f>
        <v>0</v>
      </c>
      <c r="AU16" s="40">
        <f>+IF(AND(AU$7=FIN!$E$9,$B$15=FIN!$F$9,$B16=FIN!$B$9),FIN!$C$9,0)+IF(AND(AU$7=FIN!$E$10,$B$15=FIN!$F$10,$B16=FIN!$B$10),FIN!$C$10,0)+IF(AND(AU$7=FIN!$E$11,$B$15=FIN!$F$11,$B16=FIN!$B$11),FIN!$C$11,0)+IF(AND(AU$7=FIN!$E$12,$B$15=FIN!$F$12,$B16=FIN!$B$12),FIN!$C$12,0)+IF(AND(AU$7=FIN!$E$13,$B$15=FIN!$F$13,$B16=FIN!$B$13),FIN!$C$13,0)+IF(AND(AU$7=FIN!$E$14,$B$15=FIN!$F$14,$B16=FIN!$B$14),FIN!$C$14,0)+IF(AND(AU$7=FIN!$E$15,$B$15=FIN!$F$15,$B16=FIN!$B$15),FIN!$C$15,0)+IF(AND(AU$7=FIN!$E$16,$B$15=FIN!$F$16,$B16=FIN!$B$16),FIN!$C$16,0)+IF(AND(AU$7=FIN!$E$17,$B$15=FIN!$F$17,$B16=FIN!$B$17),FIN!$C$17,0)+IF(AND(AU$7=FIN!$E$18,$B$15=FIN!$F$18,$B16=FIN!$B$18),FIN!$C$18,0)</f>
        <v>0</v>
      </c>
      <c r="AV16" s="40">
        <f>+IF(AND(AV$7=FIN!$E$9,$B$15=FIN!$F$9,$B16=FIN!$B$9),FIN!$C$9,0)+IF(AND(AV$7=FIN!$E$10,$B$15=FIN!$F$10,$B16=FIN!$B$10),FIN!$C$10,0)+IF(AND(AV$7=FIN!$E$11,$B$15=FIN!$F$11,$B16=FIN!$B$11),FIN!$C$11,0)+IF(AND(AV$7=FIN!$E$12,$B$15=FIN!$F$12,$B16=FIN!$B$12),FIN!$C$12,0)+IF(AND(AV$7=FIN!$E$13,$B$15=FIN!$F$13,$B16=FIN!$B$13),FIN!$C$13,0)+IF(AND(AV$7=FIN!$E$14,$B$15=FIN!$F$14,$B16=FIN!$B$14),FIN!$C$14,0)+IF(AND(AV$7=FIN!$E$15,$B$15=FIN!$F$15,$B16=FIN!$B$15),FIN!$C$15,0)+IF(AND(AV$7=FIN!$E$16,$B$15=FIN!$F$16,$B16=FIN!$B$16),FIN!$C$16,0)+IF(AND(AV$7=FIN!$E$17,$B$15=FIN!$F$17,$B16=FIN!$B$17),FIN!$C$17,0)+IF(AND(AV$7=FIN!$E$18,$B$15=FIN!$F$18,$B16=FIN!$B$18),FIN!$C$18,0)</f>
        <v>0</v>
      </c>
      <c r="AW16" s="40">
        <f>+IF(AND(AW$7=FIN!$E$9,$B$15=FIN!$F$9,$B16=FIN!$B$9),FIN!$C$9,0)+IF(AND(AW$7=FIN!$E$10,$B$15=FIN!$F$10,$B16=FIN!$B$10),FIN!$C$10,0)+IF(AND(AW$7=FIN!$E$11,$B$15=FIN!$F$11,$B16=FIN!$B$11),FIN!$C$11,0)+IF(AND(AW$7=FIN!$E$12,$B$15=FIN!$F$12,$B16=FIN!$B$12),FIN!$C$12,0)+IF(AND(AW$7=FIN!$E$13,$B$15=FIN!$F$13,$B16=FIN!$B$13),FIN!$C$13,0)+IF(AND(AW$7=FIN!$E$14,$B$15=FIN!$F$14,$B16=FIN!$B$14),FIN!$C$14,0)+IF(AND(AW$7=FIN!$E$15,$B$15=FIN!$F$15,$B16=FIN!$B$15),FIN!$C$15,0)+IF(AND(AW$7=FIN!$E$16,$B$15=FIN!$F$16,$B16=FIN!$B$16),FIN!$C$16,0)+IF(AND(AW$7=FIN!$E$17,$B$15=FIN!$F$17,$B16=FIN!$B$17),FIN!$C$17,0)+IF(AND(AW$7=FIN!$E$18,$B$15=FIN!$F$18,$B16=FIN!$B$18),FIN!$C$18,0)</f>
        <v>0</v>
      </c>
      <c r="AX16" s="40">
        <f>+IF(AND(AX$7=FIN!$E$9,$B$15=FIN!$F$9,$B16=FIN!$B$9),FIN!$C$9,0)+IF(AND(AX$7=FIN!$E$10,$B$15=FIN!$F$10,$B16=FIN!$B$10),FIN!$C$10,0)+IF(AND(AX$7=FIN!$E$11,$B$15=FIN!$F$11,$B16=FIN!$B$11),FIN!$C$11,0)+IF(AND(AX$7=FIN!$E$12,$B$15=FIN!$F$12,$B16=FIN!$B$12),FIN!$C$12,0)+IF(AND(AX$7=FIN!$E$13,$B$15=FIN!$F$13,$B16=FIN!$B$13),FIN!$C$13,0)+IF(AND(AX$7=FIN!$E$14,$B$15=FIN!$F$14,$B16=FIN!$B$14),FIN!$C$14,0)+IF(AND(AX$7=FIN!$E$15,$B$15=FIN!$F$15,$B16=FIN!$B$15),FIN!$C$15,0)+IF(AND(AX$7=FIN!$E$16,$B$15=FIN!$F$16,$B16=FIN!$B$16),FIN!$C$16,0)+IF(AND(AX$7=FIN!$E$17,$B$15=FIN!$F$17,$B16=FIN!$B$17),FIN!$C$17,0)+IF(AND(AX$7=FIN!$E$18,$B$15=FIN!$F$18,$B16=FIN!$B$18),FIN!$C$18,0)</f>
        <v>0</v>
      </c>
      <c r="AY16" s="40">
        <f>+IF(AND(AY$7=FIN!$E$9,$B$15=FIN!$F$9,$B16=FIN!$B$9),FIN!$C$9,0)+IF(AND(AY$7=FIN!$E$10,$B$15=FIN!$F$10,$B16=FIN!$B$10),FIN!$C$10,0)+IF(AND(AY$7=FIN!$E$11,$B$15=FIN!$F$11,$B16=FIN!$B$11),FIN!$C$11,0)+IF(AND(AY$7=FIN!$E$12,$B$15=FIN!$F$12,$B16=FIN!$B$12),FIN!$C$12,0)+IF(AND(AY$7=FIN!$E$13,$B$15=FIN!$F$13,$B16=FIN!$B$13),FIN!$C$13,0)+IF(AND(AY$7=FIN!$E$14,$B$15=FIN!$F$14,$B16=FIN!$B$14),FIN!$C$14,0)+IF(AND(AY$7=FIN!$E$15,$B$15=FIN!$F$15,$B16=FIN!$B$15),FIN!$C$15,0)+IF(AND(AY$7=FIN!$E$16,$B$15=FIN!$F$16,$B16=FIN!$B$16),FIN!$C$16,0)+IF(AND(AY$7=FIN!$E$17,$B$15=FIN!$F$17,$B16=FIN!$B$17),FIN!$C$17,0)+IF(AND(AY$7=FIN!$E$18,$B$15=FIN!$F$18,$B16=FIN!$B$18),FIN!$C$18,0)</f>
        <v>0</v>
      </c>
      <c r="AZ16" s="40">
        <f>+IF(AND(AZ$7=FIN!$E$9,$B$15=FIN!$F$9,$B16=FIN!$B$9),FIN!$C$9,0)+IF(AND(AZ$7=FIN!$E$10,$B$15=FIN!$F$10,$B16=FIN!$B$10),FIN!$C$10,0)+IF(AND(AZ$7=FIN!$E$11,$B$15=FIN!$F$11,$B16=FIN!$B$11),FIN!$C$11,0)+IF(AND(AZ$7=FIN!$E$12,$B$15=FIN!$F$12,$B16=FIN!$B$12),FIN!$C$12,0)+IF(AND(AZ$7=FIN!$E$13,$B$15=FIN!$F$13,$B16=FIN!$B$13),FIN!$C$13,0)+IF(AND(AZ$7=FIN!$E$14,$B$15=FIN!$F$14,$B16=FIN!$B$14),FIN!$C$14,0)+IF(AND(AZ$7=FIN!$E$15,$B$15=FIN!$F$15,$B16=FIN!$B$15),FIN!$C$15,0)+IF(AND(AZ$7=FIN!$E$16,$B$15=FIN!$F$16,$B16=FIN!$B$16),FIN!$C$16,0)+IF(AND(AZ$7=FIN!$E$17,$B$15=FIN!$F$17,$B16=FIN!$B$17),FIN!$C$17,0)+IF(AND(AZ$7=FIN!$E$18,$B$15=FIN!$F$18,$B16=FIN!$B$18),FIN!$C$18,0)</f>
        <v>0</v>
      </c>
      <c r="BA16" s="40">
        <f>+IF(AND(BA$7=FIN!$E$9,$B$15=FIN!$F$9,$B16=FIN!$B$9),FIN!$C$9,0)+IF(AND(BA$7=FIN!$E$10,$B$15=FIN!$F$10,$B16=FIN!$B$10),FIN!$C$10,0)+IF(AND(BA$7=FIN!$E$11,$B$15=FIN!$F$11,$B16=FIN!$B$11),FIN!$C$11,0)+IF(AND(BA$7=FIN!$E$12,$B$15=FIN!$F$12,$B16=FIN!$B$12),FIN!$C$12,0)+IF(AND(BA$7=FIN!$E$13,$B$15=FIN!$F$13,$B16=FIN!$B$13),FIN!$C$13,0)+IF(AND(BA$7=FIN!$E$14,$B$15=FIN!$F$14,$B16=FIN!$B$14),FIN!$C$14,0)+IF(AND(BA$7=FIN!$E$15,$B$15=FIN!$F$15,$B16=FIN!$B$15),FIN!$C$15,0)+IF(AND(BA$7=FIN!$E$16,$B$15=FIN!$F$16,$B16=FIN!$B$16),FIN!$C$16,0)+IF(AND(BA$7=FIN!$E$17,$B$15=FIN!$F$17,$B16=FIN!$B$17),FIN!$C$17,0)+IF(AND(BA$7=FIN!$E$18,$B$15=FIN!$F$18,$B16=FIN!$B$18),FIN!$C$18,0)</f>
        <v>0</v>
      </c>
      <c r="BB16" s="40">
        <f>+IF(AND(BB$7=FIN!$E$9,$B$15=FIN!$F$9,$B16=FIN!$B$9),FIN!$C$9,0)+IF(AND(BB$7=FIN!$E$10,$B$15=FIN!$F$10,$B16=FIN!$B$10),FIN!$C$10,0)+IF(AND(BB$7=FIN!$E$11,$B$15=FIN!$F$11,$B16=FIN!$B$11),FIN!$C$11,0)+IF(AND(BB$7=FIN!$E$12,$B$15=FIN!$F$12,$B16=FIN!$B$12),FIN!$C$12,0)+IF(AND(BB$7=FIN!$E$13,$B$15=FIN!$F$13,$B16=FIN!$B$13),FIN!$C$13,0)+IF(AND(BB$7=FIN!$E$14,$B$15=FIN!$F$14,$B16=FIN!$B$14),FIN!$C$14,0)+IF(AND(BB$7=FIN!$E$15,$B$15=FIN!$F$15,$B16=FIN!$B$15),FIN!$C$15,0)+IF(AND(BB$7=FIN!$E$16,$B$15=FIN!$F$16,$B16=FIN!$B$16),FIN!$C$16,0)+IF(AND(BB$7=FIN!$E$17,$B$15=FIN!$F$17,$B16=FIN!$B$17),FIN!$C$17,0)+IF(AND(BB$7=FIN!$E$18,$B$15=FIN!$F$18,$B16=FIN!$B$18),FIN!$C$18,0)</f>
        <v>0</v>
      </c>
      <c r="BC16" s="40">
        <f>+IF(AND(BC$7=FIN!$E$9,$B$15=FIN!$F$9,$B16=FIN!$B$9),FIN!$C$9,0)+IF(AND(BC$7=FIN!$E$10,$B$15=FIN!$F$10,$B16=FIN!$B$10),FIN!$C$10,0)+IF(AND(BC$7=FIN!$E$11,$B$15=FIN!$F$11,$B16=FIN!$B$11),FIN!$C$11,0)+IF(AND(BC$7=FIN!$E$12,$B$15=FIN!$F$12,$B16=FIN!$B$12),FIN!$C$12,0)+IF(AND(BC$7=FIN!$E$13,$B$15=FIN!$F$13,$B16=FIN!$B$13),FIN!$C$13,0)+IF(AND(BC$7=FIN!$E$14,$B$15=FIN!$F$14,$B16=FIN!$B$14),FIN!$C$14,0)+IF(AND(BC$7=FIN!$E$15,$B$15=FIN!$F$15,$B16=FIN!$B$15),FIN!$C$15,0)+IF(AND(BC$7=FIN!$E$16,$B$15=FIN!$F$16,$B16=FIN!$B$16),FIN!$C$16,0)+IF(AND(BC$7=FIN!$E$17,$B$15=FIN!$F$17,$B16=FIN!$B$17),FIN!$C$17,0)+IF(AND(BC$7=FIN!$E$18,$B$15=FIN!$F$18,$B16=FIN!$B$18),FIN!$C$18,0)</f>
        <v>0</v>
      </c>
      <c r="BD16" s="40">
        <f>+IF(AND(BD$7=FIN!$E$9,$B$15=FIN!$F$9,$B16=FIN!$B$9),FIN!$C$9,0)+IF(AND(BD$7=FIN!$E$10,$B$15=FIN!$F$10,$B16=FIN!$B$10),FIN!$C$10,0)+IF(AND(BD$7=FIN!$E$11,$B$15=FIN!$F$11,$B16=FIN!$B$11),FIN!$C$11,0)+IF(AND(BD$7=FIN!$E$12,$B$15=FIN!$F$12,$B16=FIN!$B$12),FIN!$C$12,0)+IF(AND(BD$7=FIN!$E$13,$B$15=FIN!$F$13,$B16=FIN!$B$13),FIN!$C$13,0)+IF(AND(BD$7=FIN!$E$14,$B$15=FIN!$F$14,$B16=FIN!$B$14),FIN!$C$14,0)+IF(AND(BD$7=FIN!$E$15,$B$15=FIN!$F$15,$B16=FIN!$B$15),FIN!$C$15,0)+IF(AND(BD$7=FIN!$E$16,$B$15=FIN!$F$16,$B16=FIN!$B$16),FIN!$C$16,0)+IF(AND(BD$7=FIN!$E$17,$B$15=FIN!$F$17,$B16=FIN!$B$17),FIN!$C$17,0)+IF(AND(BD$7=FIN!$E$18,$B$15=FIN!$F$18,$B16=FIN!$B$18),FIN!$C$18,0)</f>
        <v>0</v>
      </c>
      <c r="BE16" s="40">
        <f>+IF(AND(BE$7=FIN!$E$9,$B$15=FIN!$F$9,$B16=FIN!$B$9),FIN!$C$9,0)+IF(AND(BE$7=FIN!$E$10,$B$15=FIN!$F$10,$B16=FIN!$B$10),FIN!$C$10,0)+IF(AND(BE$7=FIN!$E$11,$B$15=FIN!$F$11,$B16=FIN!$B$11),FIN!$C$11,0)+IF(AND(BE$7=FIN!$E$12,$B$15=FIN!$F$12,$B16=FIN!$B$12),FIN!$C$12,0)+IF(AND(BE$7=FIN!$E$13,$B$15=FIN!$F$13,$B16=FIN!$B$13),FIN!$C$13,0)+IF(AND(BE$7=FIN!$E$14,$B$15=FIN!$F$14,$B16=FIN!$B$14),FIN!$C$14,0)+IF(AND(BE$7=FIN!$E$15,$B$15=FIN!$F$15,$B16=FIN!$B$15),FIN!$C$15,0)+IF(AND(BE$7=FIN!$E$16,$B$15=FIN!$F$16,$B16=FIN!$B$16),FIN!$C$16,0)+IF(AND(BE$7=FIN!$E$17,$B$15=FIN!$F$17,$B16=FIN!$B$17),FIN!$C$17,0)+IF(AND(BE$7=FIN!$E$18,$B$15=FIN!$F$18,$B16=FIN!$B$18),FIN!$C$18,0)</f>
        <v>0</v>
      </c>
      <c r="BF16" s="40">
        <f>+IF(AND(BF$7=FIN!$E$9,$B$15=FIN!$F$9,$B16=FIN!$B$9),FIN!$C$9,0)+IF(AND(BF$7=FIN!$E$10,$B$15=FIN!$F$10,$B16=FIN!$B$10),FIN!$C$10,0)+IF(AND(BF$7=FIN!$E$11,$B$15=FIN!$F$11,$B16=FIN!$B$11),FIN!$C$11,0)+IF(AND(BF$7=FIN!$E$12,$B$15=FIN!$F$12,$B16=FIN!$B$12),FIN!$C$12,0)+IF(AND(BF$7=FIN!$E$13,$B$15=FIN!$F$13,$B16=FIN!$B$13),FIN!$C$13,0)+IF(AND(BF$7=FIN!$E$14,$B$15=FIN!$F$14,$B16=FIN!$B$14),FIN!$C$14,0)+IF(AND(BF$7=FIN!$E$15,$B$15=FIN!$F$15,$B16=FIN!$B$15),FIN!$C$15,0)+IF(AND(BF$7=FIN!$E$16,$B$15=FIN!$F$16,$B16=FIN!$B$16),FIN!$C$16,0)+IF(AND(BF$7=FIN!$E$17,$B$15=FIN!$F$17,$B16=FIN!$B$17),FIN!$C$17,0)+IF(AND(BF$7=FIN!$E$18,$B$15=FIN!$F$18,$B16=FIN!$B$18),FIN!$C$18,0)</f>
        <v>0</v>
      </c>
      <c r="BG16" s="40">
        <f>+IF(AND(BG$7=FIN!$E$9,$B$15=FIN!$F$9,$B16=FIN!$B$9),FIN!$C$9,0)+IF(AND(BG$7=FIN!$E$10,$B$15=FIN!$F$10,$B16=FIN!$B$10),FIN!$C$10,0)+IF(AND(BG$7=FIN!$E$11,$B$15=FIN!$F$11,$B16=FIN!$B$11),FIN!$C$11,0)+IF(AND(BG$7=FIN!$E$12,$B$15=FIN!$F$12,$B16=FIN!$B$12),FIN!$C$12,0)+IF(AND(BG$7=FIN!$E$13,$B$15=FIN!$F$13,$B16=FIN!$B$13),FIN!$C$13,0)+IF(AND(BG$7=FIN!$E$14,$B$15=FIN!$F$14,$B16=FIN!$B$14),FIN!$C$14,0)+IF(AND(BG$7=FIN!$E$15,$B$15=FIN!$F$15,$B16=FIN!$B$15),FIN!$C$15,0)+IF(AND(BG$7=FIN!$E$16,$B$15=FIN!$F$16,$B16=FIN!$B$16),FIN!$C$16,0)+IF(AND(BG$7=FIN!$E$17,$B$15=FIN!$F$17,$B16=FIN!$B$17),FIN!$C$17,0)+IF(AND(BG$7=FIN!$E$18,$B$15=FIN!$F$18,$B16=FIN!$B$18),FIN!$C$18,0)</f>
        <v>0</v>
      </c>
      <c r="BH16" s="40">
        <f>+IF(AND(BH$7=FIN!$E$9,$B$15=FIN!$F$9,$B16=FIN!$B$9),FIN!$C$9,0)+IF(AND(BH$7=FIN!$E$10,$B$15=FIN!$F$10,$B16=FIN!$B$10),FIN!$C$10,0)+IF(AND(BH$7=FIN!$E$11,$B$15=FIN!$F$11,$B16=FIN!$B$11),FIN!$C$11,0)+IF(AND(BH$7=FIN!$E$12,$B$15=FIN!$F$12,$B16=FIN!$B$12),FIN!$C$12,0)+IF(AND(BH$7=FIN!$E$13,$B$15=FIN!$F$13,$B16=FIN!$B$13),FIN!$C$13,0)+IF(AND(BH$7=FIN!$E$14,$B$15=FIN!$F$14,$B16=FIN!$B$14),FIN!$C$14,0)+IF(AND(BH$7=FIN!$E$15,$B$15=FIN!$F$15,$B16=FIN!$B$15),FIN!$C$15,0)+IF(AND(BH$7=FIN!$E$16,$B$15=FIN!$F$16,$B16=FIN!$B$16),FIN!$C$16,0)+IF(AND(BH$7=FIN!$E$17,$B$15=FIN!$F$17,$B16=FIN!$B$17),FIN!$C$17,0)+IF(AND(BH$7=FIN!$E$18,$B$15=FIN!$F$18,$B16=FIN!$B$18),FIN!$C$18,0)</f>
        <v>0</v>
      </c>
      <c r="BI16" s="40">
        <f>+IF(AND(BI$7=FIN!$E$9,$B$15=FIN!$F$9,$B16=FIN!$B$9),FIN!$C$9,0)+IF(AND(BI$7=FIN!$E$10,$B$15=FIN!$F$10,$B16=FIN!$B$10),FIN!$C$10,0)+IF(AND(BI$7=FIN!$E$11,$B$15=FIN!$F$11,$B16=FIN!$B$11),FIN!$C$11,0)+IF(AND(BI$7=FIN!$E$12,$B$15=FIN!$F$12,$B16=FIN!$B$12),FIN!$C$12,0)+IF(AND(BI$7=FIN!$E$13,$B$15=FIN!$F$13,$B16=FIN!$B$13),FIN!$C$13,0)+IF(AND(BI$7=FIN!$E$14,$B$15=FIN!$F$14,$B16=FIN!$B$14),FIN!$C$14,0)+IF(AND(BI$7=FIN!$E$15,$B$15=FIN!$F$15,$B16=FIN!$B$15),FIN!$C$15,0)+IF(AND(BI$7=FIN!$E$16,$B$15=FIN!$F$16,$B16=FIN!$B$16),FIN!$C$16,0)+IF(AND(BI$7=FIN!$E$17,$B$15=FIN!$F$17,$B16=FIN!$B$17),FIN!$C$17,0)+IF(AND(BI$7=FIN!$E$18,$B$15=FIN!$F$18,$B16=FIN!$B$18),FIN!$C$18,0)</f>
        <v>0</v>
      </c>
      <c r="BJ16" s="40">
        <f>+IF(AND(BJ$7=FIN!$E$9,$B$15=FIN!$F$9,$B16=FIN!$B$9),FIN!$C$9,0)+IF(AND(BJ$7=FIN!$E$10,$B$15=FIN!$F$10,$B16=FIN!$B$10),FIN!$C$10,0)+IF(AND(BJ$7=FIN!$E$11,$B$15=FIN!$F$11,$B16=FIN!$B$11),FIN!$C$11,0)+IF(AND(BJ$7=FIN!$E$12,$B$15=FIN!$F$12,$B16=FIN!$B$12),FIN!$C$12,0)+IF(AND(BJ$7=FIN!$E$13,$B$15=FIN!$F$13,$B16=FIN!$B$13),FIN!$C$13,0)+IF(AND(BJ$7=FIN!$E$14,$B$15=FIN!$F$14,$B16=FIN!$B$14),FIN!$C$14,0)+IF(AND(BJ$7=FIN!$E$15,$B$15=FIN!$F$15,$B16=FIN!$B$15),FIN!$C$15,0)+IF(AND(BJ$7=FIN!$E$16,$B$15=FIN!$F$16,$B16=FIN!$B$16),FIN!$C$16,0)+IF(AND(BJ$7=FIN!$E$17,$B$15=FIN!$F$17,$B16=FIN!$B$17),FIN!$C$17,0)+IF(AND(BJ$7=FIN!$E$18,$B$15=FIN!$F$18,$B16=FIN!$B$18),FIN!$C$18,0)</f>
        <v>0</v>
      </c>
      <c r="BK16" s="40">
        <f>+IF(AND(BK$7=FIN!$E$9,$B$15=FIN!$F$9,$B16=FIN!$B$9),FIN!$C$9,0)+IF(AND(BK$7=FIN!$E$10,$B$15=FIN!$F$10,$B16=FIN!$B$10),FIN!$C$10,0)+IF(AND(BK$7=FIN!$E$11,$B$15=FIN!$F$11,$B16=FIN!$B$11),FIN!$C$11,0)+IF(AND(BK$7=FIN!$E$12,$B$15=FIN!$F$12,$B16=FIN!$B$12),FIN!$C$12,0)+IF(AND(BK$7=FIN!$E$13,$B$15=FIN!$F$13,$B16=FIN!$B$13),FIN!$C$13,0)+IF(AND(BK$7=FIN!$E$14,$B$15=FIN!$F$14,$B16=FIN!$B$14),FIN!$C$14,0)+IF(AND(BK$7=FIN!$E$15,$B$15=FIN!$F$15,$B16=FIN!$B$15),FIN!$C$15,0)+IF(AND(BK$7=FIN!$E$16,$B$15=FIN!$F$16,$B16=FIN!$B$16),FIN!$C$16,0)+IF(AND(BK$7=FIN!$E$17,$B$15=FIN!$F$17,$B16=FIN!$B$17),FIN!$C$17,0)+IF(AND(BK$7=FIN!$E$18,$B$15=FIN!$F$18,$B16=FIN!$B$18),FIN!$C$18,0)</f>
        <v>0</v>
      </c>
      <c r="BL16" s="40">
        <f>+IF(AND(BL$7=FIN!$E$9,$B$15=FIN!$F$9,$B16=FIN!$B$9),FIN!$C$9,0)+IF(AND(BL$7=FIN!$E$10,$B$15=FIN!$F$10,$B16=FIN!$B$10),FIN!$C$10,0)+IF(AND(BL$7=FIN!$E$11,$B$15=FIN!$F$11,$B16=FIN!$B$11),FIN!$C$11,0)+IF(AND(BL$7=FIN!$E$12,$B$15=FIN!$F$12,$B16=FIN!$B$12),FIN!$C$12,0)+IF(AND(BL$7=FIN!$E$13,$B$15=FIN!$F$13,$B16=FIN!$B$13),FIN!$C$13,0)+IF(AND(BL$7=FIN!$E$14,$B$15=FIN!$F$14,$B16=FIN!$B$14),FIN!$C$14,0)+IF(AND(BL$7=FIN!$E$15,$B$15=FIN!$F$15,$B16=FIN!$B$15),FIN!$C$15,0)+IF(AND(BL$7=FIN!$E$16,$B$15=FIN!$F$16,$B16=FIN!$B$16),FIN!$C$16,0)+IF(AND(BL$7=FIN!$E$17,$B$15=FIN!$F$17,$B16=FIN!$B$17),FIN!$C$17,0)+IF(AND(BL$7=FIN!$E$18,$B$15=FIN!$F$18,$B16=FIN!$B$18),FIN!$C$18,0)</f>
        <v>0</v>
      </c>
    </row>
    <row r="17" spans="2:64">
      <c r="B17" s="32" t="str">
        <f>+B11</f>
        <v>Ivan</v>
      </c>
      <c r="C17" s="40">
        <f t="shared" si="11"/>
        <v>0</v>
      </c>
      <c r="D17" s="30"/>
      <c r="E17" s="40">
        <f>+IF(AND(E$7=FIN!$E$9,$B$15=FIN!$F$9,$B17=FIN!$B$9),FIN!$C$9,0)+IF(AND(E$7=FIN!$E$10,$B$15=FIN!$F$10,$B17=FIN!$B$10),FIN!$C$10,0)+IF(AND(E$7=FIN!$E$11,$B$15=FIN!$F$11,$B17=FIN!$B$11),FIN!$C$11,0)+IF(AND(E$7=FIN!$E$12,$B$15=FIN!$F$12,$B17=FIN!$B$12),FIN!$C$12,0)+IF(AND(E$7=FIN!$E$13,$B$15=FIN!$F$13,$B17=FIN!$B$13),FIN!$C$13,0)+IF(AND(E$7=FIN!$E$14,$B$15=FIN!$F$14,$B17=FIN!$B$14),FIN!$C$14,0)+IF(AND(E$7=FIN!$E$15,$B$15=FIN!$F$15,$B17=FIN!$B$15),FIN!$C$15,0)+IF(AND(E$7=FIN!$E$16,$B$15=FIN!$F$16,$B17=FIN!$B$16),FIN!$C$16,0)+IF(AND(E$7=FIN!$E$17,$B$15=FIN!$F$17,$B17=FIN!$B$17),FIN!$C$17,0)+IF(AND(E$7=FIN!$E$18,$B$15=FIN!$F$18,$B17=FIN!$B$18),FIN!$C$18,0)</f>
        <v>0</v>
      </c>
      <c r="F17" s="40">
        <f>+IF(AND(F$7=FIN!$E$9,$B$15=FIN!$F$9,$B17=FIN!$B$9),FIN!$C$9,0)+IF(AND(F$7=FIN!$E$10,$B$15=FIN!$F$10,$B17=FIN!$B$10),FIN!$C$10,0)+IF(AND(F$7=FIN!$E$11,$B$15=FIN!$F$11,$B17=FIN!$B$11),FIN!$C$11,0)+IF(AND(F$7=FIN!$E$12,$B$15=FIN!$F$12,$B17=FIN!$B$12),FIN!$C$12,0)+IF(AND(F$7=FIN!$E$13,$B$15=FIN!$F$13,$B17=FIN!$B$13),FIN!$C$13,0)+IF(AND(F$7=FIN!$E$14,$B$15=FIN!$F$14,$B17=FIN!$B$14),FIN!$C$14,0)+IF(AND(F$7=FIN!$E$15,$B$15=FIN!$F$15,$B17=FIN!$B$15),FIN!$C$15,0)+IF(AND(F$7=FIN!$E$16,$B$15=FIN!$F$16,$B17=FIN!$B$16),FIN!$C$16,0)+IF(AND(F$7=FIN!$E$17,$B$15=FIN!$F$17,$B17=FIN!$B$17),FIN!$C$17,0)+IF(AND(F$7=FIN!$E$18,$B$15=FIN!$F$18,$B17=FIN!$B$18),FIN!$C$18,0)</f>
        <v>0</v>
      </c>
      <c r="G17" s="40">
        <f>+IF(AND(G$7=FIN!$E$9,$B$15=FIN!$F$9,$B17=FIN!$B$9),FIN!$C$9,0)+IF(AND(G$7=FIN!$E$10,$B$15=FIN!$F$10,$B17=FIN!$B$10),FIN!$C$10,0)+IF(AND(G$7=FIN!$E$11,$B$15=FIN!$F$11,$B17=FIN!$B$11),FIN!$C$11,0)+IF(AND(G$7=FIN!$E$12,$B$15=FIN!$F$12,$B17=FIN!$B$12),FIN!$C$12,0)+IF(AND(G$7=FIN!$E$13,$B$15=FIN!$F$13,$B17=FIN!$B$13),FIN!$C$13,0)+IF(AND(G$7=FIN!$E$14,$B$15=FIN!$F$14,$B17=FIN!$B$14),FIN!$C$14,0)+IF(AND(G$7=FIN!$E$15,$B$15=FIN!$F$15,$B17=FIN!$B$15),FIN!$C$15,0)+IF(AND(G$7=FIN!$E$16,$B$15=FIN!$F$16,$B17=FIN!$B$16),FIN!$C$16,0)+IF(AND(G$7=FIN!$E$17,$B$15=FIN!$F$17,$B17=FIN!$B$17),FIN!$C$17,0)+IF(AND(G$7=FIN!$E$18,$B$15=FIN!$F$18,$B17=FIN!$B$18),FIN!$C$18,0)</f>
        <v>0</v>
      </c>
      <c r="H17" s="40">
        <f>+IF(AND(H$7=FIN!$E$9,$B$15=FIN!$F$9,$B17=FIN!$B$9),FIN!$C$9,0)+IF(AND(H$7=FIN!$E$10,$B$15=FIN!$F$10,$B17=FIN!$B$10),FIN!$C$10,0)+IF(AND(H$7=FIN!$E$11,$B$15=FIN!$F$11,$B17=FIN!$B$11),FIN!$C$11,0)+IF(AND(H$7=FIN!$E$12,$B$15=FIN!$F$12,$B17=FIN!$B$12),FIN!$C$12,0)+IF(AND(H$7=FIN!$E$13,$B$15=FIN!$F$13,$B17=FIN!$B$13),FIN!$C$13,0)+IF(AND(H$7=FIN!$E$14,$B$15=FIN!$F$14,$B17=FIN!$B$14),FIN!$C$14,0)+IF(AND(H$7=FIN!$E$15,$B$15=FIN!$F$15,$B17=FIN!$B$15),FIN!$C$15,0)+IF(AND(H$7=FIN!$E$16,$B$15=FIN!$F$16,$B17=FIN!$B$16),FIN!$C$16,0)+IF(AND(H$7=FIN!$E$17,$B$15=FIN!$F$17,$B17=FIN!$B$17),FIN!$C$17,0)+IF(AND(H$7=FIN!$E$18,$B$15=FIN!$F$18,$B17=FIN!$B$18),FIN!$C$18,0)</f>
        <v>0</v>
      </c>
      <c r="I17" s="40">
        <f>+IF(AND(I$7=FIN!$E$9,$B$15=FIN!$F$9,$B17=FIN!$B$9),FIN!$C$9,0)+IF(AND(I$7=FIN!$E$10,$B$15=FIN!$F$10,$B17=FIN!$B$10),FIN!$C$10,0)+IF(AND(I$7=FIN!$E$11,$B$15=FIN!$F$11,$B17=FIN!$B$11),FIN!$C$11,0)+IF(AND(I$7=FIN!$E$12,$B$15=FIN!$F$12,$B17=FIN!$B$12),FIN!$C$12,0)+IF(AND(I$7=FIN!$E$13,$B$15=FIN!$F$13,$B17=FIN!$B$13),FIN!$C$13,0)+IF(AND(I$7=FIN!$E$14,$B$15=FIN!$F$14,$B17=FIN!$B$14),FIN!$C$14,0)+IF(AND(I$7=FIN!$E$15,$B$15=FIN!$F$15,$B17=FIN!$B$15),FIN!$C$15,0)+IF(AND(I$7=FIN!$E$16,$B$15=FIN!$F$16,$B17=FIN!$B$16),FIN!$C$16,0)+IF(AND(I$7=FIN!$E$17,$B$15=FIN!$F$17,$B17=FIN!$B$17),FIN!$C$17,0)+IF(AND(I$7=FIN!$E$18,$B$15=FIN!$F$18,$B17=FIN!$B$18),FIN!$C$18,0)</f>
        <v>0</v>
      </c>
      <c r="J17" s="40">
        <f>+IF(AND(J$7=FIN!$E$9,$B$15=FIN!$F$9,$B17=FIN!$B$9),FIN!$C$9,0)+IF(AND(J$7=FIN!$E$10,$B$15=FIN!$F$10,$B17=FIN!$B$10),FIN!$C$10,0)+IF(AND(J$7=FIN!$E$11,$B$15=FIN!$F$11,$B17=FIN!$B$11),FIN!$C$11,0)+IF(AND(J$7=FIN!$E$12,$B$15=FIN!$F$12,$B17=FIN!$B$12),FIN!$C$12,0)+IF(AND(J$7=FIN!$E$13,$B$15=FIN!$F$13,$B17=FIN!$B$13),FIN!$C$13,0)+IF(AND(J$7=FIN!$E$14,$B$15=FIN!$F$14,$B17=FIN!$B$14),FIN!$C$14,0)+IF(AND(J$7=FIN!$E$15,$B$15=FIN!$F$15,$B17=FIN!$B$15),FIN!$C$15,0)+IF(AND(J$7=FIN!$E$16,$B$15=FIN!$F$16,$B17=FIN!$B$16),FIN!$C$16,0)+IF(AND(J$7=FIN!$E$17,$B$15=FIN!$F$17,$B17=FIN!$B$17),FIN!$C$17,0)+IF(AND(J$7=FIN!$E$18,$B$15=FIN!$F$18,$B17=FIN!$B$18),FIN!$C$18,0)</f>
        <v>0</v>
      </c>
      <c r="K17" s="40">
        <f>+IF(AND(K$7=FIN!$E$9,$B$15=FIN!$F$9,$B17=FIN!$B$9),FIN!$C$9,0)+IF(AND(K$7=FIN!$E$10,$B$15=FIN!$F$10,$B17=FIN!$B$10),FIN!$C$10,0)+IF(AND(K$7=FIN!$E$11,$B$15=FIN!$F$11,$B17=FIN!$B$11),FIN!$C$11,0)+IF(AND(K$7=FIN!$E$12,$B$15=FIN!$F$12,$B17=FIN!$B$12),FIN!$C$12,0)+IF(AND(K$7=FIN!$E$13,$B$15=FIN!$F$13,$B17=FIN!$B$13),FIN!$C$13,0)+IF(AND(K$7=FIN!$E$14,$B$15=FIN!$F$14,$B17=FIN!$B$14),FIN!$C$14,0)+IF(AND(K$7=FIN!$E$15,$B$15=FIN!$F$15,$B17=FIN!$B$15),FIN!$C$15,0)+IF(AND(K$7=FIN!$E$16,$B$15=FIN!$F$16,$B17=FIN!$B$16),FIN!$C$16,0)+IF(AND(K$7=FIN!$E$17,$B$15=FIN!$F$17,$B17=FIN!$B$17),FIN!$C$17,0)+IF(AND(K$7=FIN!$E$18,$B$15=FIN!$F$18,$B17=FIN!$B$18),FIN!$C$18,0)</f>
        <v>0</v>
      </c>
      <c r="L17" s="40">
        <f>+IF(AND(L$7=FIN!$E$9,$B$15=FIN!$F$9,$B17=FIN!$B$9),FIN!$C$9,0)+IF(AND(L$7=FIN!$E$10,$B$15=FIN!$F$10,$B17=FIN!$B$10),FIN!$C$10,0)+IF(AND(L$7=FIN!$E$11,$B$15=FIN!$F$11,$B17=FIN!$B$11),FIN!$C$11,0)+IF(AND(L$7=FIN!$E$12,$B$15=FIN!$F$12,$B17=FIN!$B$12),FIN!$C$12,0)+IF(AND(L$7=FIN!$E$13,$B$15=FIN!$F$13,$B17=FIN!$B$13),FIN!$C$13,0)+IF(AND(L$7=FIN!$E$14,$B$15=FIN!$F$14,$B17=FIN!$B$14),FIN!$C$14,0)+IF(AND(L$7=FIN!$E$15,$B$15=FIN!$F$15,$B17=FIN!$B$15),FIN!$C$15,0)+IF(AND(L$7=FIN!$E$16,$B$15=FIN!$F$16,$B17=FIN!$B$16),FIN!$C$16,0)+IF(AND(L$7=FIN!$E$17,$B$15=FIN!$F$17,$B17=FIN!$B$17),FIN!$C$17,0)+IF(AND(L$7=FIN!$E$18,$B$15=FIN!$F$18,$B17=FIN!$B$18),FIN!$C$18,0)</f>
        <v>0</v>
      </c>
      <c r="M17" s="40">
        <f>+IF(AND(M$7=FIN!$E$9,$B$15=FIN!$F$9,$B17=FIN!$B$9),FIN!$C$9,0)+IF(AND(M$7=FIN!$E$10,$B$15=FIN!$F$10,$B17=FIN!$B$10),FIN!$C$10,0)+IF(AND(M$7=FIN!$E$11,$B$15=FIN!$F$11,$B17=FIN!$B$11),FIN!$C$11,0)+IF(AND(M$7=FIN!$E$12,$B$15=FIN!$F$12,$B17=FIN!$B$12),FIN!$C$12,0)+IF(AND(M$7=FIN!$E$13,$B$15=FIN!$F$13,$B17=FIN!$B$13),FIN!$C$13,0)+IF(AND(M$7=FIN!$E$14,$B$15=FIN!$F$14,$B17=FIN!$B$14),FIN!$C$14,0)+IF(AND(M$7=FIN!$E$15,$B$15=FIN!$F$15,$B17=FIN!$B$15),FIN!$C$15,0)+IF(AND(M$7=FIN!$E$16,$B$15=FIN!$F$16,$B17=FIN!$B$16),FIN!$C$16,0)+IF(AND(M$7=FIN!$E$17,$B$15=FIN!$F$17,$B17=FIN!$B$17),FIN!$C$17,0)+IF(AND(M$7=FIN!$E$18,$B$15=FIN!$F$18,$B17=FIN!$B$18),FIN!$C$18,0)</f>
        <v>0</v>
      </c>
      <c r="N17" s="40">
        <f>+IF(AND(N$7=FIN!$E$9,$B$15=FIN!$F$9,$B17=FIN!$B$9),FIN!$C$9,0)+IF(AND(N$7=FIN!$E$10,$B$15=FIN!$F$10,$B17=FIN!$B$10),FIN!$C$10,0)+IF(AND(N$7=FIN!$E$11,$B$15=FIN!$F$11,$B17=FIN!$B$11),FIN!$C$11,0)+IF(AND(N$7=FIN!$E$12,$B$15=FIN!$F$12,$B17=FIN!$B$12),FIN!$C$12,0)+IF(AND(N$7=FIN!$E$13,$B$15=FIN!$F$13,$B17=FIN!$B$13),FIN!$C$13,0)+IF(AND(N$7=FIN!$E$14,$B$15=FIN!$F$14,$B17=FIN!$B$14),FIN!$C$14,0)+IF(AND(N$7=FIN!$E$15,$B$15=FIN!$F$15,$B17=FIN!$B$15),FIN!$C$15,0)+IF(AND(N$7=FIN!$E$16,$B$15=FIN!$F$16,$B17=FIN!$B$16),FIN!$C$16,0)+IF(AND(N$7=FIN!$E$17,$B$15=FIN!$F$17,$B17=FIN!$B$17),FIN!$C$17,0)+IF(AND(N$7=FIN!$E$18,$B$15=FIN!$F$18,$B17=FIN!$B$18),FIN!$C$18,0)</f>
        <v>0</v>
      </c>
      <c r="O17" s="40">
        <f>+IF(AND(O$7=FIN!$E$9,$B$15=FIN!$F$9,$B17=FIN!$B$9),FIN!$C$9,0)+IF(AND(O$7=FIN!$E$10,$B$15=FIN!$F$10,$B17=FIN!$B$10),FIN!$C$10,0)+IF(AND(O$7=FIN!$E$11,$B$15=FIN!$F$11,$B17=FIN!$B$11),FIN!$C$11,0)+IF(AND(O$7=FIN!$E$12,$B$15=FIN!$F$12,$B17=FIN!$B$12),FIN!$C$12,0)+IF(AND(O$7=FIN!$E$13,$B$15=FIN!$F$13,$B17=FIN!$B$13),FIN!$C$13,0)+IF(AND(O$7=FIN!$E$14,$B$15=FIN!$F$14,$B17=FIN!$B$14),FIN!$C$14,0)+IF(AND(O$7=FIN!$E$15,$B$15=FIN!$F$15,$B17=FIN!$B$15),FIN!$C$15,0)+IF(AND(O$7=FIN!$E$16,$B$15=FIN!$F$16,$B17=FIN!$B$16),FIN!$C$16,0)+IF(AND(O$7=FIN!$E$17,$B$15=FIN!$F$17,$B17=FIN!$B$17),FIN!$C$17,0)+IF(AND(O$7=FIN!$E$18,$B$15=FIN!$F$18,$B17=FIN!$B$18),FIN!$C$18,0)</f>
        <v>0</v>
      </c>
      <c r="P17" s="40">
        <f>+IF(AND(P$7=FIN!$E$9,$B$15=FIN!$F$9,$B17=FIN!$B$9),FIN!$C$9,0)+IF(AND(P$7=FIN!$E$10,$B$15=FIN!$F$10,$B17=FIN!$B$10),FIN!$C$10,0)+IF(AND(P$7=FIN!$E$11,$B$15=FIN!$F$11,$B17=FIN!$B$11),FIN!$C$11,0)+IF(AND(P$7=FIN!$E$12,$B$15=FIN!$F$12,$B17=FIN!$B$12),FIN!$C$12,0)+IF(AND(P$7=FIN!$E$13,$B$15=FIN!$F$13,$B17=FIN!$B$13),FIN!$C$13,0)+IF(AND(P$7=FIN!$E$14,$B$15=FIN!$F$14,$B17=FIN!$B$14),FIN!$C$14,0)+IF(AND(P$7=FIN!$E$15,$B$15=FIN!$F$15,$B17=FIN!$B$15),FIN!$C$15,0)+IF(AND(P$7=FIN!$E$16,$B$15=FIN!$F$16,$B17=FIN!$B$16),FIN!$C$16,0)+IF(AND(P$7=FIN!$E$17,$B$15=FIN!$F$17,$B17=FIN!$B$17),FIN!$C$17,0)+IF(AND(P$7=FIN!$E$18,$B$15=FIN!$F$18,$B17=FIN!$B$18),FIN!$C$18,0)</f>
        <v>0</v>
      </c>
      <c r="Q17" s="40">
        <f>+IF(AND(Q$7=FIN!$E$9,$B$15=FIN!$F$9,$B17=FIN!$B$9),FIN!$C$9,0)+IF(AND(Q$7=FIN!$E$10,$B$15=FIN!$F$10,$B17=FIN!$B$10),FIN!$C$10,0)+IF(AND(Q$7=FIN!$E$11,$B$15=FIN!$F$11,$B17=FIN!$B$11),FIN!$C$11,0)+IF(AND(Q$7=FIN!$E$12,$B$15=FIN!$F$12,$B17=FIN!$B$12),FIN!$C$12,0)+IF(AND(Q$7=FIN!$E$13,$B$15=FIN!$F$13,$B17=FIN!$B$13),FIN!$C$13,0)+IF(AND(Q$7=FIN!$E$14,$B$15=FIN!$F$14,$B17=FIN!$B$14),FIN!$C$14,0)+IF(AND(Q$7=FIN!$E$15,$B$15=FIN!$F$15,$B17=FIN!$B$15),FIN!$C$15,0)+IF(AND(Q$7=FIN!$E$16,$B$15=FIN!$F$16,$B17=FIN!$B$16),FIN!$C$16,0)+IF(AND(Q$7=FIN!$E$17,$B$15=FIN!$F$17,$B17=FIN!$B$17),FIN!$C$17,0)+IF(AND(Q$7=FIN!$E$18,$B$15=FIN!$F$18,$B17=FIN!$B$18),FIN!$C$18,0)</f>
        <v>0</v>
      </c>
      <c r="R17" s="40">
        <f>+IF(AND(R$7=FIN!$E$9,$B$15=FIN!$F$9,$B17=FIN!$B$9),FIN!$C$9,0)+IF(AND(R$7=FIN!$E$10,$B$15=FIN!$F$10,$B17=FIN!$B$10),FIN!$C$10,0)+IF(AND(R$7=FIN!$E$11,$B$15=FIN!$F$11,$B17=FIN!$B$11),FIN!$C$11,0)+IF(AND(R$7=FIN!$E$12,$B$15=FIN!$F$12,$B17=FIN!$B$12),FIN!$C$12,0)+IF(AND(R$7=FIN!$E$13,$B$15=FIN!$F$13,$B17=FIN!$B$13),FIN!$C$13,0)+IF(AND(R$7=FIN!$E$14,$B$15=FIN!$F$14,$B17=FIN!$B$14),FIN!$C$14,0)+IF(AND(R$7=FIN!$E$15,$B$15=FIN!$F$15,$B17=FIN!$B$15),FIN!$C$15,0)+IF(AND(R$7=FIN!$E$16,$B$15=FIN!$F$16,$B17=FIN!$B$16),FIN!$C$16,0)+IF(AND(R$7=FIN!$E$17,$B$15=FIN!$F$17,$B17=FIN!$B$17),FIN!$C$17,0)+IF(AND(R$7=FIN!$E$18,$B$15=FIN!$F$18,$B17=FIN!$B$18),FIN!$C$18,0)</f>
        <v>0</v>
      </c>
      <c r="S17" s="40">
        <f>+IF(AND(S$7=FIN!$E$9,$B$15=FIN!$F$9,$B17=FIN!$B$9),FIN!$C$9,0)+IF(AND(S$7=FIN!$E$10,$B$15=FIN!$F$10,$B17=FIN!$B$10),FIN!$C$10,0)+IF(AND(S$7=FIN!$E$11,$B$15=FIN!$F$11,$B17=FIN!$B$11),FIN!$C$11,0)+IF(AND(S$7=FIN!$E$12,$B$15=FIN!$F$12,$B17=FIN!$B$12),FIN!$C$12,0)+IF(AND(S$7=FIN!$E$13,$B$15=FIN!$F$13,$B17=FIN!$B$13),FIN!$C$13,0)+IF(AND(S$7=FIN!$E$14,$B$15=FIN!$F$14,$B17=FIN!$B$14),FIN!$C$14,0)+IF(AND(S$7=FIN!$E$15,$B$15=FIN!$F$15,$B17=FIN!$B$15),FIN!$C$15,0)+IF(AND(S$7=FIN!$E$16,$B$15=FIN!$F$16,$B17=FIN!$B$16),FIN!$C$16,0)+IF(AND(S$7=FIN!$E$17,$B$15=FIN!$F$17,$B17=FIN!$B$17),FIN!$C$17,0)+IF(AND(S$7=FIN!$E$18,$B$15=FIN!$F$18,$B17=FIN!$B$18),FIN!$C$18,0)</f>
        <v>0</v>
      </c>
      <c r="T17" s="40">
        <f>+IF(AND(T$7=FIN!$E$9,$B$15=FIN!$F$9,$B17=FIN!$B$9),FIN!$C$9,0)+IF(AND(T$7=FIN!$E$10,$B$15=FIN!$F$10,$B17=FIN!$B$10),FIN!$C$10,0)+IF(AND(T$7=FIN!$E$11,$B$15=FIN!$F$11,$B17=FIN!$B$11),FIN!$C$11,0)+IF(AND(T$7=FIN!$E$12,$B$15=FIN!$F$12,$B17=FIN!$B$12),FIN!$C$12,0)+IF(AND(T$7=FIN!$E$13,$B$15=FIN!$F$13,$B17=FIN!$B$13),FIN!$C$13,0)+IF(AND(T$7=FIN!$E$14,$B$15=FIN!$F$14,$B17=FIN!$B$14),FIN!$C$14,0)+IF(AND(T$7=FIN!$E$15,$B$15=FIN!$F$15,$B17=FIN!$B$15),FIN!$C$15,0)+IF(AND(T$7=FIN!$E$16,$B$15=FIN!$F$16,$B17=FIN!$B$16),FIN!$C$16,0)+IF(AND(T$7=FIN!$E$17,$B$15=FIN!$F$17,$B17=FIN!$B$17),FIN!$C$17,0)+IF(AND(T$7=FIN!$E$18,$B$15=FIN!$F$18,$B17=FIN!$B$18),FIN!$C$18,0)</f>
        <v>0</v>
      </c>
      <c r="U17" s="40">
        <f>+IF(AND(U$7=FIN!$E$9,$B$15=FIN!$F$9,$B17=FIN!$B$9),FIN!$C$9,0)+IF(AND(U$7=FIN!$E$10,$B$15=FIN!$F$10,$B17=FIN!$B$10),FIN!$C$10,0)+IF(AND(U$7=FIN!$E$11,$B$15=FIN!$F$11,$B17=FIN!$B$11),FIN!$C$11,0)+IF(AND(U$7=FIN!$E$12,$B$15=FIN!$F$12,$B17=FIN!$B$12),FIN!$C$12,0)+IF(AND(U$7=FIN!$E$13,$B$15=FIN!$F$13,$B17=FIN!$B$13),FIN!$C$13,0)+IF(AND(U$7=FIN!$E$14,$B$15=FIN!$F$14,$B17=FIN!$B$14),FIN!$C$14,0)+IF(AND(U$7=FIN!$E$15,$B$15=FIN!$F$15,$B17=FIN!$B$15),FIN!$C$15,0)+IF(AND(U$7=FIN!$E$16,$B$15=FIN!$F$16,$B17=FIN!$B$16),FIN!$C$16,0)+IF(AND(U$7=FIN!$E$17,$B$15=FIN!$F$17,$B17=FIN!$B$17),FIN!$C$17,0)+IF(AND(U$7=FIN!$E$18,$B$15=FIN!$F$18,$B17=FIN!$B$18),FIN!$C$18,0)</f>
        <v>0</v>
      </c>
      <c r="V17" s="40">
        <f>+IF(AND(V$7=FIN!$E$9,$B$15=FIN!$F$9,$B17=FIN!$B$9),FIN!$C$9,0)+IF(AND(V$7=FIN!$E$10,$B$15=FIN!$F$10,$B17=FIN!$B$10),FIN!$C$10,0)+IF(AND(V$7=FIN!$E$11,$B$15=FIN!$F$11,$B17=FIN!$B$11),FIN!$C$11,0)+IF(AND(V$7=FIN!$E$12,$B$15=FIN!$F$12,$B17=FIN!$B$12),FIN!$C$12,0)+IF(AND(V$7=FIN!$E$13,$B$15=FIN!$F$13,$B17=FIN!$B$13),FIN!$C$13,0)+IF(AND(V$7=FIN!$E$14,$B$15=FIN!$F$14,$B17=FIN!$B$14),FIN!$C$14,0)+IF(AND(V$7=FIN!$E$15,$B$15=FIN!$F$15,$B17=FIN!$B$15),FIN!$C$15,0)+IF(AND(V$7=FIN!$E$16,$B$15=FIN!$F$16,$B17=FIN!$B$16),FIN!$C$16,0)+IF(AND(V$7=FIN!$E$17,$B$15=FIN!$F$17,$B17=FIN!$B$17),FIN!$C$17,0)+IF(AND(V$7=FIN!$E$18,$B$15=FIN!$F$18,$B17=FIN!$B$18),FIN!$C$18,0)</f>
        <v>0</v>
      </c>
      <c r="W17" s="40">
        <f>+IF(AND(W$7=FIN!$E$9,$B$15=FIN!$F$9,$B17=FIN!$B$9),FIN!$C$9,0)+IF(AND(W$7=FIN!$E$10,$B$15=FIN!$F$10,$B17=FIN!$B$10),FIN!$C$10,0)+IF(AND(W$7=FIN!$E$11,$B$15=FIN!$F$11,$B17=FIN!$B$11),FIN!$C$11,0)+IF(AND(W$7=FIN!$E$12,$B$15=FIN!$F$12,$B17=FIN!$B$12),FIN!$C$12,0)+IF(AND(W$7=FIN!$E$13,$B$15=FIN!$F$13,$B17=FIN!$B$13),FIN!$C$13,0)+IF(AND(W$7=FIN!$E$14,$B$15=FIN!$F$14,$B17=FIN!$B$14),FIN!$C$14,0)+IF(AND(W$7=FIN!$E$15,$B$15=FIN!$F$15,$B17=FIN!$B$15),FIN!$C$15,0)+IF(AND(W$7=FIN!$E$16,$B$15=FIN!$F$16,$B17=FIN!$B$16),FIN!$C$16,0)+IF(AND(W$7=FIN!$E$17,$B$15=FIN!$F$17,$B17=FIN!$B$17),FIN!$C$17,0)+IF(AND(W$7=FIN!$E$18,$B$15=FIN!$F$18,$B17=FIN!$B$18),FIN!$C$18,0)</f>
        <v>0</v>
      </c>
      <c r="X17" s="40">
        <f>+IF(AND(X$7=FIN!$E$9,$B$15=FIN!$F$9,$B17=FIN!$B$9),FIN!$C$9,0)+IF(AND(X$7=FIN!$E$10,$B$15=FIN!$F$10,$B17=FIN!$B$10),FIN!$C$10,0)+IF(AND(X$7=FIN!$E$11,$B$15=FIN!$F$11,$B17=FIN!$B$11),FIN!$C$11,0)+IF(AND(X$7=FIN!$E$12,$B$15=FIN!$F$12,$B17=FIN!$B$12),FIN!$C$12,0)+IF(AND(X$7=FIN!$E$13,$B$15=FIN!$F$13,$B17=FIN!$B$13),FIN!$C$13,0)+IF(AND(X$7=FIN!$E$14,$B$15=FIN!$F$14,$B17=FIN!$B$14),FIN!$C$14,0)+IF(AND(X$7=FIN!$E$15,$B$15=FIN!$F$15,$B17=FIN!$B$15),FIN!$C$15,0)+IF(AND(X$7=FIN!$E$16,$B$15=FIN!$F$16,$B17=FIN!$B$16),FIN!$C$16,0)+IF(AND(X$7=FIN!$E$17,$B$15=FIN!$F$17,$B17=FIN!$B$17),FIN!$C$17,0)+IF(AND(X$7=FIN!$E$18,$B$15=FIN!$F$18,$B17=FIN!$B$18),FIN!$C$18,0)</f>
        <v>0</v>
      </c>
      <c r="Y17" s="40">
        <f>+IF(AND(Y$7=FIN!$E$9,$B$15=FIN!$F$9,$B17=FIN!$B$9),FIN!$C$9,0)+IF(AND(Y$7=FIN!$E$10,$B$15=FIN!$F$10,$B17=FIN!$B$10),FIN!$C$10,0)+IF(AND(Y$7=FIN!$E$11,$B$15=FIN!$F$11,$B17=FIN!$B$11),FIN!$C$11,0)+IF(AND(Y$7=FIN!$E$12,$B$15=FIN!$F$12,$B17=FIN!$B$12),FIN!$C$12,0)+IF(AND(Y$7=FIN!$E$13,$B$15=FIN!$F$13,$B17=FIN!$B$13),FIN!$C$13,0)+IF(AND(Y$7=FIN!$E$14,$B$15=FIN!$F$14,$B17=FIN!$B$14),FIN!$C$14,0)+IF(AND(Y$7=FIN!$E$15,$B$15=FIN!$F$15,$B17=FIN!$B$15),FIN!$C$15,0)+IF(AND(Y$7=FIN!$E$16,$B$15=FIN!$F$16,$B17=FIN!$B$16),FIN!$C$16,0)+IF(AND(Y$7=FIN!$E$17,$B$15=FIN!$F$17,$B17=FIN!$B$17),FIN!$C$17,0)+IF(AND(Y$7=FIN!$E$18,$B$15=FIN!$F$18,$B17=FIN!$B$18),FIN!$C$18,0)</f>
        <v>0</v>
      </c>
      <c r="Z17" s="40">
        <f>+IF(AND(Z$7=FIN!$E$9,$B$15=FIN!$F$9,$B17=FIN!$B$9),FIN!$C$9,0)+IF(AND(Z$7=FIN!$E$10,$B$15=FIN!$F$10,$B17=FIN!$B$10),FIN!$C$10,0)+IF(AND(Z$7=FIN!$E$11,$B$15=FIN!$F$11,$B17=FIN!$B$11),FIN!$C$11,0)+IF(AND(Z$7=FIN!$E$12,$B$15=FIN!$F$12,$B17=FIN!$B$12),FIN!$C$12,0)+IF(AND(Z$7=FIN!$E$13,$B$15=FIN!$F$13,$B17=FIN!$B$13),FIN!$C$13,0)+IF(AND(Z$7=FIN!$E$14,$B$15=FIN!$F$14,$B17=FIN!$B$14),FIN!$C$14,0)+IF(AND(Z$7=FIN!$E$15,$B$15=FIN!$F$15,$B17=FIN!$B$15),FIN!$C$15,0)+IF(AND(Z$7=FIN!$E$16,$B$15=FIN!$F$16,$B17=FIN!$B$16),FIN!$C$16,0)+IF(AND(Z$7=FIN!$E$17,$B$15=FIN!$F$17,$B17=FIN!$B$17),FIN!$C$17,0)+IF(AND(Z$7=FIN!$E$18,$B$15=FIN!$F$18,$B17=FIN!$B$18),FIN!$C$18,0)</f>
        <v>0</v>
      </c>
      <c r="AA17" s="40">
        <f>+IF(AND(AA$7=FIN!$E$9,$B$15=FIN!$F$9,$B17=FIN!$B$9),FIN!$C$9,0)+IF(AND(AA$7=FIN!$E$10,$B$15=FIN!$F$10,$B17=FIN!$B$10),FIN!$C$10,0)+IF(AND(AA$7=FIN!$E$11,$B$15=FIN!$F$11,$B17=FIN!$B$11),FIN!$C$11,0)+IF(AND(AA$7=FIN!$E$12,$B$15=FIN!$F$12,$B17=FIN!$B$12),FIN!$C$12,0)+IF(AND(AA$7=FIN!$E$13,$B$15=FIN!$F$13,$B17=FIN!$B$13),FIN!$C$13,0)+IF(AND(AA$7=FIN!$E$14,$B$15=FIN!$F$14,$B17=FIN!$B$14),FIN!$C$14,0)+IF(AND(AA$7=FIN!$E$15,$B$15=FIN!$F$15,$B17=FIN!$B$15),FIN!$C$15,0)+IF(AND(AA$7=FIN!$E$16,$B$15=FIN!$F$16,$B17=FIN!$B$16),FIN!$C$16,0)+IF(AND(AA$7=FIN!$E$17,$B$15=FIN!$F$17,$B17=FIN!$B$17),FIN!$C$17,0)+IF(AND(AA$7=FIN!$E$18,$B$15=FIN!$F$18,$B17=FIN!$B$18),FIN!$C$18,0)</f>
        <v>0</v>
      </c>
      <c r="AB17" s="40">
        <f>+IF(AND(AB$7=FIN!$E$9,$B$15=FIN!$F$9,$B17=FIN!$B$9),FIN!$C$9,0)+IF(AND(AB$7=FIN!$E$10,$B$15=FIN!$F$10,$B17=FIN!$B$10),FIN!$C$10,0)+IF(AND(AB$7=FIN!$E$11,$B$15=FIN!$F$11,$B17=FIN!$B$11),FIN!$C$11,0)+IF(AND(AB$7=FIN!$E$12,$B$15=FIN!$F$12,$B17=FIN!$B$12),FIN!$C$12,0)+IF(AND(AB$7=FIN!$E$13,$B$15=FIN!$F$13,$B17=FIN!$B$13),FIN!$C$13,0)+IF(AND(AB$7=FIN!$E$14,$B$15=FIN!$F$14,$B17=FIN!$B$14),FIN!$C$14,0)+IF(AND(AB$7=FIN!$E$15,$B$15=FIN!$F$15,$B17=FIN!$B$15),FIN!$C$15,0)+IF(AND(AB$7=FIN!$E$16,$B$15=FIN!$F$16,$B17=FIN!$B$16),FIN!$C$16,0)+IF(AND(AB$7=FIN!$E$17,$B$15=FIN!$F$17,$B17=FIN!$B$17),FIN!$C$17,0)+IF(AND(AB$7=FIN!$E$18,$B$15=FIN!$F$18,$B17=FIN!$B$18),FIN!$C$18,0)</f>
        <v>0</v>
      </c>
      <c r="AC17" s="40">
        <f>+IF(AND(AC$7=FIN!$E$9,$B$15=FIN!$F$9,$B17=FIN!$B$9),FIN!$C$9,0)+IF(AND(AC$7=FIN!$E$10,$B$15=FIN!$F$10,$B17=FIN!$B$10),FIN!$C$10,0)+IF(AND(AC$7=FIN!$E$11,$B$15=FIN!$F$11,$B17=FIN!$B$11),FIN!$C$11,0)+IF(AND(AC$7=FIN!$E$12,$B$15=FIN!$F$12,$B17=FIN!$B$12),FIN!$C$12,0)+IF(AND(AC$7=FIN!$E$13,$B$15=FIN!$F$13,$B17=FIN!$B$13),FIN!$C$13,0)+IF(AND(AC$7=FIN!$E$14,$B$15=FIN!$F$14,$B17=FIN!$B$14),FIN!$C$14,0)+IF(AND(AC$7=FIN!$E$15,$B$15=FIN!$F$15,$B17=FIN!$B$15),FIN!$C$15,0)+IF(AND(AC$7=FIN!$E$16,$B$15=FIN!$F$16,$B17=FIN!$B$16),FIN!$C$16,0)+IF(AND(AC$7=FIN!$E$17,$B$15=FIN!$F$17,$B17=FIN!$B$17),FIN!$C$17,0)+IF(AND(AC$7=FIN!$E$18,$B$15=FIN!$F$18,$B17=FIN!$B$18),FIN!$C$18,0)</f>
        <v>0</v>
      </c>
      <c r="AD17" s="40">
        <f>+IF(AND(AD$7=FIN!$E$9,$B$15=FIN!$F$9,$B17=FIN!$B$9),FIN!$C$9,0)+IF(AND(AD$7=FIN!$E$10,$B$15=FIN!$F$10,$B17=FIN!$B$10),FIN!$C$10,0)+IF(AND(AD$7=FIN!$E$11,$B$15=FIN!$F$11,$B17=FIN!$B$11),FIN!$C$11,0)+IF(AND(AD$7=FIN!$E$12,$B$15=FIN!$F$12,$B17=FIN!$B$12),FIN!$C$12,0)+IF(AND(AD$7=FIN!$E$13,$B$15=FIN!$F$13,$B17=FIN!$B$13),FIN!$C$13,0)+IF(AND(AD$7=FIN!$E$14,$B$15=FIN!$F$14,$B17=FIN!$B$14),FIN!$C$14,0)+IF(AND(AD$7=FIN!$E$15,$B$15=FIN!$F$15,$B17=FIN!$B$15),FIN!$C$15,0)+IF(AND(AD$7=FIN!$E$16,$B$15=FIN!$F$16,$B17=FIN!$B$16),FIN!$C$16,0)+IF(AND(AD$7=FIN!$E$17,$B$15=FIN!$F$17,$B17=FIN!$B$17),FIN!$C$17,0)+IF(AND(AD$7=FIN!$E$18,$B$15=FIN!$F$18,$B17=FIN!$B$18),FIN!$C$18,0)</f>
        <v>0</v>
      </c>
      <c r="AE17" s="40">
        <f>+IF(AND(AE$7=FIN!$E$9,$B$15=FIN!$F$9,$B17=FIN!$B$9),FIN!$C$9,0)+IF(AND(AE$7=FIN!$E$10,$B$15=FIN!$F$10,$B17=FIN!$B$10),FIN!$C$10,0)+IF(AND(AE$7=FIN!$E$11,$B$15=FIN!$F$11,$B17=FIN!$B$11),FIN!$C$11,0)+IF(AND(AE$7=FIN!$E$12,$B$15=FIN!$F$12,$B17=FIN!$B$12),FIN!$C$12,0)+IF(AND(AE$7=FIN!$E$13,$B$15=FIN!$F$13,$B17=FIN!$B$13),FIN!$C$13,0)+IF(AND(AE$7=FIN!$E$14,$B$15=FIN!$F$14,$B17=FIN!$B$14),FIN!$C$14,0)+IF(AND(AE$7=FIN!$E$15,$B$15=FIN!$F$15,$B17=FIN!$B$15),FIN!$C$15,0)+IF(AND(AE$7=FIN!$E$16,$B$15=FIN!$F$16,$B17=FIN!$B$16),FIN!$C$16,0)+IF(AND(AE$7=FIN!$E$17,$B$15=FIN!$F$17,$B17=FIN!$B$17),FIN!$C$17,0)+IF(AND(AE$7=FIN!$E$18,$B$15=FIN!$F$18,$B17=FIN!$B$18),FIN!$C$18,0)</f>
        <v>0</v>
      </c>
      <c r="AF17" s="40">
        <f>+IF(AND(AF$7=FIN!$E$9,$B$15=FIN!$F$9,$B17=FIN!$B$9),FIN!$C$9,0)+IF(AND(AF$7=FIN!$E$10,$B$15=FIN!$F$10,$B17=FIN!$B$10),FIN!$C$10,0)+IF(AND(AF$7=FIN!$E$11,$B$15=FIN!$F$11,$B17=FIN!$B$11),FIN!$C$11,0)+IF(AND(AF$7=FIN!$E$12,$B$15=FIN!$F$12,$B17=FIN!$B$12),FIN!$C$12,0)+IF(AND(AF$7=FIN!$E$13,$B$15=FIN!$F$13,$B17=FIN!$B$13),FIN!$C$13,0)+IF(AND(AF$7=FIN!$E$14,$B$15=FIN!$F$14,$B17=FIN!$B$14),FIN!$C$14,0)+IF(AND(AF$7=FIN!$E$15,$B$15=FIN!$F$15,$B17=FIN!$B$15),FIN!$C$15,0)+IF(AND(AF$7=FIN!$E$16,$B$15=FIN!$F$16,$B17=FIN!$B$16),FIN!$C$16,0)+IF(AND(AF$7=FIN!$E$17,$B$15=FIN!$F$17,$B17=FIN!$B$17),FIN!$C$17,0)+IF(AND(AF$7=FIN!$E$18,$B$15=FIN!$F$18,$B17=FIN!$B$18),FIN!$C$18,0)</f>
        <v>0</v>
      </c>
      <c r="AG17" s="40">
        <f>+IF(AND(AG$7=FIN!$E$9,$B$15=FIN!$F$9,$B17=FIN!$B$9),FIN!$C$9,0)+IF(AND(AG$7=FIN!$E$10,$B$15=FIN!$F$10,$B17=FIN!$B$10),FIN!$C$10,0)+IF(AND(AG$7=FIN!$E$11,$B$15=FIN!$F$11,$B17=FIN!$B$11),FIN!$C$11,0)+IF(AND(AG$7=FIN!$E$12,$B$15=FIN!$F$12,$B17=FIN!$B$12),FIN!$C$12,0)+IF(AND(AG$7=FIN!$E$13,$B$15=FIN!$F$13,$B17=FIN!$B$13),FIN!$C$13,0)+IF(AND(AG$7=FIN!$E$14,$B$15=FIN!$F$14,$B17=FIN!$B$14),FIN!$C$14,0)+IF(AND(AG$7=FIN!$E$15,$B$15=FIN!$F$15,$B17=FIN!$B$15),FIN!$C$15,0)+IF(AND(AG$7=FIN!$E$16,$B$15=FIN!$F$16,$B17=FIN!$B$16),FIN!$C$16,0)+IF(AND(AG$7=FIN!$E$17,$B$15=FIN!$F$17,$B17=FIN!$B$17),FIN!$C$17,0)+IF(AND(AG$7=FIN!$E$18,$B$15=FIN!$F$18,$B17=FIN!$B$18),FIN!$C$18,0)</f>
        <v>0</v>
      </c>
      <c r="AH17" s="40">
        <f>+IF(AND(AH$7=FIN!$E$9,$B$15=FIN!$F$9,$B17=FIN!$B$9),FIN!$C$9,0)+IF(AND(AH$7=FIN!$E$10,$B$15=FIN!$F$10,$B17=FIN!$B$10),FIN!$C$10,0)+IF(AND(AH$7=FIN!$E$11,$B$15=FIN!$F$11,$B17=FIN!$B$11),FIN!$C$11,0)+IF(AND(AH$7=FIN!$E$12,$B$15=FIN!$F$12,$B17=FIN!$B$12),FIN!$C$12,0)+IF(AND(AH$7=FIN!$E$13,$B$15=FIN!$F$13,$B17=FIN!$B$13),FIN!$C$13,0)+IF(AND(AH$7=FIN!$E$14,$B$15=FIN!$F$14,$B17=FIN!$B$14),FIN!$C$14,0)+IF(AND(AH$7=FIN!$E$15,$B$15=FIN!$F$15,$B17=FIN!$B$15),FIN!$C$15,0)+IF(AND(AH$7=FIN!$E$16,$B$15=FIN!$F$16,$B17=FIN!$B$16),FIN!$C$16,0)+IF(AND(AH$7=FIN!$E$17,$B$15=FIN!$F$17,$B17=FIN!$B$17),FIN!$C$17,0)+IF(AND(AH$7=FIN!$E$18,$B$15=FIN!$F$18,$B17=FIN!$B$18),FIN!$C$18,0)</f>
        <v>0</v>
      </c>
      <c r="AI17" s="40">
        <f>+IF(AND(AI$7=FIN!$E$9,$B$15=FIN!$F$9,$B17=FIN!$B$9),FIN!$C$9,0)+IF(AND(AI$7=FIN!$E$10,$B$15=FIN!$F$10,$B17=FIN!$B$10),FIN!$C$10,0)+IF(AND(AI$7=FIN!$E$11,$B$15=FIN!$F$11,$B17=FIN!$B$11),FIN!$C$11,0)+IF(AND(AI$7=FIN!$E$12,$B$15=FIN!$F$12,$B17=FIN!$B$12),FIN!$C$12,0)+IF(AND(AI$7=FIN!$E$13,$B$15=FIN!$F$13,$B17=FIN!$B$13),FIN!$C$13,0)+IF(AND(AI$7=FIN!$E$14,$B$15=FIN!$F$14,$B17=FIN!$B$14),FIN!$C$14,0)+IF(AND(AI$7=FIN!$E$15,$B$15=FIN!$F$15,$B17=FIN!$B$15),FIN!$C$15,0)+IF(AND(AI$7=FIN!$E$16,$B$15=FIN!$F$16,$B17=FIN!$B$16),FIN!$C$16,0)+IF(AND(AI$7=FIN!$E$17,$B$15=FIN!$F$17,$B17=FIN!$B$17),FIN!$C$17,0)+IF(AND(AI$7=FIN!$E$18,$B$15=FIN!$F$18,$B17=FIN!$B$18),FIN!$C$18,0)</f>
        <v>0</v>
      </c>
      <c r="AJ17" s="40">
        <f>+IF(AND(AJ$7=FIN!$E$9,$B$15=FIN!$F$9,$B17=FIN!$B$9),FIN!$C$9,0)+IF(AND(AJ$7=FIN!$E$10,$B$15=FIN!$F$10,$B17=FIN!$B$10),FIN!$C$10,0)+IF(AND(AJ$7=FIN!$E$11,$B$15=FIN!$F$11,$B17=FIN!$B$11),FIN!$C$11,0)+IF(AND(AJ$7=FIN!$E$12,$B$15=FIN!$F$12,$B17=FIN!$B$12),FIN!$C$12,0)+IF(AND(AJ$7=FIN!$E$13,$B$15=FIN!$F$13,$B17=FIN!$B$13),FIN!$C$13,0)+IF(AND(AJ$7=FIN!$E$14,$B$15=FIN!$F$14,$B17=FIN!$B$14),FIN!$C$14,0)+IF(AND(AJ$7=FIN!$E$15,$B$15=FIN!$F$15,$B17=FIN!$B$15),FIN!$C$15,0)+IF(AND(AJ$7=FIN!$E$16,$B$15=FIN!$F$16,$B17=FIN!$B$16),FIN!$C$16,0)+IF(AND(AJ$7=FIN!$E$17,$B$15=FIN!$F$17,$B17=FIN!$B$17),FIN!$C$17,0)+IF(AND(AJ$7=FIN!$E$18,$B$15=FIN!$F$18,$B17=FIN!$B$18),FIN!$C$18,0)</f>
        <v>0</v>
      </c>
      <c r="AK17" s="40">
        <f>+IF(AND(AK$7=FIN!$E$9,$B$15=FIN!$F$9,$B17=FIN!$B$9),FIN!$C$9,0)+IF(AND(AK$7=FIN!$E$10,$B$15=FIN!$F$10,$B17=FIN!$B$10),FIN!$C$10,0)+IF(AND(AK$7=FIN!$E$11,$B$15=FIN!$F$11,$B17=FIN!$B$11),FIN!$C$11,0)+IF(AND(AK$7=FIN!$E$12,$B$15=FIN!$F$12,$B17=FIN!$B$12),FIN!$C$12,0)+IF(AND(AK$7=FIN!$E$13,$B$15=FIN!$F$13,$B17=FIN!$B$13),FIN!$C$13,0)+IF(AND(AK$7=FIN!$E$14,$B$15=FIN!$F$14,$B17=FIN!$B$14),FIN!$C$14,0)+IF(AND(AK$7=FIN!$E$15,$B$15=FIN!$F$15,$B17=FIN!$B$15),FIN!$C$15,0)+IF(AND(AK$7=FIN!$E$16,$B$15=FIN!$F$16,$B17=FIN!$B$16),FIN!$C$16,0)+IF(AND(AK$7=FIN!$E$17,$B$15=FIN!$F$17,$B17=FIN!$B$17),FIN!$C$17,0)+IF(AND(AK$7=FIN!$E$18,$B$15=FIN!$F$18,$B17=FIN!$B$18),FIN!$C$18,0)</f>
        <v>0</v>
      </c>
      <c r="AL17" s="40">
        <f>+IF(AND(AL$7=FIN!$E$9,$B$15=FIN!$F$9,$B17=FIN!$B$9),FIN!$C$9,0)+IF(AND(AL$7=FIN!$E$10,$B$15=FIN!$F$10,$B17=FIN!$B$10),FIN!$C$10,0)+IF(AND(AL$7=FIN!$E$11,$B$15=FIN!$F$11,$B17=FIN!$B$11),FIN!$C$11,0)+IF(AND(AL$7=FIN!$E$12,$B$15=FIN!$F$12,$B17=FIN!$B$12),FIN!$C$12,0)+IF(AND(AL$7=FIN!$E$13,$B$15=FIN!$F$13,$B17=FIN!$B$13),FIN!$C$13,0)+IF(AND(AL$7=FIN!$E$14,$B$15=FIN!$F$14,$B17=FIN!$B$14),FIN!$C$14,0)+IF(AND(AL$7=FIN!$E$15,$B$15=FIN!$F$15,$B17=FIN!$B$15),FIN!$C$15,0)+IF(AND(AL$7=FIN!$E$16,$B$15=FIN!$F$16,$B17=FIN!$B$16),FIN!$C$16,0)+IF(AND(AL$7=FIN!$E$17,$B$15=FIN!$F$17,$B17=FIN!$B$17),FIN!$C$17,0)+IF(AND(AL$7=FIN!$E$18,$B$15=FIN!$F$18,$B17=FIN!$B$18),FIN!$C$18,0)</f>
        <v>0</v>
      </c>
      <c r="AM17" s="40">
        <f>+IF(AND(AM$7=FIN!$E$9,$B$15=FIN!$F$9,$B17=FIN!$B$9),FIN!$C$9,0)+IF(AND(AM$7=FIN!$E$10,$B$15=FIN!$F$10,$B17=FIN!$B$10),FIN!$C$10,0)+IF(AND(AM$7=FIN!$E$11,$B$15=FIN!$F$11,$B17=FIN!$B$11),FIN!$C$11,0)+IF(AND(AM$7=FIN!$E$12,$B$15=FIN!$F$12,$B17=FIN!$B$12),FIN!$C$12,0)+IF(AND(AM$7=FIN!$E$13,$B$15=FIN!$F$13,$B17=FIN!$B$13),FIN!$C$13,0)+IF(AND(AM$7=FIN!$E$14,$B$15=FIN!$F$14,$B17=FIN!$B$14),FIN!$C$14,0)+IF(AND(AM$7=FIN!$E$15,$B$15=FIN!$F$15,$B17=FIN!$B$15),FIN!$C$15,0)+IF(AND(AM$7=FIN!$E$16,$B$15=FIN!$F$16,$B17=FIN!$B$16),FIN!$C$16,0)+IF(AND(AM$7=FIN!$E$17,$B$15=FIN!$F$17,$B17=FIN!$B$17),FIN!$C$17,0)+IF(AND(AM$7=FIN!$E$18,$B$15=FIN!$F$18,$B17=FIN!$B$18),FIN!$C$18,0)</f>
        <v>0</v>
      </c>
      <c r="AN17" s="40">
        <f>+IF(AND(AN$7=FIN!$E$9,$B$15=FIN!$F$9,$B17=FIN!$B$9),FIN!$C$9,0)+IF(AND(AN$7=FIN!$E$10,$B$15=FIN!$F$10,$B17=FIN!$B$10),FIN!$C$10,0)+IF(AND(AN$7=FIN!$E$11,$B$15=FIN!$F$11,$B17=FIN!$B$11),FIN!$C$11,0)+IF(AND(AN$7=FIN!$E$12,$B$15=FIN!$F$12,$B17=FIN!$B$12),FIN!$C$12,0)+IF(AND(AN$7=FIN!$E$13,$B$15=FIN!$F$13,$B17=FIN!$B$13),FIN!$C$13,0)+IF(AND(AN$7=FIN!$E$14,$B$15=FIN!$F$14,$B17=FIN!$B$14),FIN!$C$14,0)+IF(AND(AN$7=FIN!$E$15,$B$15=FIN!$F$15,$B17=FIN!$B$15),FIN!$C$15,0)+IF(AND(AN$7=FIN!$E$16,$B$15=FIN!$F$16,$B17=FIN!$B$16),FIN!$C$16,0)+IF(AND(AN$7=FIN!$E$17,$B$15=FIN!$F$17,$B17=FIN!$B$17),FIN!$C$17,0)+IF(AND(AN$7=FIN!$E$18,$B$15=FIN!$F$18,$B17=FIN!$B$18),FIN!$C$18,0)</f>
        <v>0</v>
      </c>
      <c r="AO17" s="40">
        <f>+IF(AND(AO$7=FIN!$E$9,$B$15=FIN!$F$9,$B17=FIN!$B$9),FIN!$C$9,0)+IF(AND(AO$7=FIN!$E$10,$B$15=FIN!$F$10,$B17=FIN!$B$10),FIN!$C$10,0)+IF(AND(AO$7=FIN!$E$11,$B$15=FIN!$F$11,$B17=FIN!$B$11),FIN!$C$11,0)+IF(AND(AO$7=FIN!$E$12,$B$15=FIN!$F$12,$B17=FIN!$B$12),FIN!$C$12,0)+IF(AND(AO$7=FIN!$E$13,$B$15=FIN!$F$13,$B17=FIN!$B$13),FIN!$C$13,0)+IF(AND(AO$7=FIN!$E$14,$B$15=FIN!$F$14,$B17=FIN!$B$14),FIN!$C$14,0)+IF(AND(AO$7=FIN!$E$15,$B$15=FIN!$F$15,$B17=FIN!$B$15),FIN!$C$15,0)+IF(AND(AO$7=FIN!$E$16,$B$15=FIN!$F$16,$B17=FIN!$B$16),FIN!$C$16,0)+IF(AND(AO$7=FIN!$E$17,$B$15=FIN!$F$17,$B17=FIN!$B$17),FIN!$C$17,0)+IF(AND(AO$7=FIN!$E$18,$B$15=FIN!$F$18,$B17=FIN!$B$18),FIN!$C$18,0)</f>
        <v>0</v>
      </c>
      <c r="AP17" s="40">
        <f>+IF(AND(AP$7=FIN!$E$9,$B$15=FIN!$F$9,$B17=FIN!$B$9),FIN!$C$9,0)+IF(AND(AP$7=FIN!$E$10,$B$15=FIN!$F$10,$B17=FIN!$B$10),FIN!$C$10,0)+IF(AND(AP$7=FIN!$E$11,$B$15=FIN!$F$11,$B17=FIN!$B$11),FIN!$C$11,0)+IF(AND(AP$7=FIN!$E$12,$B$15=FIN!$F$12,$B17=FIN!$B$12),FIN!$C$12,0)+IF(AND(AP$7=FIN!$E$13,$B$15=FIN!$F$13,$B17=FIN!$B$13),FIN!$C$13,0)+IF(AND(AP$7=FIN!$E$14,$B$15=FIN!$F$14,$B17=FIN!$B$14),FIN!$C$14,0)+IF(AND(AP$7=FIN!$E$15,$B$15=FIN!$F$15,$B17=FIN!$B$15),FIN!$C$15,0)+IF(AND(AP$7=FIN!$E$16,$B$15=FIN!$F$16,$B17=FIN!$B$16),FIN!$C$16,0)+IF(AND(AP$7=FIN!$E$17,$B$15=FIN!$F$17,$B17=FIN!$B$17),FIN!$C$17,0)+IF(AND(AP$7=FIN!$E$18,$B$15=FIN!$F$18,$B17=FIN!$B$18),FIN!$C$18,0)</f>
        <v>0</v>
      </c>
      <c r="AQ17" s="40">
        <f>+IF(AND(AQ$7=FIN!$E$9,$B$15=FIN!$F$9,$B17=FIN!$B$9),FIN!$C$9,0)+IF(AND(AQ$7=FIN!$E$10,$B$15=FIN!$F$10,$B17=FIN!$B$10),FIN!$C$10,0)+IF(AND(AQ$7=FIN!$E$11,$B$15=FIN!$F$11,$B17=FIN!$B$11),FIN!$C$11,0)+IF(AND(AQ$7=FIN!$E$12,$B$15=FIN!$F$12,$B17=FIN!$B$12),FIN!$C$12,0)+IF(AND(AQ$7=FIN!$E$13,$B$15=FIN!$F$13,$B17=FIN!$B$13),FIN!$C$13,0)+IF(AND(AQ$7=FIN!$E$14,$B$15=FIN!$F$14,$B17=FIN!$B$14),FIN!$C$14,0)+IF(AND(AQ$7=FIN!$E$15,$B$15=FIN!$F$15,$B17=FIN!$B$15),FIN!$C$15,0)+IF(AND(AQ$7=FIN!$E$16,$B$15=FIN!$F$16,$B17=FIN!$B$16),FIN!$C$16,0)+IF(AND(AQ$7=FIN!$E$17,$B$15=FIN!$F$17,$B17=FIN!$B$17),FIN!$C$17,0)+IF(AND(AQ$7=FIN!$E$18,$B$15=FIN!$F$18,$B17=FIN!$B$18),FIN!$C$18,0)</f>
        <v>0</v>
      </c>
      <c r="AR17" s="40">
        <f>+IF(AND(AR$7=FIN!$E$9,$B$15=FIN!$F$9,$B17=FIN!$B$9),FIN!$C$9,0)+IF(AND(AR$7=FIN!$E$10,$B$15=FIN!$F$10,$B17=FIN!$B$10),FIN!$C$10,0)+IF(AND(AR$7=FIN!$E$11,$B$15=FIN!$F$11,$B17=FIN!$B$11),FIN!$C$11,0)+IF(AND(AR$7=FIN!$E$12,$B$15=FIN!$F$12,$B17=FIN!$B$12),FIN!$C$12,0)+IF(AND(AR$7=FIN!$E$13,$B$15=FIN!$F$13,$B17=FIN!$B$13),FIN!$C$13,0)+IF(AND(AR$7=FIN!$E$14,$B$15=FIN!$F$14,$B17=FIN!$B$14),FIN!$C$14,0)+IF(AND(AR$7=FIN!$E$15,$B$15=FIN!$F$15,$B17=FIN!$B$15),FIN!$C$15,0)+IF(AND(AR$7=FIN!$E$16,$B$15=FIN!$F$16,$B17=FIN!$B$16),FIN!$C$16,0)+IF(AND(AR$7=FIN!$E$17,$B$15=FIN!$F$17,$B17=FIN!$B$17),FIN!$C$17,0)+IF(AND(AR$7=FIN!$E$18,$B$15=FIN!$F$18,$B17=FIN!$B$18),FIN!$C$18,0)</f>
        <v>0</v>
      </c>
      <c r="AS17" s="40">
        <f>+IF(AND(AS$7=FIN!$E$9,$B$15=FIN!$F$9,$B17=FIN!$B$9),FIN!$C$9,0)+IF(AND(AS$7=FIN!$E$10,$B$15=FIN!$F$10,$B17=FIN!$B$10),FIN!$C$10,0)+IF(AND(AS$7=FIN!$E$11,$B$15=FIN!$F$11,$B17=FIN!$B$11),FIN!$C$11,0)+IF(AND(AS$7=FIN!$E$12,$B$15=FIN!$F$12,$B17=FIN!$B$12),FIN!$C$12,0)+IF(AND(AS$7=FIN!$E$13,$B$15=FIN!$F$13,$B17=FIN!$B$13),FIN!$C$13,0)+IF(AND(AS$7=FIN!$E$14,$B$15=FIN!$F$14,$B17=FIN!$B$14),FIN!$C$14,0)+IF(AND(AS$7=FIN!$E$15,$B$15=FIN!$F$15,$B17=FIN!$B$15),FIN!$C$15,0)+IF(AND(AS$7=FIN!$E$16,$B$15=FIN!$F$16,$B17=FIN!$B$16),FIN!$C$16,0)+IF(AND(AS$7=FIN!$E$17,$B$15=FIN!$F$17,$B17=FIN!$B$17),FIN!$C$17,0)+IF(AND(AS$7=FIN!$E$18,$B$15=FIN!$F$18,$B17=FIN!$B$18),FIN!$C$18,0)</f>
        <v>0</v>
      </c>
      <c r="AT17" s="40">
        <f>+IF(AND(AT$7=FIN!$E$9,$B$15=FIN!$F$9,$B17=FIN!$B$9),FIN!$C$9,0)+IF(AND(AT$7=FIN!$E$10,$B$15=FIN!$F$10,$B17=FIN!$B$10),FIN!$C$10,0)+IF(AND(AT$7=FIN!$E$11,$B$15=FIN!$F$11,$B17=FIN!$B$11),FIN!$C$11,0)+IF(AND(AT$7=FIN!$E$12,$B$15=FIN!$F$12,$B17=FIN!$B$12),FIN!$C$12,0)+IF(AND(AT$7=FIN!$E$13,$B$15=FIN!$F$13,$B17=FIN!$B$13),FIN!$C$13,0)+IF(AND(AT$7=FIN!$E$14,$B$15=FIN!$F$14,$B17=FIN!$B$14),FIN!$C$14,0)+IF(AND(AT$7=FIN!$E$15,$B$15=FIN!$F$15,$B17=FIN!$B$15),FIN!$C$15,0)+IF(AND(AT$7=FIN!$E$16,$B$15=FIN!$F$16,$B17=FIN!$B$16),FIN!$C$16,0)+IF(AND(AT$7=FIN!$E$17,$B$15=FIN!$F$17,$B17=FIN!$B$17),FIN!$C$17,0)+IF(AND(AT$7=FIN!$E$18,$B$15=FIN!$F$18,$B17=FIN!$B$18),FIN!$C$18,0)</f>
        <v>0</v>
      </c>
      <c r="AU17" s="40">
        <f>+IF(AND(AU$7=FIN!$E$9,$B$15=FIN!$F$9,$B17=FIN!$B$9),FIN!$C$9,0)+IF(AND(AU$7=FIN!$E$10,$B$15=FIN!$F$10,$B17=FIN!$B$10),FIN!$C$10,0)+IF(AND(AU$7=FIN!$E$11,$B$15=FIN!$F$11,$B17=FIN!$B$11),FIN!$C$11,0)+IF(AND(AU$7=FIN!$E$12,$B$15=FIN!$F$12,$B17=FIN!$B$12),FIN!$C$12,0)+IF(AND(AU$7=FIN!$E$13,$B$15=FIN!$F$13,$B17=FIN!$B$13),FIN!$C$13,0)+IF(AND(AU$7=FIN!$E$14,$B$15=FIN!$F$14,$B17=FIN!$B$14),FIN!$C$14,0)+IF(AND(AU$7=FIN!$E$15,$B$15=FIN!$F$15,$B17=FIN!$B$15),FIN!$C$15,0)+IF(AND(AU$7=FIN!$E$16,$B$15=FIN!$F$16,$B17=FIN!$B$16),FIN!$C$16,0)+IF(AND(AU$7=FIN!$E$17,$B$15=FIN!$F$17,$B17=FIN!$B$17),FIN!$C$17,0)+IF(AND(AU$7=FIN!$E$18,$B$15=FIN!$F$18,$B17=FIN!$B$18),FIN!$C$18,0)</f>
        <v>0</v>
      </c>
      <c r="AV17" s="40">
        <f>+IF(AND(AV$7=FIN!$E$9,$B$15=FIN!$F$9,$B17=FIN!$B$9),FIN!$C$9,0)+IF(AND(AV$7=FIN!$E$10,$B$15=FIN!$F$10,$B17=FIN!$B$10),FIN!$C$10,0)+IF(AND(AV$7=FIN!$E$11,$B$15=FIN!$F$11,$B17=FIN!$B$11),FIN!$C$11,0)+IF(AND(AV$7=FIN!$E$12,$B$15=FIN!$F$12,$B17=FIN!$B$12),FIN!$C$12,0)+IF(AND(AV$7=FIN!$E$13,$B$15=FIN!$F$13,$B17=FIN!$B$13),FIN!$C$13,0)+IF(AND(AV$7=FIN!$E$14,$B$15=FIN!$F$14,$B17=FIN!$B$14),FIN!$C$14,0)+IF(AND(AV$7=FIN!$E$15,$B$15=FIN!$F$15,$B17=FIN!$B$15),FIN!$C$15,0)+IF(AND(AV$7=FIN!$E$16,$B$15=FIN!$F$16,$B17=FIN!$B$16),FIN!$C$16,0)+IF(AND(AV$7=FIN!$E$17,$B$15=FIN!$F$17,$B17=FIN!$B$17),FIN!$C$17,0)+IF(AND(AV$7=FIN!$E$18,$B$15=FIN!$F$18,$B17=FIN!$B$18),FIN!$C$18,0)</f>
        <v>0</v>
      </c>
      <c r="AW17" s="40">
        <f>+IF(AND(AW$7=FIN!$E$9,$B$15=FIN!$F$9,$B17=FIN!$B$9),FIN!$C$9,0)+IF(AND(AW$7=FIN!$E$10,$B$15=FIN!$F$10,$B17=FIN!$B$10),FIN!$C$10,0)+IF(AND(AW$7=FIN!$E$11,$B$15=FIN!$F$11,$B17=FIN!$B$11),FIN!$C$11,0)+IF(AND(AW$7=FIN!$E$12,$B$15=FIN!$F$12,$B17=FIN!$B$12),FIN!$C$12,0)+IF(AND(AW$7=FIN!$E$13,$B$15=FIN!$F$13,$B17=FIN!$B$13),FIN!$C$13,0)+IF(AND(AW$7=FIN!$E$14,$B$15=FIN!$F$14,$B17=FIN!$B$14),FIN!$C$14,0)+IF(AND(AW$7=FIN!$E$15,$B$15=FIN!$F$15,$B17=FIN!$B$15),FIN!$C$15,0)+IF(AND(AW$7=FIN!$E$16,$B$15=FIN!$F$16,$B17=FIN!$B$16),FIN!$C$16,0)+IF(AND(AW$7=FIN!$E$17,$B$15=FIN!$F$17,$B17=FIN!$B$17),FIN!$C$17,0)+IF(AND(AW$7=FIN!$E$18,$B$15=FIN!$F$18,$B17=FIN!$B$18),FIN!$C$18,0)</f>
        <v>0</v>
      </c>
      <c r="AX17" s="40">
        <f>+IF(AND(AX$7=FIN!$E$9,$B$15=FIN!$F$9,$B17=FIN!$B$9),FIN!$C$9,0)+IF(AND(AX$7=FIN!$E$10,$B$15=FIN!$F$10,$B17=FIN!$B$10),FIN!$C$10,0)+IF(AND(AX$7=FIN!$E$11,$B$15=FIN!$F$11,$B17=FIN!$B$11),FIN!$C$11,0)+IF(AND(AX$7=FIN!$E$12,$B$15=FIN!$F$12,$B17=FIN!$B$12),FIN!$C$12,0)+IF(AND(AX$7=FIN!$E$13,$B$15=FIN!$F$13,$B17=FIN!$B$13),FIN!$C$13,0)+IF(AND(AX$7=FIN!$E$14,$B$15=FIN!$F$14,$B17=FIN!$B$14),FIN!$C$14,0)+IF(AND(AX$7=FIN!$E$15,$B$15=FIN!$F$15,$B17=FIN!$B$15),FIN!$C$15,0)+IF(AND(AX$7=FIN!$E$16,$B$15=FIN!$F$16,$B17=FIN!$B$16),FIN!$C$16,0)+IF(AND(AX$7=FIN!$E$17,$B$15=FIN!$F$17,$B17=FIN!$B$17),FIN!$C$17,0)+IF(AND(AX$7=FIN!$E$18,$B$15=FIN!$F$18,$B17=FIN!$B$18),FIN!$C$18,0)</f>
        <v>0</v>
      </c>
      <c r="AY17" s="40">
        <f>+IF(AND(AY$7=FIN!$E$9,$B$15=FIN!$F$9,$B17=FIN!$B$9),FIN!$C$9,0)+IF(AND(AY$7=FIN!$E$10,$B$15=FIN!$F$10,$B17=FIN!$B$10),FIN!$C$10,0)+IF(AND(AY$7=FIN!$E$11,$B$15=FIN!$F$11,$B17=FIN!$B$11),FIN!$C$11,0)+IF(AND(AY$7=FIN!$E$12,$B$15=FIN!$F$12,$B17=FIN!$B$12),FIN!$C$12,0)+IF(AND(AY$7=FIN!$E$13,$B$15=FIN!$F$13,$B17=FIN!$B$13),FIN!$C$13,0)+IF(AND(AY$7=FIN!$E$14,$B$15=FIN!$F$14,$B17=FIN!$B$14),FIN!$C$14,0)+IF(AND(AY$7=FIN!$E$15,$B$15=FIN!$F$15,$B17=FIN!$B$15),FIN!$C$15,0)+IF(AND(AY$7=FIN!$E$16,$B$15=FIN!$F$16,$B17=FIN!$B$16),FIN!$C$16,0)+IF(AND(AY$7=FIN!$E$17,$B$15=FIN!$F$17,$B17=FIN!$B$17),FIN!$C$17,0)+IF(AND(AY$7=FIN!$E$18,$B$15=FIN!$F$18,$B17=FIN!$B$18),FIN!$C$18,0)</f>
        <v>0</v>
      </c>
      <c r="AZ17" s="40">
        <f>+IF(AND(AZ$7=FIN!$E$9,$B$15=FIN!$F$9,$B17=FIN!$B$9),FIN!$C$9,0)+IF(AND(AZ$7=FIN!$E$10,$B$15=FIN!$F$10,$B17=FIN!$B$10),FIN!$C$10,0)+IF(AND(AZ$7=FIN!$E$11,$B$15=FIN!$F$11,$B17=FIN!$B$11),FIN!$C$11,0)+IF(AND(AZ$7=FIN!$E$12,$B$15=FIN!$F$12,$B17=FIN!$B$12),FIN!$C$12,0)+IF(AND(AZ$7=FIN!$E$13,$B$15=FIN!$F$13,$B17=FIN!$B$13),FIN!$C$13,0)+IF(AND(AZ$7=FIN!$E$14,$B$15=FIN!$F$14,$B17=FIN!$B$14),FIN!$C$14,0)+IF(AND(AZ$7=FIN!$E$15,$B$15=FIN!$F$15,$B17=FIN!$B$15),FIN!$C$15,0)+IF(AND(AZ$7=FIN!$E$16,$B$15=FIN!$F$16,$B17=FIN!$B$16),FIN!$C$16,0)+IF(AND(AZ$7=FIN!$E$17,$B$15=FIN!$F$17,$B17=FIN!$B$17),FIN!$C$17,0)+IF(AND(AZ$7=FIN!$E$18,$B$15=FIN!$F$18,$B17=FIN!$B$18),FIN!$C$18,0)</f>
        <v>0</v>
      </c>
      <c r="BA17" s="40">
        <f>+IF(AND(BA$7=FIN!$E$9,$B$15=FIN!$F$9,$B17=FIN!$B$9),FIN!$C$9,0)+IF(AND(BA$7=FIN!$E$10,$B$15=FIN!$F$10,$B17=FIN!$B$10),FIN!$C$10,0)+IF(AND(BA$7=FIN!$E$11,$B$15=FIN!$F$11,$B17=FIN!$B$11),FIN!$C$11,0)+IF(AND(BA$7=FIN!$E$12,$B$15=FIN!$F$12,$B17=FIN!$B$12),FIN!$C$12,0)+IF(AND(BA$7=FIN!$E$13,$B$15=FIN!$F$13,$B17=FIN!$B$13),FIN!$C$13,0)+IF(AND(BA$7=FIN!$E$14,$B$15=FIN!$F$14,$B17=FIN!$B$14),FIN!$C$14,0)+IF(AND(BA$7=FIN!$E$15,$B$15=FIN!$F$15,$B17=FIN!$B$15),FIN!$C$15,0)+IF(AND(BA$7=FIN!$E$16,$B$15=FIN!$F$16,$B17=FIN!$B$16),FIN!$C$16,0)+IF(AND(BA$7=FIN!$E$17,$B$15=FIN!$F$17,$B17=FIN!$B$17),FIN!$C$17,0)+IF(AND(BA$7=FIN!$E$18,$B$15=FIN!$F$18,$B17=FIN!$B$18),FIN!$C$18,0)</f>
        <v>0</v>
      </c>
      <c r="BB17" s="40">
        <f>+IF(AND(BB$7=FIN!$E$9,$B$15=FIN!$F$9,$B17=FIN!$B$9),FIN!$C$9,0)+IF(AND(BB$7=FIN!$E$10,$B$15=FIN!$F$10,$B17=FIN!$B$10),FIN!$C$10,0)+IF(AND(BB$7=FIN!$E$11,$B$15=FIN!$F$11,$B17=FIN!$B$11),FIN!$C$11,0)+IF(AND(BB$7=FIN!$E$12,$B$15=FIN!$F$12,$B17=FIN!$B$12),FIN!$C$12,0)+IF(AND(BB$7=FIN!$E$13,$B$15=FIN!$F$13,$B17=FIN!$B$13),FIN!$C$13,0)+IF(AND(BB$7=FIN!$E$14,$B$15=FIN!$F$14,$B17=FIN!$B$14),FIN!$C$14,0)+IF(AND(BB$7=FIN!$E$15,$B$15=FIN!$F$15,$B17=FIN!$B$15),FIN!$C$15,0)+IF(AND(BB$7=FIN!$E$16,$B$15=FIN!$F$16,$B17=FIN!$B$16),FIN!$C$16,0)+IF(AND(BB$7=FIN!$E$17,$B$15=FIN!$F$17,$B17=FIN!$B$17),FIN!$C$17,0)+IF(AND(BB$7=FIN!$E$18,$B$15=FIN!$F$18,$B17=FIN!$B$18),FIN!$C$18,0)</f>
        <v>0</v>
      </c>
      <c r="BC17" s="40">
        <f>+IF(AND(BC$7=FIN!$E$9,$B$15=FIN!$F$9,$B17=FIN!$B$9),FIN!$C$9,0)+IF(AND(BC$7=FIN!$E$10,$B$15=FIN!$F$10,$B17=FIN!$B$10),FIN!$C$10,0)+IF(AND(BC$7=FIN!$E$11,$B$15=FIN!$F$11,$B17=FIN!$B$11),FIN!$C$11,0)+IF(AND(BC$7=FIN!$E$12,$B$15=FIN!$F$12,$B17=FIN!$B$12),FIN!$C$12,0)+IF(AND(BC$7=FIN!$E$13,$B$15=FIN!$F$13,$B17=FIN!$B$13),FIN!$C$13,0)+IF(AND(BC$7=FIN!$E$14,$B$15=FIN!$F$14,$B17=FIN!$B$14),FIN!$C$14,0)+IF(AND(BC$7=FIN!$E$15,$B$15=FIN!$F$15,$B17=FIN!$B$15),FIN!$C$15,0)+IF(AND(BC$7=FIN!$E$16,$B$15=FIN!$F$16,$B17=FIN!$B$16),FIN!$C$16,0)+IF(AND(BC$7=FIN!$E$17,$B$15=FIN!$F$17,$B17=FIN!$B$17),FIN!$C$17,0)+IF(AND(BC$7=FIN!$E$18,$B$15=FIN!$F$18,$B17=FIN!$B$18),FIN!$C$18,0)</f>
        <v>0</v>
      </c>
      <c r="BD17" s="40">
        <f>+IF(AND(BD$7=FIN!$E$9,$B$15=FIN!$F$9,$B17=FIN!$B$9),FIN!$C$9,0)+IF(AND(BD$7=FIN!$E$10,$B$15=FIN!$F$10,$B17=FIN!$B$10),FIN!$C$10,0)+IF(AND(BD$7=FIN!$E$11,$B$15=FIN!$F$11,$B17=FIN!$B$11),FIN!$C$11,0)+IF(AND(BD$7=FIN!$E$12,$B$15=FIN!$F$12,$B17=FIN!$B$12),FIN!$C$12,0)+IF(AND(BD$7=FIN!$E$13,$B$15=FIN!$F$13,$B17=FIN!$B$13),FIN!$C$13,0)+IF(AND(BD$7=FIN!$E$14,$B$15=FIN!$F$14,$B17=FIN!$B$14),FIN!$C$14,0)+IF(AND(BD$7=FIN!$E$15,$B$15=FIN!$F$15,$B17=FIN!$B$15),FIN!$C$15,0)+IF(AND(BD$7=FIN!$E$16,$B$15=FIN!$F$16,$B17=FIN!$B$16),FIN!$C$16,0)+IF(AND(BD$7=FIN!$E$17,$B$15=FIN!$F$17,$B17=FIN!$B$17),FIN!$C$17,0)+IF(AND(BD$7=FIN!$E$18,$B$15=FIN!$F$18,$B17=FIN!$B$18),FIN!$C$18,0)</f>
        <v>0</v>
      </c>
      <c r="BE17" s="40">
        <f>+IF(AND(BE$7=FIN!$E$9,$B$15=FIN!$F$9,$B17=FIN!$B$9),FIN!$C$9,0)+IF(AND(BE$7=FIN!$E$10,$B$15=FIN!$F$10,$B17=FIN!$B$10),FIN!$C$10,0)+IF(AND(BE$7=FIN!$E$11,$B$15=FIN!$F$11,$B17=FIN!$B$11),FIN!$C$11,0)+IF(AND(BE$7=FIN!$E$12,$B$15=FIN!$F$12,$B17=FIN!$B$12),FIN!$C$12,0)+IF(AND(BE$7=FIN!$E$13,$B$15=FIN!$F$13,$B17=FIN!$B$13),FIN!$C$13,0)+IF(AND(BE$7=FIN!$E$14,$B$15=FIN!$F$14,$B17=FIN!$B$14),FIN!$C$14,0)+IF(AND(BE$7=FIN!$E$15,$B$15=FIN!$F$15,$B17=FIN!$B$15),FIN!$C$15,0)+IF(AND(BE$7=FIN!$E$16,$B$15=FIN!$F$16,$B17=FIN!$B$16),FIN!$C$16,0)+IF(AND(BE$7=FIN!$E$17,$B$15=FIN!$F$17,$B17=FIN!$B$17),FIN!$C$17,0)+IF(AND(BE$7=FIN!$E$18,$B$15=FIN!$F$18,$B17=FIN!$B$18),FIN!$C$18,0)</f>
        <v>0</v>
      </c>
      <c r="BF17" s="40">
        <f>+IF(AND(BF$7=FIN!$E$9,$B$15=FIN!$F$9,$B17=FIN!$B$9),FIN!$C$9,0)+IF(AND(BF$7=FIN!$E$10,$B$15=FIN!$F$10,$B17=FIN!$B$10),FIN!$C$10,0)+IF(AND(BF$7=FIN!$E$11,$B$15=FIN!$F$11,$B17=FIN!$B$11),FIN!$C$11,0)+IF(AND(BF$7=FIN!$E$12,$B$15=FIN!$F$12,$B17=FIN!$B$12),FIN!$C$12,0)+IF(AND(BF$7=FIN!$E$13,$B$15=FIN!$F$13,$B17=FIN!$B$13),FIN!$C$13,0)+IF(AND(BF$7=FIN!$E$14,$B$15=FIN!$F$14,$B17=FIN!$B$14),FIN!$C$14,0)+IF(AND(BF$7=FIN!$E$15,$B$15=FIN!$F$15,$B17=FIN!$B$15),FIN!$C$15,0)+IF(AND(BF$7=FIN!$E$16,$B$15=FIN!$F$16,$B17=FIN!$B$16),FIN!$C$16,0)+IF(AND(BF$7=FIN!$E$17,$B$15=FIN!$F$17,$B17=FIN!$B$17),FIN!$C$17,0)+IF(AND(BF$7=FIN!$E$18,$B$15=FIN!$F$18,$B17=FIN!$B$18),FIN!$C$18,0)</f>
        <v>0</v>
      </c>
      <c r="BG17" s="40">
        <f>+IF(AND(BG$7=FIN!$E$9,$B$15=FIN!$F$9,$B17=FIN!$B$9),FIN!$C$9,0)+IF(AND(BG$7=FIN!$E$10,$B$15=FIN!$F$10,$B17=FIN!$B$10),FIN!$C$10,0)+IF(AND(BG$7=FIN!$E$11,$B$15=FIN!$F$11,$B17=FIN!$B$11),FIN!$C$11,0)+IF(AND(BG$7=FIN!$E$12,$B$15=FIN!$F$12,$B17=FIN!$B$12),FIN!$C$12,0)+IF(AND(BG$7=FIN!$E$13,$B$15=FIN!$F$13,$B17=FIN!$B$13),FIN!$C$13,0)+IF(AND(BG$7=FIN!$E$14,$B$15=FIN!$F$14,$B17=FIN!$B$14),FIN!$C$14,0)+IF(AND(BG$7=FIN!$E$15,$B$15=FIN!$F$15,$B17=FIN!$B$15),FIN!$C$15,0)+IF(AND(BG$7=FIN!$E$16,$B$15=FIN!$F$16,$B17=FIN!$B$16),FIN!$C$16,0)+IF(AND(BG$7=FIN!$E$17,$B$15=FIN!$F$17,$B17=FIN!$B$17),FIN!$C$17,0)+IF(AND(BG$7=FIN!$E$18,$B$15=FIN!$F$18,$B17=FIN!$B$18),FIN!$C$18,0)</f>
        <v>0</v>
      </c>
      <c r="BH17" s="40">
        <f>+IF(AND(BH$7=FIN!$E$9,$B$15=FIN!$F$9,$B17=FIN!$B$9),FIN!$C$9,0)+IF(AND(BH$7=FIN!$E$10,$B$15=FIN!$F$10,$B17=FIN!$B$10),FIN!$C$10,0)+IF(AND(BH$7=FIN!$E$11,$B$15=FIN!$F$11,$B17=FIN!$B$11),FIN!$C$11,0)+IF(AND(BH$7=FIN!$E$12,$B$15=FIN!$F$12,$B17=FIN!$B$12),FIN!$C$12,0)+IF(AND(BH$7=FIN!$E$13,$B$15=FIN!$F$13,$B17=FIN!$B$13),FIN!$C$13,0)+IF(AND(BH$7=FIN!$E$14,$B$15=FIN!$F$14,$B17=FIN!$B$14),FIN!$C$14,0)+IF(AND(BH$7=FIN!$E$15,$B$15=FIN!$F$15,$B17=FIN!$B$15),FIN!$C$15,0)+IF(AND(BH$7=FIN!$E$16,$B$15=FIN!$F$16,$B17=FIN!$B$16),FIN!$C$16,0)+IF(AND(BH$7=FIN!$E$17,$B$15=FIN!$F$17,$B17=FIN!$B$17),FIN!$C$17,0)+IF(AND(BH$7=FIN!$E$18,$B$15=FIN!$F$18,$B17=FIN!$B$18),FIN!$C$18,0)</f>
        <v>0</v>
      </c>
      <c r="BI17" s="40">
        <f>+IF(AND(BI$7=FIN!$E$9,$B$15=FIN!$F$9,$B17=FIN!$B$9),FIN!$C$9,0)+IF(AND(BI$7=FIN!$E$10,$B$15=FIN!$F$10,$B17=FIN!$B$10),FIN!$C$10,0)+IF(AND(BI$7=FIN!$E$11,$B$15=FIN!$F$11,$B17=FIN!$B$11),FIN!$C$11,0)+IF(AND(BI$7=FIN!$E$12,$B$15=FIN!$F$12,$B17=FIN!$B$12),FIN!$C$12,0)+IF(AND(BI$7=FIN!$E$13,$B$15=FIN!$F$13,$B17=FIN!$B$13),FIN!$C$13,0)+IF(AND(BI$7=FIN!$E$14,$B$15=FIN!$F$14,$B17=FIN!$B$14),FIN!$C$14,0)+IF(AND(BI$7=FIN!$E$15,$B$15=FIN!$F$15,$B17=FIN!$B$15),FIN!$C$15,0)+IF(AND(BI$7=FIN!$E$16,$B$15=FIN!$F$16,$B17=FIN!$B$16),FIN!$C$16,0)+IF(AND(BI$7=FIN!$E$17,$B$15=FIN!$F$17,$B17=FIN!$B$17),FIN!$C$17,0)+IF(AND(BI$7=FIN!$E$18,$B$15=FIN!$F$18,$B17=FIN!$B$18),FIN!$C$18,0)</f>
        <v>0</v>
      </c>
      <c r="BJ17" s="40">
        <f>+IF(AND(BJ$7=FIN!$E$9,$B$15=FIN!$F$9,$B17=FIN!$B$9),FIN!$C$9,0)+IF(AND(BJ$7=FIN!$E$10,$B$15=FIN!$F$10,$B17=FIN!$B$10),FIN!$C$10,0)+IF(AND(BJ$7=FIN!$E$11,$B$15=FIN!$F$11,$B17=FIN!$B$11),FIN!$C$11,0)+IF(AND(BJ$7=FIN!$E$12,$B$15=FIN!$F$12,$B17=FIN!$B$12),FIN!$C$12,0)+IF(AND(BJ$7=FIN!$E$13,$B$15=FIN!$F$13,$B17=FIN!$B$13),FIN!$C$13,0)+IF(AND(BJ$7=FIN!$E$14,$B$15=FIN!$F$14,$B17=FIN!$B$14),FIN!$C$14,0)+IF(AND(BJ$7=FIN!$E$15,$B$15=FIN!$F$15,$B17=FIN!$B$15),FIN!$C$15,0)+IF(AND(BJ$7=FIN!$E$16,$B$15=FIN!$F$16,$B17=FIN!$B$16),FIN!$C$16,0)+IF(AND(BJ$7=FIN!$E$17,$B$15=FIN!$F$17,$B17=FIN!$B$17),FIN!$C$17,0)+IF(AND(BJ$7=FIN!$E$18,$B$15=FIN!$F$18,$B17=FIN!$B$18),FIN!$C$18,0)</f>
        <v>0</v>
      </c>
      <c r="BK17" s="40">
        <f>+IF(AND(BK$7=FIN!$E$9,$B$15=FIN!$F$9,$B17=FIN!$B$9),FIN!$C$9,0)+IF(AND(BK$7=FIN!$E$10,$B$15=FIN!$F$10,$B17=FIN!$B$10),FIN!$C$10,0)+IF(AND(BK$7=FIN!$E$11,$B$15=FIN!$F$11,$B17=FIN!$B$11),FIN!$C$11,0)+IF(AND(BK$7=FIN!$E$12,$B$15=FIN!$F$12,$B17=FIN!$B$12),FIN!$C$12,0)+IF(AND(BK$7=FIN!$E$13,$B$15=FIN!$F$13,$B17=FIN!$B$13),FIN!$C$13,0)+IF(AND(BK$7=FIN!$E$14,$B$15=FIN!$F$14,$B17=FIN!$B$14),FIN!$C$14,0)+IF(AND(BK$7=FIN!$E$15,$B$15=FIN!$F$15,$B17=FIN!$B$15),FIN!$C$15,0)+IF(AND(BK$7=FIN!$E$16,$B$15=FIN!$F$16,$B17=FIN!$B$16),FIN!$C$16,0)+IF(AND(BK$7=FIN!$E$17,$B$15=FIN!$F$17,$B17=FIN!$B$17),FIN!$C$17,0)+IF(AND(BK$7=FIN!$E$18,$B$15=FIN!$F$18,$B17=FIN!$B$18),FIN!$C$18,0)</f>
        <v>0</v>
      </c>
      <c r="BL17" s="40">
        <f>+IF(AND(BL$7=FIN!$E$9,$B$15=FIN!$F$9,$B17=FIN!$B$9),FIN!$C$9,0)+IF(AND(BL$7=FIN!$E$10,$B$15=FIN!$F$10,$B17=FIN!$B$10),FIN!$C$10,0)+IF(AND(BL$7=FIN!$E$11,$B$15=FIN!$F$11,$B17=FIN!$B$11),FIN!$C$11,0)+IF(AND(BL$7=FIN!$E$12,$B$15=FIN!$F$12,$B17=FIN!$B$12),FIN!$C$12,0)+IF(AND(BL$7=FIN!$E$13,$B$15=FIN!$F$13,$B17=FIN!$B$13),FIN!$C$13,0)+IF(AND(BL$7=FIN!$E$14,$B$15=FIN!$F$14,$B17=FIN!$B$14),FIN!$C$14,0)+IF(AND(BL$7=FIN!$E$15,$B$15=FIN!$F$15,$B17=FIN!$B$15),FIN!$C$15,0)+IF(AND(BL$7=FIN!$E$16,$B$15=FIN!$F$16,$B17=FIN!$B$16),FIN!$C$16,0)+IF(AND(BL$7=FIN!$E$17,$B$15=FIN!$F$17,$B17=FIN!$B$17),FIN!$C$17,0)+IF(AND(BL$7=FIN!$E$18,$B$15=FIN!$F$18,$B17=FIN!$B$18),FIN!$C$18,0)</f>
        <v>0</v>
      </c>
    </row>
    <row r="18" spans="2:64">
      <c r="B18" s="32" t="str">
        <f>+B12</f>
        <v>Xinyang</v>
      </c>
      <c r="C18" s="40">
        <f t="shared" si="11"/>
        <v>0</v>
      </c>
      <c r="D18" s="30"/>
      <c r="E18" s="40">
        <f>+IF(AND(E$7=FIN!$E$9,$B$15=FIN!$F$9,$B18=FIN!$B$9),FIN!$C$9,0)+IF(AND(E$7=FIN!$E$10,$B$15=FIN!$F$10,$B18=FIN!$B$10),FIN!$C$10,0)+IF(AND(E$7=FIN!$E$11,$B$15=FIN!$F$11,$B18=FIN!$B$11),FIN!$C$11,0)+IF(AND(E$7=FIN!$E$12,$B$15=FIN!$F$12,$B18=FIN!$B$12),FIN!$C$12,0)+IF(AND(E$7=FIN!$E$13,$B$15=FIN!$F$13,$B18=FIN!$B$13),FIN!$C$13,0)+IF(AND(E$7=FIN!$E$14,$B$15=FIN!$F$14,$B18=FIN!$B$14),FIN!$C$14,0)+IF(AND(E$7=FIN!$E$15,$B$15=FIN!$F$15,$B18=FIN!$B$15),FIN!$C$15,0)+IF(AND(E$7=FIN!$E$16,$B$15=FIN!$F$16,$B18=FIN!$B$16),FIN!$C$16,0)+IF(AND(E$7=FIN!$E$17,$B$15=FIN!$F$17,$B18=FIN!$B$17),FIN!$C$17,0)+IF(AND(E$7=FIN!$E$18,$B$15=FIN!$F$18,$B18=FIN!$B$18),FIN!$C$18,0)</f>
        <v>0</v>
      </c>
      <c r="F18" s="40">
        <f>+IF(AND(F$7=FIN!$E$9,$B$15=FIN!$F$9,$B18=FIN!$B$9),FIN!$C$9,0)+IF(AND(F$7=FIN!$E$10,$B$15=FIN!$F$10,$B18=FIN!$B$10),FIN!$C$10,0)+IF(AND(F$7=FIN!$E$11,$B$15=FIN!$F$11,$B18=FIN!$B$11),FIN!$C$11,0)+IF(AND(F$7=FIN!$E$12,$B$15=FIN!$F$12,$B18=FIN!$B$12),FIN!$C$12,0)+IF(AND(F$7=FIN!$E$13,$B$15=FIN!$F$13,$B18=FIN!$B$13),FIN!$C$13,0)+IF(AND(F$7=FIN!$E$14,$B$15=FIN!$F$14,$B18=FIN!$B$14),FIN!$C$14,0)+IF(AND(F$7=FIN!$E$15,$B$15=FIN!$F$15,$B18=FIN!$B$15),FIN!$C$15,0)+IF(AND(F$7=FIN!$E$16,$B$15=FIN!$F$16,$B18=FIN!$B$16),FIN!$C$16,0)+IF(AND(F$7=FIN!$E$17,$B$15=FIN!$F$17,$B18=FIN!$B$17),FIN!$C$17,0)+IF(AND(F$7=FIN!$E$18,$B$15=FIN!$F$18,$B18=FIN!$B$18),FIN!$C$18,0)</f>
        <v>0</v>
      </c>
      <c r="G18" s="40">
        <f>+IF(AND(G$7=FIN!$E$9,$B$15=FIN!$F$9,$B18=FIN!$B$9),FIN!$C$9,0)+IF(AND(G$7=FIN!$E$10,$B$15=FIN!$F$10,$B18=FIN!$B$10),FIN!$C$10,0)+IF(AND(G$7=FIN!$E$11,$B$15=FIN!$F$11,$B18=FIN!$B$11),FIN!$C$11,0)+IF(AND(G$7=FIN!$E$12,$B$15=FIN!$F$12,$B18=FIN!$B$12),FIN!$C$12,0)+IF(AND(G$7=FIN!$E$13,$B$15=FIN!$F$13,$B18=FIN!$B$13),FIN!$C$13,0)+IF(AND(G$7=FIN!$E$14,$B$15=FIN!$F$14,$B18=FIN!$B$14),FIN!$C$14,0)+IF(AND(G$7=FIN!$E$15,$B$15=FIN!$F$15,$B18=FIN!$B$15),FIN!$C$15,0)+IF(AND(G$7=FIN!$E$16,$B$15=FIN!$F$16,$B18=FIN!$B$16),FIN!$C$16,0)+IF(AND(G$7=FIN!$E$17,$B$15=FIN!$F$17,$B18=FIN!$B$17),FIN!$C$17,0)+IF(AND(G$7=FIN!$E$18,$B$15=FIN!$F$18,$B18=FIN!$B$18),FIN!$C$18,0)</f>
        <v>0</v>
      </c>
      <c r="H18" s="40">
        <f>+IF(AND(H$7=FIN!$E$9,$B$15=FIN!$F$9,$B18=FIN!$B$9),FIN!$C$9,0)+IF(AND(H$7=FIN!$E$10,$B$15=FIN!$F$10,$B18=FIN!$B$10),FIN!$C$10,0)+IF(AND(H$7=FIN!$E$11,$B$15=FIN!$F$11,$B18=FIN!$B$11),FIN!$C$11,0)+IF(AND(H$7=FIN!$E$12,$B$15=FIN!$F$12,$B18=FIN!$B$12),FIN!$C$12,0)+IF(AND(H$7=FIN!$E$13,$B$15=FIN!$F$13,$B18=FIN!$B$13),FIN!$C$13,0)+IF(AND(H$7=FIN!$E$14,$B$15=FIN!$F$14,$B18=FIN!$B$14),FIN!$C$14,0)+IF(AND(H$7=FIN!$E$15,$B$15=FIN!$F$15,$B18=FIN!$B$15),FIN!$C$15,0)+IF(AND(H$7=FIN!$E$16,$B$15=FIN!$F$16,$B18=FIN!$B$16),FIN!$C$16,0)+IF(AND(H$7=FIN!$E$17,$B$15=FIN!$F$17,$B18=FIN!$B$17),FIN!$C$17,0)+IF(AND(H$7=FIN!$E$18,$B$15=FIN!$F$18,$B18=FIN!$B$18),FIN!$C$18,0)</f>
        <v>0</v>
      </c>
      <c r="I18" s="40">
        <f>+IF(AND(I$7=FIN!$E$9,$B$15=FIN!$F$9,$B18=FIN!$B$9),FIN!$C$9,0)+IF(AND(I$7=FIN!$E$10,$B$15=FIN!$F$10,$B18=FIN!$B$10),FIN!$C$10,0)+IF(AND(I$7=FIN!$E$11,$B$15=FIN!$F$11,$B18=FIN!$B$11),FIN!$C$11,0)+IF(AND(I$7=FIN!$E$12,$B$15=FIN!$F$12,$B18=FIN!$B$12),FIN!$C$12,0)+IF(AND(I$7=FIN!$E$13,$B$15=FIN!$F$13,$B18=FIN!$B$13),FIN!$C$13,0)+IF(AND(I$7=FIN!$E$14,$B$15=FIN!$F$14,$B18=FIN!$B$14),FIN!$C$14,0)+IF(AND(I$7=FIN!$E$15,$B$15=FIN!$F$15,$B18=FIN!$B$15),FIN!$C$15,0)+IF(AND(I$7=FIN!$E$16,$B$15=FIN!$F$16,$B18=FIN!$B$16),FIN!$C$16,0)+IF(AND(I$7=FIN!$E$17,$B$15=FIN!$F$17,$B18=FIN!$B$17),FIN!$C$17,0)+IF(AND(I$7=FIN!$E$18,$B$15=FIN!$F$18,$B18=FIN!$B$18),FIN!$C$18,0)</f>
        <v>0</v>
      </c>
      <c r="J18" s="40">
        <f>+IF(AND(J$7=FIN!$E$9,$B$15=FIN!$F$9,$B18=FIN!$B$9),FIN!$C$9,0)+IF(AND(J$7=FIN!$E$10,$B$15=FIN!$F$10,$B18=FIN!$B$10),FIN!$C$10,0)+IF(AND(J$7=FIN!$E$11,$B$15=FIN!$F$11,$B18=FIN!$B$11),FIN!$C$11,0)+IF(AND(J$7=FIN!$E$12,$B$15=FIN!$F$12,$B18=FIN!$B$12),FIN!$C$12,0)+IF(AND(J$7=FIN!$E$13,$B$15=FIN!$F$13,$B18=FIN!$B$13),FIN!$C$13,0)+IF(AND(J$7=FIN!$E$14,$B$15=FIN!$F$14,$B18=FIN!$B$14),FIN!$C$14,0)+IF(AND(J$7=FIN!$E$15,$B$15=FIN!$F$15,$B18=FIN!$B$15),FIN!$C$15,0)+IF(AND(J$7=FIN!$E$16,$B$15=FIN!$F$16,$B18=FIN!$B$16),FIN!$C$16,0)+IF(AND(J$7=FIN!$E$17,$B$15=FIN!$F$17,$B18=FIN!$B$17),FIN!$C$17,0)+IF(AND(J$7=FIN!$E$18,$B$15=FIN!$F$18,$B18=FIN!$B$18),FIN!$C$18,0)</f>
        <v>0</v>
      </c>
      <c r="K18" s="40">
        <f>+IF(AND(K$7=FIN!$E$9,$B$15=FIN!$F$9,$B18=FIN!$B$9),FIN!$C$9,0)+IF(AND(K$7=FIN!$E$10,$B$15=FIN!$F$10,$B18=FIN!$B$10),FIN!$C$10,0)+IF(AND(K$7=FIN!$E$11,$B$15=FIN!$F$11,$B18=FIN!$B$11),FIN!$C$11,0)+IF(AND(K$7=FIN!$E$12,$B$15=FIN!$F$12,$B18=FIN!$B$12),FIN!$C$12,0)+IF(AND(K$7=FIN!$E$13,$B$15=FIN!$F$13,$B18=FIN!$B$13),FIN!$C$13,0)+IF(AND(K$7=FIN!$E$14,$B$15=FIN!$F$14,$B18=FIN!$B$14),FIN!$C$14,0)+IF(AND(K$7=FIN!$E$15,$B$15=FIN!$F$15,$B18=FIN!$B$15),FIN!$C$15,0)+IF(AND(K$7=FIN!$E$16,$B$15=FIN!$F$16,$B18=FIN!$B$16),FIN!$C$16,0)+IF(AND(K$7=FIN!$E$17,$B$15=FIN!$F$17,$B18=FIN!$B$17),FIN!$C$17,0)+IF(AND(K$7=FIN!$E$18,$B$15=FIN!$F$18,$B18=FIN!$B$18),FIN!$C$18,0)</f>
        <v>0</v>
      </c>
      <c r="L18" s="40">
        <f>+IF(AND(L$7=FIN!$E$9,$B$15=FIN!$F$9,$B18=FIN!$B$9),FIN!$C$9,0)+IF(AND(L$7=FIN!$E$10,$B$15=FIN!$F$10,$B18=FIN!$B$10),FIN!$C$10,0)+IF(AND(L$7=FIN!$E$11,$B$15=FIN!$F$11,$B18=FIN!$B$11),FIN!$C$11,0)+IF(AND(L$7=FIN!$E$12,$B$15=FIN!$F$12,$B18=FIN!$B$12),FIN!$C$12,0)+IF(AND(L$7=FIN!$E$13,$B$15=FIN!$F$13,$B18=FIN!$B$13),FIN!$C$13,0)+IF(AND(L$7=FIN!$E$14,$B$15=FIN!$F$14,$B18=FIN!$B$14),FIN!$C$14,0)+IF(AND(L$7=FIN!$E$15,$B$15=FIN!$F$15,$B18=FIN!$B$15),FIN!$C$15,0)+IF(AND(L$7=FIN!$E$16,$B$15=FIN!$F$16,$B18=FIN!$B$16),FIN!$C$16,0)+IF(AND(L$7=FIN!$E$17,$B$15=FIN!$F$17,$B18=FIN!$B$17),FIN!$C$17,0)+IF(AND(L$7=FIN!$E$18,$B$15=FIN!$F$18,$B18=FIN!$B$18),FIN!$C$18,0)</f>
        <v>0</v>
      </c>
      <c r="M18" s="40">
        <f>+IF(AND(M$7=FIN!$E$9,$B$15=FIN!$F$9,$B18=FIN!$B$9),FIN!$C$9,0)+IF(AND(M$7=FIN!$E$10,$B$15=FIN!$F$10,$B18=FIN!$B$10),FIN!$C$10,0)+IF(AND(M$7=FIN!$E$11,$B$15=FIN!$F$11,$B18=FIN!$B$11),FIN!$C$11,0)+IF(AND(M$7=FIN!$E$12,$B$15=FIN!$F$12,$B18=FIN!$B$12),FIN!$C$12,0)+IF(AND(M$7=FIN!$E$13,$B$15=FIN!$F$13,$B18=FIN!$B$13),FIN!$C$13,0)+IF(AND(M$7=FIN!$E$14,$B$15=FIN!$F$14,$B18=FIN!$B$14),FIN!$C$14,0)+IF(AND(M$7=FIN!$E$15,$B$15=FIN!$F$15,$B18=FIN!$B$15),FIN!$C$15,0)+IF(AND(M$7=FIN!$E$16,$B$15=FIN!$F$16,$B18=FIN!$B$16),FIN!$C$16,0)+IF(AND(M$7=FIN!$E$17,$B$15=FIN!$F$17,$B18=FIN!$B$17),FIN!$C$17,0)+IF(AND(M$7=FIN!$E$18,$B$15=FIN!$F$18,$B18=FIN!$B$18),FIN!$C$18,0)</f>
        <v>0</v>
      </c>
      <c r="N18" s="40">
        <f>+IF(AND(N$7=FIN!$E$9,$B$15=FIN!$F$9,$B18=FIN!$B$9),FIN!$C$9,0)+IF(AND(N$7=FIN!$E$10,$B$15=FIN!$F$10,$B18=FIN!$B$10),FIN!$C$10,0)+IF(AND(N$7=FIN!$E$11,$B$15=FIN!$F$11,$B18=FIN!$B$11),FIN!$C$11,0)+IF(AND(N$7=FIN!$E$12,$B$15=FIN!$F$12,$B18=FIN!$B$12),FIN!$C$12,0)+IF(AND(N$7=FIN!$E$13,$B$15=FIN!$F$13,$B18=FIN!$B$13),FIN!$C$13,0)+IF(AND(N$7=FIN!$E$14,$B$15=FIN!$F$14,$B18=FIN!$B$14),FIN!$C$14,0)+IF(AND(N$7=FIN!$E$15,$B$15=FIN!$F$15,$B18=FIN!$B$15),FIN!$C$15,0)+IF(AND(N$7=FIN!$E$16,$B$15=FIN!$F$16,$B18=FIN!$B$16),FIN!$C$16,0)+IF(AND(N$7=FIN!$E$17,$B$15=FIN!$F$17,$B18=FIN!$B$17),FIN!$C$17,0)+IF(AND(N$7=FIN!$E$18,$B$15=FIN!$F$18,$B18=FIN!$B$18),FIN!$C$18,0)</f>
        <v>0</v>
      </c>
      <c r="O18" s="40">
        <f>+IF(AND(O$7=FIN!$E$9,$B$15=FIN!$F$9,$B18=FIN!$B$9),FIN!$C$9,0)+IF(AND(O$7=FIN!$E$10,$B$15=FIN!$F$10,$B18=FIN!$B$10),FIN!$C$10,0)+IF(AND(O$7=FIN!$E$11,$B$15=FIN!$F$11,$B18=FIN!$B$11),FIN!$C$11,0)+IF(AND(O$7=FIN!$E$12,$B$15=FIN!$F$12,$B18=FIN!$B$12),FIN!$C$12,0)+IF(AND(O$7=FIN!$E$13,$B$15=FIN!$F$13,$B18=FIN!$B$13),FIN!$C$13,0)+IF(AND(O$7=FIN!$E$14,$B$15=FIN!$F$14,$B18=FIN!$B$14),FIN!$C$14,0)+IF(AND(O$7=FIN!$E$15,$B$15=FIN!$F$15,$B18=FIN!$B$15),FIN!$C$15,0)+IF(AND(O$7=FIN!$E$16,$B$15=FIN!$F$16,$B18=FIN!$B$16),FIN!$C$16,0)+IF(AND(O$7=FIN!$E$17,$B$15=FIN!$F$17,$B18=FIN!$B$17),FIN!$C$17,0)+IF(AND(O$7=FIN!$E$18,$B$15=FIN!$F$18,$B18=FIN!$B$18),FIN!$C$18,0)</f>
        <v>0</v>
      </c>
      <c r="P18" s="40">
        <f>+IF(AND(P$7=FIN!$E$9,$B$15=FIN!$F$9,$B18=FIN!$B$9),FIN!$C$9,0)+IF(AND(P$7=FIN!$E$10,$B$15=FIN!$F$10,$B18=FIN!$B$10),FIN!$C$10,0)+IF(AND(P$7=FIN!$E$11,$B$15=FIN!$F$11,$B18=FIN!$B$11),FIN!$C$11,0)+IF(AND(P$7=FIN!$E$12,$B$15=FIN!$F$12,$B18=FIN!$B$12),FIN!$C$12,0)+IF(AND(P$7=FIN!$E$13,$B$15=FIN!$F$13,$B18=FIN!$B$13),FIN!$C$13,0)+IF(AND(P$7=FIN!$E$14,$B$15=FIN!$F$14,$B18=FIN!$B$14),FIN!$C$14,0)+IF(AND(P$7=FIN!$E$15,$B$15=FIN!$F$15,$B18=FIN!$B$15),FIN!$C$15,0)+IF(AND(P$7=FIN!$E$16,$B$15=FIN!$F$16,$B18=FIN!$B$16),FIN!$C$16,0)+IF(AND(P$7=FIN!$E$17,$B$15=FIN!$F$17,$B18=FIN!$B$17),FIN!$C$17,0)+IF(AND(P$7=FIN!$E$18,$B$15=FIN!$F$18,$B18=FIN!$B$18),FIN!$C$18,0)</f>
        <v>0</v>
      </c>
      <c r="Q18" s="40">
        <f>+IF(AND(Q$7=FIN!$E$9,$B$15=FIN!$F$9,$B18=FIN!$B$9),FIN!$C$9,0)+IF(AND(Q$7=FIN!$E$10,$B$15=FIN!$F$10,$B18=FIN!$B$10),FIN!$C$10,0)+IF(AND(Q$7=FIN!$E$11,$B$15=FIN!$F$11,$B18=FIN!$B$11),FIN!$C$11,0)+IF(AND(Q$7=FIN!$E$12,$B$15=FIN!$F$12,$B18=FIN!$B$12),FIN!$C$12,0)+IF(AND(Q$7=FIN!$E$13,$B$15=FIN!$F$13,$B18=FIN!$B$13),FIN!$C$13,0)+IF(AND(Q$7=FIN!$E$14,$B$15=FIN!$F$14,$B18=FIN!$B$14),FIN!$C$14,0)+IF(AND(Q$7=FIN!$E$15,$B$15=FIN!$F$15,$B18=FIN!$B$15),FIN!$C$15,0)+IF(AND(Q$7=FIN!$E$16,$B$15=FIN!$F$16,$B18=FIN!$B$16),FIN!$C$16,0)+IF(AND(Q$7=FIN!$E$17,$B$15=FIN!$F$17,$B18=FIN!$B$17),FIN!$C$17,0)+IF(AND(Q$7=FIN!$E$18,$B$15=FIN!$F$18,$B18=FIN!$B$18),FIN!$C$18,0)</f>
        <v>0</v>
      </c>
      <c r="R18" s="40">
        <f>+IF(AND(R$7=FIN!$E$9,$B$15=FIN!$F$9,$B18=FIN!$B$9),FIN!$C$9,0)+IF(AND(R$7=FIN!$E$10,$B$15=FIN!$F$10,$B18=FIN!$B$10),FIN!$C$10,0)+IF(AND(R$7=FIN!$E$11,$B$15=FIN!$F$11,$B18=FIN!$B$11),FIN!$C$11,0)+IF(AND(R$7=FIN!$E$12,$B$15=FIN!$F$12,$B18=FIN!$B$12),FIN!$C$12,0)+IF(AND(R$7=FIN!$E$13,$B$15=FIN!$F$13,$B18=FIN!$B$13),FIN!$C$13,0)+IF(AND(R$7=FIN!$E$14,$B$15=FIN!$F$14,$B18=FIN!$B$14),FIN!$C$14,0)+IF(AND(R$7=FIN!$E$15,$B$15=FIN!$F$15,$B18=FIN!$B$15),FIN!$C$15,0)+IF(AND(R$7=FIN!$E$16,$B$15=FIN!$F$16,$B18=FIN!$B$16),FIN!$C$16,0)+IF(AND(R$7=FIN!$E$17,$B$15=FIN!$F$17,$B18=FIN!$B$17),FIN!$C$17,0)+IF(AND(R$7=FIN!$E$18,$B$15=FIN!$F$18,$B18=FIN!$B$18),FIN!$C$18,0)</f>
        <v>0</v>
      </c>
      <c r="S18" s="40">
        <f>+IF(AND(S$7=FIN!$E$9,$B$15=FIN!$F$9,$B18=FIN!$B$9),FIN!$C$9,0)+IF(AND(S$7=FIN!$E$10,$B$15=FIN!$F$10,$B18=FIN!$B$10),FIN!$C$10,0)+IF(AND(S$7=FIN!$E$11,$B$15=FIN!$F$11,$B18=FIN!$B$11),FIN!$C$11,0)+IF(AND(S$7=FIN!$E$12,$B$15=FIN!$F$12,$B18=FIN!$B$12),FIN!$C$12,0)+IF(AND(S$7=FIN!$E$13,$B$15=FIN!$F$13,$B18=FIN!$B$13),FIN!$C$13,0)+IF(AND(S$7=FIN!$E$14,$B$15=FIN!$F$14,$B18=FIN!$B$14),FIN!$C$14,0)+IF(AND(S$7=FIN!$E$15,$B$15=FIN!$F$15,$B18=FIN!$B$15),FIN!$C$15,0)+IF(AND(S$7=FIN!$E$16,$B$15=FIN!$F$16,$B18=FIN!$B$16),FIN!$C$16,0)+IF(AND(S$7=FIN!$E$17,$B$15=FIN!$F$17,$B18=FIN!$B$17),FIN!$C$17,0)+IF(AND(S$7=FIN!$E$18,$B$15=FIN!$F$18,$B18=FIN!$B$18),FIN!$C$18,0)</f>
        <v>0</v>
      </c>
      <c r="T18" s="40">
        <f>+IF(AND(T$7=FIN!$E$9,$B$15=FIN!$F$9,$B18=FIN!$B$9),FIN!$C$9,0)+IF(AND(T$7=FIN!$E$10,$B$15=FIN!$F$10,$B18=FIN!$B$10),FIN!$C$10,0)+IF(AND(T$7=FIN!$E$11,$B$15=FIN!$F$11,$B18=FIN!$B$11),FIN!$C$11,0)+IF(AND(T$7=FIN!$E$12,$B$15=FIN!$F$12,$B18=FIN!$B$12),FIN!$C$12,0)+IF(AND(T$7=FIN!$E$13,$B$15=FIN!$F$13,$B18=FIN!$B$13),FIN!$C$13,0)+IF(AND(T$7=FIN!$E$14,$B$15=FIN!$F$14,$B18=FIN!$B$14),FIN!$C$14,0)+IF(AND(T$7=FIN!$E$15,$B$15=FIN!$F$15,$B18=FIN!$B$15),FIN!$C$15,0)+IF(AND(T$7=FIN!$E$16,$B$15=FIN!$F$16,$B18=FIN!$B$16),FIN!$C$16,0)+IF(AND(T$7=FIN!$E$17,$B$15=FIN!$F$17,$B18=FIN!$B$17),FIN!$C$17,0)+IF(AND(T$7=FIN!$E$18,$B$15=FIN!$F$18,$B18=FIN!$B$18),FIN!$C$18,0)</f>
        <v>0</v>
      </c>
      <c r="U18" s="40">
        <f>+IF(AND(U$7=FIN!$E$9,$B$15=FIN!$F$9,$B18=FIN!$B$9),FIN!$C$9,0)+IF(AND(U$7=FIN!$E$10,$B$15=FIN!$F$10,$B18=FIN!$B$10),FIN!$C$10,0)+IF(AND(U$7=FIN!$E$11,$B$15=FIN!$F$11,$B18=FIN!$B$11),FIN!$C$11,0)+IF(AND(U$7=FIN!$E$12,$B$15=FIN!$F$12,$B18=FIN!$B$12),FIN!$C$12,0)+IF(AND(U$7=FIN!$E$13,$B$15=FIN!$F$13,$B18=FIN!$B$13),FIN!$C$13,0)+IF(AND(U$7=FIN!$E$14,$B$15=FIN!$F$14,$B18=FIN!$B$14),FIN!$C$14,0)+IF(AND(U$7=FIN!$E$15,$B$15=FIN!$F$15,$B18=FIN!$B$15),FIN!$C$15,0)+IF(AND(U$7=FIN!$E$16,$B$15=FIN!$F$16,$B18=FIN!$B$16),FIN!$C$16,0)+IF(AND(U$7=FIN!$E$17,$B$15=FIN!$F$17,$B18=FIN!$B$17),FIN!$C$17,0)+IF(AND(U$7=FIN!$E$18,$B$15=FIN!$F$18,$B18=FIN!$B$18),FIN!$C$18,0)</f>
        <v>0</v>
      </c>
      <c r="V18" s="40">
        <f>+IF(AND(V$7=FIN!$E$9,$B$15=FIN!$F$9,$B18=FIN!$B$9),FIN!$C$9,0)+IF(AND(V$7=FIN!$E$10,$B$15=FIN!$F$10,$B18=FIN!$B$10),FIN!$C$10,0)+IF(AND(V$7=FIN!$E$11,$B$15=FIN!$F$11,$B18=FIN!$B$11),FIN!$C$11,0)+IF(AND(V$7=FIN!$E$12,$B$15=FIN!$F$12,$B18=FIN!$B$12),FIN!$C$12,0)+IF(AND(V$7=FIN!$E$13,$B$15=FIN!$F$13,$B18=FIN!$B$13),FIN!$C$13,0)+IF(AND(V$7=FIN!$E$14,$B$15=FIN!$F$14,$B18=FIN!$B$14),FIN!$C$14,0)+IF(AND(V$7=FIN!$E$15,$B$15=FIN!$F$15,$B18=FIN!$B$15),FIN!$C$15,0)+IF(AND(V$7=FIN!$E$16,$B$15=FIN!$F$16,$B18=FIN!$B$16),FIN!$C$16,0)+IF(AND(V$7=FIN!$E$17,$B$15=FIN!$F$17,$B18=FIN!$B$17),FIN!$C$17,0)+IF(AND(V$7=FIN!$E$18,$B$15=FIN!$F$18,$B18=FIN!$B$18),FIN!$C$18,0)</f>
        <v>0</v>
      </c>
      <c r="W18" s="40">
        <f>+IF(AND(W$7=FIN!$E$9,$B$15=FIN!$F$9,$B18=FIN!$B$9),FIN!$C$9,0)+IF(AND(W$7=FIN!$E$10,$B$15=FIN!$F$10,$B18=FIN!$B$10),FIN!$C$10,0)+IF(AND(W$7=FIN!$E$11,$B$15=FIN!$F$11,$B18=FIN!$B$11),FIN!$C$11,0)+IF(AND(W$7=FIN!$E$12,$B$15=FIN!$F$12,$B18=FIN!$B$12),FIN!$C$12,0)+IF(AND(W$7=FIN!$E$13,$B$15=FIN!$F$13,$B18=FIN!$B$13),FIN!$C$13,0)+IF(AND(W$7=FIN!$E$14,$B$15=FIN!$F$14,$B18=FIN!$B$14),FIN!$C$14,0)+IF(AND(W$7=FIN!$E$15,$B$15=FIN!$F$15,$B18=FIN!$B$15),FIN!$C$15,0)+IF(AND(W$7=FIN!$E$16,$B$15=FIN!$F$16,$B18=FIN!$B$16),FIN!$C$16,0)+IF(AND(W$7=FIN!$E$17,$B$15=FIN!$F$17,$B18=FIN!$B$17),FIN!$C$17,0)+IF(AND(W$7=FIN!$E$18,$B$15=FIN!$F$18,$B18=FIN!$B$18),FIN!$C$18,0)</f>
        <v>0</v>
      </c>
      <c r="X18" s="40">
        <f>+IF(AND(X$7=FIN!$E$9,$B$15=FIN!$F$9,$B18=FIN!$B$9),FIN!$C$9,0)+IF(AND(X$7=FIN!$E$10,$B$15=FIN!$F$10,$B18=FIN!$B$10),FIN!$C$10,0)+IF(AND(X$7=FIN!$E$11,$B$15=FIN!$F$11,$B18=FIN!$B$11),FIN!$C$11,0)+IF(AND(X$7=FIN!$E$12,$B$15=FIN!$F$12,$B18=FIN!$B$12),FIN!$C$12,0)+IF(AND(X$7=FIN!$E$13,$B$15=FIN!$F$13,$B18=FIN!$B$13),FIN!$C$13,0)+IF(AND(X$7=FIN!$E$14,$B$15=FIN!$F$14,$B18=FIN!$B$14),FIN!$C$14,0)+IF(AND(X$7=FIN!$E$15,$B$15=FIN!$F$15,$B18=FIN!$B$15),FIN!$C$15,0)+IF(AND(X$7=FIN!$E$16,$B$15=FIN!$F$16,$B18=FIN!$B$16),FIN!$C$16,0)+IF(AND(X$7=FIN!$E$17,$B$15=FIN!$F$17,$B18=FIN!$B$17),FIN!$C$17,0)+IF(AND(X$7=FIN!$E$18,$B$15=FIN!$F$18,$B18=FIN!$B$18),FIN!$C$18,0)</f>
        <v>0</v>
      </c>
      <c r="Y18" s="40">
        <f>+IF(AND(Y$7=FIN!$E$9,$B$15=FIN!$F$9,$B18=FIN!$B$9),FIN!$C$9,0)+IF(AND(Y$7=FIN!$E$10,$B$15=FIN!$F$10,$B18=FIN!$B$10),FIN!$C$10,0)+IF(AND(Y$7=FIN!$E$11,$B$15=FIN!$F$11,$B18=FIN!$B$11),FIN!$C$11,0)+IF(AND(Y$7=FIN!$E$12,$B$15=FIN!$F$12,$B18=FIN!$B$12),FIN!$C$12,0)+IF(AND(Y$7=FIN!$E$13,$B$15=FIN!$F$13,$B18=FIN!$B$13),FIN!$C$13,0)+IF(AND(Y$7=FIN!$E$14,$B$15=FIN!$F$14,$B18=FIN!$B$14),FIN!$C$14,0)+IF(AND(Y$7=FIN!$E$15,$B$15=FIN!$F$15,$B18=FIN!$B$15),FIN!$C$15,0)+IF(AND(Y$7=FIN!$E$16,$B$15=FIN!$F$16,$B18=FIN!$B$16),FIN!$C$16,0)+IF(AND(Y$7=FIN!$E$17,$B$15=FIN!$F$17,$B18=FIN!$B$17),FIN!$C$17,0)+IF(AND(Y$7=FIN!$E$18,$B$15=FIN!$F$18,$B18=FIN!$B$18),FIN!$C$18,0)</f>
        <v>0</v>
      </c>
      <c r="Z18" s="40">
        <f>+IF(AND(Z$7=FIN!$E$9,$B$15=FIN!$F$9,$B18=FIN!$B$9),FIN!$C$9,0)+IF(AND(Z$7=FIN!$E$10,$B$15=FIN!$F$10,$B18=FIN!$B$10),FIN!$C$10,0)+IF(AND(Z$7=FIN!$E$11,$B$15=FIN!$F$11,$B18=FIN!$B$11),FIN!$C$11,0)+IF(AND(Z$7=FIN!$E$12,$B$15=FIN!$F$12,$B18=FIN!$B$12),FIN!$C$12,0)+IF(AND(Z$7=FIN!$E$13,$B$15=FIN!$F$13,$B18=FIN!$B$13),FIN!$C$13,0)+IF(AND(Z$7=FIN!$E$14,$B$15=FIN!$F$14,$B18=FIN!$B$14),FIN!$C$14,0)+IF(AND(Z$7=FIN!$E$15,$B$15=FIN!$F$15,$B18=FIN!$B$15),FIN!$C$15,0)+IF(AND(Z$7=FIN!$E$16,$B$15=FIN!$F$16,$B18=FIN!$B$16),FIN!$C$16,0)+IF(AND(Z$7=FIN!$E$17,$B$15=FIN!$F$17,$B18=FIN!$B$17),FIN!$C$17,0)+IF(AND(Z$7=FIN!$E$18,$B$15=FIN!$F$18,$B18=FIN!$B$18),FIN!$C$18,0)</f>
        <v>0</v>
      </c>
      <c r="AA18" s="40">
        <f>+IF(AND(AA$7=FIN!$E$9,$B$15=FIN!$F$9,$B18=FIN!$B$9),FIN!$C$9,0)+IF(AND(AA$7=FIN!$E$10,$B$15=FIN!$F$10,$B18=FIN!$B$10),FIN!$C$10,0)+IF(AND(AA$7=FIN!$E$11,$B$15=FIN!$F$11,$B18=FIN!$B$11),FIN!$C$11,0)+IF(AND(AA$7=FIN!$E$12,$B$15=FIN!$F$12,$B18=FIN!$B$12),FIN!$C$12,0)+IF(AND(AA$7=FIN!$E$13,$B$15=FIN!$F$13,$B18=FIN!$B$13),FIN!$C$13,0)+IF(AND(AA$7=FIN!$E$14,$B$15=FIN!$F$14,$B18=FIN!$B$14),FIN!$C$14,0)+IF(AND(AA$7=FIN!$E$15,$B$15=FIN!$F$15,$B18=FIN!$B$15),FIN!$C$15,0)+IF(AND(AA$7=FIN!$E$16,$B$15=FIN!$F$16,$B18=FIN!$B$16),FIN!$C$16,0)+IF(AND(AA$7=FIN!$E$17,$B$15=FIN!$F$17,$B18=FIN!$B$17),FIN!$C$17,0)+IF(AND(AA$7=FIN!$E$18,$B$15=FIN!$F$18,$B18=FIN!$B$18),FIN!$C$18,0)</f>
        <v>0</v>
      </c>
      <c r="AB18" s="40">
        <f>+IF(AND(AB$7=FIN!$E$9,$B$15=FIN!$F$9,$B18=FIN!$B$9),FIN!$C$9,0)+IF(AND(AB$7=FIN!$E$10,$B$15=FIN!$F$10,$B18=FIN!$B$10),FIN!$C$10,0)+IF(AND(AB$7=FIN!$E$11,$B$15=FIN!$F$11,$B18=FIN!$B$11),FIN!$C$11,0)+IF(AND(AB$7=FIN!$E$12,$B$15=FIN!$F$12,$B18=FIN!$B$12),FIN!$C$12,0)+IF(AND(AB$7=FIN!$E$13,$B$15=FIN!$F$13,$B18=FIN!$B$13),FIN!$C$13,0)+IF(AND(AB$7=FIN!$E$14,$B$15=FIN!$F$14,$B18=FIN!$B$14),FIN!$C$14,0)+IF(AND(AB$7=FIN!$E$15,$B$15=FIN!$F$15,$B18=FIN!$B$15),FIN!$C$15,0)+IF(AND(AB$7=FIN!$E$16,$B$15=FIN!$F$16,$B18=FIN!$B$16),FIN!$C$16,0)+IF(AND(AB$7=FIN!$E$17,$B$15=FIN!$F$17,$B18=FIN!$B$17),FIN!$C$17,0)+IF(AND(AB$7=FIN!$E$18,$B$15=FIN!$F$18,$B18=FIN!$B$18),FIN!$C$18,0)</f>
        <v>0</v>
      </c>
      <c r="AC18" s="40">
        <f>+IF(AND(AC$7=FIN!$E$9,$B$15=FIN!$F$9,$B18=FIN!$B$9),FIN!$C$9,0)+IF(AND(AC$7=FIN!$E$10,$B$15=FIN!$F$10,$B18=FIN!$B$10),FIN!$C$10,0)+IF(AND(AC$7=FIN!$E$11,$B$15=FIN!$F$11,$B18=FIN!$B$11),FIN!$C$11,0)+IF(AND(AC$7=FIN!$E$12,$B$15=FIN!$F$12,$B18=FIN!$B$12),FIN!$C$12,0)+IF(AND(AC$7=FIN!$E$13,$B$15=FIN!$F$13,$B18=FIN!$B$13),FIN!$C$13,0)+IF(AND(AC$7=FIN!$E$14,$B$15=FIN!$F$14,$B18=FIN!$B$14),FIN!$C$14,0)+IF(AND(AC$7=FIN!$E$15,$B$15=FIN!$F$15,$B18=FIN!$B$15),FIN!$C$15,0)+IF(AND(AC$7=FIN!$E$16,$B$15=FIN!$F$16,$B18=FIN!$B$16),FIN!$C$16,0)+IF(AND(AC$7=FIN!$E$17,$B$15=FIN!$F$17,$B18=FIN!$B$17),FIN!$C$17,0)+IF(AND(AC$7=FIN!$E$18,$B$15=FIN!$F$18,$B18=FIN!$B$18),FIN!$C$18,0)</f>
        <v>0</v>
      </c>
      <c r="AD18" s="40">
        <f>+IF(AND(AD$7=FIN!$E$9,$B$15=FIN!$F$9,$B18=FIN!$B$9),FIN!$C$9,0)+IF(AND(AD$7=FIN!$E$10,$B$15=FIN!$F$10,$B18=FIN!$B$10),FIN!$C$10,0)+IF(AND(AD$7=FIN!$E$11,$B$15=FIN!$F$11,$B18=FIN!$B$11),FIN!$C$11,0)+IF(AND(AD$7=FIN!$E$12,$B$15=FIN!$F$12,$B18=FIN!$B$12),FIN!$C$12,0)+IF(AND(AD$7=FIN!$E$13,$B$15=FIN!$F$13,$B18=FIN!$B$13),FIN!$C$13,0)+IF(AND(AD$7=FIN!$E$14,$B$15=FIN!$F$14,$B18=FIN!$B$14),FIN!$C$14,0)+IF(AND(AD$7=FIN!$E$15,$B$15=FIN!$F$15,$B18=FIN!$B$15),FIN!$C$15,0)+IF(AND(AD$7=FIN!$E$16,$B$15=FIN!$F$16,$B18=FIN!$B$16),FIN!$C$16,0)+IF(AND(AD$7=FIN!$E$17,$B$15=FIN!$F$17,$B18=FIN!$B$17),FIN!$C$17,0)+IF(AND(AD$7=FIN!$E$18,$B$15=FIN!$F$18,$B18=FIN!$B$18),FIN!$C$18,0)</f>
        <v>0</v>
      </c>
      <c r="AE18" s="40">
        <f>+IF(AND(AE$7=FIN!$E$9,$B$15=FIN!$F$9,$B18=FIN!$B$9),FIN!$C$9,0)+IF(AND(AE$7=FIN!$E$10,$B$15=FIN!$F$10,$B18=FIN!$B$10),FIN!$C$10,0)+IF(AND(AE$7=FIN!$E$11,$B$15=FIN!$F$11,$B18=FIN!$B$11),FIN!$C$11,0)+IF(AND(AE$7=FIN!$E$12,$B$15=FIN!$F$12,$B18=FIN!$B$12),FIN!$C$12,0)+IF(AND(AE$7=FIN!$E$13,$B$15=FIN!$F$13,$B18=FIN!$B$13),FIN!$C$13,0)+IF(AND(AE$7=FIN!$E$14,$B$15=FIN!$F$14,$B18=FIN!$B$14),FIN!$C$14,0)+IF(AND(AE$7=FIN!$E$15,$B$15=FIN!$F$15,$B18=FIN!$B$15),FIN!$C$15,0)+IF(AND(AE$7=FIN!$E$16,$B$15=FIN!$F$16,$B18=FIN!$B$16),FIN!$C$16,0)+IF(AND(AE$7=FIN!$E$17,$B$15=FIN!$F$17,$B18=FIN!$B$17),FIN!$C$17,0)+IF(AND(AE$7=FIN!$E$18,$B$15=FIN!$F$18,$B18=FIN!$B$18),FIN!$C$18,0)</f>
        <v>0</v>
      </c>
      <c r="AF18" s="40">
        <f>+IF(AND(AF$7=FIN!$E$9,$B$15=FIN!$F$9,$B18=FIN!$B$9),FIN!$C$9,0)+IF(AND(AF$7=FIN!$E$10,$B$15=FIN!$F$10,$B18=FIN!$B$10),FIN!$C$10,0)+IF(AND(AF$7=FIN!$E$11,$B$15=FIN!$F$11,$B18=FIN!$B$11),FIN!$C$11,0)+IF(AND(AF$7=FIN!$E$12,$B$15=FIN!$F$12,$B18=FIN!$B$12),FIN!$C$12,0)+IF(AND(AF$7=FIN!$E$13,$B$15=FIN!$F$13,$B18=FIN!$B$13),FIN!$C$13,0)+IF(AND(AF$7=FIN!$E$14,$B$15=FIN!$F$14,$B18=FIN!$B$14),FIN!$C$14,0)+IF(AND(AF$7=FIN!$E$15,$B$15=FIN!$F$15,$B18=FIN!$B$15),FIN!$C$15,0)+IF(AND(AF$7=FIN!$E$16,$B$15=FIN!$F$16,$B18=FIN!$B$16),FIN!$C$16,0)+IF(AND(AF$7=FIN!$E$17,$B$15=FIN!$F$17,$B18=FIN!$B$17),FIN!$C$17,0)+IF(AND(AF$7=FIN!$E$18,$B$15=FIN!$F$18,$B18=FIN!$B$18),FIN!$C$18,0)</f>
        <v>0</v>
      </c>
      <c r="AG18" s="40">
        <f>+IF(AND(AG$7=FIN!$E$9,$B$15=FIN!$F$9,$B18=FIN!$B$9),FIN!$C$9,0)+IF(AND(AG$7=FIN!$E$10,$B$15=FIN!$F$10,$B18=FIN!$B$10),FIN!$C$10,0)+IF(AND(AG$7=FIN!$E$11,$B$15=FIN!$F$11,$B18=FIN!$B$11),FIN!$C$11,0)+IF(AND(AG$7=FIN!$E$12,$B$15=FIN!$F$12,$B18=FIN!$B$12),FIN!$C$12,0)+IF(AND(AG$7=FIN!$E$13,$B$15=FIN!$F$13,$B18=FIN!$B$13),FIN!$C$13,0)+IF(AND(AG$7=FIN!$E$14,$B$15=FIN!$F$14,$B18=FIN!$B$14),FIN!$C$14,0)+IF(AND(AG$7=FIN!$E$15,$B$15=FIN!$F$15,$B18=FIN!$B$15),FIN!$C$15,0)+IF(AND(AG$7=FIN!$E$16,$B$15=FIN!$F$16,$B18=FIN!$B$16),FIN!$C$16,0)+IF(AND(AG$7=FIN!$E$17,$B$15=FIN!$F$17,$B18=FIN!$B$17),FIN!$C$17,0)+IF(AND(AG$7=FIN!$E$18,$B$15=FIN!$F$18,$B18=FIN!$B$18),FIN!$C$18,0)</f>
        <v>0</v>
      </c>
      <c r="AH18" s="40">
        <f>+IF(AND(AH$7=FIN!$E$9,$B$15=FIN!$F$9,$B18=FIN!$B$9),FIN!$C$9,0)+IF(AND(AH$7=FIN!$E$10,$B$15=FIN!$F$10,$B18=FIN!$B$10),FIN!$C$10,0)+IF(AND(AH$7=FIN!$E$11,$B$15=FIN!$F$11,$B18=FIN!$B$11),FIN!$C$11,0)+IF(AND(AH$7=FIN!$E$12,$B$15=FIN!$F$12,$B18=FIN!$B$12),FIN!$C$12,0)+IF(AND(AH$7=FIN!$E$13,$B$15=FIN!$F$13,$B18=FIN!$B$13),FIN!$C$13,0)+IF(AND(AH$7=FIN!$E$14,$B$15=FIN!$F$14,$B18=FIN!$B$14),FIN!$C$14,0)+IF(AND(AH$7=FIN!$E$15,$B$15=FIN!$F$15,$B18=FIN!$B$15),FIN!$C$15,0)+IF(AND(AH$7=FIN!$E$16,$B$15=FIN!$F$16,$B18=FIN!$B$16),FIN!$C$16,0)+IF(AND(AH$7=FIN!$E$17,$B$15=FIN!$F$17,$B18=FIN!$B$17),FIN!$C$17,0)+IF(AND(AH$7=FIN!$E$18,$B$15=FIN!$F$18,$B18=FIN!$B$18),FIN!$C$18,0)</f>
        <v>0</v>
      </c>
      <c r="AI18" s="40">
        <f>+IF(AND(AI$7=FIN!$E$9,$B$15=FIN!$F$9,$B18=FIN!$B$9),FIN!$C$9,0)+IF(AND(AI$7=FIN!$E$10,$B$15=FIN!$F$10,$B18=FIN!$B$10),FIN!$C$10,0)+IF(AND(AI$7=FIN!$E$11,$B$15=FIN!$F$11,$B18=FIN!$B$11),FIN!$C$11,0)+IF(AND(AI$7=FIN!$E$12,$B$15=FIN!$F$12,$B18=FIN!$B$12),FIN!$C$12,0)+IF(AND(AI$7=FIN!$E$13,$B$15=FIN!$F$13,$B18=FIN!$B$13),FIN!$C$13,0)+IF(AND(AI$7=FIN!$E$14,$B$15=FIN!$F$14,$B18=FIN!$B$14),FIN!$C$14,0)+IF(AND(AI$7=FIN!$E$15,$B$15=FIN!$F$15,$B18=FIN!$B$15),FIN!$C$15,0)+IF(AND(AI$7=FIN!$E$16,$B$15=FIN!$F$16,$B18=FIN!$B$16),FIN!$C$16,0)+IF(AND(AI$7=FIN!$E$17,$B$15=FIN!$F$17,$B18=FIN!$B$17),FIN!$C$17,0)+IF(AND(AI$7=FIN!$E$18,$B$15=FIN!$F$18,$B18=FIN!$B$18),FIN!$C$18,0)</f>
        <v>0</v>
      </c>
      <c r="AJ18" s="40">
        <f>+IF(AND(AJ$7=FIN!$E$9,$B$15=FIN!$F$9,$B18=FIN!$B$9),FIN!$C$9,0)+IF(AND(AJ$7=FIN!$E$10,$B$15=FIN!$F$10,$B18=FIN!$B$10),FIN!$C$10,0)+IF(AND(AJ$7=FIN!$E$11,$B$15=FIN!$F$11,$B18=FIN!$B$11),FIN!$C$11,0)+IF(AND(AJ$7=FIN!$E$12,$B$15=FIN!$F$12,$B18=FIN!$B$12),FIN!$C$12,0)+IF(AND(AJ$7=FIN!$E$13,$B$15=FIN!$F$13,$B18=FIN!$B$13),FIN!$C$13,0)+IF(AND(AJ$7=FIN!$E$14,$B$15=FIN!$F$14,$B18=FIN!$B$14),FIN!$C$14,0)+IF(AND(AJ$7=FIN!$E$15,$B$15=FIN!$F$15,$B18=FIN!$B$15),FIN!$C$15,0)+IF(AND(AJ$7=FIN!$E$16,$B$15=FIN!$F$16,$B18=FIN!$B$16),FIN!$C$16,0)+IF(AND(AJ$7=FIN!$E$17,$B$15=FIN!$F$17,$B18=FIN!$B$17),FIN!$C$17,0)+IF(AND(AJ$7=FIN!$E$18,$B$15=FIN!$F$18,$B18=FIN!$B$18),FIN!$C$18,0)</f>
        <v>0</v>
      </c>
      <c r="AK18" s="40">
        <f>+IF(AND(AK$7=FIN!$E$9,$B$15=FIN!$F$9,$B18=FIN!$B$9),FIN!$C$9,0)+IF(AND(AK$7=FIN!$E$10,$B$15=FIN!$F$10,$B18=FIN!$B$10),FIN!$C$10,0)+IF(AND(AK$7=FIN!$E$11,$B$15=FIN!$F$11,$B18=FIN!$B$11),FIN!$C$11,0)+IF(AND(AK$7=FIN!$E$12,$B$15=FIN!$F$12,$B18=FIN!$B$12),FIN!$C$12,0)+IF(AND(AK$7=FIN!$E$13,$B$15=FIN!$F$13,$B18=FIN!$B$13),FIN!$C$13,0)+IF(AND(AK$7=FIN!$E$14,$B$15=FIN!$F$14,$B18=FIN!$B$14),FIN!$C$14,0)+IF(AND(AK$7=FIN!$E$15,$B$15=FIN!$F$15,$B18=FIN!$B$15),FIN!$C$15,0)+IF(AND(AK$7=FIN!$E$16,$B$15=FIN!$F$16,$B18=FIN!$B$16),FIN!$C$16,0)+IF(AND(AK$7=FIN!$E$17,$B$15=FIN!$F$17,$B18=FIN!$B$17),FIN!$C$17,0)+IF(AND(AK$7=FIN!$E$18,$B$15=FIN!$F$18,$B18=FIN!$B$18),FIN!$C$18,0)</f>
        <v>0</v>
      </c>
      <c r="AL18" s="40">
        <f>+IF(AND(AL$7=FIN!$E$9,$B$15=FIN!$F$9,$B18=FIN!$B$9),FIN!$C$9,0)+IF(AND(AL$7=FIN!$E$10,$B$15=FIN!$F$10,$B18=FIN!$B$10),FIN!$C$10,0)+IF(AND(AL$7=FIN!$E$11,$B$15=FIN!$F$11,$B18=FIN!$B$11),FIN!$C$11,0)+IF(AND(AL$7=FIN!$E$12,$B$15=FIN!$F$12,$B18=FIN!$B$12),FIN!$C$12,0)+IF(AND(AL$7=FIN!$E$13,$B$15=FIN!$F$13,$B18=FIN!$B$13),FIN!$C$13,0)+IF(AND(AL$7=FIN!$E$14,$B$15=FIN!$F$14,$B18=FIN!$B$14),FIN!$C$14,0)+IF(AND(AL$7=FIN!$E$15,$B$15=FIN!$F$15,$B18=FIN!$B$15),FIN!$C$15,0)+IF(AND(AL$7=FIN!$E$16,$B$15=FIN!$F$16,$B18=FIN!$B$16),FIN!$C$16,0)+IF(AND(AL$7=FIN!$E$17,$B$15=FIN!$F$17,$B18=FIN!$B$17),FIN!$C$17,0)+IF(AND(AL$7=FIN!$E$18,$B$15=FIN!$F$18,$B18=FIN!$B$18),FIN!$C$18,0)</f>
        <v>0</v>
      </c>
      <c r="AM18" s="40">
        <f>+IF(AND(AM$7=FIN!$E$9,$B$15=FIN!$F$9,$B18=FIN!$B$9),FIN!$C$9,0)+IF(AND(AM$7=FIN!$E$10,$B$15=FIN!$F$10,$B18=FIN!$B$10),FIN!$C$10,0)+IF(AND(AM$7=FIN!$E$11,$B$15=FIN!$F$11,$B18=FIN!$B$11),FIN!$C$11,0)+IF(AND(AM$7=FIN!$E$12,$B$15=FIN!$F$12,$B18=FIN!$B$12),FIN!$C$12,0)+IF(AND(AM$7=FIN!$E$13,$B$15=FIN!$F$13,$B18=FIN!$B$13),FIN!$C$13,0)+IF(AND(AM$7=FIN!$E$14,$B$15=FIN!$F$14,$B18=FIN!$B$14),FIN!$C$14,0)+IF(AND(AM$7=FIN!$E$15,$B$15=FIN!$F$15,$B18=FIN!$B$15),FIN!$C$15,0)+IF(AND(AM$7=FIN!$E$16,$B$15=FIN!$F$16,$B18=FIN!$B$16),FIN!$C$16,0)+IF(AND(AM$7=FIN!$E$17,$B$15=FIN!$F$17,$B18=FIN!$B$17),FIN!$C$17,0)+IF(AND(AM$7=FIN!$E$18,$B$15=FIN!$F$18,$B18=FIN!$B$18),FIN!$C$18,0)</f>
        <v>0</v>
      </c>
      <c r="AN18" s="40">
        <f>+IF(AND(AN$7=FIN!$E$9,$B$15=FIN!$F$9,$B18=FIN!$B$9),FIN!$C$9,0)+IF(AND(AN$7=FIN!$E$10,$B$15=FIN!$F$10,$B18=FIN!$B$10),FIN!$C$10,0)+IF(AND(AN$7=FIN!$E$11,$B$15=FIN!$F$11,$B18=FIN!$B$11),FIN!$C$11,0)+IF(AND(AN$7=FIN!$E$12,$B$15=FIN!$F$12,$B18=FIN!$B$12),FIN!$C$12,0)+IF(AND(AN$7=FIN!$E$13,$B$15=FIN!$F$13,$B18=FIN!$B$13),FIN!$C$13,0)+IF(AND(AN$7=FIN!$E$14,$B$15=FIN!$F$14,$B18=FIN!$B$14),FIN!$C$14,0)+IF(AND(AN$7=FIN!$E$15,$B$15=FIN!$F$15,$B18=FIN!$B$15),FIN!$C$15,0)+IF(AND(AN$7=FIN!$E$16,$B$15=FIN!$F$16,$B18=FIN!$B$16),FIN!$C$16,0)+IF(AND(AN$7=FIN!$E$17,$B$15=FIN!$F$17,$B18=FIN!$B$17),FIN!$C$17,0)+IF(AND(AN$7=FIN!$E$18,$B$15=FIN!$F$18,$B18=FIN!$B$18),FIN!$C$18,0)</f>
        <v>0</v>
      </c>
      <c r="AO18" s="40">
        <f>+IF(AND(AO$7=FIN!$E$9,$B$15=FIN!$F$9,$B18=FIN!$B$9),FIN!$C$9,0)+IF(AND(AO$7=FIN!$E$10,$B$15=FIN!$F$10,$B18=FIN!$B$10),FIN!$C$10,0)+IF(AND(AO$7=FIN!$E$11,$B$15=FIN!$F$11,$B18=FIN!$B$11),FIN!$C$11,0)+IF(AND(AO$7=FIN!$E$12,$B$15=FIN!$F$12,$B18=FIN!$B$12),FIN!$C$12,0)+IF(AND(AO$7=FIN!$E$13,$B$15=FIN!$F$13,$B18=FIN!$B$13),FIN!$C$13,0)+IF(AND(AO$7=FIN!$E$14,$B$15=FIN!$F$14,$B18=FIN!$B$14),FIN!$C$14,0)+IF(AND(AO$7=FIN!$E$15,$B$15=FIN!$F$15,$B18=FIN!$B$15),FIN!$C$15,0)+IF(AND(AO$7=FIN!$E$16,$B$15=FIN!$F$16,$B18=FIN!$B$16),FIN!$C$16,0)+IF(AND(AO$7=FIN!$E$17,$B$15=FIN!$F$17,$B18=FIN!$B$17),FIN!$C$17,0)+IF(AND(AO$7=FIN!$E$18,$B$15=FIN!$F$18,$B18=FIN!$B$18),FIN!$C$18,0)</f>
        <v>0</v>
      </c>
      <c r="AP18" s="40">
        <f>+IF(AND(AP$7=FIN!$E$9,$B$15=FIN!$F$9,$B18=FIN!$B$9),FIN!$C$9,0)+IF(AND(AP$7=FIN!$E$10,$B$15=FIN!$F$10,$B18=FIN!$B$10),FIN!$C$10,0)+IF(AND(AP$7=FIN!$E$11,$B$15=FIN!$F$11,$B18=FIN!$B$11),FIN!$C$11,0)+IF(AND(AP$7=FIN!$E$12,$B$15=FIN!$F$12,$B18=FIN!$B$12),FIN!$C$12,0)+IF(AND(AP$7=FIN!$E$13,$B$15=FIN!$F$13,$B18=FIN!$B$13),FIN!$C$13,0)+IF(AND(AP$7=FIN!$E$14,$B$15=FIN!$F$14,$B18=FIN!$B$14),FIN!$C$14,0)+IF(AND(AP$7=FIN!$E$15,$B$15=FIN!$F$15,$B18=FIN!$B$15),FIN!$C$15,0)+IF(AND(AP$7=FIN!$E$16,$B$15=FIN!$F$16,$B18=FIN!$B$16),FIN!$C$16,0)+IF(AND(AP$7=FIN!$E$17,$B$15=FIN!$F$17,$B18=FIN!$B$17),FIN!$C$17,0)+IF(AND(AP$7=FIN!$E$18,$B$15=FIN!$F$18,$B18=FIN!$B$18),FIN!$C$18,0)</f>
        <v>0</v>
      </c>
      <c r="AQ18" s="40">
        <f>+IF(AND(AQ$7=FIN!$E$9,$B$15=FIN!$F$9,$B18=FIN!$B$9),FIN!$C$9,0)+IF(AND(AQ$7=FIN!$E$10,$B$15=FIN!$F$10,$B18=FIN!$B$10),FIN!$C$10,0)+IF(AND(AQ$7=FIN!$E$11,$B$15=FIN!$F$11,$B18=FIN!$B$11),FIN!$C$11,0)+IF(AND(AQ$7=FIN!$E$12,$B$15=FIN!$F$12,$B18=FIN!$B$12),FIN!$C$12,0)+IF(AND(AQ$7=FIN!$E$13,$B$15=FIN!$F$13,$B18=FIN!$B$13),FIN!$C$13,0)+IF(AND(AQ$7=FIN!$E$14,$B$15=FIN!$F$14,$B18=FIN!$B$14),FIN!$C$14,0)+IF(AND(AQ$7=FIN!$E$15,$B$15=FIN!$F$15,$B18=FIN!$B$15),FIN!$C$15,0)+IF(AND(AQ$7=FIN!$E$16,$B$15=FIN!$F$16,$B18=FIN!$B$16),FIN!$C$16,0)+IF(AND(AQ$7=FIN!$E$17,$B$15=FIN!$F$17,$B18=FIN!$B$17),FIN!$C$17,0)+IF(AND(AQ$7=FIN!$E$18,$B$15=FIN!$F$18,$B18=FIN!$B$18),FIN!$C$18,0)</f>
        <v>0</v>
      </c>
      <c r="AR18" s="40">
        <f>+IF(AND(AR$7=FIN!$E$9,$B$15=FIN!$F$9,$B18=FIN!$B$9),FIN!$C$9,0)+IF(AND(AR$7=FIN!$E$10,$B$15=FIN!$F$10,$B18=FIN!$B$10),FIN!$C$10,0)+IF(AND(AR$7=FIN!$E$11,$B$15=FIN!$F$11,$B18=FIN!$B$11),FIN!$C$11,0)+IF(AND(AR$7=FIN!$E$12,$B$15=FIN!$F$12,$B18=FIN!$B$12),FIN!$C$12,0)+IF(AND(AR$7=FIN!$E$13,$B$15=FIN!$F$13,$B18=FIN!$B$13),FIN!$C$13,0)+IF(AND(AR$7=FIN!$E$14,$B$15=FIN!$F$14,$B18=FIN!$B$14),FIN!$C$14,0)+IF(AND(AR$7=FIN!$E$15,$B$15=FIN!$F$15,$B18=FIN!$B$15),FIN!$C$15,0)+IF(AND(AR$7=FIN!$E$16,$B$15=FIN!$F$16,$B18=FIN!$B$16),FIN!$C$16,0)+IF(AND(AR$7=FIN!$E$17,$B$15=FIN!$F$17,$B18=FIN!$B$17),FIN!$C$17,0)+IF(AND(AR$7=FIN!$E$18,$B$15=FIN!$F$18,$B18=FIN!$B$18),FIN!$C$18,0)</f>
        <v>0</v>
      </c>
      <c r="AS18" s="40">
        <f>+IF(AND(AS$7=FIN!$E$9,$B$15=FIN!$F$9,$B18=FIN!$B$9),FIN!$C$9,0)+IF(AND(AS$7=FIN!$E$10,$B$15=FIN!$F$10,$B18=FIN!$B$10),FIN!$C$10,0)+IF(AND(AS$7=FIN!$E$11,$B$15=FIN!$F$11,$B18=FIN!$B$11),FIN!$C$11,0)+IF(AND(AS$7=FIN!$E$12,$B$15=FIN!$F$12,$B18=FIN!$B$12),FIN!$C$12,0)+IF(AND(AS$7=FIN!$E$13,$B$15=FIN!$F$13,$B18=FIN!$B$13),FIN!$C$13,0)+IF(AND(AS$7=FIN!$E$14,$B$15=FIN!$F$14,$B18=FIN!$B$14),FIN!$C$14,0)+IF(AND(AS$7=FIN!$E$15,$B$15=FIN!$F$15,$B18=FIN!$B$15),FIN!$C$15,0)+IF(AND(AS$7=FIN!$E$16,$B$15=FIN!$F$16,$B18=FIN!$B$16),FIN!$C$16,0)+IF(AND(AS$7=FIN!$E$17,$B$15=FIN!$F$17,$B18=FIN!$B$17),FIN!$C$17,0)+IF(AND(AS$7=FIN!$E$18,$B$15=FIN!$F$18,$B18=FIN!$B$18),FIN!$C$18,0)</f>
        <v>0</v>
      </c>
      <c r="AT18" s="40">
        <f>+IF(AND(AT$7=FIN!$E$9,$B$15=FIN!$F$9,$B18=FIN!$B$9),FIN!$C$9,0)+IF(AND(AT$7=FIN!$E$10,$B$15=FIN!$F$10,$B18=FIN!$B$10),FIN!$C$10,0)+IF(AND(AT$7=FIN!$E$11,$B$15=FIN!$F$11,$B18=FIN!$B$11),FIN!$C$11,0)+IF(AND(AT$7=FIN!$E$12,$B$15=FIN!$F$12,$B18=FIN!$B$12),FIN!$C$12,0)+IF(AND(AT$7=FIN!$E$13,$B$15=FIN!$F$13,$B18=FIN!$B$13),FIN!$C$13,0)+IF(AND(AT$7=FIN!$E$14,$B$15=FIN!$F$14,$B18=FIN!$B$14),FIN!$C$14,0)+IF(AND(AT$7=FIN!$E$15,$B$15=FIN!$F$15,$B18=FIN!$B$15),FIN!$C$15,0)+IF(AND(AT$7=FIN!$E$16,$B$15=FIN!$F$16,$B18=FIN!$B$16),FIN!$C$16,0)+IF(AND(AT$7=FIN!$E$17,$B$15=FIN!$F$17,$B18=FIN!$B$17),FIN!$C$17,0)+IF(AND(AT$7=FIN!$E$18,$B$15=FIN!$F$18,$B18=FIN!$B$18),FIN!$C$18,0)</f>
        <v>0</v>
      </c>
      <c r="AU18" s="40">
        <f>+IF(AND(AU$7=FIN!$E$9,$B$15=FIN!$F$9,$B18=FIN!$B$9),FIN!$C$9,0)+IF(AND(AU$7=FIN!$E$10,$B$15=FIN!$F$10,$B18=FIN!$B$10),FIN!$C$10,0)+IF(AND(AU$7=FIN!$E$11,$B$15=FIN!$F$11,$B18=FIN!$B$11),FIN!$C$11,0)+IF(AND(AU$7=FIN!$E$12,$B$15=FIN!$F$12,$B18=FIN!$B$12),FIN!$C$12,0)+IF(AND(AU$7=FIN!$E$13,$B$15=FIN!$F$13,$B18=FIN!$B$13),FIN!$C$13,0)+IF(AND(AU$7=FIN!$E$14,$B$15=FIN!$F$14,$B18=FIN!$B$14),FIN!$C$14,0)+IF(AND(AU$7=FIN!$E$15,$B$15=FIN!$F$15,$B18=FIN!$B$15),FIN!$C$15,0)+IF(AND(AU$7=FIN!$E$16,$B$15=FIN!$F$16,$B18=FIN!$B$16),FIN!$C$16,0)+IF(AND(AU$7=FIN!$E$17,$B$15=FIN!$F$17,$B18=FIN!$B$17),FIN!$C$17,0)+IF(AND(AU$7=FIN!$E$18,$B$15=FIN!$F$18,$B18=FIN!$B$18),FIN!$C$18,0)</f>
        <v>0</v>
      </c>
      <c r="AV18" s="40">
        <f>+IF(AND(AV$7=FIN!$E$9,$B$15=FIN!$F$9,$B18=FIN!$B$9),FIN!$C$9,0)+IF(AND(AV$7=FIN!$E$10,$B$15=FIN!$F$10,$B18=FIN!$B$10),FIN!$C$10,0)+IF(AND(AV$7=FIN!$E$11,$B$15=FIN!$F$11,$B18=FIN!$B$11),FIN!$C$11,0)+IF(AND(AV$7=FIN!$E$12,$B$15=FIN!$F$12,$B18=FIN!$B$12),FIN!$C$12,0)+IF(AND(AV$7=FIN!$E$13,$B$15=FIN!$F$13,$B18=FIN!$B$13),FIN!$C$13,0)+IF(AND(AV$7=FIN!$E$14,$B$15=FIN!$F$14,$B18=FIN!$B$14),FIN!$C$14,0)+IF(AND(AV$7=FIN!$E$15,$B$15=FIN!$F$15,$B18=FIN!$B$15),FIN!$C$15,0)+IF(AND(AV$7=FIN!$E$16,$B$15=FIN!$F$16,$B18=FIN!$B$16),FIN!$C$16,0)+IF(AND(AV$7=FIN!$E$17,$B$15=FIN!$F$17,$B18=FIN!$B$17),FIN!$C$17,0)+IF(AND(AV$7=FIN!$E$18,$B$15=FIN!$F$18,$B18=FIN!$B$18),FIN!$C$18,0)</f>
        <v>0</v>
      </c>
      <c r="AW18" s="40">
        <f>+IF(AND(AW$7=FIN!$E$9,$B$15=FIN!$F$9,$B18=FIN!$B$9),FIN!$C$9,0)+IF(AND(AW$7=FIN!$E$10,$B$15=FIN!$F$10,$B18=FIN!$B$10),FIN!$C$10,0)+IF(AND(AW$7=FIN!$E$11,$B$15=FIN!$F$11,$B18=FIN!$B$11),FIN!$C$11,0)+IF(AND(AW$7=FIN!$E$12,$B$15=FIN!$F$12,$B18=FIN!$B$12),FIN!$C$12,0)+IF(AND(AW$7=FIN!$E$13,$B$15=FIN!$F$13,$B18=FIN!$B$13),FIN!$C$13,0)+IF(AND(AW$7=FIN!$E$14,$B$15=FIN!$F$14,$B18=FIN!$B$14),FIN!$C$14,0)+IF(AND(AW$7=FIN!$E$15,$B$15=FIN!$F$15,$B18=FIN!$B$15),FIN!$C$15,0)+IF(AND(AW$7=FIN!$E$16,$B$15=FIN!$F$16,$B18=FIN!$B$16),FIN!$C$16,0)+IF(AND(AW$7=FIN!$E$17,$B$15=FIN!$F$17,$B18=FIN!$B$17),FIN!$C$17,0)+IF(AND(AW$7=FIN!$E$18,$B$15=FIN!$F$18,$B18=FIN!$B$18),FIN!$C$18,0)</f>
        <v>0</v>
      </c>
      <c r="AX18" s="40">
        <f>+IF(AND(AX$7=FIN!$E$9,$B$15=FIN!$F$9,$B18=FIN!$B$9),FIN!$C$9,0)+IF(AND(AX$7=FIN!$E$10,$B$15=FIN!$F$10,$B18=FIN!$B$10),FIN!$C$10,0)+IF(AND(AX$7=FIN!$E$11,$B$15=FIN!$F$11,$B18=FIN!$B$11),FIN!$C$11,0)+IF(AND(AX$7=FIN!$E$12,$B$15=FIN!$F$12,$B18=FIN!$B$12),FIN!$C$12,0)+IF(AND(AX$7=FIN!$E$13,$B$15=FIN!$F$13,$B18=FIN!$B$13),FIN!$C$13,0)+IF(AND(AX$7=FIN!$E$14,$B$15=FIN!$F$14,$B18=FIN!$B$14),FIN!$C$14,0)+IF(AND(AX$7=FIN!$E$15,$B$15=FIN!$F$15,$B18=FIN!$B$15),FIN!$C$15,0)+IF(AND(AX$7=FIN!$E$16,$B$15=FIN!$F$16,$B18=FIN!$B$16),FIN!$C$16,0)+IF(AND(AX$7=FIN!$E$17,$B$15=FIN!$F$17,$B18=FIN!$B$17),FIN!$C$17,0)+IF(AND(AX$7=FIN!$E$18,$B$15=FIN!$F$18,$B18=FIN!$B$18),FIN!$C$18,0)</f>
        <v>0</v>
      </c>
      <c r="AY18" s="40">
        <f>+IF(AND(AY$7=FIN!$E$9,$B$15=FIN!$F$9,$B18=FIN!$B$9),FIN!$C$9,0)+IF(AND(AY$7=FIN!$E$10,$B$15=FIN!$F$10,$B18=FIN!$B$10),FIN!$C$10,0)+IF(AND(AY$7=FIN!$E$11,$B$15=FIN!$F$11,$B18=FIN!$B$11),FIN!$C$11,0)+IF(AND(AY$7=FIN!$E$12,$B$15=FIN!$F$12,$B18=FIN!$B$12),FIN!$C$12,0)+IF(AND(AY$7=FIN!$E$13,$B$15=FIN!$F$13,$B18=FIN!$B$13),FIN!$C$13,0)+IF(AND(AY$7=FIN!$E$14,$B$15=FIN!$F$14,$B18=FIN!$B$14),FIN!$C$14,0)+IF(AND(AY$7=FIN!$E$15,$B$15=FIN!$F$15,$B18=FIN!$B$15),FIN!$C$15,0)+IF(AND(AY$7=FIN!$E$16,$B$15=FIN!$F$16,$B18=FIN!$B$16),FIN!$C$16,0)+IF(AND(AY$7=FIN!$E$17,$B$15=FIN!$F$17,$B18=FIN!$B$17),FIN!$C$17,0)+IF(AND(AY$7=FIN!$E$18,$B$15=FIN!$F$18,$B18=FIN!$B$18),FIN!$C$18,0)</f>
        <v>0</v>
      </c>
      <c r="AZ18" s="40">
        <f>+IF(AND(AZ$7=FIN!$E$9,$B$15=FIN!$F$9,$B18=FIN!$B$9),FIN!$C$9,0)+IF(AND(AZ$7=FIN!$E$10,$B$15=FIN!$F$10,$B18=FIN!$B$10),FIN!$C$10,0)+IF(AND(AZ$7=FIN!$E$11,$B$15=FIN!$F$11,$B18=FIN!$B$11),FIN!$C$11,0)+IF(AND(AZ$7=FIN!$E$12,$B$15=FIN!$F$12,$B18=FIN!$B$12),FIN!$C$12,0)+IF(AND(AZ$7=FIN!$E$13,$B$15=FIN!$F$13,$B18=FIN!$B$13),FIN!$C$13,0)+IF(AND(AZ$7=FIN!$E$14,$B$15=FIN!$F$14,$B18=FIN!$B$14),FIN!$C$14,0)+IF(AND(AZ$7=FIN!$E$15,$B$15=FIN!$F$15,$B18=FIN!$B$15),FIN!$C$15,0)+IF(AND(AZ$7=FIN!$E$16,$B$15=FIN!$F$16,$B18=FIN!$B$16),FIN!$C$16,0)+IF(AND(AZ$7=FIN!$E$17,$B$15=FIN!$F$17,$B18=FIN!$B$17),FIN!$C$17,0)+IF(AND(AZ$7=FIN!$E$18,$B$15=FIN!$F$18,$B18=FIN!$B$18),FIN!$C$18,0)</f>
        <v>0</v>
      </c>
      <c r="BA18" s="40">
        <f>+IF(AND(BA$7=FIN!$E$9,$B$15=FIN!$F$9,$B18=FIN!$B$9),FIN!$C$9,0)+IF(AND(BA$7=FIN!$E$10,$B$15=FIN!$F$10,$B18=FIN!$B$10),FIN!$C$10,0)+IF(AND(BA$7=FIN!$E$11,$B$15=FIN!$F$11,$B18=FIN!$B$11),FIN!$C$11,0)+IF(AND(BA$7=FIN!$E$12,$B$15=FIN!$F$12,$B18=FIN!$B$12),FIN!$C$12,0)+IF(AND(BA$7=FIN!$E$13,$B$15=FIN!$F$13,$B18=FIN!$B$13),FIN!$C$13,0)+IF(AND(BA$7=FIN!$E$14,$B$15=FIN!$F$14,$B18=FIN!$B$14),FIN!$C$14,0)+IF(AND(BA$7=FIN!$E$15,$B$15=FIN!$F$15,$B18=FIN!$B$15),FIN!$C$15,0)+IF(AND(BA$7=FIN!$E$16,$B$15=FIN!$F$16,$B18=FIN!$B$16),FIN!$C$16,0)+IF(AND(BA$7=FIN!$E$17,$B$15=FIN!$F$17,$B18=FIN!$B$17),FIN!$C$17,0)+IF(AND(BA$7=FIN!$E$18,$B$15=FIN!$F$18,$B18=FIN!$B$18),FIN!$C$18,0)</f>
        <v>0</v>
      </c>
      <c r="BB18" s="40">
        <f>+IF(AND(BB$7=FIN!$E$9,$B$15=FIN!$F$9,$B18=FIN!$B$9),FIN!$C$9,0)+IF(AND(BB$7=FIN!$E$10,$B$15=FIN!$F$10,$B18=FIN!$B$10),FIN!$C$10,0)+IF(AND(BB$7=FIN!$E$11,$B$15=FIN!$F$11,$B18=FIN!$B$11),FIN!$C$11,0)+IF(AND(BB$7=FIN!$E$12,$B$15=FIN!$F$12,$B18=FIN!$B$12),FIN!$C$12,0)+IF(AND(BB$7=FIN!$E$13,$B$15=FIN!$F$13,$B18=FIN!$B$13),FIN!$C$13,0)+IF(AND(BB$7=FIN!$E$14,$B$15=FIN!$F$14,$B18=FIN!$B$14),FIN!$C$14,0)+IF(AND(BB$7=FIN!$E$15,$B$15=FIN!$F$15,$B18=FIN!$B$15),FIN!$C$15,0)+IF(AND(BB$7=FIN!$E$16,$B$15=FIN!$F$16,$B18=FIN!$B$16),FIN!$C$16,0)+IF(AND(BB$7=FIN!$E$17,$B$15=FIN!$F$17,$B18=FIN!$B$17),FIN!$C$17,0)+IF(AND(BB$7=FIN!$E$18,$B$15=FIN!$F$18,$B18=FIN!$B$18),FIN!$C$18,0)</f>
        <v>0</v>
      </c>
      <c r="BC18" s="40">
        <f>+IF(AND(BC$7=FIN!$E$9,$B$15=FIN!$F$9,$B18=FIN!$B$9),FIN!$C$9,0)+IF(AND(BC$7=FIN!$E$10,$B$15=FIN!$F$10,$B18=FIN!$B$10),FIN!$C$10,0)+IF(AND(BC$7=FIN!$E$11,$B$15=FIN!$F$11,$B18=FIN!$B$11),FIN!$C$11,0)+IF(AND(BC$7=FIN!$E$12,$B$15=FIN!$F$12,$B18=FIN!$B$12),FIN!$C$12,0)+IF(AND(BC$7=FIN!$E$13,$B$15=FIN!$F$13,$B18=FIN!$B$13),FIN!$C$13,0)+IF(AND(BC$7=FIN!$E$14,$B$15=FIN!$F$14,$B18=FIN!$B$14),FIN!$C$14,0)+IF(AND(BC$7=FIN!$E$15,$B$15=FIN!$F$15,$B18=FIN!$B$15),FIN!$C$15,0)+IF(AND(BC$7=FIN!$E$16,$B$15=FIN!$F$16,$B18=FIN!$B$16),FIN!$C$16,0)+IF(AND(BC$7=FIN!$E$17,$B$15=FIN!$F$17,$B18=FIN!$B$17),FIN!$C$17,0)+IF(AND(BC$7=FIN!$E$18,$B$15=FIN!$F$18,$B18=FIN!$B$18),FIN!$C$18,0)</f>
        <v>0</v>
      </c>
      <c r="BD18" s="40">
        <f>+IF(AND(BD$7=FIN!$E$9,$B$15=FIN!$F$9,$B18=FIN!$B$9),FIN!$C$9,0)+IF(AND(BD$7=FIN!$E$10,$B$15=FIN!$F$10,$B18=FIN!$B$10),FIN!$C$10,0)+IF(AND(BD$7=FIN!$E$11,$B$15=FIN!$F$11,$B18=FIN!$B$11),FIN!$C$11,0)+IF(AND(BD$7=FIN!$E$12,$B$15=FIN!$F$12,$B18=FIN!$B$12),FIN!$C$12,0)+IF(AND(BD$7=FIN!$E$13,$B$15=FIN!$F$13,$B18=FIN!$B$13),FIN!$C$13,0)+IF(AND(BD$7=FIN!$E$14,$B$15=FIN!$F$14,$B18=FIN!$B$14),FIN!$C$14,0)+IF(AND(BD$7=FIN!$E$15,$B$15=FIN!$F$15,$B18=FIN!$B$15),FIN!$C$15,0)+IF(AND(BD$7=FIN!$E$16,$B$15=FIN!$F$16,$B18=FIN!$B$16),FIN!$C$16,0)+IF(AND(BD$7=FIN!$E$17,$B$15=FIN!$F$17,$B18=FIN!$B$17),FIN!$C$17,0)+IF(AND(BD$7=FIN!$E$18,$B$15=FIN!$F$18,$B18=FIN!$B$18),FIN!$C$18,0)</f>
        <v>0</v>
      </c>
      <c r="BE18" s="40">
        <f>+IF(AND(BE$7=FIN!$E$9,$B$15=FIN!$F$9,$B18=FIN!$B$9),FIN!$C$9,0)+IF(AND(BE$7=FIN!$E$10,$B$15=FIN!$F$10,$B18=FIN!$B$10),FIN!$C$10,0)+IF(AND(BE$7=FIN!$E$11,$B$15=FIN!$F$11,$B18=FIN!$B$11),FIN!$C$11,0)+IF(AND(BE$7=FIN!$E$12,$B$15=FIN!$F$12,$B18=FIN!$B$12),FIN!$C$12,0)+IF(AND(BE$7=FIN!$E$13,$B$15=FIN!$F$13,$B18=FIN!$B$13),FIN!$C$13,0)+IF(AND(BE$7=FIN!$E$14,$B$15=FIN!$F$14,$B18=FIN!$B$14),FIN!$C$14,0)+IF(AND(BE$7=FIN!$E$15,$B$15=FIN!$F$15,$B18=FIN!$B$15),FIN!$C$15,0)+IF(AND(BE$7=FIN!$E$16,$B$15=FIN!$F$16,$B18=FIN!$B$16),FIN!$C$16,0)+IF(AND(BE$7=FIN!$E$17,$B$15=FIN!$F$17,$B18=FIN!$B$17),FIN!$C$17,0)+IF(AND(BE$7=FIN!$E$18,$B$15=FIN!$F$18,$B18=FIN!$B$18),FIN!$C$18,0)</f>
        <v>0</v>
      </c>
      <c r="BF18" s="40">
        <f>+IF(AND(BF$7=FIN!$E$9,$B$15=FIN!$F$9,$B18=FIN!$B$9),FIN!$C$9,0)+IF(AND(BF$7=FIN!$E$10,$B$15=FIN!$F$10,$B18=FIN!$B$10),FIN!$C$10,0)+IF(AND(BF$7=FIN!$E$11,$B$15=FIN!$F$11,$B18=FIN!$B$11),FIN!$C$11,0)+IF(AND(BF$7=FIN!$E$12,$B$15=FIN!$F$12,$B18=FIN!$B$12),FIN!$C$12,0)+IF(AND(BF$7=FIN!$E$13,$B$15=FIN!$F$13,$B18=FIN!$B$13),FIN!$C$13,0)+IF(AND(BF$7=FIN!$E$14,$B$15=FIN!$F$14,$B18=FIN!$B$14),FIN!$C$14,0)+IF(AND(BF$7=FIN!$E$15,$B$15=FIN!$F$15,$B18=FIN!$B$15),FIN!$C$15,0)+IF(AND(BF$7=FIN!$E$16,$B$15=FIN!$F$16,$B18=FIN!$B$16),FIN!$C$16,0)+IF(AND(BF$7=FIN!$E$17,$B$15=FIN!$F$17,$B18=FIN!$B$17),FIN!$C$17,0)+IF(AND(BF$7=FIN!$E$18,$B$15=FIN!$F$18,$B18=FIN!$B$18),FIN!$C$18,0)</f>
        <v>0</v>
      </c>
      <c r="BG18" s="40">
        <f>+IF(AND(BG$7=FIN!$E$9,$B$15=FIN!$F$9,$B18=FIN!$B$9),FIN!$C$9,0)+IF(AND(BG$7=FIN!$E$10,$B$15=FIN!$F$10,$B18=FIN!$B$10),FIN!$C$10,0)+IF(AND(BG$7=FIN!$E$11,$B$15=FIN!$F$11,$B18=FIN!$B$11),FIN!$C$11,0)+IF(AND(BG$7=FIN!$E$12,$B$15=FIN!$F$12,$B18=FIN!$B$12),FIN!$C$12,0)+IF(AND(BG$7=FIN!$E$13,$B$15=FIN!$F$13,$B18=FIN!$B$13),FIN!$C$13,0)+IF(AND(BG$7=FIN!$E$14,$B$15=FIN!$F$14,$B18=FIN!$B$14),FIN!$C$14,0)+IF(AND(BG$7=FIN!$E$15,$B$15=FIN!$F$15,$B18=FIN!$B$15),FIN!$C$15,0)+IF(AND(BG$7=FIN!$E$16,$B$15=FIN!$F$16,$B18=FIN!$B$16),FIN!$C$16,0)+IF(AND(BG$7=FIN!$E$17,$B$15=FIN!$F$17,$B18=FIN!$B$17),FIN!$C$17,0)+IF(AND(BG$7=FIN!$E$18,$B$15=FIN!$F$18,$B18=FIN!$B$18),FIN!$C$18,0)</f>
        <v>0</v>
      </c>
      <c r="BH18" s="40">
        <f>+IF(AND(BH$7=FIN!$E$9,$B$15=FIN!$F$9,$B18=FIN!$B$9),FIN!$C$9,0)+IF(AND(BH$7=FIN!$E$10,$B$15=FIN!$F$10,$B18=FIN!$B$10),FIN!$C$10,0)+IF(AND(BH$7=FIN!$E$11,$B$15=FIN!$F$11,$B18=FIN!$B$11),FIN!$C$11,0)+IF(AND(BH$7=FIN!$E$12,$B$15=FIN!$F$12,$B18=FIN!$B$12),FIN!$C$12,0)+IF(AND(BH$7=FIN!$E$13,$B$15=FIN!$F$13,$B18=FIN!$B$13),FIN!$C$13,0)+IF(AND(BH$7=FIN!$E$14,$B$15=FIN!$F$14,$B18=FIN!$B$14),FIN!$C$14,0)+IF(AND(BH$7=FIN!$E$15,$B$15=FIN!$F$15,$B18=FIN!$B$15),FIN!$C$15,0)+IF(AND(BH$7=FIN!$E$16,$B$15=FIN!$F$16,$B18=FIN!$B$16),FIN!$C$16,0)+IF(AND(BH$7=FIN!$E$17,$B$15=FIN!$F$17,$B18=FIN!$B$17),FIN!$C$17,0)+IF(AND(BH$7=FIN!$E$18,$B$15=FIN!$F$18,$B18=FIN!$B$18),FIN!$C$18,0)</f>
        <v>0</v>
      </c>
      <c r="BI18" s="40">
        <f>+IF(AND(BI$7=FIN!$E$9,$B$15=FIN!$F$9,$B18=FIN!$B$9),FIN!$C$9,0)+IF(AND(BI$7=FIN!$E$10,$B$15=FIN!$F$10,$B18=FIN!$B$10),FIN!$C$10,0)+IF(AND(BI$7=FIN!$E$11,$B$15=FIN!$F$11,$B18=FIN!$B$11),FIN!$C$11,0)+IF(AND(BI$7=FIN!$E$12,$B$15=FIN!$F$12,$B18=FIN!$B$12),FIN!$C$12,0)+IF(AND(BI$7=FIN!$E$13,$B$15=FIN!$F$13,$B18=FIN!$B$13),FIN!$C$13,0)+IF(AND(BI$7=FIN!$E$14,$B$15=FIN!$F$14,$B18=FIN!$B$14),FIN!$C$14,0)+IF(AND(BI$7=FIN!$E$15,$B$15=FIN!$F$15,$B18=FIN!$B$15),FIN!$C$15,0)+IF(AND(BI$7=FIN!$E$16,$B$15=FIN!$F$16,$B18=FIN!$B$16),FIN!$C$16,0)+IF(AND(BI$7=FIN!$E$17,$B$15=FIN!$F$17,$B18=FIN!$B$17),FIN!$C$17,0)+IF(AND(BI$7=FIN!$E$18,$B$15=FIN!$F$18,$B18=FIN!$B$18),FIN!$C$18,0)</f>
        <v>0</v>
      </c>
      <c r="BJ18" s="40">
        <f>+IF(AND(BJ$7=FIN!$E$9,$B$15=FIN!$F$9,$B18=FIN!$B$9),FIN!$C$9,0)+IF(AND(BJ$7=FIN!$E$10,$B$15=FIN!$F$10,$B18=FIN!$B$10),FIN!$C$10,0)+IF(AND(BJ$7=FIN!$E$11,$B$15=FIN!$F$11,$B18=FIN!$B$11),FIN!$C$11,0)+IF(AND(BJ$7=FIN!$E$12,$B$15=FIN!$F$12,$B18=FIN!$B$12),FIN!$C$12,0)+IF(AND(BJ$7=FIN!$E$13,$B$15=FIN!$F$13,$B18=FIN!$B$13),FIN!$C$13,0)+IF(AND(BJ$7=FIN!$E$14,$B$15=FIN!$F$14,$B18=FIN!$B$14),FIN!$C$14,0)+IF(AND(BJ$7=FIN!$E$15,$B$15=FIN!$F$15,$B18=FIN!$B$15),FIN!$C$15,0)+IF(AND(BJ$7=FIN!$E$16,$B$15=FIN!$F$16,$B18=FIN!$B$16),FIN!$C$16,0)+IF(AND(BJ$7=FIN!$E$17,$B$15=FIN!$F$17,$B18=FIN!$B$17),FIN!$C$17,0)+IF(AND(BJ$7=FIN!$E$18,$B$15=FIN!$F$18,$B18=FIN!$B$18),FIN!$C$18,0)</f>
        <v>0</v>
      </c>
      <c r="BK18" s="40">
        <f>+IF(AND(BK$7=FIN!$E$9,$B$15=FIN!$F$9,$B18=FIN!$B$9),FIN!$C$9,0)+IF(AND(BK$7=FIN!$E$10,$B$15=FIN!$F$10,$B18=FIN!$B$10),FIN!$C$10,0)+IF(AND(BK$7=FIN!$E$11,$B$15=FIN!$F$11,$B18=FIN!$B$11),FIN!$C$11,0)+IF(AND(BK$7=FIN!$E$12,$B$15=FIN!$F$12,$B18=FIN!$B$12),FIN!$C$12,0)+IF(AND(BK$7=FIN!$E$13,$B$15=FIN!$F$13,$B18=FIN!$B$13),FIN!$C$13,0)+IF(AND(BK$7=FIN!$E$14,$B$15=FIN!$F$14,$B18=FIN!$B$14),FIN!$C$14,0)+IF(AND(BK$7=FIN!$E$15,$B$15=FIN!$F$15,$B18=FIN!$B$15),FIN!$C$15,0)+IF(AND(BK$7=FIN!$E$16,$B$15=FIN!$F$16,$B18=FIN!$B$16),FIN!$C$16,0)+IF(AND(BK$7=FIN!$E$17,$B$15=FIN!$F$17,$B18=FIN!$B$17),FIN!$C$17,0)+IF(AND(BK$7=FIN!$E$18,$B$15=FIN!$F$18,$B18=FIN!$B$18),FIN!$C$18,0)</f>
        <v>0</v>
      </c>
      <c r="BL18" s="40">
        <f>+IF(AND(BL$7=FIN!$E$9,$B$15=FIN!$F$9,$B18=FIN!$B$9),FIN!$C$9,0)+IF(AND(BL$7=FIN!$E$10,$B$15=FIN!$F$10,$B18=FIN!$B$10),FIN!$C$10,0)+IF(AND(BL$7=FIN!$E$11,$B$15=FIN!$F$11,$B18=FIN!$B$11),FIN!$C$11,0)+IF(AND(BL$7=FIN!$E$12,$B$15=FIN!$F$12,$B18=FIN!$B$12),FIN!$C$12,0)+IF(AND(BL$7=FIN!$E$13,$B$15=FIN!$F$13,$B18=FIN!$B$13),FIN!$C$13,0)+IF(AND(BL$7=FIN!$E$14,$B$15=FIN!$F$14,$B18=FIN!$B$14),FIN!$C$14,0)+IF(AND(BL$7=FIN!$E$15,$B$15=FIN!$F$15,$B18=FIN!$B$15),FIN!$C$15,0)+IF(AND(BL$7=FIN!$E$16,$B$15=FIN!$F$16,$B18=FIN!$B$16),FIN!$C$16,0)+IF(AND(BL$7=FIN!$E$17,$B$15=FIN!$F$17,$B18=FIN!$B$17),FIN!$C$17,0)+IF(AND(BL$7=FIN!$E$18,$B$15=FIN!$F$18,$B18=FIN!$B$18),FIN!$C$18,0)</f>
        <v>0</v>
      </c>
    </row>
    <row r="19" spans="2:64">
      <c r="B19" s="32" t="str">
        <f>+B13</f>
        <v>Maria Pilar</v>
      </c>
      <c r="C19" s="40">
        <f t="shared" si="11"/>
        <v>0</v>
      </c>
      <c r="D19" s="30"/>
      <c r="E19" s="40">
        <f>+IF(AND(E$7=FIN!$E$9,$B$15=FIN!$F$9,$B19=FIN!$B$9),FIN!$C$9,0)+IF(AND(E$7=FIN!$E$10,$B$15=FIN!$F$10,$B19=FIN!$B$10),FIN!$C$10,0)+IF(AND(E$7=FIN!$E$11,$B$15=FIN!$F$11,$B19=FIN!$B$11),FIN!$C$11,0)+IF(AND(E$7=FIN!$E$12,$B$15=FIN!$F$12,$B19=FIN!$B$12),FIN!$C$12,0)+IF(AND(E$7=FIN!$E$13,$B$15=FIN!$F$13,$B19=FIN!$B$13),FIN!$C$13,0)+IF(AND(E$7=FIN!$E$14,$B$15=FIN!$F$14,$B19=FIN!$B$14),FIN!$C$14,0)+IF(AND(E$7=FIN!$E$15,$B$15=FIN!$F$15,$B19=FIN!$B$15),FIN!$C$15,0)+IF(AND(E$7=FIN!$E$16,$B$15=FIN!$F$16,$B19=FIN!$B$16),FIN!$C$16,0)+IF(AND(E$7=FIN!$E$17,$B$15=FIN!$F$17,$B19=FIN!$B$17),FIN!$C$17,0)+IF(AND(E$7=FIN!$E$18,$B$15=FIN!$F$18,$B19=FIN!$B$18),FIN!$C$18,0)</f>
        <v>0</v>
      </c>
      <c r="F19" s="40">
        <f>+IF(AND(F$7=FIN!$E$9,$B$15=FIN!$F$9,$B19=FIN!$B$9),FIN!$C$9,0)+IF(AND(F$7=FIN!$E$10,$B$15=FIN!$F$10,$B19=FIN!$B$10),FIN!$C$10,0)+IF(AND(F$7=FIN!$E$11,$B$15=FIN!$F$11,$B19=FIN!$B$11),FIN!$C$11,0)+IF(AND(F$7=FIN!$E$12,$B$15=FIN!$F$12,$B19=FIN!$B$12),FIN!$C$12,0)+IF(AND(F$7=FIN!$E$13,$B$15=FIN!$F$13,$B19=FIN!$B$13),FIN!$C$13,0)+IF(AND(F$7=FIN!$E$14,$B$15=FIN!$F$14,$B19=FIN!$B$14),FIN!$C$14,0)+IF(AND(F$7=FIN!$E$15,$B$15=FIN!$F$15,$B19=FIN!$B$15),FIN!$C$15,0)+IF(AND(F$7=FIN!$E$16,$B$15=FIN!$F$16,$B19=FIN!$B$16),FIN!$C$16,0)+IF(AND(F$7=FIN!$E$17,$B$15=FIN!$F$17,$B19=FIN!$B$17),FIN!$C$17,0)+IF(AND(F$7=FIN!$E$18,$B$15=FIN!$F$18,$B19=FIN!$B$18),FIN!$C$18,0)</f>
        <v>0</v>
      </c>
      <c r="G19" s="40">
        <f>+IF(AND(G$7=FIN!$E$9,$B$15=FIN!$F$9,$B19=FIN!$B$9),FIN!$C$9,0)+IF(AND(G$7=FIN!$E$10,$B$15=FIN!$F$10,$B19=FIN!$B$10),FIN!$C$10,0)+IF(AND(G$7=FIN!$E$11,$B$15=FIN!$F$11,$B19=FIN!$B$11),FIN!$C$11,0)+IF(AND(G$7=FIN!$E$12,$B$15=FIN!$F$12,$B19=FIN!$B$12),FIN!$C$12,0)+IF(AND(G$7=FIN!$E$13,$B$15=FIN!$F$13,$B19=FIN!$B$13),FIN!$C$13,0)+IF(AND(G$7=FIN!$E$14,$B$15=FIN!$F$14,$B19=FIN!$B$14),FIN!$C$14,0)+IF(AND(G$7=FIN!$E$15,$B$15=FIN!$F$15,$B19=FIN!$B$15),FIN!$C$15,0)+IF(AND(G$7=FIN!$E$16,$B$15=FIN!$F$16,$B19=FIN!$B$16),FIN!$C$16,0)+IF(AND(G$7=FIN!$E$17,$B$15=FIN!$F$17,$B19=FIN!$B$17),FIN!$C$17,0)+IF(AND(G$7=FIN!$E$18,$B$15=FIN!$F$18,$B19=FIN!$B$18),FIN!$C$18,0)</f>
        <v>0</v>
      </c>
      <c r="H19" s="40">
        <f>+IF(AND(H$7=FIN!$E$9,$B$15=FIN!$F$9,$B19=FIN!$B$9),FIN!$C$9,0)+IF(AND(H$7=FIN!$E$10,$B$15=FIN!$F$10,$B19=FIN!$B$10),FIN!$C$10,0)+IF(AND(H$7=FIN!$E$11,$B$15=FIN!$F$11,$B19=FIN!$B$11),FIN!$C$11,0)+IF(AND(H$7=FIN!$E$12,$B$15=FIN!$F$12,$B19=FIN!$B$12),FIN!$C$12,0)+IF(AND(H$7=FIN!$E$13,$B$15=FIN!$F$13,$B19=FIN!$B$13),FIN!$C$13,0)+IF(AND(H$7=FIN!$E$14,$B$15=FIN!$F$14,$B19=FIN!$B$14),FIN!$C$14,0)+IF(AND(H$7=FIN!$E$15,$B$15=FIN!$F$15,$B19=FIN!$B$15),FIN!$C$15,0)+IF(AND(H$7=FIN!$E$16,$B$15=FIN!$F$16,$B19=FIN!$B$16),FIN!$C$16,0)+IF(AND(H$7=FIN!$E$17,$B$15=FIN!$F$17,$B19=FIN!$B$17),FIN!$C$17,0)+IF(AND(H$7=FIN!$E$18,$B$15=FIN!$F$18,$B19=FIN!$B$18),FIN!$C$18,0)</f>
        <v>0</v>
      </c>
      <c r="I19" s="40">
        <f>+IF(AND(I$7=FIN!$E$9,$B$15=FIN!$F$9,$B19=FIN!$B$9),FIN!$C$9,0)+IF(AND(I$7=FIN!$E$10,$B$15=FIN!$F$10,$B19=FIN!$B$10),FIN!$C$10,0)+IF(AND(I$7=FIN!$E$11,$B$15=FIN!$F$11,$B19=FIN!$B$11),FIN!$C$11,0)+IF(AND(I$7=FIN!$E$12,$B$15=FIN!$F$12,$B19=FIN!$B$12),FIN!$C$12,0)+IF(AND(I$7=FIN!$E$13,$B$15=FIN!$F$13,$B19=FIN!$B$13),FIN!$C$13,0)+IF(AND(I$7=FIN!$E$14,$B$15=FIN!$F$14,$B19=FIN!$B$14),FIN!$C$14,0)+IF(AND(I$7=FIN!$E$15,$B$15=FIN!$F$15,$B19=FIN!$B$15),FIN!$C$15,0)+IF(AND(I$7=FIN!$E$16,$B$15=FIN!$F$16,$B19=FIN!$B$16),FIN!$C$16,0)+IF(AND(I$7=FIN!$E$17,$B$15=FIN!$F$17,$B19=FIN!$B$17),FIN!$C$17,0)+IF(AND(I$7=FIN!$E$18,$B$15=FIN!$F$18,$B19=FIN!$B$18),FIN!$C$18,0)</f>
        <v>0</v>
      </c>
      <c r="J19" s="40">
        <f>+IF(AND(J$7=FIN!$E$9,$B$15=FIN!$F$9,$B19=FIN!$B$9),FIN!$C$9,0)+IF(AND(J$7=FIN!$E$10,$B$15=FIN!$F$10,$B19=FIN!$B$10),FIN!$C$10,0)+IF(AND(J$7=FIN!$E$11,$B$15=FIN!$F$11,$B19=FIN!$B$11),FIN!$C$11,0)+IF(AND(J$7=FIN!$E$12,$B$15=FIN!$F$12,$B19=FIN!$B$12),FIN!$C$12,0)+IF(AND(J$7=FIN!$E$13,$B$15=FIN!$F$13,$B19=FIN!$B$13),FIN!$C$13,0)+IF(AND(J$7=FIN!$E$14,$B$15=FIN!$F$14,$B19=FIN!$B$14),FIN!$C$14,0)+IF(AND(J$7=FIN!$E$15,$B$15=FIN!$F$15,$B19=FIN!$B$15),FIN!$C$15,0)+IF(AND(J$7=FIN!$E$16,$B$15=FIN!$F$16,$B19=FIN!$B$16),FIN!$C$16,0)+IF(AND(J$7=FIN!$E$17,$B$15=FIN!$F$17,$B19=FIN!$B$17),FIN!$C$17,0)+IF(AND(J$7=FIN!$E$18,$B$15=FIN!$F$18,$B19=FIN!$B$18),FIN!$C$18,0)</f>
        <v>0</v>
      </c>
      <c r="K19" s="40">
        <f>+IF(AND(K$7=FIN!$E$9,$B$15=FIN!$F$9,$B19=FIN!$B$9),FIN!$C$9,0)+IF(AND(K$7=FIN!$E$10,$B$15=FIN!$F$10,$B19=FIN!$B$10),FIN!$C$10,0)+IF(AND(K$7=FIN!$E$11,$B$15=FIN!$F$11,$B19=FIN!$B$11),FIN!$C$11,0)+IF(AND(K$7=FIN!$E$12,$B$15=FIN!$F$12,$B19=FIN!$B$12),FIN!$C$12,0)+IF(AND(K$7=FIN!$E$13,$B$15=FIN!$F$13,$B19=FIN!$B$13),FIN!$C$13,0)+IF(AND(K$7=FIN!$E$14,$B$15=FIN!$F$14,$B19=FIN!$B$14),FIN!$C$14,0)+IF(AND(K$7=FIN!$E$15,$B$15=FIN!$F$15,$B19=FIN!$B$15),FIN!$C$15,0)+IF(AND(K$7=FIN!$E$16,$B$15=FIN!$F$16,$B19=FIN!$B$16),FIN!$C$16,0)+IF(AND(K$7=FIN!$E$17,$B$15=FIN!$F$17,$B19=FIN!$B$17),FIN!$C$17,0)+IF(AND(K$7=FIN!$E$18,$B$15=FIN!$F$18,$B19=FIN!$B$18),FIN!$C$18,0)</f>
        <v>0</v>
      </c>
      <c r="L19" s="40">
        <f>+IF(AND(L$7=FIN!$E$9,$B$15=FIN!$F$9,$B19=FIN!$B$9),FIN!$C$9,0)+IF(AND(L$7=FIN!$E$10,$B$15=FIN!$F$10,$B19=FIN!$B$10),FIN!$C$10,0)+IF(AND(L$7=FIN!$E$11,$B$15=FIN!$F$11,$B19=FIN!$B$11),FIN!$C$11,0)+IF(AND(L$7=FIN!$E$12,$B$15=FIN!$F$12,$B19=FIN!$B$12),FIN!$C$12,0)+IF(AND(L$7=FIN!$E$13,$B$15=FIN!$F$13,$B19=FIN!$B$13),FIN!$C$13,0)+IF(AND(L$7=FIN!$E$14,$B$15=FIN!$F$14,$B19=FIN!$B$14),FIN!$C$14,0)+IF(AND(L$7=FIN!$E$15,$B$15=FIN!$F$15,$B19=FIN!$B$15),FIN!$C$15,0)+IF(AND(L$7=FIN!$E$16,$B$15=FIN!$F$16,$B19=FIN!$B$16),FIN!$C$16,0)+IF(AND(L$7=FIN!$E$17,$B$15=FIN!$F$17,$B19=FIN!$B$17),FIN!$C$17,0)+IF(AND(L$7=FIN!$E$18,$B$15=FIN!$F$18,$B19=FIN!$B$18),FIN!$C$18,0)</f>
        <v>0</v>
      </c>
      <c r="M19" s="40">
        <f>+IF(AND(M$7=FIN!$E$9,$B$15=FIN!$F$9,$B19=FIN!$B$9),FIN!$C$9,0)+IF(AND(M$7=FIN!$E$10,$B$15=FIN!$F$10,$B19=FIN!$B$10),FIN!$C$10,0)+IF(AND(M$7=FIN!$E$11,$B$15=FIN!$F$11,$B19=FIN!$B$11),FIN!$C$11,0)+IF(AND(M$7=FIN!$E$12,$B$15=FIN!$F$12,$B19=FIN!$B$12),FIN!$C$12,0)+IF(AND(M$7=FIN!$E$13,$B$15=FIN!$F$13,$B19=FIN!$B$13),FIN!$C$13,0)+IF(AND(M$7=FIN!$E$14,$B$15=FIN!$F$14,$B19=FIN!$B$14),FIN!$C$14,0)+IF(AND(M$7=FIN!$E$15,$B$15=FIN!$F$15,$B19=FIN!$B$15),FIN!$C$15,0)+IF(AND(M$7=FIN!$E$16,$B$15=FIN!$F$16,$B19=FIN!$B$16),FIN!$C$16,0)+IF(AND(M$7=FIN!$E$17,$B$15=FIN!$F$17,$B19=FIN!$B$17),FIN!$C$17,0)+IF(AND(M$7=FIN!$E$18,$B$15=FIN!$F$18,$B19=FIN!$B$18),FIN!$C$18,0)</f>
        <v>0</v>
      </c>
      <c r="N19" s="40">
        <f>+IF(AND(N$7=FIN!$E$9,$B$15=FIN!$F$9,$B19=FIN!$B$9),FIN!$C$9,0)+IF(AND(N$7=FIN!$E$10,$B$15=FIN!$F$10,$B19=FIN!$B$10),FIN!$C$10,0)+IF(AND(N$7=FIN!$E$11,$B$15=FIN!$F$11,$B19=FIN!$B$11),FIN!$C$11,0)+IF(AND(N$7=FIN!$E$12,$B$15=FIN!$F$12,$B19=FIN!$B$12),FIN!$C$12,0)+IF(AND(N$7=FIN!$E$13,$B$15=FIN!$F$13,$B19=FIN!$B$13),FIN!$C$13,0)+IF(AND(N$7=FIN!$E$14,$B$15=FIN!$F$14,$B19=FIN!$B$14),FIN!$C$14,0)+IF(AND(N$7=FIN!$E$15,$B$15=FIN!$F$15,$B19=FIN!$B$15),FIN!$C$15,0)+IF(AND(N$7=FIN!$E$16,$B$15=FIN!$F$16,$B19=FIN!$B$16),FIN!$C$16,0)+IF(AND(N$7=FIN!$E$17,$B$15=FIN!$F$17,$B19=FIN!$B$17),FIN!$C$17,0)+IF(AND(N$7=FIN!$E$18,$B$15=FIN!$F$18,$B19=FIN!$B$18),FIN!$C$18,0)</f>
        <v>0</v>
      </c>
      <c r="O19" s="40">
        <f>+IF(AND(O$7=FIN!$E$9,$B$15=FIN!$F$9,$B19=FIN!$B$9),FIN!$C$9,0)+IF(AND(O$7=FIN!$E$10,$B$15=FIN!$F$10,$B19=FIN!$B$10),FIN!$C$10,0)+IF(AND(O$7=FIN!$E$11,$B$15=FIN!$F$11,$B19=FIN!$B$11),FIN!$C$11,0)+IF(AND(O$7=FIN!$E$12,$B$15=FIN!$F$12,$B19=FIN!$B$12),FIN!$C$12,0)+IF(AND(O$7=FIN!$E$13,$B$15=FIN!$F$13,$B19=FIN!$B$13),FIN!$C$13,0)+IF(AND(O$7=FIN!$E$14,$B$15=FIN!$F$14,$B19=FIN!$B$14),FIN!$C$14,0)+IF(AND(O$7=FIN!$E$15,$B$15=FIN!$F$15,$B19=FIN!$B$15),FIN!$C$15,0)+IF(AND(O$7=FIN!$E$16,$B$15=FIN!$F$16,$B19=FIN!$B$16),FIN!$C$16,0)+IF(AND(O$7=FIN!$E$17,$B$15=FIN!$F$17,$B19=FIN!$B$17),FIN!$C$17,0)+IF(AND(O$7=FIN!$E$18,$B$15=FIN!$F$18,$B19=FIN!$B$18),FIN!$C$18,0)</f>
        <v>0</v>
      </c>
      <c r="P19" s="40">
        <f>+IF(AND(P$7=FIN!$E$9,$B$15=FIN!$F$9,$B19=FIN!$B$9),FIN!$C$9,0)+IF(AND(P$7=FIN!$E$10,$B$15=FIN!$F$10,$B19=FIN!$B$10),FIN!$C$10,0)+IF(AND(P$7=FIN!$E$11,$B$15=FIN!$F$11,$B19=FIN!$B$11),FIN!$C$11,0)+IF(AND(P$7=FIN!$E$12,$B$15=FIN!$F$12,$B19=FIN!$B$12),FIN!$C$12,0)+IF(AND(P$7=FIN!$E$13,$B$15=FIN!$F$13,$B19=FIN!$B$13),FIN!$C$13,0)+IF(AND(P$7=FIN!$E$14,$B$15=FIN!$F$14,$B19=FIN!$B$14),FIN!$C$14,0)+IF(AND(P$7=FIN!$E$15,$B$15=FIN!$F$15,$B19=FIN!$B$15),FIN!$C$15,0)+IF(AND(P$7=FIN!$E$16,$B$15=FIN!$F$16,$B19=FIN!$B$16),FIN!$C$16,0)+IF(AND(P$7=FIN!$E$17,$B$15=FIN!$F$17,$B19=FIN!$B$17),FIN!$C$17,0)+IF(AND(P$7=FIN!$E$18,$B$15=FIN!$F$18,$B19=FIN!$B$18),FIN!$C$18,0)</f>
        <v>0</v>
      </c>
      <c r="Q19" s="40">
        <f>+IF(AND(Q$7=FIN!$E$9,$B$15=FIN!$F$9,$B19=FIN!$B$9),FIN!$C$9,0)+IF(AND(Q$7=FIN!$E$10,$B$15=FIN!$F$10,$B19=FIN!$B$10),FIN!$C$10,0)+IF(AND(Q$7=FIN!$E$11,$B$15=FIN!$F$11,$B19=FIN!$B$11),FIN!$C$11,0)+IF(AND(Q$7=FIN!$E$12,$B$15=FIN!$F$12,$B19=FIN!$B$12),FIN!$C$12,0)+IF(AND(Q$7=FIN!$E$13,$B$15=FIN!$F$13,$B19=FIN!$B$13),FIN!$C$13,0)+IF(AND(Q$7=FIN!$E$14,$B$15=FIN!$F$14,$B19=FIN!$B$14),FIN!$C$14,0)+IF(AND(Q$7=FIN!$E$15,$B$15=FIN!$F$15,$B19=FIN!$B$15),FIN!$C$15,0)+IF(AND(Q$7=FIN!$E$16,$B$15=FIN!$F$16,$B19=FIN!$B$16),FIN!$C$16,0)+IF(AND(Q$7=FIN!$E$17,$B$15=FIN!$F$17,$B19=FIN!$B$17),FIN!$C$17,0)+IF(AND(Q$7=FIN!$E$18,$B$15=FIN!$F$18,$B19=FIN!$B$18),FIN!$C$18,0)</f>
        <v>0</v>
      </c>
      <c r="R19" s="40">
        <f>+IF(AND(R$7=FIN!$E$9,$B$15=FIN!$F$9,$B19=FIN!$B$9),FIN!$C$9,0)+IF(AND(R$7=FIN!$E$10,$B$15=FIN!$F$10,$B19=FIN!$B$10),FIN!$C$10,0)+IF(AND(R$7=FIN!$E$11,$B$15=FIN!$F$11,$B19=FIN!$B$11),FIN!$C$11,0)+IF(AND(R$7=FIN!$E$12,$B$15=FIN!$F$12,$B19=FIN!$B$12),FIN!$C$12,0)+IF(AND(R$7=FIN!$E$13,$B$15=FIN!$F$13,$B19=FIN!$B$13),FIN!$C$13,0)+IF(AND(R$7=FIN!$E$14,$B$15=FIN!$F$14,$B19=FIN!$B$14),FIN!$C$14,0)+IF(AND(R$7=FIN!$E$15,$B$15=FIN!$F$15,$B19=FIN!$B$15),FIN!$C$15,0)+IF(AND(R$7=FIN!$E$16,$B$15=FIN!$F$16,$B19=FIN!$B$16),FIN!$C$16,0)+IF(AND(R$7=FIN!$E$17,$B$15=FIN!$F$17,$B19=FIN!$B$17),FIN!$C$17,0)+IF(AND(R$7=FIN!$E$18,$B$15=FIN!$F$18,$B19=FIN!$B$18),FIN!$C$18,0)</f>
        <v>0</v>
      </c>
      <c r="S19" s="40">
        <f>+IF(AND(S$7=FIN!$E$9,$B$15=FIN!$F$9,$B19=FIN!$B$9),FIN!$C$9,0)+IF(AND(S$7=FIN!$E$10,$B$15=FIN!$F$10,$B19=FIN!$B$10),FIN!$C$10,0)+IF(AND(S$7=FIN!$E$11,$B$15=FIN!$F$11,$B19=FIN!$B$11),FIN!$C$11,0)+IF(AND(S$7=FIN!$E$12,$B$15=FIN!$F$12,$B19=FIN!$B$12),FIN!$C$12,0)+IF(AND(S$7=FIN!$E$13,$B$15=FIN!$F$13,$B19=FIN!$B$13),FIN!$C$13,0)+IF(AND(S$7=FIN!$E$14,$B$15=FIN!$F$14,$B19=FIN!$B$14),FIN!$C$14,0)+IF(AND(S$7=FIN!$E$15,$B$15=FIN!$F$15,$B19=FIN!$B$15),FIN!$C$15,0)+IF(AND(S$7=FIN!$E$16,$B$15=FIN!$F$16,$B19=FIN!$B$16),FIN!$C$16,0)+IF(AND(S$7=FIN!$E$17,$B$15=FIN!$F$17,$B19=FIN!$B$17),FIN!$C$17,0)+IF(AND(S$7=FIN!$E$18,$B$15=FIN!$F$18,$B19=FIN!$B$18),FIN!$C$18,0)</f>
        <v>0</v>
      </c>
      <c r="T19" s="40">
        <f>+IF(AND(T$7=FIN!$E$9,$B$15=FIN!$F$9,$B19=FIN!$B$9),FIN!$C$9,0)+IF(AND(T$7=FIN!$E$10,$B$15=FIN!$F$10,$B19=FIN!$B$10),FIN!$C$10,0)+IF(AND(T$7=FIN!$E$11,$B$15=FIN!$F$11,$B19=FIN!$B$11),FIN!$C$11,0)+IF(AND(T$7=FIN!$E$12,$B$15=FIN!$F$12,$B19=FIN!$B$12),FIN!$C$12,0)+IF(AND(T$7=FIN!$E$13,$B$15=FIN!$F$13,$B19=FIN!$B$13),FIN!$C$13,0)+IF(AND(T$7=FIN!$E$14,$B$15=FIN!$F$14,$B19=FIN!$B$14),FIN!$C$14,0)+IF(AND(T$7=FIN!$E$15,$B$15=FIN!$F$15,$B19=FIN!$B$15),FIN!$C$15,0)+IF(AND(T$7=FIN!$E$16,$B$15=FIN!$F$16,$B19=FIN!$B$16),FIN!$C$16,0)+IF(AND(T$7=FIN!$E$17,$B$15=FIN!$F$17,$B19=FIN!$B$17),FIN!$C$17,0)+IF(AND(T$7=FIN!$E$18,$B$15=FIN!$F$18,$B19=FIN!$B$18),FIN!$C$18,0)</f>
        <v>0</v>
      </c>
      <c r="U19" s="40">
        <f>+IF(AND(U$7=FIN!$E$9,$B$15=FIN!$F$9,$B19=FIN!$B$9),FIN!$C$9,0)+IF(AND(U$7=FIN!$E$10,$B$15=FIN!$F$10,$B19=FIN!$B$10),FIN!$C$10,0)+IF(AND(U$7=FIN!$E$11,$B$15=FIN!$F$11,$B19=FIN!$B$11),FIN!$C$11,0)+IF(AND(U$7=FIN!$E$12,$B$15=FIN!$F$12,$B19=FIN!$B$12),FIN!$C$12,0)+IF(AND(U$7=FIN!$E$13,$B$15=FIN!$F$13,$B19=FIN!$B$13),FIN!$C$13,0)+IF(AND(U$7=FIN!$E$14,$B$15=FIN!$F$14,$B19=FIN!$B$14),FIN!$C$14,0)+IF(AND(U$7=FIN!$E$15,$B$15=FIN!$F$15,$B19=FIN!$B$15),FIN!$C$15,0)+IF(AND(U$7=FIN!$E$16,$B$15=FIN!$F$16,$B19=FIN!$B$16),FIN!$C$16,0)+IF(AND(U$7=FIN!$E$17,$B$15=FIN!$F$17,$B19=FIN!$B$17),FIN!$C$17,0)+IF(AND(U$7=FIN!$E$18,$B$15=FIN!$F$18,$B19=FIN!$B$18),FIN!$C$18,0)</f>
        <v>0</v>
      </c>
      <c r="V19" s="40">
        <f>+IF(AND(V$7=FIN!$E$9,$B$15=FIN!$F$9,$B19=FIN!$B$9),FIN!$C$9,0)+IF(AND(V$7=FIN!$E$10,$B$15=FIN!$F$10,$B19=FIN!$B$10),FIN!$C$10,0)+IF(AND(V$7=FIN!$E$11,$B$15=FIN!$F$11,$B19=FIN!$B$11),FIN!$C$11,0)+IF(AND(V$7=FIN!$E$12,$B$15=FIN!$F$12,$B19=FIN!$B$12),FIN!$C$12,0)+IF(AND(V$7=FIN!$E$13,$B$15=FIN!$F$13,$B19=FIN!$B$13),FIN!$C$13,0)+IF(AND(V$7=FIN!$E$14,$B$15=FIN!$F$14,$B19=FIN!$B$14),FIN!$C$14,0)+IF(AND(V$7=FIN!$E$15,$B$15=FIN!$F$15,$B19=FIN!$B$15),FIN!$C$15,0)+IF(AND(V$7=FIN!$E$16,$B$15=FIN!$F$16,$B19=FIN!$B$16),FIN!$C$16,0)+IF(AND(V$7=FIN!$E$17,$B$15=FIN!$F$17,$B19=FIN!$B$17),FIN!$C$17,0)+IF(AND(V$7=FIN!$E$18,$B$15=FIN!$F$18,$B19=FIN!$B$18),FIN!$C$18,0)</f>
        <v>0</v>
      </c>
      <c r="W19" s="40">
        <f>+IF(AND(W$7=FIN!$E$9,$B$15=FIN!$F$9,$B19=FIN!$B$9),FIN!$C$9,0)+IF(AND(W$7=FIN!$E$10,$B$15=FIN!$F$10,$B19=FIN!$B$10),FIN!$C$10,0)+IF(AND(W$7=FIN!$E$11,$B$15=FIN!$F$11,$B19=FIN!$B$11),FIN!$C$11,0)+IF(AND(W$7=FIN!$E$12,$B$15=FIN!$F$12,$B19=FIN!$B$12),FIN!$C$12,0)+IF(AND(W$7=FIN!$E$13,$B$15=FIN!$F$13,$B19=FIN!$B$13),FIN!$C$13,0)+IF(AND(W$7=FIN!$E$14,$B$15=FIN!$F$14,$B19=FIN!$B$14),FIN!$C$14,0)+IF(AND(W$7=FIN!$E$15,$B$15=FIN!$F$15,$B19=FIN!$B$15),FIN!$C$15,0)+IF(AND(W$7=FIN!$E$16,$B$15=FIN!$F$16,$B19=FIN!$B$16),FIN!$C$16,0)+IF(AND(W$7=FIN!$E$17,$B$15=FIN!$F$17,$B19=FIN!$B$17),FIN!$C$17,0)+IF(AND(W$7=FIN!$E$18,$B$15=FIN!$F$18,$B19=FIN!$B$18),FIN!$C$18,0)</f>
        <v>0</v>
      </c>
      <c r="X19" s="40">
        <f>+IF(AND(X$7=FIN!$E$9,$B$15=FIN!$F$9,$B19=FIN!$B$9),FIN!$C$9,0)+IF(AND(X$7=FIN!$E$10,$B$15=FIN!$F$10,$B19=FIN!$B$10),FIN!$C$10,0)+IF(AND(X$7=FIN!$E$11,$B$15=FIN!$F$11,$B19=FIN!$B$11),FIN!$C$11,0)+IF(AND(X$7=FIN!$E$12,$B$15=FIN!$F$12,$B19=FIN!$B$12),FIN!$C$12,0)+IF(AND(X$7=FIN!$E$13,$B$15=FIN!$F$13,$B19=FIN!$B$13),FIN!$C$13,0)+IF(AND(X$7=FIN!$E$14,$B$15=FIN!$F$14,$B19=FIN!$B$14),FIN!$C$14,0)+IF(AND(X$7=FIN!$E$15,$B$15=FIN!$F$15,$B19=FIN!$B$15),FIN!$C$15,0)+IF(AND(X$7=FIN!$E$16,$B$15=FIN!$F$16,$B19=FIN!$B$16),FIN!$C$16,0)+IF(AND(X$7=FIN!$E$17,$B$15=FIN!$F$17,$B19=FIN!$B$17),FIN!$C$17,0)+IF(AND(X$7=FIN!$E$18,$B$15=FIN!$F$18,$B19=FIN!$B$18),FIN!$C$18,0)</f>
        <v>0</v>
      </c>
      <c r="Y19" s="40">
        <f>+IF(AND(Y$7=FIN!$E$9,$B$15=FIN!$F$9,$B19=FIN!$B$9),FIN!$C$9,0)+IF(AND(Y$7=FIN!$E$10,$B$15=FIN!$F$10,$B19=FIN!$B$10),FIN!$C$10,0)+IF(AND(Y$7=FIN!$E$11,$B$15=FIN!$F$11,$B19=FIN!$B$11),FIN!$C$11,0)+IF(AND(Y$7=FIN!$E$12,$B$15=FIN!$F$12,$B19=FIN!$B$12),FIN!$C$12,0)+IF(AND(Y$7=FIN!$E$13,$B$15=FIN!$F$13,$B19=FIN!$B$13),FIN!$C$13,0)+IF(AND(Y$7=FIN!$E$14,$B$15=FIN!$F$14,$B19=FIN!$B$14),FIN!$C$14,0)+IF(AND(Y$7=FIN!$E$15,$B$15=FIN!$F$15,$B19=FIN!$B$15),FIN!$C$15,0)+IF(AND(Y$7=FIN!$E$16,$B$15=FIN!$F$16,$B19=FIN!$B$16),FIN!$C$16,0)+IF(AND(Y$7=FIN!$E$17,$B$15=FIN!$F$17,$B19=FIN!$B$17),FIN!$C$17,0)+IF(AND(Y$7=FIN!$E$18,$B$15=FIN!$F$18,$B19=FIN!$B$18),FIN!$C$18,0)</f>
        <v>0</v>
      </c>
      <c r="Z19" s="40">
        <f>+IF(AND(Z$7=FIN!$E$9,$B$15=FIN!$F$9,$B19=FIN!$B$9),FIN!$C$9,0)+IF(AND(Z$7=FIN!$E$10,$B$15=FIN!$F$10,$B19=FIN!$B$10),FIN!$C$10,0)+IF(AND(Z$7=FIN!$E$11,$B$15=FIN!$F$11,$B19=FIN!$B$11),FIN!$C$11,0)+IF(AND(Z$7=FIN!$E$12,$B$15=FIN!$F$12,$B19=FIN!$B$12),FIN!$C$12,0)+IF(AND(Z$7=FIN!$E$13,$B$15=FIN!$F$13,$B19=FIN!$B$13),FIN!$C$13,0)+IF(AND(Z$7=FIN!$E$14,$B$15=FIN!$F$14,$B19=FIN!$B$14),FIN!$C$14,0)+IF(AND(Z$7=FIN!$E$15,$B$15=FIN!$F$15,$B19=FIN!$B$15),FIN!$C$15,0)+IF(AND(Z$7=FIN!$E$16,$B$15=FIN!$F$16,$B19=FIN!$B$16),FIN!$C$16,0)+IF(AND(Z$7=FIN!$E$17,$B$15=FIN!$F$17,$B19=FIN!$B$17),FIN!$C$17,0)+IF(AND(Z$7=FIN!$E$18,$B$15=FIN!$F$18,$B19=FIN!$B$18),FIN!$C$18,0)</f>
        <v>0</v>
      </c>
      <c r="AA19" s="40">
        <f>+IF(AND(AA$7=FIN!$E$9,$B$15=FIN!$F$9,$B19=FIN!$B$9),FIN!$C$9,0)+IF(AND(AA$7=FIN!$E$10,$B$15=FIN!$F$10,$B19=FIN!$B$10),FIN!$C$10,0)+IF(AND(AA$7=FIN!$E$11,$B$15=FIN!$F$11,$B19=FIN!$B$11),FIN!$C$11,0)+IF(AND(AA$7=FIN!$E$12,$B$15=FIN!$F$12,$B19=FIN!$B$12),FIN!$C$12,0)+IF(AND(AA$7=FIN!$E$13,$B$15=FIN!$F$13,$B19=FIN!$B$13),FIN!$C$13,0)+IF(AND(AA$7=FIN!$E$14,$B$15=FIN!$F$14,$B19=FIN!$B$14),FIN!$C$14,0)+IF(AND(AA$7=FIN!$E$15,$B$15=FIN!$F$15,$B19=FIN!$B$15),FIN!$C$15,0)+IF(AND(AA$7=FIN!$E$16,$B$15=FIN!$F$16,$B19=FIN!$B$16),FIN!$C$16,0)+IF(AND(AA$7=FIN!$E$17,$B$15=FIN!$F$17,$B19=FIN!$B$17),FIN!$C$17,0)+IF(AND(AA$7=FIN!$E$18,$B$15=FIN!$F$18,$B19=FIN!$B$18),FIN!$C$18,0)</f>
        <v>0</v>
      </c>
      <c r="AB19" s="40">
        <f>+IF(AND(AB$7=FIN!$E$9,$B$15=FIN!$F$9,$B19=FIN!$B$9),FIN!$C$9,0)+IF(AND(AB$7=FIN!$E$10,$B$15=FIN!$F$10,$B19=FIN!$B$10),FIN!$C$10,0)+IF(AND(AB$7=FIN!$E$11,$B$15=FIN!$F$11,$B19=FIN!$B$11),FIN!$C$11,0)+IF(AND(AB$7=FIN!$E$12,$B$15=FIN!$F$12,$B19=FIN!$B$12),FIN!$C$12,0)+IF(AND(AB$7=FIN!$E$13,$B$15=FIN!$F$13,$B19=FIN!$B$13),FIN!$C$13,0)+IF(AND(AB$7=FIN!$E$14,$B$15=FIN!$F$14,$B19=FIN!$B$14),FIN!$C$14,0)+IF(AND(AB$7=FIN!$E$15,$B$15=FIN!$F$15,$B19=FIN!$B$15),FIN!$C$15,0)+IF(AND(AB$7=FIN!$E$16,$B$15=FIN!$F$16,$B19=FIN!$B$16),FIN!$C$16,0)+IF(AND(AB$7=FIN!$E$17,$B$15=FIN!$F$17,$B19=FIN!$B$17),FIN!$C$17,0)+IF(AND(AB$7=FIN!$E$18,$B$15=FIN!$F$18,$B19=FIN!$B$18),FIN!$C$18,0)</f>
        <v>0</v>
      </c>
      <c r="AC19" s="40">
        <f>+IF(AND(AC$7=FIN!$E$9,$B$15=FIN!$F$9,$B19=FIN!$B$9),FIN!$C$9,0)+IF(AND(AC$7=FIN!$E$10,$B$15=FIN!$F$10,$B19=FIN!$B$10),FIN!$C$10,0)+IF(AND(AC$7=FIN!$E$11,$B$15=FIN!$F$11,$B19=FIN!$B$11),FIN!$C$11,0)+IF(AND(AC$7=FIN!$E$12,$B$15=FIN!$F$12,$B19=FIN!$B$12),FIN!$C$12,0)+IF(AND(AC$7=FIN!$E$13,$B$15=FIN!$F$13,$B19=FIN!$B$13),FIN!$C$13,0)+IF(AND(AC$7=FIN!$E$14,$B$15=FIN!$F$14,$B19=FIN!$B$14),FIN!$C$14,0)+IF(AND(AC$7=FIN!$E$15,$B$15=FIN!$F$15,$B19=FIN!$B$15),FIN!$C$15,0)+IF(AND(AC$7=FIN!$E$16,$B$15=FIN!$F$16,$B19=FIN!$B$16),FIN!$C$16,0)+IF(AND(AC$7=FIN!$E$17,$B$15=FIN!$F$17,$B19=FIN!$B$17),FIN!$C$17,0)+IF(AND(AC$7=FIN!$E$18,$B$15=FIN!$F$18,$B19=FIN!$B$18),FIN!$C$18,0)</f>
        <v>0</v>
      </c>
      <c r="AD19" s="40">
        <f>+IF(AND(AD$7=FIN!$E$9,$B$15=FIN!$F$9,$B19=FIN!$B$9),FIN!$C$9,0)+IF(AND(AD$7=FIN!$E$10,$B$15=FIN!$F$10,$B19=FIN!$B$10),FIN!$C$10,0)+IF(AND(AD$7=FIN!$E$11,$B$15=FIN!$F$11,$B19=FIN!$B$11),FIN!$C$11,0)+IF(AND(AD$7=FIN!$E$12,$B$15=FIN!$F$12,$B19=FIN!$B$12),FIN!$C$12,0)+IF(AND(AD$7=FIN!$E$13,$B$15=FIN!$F$13,$B19=FIN!$B$13),FIN!$C$13,0)+IF(AND(AD$7=FIN!$E$14,$B$15=FIN!$F$14,$B19=FIN!$B$14),FIN!$C$14,0)+IF(AND(AD$7=FIN!$E$15,$B$15=FIN!$F$15,$B19=FIN!$B$15),FIN!$C$15,0)+IF(AND(AD$7=FIN!$E$16,$B$15=FIN!$F$16,$B19=FIN!$B$16),FIN!$C$16,0)+IF(AND(AD$7=FIN!$E$17,$B$15=FIN!$F$17,$B19=FIN!$B$17),FIN!$C$17,0)+IF(AND(AD$7=FIN!$E$18,$B$15=FIN!$F$18,$B19=FIN!$B$18),FIN!$C$18,0)</f>
        <v>0</v>
      </c>
      <c r="AE19" s="40">
        <f>+IF(AND(AE$7=FIN!$E$9,$B$15=FIN!$F$9,$B19=FIN!$B$9),FIN!$C$9,0)+IF(AND(AE$7=FIN!$E$10,$B$15=FIN!$F$10,$B19=FIN!$B$10),FIN!$C$10,0)+IF(AND(AE$7=FIN!$E$11,$B$15=FIN!$F$11,$B19=FIN!$B$11),FIN!$C$11,0)+IF(AND(AE$7=FIN!$E$12,$B$15=FIN!$F$12,$B19=FIN!$B$12),FIN!$C$12,0)+IF(AND(AE$7=FIN!$E$13,$B$15=FIN!$F$13,$B19=FIN!$B$13),FIN!$C$13,0)+IF(AND(AE$7=FIN!$E$14,$B$15=FIN!$F$14,$B19=FIN!$B$14),FIN!$C$14,0)+IF(AND(AE$7=FIN!$E$15,$B$15=FIN!$F$15,$B19=FIN!$B$15),FIN!$C$15,0)+IF(AND(AE$7=FIN!$E$16,$B$15=FIN!$F$16,$B19=FIN!$B$16),FIN!$C$16,0)+IF(AND(AE$7=FIN!$E$17,$B$15=FIN!$F$17,$B19=FIN!$B$17),FIN!$C$17,0)+IF(AND(AE$7=FIN!$E$18,$B$15=FIN!$F$18,$B19=FIN!$B$18),FIN!$C$18,0)</f>
        <v>0</v>
      </c>
      <c r="AF19" s="40">
        <f>+IF(AND(AF$7=FIN!$E$9,$B$15=FIN!$F$9,$B19=FIN!$B$9),FIN!$C$9,0)+IF(AND(AF$7=FIN!$E$10,$B$15=FIN!$F$10,$B19=FIN!$B$10),FIN!$C$10,0)+IF(AND(AF$7=FIN!$E$11,$B$15=FIN!$F$11,$B19=FIN!$B$11),FIN!$C$11,0)+IF(AND(AF$7=FIN!$E$12,$B$15=FIN!$F$12,$B19=FIN!$B$12),FIN!$C$12,0)+IF(AND(AF$7=FIN!$E$13,$B$15=FIN!$F$13,$B19=FIN!$B$13),FIN!$C$13,0)+IF(AND(AF$7=FIN!$E$14,$B$15=FIN!$F$14,$B19=FIN!$B$14),FIN!$C$14,0)+IF(AND(AF$7=FIN!$E$15,$B$15=FIN!$F$15,$B19=FIN!$B$15),FIN!$C$15,0)+IF(AND(AF$7=FIN!$E$16,$B$15=FIN!$F$16,$B19=FIN!$B$16),FIN!$C$16,0)+IF(AND(AF$7=FIN!$E$17,$B$15=FIN!$F$17,$B19=FIN!$B$17),FIN!$C$17,0)+IF(AND(AF$7=FIN!$E$18,$B$15=FIN!$F$18,$B19=FIN!$B$18),FIN!$C$18,0)</f>
        <v>0</v>
      </c>
      <c r="AG19" s="40">
        <f>+IF(AND(AG$7=FIN!$E$9,$B$15=FIN!$F$9,$B19=FIN!$B$9),FIN!$C$9,0)+IF(AND(AG$7=FIN!$E$10,$B$15=FIN!$F$10,$B19=FIN!$B$10),FIN!$C$10,0)+IF(AND(AG$7=FIN!$E$11,$B$15=FIN!$F$11,$B19=FIN!$B$11),FIN!$C$11,0)+IF(AND(AG$7=FIN!$E$12,$B$15=FIN!$F$12,$B19=FIN!$B$12),FIN!$C$12,0)+IF(AND(AG$7=FIN!$E$13,$B$15=FIN!$F$13,$B19=FIN!$B$13),FIN!$C$13,0)+IF(AND(AG$7=FIN!$E$14,$B$15=FIN!$F$14,$B19=FIN!$B$14),FIN!$C$14,0)+IF(AND(AG$7=FIN!$E$15,$B$15=FIN!$F$15,$B19=FIN!$B$15),FIN!$C$15,0)+IF(AND(AG$7=FIN!$E$16,$B$15=FIN!$F$16,$B19=FIN!$B$16),FIN!$C$16,0)+IF(AND(AG$7=FIN!$E$17,$B$15=FIN!$F$17,$B19=FIN!$B$17),FIN!$C$17,0)+IF(AND(AG$7=FIN!$E$18,$B$15=FIN!$F$18,$B19=FIN!$B$18),FIN!$C$18,0)</f>
        <v>0</v>
      </c>
      <c r="AH19" s="40">
        <f>+IF(AND(AH$7=FIN!$E$9,$B$15=FIN!$F$9,$B19=FIN!$B$9),FIN!$C$9,0)+IF(AND(AH$7=FIN!$E$10,$B$15=FIN!$F$10,$B19=FIN!$B$10),FIN!$C$10,0)+IF(AND(AH$7=FIN!$E$11,$B$15=FIN!$F$11,$B19=FIN!$B$11),FIN!$C$11,0)+IF(AND(AH$7=FIN!$E$12,$B$15=FIN!$F$12,$B19=FIN!$B$12),FIN!$C$12,0)+IF(AND(AH$7=FIN!$E$13,$B$15=FIN!$F$13,$B19=FIN!$B$13),FIN!$C$13,0)+IF(AND(AH$7=FIN!$E$14,$B$15=FIN!$F$14,$B19=FIN!$B$14),FIN!$C$14,0)+IF(AND(AH$7=FIN!$E$15,$B$15=FIN!$F$15,$B19=FIN!$B$15),FIN!$C$15,0)+IF(AND(AH$7=FIN!$E$16,$B$15=FIN!$F$16,$B19=FIN!$B$16),FIN!$C$16,0)+IF(AND(AH$7=FIN!$E$17,$B$15=FIN!$F$17,$B19=FIN!$B$17),FIN!$C$17,0)+IF(AND(AH$7=FIN!$E$18,$B$15=FIN!$F$18,$B19=FIN!$B$18),FIN!$C$18,0)</f>
        <v>0</v>
      </c>
      <c r="AI19" s="40">
        <f>+IF(AND(AI$7=FIN!$E$9,$B$15=FIN!$F$9,$B19=FIN!$B$9),FIN!$C$9,0)+IF(AND(AI$7=FIN!$E$10,$B$15=FIN!$F$10,$B19=FIN!$B$10),FIN!$C$10,0)+IF(AND(AI$7=FIN!$E$11,$B$15=FIN!$F$11,$B19=FIN!$B$11),FIN!$C$11,0)+IF(AND(AI$7=FIN!$E$12,$B$15=FIN!$F$12,$B19=FIN!$B$12),FIN!$C$12,0)+IF(AND(AI$7=FIN!$E$13,$B$15=FIN!$F$13,$B19=FIN!$B$13),FIN!$C$13,0)+IF(AND(AI$7=FIN!$E$14,$B$15=FIN!$F$14,$B19=FIN!$B$14),FIN!$C$14,0)+IF(AND(AI$7=FIN!$E$15,$B$15=FIN!$F$15,$B19=FIN!$B$15),FIN!$C$15,0)+IF(AND(AI$7=FIN!$E$16,$B$15=FIN!$F$16,$B19=FIN!$B$16),FIN!$C$16,0)+IF(AND(AI$7=FIN!$E$17,$B$15=FIN!$F$17,$B19=FIN!$B$17),FIN!$C$17,0)+IF(AND(AI$7=FIN!$E$18,$B$15=FIN!$F$18,$B19=FIN!$B$18),FIN!$C$18,0)</f>
        <v>0</v>
      </c>
      <c r="AJ19" s="40">
        <f>+IF(AND(AJ$7=FIN!$E$9,$B$15=FIN!$F$9,$B19=FIN!$B$9),FIN!$C$9,0)+IF(AND(AJ$7=FIN!$E$10,$B$15=FIN!$F$10,$B19=FIN!$B$10),FIN!$C$10,0)+IF(AND(AJ$7=FIN!$E$11,$B$15=FIN!$F$11,$B19=FIN!$B$11),FIN!$C$11,0)+IF(AND(AJ$7=FIN!$E$12,$B$15=FIN!$F$12,$B19=FIN!$B$12),FIN!$C$12,0)+IF(AND(AJ$7=FIN!$E$13,$B$15=FIN!$F$13,$B19=FIN!$B$13),FIN!$C$13,0)+IF(AND(AJ$7=FIN!$E$14,$B$15=FIN!$F$14,$B19=FIN!$B$14),FIN!$C$14,0)+IF(AND(AJ$7=FIN!$E$15,$B$15=FIN!$F$15,$B19=FIN!$B$15),FIN!$C$15,0)+IF(AND(AJ$7=FIN!$E$16,$B$15=FIN!$F$16,$B19=FIN!$B$16),FIN!$C$16,0)+IF(AND(AJ$7=FIN!$E$17,$B$15=FIN!$F$17,$B19=FIN!$B$17),FIN!$C$17,0)+IF(AND(AJ$7=FIN!$E$18,$B$15=FIN!$F$18,$B19=FIN!$B$18),FIN!$C$18,0)</f>
        <v>0</v>
      </c>
      <c r="AK19" s="40">
        <f>+IF(AND(AK$7=FIN!$E$9,$B$15=FIN!$F$9,$B19=FIN!$B$9),FIN!$C$9,0)+IF(AND(AK$7=FIN!$E$10,$B$15=FIN!$F$10,$B19=FIN!$B$10),FIN!$C$10,0)+IF(AND(AK$7=FIN!$E$11,$B$15=FIN!$F$11,$B19=FIN!$B$11),FIN!$C$11,0)+IF(AND(AK$7=FIN!$E$12,$B$15=FIN!$F$12,$B19=FIN!$B$12),FIN!$C$12,0)+IF(AND(AK$7=FIN!$E$13,$B$15=FIN!$F$13,$B19=FIN!$B$13),FIN!$C$13,0)+IF(AND(AK$7=FIN!$E$14,$B$15=FIN!$F$14,$B19=FIN!$B$14),FIN!$C$14,0)+IF(AND(AK$7=FIN!$E$15,$B$15=FIN!$F$15,$B19=FIN!$B$15),FIN!$C$15,0)+IF(AND(AK$7=FIN!$E$16,$B$15=FIN!$F$16,$B19=FIN!$B$16),FIN!$C$16,0)+IF(AND(AK$7=FIN!$E$17,$B$15=FIN!$F$17,$B19=FIN!$B$17),FIN!$C$17,0)+IF(AND(AK$7=FIN!$E$18,$B$15=FIN!$F$18,$B19=FIN!$B$18),FIN!$C$18,0)</f>
        <v>0</v>
      </c>
      <c r="AL19" s="40">
        <f>+IF(AND(AL$7=FIN!$E$9,$B$15=FIN!$F$9,$B19=FIN!$B$9),FIN!$C$9,0)+IF(AND(AL$7=FIN!$E$10,$B$15=FIN!$F$10,$B19=FIN!$B$10),FIN!$C$10,0)+IF(AND(AL$7=FIN!$E$11,$B$15=FIN!$F$11,$B19=FIN!$B$11),FIN!$C$11,0)+IF(AND(AL$7=FIN!$E$12,$B$15=FIN!$F$12,$B19=FIN!$B$12),FIN!$C$12,0)+IF(AND(AL$7=FIN!$E$13,$B$15=FIN!$F$13,$B19=FIN!$B$13),FIN!$C$13,0)+IF(AND(AL$7=FIN!$E$14,$B$15=FIN!$F$14,$B19=FIN!$B$14),FIN!$C$14,0)+IF(AND(AL$7=FIN!$E$15,$B$15=FIN!$F$15,$B19=FIN!$B$15),FIN!$C$15,0)+IF(AND(AL$7=FIN!$E$16,$B$15=FIN!$F$16,$B19=FIN!$B$16),FIN!$C$16,0)+IF(AND(AL$7=FIN!$E$17,$B$15=FIN!$F$17,$B19=FIN!$B$17),FIN!$C$17,0)+IF(AND(AL$7=FIN!$E$18,$B$15=FIN!$F$18,$B19=FIN!$B$18),FIN!$C$18,0)</f>
        <v>0</v>
      </c>
      <c r="AM19" s="40">
        <f>+IF(AND(AM$7=FIN!$E$9,$B$15=FIN!$F$9,$B19=FIN!$B$9),FIN!$C$9,0)+IF(AND(AM$7=FIN!$E$10,$B$15=FIN!$F$10,$B19=FIN!$B$10),FIN!$C$10,0)+IF(AND(AM$7=FIN!$E$11,$B$15=FIN!$F$11,$B19=FIN!$B$11),FIN!$C$11,0)+IF(AND(AM$7=FIN!$E$12,$B$15=FIN!$F$12,$B19=FIN!$B$12),FIN!$C$12,0)+IF(AND(AM$7=FIN!$E$13,$B$15=FIN!$F$13,$B19=FIN!$B$13),FIN!$C$13,0)+IF(AND(AM$7=FIN!$E$14,$B$15=FIN!$F$14,$B19=FIN!$B$14),FIN!$C$14,0)+IF(AND(AM$7=FIN!$E$15,$B$15=FIN!$F$15,$B19=FIN!$B$15),FIN!$C$15,0)+IF(AND(AM$7=FIN!$E$16,$B$15=FIN!$F$16,$B19=FIN!$B$16),FIN!$C$16,0)+IF(AND(AM$7=FIN!$E$17,$B$15=FIN!$F$17,$B19=FIN!$B$17),FIN!$C$17,0)+IF(AND(AM$7=FIN!$E$18,$B$15=FIN!$F$18,$B19=FIN!$B$18),FIN!$C$18,0)</f>
        <v>0</v>
      </c>
      <c r="AN19" s="40">
        <f>+IF(AND(AN$7=FIN!$E$9,$B$15=FIN!$F$9,$B19=FIN!$B$9),FIN!$C$9,0)+IF(AND(AN$7=FIN!$E$10,$B$15=FIN!$F$10,$B19=FIN!$B$10),FIN!$C$10,0)+IF(AND(AN$7=FIN!$E$11,$B$15=FIN!$F$11,$B19=FIN!$B$11),FIN!$C$11,0)+IF(AND(AN$7=FIN!$E$12,$B$15=FIN!$F$12,$B19=FIN!$B$12),FIN!$C$12,0)+IF(AND(AN$7=FIN!$E$13,$B$15=FIN!$F$13,$B19=FIN!$B$13),FIN!$C$13,0)+IF(AND(AN$7=FIN!$E$14,$B$15=FIN!$F$14,$B19=FIN!$B$14),FIN!$C$14,0)+IF(AND(AN$7=FIN!$E$15,$B$15=FIN!$F$15,$B19=FIN!$B$15),FIN!$C$15,0)+IF(AND(AN$7=FIN!$E$16,$B$15=FIN!$F$16,$B19=FIN!$B$16),FIN!$C$16,0)+IF(AND(AN$7=FIN!$E$17,$B$15=FIN!$F$17,$B19=FIN!$B$17),FIN!$C$17,0)+IF(AND(AN$7=FIN!$E$18,$B$15=FIN!$F$18,$B19=FIN!$B$18),FIN!$C$18,0)</f>
        <v>0</v>
      </c>
      <c r="AO19" s="40">
        <f>+IF(AND(AO$7=FIN!$E$9,$B$15=FIN!$F$9,$B19=FIN!$B$9),FIN!$C$9,0)+IF(AND(AO$7=FIN!$E$10,$B$15=FIN!$F$10,$B19=FIN!$B$10),FIN!$C$10,0)+IF(AND(AO$7=FIN!$E$11,$B$15=FIN!$F$11,$B19=FIN!$B$11),FIN!$C$11,0)+IF(AND(AO$7=FIN!$E$12,$B$15=FIN!$F$12,$B19=FIN!$B$12),FIN!$C$12,0)+IF(AND(AO$7=FIN!$E$13,$B$15=FIN!$F$13,$B19=FIN!$B$13),FIN!$C$13,0)+IF(AND(AO$7=FIN!$E$14,$B$15=FIN!$F$14,$B19=FIN!$B$14),FIN!$C$14,0)+IF(AND(AO$7=FIN!$E$15,$B$15=FIN!$F$15,$B19=FIN!$B$15),FIN!$C$15,0)+IF(AND(AO$7=FIN!$E$16,$B$15=FIN!$F$16,$B19=FIN!$B$16),FIN!$C$16,0)+IF(AND(AO$7=FIN!$E$17,$B$15=FIN!$F$17,$B19=FIN!$B$17),FIN!$C$17,0)+IF(AND(AO$7=FIN!$E$18,$B$15=FIN!$F$18,$B19=FIN!$B$18),FIN!$C$18,0)</f>
        <v>0</v>
      </c>
      <c r="AP19" s="40">
        <f>+IF(AND(AP$7=FIN!$E$9,$B$15=FIN!$F$9,$B19=FIN!$B$9),FIN!$C$9,0)+IF(AND(AP$7=FIN!$E$10,$B$15=FIN!$F$10,$B19=FIN!$B$10),FIN!$C$10,0)+IF(AND(AP$7=FIN!$E$11,$B$15=FIN!$F$11,$B19=FIN!$B$11),FIN!$C$11,0)+IF(AND(AP$7=FIN!$E$12,$B$15=FIN!$F$12,$B19=FIN!$B$12),FIN!$C$12,0)+IF(AND(AP$7=FIN!$E$13,$B$15=FIN!$F$13,$B19=FIN!$B$13),FIN!$C$13,0)+IF(AND(AP$7=FIN!$E$14,$B$15=FIN!$F$14,$B19=FIN!$B$14),FIN!$C$14,0)+IF(AND(AP$7=FIN!$E$15,$B$15=FIN!$F$15,$B19=FIN!$B$15),FIN!$C$15,0)+IF(AND(AP$7=FIN!$E$16,$B$15=FIN!$F$16,$B19=FIN!$B$16),FIN!$C$16,0)+IF(AND(AP$7=FIN!$E$17,$B$15=FIN!$F$17,$B19=FIN!$B$17),FIN!$C$17,0)+IF(AND(AP$7=FIN!$E$18,$B$15=FIN!$F$18,$B19=FIN!$B$18),FIN!$C$18,0)</f>
        <v>0</v>
      </c>
      <c r="AQ19" s="40">
        <f>+IF(AND(AQ$7=FIN!$E$9,$B$15=FIN!$F$9,$B19=FIN!$B$9),FIN!$C$9,0)+IF(AND(AQ$7=FIN!$E$10,$B$15=FIN!$F$10,$B19=FIN!$B$10),FIN!$C$10,0)+IF(AND(AQ$7=FIN!$E$11,$B$15=FIN!$F$11,$B19=FIN!$B$11),FIN!$C$11,0)+IF(AND(AQ$7=FIN!$E$12,$B$15=FIN!$F$12,$B19=FIN!$B$12),FIN!$C$12,0)+IF(AND(AQ$7=FIN!$E$13,$B$15=FIN!$F$13,$B19=FIN!$B$13),FIN!$C$13,0)+IF(AND(AQ$7=FIN!$E$14,$B$15=FIN!$F$14,$B19=FIN!$B$14),FIN!$C$14,0)+IF(AND(AQ$7=FIN!$E$15,$B$15=FIN!$F$15,$B19=FIN!$B$15),FIN!$C$15,0)+IF(AND(AQ$7=FIN!$E$16,$B$15=FIN!$F$16,$B19=FIN!$B$16),FIN!$C$16,0)+IF(AND(AQ$7=FIN!$E$17,$B$15=FIN!$F$17,$B19=FIN!$B$17),FIN!$C$17,0)+IF(AND(AQ$7=FIN!$E$18,$B$15=FIN!$F$18,$B19=FIN!$B$18),FIN!$C$18,0)</f>
        <v>0</v>
      </c>
      <c r="AR19" s="40">
        <f>+IF(AND(AR$7=FIN!$E$9,$B$15=FIN!$F$9,$B19=FIN!$B$9),FIN!$C$9,0)+IF(AND(AR$7=FIN!$E$10,$B$15=FIN!$F$10,$B19=FIN!$B$10),FIN!$C$10,0)+IF(AND(AR$7=FIN!$E$11,$B$15=FIN!$F$11,$B19=FIN!$B$11),FIN!$C$11,0)+IF(AND(AR$7=FIN!$E$12,$B$15=FIN!$F$12,$B19=FIN!$B$12),FIN!$C$12,0)+IF(AND(AR$7=FIN!$E$13,$B$15=FIN!$F$13,$B19=FIN!$B$13),FIN!$C$13,0)+IF(AND(AR$7=FIN!$E$14,$B$15=FIN!$F$14,$B19=FIN!$B$14),FIN!$C$14,0)+IF(AND(AR$7=FIN!$E$15,$B$15=FIN!$F$15,$B19=FIN!$B$15),FIN!$C$15,0)+IF(AND(AR$7=FIN!$E$16,$B$15=FIN!$F$16,$B19=FIN!$B$16),FIN!$C$16,0)+IF(AND(AR$7=FIN!$E$17,$B$15=FIN!$F$17,$B19=FIN!$B$17),FIN!$C$17,0)+IF(AND(AR$7=FIN!$E$18,$B$15=FIN!$F$18,$B19=FIN!$B$18),FIN!$C$18,0)</f>
        <v>0</v>
      </c>
      <c r="AS19" s="40">
        <f>+IF(AND(AS$7=FIN!$E$9,$B$15=FIN!$F$9,$B19=FIN!$B$9),FIN!$C$9,0)+IF(AND(AS$7=FIN!$E$10,$B$15=FIN!$F$10,$B19=FIN!$B$10),FIN!$C$10,0)+IF(AND(AS$7=FIN!$E$11,$B$15=FIN!$F$11,$B19=FIN!$B$11),FIN!$C$11,0)+IF(AND(AS$7=FIN!$E$12,$B$15=FIN!$F$12,$B19=FIN!$B$12),FIN!$C$12,0)+IF(AND(AS$7=FIN!$E$13,$B$15=FIN!$F$13,$B19=FIN!$B$13),FIN!$C$13,0)+IF(AND(AS$7=FIN!$E$14,$B$15=FIN!$F$14,$B19=FIN!$B$14),FIN!$C$14,0)+IF(AND(AS$7=FIN!$E$15,$B$15=FIN!$F$15,$B19=FIN!$B$15),FIN!$C$15,0)+IF(AND(AS$7=FIN!$E$16,$B$15=FIN!$F$16,$B19=FIN!$B$16),FIN!$C$16,0)+IF(AND(AS$7=FIN!$E$17,$B$15=FIN!$F$17,$B19=FIN!$B$17),FIN!$C$17,0)+IF(AND(AS$7=FIN!$E$18,$B$15=FIN!$F$18,$B19=FIN!$B$18),FIN!$C$18,0)</f>
        <v>0</v>
      </c>
      <c r="AT19" s="40">
        <f>+IF(AND(AT$7=FIN!$E$9,$B$15=FIN!$F$9,$B19=FIN!$B$9),FIN!$C$9,0)+IF(AND(AT$7=FIN!$E$10,$B$15=FIN!$F$10,$B19=FIN!$B$10),FIN!$C$10,0)+IF(AND(AT$7=FIN!$E$11,$B$15=FIN!$F$11,$B19=FIN!$B$11),FIN!$C$11,0)+IF(AND(AT$7=FIN!$E$12,$B$15=FIN!$F$12,$B19=FIN!$B$12),FIN!$C$12,0)+IF(AND(AT$7=FIN!$E$13,$B$15=FIN!$F$13,$B19=FIN!$B$13),FIN!$C$13,0)+IF(AND(AT$7=FIN!$E$14,$B$15=FIN!$F$14,$B19=FIN!$B$14),FIN!$C$14,0)+IF(AND(AT$7=FIN!$E$15,$B$15=FIN!$F$15,$B19=FIN!$B$15),FIN!$C$15,0)+IF(AND(AT$7=FIN!$E$16,$B$15=FIN!$F$16,$B19=FIN!$B$16),FIN!$C$16,0)+IF(AND(AT$7=FIN!$E$17,$B$15=FIN!$F$17,$B19=FIN!$B$17),FIN!$C$17,0)+IF(AND(AT$7=FIN!$E$18,$B$15=FIN!$F$18,$B19=FIN!$B$18),FIN!$C$18,0)</f>
        <v>0</v>
      </c>
      <c r="AU19" s="40">
        <f>+IF(AND(AU$7=FIN!$E$9,$B$15=FIN!$F$9,$B19=FIN!$B$9),FIN!$C$9,0)+IF(AND(AU$7=FIN!$E$10,$B$15=FIN!$F$10,$B19=FIN!$B$10),FIN!$C$10,0)+IF(AND(AU$7=FIN!$E$11,$B$15=FIN!$F$11,$B19=FIN!$B$11),FIN!$C$11,0)+IF(AND(AU$7=FIN!$E$12,$B$15=FIN!$F$12,$B19=FIN!$B$12),FIN!$C$12,0)+IF(AND(AU$7=FIN!$E$13,$B$15=FIN!$F$13,$B19=FIN!$B$13),FIN!$C$13,0)+IF(AND(AU$7=FIN!$E$14,$B$15=FIN!$F$14,$B19=FIN!$B$14),FIN!$C$14,0)+IF(AND(AU$7=FIN!$E$15,$B$15=FIN!$F$15,$B19=FIN!$B$15),FIN!$C$15,0)+IF(AND(AU$7=FIN!$E$16,$B$15=FIN!$F$16,$B19=FIN!$B$16),FIN!$C$16,0)+IF(AND(AU$7=FIN!$E$17,$B$15=FIN!$F$17,$B19=FIN!$B$17),FIN!$C$17,0)+IF(AND(AU$7=FIN!$E$18,$B$15=FIN!$F$18,$B19=FIN!$B$18),FIN!$C$18,0)</f>
        <v>0</v>
      </c>
      <c r="AV19" s="40">
        <f>+IF(AND(AV$7=FIN!$E$9,$B$15=FIN!$F$9,$B19=FIN!$B$9),FIN!$C$9,0)+IF(AND(AV$7=FIN!$E$10,$B$15=FIN!$F$10,$B19=FIN!$B$10),FIN!$C$10,0)+IF(AND(AV$7=FIN!$E$11,$B$15=FIN!$F$11,$B19=FIN!$B$11),FIN!$C$11,0)+IF(AND(AV$7=FIN!$E$12,$B$15=FIN!$F$12,$B19=FIN!$B$12),FIN!$C$12,0)+IF(AND(AV$7=FIN!$E$13,$B$15=FIN!$F$13,$B19=FIN!$B$13),FIN!$C$13,0)+IF(AND(AV$7=FIN!$E$14,$B$15=FIN!$F$14,$B19=FIN!$B$14),FIN!$C$14,0)+IF(AND(AV$7=FIN!$E$15,$B$15=FIN!$F$15,$B19=FIN!$B$15),FIN!$C$15,0)+IF(AND(AV$7=FIN!$E$16,$B$15=FIN!$F$16,$B19=FIN!$B$16),FIN!$C$16,0)+IF(AND(AV$7=FIN!$E$17,$B$15=FIN!$F$17,$B19=FIN!$B$17),FIN!$C$17,0)+IF(AND(AV$7=FIN!$E$18,$B$15=FIN!$F$18,$B19=FIN!$B$18),FIN!$C$18,0)</f>
        <v>0</v>
      </c>
      <c r="AW19" s="40">
        <f>+IF(AND(AW$7=FIN!$E$9,$B$15=FIN!$F$9,$B19=FIN!$B$9),FIN!$C$9,0)+IF(AND(AW$7=FIN!$E$10,$B$15=FIN!$F$10,$B19=FIN!$B$10),FIN!$C$10,0)+IF(AND(AW$7=FIN!$E$11,$B$15=FIN!$F$11,$B19=FIN!$B$11),FIN!$C$11,0)+IF(AND(AW$7=FIN!$E$12,$B$15=FIN!$F$12,$B19=FIN!$B$12),FIN!$C$12,0)+IF(AND(AW$7=FIN!$E$13,$B$15=FIN!$F$13,$B19=FIN!$B$13),FIN!$C$13,0)+IF(AND(AW$7=FIN!$E$14,$B$15=FIN!$F$14,$B19=FIN!$B$14),FIN!$C$14,0)+IF(AND(AW$7=FIN!$E$15,$B$15=FIN!$F$15,$B19=FIN!$B$15),FIN!$C$15,0)+IF(AND(AW$7=FIN!$E$16,$B$15=FIN!$F$16,$B19=FIN!$B$16),FIN!$C$16,0)+IF(AND(AW$7=FIN!$E$17,$B$15=FIN!$F$17,$B19=FIN!$B$17),FIN!$C$17,0)+IF(AND(AW$7=FIN!$E$18,$B$15=FIN!$F$18,$B19=FIN!$B$18),FIN!$C$18,0)</f>
        <v>0</v>
      </c>
      <c r="AX19" s="40">
        <f>+IF(AND(AX$7=FIN!$E$9,$B$15=FIN!$F$9,$B19=FIN!$B$9),FIN!$C$9,0)+IF(AND(AX$7=FIN!$E$10,$B$15=FIN!$F$10,$B19=FIN!$B$10),FIN!$C$10,0)+IF(AND(AX$7=FIN!$E$11,$B$15=FIN!$F$11,$B19=FIN!$B$11),FIN!$C$11,0)+IF(AND(AX$7=FIN!$E$12,$B$15=FIN!$F$12,$B19=FIN!$B$12),FIN!$C$12,0)+IF(AND(AX$7=FIN!$E$13,$B$15=FIN!$F$13,$B19=FIN!$B$13),FIN!$C$13,0)+IF(AND(AX$7=FIN!$E$14,$B$15=FIN!$F$14,$B19=FIN!$B$14),FIN!$C$14,0)+IF(AND(AX$7=FIN!$E$15,$B$15=FIN!$F$15,$B19=FIN!$B$15),FIN!$C$15,0)+IF(AND(AX$7=FIN!$E$16,$B$15=FIN!$F$16,$B19=FIN!$B$16),FIN!$C$16,0)+IF(AND(AX$7=FIN!$E$17,$B$15=FIN!$F$17,$B19=FIN!$B$17),FIN!$C$17,0)+IF(AND(AX$7=FIN!$E$18,$B$15=FIN!$F$18,$B19=FIN!$B$18),FIN!$C$18,0)</f>
        <v>0</v>
      </c>
      <c r="AY19" s="40">
        <f>+IF(AND(AY$7=FIN!$E$9,$B$15=FIN!$F$9,$B19=FIN!$B$9),FIN!$C$9,0)+IF(AND(AY$7=FIN!$E$10,$B$15=FIN!$F$10,$B19=FIN!$B$10),FIN!$C$10,0)+IF(AND(AY$7=FIN!$E$11,$B$15=FIN!$F$11,$B19=FIN!$B$11),FIN!$C$11,0)+IF(AND(AY$7=FIN!$E$12,$B$15=FIN!$F$12,$B19=FIN!$B$12),FIN!$C$12,0)+IF(AND(AY$7=FIN!$E$13,$B$15=FIN!$F$13,$B19=FIN!$B$13),FIN!$C$13,0)+IF(AND(AY$7=FIN!$E$14,$B$15=FIN!$F$14,$B19=FIN!$B$14),FIN!$C$14,0)+IF(AND(AY$7=FIN!$E$15,$B$15=FIN!$F$15,$B19=FIN!$B$15),FIN!$C$15,0)+IF(AND(AY$7=FIN!$E$16,$B$15=FIN!$F$16,$B19=FIN!$B$16),FIN!$C$16,0)+IF(AND(AY$7=FIN!$E$17,$B$15=FIN!$F$17,$B19=FIN!$B$17),FIN!$C$17,0)+IF(AND(AY$7=FIN!$E$18,$B$15=FIN!$F$18,$B19=FIN!$B$18),FIN!$C$18,0)</f>
        <v>0</v>
      </c>
      <c r="AZ19" s="40">
        <f>+IF(AND(AZ$7=FIN!$E$9,$B$15=FIN!$F$9,$B19=FIN!$B$9),FIN!$C$9,0)+IF(AND(AZ$7=FIN!$E$10,$B$15=FIN!$F$10,$B19=FIN!$B$10),FIN!$C$10,0)+IF(AND(AZ$7=FIN!$E$11,$B$15=FIN!$F$11,$B19=FIN!$B$11),FIN!$C$11,0)+IF(AND(AZ$7=FIN!$E$12,$B$15=FIN!$F$12,$B19=FIN!$B$12),FIN!$C$12,0)+IF(AND(AZ$7=FIN!$E$13,$B$15=FIN!$F$13,$B19=FIN!$B$13),FIN!$C$13,0)+IF(AND(AZ$7=FIN!$E$14,$B$15=FIN!$F$14,$B19=FIN!$B$14),FIN!$C$14,0)+IF(AND(AZ$7=FIN!$E$15,$B$15=FIN!$F$15,$B19=FIN!$B$15),FIN!$C$15,0)+IF(AND(AZ$7=FIN!$E$16,$B$15=FIN!$F$16,$B19=FIN!$B$16),FIN!$C$16,0)+IF(AND(AZ$7=FIN!$E$17,$B$15=FIN!$F$17,$B19=FIN!$B$17),FIN!$C$17,0)+IF(AND(AZ$7=FIN!$E$18,$B$15=FIN!$F$18,$B19=FIN!$B$18),FIN!$C$18,0)</f>
        <v>0</v>
      </c>
      <c r="BA19" s="40">
        <f>+IF(AND(BA$7=FIN!$E$9,$B$15=FIN!$F$9,$B19=FIN!$B$9),FIN!$C$9,0)+IF(AND(BA$7=FIN!$E$10,$B$15=FIN!$F$10,$B19=FIN!$B$10),FIN!$C$10,0)+IF(AND(BA$7=FIN!$E$11,$B$15=FIN!$F$11,$B19=FIN!$B$11),FIN!$C$11,0)+IF(AND(BA$7=FIN!$E$12,$B$15=FIN!$F$12,$B19=FIN!$B$12),FIN!$C$12,0)+IF(AND(BA$7=FIN!$E$13,$B$15=FIN!$F$13,$B19=FIN!$B$13),FIN!$C$13,0)+IF(AND(BA$7=FIN!$E$14,$B$15=FIN!$F$14,$B19=FIN!$B$14),FIN!$C$14,0)+IF(AND(BA$7=FIN!$E$15,$B$15=FIN!$F$15,$B19=FIN!$B$15),FIN!$C$15,0)+IF(AND(BA$7=FIN!$E$16,$B$15=FIN!$F$16,$B19=FIN!$B$16),FIN!$C$16,0)+IF(AND(BA$7=FIN!$E$17,$B$15=FIN!$F$17,$B19=FIN!$B$17),FIN!$C$17,0)+IF(AND(BA$7=FIN!$E$18,$B$15=FIN!$F$18,$B19=FIN!$B$18),FIN!$C$18,0)</f>
        <v>0</v>
      </c>
      <c r="BB19" s="40">
        <f>+IF(AND(BB$7=FIN!$E$9,$B$15=FIN!$F$9,$B19=FIN!$B$9),FIN!$C$9,0)+IF(AND(BB$7=FIN!$E$10,$B$15=FIN!$F$10,$B19=FIN!$B$10),FIN!$C$10,0)+IF(AND(BB$7=FIN!$E$11,$B$15=FIN!$F$11,$B19=FIN!$B$11),FIN!$C$11,0)+IF(AND(BB$7=FIN!$E$12,$B$15=FIN!$F$12,$B19=FIN!$B$12),FIN!$C$12,0)+IF(AND(BB$7=FIN!$E$13,$B$15=FIN!$F$13,$B19=FIN!$B$13),FIN!$C$13,0)+IF(AND(BB$7=FIN!$E$14,$B$15=FIN!$F$14,$B19=FIN!$B$14),FIN!$C$14,0)+IF(AND(BB$7=FIN!$E$15,$B$15=FIN!$F$15,$B19=FIN!$B$15),FIN!$C$15,0)+IF(AND(BB$7=FIN!$E$16,$B$15=FIN!$F$16,$B19=FIN!$B$16),FIN!$C$16,0)+IF(AND(BB$7=FIN!$E$17,$B$15=FIN!$F$17,$B19=FIN!$B$17),FIN!$C$17,0)+IF(AND(BB$7=FIN!$E$18,$B$15=FIN!$F$18,$B19=FIN!$B$18),FIN!$C$18,0)</f>
        <v>0</v>
      </c>
      <c r="BC19" s="40">
        <f>+IF(AND(BC$7=FIN!$E$9,$B$15=FIN!$F$9,$B19=FIN!$B$9),FIN!$C$9,0)+IF(AND(BC$7=FIN!$E$10,$B$15=FIN!$F$10,$B19=FIN!$B$10),FIN!$C$10,0)+IF(AND(BC$7=FIN!$E$11,$B$15=FIN!$F$11,$B19=FIN!$B$11),FIN!$C$11,0)+IF(AND(BC$7=FIN!$E$12,$B$15=FIN!$F$12,$B19=FIN!$B$12),FIN!$C$12,0)+IF(AND(BC$7=FIN!$E$13,$B$15=FIN!$F$13,$B19=FIN!$B$13),FIN!$C$13,0)+IF(AND(BC$7=FIN!$E$14,$B$15=FIN!$F$14,$B19=FIN!$B$14),FIN!$C$14,0)+IF(AND(BC$7=FIN!$E$15,$B$15=FIN!$F$15,$B19=FIN!$B$15),FIN!$C$15,0)+IF(AND(BC$7=FIN!$E$16,$B$15=FIN!$F$16,$B19=FIN!$B$16),FIN!$C$16,0)+IF(AND(BC$7=FIN!$E$17,$B$15=FIN!$F$17,$B19=FIN!$B$17),FIN!$C$17,0)+IF(AND(BC$7=FIN!$E$18,$B$15=FIN!$F$18,$B19=FIN!$B$18),FIN!$C$18,0)</f>
        <v>0</v>
      </c>
      <c r="BD19" s="40">
        <f>+IF(AND(BD$7=FIN!$E$9,$B$15=FIN!$F$9,$B19=FIN!$B$9),FIN!$C$9,0)+IF(AND(BD$7=FIN!$E$10,$B$15=FIN!$F$10,$B19=FIN!$B$10),FIN!$C$10,0)+IF(AND(BD$7=FIN!$E$11,$B$15=FIN!$F$11,$B19=FIN!$B$11),FIN!$C$11,0)+IF(AND(BD$7=FIN!$E$12,$B$15=FIN!$F$12,$B19=FIN!$B$12),FIN!$C$12,0)+IF(AND(BD$7=FIN!$E$13,$B$15=FIN!$F$13,$B19=FIN!$B$13),FIN!$C$13,0)+IF(AND(BD$7=FIN!$E$14,$B$15=FIN!$F$14,$B19=FIN!$B$14),FIN!$C$14,0)+IF(AND(BD$7=FIN!$E$15,$B$15=FIN!$F$15,$B19=FIN!$B$15),FIN!$C$15,0)+IF(AND(BD$7=FIN!$E$16,$B$15=FIN!$F$16,$B19=FIN!$B$16),FIN!$C$16,0)+IF(AND(BD$7=FIN!$E$17,$B$15=FIN!$F$17,$B19=FIN!$B$17),FIN!$C$17,0)+IF(AND(BD$7=FIN!$E$18,$B$15=FIN!$F$18,$B19=FIN!$B$18),FIN!$C$18,0)</f>
        <v>0</v>
      </c>
      <c r="BE19" s="40">
        <f>+IF(AND(BE$7=FIN!$E$9,$B$15=FIN!$F$9,$B19=FIN!$B$9),FIN!$C$9,0)+IF(AND(BE$7=FIN!$E$10,$B$15=FIN!$F$10,$B19=FIN!$B$10),FIN!$C$10,0)+IF(AND(BE$7=FIN!$E$11,$B$15=FIN!$F$11,$B19=FIN!$B$11),FIN!$C$11,0)+IF(AND(BE$7=FIN!$E$12,$B$15=FIN!$F$12,$B19=FIN!$B$12),FIN!$C$12,0)+IF(AND(BE$7=FIN!$E$13,$B$15=FIN!$F$13,$B19=FIN!$B$13),FIN!$C$13,0)+IF(AND(BE$7=FIN!$E$14,$B$15=FIN!$F$14,$B19=FIN!$B$14),FIN!$C$14,0)+IF(AND(BE$7=FIN!$E$15,$B$15=FIN!$F$15,$B19=FIN!$B$15),FIN!$C$15,0)+IF(AND(BE$7=FIN!$E$16,$B$15=FIN!$F$16,$B19=FIN!$B$16),FIN!$C$16,0)+IF(AND(BE$7=FIN!$E$17,$B$15=FIN!$F$17,$B19=FIN!$B$17),FIN!$C$17,0)+IF(AND(BE$7=FIN!$E$18,$B$15=FIN!$F$18,$B19=FIN!$B$18),FIN!$C$18,0)</f>
        <v>0</v>
      </c>
      <c r="BF19" s="40">
        <f>+IF(AND(BF$7=FIN!$E$9,$B$15=FIN!$F$9,$B19=FIN!$B$9),FIN!$C$9,0)+IF(AND(BF$7=FIN!$E$10,$B$15=FIN!$F$10,$B19=FIN!$B$10),FIN!$C$10,0)+IF(AND(BF$7=FIN!$E$11,$B$15=FIN!$F$11,$B19=FIN!$B$11),FIN!$C$11,0)+IF(AND(BF$7=FIN!$E$12,$B$15=FIN!$F$12,$B19=FIN!$B$12),FIN!$C$12,0)+IF(AND(BF$7=FIN!$E$13,$B$15=FIN!$F$13,$B19=FIN!$B$13),FIN!$C$13,0)+IF(AND(BF$7=FIN!$E$14,$B$15=FIN!$F$14,$B19=FIN!$B$14),FIN!$C$14,0)+IF(AND(BF$7=FIN!$E$15,$B$15=FIN!$F$15,$B19=FIN!$B$15),FIN!$C$15,0)+IF(AND(BF$7=FIN!$E$16,$B$15=FIN!$F$16,$B19=FIN!$B$16),FIN!$C$16,0)+IF(AND(BF$7=FIN!$E$17,$B$15=FIN!$F$17,$B19=FIN!$B$17),FIN!$C$17,0)+IF(AND(BF$7=FIN!$E$18,$B$15=FIN!$F$18,$B19=FIN!$B$18),FIN!$C$18,0)</f>
        <v>0</v>
      </c>
      <c r="BG19" s="40">
        <f>+IF(AND(BG$7=FIN!$E$9,$B$15=FIN!$F$9,$B19=FIN!$B$9),FIN!$C$9,0)+IF(AND(BG$7=FIN!$E$10,$B$15=FIN!$F$10,$B19=FIN!$B$10),FIN!$C$10,0)+IF(AND(BG$7=FIN!$E$11,$B$15=FIN!$F$11,$B19=FIN!$B$11),FIN!$C$11,0)+IF(AND(BG$7=FIN!$E$12,$B$15=FIN!$F$12,$B19=FIN!$B$12),FIN!$C$12,0)+IF(AND(BG$7=FIN!$E$13,$B$15=FIN!$F$13,$B19=FIN!$B$13),FIN!$C$13,0)+IF(AND(BG$7=FIN!$E$14,$B$15=FIN!$F$14,$B19=FIN!$B$14),FIN!$C$14,0)+IF(AND(BG$7=FIN!$E$15,$B$15=FIN!$F$15,$B19=FIN!$B$15),FIN!$C$15,0)+IF(AND(BG$7=FIN!$E$16,$B$15=FIN!$F$16,$B19=FIN!$B$16),FIN!$C$16,0)+IF(AND(BG$7=FIN!$E$17,$B$15=FIN!$F$17,$B19=FIN!$B$17),FIN!$C$17,0)+IF(AND(BG$7=FIN!$E$18,$B$15=FIN!$F$18,$B19=FIN!$B$18),FIN!$C$18,0)</f>
        <v>0</v>
      </c>
      <c r="BH19" s="40">
        <f>+IF(AND(BH$7=FIN!$E$9,$B$15=FIN!$F$9,$B19=FIN!$B$9),FIN!$C$9,0)+IF(AND(BH$7=FIN!$E$10,$B$15=FIN!$F$10,$B19=FIN!$B$10),FIN!$C$10,0)+IF(AND(BH$7=FIN!$E$11,$B$15=FIN!$F$11,$B19=FIN!$B$11),FIN!$C$11,0)+IF(AND(BH$7=FIN!$E$12,$B$15=FIN!$F$12,$B19=FIN!$B$12),FIN!$C$12,0)+IF(AND(BH$7=FIN!$E$13,$B$15=FIN!$F$13,$B19=FIN!$B$13),FIN!$C$13,0)+IF(AND(BH$7=FIN!$E$14,$B$15=FIN!$F$14,$B19=FIN!$B$14),FIN!$C$14,0)+IF(AND(BH$7=FIN!$E$15,$B$15=FIN!$F$15,$B19=FIN!$B$15),FIN!$C$15,0)+IF(AND(BH$7=FIN!$E$16,$B$15=FIN!$F$16,$B19=FIN!$B$16),FIN!$C$16,0)+IF(AND(BH$7=FIN!$E$17,$B$15=FIN!$F$17,$B19=FIN!$B$17),FIN!$C$17,0)+IF(AND(BH$7=FIN!$E$18,$B$15=FIN!$F$18,$B19=FIN!$B$18),FIN!$C$18,0)</f>
        <v>0</v>
      </c>
      <c r="BI19" s="40">
        <f>+IF(AND(BI$7=FIN!$E$9,$B$15=FIN!$F$9,$B19=FIN!$B$9),FIN!$C$9,0)+IF(AND(BI$7=FIN!$E$10,$B$15=FIN!$F$10,$B19=FIN!$B$10),FIN!$C$10,0)+IF(AND(BI$7=FIN!$E$11,$B$15=FIN!$F$11,$B19=FIN!$B$11),FIN!$C$11,0)+IF(AND(BI$7=FIN!$E$12,$B$15=FIN!$F$12,$B19=FIN!$B$12),FIN!$C$12,0)+IF(AND(BI$7=FIN!$E$13,$B$15=FIN!$F$13,$B19=FIN!$B$13),FIN!$C$13,0)+IF(AND(BI$7=FIN!$E$14,$B$15=FIN!$F$14,$B19=FIN!$B$14),FIN!$C$14,0)+IF(AND(BI$7=FIN!$E$15,$B$15=FIN!$F$15,$B19=FIN!$B$15),FIN!$C$15,0)+IF(AND(BI$7=FIN!$E$16,$B$15=FIN!$F$16,$B19=FIN!$B$16),FIN!$C$16,0)+IF(AND(BI$7=FIN!$E$17,$B$15=FIN!$F$17,$B19=FIN!$B$17),FIN!$C$17,0)+IF(AND(BI$7=FIN!$E$18,$B$15=FIN!$F$18,$B19=FIN!$B$18),FIN!$C$18,0)</f>
        <v>0</v>
      </c>
      <c r="BJ19" s="40">
        <f>+IF(AND(BJ$7=FIN!$E$9,$B$15=FIN!$F$9,$B19=FIN!$B$9),FIN!$C$9,0)+IF(AND(BJ$7=FIN!$E$10,$B$15=FIN!$F$10,$B19=FIN!$B$10),FIN!$C$10,0)+IF(AND(BJ$7=FIN!$E$11,$B$15=FIN!$F$11,$B19=FIN!$B$11),FIN!$C$11,0)+IF(AND(BJ$7=FIN!$E$12,$B$15=FIN!$F$12,$B19=FIN!$B$12),FIN!$C$12,0)+IF(AND(BJ$7=FIN!$E$13,$B$15=FIN!$F$13,$B19=FIN!$B$13),FIN!$C$13,0)+IF(AND(BJ$7=FIN!$E$14,$B$15=FIN!$F$14,$B19=FIN!$B$14),FIN!$C$14,0)+IF(AND(BJ$7=FIN!$E$15,$B$15=FIN!$F$15,$B19=FIN!$B$15),FIN!$C$15,0)+IF(AND(BJ$7=FIN!$E$16,$B$15=FIN!$F$16,$B19=FIN!$B$16),FIN!$C$16,0)+IF(AND(BJ$7=FIN!$E$17,$B$15=FIN!$F$17,$B19=FIN!$B$17),FIN!$C$17,0)+IF(AND(BJ$7=FIN!$E$18,$B$15=FIN!$F$18,$B19=FIN!$B$18),FIN!$C$18,0)</f>
        <v>0</v>
      </c>
      <c r="BK19" s="40">
        <f>+IF(AND(BK$7=FIN!$E$9,$B$15=FIN!$F$9,$B19=FIN!$B$9),FIN!$C$9,0)+IF(AND(BK$7=FIN!$E$10,$B$15=FIN!$F$10,$B19=FIN!$B$10),FIN!$C$10,0)+IF(AND(BK$7=FIN!$E$11,$B$15=FIN!$F$11,$B19=FIN!$B$11),FIN!$C$11,0)+IF(AND(BK$7=FIN!$E$12,$B$15=FIN!$F$12,$B19=FIN!$B$12),FIN!$C$12,0)+IF(AND(BK$7=FIN!$E$13,$B$15=FIN!$F$13,$B19=FIN!$B$13),FIN!$C$13,0)+IF(AND(BK$7=FIN!$E$14,$B$15=FIN!$F$14,$B19=FIN!$B$14),FIN!$C$14,0)+IF(AND(BK$7=FIN!$E$15,$B$15=FIN!$F$15,$B19=FIN!$B$15),FIN!$C$15,0)+IF(AND(BK$7=FIN!$E$16,$B$15=FIN!$F$16,$B19=FIN!$B$16),FIN!$C$16,0)+IF(AND(BK$7=FIN!$E$17,$B$15=FIN!$F$17,$B19=FIN!$B$17),FIN!$C$17,0)+IF(AND(BK$7=FIN!$E$18,$B$15=FIN!$F$18,$B19=FIN!$B$18),FIN!$C$18,0)</f>
        <v>0</v>
      </c>
      <c r="BL19" s="40">
        <f>+IF(AND(BL$7=FIN!$E$9,$B$15=FIN!$F$9,$B19=FIN!$B$9),FIN!$C$9,0)+IF(AND(BL$7=FIN!$E$10,$B$15=FIN!$F$10,$B19=FIN!$B$10),FIN!$C$10,0)+IF(AND(BL$7=FIN!$E$11,$B$15=FIN!$F$11,$B19=FIN!$B$11),FIN!$C$11,0)+IF(AND(BL$7=FIN!$E$12,$B$15=FIN!$F$12,$B19=FIN!$B$12),FIN!$C$12,0)+IF(AND(BL$7=FIN!$E$13,$B$15=FIN!$F$13,$B19=FIN!$B$13),FIN!$C$13,0)+IF(AND(BL$7=FIN!$E$14,$B$15=FIN!$F$14,$B19=FIN!$B$14),FIN!$C$14,0)+IF(AND(BL$7=FIN!$E$15,$B$15=FIN!$F$15,$B19=FIN!$B$15),FIN!$C$15,0)+IF(AND(BL$7=FIN!$E$16,$B$15=FIN!$F$16,$B19=FIN!$B$16),FIN!$C$16,0)+IF(AND(BL$7=FIN!$E$17,$B$15=FIN!$F$17,$B19=FIN!$B$17),FIN!$C$17,0)+IF(AND(BL$7=FIN!$E$18,$B$15=FIN!$F$18,$B19=FIN!$B$18),FIN!$C$18,0)</f>
        <v>0</v>
      </c>
    </row>
    <row r="20" spans="2:64">
      <c r="B20" s="32">
        <f>+B14</f>
        <v>0</v>
      </c>
      <c r="C20" s="40">
        <f t="shared" si="11"/>
        <v>0</v>
      </c>
      <c r="D20" s="30"/>
      <c r="E20" s="40">
        <f>+IF(AND(E$7=FIN!$E$9,$B$15=FIN!$F$9,$B20=FIN!$B$9),FIN!$C$9,0)+IF(AND(E$7=FIN!$E$10,$B$15=FIN!$F$10,$B20=FIN!$B$10),FIN!$C$10,0)+IF(AND(E$7=FIN!$E$11,$B$15=FIN!$F$11,$B20=FIN!$B$11),FIN!$C$11,0)+IF(AND(E$7=FIN!$E$12,$B$15=FIN!$F$12,$B20=FIN!$B$12),FIN!$C$12,0)+IF(AND(E$7=FIN!$E$13,$B$15=FIN!$F$13,$B20=FIN!$B$13),FIN!$C$13,0)+IF(AND(E$7=FIN!$E$14,$B$15=FIN!$F$14,$B20=FIN!$B$14),FIN!$C$14,0)+IF(AND(E$7=FIN!$E$15,$B$15=FIN!$F$15,$B20=FIN!$B$15),FIN!$C$15,0)+IF(AND(E$7=FIN!$E$16,$B$15=FIN!$F$16,$B20=FIN!$B$16),FIN!$C$16,0)+IF(AND(E$7=FIN!$E$17,$B$15=FIN!$F$17,$B20=FIN!$B$17),FIN!$C$17,0)+IF(AND(E$7=FIN!$E$18,$B$15=FIN!$F$18,$B20=FIN!$B$18),FIN!$C$18,0)</f>
        <v>0</v>
      </c>
      <c r="F20" s="40">
        <f>+IF(AND(F$7=FIN!$E$9,$B$15=FIN!$F$9,$B20=FIN!$B$9),FIN!$C$9,0)+IF(AND(F$7=FIN!$E$10,$B$15=FIN!$F$10,$B20=FIN!$B$10),FIN!$C$10,0)+IF(AND(F$7=FIN!$E$11,$B$15=FIN!$F$11,$B20=FIN!$B$11),FIN!$C$11,0)+IF(AND(F$7=FIN!$E$12,$B$15=FIN!$F$12,$B20=FIN!$B$12),FIN!$C$12,0)+IF(AND(F$7=FIN!$E$13,$B$15=FIN!$F$13,$B20=FIN!$B$13),FIN!$C$13,0)+IF(AND(F$7=FIN!$E$14,$B$15=FIN!$F$14,$B20=FIN!$B$14),FIN!$C$14,0)+IF(AND(F$7=FIN!$E$15,$B$15=FIN!$F$15,$B20=FIN!$B$15),FIN!$C$15,0)+IF(AND(F$7=FIN!$E$16,$B$15=FIN!$F$16,$B20=FIN!$B$16),FIN!$C$16,0)+IF(AND(F$7=FIN!$E$17,$B$15=FIN!$F$17,$B20=FIN!$B$17),FIN!$C$17,0)+IF(AND(F$7=FIN!$E$18,$B$15=FIN!$F$18,$B20=FIN!$B$18),FIN!$C$18,0)</f>
        <v>0</v>
      </c>
      <c r="G20" s="40">
        <f>+IF(AND(G$7=FIN!$E$9,$B$15=FIN!$F$9,$B20=FIN!$B$9),FIN!$C$9,0)+IF(AND(G$7=FIN!$E$10,$B$15=FIN!$F$10,$B20=FIN!$B$10),FIN!$C$10,0)+IF(AND(G$7=FIN!$E$11,$B$15=FIN!$F$11,$B20=FIN!$B$11),FIN!$C$11,0)+IF(AND(G$7=FIN!$E$12,$B$15=FIN!$F$12,$B20=FIN!$B$12),FIN!$C$12,0)+IF(AND(G$7=FIN!$E$13,$B$15=FIN!$F$13,$B20=FIN!$B$13),FIN!$C$13,0)+IF(AND(G$7=FIN!$E$14,$B$15=FIN!$F$14,$B20=FIN!$B$14),FIN!$C$14,0)+IF(AND(G$7=FIN!$E$15,$B$15=FIN!$F$15,$B20=FIN!$B$15),FIN!$C$15,0)+IF(AND(G$7=FIN!$E$16,$B$15=FIN!$F$16,$B20=FIN!$B$16),FIN!$C$16,0)+IF(AND(G$7=FIN!$E$17,$B$15=FIN!$F$17,$B20=FIN!$B$17),FIN!$C$17,0)+IF(AND(G$7=FIN!$E$18,$B$15=FIN!$F$18,$B20=FIN!$B$18),FIN!$C$18,0)</f>
        <v>0</v>
      </c>
      <c r="H20" s="40">
        <f>+IF(AND(H$7=FIN!$E$9,$B$15=FIN!$F$9,$B20=FIN!$B$9),FIN!$C$9,0)+IF(AND(H$7=FIN!$E$10,$B$15=FIN!$F$10,$B20=FIN!$B$10),FIN!$C$10,0)+IF(AND(H$7=FIN!$E$11,$B$15=FIN!$F$11,$B20=FIN!$B$11),FIN!$C$11,0)+IF(AND(H$7=FIN!$E$12,$B$15=FIN!$F$12,$B20=FIN!$B$12),FIN!$C$12,0)+IF(AND(H$7=FIN!$E$13,$B$15=FIN!$F$13,$B20=FIN!$B$13),FIN!$C$13,0)+IF(AND(H$7=FIN!$E$14,$B$15=FIN!$F$14,$B20=FIN!$B$14),FIN!$C$14,0)+IF(AND(H$7=FIN!$E$15,$B$15=FIN!$F$15,$B20=FIN!$B$15),FIN!$C$15,0)+IF(AND(H$7=FIN!$E$16,$B$15=FIN!$F$16,$B20=FIN!$B$16),FIN!$C$16,0)+IF(AND(H$7=FIN!$E$17,$B$15=FIN!$F$17,$B20=FIN!$B$17),FIN!$C$17,0)+IF(AND(H$7=FIN!$E$18,$B$15=FIN!$F$18,$B20=FIN!$B$18),FIN!$C$18,0)</f>
        <v>0</v>
      </c>
      <c r="I20" s="40">
        <f>+IF(AND(I$7=FIN!$E$9,$B$15=FIN!$F$9,$B20=FIN!$B$9),FIN!$C$9,0)+IF(AND(I$7=FIN!$E$10,$B$15=FIN!$F$10,$B20=FIN!$B$10),FIN!$C$10,0)+IF(AND(I$7=FIN!$E$11,$B$15=FIN!$F$11,$B20=FIN!$B$11),FIN!$C$11,0)+IF(AND(I$7=FIN!$E$12,$B$15=FIN!$F$12,$B20=FIN!$B$12),FIN!$C$12,0)+IF(AND(I$7=FIN!$E$13,$B$15=FIN!$F$13,$B20=FIN!$B$13),FIN!$C$13,0)+IF(AND(I$7=FIN!$E$14,$B$15=FIN!$F$14,$B20=FIN!$B$14),FIN!$C$14,0)+IF(AND(I$7=FIN!$E$15,$B$15=FIN!$F$15,$B20=FIN!$B$15),FIN!$C$15,0)+IF(AND(I$7=FIN!$E$16,$B$15=FIN!$F$16,$B20=FIN!$B$16),FIN!$C$16,0)+IF(AND(I$7=FIN!$E$17,$B$15=FIN!$F$17,$B20=FIN!$B$17),FIN!$C$17,0)+IF(AND(I$7=FIN!$E$18,$B$15=FIN!$F$18,$B20=FIN!$B$18),FIN!$C$18,0)</f>
        <v>0</v>
      </c>
      <c r="J20" s="40">
        <f>+IF(AND(J$7=FIN!$E$9,$B$15=FIN!$F$9,$B20=FIN!$B$9),FIN!$C$9,0)+IF(AND(J$7=FIN!$E$10,$B$15=FIN!$F$10,$B20=FIN!$B$10),FIN!$C$10,0)+IF(AND(J$7=FIN!$E$11,$B$15=FIN!$F$11,$B20=FIN!$B$11),FIN!$C$11,0)+IF(AND(J$7=FIN!$E$12,$B$15=FIN!$F$12,$B20=FIN!$B$12),FIN!$C$12,0)+IF(AND(J$7=FIN!$E$13,$B$15=FIN!$F$13,$B20=FIN!$B$13),FIN!$C$13,0)+IF(AND(J$7=FIN!$E$14,$B$15=FIN!$F$14,$B20=FIN!$B$14),FIN!$C$14,0)+IF(AND(J$7=FIN!$E$15,$B$15=FIN!$F$15,$B20=FIN!$B$15),FIN!$C$15,0)+IF(AND(J$7=FIN!$E$16,$B$15=FIN!$F$16,$B20=FIN!$B$16),FIN!$C$16,0)+IF(AND(J$7=FIN!$E$17,$B$15=FIN!$F$17,$B20=FIN!$B$17),FIN!$C$17,0)+IF(AND(J$7=FIN!$E$18,$B$15=FIN!$F$18,$B20=FIN!$B$18),FIN!$C$18,0)</f>
        <v>0</v>
      </c>
      <c r="K20" s="40">
        <f>+IF(AND(K$7=FIN!$E$9,$B$15=FIN!$F$9,$B20=FIN!$B$9),FIN!$C$9,0)+IF(AND(K$7=FIN!$E$10,$B$15=FIN!$F$10,$B20=FIN!$B$10),FIN!$C$10,0)+IF(AND(K$7=FIN!$E$11,$B$15=FIN!$F$11,$B20=FIN!$B$11),FIN!$C$11,0)+IF(AND(K$7=FIN!$E$12,$B$15=FIN!$F$12,$B20=FIN!$B$12),FIN!$C$12,0)+IF(AND(K$7=FIN!$E$13,$B$15=FIN!$F$13,$B20=FIN!$B$13),FIN!$C$13,0)+IF(AND(K$7=FIN!$E$14,$B$15=FIN!$F$14,$B20=FIN!$B$14),FIN!$C$14,0)+IF(AND(K$7=FIN!$E$15,$B$15=FIN!$F$15,$B20=FIN!$B$15),FIN!$C$15,0)+IF(AND(K$7=FIN!$E$16,$B$15=FIN!$F$16,$B20=FIN!$B$16),FIN!$C$16,0)+IF(AND(K$7=FIN!$E$17,$B$15=FIN!$F$17,$B20=FIN!$B$17),FIN!$C$17,0)+IF(AND(K$7=FIN!$E$18,$B$15=FIN!$F$18,$B20=FIN!$B$18),FIN!$C$18,0)</f>
        <v>0</v>
      </c>
      <c r="L20" s="40">
        <f>+IF(AND(L$7=FIN!$E$9,$B$15=FIN!$F$9,$B20=FIN!$B$9),FIN!$C$9,0)+IF(AND(L$7=FIN!$E$10,$B$15=FIN!$F$10,$B20=FIN!$B$10),FIN!$C$10,0)+IF(AND(L$7=FIN!$E$11,$B$15=FIN!$F$11,$B20=FIN!$B$11),FIN!$C$11,0)+IF(AND(L$7=FIN!$E$12,$B$15=FIN!$F$12,$B20=FIN!$B$12),FIN!$C$12,0)+IF(AND(L$7=FIN!$E$13,$B$15=FIN!$F$13,$B20=FIN!$B$13),FIN!$C$13,0)+IF(AND(L$7=FIN!$E$14,$B$15=FIN!$F$14,$B20=FIN!$B$14),FIN!$C$14,0)+IF(AND(L$7=FIN!$E$15,$B$15=FIN!$F$15,$B20=FIN!$B$15),FIN!$C$15,0)+IF(AND(L$7=FIN!$E$16,$B$15=FIN!$F$16,$B20=FIN!$B$16),FIN!$C$16,0)+IF(AND(L$7=FIN!$E$17,$B$15=FIN!$F$17,$B20=FIN!$B$17),FIN!$C$17,0)+IF(AND(L$7=FIN!$E$18,$B$15=FIN!$F$18,$B20=FIN!$B$18),FIN!$C$18,0)</f>
        <v>0</v>
      </c>
      <c r="M20" s="40">
        <f>+IF(AND(M$7=FIN!$E$9,$B$15=FIN!$F$9,$B20=FIN!$B$9),FIN!$C$9,0)+IF(AND(M$7=FIN!$E$10,$B$15=FIN!$F$10,$B20=FIN!$B$10),FIN!$C$10,0)+IF(AND(M$7=FIN!$E$11,$B$15=FIN!$F$11,$B20=FIN!$B$11),FIN!$C$11,0)+IF(AND(M$7=FIN!$E$12,$B$15=FIN!$F$12,$B20=FIN!$B$12),FIN!$C$12,0)+IF(AND(M$7=FIN!$E$13,$B$15=FIN!$F$13,$B20=FIN!$B$13),FIN!$C$13,0)+IF(AND(M$7=FIN!$E$14,$B$15=FIN!$F$14,$B20=FIN!$B$14),FIN!$C$14,0)+IF(AND(M$7=FIN!$E$15,$B$15=FIN!$F$15,$B20=FIN!$B$15),FIN!$C$15,0)+IF(AND(M$7=FIN!$E$16,$B$15=FIN!$F$16,$B20=FIN!$B$16),FIN!$C$16,0)+IF(AND(M$7=FIN!$E$17,$B$15=FIN!$F$17,$B20=FIN!$B$17),FIN!$C$17,0)+IF(AND(M$7=FIN!$E$18,$B$15=FIN!$F$18,$B20=FIN!$B$18),FIN!$C$18,0)</f>
        <v>0</v>
      </c>
      <c r="N20" s="40">
        <f>+IF(AND(N$7=FIN!$E$9,$B$15=FIN!$F$9,$B20=FIN!$B$9),FIN!$C$9,0)+IF(AND(N$7=FIN!$E$10,$B$15=FIN!$F$10,$B20=FIN!$B$10),FIN!$C$10,0)+IF(AND(N$7=FIN!$E$11,$B$15=FIN!$F$11,$B20=FIN!$B$11),FIN!$C$11,0)+IF(AND(N$7=FIN!$E$12,$B$15=FIN!$F$12,$B20=FIN!$B$12),FIN!$C$12,0)+IF(AND(N$7=FIN!$E$13,$B$15=FIN!$F$13,$B20=FIN!$B$13),FIN!$C$13,0)+IF(AND(N$7=FIN!$E$14,$B$15=FIN!$F$14,$B20=FIN!$B$14),FIN!$C$14,0)+IF(AND(N$7=FIN!$E$15,$B$15=FIN!$F$15,$B20=FIN!$B$15),FIN!$C$15,0)+IF(AND(N$7=FIN!$E$16,$B$15=FIN!$F$16,$B20=FIN!$B$16),FIN!$C$16,0)+IF(AND(N$7=FIN!$E$17,$B$15=FIN!$F$17,$B20=FIN!$B$17),FIN!$C$17,0)+IF(AND(N$7=FIN!$E$18,$B$15=FIN!$F$18,$B20=FIN!$B$18),FIN!$C$18,0)</f>
        <v>0</v>
      </c>
      <c r="O20" s="40">
        <f>+IF(AND(O$7=FIN!$E$9,$B$15=FIN!$F$9,$B20=FIN!$B$9),FIN!$C$9,0)+IF(AND(O$7=FIN!$E$10,$B$15=FIN!$F$10,$B20=FIN!$B$10),FIN!$C$10,0)+IF(AND(O$7=FIN!$E$11,$B$15=FIN!$F$11,$B20=FIN!$B$11),FIN!$C$11,0)+IF(AND(O$7=FIN!$E$12,$B$15=FIN!$F$12,$B20=FIN!$B$12),FIN!$C$12,0)+IF(AND(O$7=FIN!$E$13,$B$15=FIN!$F$13,$B20=FIN!$B$13),FIN!$C$13,0)+IF(AND(O$7=FIN!$E$14,$B$15=FIN!$F$14,$B20=FIN!$B$14),FIN!$C$14,0)+IF(AND(O$7=FIN!$E$15,$B$15=FIN!$F$15,$B20=FIN!$B$15),FIN!$C$15,0)+IF(AND(O$7=FIN!$E$16,$B$15=FIN!$F$16,$B20=FIN!$B$16),FIN!$C$16,0)+IF(AND(O$7=FIN!$E$17,$B$15=FIN!$F$17,$B20=FIN!$B$17),FIN!$C$17,0)+IF(AND(O$7=FIN!$E$18,$B$15=FIN!$F$18,$B20=FIN!$B$18),FIN!$C$18,0)</f>
        <v>0</v>
      </c>
      <c r="P20" s="40">
        <f>+IF(AND(P$7=FIN!$E$9,$B$15=FIN!$F$9,$B20=FIN!$B$9),FIN!$C$9,0)+IF(AND(P$7=FIN!$E$10,$B$15=FIN!$F$10,$B20=FIN!$B$10),FIN!$C$10,0)+IF(AND(P$7=FIN!$E$11,$B$15=FIN!$F$11,$B20=FIN!$B$11),FIN!$C$11,0)+IF(AND(P$7=FIN!$E$12,$B$15=FIN!$F$12,$B20=FIN!$B$12),FIN!$C$12,0)+IF(AND(P$7=FIN!$E$13,$B$15=FIN!$F$13,$B20=FIN!$B$13),FIN!$C$13,0)+IF(AND(P$7=FIN!$E$14,$B$15=FIN!$F$14,$B20=FIN!$B$14),FIN!$C$14,0)+IF(AND(P$7=FIN!$E$15,$B$15=FIN!$F$15,$B20=FIN!$B$15),FIN!$C$15,0)+IF(AND(P$7=FIN!$E$16,$B$15=FIN!$F$16,$B20=FIN!$B$16),FIN!$C$16,0)+IF(AND(P$7=FIN!$E$17,$B$15=FIN!$F$17,$B20=FIN!$B$17),FIN!$C$17,0)+IF(AND(P$7=FIN!$E$18,$B$15=FIN!$F$18,$B20=FIN!$B$18),FIN!$C$18,0)</f>
        <v>0</v>
      </c>
      <c r="Q20" s="40">
        <f>+IF(AND(Q$7=FIN!$E$9,$B$15=FIN!$F$9,$B20=FIN!$B$9),FIN!$C$9,0)+IF(AND(Q$7=FIN!$E$10,$B$15=FIN!$F$10,$B20=FIN!$B$10),FIN!$C$10,0)+IF(AND(Q$7=FIN!$E$11,$B$15=FIN!$F$11,$B20=FIN!$B$11),FIN!$C$11,0)+IF(AND(Q$7=FIN!$E$12,$B$15=FIN!$F$12,$B20=FIN!$B$12),FIN!$C$12,0)+IF(AND(Q$7=FIN!$E$13,$B$15=FIN!$F$13,$B20=FIN!$B$13),FIN!$C$13,0)+IF(AND(Q$7=FIN!$E$14,$B$15=FIN!$F$14,$B20=FIN!$B$14),FIN!$C$14,0)+IF(AND(Q$7=FIN!$E$15,$B$15=FIN!$F$15,$B20=FIN!$B$15),FIN!$C$15,0)+IF(AND(Q$7=FIN!$E$16,$B$15=FIN!$F$16,$B20=FIN!$B$16),FIN!$C$16,0)+IF(AND(Q$7=FIN!$E$17,$B$15=FIN!$F$17,$B20=FIN!$B$17),FIN!$C$17,0)+IF(AND(Q$7=FIN!$E$18,$B$15=FIN!$F$18,$B20=FIN!$B$18),FIN!$C$18,0)</f>
        <v>0</v>
      </c>
      <c r="R20" s="40">
        <f>+IF(AND(R$7=FIN!$E$9,$B$15=FIN!$F$9,$B20=FIN!$B$9),FIN!$C$9,0)+IF(AND(R$7=FIN!$E$10,$B$15=FIN!$F$10,$B20=FIN!$B$10),FIN!$C$10,0)+IF(AND(R$7=FIN!$E$11,$B$15=FIN!$F$11,$B20=FIN!$B$11),FIN!$C$11,0)+IF(AND(R$7=FIN!$E$12,$B$15=FIN!$F$12,$B20=FIN!$B$12),FIN!$C$12,0)+IF(AND(R$7=FIN!$E$13,$B$15=FIN!$F$13,$B20=FIN!$B$13),FIN!$C$13,0)+IF(AND(R$7=FIN!$E$14,$B$15=FIN!$F$14,$B20=FIN!$B$14),FIN!$C$14,0)+IF(AND(R$7=FIN!$E$15,$B$15=FIN!$F$15,$B20=FIN!$B$15),FIN!$C$15,0)+IF(AND(R$7=FIN!$E$16,$B$15=FIN!$F$16,$B20=FIN!$B$16),FIN!$C$16,0)+IF(AND(R$7=FIN!$E$17,$B$15=FIN!$F$17,$B20=FIN!$B$17),FIN!$C$17,0)+IF(AND(R$7=FIN!$E$18,$B$15=FIN!$F$18,$B20=FIN!$B$18),FIN!$C$18,0)</f>
        <v>0</v>
      </c>
      <c r="S20" s="40">
        <f>+IF(AND(S$7=FIN!$E$9,$B$15=FIN!$F$9,$B20=FIN!$B$9),FIN!$C$9,0)+IF(AND(S$7=FIN!$E$10,$B$15=FIN!$F$10,$B20=FIN!$B$10),FIN!$C$10,0)+IF(AND(S$7=FIN!$E$11,$B$15=FIN!$F$11,$B20=FIN!$B$11),FIN!$C$11,0)+IF(AND(S$7=FIN!$E$12,$B$15=FIN!$F$12,$B20=FIN!$B$12),FIN!$C$12,0)+IF(AND(S$7=FIN!$E$13,$B$15=FIN!$F$13,$B20=FIN!$B$13),FIN!$C$13,0)+IF(AND(S$7=FIN!$E$14,$B$15=FIN!$F$14,$B20=FIN!$B$14),FIN!$C$14,0)+IF(AND(S$7=FIN!$E$15,$B$15=FIN!$F$15,$B20=FIN!$B$15),FIN!$C$15,0)+IF(AND(S$7=FIN!$E$16,$B$15=FIN!$F$16,$B20=FIN!$B$16),FIN!$C$16,0)+IF(AND(S$7=FIN!$E$17,$B$15=FIN!$F$17,$B20=FIN!$B$17),FIN!$C$17,0)+IF(AND(S$7=FIN!$E$18,$B$15=FIN!$F$18,$B20=FIN!$B$18),FIN!$C$18,0)</f>
        <v>0</v>
      </c>
      <c r="T20" s="40">
        <f>+IF(AND(T$7=FIN!$E$9,$B$15=FIN!$F$9,$B20=FIN!$B$9),FIN!$C$9,0)+IF(AND(T$7=FIN!$E$10,$B$15=FIN!$F$10,$B20=FIN!$B$10),FIN!$C$10,0)+IF(AND(T$7=FIN!$E$11,$B$15=FIN!$F$11,$B20=FIN!$B$11),FIN!$C$11,0)+IF(AND(T$7=FIN!$E$12,$B$15=FIN!$F$12,$B20=FIN!$B$12),FIN!$C$12,0)+IF(AND(T$7=FIN!$E$13,$B$15=FIN!$F$13,$B20=FIN!$B$13),FIN!$C$13,0)+IF(AND(T$7=FIN!$E$14,$B$15=FIN!$F$14,$B20=FIN!$B$14),FIN!$C$14,0)+IF(AND(T$7=FIN!$E$15,$B$15=FIN!$F$15,$B20=FIN!$B$15),FIN!$C$15,0)+IF(AND(T$7=FIN!$E$16,$B$15=FIN!$F$16,$B20=FIN!$B$16),FIN!$C$16,0)+IF(AND(T$7=FIN!$E$17,$B$15=FIN!$F$17,$B20=FIN!$B$17),FIN!$C$17,0)+IF(AND(T$7=FIN!$E$18,$B$15=FIN!$F$18,$B20=FIN!$B$18),FIN!$C$18,0)</f>
        <v>0</v>
      </c>
      <c r="U20" s="40">
        <f>+IF(AND(U$7=FIN!$E$9,$B$15=FIN!$F$9,$B20=FIN!$B$9),FIN!$C$9,0)+IF(AND(U$7=FIN!$E$10,$B$15=FIN!$F$10,$B20=FIN!$B$10),FIN!$C$10,0)+IF(AND(U$7=FIN!$E$11,$B$15=FIN!$F$11,$B20=FIN!$B$11),FIN!$C$11,0)+IF(AND(U$7=FIN!$E$12,$B$15=FIN!$F$12,$B20=FIN!$B$12),FIN!$C$12,0)+IF(AND(U$7=FIN!$E$13,$B$15=FIN!$F$13,$B20=FIN!$B$13),FIN!$C$13,0)+IF(AND(U$7=FIN!$E$14,$B$15=FIN!$F$14,$B20=FIN!$B$14),FIN!$C$14,0)+IF(AND(U$7=FIN!$E$15,$B$15=FIN!$F$15,$B20=FIN!$B$15),FIN!$C$15,0)+IF(AND(U$7=FIN!$E$16,$B$15=FIN!$F$16,$B20=FIN!$B$16),FIN!$C$16,0)+IF(AND(U$7=FIN!$E$17,$B$15=FIN!$F$17,$B20=FIN!$B$17),FIN!$C$17,0)+IF(AND(U$7=FIN!$E$18,$B$15=FIN!$F$18,$B20=FIN!$B$18),FIN!$C$18,0)</f>
        <v>0</v>
      </c>
      <c r="V20" s="40">
        <f>+IF(AND(V$7=FIN!$E$9,$B$15=FIN!$F$9,$B20=FIN!$B$9),FIN!$C$9,0)+IF(AND(V$7=FIN!$E$10,$B$15=FIN!$F$10,$B20=FIN!$B$10),FIN!$C$10,0)+IF(AND(V$7=FIN!$E$11,$B$15=FIN!$F$11,$B20=FIN!$B$11),FIN!$C$11,0)+IF(AND(V$7=FIN!$E$12,$B$15=FIN!$F$12,$B20=FIN!$B$12),FIN!$C$12,0)+IF(AND(V$7=FIN!$E$13,$B$15=FIN!$F$13,$B20=FIN!$B$13),FIN!$C$13,0)+IF(AND(V$7=FIN!$E$14,$B$15=FIN!$F$14,$B20=FIN!$B$14),FIN!$C$14,0)+IF(AND(V$7=FIN!$E$15,$B$15=FIN!$F$15,$B20=FIN!$B$15),FIN!$C$15,0)+IF(AND(V$7=FIN!$E$16,$B$15=FIN!$F$16,$B20=FIN!$B$16),FIN!$C$16,0)+IF(AND(V$7=FIN!$E$17,$B$15=FIN!$F$17,$B20=FIN!$B$17),FIN!$C$17,0)+IF(AND(V$7=FIN!$E$18,$B$15=FIN!$F$18,$B20=FIN!$B$18),FIN!$C$18,0)</f>
        <v>0</v>
      </c>
      <c r="W20" s="40">
        <f>+IF(AND(W$7=FIN!$E$9,$B$15=FIN!$F$9,$B20=FIN!$B$9),FIN!$C$9,0)+IF(AND(W$7=FIN!$E$10,$B$15=FIN!$F$10,$B20=FIN!$B$10),FIN!$C$10,0)+IF(AND(W$7=FIN!$E$11,$B$15=FIN!$F$11,$B20=FIN!$B$11),FIN!$C$11,0)+IF(AND(W$7=FIN!$E$12,$B$15=FIN!$F$12,$B20=FIN!$B$12),FIN!$C$12,0)+IF(AND(W$7=FIN!$E$13,$B$15=FIN!$F$13,$B20=FIN!$B$13),FIN!$C$13,0)+IF(AND(W$7=FIN!$E$14,$B$15=FIN!$F$14,$B20=FIN!$B$14),FIN!$C$14,0)+IF(AND(W$7=FIN!$E$15,$B$15=FIN!$F$15,$B20=FIN!$B$15),FIN!$C$15,0)+IF(AND(W$7=FIN!$E$16,$B$15=FIN!$F$16,$B20=FIN!$B$16),FIN!$C$16,0)+IF(AND(W$7=FIN!$E$17,$B$15=FIN!$F$17,$B20=FIN!$B$17),FIN!$C$17,0)+IF(AND(W$7=FIN!$E$18,$B$15=FIN!$F$18,$B20=FIN!$B$18),FIN!$C$18,0)</f>
        <v>0</v>
      </c>
      <c r="X20" s="40">
        <f>+IF(AND(X$7=FIN!$E$9,$B$15=FIN!$F$9,$B20=FIN!$B$9),FIN!$C$9,0)+IF(AND(X$7=FIN!$E$10,$B$15=FIN!$F$10,$B20=FIN!$B$10),FIN!$C$10,0)+IF(AND(X$7=FIN!$E$11,$B$15=FIN!$F$11,$B20=FIN!$B$11),FIN!$C$11,0)+IF(AND(X$7=FIN!$E$12,$B$15=FIN!$F$12,$B20=FIN!$B$12),FIN!$C$12,0)+IF(AND(X$7=FIN!$E$13,$B$15=FIN!$F$13,$B20=FIN!$B$13),FIN!$C$13,0)+IF(AND(X$7=FIN!$E$14,$B$15=FIN!$F$14,$B20=FIN!$B$14),FIN!$C$14,0)+IF(AND(X$7=FIN!$E$15,$B$15=FIN!$F$15,$B20=FIN!$B$15),FIN!$C$15,0)+IF(AND(X$7=FIN!$E$16,$B$15=FIN!$F$16,$B20=FIN!$B$16),FIN!$C$16,0)+IF(AND(X$7=FIN!$E$17,$B$15=FIN!$F$17,$B20=FIN!$B$17),FIN!$C$17,0)+IF(AND(X$7=FIN!$E$18,$B$15=FIN!$F$18,$B20=FIN!$B$18),FIN!$C$18,0)</f>
        <v>0</v>
      </c>
      <c r="Y20" s="40">
        <f>+IF(AND(Y$7=FIN!$E$9,$B$15=FIN!$F$9,$B20=FIN!$B$9),FIN!$C$9,0)+IF(AND(Y$7=FIN!$E$10,$B$15=FIN!$F$10,$B20=FIN!$B$10),FIN!$C$10,0)+IF(AND(Y$7=FIN!$E$11,$B$15=FIN!$F$11,$B20=FIN!$B$11),FIN!$C$11,0)+IF(AND(Y$7=FIN!$E$12,$B$15=FIN!$F$12,$B20=FIN!$B$12),FIN!$C$12,0)+IF(AND(Y$7=FIN!$E$13,$B$15=FIN!$F$13,$B20=FIN!$B$13),FIN!$C$13,0)+IF(AND(Y$7=FIN!$E$14,$B$15=FIN!$F$14,$B20=FIN!$B$14),FIN!$C$14,0)+IF(AND(Y$7=FIN!$E$15,$B$15=FIN!$F$15,$B20=FIN!$B$15),FIN!$C$15,0)+IF(AND(Y$7=FIN!$E$16,$B$15=FIN!$F$16,$B20=FIN!$B$16),FIN!$C$16,0)+IF(AND(Y$7=FIN!$E$17,$B$15=FIN!$F$17,$B20=FIN!$B$17),FIN!$C$17,0)+IF(AND(Y$7=FIN!$E$18,$B$15=FIN!$F$18,$B20=FIN!$B$18),FIN!$C$18,0)</f>
        <v>0</v>
      </c>
      <c r="Z20" s="40">
        <f>+IF(AND(Z$7=FIN!$E$9,$B$15=FIN!$F$9,$B20=FIN!$B$9),FIN!$C$9,0)+IF(AND(Z$7=FIN!$E$10,$B$15=FIN!$F$10,$B20=FIN!$B$10),FIN!$C$10,0)+IF(AND(Z$7=FIN!$E$11,$B$15=FIN!$F$11,$B20=FIN!$B$11),FIN!$C$11,0)+IF(AND(Z$7=FIN!$E$12,$B$15=FIN!$F$12,$B20=FIN!$B$12),FIN!$C$12,0)+IF(AND(Z$7=FIN!$E$13,$B$15=FIN!$F$13,$B20=FIN!$B$13),FIN!$C$13,0)+IF(AND(Z$7=FIN!$E$14,$B$15=FIN!$F$14,$B20=FIN!$B$14),FIN!$C$14,0)+IF(AND(Z$7=FIN!$E$15,$B$15=FIN!$F$15,$B20=FIN!$B$15),FIN!$C$15,0)+IF(AND(Z$7=FIN!$E$16,$B$15=FIN!$F$16,$B20=FIN!$B$16),FIN!$C$16,0)+IF(AND(Z$7=FIN!$E$17,$B$15=FIN!$F$17,$B20=FIN!$B$17),FIN!$C$17,0)+IF(AND(Z$7=FIN!$E$18,$B$15=FIN!$F$18,$B20=FIN!$B$18),FIN!$C$18,0)</f>
        <v>0</v>
      </c>
      <c r="AA20" s="40">
        <f>+IF(AND(AA$7=FIN!$E$9,$B$15=FIN!$F$9,$B20=FIN!$B$9),FIN!$C$9,0)+IF(AND(AA$7=FIN!$E$10,$B$15=FIN!$F$10,$B20=FIN!$B$10),FIN!$C$10,0)+IF(AND(AA$7=FIN!$E$11,$B$15=FIN!$F$11,$B20=FIN!$B$11),FIN!$C$11,0)+IF(AND(AA$7=FIN!$E$12,$B$15=FIN!$F$12,$B20=FIN!$B$12),FIN!$C$12,0)+IF(AND(AA$7=FIN!$E$13,$B$15=FIN!$F$13,$B20=FIN!$B$13),FIN!$C$13,0)+IF(AND(AA$7=FIN!$E$14,$B$15=FIN!$F$14,$B20=FIN!$B$14),FIN!$C$14,0)+IF(AND(AA$7=FIN!$E$15,$B$15=FIN!$F$15,$B20=FIN!$B$15),FIN!$C$15,0)+IF(AND(AA$7=FIN!$E$16,$B$15=FIN!$F$16,$B20=FIN!$B$16),FIN!$C$16,0)+IF(AND(AA$7=FIN!$E$17,$B$15=FIN!$F$17,$B20=FIN!$B$17),FIN!$C$17,0)+IF(AND(AA$7=FIN!$E$18,$B$15=FIN!$F$18,$B20=FIN!$B$18),FIN!$C$18,0)</f>
        <v>0</v>
      </c>
      <c r="AB20" s="40">
        <f>+IF(AND(AB$7=FIN!$E$9,$B$15=FIN!$F$9,$B20=FIN!$B$9),FIN!$C$9,0)+IF(AND(AB$7=FIN!$E$10,$B$15=FIN!$F$10,$B20=FIN!$B$10),FIN!$C$10,0)+IF(AND(AB$7=FIN!$E$11,$B$15=FIN!$F$11,$B20=FIN!$B$11),FIN!$C$11,0)+IF(AND(AB$7=FIN!$E$12,$B$15=FIN!$F$12,$B20=FIN!$B$12),FIN!$C$12,0)+IF(AND(AB$7=FIN!$E$13,$B$15=FIN!$F$13,$B20=FIN!$B$13),FIN!$C$13,0)+IF(AND(AB$7=FIN!$E$14,$B$15=FIN!$F$14,$B20=FIN!$B$14),FIN!$C$14,0)+IF(AND(AB$7=FIN!$E$15,$B$15=FIN!$F$15,$B20=FIN!$B$15),FIN!$C$15,0)+IF(AND(AB$7=FIN!$E$16,$B$15=FIN!$F$16,$B20=FIN!$B$16),FIN!$C$16,0)+IF(AND(AB$7=FIN!$E$17,$B$15=FIN!$F$17,$B20=FIN!$B$17),FIN!$C$17,0)+IF(AND(AB$7=FIN!$E$18,$B$15=FIN!$F$18,$B20=FIN!$B$18),FIN!$C$18,0)</f>
        <v>0</v>
      </c>
      <c r="AC20" s="40">
        <f>+IF(AND(AC$7=FIN!$E$9,$B$15=FIN!$F$9,$B20=FIN!$B$9),FIN!$C$9,0)+IF(AND(AC$7=FIN!$E$10,$B$15=FIN!$F$10,$B20=FIN!$B$10),FIN!$C$10,0)+IF(AND(AC$7=FIN!$E$11,$B$15=FIN!$F$11,$B20=FIN!$B$11),FIN!$C$11,0)+IF(AND(AC$7=FIN!$E$12,$B$15=FIN!$F$12,$B20=FIN!$B$12),FIN!$C$12,0)+IF(AND(AC$7=FIN!$E$13,$B$15=FIN!$F$13,$B20=FIN!$B$13),FIN!$C$13,0)+IF(AND(AC$7=FIN!$E$14,$B$15=FIN!$F$14,$B20=FIN!$B$14),FIN!$C$14,0)+IF(AND(AC$7=FIN!$E$15,$B$15=FIN!$F$15,$B20=FIN!$B$15),FIN!$C$15,0)+IF(AND(AC$7=FIN!$E$16,$B$15=FIN!$F$16,$B20=FIN!$B$16),FIN!$C$16,0)+IF(AND(AC$7=FIN!$E$17,$B$15=FIN!$F$17,$B20=FIN!$B$17),FIN!$C$17,0)+IF(AND(AC$7=FIN!$E$18,$B$15=FIN!$F$18,$B20=FIN!$B$18),FIN!$C$18,0)</f>
        <v>0</v>
      </c>
      <c r="AD20" s="40">
        <f>+IF(AND(AD$7=FIN!$E$9,$B$15=FIN!$F$9,$B20=FIN!$B$9),FIN!$C$9,0)+IF(AND(AD$7=FIN!$E$10,$B$15=FIN!$F$10,$B20=FIN!$B$10),FIN!$C$10,0)+IF(AND(AD$7=FIN!$E$11,$B$15=FIN!$F$11,$B20=FIN!$B$11),FIN!$C$11,0)+IF(AND(AD$7=FIN!$E$12,$B$15=FIN!$F$12,$B20=FIN!$B$12),FIN!$C$12,0)+IF(AND(AD$7=FIN!$E$13,$B$15=FIN!$F$13,$B20=FIN!$B$13),FIN!$C$13,0)+IF(AND(AD$7=FIN!$E$14,$B$15=FIN!$F$14,$B20=FIN!$B$14),FIN!$C$14,0)+IF(AND(AD$7=FIN!$E$15,$B$15=FIN!$F$15,$B20=FIN!$B$15),FIN!$C$15,0)+IF(AND(AD$7=FIN!$E$16,$B$15=FIN!$F$16,$B20=FIN!$B$16),FIN!$C$16,0)+IF(AND(AD$7=FIN!$E$17,$B$15=FIN!$F$17,$B20=FIN!$B$17),FIN!$C$17,0)+IF(AND(AD$7=FIN!$E$18,$B$15=FIN!$F$18,$B20=FIN!$B$18),FIN!$C$18,0)</f>
        <v>0</v>
      </c>
      <c r="AE20" s="40">
        <f>+IF(AND(AE$7=FIN!$E$9,$B$15=FIN!$F$9,$B20=FIN!$B$9),FIN!$C$9,0)+IF(AND(AE$7=FIN!$E$10,$B$15=FIN!$F$10,$B20=FIN!$B$10),FIN!$C$10,0)+IF(AND(AE$7=FIN!$E$11,$B$15=FIN!$F$11,$B20=FIN!$B$11),FIN!$C$11,0)+IF(AND(AE$7=FIN!$E$12,$B$15=FIN!$F$12,$B20=FIN!$B$12),FIN!$C$12,0)+IF(AND(AE$7=FIN!$E$13,$B$15=FIN!$F$13,$B20=FIN!$B$13),FIN!$C$13,0)+IF(AND(AE$7=FIN!$E$14,$B$15=FIN!$F$14,$B20=FIN!$B$14),FIN!$C$14,0)+IF(AND(AE$7=FIN!$E$15,$B$15=FIN!$F$15,$B20=FIN!$B$15),FIN!$C$15,0)+IF(AND(AE$7=FIN!$E$16,$B$15=FIN!$F$16,$B20=FIN!$B$16),FIN!$C$16,0)+IF(AND(AE$7=FIN!$E$17,$B$15=FIN!$F$17,$B20=FIN!$B$17),FIN!$C$17,0)+IF(AND(AE$7=FIN!$E$18,$B$15=FIN!$F$18,$B20=FIN!$B$18),FIN!$C$18,0)</f>
        <v>0</v>
      </c>
      <c r="AF20" s="40">
        <f>+IF(AND(AF$7=FIN!$E$9,$B$15=FIN!$F$9,$B20=FIN!$B$9),FIN!$C$9,0)+IF(AND(AF$7=FIN!$E$10,$B$15=FIN!$F$10,$B20=FIN!$B$10),FIN!$C$10,0)+IF(AND(AF$7=FIN!$E$11,$B$15=FIN!$F$11,$B20=FIN!$B$11),FIN!$C$11,0)+IF(AND(AF$7=FIN!$E$12,$B$15=FIN!$F$12,$B20=FIN!$B$12),FIN!$C$12,0)+IF(AND(AF$7=FIN!$E$13,$B$15=FIN!$F$13,$B20=FIN!$B$13),FIN!$C$13,0)+IF(AND(AF$7=FIN!$E$14,$B$15=FIN!$F$14,$B20=FIN!$B$14),FIN!$C$14,0)+IF(AND(AF$7=FIN!$E$15,$B$15=FIN!$F$15,$B20=FIN!$B$15),FIN!$C$15,0)+IF(AND(AF$7=FIN!$E$16,$B$15=FIN!$F$16,$B20=FIN!$B$16),FIN!$C$16,0)+IF(AND(AF$7=FIN!$E$17,$B$15=FIN!$F$17,$B20=FIN!$B$17),FIN!$C$17,0)+IF(AND(AF$7=FIN!$E$18,$B$15=FIN!$F$18,$B20=FIN!$B$18),FIN!$C$18,0)</f>
        <v>0</v>
      </c>
      <c r="AG20" s="40">
        <f>+IF(AND(AG$7=FIN!$E$9,$B$15=FIN!$F$9,$B20=FIN!$B$9),FIN!$C$9,0)+IF(AND(AG$7=FIN!$E$10,$B$15=FIN!$F$10,$B20=FIN!$B$10),FIN!$C$10,0)+IF(AND(AG$7=FIN!$E$11,$B$15=FIN!$F$11,$B20=FIN!$B$11),FIN!$C$11,0)+IF(AND(AG$7=FIN!$E$12,$B$15=FIN!$F$12,$B20=FIN!$B$12),FIN!$C$12,0)+IF(AND(AG$7=FIN!$E$13,$B$15=FIN!$F$13,$B20=FIN!$B$13),FIN!$C$13,0)+IF(AND(AG$7=FIN!$E$14,$B$15=FIN!$F$14,$B20=FIN!$B$14),FIN!$C$14,0)+IF(AND(AG$7=FIN!$E$15,$B$15=FIN!$F$15,$B20=FIN!$B$15),FIN!$C$15,0)+IF(AND(AG$7=FIN!$E$16,$B$15=FIN!$F$16,$B20=FIN!$B$16),FIN!$C$16,0)+IF(AND(AG$7=FIN!$E$17,$B$15=FIN!$F$17,$B20=FIN!$B$17),FIN!$C$17,0)+IF(AND(AG$7=FIN!$E$18,$B$15=FIN!$F$18,$B20=FIN!$B$18),FIN!$C$18,0)</f>
        <v>0</v>
      </c>
      <c r="AH20" s="40">
        <f>+IF(AND(AH$7=FIN!$E$9,$B$15=FIN!$F$9,$B20=FIN!$B$9),FIN!$C$9,0)+IF(AND(AH$7=FIN!$E$10,$B$15=FIN!$F$10,$B20=FIN!$B$10),FIN!$C$10,0)+IF(AND(AH$7=FIN!$E$11,$B$15=FIN!$F$11,$B20=FIN!$B$11),FIN!$C$11,0)+IF(AND(AH$7=FIN!$E$12,$B$15=FIN!$F$12,$B20=FIN!$B$12),FIN!$C$12,0)+IF(AND(AH$7=FIN!$E$13,$B$15=FIN!$F$13,$B20=FIN!$B$13),FIN!$C$13,0)+IF(AND(AH$7=FIN!$E$14,$B$15=FIN!$F$14,$B20=FIN!$B$14),FIN!$C$14,0)+IF(AND(AH$7=FIN!$E$15,$B$15=FIN!$F$15,$B20=FIN!$B$15),FIN!$C$15,0)+IF(AND(AH$7=FIN!$E$16,$B$15=FIN!$F$16,$B20=FIN!$B$16),FIN!$C$16,0)+IF(AND(AH$7=FIN!$E$17,$B$15=FIN!$F$17,$B20=FIN!$B$17),FIN!$C$17,0)+IF(AND(AH$7=FIN!$E$18,$B$15=FIN!$F$18,$B20=FIN!$B$18),FIN!$C$18,0)</f>
        <v>0</v>
      </c>
      <c r="AI20" s="40">
        <f>+IF(AND(AI$7=FIN!$E$9,$B$15=FIN!$F$9,$B20=FIN!$B$9),FIN!$C$9,0)+IF(AND(AI$7=FIN!$E$10,$B$15=FIN!$F$10,$B20=FIN!$B$10),FIN!$C$10,0)+IF(AND(AI$7=FIN!$E$11,$B$15=FIN!$F$11,$B20=FIN!$B$11),FIN!$C$11,0)+IF(AND(AI$7=FIN!$E$12,$B$15=FIN!$F$12,$B20=FIN!$B$12),FIN!$C$12,0)+IF(AND(AI$7=FIN!$E$13,$B$15=FIN!$F$13,$B20=FIN!$B$13),FIN!$C$13,0)+IF(AND(AI$7=FIN!$E$14,$B$15=FIN!$F$14,$B20=FIN!$B$14),FIN!$C$14,0)+IF(AND(AI$7=FIN!$E$15,$B$15=FIN!$F$15,$B20=FIN!$B$15),FIN!$C$15,0)+IF(AND(AI$7=FIN!$E$16,$B$15=FIN!$F$16,$B20=FIN!$B$16),FIN!$C$16,0)+IF(AND(AI$7=FIN!$E$17,$B$15=FIN!$F$17,$B20=FIN!$B$17),FIN!$C$17,0)+IF(AND(AI$7=FIN!$E$18,$B$15=FIN!$F$18,$B20=FIN!$B$18),FIN!$C$18,0)</f>
        <v>0</v>
      </c>
      <c r="AJ20" s="40">
        <f>+IF(AND(AJ$7=FIN!$E$9,$B$15=FIN!$F$9,$B20=FIN!$B$9),FIN!$C$9,0)+IF(AND(AJ$7=FIN!$E$10,$B$15=FIN!$F$10,$B20=FIN!$B$10),FIN!$C$10,0)+IF(AND(AJ$7=FIN!$E$11,$B$15=FIN!$F$11,$B20=FIN!$B$11),FIN!$C$11,0)+IF(AND(AJ$7=FIN!$E$12,$B$15=FIN!$F$12,$B20=FIN!$B$12),FIN!$C$12,0)+IF(AND(AJ$7=FIN!$E$13,$B$15=FIN!$F$13,$B20=FIN!$B$13),FIN!$C$13,0)+IF(AND(AJ$7=FIN!$E$14,$B$15=FIN!$F$14,$B20=FIN!$B$14),FIN!$C$14,0)+IF(AND(AJ$7=FIN!$E$15,$B$15=FIN!$F$15,$B20=FIN!$B$15),FIN!$C$15,0)+IF(AND(AJ$7=FIN!$E$16,$B$15=FIN!$F$16,$B20=FIN!$B$16),FIN!$C$16,0)+IF(AND(AJ$7=FIN!$E$17,$B$15=FIN!$F$17,$B20=FIN!$B$17),FIN!$C$17,0)+IF(AND(AJ$7=FIN!$E$18,$B$15=FIN!$F$18,$B20=FIN!$B$18),FIN!$C$18,0)</f>
        <v>0</v>
      </c>
      <c r="AK20" s="40">
        <f>+IF(AND(AK$7=FIN!$E$9,$B$15=FIN!$F$9,$B20=FIN!$B$9),FIN!$C$9,0)+IF(AND(AK$7=FIN!$E$10,$B$15=FIN!$F$10,$B20=FIN!$B$10),FIN!$C$10,0)+IF(AND(AK$7=FIN!$E$11,$B$15=FIN!$F$11,$B20=FIN!$B$11),FIN!$C$11,0)+IF(AND(AK$7=FIN!$E$12,$B$15=FIN!$F$12,$B20=FIN!$B$12),FIN!$C$12,0)+IF(AND(AK$7=FIN!$E$13,$B$15=FIN!$F$13,$B20=FIN!$B$13),FIN!$C$13,0)+IF(AND(AK$7=FIN!$E$14,$B$15=FIN!$F$14,$B20=FIN!$B$14),FIN!$C$14,0)+IF(AND(AK$7=FIN!$E$15,$B$15=FIN!$F$15,$B20=FIN!$B$15),FIN!$C$15,0)+IF(AND(AK$7=FIN!$E$16,$B$15=FIN!$F$16,$B20=FIN!$B$16),FIN!$C$16,0)+IF(AND(AK$7=FIN!$E$17,$B$15=FIN!$F$17,$B20=FIN!$B$17),FIN!$C$17,0)+IF(AND(AK$7=FIN!$E$18,$B$15=FIN!$F$18,$B20=FIN!$B$18),FIN!$C$18,0)</f>
        <v>0</v>
      </c>
      <c r="AL20" s="40">
        <f>+IF(AND(AL$7=FIN!$E$9,$B$15=FIN!$F$9,$B20=FIN!$B$9),FIN!$C$9,0)+IF(AND(AL$7=FIN!$E$10,$B$15=FIN!$F$10,$B20=FIN!$B$10),FIN!$C$10,0)+IF(AND(AL$7=FIN!$E$11,$B$15=FIN!$F$11,$B20=FIN!$B$11),FIN!$C$11,0)+IF(AND(AL$7=FIN!$E$12,$B$15=FIN!$F$12,$B20=FIN!$B$12),FIN!$C$12,0)+IF(AND(AL$7=FIN!$E$13,$B$15=FIN!$F$13,$B20=FIN!$B$13),FIN!$C$13,0)+IF(AND(AL$7=FIN!$E$14,$B$15=FIN!$F$14,$B20=FIN!$B$14),FIN!$C$14,0)+IF(AND(AL$7=FIN!$E$15,$B$15=FIN!$F$15,$B20=FIN!$B$15),FIN!$C$15,0)+IF(AND(AL$7=FIN!$E$16,$B$15=FIN!$F$16,$B20=FIN!$B$16),FIN!$C$16,0)+IF(AND(AL$7=FIN!$E$17,$B$15=FIN!$F$17,$B20=FIN!$B$17),FIN!$C$17,0)+IF(AND(AL$7=FIN!$E$18,$B$15=FIN!$F$18,$B20=FIN!$B$18),FIN!$C$18,0)</f>
        <v>0</v>
      </c>
      <c r="AM20" s="40">
        <f>+IF(AND(AM$7=FIN!$E$9,$B$15=FIN!$F$9,$B20=FIN!$B$9),FIN!$C$9,0)+IF(AND(AM$7=FIN!$E$10,$B$15=FIN!$F$10,$B20=FIN!$B$10),FIN!$C$10,0)+IF(AND(AM$7=FIN!$E$11,$B$15=FIN!$F$11,$B20=FIN!$B$11),FIN!$C$11,0)+IF(AND(AM$7=FIN!$E$12,$B$15=FIN!$F$12,$B20=FIN!$B$12),FIN!$C$12,0)+IF(AND(AM$7=FIN!$E$13,$B$15=FIN!$F$13,$B20=FIN!$B$13),FIN!$C$13,0)+IF(AND(AM$7=FIN!$E$14,$B$15=FIN!$F$14,$B20=FIN!$B$14),FIN!$C$14,0)+IF(AND(AM$7=FIN!$E$15,$B$15=FIN!$F$15,$B20=FIN!$B$15),FIN!$C$15,0)+IF(AND(AM$7=FIN!$E$16,$B$15=FIN!$F$16,$B20=FIN!$B$16),FIN!$C$16,0)+IF(AND(AM$7=FIN!$E$17,$B$15=FIN!$F$17,$B20=FIN!$B$17),FIN!$C$17,0)+IF(AND(AM$7=FIN!$E$18,$B$15=FIN!$F$18,$B20=FIN!$B$18),FIN!$C$18,0)</f>
        <v>0</v>
      </c>
      <c r="AN20" s="40">
        <f>+IF(AND(AN$7=FIN!$E$9,$B$15=FIN!$F$9,$B20=FIN!$B$9),FIN!$C$9,0)+IF(AND(AN$7=FIN!$E$10,$B$15=FIN!$F$10,$B20=FIN!$B$10),FIN!$C$10,0)+IF(AND(AN$7=FIN!$E$11,$B$15=FIN!$F$11,$B20=FIN!$B$11),FIN!$C$11,0)+IF(AND(AN$7=FIN!$E$12,$B$15=FIN!$F$12,$B20=FIN!$B$12),FIN!$C$12,0)+IF(AND(AN$7=FIN!$E$13,$B$15=FIN!$F$13,$B20=FIN!$B$13),FIN!$C$13,0)+IF(AND(AN$7=FIN!$E$14,$B$15=FIN!$F$14,$B20=FIN!$B$14),FIN!$C$14,0)+IF(AND(AN$7=FIN!$E$15,$B$15=FIN!$F$15,$B20=FIN!$B$15),FIN!$C$15,0)+IF(AND(AN$7=FIN!$E$16,$B$15=FIN!$F$16,$B20=FIN!$B$16),FIN!$C$16,0)+IF(AND(AN$7=FIN!$E$17,$B$15=FIN!$F$17,$B20=FIN!$B$17),FIN!$C$17,0)+IF(AND(AN$7=FIN!$E$18,$B$15=FIN!$F$18,$B20=FIN!$B$18),FIN!$C$18,0)</f>
        <v>0</v>
      </c>
      <c r="AO20" s="40">
        <f>+IF(AND(AO$7=FIN!$E$9,$B$15=FIN!$F$9,$B20=FIN!$B$9),FIN!$C$9,0)+IF(AND(AO$7=FIN!$E$10,$B$15=FIN!$F$10,$B20=FIN!$B$10),FIN!$C$10,0)+IF(AND(AO$7=FIN!$E$11,$B$15=FIN!$F$11,$B20=FIN!$B$11),FIN!$C$11,0)+IF(AND(AO$7=FIN!$E$12,$B$15=FIN!$F$12,$B20=FIN!$B$12),FIN!$C$12,0)+IF(AND(AO$7=FIN!$E$13,$B$15=FIN!$F$13,$B20=FIN!$B$13),FIN!$C$13,0)+IF(AND(AO$7=FIN!$E$14,$B$15=FIN!$F$14,$B20=FIN!$B$14),FIN!$C$14,0)+IF(AND(AO$7=FIN!$E$15,$B$15=FIN!$F$15,$B20=FIN!$B$15),FIN!$C$15,0)+IF(AND(AO$7=FIN!$E$16,$B$15=FIN!$F$16,$B20=FIN!$B$16),FIN!$C$16,0)+IF(AND(AO$7=FIN!$E$17,$B$15=FIN!$F$17,$B20=FIN!$B$17),FIN!$C$17,0)+IF(AND(AO$7=FIN!$E$18,$B$15=FIN!$F$18,$B20=FIN!$B$18),FIN!$C$18,0)</f>
        <v>0</v>
      </c>
      <c r="AP20" s="40">
        <f>+IF(AND(AP$7=FIN!$E$9,$B$15=FIN!$F$9,$B20=FIN!$B$9),FIN!$C$9,0)+IF(AND(AP$7=FIN!$E$10,$B$15=FIN!$F$10,$B20=FIN!$B$10),FIN!$C$10,0)+IF(AND(AP$7=FIN!$E$11,$B$15=FIN!$F$11,$B20=FIN!$B$11),FIN!$C$11,0)+IF(AND(AP$7=FIN!$E$12,$B$15=FIN!$F$12,$B20=FIN!$B$12),FIN!$C$12,0)+IF(AND(AP$7=FIN!$E$13,$B$15=FIN!$F$13,$B20=FIN!$B$13),FIN!$C$13,0)+IF(AND(AP$7=FIN!$E$14,$B$15=FIN!$F$14,$B20=FIN!$B$14),FIN!$C$14,0)+IF(AND(AP$7=FIN!$E$15,$B$15=FIN!$F$15,$B20=FIN!$B$15),FIN!$C$15,0)+IF(AND(AP$7=FIN!$E$16,$B$15=FIN!$F$16,$B20=FIN!$B$16),FIN!$C$16,0)+IF(AND(AP$7=FIN!$E$17,$B$15=FIN!$F$17,$B20=FIN!$B$17),FIN!$C$17,0)+IF(AND(AP$7=FIN!$E$18,$B$15=FIN!$F$18,$B20=FIN!$B$18),FIN!$C$18,0)</f>
        <v>0</v>
      </c>
      <c r="AQ20" s="40">
        <f>+IF(AND(AQ$7=FIN!$E$9,$B$15=FIN!$F$9,$B20=FIN!$B$9),FIN!$C$9,0)+IF(AND(AQ$7=FIN!$E$10,$B$15=FIN!$F$10,$B20=FIN!$B$10),FIN!$C$10,0)+IF(AND(AQ$7=FIN!$E$11,$B$15=FIN!$F$11,$B20=FIN!$B$11),FIN!$C$11,0)+IF(AND(AQ$7=FIN!$E$12,$B$15=FIN!$F$12,$B20=FIN!$B$12),FIN!$C$12,0)+IF(AND(AQ$7=FIN!$E$13,$B$15=FIN!$F$13,$B20=FIN!$B$13),FIN!$C$13,0)+IF(AND(AQ$7=FIN!$E$14,$B$15=FIN!$F$14,$B20=FIN!$B$14),FIN!$C$14,0)+IF(AND(AQ$7=FIN!$E$15,$B$15=FIN!$F$15,$B20=FIN!$B$15),FIN!$C$15,0)+IF(AND(AQ$7=FIN!$E$16,$B$15=FIN!$F$16,$B20=FIN!$B$16),FIN!$C$16,0)+IF(AND(AQ$7=FIN!$E$17,$B$15=FIN!$F$17,$B20=FIN!$B$17),FIN!$C$17,0)+IF(AND(AQ$7=FIN!$E$18,$B$15=FIN!$F$18,$B20=FIN!$B$18),FIN!$C$18,0)</f>
        <v>0</v>
      </c>
      <c r="AR20" s="40">
        <f>+IF(AND(AR$7=FIN!$E$9,$B$15=FIN!$F$9,$B20=FIN!$B$9),FIN!$C$9,0)+IF(AND(AR$7=FIN!$E$10,$B$15=FIN!$F$10,$B20=FIN!$B$10),FIN!$C$10,0)+IF(AND(AR$7=FIN!$E$11,$B$15=FIN!$F$11,$B20=FIN!$B$11),FIN!$C$11,0)+IF(AND(AR$7=FIN!$E$12,$B$15=FIN!$F$12,$B20=FIN!$B$12),FIN!$C$12,0)+IF(AND(AR$7=FIN!$E$13,$B$15=FIN!$F$13,$B20=FIN!$B$13),FIN!$C$13,0)+IF(AND(AR$7=FIN!$E$14,$B$15=FIN!$F$14,$B20=FIN!$B$14),FIN!$C$14,0)+IF(AND(AR$7=FIN!$E$15,$B$15=FIN!$F$15,$B20=FIN!$B$15),FIN!$C$15,0)+IF(AND(AR$7=FIN!$E$16,$B$15=FIN!$F$16,$B20=FIN!$B$16),FIN!$C$16,0)+IF(AND(AR$7=FIN!$E$17,$B$15=FIN!$F$17,$B20=FIN!$B$17),FIN!$C$17,0)+IF(AND(AR$7=FIN!$E$18,$B$15=FIN!$F$18,$B20=FIN!$B$18),FIN!$C$18,0)</f>
        <v>0</v>
      </c>
      <c r="AS20" s="40">
        <f>+IF(AND(AS$7=FIN!$E$9,$B$15=FIN!$F$9,$B20=FIN!$B$9),FIN!$C$9,0)+IF(AND(AS$7=FIN!$E$10,$B$15=FIN!$F$10,$B20=FIN!$B$10),FIN!$C$10,0)+IF(AND(AS$7=FIN!$E$11,$B$15=FIN!$F$11,$B20=FIN!$B$11),FIN!$C$11,0)+IF(AND(AS$7=FIN!$E$12,$B$15=FIN!$F$12,$B20=FIN!$B$12),FIN!$C$12,0)+IF(AND(AS$7=FIN!$E$13,$B$15=FIN!$F$13,$B20=FIN!$B$13),FIN!$C$13,0)+IF(AND(AS$7=FIN!$E$14,$B$15=FIN!$F$14,$B20=FIN!$B$14),FIN!$C$14,0)+IF(AND(AS$7=FIN!$E$15,$B$15=FIN!$F$15,$B20=FIN!$B$15),FIN!$C$15,0)+IF(AND(AS$7=FIN!$E$16,$B$15=FIN!$F$16,$B20=FIN!$B$16),FIN!$C$16,0)+IF(AND(AS$7=FIN!$E$17,$B$15=FIN!$F$17,$B20=FIN!$B$17),FIN!$C$17,0)+IF(AND(AS$7=FIN!$E$18,$B$15=FIN!$F$18,$B20=FIN!$B$18),FIN!$C$18,0)</f>
        <v>0</v>
      </c>
      <c r="AT20" s="40">
        <f>+IF(AND(AT$7=FIN!$E$9,$B$15=FIN!$F$9,$B20=FIN!$B$9),FIN!$C$9,0)+IF(AND(AT$7=FIN!$E$10,$B$15=FIN!$F$10,$B20=FIN!$B$10),FIN!$C$10,0)+IF(AND(AT$7=FIN!$E$11,$B$15=FIN!$F$11,$B20=FIN!$B$11),FIN!$C$11,0)+IF(AND(AT$7=FIN!$E$12,$B$15=FIN!$F$12,$B20=FIN!$B$12),FIN!$C$12,0)+IF(AND(AT$7=FIN!$E$13,$B$15=FIN!$F$13,$B20=FIN!$B$13),FIN!$C$13,0)+IF(AND(AT$7=FIN!$E$14,$B$15=FIN!$F$14,$B20=FIN!$B$14),FIN!$C$14,0)+IF(AND(AT$7=FIN!$E$15,$B$15=FIN!$F$15,$B20=FIN!$B$15),FIN!$C$15,0)+IF(AND(AT$7=FIN!$E$16,$B$15=FIN!$F$16,$B20=FIN!$B$16),FIN!$C$16,0)+IF(AND(AT$7=FIN!$E$17,$B$15=FIN!$F$17,$B20=FIN!$B$17),FIN!$C$17,0)+IF(AND(AT$7=FIN!$E$18,$B$15=FIN!$F$18,$B20=FIN!$B$18),FIN!$C$18,0)</f>
        <v>0</v>
      </c>
      <c r="AU20" s="40">
        <f>+IF(AND(AU$7=FIN!$E$9,$B$15=FIN!$F$9,$B20=FIN!$B$9),FIN!$C$9,0)+IF(AND(AU$7=FIN!$E$10,$B$15=FIN!$F$10,$B20=FIN!$B$10),FIN!$C$10,0)+IF(AND(AU$7=FIN!$E$11,$B$15=FIN!$F$11,$B20=FIN!$B$11),FIN!$C$11,0)+IF(AND(AU$7=FIN!$E$12,$B$15=FIN!$F$12,$B20=FIN!$B$12),FIN!$C$12,0)+IF(AND(AU$7=FIN!$E$13,$B$15=FIN!$F$13,$B20=FIN!$B$13),FIN!$C$13,0)+IF(AND(AU$7=FIN!$E$14,$B$15=FIN!$F$14,$B20=FIN!$B$14),FIN!$C$14,0)+IF(AND(AU$7=FIN!$E$15,$B$15=FIN!$F$15,$B20=FIN!$B$15),FIN!$C$15,0)+IF(AND(AU$7=FIN!$E$16,$B$15=FIN!$F$16,$B20=FIN!$B$16),FIN!$C$16,0)+IF(AND(AU$7=FIN!$E$17,$B$15=FIN!$F$17,$B20=FIN!$B$17),FIN!$C$17,0)+IF(AND(AU$7=FIN!$E$18,$B$15=FIN!$F$18,$B20=FIN!$B$18),FIN!$C$18,0)</f>
        <v>0</v>
      </c>
      <c r="AV20" s="40">
        <f>+IF(AND(AV$7=FIN!$E$9,$B$15=FIN!$F$9,$B20=FIN!$B$9),FIN!$C$9,0)+IF(AND(AV$7=FIN!$E$10,$B$15=FIN!$F$10,$B20=FIN!$B$10),FIN!$C$10,0)+IF(AND(AV$7=FIN!$E$11,$B$15=FIN!$F$11,$B20=FIN!$B$11),FIN!$C$11,0)+IF(AND(AV$7=FIN!$E$12,$B$15=FIN!$F$12,$B20=FIN!$B$12),FIN!$C$12,0)+IF(AND(AV$7=FIN!$E$13,$B$15=FIN!$F$13,$B20=FIN!$B$13),FIN!$C$13,0)+IF(AND(AV$7=FIN!$E$14,$B$15=FIN!$F$14,$B20=FIN!$B$14),FIN!$C$14,0)+IF(AND(AV$7=FIN!$E$15,$B$15=FIN!$F$15,$B20=FIN!$B$15),FIN!$C$15,0)+IF(AND(AV$7=FIN!$E$16,$B$15=FIN!$F$16,$B20=FIN!$B$16),FIN!$C$16,0)+IF(AND(AV$7=FIN!$E$17,$B$15=FIN!$F$17,$B20=FIN!$B$17),FIN!$C$17,0)+IF(AND(AV$7=FIN!$E$18,$B$15=FIN!$F$18,$B20=FIN!$B$18),FIN!$C$18,0)</f>
        <v>0</v>
      </c>
      <c r="AW20" s="40">
        <f>+IF(AND(AW$7=FIN!$E$9,$B$15=FIN!$F$9,$B20=FIN!$B$9),FIN!$C$9,0)+IF(AND(AW$7=FIN!$E$10,$B$15=FIN!$F$10,$B20=FIN!$B$10),FIN!$C$10,0)+IF(AND(AW$7=FIN!$E$11,$B$15=FIN!$F$11,$B20=FIN!$B$11),FIN!$C$11,0)+IF(AND(AW$7=FIN!$E$12,$B$15=FIN!$F$12,$B20=FIN!$B$12),FIN!$C$12,0)+IF(AND(AW$7=FIN!$E$13,$B$15=FIN!$F$13,$B20=FIN!$B$13),FIN!$C$13,0)+IF(AND(AW$7=FIN!$E$14,$B$15=FIN!$F$14,$B20=FIN!$B$14),FIN!$C$14,0)+IF(AND(AW$7=FIN!$E$15,$B$15=FIN!$F$15,$B20=FIN!$B$15),FIN!$C$15,0)+IF(AND(AW$7=FIN!$E$16,$B$15=FIN!$F$16,$B20=FIN!$B$16),FIN!$C$16,0)+IF(AND(AW$7=FIN!$E$17,$B$15=FIN!$F$17,$B20=FIN!$B$17),FIN!$C$17,0)+IF(AND(AW$7=FIN!$E$18,$B$15=FIN!$F$18,$B20=FIN!$B$18),FIN!$C$18,0)</f>
        <v>0</v>
      </c>
      <c r="AX20" s="40">
        <f>+IF(AND(AX$7=FIN!$E$9,$B$15=FIN!$F$9,$B20=FIN!$B$9),FIN!$C$9,0)+IF(AND(AX$7=FIN!$E$10,$B$15=FIN!$F$10,$B20=FIN!$B$10),FIN!$C$10,0)+IF(AND(AX$7=FIN!$E$11,$B$15=FIN!$F$11,$B20=FIN!$B$11),FIN!$C$11,0)+IF(AND(AX$7=FIN!$E$12,$B$15=FIN!$F$12,$B20=FIN!$B$12),FIN!$C$12,0)+IF(AND(AX$7=FIN!$E$13,$B$15=FIN!$F$13,$B20=FIN!$B$13),FIN!$C$13,0)+IF(AND(AX$7=FIN!$E$14,$B$15=FIN!$F$14,$B20=FIN!$B$14),FIN!$C$14,0)+IF(AND(AX$7=FIN!$E$15,$B$15=FIN!$F$15,$B20=FIN!$B$15),FIN!$C$15,0)+IF(AND(AX$7=FIN!$E$16,$B$15=FIN!$F$16,$B20=FIN!$B$16),FIN!$C$16,0)+IF(AND(AX$7=FIN!$E$17,$B$15=FIN!$F$17,$B20=FIN!$B$17),FIN!$C$17,0)+IF(AND(AX$7=FIN!$E$18,$B$15=FIN!$F$18,$B20=FIN!$B$18),FIN!$C$18,0)</f>
        <v>0</v>
      </c>
      <c r="AY20" s="40">
        <f>+IF(AND(AY$7=FIN!$E$9,$B$15=FIN!$F$9,$B20=FIN!$B$9),FIN!$C$9,0)+IF(AND(AY$7=FIN!$E$10,$B$15=FIN!$F$10,$B20=FIN!$B$10),FIN!$C$10,0)+IF(AND(AY$7=FIN!$E$11,$B$15=FIN!$F$11,$B20=FIN!$B$11),FIN!$C$11,0)+IF(AND(AY$7=FIN!$E$12,$B$15=FIN!$F$12,$B20=FIN!$B$12),FIN!$C$12,0)+IF(AND(AY$7=FIN!$E$13,$B$15=FIN!$F$13,$B20=FIN!$B$13),FIN!$C$13,0)+IF(AND(AY$7=FIN!$E$14,$B$15=FIN!$F$14,$B20=FIN!$B$14),FIN!$C$14,0)+IF(AND(AY$7=FIN!$E$15,$B$15=FIN!$F$15,$B20=FIN!$B$15),FIN!$C$15,0)+IF(AND(AY$7=FIN!$E$16,$B$15=FIN!$F$16,$B20=FIN!$B$16),FIN!$C$16,0)+IF(AND(AY$7=FIN!$E$17,$B$15=FIN!$F$17,$B20=FIN!$B$17),FIN!$C$17,0)+IF(AND(AY$7=FIN!$E$18,$B$15=FIN!$F$18,$B20=FIN!$B$18),FIN!$C$18,0)</f>
        <v>0</v>
      </c>
      <c r="AZ20" s="40">
        <f>+IF(AND(AZ$7=FIN!$E$9,$B$15=FIN!$F$9,$B20=FIN!$B$9),FIN!$C$9,0)+IF(AND(AZ$7=FIN!$E$10,$B$15=FIN!$F$10,$B20=FIN!$B$10),FIN!$C$10,0)+IF(AND(AZ$7=FIN!$E$11,$B$15=FIN!$F$11,$B20=FIN!$B$11),FIN!$C$11,0)+IF(AND(AZ$7=FIN!$E$12,$B$15=FIN!$F$12,$B20=FIN!$B$12),FIN!$C$12,0)+IF(AND(AZ$7=FIN!$E$13,$B$15=FIN!$F$13,$B20=FIN!$B$13),FIN!$C$13,0)+IF(AND(AZ$7=FIN!$E$14,$B$15=FIN!$F$14,$B20=FIN!$B$14),FIN!$C$14,0)+IF(AND(AZ$7=FIN!$E$15,$B$15=FIN!$F$15,$B20=FIN!$B$15),FIN!$C$15,0)+IF(AND(AZ$7=FIN!$E$16,$B$15=FIN!$F$16,$B20=FIN!$B$16),FIN!$C$16,0)+IF(AND(AZ$7=FIN!$E$17,$B$15=FIN!$F$17,$B20=FIN!$B$17),FIN!$C$17,0)+IF(AND(AZ$7=FIN!$E$18,$B$15=FIN!$F$18,$B20=FIN!$B$18),FIN!$C$18,0)</f>
        <v>0</v>
      </c>
      <c r="BA20" s="40">
        <f>+IF(AND(BA$7=FIN!$E$9,$B$15=FIN!$F$9,$B20=FIN!$B$9),FIN!$C$9,0)+IF(AND(BA$7=FIN!$E$10,$B$15=FIN!$F$10,$B20=FIN!$B$10),FIN!$C$10,0)+IF(AND(BA$7=FIN!$E$11,$B$15=FIN!$F$11,$B20=FIN!$B$11),FIN!$C$11,0)+IF(AND(BA$7=FIN!$E$12,$B$15=FIN!$F$12,$B20=FIN!$B$12),FIN!$C$12,0)+IF(AND(BA$7=FIN!$E$13,$B$15=FIN!$F$13,$B20=FIN!$B$13),FIN!$C$13,0)+IF(AND(BA$7=FIN!$E$14,$B$15=FIN!$F$14,$B20=FIN!$B$14),FIN!$C$14,0)+IF(AND(BA$7=FIN!$E$15,$B$15=FIN!$F$15,$B20=FIN!$B$15),FIN!$C$15,0)+IF(AND(BA$7=FIN!$E$16,$B$15=FIN!$F$16,$B20=FIN!$B$16),FIN!$C$16,0)+IF(AND(BA$7=FIN!$E$17,$B$15=FIN!$F$17,$B20=FIN!$B$17),FIN!$C$17,0)+IF(AND(BA$7=FIN!$E$18,$B$15=FIN!$F$18,$B20=FIN!$B$18),FIN!$C$18,0)</f>
        <v>0</v>
      </c>
      <c r="BB20" s="40">
        <f>+IF(AND(BB$7=FIN!$E$9,$B$15=FIN!$F$9,$B20=FIN!$B$9),FIN!$C$9,0)+IF(AND(BB$7=FIN!$E$10,$B$15=FIN!$F$10,$B20=FIN!$B$10),FIN!$C$10,0)+IF(AND(BB$7=FIN!$E$11,$B$15=FIN!$F$11,$B20=FIN!$B$11),FIN!$C$11,0)+IF(AND(BB$7=FIN!$E$12,$B$15=FIN!$F$12,$B20=FIN!$B$12),FIN!$C$12,0)+IF(AND(BB$7=FIN!$E$13,$B$15=FIN!$F$13,$B20=FIN!$B$13),FIN!$C$13,0)+IF(AND(BB$7=FIN!$E$14,$B$15=FIN!$F$14,$B20=FIN!$B$14),FIN!$C$14,0)+IF(AND(BB$7=FIN!$E$15,$B$15=FIN!$F$15,$B20=FIN!$B$15),FIN!$C$15,0)+IF(AND(BB$7=FIN!$E$16,$B$15=FIN!$F$16,$B20=FIN!$B$16),FIN!$C$16,0)+IF(AND(BB$7=FIN!$E$17,$B$15=FIN!$F$17,$B20=FIN!$B$17),FIN!$C$17,0)+IF(AND(BB$7=FIN!$E$18,$B$15=FIN!$F$18,$B20=FIN!$B$18),FIN!$C$18,0)</f>
        <v>0</v>
      </c>
      <c r="BC20" s="40">
        <f>+IF(AND(BC$7=FIN!$E$9,$B$15=FIN!$F$9,$B20=FIN!$B$9),FIN!$C$9,0)+IF(AND(BC$7=FIN!$E$10,$B$15=FIN!$F$10,$B20=FIN!$B$10),FIN!$C$10,0)+IF(AND(BC$7=FIN!$E$11,$B$15=FIN!$F$11,$B20=FIN!$B$11),FIN!$C$11,0)+IF(AND(BC$7=FIN!$E$12,$B$15=FIN!$F$12,$B20=FIN!$B$12),FIN!$C$12,0)+IF(AND(BC$7=FIN!$E$13,$B$15=FIN!$F$13,$B20=FIN!$B$13),FIN!$C$13,0)+IF(AND(BC$7=FIN!$E$14,$B$15=FIN!$F$14,$B20=FIN!$B$14),FIN!$C$14,0)+IF(AND(BC$7=FIN!$E$15,$B$15=FIN!$F$15,$B20=FIN!$B$15),FIN!$C$15,0)+IF(AND(BC$7=FIN!$E$16,$B$15=FIN!$F$16,$B20=FIN!$B$16),FIN!$C$16,0)+IF(AND(BC$7=FIN!$E$17,$B$15=FIN!$F$17,$B20=FIN!$B$17),FIN!$C$17,0)+IF(AND(BC$7=FIN!$E$18,$B$15=FIN!$F$18,$B20=FIN!$B$18),FIN!$C$18,0)</f>
        <v>0</v>
      </c>
      <c r="BD20" s="40">
        <f>+IF(AND(BD$7=FIN!$E$9,$B$15=FIN!$F$9,$B20=FIN!$B$9),FIN!$C$9,0)+IF(AND(BD$7=FIN!$E$10,$B$15=FIN!$F$10,$B20=FIN!$B$10),FIN!$C$10,0)+IF(AND(BD$7=FIN!$E$11,$B$15=FIN!$F$11,$B20=FIN!$B$11),FIN!$C$11,0)+IF(AND(BD$7=FIN!$E$12,$B$15=FIN!$F$12,$B20=FIN!$B$12),FIN!$C$12,0)+IF(AND(BD$7=FIN!$E$13,$B$15=FIN!$F$13,$B20=FIN!$B$13),FIN!$C$13,0)+IF(AND(BD$7=FIN!$E$14,$B$15=FIN!$F$14,$B20=FIN!$B$14),FIN!$C$14,0)+IF(AND(BD$7=FIN!$E$15,$B$15=FIN!$F$15,$B20=FIN!$B$15),FIN!$C$15,0)+IF(AND(BD$7=FIN!$E$16,$B$15=FIN!$F$16,$B20=FIN!$B$16),FIN!$C$16,0)+IF(AND(BD$7=FIN!$E$17,$B$15=FIN!$F$17,$B20=FIN!$B$17),FIN!$C$17,0)+IF(AND(BD$7=FIN!$E$18,$B$15=FIN!$F$18,$B20=FIN!$B$18),FIN!$C$18,0)</f>
        <v>0</v>
      </c>
      <c r="BE20" s="40">
        <f>+IF(AND(BE$7=FIN!$E$9,$B$15=FIN!$F$9,$B20=FIN!$B$9),FIN!$C$9,0)+IF(AND(BE$7=FIN!$E$10,$B$15=FIN!$F$10,$B20=FIN!$B$10),FIN!$C$10,0)+IF(AND(BE$7=FIN!$E$11,$B$15=FIN!$F$11,$B20=FIN!$B$11),FIN!$C$11,0)+IF(AND(BE$7=FIN!$E$12,$B$15=FIN!$F$12,$B20=FIN!$B$12),FIN!$C$12,0)+IF(AND(BE$7=FIN!$E$13,$B$15=FIN!$F$13,$B20=FIN!$B$13),FIN!$C$13,0)+IF(AND(BE$7=FIN!$E$14,$B$15=FIN!$F$14,$B20=FIN!$B$14),FIN!$C$14,0)+IF(AND(BE$7=FIN!$E$15,$B$15=FIN!$F$15,$B20=FIN!$B$15),FIN!$C$15,0)+IF(AND(BE$7=FIN!$E$16,$B$15=FIN!$F$16,$B20=FIN!$B$16),FIN!$C$16,0)+IF(AND(BE$7=FIN!$E$17,$B$15=FIN!$F$17,$B20=FIN!$B$17),FIN!$C$17,0)+IF(AND(BE$7=FIN!$E$18,$B$15=FIN!$F$18,$B20=FIN!$B$18),FIN!$C$18,0)</f>
        <v>0</v>
      </c>
      <c r="BF20" s="40">
        <f>+IF(AND(BF$7=FIN!$E$9,$B$15=FIN!$F$9,$B20=FIN!$B$9),FIN!$C$9,0)+IF(AND(BF$7=FIN!$E$10,$B$15=FIN!$F$10,$B20=FIN!$B$10),FIN!$C$10,0)+IF(AND(BF$7=FIN!$E$11,$B$15=FIN!$F$11,$B20=FIN!$B$11),FIN!$C$11,0)+IF(AND(BF$7=FIN!$E$12,$B$15=FIN!$F$12,$B20=FIN!$B$12),FIN!$C$12,0)+IF(AND(BF$7=FIN!$E$13,$B$15=FIN!$F$13,$B20=FIN!$B$13),FIN!$C$13,0)+IF(AND(BF$7=FIN!$E$14,$B$15=FIN!$F$14,$B20=FIN!$B$14),FIN!$C$14,0)+IF(AND(BF$7=FIN!$E$15,$B$15=FIN!$F$15,$B20=FIN!$B$15),FIN!$C$15,0)+IF(AND(BF$7=FIN!$E$16,$B$15=FIN!$F$16,$B20=FIN!$B$16),FIN!$C$16,0)+IF(AND(BF$7=FIN!$E$17,$B$15=FIN!$F$17,$B20=FIN!$B$17),FIN!$C$17,0)+IF(AND(BF$7=FIN!$E$18,$B$15=FIN!$F$18,$B20=FIN!$B$18),FIN!$C$18,0)</f>
        <v>0</v>
      </c>
      <c r="BG20" s="40">
        <f>+IF(AND(BG$7=FIN!$E$9,$B$15=FIN!$F$9,$B20=FIN!$B$9),FIN!$C$9,0)+IF(AND(BG$7=FIN!$E$10,$B$15=FIN!$F$10,$B20=FIN!$B$10),FIN!$C$10,0)+IF(AND(BG$7=FIN!$E$11,$B$15=FIN!$F$11,$B20=FIN!$B$11),FIN!$C$11,0)+IF(AND(BG$7=FIN!$E$12,$B$15=FIN!$F$12,$B20=FIN!$B$12),FIN!$C$12,0)+IF(AND(BG$7=FIN!$E$13,$B$15=FIN!$F$13,$B20=FIN!$B$13),FIN!$C$13,0)+IF(AND(BG$7=FIN!$E$14,$B$15=FIN!$F$14,$B20=FIN!$B$14),FIN!$C$14,0)+IF(AND(BG$7=FIN!$E$15,$B$15=FIN!$F$15,$B20=FIN!$B$15),FIN!$C$15,0)+IF(AND(BG$7=FIN!$E$16,$B$15=FIN!$F$16,$B20=FIN!$B$16),FIN!$C$16,0)+IF(AND(BG$7=FIN!$E$17,$B$15=FIN!$F$17,$B20=FIN!$B$17),FIN!$C$17,0)+IF(AND(BG$7=FIN!$E$18,$B$15=FIN!$F$18,$B20=FIN!$B$18),FIN!$C$18,0)</f>
        <v>0</v>
      </c>
      <c r="BH20" s="40">
        <f>+IF(AND(BH$7=FIN!$E$9,$B$15=FIN!$F$9,$B20=FIN!$B$9),FIN!$C$9,0)+IF(AND(BH$7=FIN!$E$10,$B$15=FIN!$F$10,$B20=FIN!$B$10),FIN!$C$10,0)+IF(AND(BH$7=FIN!$E$11,$B$15=FIN!$F$11,$B20=FIN!$B$11),FIN!$C$11,0)+IF(AND(BH$7=FIN!$E$12,$B$15=FIN!$F$12,$B20=FIN!$B$12),FIN!$C$12,0)+IF(AND(BH$7=FIN!$E$13,$B$15=FIN!$F$13,$B20=FIN!$B$13),FIN!$C$13,0)+IF(AND(BH$7=FIN!$E$14,$B$15=FIN!$F$14,$B20=FIN!$B$14),FIN!$C$14,0)+IF(AND(BH$7=FIN!$E$15,$B$15=FIN!$F$15,$B20=FIN!$B$15),FIN!$C$15,0)+IF(AND(BH$7=FIN!$E$16,$B$15=FIN!$F$16,$B20=FIN!$B$16),FIN!$C$16,0)+IF(AND(BH$7=FIN!$E$17,$B$15=FIN!$F$17,$B20=FIN!$B$17),FIN!$C$17,0)+IF(AND(BH$7=FIN!$E$18,$B$15=FIN!$F$18,$B20=FIN!$B$18),FIN!$C$18,0)</f>
        <v>0</v>
      </c>
      <c r="BI20" s="40">
        <f>+IF(AND(BI$7=FIN!$E$9,$B$15=FIN!$F$9,$B20=FIN!$B$9),FIN!$C$9,0)+IF(AND(BI$7=FIN!$E$10,$B$15=FIN!$F$10,$B20=FIN!$B$10),FIN!$C$10,0)+IF(AND(BI$7=FIN!$E$11,$B$15=FIN!$F$11,$B20=FIN!$B$11),FIN!$C$11,0)+IF(AND(BI$7=FIN!$E$12,$B$15=FIN!$F$12,$B20=FIN!$B$12),FIN!$C$12,0)+IF(AND(BI$7=FIN!$E$13,$B$15=FIN!$F$13,$B20=FIN!$B$13),FIN!$C$13,0)+IF(AND(BI$7=FIN!$E$14,$B$15=FIN!$F$14,$B20=FIN!$B$14),FIN!$C$14,0)+IF(AND(BI$7=FIN!$E$15,$B$15=FIN!$F$15,$B20=FIN!$B$15),FIN!$C$15,0)+IF(AND(BI$7=FIN!$E$16,$B$15=FIN!$F$16,$B20=FIN!$B$16),FIN!$C$16,0)+IF(AND(BI$7=FIN!$E$17,$B$15=FIN!$F$17,$B20=FIN!$B$17),FIN!$C$17,0)+IF(AND(BI$7=FIN!$E$18,$B$15=FIN!$F$18,$B20=FIN!$B$18),FIN!$C$18,0)</f>
        <v>0</v>
      </c>
      <c r="BJ20" s="40">
        <f>+IF(AND(BJ$7=FIN!$E$9,$B$15=FIN!$F$9,$B20=FIN!$B$9),FIN!$C$9,0)+IF(AND(BJ$7=FIN!$E$10,$B$15=FIN!$F$10,$B20=FIN!$B$10),FIN!$C$10,0)+IF(AND(BJ$7=FIN!$E$11,$B$15=FIN!$F$11,$B20=FIN!$B$11),FIN!$C$11,0)+IF(AND(BJ$7=FIN!$E$12,$B$15=FIN!$F$12,$B20=FIN!$B$12),FIN!$C$12,0)+IF(AND(BJ$7=FIN!$E$13,$B$15=FIN!$F$13,$B20=FIN!$B$13),FIN!$C$13,0)+IF(AND(BJ$7=FIN!$E$14,$B$15=FIN!$F$14,$B20=FIN!$B$14),FIN!$C$14,0)+IF(AND(BJ$7=FIN!$E$15,$B$15=FIN!$F$15,$B20=FIN!$B$15),FIN!$C$15,0)+IF(AND(BJ$7=FIN!$E$16,$B$15=FIN!$F$16,$B20=FIN!$B$16),FIN!$C$16,0)+IF(AND(BJ$7=FIN!$E$17,$B$15=FIN!$F$17,$B20=FIN!$B$17),FIN!$C$17,0)+IF(AND(BJ$7=FIN!$E$18,$B$15=FIN!$F$18,$B20=FIN!$B$18),FIN!$C$18,0)</f>
        <v>0</v>
      </c>
      <c r="BK20" s="40">
        <f>+IF(AND(BK$7=FIN!$E$9,$B$15=FIN!$F$9,$B20=FIN!$B$9),FIN!$C$9,0)+IF(AND(BK$7=FIN!$E$10,$B$15=FIN!$F$10,$B20=FIN!$B$10),FIN!$C$10,0)+IF(AND(BK$7=FIN!$E$11,$B$15=FIN!$F$11,$B20=FIN!$B$11),FIN!$C$11,0)+IF(AND(BK$7=FIN!$E$12,$B$15=FIN!$F$12,$B20=FIN!$B$12),FIN!$C$12,0)+IF(AND(BK$7=FIN!$E$13,$B$15=FIN!$F$13,$B20=FIN!$B$13),FIN!$C$13,0)+IF(AND(BK$7=FIN!$E$14,$B$15=FIN!$F$14,$B20=FIN!$B$14),FIN!$C$14,0)+IF(AND(BK$7=FIN!$E$15,$B$15=FIN!$F$15,$B20=FIN!$B$15),FIN!$C$15,0)+IF(AND(BK$7=FIN!$E$16,$B$15=FIN!$F$16,$B20=FIN!$B$16),FIN!$C$16,0)+IF(AND(BK$7=FIN!$E$17,$B$15=FIN!$F$17,$B20=FIN!$B$17),FIN!$C$17,0)+IF(AND(BK$7=FIN!$E$18,$B$15=FIN!$F$18,$B20=FIN!$B$18),FIN!$C$18,0)</f>
        <v>0</v>
      </c>
      <c r="BL20" s="40">
        <f>+IF(AND(BL$7=FIN!$E$9,$B$15=FIN!$F$9,$B20=FIN!$B$9),FIN!$C$9,0)+IF(AND(BL$7=FIN!$E$10,$B$15=FIN!$F$10,$B20=FIN!$B$10),FIN!$C$10,0)+IF(AND(BL$7=FIN!$E$11,$B$15=FIN!$F$11,$B20=FIN!$B$11),FIN!$C$11,0)+IF(AND(BL$7=FIN!$E$12,$B$15=FIN!$F$12,$B20=FIN!$B$12),FIN!$C$12,0)+IF(AND(BL$7=FIN!$E$13,$B$15=FIN!$F$13,$B20=FIN!$B$13),FIN!$C$13,0)+IF(AND(BL$7=FIN!$E$14,$B$15=FIN!$F$14,$B20=FIN!$B$14),FIN!$C$14,0)+IF(AND(BL$7=FIN!$E$15,$B$15=FIN!$F$15,$B20=FIN!$B$15),FIN!$C$15,0)+IF(AND(BL$7=FIN!$E$16,$B$15=FIN!$F$16,$B20=FIN!$B$16),FIN!$C$16,0)+IF(AND(BL$7=FIN!$E$17,$B$15=FIN!$F$17,$B20=FIN!$B$17),FIN!$C$17,0)+IF(AND(BL$7=FIN!$E$18,$B$15=FIN!$F$18,$B20=FIN!$B$18),FIN!$C$18,0)</f>
        <v>0</v>
      </c>
    </row>
    <row r="21" spans="2:64">
      <c r="B21" s="21" t="str">
        <f>+IF(Home!$C$5=NT!$A$2,'MI2'!$B$26,IF(Home!$C$5=NT!$A$3,'MI2'!$C$26,IF(Home!$C$5=NT!$A$4,'MI2'!$D$26,)))</f>
        <v>Aportacions de Socis</v>
      </c>
      <c r="C21" s="37">
        <f t="shared" si="11"/>
        <v>0</v>
      </c>
      <c r="D21" s="29"/>
      <c r="E21" s="19">
        <f>SUM(E22:E26)</f>
        <v>0</v>
      </c>
      <c r="F21" s="19">
        <f t="shared" ref="F21:P21" si="16">SUM(F22:F26)</f>
        <v>0</v>
      </c>
      <c r="G21" s="19">
        <f t="shared" si="16"/>
        <v>0</v>
      </c>
      <c r="H21" s="19">
        <f t="shared" si="16"/>
        <v>0</v>
      </c>
      <c r="I21" s="19">
        <f t="shared" si="16"/>
        <v>0</v>
      </c>
      <c r="J21" s="19">
        <f t="shared" si="16"/>
        <v>0</v>
      </c>
      <c r="K21" s="19">
        <f t="shared" si="16"/>
        <v>0</v>
      </c>
      <c r="L21" s="19">
        <f t="shared" si="16"/>
        <v>0</v>
      </c>
      <c r="M21" s="19">
        <f t="shared" si="16"/>
        <v>0</v>
      </c>
      <c r="N21" s="19">
        <f t="shared" si="16"/>
        <v>0</v>
      </c>
      <c r="O21" s="19">
        <f t="shared" si="16"/>
        <v>0</v>
      </c>
      <c r="P21" s="19">
        <f t="shared" si="16"/>
        <v>0</v>
      </c>
      <c r="Q21" s="19">
        <f t="shared" ref="Q21:AJ21" si="17">SUM(Q22:Q26)</f>
        <v>0</v>
      </c>
      <c r="R21" s="19">
        <f t="shared" si="17"/>
        <v>0</v>
      </c>
      <c r="S21" s="19">
        <f t="shared" si="17"/>
        <v>0</v>
      </c>
      <c r="T21" s="19">
        <f t="shared" si="17"/>
        <v>0</v>
      </c>
      <c r="U21" s="19">
        <f t="shared" si="17"/>
        <v>0</v>
      </c>
      <c r="V21" s="19">
        <f t="shared" si="17"/>
        <v>0</v>
      </c>
      <c r="W21" s="19">
        <f t="shared" si="17"/>
        <v>0</v>
      </c>
      <c r="X21" s="19">
        <f t="shared" si="17"/>
        <v>0</v>
      </c>
      <c r="Y21" s="19">
        <f t="shared" si="17"/>
        <v>0</v>
      </c>
      <c r="Z21" s="19">
        <f t="shared" si="17"/>
        <v>0</v>
      </c>
      <c r="AA21" s="19">
        <f t="shared" si="17"/>
        <v>0</v>
      </c>
      <c r="AB21" s="19">
        <f t="shared" si="17"/>
        <v>0</v>
      </c>
      <c r="AC21" s="19">
        <f t="shared" si="17"/>
        <v>0</v>
      </c>
      <c r="AD21" s="19">
        <f t="shared" si="17"/>
        <v>0</v>
      </c>
      <c r="AE21" s="19">
        <f t="shared" si="17"/>
        <v>0</v>
      </c>
      <c r="AF21" s="19">
        <f t="shared" si="17"/>
        <v>0</v>
      </c>
      <c r="AG21" s="19">
        <f t="shared" si="17"/>
        <v>0</v>
      </c>
      <c r="AH21" s="19">
        <f t="shared" si="17"/>
        <v>0</v>
      </c>
      <c r="AI21" s="19">
        <f t="shared" si="17"/>
        <v>0</v>
      </c>
      <c r="AJ21" s="19">
        <f t="shared" si="17"/>
        <v>0</v>
      </c>
      <c r="AK21" s="19">
        <f t="shared" ref="AK21:BD21" si="18">SUM(AK22:AK26)</f>
        <v>0</v>
      </c>
      <c r="AL21" s="19">
        <f t="shared" si="18"/>
        <v>0</v>
      </c>
      <c r="AM21" s="19">
        <f t="shared" si="18"/>
        <v>0</v>
      </c>
      <c r="AN21" s="19">
        <f t="shared" si="18"/>
        <v>0</v>
      </c>
      <c r="AO21" s="19">
        <f t="shared" si="18"/>
        <v>0</v>
      </c>
      <c r="AP21" s="19">
        <f t="shared" si="18"/>
        <v>0</v>
      </c>
      <c r="AQ21" s="19">
        <f t="shared" si="18"/>
        <v>0</v>
      </c>
      <c r="AR21" s="19">
        <f t="shared" si="18"/>
        <v>0</v>
      </c>
      <c r="AS21" s="19">
        <f t="shared" si="18"/>
        <v>0</v>
      </c>
      <c r="AT21" s="19">
        <f t="shared" si="18"/>
        <v>0</v>
      </c>
      <c r="AU21" s="19">
        <f t="shared" si="18"/>
        <v>0</v>
      </c>
      <c r="AV21" s="19">
        <f t="shared" si="18"/>
        <v>0</v>
      </c>
      <c r="AW21" s="19">
        <f t="shared" si="18"/>
        <v>0</v>
      </c>
      <c r="AX21" s="19">
        <f t="shared" si="18"/>
        <v>0</v>
      </c>
      <c r="AY21" s="19">
        <f t="shared" si="18"/>
        <v>0</v>
      </c>
      <c r="AZ21" s="19">
        <f t="shared" si="18"/>
        <v>0</v>
      </c>
      <c r="BA21" s="19">
        <f t="shared" si="18"/>
        <v>0</v>
      </c>
      <c r="BB21" s="19">
        <f t="shared" si="18"/>
        <v>0</v>
      </c>
      <c r="BC21" s="19">
        <f t="shared" si="18"/>
        <v>0</v>
      </c>
      <c r="BD21" s="19">
        <f t="shared" si="18"/>
        <v>0</v>
      </c>
      <c r="BE21" s="19">
        <f t="shared" ref="BE21:BL21" si="19">SUM(BE22:BE26)</f>
        <v>0</v>
      </c>
      <c r="BF21" s="19">
        <f t="shared" si="19"/>
        <v>0</v>
      </c>
      <c r="BG21" s="19">
        <f t="shared" si="19"/>
        <v>0</v>
      </c>
      <c r="BH21" s="19">
        <f t="shared" si="19"/>
        <v>0</v>
      </c>
      <c r="BI21" s="19">
        <f t="shared" si="19"/>
        <v>0</v>
      </c>
      <c r="BJ21" s="19">
        <f t="shared" si="19"/>
        <v>0</v>
      </c>
      <c r="BK21" s="19">
        <f t="shared" si="19"/>
        <v>0</v>
      </c>
      <c r="BL21" s="19">
        <f t="shared" si="19"/>
        <v>0</v>
      </c>
    </row>
    <row r="22" spans="2:64">
      <c r="B22" s="32" t="str">
        <f>+B10</f>
        <v>Marina Codony Lleonart</v>
      </c>
      <c r="C22" s="40">
        <f t="shared" si="11"/>
        <v>0</v>
      </c>
      <c r="D22" s="30"/>
      <c r="E22" s="40">
        <f>+IF(AND(E$7=FIN!$E$9,$B$21=FIN!$F$9,$B22=FIN!$B$9),FIN!$C$9,0)+IF(AND(E$7=FIN!$E$10,$B$21=FIN!$F$10,$B22=FIN!$B$10),FIN!$C$10,0)+IF(AND(E$7=FIN!$E$11,$B$21=FIN!$F$11,$B22=FIN!$B$11),FIN!$C$11,0)+IF(AND(E$7=FIN!$E$12,$B$21=FIN!$F$12,$B22=FIN!$B$12),FIN!$C$12,0)+IF(AND(E$7=FIN!$E$13,$B$21=FIN!$F$13,$B22=FIN!$B$13),FIN!$C$13,0)+IF(AND(E$7=FIN!$E$14,$B$21=FIN!$F$14,$B22=FIN!$B$14),FIN!$C$14,0)+IF(AND(E$7=FIN!$E$15,$B$21=FIN!$F$15,$B22=FIN!$B$15),FIN!$C$15,0)+IF(AND(E$7=FIN!$E$16,$B$21=FIN!$F$16,$B22=FIN!$B$16),FIN!$C$16,0)+IF(AND(E$7=FIN!$E$17,$B$21=FIN!$F$17,$B22=FIN!$B$17),FIN!$C$17,0)+IF(AND(E$7=FIN!$E$18,$B$21=FIN!$F$18,$B22=FIN!$B$18),FIN!$C$18,0)</f>
        <v>0</v>
      </c>
      <c r="F22" s="40">
        <f>+IF(AND(F$7=FIN!$E$9,$B$21=FIN!$F$9,$B22=FIN!$B$9),FIN!$C$9,0)+IF(AND(F$7=FIN!$E$10,$B$21=FIN!$F$10,$B22=FIN!$B$10),FIN!$C$10,0)+IF(AND(F$7=FIN!$E$11,$B$21=FIN!$F$11,$B22=FIN!$B$11),FIN!$C$11,0)+IF(AND(F$7=FIN!$E$12,$B$21=FIN!$F$12,$B22=FIN!$B$12),FIN!$C$12,0)+IF(AND(F$7=FIN!$E$13,$B$21=FIN!$F$13,$B22=FIN!$B$13),FIN!$C$13,0)+IF(AND(F$7=FIN!$E$14,$B$21=FIN!$F$14,$B22=FIN!$B$14),FIN!$C$14,0)+IF(AND(F$7=FIN!$E$15,$B$21=FIN!$F$15,$B22=FIN!$B$15),FIN!$C$15,0)+IF(AND(F$7=FIN!$E$16,$B$21=FIN!$F$16,$B22=FIN!$B$16),FIN!$C$16,0)+IF(AND(F$7=FIN!$E$17,$B$21=FIN!$F$17,$B22=FIN!$B$17),FIN!$C$17,0)+IF(AND(F$7=FIN!$E$18,$B$21=FIN!$F$18,$B22=FIN!$B$18),FIN!$C$18,0)</f>
        <v>0</v>
      </c>
      <c r="G22" s="40">
        <f>+IF(AND(G$7=FIN!$E$9,$B$21=FIN!$F$9,$B22=FIN!$B$9),FIN!$C$9,0)+IF(AND(G$7=FIN!$E$10,$B$21=FIN!$F$10,$B22=FIN!$B$10),FIN!$C$10,0)+IF(AND(G$7=FIN!$E$11,$B$21=FIN!$F$11,$B22=FIN!$B$11),FIN!$C$11,0)+IF(AND(G$7=FIN!$E$12,$B$21=FIN!$F$12,$B22=FIN!$B$12),FIN!$C$12,0)+IF(AND(G$7=FIN!$E$13,$B$21=FIN!$F$13,$B22=FIN!$B$13),FIN!$C$13,0)+IF(AND(G$7=FIN!$E$14,$B$21=FIN!$F$14,$B22=FIN!$B$14),FIN!$C$14,0)+IF(AND(G$7=FIN!$E$15,$B$21=FIN!$F$15,$B22=FIN!$B$15),FIN!$C$15,0)+IF(AND(G$7=FIN!$E$16,$B$21=FIN!$F$16,$B22=FIN!$B$16),FIN!$C$16,0)+IF(AND(G$7=FIN!$E$17,$B$21=FIN!$F$17,$B22=FIN!$B$17),FIN!$C$17,0)+IF(AND(G$7=FIN!$E$18,$B$21=FIN!$F$18,$B22=FIN!$B$18),FIN!$C$18,0)</f>
        <v>0</v>
      </c>
      <c r="H22" s="40">
        <f>+IF(AND(H$7=FIN!$E$9,$B$21=FIN!$F$9,$B22=FIN!$B$9),FIN!$C$9,0)+IF(AND(H$7=FIN!$E$10,$B$21=FIN!$F$10,$B22=FIN!$B$10),FIN!$C$10,0)+IF(AND(H$7=FIN!$E$11,$B$21=FIN!$F$11,$B22=FIN!$B$11),FIN!$C$11,0)+IF(AND(H$7=FIN!$E$12,$B$21=FIN!$F$12,$B22=FIN!$B$12),FIN!$C$12,0)+IF(AND(H$7=FIN!$E$13,$B$21=FIN!$F$13,$B22=FIN!$B$13),FIN!$C$13,0)+IF(AND(H$7=FIN!$E$14,$B$21=FIN!$F$14,$B22=FIN!$B$14),FIN!$C$14,0)+IF(AND(H$7=FIN!$E$15,$B$21=FIN!$F$15,$B22=FIN!$B$15),FIN!$C$15,0)+IF(AND(H$7=FIN!$E$16,$B$21=FIN!$F$16,$B22=FIN!$B$16),FIN!$C$16,0)+IF(AND(H$7=FIN!$E$17,$B$21=FIN!$F$17,$B22=FIN!$B$17),FIN!$C$17,0)+IF(AND(H$7=FIN!$E$18,$B$21=FIN!$F$18,$B22=FIN!$B$18),FIN!$C$18,0)</f>
        <v>0</v>
      </c>
      <c r="I22" s="40">
        <f>+IF(AND(I$7=FIN!$E$9,$B$21=FIN!$F$9,$B22=FIN!$B$9),FIN!$C$9,0)+IF(AND(I$7=FIN!$E$10,$B$21=FIN!$F$10,$B22=FIN!$B$10),FIN!$C$10,0)+IF(AND(I$7=FIN!$E$11,$B$21=FIN!$F$11,$B22=FIN!$B$11),FIN!$C$11,0)+IF(AND(I$7=FIN!$E$12,$B$21=FIN!$F$12,$B22=FIN!$B$12),FIN!$C$12,0)+IF(AND(I$7=FIN!$E$13,$B$21=FIN!$F$13,$B22=FIN!$B$13),FIN!$C$13,0)+IF(AND(I$7=FIN!$E$14,$B$21=FIN!$F$14,$B22=FIN!$B$14),FIN!$C$14,0)+IF(AND(I$7=FIN!$E$15,$B$21=FIN!$F$15,$B22=FIN!$B$15),FIN!$C$15,0)+IF(AND(I$7=FIN!$E$16,$B$21=FIN!$F$16,$B22=FIN!$B$16),FIN!$C$16,0)+IF(AND(I$7=FIN!$E$17,$B$21=FIN!$F$17,$B22=FIN!$B$17),FIN!$C$17,0)+IF(AND(I$7=FIN!$E$18,$B$21=FIN!$F$18,$B22=FIN!$B$18),FIN!$C$18,0)</f>
        <v>0</v>
      </c>
      <c r="J22" s="40">
        <f>+IF(AND(J$7=FIN!$E$9,$B$21=FIN!$F$9,$B22=FIN!$B$9),FIN!$C$9,0)+IF(AND(J$7=FIN!$E$10,$B$21=FIN!$F$10,$B22=FIN!$B$10),FIN!$C$10,0)+IF(AND(J$7=FIN!$E$11,$B$21=FIN!$F$11,$B22=FIN!$B$11),FIN!$C$11,0)+IF(AND(J$7=FIN!$E$12,$B$21=FIN!$F$12,$B22=FIN!$B$12),FIN!$C$12,0)+IF(AND(J$7=FIN!$E$13,$B$21=FIN!$F$13,$B22=FIN!$B$13),FIN!$C$13,0)+IF(AND(J$7=FIN!$E$14,$B$21=FIN!$F$14,$B22=FIN!$B$14),FIN!$C$14,0)+IF(AND(J$7=FIN!$E$15,$B$21=FIN!$F$15,$B22=FIN!$B$15),FIN!$C$15,0)+IF(AND(J$7=FIN!$E$16,$B$21=FIN!$F$16,$B22=FIN!$B$16),FIN!$C$16,0)+IF(AND(J$7=FIN!$E$17,$B$21=FIN!$F$17,$B22=FIN!$B$17),FIN!$C$17,0)+IF(AND(J$7=FIN!$E$18,$B$21=FIN!$F$18,$B22=FIN!$B$18),FIN!$C$18,0)</f>
        <v>0</v>
      </c>
      <c r="K22" s="40">
        <f>+IF(AND(K$7=FIN!$E$9,$B$21=FIN!$F$9,$B22=FIN!$B$9),FIN!$C$9,0)+IF(AND(K$7=FIN!$E$10,$B$21=FIN!$F$10,$B22=FIN!$B$10),FIN!$C$10,0)+IF(AND(K$7=FIN!$E$11,$B$21=FIN!$F$11,$B22=FIN!$B$11),FIN!$C$11,0)+IF(AND(K$7=FIN!$E$12,$B$21=FIN!$F$12,$B22=FIN!$B$12),FIN!$C$12,0)+IF(AND(K$7=FIN!$E$13,$B$21=FIN!$F$13,$B22=FIN!$B$13),FIN!$C$13,0)+IF(AND(K$7=FIN!$E$14,$B$21=FIN!$F$14,$B22=FIN!$B$14),FIN!$C$14,0)+IF(AND(K$7=FIN!$E$15,$B$21=FIN!$F$15,$B22=FIN!$B$15),FIN!$C$15,0)+IF(AND(K$7=FIN!$E$16,$B$21=FIN!$F$16,$B22=FIN!$B$16),FIN!$C$16,0)+IF(AND(K$7=FIN!$E$17,$B$21=FIN!$F$17,$B22=FIN!$B$17),FIN!$C$17,0)+IF(AND(K$7=FIN!$E$18,$B$21=FIN!$F$18,$B22=FIN!$B$18),FIN!$C$18,0)</f>
        <v>0</v>
      </c>
      <c r="L22" s="40">
        <f>+IF(AND(L$7=FIN!$E$9,$B$21=FIN!$F$9,$B22=FIN!$B$9),FIN!$C$9,0)+IF(AND(L$7=FIN!$E$10,$B$21=FIN!$F$10,$B22=FIN!$B$10),FIN!$C$10,0)+IF(AND(L$7=FIN!$E$11,$B$21=FIN!$F$11,$B22=FIN!$B$11),FIN!$C$11,0)+IF(AND(L$7=FIN!$E$12,$B$21=FIN!$F$12,$B22=FIN!$B$12),FIN!$C$12,0)+IF(AND(L$7=FIN!$E$13,$B$21=FIN!$F$13,$B22=FIN!$B$13),FIN!$C$13,0)+IF(AND(L$7=FIN!$E$14,$B$21=FIN!$F$14,$B22=FIN!$B$14),FIN!$C$14,0)+IF(AND(L$7=FIN!$E$15,$B$21=FIN!$F$15,$B22=FIN!$B$15),FIN!$C$15,0)+IF(AND(L$7=FIN!$E$16,$B$21=FIN!$F$16,$B22=FIN!$B$16),FIN!$C$16,0)+IF(AND(L$7=FIN!$E$17,$B$21=FIN!$F$17,$B22=FIN!$B$17),FIN!$C$17,0)+IF(AND(L$7=FIN!$E$18,$B$21=FIN!$F$18,$B22=FIN!$B$18),FIN!$C$18,0)</f>
        <v>0</v>
      </c>
      <c r="M22" s="40">
        <f>+IF(AND(M$7=FIN!$E$9,$B$21=FIN!$F$9,$B22=FIN!$B$9),FIN!$C$9,0)+IF(AND(M$7=FIN!$E$10,$B$21=FIN!$F$10,$B22=FIN!$B$10),FIN!$C$10,0)+IF(AND(M$7=FIN!$E$11,$B$21=FIN!$F$11,$B22=FIN!$B$11),FIN!$C$11,0)+IF(AND(M$7=FIN!$E$12,$B$21=FIN!$F$12,$B22=FIN!$B$12),FIN!$C$12,0)+IF(AND(M$7=FIN!$E$13,$B$21=FIN!$F$13,$B22=FIN!$B$13),FIN!$C$13,0)+IF(AND(M$7=FIN!$E$14,$B$21=FIN!$F$14,$B22=FIN!$B$14),FIN!$C$14,0)+IF(AND(M$7=FIN!$E$15,$B$21=FIN!$F$15,$B22=FIN!$B$15),FIN!$C$15,0)+IF(AND(M$7=FIN!$E$16,$B$21=FIN!$F$16,$B22=FIN!$B$16),FIN!$C$16,0)+IF(AND(M$7=FIN!$E$17,$B$21=FIN!$F$17,$B22=FIN!$B$17),FIN!$C$17,0)+IF(AND(M$7=FIN!$E$18,$B$21=FIN!$F$18,$B22=FIN!$B$18),FIN!$C$18,0)</f>
        <v>0</v>
      </c>
      <c r="N22" s="40">
        <f>+IF(AND(N$7=FIN!$E$9,$B$21=FIN!$F$9,$B22=FIN!$B$9),FIN!$C$9,0)+IF(AND(N$7=FIN!$E$10,$B$21=FIN!$F$10,$B22=FIN!$B$10),FIN!$C$10,0)+IF(AND(N$7=FIN!$E$11,$B$21=FIN!$F$11,$B22=FIN!$B$11),FIN!$C$11,0)+IF(AND(N$7=FIN!$E$12,$B$21=FIN!$F$12,$B22=FIN!$B$12),FIN!$C$12,0)+IF(AND(N$7=FIN!$E$13,$B$21=FIN!$F$13,$B22=FIN!$B$13),FIN!$C$13,0)+IF(AND(N$7=FIN!$E$14,$B$21=FIN!$F$14,$B22=FIN!$B$14),FIN!$C$14,0)+IF(AND(N$7=FIN!$E$15,$B$21=FIN!$F$15,$B22=FIN!$B$15),FIN!$C$15,0)+IF(AND(N$7=FIN!$E$16,$B$21=FIN!$F$16,$B22=FIN!$B$16),FIN!$C$16,0)+IF(AND(N$7=FIN!$E$17,$B$21=FIN!$F$17,$B22=FIN!$B$17),FIN!$C$17,0)+IF(AND(N$7=FIN!$E$18,$B$21=FIN!$F$18,$B22=FIN!$B$18),FIN!$C$18,0)</f>
        <v>0</v>
      </c>
      <c r="O22" s="40">
        <f>+IF(AND(O$7=FIN!$E$9,$B$21=FIN!$F$9,$B22=FIN!$B$9),FIN!$C$9,0)+IF(AND(O$7=FIN!$E$10,$B$21=FIN!$F$10,$B22=FIN!$B$10),FIN!$C$10,0)+IF(AND(O$7=FIN!$E$11,$B$21=FIN!$F$11,$B22=FIN!$B$11),FIN!$C$11,0)+IF(AND(O$7=FIN!$E$12,$B$21=FIN!$F$12,$B22=FIN!$B$12),FIN!$C$12,0)+IF(AND(O$7=FIN!$E$13,$B$21=FIN!$F$13,$B22=FIN!$B$13),FIN!$C$13,0)+IF(AND(O$7=FIN!$E$14,$B$21=FIN!$F$14,$B22=FIN!$B$14),FIN!$C$14,0)+IF(AND(O$7=FIN!$E$15,$B$21=FIN!$F$15,$B22=FIN!$B$15),FIN!$C$15,0)+IF(AND(O$7=FIN!$E$16,$B$21=FIN!$F$16,$B22=FIN!$B$16),FIN!$C$16,0)+IF(AND(O$7=FIN!$E$17,$B$21=FIN!$F$17,$B22=FIN!$B$17),FIN!$C$17,0)+IF(AND(O$7=FIN!$E$18,$B$21=FIN!$F$18,$B22=FIN!$B$18),FIN!$C$18,0)</f>
        <v>0</v>
      </c>
      <c r="P22" s="40">
        <f>+IF(AND(P$7=FIN!$E$9,$B$21=FIN!$F$9,$B22=FIN!$B$9),FIN!$C$9,0)+IF(AND(P$7=FIN!$E$10,$B$21=FIN!$F$10,$B22=FIN!$B$10),FIN!$C$10,0)+IF(AND(P$7=FIN!$E$11,$B$21=FIN!$F$11,$B22=FIN!$B$11),FIN!$C$11,0)+IF(AND(P$7=FIN!$E$12,$B$21=FIN!$F$12,$B22=FIN!$B$12),FIN!$C$12,0)+IF(AND(P$7=FIN!$E$13,$B$21=FIN!$F$13,$B22=FIN!$B$13),FIN!$C$13,0)+IF(AND(P$7=FIN!$E$14,$B$21=FIN!$F$14,$B22=FIN!$B$14),FIN!$C$14,0)+IF(AND(P$7=FIN!$E$15,$B$21=FIN!$F$15,$B22=FIN!$B$15),FIN!$C$15,0)+IF(AND(P$7=FIN!$E$16,$B$21=FIN!$F$16,$B22=FIN!$B$16),FIN!$C$16,0)+IF(AND(P$7=FIN!$E$17,$B$21=FIN!$F$17,$B22=FIN!$B$17),FIN!$C$17,0)+IF(AND(P$7=FIN!$E$18,$B$21=FIN!$F$18,$B22=FIN!$B$18),FIN!$C$18,0)</f>
        <v>0</v>
      </c>
      <c r="Q22" s="40">
        <f>+IF(AND(Q$7=FIN!$E$9,$B$21=FIN!$F$9,$B22=FIN!$B$9),FIN!$C$9,0)+IF(AND(Q$7=FIN!$E$10,$B$21=FIN!$F$10,$B22=FIN!$B$10),FIN!$C$10,0)+IF(AND(Q$7=FIN!$E$11,$B$21=FIN!$F$11,$B22=FIN!$B$11),FIN!$C$11,0)+IF(AND(Q$7=FIN!$E$12,$B$21=FIN!$F$12,$B22=FIN!$B$12),FIN!$C$12,0)+IF(AND(Q$7=FIN!$E$13,$B$21=FIN!$F$13,$B22=FIN!$B$13),FIN!$C$13,0)+IF(AND(Q$7=FIN!$E$14,$B$21=FIN!$F$14,$B22=FIN!$B$14),FIN!$C$14,0)+IF(AND(Q$7=FIN!$E$15,$B$21=FIN!$F$15,$B22=FIN!$B$15),FIN!$C$15,0)+IF(AND(Q$7=FIN!$E$16,$B$21=FIN!$F$16,$B22=FIN!$B$16),FIN!$C$16,0)+IF(AND(Q$7=FIN!$E$17,$B$21=FIN!$F$17,$B22=FIN!$B$17),FIN!$C$17,0)+IF(AND(Q$7=FIN!$E$18,$B$21=FIN!$F$18,$B22=FIN!$B$18),FIN!$C$18,0)</f>
        <v>0</v>
      </c>
      <c r="R22" s="40">
        <f>+IF(AND(R$7=FIN!$E$9,$B$21=FIN!$F$9,$B22=FIN!$B$9),FIN!$C$9,0)+IF(AND(R$7=FIN!$E$10,$B$21=FIN!$F$10,$B22=FIN!$B$10),FIN!$C$10,0)+IF(AND(R$7=FIN!$E$11,$B$21=FIN!$F$11,$B22=FIN!$B$11),FIN!$C$11,0)+IF(AND(R$7=FIN!$E$12,$B$21=FIN!$F$12,$B22=FIN!$B$12),FIN!$C$12,0)+IF(AND(R$7=FIN!$E$13,$B$21=FIN!$F$13,$B22=FIN!$B$13),FIN!$C$13,0)+IF(AND(R$7=FIN!$E$14,$B$21=FIN!$F$14,$B22=FIN!$B$14),FIN!$C$14,0)+IF(AND(R$7=FIN!$E$15,$B$21=FIN!$F$15,$B22=FIN!$B$15),FIN!$C$15,0)+IF(AND(R$7=FIN!$E$16,$B$21=FIN!$F$16,$B22=FIN!$B$16),FIN!$C$16,0)+IF(AND(R$7=FIN!$E$17,$B$21=FIN!$F$17,$B22=FIN!$B$17),FIN!$C$17,0)+IF(AND(R$7=FIN!$E$18,$B$21=FIN!$F$18,$B22=FIN!$B$18),FIN!$C$18,0)</f>
        <v>0</v>
      </c>
      <c r="S22" s="40">
        <f>+IF(AND(S$7=FIN!$E$9,$B$21=FIN!$F$9,$B22=FIN!$B$9),FIN!$C$9,0)+IF(AND(S$7=FIN!$E$10,$B$21=FIN!$F$10,$B22=FIN!$B$10),FIN!$C$10,0)+IF(AND(S$7=FIN!$E$11,$B$21=FIN!$F$11,$B22=FIN!$B$11),FIN!$C$11,0)+IF(AND(S$7=FIN!$E$12,$B$21=FIN!$F$12,$B22=FIN!$B$12),FIN!$C$12,0)+IF(AND(S$7=FIN!$E$13,$B$21=FIN!$F$13,$B22=FIN!$B$13),FIN!$C$13,0)+IF(AND(S$7=FIN!$E$14,$B$21=FIN!$F$14,$B22=FIN!$B$14),FIN!$C$14,0)+IF(AND(S$7=FIN!$E$15,$B$21=FIN!$F$15,$B22=FIN!$B$15),FIN!$C$15,0)+IF(AND(S$7=FIN!$E$16,$B$21=FIN!$F$16,$B22=FIN!$B$16),FIN!$C$16,0)+IF(AND(S$7=FIN!$E$17,$B$21=FIN!$F$17,$B22=FIN!$B$17),FIN!$C$17,0)+IF(AND(S$7=FIN!$E$18,$B$21=FIN!$F$18,$B22=FIN!$B$18),FIN!$C$18,0)</f>
        <v>0</v>
      </c>
      <c r="T22" s="40">
        <f>+IF(AND(T$7=FIN!$E$9,$B$21=FIN!$F$9,$B22=FIN!$B$9),FIN!$C$9,0)+IF(AND(T$7=FIN!$E$10,$B$21=FIN!$F$10,$B22=FIN!$B$10),FIN!$C$10,0)+IF(AND(T$7=FIN!$E$11,$B$21=FIN!$F$11,$B22=FIN!$B$11),FIN!$C$11,0)+IF(AND(T$7=FIN!$E$12,$B$21=FIN!$F$12,$B22=FIN!$B$12),FIN!$C$12,0)+IF(AND(T$7=FIN!$E$13,$B$21=FIN!$F$13,$B22=FIN!$B$13),FIN!$C$13,0)+IF(AND(T$7=FIN!$E$14,$B$21=FIN!$F$14,$B22=FIN!$B$14),FIN!$C$14,0)+IF(AND(T$7=FIN!$E$15,$B$21=FIN!$F$15,$B22=FIN!$B$15),FIN!$C$15,0)+IF(AND(T$7=FIN!$E$16,$B$21=FIN!$F$16,$B22=FIN!$B$16),FIN!$C$16,0)+IF(AND(T$7=FIN!$E$17,$B$21=FIN!$F$17,$B22=FIN!$B$17),FIN!$C$17,0)+IF(AND(T$7=FIN!$E$18,$B$21=FIN!$F$18,$B22=FIN!$B$18),FIN!$C$18,0)</f>
        <v>0</v>
      </c>
      <c r="U22" s="40">
        <f>+IF(AND(U$7=FIN!$E$9,$B$21=FIN!$F$9,$B22=FIN!$B$9),FIN!$C$9,0)+IF(AND(U$7=FIN!$E$10,$B$21=FIN!$F$10,$B22=FIN!$B$10),FIN!$C$10,0)+IF(AND(U$7=FIN!$E$11,$B$21=FIN!$F$11,$B22=FIN!$B$11),FIN!$C$11,0)+IF(AND(U$7=FIN!$E$12,$B$21=FIN!$F$12,$B22=FIN!$B$12),FIN!$C$12,0)+IF(AND(U$7=FIN!$E$13,$B$21=FIN!$F$13,$B22=FIN!$B$13),FIN!$C$13,0)+IF(AND(U$7=FIN!$E$14,$B$21=FIN!$F$14,$B22=FIN!$B$14),FIN!$C$14,0)+IF(AND(U$7=FIN!$E$15,$B$21=FIN!$F$15,$B22=FIN!$B$15),FIN!$C$15,0)+IF(AND(U$7=FIN!$E$16,$B$21=FIN!$F$16,$B22=FIN!$B$16),FIN!$C$16,0)+IF(AND(U$7=FIN!$E$17,$B$21=FIN!$F$17,$B22=FIN!$B$17),FIN!$C$17,0)+IF(AND(U$7=FIN!$E$18,$B$21=FIN!$F$18,$B22=FIN!$B$18),FIN!$C$18,0)</f>
        <v>0</v>
      </c>
      <c r="V22" s="40">
        <f>+IF(AND(V$7=FIN!$E$9,$B$21=FIN!$F$9,$B22=FIN!$B$9),FIN!$C$9,0)+IF(AND(V$7=FIN!$E$10,$B$21=FIN!$F$10,$B22=FIN!$B$10),FIN!$C$10,0)+IF(AND(V$7=FIN!$E$11,$B$21=FIN!$F$11,$B22=FIN!$B$11),FIN!$C$11,0)+IF(AND(V$7=FIN!$E$12,$B$21=FIN!$F$12,$B22=FIN!$B$12),FIN!$C$12,0)+IF(AND(V$7=FIN!$E$13,$B$21=FIN!$F$13,$B22=FIN!$B$13),FIN!$C$13,0)+IF(AND(V$7=FIN!$E$14,$B$21=FIN!$F$14,$B22=FIN!$B$14),FIN!$C$14,0)+IF(AND(V$7=FIN!$E$15,$B$21=FIN!$F$15,$B22=FIN!$B$15),FIN!$C$15,0)+IF(AND(V$7=FIN!$E$16,$B$21=FIN!$F$16,$B22=FIN!$B$16),FIN!$C$16,0)+IF(AND(V$7=FIN!$E$17,$B$21=FIN!$F$17,$B22=FIN!$B$17),FIN!$C$17,0)+IF(AND(V$7=FIN!$E$18,$B$21=FIN!$F$18,$B22=FIN!$B$18),FIN!$C$18,0)</f>
        <v>0</v>
      </c>
      <c r="W22" s="40">
        <f>+IF(AND(W$7=FIN!$E$9,$B$21=FIN!$F$9,$B22=FIN!$B$9),FIN!$C$9,0)+IF(AND(W$7=FIN!$E$10,$B$21=FIN!$F$10,$B22=FIN!$B$10),FIN!$C$10,0)+IF(AND(W$7=FIN!$E$11,$B$21=FIN!$F$11,$B22=FIN!$B$11),FIN!$C$11,0)+IF(AND(W$7=FIN!$E$12,$B$21=FIN!$F$12,$B22=FIN!$B$12),FIN!$C$12,0)+IF(AND(W$7=FIN!$E$13,$B$21=FIN!$F$13,$B22=FIN!$B$13),FIN!$C$13,0)+IF(AND(W$7=FIN!$E$14,$B$21=FIN!$F$14,$B22=FIN!$B$14),FIN!$C$14,0)+IF(AND(W$7=FIN!$E$15,$B$21=FIN!$F$15,$B22=FIN!$B$15),FIN!$C$15,0)+IF(AND(W$7=FIN!$E$16,$B$21=FIN!$F$16,$B22=FIN!$B$16),FIN!$C$16,0)+IF(AND(W$7=FIN!$E$17,$B$21=FIN!$F$17,$B22=FIN!$B$17),FIN!$C$17,0)+IF(AND(W$7=FIN!$E$18,$B$21=FIN!$F$18,$B22=FIN!$B$18),FIN!$C$18,0)</f>
        <v>0</v>
      </c>
      <c r="X22" s="40">
        <f>+IF(AND(X$7=FIN!$E$9,$B$21=FIN!$F$9,$B22=FIN!$B$9),FIN!$C$9,0)+IF(AND(X$7=FIN!$E$10,$B$21=FIN!$F$10,$B22=FIN!$B$10),FIN!$C$10,0)+IF(AND(X$7=FIN!$E$11,$B$21=FIN!$F$11,$B22=FIN!$B$11),FIN!$C$11,0)+IF(AND(X$7=FIN!$E$12,$B$21=FIN!$F$12,$B22=FIN!$B$12),FIN!$C$12,0)+IF(AND(X$7=FIN!$E$13,$B$21=FIN!$F$13,$B22=FIN!$B$13),FIN!$C$13,0)+IF(AND(X$7=FIN!$E$14,$B$21=FIN!$F$14,$B22=FIN!$B$14),FIN!$C$14,0)+IF(AND(X$7=FIN!$E$15,$B$21=FIN!$F$15,$B22=FIN!$B$15),FIN!$C$15,0)+IF(AND(X$7=FIN!$E$16,$B$21=FIN!$F$16,$B22=FIN!$B$16),FIN!$C$16,0)+IF(AND(X$7=FIN!$E$17,$B$21=FIN!$F$17,$B22=FIN!$B$17),FIN!$C$17,0)+IF(AND(X$7=FIN!$E$18,$B$21=FIN!$F$18,$B22=FIN!$B$18),FIN!$C$18,0)</f>
        <v>0</v>
      </c>
      <c r="Y22" s="40">
        <f>+IF(AND(Y$7=FIN!$E$9,$B$21=FIN!$F$9,$B22=FIN!$B$9),FIN!$C$9,0)+IF(AND(Y$7=FIN!$E$10,$B$21=FIN!$F$10,$B22=FIN!$B$10),FIN!$C$10,0)+IF(AND(Y$7=FIN!$E$11,$B$21=FIN!$F$11,$B22=FIN!$B$11),FIN!$C$11,0)+IF(AND(Y$7=FIN!$E$12,$B$21=FIN!$F$12,$B22=FIN!$B$12),FIN!$C$12,0)+IF(AND(Y$7=FIN!$E$13,$B$21=FIN!$F$13,$B22=FIN!$B$13),FIN!$C$13,0)+IF(AND(Y$7=FIN!$E$14,$B$21=FIN!$F$14,$B22=FIN!$B$14),FIN!$C$14,0)+IF(AND(Y$7=FIN!$E$15,$B$21=FIN!$F$15,$B22=FIN!$B$15),FIN!$C$15,0)+IF(AND(Y$7=FIN!$E$16,$B$21=FIN!$F$16,$B22=FIN!$B$16),FIN!$C$16,0)+IF(AND(Y$7=FIN!$E$17,$B$21=FIN!$F$17,$B22=FIN!$B$17),FIN!$C$17,0)+IF(AND(Y$7=FIN!$E$18,$B$21=FIN!$F$18,$B22=FIN!$B$18),FIN!$C$18,0)</f>
        <v>0</v>
      </c>
      <c r="Z22" s="40">
        <f>+IF(AND(Z$7=FIN!$E$9,$B$21=FIN!$F$9,$B22=FIN!$B$9),FIN!$C$9,0)+IF(AND(Z$7=FIN!$E$10,$B$21=FIN!$F$10,$B22=FIN!$B$10),FIN!$C$10,0)+IF(AND(Z$7=FIN!$E$11,$B$21=FIN!$F$11,$B22=FIN!$B$11),FIN!$C$11,0)+IF(AND(Z$7=FIN!$E$12,$B$21=FIN!$F$12,$B22=FIN!$B$12),FIN!$C$12,0)+IF(AND(Z$7=FIN!$E$13,$B$21=FIN!$F$13,$B22=FIN!$B$13),FIN!$C$13,0)+IF(AND(Z$7=FIN!$E$14,$B$21=FIN!$F$14,$B22=FIN!$B$14),FIN!$C$14,0)+IF(AND(Z$7=FIN!$E$15,$B$21=FIN!$F$15,$B22=FIN!$B$15),FIN!$C$15,0)+IF(AND(Z$7=FIN!$E$16,$B$21=FIN!$F$16,$B22=FIN!$B$16),FIN!$C$16,0)+IF(AND(Z$7=FIN!$E$17,$B$21=FIN!$F$17,$B22=FIN!$B$17),FIN!$C$17,0)+IF(AND(Z$7=FIN!$E$18,$B$21=FIN!$F$18,$B22=FIN!$B$18),FIN!$C$18,0)</f>
        <v>0</v>
      </c>
      <c r="AA22" s="40">
        <f>+IF(AND(AA$7=FIN!$E$9,$B$21=FIN!$F$9,$B22=FIN!$B$9),FIN!$C$9,0)+IF(AND(AA$7=FIN!$E$10,$B$21=FIN!$F$10,$B22=FIN!$B$10),FIN!$C$10,0)+IF(AND(AA$7=FIN!$E$11,$B$21=FIN!$F$11,$B22=FIN!$B$11),FIN!$C$11,0)+IF(AND(AA$7=FIN!$E$12,$B$21=FIN!$F$12,$B22=FIN!$B$12),FIN!$C$12,0)+IF(AND(AA$7=FIN!$E$13,$B$21=FIN!$F$13,$B22=FIN!$B$13),FIN!$C$13,0)+IF(AND(AA$7=FIN!$E$14,$B$21=FIN!$F$14,$B22=FIN!$B$14),FIN!$C$14,0)+IF(AND(AA$7=FIN!$E$15,$B$21=FIN!$F$15,$B22=FIN!$B$15),FIN!$C$15,0)+IF(AND(AA$7=FIN!$E$16,$B$21=FIN!$F$16,$B22=FIN!$B$16),FIN!$C$16,0)+IF(AND(AA$7=FIN!$E$17,$B$21=FIN!$F$17,$B22=FIN!$B$17),FIN!$C$17,0)+IF(AND(AA$7=FIN!$E$18,$B$21=FIN!$F$18,$B22=FIN!$B$18),FIN!$C$18,0)</f>
        <v>0</v>
      </c>
      <c r="AB22" s="40">
        <f>+IF(AND(AB$7=FIN!$E$9,$B$21=FIN!$F$9,$B22=FIN!$B$9),FIN!$C$9,0)+IF(AND(AB$7=FIN!$E$10,$B$21=FIN!$F$10,$B22=FIN!$B$10),FIN!$C$10,0)+IF(AND(AB$7=FIN!$E$11,$B$21=FIN!$F$11,$B22=FIN!$B$11),FIN!$C$11,0)+IF(AND(AB$7=FIN!$E$12,$B$21=FIN!$F$12,$B22=FIN!$B$12),FIN!$C$12,0)+IF(AND(AB$7=FIN!$E$13,$B$21=FIN!$F$13,$B22=FIN!$B$13),FIN!$C$13,0)+IF(AND(AB$7=FIN!$E$14,$B$21=FIN!$F$14,$B22=FIN!$B$14),FIN!$C$14,0)+IF(AND(AB$7=FIN!$E$15,$B$21=FIN!$F$15,$B22=FIN!$B$15),FIN!$C$15,0)+IF(AND(AB$7=FIN!$E$16,$B$21=FIN!$F$16,$B22=FIN!$B$16),FIN!$C$16,0)+IF(AND(AB$7=FIN!$E$17,$B$21=FIN!$F$17,$B22=FIN!$B$17),FIN!$C$17,0)+IF(AND(AB$7=FIN!$E$18,$B$21=FIN!$F$18,$B22=FIN!$B$18),FIN!$C$18,0)</f>
        <v>0</v>
      </c>
      <c r="AC22" s="40">
        <f>+IF(AND(AC$7=FIN!$E$9,$B$21=FIN!$F$9,$B22=FIN!$B$9),FIN!$C$9,0)+IF(AND(AC$7=FIN!$E$10,$B$21=FIN!$F$10,$B22=FIN!$B$10),FIN!$C$10,0)+IF(AND(AC$7=FIN!$E$11,$B$21=FIN!$F$11,$B22=FIN!$B$11),FIN!$C$11,0)+IF(AND(AC$7=FIN!$E$12,$B$21=FIN!$F$12,$B22=FIN!$B$12),FIN!$C$12,0)+IF(AND(AC$7=FIN!$E$13,$B$21=FIN!$F$13,$B22=FIN!$B$13),FIN!$C$13,0)+IF(AND(AC$7=FIN!$E$14,$B$21=FIN!$F$14,$B22=FIN!$B$14),FIN!$C$14,0)+IF(AND(AC$7=FIN!$E$15,$B$21=FIN!$F$15,$B22=FIN!$B$15),FIN!$C$15,0)+IF(AND(AC$7=FIN!$E$16,$B$21=FIN!$F$16,$B22=FIN!$B$16),FIN!$C$16,0)+IF(AND(AC$7=FIN!$E$17,$B$21=FIN!$F$17,$B22=FIN!$B$17),FIN!$C$17,0)+IF(AND(AC$7=FIN!$E$18,$B$21=FIN!$F$18,$B22=FIN!$B$18),FIN!$C$18,0)</f>
        <v>0</v>
      </c>
      <c r="AD22" s="40">
        <f>+IF(AND(AD$7=FIN!$E$9,$B$21=FIN!$F$9,$B22=FIN!$B$9),FIN!$C$9,0)+IF(AND(AD$7=FIN!$E$10,$B$21=FIN!$F$10,$B22=FIN!$B$10),FIN!$C$10,0)+IF(AND(AD$7=FIN!$E$11,$B$21=FIN!$F$11,$B22=FIN!$B$11),FIN!$C$11,0)+IF(AND(AD$7=FIN!$E$12,$B$21=FIN!$F$12,$B22=FIN!$B$12),FIN!$C$12,0)+IF(AND(AD$7=FIN!$E$13,$B$21=FIN!$F$13,$B22=FIN!$B$13),FIN!$C$13,0)+IF(AND(AD$7=FIN!$E$14,$B$21=FIN!$F$14,$B22=FIN!$B$14),FIN!$C$14,0)+IF(AND(AD$7=FIN!$E$15,$B$21=FIN!$F$15,$B22=FIN!$B$15),FIN!$C$15,0)+IF(AND(AD$7=FIN!$E$16,$B$21=FIN!$F$16,$B22=FIN!$B$16),FIN!$C$16,0)+IF(AND(AD$7=FIN!$E$17,$B$21=FIN!$F$17,$B22=FIN!$B$17),FIN!$C$17,0)+IF(AND(AD$7=FIN!$E$18,$B$21=FIN!$F$18,$B22=FIN!$B$18),FIN!$C$18,0)</f>
        <v>0</v>
      </c>
      <c r="AE22" s="40">
        <f>+IF(AND(AE$7=FIN!$E$9,$B$21=FIN!$F$9,$B22=FIN!$B$9),FIN!$C$9,0)+IF(AND(AE$7=FIN!$E$10,$B$21=FIN!$F$10,$B22=FIN!$B$10),FIN!$C$10,0)+IF(AND(AE$7=FIN!$E$11,$B$21=FIN!$F$11,$B22=FIN!$B$11),FIN!$C$11,0)+IF(AND(AE$7=FIN!$E$12,$B$21=FIN!$F$12,$B22=FIN!$B$12),FIN!$C$12,0)+IF(AND(AE$7=FIN!$E$13,$B$21=FIN!$F$13,$B22=FIN!$B$13),FIN!$C$13,0)+IF(AND(AE$7=FIN!$E$14,$B$21=FIN!$F$14,$B22=FIN!$B$14),FIN!$C$14,0)+IF(AND(AE$7=FIN!$E$15,$B$21=FIN!$F$15,$B22=FIN!$B$15),FIN!$C$15,0)+IF(AND(AE$7=FIN!$E$16,$B$21=FIN!$F$16,$B22=FIN!$B$16),FIN!$C$16,0)+IF(AND(AE$7=FIN!$E$17,$B$21=FIN!$F$17,$B22=FIN!$B$17),FIN!$C$17,0)+IF(AND(AE$7=FIN!$E$18,$B$21=FIN!$F$18,$B22=FIN!$B$18),FIN!$C$18,0)</f>
        <v>0</v>
      </c>
      <c r="AF22" s="40">
        <f>+IF(AND(AF$7=FIN!$E$9,$B$21=FIN!$F$9,$B22=FIN!$B$9),FIN!$C$9,0)+IF(AND(AF$7=FIN!$E$10,$B$21=FIN!$F$10,$B22=FIN!$B$10),FIN!$C$10,0)+IF(AND(AF$7=FIN!$E$11,$B$21=FIN!$F$11,$B22=FIN!$B$11),FIN!$C$11,0)+IF(AND(AF$7=FIN!$E$12,$B$21=FIN!$F$12,$B22=FIN!$B$12),FIN!$C$12,0)+IF(AND(AF$7=FIN!$E$13,$B$21=FIN!$F$13,$B22=FIN!$B$13),FIN!$C$13,0)+IF(AND(AF$7=FIN!$E$14,$B$21=FIN!$F$14,$B22=FIN!$B$14),FIN!$C$14,0)+IF(AND(AF$7=FIN!$E$15,$B$21=FIN!$F$15,$B22=FIN!$B$15),FIN!$C$15,0)+IF(AND(AF$7=FIN!$E$16,$B$21=FIN!$F$16,$B22=FIN!$B$16),FIN!$C$16,0)+IF(AND(AF$7=FIN!$E$17,$B$21=FIN!$F$17,$B22=FIN!$B$17),FIN!$C$17,0)+IF(AND(AF$7=FIN!$E$18,$B$21=FIN!$F$18,$B22=FIN!$B$18),FIN!$C$18,0)</f>
        <v>0</v>
      </c>
      <c r="AG22" s="40">
        <f>+IF(AND(AG$7=FIN!$E$9,$B$21=FIN!$F$9,$B22=FIN!$B$9),FIN!$C$9,0)+IF(AND(AG$7=FIN!$E$10,$B$21=FIN!$F$10,$B22=FIN!$B$10),FIN!$C$10,0)+IF(AND(AG$7=FIN!$E$11,$B$21=FIN!$F$11,$B22=FIN!$B$11),FIN!$C$11,0)+IF(AND(AG$7=FIN!$E$12,$B$21=FIN!$F$12,$B22=FIN!$B$12),FIN!$C$12,0)+IF(AND(AG$7=FIN!$E$13,$B$21=FIN!$F$13,$B22=FIN!$B$13),FIN!$C$13,0)+IF(AND(AG$7=FIN!$E$14,$B$21=FIN!$F$14,$B22=FIN!$B$14),FIN!$C$14,0)+IF(AND(AG$7=FIN!$E$15,$B$21=FIN!$F$15,$B22=FIN!$B$15),FIN!$C$15,0)+IF(AND(AG$7=FIN!$E$16,$B$21=FIN!$F$16,$B22=FIN!$B$16),FIN!$C$16,0)+IF(AND(AG$7=FIN!$E$17,$B$21=FIN!$F$17,$B22=FIN!$B$17),FIN!$C$17,0)+IF(AND(AG$7=FIN!$E$18,$B$21=FIN!$F$18,$B22=FIN!$B$18),FIN!$C$18,0)</f>
        <v>0</v>
      </c>
      <c r="AH22" s="40">
        <f>+IF(AND(AH$7=FIN!$E$9,$B$21=FIN!$F$9,$B22=FIN!$B$9),FIN!$C$9,0)+IF(AND(AH$7=FIN!$E$10,$B$21=FIN!$F$10,$B22=FIN!$B$10),FIN!$C$10,0)+IF(AND(AH$7=FIN!$E$11,$B$21=FIN!$F$11,$B22=FIN!$B$11),FIN!$C$11,0)+IF(AND(AH$7=FIN!$E$12,$B$21=FIN!$F$12,$B22=FIN!$B$12),FIN!$C$12,0)+IF(AND(AH$7=FIN!$E$13,$B$21=FIN!$F$13,$B22=FIN!$B$13),FIN!$C$13,0)+IF(AND(AH$7=FIN!$E$14,$B$21=FIN!$F$14,$B22=FIN!$B$14),FIN!$C$14,0)+IF(AND(AH$7=FIN!$E$15,$B$21=FIN!$F$15,$B22=FIN!$B$15),FIN!$C$15,0)+IF(AND(AH$7=FIN!$E$16,$B$21=FIN!$F$16,$B22=FIN!$B$16),FIN!$C$16,0)+IF(AND(AH$7=FIN!$E$17,$B$21=FIN!$F$17,$B22=FIN!$B$17),FIN!$C$17,0)+IF(AND(AH$7=FIN!$E$18,$B$21=FIN!$F$18,$B22=FIN!$B$18),FIN!$C$18,0)</f>
        <v>0</v>
      </c>
      <c r="AI22" s="40">
        <f>+IF(AND(AI$7=FIN!$E$9,$B$21=FIN!$F$9,$B22=FIN!$B$9),FIN!$C$9,0)+IF(AND(AI$7=FIN!$E$10,$B$21=FIN!$F$10,$B22=FIN!$B$10),FIN!$C$10,0)+IF(AND(AI$7=FIN!$E$11,$B$21=FIN!$F$11,$B22=FIN!$B$11),FIN!$C$11,0)+IF(AND(AI$7=FIN!$E$12,$B$21=FIN!$F$12,$B22=FIN!$B$12),FIN!$C$12,0)+IF(AND(AI$7=FIN!$E$13,$B$21=FIN!$F$13,$B22=FIN!$B$13),FIN!$C$13,0)+IF(AND(AI$7=FIN!$E$14,$B$21=FIN!$F$14,$B22=FIN!$B$14),FIN!$C$14,0)+IF(AND(AI$7=FIN!$E$15,$B$21=FIN!$F$15,$B22=FIN!$B$15),FIN!$C$15,0)+IF(AND(AI$7=FIN!$E$16,$B$21=FIN!$F$16,$B22=FIN!$B$16),FIN!$C$16,0)+IF(AND(AI$7=FIN!$E$17,$B$21=FIN!$F$17,$B22=FIN!$B$17),FIN!$C$17,0)+IF(AND(AI$7=FIN!$E$18,$B$21=FIN!$F$18,$B22=FIN!$B$18),FIN!$C$18,0)</f>
        <v>0</v>
      </c>
      <c r="AJ22" s="40">
        <f>+IF(AND(AJ$7=FIN!$E$9,$B$21=FIN!$F$9,$B22=FIN!$B$9),FIN!$C$9,0)+IF(AND(AJ$7=FIN!$E$10,$B$21=FIN!$F$10,$B22=FIN!$B$10),FIN!$C$10,0)+IF(AND(AJ$7=FIN!$E$11,$B$21=FIN!$F$11,$B22=FIN!$B$11),FIN!$C$11,0)+IF(AND(AJ$7=FIN!$E$12,$B$21=FIN!$F$12,$B22=FIN!$B$12),FIN!$C$12,0)+IF(AND(AJ$7=FIN!$E$13,$B$21=FIN!$F$13,$B22=FIN!$B$13),FIN!$C$13,0)+IF(AND(AJ$7=FIN!$E$14,$B$21=FIN!$F$14,$B22=FIN!$B$14),FIN!$C$14,0)+IF(AND(AJ$7=FIN!$E$15,$B$21=FIN!$F$15,$B22=FIN!$B$15),FIN!$C$15,0)+IF(AND(AJ$7=FIN!$E$16,$B$21=FIN!$F$16,$B22=FIN!$B$16),FIN!$C$16,0)+IF(AND(AJ$7=FIN!$E$17,$B$21=FIN!$F$17,$B22=FIN!$B$17),FIN!$C$17,0)+IF(AND(AJ$7=FIN!$E$18,$B$21=FIN!$F$18,$B22=FIN!$B$18),FIN!$C$18,0)</f>
        <v>0</v>
      </c>
      <c r="AK22" s="40">
        <f>+IF(AND(AK$7=FIN!$E$9,$B$21=FIN!$F$9,$B22=FIN!$B$9),FIN!$C$9,0)+IF(AND(AK$7=FIN!$E$10,$B$21=FIN!$F$10,$B22=FIN!$B$10),FIN!$C$10,0)+IF(AND(AK$7=FIN!$E$11,$B$21=FIN!$F$11,$B22=FIN!$B$11),FIN!$C$11,0)+IF(AND(AK$7=FIN!$E$12,$B$21=FIN!$F$12,$B22=FIN!$B$12),FIN!$C$12,0)+IF(AND(AK$7=FIN!$E$13,$B$21=FIN!$F$13,$B22=FIN!$B$13),FIN!$C$13,0)+IF(AND(AK$7=FIN!$E$14,$B$21=FIN!$F$14,$B22=FIN!$B$14),FIN!$C$14,0)+IF(AND(AK$7=FIN!$E$15,$B$21=FIN!$F$15,$B22=FIN!$B$15),FIN!$C$15,0)+IF(AND(AK$7=FIN!$E$16,$B$21=FIN!$F$16,$B22=FIN!$B$16),FIN!$C$16,0)+IF(AND(AK$7=FIN!$E$17,$B$21=FIN!$F$17,$B22=FIN!$B$17),FIN!$C$17,0)+IF(AND(AK$7=FIN!$E$18,$B$21=FIN!$F$18,$B22=FIN!$B$18),FIN!$C$18,0)</f>
        <v>0</v>
      </c>
      <c r="AL22" s="40">
        <f>+IF(AND(AL$7=FIN!$E$9,$B$21=FIN!$F$9,$B22=FIN!$B$9),FIN!$C$9,0)+IF(AND(AL$7=FIN!$E$10,$B$21=FIN!$F$10,$B22=FIN!$B$10),FIN!$C$10,0)+IF(AND(AL$7=FIN!$E$11,$B$21=FIN!$F$11,$B22=FIN!$B$11),FIN!$C$11,0)+IF(AND(AL$7=FIN!$E$12,$B$21=FIN!$F$12,$B22=FIN!$B$12),FIN!$C$12,0)+IF(AND(AL$7=FIN!$E$13,$B$21=FIN!$F$13,$B22=FIN!$B$13),FIN!$C$13,0)+IF(AND(AL$7=FIN!$E$14,$B$21=FIN!$F$14,$B22=FIN!$B$14),FIN!$C$14,0)+IF(AND(AL$7=FIN!$E$15,$B$21=FIN!$F$15,$B22=FIN!$B$15),FIN!$C$15,0)+IF(AND(AL$7=FIN!$E$16,$B$21=FIN!$F$16,$B22=FIN!$B$16),FIN!$C$16,0)+IF(AND(AL$7=FIN!$E$17,$B$21=FIN!$F$17,$B22=FIN!$B$17),FIN!$C$17,0)+IF(AND(AL$7=FIN!$E$18,$B$21=FIN!$F$18,$B22=FIN!$B$18),FIN!$C$18,0)</f>
        <v>0</v>
      </c>
      <c r="AM22" s="40">
        <f>+IF(AND(AM$7=FIN!$E$9,$B$21=FIN!$F$9,$B22=FIN!$B$9),FIN!$C$9,0)+IF(AND(AM$7=FIN!$E$10,$B$21=FIN!$F$10,$B22=FIN!$B$10),FIN!$C$10,0)+IF(AND(AM$7=FIN!$E$11,$B$21=FIN!$F$11,$B22=FIN!$B$11),FIN!$C$11,0)+IF(AND(AM$7=FIN!$E$12,$B$21=FIN!$F$12,$B22=FIN!$B$12),FIN!$C$12,0)+IF(AND(AM$7=FIN!$E$13,$B$21=FIN!$F$13,$B22=FIN!$B$13),FIN!$C$13,0)+IF(AND(AM$7=FIN!$E$14,$B$21=FIN!$F$14,$B22=FIN!$B$14),FIN!$C$14,0)+IF(AND(AM$7=FIN!$E$15,$B$21=FIN!$F$15,$B22=FIN!$B$15),FIN!$C$15,0)+IF(AND(AM$7=FIN!$E$16,$B$21=FIN!$F$16,$B22=FIN!$B$16),FIN!$C$16,0)+IF(AND(AM$7=FIN!$E$17,$B$21=FIN!$F$17,$B22=FIN!$B$17),FIN!$C$17,0)+IF(AND(AM$7=FIN!$E$18,$B$21=FIN!$F$18,$B22=FIN!$B$18),FIN!$C$18,0)</f>
        <v>0</v>
      </c>
      <c r="AN22" s="40">
        <f>+IF(AND(AN$7=FIN!$E$9,$B$21=FIN!$F$9,$B22=FIN!$B$9),FIN!$C$9,0)+IF(AND(AN$7=FIN!$E$10,$B$21=FIN!$F$10,$B22=FIN!$B$10),FIN!$C$10,0)+IF(AND(AN$7=FIN!$E$11,$B$21=FIN!$F$11,$B22=FIN!$B$11),FIN!$C$11,0)+IF(AND(AN$7=FIN!$E$12,$B$21=FIN!$F$12,$B22=FIN!$B$12),FIN!$C$12,0)+IF(AND(AN$7=FIN!$E$13,$B$21=FIN!$F$13,$B22=FIN!$B$13),FIN!$C$13,0)+IF(AND(AN$7=FIN!$E$14,$B$21=FIN!$F$14,$B22=FIN!$B$14),FIN!$C$14,0)+IF(AND(AN$7=FIN!$E$15,$B$21=FIN!$F$15,$B22=FIN!$B$15),FIN!$C$15,0)+IF(AND(AN$7=FIN!$E$16,$B$21=FIN!$F$16,$B22=FIN!$B$16),FIN!$C$16,0)+IF(AND(AN$7=FIN!$E$17,$B$21=FIN!$F$17,$B22=FIN!$B$17),FIN!$C$17,0)+IF(AND(AN$7=FIN!$E$18,$B$21=FIN!$F$18,$B22=FIN!$B$18),FIN!$C$18,0)</f>
        <v>0</v>
      </c>
      <c r="AO22" s="40">
        <f>+IF(AND(AO$7=FIN!$E$9,$B$21=FIN!$F$9,$B22=FIN!$B$9),FIN!$C$9,0)+IF(AND(AO$7=FIN!$E$10,$B$21=FIN!$F$10,$B22=FIN!$B$10),FIN!$C$10,0)+IF(AND(AO$7=FIN!$E$11,$B$21=FIN!$F$11,$B22=FIN!$B$11),FIN!$C$11,0)+IF(AND(AO$7=FIN!$E$12,$B$21=FIN!$F$12,$B22=FIN!$B$12),FIN!$C$12,0)+IF(AND(AO$7=FIN!$E$13,$B$21=FIN!$F$13,$B22=FIN!$B$13),FIN!$C$13,0)+IF(AND(AO$7=FIN!$E$14,$B$21=FIN!$F$14,$B22=FIN!$B$14),FIN!$C$14,0)+IF(AND(AO$7=FIN!$E$15,$B$21=FIN!$F$15,$B22=FIN!$B$15),FIN!$C$15,0)+IF(AND(AO$7=FIN!$E$16,$B$21=FIN!$F$16,$B22=FIN!$B$16),FIN!$C$16,0)+IF(AND(AO$7=FIN!$E$17,$B$21=FIN!$F$17,$B22=FIN!$B$17),FIN!$C$17,0)+IF(AND(AO$7=FIN!$E$18,$B$21=FIN!$F$18,$B22=FIN!$B$18),FIN!$C$18,0)</f>
        <v>0</v>
      </c>
      <c r="AP22" s="40">
        <f>+IF(AND(AP$7=FIN!$E$9,$B$21=FIN!$F$9,$B22=FIN!$B$9),FIN!$C$9,0)+IF(AND(AP$7=FIN!$E$10,$B$21=FIN!$F$10,$B22=FIN!$B$10),FIN!$C$10,0)+IF(AND(AP$7=FIN!$E$11,$B$21=FIN!$F$11,$B22=FIN!$B$11),FIN!$C$11,0)+IF(AND(AP$7=FIN!$E$12,$B$21=FIN!$F$12,$B22=FIN!$B$12),FIN!$C$12,0)+IF(AND(AP$7=FIN!$E$13,$B$21=FIN!$F$13,$B22=FIN!$B$13),FIN!$C$13,0)+IF(AND(AP$7=FIN!$E$14,$B$21=FIN!$F$14,$B22=FIN!$B$14),FIN!$C$14,0)+IF(AND(AP$7=FIN!$E$15,$B$21=FIN!$F$15,$B22=FIN!$B$15),FIN!$C$15,0)+IF(AND(AP$7=FIN!$E$16,$B$21=FIN!$F$16,$B22=FIN!$B$16),FIN!$C$16,0)+IF(AND(AP$7=FIN!$E$17,$B$21=FIN!$F$17,$B22=FIN!$B$17),FIN!$C$17,0)+IF(AND(AP$7=FIN!$E$18,$B$21=FIN!$F$18,$B22=FIN!$B$18),FIN!$C$18,0)</f>
        <v>0</v>
      </c>
      <c r="AQ22" s="40">
        <f>+IF(AND(AQ$7=FIN!$E$9,$B$21=FIN!$F$9,$B22=FIN!$B$9),FIN!$C$9,0)+IF(AND(AQ$7=FIN!$E$10,$B$21=FIN!$F$10,$B22=FIN!$B$10),FIN!$C$10,0)+IF(AND(AQ$7=FIN!$E$11,$B$21=FIN!$F$11,$B22=FIN!$B$11),FIN!$C$11,0)+IF(AND(AQ$7=FIN!$E$12,$B$21=FIN!$F$12,$B22=FIN!$B$12),FIN!$C$12,0)+IF(AND(AQ$7=FIN!$E$13,$B$21=FIN!$F$13,$B22=FIN!$B$13),FIN!$C$13,0)+IF(AND(AQ$7=FIN!$E$14,$B$21=FIN!$F$14,$B22=FIN!$B$14),FIN!$C$14,0)+IF(AND(AQ$7=FIN!$E$15,$B$21=FIN!$F$15,$B22=FIN!$B$15),FIN!$C$15,0)+IF(AND(AQ$7=FIN!$E$16,$B$21=FIN!$F$16,$B22=FIN!$B$16),FIN!$C$16,0)+IF(AND(AQ$7=FIN!$E$17,$B$21=FIN!$F$17,$B22=FIN!$B$17),FIN!$C$17,0)+IF(AND(AQ$7=FIN!$E$18,$B$21=FIN!$F$18,$B22=FIN!$B$18),FIN!$C$18,0)</f>
        <v>0</v>
      </c>
      <c r="AR22" s="40">
        <f>+IF(AND(AR$7=FIN!$E$9,$B$21=FIN!$F$9,$B22=FIN!$B$9),FIN!$C$9,0)+IF(AND(AR$7=FIN!$E$10,$B$21=FIN!$F$10,$B22=FIN!$B$10),FIN!$C$10,0)+IF(AND(AR$7=FIN!$E$11,$B$21=FIN!$F$11,$B22=FIN!$B$11),FIN!$C$11,0)+IF(AND(AR$7=FIN!$E$12,$B$21=FIN!$F$12,$B22=FIN!$B$12),FIN!$C$12,0)+IF(AND(AR$7=FIN!$E$13,$B$21=FIN!$F$13,$B22=FIN!$B$13),FIN!$C$13,0)+IF(AND(AR$7=FIN!$E$14,$B$21=FIN!$F$14,$B22=FIN!$B$14),FIN!$C$14,0)+IF(AND(AR$7=FIN!$E$15,$B$21=FIN!$F$15,$B22=FIN!$B$15),FIN!$C$15,0)+IF(AND(AR$7=FIN!$E$16,$B$21=FIN!$F$16,$B22=FIN!$B$16),FIN!$C$16,0)+IF(AND(AR$7=FIN!$E$17,$B$21=FIN!$F$17,$B22=FIN!$B$17),FIN!$C$17,0)+IF(AND(AR$7=FIN!$E$18,$B$21=FIN!$F$18,$B22=FIN!$B$18),FIN!$C$18,0)</f>
        <v>0</v>
      </c>
      <c r="AS22" s="40">
        <f>+IF(AND(AS$7=FIN!$E$9,$B$21=FIN!$F$9,$B22=FIN!$B$9),FIN!$C$9,0)+IF(AND(AS$7=FIN!$E$10,$B$21=FIN!$F$10,$B22=FIN!$B$10),FIN!$C$10,0)+IF(AND(AS$7=FIN!$E$11,$B$21=FIN!$F$11,$B22=FIN!$B$11),FIN!$C$11,0)+IF(AND(AS$7=FIN!$E$12,$B$21=FIN!$F$12,$B22=FIN!$B$12),FIN!$C$12,0)+IF(AND(AS$7=FIN!$E$13,$B$21=FIN!$F$13,$B22=FIN!$B$13),FIN!$C$13,0)+IF(AND(AS$7=FIN!$E$14,$B$21=FIN!$F$14,$B22=FIN!$B$14),FIN!$C$14,0)+IF(AND(AS$7=FIN!$E$15,$B$21=FIN!$F$15,$B22=FIN!$B$15),FIN!$C$15,0)+IF(AND(AS$7=FIN!$E$16,$B$21=FIN!$F$16,$B22=FIN!$B$16),FIN!$C$16,0)+IF(AND(AS$7=FIN!$E$17,$B$21=FIN!$F$17,$B22=FIN!$B$17),FIN!$C$17,0)+IF(AND(AS$7=FIN!$E$18,$B$21=FIN!$F$18,$B22=FIN!$B$18),FIN!$C$18,0)</f>
        <v>0</v>
      </c>
      <c r="AT22" s="40">
        <f>+IF(AND(AT$7=FIN!$E$9,$B$21=FIN!$F$9,$B22=FIN!$B$9),FIN!$C$9,0)+IF(AND(AT$7=FIN!$E$10,$B$21=FIN!$F$10,$B22=FIN!$B$10),FIN!$C$10,0)+IF(AND(AT$7=FIN!$E$11,$B$21=FIN!$F$11,$B22=FIN!$B$11),FIN!$C$11,0)+IF(AND(AT$7=FIN!$E$12,$B$21=FIN!$F$12,$B22=FIN!$B$12),FIN!$C$12,0)+IF(AND(AT$7=FIN!$E$13,$B$21=FIN!$F$13,$B22=FIN!$B$13),FIN!$C$13,0)+IF(AND(AT$7=FIN!$E$14,$B$21=FIN!$F$14,$B22=FIN!$B$14),FIN!$C$14,0)+IF(AND(AT$7=FIN!$E$15,$B$21=FIN!$F$15,$B22=FIN!$B$15),FIN!$C$15,0)+IF(AND(AT$7=FIN!$E$16,$B$21=FIN!$F$16,$B22=FIN!$B$16),FIN!$C$16,0)+IF(AND(AT$7=FIN!$E$17,$B$21=FIN!$F$17,$B22=FIN!$B$17),FIN!$C$17,0)+IF(AND(AT$7=FIN!$E$18,$B$21=FIN!$F$18,$B22=FIN!$B$18),FIN!$C$18,0)</f>
        <v>0</v>
      </c>
      <c r="AU22" s="40">
        <f>+IF(AND(AU$7=FIN!$E$9,$B$21=FIN!$F$9,$B22=FIN!$B$9),FIN!$C$9,0)+IF(AND(AU$7=FIN!$E$10,$B$21=FIN!$F$10,$B22=FIN!$B$10),FIN!$C$10,0)+IF(AND(AU$7=FIN!$E$11,$B$21=FIN!$F$11,$B22=FIN!$B$11),FIN!$C$11,0)+IF(AND(AU$7=FIN!$E$12,$B$21=FIN!$F$12,$B22=FIN!$B$12),FIN!$C$12,0)+IF(AND(AU$7=FIN!$E$13,$B$21=FIN!$F$13,$B22=FIN!$B$13),FIN!$C$13,0)+IF(AND(AU$7=FIN!$E$14,$B$21=FIN!$F$14,$B22=FIN!$B$14),FIN!$C$14,0)+IF(AND(AU$7=FIN!$E$15,$B$21=FIN!$F$15,$B22=FIN!$B$15),FIN!$C$15,0)+IF(AND(AU$7=FIN!$E$16,$B$21=FIN!$F$16,$B22=FIN!$B$16),FIN!$C$16,0)+IF(AND(AU$7=FIN!$E$17,$B$21=FIN!$F$17,$B22=FIN!$B$17),FIN!$C$17,0)+IF(AND(AU$7=FIN!$E$18,$B$21=FIN!$F$18,$B22=FIN!$B$18),FIN!$C$18,0)</f>
        <v>0</v>
      </c>
      <c r="AV22" s="40">
        <f>+IF(AND(AV$7=FIN!$E$9,$B$21=FIN!$F$9,$B22=FIN!$B$9),FIN!$C$9,0)+IF(AND(AV$7=FIN!$E$10,$B$21=FIN!$F$10,$B22=FIN!$B$10),FIN!$C$10,0)+IF(AND(AV$7=FIN!$E$11,$B$21=FIN!$F$11,$B22=FIN!$B$11),FIN!$C$11,0)+IF(AND(AV$7=FIN!$E$12,$B$21=FIN!$F$12,$B22=FIN!$B$12),FIN!$C$12,0)+IF(AND(AV$7=FIN!$E$13,$B$21=FIN!$F$13,$B22=FIN!$B$13),FIN!$C$13,0)+IF(AND(AV$7=FIN!$E$14,$B$21=FIN!$F$14,$B22=FIN!$B$14),FIN!$C$14,0)+IF(AND(AV$7=FIN!$E$15,$B$21=FIN!$F$15,$B22=FIN!$B$15),FIN!$C$15,0)+IF(AND(AV$7=FIN!$E$16,$B$21=FIN!$F$16,$B22=FIN!$B$16),FIN!$C$16,0)+IF(AND(AV$7=FIN!$E$17,$B$21=FIN!$F$17,$B22=FIN!$B$17),FIN!$C$17,0)+IF(AND(AV$7=FIN!$E$18,$B$21=FIN!$F$18,$B22=FIN!$B$18),FIN!$C$18,0)</f>
        <v>0</v>
      </c>
      <c r="AW22" s="40">
        <f>+IF(AND(AW$7=FIN!$E$9,$B$21=FIN!$F$9,$B22=FIN!$B$9),FIN!$C$9,0)+IF(AND(AW$7=FIN!$E$10,$B$21=FIN!$F$10,$B22=FIN!$B$10),FIN!$C$10,0)+IF(AND(AW$7=FIN!$E$11,$B$21=FIN!$F$11,$B22=FIN!$B$11),FIN!$C$11,0)+IF(AND(AW$7=FIN!$E$12,$B$21=FIN!$F$12,$B22=FIN!$B$12),FIN!$C$12,0)+IF(AND(AW$7=FIN!$E$13,$B$21=FIN!$F$13,$B22=FIN!$B$13),FIN!$C$13,0)+IF(AND(AW$7=FIN!$E$14,$B$21=FIN!$F$14,$B22=FIN!$B$14),FIN!$C$14,0)+IF(AND(AW$7=FIN!$E$15,$B$21=FIN!$F$15,$B22=FIN!$B$15),FIN!$C$15,0)+IF(AND(AW$7=FIN!$E$16,$B$21=FIN!$F$16,$B22=FIN!$B$16),FIN!$C$16,0)+IF(AND(AW$7=FIN!$E$17,$B$21=FIN!$F$17,$B22=FIN!$B$17),FIN!$C$17,0)+IF(AND(AW$7=FIN!$E$18,$B$21=FIN!$F$18,$B22=FIN!$B$18),FIN!$C$18,0)</f>
        <v>0</v>
      </c>
      <c r="AX22" s="40">
        <f>+IF(AND(AX$7=FIN!$E$9,$B$21=FIN!$F$9,$B22=FIN!$B$9),FIN!$C$9,0)+IF(AND(AX$7=FIN!$E$10,$B$21=FIN!$F$10,$B22=FIN!$B$10),FIN!$C$10,0)+IF(AND(AX$7=FIN!$E$11,$B$21=FIN!$F$11,$B22=FIN!$B$11),FIN!$C$11,0)+IF(AND(AX$7=FIN!$E$12,$B$21=FIN!$F$12,$B22=FIN!$B$12),FIN!$C$12,0)+IF(AND(AX$7=FIN!$E$13,$B$21=FIN!$F$13,$B22=FIN!$B$13),FIN!$C$13,0)+IF(AND(AX$7=FIN!$E$14,$B$21=FIN!$F$14,$B22=FIN!$B$14),FIN!$C$14,0)+IF(AND(AX$7=FIN!$E$15,$B$21=FIN!$F$15,$B22=FIN!$B$15),FIN!$C$15,0)+IF(AND(AX$7=FIN!$E$16,$B$21=FIN!$F$16,$B22=FIN!$B$16),FIN!$C$16,0)+IF(AND(AX$7=FIN!$E$17,$B$21=FIN!$F$17,$B22=FIN!$B$17),FIN!$C$17,0)+IF(AND(AX$7=FIN!$E$18,$B$21=FIN!$F$18,$B22=FIN!$B$18),FIN!$C$18,0)</f>
        <v>0</v>
      </c>
      <c r="AY22" s="40">
        <f>+IF(AND(AY$7=FIN!$E$9,$B$21=FIN!$F$9,$B22=FIN!$B$9),FIN!$C$9,0)+IF(AND(AY$7=FIN!$E$10,$B$21=FIN!$F$10,$B22=FIN!$B$10),FIN!$C$10,0)+IF(AND(AY$7=FIN!$E$11,$B$21=FIN!$F$11,$B22=FIN!$B$11),FIN!$C$11,0)+IF(AND(AY$7=FIN!$E$12,$B$21=FIN!$F$12,$B22=FIN!$B$12),FIN!$C$12,0)+IF(AND(AY$7=FIN!$E$13,$B$21=FIN!$F$13,$B22=FIN!$B$13),FIN!$C$13,0)+IF(AND(AY$7=FIN!$E$14,$B$21=FIN!$F$14,$B22=FIN!$B$14),FIN!$C$14,0)+IF(AND(AY$7=FIN!$E$15,$B$21=FIN!$F$15,$B22=FIN!$B$15),FIN!$C$15,0)+IF(AND(AY$7=FIN!$E$16,$B$21=FIN!$F$16,$B22=FIN!$B$16),FIN!$C$16,0)+IF(AND(AY$7=FIN!$E$17,$B$21=FIN!$F$17,$B22=FIN!$B$17),FIN!$C$17,0)+IF(AND(AY$7=FIN!$E$18,$B$21=FIN!$F$18,$B22=FIN!$B$18),FIN!$C$18,0)</f>
        <v>0</v>
      </c>
      <c r="AZ22" s="40">
        <f>+IF(AND(AZ$7=FIN!$E$9,$B$21=FIN!$F$9,$B22=FIN!$B$9),FIN!$C$9,0)+IF(AND(AZ$7=FIN!$E$10,$B$21=FIN!$F$10,$B22=FIN!$B$10),FIN!$C$10,0)+IF(AND(AZ$7=FIN!$E$11,$B$21=FIN!$F$11,$B22=FIN!$B$11),FIN!$C$11,0)+IF(AND(AZ$7=FIN!$E$12,$B$21=FIN!$F$12,$B22=FIN!$B$12),FIN!$C$12,0)+IF(AND(AZ$7=FIN!$E$13,$B$21=FIN!$F$13,$B22=FIN!$B$13),FIN!$C$13,0)+IF(AND(AZ$7=FIN!$E$14,$B$21=FIN!$F$14,$B22=FIN!$B$14),FIN!$C$14,0)+IF(AND(AZ$7=FIN!$E$15,$B$21=FIN!$F$15,$B22=FIN!$B$15),FIN!$C$15,0)+IF(AND(AZ$7=FIN!$E$16,$B$21=FIN!$F$16,$B22=FIN!$B$16),FIN!$C$16,0)+IF(AND(AZ$7=FIN!$E$17,$B$21=FIN!$F$17,$B22=FIN!$B$17),FIN!$C$17,0)+IF(AND(AZ$7=FIN!$E$18,$B$21=FIN!$F$18,$B22=FIN!$B$18),FIN!$C$18,0)</f>
        <v>0</v>
      </c>
      <c r="BA22" s="40">
        <f>+IF(AND(BA$7=FIN!$E$9,$B$21=FIN!$F$9,$B22=FIN!$B$9),FIN!$C$9,0)+IF(AND(BA$7=FIN!$E$10,$B$21=FIN!$F$10,$B22=FIN!$B$10),FIN!$C$10,0)+IF(AND(BA$7=FIN!$E$11,$B$21=FIN!$F$11,$B22=FIN!$B$11),FIN!$C$11,0)+IF(AND(BA$7=FIN!$E$12,$B$21=FIN!$F$12,$B22=FIN!$B$12),FIN!$C$12,0)+IF(AND(BA$7=FIN!$E$13,$B$21=FIN!$F$13,$B22=FIN!$B$13),FIN!$C$13,0)+IF(AND(BA$7=FIN!$E$14,$B$21=FIN!$F$14,$B22=FIN!$B$14),FIN!$C$14,0)+IF(AND(BA$7=FIN!$E$15,$B$21=FIN!$F$15,$B22=FIN!$B$15),FIN!$C$15,0)+IF(AND(BA$7=FIN!$E$16,$B$21=FIN!$F$16,$B22=FIN!$B$16),FIN!$C$16,0)+IF(AND(BA$7=FIN!$E$17,$B$21=FIN!$F$17,$B22=FIN!$B$17),FIN!$C$17,0)+IF(AND(BA$7=FIN!$E$18,$B$21=FIN!$F$18,$B22=FIN!$B$18),FIN!$C$18,0)</f>
        <v>0</v>
      </c>
      <c r="BB22" s="40">
        <f>+IF(AND(BB$7=FIN!$E$9,$B$21=FIN!$F$9,$B22=FIN!$B$9),FIN!$C$9,0)+IF(AND(BB$7=FIN!$E$10,$B$21=FIN!$F$10,$B22=FIN!$B$10),FIN!$C$10,0)+IF(AND(BB$7=FIN!$E$11,$B$21=FIN!$F$11,$B22=FIN!$B$11),FIN!$C$11,0)+IF(AND(BB$7=FIN!$E$12,$B$21=FIN!$F$12,$B22=FIN!$B$12),FIN!$C$12,0)+IF(AND(BB$7=FIN!$E$13,$B$21=FIN!$F$13,$B22=FIN!$B$13),FIN!$C$13,0)+IF(AND(BB$7=FIN!$E$14,$B$21=FIN!$F$14,$B22=FIN!$B$14),FIN!$C$14,0)+IF(AND(BB$7=FIN!$E$15,$B$21=FIN!$F$15,$B22=FIN!$B$15),FIN!$C$15,0)+IF(AND(BB$7=FIN!$E$16,$B$21=FIN!$F$16,$B22=FIN!$B$16),FIN!$C$16,0)+IF(AND(BB$7=FIN!$E$17,$B$21=FIN!$F$17,$B22=FIN!$B$17),FIN!$C$17,0)+IF(AND(BB$7=FIN!$E$18,$B$21=FIN!$F$18,$B22=FIN!$B$18),FIN!$C$18,0)</f>
        <v>0</v>
      </c>
      <c r="BC22" s="40">
        <f>+IF(AND(BC$7=FIN!$E$9,$B$21=FIN!$F$9,$B22=FIN!$B$9),FIN!$C$9,0)+IF(AND(BC$7=FIN!$E$10,$B$21=FIN!$F$10,$B22=FIN!$B$10),FIN!$C$10,0)+IF(AND(BC$7=FIN!$E$11,$B$21=FIN!$F$11,$B22=FIN!$B$11),FIN!$C$11,0)+IF(AND(BC$7=FIN!$E$12,$B$21=FIN!$F$12,$B22=FIN!$B$12),FIN!$C$12,0)+IF(AND(BC$7=FIN!$E$13,$B$21=FIN!$F$13,$B22=FIN!$B$13),FIN!$C$13,0)+IF(AND(BC$7=FIN!$E$14,$B$21=FIN!$F$14,$B22=FIN!$B$14),FIN!$C$14,0)+IF(AND(BC$7=FIN!$E$15,$B$21=FIN!$F$15,$B22=FIN!$B$15),FIN!$C$15,0)+IF(AND(BC$7=FIN!$E$16,$B$21=FIN!$F$16,$B22=FIN!$B$16),FIN!$C$16,0)+IF(AND(BC$7=FIN!$E$17,$B$21=FIN!$F$17,$B22=FIN!$B$17),FIN!$C$17,0)+IF(AND(BC$7=FIN!$E$18,$B$21=FIN!$F$18,$B22=FIN!$B$18),FIN!$C$18,0)</f>
        <v>0</v>
      </c>
      <c r="BD22" s="40">
        <f>+IF(AND(BD$7=FIN!$E$9,$B$21=FIN!$F$9,$B22=FIN!$B$9),FIN!$C$9,0)+IF(AND(BD$7=FIN!$E$10,$B$21=FIN!$F$10,$B22=FIN!$B$10),FIN!$C$10,0)+IF(AND(BD$7=FIN!$E$11,$B$21=FIN!$F$11,$B22=FIN!$B$11),FIN!$C$11,0)+IF(AND(BD$7=FIN!$E$12,$B$21=FIN!$F$12,$B22=FIN!$B$12),FIN!$C$12,0)+IF(AND(BD$7=FIN!$E$13,$B$21=FIN!$F$13,$B22=FIN!$B$13),FIN!$C$13,0)+IF(AND(BD$7=FIN!$E$14,$B$21=FIN!$F$14,$B22=FIN!$B$14),FIN!$C$14,0)+IF(AND(BD$7=FIN!$E$15,$B$21=FIN!$F$15,$B22=FIN!$B$15),FIN!$C$15,0)+IF(AND(BD$7=FIN!$E$16,$B$21=FIN!$F$16,$B22=FIN!$B$16),FIN!$C$16,0)+IF(AND(BD$7=FIN!$E$17,$B$21=FIN!$F$17,$B22=FIN!$B$17),FIN!$C$17,0)+IF(AND(BD$7=FIN!$E$18,$B$21=FIN!$F$18,$B22=FIN!$B$18),FIN!$C$18,0)</f>
        <v>0</v>
      </c>
      <c r="BE22" s="40">
        <f>+IF(AND(BE$7=FIN!$E$9,$B$21=FIN!$F$9,$B22=FIN!$B$9),FIN!$C$9,0)+IF(AND(BE$7=FIN!$E$10,$B$21=FIN!$F$10,$B22=FIN!$B$10),FIN!$C$10,0)+IF(AND(BE$7=FIN!$E$11,$B$21=FIN!$F$11,$B22=FIN!$B$11),FIN!$C$11,0)+IF(AND(BE$7=FIN!$E$12,$B$21=FIN!$F$12,$B22=FIN!$B$12),FIN!$C$12,0)+IF(AND(BE$7=FIN!$E$13,$B$21=FIN!$F$13,$B22=FIN!$B$13),FIN!$C$13,0)+IF(AND(BE$7=FIN!$E$14,$B$21=FIN!$F$14,$B22=FIN!$B$14),FIN!$C$14,0)+IF(AND(BE$7=FIN!$E$15,$B$21=FIN!$F$15,$B22=FIN!$B$15),FIN!$C$15,0)+IF(AND(BE$7=FIN!$E$16,$B$21=FIN!$F$16,$B22=FIN!$B$16),FIN!$C$16,0)+IF(AND(BE$7=FIN!$E$17,$B$21=FIN!$F$17,$B22=FIN!$B$17),FIN!$C$17,0)+IF(AND(BE$7=FIN!$E$18,$B$21=FIN!$F$18,$B22=FIN!$B$18),FIN!$C$18,0)</f>
        <v>0</v>
      </c>
      <c r="BF22" s="40">
        <f>+IF(AND(BF$7=FIN!$E$9,$B$21=FIN!$F$9,$B22=FIN!$B$9),FIN!$C$9,0)+IF(AND(BF$7=FIN!$E$10,$B$21=FIN!$F$10,$B22=FIN!$B$10),FIN!$C$10,0)+IF(AND(BF$7=FIN!$E$11,$B$21=FIN!$F$11,$B22=FIN!$B$11),FIN!$C$11,0)+IF(AND(BF$7=FIN!$E$12,$B$21=FIN!$F$12,$B22=FIN!$B$12),FIN!$C$12,0)+IF(AND(BF$7=FIN!$E$13,$B$21=FIN!$F$13,$B22=FIN!$B$13),FIN!$C$13,0)+IF(AND(BF$7=FIN!$E$14,$B$21=FIN!$F$14,$B22=FIN!$B$14),FIN!$C$14,0)+IF(AND(BF$7=FIN!$E$15,$B$21=FIN!$F$15,$B22=FIN!$B$15),FIN!$C$15,0)+IF(AND(BF$7=FIN!$E$16,$B$21=FIN!$F$16,$B22=FIN!$B$16),FIN!$C$16,0)+IF(AND(BF$7=FIN!$E$17,$B$21=FIN!$F$17,$B22=FIN!$B$17),FIN!$C$17,0)+IF(AND(BF$7=FIN!$E$18,$B$21=FIN!$F$18,$B22=FIN!$B$18),FIN!$C$18,0)</f>
        <v>0</v>
      </c>
      <c r="BG22" s="40">
        <f>+IF(AND(BG$7=FIN!$E$9,$B$21=FIN!$F$9,$B22=FIN!$B$9),FIN!$C$9,0)+IF(AND(BG$7=FIN!$E$10,$B$21=FIN!$F$10,$B22=FIN!$B$10),FIN!$C$10,0)+IF(AND(BG$7=FIN!$E$11,$B$21=FIN!$F$11,$B22=FIN!$B$11),FIN!$C$11,0)+IF(AND(BG$7=FIN!$E$12,$B$21=FIN!$F$12,$B22=FIN!$B$12),FIN!$C$12,0)+IF(AND(BG$7=FIN!$E$13,$B$21=FIN!$F$13,$B22=FIN!$B$13),FIN!$C$13,0)+IF(AND(BG$7=FIN!$E$14,$B$21=FIN!$F$14,$B22=FIN!$B$14),FIN!$C$14,0)+IF(AND(BG$7=FIN!$E$15,$B$21=FIN!$F$15,$B22=FIN!$B$15),FIN!$C$15,0)+IF(AND(BG$7=FIN!$E$16,$B$21=FIN!$F$16,$B22=FIN!$B$16),FIN!$C$16,0)+IF(AND(BG$7=FIN!$E$17,$B$21=FIN!$F$17,$B22=FIN!$B$17),FIN!$C$17,0)+IF(AND(BG$7=FIN!$E$18,$B$21=FIN!$F$18,$B22=FIN!$B$18),FIN!$C$18,0)</f>
        <v>0</v>
      </c>
      <c r="BH22" s="40">
        <f>+IF(AND(BH$7=FIN!$E$9,$B$21=FIN!$F$9,$B22=FIN!$B$9),FIN!$C$9,0)+IF(AND(BH$7=FIN!$E$10,$B$21=FIN!$F$10,$B22=FIN!$B$10),FIN!$C$10,0)+IF(AND(BH$7=FIN!$E$11,$B$21=FIN!$F$11,$B22=FIN!$B$11),FIN!$C$11,0)+IF(AND(BH$7=FIN!$E$12,$B$21=FIN!$F$12,$B22=FIN!$B$12),FIN!$C$12,0)+IF(AND(BH$7=FIN!$E$13,$B$21=FIN!$F$13,$B22=FIN!$B$13),FIN!$C$13,0)+IF(AND(BH$7=FIN!$E$14,$B$21=FIN!$F$14,$B22=FIN!$B$14),FIN!$C$14,0)+IF(AND(BH$7=FIN!$E$15,$B$21=FIN!$F$15,$B22=FIN!$B$15),FIN!$C$15,0)+IF(AND(BH$7=FIN!$E$16,$B$21=FIN!$F$16,$B22=FIN!$B$16),FIN!$C$16,0)+IF(AND(BH$7=FIN!$E$17,$B$21=FIN!$F$17,$B22=FIN!$B$17),FIN!$C$17,0)+IF(AND(BH$7=FIN!$E$18,$B$21=FIN!$F$18,$B22=FIN!$B$18),FIN!$C$18,0)</f>
        <v>0</v>
      </c>
      <c r="BI22" s="40">
        <f>+IF(AND(BI$7=FIN!$E$9,$B$21=FIN!$F$9,$B22=FIN!$B$9),FIN!$C$9,0)+IF(AND(BI$7=FIN!$E$10,$B$21=FIN!$F$10,$B22=FIN!$B$10),FIN!$C$10,0)+IF(AND(BI$7=FIN!$E$11,$B$21=FIN!$F$11,$B22=FIN!$B$11),FIN!$C$11,0)+IF(AND(BI$7=FIN!$E$12,$B$21=FIN!$F$12,$B22=FIN!$B$12),FIN!$C$12,0)+IF(AND(BI$7=FIN!$E$13,$B$21=FIN!$F$13,$B22=FIN!$B$13),FIN!$C$13,0)+IF(AND(BI$7=FIN!$E$14,$B$21=FIN!$F$14,$B22=FIN!$B$14),FIN!$C$14,0)+IF(AND(BI$7=FIN!$E$15,$B$21=FIN!$F$15,$B22=FIN!$B$15),FIN!$C$15,0)+IF(AND(BI$7=FIN!$E$16,$B$21=FIN!$F$16,$B22=FIN!$B$16),FIN!$C$16,0)+IF(AND(BI$7=FIN!$E$17,$B$21=FIN!$F$17,$B22=FIN!$B$17),FIN!$C$17,0)+IF(AND(BI$7=FIN!$E$18,$B$21=FIN!$F$18,$B22=FIN!$B$18),FIN!$C$18,0)</f>
        <v>0</v>
      </c>
      <c r="BJ22" s="40">
        <f>+IF(AND(BJ$7=FIN!$E$9,$B$21=FIN!$F$9,$B22=FIN!$B$9),FIN!$C$9,0)+IF(AND(BJ$7=FIN!$E$10,$B$21=FIN!$F$10,$B22=FIN!$B$10),FIN!$C$10,0)+IF(AND(BJ$7=FIN!$E$11,$B$21=FIN!$F$11,$B22=FIN!$B$11),FIN!$C$11,0)+IF(AND(BJ$7=FIN!$E$12,$B$21=FIN!$F$12,$B22=FIN!$B$12),FIN!$C$12,0)+IF(AND(BJ$7=FIN!$E$13,$B$21=FIN!$F$13,$B22=FIN!$B$13),FIN!$C$13,0)+IF(AND(BJ$7=FIN!$E$14,$B$21=FIN!$F$14,$B22=FIN!$B$14),FIN!$C$14,0)+IF(AND(BJ$7=FIN!$E$15,$B$21=FIN!$F$15,$B22=FIN!$B$15),FIN!$C$15,0)+IF(AND(BJ$7=FIN!$E$16,$B$21=FIN!$F$16,$B22=FIN!$B$16),FIN!$C$16,0)+IF(AND(BJ$7=FIN!$E$17,$B$21=FIN!$F$17,$B22=FIN!$B$17),FIN!$C$17,0)+IF(AND(BJ$7=FIN!$E$18,$B$21=FIN!$F$18,$B22=FIN!$B$18),FIN!$C$18,0)</f>
        <v>0</v>
      </c>
      <c r="BK22" s="40">
        <f>+IF(AND(BK$7=FIN!$E$9,$B$21=FIN!$F$9,$B22=FIN!$B$9),FIN!$C$9,0)+IF(AND(BK$7=FIN!$E$10,$B$21=FIN!$F$10,$B22=FIN!$B$10),FIN!$C$10,0)+IF(AND(BK$7=FIN!$E$11,$B$21=FIN!$F$11,$B22=FIN!$B$11),FIN!$C$11,0)+IF(AND(BK$7=FIN!$E$12,$B$21=FIN!$F$12,$B22=FIN!$B$12),FIN!$C$12,0)+IF(AND(BK$7=FIN!$E$13,$B$21=FIN!$F$13,$B22=FIN!$B$13),FIN!$C$13,0)+IF(AND(BK$7=FIN!$E$14,$B$21=FIN!$F$14,$B22=FIN!$B$14),FIN!$C$14,0)+IF(AND(BK$7=FIN!$E$15,$B$21=FIN!$F$15,$B22=FIN!$B$15),FIN!$C$15,0)+IF(AND(BK$7=FIN!$E$16,$B$21=FIN!$F$16,$B22=FIN!$B$16),FIN!$C$16,0)+IF(AND(BK$7=FIN!$E$17,$B$21=FIN!$F$17,$B22=FIN!$B$17),FIN!$C$17,0)+IF(AND(BK$7=FIN!$E$18,$B$21=FIN!$F$18,$B22=FIN!$B$18),FIN!$C$18,0)</f>
        <v>0</v>
      </c>
      <c r="BL22" s="40">
        <f>+IF(AND(BL$7=FIN!$E$9,$B$21=FIN!$F$9,$B22=FIN!$B$9),FIN!$C$9,0)+IF(AND(BL$7=FIN!$E$10,$B$21=FIN!$F$10,$B22=FIN!$B$10),FIN!$C$10,0)+IF(AND(BL$7=FIN!$E$11,$B$21=FIN!$F$11,$B22=FIN!$B$11),FIN!$C$11,0)+IF(AND(BL$7=FIN!$E$12,$B$21=FIN!$F$12,$B22=FIN!$B$12),FIN!$C$12,0)+IF(AND(BL$7=FIN!$E$13,$B$21=FIN!$F$13,$B22=FIN!$B$13),FIN!$C$13,0)+IF(AND(BL$7=FIN!$E$14,$B$21=FIN!$F$14,$B22=FIN!$B$14),FIN!$C$14,0)+IF(AND(BL$7=FIN!$E$15,$B$21=FIN!$F$15,$B22=FIN!$B$15),FIN!$C$15,0)+IF(AND(BL$7=FIN!$E$16,$B$21=FIN!$F$16,$B22=FIN!$B$16),FIN!$C$16,0)+IF(AND(BL$7=FIN!$E$17,$B$21=FIN!$F$17,$B22=FIN!$B$17),FIN!$C$17,0)+IF(AND(BL$7=FIN!$E$18,$B$21=FIN!$F$18,$B22=FIN!$B$18),FIN!$C$18,0)</f>
        <v>0</v>
      </c>
    </row>
    <row r="23" spans="2:64">
      <c r="B23" s="32" t="str">
        <f>+B11</f>
        <v>Ivan</v>
      </c>
      <c r="C23" s="40">
        <f t="shared" si="11"/>
        <v>0</v>
      </c>
      <c r="D23" s="30"/>
      <c r="E23" s="40">
        <f>+IF(AND(E$7=FIN!$E$9,$B$21=FIN!$F$9,$B23=FIN!$B$9),FIN!$C$9,0)+IF(AND(E$7=FIN!$E$10,$B$21=FIN!$F$10,$B23=FIN!$B$10),FIN!$C$10,0)+IF(AND(E$7=FIN!$E$11,$B$21=FIN!$F$11,$B23=FIN!$B$11),FIN!$C$11,0)+IF(AND(E$7=FIN!$E$12,$B$21=FIN!$F$12,$B23=FIN!$B$12),FIN!$C$12,0)+IF(AND(E$7=FIN!$E$13,$B$21=FIN!$F$13,$B23=FIN!$B$13),FIN!$C$13,0)+IF(AND(E$7=FIN!$E$14,$B$21=FIN!$F$14,$B23=FIN!$B$14),FIN!$C$14,0)+IF(AND(E$7=FIN!$E$15,$B$21=FIN!$F$15,$B23=FIN!$B$15),FIN!$C$15,0)+IF(AND(E$7=FIN!$E$16,$B$21=FIN!$F$16,$B23=FIN!$B$16),FIN!$C$16,0)+IF(AND(E$7=FIN!$E$17,$B$21=FIN!$F$17,$B23=FIN!$B$17),FIN!$C$17,0)+IF(AND(E$7=FIN!$E$18,$B$21=FIN!$F$18,$B23=FIN!$B$18),FIN!$C$18,0)</f>
        <v>0</v>
      </c>
      <c r="F23" s="40">
        <f>+IF(AND(F$7=FIN!$E$9,$B$21=FIN!$F$9,$B23=FIN!$B$9),FIN!$C$9,0)+IF(AND(F$7=FIN!$E$10,$B$21=FIN!$F$10,$B23=FIN!$B$10),FIN!$C$10,0)+IF(AND(F$7=FIN!$E$11,$B$21=FIN!$F$11,$B23=FIN!$B$11),FIN!$C$11,0)+IF(AND(F$7=FIN!$E$12,$B$21=FIN!$F$12,$B23=FIN!$B$12),FIN!$C$12,0)+IF(AND(F$7=FIN!$E$13,$B$21=FIN!$F$13,$B23=FIN!$B$13),FIN!$C$13,0)+IF(AND(F$7=FIN!$E$14,$B$21=FIN!$F$14,$B23=FIN!$B$14),FIN!$C$14,0)+IF(AND(F$7=FIN!$E$15,$B$21=FIN!$F$15,$B23=FIN!$B$15),FIN!$C$15,0)+IF(AND(F$7=FIN!$E$16,$B$21=FIN!$F$16,$B23=FIN!$B$16),FIN!$C$16,0)+IF(AND(F$7=FIN!$E$17,$B$21=FIN!$F$17,$B23=FIN!$B$17),FIN!$C$17,0)+IF(AND(F$7=FIN!$E$18,$B$21=FIN!$F$18,$B23=FIN!$B$18),FIN!$C$18,0)</f>
        <v>0</v>
      </c>
      <c r="G23" s="40">
        <f>+IF(AND(G$7=FIN!$E$9,$B$21=FIN!$F$9,$B23=FIN!$B$9),FIN!$C$9,0)+IF(AND(G$7=FIN!$E$10,$B$21=FIN!$F$10,$B23=FIN!$B$10),FIN!$C$10,0)+IF(AND(G$7=FIN!$E$11,$B$21=FIN!$F$11,$B23=FIN!$B$11),FIN!$C$11,0)+IF(AND(G$7=FIN!$E$12,$B$21=FIN!$F$12,$B23=FIN!$B$12),FIN!$C$12,0)+IF(AND(G$7=FIN!$E$13,$B$21=FIN!$F$13,$B23=FIN!$B$13),FIN!$C$13,0)+IF(AND(G$7=FIN!$E$14,$B$21=FIN!$F$14,$B23=FIN!$B$14),FIN!$C$14,0)+IF(AND(G$7=FIN!$E$15,$B$21=FIN!$F$15,$B23=FIN!$B$15),FIN!$C$15,0)+IF(AND(G$7=FIN!$E$16,$B$21=FIN!$F$16,$B23=FIN!$B$16),FIN!$C$16,0)+IF(AND(G$7=FIN!$E$17,$B$21=FIN!$F$17,$B23=FIN!$B$17),FIN!$C$17,0)+IF(AND(G$7=FIN!$E$18,$B$21=FIN!$F$18,$B23=FIN!$B$18),FIN!$C$18,0)</f>
        <v>0</v>
      </c>
      <c r="H23" s="40">
        <f>+IF(AND(H$7=FIN!$E$9,$B$21=FIN!$F$9,$B23=FIN!$B$9),FIN!$C$9,0)+IF(AND(H$7=FIN!$E$10,$B$21=FIN!$F$10,$B23=FIN!$B$10),FIN!$C$10,0)+IF(AND(H$7=FIN!$E$11,$B$21=FIN!$F$11,$B23=FIN!$B$11),FIN!$C$11,0)+IF(AND(H$7=FIN!$E$12,$B$21=FIN!$F$12,$B23=FIN!$B$12),FIN!$C$12,0)+IF(AND(H$7=FIN!$E$13,$B$21=FIN!$F$13,$B23=FIN!$B$13),FIN!$C$13,0)+IF(AND(H$7=FIN!$E$14,$B$21=FIN!$F$14,$B23=FIN!$B$14),FIN!$C$14,0)+IF(AND(H$7=FIN!$E$15,$B$21=FIN!$F$15,$B23=FIN!$B$15),FIN!$C$15,0)+IF(AND(H$7=FIN!$E$16,$B$21=FIN!$F$16,$B23=FIN!$B$16),FIN!$C$16,0)+IF(AND(H$7=FIN!$E$17,$B$21=FIN!$F$17,$B23=FIN!$B$17),FIN!$C$17,0)+IF(AND(H$7=FIN!$E$18,$B$21=FIN!$F$18,$B23=FIN!$B$18),FIN!$C$18,0)</f>
        <v>0</v>
      </c>
      <c r="I23" s="40">
        <f>+IF(AND(I$7=FIN!$E$9,$B$21=FIN!$F$9,$B23=FIN!$B$9),FIN!$C$9,0)+IF(AND(I$7=FIN!$E$10,$B$21=FIN!$F$10,$B23=FIN!$B$10),FIN!$C$10,0)+IF(AND(I$7=FIN!$E$11,$B$21=FIN!$F$11,$B23=FIN!$B$11),FIN!$C$11,0)+IF(AND(I$7=FIN!$E$12,$B$21=FIN!$F$12,$B23=FIN!$B$12),FIN!$C$12,0)+IF(AND(I$7=FIN!$E$13,$B$21=FIN!$F$13,$B23=FIN!$B$13),FIN!$C$13,0)+IF(AND(I$7=FIN!$E$14,$B$21=FIN!$F$14,$B23=FIN!$B$14),FIN!$C$14,0)+IF(AND(I$7=FIN!$E$15,$B$21=FIN!$F$15,$B23=FIN!$B$15),FIN!$C$15,0)+IF(AND(I$7=FIN!$E$16,$B$21=FIN!$F$16,$B23=FIN!$B$16),FIN!$C$16,0)+IF(AND(I$7=FIN!$E$17,$B$21=FIN!$F$17,$B23=FIN!$B$17),FIN!$C$17,0)+IF(AND(I$7=FIN!$E$18,$B$21=FIN!$F$18,$B23=FIN!$B$18),FIN!$C$18,0)</f>
        <v>0</v>
      </c>
      <c r="J23" s="40">
        <f>+IF(AND(J$7=FIN!$E$9,$B$21=FIN!$F$9,$B23=FIN!$B$9),FIN!$C$9,0)+IF(AND(J$7=FIN!$E$10,$B$21=FIN!$F$10,$B23=FIN!$B$10),FIN!$C$10,0)+IF(AND(J$7=FIN!$E$11,$B$21=FIN!$F$11,$B23=FIN!$B$11),FIN!$C$11,0)+IF(AND(J$7=FIN!$E$12,$B$21=FIN!$F$12,$B23=FIN!$B$12),FIN!$C$12,0)+IF(AND(J$7=FIN!$E$13,$B$21=FIN!$F$13,$B23=FIN!$B$13),FIN!$C$13,0)+IF(AND(J$7=FIN!$E$14,$B$21=FIN!$F$14,$B23=FIN!$B$14),FIN!$C$14,0)+IF(AND(J$7=FIN!$E$15,$B$21=FIN!$F$15,$B23=FIN!$B$15),FIN!$C$15,0)+IF(AND(J$7=FIN!$E$16,$B$21=FIN!$F$16,$B23=FIN!$B$16),FIN!$C$16,0)+IF(AND(J$7=FIN!$E$17,$B$21=FIN!$F$17,$B23=FIN!$B$17),FIN!$C$17,0)+IF(AND(J$7=FIN!$E$18,$B$21=FIN!$F$18,$B23=FIN!$B$18),FIN!$C$18,0)</f>
        <v>0</v>
      </c>
      <c r="K23" s="40">
        <f>+IF(AND(K$7=FIN!$E$9,$B$21=FIN!$F$9,$B23=FIN!$B$9),FIN!$C$9,0)+IF(AND(K$7=FIN!$E$10,$B$21=FIN!$F$10,$B23=FIN!$B$10),FIN!$C$10,0)+IF(AND(K$7=FIN!$E$11,$B$21=FIN!$F$11,$B23=FIN!$B$11),FIN!$C$11,0)+IF(AND(K$7=FIN!$E$12,$B$21=FIN!$F$12,$B23=FIN!$B$12),FIN!$C$12,0)+IF(AND(K$7=FIN!$E$13,$B$21=FIN!$F$13,$B23=FIN!$B$13),FIN!$C$13,0)+IF(AND(K$7=FIN!$E$14,$B$21=FIN!$F$14,$B23=FIN!$B$14),FIN!$C$14,0)+IF(AND(K$7=FIN!$E$15,$B$21=FIN!$F$15,$B23=FIN!$B$15),FIN!$C$15,0)+IF(AND(K$7=FIN!$E$16,$B$21=FIN!$F$16,$B23=FIN!$B$16),FIN!$C$16,0)+IF(AND(K$7=FIN!$E$17,$B$21=FIN!$F$17,$B23=FIN!$B$17),FIN!$C$17,0)+IF(AND(K$7=FIN!$E$18,$B$21=FIN!$F$18,$B23=FIN!$B$18),FIN!$C$18,0)</f>
        <v>0</v>
      </c>
      <c r="L23" s="40">
        <f>+IF(AND(L$7=FIN!$E$9,$B$21=FIN!$F$9,$B23=FIN!$B$9),FIN!$C$9,0)+IF(AND(L$7=FIN!$E$10,$B$21=FIN!$F$10,$B23=FIN!$B$10),FIN!$C$10,0)+IF(AND(L$7=FIN!$E$11,$B$21=FIN!$F$11,$B23=FIN!$B$11),FIN!$C$11,0)+IF(AND(L$7=FIN!$E$12,$B$21=FIN!$F$12,$B23=FIN!$B$12),FIN!$C$12,0)+IF(AND(L$7=FIN!$E$13,$B$21=FIN!$F$13,$B23=FIN!$B$13),FIN!$C$13,0)+IF(AND(L$7=FIN!$E$14,$B$21=FIN!$F$14,$B23=FIN!$B$14),FIN!$C$14,0)+IF(AND(L$7=FIN!$E$15,$B$21=FIN!$F$15,$B23=FIN!$B$15),FIN!$C$15,0)+IF(AND(L$7=FIN!$E$16,$B$21=FIN!$F$16,$B23=FIN!$B$16),FIN!$C$16,0)+IF(AND(L$7=FIN!$E$17,$B$21=FIN!$F$17,$B23=FIN!$B$17),FIN!$C$17,0)+IF(AND(L$7=FIN!$E$18,$B$21=FIN!$F$18,$B23=FIN!$B$18),FIN!$C$18,0)</f>
        <v>0</v>
      </c>
      <c r="M23" s="40">
        <f>+IF(AND(M$7=FIN!$E$9,$B$21=FIN!$F$9,$B23=FIN!$B$9),FIN!$C$9,0)+IF(AND(M$7=FIN!$E$10,$B$21=FIN!$F$10,$B23=FIN!$B$10),FIN!$C$10,0)+IF(AND(M$7=FIN!$E$11,$B$21=FIN!$F$11,$B23=FIN!$B$11),FIN!$C$11,0)+IF(AND(M$7=FIN!$E$12,$B$21=FIN!$F$12,$B23=FIN!$B$12),FIN!$C$12,0)+IF(AND(M$7=FIN!$E$13,$B$21=FIN!$F$13,$B23=FIN!$B$13),FIN!$C$13,0)+IF(AND(M$7=FIN!$E$14,$B$21=FIN!$F$14,$B23=FIN!$B$14),FIN!$C$14,0)+IF(AND(M$7=FIN!$E$15,$B$21=FIN!$F$15,$B23=FIN!$B$15),FIN!$C$15,0)+IF(AND(M$7=FIN!$E$16,$B$21=FIN!$F$16,$B23=FIN!$B$16),FIN!$C$16,0)+IF(AND(M$7=FIN!$E$17,$B$21=FIN!$F$17,$B23=FIN!$B$17),FIN!$C$17,0)+IF(AND(M$7=FIN!$E$18,$B$21=FIN!$F$18,$B23=FIN!$B$18),FIN!$C$18,0)</f>
        <v>0</v>
      </c>
      <c r="N23" s="40">
        <f>+IF(AND(N$7=FIN!$E$9,$B$21=FIN!$F$9,$B23=FIN!$B$9),FIN!$C$9,0)+IF(AND(N$7=FIN!$E$10,$B$21=FIN!$F$10,$B23=FIN!$B$10),FIN!$C$10,0)+IF(AND(N$7=FIN!$E$11,$B$21=FIN!$F$11,$B23=FIN!$B$11),FIN!$C$11,0)+IF(AND(N$7=FIN!$E$12,$B$21=FIN!$F$12,$B23=FIN!$B$12),FIN!$C$12,0)+IF(AND(N$7=FIN!$E$13,$B$21=FIN!$F$13,$B23=FIN!$B$13),FIN!$C$13,0)+IF(AND(N$7=FIN!$E$14,$B$21=FIN!$F$14,$B23=FIN!$B$14),FIN!$C$14,0)+IF(AND(N$7=FIN!$E$15,$B$21=FIN!$F$15,$B23=FIN!$B$15),FIN!$C$15,0)+IF(AND(N$7=FIN!$E$16,$B$21=FIN!$F$16,$B23=FIN!$B$16),FIN!$C$16,0)+IF(AND(N$7=FIN!$E$17,$B$21=FIN!$F$17,$B23=FIN!$B$17),FIN!$C$17,0)+IF(AND(N$7=FIN!$E$18,$B$21=FIN!$F$18,$B23=FIN!$B$18),FIN!$C$18,0)</f>
        <v>0</v>
      </c>
      <c r="O23" s="40">
        <f>+IF(AND(O$7=FIN!$E$9,$B$21=FIN!$F$9,$B23=FIN!$B$9),FIN!$C$9,0)+IF(AND(O$7=FIN!$E$10,$B$21=FIN!$F$10,$B23=FIN!$B$10),FIN!$C$10,0)+IF(AND(O$7=FIN!$E$11,$B$21=FIN!$F$11,$B23=FIN!$B$11),FIN!$C$11,0)+IF(AND(O$7=FIN!$E$12,$B$21=FIN!$F$12,$B23=FIN!$B$12),FIN!$C$12,0)+IF(AND(O$7=FIN!$E$13,$B$21=FIN!$F$13,$B23=FIN!$B$13),FIN!$C$13,0)+IF(AND(O$7=FIN!$E$14,$B$21=FIN!$F$14,$B23=FIN!$B$14),FIN!$C$14,0)+IF(AND(O$7=FIN!$E$15,$B$21=FIN!$F$15,$B23=FIN!$B$15),FIN!$C$15,0)+IF(AND(O$7=FIN!$E$16,$B$21=FIN!$F$16,$B23=FIN!$B$16),FIN!$C$16,0)+IF(AND(O$7=FIN!$E$17,$B$21=FIN!$F$17,$B23=FIN!$B$17),FIN!$C$17,0)+IF(AND(O$7=FIN!$E$18,$B$21=FIN!$F$18,$B23=FIN!$B$18),FIN!$C$18,0)</f>
        <v>0</v>
      </c>
      <c r="P23" s="40">
        <f>+IF(AND(P$7=FIN!$E$9,$B$21=FIN!$F$9,$B23=FIN!$B$9),FIN!$C$9,0)+IF(AND(P$7=FIN!$E$10,$B$21=FIN!$F$10,$B23=FIN!$B$10),FIN!$C$10,0)+IF(AND(P$7=FIN!$E$11,$B$21=FIN!$F$11,$B23=FIN!$B$11),FIN!$C$11,0)+IF(AND(P$7=FIN!$E$12,$B$21=FIN!$F$12,$B23=FIN!$B$12),FIN!$C$12,0)+IF(AND(P$7=FIN!$E$13,$B$21=FIN!$F$13,$B23=FIN!$B$13),FIN!$C$13,0)+IF(AND(P$7=FIN!$E$14,$B$21=FIN!$F$14,$B23=FIN!$B$14),FIN!$C$14,0)+IF(AND(P$7=FIN!$E$15,$B$21=FIN!$F$15,$B23=FIN!$B$15),FIN!$C$15,0)+IF(AND(P$7=FIN!$E$16,$B$21=FIN!$F$16,$B23=FIN!$B$16),FIN!$C$16,0)+IF(AND(P$7=FIN!$E$17,$B$21=FIN!$F$17,$B23=FIN!$B$17),FIN!$C$17,0)+IF(AND(P$7=FIN!$E$18,$B$21=FIN!$F$18,$B23=FIN!$B$18),FIN!$C$18,0)</f>
        <v>0</v>
      </c>
      <c r="Q23" s="40">
        <f>+IF(AND(Q$7=FIN!$E$9,$B$21=FIN!$F$9,$B23=FIN!$B$9),FIN!$C$9,0)+IF(AND(Q$7=FIN!$E$10,$B$21=FIN!$F$10,$B23=FIN!$B$10),FIN!$C$10,0)+IF(AND(Q$7=FIN!$E$11,$B$21=FIN!$F$11,$B23=FIN!$B$11),FIN!$C$11,0)+IF(AND(Q$7=FIN!$E$12,$B$21=FIN!$F$12,$B23=FIN!$B$12),FIN!$C$12,0)+IF(AND(Q$7=FIN!$E$13,$B$21=FIN!$F$13,$B23=FIN!$B$13),FIN!$C$13,0)+IF(AND(Q$7=FIN!$E$14,$B$21=FIN!$F$14,$B23=FIN!$B$14),FIN!$C$14,0)+IF(AND(Q$7=FIN!$E$15,$B$21=FIN!$F$15,$B23=FIN!$B$15),FIN!$C$15,0)+IF(AND(Q$7=FIN!$E$16,$B$21=FIN!$F$16,$B23=FIN!$B$16),FIN!$C$16,0)+IF(AND(Q$7=FIN!$E$17,$B$21=FIN!$F$17,$B23=FIN!$B$17),FIN!$C$17,0)+IF(AND(Q$7=FIN!$E$18,$B$21=FIN!$F$18,$B23=FIN!$B$18),FIN!$C$18,0)</f>
        <v>0</v>
      </c>
      <c r="R23" s="40">
        <f>+IF(AND(R$7=FIN!$E$9,$B$21=FIN!$F$9,$B23=FIN!$B$9),FIN!$C$9,0)+IF(AND(R$7=FIN!$E$10,$B$21=FIN!$F$10,$B23=FIN!$B$10),FIN!$C$10,0)+IF(AND(R$7=FIN!$E$11,$B$21=FIN!$F$11,$B23=FIN!$B$11),FIN!$C$11,0)+IF(AND(R$7=FIN!$E$12,$B$21=FIN!$F$12,$B23=FIN!$B$12),FIN!$C$12,0)+IF(AND(R$7=FIN!$E$13,$B$21=FIN!$F$13,$B23=FIN!$B$13),FIN!$C$13,0)+IF(AND(R$7=FIN!$E$14,$B$21=FIN!$F$14,$B23=FIN!$B$14),FIN!$C$14,0)+IF(AND(R$7=FIN!$E$15,$B$21=FIN!$F$15,$B23=FIN!$B$15),FIN!$C$15,0)+IF(AND(R$7=FIN!$E$16,$B$21=FIN!$F$16,$B23=FIN!$B$16),FIN!$C$16,0)+IF(AND(R$7=FIN!$E$17,$B$21=FIN!$F$17,$B23=FIN!$B$17),FIN!$C$17,0)+IF(AND(R$7=FIN!$E$18,$B$21=FIN!$F$18,$B23=FIN!$B$18),FIN!$C$18,0)</f>
        <v>0</v>
      </c>
      <c r="S23" s="40">
        <f>+IF(AND(S$7=FIN!$E$9,$B$21=FIN!$F$9,$B23=FIN!$B$9),FIN!$C$9,0)+IF(AND(S$7=FIN!$E$10,$B$21=FIN!$F$10,$B23=FIN!$B$10),FIN!$C$10,0)+IF(AND(S$7=FIN!$E$11,$B$21=FIN!$F$11,$B23=FIN!$B$11),FIN!$C$11,0)+IF(AND(S$7=FIN!$E$12,$B$21=FIN!$F$12,$B23=FIN!$B$12),FIN!$C$12,0)+IF(AND(S$7=FIN!$E$13,$B$21=FIN!$F$13,$B23=FIN!$B$13),FIN!$C$13,0)+IF(AND(S$7=FIN!$E$14,$B$21=FIN!$F$14,$B23=FIN!$B$14),FIN!$C$14,0)+IF(AND(S$7=FIN!$E$15,$B$21=FIN!$F$15,$B23=FIN!$B$15),FIN!$C$15,0)+IF(AND(S$7=FIN!$E$16,$B$21=FIN!$F$16,$B23=FIN!$B$16),FIN!$C$16,0)+IF(AND(S$7=FIN!$E$17,$B$21=FIN!$F$17,$B23=FIN!$B$17),FIN!$C$17,0)+IF(AND(S$7=FIN!$E$18,$B$21=FIN!$F$18,$B23=FIN!$B$18),FIN!$C$18,0)</f>
        <v>0</v>
      </c>
      <c r="T23" s="40">
        <f>+IF(AND(T$7=FIN!$E$9,$B$21=FIN!$F$9,$B23=FIN!$B$9),FIN!$C$9,0)+IF(AND(T$7=FIN!$E$10,$B$21=FIN!$F$10,$B23=FIN!$B$10),FIN!$C$10,0)+IF(AND(T$7=FIN!$E$11,$B$21=FIN!$F$11,$B23=FIN!$B$11),FIN!$C$11,0)+IF(AND(T$7=FIN!$E$12,$B$21=FIN!$F$12,$B23=FIN!$B$12),FIN!$C$12,0)+IF(AND(T$7=FIN!$E$13,$B$21=FIN!$F$13,$B23=FIN!$B$13),FIN!$C$13,0)+IF(AND(T$7=FIN!$E$14,$B$21=FIN!$F$14,$B23=FIN!$B$14),FIN!$C$14,0)+IF(AND(T$7=FIN!$E$15,$B$21=FIN!$F$15,$B23=FIN!$B$15),FIN!$C$15,0)+IF(AND(T$7=FIN!$E$16,$B$21=FIN!$F$16,$B23=FIN!$B$16),FIN!$C$16,0)+IF(AND(T$7=FIN!$E$17,$B$21=FIN!$F$17,$B23=FIN!$B$17),FIN!$C$17,0)+IF(AND(T$7=FIN!$E$18,$B$21=FIN!$F$18,$B23=FIN!$B$18),FIN!$C$18,0)</f>
        <v>0</v>
      </c>
      <c r="U23" s="40">
        <f>+IF(AND(U$7=FIN!$E$9,$B$21=FIN!$F$9,$B23=FIN!$B$9),FIN!$C$9,0)+IF(AND(U$7=FIN!$E$10,$B$21=FIN!$F$10,$B23=FIN!$B$10),FIN!$C$10,0)+IF(AND(U$7=FIN!$E$11,$B$21=FIN!$F$11,$B23=FIN!$B$11),FIN!$C$11,0)+IF(AND(U$7=FIN!$E$12,$B$21=FIN!$F$12,$B23=FIN!$B$12),FIN!$C$12,0)+IF(AND(U$7=FIN!$E$13,$B$21=FIN!$F$13,$B23=FIN!$B$13),FIN!$C$13,0)+IF(AND(U$7=FIN!$E$14,$B$21=FIN!$F$14,$B23=FIN!$B$14),FIN!$C$14,0)+IF(AND(U$7=FIN!$E$15,$B$21=FIN!$F$15,$B23=FIN!$B$15),FIN!$C$15,0)+IF(AND(U$7=FIN!$E$16,$B$21=FIN!$F$16,$B23=FIN!$B$16),FIN!$C$16,0)+IF(AND(U$7=FIN!$E$17,$B$21=FIN!$F$17,$B23=FIN!$B$17),FIN!$C$17,0)+IF(AND(U$7=FIN!$E$18,$B$21=FIN!$F$18,$B23=FIN!$B$18),FIN!$C$18,0)</f>
        <v>0</v>
      </c>
      <c r="V23" s="40">
        <f>+IF(AND(V$7=FIN!$E$9,$B$21=FIN!$F$9,$B23=FIN!$B$9),FIN!$C$9,0)+IF(AND(V$7=FIN!$E$10,$B$21=FIN!$F$10,$B23=FIN!$B$10),FIN!$C$10,0)+IF(AND(V$7=FIN!$E$11,$B$21=FIN!$F$11,$B23=FIN!$B$11),FIN!$C$11,0)+IF(AND(V$7=FIN!$E$12,$B$21=FIN!$F$12,$B23=FIN!$B$12),FIN!$C$12,0)+IF(AND(V$7=FIN!$E$13,$B$21=FIN!$F$13,$B23=FIN!$B$13),FIN!$C$13,0)+IF(AND(V$7=FIN!$E$14,$B$21=FIN!$F$14,$B23=FIN!$B$14),FIN!$C$14,0)+IF(AND(V$7=FIN!$E$15,$B$21=FIN!$F$15,$B23=FIN!$B$15),FIN!$C$15,0)+IF(AND(V$7=FIN!$E$16,$B$21=FIN!$F$16,$B23=FIN!$B$16),FIN!$C$16,0)+IF(AND(V$7=FIN!$E$17,$B$21=FIN!$F$17,$B23=FIN!$B$17),FIN!$C$17,0)+IF(AND(V$7=FIN!$E$18,$B$21=FIN!$F$18,$B23=FIN!$B$18),FIN!$C$18,0)</f>
        <v>0</v>
      </c>
      <c r="W23" s="40">
        <f>+IF(AND(W$7=FIN!$E$9,$B$21=FIN!$F$9,$B23=FIN!$B$9),FIN!$C$9,0)+IF(AND(W$7=FIN!$E$10,$B$21=FIN!$F$10,$B23=FIN!$B$10),FIN!$C$10,0)+IF(AND(W$7=FIN!$E$11,$B$21=FIN!$F$11,$B23=FIN!$B$11),FIN!$C$11,0)+IF(AND(W$7=FIN!$E$12,$B$21=FIN!$F$12,$B23=FIN!$B$12),FIN!$C$12,0)+IF(AND(W$7=FIN!$E$13,$B$21=FIN!$F$13,$B23=FIN!$B$13),FIN!$C$13,0)+IF(AND(W$7=FIN!$E$14,$B$21=FIN!$F$14,$B23=FIN!$B$14),FIN!$C$14,0)+IF(AND(W$7=FIN!$E$15,$B$21=FIN!$F$15,$B23=FIN!$B$15),FIN!$C$15,0)+IF(AND(W$7=FIN!$E$16,$B$21=FIN!$F$16,$B23=FIN!$B$16),FIN!$C$16,0)+IF(AND(W$7=FIN!$E$17,$B$21=FIN!$F$17,$B23=FIN!$B$17),FIN!$C$17,0)+IF(AND(W$7=FIN!$E$18,$B$21=FIN!$F$18,$B23=FIN!$B$18),FIN!$C$18,0)</f>
        <v>0</v>
      </c>
      <c r="X23" s="40">
        <f>+IF(AND(X$7=FIN!$E$9,$B$21=FIN!$F$9,$B23=FIN!$B$9),FIN!$C$9,0)+IF(AND(X$7=FIN!$E$10,$B$21=FIN!$F$10,$B23=FIN!$B$10),FIN!$C$10,0)+IF(AND(X$7=FIN!$E$11,$B$21=FIN!$F$11,$B23=FIN!$B$11),FIN!$C$11,0)+IF(AND(X$7=FIN!$E$12,$B$21=FIN!$F$12,$B23=FIN!$B$12),FIN!$C$12,0)+IF(AND(X$7=FIN!$E$13,$B$21=FIN!$F$13,$B23=FIN!$B$13),FIN!$C$13,0)+IF(AND(X$7=FIN!$E$14,$B$21=FIN!$F$14,$B23=FIN!$B$14),FIN!$C$14,0)+IF(AND(X$7=FIN!$E$15,$B$21=FIN!$F$15,$B23=FIN!$B$15),FIN!$C$15,0)+IF(AND(X$7=FIN!$E$16,$B$21=FIN!$F$16,$B23=FIN!$B$16),FIN!$C$16,0)+IF(AND(X$7=FIN!$E$17,$B$21=FIN!$F$17,$B23=FIN!$B$17),FIN!$C$17,0)+IF(AND(X$7=FIN!$E$18,$B$21=FIN!$F$18,$B23=FIN!$B$18),FIN!$C$18,0)</f>
        <v>0</v>
      </c>
      <c r="Y23" s="40">
        <f>+IF(AND(Y$7=FIN!$E$9,$B$21=FIN!$F$9,$B23=FIN!$B$9),FIN!$C$9,0)+IF(AND(Y$7=FIN!$E$10,$B$21=FIN!$F$10,$B23=FIN!$B$10),FIN!$C$10,0)+IF(AND(Y$7=FIN!$E$11,$B$21=FIN!$F$11,$B23=FIN!$B$11),FIN!$C$11,0)+IF(AND(Y$7=FIN!$E$12,$B$21=FIN!$F$12,$B23=FIN!$B$12),FIN!$C$12,0)+IF(AND(Y$7=FIN!$E$13,$B$21=FIN!$F$13,$B23=FIN!$B$13),FIN!$C$13,0)+IF(AND(Y$7=FIN!$E$14,$B$21=FIN!$F$14,$B23=FIN!$B$14),FIN!$C$14,0)+IF(AND(Y$7=FIN!$E$15,$B$21=FIN!$F$15,$B23=FIN!$B$15),FIN!$C$15,0)+IF(AND(Y$7=FIN!$E$16,$B$21=FIN!$F$16,$B23=FIN!$B$16),FIN!$C$16,0)+IF(AND(Y$7=FIN!$E$17,$B$21=FIN!$F$17,$B23=FIN!$B$17),FIN!$C$17,0)+IF(AND(Y$7=FIN!$E$18,$B$21=FIN!$F$18,$B23=FIN!$B$18),FIN!$C$18,0)</f>
        <v>0</v>
      </c>
      <c r="Z23" s="40">
        <f>+IF(AND(Z$7=FIN!$E$9,$B$21=FIN!$F$9,$B23=FIN!$B$9),FIN!$C$9,0)+IF(AND(Z$7=FIN!$E$10,$B$21=FIN!$F$10,$B23=FIN!$B$10),FIN!$C$10,0)+IF(AND(Z$7=FIN!$E$11,$B$21=FIN!$F$11,$B23=FIN!$B$11),FIN!$C$11,0)+IF(AND(Z$7=FIN!$E$12,$B$21=FIN!$F$12,$B23=FIN!$B$12),FIN!$C$12,0)+IF(AND(Z$7=FIN!$E$13,$B$21=FIN!$F$13,$B23=FIN!$B$13),FIN!$C$13,0)+IF(AND(Z$7=FIN!$E$14,$B$21=FIN!$F$14,$B23=FIN!$B$14),FIN!$C$14,0)+IF(AND(Z$7=FIN!$E$15,$B$21=FIN!$F$15,$B23=FIN!$B$15),FIN!$C$15,0)+IF(AND(Z$7=FIN!$E$16,$B$21=FIN!$F$16,$B23=FIN!$B$16),FIN!$C$16,0)+IF(AND(Z$7=FIN!$E$17,$B$21=FIN!$F$17,$B23=FIN!$B$17),FIN!$C$17,0)+IF(AND(Z$7=FIN!$E$18,$B$21=FIN!$F$18,$B23=FIN!$B$18),FIN!$C$18,0)</f>
        <v>0</v>
      </c>
      <c r="AA23" s="40">
        <f>+IF(AND(AA$7=FIN!$E$9,$B$21=FIN!$F$9,$B23=FIN!$B$9),FIN!$C$9,0)+IF(AND(AA$7=FIN!$E$10,$B$21=FIN!$F$10,$B23=FIN!$B$10),FIN!$C$10,0)+IF(AND(AA$7=FIN!$E$11,$B$21=FIN!$F$11,$B23=FIN!$B$11),FIN!$C$11,0)+IF(AND(AA$7=FIN!$E$12,$B$21=FIN!$F$12,$B23=FIN!$B$12),FIN!$C$12,0)+IF(AND(AA$7=FIN!$E$13,$B$21=FIN!$F$13,$B23=FIN!$B$13),FIN!$C$13,0)+IF(AND(AA$7=FIN!$E$14,$B$21=FIN!$F$14,$B23=FIN!$B$14),FIN!$C$14,0)+IF(AND(AA$7=FIN!$E$15,$B$21=FIN!$F$15,$B23=FIN!$B$15),FIN!$C$15,0)+IF(AND(AA$7=FIN!$E$16,$B$21=FIN!$F$16,$B23=FIN!$B$16),FIN!$C$16,0)+IF(AND(AA$7=FIN!$E$17,$B$21=FIN!$F$17,$B23=FIN!$B$17),FIN!$C$17,0)+IF(AND(AA$7=FIN!$E$18,$B$21=FIN!$F$18,$B23=FIN!$B$18),FIN!$C$18,0)</f>
        <v>0</v>
      </c>
      <c r="AB23" s="40">
        <f>+IF(AND(AB$7=FIN!$E$9,$B$21=FIN!$F$9,$B23=FIN!$B$9),FIN!$C$9,0)+IF(AND(AB$7=FIN!$E$10,$B$21=FIN!$F$10,$B23=FIN!$B$10),FIN!$C$10,0)+IF(AND(AB$7=FIN!$E$11,$B$21=FIN!$F$11,$B23=FIN!$B$11),FIN!$C$11,0)+IF(AND(AB$7=FIN!$E$12,$B$21=FIN!$F$12,$B23=FIN!$B$12),FIN!$C$12,0)+IF(AND(AB$7=FIN!$E$13,$B$21=FIN!$F$13,$B23=FIN!$B$13),FIN!$C$13,0)+IF(AND(AB$7=FIN!$E$14,$B$21=FIN!$F$14,$B23=FIN!$B$14),FIN!$C$14,0)+IF(AND(AB$7=FIN!$E$15,$B$21=FIN!$F$15,$B23=FIN!$B$15),FIN!$C$15,0)+IF(AND(AB$7=FIN!$E$16,$B$21=FIN!$F$16,$B23=FIN!$B$16),FIN!$C$16,0)+IF(AND(AB$7=FIN!$E$17,$B$21=FIN!$F$17,$B23=FIN!$B$17),FIN!$C$17,0)+IF(AND(AB$7=FIN!$E$18,$B$21=FIN!$F$18,$B23=FIN!$B$18),FIN!$C$18,0)</f>
        <v>0</v>
      </c>
      <c r="AC23" s="40">
        <f>+IF(AND(AC$7=FIN!$E$9,$B$21=FIN!$F$9,$B23=FIN!$B$9),FIN!$C$9,0)+IF(AND(AC$7=FIN!$E$10,$B$21=FIN!$F$10,$B23=FIN!$B$10),FIN!$C$10,0)+IF(AND(AC$7=FIN!$E$11,$B$21=FIN!$F$11,$B23=FIN!$B$11),FIN!$C$11,0)+IF(AND(AC$7=FIN!$E$12,$B$21=FIN!$F$12,$B23=FIN!$B$12),FIN!$C$12,0)+IF(AND(AC$7=FIN!$E$13,$B$21=FIN!$F$13,$B23=FIN!$B$13),FIN!$C$13,0)+IF(AND(AC$7=FIN!$E$14,$B$21=FIN!$F$14,$B23=FIN!$B$14),FIN!$C$14,0)+IF(AND(AC$7=FIN!$E$15,$B$21=FIN!$F$15,$B23=FIN!$B$15),FIN!$C$15,0)+IF(AND(AC$7=FIN!$E$16,$B$21=FIN!$F$16,$B23=FIN!$B$16),FIN!$C$16,0)+IF(AND(AC$7=FIN!$E$17,$B$21=FIN!$F$17,$B23=FIN!$B$17),FIN!$C$17,0)+IF(AND(AC$7=FIN!$E$18,$B$21=FIN!$F$18,$B23=FIN!$B$18),FIN!$C$18,0)</f>
        <v>0</v>
      </c>
      <c r="AD23" s="40">
        <f>+IF(AND(AD$7=FIN!$E$9,$B$21=FIN!$F$9,$B23=FIN!$B$9),FIN!$C$9,0)+IF(AND(AD$7=FIN!$E$10,$B$21=FIN!$F$10,$B23=FIN!$B$10),FIN!$C$10,0)+IF(AND(AD$7=FIN!$E$11,$B$21=FIN!$F$11,$B23=FIN!$B$11),FIN!$C$11,0)+IF(AND(AD$7=FIN!$E$12,$B$21=FIN!$F$12,$B23=FIN!$B$12),FIN!$C$12,0)+IF(AND(AD$7=FIN!$E$13,$B$21=FIN!$F$13,$B23=FIN!$B$13),FIN!$C$13,0)+IF(AND(AD$7=FIN!$E$14,$B$21=FIN!$F$14,$B23=FIN!$B$14),FIN!$C$14,0)+IF(AND(AD$7=FIN!$E$15,$B$21=FIN!$F$15,$B23=FIN!$B$15),FIN!$C$15,0)+IF(AND(AD$7=FIN!$E$16,$B$21=FIN!$F$16,$B23=FIN!$B$16),FIN!$C$16,0)+IF(AND(AD$7=FIN!$E$17,$B$21=FIN!$F$17,$B23=FIN!$B$17),FIN!$C$17,0)+IF(AND(AD$7=FIN!$E$18,$B$21=FIN!$F$18,$B23=FIN!$B$18),FIN!$C$18,0)</f>
        <v>0</v>
      </c>
      <c r="AE23" s="40">
        <f>+IF(AND(AE$7=FIN!$E$9,$B$21=FIN!$F$9,$B23=FIN!$B$9),FIN!$C$9,0)+IF(AND(AE$7=FIN!$E$10,$B$21=FIN!$F$10,$B23=FIN!$B$10),FIN!$C$10,0)+IF(AND(AE$7=FIN!$E$11,$B$21=FIN!$F$11,$B23=FIN!$B$11),FIN!$C$11,0)+IF(AND(AE$7=FIN!$E$12,$B$21=FIN!$F$12,$B23=FIN!$B$12),FIN!$C$12,0)+IF(AND(AE$7=FIN!$E$13,$B$21=FIN!$F$13,$B23=FIN!$B$13),FIN!$C$13,0)+IF(AND(AE$7=FIN!$E$14,$B$21=FIN!$F$14,$B23=FIN!$B$14),FIN!$C$14,0)+IF(AND(AE$7=FIN!$E$15,$B$21=FIN!$F$15,$B23=FIN!$B$15),FIN!$C$15,0)+IF(AND(AE$7=FIN!$E$16,$B$21=FIN!$F$16,$B23=FIN!$B$16),FIN!$C$16,0)+IF(AND(AE$7=FIN!$E$17,$B$21=FIN!$F$17,$B23=FIN!$B$17),FIN!$C$17,0)+IF(AND(AE$7=FIN!$E$18,$B$21=FIN!$F$18,$B23=FIN!$B$18),FIN!$C$18,0)</f>
        <v>0</v>
      </c>
      <c r="AF23" s="40">
        <f>+IF(AND(AF$7=FIN!$E$9,$B$21=FIN!$F$9,$B23=FIN!$B$9),FIN!$C$9,0)+IF(AND(AF$7=FIN!$E$10,$B$21=FIN!$F$10,$B23=FIN!$B$10),FIN!$C$10,0)+IF(AND(AF$7=FIN!$E$11,$B$21=FIN!$F$11,$B23=FIN!$B$11),FIN!$C$11,0)+IF(AND(AF$7=FIN!$E$12,$B$21=FIN!$F$12,$B23=FIN!$B$12),FIN!$C$12,0)+IF(AND(AF$7=FIN!$E$13,$B$21=FIN!$F$13,$B23=FIN!$B$13),FIN!$C$13,0)+IF(AND(AF$7=FIN!$E$14,$B$21=FIN!$F$14,$B23=FIN!$B$14),FIN!$C$14,0)+IF(AND(AF$7=FIN!$E$15,$B$21=FIN!$F$15,$B23=FIN!$B$15),FIN!$C$15,0)+IF(AND(AF$7=FIN!$E$16,$B$21=FIN!$F$16,$B23=FIN!$B$16),FIN!$C$16,0)+IF(AND(AF$7=FIN!$E$17,$B$21=FIN!$F$17,$B23=FIN!$B$17),FIN!$C$17,0)+IF(AND(AF$7=FIN!$E$18,$B$21=FIN!$F$18,$B23=FIN!$B$18),FIN!$C$18,0)</f>
        <v>0</v>
      </c>
      <c r="AG23" s="40">
        <f>+IF(AND(AG$7=FIN!$E$9,$B$21=FIN!$F$9,$B23=FIN!$B$9),FIN!$C$9,0)+IF(AND(AG$7=FIN!$E$10,$B$21=FIN!$F$10,$B23=FIN!$B$10),FIN!$C$10,0)+IF(AND(AG$7=FIN!$E$11,$B$21=FIN!$F$11,$B23=FIN!$B$11),FIN!$C$11,0)+IF(AND(AG$7=FIN!$E$12,$B$21=FIN!$F$12,$B23=FIN!$B$12),FIN!$C$12,0)+IF(AND(AG$7=FIN!$E$13,$B$21=FIN!$F$13,$B23=FIN!$B$13),FIN!$C$13,0)+IF(AND(AG$7=FIN!$E$14,$B$21=FIN!$F$14,$B23=FIN!$B$14),FIN!$C$14,0)+IF(AND(AG$7=FIN!$E$15,$B$21=FIN!$F$15,$B23=FIN!$B$15),FIN!$C$15,0)+IF(AND(AG$7=FIN!$E$16,$B$21=FIN!$F$16,$B23=FIN!$B$16),FIN!$C$16,0)+IF(AND(AG$7=FIN!$E$17,$B$21=FIN!$F$17,$B23=FIN!$B$17),FIN!$C$17,0)+IF(AND(AG$7=FIN!$E$18,$B$21=FIN!$F$18,$B23=FIN!$B$18),FIN!$C$18,0)</f>
        <v>0</v>
      </c>
      <c r="AH23" s="40">
        <f>+IF(AND(AH$7=FIN!$E$9,$B$21=FIN!$F$9,$B23=FIN!$B$9),FIN!$C$9,0)+IF(AND(AH$7=FIN!$E$10,$B$21=FIN!$F$10,$B23=FIN!$B$10),FIN!$C$10,0)+IF(AND(AH$7=FIN!$E$11,$B$21=FIN!$F$11,$B23=FIN!$B$11),FIN!$C$11,0)+IF(AND(AH$7=FIN!$E$12,$B$21=FIN!$F$12,$B23=FIN!$B$12),FIN!$C$12,0)+IF(AND(AH$7=FIN!$E$13,$B$21=FIN!$F$13,$B23=FIN!$B$13),FIN!$C$13,0)+IF(AND(AH$7=FIN!$E$14,$B$21=FIN!$F$14,$B23=FIN!$B$14),FIN!$C$14,0)+IF(AND(AH$7=FIN!$E$15,$B$21=FIN!$F$15,$B23=FIN!$B$15),FIN!$C$15,0)+IF(AND(AH$7=FIN!$E$16,$B$21=FIN!$F$16,$B23=FIN!$B$16),FIN!$C$16,0)+IF(AND(AH$7=FIN!$E$17,$B$21=FIN!$F$17,$B23=FIN!$B$17),FIN!$C$17,0)+IF(AND(AH$7=FIN!$E$18,$B$21=FIN!$F$18,$B23=FIN!$B$18),FIN!$C$18,0)</f>
        <v>0</v>
      </c>
      <c r="AI23" s="40">
        <f>+IF(AND(AI$7=FIN!$E$9,$B$21=FIN!$F$9,$B23=FIN!$B$9),FIN!$C$9,0)+IF(AND(AI$7=FIN!$E$10,$B$21=FIN!$F$10,$B23=FIN!$B$10),FIN!$C$10,0)+IF(AND(AI$7=FIN!$E$11,$B$21=FIN!$F$11,$B23=FIN!$B$11),FIN!$C$11,0)+IF(AND(AI$7=FIN!$E$12,$B$21=FIN!$F$12,$B23=FIN!$B$12),FIN!$C$12,0)+IF(AND(AI$7=FIN!$E$13,$B$21=FIN!$F$13,$B23=FIN!$B$13),FIN!$C$13,0)+IF(AND(AI$7=FIN!$E$14,$B$21=FIN!$F$14,$B23=FIN!$B$14),FIN!$C$14,0)+IF(AND(AI$7=FIN!$E$15,$B$21=FIN!$F$15,$B23=FIN!$B$15),FIN!$C$15,0)+IF(AND(AI$7=FIN!$E$16,$B$21=FIN!$F$16,$B23=FIN!$B$16),FIN!$C$16,0)+IF(AND(AI$7=FIN!$E$17,$B$21=FIN!$F$17,$B23=FIN!$B$17),FIN!$C$17,0)+IF(AND(AI$7=FIN!$E$18,$B$21=FIN!$F$18,$B23=FIN!$B$18),FIN!$C$18,0)</f>
        <v>0</v>
      </c>
      <c r="AJ23" s="40">
        <f>+IF(AND(AJ$7=FIN!$E$9,$B$21=FIN!$F$9,$B23=FIN!$B$9),FIN!$C$9,0)+IF(AND(AJ$7=FIN!$E$10,$B$21=FIN!$F$10,$B23=FIN!$B$10),FIN!$C$10,0)+IF(AND(AJ$7=FIN!$E$11,$B$21=FIN!$F$11,$B23=FIN!$B$11),FIN!$C$11,0)+IF(AND(AJ$7=FIN!$E$12,$B$21=FIN!$F$12,$B23=FIN!$B$12),FIN!$C$12,0)+IF(AND(AJ$7=FIN!$E$13,$B$21=FIN!$F$13,$B23=FIN!$B$13),FIN!$C$13,0)+IF(AND(AJ$7=FIN!$E$14,$B$21=FIN!$F$14,$B23=FIN!$B$14),FIN!$C$14,0)+IF(AND(AJ$7=FIN!$E$15,$B$21=FIN!$F$15,$B23=FIN!$B$15),FIN!$C$15,0)+IF(AND(AJ$7=FIN!$E$16,$B$21=FIN!$F$16,$B23=FIN!$B$16),FIN!$C$16,0)+IF(AND(AJ$7=FIN!$E$17,$B$21=FIN!$F$17,$B23=FIN!$B$17),FIN!$C$17,0)+IF(AND(AJ$7=FIN!$E$18,$B$21=FIN!$F$18,$B23=FIN!$B$18),FIN!$C$18,0)</f>
        <v>0</v>
      </c>
      <c r="AK23" s="40">
        <f>+IF(AND(AK$7=FIN!$E$9,$B$21=FIN!$F$9,$B23=FIN!$B$9),FIN!$C$9,0)+IF(AND(AK$7=FIN!$E$10,$B$21=FIN!$F$10,$B23=FIN!$B$10),FIN!$C$10,0)+IF(AND(AK$7=FIN!$E$11,$B$21=FIN!$F$11,$B23=FIN!$B$11),FIN!$C$11,0)+IF(AND(AK$7=FIN!$E$12,$B$21=FIN!$F$12,$B23=FIN!$B$12),FIN!$C$12,0)+IF(AND(AK$7=FIN!$E$13,$B$21=FIN!$F$13,$B23=FIN!$B$13),FIN!$C$13,0)+IF(AND(AK$7=FIN!$E$14,$B$21=FIN!$F$14,$B23=FIN!$B$14),FIN!$C$14,0)+IF(AND(AK$7=FIN!$E$15,$B$21=FIN!$F$15,$B23=FIN!$B$15),FIN!$C$15,0)+IF(AND(AK$7=FIN!$E$16,$B$21=FIN!$F$16,$B23=FIN!$B$16),FIN!$C$16,0)+IF(AND(AK$7=FIN!$E$17,$B$21=FIN!$F$17,$B23=FIN!$B$17),FIN!$C$17,0)+IF(AND(AK$7=FIN!$E$18,$B$21=FIN!$F$18,$B23=FIN!$B$18),FIN!$C$18,0)</f>
        <v>0</v>
      </c>
      <c r="AL23" s="40">
        <f>+IF(AND(AL$7=FIN!$E$9,$B$21=FIN!$F$9,$B23=FIN!$B$9),FIN!$C$9,0)+IF(AND(AL$7=FIN!$E$10,$B$21=FIN!$F$10,$B23=FIN!$B$10),FIN!$C$10,0)+IF(AND(AL$7=FIN!$E$11,$B$21=FIN!$F$11,$B23=FIN!$B$11),FIN!$C$11,0)+IF(AND(AL$7=FIN!$E$12,$B$21=FIN!$F$12,$B23=FIN!$B$12),FIN!$C$12,0)+IF(AND(AL$7=FIN!$E$13,$B$21=FIN!$F$13,$B23=FIN!$B$13),FIN!$C$13,0)+IF(AND(AL$7=FIN!$E$14,$B$21=FIN!$F$14,$B23=FIN!$B$14),FIN!$C$14,0)+IF(AND(AL$7=FIN!$E$15,$B$21=FIN!$F$15,$B23=FIN!$B$15),FIN!$C$15,0)+IF(AND(AL$7=FIN!$E$16,$B$21=FIN!$F$16,$B23=FIN!$B$16),FIN!$C$16,0)+IF(AND(AL$7=FIN!$E$17,$B$21=FIN!$F$17,$B23=FIN!$B$17),FIN!$C$17,0)+IF(AND(AL$7=FIN!$E$18,$B$21=FIN!$F$18,$B23=FIN!$B$18),FIN!$C$18,0)</f>
        <v>0</v>
      </c>
      <c r="AM23" s="40">
        <f>+IF(AND(AM$7=FIN!$E$9,$B$21=FIN!$F$9,$B23=FIN!$B$9),FIN!$C$9,0)+IF(AND(AM$7=FIN!$E$10,$B$21=FIN!$F$10,$B23=FIN!$B$10),FIN!$C$10,0)+IF(AND(AM$7=FIN!$E$11,$B$21=FIN!$F$11,$B23=FIN!$B$11),FIN!$C$11,0)+IF(AND(AM$7=FIN!$E$12,$B$21=FIN!$F$12,$B23=FIN!$B$12),FIN!$C$12,0)+IF(AND(AM$7=FIN!$E$13,$B$21=FIN!$F$13,$B23=FIN!$B$13),FIN!$C$13,0)+IF(AND(AM$7=FIN!$E$14,$B$21=FIN!$F$14,$B23=FIN!$B$14),FIN!$C$14,0)+IF(AND(AM$7=FIN!$E$15,$B$21=FIN!$F$15,$B23=FIN!$B$15),FIN!$C$15,0)+IF(AND(AM$7=FIN!$E$16,$B$21=FIN!$F$16,$B23=FIN!$B$16),FIN!$C$16,0)+IF(AND(AM$7=FIN!$E$17,$B$21=FIN!$F$17,$B23=FIN!$B$17),FIN!$C$17,0)+IF(AND(AM$7=FIN!$E$18,$B$21=FIN!$F$18,$B23=FIN!$B$18),FIN!$C$18,0)</f>
        <v>0</v>
      </c>
      <c r="AN23" s="40">
        <f>+IF(AND(AN$7=FIN!$E$9,$B$21=FIN!$F$9,$B23=FIN!$B$9),FIN!$C$9,0)+IF(AND(AN$7=FIN!$E$10,$B$21=FIN!$F$10,$B23=FIN!$B$10),FIN!$C$10,0)+IF(AND(AN$7=FIN!$E$11,$B$21=FIN!$F$11,$B23=FIN!$B$11),FIN!$C$11,0)+IF(AND(AN$7=FIN!$E$12,$B$21=FIN!$F$12,$B23=FIN!$B$12),FIN!$C$12,0)+IF(AND(AN$7=FIN!$E$13,$B$21=FIN!$F$13,$B23=FIN!$B$13),FIN!$C$13,0)+IF(AND(AN$7=FIN!$E$14,$B$21=FIN!$F$14,$B23=FIN!$B$14),FIN!$C$14,0)+IF(AND(AN$7=FIN!$E$15,$B$21=FIN!$F$15,$B23=FIN!$B$15),FIN!$C$15,0)+IF(AND(AN$7=FIN!$E$16,$B$21=FIN!$F$16,$B23=FIN!$B$16),FIN!$C$16,0)+IF(AND(AN$7=FIN!$E$17,$B$21=FIN!$F$17,$B23=FIN!$B$17),FIN!$C$17,0)+IF(AND(AN$7=FIN!$E$18,$B$21=FIN!$F$18,$B23=FIN!$B$18),FIN!$C$18,0)</f>
        <v>0</v>
      </c>
      <c r="AO23" s="40">
        <f>+IF(AND(AO$7=FIN!$E$9,$B$21=FIN!$F$9,$B23=FIN!$B$9),FIN!$C$9,0)+IF(AND(AO$7=FIN!$E$10,$B$21=FIN!$F$10,$B23=FIN!$B$10),FIN!$C$10,0)+IF(AND(AO$7=FIN!$E$11,$B$21=FIN!$F$11,$B23=FIN!$B$11),FIN!$C$11,0)+IF(AND(AO$7=FIN!$E$12,$B$21=FIN!$F$12,$B23=FIN!$B$12),FIN!$C$12,0)+IF(AND(AO$7=FIN!$E$13,$B$21=FIN!$F$13,$B23=FIN!$B$13),FIN!$C$13,0)+IF(AND(AO$7=FIN!$E$14,$B$21=FIN!$F$14,$B23=FIN!$B$14),FIN!$C$14,0)+IF(AND(AO$7=FIN!$E$15,$B$21=FIN!$F$15,$B23=FIN!$B$15),FIN!$C$15,0)+IF(AND(AO$7=FIN!$E$16,$B$21=FIN!$F$16,$B23=FIN!$B$16),FIN!$C$16,0)+IF(AND(AO$7=FIN!$E$17,$B$21=FIN!$F$17,$B23=FIN!$B$17),FIN!$C$17,0)+IF(AND(AO$7=FIN!$E$18,$B$21=FIN!$F$18,$B23=FIN!$B$18),FIN!$C$18,0)</f>
        <v>0</v>
      </c>
      <c r="AP23" s="40">
        <f>+IF(AND(AP$7=FIN!$E$9,$B$21=FIN!$F$9,$B23=FIN!$B$9),FIN!$C$9,0)+IF(AND(AP$7=FIN!$E$10,$B$21=FIN!$F$10,$B23=FIN!$B$10),FIN!$C$10,0)+IF(AND(AP$7=FIN!$E$11,$B$21=FIN!$F$11,$B23=FIN!$B$11),FIN!$C$11,0)+IF(AND(AP$7=FIN!$E$12,$B$21=FIN!$F$12,$B23=FIN!$B$12),FIN!$C$12,0)+IF(AND(AP$7=FIN!$E$13,$B$21=FIN!$F$13,$B23=FIN!$B$13),FIN!$C$13,0)+IF(AND(AP$7=FIN!$E$14,$B$21=FIN!$F$14,$B23=FIN!$B$14),FIN!$C$14,0)+IF(AND(AP$7=FIN!$E$15,$B$21=FIN!$F$15,$B23=FIN!$B$15),FIN!$C$15,0)+IF(AND(AP$7=FIN!$E$16,$B$21=FIN!$F$16,$B23=FIN!$B$16),FIN!$C$16,0)+IF(AND(AP$7=FIN!$E$17,$B$21=FIN!$F$17,$B23=FIN!$B$17),FIN!$C$17,0)+IF(AND(AP$7=FIN!$E$18,$B$21=FIN!$F$18,$B23=FIN!$B$18),FIN!$C$18,0)</f>
        <v>0</v>
      </c>
      <c r="AQ23" s="40">
        <f>+IF(AND(AQ$7=FIN!$E$9,$B$21=FIN!$F$9,$B23=FIN!$B$9),FIN!$C$9,0)+IF(AND(AQ$7=FIN!$E$10,$B$21=FIN!$F$10,$B23=FIN!$B$10),FIN!$C$10,0)+IF(AND(AQ$7=FIN!$E$11,$B$21=FIN!$F$11,$B23=FIN!$B$11),FIN!$C$11,0)+IF(AND(AQ$7=FIN!$E$12,$B$21=FIN!$F$12,$B23=FIN!$B$12),FIN!$C$12,0)+IF(AND(AQ$7=FIN!$E$13,$B$21=FIN!$F$13,$B23=FIN!$B$13),FIN!$C$13,0)+IF(AND(AQ$7=FIN!$E$14,$B$21=FIN!$F$14,$B23=FIN!$B$14),FIN!$C$14,0)+IF(AND(AQ$7=FIN!$E$15,$B$21=FIN!$F$15,$B23=FIN!$B$15),FIN!$C$15,0)+IF(AND(AQ$7=FIN!$E$16,$B$21=FIN!$F$16,$B23=FIN!$B$16),FIN!$C$16,0)+IF(AND(AQ$7=FIN!$E$17,$B$21=FIN!$F$17,$B23=FIN!$B$17),FIN!$C$17,0)+IF(AND(AQ$7=FIN!$E$18,$B$21=FIN!$F$18,$B23=FIN!$B$18),FIN!$C$18,0)</f>
        <v>0</v>
      </c>
      <c r="AR23" s="40">
        <f>+IF(AND(AR$7=FIN!$E$9,$B$21=FIN!$F$9,$B23=FIN!$B$9),FIN!$C$9,0)+IF(AND(AR$7=FIN!$E$10,$B$21=FIN!$F$10,$B23=FIN!$B$10),FIN!$C$10,0)+IF(AND(AR$7=FIN!$E$11,$B$21=FIN!$F$11,$B23=FIN!$B$11),FIN!$C$11,0)+IF(AND(AR$7=FIN!$E$12,$B$21=FIN!$F$12,$B23=FIN!$B$12),FIN!$C$12,0)+IF(AND(AR$7=FIN!$E$13,$B$21=FIN!$F$13,$B23=FIN!$B$13),FIN!$C$13,0)+IF(AND(AR$7=FIN!$E$14,$B$21=FIN!$F$14,$B23=FIN!$B$14),FIN!$C$14,0)+IF(AND(AR$7=FIN!$E$15,$B$21=FIN!$F$15,$B23=FIN!$B$15),FIN!$C$15,0)+IF(AND(AR$7=FIN!$E$16,$B$21=FIN!$F$16,$B23=FIN!$B$16),FIN!$C$16,0)+IF(AND(AR$7=FIN!$E$17,$B$21=FIN!$F$17,$B23=FIN!$B$17),FIN!$C$17,0)+IF(AND(AR$7=FIN!$E$18,$B$21=FIN!$F$18,$B23=FIN!$B$18),FIN!$C$18,0)</f>
        <v>0</v>
      </c>
      <c r="AS23" s="40">
        <f>+IF(AND(AS$7=FIN!$E$9,$B$21=FIN!$F$9,$B23=FIN!$B$9),FIN!$C$9,0)+IF(AND(AS$7=FIN!$E$10,$B$21=FIN!$F$10,$B23=FIN!$B$10),FIN!$C$10,0)+IF(AND(AS$7=FIN!$E$11,$B$21=FIN!$F$11,$B23=FIN!$B$11),FIN!$C$11,0)+IF(AND(AS$7=FIN!$E$12,$B$21=FIN!$F$12,$B23=FIN!$B$12),FIN!$C$12,0)+IF(AND(AS$7=FIN!$E$13,$B$21=FIN!$F$13,$B23=FIN!$B$13),FIN!$C$13,0)+IF(AND(AS$7=FIN!$E$14,$B$21=FIN!$F$14,$B23=FIN!$B$14),FIN!$C$14,0)+IF(AND(AS$7=FIN!$E$15,$B$21=FIN!$F$15,$B23=FIN!$B$15),FIN!$C$15,0)+IF(AND(AS$7=FIN!$E$16,$B$21=FIN!$F$16,$B23=FIN!$B$16),FIN!$C$16,0)+IF(AND(AS$7=FIN!$E$17,$B$21=FIN!$F$17,$B23=FIN!$B$17),FIN!$C$17,0)+IF(AND(AS$7=FIN!$E$18,$B$21=FIN!$F$18,$B23=FIN!$B$18),FIN!$C$18,0)</f>
        <v>0</v>
      </c>
      <c r="AT23" s="40">
        <f>+IF(AND(AT$7=FIN!$E$9,$B$21=FIN!$F$9,$B23=FIN!$B$9),FIN!$C$9,0)+IF(AND(AT$7=FIN!$E$10,$B$21=FIN!$F$10,$B23=FIN!$B$10),FIN!$C$10,0)+IF(AND(AT$7=FIN!$E$11,$B$21=FIN!$F$11,$B23=FIN!$B$11),FIN!$C$11,0)+IF(AND(AT$7=FIN!$E$12,$B$21=FIN!$F$12,$B23=FIN!$B$12),FIN!$C$12,0)+IF(AND(AT$7=FIN!$E$13,$B$21=FIN!$F$13,$B23=FIN!$B$13),FIN!$C$13,0)+IF(AND(AT$7=FIN!$E$14,$B$21=FIN!$F$14,$B23=FIN!$B$14),FIN!$C$14,0)+IF(AND(AT$7=FIN!$E$15,$B$21=FIN!$F$15,$B23=FIN!$B$15),FIN!$C$15,0)+IF(AND(AT$7=FIN!$E$16,$B$21=FIN!$F$16,$B23=FIN!$B$16),FIN!$C$16,0)+IF(AND(AT$7=FIN!$E$17,$B$21=FIN!$F$17,$B23=FIN!$B$17),FIN!$C$17,0)+IF(AND(AT$7=FIN!$E$18,$B$21=FIN!$F$18,$B23=FIN!$B$18),FIN!$C$18,0)</f>
        <v>0</v>
      </c>
      <c r="AU23" s="40">
        <f>+IF(AND(AU$7=FIN!$E$9,$B$21=FIN!$F$9,$B23=FIN!$B$9),FIN!$C$9,0)+IF(AND(AU$7=FIN!$E$10,$B$21=FIN!$F$10,$B23=FIN!$B$10),FIN!$C$10,0)+IF(AND(AU$7=FIN!$E$11,$B$21=FIN!$F$11,$B23=FIN!$B$11),FIN!$C$11,0)+IF(AND(AU$7=FIN!$E$12,$B$21=FIN!$F$12,$B23=FIN!$B$12),FIN!$C$12,0)+IF(AND(AU$7=FIN!$E$13,$B$21=FIN!$F$13,$B23=FIN!$B$13),FIN!$C$13,0)+IF(AND(AU$7=FIN!$E$14,$B$21=FIN!$F$14,$B23=FIN!$B$14),FIN!$C$14,0)+IF(AND(AU$7=FIN!$E$15,$B$21=FIN!$F$15,$B23=FIN!$B$15),FIN!$C$15,0)+IF(AND(AU$7=FIN!$E$16,$B$21=FIN!$F$16,$B23=FIN!$B$16),FIN!$C$16,0)+IF(AND(AU$7=FIN!$E$17,$B$21=FIN!$F$17,$B23=FIN!$B$17),FIN!$C$17,0)+IF(AND(AU$7=FIN!$E$18,$B$21=FIN!$F$18,$B23=FIN!$B$18),FIN!$C$18,0)</f>
        <v>0</v>
      </c>
      <c r="AV23" s="40">
        <f>+IF(AND(AV$7=FIN!$E$9,$B$21=FIN!$F$9,$B23=FIN!$B$9),FIN!$C$9,0)+IF(AND(AV$7=FIN!$E$10,$B$21=FIN!$F$10,$B23=FIN!$B$10),FIN!$C$10,0)+IF(AND(AV$7=FIN!$E$11,$B$21=FIN!$F$11,$B23=FIN!$B$11),FIN!$C$11,0)+IF(AND(AV$7=FIN!$E$12,$B$21=FIN!$F$12,$B23=FIN!$B$12),FIN!$C$12,0)+IF(AND(AV$7=FIN!$E$13,$B$21=FIN!$F$13,$B23=FIN!$B$13),FIN!$C$13,0)+IF(AND(AV$7=FIN!$E$14,$B$21=FIN!$F$14,$B23=FIN!$B$14),FIN!$C$14,0)+IF(AND(AV$7=FIN!$E$15,$B$21=FIN!$F$15,$B23=FIN!$B$15),FIN!$C$15,0)+IF(AND(AV$7=FIN!$E$16,$B$21=FIN!$F$16,$B23=FIN!$B$16),FIN!$C$16,0)+IF(AND(AV$7=FIN!$E$17,$B$21=FIN!$F$17,$B23=FIN!$B$17),FIN!$C$17,0)+IF(AND(AV$7=FIN!$E$18,$B$21=FIN!$F$18,$B23=FIN!$B$18),FIN!$C$18,0)</f>
        <v>0</v>
      </c>
      <c r="AW23" s="40">
        <f>+IF(AND(AW$7=FIN!$E$9,$B$21=FIN!$F$9,$B23=FIN!$B$9),FIN!$C$9,0)+IF(AND(AW$7=FIN!$E$10,$B$21=FIN!$F$10,$B23=FIN!$B$10),FIN!$C$10,0)+IF(AND(AW$7=FIN!$E$11,$B$21=FIN!$F$11,$B23=FIN!$B$11),FIN!$C$11,0)+IF(AND(AW$7=FIN!$E$12,$B$21=FIN!$F$12,$B23=FIN!$B$12),FIN!$C$12,0)+IF(AND(AW$7=FIN!$E$13,$B$21=FIN!$F$13,$B23=FIN!$B$13),FIN!$C$13,0)+IF(AND(AW$7=FIN!$E$14,$B$21=FIN!$F$14,$B23=FIN!$B$14),FIN!$C$14,0)+IF(AND(AW$7=FIN!$E$15,$B$21=FIN!$F$15,$B23=FIN!$B$15),FIN!$C$15,0)+IF(AND(AW$7=FIN!$E$16,$B$21=FIN!$F$16,$B23=FIN!$B$16),FIN!$C$16,0)+IF(AND(AW$7=FIN!$E$17,$B$21=FIN!$F$17,$B23=FIN!$B$17),FIN!$C$17,0)+IF(AND(AW$7=FIN!$E$18,$B$21=FIN!$F$18,$B23=FIN!$B$18),FIN!$C$18,0)</f>
        <v>0</v>
      </c>
      <c r="AX23" s="40">
        <f>+IF(AND(AX$7=FIN!$E$9,$B$21=FIN!$F$9,$B23=FIN!$B$9),FIN!$C$9,0)+IF(AND(AX$7=FIN!$E$10,$B$21=FIN!$F$10,$B23=FIN!$B$10),FIN!$C$10,0)+IF(AND(AX$7=FIN!$E$11,$B$21=FIN!$F$11,$B23=FIN!$B$11),FIN!$C$11,0)+IF(AND(AX$7=FIN!$E$12,$B$21=FIN!$F$12,$B23=FIN!$B$12),FIN!$C$12,0)+IF(AND(AX$7=FIN!$E$13,$B$21=FIN!$F$13,$B23=FIN!$B$13),FIN!$C$13,0)+IF(AND(AX$7=FIN!$E$14,$B$21=FIN!$F$14,$B23=FIN!$B$14),FIN!$C$14,0)+IF(AND(AX$7=FIN!$E$15,$B$21=FIN!$F$15,$B23=FIN!$B$15),FIN!$C$15,0)+IF(AND(AX$7=FIN!$E$16,$B$21=FIN!$F$16,$B23=FIN!$B$16),FIN!$C$16,0)+IF(AND(AX$7=FIN!$E$17,$B$21=FIN!$F$17,$B23=FIN!$B$17),FIN!$C$17,0)+IF(AND(AX$7=FIN!$E$18,$B$21=FIN!$F$18,$B23=FIN!$B$18),FIN!$C$18,0)</f>
        <v>0</v>
      </c>
      <c r="AY23" s="40">
        <f>+IF(AND(AY$7=FIN!$E$9,$B$21=FIN!$F$9,$B23=FIN!$B$9),FIN!$C$9,0)+IF(AND(AY$7=FIN!$E$10,$B$21=FIN!$F$10,$B23=FIN!$B$10),FIN!$C$10,0)+IF(AND(AY$7=FIN!$E$11,$B$21=FIN!$F$11,$B23=FIN!$B$11),FIN!$C$11,0)+IF(AND(AY$7=FIN!$E$12,$B$21=FIN!$F$12,$B23=FIN!$B$12),FIN!$C$12,0)+IF(AND(AY$7=FIN!$E$13,$B$21=FIN!$F$13,$B23=FIN!$B$13),FIN!$C$13,0)+IF(AND(AY$7=FIN!$E$14,$B$21=FIN!$F$14,$B23=FIN!$B$14),FIN!$C$14,0)+IF(AND(AY$7=FIN!$E$15,$B$21=FIN!$F$15,$B23=FIN!$B$15),FIN!$C$15,0)+IF(AND(AY$7=FIN!$E$16,$B$21=FIN!$F$16,$B23=FIN!$B$16),FIN!$C$16,0)+IF(AND(AY$7=FIN!$E$17,$B$21=FIN!$F$17,$B23=FIN!$B$17),FIN!$C$17,0)+IF(AND(AY$7=FIN!$E$18,$B$21=FIN!$F$18,$B23=FIN!$B$18),FIN!$C$18,0)</f>
        <v>0</v>
      </c>
      <c r="AZ23" s="40">
        <f>+IF(AND(AZ$7=FIN!$E$9,$B$21=FIN!$F$9,$B23=FIN!$B$9),FIN!$C$9,0)+IF(AND(AZ$7=FIN!$E$10,$B$21=FIN!$F$10,$B23=FIN!$B$10),FIN!$C$10,0)+IF(AND(AZ$7=FIN!$E$11,$B$21=FIN!$F$11,$B23=FIN!$B$11),FIN!$C$11,0)+IF(AND(AZ$7=FIN!$E$12,$B$21=FIN!$F$12,$B23=FIN!$B$12),FIN!$C$12,0)+IF(AND(AZ$7=FIN!$E$13,$B$21=FIN!$F$13,$B23=FIN!$B$13),FIN!$C$13,0)+IF(AND(AZ$7=FIN!$E$14,$B$21=FIN!$F$14,$B23=FIN!$B$14),FIN!$C$14,0)+IF(AND(AZ$7=FIN!$E$15,$B$21=FIN!$F$15,$B23=FIN!$B$15),FIN!$C$15,0)+IF(AND(AZ$7=FIN!$E$16,$B$21=FIN!$F$16,$B23=FIN!$B$16),FIN!$C$16,0)+IF(AND(AZ$7=FIN!$E$17,$B$21=FIN!$F$17,$B23=FIN!$B$17),FIN!$C$17,0)+IF(AND(AZ$7=FIN!$E$18,$B$21=FIN!$F$18,$B23=FIN!$B$18),FIN!$C$18,0)</f>
        <v>0</v>
      </c>
      <c r="BA23" s="40">
        <f>+IF(AND(BA$7=FIN!$E$9,$B$21=FIN!$F$9,$B23=FIN!$B$9),FIN!$C$9,0)+IF(AND(BA$7=FIN!$E$10,$B$21=FIN!$F$10,$B23=FIN!$B$10),FIN!$C$10,0)+IF(AND(BA$7=FIN!$E$11,$B$21=FIN!$F$11,$B23=FIN!$B$11),FIN!$C$11,0)+IF(AND(BA$7=FIN!$E$12,$B$21=FIN!$F$12,$B23=FIN!$B$12),FIN!$C$12,0)+IF(AND(BA$7=FIN!$E$13,$B$21=FIN!$F$13,$B23=FIN!$B$13),FIN!$C$13,0)+IF(AND(BA$7=FIN!$E$14,$B$21=FIN!$F$14,$B23=FIN!$B$14),FIN!$C$14,0)+IF(AND(BA$7=FIN!$E$15,$B$21=FIN!$F$15,$B23=FIN!$B$15),FIN!$C$15,0)+IF(AND(BA$7=FIN!$E$16,$B$21=FIN!$F$16,$B23=FIN!$B$16),FIN!$C$16,0)+IF(AND(BA$7=FIN!$E$17,$B$21=FIN!$F$17,$B23=FIN!$B$17),FIN!$C$17,0)+IF(AND(BA$7=FIN!$E$18,$B$21=FIN!$F$18,$B23=FIN!$B$18),FIN!$C$18,0)</f>
        <v>0</v>
      </c>
      <c r="BB23" s="40">
        <f>+IF(AND(BB$7=FIN!$E$9,$B$21=FIN!$F$9,$B23=FIN!$B$9),FIN!$C$9,0)+IF(AND(BB$7=FIN!$E$10,$B$21=FIN!$F$10,$B23=FIN!$B$10),FIN!$C$10,0)+IF(AND(BB$7=FIN!$E$11,$B$21=FIN!$F$11,$B23=FIN!$B$11),FIN!$C$11,0)+IF(AND(BB$7=FIN!$E$12,$B$21=FIN!$F$12,$B23=FIN!$B$12),FIN!$C$12,0)+IF(AND(BB$7=FIN!$E$13,$B$21=FIN!$F$13,$B23=FIN!$B$13),FIN!$C$13,0)+IF(AND(BB$7=FIN!$E$14,$B$21=FIN!$F$14,$B23=FIN!$B$14),FIN!$C$14,0)+IF(AND(BB$7=FIN!$E$15,$B$21=FIN!$F$15,$B23=FIN!$B$15),FIN!$C$15,0)+IF(AND(BB$7=FIN!$E$16,$B$21=FIN!$F$16,$B23=FIN!$B$16),FIN!$C$16,0)+IF(AND(BB$7=FIN!$E$17,$B$21=FIN!$F$17,$B23=FIN!$B$17),FIN!$C$17,0)+IF(AND(BB$7=FIN!$E$18,$B$21=FIN!$F$18,$B23=FIN!$B$18),FIN!$C$18,0)</f>
        <v>0</v>
      </c>
      <c r="BC23" s="40">
        <f>+IF(AND(BC$7=FIN!$E$9,$B$21=FIN!$F$9,$B23=FIN!$B$9),FIN!$C$9,0)+IF(AND(BC$7=FIN!$E$10,$B$21=FIN!$F$10,$B23=FIN!$B$10),FIN!$C$10,0)+IF(AND(BC$7=FIN!$E$11,$B$21=FIN!$F$11,$B23=FIN!$B$11),FIN!$C$11,0)+IF(AND(BC$7=FIN!$E$12,$B$21=FIN!$F$12,$B23=FIN!$B$12),FIN!$C$12,0)+IF(AND(BC$7=FIN!$E$13,$B$21=FIN!$F$13,$B23=FIN!$B$13),FIN!$C$13,0)+IF(AND(BC$7=FIN!$E$14,$B$21=FIN!$F$14,$B23=FIN!$B$14),FIN!$C$14,0)+IF(AND(BC$7=FIN!$E$15,$B$21=FIN!$F$15,$B23=FIN!$B$15),FIN!$C$15,0)+IF(AND(BC$7=FIN!$E$16,$B$21=FIN!$F$16,$B23=FIN!$B$16),FIN!$C$16,0)+IF(AND(BC$7=FIN!$E$17,$B$21=FIN!$F$17,$B23=FIN!$B$17),FIN!$C$17,0)+IF(AND(BC$7=FIN!$E$18,$B$21=FIN!$F$18,$B23=FIN!$B$18),FIN!$C$18,0)</f>
        <v>0</v>
      </c>
      <c r="BD23" s="40">
        <f>+IF(AND(BD$7=FIN!$E$9,$B$21=FIN!$F$9,$B23=FIN!$B$9),FIN!$C$9,0)+IF(AND(BD$7=FIN!$E$10,$B$21=FIN!$F$10,$B23=FIN!$B$10),FIN!$C$10,0)+IF(AND(BD$7=FIN!$E$11,$B$21=FIN!$F$11,$B23=FIN!$B$11),FIN!$C$11,0)+IF(AND(BD$7=FIN!$E$12,$B$21=FIN!$F$12,$B23=FIN!$B$12),FIN!$C$12,0)+IF(AND(BD$7=FIN!$E$13,$B$21=FIN!$F$13,$B23=FIN!$B$13),FIN!$C$13,0)+IF(AND(BD$7=FIN!$E$14,$B$21=FIN!$F$14,$B23=FIN!$B$14),FIN!$C$14,0)+IF(AND(BD$7=FIN!$E$15,$B$21=FIN!$F$15,$B23=FIN!$B$15),FIN!$C$15,0)+IF(AND(BD$7=FIN!$E$16,$B$21=FIN!$F$16,$B23=FIN!$B$16),FIN!$C$16,0)+IF(AND(BD$7=FIN!$E$17,$B$21=FIN!$F$17,$B23=FIN!$B$17),FIN!$C$17,0)+IF(AND(BD$7=FIN!$E$18,$B$21=FIN!$F$18,$B23=FIN!$B$18),FIN!$C$18,0)</f>
        <v>0</v>
      </c>
      <c r="BE23" s="40">
        <f>+IF(AND(BE$7=FIN!$E$9,$B$21=FIN!$F$9,$B23=FIN!$B$9),FIN!$C$9,0)+IF(AND(BE$7=FIN!$E$10,$B$21=FIN!$F$10,$B23=FIN!$B$10),FIN!$C$10,0)+IF(AND(BE$7=FIN!$E$11,$B$21=FIN!$F$11,$B23=FIN!$B$11),FIN!$C$11,0)+IF(AND(BE$7=FIN!$E$12,$B$21=FIN!$F$12,$B23=FIN!$B$12),FIN!$C$12,0)+IF(AND(BE$7=FIN!$E$13,$B$21=FIN!$F$13,$B23=FIN!$B$13),FIN!$C$13,0)+IF(AND(BE$7=FIN!$E$14,$B$21=FIN!$F$14,$B23=FIN!$B$14),FIN!$C$14,0)+IF(AND(BE$7=FIN!$E$15,$B$21=FIN!$F$15,$B23=FIN!$B$15),FIN!$C$15,0)+IF(AND(BE$7=FIN!$E$16,$B$21=FIN!$F$16,$B23=FIN!$B$16),FIN!$C$16,0)+IF(AND(BE$7=FIN!$E$17,$B$21=FIN!$F$17,$B23=FIN!$B$17),FIN!$C$17,0)+IF(AND(BE$7=FIN!$E$18,$B$21=FIN!$F$18,$B23=FIN!$B$18),FIN!$C$18,0)</f>
        <v>0</v>
      </c>
      <c r="BF23" s="40">
        <f>+IF(AND(BF$7=FIN!$E$9,$B$21=FIN!$F$9,$B23=FIN!$B$9),FIN!$C$9,0)+IF(AND(BF$7=FIN!$E$10,$B$21=FIN!$F$10,$B23=FIN!$B$10),FIN!$C$10,0)+IF(AND(BF$7=FIN!$E$11,$B$21=FIN!$F$11,$B23=FIN!$B$11),FIN!$C$11,0)+IF(AND(BF$7=FIN!$E$12,$B$21=FIN!$F$12,$B23=FIN!$B$12),FIN!$C$12,0)+IF(AND(BF$7=FIN!$E$13,$B$21=FIN!$F$13,$B23=FIN!$B$13),FIN!$C$13,0)+IF(AND(BF$7=FIN!$E$14,$B$21=FIN!$F$14,$B23=FIN!$B$14),FIN!$C$14,0)+IF(AND(BF$7=FIN!$E$15,$B$21=FIN!$F$15,$B23=FIN!$B$15),FIN!$C$15,0)+IF(AND(BF$7=FIN!$E$16,$B$21=FIN!$F$16,$B23=FIN!$B$16),FIN!$C$16,0)+IF(AND(BF$7=FIN!$E$17,$B$21=FIN!$F$17,$B23=FIN!$B$17),FIN!$C$17,0)+IF(AND(BF$7=FIN!$E$18,$B$21=FIN!$F$18,$B23=FIN!$B$18),FIN!$C$18,0)</f>
        <v>0</v>
      </c>
      <c r="BG23" s="40">
        <f>+IF(AND(BG$7=FIN!$E$9,$B$21=FIN!$F$9,$B23=FIN!$B$9),FIN!$C$9,0)+IF(AND(BG$7=FIN!$E$10,$B$21=FIN!$F$10,$B23=FIN!$B$10),FIN!$C$10,0)+IF(AND(BG$7=FIN!$E$11,$B$21=FIN!$F$11,$B23=FIN!$B$11),FIN!$C$11,0)+IF(AND(BG$7=FIN!$E$12,$B$21=FIN!$F$12,$B23=FIN!$B$12),FIN!$C$12,0)+IF(AND(BG$7=FIN!$E$13,$B$21=FIN!$F$13,$B23=FIN!$B$13),FIN!$C$13,0)+IF(AND(BG$7=FIN!$E$14,$B$21=FIN!$F$14,$B23=FIN!$B$14),FIN!$C$14,0)+IF(AND(BG$7=FIN!$E$15,$B$21=FIN!$F$15,$B23=FIN!$B$15),FIN!$C$15,0)+IF(AND(BG$7=FIN!$E$16,$B$21=FIN!$F$16,$B23=FIN!$B$16),FIN!$C$16,0)+IF(AND(BG$7=FIN!$E$17,$B$21=FIN!$F$17,$B23=FIN!$B$17),FIN!$C$17,0)+IF(AND(BG$7=FIN!$E$18,$B$21=FIN!$F$18,$B23=FIN!$B$18),FIN!$C$18,0)</f>
        <v>0</v>
      </c>
      <c r="BH23" s="40">
        <f>+IF(AND(BH$7=FIN!$E$9,$B$21=FIN!$F$9,$B23=FIN!$B$9),FIN!$C$9,0)+IF(AND(BH$7=FIN!$E$10,$B$21=FIN!$F$10,$B23=FIN!$B$10),FIN!$C$10,0)+IF(AND(BH$7=FIN!$E$11,$B$21=FIN!$F$11,$B23=FIN!$B$11),FIN!$C$11,0)+IF(AND(BH$7=FIN!$E$12,$B$21=FIN!$F$12,$B23=FIN!$B$12),FIN!$C$12,0)+IF(AND(BH$7=FIN!$E$13,$B$21=FIN!$F$13,$B23=FIN!$B$13),FIN!$C$13,0)+IF(AND(BH$7=FIN!$E$14,$B$21=FIN!$F$14,$B23=FIN!$B$14),FIN!$C$14,0)+IF(AND(BH$7=FIN!$E$15,$B$21=FIN!$F$15,$B23=FIN!$B$15),FIN!$C$15,0)+IF(AND(BH$7=FIN!$E$16,$B$21=FIN!$F$16,$B23=FIN!$B$16),FIN!$C$16,0)+IF(AND(BH$7=FIN!$E$17,$B$21=FIN!$F$17,$B23=FIN!$B$17),FIN!$C$17,0)+IF(AND(BH$7=FIN!$E$18,$B$21=FIN!$F$18,$B23=FIN!$B$18),FIN!$C$18,0)</f>
        <v>0</v>
      </c>
      <c r="BI23" s="40">
        <f>+IF(AND(BI$7=FIN!$E$9,$B$21=FIN!$F$9,$B23=FIN!$B$9),FIN!$C$9,0)+IF(AND(BI$7=FIN!$E$10,$B$21=FIN!$F$10,$B23=FIN!$B$10),FIN!$C$10,0)+IF(AND(BI$7=FIN!$E$11,$B$21=FIN!$F$11,$B23=FIN!$B$11),FIN!$C$11,0)+IF(AND(BI$7=FIN!$E$12,$B$21=FIN!$F$12,$B23=FIN!$B$12),FIN!$C$12,0)+IF(AND(BI$7=FIN!$E$13,$B$21=FIN!$F$13,$B23=FIN!$B$13),FIN!$C$13,0)+IF(AND(BI$7=FIN!$E$14,$B$21=FIN!$F$14,$B23=FIN!$B$14),FIN!$C$14,0)+IF(AND(BI$7=FIN!$E$15,$B$21=FIN!$F$15,$B23=FIN!$B$15),FIN!$C$15,0)+IF(AND(BI$7=FIN!$E$16,$B$21=FIN!$F$16,$B23=FIN!$B$16),FIN!$C$16,0)+IF(AND(BI$7=FIN!$E$17,$B$21=FIN!$F$17,$B23=FIN!$B$17),FIN!$C$17,0)+IF(AND(BI$7=FIN!$E$18,$B$21=FIN!$F$18,$B23=FIN!$B$18),FIN!$C$18,0)</f>
        <v>0</v>
      </c>
      <c r="BJ23" s="40">
        <f>+IF(AND(BJ$7=FIN!$E$9,$B$21=FIN!$F$9,$B23=FIN!$B$9),FIN!$C$9,0)+IF(AND(BJ$7=FIN!$E$10,$B$21=FIN!$F$10,$B23=FIN!$B$10),FIN!$C$10,0)+IF(AND(BJ$7=FIN!$E$11,$B$21=FIN!$F$11,$B23=FIN!$B$11),FIN!$C$11,0)+IF(AND(BJ$7=FIN!$E$12,$B$21=FIN!$F$12,$B23=FIN!$B$12),FIN!$C$12,0)+IF(AND(BJ$7=FIN!$E$13,$B$21=FIN!$F$13,$B23=FIN!$B$13),FIN!$C$13,0)+IF(AND(BJ$7=FIN!$E$14,$B$21=FIN!$F$14,$B23=FIN!$B$14),FIN!$C$14,0)+IF(AND(BJ$7=FIN!$E$15,$B$21=FIN!$F$15,$B23=FIN!$B$15),FIN!$C$15,0)+IF(AND(BJ$7=FIN!$E$16,$B$21=FIN!$F$16,$B23=FIN!$B$16),FIN!$C$16,0)+IF(AND(BJ$7=FIN!$E$17,$B$21=FIN!$F$17,$B23=FIN!$B$17),FIN!$C$17,0)+IF(AND(BJ$7=FIN!$E$18,$B$21=FIN!$F$18,$B23=FIN!$B$18),FIN!$C$18,0)</f>
        <v>0</v>
      </c>
      <c r="BK23" s="40">
        <f>+IF(AND(BK$7=FIN!$E$9,$B$21=FIN!$F$9,$B23=FIN!$B$9),FIN!$C$9,0)+IF(AND(BK$7=FIN!$E$10,$B$21=FIN!$F$10,$B23=FIN!$B$10),FIN!$C$10,0)+IF(AND(BK$7=FIN!$E$11,$B$21=FIN!$F$11,$B23=FIN!$B$11),FIN!$C$11,0)+IF(AND(BK$7=FIN!$E$12,$B$21=FIN!$F$12,$B23=FIN!$B$12),FIN!$C$12,0)+IF(AND(BK$7=FIN!$E$13,$B$21=FIN!$F$13,$B23=FIN!$B$13),FIN!$C$13,0)+IF(AND(BK$7=FIN!$E$14,$B$21=FIN!$F$14,$B23=FIN!$B$14),FIN!$C$14,0)+IF(AND(BK$7=FIN!$E$15,$B$21=FIN!$F$15,$B23=FIN!$B$15),FIN!$C$15,0)+IF(AND(BK$7=FIN!$E$16,$B$21=FIN!$F$16,$B23=FIN!$B$16),FIN!$C$16,0)+IF(AND(BK$7=FIN!$E$17,$B$21=FIN!$F$17,$B23=FIN!$B$17),FIN!$C$17,0)+IF(AND(BK$7=FIN!$E$18,$B$21=FIN!$F$18,$B23=FIN!$B$18),FIN!$C$18,0)</f>
        <v>0</v>
      </c>
      <c r="BL23" s="40">
        <f>+IF(AND(BL$7=FIN!$E$9,$B$21=FIN!$F$9,$B23=FIN!$B$9),FIN!$C$9,0)+IF(AND(BL$7=FIN!$E$10,$B$21=FIN!$F$10,$B23=FIN!$B$10),FIN!$C$10,0)+IF(AND(BL$7=FIN!$E$11,$B$21=FIN!$F$11,$B23=FIN!$B$11),FIN!$C$11,0)+IF(AND(BL$7=FIN!$E$12,$B$21=FIN!$F$12,$B23=FIN!$B$12),FIN!$C$12,0)+IF(AND(BL$7=FIN!$E$13,$B$21=FIN!$F$13,$B23=FIN!$B$13),FIN!$C$13,0)+IF(AND(BL$7=FIN!$E$14,$B$21=FIN!$F$14,$B23=FIN!$B$14),FIN!$C$14,0)+IF(AND(BL$7=FIN!$E$15,$B$21=FIN!$F$15,$B23=FIN!$B$15),FIN!$C$15,0)+IF(AND(BL$7=FIN!$E$16,$B$21=FIN!$F$16,$B23=FIN!$B$16),FIN!$C$16,0)+IF(AND(BL$7=FIN!$E$17,$B$21=FIN!$F$17,$B23=FIN!$B$17),FIN!$C$17,0)+IF(AND(BL$7=FIN!$E$18,$B$21=FIN!$F$18,$B23=FIN!$B$18),FIN!$C$18,0)</f>
        <v>0</v>
      </c>
    </row>
    <row r="24" spans="2:64">
      <c r="B24" s="32" t="str">
        <f>+B12</f>
        <v>Xinyang</v>
      </c>
      <c r="C24" s="40">
        <f t="shared" si="11"/>
        <v>0</v>
      </c>
      <c r="D24" s="30"/>
      <c r="E24" s="40">
        <f>+IF(AND(E$7=FIN!$E$9,$B$21=FIN!$F$9,$B24=FIN!$B$9),FIN!$C$9,0)+IF(AND(E$7=FIN!$E$10,$B$21=FIN!$F$10,$B24=FIN!$B$10),FIN!$C$10,0)+IF(AND(E$7=FIN!$E$11,$B$21=FIN!$F$11,$B24=FIN!$B$11),FIN!$C$11,0)+IF(AND(E$7=FIN!$E$12,$B$21=FIN!$F$12,$B24=FIN!$B$12),FIN!$C$12,0)+IF(AND(E$7=FIN!$E$13,$B$21=FIN!$F$13,$B24=FIN!$B$13),FIN!$C$13,0)+IF(AND(E$7=FIN!$E$14,$B$21=FIN!$F$14,$B24=FIN!$B$14),FIN!$C$14,0)+IF(AND(E$7=FIN!$E$15,$B$21=FIN!$F$15,$B24=FIN!$B$15),FIN!$C$15,0)+IF(AND(E$7=FIN!$E$16,$B$21=FIN!$F$16,$B24=FIN!$B$16),FIN!$C$16,0)+IF(AND(E$7=FIN!$E$17,$B$21=FIN!$F$17,$B24=FIN!$B$17),FIN!$C$17,0)+IF(AND(E$7=FIN!$E$18,$B$21=FIN!$F$18,$B24=FIN!$B$18),FIN!$C$18,0)</f>
        <v>0</v>
      </c>
      <c r="F24" s="40">
        <f>+IF(AND(F$7=FIN!$E$9,$B$21=FIN!$F$9,$B24=FIN!$B$9),FIN!$C$9,0)+IF(AND(F$7=FIN!$E$10,$B$21=FIN!$F$10,$B24=FIN!$B$10),FIN!$C$10,0)+IF(AND(F$7=FIN!$E$11,$B$21=FIN!$F$11,$B24=FIN!$B$11),FIN!$C$11,0)+IF(AND(F$7=FIN!$E$12,$B$21=FIN!$F$12,$B24=FIN!$B$12),FIN!$C$12,0)+IF(AND(F$7=FIN!$E$13,$B$21=FIN!$F$13,$B24=FIN!$B$13),FIN!$C$13,0)+IF(AND(F$7=FIN!$E$14,$B$21=FIN!$F$14,$B24=FIN!$B$14),FIN!$C$14,0)+IF(AND(F$7=FIN!$E$15,$B$21=FIN!$F$15,$B24=FIN!$B$15),FIN!$C$15,0)+IF(AND(F$7=FIN!$E$16,$B$21=FIN!$F$16,$B24=FIN!$B$16),FIN!$C$16,0)+IF(AND(F$7=FIN!$E$17,$B$21=FIN!$F$17,$B24=FIN!$B$17),FIN!$C$17,0)+IF(AND(F$7=FIN!$E$18,$B$21=FIN!$F$18,$B24=FIN!$B$18),FIN!$C$18,0)</f>
        <v>0</v>
      </c>
      <c r="G24" s="40">
        <f>+IF(AND(G$7=FIN!$E$9,$B$21=FIN!$F$9,$B24=FIN!$B$9),FIN!$C$9,0)+IF(AND(G$7=FIN!$E$10,$B$21=FIN!$F$10,$B24=FIN!$B$10),FIN!$C$10,0)+IF(AND(G$7=FIN!$E$11,$B$21=FIN!$F$11,$B24=FIN!$B$11),FIN!$C$11,0)+IF(AND(G$7=FIN!$E$12,$B$21=FIN!$F$12,$B24=FIN!$B$12),FIN!$C$12,0)+IF(AND(G$7=FIN!$E$13,$B$21=FIN!$F$13,$B24=FIN!$B$13),FIN!$C$13,0)+IF(AND(G$7=FIN!$E$14,$B$21=FIN!$F$14,$B24=FIN!$B$14),FIN!$C$14,0)+IF(AND(G$7=FIN!$E$15,$B$21=FIN!$F$15,$B24=FIN!$B$15),FIN!$C$15,0)+IF(AND(G$7=FIN!$E$16,$B$21=FIN!$F$16,$B24=FIN!$B$16),FIN!$C$16,0)+IF(AND(G$7=FIN!$E$17,$B$21=FIN!$F$17,$B24=FIN!$B$17),FIN!$C$17,0)+IF(AND(G$7=FIN!$E$18,$B$21=FIN!$F$18,$B24=FIN!$B$18),FIN!$C$18,0)</f>
        <v>0</v>
      </c>
      <c r="H24" s="40">
        <f>+IF(AND(H$7=FIN!$E$9,$B$21=FIN!$F$9,$B24=FIN!$B$9),FIN!$C$9,0)+IF(AND(H$7=FIN!$E$10,$B$21=FIN!$F$10,$B24=FIN!$B$10),FIN!$C$10,0)+IF(AND(H$7=FIN!$E$11,$B$21=FIN!$F$11,$B24=FIN!$B$11),FIN!$C$11,0)+IF(AND(H$7=FIN!$E$12,$B$21=FIN!$F$12,$B24=FIN!$B$12),FIN!$C$12,0)+IF(AND(H$7=FIN!$E$13,$B$21=FIN!$F$13,$B24=FIN!$B$13),FIN!$C$13,0)+IF(AND(H$7=FIN!$E$14,$B$21=FIN!$F$14,$B24=FIN!$B$14),FIN!$C$14,0)+IF(AND(H$7=FIN!$E$15,$B$21=FIN!$F$15,$B24=FIN!$B$15),FIN!$C$15,0)+IF(AND(H$7=FIN!$E$16,$B$21=FIN!$F$16,$B24=FIN!$B$16),FIN!$C$16,0)+IF(AND(H$7=FIN!$E$17,$B$21=FIN!$F$17,$B24=FIN!$B$17),FIN!$C$17,0)+IF(AND(H$7=FIN!$E$18,$B$21=FIN!$F$18,$B24=FIN!$B$18),FIN!$C$18,0)</f>
        <v>0</v>
      </c>
      <c r="I24" s="40">
        <f>+IF(AND(I$7=FIN!$E$9,$B$21=FIN!$F$9,$B24=FIN!$B$9),FIN!$C$9,0)+IF(AND(I$7=FIN!$E$10,$B$21=FIN!$F$10,$B24=FIN!$B$10),FIN!$C$10,0)+IF(AND(I$7=FIN!$E$11,$B$21=FIN!$F$11,$B24=FIN!$B$11),FIN!$C$11,0)+IF(AND(I$7=FIN!$E$12,$B$21=FIN!$F$12,$B24=FIN!$B$12),FIN!$C$12,0)+IF(AND(I$7=FIN!$E$13,$B$21=FIN!$F$13,$B24=FIN!$B$13),FIN!$C$13,0)+IF(AND(I$7=FIN!$E$14,$B$21=FIN!$F$14,$B24=FIN!$B$14),FIN!$C$14,0)+IF(AND(I$7=FIN!$E$15,$B$21=FIN!$F$15,$B24=FIN!$B$15),FIN!$C$15,0)+IF(AND(I$7=FIN!$E$16,$B$21=FIN!$F$16,$B24=FIN!$B$16),FIN!$C$16,0)+IF(AND(I$7=FIN!$E$17,$B$21=FIN!$F$17,$B24=FIN!$B$17),FIN!$C$17,0)+IF(AND(I$7=FIN!$E$18,$B$21=FIN!$F$18,$B24=FIN!$B$18),FIN!$C$18,0)</f>
        <v>0</v>
      </c>
      <c r="J24" s="40">
        <f>+IF(AND(J$7=FIN!$E$9,$B$21=FIN!$F$9,$B24=FIN!$B$9),FIN!$C$9,0)+IF(AND(J$7=FIN!$E$10,$B$21=FIN!$F$10,$B24=FIN!$B$10),FIN!$C$10,0)+IF(AND(J$7=FIN!$E$11,$B$21=FIN!$F$11,$B24=FIN!$B$11),FIN!$C$11,0)+IF(AND(J$7=FIN!$E$12,$B$21=FIN!$F$12,$B24=FIN!$B$12),FIN!$C$12,0)+IF(AND(J$7=FIN!$E$13,$B$21=FIN!$F$13,$B24=FIN!$B$13),FIN!$C$13,0)+IF(AND(J$7=FIN!$E$14,$B$21=FIN!$F$14,$B24=FIN!$B$14),FIN!$C$14,0)+IF(AND(J$7=FIN!$E$15,$B$21=FIN!$F$15,$B24=FIN!$B$15),FIN!$C$15,0)+IF(AND(J$7=FIN!$E$16,$B$21=FIN!$F$16,$B24=FIN!$B$16),FIN!$C$16,0)+IF(AND(J$7=FIN!$E$17,$B$21=FIN!$F$17,$B24=FIN!$B$17),FIN!$C$17,0)+IF(AND(J$7=FIN!$E$18,$B$21=FIN!$F$18,$B24=FIN!$B$18),FIN!$C$18,0)</f>
        <v>0</v>
      </c>
      <c r="K24" s="40">
        <f>+IF(AND(K$7=FIN!$E$9,$B$21=FIN!$F$9,$B24=FIN!$B$9),FIN!$C$9,0)+IF(AND(K$7=FIN!$E$10,$B$21=FIN!$F$10,$B24=FIN!$B$10),FIN!$C$10,0)+IF(AND(K$7=FIN!$E$11,$B$21=FIN!$F$11,$B24=FIN!$B$11),FIN!$C$11,0)+IF(AND(K$7=FIN!$E$12,$B$21=FIN!$F$12,$B24=FIN!$B$12),FIN!$C$12,0)+IF(AND(K$7=FIN!$E$13,$B$21=FIN!$F$13,$B24=FIN!$B$13),FIN!$C$13,0)+IF(AND(K$7=FIN!$E$14,$B$21=FIN!$F$14,$B24=FIN!$B$14),FIN!$C$14,0)+IF(AND(K$7=FIN!$E$15,$B$21=FIN!$F$15,$B24=FIN!$B$15),FIN!$C$15,0)+IF(AND(K$7=FIN!$E$16,$B$21=FIN!$F$16,$B24=FIN!$B$16),FIN!$C$16,0)+IF(AND(K$7=FIN!$E$17,$B$21=FIN!$F$17,$B24=FIN!$B$17),FIN!$C$17,0)+IF(AND(K$7=FIN!$E$18,$B$21=FIN!$F$18,$B24=FIN!$B$18),FIN!$C$18,0)</f>
        <v>0</v>
      </c>
      <c r="L24" s="40">
        <f>+IF(AND(L$7=FIN!$E$9,$B$21=FIN!$F$9,$B24=FIN!$B$9),FIN!$C$9,0)+IF(AND(L$7=FIN!$E$10,$B$21=FIN!$F$10,$B24=FIN!$B$10),FIN!$C$10,0)+IF(AND(L$7=FIN!$E$11,$B$21=FIN!$F$11,$B24=FIN!$B$11),FIN!$C$11,0)+IF(AND(L$7=FIN!$E$12,$B$21=FIN!$F$12,$B24=FIN!$B$12),FIN!$C$12,0)+IF(AND(L$7=FIN!$E$13,$B$21=FIN!$F$13,$B24=FIN!$B$13),FIN!$C$13,0)+IF(AND(L$7=FIN!$E$14,$B$21=FIN!$F$14,$B24=FIN!$B$14),FIN!$C$14,0)+IF(AND(L$7=FIN!$E$15,$B$21=FIN!$F$15,$B24=FIN!$B$15),FIN!$C$15,0)+IF(AND(L$7=FIN!$E$16,$B$21=FIN!$F$16,$B24=FIN!$B$16),FIN!$C$16,0)+IF(AND(L$7=FIN!$E$17,$B$21=FIN!$F$17,$B24=FIN!$B$17),FIN!$C$17,0)+IF(AND(L$7=FIN!$E$18,$B$21=FIN!$F$18,$B24=FIN!$B$18),FIN!$C$18,0)</f>
        <v>0</v>
      </c>
      <c r="M24" s="40">
        <f>+IF(AND(M$7=FIN!$E$9,$B$21=FIN!$F$9,$B24=FIN!$B$9),FIN!$C$9,0)+IF(AND(M$7=FIN!$E$10,$B$21=FIN!$F$10,$B24=FIN!$B$10),FIN!$C$10,0)+IF(AND(M$7=FIN!$E$11,$B$21=FIN!$F$11,$B24=FIN!$B$11),FIN!$C$11,0)+IF(AND(M$7=FIN!$E$12,$B$21=FIN!$F$12,$B24=FIN!$B$12),FIN!$C$12,0)+IF(AND(M$7=FIN!$E$13,$B$21=FIN!$F$13,$B24=FIN!$B$13),FIN!$C$13,0)+IF(AND(M$7=FIN!$E$14,$B$21=FIN!$F$14,$B24=FIN!$B$14),FIN!$C$14,0)+IF(AND(M$7=FIN!$E$15,$B$21=FIN!$F$15,$B24=FIN!$B$15),FIN!$C$15,0)+IF(AND(M$7=FIN!$E$16,$B$21=FIN!$F$16,$B24=FIN!$B$16),FIN!$C$16,0)+IF(AND(M$7=FIN!$E$17,$B$21=FIN!$F$17,$B24=FIN!$B$17),FIN!$C$17,0)+IF(AND(M$7=FIN!$E$18,$B$21=FIN!$F$18,$B24=FIN!$B$18),FIN!$C$18,0)</f>
        <v>0</v>
      </c>
      <c r="N24" s="40">
        <f>+IF(AND(N$7=FIN!$E$9,$B$21=FIN!$F$9,$B24=FIN!$B$9),FIN!$C$9,0)+IF(AND(N$7=FIN!$E$10,$B$21=FIN!$F$10,$B24=FIN!$B$10),FIN!$C$10,0)+IF(AND(N$7=FIN!$E$11,$B$21=FIN!$F$11,$B24=FIN!$B$11),FIN!$C$11,0)+IF(AND(N$7=FIN!$E$12,$B$21=FIN!$F$12,$B24=FIN!$B$12),FIN!$C$12,0)+IF(AND(N$7=FIN!$E$13,$B$21=FIN!$F$13,$B24=FIN!$B$13),FIN!$C$13,0)+IF(AND(N$7=FIN!$E$14,$B$21=FIN!$F$14,$B24=FIN!$B$14),FIN!$C$14,0)+IF(AND(N$7=FIN!$E$15,$B$21=FIN!$F$15,$B24=FIN!$B$15),FIN!$C$15,0)+IF(AND(N$7=FIN!$E$16,$B$21=FIN!$F$16,$B24=FIN!$B$16),FIN!$C$16,0)+IF(AND(N$7=FIN!$E$17,$B$21=FIN!$F$17,$B24=FIN!$B$17),FIN!$C$17,0)+IF(AND(N$7=FIN!$E$18,$B$21=FIN!$F$18,$B24=FIN!$B$18),FIN!$C$18,0)</f>
        <v>0</v>
      </c>
      <c r="O24" s="40">
        <f>+IF(AND(O$7=FIN!$E$9,$B$21=FIN!$F$9,$B24=FIN!$B$9),FIN!$C$9,0)+IF(AND(O$7=FIN!$E$10,$B$21=FIN!$F$10,$B24=FIN!$B$10),FIN!$C$10,0)+IF(AND(O$7=FIN!$E$11,$B$21=FIN!$F$11,$B24=FIN!$B$11),FIN!$C$11,0)+IF(AND(O$7=FIN!$E$12,$B$21=FIN!$F$12,$B24=FIN!$B$12),FIN!$C$12,0)+IF(AND(O$7=FIN!$E$13,$B$21=FIN!$F$13,$B24=FIN!$B$13),FIN!$C$13,0)+IF(AND(O$7=FIN!$E$14,$B$21=FIN!$F$14,$B24=FIN!$B$14),FIN!$C$14,0)+IF(AND(O$7=FIN!$E$15,$B$21=FIN!$F$15,$B24=FIN!$B$15),FIN!$C$15,0)+IF(AND(O$7=FIN!$E$16,$B$21=FIN!$F$16,$B24=FIN!$B$16),FIN!$C$16,0)+IF(AND(O$7=FIN!$E$17,$B$21=FIN!$F$17,$B24=FIN!$B$17),FIN!$C$17,0)+IF(AND(O$7=FIN!$E$18,$B$21=FIN!$F$18,$B24=FIN!$B$18),FIN!$C$18,0)</f>
        <v>0</v>
      </c>
      <c r="P24" s="40">
        <f>+IF(AND(P$7=FIN!$E$9,$B$21=FIN!$F$9,$B24=FIN!$B$9),FIN!$C$9,0)+IF(AND(P$7=FIN!$E$10,$B$21=FIN!$F$10,$B24=FIN!$B$10),FIN!$C$10,0)+IF(AND(P$7=FIN!$E$11,$B$21=FIN!$F$11,$B24=FIN!$B$11),FIN!$C$11,0)+IF(AND(P$7=FIN!$E$12,$B$21=FIN!$F$12,$B24=FIN!$B$12),FIN!$C$12,0)+IF(AND(P$7=FIN!$E$13,$B$21=FIN!$F$13,$B24=FIN!$B$13),FIN!$C$13,0)+IF(AND(P$7=FIN!$E$14,$B$21=FIN!$F$14,$B24=FIN!$B$14),FIN!$C$14,0)+IF(AND(P$7=FIN!$E$15,$B$21=FIN!$F$15,$B24=FIN!$B$15),FIN!$C$15,0)+IF(AND(P$7=FIN!$E$16,$B$21=FIN!$F$16,$B24=FIN!$B$16),FIN!$C$16,0)+IF(AND(P$7=FIN!$E$17,$B$21=FIN!$F$17,$B24=FIN!$B$17),FIN!$C$17,0)+IF(AND(P$7=FIN!$E$18,$B$21=FIN!$F$18,$B24=FIN!$B$18),FIN!$C$18,0)</f>
        <v>0</v>
      </c>
      <c r="Q24" s="40">
        <f>+IF(AND(Q$7=FIN!$E$9,$B$21=FIN!$F$9,$B24=FIN!$B$9),FIN!$C$9,0)+IF(AND(Q$7=FIN!$E$10,$B$21=FIN!$F$10,$B24=FIN!$B$10),FIN!$C$10,0)+IF(AND(Q$7=FIN!$E$11,$B$21=FIN!$F$11,$B24=FIN!$B$11),FIN!$C$11,0)+IF(AND(Q$7=FIN!$E$12,$B$21=FIN!$F$12,$B24=FIN!$B$12),FIN!$C$12,0)+IF(AND(Q$7=FIN!$E$13,$B$21=FIN!$F$13,$B24=FIN!$B$13),FIN!$C$13,0)+IF(AND(Q$7=FIN!$E$14,$B$21=FIN!$F$14,$B24=FIN!$B$14),FIN!$C$14,0)+IF(AND(Q$7=FIN!$E$15,$B$21=FIN!$F$15,$B24=FIN!$B$15),FIN!$C$15,0)+IF(AND(Q$7=FIN!$E$16,$B$21=FIN!$F$16,$B24=FIN!$B$16),FIN!$C$16,0)+IF(AND(Q$7=FIN!$E$17,$B$21=FIN!$F$17,$B24=FIN!$B$17),FIN!$C$17,0)+IF(AND(Q$7=FIN!$E$18,$B$21=FIN!$F$18,$B24=FIN!$B$18),FIN!$C$18,0)</f>
        <v>0</v>
      </c>
      <c r="R24" s="40">
        <f>+IF(AND(R$7=FIN!$E$9,$B$21=FIN!$F$9,$B24=FIN!$B$9),FIN!$C$9,0)+IF(AND(R$7=FIN!$E$10,$B$21=FIN!$F$10,$B24=FIN!$B$10),FIN!$C$10,0)+IF(AND(R$7=FIN!$E$11,$B$21=FIN!$F$11,$B24=FIN!$B$11),FIN!$C$11,0)+IF(AND(R$7=FIN!$E$12,$B$21=FIN!$F$12,$B24=FIN!$B$12),FIN!$C$12,0)+IF(AND(R$7=FIN!$E$13,$B$21=FIN!$F$13,$B24=FIN!$B$13),FIN!$C$13,0)+IF(AND(R$7=FIN!$E$14,$B$21=FIN!$F$14,$B24=FIN!$B$14),FIN!$C$14,0)+IF(AND(R$7=FIN!$E$15,$B$21=FIN!$F$15,$B24=FIN!$B$15),FIN!$C$15,0)+IF(AND(R$7=FIN!$E$16,$B$21=FIN!$F$16,$B24=FIN!$B$16),FIN!$C$16,0)+IF(AND(R$7=FIN!$E$17,$B$21=FIN!$F$17,$B24=FIN!$B$17),FIN!$C$17,0)+IF(AND(R$7=FIN!$E$18,$B$21=FIN!$F$18,$B24=FIN!$B$18),FIN!$C$18,0)</f>
        <v>0</v>
      </c>
      <c r="S24" s="40">
        <f>+IF(AND(S$7=FIN!$E$9,$B$21=FIN!$F$9,$B24=FIN!$B$9),FIN!$C$9,0)+IF(AND(S$7=FIN!$E$10,$B$21=FIN!$F$10,$B24=FIN!$B$10),FIN!$C$10,0)+IF(AND(S$7=FIN!$E$11,$B$21=FIN!$F$11,$B24=FIN!$B$11),FIN!$C$11,0)+IF(AND(S$7=FIN!$E$12,$B$21=FIN!$F$12,$B24=FIN!$B$12),FIN!$C$12,0)+IF(AND(S$7=FIN!$E$13,$B$21=FIN!$F$13,$B24=FIN!$B$13),FIN!$C$13,0)+IF(AND(S$7=FIN!$E$14,$B$21=FIN!$F$14,$B24=FIN!$B$14),FIN!$C$14,0)+IF(AND(S$7=FIN!$E$15,$B$21=FIN!$F$15,$B24=FIN!$B$15),FIN!$C$15,0)+IF(AND(S$7=FIN!$E$16,$B$21=FIN!$F$16,$B24=FIN!$B$16),FIN!$C$16,0)+IF(AND(S$7=FIN!$E$17,$B$21=FIN!$F$17,$B24=FIN!$B$17),FIN!$C$17,0)+IF(AND(S$7=FIN!$E$18,$B$21=FIN!$F$18,$B24=FIN!$B$18),FIN!$C$18,0)</f>
        <v>0</v>
      </c>
      <c r="T24" s="40">
        <f>+IF(AND(T$7=FIN!$E$9,$B$21=FIN!$F$9,$B24=FIN!$B$9),FIN!$C$9,0)+IF(AND(T$7=FIN!$E$10,$B$21=FIN!$F$10,$B24=FIN!$B$10),FIN!$C$10,0)+IF(AND(T$7=FIN!$E$11,$B$21=FIN!$F$11,$B24=FIN!$B$11),FIN!$C$11,0)+IF(AND(T$7=FIN!$E$12,$B$21=FIN!$F$12,$B24=FIN!$B$12),FIN!$C$12,0)+IF(AND(T$7=FIN!$E$13,$B$21=FIN!$F$13,$B24=FIN!$B$13),FIN!$C$13,0)+IF(AND(T$7=FIN!$E$14,$B$21=FIN!$F$14,$B24=FIN!$B$14),FIN!$C$14,0)+IF(AND(T$7=FIN!$E$15,$B$21=FIN!$F$15,$B24=FIN!$B$15),FIN!$C$15,0)+IF(AND(T$7=FIN!$E$16,$B$21=FIN!$F$16,$B24=FIN!$B$16),FIN!$C$16,0)+IF(AND(T$7=FIN!$E$17,$B$21=FIN!$F$17,$B24=FIN!$B$17),FIN!$C$17,0)+IF(AND(T$7=FIN!$E$18,$B$21=FIN!$F$18,$B24=FIN!$B$18),FIN!$C$18,0)</f>
        <v>0</v>
      </c>
      <c r="U24" s="40">
        <f>+IF(AND(U$7=FIN!$E$9,$B$21=FIN!$F$9,$B24=FIN!$B$9),FIN!$C$9,0)+IF(AND(U$7=FIN!$E$10,$B$21=FIN!$F$10,$B24=FIN!$B$10),FIN!$C$10,0)+IF(AND(U$7=FIN!$E$11,$B$21=FIN!$F$11,$B24=FIN!$B$11),FIN!$C$11,0)+IF(AND(U$7=FIN!$E$12,$B$21=FIN!$F$12,$B24=FIN!$B$12),FIN!$C$12,0)+IF(AND(U$7=FIN!$E$13,$B$21=FIN!$F$13,$B24=FIN!$B$13),FIN!$C$13,0)+IF(AND(U$7=FIN!$E$14,$B$21=FIN!$F$14,$B24=FIN!$B$14),FIN!$C$14,0)+IF(AND(U$7=FIN!$E$15,$B$21=FIN!$F$15,$B24=FIN!$B$15),FIN!$C$15,0)+IF(AND(U$7=FIN!$E$16,$B$21=FIN!$F$16,$B24=FIN!$B$16),FIN!$C$16,0)+IF(AND(U$7=FIN!$E$17,$B$21=FIN!$F$17,$B24=FIN!$B$17),FIN!$C$17,0)+IF(AND(U$7=FIN!$E$18,$B$21=FIN!$F$18,$B24=FIN!$B$18),FIN!$C$18,0)</f>
        <v>0</v>
      </c>
      <c r="V24" s="40">
        <f>+IF(AND(V$7=FIN!$E$9,$B$21=FIN!$F$9,$B24=FIN!$B$9),FIN!$C$9,0)+IF(AND(V$7=FIN!$E$10,$B$21=FIN!$F$10,$B24=FIN!$B$10),FIN!$C$10,0)+IF(AND(V$7=FIN!$E$11,$B$21=FIN!$F$11,$B24=FIN!$B$11),FIN!$C$11,0)+IF(AND(V$7=FIN!$E$12,$B$21=FIN!$F$12,$B24=FIN!$B$12),FIN!$C$12,0)+IF(AND(V$7=FIN!$E$13,$B$21=FIN!$F$13,$B24=FIN!$B$13),FIN!$C$13,0)+IF(AND(V$7=FIN!$E$14,$B$21=FIN!$F$14,$B24=FIN!$B$14),FIN!$C$14,0)+IF(AND(V$7=FIN!$E$15,$B$21=FIN!$F$15,$B24=FIN!$B$15),FIN!$C$15,0)+IF(AND(V$7=FIN!$E$16,$B$21=FIN!$F$16,$B24=FIN!$B$16),FIN!$C$16,0)+IF(AND(V$7=FIN!$E$17,$B$21=FIN!$F$17,$B24=FIN!$B$17),FIN!$C$17,0)+IF(AND(V$7=FIN!$E$18,$B$21=FIN!$F$18,$B24=FIN!$B$18),FIN!$C$18,0)</f>
        <v>0</v>
      </c>
      <c r="W24" s="40">
        <f>+IF(AND(W$7=FIN!$E$9,$B$21=FIN!$F$9,$B24=FIN!$B$9),FIN!$C$9,0)+IF(AND(W$7=FIN!$E$10,$B$21=FIN!$F$10,$B24=FIN!$B$10),FIN!$C$10,0)+IF(AND(W$7=FIN!$E$11,$B$21=FIN!$F$11,$B24=FIN!$B$11),FIN!$C$11,0)+IF(AND(W$7=FIN!$E$12,$B$21=FIN!$F$12,$B24=FIN!$B$12),FIN!$C$12,0)+IF(AND(W$7=FIN!$E$13,$B$21=FIN!$F$13,$B24=FIN!$B$13),FIN!$C$13,0)+IF(AND(W$7=FIN!$E$14,$B$21=FIN!$F$14,$B24=FIN!$B$14),FIN!$C$14,0)+IF(AND(W$7=FIN!$E$15,$B$21=FIN!$F$15,$B24=FIN!$B$15),FIN!$C$15,0)+IF(AND(W$7=FIN!$E$16,$B$21=FIN!$F$16,$B24=FIN!$B$16),FIN!$C$16,0)+IF(AND(W$7=FIN!$E$17,$B$21=FIN!$F$17,$B24=FIN!$B$17),FIN!$C$17,0)+IF(AND(W$7=FIN!$E$18,$B$21=FIN!$F$18,$B24=FIN!$B$18),FIN!$C$18,0)</f>
        <v>0</v>
      </c>
      <c r="X24" s="40">
        <f>+IF(AND(X$7=FIN!$E$9,$B$21=FIN!$F$9,$B24=FIN!$B$9),FIN!$C$9,0)+IF(AND(X$7=FIN!$E$10,$B$21=FIN!$F$10,$B24=FIN!$B$10),FIN!$C$10,0)+IF(AND(X$7=FIN!$E$11,$B$21=FIN!$F$11,$B24=FIN!$B$11),FIN!$C$11,0)+IF(AND(X$7=FIN!$E$12,$B$21=FIN!$F$12,$B24=FIN!$B$12),FIN!$C$12,0)+IF(AND(X$7=FIN!$E$13,$B$21=FIN!$F$13,$B24=FIN!$B$13),FIN!$C$13,0)+IF(AND(X$7=FIN!$E$14,$B$21=FIN!$F$14,$B24=FIN!$B$14),FIN!$C$14,0)+IF(AND(X$7=FIN!$E$15,$B$21=FIN!$F$15,$B24=FIN!$B$15),FIN!$C$15,0)+IF(AND(X$7=FIN!$E$16,$B$21=FIN!$F$16,$B24=FIN!$B$16),FIN!$C$16,0)+IF(AND(X$7=FIN!$E$17,$B$21=FIN!$F$17,$B24=FIN!$B$17),FIN!$C$17,0)+IF(AND(X$7=FIN!$E$18,$B$21=FIN!$F$18,$B24=FIN!$B$18),FIN!$C$18,0)</f>
        <v>0</v>
      </c>
      <c r="Y24" s="40">
        <f>+IF(AND(Y$7=FIN!$E$9,$B$21=FIN!$F$9,$B24=FIN!$B$9),FIN!$C$9,0)+IF(AND(Y$7=FIN!$E$10,$B$21=FIN!$F$10,$B24=FIN!$B$10),FIN!$C$10,0)+IF(AND(Y$7=FIN!$E$11,$B$21=FIN!$F$11,$B24=FIN!$B$11),FIN!$C$11,0)+IF(AND(Y$7=FIN!$E$12,$B$21=FIN!$F$12,$B24=FIN!$B$12),FIN!$C$12,0)+IF(AND(Y$7=FIN!$E$13,$B$21=FIN!$F$13,$B24=FIN!$B$13),FIN!$C$13,0)+IF(AND(Y$7=FIN!$E$14,$B$21=FIN!$F$14,$B24=FIN!$B$14),FIN!$C$14,0)+IF(AND(Y$7=FIN!$E$15,$B$21=FIN!$F$15,$B24=FIN!$B$15),FIN!$C$15,0)+IF(AND(Y$7=FIN!$E$16,$B$21=FIN!$F$16,$B24=FIN!$B$16),FIN!$C$16,0)+IF(AND(Y$7=FIN!$E$17,$B$21=FIN!$F$17,$B24=FIN!$B$17),FIN!$C$17,0)+IF(AND(Y$7=FIN!$E$18,$B$21=FIN!$F$18,$B24=FIN!$B$18),FIN!$C$18,0)</f>
        <v>0</v>
      </c>
      <c r="Z24" s="40">
        <f>+IF(AND(Z$7=FIN!$E$9,$B$21=FIN!$F$9,$B24=FIN!$B$9),FIN!$C$9,0)+IF(AND(Z$7=FIN!$E$10,$B$21=FIN!$F$10,$B24=FIN!$B$10),FIN!$C$10,0)+IF(AND(Z$7=FIN!$E$11,$B$21=FIN!$F$11,$B24=FIN!$B$11),FIN!$C$11,0)+IF(AND(Z$7=FIN!$E$12,$B$21=FIN!$F$12,$B24=FIN!$B$12),FIN!$C$12,0)+IF(AND(Z$7=FIN!$E$13,$B$21=FIN!$F$13,$B24=FIN!$B$13),FIN!$C$13,0)+IF(AND(Z$7=FIN!$E$14,$B$21=FIN!$F$14,$B24=FIN!$B$14),FIN!$C$14,0)+IF(AND(Z$7=FIN!$E$15,$B$21=FIN!$F$15,$B24=FIN!$B$15),FIN!$C$15,0)+IF(AND(Z$7=FIN!$E$16,$B$21=FIN!$F$16,$B24=FIN!$B$16),FIN!$C$16,0)+IF(AND(Z$7=FIN!$E$17,$B$21=FIN!$F$17,$B24=FIN!$B$17),FIN!$C$17,0)+IF(AND(Z$7=FIN!$E$18,$B$21=FIN!$F$18,$B24=FIN!$B$18),FIN!$C$18,0)</f>
        <v>0</v>
      </c>
      <c r="AA24" s="40">
        <f>+IF(AND(AA$7=FIN!$E$9,$B$21=FIN!$F$9,$B24=FIN!$B$9),FIN!$C$9,0)+IF(AND(AA$7=FIN!$E$10,$B$21=FIN!$F$10,$B24=FIN!$B$10),FIN!$C$10,0)+IF(AND(AA$7=FIN!$E$11,$B$21=FIN!$F$11,$B24=FIN!$B$11),FIN!$C$11,0)+IF(AND(AA$7=FIN!$E$12,$B$21=FIN!$F$12,$B24=FIN!$B$12),FIN!$C$12,0)+IF(AND(AA$7=FIN!$E$13,$B$21=FIN!$F$13,$B24=FIN!$B$13),FIN!$C$13,0)+IF(AND(AA$7=FIN!$E$14,$B$21=FIN!$F$14,$B24=FIN!$B$14),FIN!$C$14,0)+IF(AND(AA$7=FIN!$E$15,$B$21=FIN!$F$15,$B24=FIN!$B$15),FIN!$C$15,0)+IF(AND(AA$7=FIN!$E$16,$B$21=FIN!$F$16,$B24=FIN!$B$16),FIN!$C$16,0)+IF(AND(AA$7=FIN!$E$17,$B$21=FIN!$F$17,$B24=FIN!$B$17),FIN!$C$17,0)+IF(AND(AA$7=FIN!$E$18,$B$21=FIN!$F$18,$B24=FIN!$B$18),FIN!$C$18,0)</f>
        <v>0</v>
      </c>
      <c r="AB24" s="40">
        <f>+IF(AND(AB$7=FIN!$E$9,$B$21=FIN!$F$9,$B24=FIN!$B$9),FIN!$C$9,0)+IF(AND(AB$7=FIN!$E$10,$B$21=FIN!$F$10,$B24=FIN!$B$10),FIN!$C$10,0)+IF(AND(AB$7=FIN!$E$11,$B$21=FIN!$F$11,$B24=FIN!$B$11),FIN!$C$11,0)+IF(AND(AB$7=FIN!$E$12,$B$21=FIN!$F$12,$B24=FIN!$B$12),FIN!$C$12,0)+IF(AND(AB$7=FIN!$E$13,$B$21=FIN!$F$13,$B24=FIN!$B$13),FIN!$C$13,0)+IF(AND(AB$7=FIN!$E$14,$B$21=FIN!$F$14,$B24=FIN!$B$14),FIN!$C$14,0)+IF(AND(AB$7=FIN!$E$15,$B$21=FIN!$F$15,$B24=FIN!$B$15),FIN!$C$15,0)+IF(AND(AB$7=FIN!$E$16,$B$21=FIN!$F$16,$B24=FIN!$B$16),FIN!$C$16,0)+IF(AND(AB$7=FIN!$E$17,$B$21=FIN!$F$17,$B24=FIN!$B$17),FIN!$C$17,0)+IF(AND(AB$7=FIN!$E$18,$B$21=FIN!$F$18,$B24=FIN!$B$18),FIN!$C$18,0)</f>
        <v>0</v>
      </c>
      <c r="AC24" s="40">
        <f>+IF(AND(AC$7=FIN!$E$9,$B$21=FIN!$F$9,$B24=FIN!$B$9),FIN!$C$9,0)+IF(AND(AC$7=FIN!$E$10,$B$21=FIN!$F$10,$B24=FIN!$B$10),FIN!$C$10,0)+IF(AND(AC$7=FIN!$E$11,$B$21=FIN!$F$11,$B24=FIN!$B$11),FIN!$C$11,0)+IF(AND(AC$7=FIN!$E$12,$B$21=FIN!$F$12,$B24=FIN!$B$12),FIN!$C$12,0)+IF(AND(AC$7=FIN!$E$13,$B$21=FIN!$F$13,$B24=FIN!$B$13),FIN!$C$13,0)+IF(AND(AC$7=FIN!$E$14,$B$21=FIN!$F$14,$B24=FIN!$B$14),FIN!$C$14,0)+IF(AND(AC$7=FIN!$E$15,$B$21=FIN!$F$15,$B24=FIN!$B$15),FIN!$C$15,0)+IF(AND(AC$7=FIN!$E$16,$B$21=FIN!$F$16,$B24=FIN!$B$16),FIN!$C$16,0)+IF(AND(AC$7=FIN!$E$17,$B$21=FIN!$F$17,$B24=FIN!$B$17),FIN!$C$17,0)+IF(AND(AC$7=FIN!$E$18,$B$21=FIN!$F$18,$B24=FIN!$B$18),FIN!$C$18,0)</f>
        <v>0</v>
      </c>
      <c r="AD24" s="40">
        <f>+IF(AND(AD$7=FIN!$E$9,$B$21=FIN!$F$9,$B24=FIN!$B$9),FIN!$C$9,0)+IF(AND(AD$7=FIN!$E$10,$B$21=FIN!$F$10,$B24=FIN!$B$10),FIN!$C$10,0)+IF(AND(AD$7=FIN!$E$11,$B$21=FIN!$F$11,$B24=FIN!$B$11),FIN!$C$11,0)+IF(AND(AD$7=FIN!$E$12,$B$21=FIN!$F$12,$B24=FIN!$B$12),FIN!$C$12,0)+IF(AND(AD$7=FIN!$E$13,$B$21=FIN!$F$13,$B24=FIN!$B$13),FIN!$C$13,0)+IF(AND(AD$7=FIN!$E$14,$B$21=FIN!$F$14,$B24=FIN!$B$14),FIN!$C$14,0)+IF(AND(AD$7=FIN!$E$15,$B$21=FIN!$F$15,$B24=FIN!$B$15),FIN!$C$15,0)+IF(AND(AD$7=FIN!$E$16,$B$21=FIN!$F$16,$B24=FIN!$B$16),FIN!$C$16,0)+IF(AND(AD$7=FIN!$E$17,$B$21=FIN!$F$17,$B24=FIN!$B$17),FIN!$C$17,0)+IF(AND(AD$7=FIN!$E$18,$B$21=FIN!$F$18,$B24=FIN!$B$18),FIN!$C$18,0)</f>
        <v>0</v>
      </c>
      <c r="AE24" s="40">
        <f>+IF(AND(AE$7=FIN!$E$9,$B$21=FIN!$F$9,$B24=FIN!$B$9),FIN!$C$9,0)+IF(AND(AE$7=FIN!$E$10,$B$21=FIN!$F$10,$B24=FIN!$B$10),FIN!$C$10,0)+IF(AND(AE$7=FIN!$E$11,$B$21=FIN!$F$11,$B24=FIN!$B$11),FIN!$C$11,0)+IF(AND(AE$7=FIN!$E$12,$B$21=FIN!$F$12,$B24=FIN!$B$12),FIN!$C$12,0)+IF(AND(AE$7=FIN!$E$13,$B$21=FIN!$F$13,$B24=FIN!$B$13),FIN!$C$13,0)+IF(AND(AE$7=FIN!$E$14,$B$21=FIN!$F$14,$B24=FIN!$B$14),FIN!$C$14,0)+IF(AND(AE$7=FIN!$E$15,$B$21=FIN!$F$15,$B24=FIN!$B$15),FIN!$C$15,0)+IF(AND(AE$7=FIN!$E$16,$B$21=FIN!$F$16,$B24=FIN!$B$16),FIN!$C$16,0)+IF(AND(AE$7=FIN!$E$17,$B$21=FIN!$F$17,$B24=FIN!$B$17),FIN!$C$17,0)+IF(AND(AE$7=FIN!$E$18,$B$21=FIN!$F$18,$B24=FIN!$B$18),FIN!$C$18,0)</f>
        <v>0</v>
      </c>
      <c r="AF24" s="40">
        <f>+IF(AND(AF$7=FIN!$E$9,$B$21=FIN!$F$9,$B24=FIN!$B$9),FIN!$C$9,0)+IF(AND(AF$7=FIN!$E$10,$B$21=FIN!$F$10,$B24=FIN!$B$10),FIN!$C$10,0)+IF(AND(AF$7=FIN!$E$11,$B$21=FIN!$F$11,$B24=FIN!$B$11),FIN!$C$11,0)+IF(AND(AF$7=FIN!$E$12,$B$21=FIN!$F$12,$B24=FIN!$B$12),FIN!$C$12,0)+IF(AND(AF$7=FIN!$E$13,$B$21=FIN!$F$13,$B24=FIN!$B$13),FIN!$C$13,0)+IF(AND(AF$7=FIN!$E$14,$B$21=FIN!$F$14,$B24=FIN!$B$14),FIN!$C$14,0)+IF(AND(AF$7=FIN!$E$15,$B$21=FIN!$F$15,$B24=FIN!$B$15),FIN!$C$15,0)+IF(AND(AF$7=FIN!$E$16,$B$21=FIN!$F$16,$B24=FIN!$B$16),FIN!$C$16,0)+IF(AND(AF$7=FIN!$E$17,$B$21=FIN!$F$17,$B24=FIN!$B$17),FIN!$C$17,0)+IF(AND(AF$7=FIN!$E$18,$B$21=FIN!$F$18,$B24=FIN!$B$18),FIN!$C$18,0)</f>
        <v>0</v>
      </c>
      <c r="AG24" s="40">
        <f>+IF(AND(AG$7=FIN!$E$9,$B$21=FIN!$F$9,$B24=FIN!$B$9),FIN!$C$9,0)+IF(AND(AG$7=FIN!$E$10,$B$21=FIN!$F$10,$B24=FIN!$B$10),FIN!$C$10,0)+IF(AND(AG$7=FIN!$E$11,$B$21=FIN!$F$11,$B24=FIN!$B$11),FIN!$C$11,0)+IF(AND(AG$7=FIN!$E$12,$B$21=FIN!$F$12,$B24=FIN!$B$12),FIN!$C$12,0)+IF(AND(AG$7=FIN!$E$13,$B$21=FIN!$F$13,$B24=FIN!$B$13),FIN!$C$13,0)+IF(AND(AG$7=FIN!$E$14,$B$21=FIN!$F$14,$B24=FIN!$B$14),FIN!$C$14,0)+IF(AND(AG$7=FIN!$E$15,$B$21=FIN!$F$15,$B24=FIN!$B$15),FIN!$C$15,0)+IF(AND(AG$7=FIN!$E$16,$B$21=FIN!$F$16,$B24=FIN!$B$16),FIN!$C$16,0)+IF(AND(AG$7=FIN!$E$17,$B$21=FIN!$F$17,$B24=FIN!$B$17),FIN!$C$17,0)+IF(AND(AG$7=FIN!$E$18,$B$21=FIN!$F$18,$B24=FIN!$B$18),FIN!$C$18,0)</f>
        <v>0</v>
      </c>
      <c r="AH24" s="40">
        <f>+IF(AND(AH$7=FIN!$E$9,$B$21=FIN!$F$9,$B24=FIN!$B$9),FIN!$C$9,0)+IF(AND(AH$7=FIN!$E$10,$B$21=FIN!$F$10,$B24=FIN!$B$10),FIN!$C$10,0)+IF(AND(AH$7=FIN!$E$11,$B$21=FIN!$F$11,$B24=FIN!$B$11),FIN!$C$11,0)+IF(AND(AH$7=FIN!$E$12,$B$21=FIN!$F$12,$B24=FIN!$B$12),FIN!$C$12,0)+IF(AND(AH$7=FIN!$E$13,$B$21=FIN!$F$13,$B24=FIN!$B$13),FIN!$C$13,0)+IF(AND(AH$7=FIN!$E$14,$B$21=FIN!$F$14,$B24=FIN!$B$14),FIN!$C$14,0)+IF(AND(AH$7=FIN!$E$15,$B$21=FIN!$F$15,$B24=FIN!$B$15),FIN!$C$15,0)+IF(AND(AH$7=FIN!$E$16,$B$21=FIN!$F$16,$B24=FIN!$B$16),FIN!$C$16,0)+IF(AND(AH$7=FIN!$E$17,$B$21=FIN!$F$17,$B24=FIN!$B$17),FIN!$C$17,0)+IF(AND(AH$7=FIN!$E$18,$B$21=FIN!$F$18,$B24=FIN!$B$18),FIN!$C$18,0)</f>
        <v>0</v>
      </c>
      <c r="AI24" s="40">
        <f>+IF(AND(AI$7=FIN!$E$9,$B$21=FIN!$F$9,$B24=FIN!$B$9),FIN!$C$9,0)+IF(AND(AI$7=FIN!$E$10,$B$21=FIN!$F$10,$B24=FIN!$B$10),FIN!$C$10,0)+IF(AND(AI$7=FIN!$E$11,$B$21=FIN!$F$11,$B24=FIN!$B$11),FIN!$C$11,0)+IF(AND(AI$7=FIN!$E$12,$B$21=FIN!$F$12,$B24=FIN!$B$12),FIN!$C$12,0)+IF(AND(AI$7=FIN!$E$13,$B$21=FIN!$F$13,$B24=FIN!$B$13),FIN!$C$13,0)+IF(AND(AI$7=FIN!$E$14,$B$21=FIN!$F$14,$B24=FIN!$B$14),FIN!$C$14,0)+IF(AND(AI$7=FIN!$E$15,$B$21=FIN!$F$15,$B24=FIN!$B$15),FIN!$C$15,0)+IF(AND(AI$7=FIN!$E$16,$B$21=FIN!$F$16,$B24=FIN!$B$16),FIN!$C$16,0)+IF(AND(AI$7=FIN!$E$17,$B$21=FIN!$F$17,$B24=FIN!$B$17),FIN!$C$17,0)+IF(AND(AI$7=FIN!$E$18,$B$21=FIN!$F$18,$B24=FIN!$B$18),FIN!$C$18,0)</f>
        <v>0</v>
      </c>
      <c r="AJ24" s="40">
        <f>+IF(AND(AJ$7=FIN!$E$9,$B$21=FIN!$F$9,$B24=FIN!$B$9),FIN!$C$9,0)+IF(AND(AJ$7=FIN!$E$10,$B$21=FIN!$F$10,$B24=FIN!$B$10),FIN!$C$10,0)+IF(AND(AJ$7=FIN!$E$11,$B$21=FIN!$F$11,$B24=FIN!$B$11),FIN!$C$11,0)+IF(AND(AJ$7=FIN!$E$12,$B$21=FIN!$F$12,$B24=FIN!$B$12),FIN!$C$12,0)+IF(AND(AJ$7=FIN!$E$13,$B$21=FIN!$F$13,$B24=FIN!$B$13),FIN!$C$13,0)+IF(AND(AJ$7=FIN!$E$14,$B$21=FIN!$F$14,$B24=FIN!$B$14),FIN!$C$14,0)+IF(AND(AJ$7=FIN!$E$15,$B$21=FIN!$F$15,$B24=FIN!$B$15),FIN!$C$15,0)+IF(AND(AJ$7=FIN!$E$16,$B$21=FIN!$F$16,$B24=FIN!$B$16),FIN!$C$16,0)+IF(AND(AJ$7=FIN!$E$17,$B$21=FIN!$F$17,$B24=FIN!$B$17),FIN!$C$17,0)+IF(AND(AJ$7=FIN!$E$18,$B$21=FIN!$F$18,$B24=FIN!$B$18),FIN!$C$18,0)</f>
        <v>0</v>
      </c>
      <c r="AK24" s="40">
        <f>+IF(AND(AK$7=FIN!$E$9,$B$21=FIN!$F$9,$B24=FIN!$B$9),FIN!$C$9,0)+IF(AND(AK$7=FIN!$E$10,$B$21=FIN!$F$10,$B24=FIN!$B$10),FIN!$C$10,0)+IF(AND(AK$7=FIN!$E$11,$B$21=FIN!$F$11,$B24=FIN!$B$11),FIN!$C$11,0)+IF(AND(AK$7=FIN!$E$12,$B$21=FIN!$F$12,$B24=FIN!$B$12),FIN!$C$12,0)+IF(AND(AK$7=FIN!$E$13,$B$21=FIN!$F$13,$B24=FIN!$B$13),FIN!$C$13,0)+IF(AND(AK$7=FIN!$E$14,$B$21=FIN!$F$14,$B24=FIN!$B$14),FIN!$C$14,0)+IF(AND(AK$7=FIN!$E$15,$B$21=FIN!$F$15,$B24=FIN!$B$15),FIN!$C$15,0)+IF(AND(AK$7=FIN!$E$16,$B$21=FIN!$F$16,$B24=FIN!$B$16),FIN!$C$16,0)+IF(AND(AK$7=FIN!$E$17,$B$21=FIN!$F$17,$B24=FIN!$B$17),FIN!$C$17,0)+IF(AND(AK$7=FIN!$E$18,$B$21=FIN!$F$18,$B24=FIN!$B$18),FIN!$C$18,0)</f>
        <v>0</v>
      </c>
      <c r="AL24" s="40">
        <f>+IF(AND(AL$7=FIN!$E$9,$B$21=FIN!$F$9,$B24=FIN!$B$9),FIN!$C$9,0)+IF(AND(AL$7=FIN!$E$10,$B$21=FIN!$F$10,$B24=FIN!$B$10),FIN!$C$10,0)+IF(AND(AL$7=FIN!$E$11,$B$21=FIN!$F$11,$B24=FIN!$B$11),FIN!$C$11,0)+IF(AND(AL$7=FIN!$E$12,$B$21=FIN!$F$12,$B24=FIN!$B$12),FIN!$C$12,0)+IF(AND(AL$7=FIN!$E$13,$B$21=FIN!$F$13,$B24=FIN!$B$13),FIN!$C$13,0)+IF(AND(AL$7=FIN!$E$14,$B$21=FIN!$F$14,$B24=FIN!$B$14),FIN!$C$14,0)+IF(AND(AL$7=FIN!$E$15,$B$21=FIN!$F$15,$B24=FIN!$B$15),FIN!$C$15,0)+IF(AND(AL$7=FIN!$E$16,$B$21=FIN!$F$16,$B24=FIN!$B$16),FIN!$C$16,0)+IF(AND(AL$7=FIN!$E$17,$B$21=FIN!$F$17,$B24=FIN!$B$17),FIN!$C$17,0)+IF(AND(AL$7=FIN!$E$18,$B$21=FIN!$F$18,$B24=FIN!$B$18),FIN!$C$18,0)</f>
        <v>0</v>
      </c>
      <c r="AM24" s="40">
        <f>+IF(AND(AM$7=FIN!$E$9,$B$21=FIN!$F$9,$B24=FIN!$B$9),FIN!$C$9,0)+IF(AND(AM$7=FIN!$E$10,$B$21=FIN!$F$10,$B24=FIN!$B$10),FIN!$C$10,0)+IF(AND(AM$7=FIN!$E$11,$B$21=FIN!$F$11,$B24=FIN!$B$11),FIN!$C$11,0)+IF(AND(AM$7=FIN!$E$12,$B$21=FIN!$F$12,$B24=FIN!$B$12),FIN!$C$12,0)+IF(AND(AM$7=FIN!$E$13,$B$21=FIN!$F$13,$B24=FIN!$B$13),FIN!$C$13,0)+IF(AND(AM$7=FIN!$E$14,$B$21=FIN!$F$14,$B24=FIN!$B$14),FIN!$C$14,0)+IF(AND(AM$7=FIN!$E$15,$B$21=FIN!$F$15,$B24=FIN!$B$15),FIN!$C$15,0)+IF(AND(AM$7=FIN!$E$16,$B$21=FIN!$F$16,$B24=FIN!$B$16),FIN!$C$16,0)+IF(AND(AM$7=FIN!$E$17,$B$21=FIN!$F$17,$B24=FIN!$B$17),FIN!$C$17,0)+IF(AND(AM$7=FIN!$E$18,$B$21=FIN!$F$18,$B24=FIN!$B$18),FIN!$C$18,0)</f>
        <v>0</v>
      </c>
      <c r="AN24" s="40">
        <f>+IF(AND(AN$7=FIN!$E$9,$B$21=FIN!$F$9,$B24=FIN!$B$9),FIN!$C$9,0)+IF(AND(AN$7=FIN!$E$10,$B$21=FIN!$F$10,$B24=FIN!$B$10),FIN!$C$10,0)+IF(AND(AN$7=FIN!$E$11,$B$21=FIN!$F$11,$B24=FIN!$B$11),FIN!$C$11,0)+IF(AND(AN$7=FIN!$E$12,$B$21=FIN!$F$12,$B24=FIN!$B$12),FIN!$C$12,0)+IF(AND(AN$7=FIN!$E$13,$B$21=FIN!$F$13,$B24=FIN!$B$13),FIN!$C$13,0)+IF(AND(AN$7=FIN!$E$14,$B$21=FIN!$F$14,$B24=FIN!$B$14),FIN!$C$14,0)+IF(AND(AN$7=FIN!$E$15,$B$21=FIN!$F$15,$B24=FIN!$B$15),FIN!$C$15,0)+IF(AND(AN$7=FIN!$E$16,$B$21=FIN!$F$16,$B24=FIN!$B$16),FIN!$C$16,0)+IF(AND(AN$7=FIN!$E$17,$B$21=FIN!$F$17,$B24=FIN!$B$17),FIN!$C$17,0)+IF(AND(AN$7=FIN!$E$18,$B$21=FIN!$F$18,$B24=FIN!$B$18),FIN!$C$18,0)</f>
        <v>0</v>
      </c>
      <c r="AO24" s="40">
        <f>+IF(AND(AO$7=FIN!$E$9,$B$21=FIN!$F$9,$B24=FIN!$B$9),FIN!$C$9,0)+IF(AND(AO$7=FIN!$E$10,$B$21=FIN!$F$10,$B24=FIN!$B$10),FIN!$C$10,0)+IF(AND(AO$7=FIN!$E$11,$B$21=FIN!$F$11,$B24=FIN!$B$11),FIN!$C$11,0)+IF(AND(AO$7=FIN!$E$12,$B$21=FIN!$F$12,$B24=FIN!$B$12),FIN!$C$12,0)+IF(AND(AO$7=FIN!$E$13,$B$21=FIN!$F$13,$B24=FIN!$B$13),FIN!$C$13,0)+IF(AND(AO$7=FIN!$E$14,$B$21=FIN!$F$14,$B24=FIN!$B$14),FIN!$C$14,0)+IF(AND(AO$7=FIN!$E$15,$B$21=FIN!$F$15,$B24=FIN!$B$15),FIN!$C$15,0)+IF(AND(AO$7=FIN!$E$16,$B$21=FIN!$F$16,$B24=FIN!$B$16),FIN!$C$16,0)+IF(AND(AO$7=FIN!$E$17,$B$21=FIN!$F$17,$B24=FIN!$B$17),FIN!$C$17,0)+IF(AND(AO$7=FIN!$E$18,$B$21=FIN!$F$18,$B24=FIN!$B$18),FIN!$C$18,0)</f>
        <v>0</v>
      </c>
      <c r="AP24" s="40">
        <f>+IF(AND(AP$7=FIN!$E$9,$B$21=FIN!$F$9,$B24=FIN!$B$9),FIN!$C$9,0)+IF(AND(AP$7=FIN!$E$10,$B$21=FIN!$F$10,$B24=FIN!$B$10),FIN!$C$10,0)+IF(AND(AP$7=FIN!$E$11,$B$21=FIN!$F$11,$B24=FIN!$B$11),FIN!$C$11,0)+IF(AND(AP$7=FIN!$E$12,$B$21=FIN!$F$12,$B24=FIN!$B$12),FIN!$C$12,0)+IF(AND(AP$7=FIN!$E$13,$B$21=FIN!$F$13,$B24=FIN!$B$13),FIN!$C$13,0)+IF(AND(AP$7=FIN!$E$14,$B$21=FIN!$F$14,$B24=FIN!$B$14),FIN!$C$14,0)+IF(AND(AP$7=FIN!$E$15,$B$21=FIN!$F$15,$B24=FIN!$B$15),FIN!$C$15,0)+IF(AND(AP$7=FIN!$E$16,$B$21=FIN!$F$16,$B24=FIN!$B$16),FIN!$C$16,0)+IF(AND(AP$7=FIN!$E$17,$B$21=FIN!$F$17,$B24=FIN!$B$17),FIN!$C$17,0)+IF(AND(AP$7=FIN!$E$18,$B$21=FIN!$F$18,$B24=FIN!$B$18),FIN!$C$18,0)</f>
        <v>0</v>
      </c>
      <c r="AQ24" s="40">
        <f>+IF(AND(AQ$7=FIN!$E$9,$B$21=FIN!$F$9,$B24=FIN!$B$9),FIN!$C$9,0)+IF(AND(AQ$7=FIN!$E$10,$B$21=FIN!$F$10,$B24=FIN!$B$10),FIN!$C$10,0)+IF(AND(AQ$7=FIN!$E$11,$B$21=FIN!$F$11,$B24=FIN!$B$11),FIN!$C$11,0)+IF(AND(AQ$7=FIN!$E$12,$B$21=FIN!$F$12,$B24=FIN!$B$12),FIN!$C$12,0)+IF(AND(AQ$7=FIN!$E$13,$B$21=FIN!$F$13,$B24=FIN!$B$13),FIN!$C$13,0)+IF(AND(AQ$7=FIN!$E$14,$B$21=FIN!$F$14,$B24=FIN!$B$14),FIN!$C$14,0)+IF(AND(AQ$7=FIN!$E$15,$B$21=FIN!$F$15,$B24=FIN!$B$15),FIN!$C$15,0)+IF(AND(AQ$7=FIN!$E$16,$B$21=FIN!$F$16,$B24=FIN!$B$16),FIN!$C$16,0)+IF(AND(AQ$7=FIN!$E$17,$B$21=FIN!$F$17,$B24=FIN!$B$17),FIN!$C$17,0)+IF(AND(AQ$7=FIN!$E$18,$B$21=FIN!$F$18,$B24=FIN!$B$18),FIN!$C$18,0)</f>
        <v>0</v>
      </c>
      <c r="AR24" s="40">
        <f>+IF(AND(AR$7=FIN!$E$9,$B$21=FIN!$F$9,$B24=FIN!$B$9),FIN!$C$9,0)+IF(AND(AR$7=FIN!$E$10,$B$21=FIN!$F$10,$B24=FIN!$B$10),FIN!$C$10,0)+IF(AND(AR$7=FIN!$E$11,$B$21=FIN!$F$11,$B24=FIN!$B$11),FIN!$C$11,0)+IF(AND(AR$7=FIN!$E$12,$B$21=FIN!$F$12,$B24=FIN!$B$12),FIN!$C$12,0)+IF(AND(AR$7=FIN!$E$13,$B$21=FIN!$F$13,$B24=FIN!$B$13),FIN!$C$13,0)+IF(AND(AR$7=FIN!$E$14,$B$21=FIN!$F$14,$B24=FIN!$B$14),FIN!$C$14,0)+IF(AND(AR$7=FIN!$E$15,$B$21=FIN!$F$15,$B24=FIN!$B$15),FIN!$C$15,0)+IF(AND(AR$7=FIN!$E$16,$B$21=FIN!$F$16,$B24=FIN!$B$16),FIN!$C$16,0)+IF(AND(AR$7=FIN!$E$17,$B$21=FIN!$F$17,$B24=FIN!$B$17),FIN!$C$17,0)+IF(AND(AR$7=FIN!$E$18,$B$21=FIN!$F$18,$B24=FIN!$B$18),FIN!$C$18,0)</f>
        <v>0</v>
      </c>
      <c r="AS24" s="40">
        <f>+IF(AND(AS$7=FIN!$E$9,$B$21=FIN!$F$9,$B24=FIN!$B$9),FIN!$C$9,0)+IF(AND(AS$7=FIN!$E$10,$B$21=FIN!$F$10,$B24=FIN!$B$10),FIN!$C$10,0)+IF(AND(AS$7=FIN!$E$11,$B$21=FIN!$F$11,$B24=FIN!$B$11),FIN!$C$11,0)+IF(AND(AS$7=FIN!$E$12,$B$21=FIN!$F$12,$B24=FIN!$B$12),FIN!$C$12,0)+IF(AND(AS$7=FIN!$E$13,$B$21=FIN!$F$13,$B24=FIN!$B$13),FIN!$C$13,0)+IF(AND(AS$7=FIN!$E$14,$B$21=FIN!$F$14,$B24=FIN!$B$14),FIN!$C$14,0)+IF(AND(AS$7=FIN!$E$15,$B$21=FIN!$F$15,$B24=FIN!$B$15),FIN!$C$15,0)+IF(AND(AS$7=FIN!$E$16,$B$21=FIN!$F$16,$B24=FIN!$B$16),FIN!$C$16,0)+IF(AND(AS$7=FIN!$E$17,$B$21=FIN!$F$17,$B24=FIN!$B$17),FIN!$C$17,0)+IF(AND(AS$7=FIN!$E$18,$B$21=FIN!$F$18,$B24=FIN!$B$18),FIN!$C$18,0)</f>
        <v>0</v>
      </c>
      <c r="AT24" s="40">
        <f>+IF(AND(AT$7=FIN!$E$9,$B$21=FIN!$F$9,$B24=FIN!$B$9),FIN!$C$9,0)+IF(AND(AT$7=FIN!$E$10,$B$21=FIN!$F$10,$B24=FIN!$B$10),FIN!$C$10,0)+IF(AND(AT$7=FIN!$E$11,$B$21=FIN!$F$11,$B24=FIN!$B$11),FIN!$C$11,0)+IF(AND(AT$7=FIN!$E$12,$B$21=FIN!$F$12,$B24=FIN!$B$12),FIN!$C$12,0)+IF(AND(AT$7=FIN!$E$13,$B$21=FIN!$F$13,$B24=FIN!$B$13),FIN!$C$13,0)+IF(AND(AT$7=FIN!$E$14,$B$21=FIN!$F$14,$B24=FIN!$B$14),FIN!$C$14,0)+IF(AND(AT$7=FIN!$E$15,$B$21=FIN!$F$15,$B24=FIN!$B$15),FIN!$C$15,0)+IF(AND(AT$7=FIN!$E$16,$B$21=FIN!$F$16,$B24=FIN!$B$16),FIN!$C$16,0)+IF(AND(AT$7=FIN!$E$17,$B$21=FIN!$F$17,$B24=FIN!$B$17),FIN!$C$17,0)+IF(AND(AT$7=FIN!$E$18,$B$21=FIN!$F$18,$B24=FIN!$B$18),FIN!$C$18,0)</f>
        <v>0</v>
      </c>
      <c r="AU24" s="40">
        <f>+IF(AND(AU$7=FIN!$E$9,$B$21=FIN!$F$9,$B24=FIN!$B$9),FIN!$C$9,0)+IF(AND(AU$7=FIN!$E$10,$B$21=FIN!$F$10,$B24=FIN!$B$10),FIN!$C$10,0)+IF(AND(AU$7=FIN!$E$11,$B$21=FIN!$F$11,$B24=FIN!$B$11),FIN!$C$11,0)+IF(AND(AU$7=FIN!$E$12,$B$21=FIN!$F$12,$B24=FIN!$B$12),FIN!$C$12,0)+IF(AND(AU$7=FIN!$E$13,$B$21=FIN!$F$13,$B24=FIN!$B$13),FIN!$C$13,0)+IF(AND(AU$7=FIN!$E$14,$B$21=FIN!$F$14,$B24=FIN!$B$14),FIN!$C$14,0)+IF(AND(AU$7=FIN!$E$15,$B$21=FIN!$F$15,$B24=FIN!$B$15),FIN!$C$15,0)+IF(AND(AU$7=FIN!$E$16,$B$21=FIN!$F$16,$B24=FIN!$B$16),FIN!$C$16,0)+IF(AND(AU$7=FIN!$E$17,$B$21=FIN!$F$17,$B24=FIN!$B$17),FIN!$C$17,0)+IF(AND(AU$7=FIN!$E$18,$B$21=FIN!$F$18,$B24=FIN!$B$18),FIN!$C$18,0)</f>
        <v>0</v>
      </c>
      <c r="AV24" s="40">
        <f>+IF(AND(AV$7=FIN!$E$9,$B$21=FIN!$F$9,$B24=FIN!$B$9),FIN!$C$9,0)+IF(AND(AV$7=FIN!$E$10,$B$21=FIN!$F$10,$B24=FIN!$B$10),FIN!$C$10,0)+IF(AND(AV$7=FIN!$E$11,$B$21=FIN!$F$11,$B24=FIN!$B$11),FIN!$C$11,0)+IF(AND(AV$7=FIN!$E$12,$B$21=FIN!$F$12,$B24=FIN!$B$12),FIN!$C$12,0)+IF(AND(AV$7=FIN!$E$13,$B$21=FIN!$F$13,$B24=FIN!$B$13),FIN!$C$13,0)+IF(AND(AV$7=FIN!$E$14,$B$21=FIN!$F$14,$B24=FIN!$B$14),FIN!$C$14,0)+IF(AND(AV$7=FIN!$E$15,$B$21=FIN!$F$15,$B24=FIN!$B$15),FIN!$C$15,0)+IF(AND(AV$7=FIN!$E$16,$B$21=FIN!$F$16,$B24=FIN!$B$16),FIN!$C$16,0)+IF(AND(AV$7=FIN!$E$17,$B$21=FIN!$F$17,$B24=FIN!$B$17),FIN!$C$17,0)+IF(AND(AV$7=FIN!$E$18,$B$21=FIN!$F$18,$B24=FIN!$B$18),FIN!$C$18,0)</f>
        <v>0</v>
      </c>
      <c r="AW24" s="40">
        <f>+IF(AND(AW$7=FIN!$E$9,$B$21=FIN!$F$9,$B24=FIN!$B$9),FIN!$C$9,0)+IF(AND(AW$7=FIN!$E$10,$B$21=FIN!$F$10,$B24=FIN!$B$10),FIN!$C$10,0)+IF(AND(AW$7=FIN!$E$11,$B$21=FIN!$F$11,$B24=FIN!$B$11),FIN!$C$11,0)+IF(AND(AW$7=FIN!$E$12,$B$21=FIN!$F$12,$B24=FIN!$B$12),FIN!$C$12,0)+IF(AND(AW$7=FIN!$E$13,$B$21=FIN!$F$13,$B24=FIN!$B$13),FIN!$C$13,0)+IF(AND(AW$7=FIN!$E$14,$B$21=FIN!$F$14,$B24=FIN!$B$14),FIN!$C$14,0)+IF(AND(AW$7=FIN!$E$15,$B$21=FIN!$F$15,$B24=FIN!$B$15),FIN!$C$15,0)+IF(AND(AW$7=FIN!$E$16,$B$21=FIN!$F$16,$B24=FIN!$B$16),FIN!$C$16,0)+IF(AND(AW$7=FIN!$E$17,$B$21=FIN!$F$17,$B24=FIN!$B$17),FIN!$C$17,0)+IF(AND(AW$7=FIN!$E$18,$B$21=FIN!$F$18,$B24=FIN!$B$18),FIN!$C$18,0)</f>
        <v>0</v>
      </c>
      <c r="AX24" s="40">
        <f>+IF(AND(AX$7=FIN!$E$9,$B$21=FIN!$F$9,$B24=FIN!$B$9),FIN!$C$9,0)+IF(AND(AX$7=FIN!$E$10,$B$21=FIN!$F$10,$B24=FIN!$B$10),FIN!$C$10,0)+IF(AND(AX$7=FIN!$E$11,$B$21=FIN!$F$11,$B24=FIN!$B$11),FIN!$C$11,0)+IF(AND(AX$7=FIN!$E$12,$B$21=FIN!$F$12,$B24=FIN!$B$12),FIN!$C$12,0)+IF(AND(AX$7=FIN!$E$13,$B$21=FIN!$F$13,$B24=FIN!$B$13),FIN!$C$13,0)+IF(AND(AX$7=FIN!$E$14,$B$21=FIN!$F$14,$B24=FIN!$B$14),FIN!$C$14,0)+IF(AND(AX$7=FIN!$E$15,$B$21=FIN!$F$15,$B24=FIN!$B$15),FIN!$C$15,0)+IF(AND(AX$7=FIN!$E$16,$B$21=FIN!$F$16,$B24=FIN!$B$16),FIN!$C$16,0)+IF(AND(AX$7=FIN!$E$17,$B$21=FIN!$F$17,$B24=FIN!$B$17),FIN!$C$17,0)+IF(AND(AX$7=FIN!$E$18,$B$21=FIN!$F$18,$B24=FIN!$B$18),FIN!$C$18,0)</f>
        <v>0</v>
      </c>
      <c r="AY24" s="40">
        <f>+IF(AND(AY$7=FIN!$E$9,$B$21=FIN!$F$9,$B24=FIN!$B$9),FIN!$C$9,0)+IF(AND(AY$7=FIN!$E$10,$B$21=FIN!$F$10,$B24=FIN!$B$10),FIN!$C$10,0)+IF(AND(AY$7=FIN!$E$11,$B$21=FIN!$F$11,$B24=FIN!$B$11),FIN!$C$11,0)+IF(AND(AY$7=FIN!$E$12,$B$21=FIN!$F$12,$B24=FIN!$B$12),FIN!$C$12,0)+IF(AND(AY$7=FIN!$E$13,$B$21=FIN!$F$13,$B24=FIN!$B$13),FIN!$C$13,0)+IF(AND(AY$7=FIN!$E$14,$B$21=FIN!$F$14,$B24=FIN!$B$14),FIN!$C$14,0)+IF(AND(AY$7=FIN!$E$15,$B$21=FIN!$F$15,$B24=FIN!$B$15),FIN!$C$15,0)+IF(AND(AY$7=FIN!$E$16,$B$21=FIN!$F$16,$B24=FIN!$B$16),FIN!$C$16,0)+IF(AND(AY$7=FIN!$E$17,$B$21=FIN!$F$17,$B24=FIN!$B$17),FIN!$C$17,0)+IF(AND(AY$7=FIN!$E$18,$B$21=FIN!$F$18,$B24=FIN!$B$18),FIN!$C$18,0)</f>
        <v>0</v>
      </c>
      <c r="AZ24" s="40">
        <f>+IF(AND(AZ$7=FIN!$E$9,$B$21=FIN!$F$9,$B24=FIN!$B$9),FIN!$C$9,0)+IF(AND(AZ$7=FIN!$E$10,$B$21=FIN!$F$10,$B24=FIN!$B$10),FIN!$C$10,0)+IF(AND(AZ$7=FIN!$E$11,$B$21=FIN!$F$11,$B24=FIN!$B$11),FIN!$C$11,0)+IF(AND(AZ$7=FIN!$E$12,$B$21=FIN!$F$12,$B24=FIN!$B$12),FIN!$C$12,0)+IF(AND(AZ$7=FIN!$E$13,$B$21=FIN!$F$13,$B24=FIN!$B$13),FIN!$C$13,0)+IF(AND(AZ$7=FIN!$E$14,$B$21=FIN!$F$14,$B24=FIN!$B$14),FIN!$C$14,0)+IF(AND(AZ$7=FIN!$E$15,$B$21=FIN!$F$15,$B24=FIN!$B$15),FIN!$C$15,0)+IF(AND(AZ$7=FIN!$E$16,$B$21=FIN!$F$16,$B24=FIN!$B$16),FIN!$C$16,0)+IF(AND(AZ$7=FIN!$E$17,$B$21=FIN!$F$17,$B24=FIN!$B$17),FIN!$C$17,0)+IF(AND(AZ$7=FIN!$E$18,$B$21=FIN!$F$18,$B24=FIN!$B$18),FIN!$C$18,0)</f>
        <v>0</v>
      </c>
      <c r="BA24" s="40">
        <f>+IF(AND(BA$7=FIN!$E$9,$B$21=FIN!$F$9,$B24=FIN!$B$9),FIN!$C$9,0)+IF(AND(BA$7=FIN!$E$10,$B$21=FIN!$F$10,$B24=FIN!$B$10),FIN!$C$10,0)+IF(AND(BA$7=FIN!$E$11,$B$21=FIN!$F$11,$B24=FIN!$B$11),FIN!$C$11,0)+IF(AND(BA$7=FIN!$E$12,$B$21=FIN!$F$12,$B24=FIN!$B$12),FIN!$C$12,0)+IF(AND(BA$7=FIN!$E$13,$B$21=FIN!$F$13,$B24=FIN!$B$13),FIN!$C$13,0)+IF(AND(BA$7=FIN!$E$14,$B$21=FIN!$F$14,$B24=FIN!$B$14),FIN!$C$14,0)+IF(AND(BA$7=FIN!$E$15,$B$21=FIN!$F$15,$B24=FIN!$B$15),FIN!$C$15,0)+IF(AND(BA$7=FIN!$E$16,$B$21=FIN!$F$16,$B24=FIN!$B$16),FIN!$C$16,0)+IF(AND(BA$7=FIN!$E$17,$B$21=FIN!$F$17,$B24=FIN!$B$17),FIN!$C$17,0)+IF(AND(BA$7=FIN!$E$18,$B$21=FIN!$F$18,$B24=FIN!$B$18),FIN!$C$18,0)</f>
        <v>0</v>
      </c>
      <c r="BB24" s="40">
        <f>+IF(AND(BB$7=FIN!$E$9,$B$21=FIN!$F$9,$B24=FIN!$B$9),FIN!$C$9,0)+IF(AND(BB$7=FIN!$E$10,$B$21=FIN!$F$10,$B24=FIN!$B$10),FIN!$C$10,0)+IF(AND(BB$7=FIN!$E$11,$B$21=FIN!$F$11,$B24=FIN!$B$11),FIN!$C$11,0)+IF(AND(BB$7=FIN!$E$12,$B$21=FIN!$F$12,$B24=FIN!$B$12),FIN!$C$12,0)+IF(AND(BB$7=FIN!$E$13,$B$21=FIN!$F$13,$B24=FIN!$B$13),FIN!$C$13,0)+IF(AND(BB$7=FIN!$E$14,$B$21=FIN!$F$14,$B24=FIN!$B$14),FIN!$C$14,0)+IF(AND(BB$7=FIN!$E$15,$B$21=FIN!$F$15,$B24=FIN!$B$15),FIN!$C$15,0)+IF(AND(BB$7=FIN!$E$16,$B$21=FIN!$F$16,$B24=FIN!$B$16),FIN!$C$16,0)+IF(AND(BB$7=FIN!$E$17,$B$21=FIN!$F$17,$B24=FIN!$B$17),FIN!$C$17,0)+IF(AND(BB$7=FIN!$E$18,$B$21=FIN!$F$18,$B24=FIN!$B$18),FIN!$C$18,0)</f>
        <v>0</v>
      </c>
      <c r="BC24" s="40">
        <f>+IF(AND(BC$7=FIN!$E$9,$B$21=FIN!$F$9,$B24=FIN!$B$9),FIN!$C$9,0)+IF(AND(BC$7=FIN!$E$10,$B$21=FIN!$F$10,$B24=FIN!$B$10),FIN!$C$10,0)+IF(AND(BC$7=FIN!$E$11,$B$21=FIN!$F$11,$B24=FIN!$B$11),FIN!$C$11,0)+IF(AND(BC$7=FIN!$E$12,$B$21=FIN!$F$12,$B24=FIN!$B$12),FIN!$C$12,0)+IF(AND(BC$7=FIN!$E$13,$B$21=FIN!$F$13,$B24=FIN!$B$13),FIN!$C$13,0)+IF(AND(BC$7=FIN!$E$14,$B$21=FIN!$F$14,$B24=FIN!$B$14),FIN!$C$14,0)+IF(AND(BC$7=FIN!$E$15,$B$21=FIN!$F$15,$B24=FIN!$B$15),FIN!$C$15,0)+IF(AND(BC$7=FIN!$E$16,$B$21=FIN!$F$16,$B24=FIN!$B$16),FIN!$C$16,0)+IF(AND(BC$7=FIN!$E$17,$B$21=FIN!$F$17,$B24=FIN!$B$17),FIN!$C$17,0)+IF(AND(BC$7=FIN!$E$18,$B$21=FIN!$F$18,$B24=FIN!$B$18),FIN!$C$18,0)</f>
        <v>0</v>
      </c>
      <c r="BD24" s="40">
        <f>+IF(AND(BD$7=FIN!$E$9,$B$21=FIN!$F$9,$B24=FIN!$B$9),FIN!$C$9,0)+IF(AND(BD$7=FIN!$E$10,$B$21=FIN!$F$10,$B24=FIN!$B$10),FIN!$C$10,0)+IF(AND(BD$7=FIN!$E$11,$B$21=FIN!$F$11,$B24=FIN!$B$11),FIN!$C$11,0)+IF(AND(BD$7=FIN!$E$12,$B$21=FIN!$F$12,$B24=FIN!$B$12),FIN!$C$12,0)+IF(AND(BD$7=FIN!$E$13,$B$21=FIN!$F$13,$B24=FIN!$B$13),FIN!$C$13,0)+IF(AND(BD$7=FIN!$E$14,$B$21=FIN!$F$14,$B24=FIN!$B$14),FIN!$C$14,0)+IF(AND(BD$7=FIN!$E$15,$B$21=FIN!$F$15,$B24=FIN!$B$15),FIN!$C$15,0)+IF(AND(BD$7=FIN!$E$16,$B$21=FIN!$F$16,$B24=FIN!$B$16),FIN!$C$16,0)+IF(AND(BD$7=FIN!$E$17,$B$21=FIN!$F$17,$B24=FIN!$B$17),FIN!$C$17,0)+IF(AND(BD$7=FIN!$E$18,$B$21=FIN!$F$18,$B24=FIN!$B$18),FIN!$C$18,0)</f>
        <v>0</v>
      </c>
      <c r="BE24" s="40">
        <f>+IF(AND(BE$7=FIN!$E$9,$B$21=FIN!$F$9,$B24=FIN!$B$9),FIN!$C$9,0)+IF(AND(BE$7=FIN!$E$10,$B$21=FIN!$F$10,$B24=FIN!$B$10),FIN!$C$10,0)+IF(AND(BE$7=FIN!$E$11,$B$21=FIN!$F$11,$B24=FIN!$B$11),FIN!$C$11,0)+IF(AND(BE$7=FIN!$E$12,$B$21=FIN!$F$12,$B24=FIN!$B$12),FIN!$C$12,0)+IF(AND(BE$7=FIN!$E$13,$B$21=FIN!$F$13,$B24=FIN!$B$13),FIN!$C$13,0)+IF(AND(BE$7=FIN!$E$14,$B$21=FIN!$F$14,$B24=FIN!$B$14),FIN!$C$14,0)+IF(AND(BE$7=FIN!$E$15,$B$21=FIN!$F$15,$B24=FIN!$B$15),FIN!$C$15,0)+IF(AND(BE$7=FIN!$E$16,$B$21=FIN!$F$16,$B24=FIN!$B$16),FIN!$C$16,0)+IF(AND(BE$7=FIN!$E$17,$B$21=FIN!$F$17,$B24=FIN!$B$17),FIN!$C$17,0)+IF(AND(BE$7=FIN!$E$18,$B$21=FIN!$F$18,$B24=FIN!$B$18),FIN!$C$18,0)</f>
        <v>0</v>
      </c>
      <c r="BF24" s="40">
        <f>+IF(AND(BF$7=FIN!$E$9,$B$21=FIN!$F$9,$B24=FIN!$B$9),FIN!$C$9,0)+IF(AND(BF$7=FIN!$E$10,$B$21=FIN!$F$10,$B24=FIN!$B$10),FIN!$C$10,0)+IF(AND(BF$7=FIN!$E$11,$B$21=FIN!$F$11,$B24=FIN!$B$11),FIN!$C$11,0)+IF(AND(BF$7=FIN!$E$12,$B$21=FIN!$F$12,$B24=FIN!$B$12),FIN!$C$12,0)+IF(AND(BF$7=FIN!$E$13,$B$21=FIN!$F$13,$B24=FIN!$B$13),FIN!$C$13,0)+IF(AND(BF$7=FIN!$E$14,$B$21=FIN!$F$14,$B24=FIN!$B$14),FIN!$C$14,0)+IF(AND(BF$7=FIN!$E$15,$B$21=FIN!$F$15,$B24=FIN!$B$15),FIN!$C$15,0)+IF(AND(BF$7=FIN!$E$16,$B$21=FIN!$F$16,$B24=FIN!$B$16),FIN!$C$16,0)+IF(AND(BF$7=FIN!$E$17,$B$21=FIN!$F$17,$B24=FIN!$B$17),FIN!$C$17,0)+IF(AND(BF$7=FIN!$E$18,$B$21=FIN!$F$18,$B24=FIN!$B$18),FIN!$C$18,0)</f>
        <v>0</v>
      </c>
      <c r="BG24" s="40">
        <f>+IF(AND(BG$7=FIN!$E$9,$B$21=FIN!$F$9,$B24=FIN!$B$9),FIN!$C$9,0)+IF(AND(BG$7=FIN!$E$10,$B$21=FIN!$F$10,$B24=FIN!$B$10),FIN!$C$10,0)+IF(AND(BG$7=FIN!$E$11,$B$21=FIN!$F$11,$B24=FIN!$B$11),FIN!$C$11,0)+IF(AND(BG$7=FIN!$E$12,$B$21=FIN!$F$12,$B24=FIN!$B$12),FIN!$C$12,0)+IF(AND(BG$7=FIN!$E$13,$B$21=FIN!$F$13,$B24=FIN!$B$13),FIN!$C$13,0)+IF(AND(BG$7=FIN!$E$14,$B$21=FIN!$F$14,$B24=FIN!$B$14),FIN!$C$14,0)+IF(AND(BG$7=FIN!$E$15,$B$21=FIN!$F$15,$B24=FIN!$B$15),FIN!$C$15,0)+IF(AND(BG$7=FIN!$E$16,$B$21=FIN!$F$16,$B24=FIN!$B$16),FIN!$C$16,0)+IF(AND(BG$7=FIN!$E$17,$B$21=FIN!$F$17,$B24=FIN!$B$17),FIN!$C$17,0)+IF(AND(BG$7=FIN!$E$18,$B$21=FIN!$F$18,$B24=FIN!$B$18),FIN!$C$18,0)</f>
        <v>0</v>
      </c>
      <c r="BH24" s="40">
        <f>+IF(AND(BH$7=FIN!$E$9,$B$21=FIN!$F$9,$B24=FIN!$B$9),FIN!$C$9,0)+IF(AND(BH$7=FIN!$E$10,$B$21=FIN!$F$10,$B24=FIN!$B$10),FIN!$C$10,0)+IF(AND(BH$7=FIN!$E$11,$B$21=FIN!$F$11,$B24=FIN!$B$11),FIN!$C$11,0)+IF(AND(BH$7=FIN!$E$12,$B$21=FIN!$F$12,$B24=FIN!$B$12),FIN!$C$12,0)+IF(AND(BH$7=FIN!$E$13,$B$21=FIN!$F$13,$B24=FIN!$B$13),FIN!$C$13,0)+IF(AND(BH$7=FIN!$E$14,$B$21=FIN!$F$14,$B24=FIN!$B$14),FIN!$C$14,0)+IF(AND(BH$7=FIN!$E$15,$B$21=FIN!$F$15,$B24=FIN!$B$15),FIN!$C$15,0)+IF(AND(BH$7=FIN!$E$16,$B$21=FIN!$F$16,$B24=FIN!$B$16),FIN!$C$16,0)+IF(AND(BH$7=FIN!$E$17,$B$21=FIN!$F$17,$B24=FIN!$B$17),FIN!$C$17,0)+IF(AND(BH$7=FIN!$E$18,$B$21=FIN!$F$18,$B24=FIN!$B$18),FIN!$C$18,0)</f>
        <v>0</v>
      </c>
      <c r="BI24" s="40">
        <f>+IF(AND(BI$7=FIN!$E$9,$B$21=FIN!$F$9,$B24=FIN!$B$9),FIN!$C$9,0)+IF(AND(BI$7=FIN!$E$10,$B$21=FIN!$F$10,$B24=FIN!$B$10),FIN!$C$10,0)+IF(AND(BI$7=FIN!$E$11,$B$21=FIN!$F$11,$B24=FIN!$B$11),FIN!$C$11,0)+IF(AND(BI$7=FIN!$E$12,$B$21=FIN!$F$12,$B24=FIN!$B$12),FIN!$C$12,0)+IF(AND(BI$7=FIN!$E$13,$B$21=FIN!$F$13,$B24=FIN!$B$13),FIN!$C$13,0)+IF(AND(BI$7=FIN!$E$14,$B$21=FIN!$F$14,$B24=FIN!$B$14),FIN!$C$14,0)+IF(AND(BI$7=FIN!$E$15,$B$21=FIN!$F$15,$B24=FIN!$B$15),FIN!$C$15,0)+IF(AND(BI$7=FIN!$E$16,$B$21=FIN!$F$16,$B24=FIN!$B$16),FIN!$C$16,0)+IF(AND(BI$7=FIN!$E$17,$B$21=FIN!$F$17,$B24=FIN!$B$17),FIN!$C$17,0)+IF(AND(BI$7=FIN!$E$18,$B$21=FIN!$F$18,$B24=FIN!$B$18),FIN!$C$18,0)</f>
        <v>0</v>
      </c>
      <c r="BJ24" s="40">
        <f>+IF(AND(BJ$7=FIN!$E$9,$B$21=FIN!$F$9,$B24=FIN!$B$9),FIN!$C$9,0)+IF(AND(BJ$7=FIN!$E$10,$B$21=FIN!$F$10,$B24=FIN!$B$10),FIN!$C$10,0)+IF(AND(BJ$7=FIN!$E$11,$B$21=FIN!$F$11,$B24=FIN!$B$11),FIN!$C$11,0)+IF(AND(BJ$7=FIN!$E$12,$B$21=FIN!$F$12,$B24=FIN!$B$12),FIN!$C$12,0)+IF(AND(BJ$7=FIN!$E$13,$B$21=FIN!$F$13,$B24=FIN!$B$13),FIN!$C$13,0)+IF(AND(BJ$7=FIN!$E$14,$B$21=FIN!$F$14,$B24=FIN!$B$14),FIN!$C$14,0)+IF(AND(BJ$7=FIN!$E$15,$B$21=FIN!$F$15,$B24=FIN!$B$15),FIN!$C$15,0)+IF(AND(BJ$7=FIN!$E$16,$B$21=FIN!$F$16,$B24=FIN!$B$16),FIN!$C$16,0)+IF(AND(BJ$7=FIN!$E$17,$B$21=FIN!$F$17,$B24=FIN!$B$17),FIN!$C$17,0)+IF(AND(BJ$7=FIN!$E$18,$B$21=FIN!$F$18,$B24=FIN!$B$18),FIN!$C$18,0)</f>
        <v>0</v>
      </c>
      <c r="BK24" s="40">
        <f>+IF(AND(BK$7=FIN!$E$9,$B$21=FIN!$F$9,$B24=FIN!$B$9),FIN!$C$9,0)+IF(AND(BK$7=FIN!$E$10,$B$21=FIN!$F$10,$B24=FIN!$B$10),FIN!$C$10,0)+IF(AND(BK$7=FIN!$E$11,$B$21=FIN!$F$11,$B24=FIN!$B$11),FIN!$C$11,0)+IF(AND(BK$7=FIN!$E$12,$B$21=FIN!$F$12,$B24=FIN!$B$12),FIN!$C$12,0)+IF(AND(BK$7=FIN!$E$13,$B$21=FIN!$F$13,$B24=FIN!$B$13),FIN!$C$13,0)+IF(AND(BK$7=FIN!$E$14,$B$21=FIN!$F$14,$B24=FIN!$B$14),FIN!$C$14,0)+IF(AND(BK$7=FIN!$E$15,$B$21=FIN!$F$15,$B24=FIN!$B$15),FIN!$C$15,0)+IF(AND(BK$7=FIN!$E$16,$B$21=FIN!$F$16,$B24=FIN!$B$16),FIN!$C$16,0)+IF(AND(BK$7=FIN!$E$17,$B$21=FIN!$F$17,$B24=FIN!$B$17),FIN!$C$17,0)+IF(AND(BK$7=FIN!$E$18,$B$21=FIN!$F$18,$B24=FIN!$B$18),FIN!$C$18,0)</f>
        <v>0</v>
      </c>
      <c r="BL24" s="40">
        <f>+IF(AND(BL$7=FIN!$E$9,$B$21=FIN!$F$9,$B24=FIN!$B$9),FIN!$C$9,0)+IF(AND(BL$7=FIN!$E$10,$B$21=FIN!$F$10,$B24=FIN!$B$10),FIN!$C$10,0)+IF(AND(BL$7=FIN!$E$11,$B$21=FIN!$F$11,$B24=FIN!$B$11),FIN!$C$11,0)+IF(AND(BL$7=FIN!$E$12,$B$21=FIN!$F$12,$B24=FIN!$B$12),FIN!$C$12,0)+IF(AND(BL$7=FIN!$E$13,$B$21=FIN!$F$13,$B24=FIN!$B$13),FIN!$C$13,0)+IF(AND(BL$7=FIN!$E$14,$B$21=FIN!$F$14,$B24=FIN!$B$14),FIN!$C$14,0)+IF(AND(BL$7=FIN!$E$15,$B$21=FIN!$F$15,$B24=FIN!$B$15),FIN!$C$15,0)+IF(AND(BL$7=FIN!$E$16,$B$21=FIN!$F$16,$B24=FIN!$B$16),FIN!$C$16,0)+IF(AND(BL$7=FIN!$E$17,$B$21=FIN!$F$17,$B24=FIN!$B$17),FIN!$C$17,0)+IF(AND(BL$7=FIN!$E$18,$B$21=FIN!$F$18,$B24=FIN!$B$18),FIN!$C$18,0)</f>
        <v>0</v>
      </c>
    </row>
    <row r="25" spans="2:64">
      <c r="B25" s="32" t="str">
        <f>+B13</f>
        <v>Maria Pilar</v>
      </c>
      <c r="C25" s="40">
        <f t="shared" si="11"/>
        <v>0</v>
      </c>
      <c r="D25" s="30"/>
      <c r="E25" s="40">
        <f>+IF(AND(E$7=FIN!$E$9,$B$21=FIN!$F$9,$B25=FIN!$B$9),FIN!$C$9,0)+IF(AND(E$7=FIN!$E$10,$B$21=FIN!$F$10,$B25=FIN!$B$10),FIN!$C$10,0)+IF(AND(E$7=FIN!$E$11,$B$21=FIN!$F$11,$B25=FIN!$B$11),FIN!$C$11,0)+IF(AND(E$7=FIN!$E$12,$B$21=FIN!$F$12,$B25=FIN!$B$12),FIN!$C$12,0)+IF(AND(E$7=FIN!$E$13,$B$21=FIN!$F$13,$B25=FIN!$B$13),FIN!$C$13,0)+IF(AND(E$7=FIN!$E$14,$B$21=FIN!$F$14,$B25=FIN!$B$14),FIN!$C$14,0)+IF(AND(E$7=FIN!$E$15,$B$21=FIN!$F$15,$B25=FIN!$B$15),FIN!$C$15,0)+IF(AND(E$7=FIN!$E$16,$B$21=FIN!$F$16,$B25=FIN!$B$16),FIN!$C$16,0)+IF(AND(E$7=FIN!$E$17,$B$21=FIN!$F$17,$B25=FIN!$B$17),FIN!$C$17,0)+IF(AND(E$7=FIN!$E$18,$B$21=FIN!$F$18,$B25=FIN!$B$18),FIN!$C$18,0)</f>
        <v>0</v>
      </c>
      <c r="F25" s="40">
        <f>+IF(AND(F$7=FIN!$E$9,$B$21=FIN!$F$9,$B25=FIN!$B$9),FIN!$C$9,0)+IF(AND(F$7=FIN!$E$10,$B$21=FIN!$F$10,$B25=FIN!$B$10),FIN!$C$10,0)+IF(AND(F$7=FIN!$E$11,$B$21=FIN!$F$11,$B25=FIN!$B$11),FIN!$C$11,0)+IF(AND(F$7=FIN!$E$12,$B$21=FIN!$F$12,$B25=FIN!$B$12),FIN!$C$12,0)+IF(AND(F$7=FIN!$E$13,$B$21=FIN!$F$13,$B25=FIN!$B$13),FIN!$C$13,0)+IF(AND(F$7=FIN!$E$14,$B$21=FIN!$F$14,$B25=FIN!$B$14),FIN!$C$14,0)+IF(AND(F$7=FIN!$E$15,$B$21=FIN!$F$15,$B25=FIN!$B$15),FIN!$C$15,0)+IF(AND(F$7=FIN!$E$16,$B$21=FIN!$F$16,$B25=FIN!$B$16),FIN!$C$16,0)+IF(AND(F$7=FIN!$E$17,$B$21=FIN!$F$17,$B25=FIN!$B$17),FIN!$C$17,0)+IF(AND(F$7=FIN!$E$18,$B$21=FIN!$F$18,$B25=FIN!$B$18),FIN!$C$18,0)</f>
        <v>0</v>
      </c>
      <c r="G25" s="40">
        <f>+IF(AND(G$7=FIN!$E$9,$B$21=FIN!$F$9,$B25=FIN!$B$9),FIN!$C$9,0)+IF(AND(G$7=FIN!$E$10,$B$21=FIN!$F$10,$B25=FIN!$B$10),FIN!$C$10,0)+IF(AND(G$7=FIN!$E$11,$B$21=FIN!$F$11,$B25=FIN!$B$11),FIN!$C$11,0)+IF(AND(G$7=FIN!$E$12,$B$21=FIN!$F$12,$B25=FIN!$B$12),FIN!$C$12,0)+IF(AND(G$7=FIN!$E$13,$B$21=FIN!$F$13,$B25=FIN!$B$13),FIN!$C$13,0)+IF(AND(G$7=FIN!$E$14,$B$21=FIN!$F$14,$B25=FIN!$B$14),FIN!$C$14,0)+IF(AND(G$7=FIN!$E$15,$B$21=FIN!$F$15,$B25=FIN!$B$15),FIN!$C$15,0)+IF(AND(G$7=FIN!$E$16,$B$21=FIN!$F$16,$B25=FIN!$B$16),FIN!$C$16,0)+IF(AND(G$7=FIN!$E$17,$B$21=FIN!$F$17,$B25=FIN!$B$17),FIN!$C$17,0)+IF(AND(G$7=FIN!$E$18,$B$21=FIN!$F$18,$B25=FIN!$B$18),FIN!$C$18,0)</f>
        <v>0</v>
      </c>
      <c r="H25" s="40">
        <f>+IF(AND(H$7=FIN!$E$9,$B$21=FIN!$F$9,$B25=FIN!$B$9),FIN!$C$9,0)+IF(AND(H$7=FIN!$E$10,$B$21=FIN!$F$10,$B25=FIN!$B$10),FIN!$C$10,0)+IF(AND(H$7=FIN!$E$11,$B$21=FIN!$F$11,$B25=FIN!$B$11),FIN!$C$11,0)+IF(AND(H$7=FIN!$E$12,$B$21=FIN!$F$12,$B25=FIN!$B$12),FIN!$C$12,0)+IF(AND(H$7=FIN!$E$13,$B$21=FIN!$F$13,$B25=FIN!$B$13),FIN!$C$13,0)+IF(AND(H$7=FIN!$E$14,$B$21=FIN!$F$14,$B25=FIN!$B$14),FIN!$C$14,0)+IF(AND(H$7=FIN!$E$15,$B$21=FIN!$F$15,$B25=FIN!$B$15),FIN!$C$15,0)+IF(AND(H$7=FIN!$E$16,$B$21=FIN!$F$16,$B25=FIN!$B$16),FIN!$C$16,0)+IF(AND(H$7=FIN!$E$17,$B$21=FIN!$F$17,$B25=FIN!$B$17),FIN!$C$17,0)+IF(AND(H$7=FIN!$E$18,$B$21=FIN!$F$18,$B25=FIN!$B$18),FIN!$C$18,0)</f>
        <v>0</v>
      </c>
      <c r="I25" s="40">
        <f>+IF(AND(I$7=FIN!$E$9,$B$21=FIN!$F$9,$B25=FIN!$B$9),FIN!$C$9,0)+IF(AND(I$7=FIN!$E$10,$B$21=FIN!$F$10,$B25=FIN!$B$10),FIN!$C$10,0)+IF(AND(I$7=FIN!$E$11,$B$21=FIN!$F$11,$B25=FIN!$B$11),FIN!$C$11,0)+IF(AND(I$7=FIN!$E$12,$B$21=FIN!$F$12,$B25=FIN!$B$12),FIN!$C$12,0)+IF(AND(I$7=FIN!$E$13,$B$21=FIN!$F$13,$B25=FIN!$B$13),FIN!$C$13,0)+IF(AND(I$7=FIN!$E$14,$B$21=FIN!$F$14,$B25=FIN!$B$14),FIN!$C$14,0)+IF(AND(I$7=FIN!$E$15,$B$21=FIN!$F$15,$B25=FIN!$B$15),FIN!$C$15,0)+IF(AND(I$7=FIN!$E$16,$B$21=FIN!$F$16,$B25=FIN!$B$16),FIN!$C$16,0)+IF(AND(I$7=FIN!$E$17,$B$21=FIN!$F$17,$B25=FIN!$B$17),FIN!$C$17,0)+IF(AND(I$7=FIN!$E$18,$B$21=FIN!$F$18,$B25=FIN!$B$18),FIN!$C$18,0)</f>
        <v>0</v>
      </c>
      <c r="J25" s="40">
        <f>+IF(AND(J$7=FIN!$E$9,$B$21=FIN!$F$9,$B25=FIN!$B$9),FIN!$C$9,0)+IF(AND(J$7=FIN!$E$10,$B$21=FIN!$F$10,$B25=FIN!$B$10),FIN!$C$10,0)+IF(AND(J$7=FIN!$E$11,$B$21=FIN!$F$11,$B25=FIN!$B$11),FIN!$C$11,0)+IF(AND(J$7=FIN!$E$12,$B$21=FIN!$F$12,$B25=FIN!$B$12),FIN!$C$12,0)+IF(AND(J$7=FIN!$E$13,$B$21=FIN!$F$13,$B25=FIN!$B$13),FIN!$C$13,0)+IF(AND(J$7=FIN!$E$14,$B$21=FIN!$F$14,$B25=FIN!$B$14),FIN!$C$14,0)+IF(AND(J$7=FIN!$E$15,$B$21=FIN!$F$15,$B25=FIN!$B$15),FIN!$C$15,0)+IF(AND(J$7=FIN!$E$16,$B$21=FIN!$F$16,$B25=FIN!$B$16),FIN!$C$16,0)+IF(AND(J$7=FIN!$E$17,$B$21=FIN!$F$17,$B25=FIN!$B$17),FIN!$C$17,0)+IF(AND(J$7=FIN!$E$18,$B$21=FIN!$F$18,$B25=FIN!$B$18),FIN!$C$18,0)</f>
        <v>0</v>
      </c>
      <c r="K25" s="40">
        <f>+IF(AND(K$7=FIN!$E$9,$B$21=FIN!$F$9,$B25=FIN!$B$9),FIN!$C$9,0)+IF(AND(K$7=FIN!$E$10,$B$21=FIN!$F$10,$B25=FIN!$B$10),FIN!$C$10,0)+IF(AND(K$7=FIN!$E$11,$B$21=FIN!$F$11,$B25=FIN!$B$11),FIN!$C$11,0)+IF(AND(K$7=FIN!$E$12,$B$21=FIN!$F$12,$B25=FIN!$B$12),FIN!$C$12,0)+IF(AND(K$7=FIN!$E$13,$B$21=FIN!$F$13,$B25=FIN!$B$13),FIN!$C$13,0)+IF(AND(K$7=FIN!$E$14,$B$21=FIN!$F$14,$B25=FIN!$B$14),FIN!$C$14,0)+IF(AND(K$7=FIN!$E$15,$B$21=FIN!$F$15,$B25=FIN!$B$15),FIN!$C$15,0)+IF(AND(K$7=FIN!$E$16,$B$21=FIN!$F$16,$B25=FIN!$B$16),FIN!$C$16,0)+IF(AND(K$7=FIN!$E$17,$B$21=FIN!$F$17,$B25=FIN!$B$17),FIN!$C$17,0)+IF(AND(K$7=FIN!$E$18,$B$21=FIN!$F$18,$B25=FIN!$B$18),FIN!$C$18,0)</f>
        <v>0</v>
      </c>
      <c r="L25" s="40">
        <f>+IF(AND(L$7=FIN!$E$9,$B$21=FIN!$F$9,$B25=FIN!$B$9),FIN!$C$9,0)+IF(AND(L$7=FIN!$E$10,$B$21=FIN!$F$10,$B25=FIN!$B$10),FIN!$C$10,0)+IF(AND(L$7=FIN!$E$11,$B$21=FIN!$F$11,$B25=FIN!$B$11),FIN!$C$11,0)+IF(AND(L$7=FIN!$E$12,$B$21=FIN!$F$12,$B25=FIN!$B$12),FIN!$C$12,0)+IF(AND(L$7=FIN!$E$13,$B$21=FIN!$F$13,$B25=FIN!$B$13),FIN!$C$13,0)+IF(AND(L$7=FIN!$E$14,$B$21=FIN!$F$14,$B25=FIN!$B$14),FIN!$C$14,0)+IF(AND(L$7=FIN!$E$15,$B$21=FIN!$F$15,$B25=FIN!$B$15),FIN!$C$15,0)+IF(AND(L$7=FIN!$E$16,$B$21=FIN!$F$16,$B25=FIN!$B$16),FIN!$C$16,0)+IF(AND(L$7=FIN!$E$17,$B$21=FIN!$F$17,$B25=FIN!$B$17),FIN!$C$17,0)+IF(AND(L$7=FIN!$E$18,$B$21=FIN!$F$18,$B25=FIN!$B$18),FIN!$C$18,0)</f>
        <v>0</v>
      </c>
      <c r="M25" s="40">
        <f>+IF(AND(M$7=FIN!$E$9,$B$21=FIN!$F$9,$B25=FIN!$B$9),FIN!$C$9,0)+IF(AND(M$7=FIN!$E$10,$B$21=FIN!$F$10,$B25=FIN!$B$10),FIN!$C$10,0)+IF(AND(M$7=FIN!$E$11,$B$21=FIN!$F$11,$B25=FIN!$B$11),FIN!$C$11,0)+IF(AND(M$7=FIN!$E$12,$B$21=FIN!$F$12,$B25=FIN!$B$12),FIN!$C$12,0)+IF(AND(M$7=FIN!$E$13,$B$21=FIN!$F$13,$B25=FIN!$B$13),FIN!$C$13,0)+IF(AND(M$7=FIN!$E$14,$B$21=FIN!$F$14,$B25=FIN!$B$14),FIN!$C$14,0)+IF(AND(M$7=FIN!$E$15,$B$21=FIN!$F$15,$B25=FIN!$B$15),FIN!$C$15,0)+IF(AND(M$7=FIN!$E$16,$B$21=FIN!$F$16,$B25=FIN!$B$16),FIN!$C$16,0)+IF(AND(M$7=FIN!$E$17,$B$21=FIN!$F$17,$B25=FIN!$B$17),FIN!$C$17,0)+IF(AND(M$7=FIN!$E$18,$B$21=FIN!$F$18,$B25=FIN!$B$18),FIN!$C$18,0)</f>
        <v>0</v>
      </c>
      <c r="N25" s="40">
        <f>+IF(AND(N$7=FIN!$E$9,$B$21=FIN!$F$9,$B25=FIN!$B$9),FIN!$C$9,0)+IF(AND(N$7=FIN!$E$10,$B$21=FIN!$F$10,$B25=FIN!$B$10),FIN!$C$10,0)+IF(AND(N$7=FIN!$E$11,$B$21=FIN!$F$11,$B25=FIN!$B$11),FIN!$C$11,0)+IF(AND(N$7=FIN!$E$12,$B$21=FIN!$F$12,$B25=FIN!$B$12),FIN!$C$12,0)+IF(AND(N$7=FIN!$E$13,$B$21=FIN!$F$13,$B25=FIN!$B$13),FIN!$C$13,0)+IF(AND(N$7=FIN!$E$14,$B$21=FIN!$F$14,$B25=FIN!$B$14),FIN!$C$14,0)+IF(AND(N$7=FIN!$E$15,$B$21=FIN!$F$15,$B25=FIN!$B$15),FIN!$C$15,0)+IF(AND(N$7=FIN!$E$16,$B$21=FIN!$F$16,$B25=FIN!$B$16),FIN!$C$16,0)+IF(AND(N$7=FIN!$E$17,$B$21=FIN!$F$17,$B25=FIN!$B$17),FIN!$C$17,0)+IF(AND(N$7=FIN!$E$18,$B$21=FIN!$F$18,$B25=FIN!$B$18),FIN!$C$18,0)</f>
        <v>0</v>
      </c>
      <c r="O25" s="40">
        <f>+IF(AND(O$7=FIN!$E$9,$B$21=FIN!$F$9,$B25=FIN!$B$9),FIN!$C$9,0)+IF(AND(O$7=FIN!$E$10,$B$21=FIN!$F$10,$B25=FIN!$B$10),FIN!$C$10,0)+IF(AND(O$7=FIN!$E$11,$B$21=FIN!$F$11,$B25=FIN!$B$11),FIN!$C$11,0)+IF(AND(O$7=FIN!$E$12,$B$21=FIN!$F$12,$B25=FIN!$B$12),FIN!$C$12,0)+IF(AND(O$7=FIN!$E$13,$B$21=FIN!$F$13,$B25=FIN!$B$13),FIN!$C$13,0)+IF(AND(O$7=FIN!$E$14,$B$21=FIN!$F$14,$B25=FIN!$B$14),FIN!$C$14,0)+IF(AND(O$7=FIN!$E$15,$B$21=FIN!$F$15,$B25=FIN!$B$15),FIN!$C$15,0)+IF(AND(O$7=FIN!$E$16,$B$21=FIN!$F$16,$B25=FIN!$B$16),FIN!$C$16,0)+IF(AND(O$7=FIN!$E$17,$B$21=FIN!$F$17,$B25=FIN!$B$17),FIN!$C$17,0)+IF(AND(O$7=FIN!$E$18,$B$21=FIN!$F$18,$B25=FIN!$B$18),FIN!$C$18,0)</f>
        <v>0</v>
      </c>
      <c r="P25" s="40">
        <f>+IF(AND(P$7=FIN!$E$9,$B$21=FIN!$F$9,$B25=FIN!$B$9),FIN!$C$9,0)+IF(AND(P$7=FIN!$E$10,$B$21=FIN!$F$10,$B25=FIN!$B$10),FIN!$C$10,0)+IF(AND(P$7=FIN!$E$11,$B$21=FIN!$F$11,$B25=FIN!$B$11),FIN!$C$11,0)+IF(AND(P$7=FIN!$E$12,$B$21=FIN!$F$12,$B25=FIN!$B$12),FIN!$C$12,0)+IF(AND(P$7=FIN!$E$13,$B$21=FIN!$F$13,$B25=FIN!$B$13),FIN!$C$13,0)+IF(AND(P$7=FIN!$E$14,$B$21=FIN!$F$14,$B25=FIN!$B$14),FIN!$C$14,0)+IF(AND(P$7=FIN!$E$15,$B$21=FIN!$F$15,$B25=FIN!$B$15),FIN!$C$15,0)+IF(AND(P$7=FIN!$E$16,$B$21=FIN!$F$16,$B25=FIN!$B$16),FIN!$C$16,0)+IF(AND(P$7=FIN!$E$17,$B$21=FIN!$F$17,$B25=FIN!$B$17),FIN!$C$17,0)+IF(AND(P$7=FIN!$E$18,$B$21=FIN!$F$18,$B25=FIN!$B$18),FIN!$C$18,0)</f>
        <v>0</v>
      </c>
      <c r="Q25" s="40">
        <f>+IF(AND(Q$7=FIN!$E$9,$B$21=FIN!$F$9,$B25=FIN!$B$9),FIN!$C$9,0)+IF(AND(Q$7=FIN!$E$10,$B$21=FIN!$F$10,$B25=FIN!$B$10),FIN!$C$10,0)+IF(AND(Q$7=FIN!$E$11,$B$21=FIN!$F$11,$B25=FIN!$B$11),FIN!$C$11,0)+IF(AND(Q$7=FIN!$E$12,$B$21=FIN!$F$12,$B25=FIN!$B$12),FIN!$C$12,0)+IF(AND(Q$7=FIN!$E$13,$B$21=FIN!$F$13,$B25=FIN!$B$13),FIN!$C$13,0)+IF(AND(Q$7=FIN!$E$14,$B$21=FIN!$F$14,$B25=FIN!$B$14),FIN!$C$14,0)+IF(AND(Q$7=FIN!$E$15,$B$21=FIN!$F$15,$B25=FIN!$B$15),FIN!$C$15,0)+IF(AND(Q$7=FIN!$E$16,$B$21=FIN!$F$16,$B25=FIN!$B$16),FIN!$C$16,0)+IF(AND(Q$7=FIN!$E$17,$B$21=FIN!$F$17,$B25=FIN!$B$17),FIN!$C$17,0)+IF(AND(Q$7=FIN!$E$18,$B$21=FIN!$F$18,$B25=FIN!$B$18),FIN!$C$18,0)</f>
        <v>0</v>
      </c>
      <c r="R25" s="40">
        <f>+IF(AND(R$7=FIN!$E$9,$B$21=FIN!$F$9,$B25=FIN!$B$9),FIN!$C$9,0)+IF(AND(R$7=FIN!$E$10,$B$21=FIN!$F$10,$B25=FIN!$B$10),FIN!$C$10,0)+IF(AND(R$7=FIN!$E$11,$B$21=FIN!$F$11,$B25=FIN!$B$11),FIN!$C$11,0)+IF(AND(R$7=FIN!$E$12,$B$21=FIN!$F$12,$B25=FIN!$B$12),FIN!$C$12,0)+IF(AND(R$7=FIN!$E$13,$B$21=FIN!$F$13,$B25=FIN!$B$13),FIN!$C$13,0)+IF(AND(R$7=FIN!$E$14,$B$21=FIN!$F$14,$B25=FIN!$B$14),FIN!$C$14,0)+IF(AND(R$7=FIN!$E$15,$B$21=FIN!$F$15,$B25=FIN!$B$15),FIN!$C$15,0)+IF(AND(R$7=FIN!$E$16,$B$21=FIN!$F$16,$B25=FIN!$B$16),FIN!$C$16,0)+IF(AND(R$7=FIN!$E$17,$B$21=FIN!$F$17,$B25=FIN!$B$17),FIN!$C$17,0)+IF(AND(R$7=FIN!$E$18,$B$21=FIN!$F$18,$B25=FIN!$B$18),FIN!$C$18,0)</f>
        <v>0</v>
      </c>
      <c r="S25" s="40">
        <f>+IF(AND(S$7=FIN!$E$9,$B$21=FIN!$F$9,$B25=FIN!$B$9),FIN!$C$9,0)+IF(AND(S$7=FIN!$E$10,$B$21=FIN!$F$10,$B25=FIN!$B$10),FIN!$C$10,0)+IF(AND(S$7=FIN!$E$11,$B$21=FIN!$F$11,$B25=FIN!$B$11),FIN!$C$11,0)+IF(AND(S$7=FIN!$E$12,$B$21=FIN!$F$12,$B25=FIN!$B$12),FIN!$C$12,0)+IF(AND(S$7=FIN!$E$13,$B$21=FIN!$F$13,$B25=FIN!$B$13),FIN!$C$13,0)+IF(AND(S$7=FIN!$E$14,$B$21=FIN!$F$14,$B25=FIN!$B$14),FIN!$C$14,0)+IF(AND(S$7=FIN!$E$15,$B$21=FIN!$F$15,$B25=FIN!$B$15),FIN!$C$15,0)+IF(AND(S$7=FIN!$E$16,$B$21=FIN!$F$16,$B25=FIN!$B$16),FIN!$C$16,0)+IF(AND(S$7=FIN!$E$17,$B$21=FIN!$F$17,$B25=FIN!$B$17),FIN!$C$17,0)+IF(AND(S$7=FIN!$E$18,$B$21=FIN!$F$18,$B25=FIN!$B$18),FIN!$C$18,0)</f>
        <v>0</v>
      </c>
      <c r="T25" s="40">
        <f>+IF(AND(T$7=FIN!$E$9,$B$21=FIN!$F$9,$B25=FIN!$B$9),FIN!$C$9,0)+IF(AND(T$7=FIN!$E$10,$B$21=FIN!$F$10,$B25=FIN!$B$10),FIN!$C$10,0)+IF(AND(T$7=FIN!$E$11,$B$21=FIN!$F$11,$B25=FIN!$B$11),FIN!$C$11,0)+IF(AND(T$7=FIN!$E$12,$B$21=FIN!$F$12,$B25=FIN!$B$12),FIN!$C$12,0)+IF(AND(T$7=FIN!$E$13,$B$21=FIN!$F$13,$B25=FIN!$B$13),FIN!$C$13,0)+IF(AND(T$7=FIN!$E$14,$B$21=FIN!$F$14,$B25=FIN!$B$14),FIN!$C$14,0)+IF(AND(T$7=FIN!$E$15,$B$21=FIN!$F$15,$B25=FIN!$B$15),FIN!$C$15,0)+IF(AND(T$7=FIN!$E$16,$B$21=FIN!$F$16,$B25=FIN!$B$16),FIN!$C$16,0)+IF(AND(T$7=FIN!$E$17,$B$21=FIN!$F$17,$B25=FIN!$B$17),FIN!$C$17,0)+IF(AND(T$7=FIN!$E$18,$B$21=FIN!$F$18,$B25=FIN!$B$18),FIN!$C$18,0)</f>
        <v>0</v>
      </c>
      <c r="U25" s="40">
        <f>+IF(AND(U$7=FIN!$E$9,$B$21=FIN!$F$9,$B25=FIN!$B$9),FIN!$C$9,0)+IF(AND(U$7=FIN!$E$10,$B$21=FIN!$F$10,$B25=FIN!$B$10),FIN!$C$10,0)+IF(AND(U$7=FIN!$E$11,$B$21=FIN!$F$11,$B25=FIN!$B$11),FIN!$C$11,0)+IF(AND(U$7=FIN!$E$12,$B$21=FIN!$F$12,$B25=FIN!$B$12),FIN!$C$12,0)+IF(AND(U$7=FIN!$E$13,$B$21=FIN!$F$13,$B25=FIN!$B$13),FIN!$C$13,0)+IF(AND(U$7=FIN!$E$14,$B$21=FIN!$F$14,$B25=FIN!$B$14),FIN!$C$14,0)+IF(AND(U$7=FIN!$E$15,$B$21=FIN!$F$15,$B25=FIN!$B$15),FIN!$C$15,0)+IF(AND(U$7=FIN!$E$16,$B$21=FIN!$F$16,$B25=FIN!$B$16),FIN!$C$16,0)+IF(AND(U$7=FIN!$E$17,$B$21=FIN!$F$17,$B25=FIN!$B$17),FIN!$C$17,0)+IF(AND(U$7=FIN!$E$18,$B$21=FIN!$F$18,$B25=FIN!$B$18),FIN!$C$18,0)</f>
        <v>0</v>
      </c>
      <c r="V25" s="40">
        <f>+IF(AND(V$7=FIN!$E$9,$B$21=FIN!$F$9,$B25=FIN!$B$9),FIN!$C$9,0)+IF(AND(V$7=FIN!$E$10,$B$21=FIN!$F$10,$B25=FIN!$B$10),FIN!$C$10,0)+IF(AND(V$7=FIN!$E$11,$B$21=FIN!$F$11,$B25=FIN!$B$11),FIN!$C$11,0)+IF(AND(V$7=FIN!$E$12,$B$21=FIN!$F$12,$B25=FIN!$B$12),FIN!$C$12,0)+IF(AND(V$7=FIN!$E$13,$B$21=FIN!$F$13,$B25=FIN!$B$13),FIN!$C$13,0)+IF(AND(V$7=FIN!$E$14,$B$21=FIN!$F$14,$B25=FIN!$B$14),FIN!$C$14,0)+IF(AND(V$7=FIN!$E$15,$B$21=FIN!$F$15,$B25=FIN!$B$15),FIN!$C$15,0)+IF(AND(V$7=FIN!$E$16,$B$21=FIN!$F$16,$B25=FIN!$B$16),FIN!$C$16,0)+IF(AND(V$7=FIN!$E$17,$B$21=FIN!$F$17,$B25=FIN!$B$17),FIN!$C$17,0)+IF(AND(V$7=FIN!$E$18,$B$21=FIN!$F$18,$B25=FIN!$B$18),FIN!$C$18,0)</f>
        <v>0</v>
      </c>
      <c r="W25" s="40">
        <f>+IF(AND(W$7=FIN!$E$9,$B$21=FIN!$F$9,$B25=FIN!$B$9),FIN!$C$9,0)+IF(AND(W$7=FIN!$E$10,$B$21=FIN!$F$10,$B25=FIN!$B$10),FIN!$C$10,0)+IF(AND(W$7=FIN!$E$11,$B$21=FIN!$F$11,$B25=FIN!$B$11),FIN!$C$11,0)+IF(AND(W$7=FIN!$E$12,$B$21=FIN!$F$12,$B25=FIN!$B$12),FIN!$C$12,0)+IF(AND(W$7=FIN!$E$13,$B$21=FIN!$F$13,$B25=FIN!$B$13),FIN!$C$13,0)+IF(AND(W$7=FIN!$E$14,$B$21=FIN!$F$14,$B25=FIN!$B$14),FIN!$C$14,0)+IF(AND(W$7=FIN!$E$15,$B$21=FIN!$F$15,$B25=FIN!$B$15),FIN!$C$15,0)+IF(AND(W$7=FIN!$E$16,$B$21=FIN!$F$16,$B25=FIN!$B$16),FIN!$C$16,0)+IF(AND(W$7=FIN!$E$17,$B$21=FIN!$F$17,$B25=FIN!$B$17),FIN!$C$17,0)+IF(AND(W$7=FIN!$E$18,$B$21=FIN!$F$18,$B25=FIN!$B$18),FIN!$C$18,0)</f>
        <v>0</v>
      </c>
      <c r="X25" s="40">
        <f>+IF(AND(X$7=FIN!$E$9,$B$21=FIN!$F$9,$B25=FIN!$B$9),FIN!$C$9,0)+IF(AND(X$7=FIN!$E$10,$B$21=FIN!$F$10,$B25=FIN!$B$10),FIN!$C$10,0)+IF(AND(X$7=FIN!$E$11,$B$21=FIN!$F$11,$B25=FIN!$B$11),FIN!$C$11,0)+IF(AND(X$7=FIN!$E$12,$B$21=FIN!$F$12,$B25=FIN!$B$12),FIN!$C$12,0)+IF(AND(X$7=FIN!$E$13,$B$21=FIN!$F$13,$B25=FIN!$B$13),FIN!$C$13,0)+IF(AND(X$7=FIN!$E$14,$B$21=FIN!$F$14,$B25=FIN!$B$14),FIN!$C$14,0)+IF(AND(X$7=FIN!$E$15,$B$21=FIN!$F$15,$B25=FIN!$B$15),FIN!$C$15,0)+IF(AND(X$7=FIN!$E$16,$B$21=FIN!$F$16,$B25=FIN!$B$16),FIN!$C$16,0)+IF(AND(X$7=FIN!$E$17,$B$21=FIN!$F$17,$B25=FIN!$B$17),FIN!$C$17,0)+IF(AND(X$7=FIN!$E$18,$B$21=FIN!$F$18,$B25=FIN!$B$18),FIN!$C$18,0)</f>
        <v>0</v>
      </c>
      <c r="Y25" s="40">
        <f>+IF(AND(Y$7=FIN!$E$9,$B$21=FIN!$F$9,$B25=FIN!$B$9),FIN!$C$9,0)+IF(AND(Y$7=FIN!$E$10,$B$21=FIN!$F$10,$B25=FIN!$B$10),FIN!$C$10,0)+IF(AND(Y$7=FIN!$E$11,$B$21=FIN!$F$11,$B25=FIN!$B$11),FIN!$C$11,0)+IF(AND(Y$7=FIN!$E$12,$B$21=FIN!$F$12,$B25=FIN!$B$12),FIN!$C$12,0)+IF(AND(Y$7=FIN!$E$13,$B$21=FIN!$F$13,$B25=FIN!$B$13),FIN!$C$13,0)+IF(AND(Y$7=FIN!$E$14,$B$21=FIN!$F$14,$B25=FIN!$B$14),FIN!$C$14,0)+IF(AND(Y$7=FIN!$E$15,$B$21=FIN!$F$15,$B25=FIN!$B$15),FIN!$C$15,0)+IF(AND(Y$7=FIN!$E$16,$B$21=FIN!$F$16,$B25=FIN!$B$16),FIN!$C$16,0)+IF(AND(Y$7=FIN!$E$17,$B$21=FIN!$F$17,$B25=FIN!$B$17),FIN!$C$17,0)+IF(AND(Y$7=FIN!$E$18,$B$21=FIN!$F$18,$B25=FIN!$B$18),FIN!$C$18,0)</f>
        <v>0</v>
      </c>
      <c r="Z25" s="40">
        <f>+IF(AND(Z$7=FIN!$E$9,$B$21=FIN!$F$9,$B25=FIN!$B$9),FIN!$C$9,0)+IF(AND(Z$7=FIN!$E$10,$B$21=FIN!$F$10,$B25=FIN!$B$10),FIN!$C$10,0)+IF(AND(Z$7=FIN!$E$11,$B$21=FIN!$F$11,$B25=FIN!$B$11),FIN!$C$11,0)+IF(AND(Z$7=FIN!$E$12,$B$21=FIN!$F$12,$B25=FIN!$B$12),FIN!$C$12,0)+IF(AND(Z$7=FIN!$E$13,$B$21=FIN!$F$13,$B25=FIN!$B$13),FIN!$C$13,0)+IF(AND(Z$7=FIN!$E$14,$B$21=FIN!$F$14,$B25=FIN!$B$14),FIN!$C$14,0)+IF(AND(Z$7=FIN!$E$15,$B$21=FIN!$F$15,$B25=FIN!$B$15),FIN!$C$15,0)+IF(AND(Z$7=FIN!$E$16,$B$21=FIN!$F$16,$B25=FIN!$B$16),FIN!$C$16,0)+IF(AND(Z$7=FIN!$E$17,$B$21=FIN!$F$17,$B25=FIN!$B$17),FIN!$C$17,0)+IF(AND(Z$7=FIN!$E$18,$B$21=FIN!$F$18,$B25=FIN!$B$18),FIN!$C$18,0)</f>
        <v>0</v>
      </c>
      <c r="AA25" s="40">
        <f>+IF(AND(AA$7=FIN!$E$9,$B$21=FIN!$F$9,$B25=FIN!$B$9),FIN!$C$9,0)+IF(AND(AA$7=FIN!$E$10,$B$21=FIN!$F$10,$B25=FIN!$B$10),FIN!$C$10,0)+IF(AND(AA$7=FIN!$E$11,$B$21=FIN!$F$11,$B25=FIN!$B$11),FIN!$C$11,0)+IF(AND(AA$7=FIN!$E$12,$B$21=FIN!$F$12,$B25=FIN!$B$12),FIN!$C$12,0)+IF(AND(AA$7=FIN!$E$13,$B$21=FIN!$F$13,$B25=FIN!$B$13),FIN!$C$13,0)+IF(AND(AA$7=FIN!$E$14,$B$21=FIN!$F$14,$B25=FIN!$B$14),FIN!$C$14,0)+IF(AND(AA$7=FIN!$E$15,$B$21=FIN!$F$15,$B25=FIN!$B$15),FIN!$C$15,0)+IF(AND(AA$7=FIN!$E$16,$B$21=FIN!$F$16,$B25=FIN!$B$16),FIN!$C$16,0)+IF(AND(AA$7=FIN!$E$17,$B$21=FIN!$F$17,$B25=FIN!$B$17),FIN!$C$17,0)+IF(AND(AA$7=FIN!$E$18,$B$21=FIN!$F$18,$B25=FIN!$B$18),FIN!$C$18,0)</f>
        <v>0</v>
      </c>
      <c r="AB25" s="40">
        <f>+IF(AND(AB$7=FIN!$E$9,$B$21=FIN!$F$9,$B25=FIN!$B$9),FIN!$C$9,0)+IF(AND(AB$7=FIN!$E$10,$B$21=FIN!$F$10,$B25=FIN!$B$10),FIN!$C$10,0)+IF(AND(AB$7=FIN!$E$11,$B$21=FIN!$F$11,$B25=FIN!$B$11),FIN!$C$11,0)+IF(AND(AB$7=FIN!$E$12,$B$21=FIN!$F$12,$B25=FIN!$B$12),FIN!$C$12,0)+IF(AND(AB$7=FIN!$E$13,$B$21=FIN!$F$13,$B25=FIN!$B$13),FIN!$C$13,0)+IF(AND(AB$7=FIN!$E$14,$B$21=FIN!$F$14,$B25=FIN!$B$14),FIN!$C$14,0)+IF(AND(AB$7=FIN!$E$15,$B$21=FIN!$F$15,$B25=FIN!$B$15),FIN!$C$15,0)+IF(AND(AB$7=FIN!$E$16,$B$21=FIN!$F$16,$B25=FIN!$B$16),FIN!$C$16,0)+IF(AND(AB$7=FIN!$E$17,$B$21=FIN!$F$17,$B25=FIN!$B$17),FIN!$C$17,0)+IF(AND(AB$7=FIN!$E$18,$B$21=FIN!$F$18,$B25=FIN!$B$18),FIN!$C$18,0)</f>
        <v>0</v>
      </c>
      <c r="AC25" s="40">
        <f>+IF(AND(AC$7=FIN!$E$9,$B$21=FIN!$F$9,$B25=FIN!$B$9),FIN!$C$9,0)+IF(AND(AC$7=FIN!$E$10,$B$21=FIN!$F$10,$B25=FIN!$B$10),FIN!$C$10,0)+IF(AND(AC$7=FIN!$E$11,$B$21=FIN!$F$11,$B25=FIN!$B$11),FIN!$C$11,0)+IF(AND(AC$7=FIN!$E$12,$B$21=FIN!$F$12,$B25=FIN!$B$12),FIN!$C$12,0)+IF(AND(AC$7=FIN!$E$13,$B$21=FIN!$F$13,$B25=FIN!$B$13),FIN!$C$13,0)+IF(AND(AC$7=FIN!$E$14,$B$21=FIN!$F$14,$B25=FIN!$B$14),FIN!$C$14,0)+IF(AND(AC$7=FIN!$E$15,$B$21=FIN!$F$15,$B25=FIN!$B$15),FIN!$C$15,0)+IF(AND(AC$7=FIN!$E$16,$B$21=FIN!$F$16,$B25=FIN!$B$16),FIN!$C$16,0)+IF(AND(AC$7=FIN!$E$17,$B$21=FIN!$F$17,$B25=FIN!$B$17),FIN!$C$17,0)+IF(AND(AC$7=FIN!$E$18,$B$21=FIN!$F$18,$B25=FIN!$B$18),FIN!$C$18,0)</f>
        <v>0</v>
      </c>
      <c r="AD25" s="40">
        <f>+IF(AND(AD$7=FIN!$E$9,$B$21=FIN!$F$9,$B25=FIN!$B$9),FIN!$C$9,0)+IF(AND(AD$7=FIN!$E$10,$B$21=FIN!$F$10,$B25=FIN!$B$10),FIN!$C$10,0)+IF(AND(AD$7=FIN!$E$11,$B$21=FIN!$F$11,$B25=FIN!$B$11),FIN!$C$11,0)+IF(AND(AD$7=FIN!$E$12,$B$21=FIN!$F$12,$B25=FIN!$B$12),FIN!$C$12,0)+IF(AND(AD$7=FIN!$E$13,$B$21=FIN!$F$13,$B25=FIN!$B$13),FIN!$C$13,0)+IF(AND(AD$7=FIN!$E$14,$B$21=FIN!$F$14,$B25=FIN!$B$14),FIN!$C$14,0)+IF(AND(AD$7=FIN!$E$15,$B$21=FIN!$F$15,$B25=FIN!$B$15),FIN!$C$15,0)+IF(AND(AD$7=FIN!$E$16,$B$21=FIN!$F$16,$B25=FIN!$B$16),FIN!$C$16,0)+IF(AND(AD$7=FIN!$E$17,$B$21=FIN!$F$17,$B25=FIN!$B$17),FIN!$C$17,0)+IF(AND(AD$7=FIN!$E$18,$B$21=FIN!$F$18,$B25=FIN!$B$18),FIN!$C$18,0)</f>
        <v>0</v>
      </c>
      <c r="AE25" s="40">
        <f>+IF(AND(AE$7=FIN!$E$9,$B$21=FIN!$F$9,$B25=FIN!$B$9),FIN!$C$9,0)+IF(AND(AE$7=FIN!$E$10,$B$21=FIN!$F$10,$B25=FIN!$B$10),FIN!$C$10,0)+IF(AND(AE$7=FIN!$E$11,$B$21=FIN!$F$11,$B25=FIN!$B$11),FIN!$C$11,0)+IF(AND(AE$7=FIN!$E$12,$B$21=FIN!$F$12,$B25=FIN!$B$12),FIN!$C$12,0)+IF(AND(AE$7=FIN!$E$13,$B$21=FIN!$F$13,$B25=FIN!$B$13),FIN!$C$13,0)+IF(AND(AE$7=FIN!$E$14,$B$21=FIN!$F$14,$B25=FIN!$B$14),FIN!$C$14,0)+IF(AND(AE$7=FIN!$E$15,$B$21=FIN!$F$15,$B25=FIN!$B$15),FIN!$C$15,0)+IF(AND(AE$7=FIN!$E$16,$B$21=FIN!$F$16,$B25=FIN!$B$16),FIN!$C$16,0)+IF(AND(AE$7=FIN!$E$17,$B$21=FIN!$F$17,$B25=FIN!$B$17),FIN!$C$17,0)+IF(AND(AE$7=FIN!$E$18,$B$21=FIN!$F$18,$B25=FIN!$B$18),FIN!$C$18,0)</f>
        <v>0</v>
      </c>
      <c r="AF25" s="40">
        <f>+IF(AND(AF$7=FIN!$E$9,$B$21=FIN!$F$9,$B25=FIN!$B$9),FIN!$C$9,0)+IF(AND(AF$7=FIN!$E$10,$B$21=FIN!$F$10,$B25=FIN!$B$10),FIN!$C$10,0)+IF(AND(AF$7=FIN!$E$11,$B$21=FIN!$F$11,$B25=FIN!$B$11),FIN!$C$11,0)+IF(AND(AF$7=FIN!$E$12,$B$21=FIN!$F$12,$B25=FIN!$B$12),FIN!$C$12,0)+IF(AND(AF$7=FIN!$E$13,$B$21=FIN!$F$13,$B25=FIN!$B$13),FIN!$C$13,0)+IF(AND(AF$7=FIN!$E$14,$B$21=FIN!$F$14,$B25=FIN!$B$14),FIN!$C$14,0)+IF(AND(AF$7=FIN!$E$15,$B$21=FIN!$F$15,$B25=FIN!$B$15),FIN!$C$15,0)+IF(AND(AF$7=FIN!$E$16,$B$21=FIN!$F$16,$B25=FIN!$B$16),FIN!$C$16,0)+IF(AND(AF$7=FIN!$E$17,$B$21=FIN!$F$17,$B25=FIN!$B$17),FIN!$C$17,0)+IF(AND(AF$7=FIN!$E$18,$B$21=FIN!$F$18,$B25=FIN!$B$18),FIN!$C$18,0)</f>
        <v>0</v>
      </c>
      <c r="AG25" s="40">
        <f>+IF(AND(AG$7=FIN!$E$9,$B$21=FIN!$F$9,$B25=FIN!$B$9),FIN!$C$9,0)+IF(AND(AG$7=FIN!$E$10,$B$21=FIN!$F$10,$B25=FIN!$B$10),FIN!$C$10,0)+IF(AND(AG$7=FIN!$E$11,$B$21=FIN!$F$11,$B25=FIN!$B$11),FIN!$C$11,0)+IF(AND(AG$7=FIN!$E$12,$B$21=FIN!$F$12,$B25=FIN!$B$12),FIN!$C$12,0)+IF(AND(AG$7=FIN!$E$13,$B$21=FIN!$F$13,$B25=FIN!$B$13),FIN!$C$13,0)+IF(AND(AG$7=FIN!$E$14,$B$21=FIN!$F$14,$B25=FIN!$B$14),FIN!$C$14,0)+IF(AND(AG$7=FIN!$E$15,$B$21=FIN!$F$15,$B25=FIN!$B$15),FIN!$C$15,0)+IF(AND(AG$7=FIN!$E$16,$B$21=FIN!$F$16,$B25=FIN!$B$16),FIN!$C$16,0)+IF(AND(AG$7=FIN!$E$17,$B$21=FIN!$F$17,$B25=FIN!$B$17),FIN!$C$17,0)+IF(AND(AG$7=FIN!$E$18,$B$21=FIN!$F$18,$B25=FIN!$B$18),FIN!$C$18,0)</f>
        <v>0</v>
      </c>
      <c r="AH25" s="40">
        <f>+IF(AND(AH$7=FIN!$E$9,$B$21=FIN!$F$9,$B25=FIN!$B$9),FIN!$C$9,0)+IF(AND(AH$7=FIN!$E$10,$B$21=FIN!$F$10,$B25=FIN!$B$10),FIN!$C$10,0)+IF(AND(AH$7=FIN!$E$11,$B$21=FIN!$F$11,$B25=FIN!$B$11),FIN!$C$11,0)+IF(AND(AH$7=FIN!$E$12,$B$21=FIN!$F$12,$B25=FIN!$B$12),FIN!$C$12,0)+IF(AND(AH$7=FIN!$E$13,$B$21=FIN!$F$13,$B25=FIN!$B$13),FIN!$C$13,0)+IF(AND(AH$7=FIN!$E$14,$B$21=FIN!$F$14,$B25=FIN!$B$14),FIN!$C$14,0)+IF(AND(AH$7=FIN!$E$15,$B$21=FIN!$F$15,$B25=FIN!$B$15),FIN!$C$15,0)+IF(AND(AH$7=FIN!$E$16,$B$21=FIN!$F$16,$B25=FIN!$B$16),FIN!$C$16,0)+IF(AND(AH$7=FIN!$E$17,$B$21=FIN!$F$17,$B25=FIN!$B$17),FIN!$C$17,0)+IF(AND(AH$7=FIN!$E$18,$B$21=FIN!$F$18,$B25=FIN!$B$18),FIN!$C$18,0)</f>
        <v>0</v>
      </c>
      <c r="AI25" s="40">
        <f>+IF(AND(AI$7=FIN!$E$9,$B$21=FIN!$F$9,$B25=FIN!$B$9),FIN!$C$9,0)+IF(AND(AI$7=FIN!$E$10,$B$21=FIN!$F$10,$B25=FIN!$B$10),FIN!$C$10,0)+IF(AND(AI$7=FIN!$E$11,$B$21=FIN!$F$11,$B25=FIN!$B$11),FIN!$C$11,0)+IF(AND(AI$7=FIN!$E$12,$B$21=FIN!$F$12,$B25=FIN!$B$12),FIN!$C$12,0)+IF(AND(AI$7=FIN!$E$13,$B$21=FIN!$F$13,$B25=FIN!$B$13),FIN!$C$13,0)+IF(AND(AI$7=FIN!$E$14,$B$21=FIN!$F$14,$B25=FIN!$B$14),FIN!$C$14,0)+IF(AND(AI$7=FIN!$E$15,$B$21=FIN!$F$15,$B25=FIN!$B$15),FIN!$C$15,0)+IF(AND(AI$7=FIN!$E$16,$B$21=FIN!$F$16,$B25=FIN!$B$16),FIN!$C$16,0)+IF(AND(AI$7=FIN!$E$17,$B$21=FIN!$F$17,$B25=FIN!$B$17),FIN!$C$17,0)+IF(AND(AI$7=FIN!$E$18,$B$21=FIN!$F$18,$B25=FIN!$B$18),FIN!$C$18,0)</f>
        <v>0</v>
      </c>
      <c r="AJ25" s="40">
        <f>+IF(AND(AJ$7=FIN!$E$9,$B$21=FIN!$F$9,$B25=FIN!$B$9),FIN!$C$9,0)+IF(AND(AJ$7=FIN!$E$10,$B$21=FIN!$F$10,$B25=FIN!$B$10),FIN!$C$10,0)+IF(AND(AJ$7=FIN!$E$11,$B$21=FIN!$F$11,$B25=FIN!$B$11),FIN!$C$11,0)+IF(AND(AJ$7=FIN!$E$12,$B$21=FIN!$F$12,$B25=FIN!$B$12),FIN!$C$12,0)+IF(AND(AJ$7=FIN!$E$13,$B$21=FIN!$F$13,$B25=FIN!$B$13),FIN!$C$13,0)+IF(AND(AJ$7=FIN!$E$14,$B$21=FIN!$F$14,$B25=FIN!$B$14),FIN!$C$14,0)+IF(AND(AJ$7=FIN!$E$15,$B$21=FIN!$F$15,$B25=FIN!$B$15),FIN!$C$15,0)+IF(AND(AJ$7=FIN!$E$16,$B$21=FIN!$F$16,$B25=FIN!$B$16),FIN!$C$16,0)+IF(AND(AJ$7=FIN!$E$17,$B$21=FIN!$F$17,$B25=FIN!$B$17),FIN!$C$17,0)+IF(AND(AJ$7=FIN!$E$18,$B$21=FIN!$F$18,$B25=FIN!$B$18),FIN!$C$18,0)</f>
        <v>0</v>
      </c>
      <c r="AK25" s="40">
        <f>+IF(AND(AK$7=FIN!$E$9,$B$21=FIN!$F$9,$B25=FIN!$B$9),FIN!$C$9,0)+IF(AND(AK$7=FIN!$E$10,$B$21=FIN!$F$10,$B25=FIN!$B$10),FIN!$C$10,0)+IF(AND(AK$7=FIN!$E$11,$B$21=FIN!$F$11,$B25=FIN!$B$11),FIN!$C$11,0)+IF(AND(AK$7=FIN!$E$12,$B$21=FIN!$F$12,$B25=FIN!$B$12),FIN!$C$12,0)+IF(AND(AK$7=FIN!$E$13,$B$21=FIN!$F$13,$B25=FIN!$B$13),FIN!$C$13,0)+IF(AND(AK$7=FIN!$E$14,$B$21=FIN!$F$14,$B25=FIN!$B$14),FIN!$C$14,0)+IF(AND(AK$7=FIN!$E$15,$B$21=FIN!$F$15,$B25=FIN!$B$15),FIN!$C$15,0)+IF(AND(AK$7=FIN!$E$16,$B$21=FIN!$F$16,$B25=FIN!$B$16),FIN!$C$16,0)+IF(AND(AK$7=FIN!$E$17,$B$21=FIN!$F$17,$B25=FIN!$B$17),FIN!$C$17,0)+IF(AND(AK$7=FIN!$E$18,$B$21=FIN!$F$18,$B25=FIN!$B$18),FIN!$C$18,0)</f>
        <v>0</v>
      </c>
      <c r="AL25" s="40">
        <f>+IF(AND(AL$7=FIN!$E$9,$B$21=FIN!$F$9,$B25=FIN!$B$9),FIN!$C$9,0)+IF(AND(AL$7=FIN!$E$10,$B$21=FIN!$F$10,$B25=FIN!$B$10),FIN!$C$10,0)+IF(AND(AL$7=FIN!$E$11,$B$21=FIN!$F$11,$B25=FIN!$B$11),FIN!$C$11,0)+IF(AND(AL$7=FIN!$E$12,$B$21=FIN!$F$12,$B25=FIN!$B$12),FIN!$C$12,0)+IF(AND(AL$7=FIN!$E$13,$B$21=FIN!$F$13,$B25=FIN!$B$13),FIN!$C$13,0)+IF(AND(AL$7=FIN!$E$14,$B$21=FIN!$F$14,$B25=FIN!$B$14),FIN!$C$14,0)+IF(AND(AL$7=FIN!$E$15,$B$21=FIN!$F$15,$B25=FIN!$B$15),FIN!$C$15,0)+IF(AND(AL$7=FIN!$E$16,$B$21=FIN!$F$16,$B25=FIN!$B$16),FIN!$C$16,0)+IF(AND(AL$7=FIN!$E$17,$B$21=FIN!$F$17,$B25=FIN!$B$17),FIN!$C$17,0)+IF(AND(AL$7=FIN!$E$18,$B$21=FIN!$F$18,$B25=FIN!$B$18),FIN!$C$18,0)</f>
        <v>0</v>
      </c>
      <c r="AM25" s="40">
        <f>+IF(AND(AM$7=FIN!$E$9,$B$21=FIN!$F$9,$B25=FIN!$B$9),FIN!$C$9,0)+IF(AND(AM$7=FIN!$E$10,$B$21=FIN!$F$10,$B25=FIN!$B$10),FIN!$C$10,0)+IF(AND(AM$7=FIN!$E$11,$B$21=FIN!$F$11,$B25=FIN!$B$11),FIN!$C$11,0)+IF(AND(AM$7=FIN!$E$12,$B$21=FIN!$F$12,$B25=FIN!$B$12),FIN!$C$12,0)+IF(AND(AM$7=FIN!$E$13,$B$21=FIN!$F$13,$B25=FIN!$B$13),FIN!$C$13,0)+IF(AND(AM$7=FIN!$E$14,$B$21=FIN!$F$14,$B25=FIN!$B$14),FIN!$C$14,0)+IF(AND(AM$7=FIN!$E$15,$B$21=FIN!$F$15,$B25=FIN!$B$15),FIN!$C$15,0)+IF(AND(AM$7=FIN!$E$16,$B$21=FIN!$F$16,$B25=FIN!$B$16),FIN!$C$16,0)+IF(AND(AM$7=FIN!$E$17,$B$21=FIN!$F$17,$B25=FIN!$B$17),FIN!$C$17,0)+IF(AND(AM$7=FIN!$E$18,$B$21=FIN!$F$18,$B25=FIN!$B$18),FIN!$C$18,0)</f>
        <v>0</v>
      </c>
      <c r="AN25" s="40">
        <f>+IF(AND(AN$7=FIN!$E$9,$B$21=FIN!$F$9,$B25=FIN!$B$9),FIN!$C$9,0)+IF(AND(AN$7=FIN!$E$10,$B$21=FIN!$F$10,$B25=FIN!$B$10),FIN!$C$10,0)+IF(AND(AN$7=FIN!$E$11,$B$21=FIN!$F$11,$B25=FIN!$B$11),FIN!$C$11,0)+IF(AND(AN$7=FIN!$E$12,$B$21=FIN!$F$12,$B25=FIN!$B$12),FIN!$C$12,0)+IF(AND(AN$7=FIN!$E$13,$B$21=FIN!$F$13,$B25=FIN!$B$13),FIN!$C$13,0)+IF(AND(AN$7=FIN!$E$14,$B$21=FIN!$F$14,$B25=FIN!$B$14),FIN!$C$14,0)+IF(AND(AN$7=FIN!$E$15,$B$21=FIN!$F$15,$B25=FIN!$B$15),FIN!$C$15,0)+IF(AND(AN$7=FIN!$E$16,$B$21=FIN!$F$16,$B25=FIN!$B$16),FIN!$C$16,0)+IF(AND(AN$7=FIN!$E$17,$B$21=FIN!$F$17,$B25=FIN!$B$17),FIN!$C$17,0)+IF(AND(AN$7=FIN!$E$18,$B$21=FIN!$F$18,$B25=FIN!$B$18),FIN!$C$18,0)</f>
        <v>0</v>
      </c>
      <c r="AO25" s="40">
        <f>+IF(AND(AO$7=FIN!$E$9,$B$21=FIN!$F$9,$B25=FIN!$B$9),FIN!$C$9,0)+IF(AND(AO$7=FIN!$E$10,$B$21=FIN!$F$10,$B25=FIN!$B$10),FIN!$C$10,0)+IF(AND(AO$7=FIN!$E$11,$B$21=FIN!$F$11,$B25=FIN!$B$11),FIN!$C$11,0)+IF(AND(AO$7=FIN!$E$12,$B$21=FIN!$F$12,$B25=FIN!$B$12),FIN!$C$12,0)+IF(AND(AO$7=FIN!$E$13,$B$21=FIN!$F$13,$B25=FIN!$B$13),FIN!$C$13,0)+IF(AND(AO$7=FIN!$E$14,$B$21=FIN!$F$14,$B25=FIN!$B$14),FIN!$C$14,0)+IF(AND(AO$7=FIN!$E$15,$B$21=FIN!$F$15,$B25=FIN!$B$15),FIN!$C$15,0)+IF(AND(AO$7=FIN!$E$16,$B$21=FIN!$F$16,$B25=FIN!$B$16),FIN!$C$16,0)+IF(AND(AO$7=FIN!$E$17,$B$21=FIN!$F$17,$B25=FIN!$B$17),FIN!$C$17,0)+IF(AND(AO$7=FIN!$E$18,$B$21=FIN!$F$18,$B25=FIN!$B$18),FIN!$C$18,0)</f>
        <v>0</v>
      </c>
      <c r="AP25" s="40">
        <f>+IF(AND(AP$7=FIN!$E$9,$B$21=FIN!$F$9,$B25=FIN!$B$9),FIN!$C$9,0)+IF(AND(AP$7=FIN!$E$10,$B$21=FIN!$F$10,$B25=FIN!$B$10),FIN!$C$10,0)+IF(AND(AP$7=FIN!$E$11,$B$21=FIN!$F$11,$B25=FIN!$B$11),FIN!$C$11,0)+IF(AND(AP$7=FIN!$E$12,$B$21=FIN!$F$12,$B25=FIN!$B$12),FIN!$C$12,0)+IF(AND(AP$7=FIN!$E$13,$B$21=FIN!$F$13,$B25=FIN!$B$13),FIN!$C$13,0)+IF(AND(AP$7=FIN!$E$14,$B$21=FIN!$F$14,$B25=FIN!$B$14),FIN!$C$14,0)+IF(AND(AP$7=FIN!$E$15,$B$21=FIN!$F$15,$B25=FIN!$B$15),FIN!$C$15,0)+IF(AND(AP$7=FIN!$E$16,$B$21=FIN!$F$16,$B25=FIN!$B$16),FIN!$C$16,0)+IF(AND(AP$7=FIN!$E$17,$B$21=FIN!$F$17,$B25=FIN!$B$17),FIN!$C$17,0)+IF(AND(AP$7=FIN!$E$18,$B$21=FIN!$F$18,$B25=FIN!$B$18),FIN!$C$18,0)</f>
        <v>0</v>
      </c>
      <c r="AQ25" s="40">
        <f>+IF(AND(AQ$7=FIN!$E$9,$B$21=FIN!$F$9,$B25=FIN!$B$9),FIN!$C$9,0)+IF(AND(AQ$7=FIN!$E$10,$B$21=FIN!$F$10,$B25=FIN!$B$10),FIN!$C$10,0)+IF(AND(AQ$7=FIN!$E$11,$B$21=FIN!$F$11,$B25=FIN!$B$11),FIN!$C$11,0)+IF(AND(AQ$7=FIN!$E$12,$B$21=FIN!$F$12,$B25=FIN!$B$12),FIN!$C$12,0)+IF(AND(AQ$7=FIN!$E$13,$B$21=FIN!$F$13,$B25=FIN!$B$13),FIN!$C$13,0)+IF(AND(AQ$7=FIN!$E$14,$B$21=FIN!$F$14,$B25=FIN!$B$14),FIN!$C$14,0)+IF(AND(AQ$7=FIN!$E$15,$B$21=FIN!$F$15,$B25=FIN!$B$15),FIN!$C$15,0)+IF(AND(AQ$7=FIN!$E$16,$B$21=FIN!$F$16,$B25=FIN!$B$16),FIN!$C$16,0)+IF(AND(AQ$7=FIN!$E$17,$B$21=FIN!$F$17,$B25=FIN!$B$17),FIN!$C$17,0)+IF(AND(AQ$7=FIN!$E$18,$B$21=FIN!$F$18,$B25=FIN!$B$18),FIN!$C$18,0)</f>
        <v>0</v>
      </c>
      <c r="AR25" s="40">
        <f>+IF(AND(AR$7=FIN!$E$9,$B$21=FIN!$F$9,$B25=FIN!$B$9),FIN!$C$9,0)+IF(AND(AR$7=FIN!$E$10,$B$21=FIN!$F$10,$B25=FIN!$B$10),FIN!$C$10,0)+IF(AND(AR$7=FIN!$E$11,$B$21=FIN!$F$11,$B25=FIN!$B$11),FIN!$C$11,0)+IF(AND(AR$7=FIN!$E$12,$B$21=FIN!$F$12,$B25=FIN!$B$12),FIN!$C$12,0)+IF(AND(AR$7=FIN!$E$13,$B$21=FIN!$F$13,$B25=FIN!$B$13),FIN!$C$13,0)+IF(AND(AR$7=FIN!$E$14,$B$21=FIN!$F$14,$B25=FIN!$B$14),FIN!$C$14,0)+IF(AND(AR$7=FIN!$E$15,$B$21=FIN!$F$15,$B25=FIN!$B$15),FIN!$C$15,0)+IF(AND(AR$7=FIN!$E$16,$B$21=FIN!$F$16,$B25=FIN!$B$16),FIN!$C$16,0)+IF(AND(AR$7=FIN!$E$17,$B$21=FIN!$F$17,$B25=FIN!$B$17),FIN!$C$17,0)+IF(AND(AR$7=FIN!$E$18,$B$21=FIN!$F$18,$B25=FIN!$B$18),FIN!$C$18,0)</f>
        <v>0</v>
      </c>
      <c r="AS25" s="40">
        <f>+IF(AND(AS$7=FIN!$E$9,$B$21=FIN!$F$9,$B25=FIN!$B$9),FIN!$C$9,0)+IF(AND(AS$7=FIN!$E$10,$B$21=FIN!$F$10,$B25=FIN!$B$10),FIN!$C$10,0)+IF(AND(AS$7=FIN!$E$11,$B$21=FIN!$F$11,$B25=FIN!$B$11),FIN!$C$11,0)+IF(AND(AS$7=FIN!$E$12,$B$21=FIN!$F$12,$B25=FIN!$B$12),FIN!$C$12,0)+IF(AND(AS$7=FIN!$E$13,$B$21=FIN!$F$13,$B25=FIN!$B$13),FIN!$C$13,0)+IF(AND(AS$7=FIN!$E$14,$B$21=FIN!$F$14,$B25=FIN!$B$14),FIN!$C$14,0)+IF(AND(AS$7=FIN!$E$15,$B$21=FIN!$F$15,$B25=FIN!$B$15),FIN!$C$15,0)+IF(AND(AS$7=FIN!$E$16,$B$21=FIN!$F$16,$B25=FIN!$B$16),FIN!$C$16,0)+IF(AND(AS$7=FIN!$E$17,$B$21=FIN!$F$17,$B25=FIN!$B$17),FIN!$C$17,0)+IF(AND(AS$7=FIN!$E$18,$B$21=FIN!$F$18,$B25=FIN!$B$18),FIN!$C$18,0)</f>
        <v>0</v>
      </c>
      <c r="AT25" s="40">
        <f>+IF(AND(AT$7=FIN!$E$9,$B$21=FIN!$F$9,$B25=FIN!$B$9),FIN!$C$9,0)+IF(AND(AT$7=FIN!$E$10,$B$21=FIN!$F$10,$B25=FIN!$B$10),FIN!$C$10,0)+IF(AND(AT$7=FIN!$E$11,$B$21=FIN!$F$11,$B25=FIN!$B$11),FIN!$C$11,0)+IF(AND(AT$7=FIN!$E$12,$B$21=FIN!$F$12,$B25=FIN!$B$12),FIN!$C$12,0)+IF(AND(AT$7=FIN!$E$13,$B$21=FIN!$F$13,$B25=FIN!$B$13),FIN!$C$13,0)+IF(AND(AT$7=FIN!$E$14,$B$21=FIN!$F$14,$B25=FIN!$B$14),FIN!$C$14,0)+IF(AND(AT$7=FIN!$E$15,$B$21=FIN!$F$15,$B25=FIN!$B$15),FIN!$C$15,0)+IF(AND(AT$7=FIN!$E$16,$B$21=FIN!$F$16,$B25=FIN!$B$16),FIN!$C$16,0)+IF(AND(AT$7=FIN!$E$17,$B$21=FIN!$F$17,$B25=FIN!$B$17),FIN!$C$17,0)+IF(AND(AT$7=FIN!$E$18,$B$21=FIN!$F$18,$B25=FIN!$B$18),FIN!$C$18,0)</f>
        <v>0</v>
      </c>
      <c r="AU25" s="40">
        <f>+IF(AND(AU$7=FIN!$E$9,$B$21=FIN!$F$9,$B25=FIN!$B$9),FIN!$C$9,0)+IF(AND(AU$7=FIN!$E$10,$B$21=FIN!$F$10,$B25=FIN!$B$10),FIN!$C$10,0)+IF(AND(AU$7=FIN!$E$11,$B$21=FIN!$F$11,$B25=FIN!$B$11),FIN!$C$11,0)+IF(AND(AU$7=FIN!$E$12,$B$21=FIN!$F$12,$B25=FIN!$B$12),FIN!$C$12,0)+IF(AND(AU$7=FIN!$E$13,$B$21=FIN!$F$13,$B25=FIN!$B$13),FIN!$C$13,0)+IF(AND(AU$7=FIN!$E$14,$B$21=FIN!$F$14,$B25=FIN!$B$14),FIN!$C$14,0)+IF(AND(AU$7=FIN!$E$15,$B$21=FIN!$F$15,$B25=FIN!$B$15),FIN!$C$15,0)+IF(AND(AU$7=FIN!$E$16,$B$21=FIN!$F$16,$B25=FIN!$B$16),FIN!$C$16,0)+IF(AND(AU$7=FIN!$E$17,$B$21=FIN!$F$17,$B25=FIN!$B$17),FIN!$C$17,0)+IF(AND(AU$7=FIN!$E$18,$B$21=FIN!$F$18,$B25=FIN!$B$18),FIN!$C$18,0)</f>
        <v>0</v>
      </c>
      <c r="AV25" s="40">
        <f>+IF(AND(AV$7=FIN!$E$9,$B$21=FIN!$F$9,$B25=FIN!$B$9),FIN!$C$9,0)+IF(AND(AV$7=FIN!$E$10,$B$21=FIN!$F$10,$B25=FIN!$B$10),FIN!$C$10,0)+IF(AND(AV$7=FIN!$E$11,$B$21=FIN!$F$11,$B25=FIN!$B$11),FIN!$C$11,0)+IF(AND(AV$7=FIN!$E$12,$B$21=FIN!$F$12,$B25=FIN!$B$12),FIN!$C$12,0)+IF(AND(AV$7=FIN!$E$13,$B$21=FIN!$F$13,$B25=FIN!$B$13),FIN!$C$13,0)+IF(AND(AV$7=FIN!$E$14,$B$21=FIN!$F$14,$B25=FIN!$B$14),FIN!$C$14,0)+IF(AND(AV$7=FIN!$E$15,$B$21=FIN!$F$15,$B25=FIN!$B$15),FIN!$C$15,0)+IF(AND(AV$7=FIN!$E$16,$B$21=FIN!$F$16,$B25=FIN!$B$16),FIN!$C$16,0)+IF(AND(AV$7=FIN!$E$17,$B$21=FIN!$F$17,$B25=FIN!$B$17),FIN!$C$17,0)+IF(AND(AV$7=FIN!$E$18,$B$21=FIN!$F$18,$B25=FIN!$B$18),FIN!$C$18,0)</f>
        <v>0</v>
      </c>
      <c r="AW25" s="40">
        <f>+IF(AND(AW$7=FIN!$E$9,$B$21=FIN!$F$9,$B25=FIN!$B$9),FIN!$C$9,0)+IF(AND(AW$7=FIN!$E$10,$B$21=FIN!$F$10,$B25=FIN!$B$10),FIN!$C$10,0)+IF(AND(AW$7=FIN!$E$11,$B$21=FIN!$F$11,$B25=FIN!$B$11),FIN!$C$11,0)+IF(AND(AW$7=FIN!$E$12,$B$21=FIN!$F$12,$B25=FIN!$B$12),FIN!$C$12,0)+IF(AND(AW$7=FIN!$E$13,$B$21=FIN!$F$13,$B25=FIN!$B$13),FIN!$C$13,0)+IF(AND(AW$7=FIN!$E$14,$B$21=FIN!$F$14,$B25=FIN!$B$14),FIN!$C$14,0)+IF(AND(AW$7=FIN!$E$15,$B$21=FIN!$F$15,$B25=FIN!$B$15),FIN!$C$15,0)+IF(AND(AW$7=FIN!$E$16,$B$21=FIN!$F$16,$B25=FIN!$B$16),FIN!$C$16,0)+IF(AND(AW$7=FIN!$E$17,$B$21=FIN!$F$17,$B25=FIN!$B$17),FIN!$C$17,0)+IF(AND(AW$7=FIN!$E$18,$B$21=FIN!$F$18,$B25=FIN!$B$18),FIN!$C$18,0)</f>
        <v>0</v>
      </c>
      <c r="AX25" s="40">
        <f>+IF(AND(AX$7=FIN!$E$9,$B$21=FIN!$F$9,$B25=FIN!$B$9),FIN!$C$9,0)+IF(AND(AX$7=FIN!$E$10,$B$21=FIN!$F$10,$B25=FIN!$B$10),FIN!$C$10,0)+IF(AND(AX$7=FIN!$E$11,$B$21=FIN!$F$11,$B25=FIN!$B$11),FIN!$C$11,0)+IF(AND(AX$7=FIN!$E$12,$B$21=FIN!$F$12,$B25=FIN!$B$12),FIN!$C$12,0)+IF(AND(AX$7=FIN!$E$13,$B$21=FIN!$F$13,$B25=FIN!$B$13),FIN!$C$13,0)+IF(AND(AX$7=FIN!$E$14,$B$21=FIN!$F$14,$B25=FIN!$B$14),FIN!$C$14,0)+IF(AND(AX$7=FIN!$E$15,$B$21=FIN!$F$15,$B25=FIN!$B$15),FIN!$C$15,0)+IF(AND(AX$7=FIN!$E$16,$B$21=FIN!$F$16,$B25=FIN!$B$16),FIN!$C$16,0)+IF(AND(AX$7=FIN!$E$17,$B$21=FIN!$F$17,$B25=FIN!$B$17),FIN!$C$17,0)+IF(AND(AX$7=FIN!$E$18,$B$21=FIN!$F$18,$B25=FIN!$B$18),FIN!$C$18,0)</f>
        <v>0</v>
      </c>
      <c r="AY25" s="40">
        <f>+IF(AND(AY$7=FIN!$E$9,$B$21=FIN!$F$9,$B25=FIN!$B$9),FIN!$C$9,0)+IF(AND(AY$7=FIN!$E$10,$B$21=FIN!$F$10,$B25=FIN!$B$10),FIN!$C$10,0)+IF(AND(AY$7=FIN!$E$11,$B$21=FIN!$F$11,$B25=FIN!$B$11),FIN!$C$11,0)+IF(AND(AY$7=FIN!$E$12,$B$21=FIN!$F$12,$B25=FIN!$B$12),FIN!$C$12,0)+IF(AND(AY$7=FIN!$E$13,$B$21=FIN!$F$13,$B25=FIN!$B$13),FIN!$C$13,0)+IF(AND(AY$7=FIN!$E$14,$B$21=FIN!$F$14,$B25=FIN!$B$14),FIN!$C$14,0)+IF(AND(AY$7=FIN!$E$15,$B$21=FIN!$F$15,$B25=FIN!$B$15),FIN!$C$15,0)+IF(AND(AY$7=FIN!$E$16,$B$21=FIN!$F$16,$B25=FIN!$B$16),FIN!$C$16,0)+IF(AND(AY$7=FIN!$E$17,$B$21=FIN!$F$17,$B25=FIN!$B$17),FIN!$C$17,0)+IF(AND(AY$7=FIN!$E$18,$B$21=FIN!$F$18,$B25=FIN!$B$18),FIN!$C$18,0)</f>
        <v>0</v>
      </c>
      <c r="AZ25" s="40">
        <f>+IF(AND(AZ$7=FIN!$E$9,$B$21=FIN!$F$9,$B25=FIN!$B$9),FIN!$C$9,0)+IF(AND(AZ$7=FIN!$E$10,$B$21=FIN!$F$10,$B25=FIN!$B$10),FIN!$C$10,0)+IF(AND(AZ$7=FIN!$E$11,$B$21=FIN!$F$11,$B25=FIN!$B$11),FIN!$C$11,0)+IF(AND(AZ$7=FIN!$E$12,$B$21=FIN!$F$12,$B25=FIN!$B$12),FIN!$C$12,0)+IF(AND(AZ$7=FIN!$E$13,$B$21=FIN!$F$13,$B25=FIN!$B$13),FIN!$C$13,0)+IF(AND(AZ$7=FIN!$E$14,$B$21=FIN!$F$14,$B25=FIN!$B$14),FIN!$C$14,0)+IF(AND(AZ$7=FIN!$E$15,$B$21=FIN!$F$15,$B25=FIN!$B$15),FIN!$C$15,0)+IF(AND(AZ$7=FIN!$E$16,$B$21=FIN!$F$16,$B25=FIN!$B$16),FIN!$C$16,0)+IF(AND(AZ$7=FIN!$E$17,$B$21=FIN!$F$17,$B25=FIN!$B$17),FIN!$C$17,0)+IF(AND(AZ$7=FIN!$E$18,$B$21=FIN!$F$18,$B25=FIN!$B$18),FIN!$C$18,0)</f>
        <v>0</v>
      </c>
      <c r="BA25" s="40">
        <f>+IF(AND(BA$7=FIN!$E$9,$B$21=FIN!$F$9,$B25=FIN!$B$9),FIN!$C$9,0)+IF(AND(BA$7=FIN!$E$10,$B$21=FIN!$F$10,$B25=FIN!$B$10),FIN!$C$10,0)+IF(AND(BA$7=FIN!$E$11,$B$21=FIN!$F$11,$B25=FIN!$B$11),FIN!$C$11,0)+IF(AND(BA$7=FIN!$E$12,$B$21=FIN!$F$12,$B25=FIN!$B$12),FIN!$C$12,0)+IF(AND(BA$7=FIN!$E$13,$B$21=FIN!$F$13,$B25=FIN!$B$13),FIN!$C$13,0)+IF(AND(BA$7=FIN!$E$14,$B$21=FIN!$F$14,$B25=FIN!$B$14),FIN!$C$14,0)+IF(AND(BA$7=FIN!$E$15,$B$21=FIN!$F$15,$B25=FIN!$B$15),FIN!$C$15,0)+IF(AND(BA$7=FIN!$E$16,$B$21=FIN!$F$16,$B25=FIN!$B$16),FIN!$C$16,0)+IF(AND(BA$7=FIN!$E$17,$B$21=FIN!$F$17,$B25=FIN!$B$17),FIN!$C$17,0)+IF(AND(BA$7=FIN!$E$18,$B$21=FIN!$F$18,$B25=FIN!$B$18),FIN!$C$18,0)</f>
        <v>0</v>
      </c>
      <c r="BB25" s="40">
        <f>+IF(AND(BB$7=FIN!$E$9,$B$21=FIN!$F$9,$B25=FIN!$B$9),FIN!$C$9,0)+IF(AND(BB$7=FIN!$E$10,$B$21=FIN!$F$10,$B25=FIN!$B$10),FIN!$C$10,0)+IF(AND(BB$7=FIN!$E$11,$B$21=FIN!$F$11,$B25=FIN!$B$11),FIN!$C$11,0)+IF(AND(BB$7=FIN!$E$12,$B$21=FIN!$F$12,$B25=FIN!$B$12),FIN!$C$12,0)+IF(AND(BB$7=FIN!$E$13,$B$21=FIN!$F$13,$B25=FIN!$B$13),FIN!$C$13,0)+IF(AND(BB$7=FIN!$E$14,$B$21=FIN!$F$14,$B25=FIN!$B$14),FIN!$C$14,0)+IF(AND(BB$7=FIN!$E$15,$B$21=FIN!$F$15,$B25=FIN!$B$15),FIN!$C$15,0)+IF(AND(BB$7=FIN!$E$16,$B$21=FIN!$F$16,$B25=FIN!$B$16),FIN!$C$16,0)+IF(AND(BB$7=FIN!$E$17,$B$21=FIN!$F$17,$B25=FIN!$B$17),FIN!$C$17,0)+IF(AND(BB$7=FIN!$E$18,$B$21=FIN!$F$18,$B25=FIN!$B$18),FIN!$C$18,0)</f>
        <v>0</v>
      </c>
      <c r="BC25" s="40">
        <f>+IF(AND(BC$7=FIN!$E$9,$B$21=FIN!$F$9,$B25=FIN!$B$9),FIN!$C$9,0)+IF(AND(BC$7=FIN!$E$10,$B$21=FIN!$F$10,$B25=FIN!$B$10),FIN!$C$10,0)+IF(AND(BC$7=FIN!$E$11,$B$21=FIN!$F$11,$B25=FIN!$B$11),FIN!$C$11,0)+IF(AND(BC$7=FIN!$E$12,$B$21=FIN!$F$12,$B25=FIN!$B$12),FIN!$C$12,0)+IF(AND(BC$7=FIN!$E$13,$B$21=FIN!$F$13,$B25=FIN!$B$13),FIN!$C$13,0)+IF(AND(BC$7=FIN!$E$14,$B$21=FIN!$F$14,$B25=FIN!$B$14),FIN!$C$14,0)+IF(AND(BC$7=FIN!$E$15,$B$21=FIN!$F$15,$B25=FIN!$B$15),FIN!$C$15,0)+IF(AND(BC$7=FIN!$E$16,$B$21=FIN!$F$16,$B25=FIN!$B$16),FIN!$C$16,0)+IF(AND(BC$7=FIN!$E$17,$B$21=FIN!$F$17,$B25=FIN!$B$17),FIN!$C$17,0)+IF(AND(BC$7=FIN!$E$18,$B$21=FIN!$F$18,$B25=FIN!$B$18),FIN!$C$18,0)</f>
        <v>0</v>
      </c>
      <c r="BD25" s="40">
        <f>+IF(AND(BD$7=FIN!$E$9,$B$21=FIN!$F$9,$B25=FIN!$B$9),FIN!$C$9,0)+IF(AND(BD$7=FIN!$E$10,$B$21=FIN!$F$10,$B25=FIN!$B$10),FIN!$C$10,0)+IF(AND(BD$7=FIN!$E$11,$B$21=FIN!$F$11,$B25=FIN!$B$11),FIN!$C$11,0)+IF(AND(BD$7=FIN!$E$12,$B$21=FIN!$F$12,$B25=FIN!$B$12),FIN!$C$12,0)+IF(AND(BD$7=FIN!$E$13,$B$21=FIN!$F$13,$B25=FIN!$B$13),FIN!$C$13,0)+IF(AND(BD$7=FIN!$E$14,$B$21=FIN!$F$14,$B25=FIN!$B$14),FIN!$C$14,0)+IF(AND(BD$7=FIN!$E$15,$B$21=FIN!$F$15,$B25=FIN!$B$15),FIN!$C$15,0)+IF(AND(BD$7=FIN!$E$16,$B$21=FIN!$F$16,$B25=FIN!$B$16),FIN!$C$16,0)+IF(AND(BD$7=FIN!$E$17,$B$21=FIN!$F$17,$B25=FIN!$B$17),FIN!$C$17,0)+IF(AND(BD$7=FIN!$E$18,$B$21=FIN!$F$18,$B25=FIN!$B$18),FIN!$C$18,0)</f>
        <v>0</v>
      </c>
      <c r="BE25" s="40">
        <f>+IF(AND(BE$7=FIN!$E$9,$B$21=FIN!$F$9,$B25=FIN!$B$9),FIN!$C$9,0)+IF(AND(BE$7=FIN!$E$10,$B$21=FIN!$F$10,$B25=FIN!$B$10),FIN!$C$10,0)+IF(AND(BE$7=FIN!$E$11,$B$21=FIN!$F$11,$B25=FIN!$B$11),FIN!$C$11,0)+IF(AND(BE$7=FIN!$E$12,$B$21=FIN!$F$12,$B25=FIN!$B$12),FIN!$C$12,0)+IF(AND(BE$7=FIN!$E$13,$B$21=FIN!$F$13,$B25=FIN!$B$13),FIN!$C$13,0)+IF(AND(BE$7=FIN!$E$14,$B$21=FIN!$F$14,$B25=FIN!$B$14),FIN!$C$14,0)+IF(AND(BE$7=FIN!$E$15,$B$21=FIN!$F$15,$B25=FIN!$B$15),FIN!$C$15,0)+IF(AND(BE$7=FIN!$E$16,$B$21=FIN!$F$16,$B25=FIN!$B$16),FIN!$C$16,0)+IF(AND(BE$7=FIN!$E$17,$B$21=FIN!$F$17,$B25=FIN!$B$17),FIN!$C$17,0)+IF(AND(BE$7=FIN!$E$18,$B$21=FIN!$F$18,$B25=FIN!$B$18),FIN!$C$18,0)</f>
        <v>0</v>
      </c>
      <c r="BF25" s="40">
        <f>+IF(AND(BF$7=FIN!$E$9,$B$21=FIN!$F$9,$B25=FIN!$B$9),FIN!$C$9,0)+IF(AND(BF$7=FIN!$E$10,$B$21=FIN!$F$10,$B25=FIN!$B$10),FIN!$C$10,0)+IF(AND(BF$7=FIN!$E$11,$B$21=FIN!$F$11,$B25=FIN!$B$11),FIN!$C$11,0)+IF(AND(BF$7=FIN!$E$12,$B$21=FIN!$F$12,$B25=FIN!$B$12),FIN!$C$12,0)+IF(AND(BF$7=FIN!$E$13,$B$21=FIN!$F$13,$B25=FIN!$B$13),FIN!$C$13,0)+IF(AND(BF$7=FIN!$E$14,$B$21=FIN!$F$14,$B25=FIN!$B$14),FIN!$C$14,0)+IF(AND(BF$7=FIN!$E$15,$B$21=FIN!$F$15,$B25=FIN!$B$15),FIN!$C$15,0)+IF(AND(BF$7=FIN!$E$16,$B$21=FIN!$F$16,$B25=FIN!$B$16),FIN!$C$16,0)+IF(AND(BF$7=FIN!$E$17,$B$21=FIN!$F$17,$B25=FIN!$B$17),FIN!$C$17,0)+IF(AND(BF$7=FIN!$E$18,$B$21=FIN!$F$18,$B25=FIN!$B$18),FIN!$C$18,0)</f>
        <v>0</v>
      </c>
      <c r="BG25" s="40">
        <f>+IF(AND(BG$7=FIN!$E$9,$B$21=FIN!$F$9,$B25=FIN!$B$9),FIN!$C$9,0)+IF(AND(BG$7=FIN!$E$10,$B$21=FIN!$F$10,$B25=FIN!$B$10),FIN!$C$10,0)+IF(AND(BG$7=FIN!$E$11,$B$21=FIN!$F$11,$B25=FIN!$B$11),FIN!$C$11,0)+IF(AND(BG$7=FIN!$E$12,$B$21=FIN!$F$12,$B25=FIN!$B$12),FIN!$C$12,0)+IF(AND(BG$7=FIN!$E$13,$B$21=FIN!$F$13,$B25=FIN!$B$13),FIN!$C$13,0)+IF(AND(BG$7=FIN!$E$14,$B$21=FIN!$F$14,$B25=FIN!$B$14),FIN!$C$14,0)+IF(AND(BG$7=FIN!$E$15,$B$21=FIN!$F$15,$B25=FIN!$B$15),FIN!$C$15,0)+IF(AND(BG$7=FIN!$E$16,$B$21=FIN!$F$16,$B25=FIN!$B$16),FIN!$C$16,0)+IF(AND(BG$7=FIN!$E$17,$B$21=FIN!$F$17,$B25=FIN!$B$17),FIN!$C$17,0)+IF(AND(BG$7=FIN!$E$18,$B$21=FIN!$F$18,$B25=FIN!$B$18),FIN!$C$18,0)</f>
        <v>0</v>
      </c>
      <c r="BH25" s="40">
        <f>+IF(AND(BH$7=FIN!$E$9,$B$21=FIN!$F$9,$B25=FIN!$B$9),FIN!$C$9,0)+IF(AND(BH$7=FIN!$E$10,$B$21=FIN!$F$10,$B25=FIN!$B$10),FIN!$C$10,0)+IF(AND(BH$7=FIN!$E$11,$B$21=FIN!$F$11,$B25=FIN!$B$11),FIN!$C$11,0)+IF(AND(BH$7=FIN!$E$12,$B$21=FIN!$F$12,$B25=FIN!$B$12),FIN!$C$12,0)+IF(AND(BH$7=FIN!$E$13,$B$21=FIN!$F$13,$B25=FIN!$B$13),FIN!$C$13,0)+IF(AND(BH$7=FIN!$E$14,$B$21=FIN!$F$14,$B25=FIN!$B$14),FIN!$C$14,0)+IF(AND(BH$7=FIN!$E$15,$B$21=FIN!$F$15,$B25=FIN!$B$15),FIN!$C$15,0)+IF(AND(BH$7=FIN!$E$16,$B$21=FIN!$F$16,$B25=FIN!$B$16),FIN!$C$16,0)+IF(AND(BH$7=FIN!$E$17,$B$21=FIN!$F$17,$B25=FIN!$B$17),FIN!$C$17,0)+IF(AND(BH$7=FIN!$E$18,$B$21=FIN!$F$18,$B25=FIN!$B$18),FIN!$C$18,0)</f>
        <v>0</v>
      </c>
      <c r="BI25" s="40">
        <f>+IF(AND(BI$7=FIN!$E$9,$B$21=FIN!$F$9,$B25=FIN!$B$9),FIN!$C$9,0)+IF(AND(BI$7=FIN!$E$10,$B$21=FIN!$F$10,$B25=FIN!$B$10),FIN!$C$10,0)+IF(AND(BI$7=FIN!$E$11,$B$21=FIN!$F$11,$B25=FIN!$B$11),FIN!$C$11,0)+IF(AND(BI$7=FIN!$E$12,$B$21=FIN!$F$12,$B25=FIN!$B$12),FIN!$C$12,0)+IF(AND(BI$7=FIN!$E$13,$B$21=FIN!$F$13,$B25=FIN!$B$13),FIN!$C$13,0)+IF(AND(BI$7=FIN!$E$14,$B$21=FIN!$F$14,$B25=FIN!$B$14),FIN!$C$14,0)+IF(AND(BI$7=FIN!$E$15,$B$21=FIN!$F$15,$B25=FIN!$B$15),FIN!$C$15,0)+IF(AND(BI$7=FIN!$E$16,$B$21=FIN!$F$16,$B25=FIN!$B$16),FIN!$C$16,0)+IF(AND(BI$7=FIN!$E$17,$B$21=FIN!$F$17,$B25=FIN!$B$17),FIN!$C$17,0)+IF(AND(BI$7=FIN!$E$18,$B$21=FIN!$F$18,$B25=FIN!$B$18),FIN!$C$18,0)</f>
        <v>0</v>
      </c>
      <c r="BJ25" s="40">
        <f>+IF(AND(BJ$7=FIN!$E$9,$B$21=FIN!$F$9,$B25=FIN!$B$9),FIN!$C$9,0)+IF(AND(BJ$7=FIN!$E$10,$B$21=FIN!$F$10,$B25=FIN!$B$10),FIN!$C$10,0)+IF(AND(BJ$7=FIN!$E$11,$B$21=FIN!$F$11,$B25=FIN!$B$11),FIN!$C$11,0)+IF(AND(BJ$7=FIN!$E$12,$B$21=FIN!$F$12,$B25=FIN!$B$12),FIN!$C$12,0)+IF(AND(BJ$7=FIN!$E$13,$B$21=FIN!$F$13,$B25=FIN!$B$13),FIN!$C$13,0)+IF(AND(BJ$7=FIN!$E$14,$B$21=FIN!$F$14,$B25=FIN!$B$14),FIN!$C$14,0)+IF(AND(BJ$7=FIN!$E$15,$B$21=FIN!$F$15,$B25=FIN!$B$15),FIN!$C$15,0)+IF(AND(BJ$7=FIN!$E$16,$B$21=FIN!$F$16,$B25=FIN!$B$16),FIN!$C$16,0)+IF(AND(BJ$7=FIN!$E$17,$B$21=FIN!$F$17,$B25=FIN!$B$17),FIN!$C$17,0)+IF(AND(BJ$7=FIN!$E$18,$B$21=FIN!$F$18,$B25=FIN!$B$18),FIN!$C$18,0)</f>
        <v>0</v>
      </c>
      <c r="BK25" s="40">
        <f>+IF(AND(BK$7=FIN!$E$9,$B$21=FIN!$F$9,$B25=FIN!$B$9),FIN!$C$9,0)+IF(AND(BK$7=FIN!$E$10,$B$21=FIN!$F$10,$B25=FIN!$B$10),FIN!$C$10,0)+IF(AND(BK$7=FIN!$E$11,$B$21=FIN!$F$11,$B25=FIN!$B$11),FIN!$C$11,0)+IF(AND(BK$7=FIN!$E$12,$B$21=FIN!$F$12,$B25=FIN!$B$12),FIN!$C$12,0)+IF(AND(BK$7=FIN!$E$13,$B$21=FIN!$F$13,$B25=FIN!$B$13),FIN!$C$13,0)+IF(AND(BK$7=FIN!$E$14,$B$21=FIN!$F$14,$B25=FIN!$B$14),FIN!$C$14,0)+IF(AND(BK$7=FIN!$E$15,$B$21=FIN!$F$15,$B25=FIN!$B$15),FIN!$C$15,0)+IF(AND(BK$7=FIN!$E$16,$B$21=FIN!$F$16,$B25=FIN!$B$16),FIN!$C$16,0)+IF(AND(BK$7=FIN!$E$17,$B$21=FIN!$F$17,$B25=FIN!$B$17),FIN!$C$17,0)+IF(AND(BK$7=FIN!$E$18,$B$21=FIN!$F$18,$B25=FIN!$B$18),FIN!$C$18,0)</f>
        <v>0</v>
      </c>
      <c r="BL25" s="40">
        <f>+IF(AND(BL$7=FIN!$E$9,$B$21=FIN!$F$9,$B25=FIN!$B$9),FIN!$C$9,0)+IF(AND(BL$7=FIN!$E$10,$B$21=FIN!$F$10,$B25=FIN!$B$10),FIN!$C$10,0)+IF(AND(BL$7=FIN!$E$11,$B$21=FIN!$F$11,$B25=FIN!$B$11),FIN!$C$11,0)+IF(AND(BL$7=FIN!$E$12,$B$21=FIN!$F$12,$B25=FIN!$B$12),FIN!$C$12,0)+IF(AND(BL$7=FIN!$E$13,$B$21=FIN!$F$13,$B25=FIN!$B$13),FIN!$C$13,0)+IF(AND(BL$7=FIN!$E$14,$B$21=FIN!$F$14,$B25=FIN!$B$14),FIN!$C$14,0)+IF(AND(BL$7=FIN!$E$15,$B$21=FIN!$F$15,$B25=FIN!$B$15),FIN!$C$15,0)+IF(AND(BL$7=FIN!$E$16,$B$21=FIN!$F$16,$B25=FIN!$B$16),FIN!$C$16,0)+IF(AND(BL$7=FIN!$E$17,$B$21=FIN!$F$17,$B25=FIN!$B$17),FIN!$C$17,0)+IF(AND(BL$7=FIN!$E$18,$B$21=FIN!$F$18,$B25=FIN!$B$18),FIN!$C$18,0)</f>
        <v>0</v>
      </c>
    </row>
    <row r="26" spans="2:64">
      <c r="B26" s="32">
        <f>+B14</f>
        <v>0</v>
      </c>
      <c r="C26" s="40">
        <f t="shared" si="11"/>
        <v>0</v>
      </c>
      <c r="D26" s="30"/>
      <c r="E26" s="40">
        <f>+IF(AND(E$7=FIN!$E$9,$B$21=FIN!$F$9,$B26=FIN!$B$9),FIN!$C$9,0)+IF(AND(E$7=FIN!$E$10,$B$21=FIN!$F$10,$B26=FIN!$B$10),FIN!$C$10,0)+IF(AND(E$7=FIN!$E$11,$B$21=FIN!$F$11,$B26=FIN!$B$11),FIN!$C$11,0)+IF(AND(E$7=FIN!$E$12,$B$21=FIN!$F$12,$B26=FIN!$B$12),FIN!$C$12,0)+IF(AND(E$7=FIN!$E$13,$B$21=FIN!$F$13,$B26=FIN!$B$13),FIN!$C$13,0)+IF(AND(E$7=FIN!$E$14,$B$21=FIN!$F$14,$B26=FIN!$B$14),FIN!$C$14,0)+IF(AND(E$7=FIN!$E$15,$B$21=FIN!$F$15,$B26=FIN!$B$15),FIN!$C$15,0)+IF(AND(E$7=FIN!$E$16,$B$21=FIN!$F$16,$B26=FIN!$B$16),FIN!$C$16,0)+IF(AND(E$7=FIN!$E$17,$B$21=FIN!$F$17,$B26=FIN!$B$17),FIN!$C$17,0)+IF(AND(E$7=FIN!$E$18,$B$21=FIN!$F$18,$B26=FIN!$B$18),FIN!$C$18,0)</f>
        <v>0</v>
      </c>
      <c r="F26" s="40">
        <f>+IF(AND(F$7=FIN!$E$9,$B$21=FIN!$F$9,$B26=FIN!$B$9),FIN!$C$9,0)+IF(AND(F$7=FIN!$E$10,$B$21=FIN!$F$10,$B26=FIN!$B$10),FIN!$C$10,0)+IF(AND(F$7=FIN!$E$11,$B$21=FIN!$F$11,$B26=FIN!$B$11),FIN!$C$11,0)+IF(AND(F$7=FIN!$E$12,$B$21=FIN!$F$12,$B26=FIN!$B$12),FIN!$C$12,0)+IF(AND(F$7=FIN!$E$13,$B$21=FIN!$F$13,$B26=FIN!$B$13),FIN!$C$13,0)+IF(AND(F$7=FIN!$E$14,$B$21=FIN!$F$14,$B26=FIN!$B$14),FIN!$C$14,0)+IF(AND(F$7=FIN!$E$15,$B$21=FIN!$F$15,$B26=FIN!$B$15),FIN!$C$15,0)+IF(AND(F$7=FIN!$E$16,$B$21=FIN!$F$16,$B26=FIN!$B$16),FIN!$C$16,0)+IF(AND(F$7=FIN!$E$17,$B$21=FIN!$F$17,$B26=FIN!$B$17),FIN!$C$17,0)+IF(AND(F$7=FIN!$E$18,$B$21=FIN!$F$18,$B26=FIN!$B$18),FIN!$C$18,0)</f>
        <v>0</v>
      </c>
      <c r="G26" s="40">
        <f>+IF(AND(G$7=FIN!$E$9,$B$21=FIN!$F$9,$B26=FIN!$B$9),FIN!$C$9,0)+IF(AND(G$7=FIN!$E$10,$B$21=FIN!$F$10,$B26=FIN!$B$10),FIN!$C$10,0)+IF(AND(G$7=FIN!$E$11,$B$21=FIN!$F$11,$B26=FIN!$B$11),FIN!$C$11,0)+IF(AND(G$7=FIN!$E$12,$B$21=FIN!$F$12,$B26=FIN!$B$12),FIN!$C$12,0)+IF(AND(G$7=FIN!$E$13,$B$21=FIN!$F$13,$B26=FIN!$B$13),FIN!$C$13,0)+IF(AND(G$7=FIN!$E$14,$B$21=FIN!$F$14,$B26=FIN!$B$14),FIN!$C$14,0)+IF(AND(G$7=FIN!$E$15,$B$21=FIN!$F$15,$B26=FIN!$B$15),FIN!$C$15,0)+IF(AND(G$7=FIN!$E$16,$B$21=FIN!$F$16,$B26=FIN!$B$16),FIN!$C$16,0)+IF(AND(G$7=FIN!$E$17,$B$21=FIN!$F$17,$B26=FIN!$B$17),FIN!$C$17,0)+IF(AND(G$7=FIN!$E$18,$B$21=FIN!$F$18,$B26=FIN!$B$18),FIN!$C$18,0)</f>
        <v>0</v>
      </c>
      <c r="H26" s="40">
        <f>+IF(AND(H$7=FIN!$E$9,$B$21=FIN!$F$9,$B26=FIN!$B$9),FIN!$C$9,0)+IF(AND(H$7=FIN!$E$10,$B$21=FIN!$F$10,$B26=FIN!$B$10),FIN!$C$10,0)+IF(AND(H$7=FIN!$E$11,$B$21=FIN!$F$11,$B26=FIN!$B$11),FIN!$C$11,0)+IF(AND(H$7=FIN!$E$12,$B$21=FIN!$F$12,$B26=FIN!$B$12),FIN!$C$12,0)+IF(AND(H$7=FIN!$E$13,$B$21=FIN!$F$13,$B26=FIN!$B$13),FIN!$C$13,0)+IF(AND(H$7=FIN!$E$14,$B$21=FIN!$F$14,$B26=FIN!$B$14),FIN!$C$14,0)+IF(AND(H$7=FIN!$E$15,$B$21=FIN!$F$15,$B26=FIN!$B$15),FIN!$C$15,0)+IF(AND(H$7=FIN!$E$16,$B$21=FIN!$F$16,$B26=FIN!$B$16),FIN!$C$16,0)+IF(AND(H$7=FIN!$E$17,$B$21=FIN!$F$17,$B26=FIN!$B$17),FIN!$C$17,0)+IF(AND(H$7=FIN!$E$18,$B$21=FIN!$F$18,$B26=FIN!$B$18),FIN!$C$18,0)</f>
        <v>0</v>
      </c>
      <c r="I26" s="40">
        <f>+IF(AND(I$7=FIN!$E$9,$B$21=FIN!$F$9,$B26=FIN!$B$9),FIN!$C$9,0)+IF(AND(I$7=FIN!$E$10,$B$21=FIN!$F$10,$B26=FIN!$B$10),FIN!$C$10,0)+IF(AND(I$7=FIN!$E$11,$B$21=FIN!$F$11,$B26=FIN!$B$11),FIN!$C$11,0)+IF(AND(I$7=FIN!$E$12,$B$21=FIN!$F$12,$B26=FIN!$B$12),FIN!$C$12,0)+IF(AND(I$7=FIN!$E$13,$B$21=FIN!$F$13,$B26=FIN!$B$13),FIN!$C$13,0)+IF(AND(I$7=FIN!$E$14,$B$21=FIN!$F$14,$B26=FIN!$B$14),FIN!$C$14,0)+IF(AND(I$7=FIN!$E$15,$B$21=FIN!$F$15,$B26=FIN!$B$15),FIN!$C$15,0)+IF(AND(I$7=FIN!$E$16,$B$21=FIN!$F$16,$B26=FIN!$B$16),FIN!$C$16,0)+IF(AND(I$7=FIN!$E$17,$B$21=FIN!$F$17,$B26=FIN!$B$17),FIN!$C$17,0)+IF(AND(I$7=FIN!$E$18,$B$21=FIN!$F$18,$B26=FIN!$B$18),FIN!$C$18,0)</f>
        <v>0</v>
      </c>
      <c r="J26" s="40">
        <f>+IF(AND(J$7=FIN!$E$9,$B$21=FIN!$F$9,$B26=FIN!$B$9),FIN!$C$9,0)+IF(AND(J$7=FIN!$E$10,$B$21=FIN!$F$10,$B26=FIN!$B$10),FIN!$C$10,0)+IF(AND(J$7=FIN!$E$11,$B$21=FIN!$F$11,$B26=FIN!$B$11),FIN!$C$11,0)+IF(AND(J$7=FIN!$E$12,$B$21=FIN!$F$12,$B26=FIN!$B$12),FIN!$C$12,0)+IF(AND(J$7=FIN!$E$13,$B$21=FIN!$F$13,$B26=FIN!$B$13),FIN!$C$13,0)+IF(AND(J$7=FIN!$E$14,$B$21=FIN!$F$14,$B26=FIN!$B$14),FIN!$C$14,0)+IF(AND(J$7=FIN!$E$15,$B$21=FIN!$F$15,$B26=FIN!$B$15),FIN!$C$15,0)+IF(AND(J$7=FIN!$E$16,$B$21=FIN!$F$16,$B26=FIN!$B$16),FIN!$C$16,0)+IF(AND(J$7=FIN!$E$17,$B$21=FIN!$F$17,$B26=FIN!$B$17),FIN!$C$17,0)+IF(AND(J$7=FIN!$E$18,$B$21=FIN!$F$18,$B26=FIN!$B$18),FIN!$C$18,0)</f>
        <v>0</v>
      </c>
      <c r="K26" s="40">
        <f>+IF(AND(K$7=FIN!$E$9,$B$21=FIN!$F$9,$B26=FIN!$B$9),FIN!$C$9,0)+IF(AND(K$7=FIN!$E$10,$B$21=FIN!$F$10,$B26=FIN!$B$10),FIN!$C$10,0)+IF(AND(K$7=FIN!$E$11,$B$21=FIN!$F$11,$B26=FIN!$B$11),FIN!$C$11,0)+IF(AND(K$7=FIN!$E$12,$B$21=FIN!$F$12,$B26=FIN!$B$12),FIN!$C$12,0)+IF(AND(K$7=FIN!$E$13,$B$21=FIN!$F$13,$B26=FIN!$B$13),FIN!$C$13,0)+IF(AND(K$7=FIN!$E$14,$B$21=FIN!$F$14,$B26=FIN!$B$14),FIN!$C$14,0)+IF(AND(K$7=FIN!$E$15,$B$21=FIN!$F$15,$B26=FIN!$B$15),FIN!$C$15,0)+IF(AND(K$7=FIN!$E$16,$B$21=FIN!$F$16,$B26=FIN!$B$16),FIN!$C$16,0)+IF(AND(K$7=FIN!$E$17,$B$21=FIN!$F$17,$B26=FIN!$B$17),FIN!$C$17,0)+IF(AND(K$7=FIN!$E$18,$B$21=FIN!$F$18,$B26=FIN!$B$18),FIN!$C$18,0)</f>
        <v>0</v>
      </c>
      <c r="L26" s="40">
        <f>+IF(AND(L$7=FIN!$E$9,$B$21=FIN!$F$9,$B26=FIN!$B$9),FIN!$C$9,0)+IF(AND(L$7=FIN!$E$10,$B$21=FIN!$F$10,$B26=FIN!$B$10),FIN!$C$10,0)+IF(AND(L$7=FIN!$E$11,$B$21=FIN!$F$11,$B26=FIN!$B$11),FIN!$C$11,0)+IF(AND(L$7=FIN!$E$12,$B$21=FIN!$F$12,$B26=FIN!$B$12),FIN!$C$12,0)+IF(AND(L$7=FIN!$E$13,$B$21=FIN!$F$13,$B26=FIN!$B$13),FIN!$C$13,0)+IF(AND(L$7=FIN!$E$14,$B$21=FIN!$F$14,$B26=FIN!$B$14),FIN!$C$14,0)+IF(AND(L$7=FIN!$E$15,$B$21=FIN!$F$15,$B26=FIN!$B$15),FIN!$C$15,0)+IF(AND(L$7=FIN!$E$16,$B$21=FIN!$F$16,$B26=FIN!$B$16),FIN!$C$16,0)+IF(AND(L$7=FIN!$E$17,$B$21=FIN!$F$17,$B26=FIN!$B$17),FIN!$C$17,0)+IF(AND(L$7=FIN!$E$18,$B$21=FIN!$F$18,$B26=FIN!$B$18),FIN!$C$18,0)</f>
        <v>0</v>
      </c>
      <c r="M26" s="40">
        <f>+IF(AND(M$7=FIN!$E$9,$B$21=FIN!$F$9,$B26=FIN!$B$9),FIN!$C$9,0)+IF(AND(M$7=FIN!$E$10,$B$21=FIN!$F$10,$B26=FIN!$B$10),FIN!$C$10,0)+IF(AND(M$7=FIN!$E$11,$B$21=FIN!$F$11,$B26=FIN!$B$11),FIN!$C$11,0)+IF(AND(M$7=FIN!$E$12,$B$21=FIN!$F$12,$B26=FIN!$B$12),FIN!$C$12,0)+IF(AND(M$7=FIN!$E$13,$B$21=FIN!$F$13,$B26=FIN!$B$13),FIN!$C$13,0)+IF(AND(M$7=FIN!$E$14,$B$21=FIN!$F$14,$B26=FIN!$B$14),FIN!$C$14,0)+IF(AND(M$7=FIN!$E$15,$B$21=FIN!$F$15,$B26=FIN!$B$15),FIN!$C$15,0)+IF(AND(M$7=FIN!$E$16,$B$21=FIN!$F$16,$B26=FIN!$B$16),FIN!$C$16,0)+IF(AND(M$7=FIN!$E$17,$B$21=FIN!$F$17,$B26=FIN!$B$17),FIN!$C$17,0)+IF(AND(M$7=FIN!$E$18,$B$21=FIN!$F$18,$B26=FIN!$B$18),FIN!$C$18,0)</f>
        <v>0</v>
      </c>
      <c r="N26" s="40">
        <f>+IF(AND(N$7=FIN!$E$9,$B$21=FIN!$F$9,$B26=FIN!$B$9),FIN!$C$9,0)+IF(AND(N$7=FIN!$E$10,$B$21=FIN!$F$10,$B26=FIN!$B$10),FIN!$C$10,0)+IF(AND(N$7=FIN!$E$11,$B$21=FIN!$F$11,$B26=FIN!$B$11),FIN!$C$11,0)+IF(AND(N$7=FIN!$E$12,$B$21=FIN!$F$12,$B26=FIN!$B$12),FIN!$C$12,0)+IF(AND(N$7=FIN!$E$13,$B$21=FIN!$F$13,$B26=FIN!$B$13),FIN!$C$13,0)+IF(AND(N$7=FIN!$E$14,$B$21=FIN!$F$14,$B26=FIN!$B$14),FIN!$C$14,0)+IF(AND(N$7=FIN!$E$15,$B$21=FIN!$F$15,$B26=FIN!$B$15),FIN!$C$15,0)+IF(AND(N$7=FIN!$E$16,$B$21=FIN!$F$16,$B26=FIN!$B$16),FIN!$C$16,0)+IF(AND(N$7=FIN!$E$17,$B$21=FIN!$F$17,$B26=FIN!$B$17),FIN!$C$17,0)+IF(AND(N$7=FIN!$E$18,$B$21=FIN!$F$18,$B26=FIN!$B$18),FIN!$C$18,0)</f>
        <v>0</v>
      </c>
      <c r="O26" s="40">
        <f>+IF(AND(O$7=FIN!$E$9,$B$21=FIN!$F$9,$B26=FIN!$B$9),FIN!$C$9,0)+IF(AND(O$7=FIN!$E$10,$B$21=FIN!$F$10,$B26=FIN!$B$10),FIN!$C$10,0)+IF(AND(O$7=FIN!$E$11,$B$21=FIN!$F$11,$B26=FIN!$B$11),FIN!$C$11,0)+IF(AND(O$7=FIN!$E$12,$B$21=FIN!$F$12,$B26=FIN!$B$12),FIN!$C$12,0)+IF(AND(O$7=FIN!$E$13,$B$21=FIN!$F$13,$B26=FIN!$B$13),FIN!$C$13,0)+IF(AND(O$7=FIN!$E$14,$B$21=FIN!$F$14,$B26=FIN!$B$14),FIN!$C$14,0)+IF(AND(O$7=FIN!$E$15,$B$21=FIN!$F$15,$B26=FIN!$B$15),FIN!$C$15,0)+IF(AND(O$7=FIN!$E$16,$B$21=FIN!$F$16,$B26=FIN!$B$16),FIN!$C$16,0)+IF(AND(O$7=FIN!$E$17,$B$21=FIN!$F$17,$B26=FIN!$B$17),FIN!$C$17,0)+IF(AND(O$7=FIN!$E$18,$B$21=FIN!$F$18,$B26=FIN!$B$18),FIN!$C$18,0)</f>
        <v>0</v>
      </c>
      <c r="P26" s="40">
        <f>+IF(AND(P$7=FIN!$E$9,$B$21=FIN!$F$9,$B26=FIN!$B$9),FIN!$C$9,0)+IF(AND(P$7=FIN!$E$10,$B$21=FIN!$F$10,$B26=FIN!$B$10),FIN!$C$10,0)+IF(AND(P$7=FIN!$E$11,$B$21=FIN!$F$11,$B26=FIN!$B$11),FIN!$C$11,0)+IF(AND(P$7=FIN!$E$12,$B$21=FIN!$F$12,$B26=FIN!$B$12),FIN!$C$12,0)+IF(AND(P$7=FIN!$E$13,$B$21=FIN!$F$13,$B26=FIN!$B$13),FIN!$C$13,0)+IF(AND(P$7=FIN!$E$14,$B$21=FIN!$F$14,$B26=FIN!$B$14),FIN!$C$14,0)+IF(AND(P$7=FIN!$E$15,$B$21=FIN!$F$15,$B26=FIN!$B$15),FIN!$C$15,0)+IF(AND(P$7=FIN!$E$16,$B$21=FIN!$F$16,$B26=FIN!$B$16),FIN!$C$16,0)+IF(AND(P$7=FIN!$E$17,$B$21=FIN!$F$17,$B26=FIN!$B$17),FIN!$C$17,0)+IF(AND(P$7=FIN!$E$18,$B$21=FIN!$F$18,$B26=FIN!$B$18),FIN!$C$18,0)</f>
        <v>0</v>
      </c>
      <c r="Q26" s="40">
        <f>+IF(AND(Q$7=FIN!$E$9,$B$21=FIN!$F$9,$B26=FIN!$B$9),FIN!$C$9,0)+IF(AND(Q$7=FIN!$E$10,$B$21=FIN!$F$10,$B26=FIN!$B$10),FIN!$C$10,0)+IF(AND(Q$7=FIN!$E$11,$B$21=FIN!$F$11,$B26=FIN!$B$11),FIN!$C$11,0)+IF(AND(Q$7=FIN!$E$12,$B$21=FIN!$F$12,$B26=FIN!$B$12),FIN!$C$12,0)+IF(AND(Q$7=FIN!$E$13,$B$21=FIN!$F$13,$B26=FIN!$B$13),FIN!$C$13,0)+IF(AND(Q$7=FIN!$E$14,$B$21=FIN!$F$14,$B26=FIN!$B$14),FIN!$C$14,0)+IF(AND(Q$7=FIN!$E$15,$B$21=FIN!$F$15,$B26=FIN!$B$15),FIN!$C$15,0)+IF(AND(Q$7=FIN!$E$16,$B$21=FIN!$F$16,$B26=FIN!$B$16),FIN!$C$16,0)+IF(AND(Q$7=FIN!$E$17,$B$21=FIN!$F$17,$B26=FIN!$B$17),FIN!$C$17,0)+IF(AND(Q$7=FIN!$E$18,$B$21=FIN!$F$18,$B26=FIN!$B$18),FIN!$C$18,0)</f>
        <v>0</v>
      </c>
      <c r="R26" s="40">
        <f>+IF(AND(R$7=FIN!$E$9,$B$21=FIN!$F$9,$B26=FIN!$B$9),FIN!$C$9,0)+IF(AND(R$7=FIN!$E$10,$B$21=FIN!$F$10,$B26=FIN!$B$10),FIN!$C$10,0)+IF(AND(R$7=FIN!$E$11,$B$21=FIN!$F$11,$B26=FIN!$B$11),FIN!$C$11,0)+IF(AND(R$7=FIN!$E$12,$B$21=FIN!$F$12,$B26=FIN!$B$12),FIN!$C$12,0)+IF(AND(R$7=FIN!$E$13,$B$21=FIN!$F$13,$B26=FIN!$B$13),FIN!$C$13,0)+IF(AND(R$7=FIN!$E$14,$B$21=FIN!$F$14,$B26=FIN!$B$14),FIN!$C$14,0)+IF(AND(R$7=FIN!$E$15,$B$21=FIN!$F$15,$B26=FIN!$B$15),FIN!$C$15,0)+IF(AND(R$7=FIN!$E$16,$B$21=FIN!$F$16,$B26=FIN!$B$16),FIN!$C$16,0)+IF(AND(R$7=FIN!$E$17,$B$21=FIN!$F$17,$B26=FIN!$B$17),FIN!$C$17,0)+IF(AND(R$7=FIN!$E$18,$B$21=FIN!$F$18,$B26=FIN!$B$18),FIN!$C$18,0)</f>
        <v>0</v>
      </c>
      <c r="S26" s="40">
        <f>+IF(AND(S$7=FIN!$E$9,$B$21=FIN!$F$9,$B26=FIN!$B$9),FIN!$C$9,0)+IF(AND(S$7=FIN!$E$10,$B$21=FIN!$F$10,$B26=FIN!$B$10),FIN!$C$10,0)+IF(AND(S$7=FIN!$E$11,$B$21=FIN!$F$11,$B26=FIN!$B$11),FIN!$C$11,0)+IF(AND(S$7=FIN!$E$12,$B$21=FIN!$F$12,$B26=FIN!$B$12),FIN!$C$12,0)+IF(AND(S$7=FIN!$E$13,$B$21=FIN!$F$13,$B26=FIN!$B$13),FIN!$C$13,0)+IF(AND(S$7=FIN!$E$14,$B$21=FIN!$F$14,$B26=FIN!$B$14),FIN!$C$14,0)+IF(AND(S$7=FIN!$E$15,$B$21=FIN!$F$15,$B26=FIN!$B$15),FIN!$C$15,0)+IF(AND(S$7=FIN!$E$16,$B$21=FIN!$F$16,$B26=FIN!$B$16),FIN!$C$16,0)+IF(AND(S$7=FIN!$E$17,$B$21=FIN!$F$17,$B26=FIN!$B$17),FIN!$C$17,0)+IF(AND(S$7=FIN!$E$18,$B$21=FIN!$F$18,$B26=FIN!$B$18),FIN!$C$18,0)</f>
        <v>0</v>
      </c>
      <c r="T26" s="40">
        <f>+IF(AND(T$7=FIN!$E$9,$B$21=FIN!$F$9,$B26=FIN!$B$9),FIN!$C$9,0)+IF(AND(T$7=FIN!$E$10,$B$21=FIN!$F$10,$B26=FIN!$B$10),FIN!$C$10,0)+IF(AND(T$7=FIN!$E$11,$B$21=FIN!$F$11,$B26=FIN!$B$11),FIN!$C$11,0)+IF(AND(T$7=FIN!$E$12,$B$21=FIN!$F$12,$B26=FIN!$B$12),FIN!$C$12,0)+IF(AND(T$7=FIN!$E$13,$B$21=FIN!$F$13,$B26=FIN!$B$13),FIN!$C$13,0)+IF(AND(T$7=FIN!$E$14,$B$21=FIN!$F$14,$B26=FIN!$B$14),FIN!$C$14,0)+IF(AND(T$7=FIN!$E$15,$B$21=FIN!$F$15,$B26=FIN!$B$15),FIN!$C$15,0)+IF(AND(T$7=FIN!$E$16,$B$21=FIN!$F$16,$B26=FIN!$B$16),FIN!$C$16,0)+IF(AND(T$7=FIN!$E$17,$B$21=FIN!$F$17,$B26=FIN!$B$17),FIN!$C$17,0)+IF(AND(T$7=FIN!$E$18,$B$21=FIN!$F$18,$B26=FIN!$B$18),FIN!$C$18,0)</f>
        <v>0</v>
      </c>
      <c r="U26" s="40">
        <f>+IF(AND(U$7=FIN!$E$9,$B$21=FIN!$F$9,$B26=FIN!$B$9),FIN!$C$9,0)+IF(AND(U$7=FIN!$E$10,$B$21=FIN!$F$10,$B26=FIN!$B$10),FIN!$C$10,0)+IF(AND(U$7=FIN!$E$11,$B$21=FIN!$F$11,$B26=FIN!$B$11),FIN!$C$11,0)+IF(AND(U$7=FIN!$E$12,$B$21=FIN!$F$12,$B26=FIN!$B$12),FIN!$C$12,0)+IF(AND(U$7=FIN!$E$13,$B$21=FIN!$F$13,$B26=FIN!$B$13),FIN!$C$13,0)+IF(AND(U$7=FIN!$E$14,$B$21=FIN!$F$14,$B26=FIN!$B$14),FIN!$C$14,0)+IF(AND(U$7=FIN!$E$15,$B$21=FIN!$F$15,$B26=FIN!$B$15),FIN!$C$15,0)+IF(AND(U$7=FIN!$E$16,$B$21=FIN!$F$16,$B26=FIN!$B$16),FIN!$C$16,0)+IF(AND(U$7=FIN!$E$17,$B$21=FIN!$F$17,$B26=FIN!$B$17),FIN!$C$17,0)+IF(AND(U$7=FIN!$E$18,$B$21=FIN!$F$18,$B26=FIN!$B$18),FIN!$C$18,0)</f>
        <v>0</v>
      </c>
      <c r="V26" s="40">
        <f>+IF(AND(V$7=FIN!$E$9,$B$21=FIN!$F$9,$B26=FIN!$B$9),FIN!$C$9,0)+IF(AND(V$7=FIN!$E$10,$B$21=FIN!$F$10,$B26=FIN!$B$10),FIN!$C$10,0)+IF(AND(V$7=FIN!$E$11,$B$21=FIN!$F$11,$B26=FIN!$B$11),FIN!$C$11,0)+IF(AND(V$7=FIN!$E$12,$B$21=FIN!$F$12,$B26=FIN!$B$12),FIN!$C$12,0)+IF(AND(V$7=FIN!$E$13,$B$21=FIN!$F$13,$B26=FIN!$B$13),FIN!$C$13,0)+IF(AND(V$7=FIN!$E$14,$B$21=FIN!$F$14,$B26=FIN!$B$14),FIN!$C$14,0)+IF(AND(V$7=FIN!$E$15,$B$21=FIN!$F$15,$B26=FIN!$B$15),FIN!$C$15,0)+IF(AND(V$7=FIN!$E$16,$B$21=FIN!$F$16,$B26=FIN!$B$16),FIN!$C$16,0)+IF(AND(V$7=FIN!$E$17,$B$21=FIN!$F$17,$B26=FIN!$B$17),FIN!$C$17,0)+IF(AND(V$7=FIN!$E$18,$B$21=FIN!$F$18,$B26=FIN!$B$18),FIN!$C$18,0)</f>
        <v>0</v>
      </c>
      <c r="W26" s="40">
        <f>+IF(AND(W$7=FIN!$E$9,$B$21=FIN!$F$9,$B26=FIN!$B$9),FIN!$C$9,0)+IF(AND(W$7=FIN!$E$10,$B$21=FIN!$F$10,$B26=FIN!$B$10),FIN!$C$10,0)+IF(AND(W$7=FIN!$E$11,$B$21=FIN!$F$11,$B26=FIN!$B$11),FIN!$C$11,0)+IF(AND(W$7=FIN!$E$12,$B$21=FIN!$F$12,$B26=FIN!$B$12),FIN!$C$12,0)+IF(AND(W$7=FIN!$E$13,$B$21=FIN!$F$13,$B26=FIN!$B$13),FIN!$C$13,0)+IF(AND(W$7=FIN!$E$14,$B$21=FIN!$F$14,$B26=FIN!$B$14),FIN!$C$14,0)+IF(AND(W$7=FIN!$E$15,$B$21=FIN!$F$15,$B26=FIN!$B$15),FIN!$C$15,0)+IF(AND(W$7=FIN!$E$16,$B$21=FIN!$F$16,$B26=FIN!$B$16),FIN!$C$16,0)+IF(AND(W$7=FIN!$E$17,$B$21=FIN!$F$17,$B26=FIN!$B$17),FIN!$C$17,0)+IF(AND(W$7=FIN!$E$18,$B$21=FIN!$F$18,$B26=FIN!$B$18),FIN!$C$18,0)</f>
        <v>0</v>
      </c>
      <c r="X26" s="40">
        <f>+IF(AND(X$7=FIN!$E$9,$B$21=FIN!$F$9,$B26=FIN!$B$9),FIN!$C$9,0)+IF(AND(X$7=FIN!$E$10,$B$21=FIN!$F$10,$B26=FIN!$B$10),FIN!$C$10,0)+IF(AND(X$7=FIN!$E$11,$B$21=FIN!$F$11,$B26=FIN!$B$11),FIN!$C$11,0)+IF(AND(X$7=FIN!$E$12,$B$21=FIN!$F$12,$B26=FIN!$B$12),FIN!$C$12,0)+IF(AND(X$7=FIN!$E$13,$B$21=FIN!$F$13,$B26=FIN!$B$13),FIN!$C$13,0)+IF(AND(X$7=FIN!$E$14,$B$21=FIN!$F$14,$B26=FIN!$B$14),FIN!$C$14,0)+IF(AND(X$7=FIN!$E$15,$B$21=FIN!$F$15,$B26=FIN!$B$15),FIN!$C$15,0)+IF(AND(X$7=FIN!$E$16,$B$21=FIN!$F$16,$B26=FIN!$B$16),FIN!$C$16,0)+IF(AND(X$7=FIN!$E$17,$B$21=FIN!$F$17,$B26=FIN!$B$17),FIN!$C$17,0)+IF(AND(X$7=FIN!$E$18,$B$21=FIN!$F$18,$B26=FIN!$B$18),FIN!$C$18,0)</f>
        <v>0</v>
      </c>
      <c r="Y26" s="40">
        <f>+IF(AND(Y$7=FIN!$E$9,$B$21=FIN!$F$9,$B26=FIN!$B$9),FIN!$C$9,0)+IF(AND(Y$7=FIN!$E$10,$B$21=FIN!$F$10,$B26=FIN!$B$10),FIN!$C$10,0)+IF(AND(Y$7=FIN!$E$11,$B$21=FIN!$F$11,$B26=FIN!$B$11),FIN!$C$11,0)+IF(AND(Y$7=FIN!$E$12,$B$21=FIN!$F$12,$B26=FIN!$B$12),FIN!$C$12,0)+IF(AND(Y$7=FIN!$E$13,$B$21=FIN!$F$13,$B26=FIN!$B$13),FIN!$C$13,0)+IF(AND(Y$7=FIN!$E$14,$B$21=FIN!$F$14,$B26=FIN!$B$14),FIN!$C$14,0)+IF(AND(Y$7=FIN!$E$15,$B$21=FIN!$F$15,$B26=FIN!$B$15),FIN!$C$15,0)+IF(AND(Y$7=FIN!$E$16,$B$21=FIN!$F$16,$B26=FIN!$B$16),FIN!$C$16,0)+IF(AND(Y$7=FIN!$E$17,$B$21=FIN!$F$17,$B26=FIN!$B$17),FIN!$C$17,0)+IF(AND(Y$7=FIN!$E$18,$B$21=FIN!$F$18,$B26=FIN!$B$18),FIN!$C$18,0)</f>
        <v>0</v>
      </c>
      <c r="Z26" s="40">
        <f>+IF(AND(Z$7=FIN!$E$9,$B$21=FIN!$F$9,$B26=FIN!$B$9),FIN!$C$9,0)+IF(AND(Z$7=FIN!$E$10,$B$21=FIN!$F$10,$B26=FIN!$B$10),FIN!$C$10,0)+IF(AND(Z$7=FIN!$E$11,$B$21=FIN!$F$11,$B26=FIN!$B$11),FIN!$C$11,0)+IF(AND(Z$7=FIN!$E$12,$B$21=FIN!$F$12,$B26=FIN!$B$12),FIN!$C$12,0)+IF(AND(Z$7=FIN!$E$13,$B$21=FIN!$F$13,$B26=FIN!$B$13),FIN!$C$13,0)+IF(AND(Z$7=FIN!$E$14,$B$21=FIN!$F$14,$B26=FIN!$B$14),FIN!$C$14,0)+IF(AND(Z$7=FIN!$E$15,$B$21=FIN!$F$15,$B26=FIN!$B$15),FIN!$C$15,0)+IF(AND(Z$7=FIN!$E$16,$B$21=FIN!$F$16,$B26=FIN!$B$16),FIN!$C$16,0)+IF(AND(Z$7=FIN!$E$17,$B$21=FIN!$F$17,$B26=FIN!$B$17),FIN!$C$17,0)+IF(AND(Z$7=FIN!$E$18,$B$21=FIN!$F$18,$B26=FIN!$B$18),FIN!$C$18,0)</f>
        <v>0</v>
      </c>
      <c r="AA26" s="40">
        <f>+IF(AND(AA$7=FIN!$E$9,$B$21=FIN!$F$9,$B26=FIN!$B$9),FIN!$C$9,0)+IF(AND(AA$7=FIN!$E$10,$B$21=FIN!$F$10,$B26=FIN!$B$10),FIN!$C$10,0)+IF(AND(AA$7=FIN!$E$11,$B$21=FIN!$F$11,$B26=FIN!$B$11),FIN!$C$11,0)+IF(AND(AA$7=FIN!$E$12,$B$21=FIN!$F$12,$B26=FIN!$B$12),FIN!$C$12,0)+IF(AND(AA$7=FIN!$E$13,$B$21=FIN!$F$13,$B26=FIN!$B$13),FIN!$C$13,0)+IF(AND(AA$7=FIN!$E$14,$B$21=FIN!$F$14,$B26=FIN!$B$14),FIN!$C$14,0)+IF(AND(AA$7=FIN!$E$15,$B$21=FIN!$F$15,$B26=FIN!$B$15),FIN!$C$15,0)+IF(AND(AA$7=FIN!$E$16,$B$21=FIN!$F$16,$B26=FIN!$B$16),FIN!$C$16,0)+IF(AND(AA$7=FIN!$E$17,$B$21=FIN!$F$17,$B26=FIN!$B$17),FIN!$C$17,0)+IF(AND(AA$7=FIN!$E$18,$B$21=FIN!$F$18,$B26=FIN!$B$18),FIN!$C$18,0)</f>
        <v>0</v>
      </c>
      <c r="AB26" s="40">
        <f>+IF(AND(AB$7=FIN!$E$9,$B$21=FIN!$F$9,$B26=FIN!$B$9),FIN!$C$9,0)+IF(AND(AB$7=FIN!$E$10,$B$21=FIN!$F$10,$B26=FIN!$B$10),FIN!$C$10,0)+IF(AND(AB$7=FIN!$E$11,$B$21=FIN!$F$11,$B26=FIN!$B$11),FIN!$C$11,0)+IF(AND(AB$7=FIN!$E$12,$B$21=FIN!$F$12,$B26=FIN!$B$12),FIN!$C$12,0)+IF(AND(AB$7=FIN!$E$13,$B$21=FIN!$F$13,$B26=FIN!$B$13),FIN!$C$13,0)+IF(AND(AB$7=FIN!$E$14,$B$21=FIN!$F$14,$B26=FIN!$B$14),FIN!$C$14,0)+IF(AND(AB$7=FIN!$E$15,$B$21=FIN!$F$15,$B26=FIN!$B$15),FIN!$C$15,0)+IF(AND(AB$7=FIN!$E$16,$B$21=FIN!$F$16,$B26=FIN!$B$16),FIN!$C$16,0)+IF(AND(AB$7=FIN!$E$17,$B$21=FIN!$F$17,$B26=FIN!$B$17),FIN!$C$17,0)+IF(AND(AB$7=FIN!$E$18,$B$21=FIN!$F$18,$B26=FIN!$B$18),FIN!$C$18,0)</f>
        <v>0</v>
      </c>
      <c r="AC26" s="40">
        <f>+IF(AND(AC$7=FIN!$E$9,$B$21=FIN!$F$9,$B26=FIN!$B$9),FIN!$C$9,0)+IF(AND(AC$7=FIN!$E$10,$B$21=FIN!$F$10,$B26=FIN!$B$10),FIN!$C$10,0)+IF(AND(AC$7=FIN!$E$11,$B$21=FIN!$F$11,$B26=FIN!$B$11),FIN!$C$11,0)+IF(AND(AC$7=FIN!$E$12,$B$21=FIN!$F$12,$B26=FIN!$B$12),FIN!$C$12,0)+IF(AND(AC$7=FIN!$E$13,$B$21=FIN!$F$13,$B26=FIN!$B$13),FIN!$C$13,0)+IF(AND(AC$7=FIN!$E$14,$B$21=FIN!$F$14,$B26=FIN!$B$14),FIN!$C$14,0)+IF(AND(AC$7=FIN!$E$15,$B$21=FIN!$F$15,$B26=FIN!$B$15),FIN!$C$15,0)+IF(AND(AC$7=FIN!$E$16,$B$21=FIN!$F$16,$B26=FIN!$B$16),FIN!$C$16,0)+IF(AND(AC$7=FIN!$E$17,$B$21=FIN!$F$17,$B26=FIN!$B$17),FIN!$C$17,0)+IF(AND(AC$7=FIN!$E$18,$B$21=FIN!$F$18,$B26=FIN!$B$18),FIN!$C$18,0)</f>
        <v>0</v>
      </c>
      <c r="AD26" s="40">
        <f>+IF(AND(AD$7=FIN!$E$9,$B$21=FIN!$F$9,$B26=FIN!$B$9),FIN!$C$9,0)+IF(AND(AD$7=FIN!$E$10,$B$21=FIN!$F$10,$B26=FIN!$B$10),FIN!$C$10,0)+IF(AND(AD$7=FIN!$E$11,$B$21=FIN!$F$11,$B26=FIN!$B$11),FIN!$C$11,0)+IF(AND(AD$7=FIN!$E$12,$B$21=FIN!$F$12,$B26=FIN!$B$12),FIN!$C$12,0)+IF(AND(AD$7=FIN!$E$13,$B$21=FIN!$F$13,$B26=FIN!$B$13),FIN!$C$13,0)+IF(AND(AD$7=FIN!$E$14,$B$21=FIN!$F$14,$B26=FIN!$B$14),FIN!$C$14,0)+IF(AND(AD$7=FIN!$E$15,$B$21=FIN!$F$15,$B26=FIN!$B$15),FIN!$C$15,0)+IF(AND(AD$7=FIN!$E$16,$B$21=FIN!$F$16,$B26=FIN!$B$16),FIN!$C$16,0)+IF(AND(AD$7=FIN!$E$17,$B$21=FIN!$F$17,$B26=FIN!$B$17),FIN!$C$17,0)+IF(AND(AD$7=FIN!$E$18,$B$21=FIN!$F$18,$B26=FIN!$B$18),FIN!$C$18,0)</f>
        <v>0</v>
      </c>
      <c r="AE26" s="40">
        <f>+IF(AND(AE$7=FIN!$E$9,$B$21=FIN!$F$9,$B26=FIN!$B$9),FIN!$C$9,0)+IF(AND(AE$7=FIN!$E$10,$B$21=FIN!$F$10,$B26=FIN!$B$10),FIN!$C$10,0)+IF(AND(AE$7=FIN!$E$11,$B$21=FIN!$F$11,$B26=FIN!$B$11),FIN!$C$11,0)+IF(AND(AE$7=FIN!$E$12,$B$21=FIN!$F$12,$B26=FIN!$B$12),FIN!$C$12,0)+IF(AND(AE$7=FIN!$E$13,$B$21=FIN!$F$13,$B26=FIN!$B$13),FIN!$C$13,0)+IF(AND(AE$7=FIN!$E$14,$B$21=FIN!$F$14,$B26=FIN!$B$14),FIN!$C$14,0)+IF(AND(AE$7=FIN!$E$15,$B$21=FIN!$F$15,$B26=FIN!$B$15),FIN!$C$15,0)+IF(AND(AE$7=FIN!$E$16,$B$21=FIN!$F$16,$B26=FIN!$B$16),FIN!$C$16,0)+IF(AND(AE$7=FIN!$E$17,$B$21=FIN!$F$17,$B26=FIN!$B$17),FIN!$C$17,0)+IF(AND(AE$7=FIN!$E$18,$B$21=FIN!$F$18,$B26=FIN!$B$18),FIN!$C$18,0)</f>
        <v>0</v>
      </c>
      <c r="AF26" s="40">
        <f>+IF(AND(AF$7=FIN!$E$9,$B$21=FIN!$F$9,$B26=FIN!$B$9),FIN!$C$9,0)+IF(AND(AF$7=FIN!$E$10,$B$21=FIN!$F$10,$B26=FIN!$B$10),FIN!$C$10,0)+IF(AND(AF$7=FIN!$E$11,$B$21=FIN!$F$11,$B26=FIN!$B$11),FIN!$C$11,0)+IF(AND(AF$7=FIN!$E$12,$B$21=FIN!$F$12,$B26=FIN!$B$12),FIN!$C$12,0)+IF(AND(AF$7=FIN!$E$13,$B$21=FIN!$F$13,$B26=FIN!$B$13),FIN!$C$13,0)+IF(AND(AF$7=FIN!$E$14,$B$21=FIN!$F$14,$B26=FIN!$B$14),FIN!$C$14,0)+IF(AND(AF$7=FIN!$E$15,$B$21=FIN!$F$15,$B26=FIN!$B$15),FIN!$C$15,0)+IF(AND(AF$7=FIN!$E$16,$B$21=FIN!$F$16,$B26=FIN!$B$16),FIN!$C$16,0)+IF(AND(AF$7=FIN!$E$17,$B$21=FIN!$F$17,$B26=FIN!$B$17),FIN!$C$17,0)+IF(AND(AF$7=FIN!$E$18,$B$21=FIN!$F$18,$B26=FIN!$B$18),FIN!$C$18,0)</f>
        <v>0</v>
      </c>
      <c r="AG26" s="40">
        <f>+IF(AND(AG$7=FIN!$E$9,$B$21=FIN!$F$9,$B26=FIN!$B$9),FIN!$C$9,0)+IF(AND(AG$7=FIN!$E$10,$B$21=FIN!$F$10,$B26=FIN!$B$10),FIN!$C$10,0)+IF(AND(AG$7=FIN!$E$11,$B$21=FIN!$F$11,$B26=FIN!$B$11),FIN!$C$11,0)+IF(AND(AG$7=FIN!$E$12,$B$21=FIN!$F$12,$B26=FIN!$B$12),FIN!$C$12,0)+IF(AND(AG$7=FIN!$E$13,$B$21=FIN!$F$13,$B26=FIN!$B$13),FIN!$C$13,0)+IF(AND(AG$7=FIN!$E$14,$B$21=FIN!$F$14,$B26=FIN!$B$14),FIN!$C$14,0)+IF(AND(AG$7=FIN!$E$15,$B$21=FIN!$F$15,$B26=FIN!$B$15),FIN!$C$15,0)+IF(AND(AG$7=FIN!$E$16,$B$21=FIN!$F$16,$B26=FIN!$B$16),FIN!$C$16,0)+IF(AND(AG$7=FIN!$E$17,$B$21=FIN!$F$17,$B26=FIN!$B$17),FIN!$C$17,0)+IF(AND(AG$7=FIN!$E$18,$B$21=FIN!$F$18,$B26=FIN!$B$18),FIN!$C$18,0)</f>
        <v>0</v>
      </c>
      <c r="AH26" s="40">
        <f>+IF(AND(AH$7=FIN!$E$9,$B$21=FIN!$F$9,$B26=FIN!$B$9),FIN!$C$9,0)+IF(AND(AH$7=FIN!$E$10,$B$21=FIN!$F$10,$B26=FIN!$B$10),FIN!$C$10,0)+IF(AND(AH$7=FIN!$E$11,$B$21=FIN!$F$11,$B26=FIN!$B$11),FIN!$C$11,0)+IF(AND(AH$7=FIN!$E$12,$B$21=FIN!$F$12,$B26=FIN!$B$12),FIN!$C$12,0)+IF(AND(AH$7=FIN!$E$13,$B$21=FIN!$F$13,$B26=FIN!$B$13),FIN!$C$13,0)+IF(AND(AH$7=FIN!$E$14,$B$21=FIN!$F$14,$B26=FIN!$B$14),FIN!$C$14,0)+IF(AND(AH$7=FIN!$E$15,$B$21=FIN!$F$15,$B26=FIN!$B$15),FIN!$C$15,0)+IF(AND(AH$7=FIN!$E$16,$B$21=FIN!$F$16,$B26=FIN!$B$16),FIN!$C$16,0)+IF(AND(AH$7=FIN!$E$17,$B$21=FIN!$F$17,$B26=FIN!$B$17),FIN!$C$17,0)+IF(AND(AH$7=FIN!$E$18,$B$21=FIN!$F$18,$B26=FIN!$B$18),FIN!$C$18,0)</f>
        <v>0</v>
      </c>
      <c r="AI26" s="40">
        <f>+IF(AND(AI$7=FIN!$E$9,$B$21=FIN!$F$9,$B26=FIN!$B$9),FIN!$C$9,0)+IF(AND(AI$7=FIN!$E$10,$B$21=FIN!$F$10,$B26=FIN!$B$10),FIN!$C$10,0)+IF(AND(AI$7=FIN!$E$11,$B$21=FIN!$F$11,$B26=FIN!$B$11),FIN!$C$11,0)+IF(AND(AI$7=FIN!$E$12,$B$21=FIN!$F$12,$B26=FIN!$B$12),FIN!$C$12,0)+IF(AND(AI$7=FIN!$E$13,$B$21=FIN!$F$13,$B26=FIN!$B$13),FIN!$C$13,0)+IF(AND(AI$7=FIN!$E$14,$B$21=FIN!$F$14,$B26=FIN!$B$14),FIN!$C$14,0)+IF(AND(AI$7=FIN!$E$15,$B$21=FIN!$F$15,$B26=FIN!$B$15),FIN!$C$15,0)+IF(AND(AI$7=FIN!$E$16,$B$21=FIN!$F$16,$B26=FIN!$B$16),FIN!$C$16,0)+IF(AND(AI$7=FIN!$E$17,$B$21=FIN!$F$17,$B26=FIN!$B$17),FIN!$C$17,0)+IF(AND(AI$7=FIN!$E$18,$B$21=FIN!$F$18,$B26=FIN!$B$18),FIN!$C$18,0)</f>
        <v>0</v>
      </c>
      <c r="AJ26" s="40">
        <f>+IF(AND(AJ$7=FIN!$E$9,$B$21=FIN!$F$9,$B26=FIN!$B$9),FIN!$C$9,0)+IF(AND(AJ$7=FIN!$E$10,$B$21=FIN!$F$10,$B26=FIN!$B$10),FIN!$C$10,0)+IF(AND(AJ$7=FIN!$E$11,$B$21=FIN!$F$11,$B26=FIN!$B$11),FIN!$C$11,0)+IF(AND(AJ$7=FIN!$E$12,$B$21=FIN!$F$12,$B26=FIN!$B$12),FIN!$C$12,0)+IF(AND(AJ$7=FIN!$E$13,$B$21=FIN!$F$13,$B26=FIN!$B$13),FIN!$C$13,0)+IF(AND(AJ$7=FIN!$E$14,$B$21=FIN!$F$14,$B26=FIN!$B$14),FIN!$C$14,0)+IF(AND(AJ$7=FIN!$E$15,$B$21=FIN!$F$15,$B26=FIN!$B$15),FIN!$C$15,0)+IF(AND(AJ$7=FIN!$E$16,$B$21=FIN!$F$16,$B26=FIN!$B$16),FIN!$C$16,0)+IF(AND(AJ$7=FIN!$E$17,$B$21=FIN!$F$17,$B26=FIN!$B$17),FIN!$C$17,0)+IF(AND(AJ$7=FIN!$E$18,$B$21=FIN!$F$18,$B26=FIN!$B$18),FIN!$C$18,0)</f>
        <v>0</v>
      </c>
      <c r="AK26" s="40">
        <f>+IF(AND(AK$7=FIN!$E$9,$B$21=FIN!$F$9,$B26=FIN!$B$9),FIN!$C$9,0)+IF(AND(AK$7=FIN!$E$10,$B$21=FIN!$F$10,$B26=FIN!$B$10),FIN!$C$10,0)+IF(AND(AK$7=FIN!$E$11,$B$21=FIN!$F$11,$B26=FIN!$B$11),FIN!$C$11,0)+IF(AND(AK$7=FIN!$E$12,$B$21=FIN!$F$12,$B26=FIN!$B$12),FIN!$C$12,0)+IF(AND(AK$7=FIN!$E$13,$B$21=FIN!$F$13,$B26=FIN!$B$13),FIN!$C$13,0)+IF(AND(AK$7=FIN!$E$14,$B$21=FIN!$F$14,$B26=FIN!$B$14),FIN!$C$14,0)+IF(AND(AK$7=FIN!$E$15,$B$21=FIN!$F$15,$B26=FIN!$B$15),FIN!$C$15,0)+IF(AND(AK$7=FIN!$E$16,$B$21=FIN!$F$16,$B26=FIN!$B$16),FIN!$C$16,0)+IF(AND(AK$7=FIN!$E$17,$B$21=FIN!$F$17,$B26=FIN!$B$17),FIN!$C$17,0)+IF(AND(AK$7=FIN!$E$18,$B$21=FIN!$F$18,$B26=FIN!$B$18),FIN!$C$18,0)</f>
        <v>0</v>
      </c>
      <c r="AL26" s="40">
        <f>+IF(AND(AL$7=FIN!$E$9,$B$21=FIN!$F$9,$B26=FIN!$B$9),FIN!$C$9,0)+IF(AND(AL$7=FIN!$E$10,$B$21=FIN!$F$10,$B26=FIN!$B$10),FIN!$C$10,0)+IF(AND(AL$7=FIN!$E$11,$B$21=FIN!$F$11,$B26=FIN!$B$11),FIN!$C$11,0)+IF(AND(AL$7=FIN!$E$12,$B$21=FIN!$F$12,$B26=FIN!$B$12),FIN!$C$12,0)+IF(AND(AL$7=FIN!$E$13,$B$21=FIN!$F$13,$B26=FIN!$B$13),FIN!$C$13,0)+IF(AND(AL$7=FIN!$E$14,$B$21=FIN!$F$14,$B26=FIN!$B$14),FIN!$C$14,0)+IF(AND(AL$7=FIN!$E$15,$B$21=FIN!$F$15,$B26=FIN!$B$15),FIN!$C$15,0)+IF(AND(AL$7=FIN!$E$16,$B$21=FIN!$F$16,$B26=FIN!$B$16),FIN!$C$16,0)+IF(AND(AL$7=FIN!$E$17,$B$21=FIN!$F$17,$B26=FIN!$B$17),FIN!$C$17,0)+IF(AND(AL$7=FIN!$E$18,$B$21=FIN!$F$18,$B26=FIN!$B$18),FIN!$C$18,0)</f>
        <v>0</v>
      </c>
      <c r="AM26" s="40">
        <f>+IF(AND(AM$7=FIN!$E$9,$B$21=FIN!$F$9,$B26=FIN!$B$9),FIN!$C$9,0)+IF(AND(AM$7=FIN!$E$10,$B$21=FIN!$F$10,$B26=FIN!$B$10),FIN!$C$10,0)+IF(AND(AM$7=FIN!$E$11,$B$21=FIN!$F$11,$B26=FIN!$B$11),FIN!$C$11,0)+IF(AND(AM$7=FIN!$E$12,$B$21=FIN!$F$12,$B26=FIN!$B$12),FIN!$C$12,0)+IF(AND(AM$7=FIN!$E$13,$B$21=FIN!$F$13,$B26=FIN!$B$13),FIN!$C$13,0)+IF(AND(AM$7=FIN!$E$14,$B$21=FIN!$F$14,$B26=FIN!$B$14),FIN!$C$14,0)+IF(AND(AM$7=FIN!$E$15,$B$21=FIN!$F$15,$B26=FIN!$B$15),FIN!$C$15,0)+IF(AND(AM$7=FIN!$E$16,$B$21=FIN!$F$16,$B26=FIN!$B$16),FIN!$C$16,0)+IF(AND(AM$7=FIN!$E$17,$B$21=FIN!$F$17,$B26=FIN!$B$17),FIN!$C$17,0)+IF(AND(AM$7=FIN!$E$18,$B$21=FIN!$F$18,$B26=FIN!$B$18),FIN!$C$18,0)</f>
        <v>0</v>
      </c>
      <c r="AN26" s="40">
        <f>+IF(AND(AN$7=FIN!$E$9,$B$21=FIN!$F$9,$B26=FIN!$B$9),FIN!$C$9,0)+IF(AND(AN$7=FIN!$E$10,$B$21=FIN!$F$10,$B26=FIN!$B$10),FIN!$C$10,0)+IF(AND(AN$7=FIN!$E$11,$B$21=FIN!$F$11,$B26=FIN!$B$11),FIN!$C$11,0)+IF(AND(AN$7=FIN!$E$12,$B$21=FIN!$F$12,$B26=FIN!$B$12),FIN!$C$12,0)+IF(AND(AN$7=FIN!$E$13,$B$21=FIN!$F$13,$B26=FIN!$B$13),FIN!$C$13,0)+IF(AND(AN$7=FIN!$E$14,$B$21=FIN!$F$14,$B26=FIN!$B$14),FIN!$C$14,0)+IF(AND(AN$7=FIN!$E$15,$B$21=FIN!$F$15,$B26=FIN!$B$15),FIN!$C$15,0)+IF(AND(AN$7=FIN!$E$16,$B$21=FIN!$F$16,$B26=FIN!$B$16),FIN!$C$16,0)+IF(AND(AN$7=FIN!$E$17,$B$21=FIN!$F$17,$B26=FIN!$B$17),FIN!$C$17,0)+IF(AND(AN$7=FIN!$E$18,$B$21=FIN!$F$18,$B26=FIN!$B$18),FIN!$C$18,0)</f>
        <v>0</v>
      </c>
      <c r="AO26" s="40">
        <f>+IF(AND(AO$7=FIN!$E$9,$B$21=FIN!$F$9,$B26=FIN!$B$9),FIN!$C$9,0)+IF(AND(AO$7=FIN!$E$10,$B$21=FIN!$F$10,$B26=FIN!$B$10),FIN!$C$10,0)+IF(AND(AO$7=FIN!$E$11,$B$21=FIN!$F$11,$B26=FIN!$B$11),FIN!$C$11,0)+IF(AND(AO$7=FIN!$E$12,$B$21=FIN!$F$12,$B26=FIN!$B$12),FIN!$C$12,0)+IF(AND(AO$7=FIN!$E$13,$B$21=FIN!$F$13,$B26=FIN!$B$13),FIN!$C$13,0)+IF(AND(AO$7=FIN!$E$14,$B$21=FIN!$F$14,$B26=FIN!$B$14),FIN!$C$14,0)+IF(AND(AO$7=FIN!$E$15,$B$21=FIN!$F$15,$B26=FIN!$B$15),FIN!$C$15,0)+IF(AND(AO$7=FIN!$E$16,$B$21=FIN!$F$16,$B26=FIN!$B$16),FIN!$C$16,0)+IF(AND(AO$7=FIN!$E$17,$B$21=FIN!$F$17,$B26=FIN!$B$17),FIN!$C$17,0)+IF(AND(AO$7=FIN!$E$18,$B$21=FIN!$F$18,$B26=FIN!$B$18),FIN!$C$18,0)</f>
        <v>0</v>
      </c>
      <c r="AP26" s="40">
        <f>+IF(AND(AP$7=FIN!$E$9,$B$21=FIN!$F$9,$B26=FIN!$B$9),FIN!$C$9,0)+IF(AND(AP$7=FIN!$E$10,$B$21=FIN!$F$10,$B26=FIN!$B$10),FIN!$C$10,0)+IF(AND(AP$7=FIN!$E$11,$B$21=FIN!$F$11,$B26=FIN!$B$11),FIN!$C$11,0)+IF(AND(AP$7=FIN!$E$12,$B$21=FIN!$F$12,$B26=FIN!$B$12),FIN!$C$12,0)+IF(AND(AP$7=FIN!$E$13,$B$21=FIN!$F$13,$B26=FIN!$B$13),FIN!$C$13,0)+IF(AND(AP$7=FIN!$E$14,$B$21=FIN!$F$14,$B26=FIN!$B$14),FIN!$C$14,0)+IF(AND(AP$7=FIN!$E$15,$B$21=FIN!$F$15,$B26=FIN!$B$15),FIN!$C$15,0)+IF(AND(AP$7=FIN!$E$16,$B$21=FIN!$F$16,$B26=FIN!$B$16),FIN!$C$16,0)+IF(AND(AP$7=FIN!$E$17,$B$21=FIN!$F$17,$B26=FIN!$B$17),FIN!$C$17,0)+IF(AND(AP$7=FIN!$E$18,$B$21=FIN!$F$18,$B26=FIN!$B$18),FIN!$C$18,0)</f>
        <v>0</v>
      </c>
      <c r="AQ26" s="40">
        <f>+IF(AND(AQ$7=FIN!$E$9,$B$21=FIN!$F$9,$B26=FIN!$B$9),FIN!$C$9,0)+IF(AND(AQ$7=FIN!$E$10,$B$21=FIN!$F$10,$B26=FIN!$B$10),FIN!$C$10,0)+IF(AND(AQ$7=FIN!$E$11,$B$21=FIN!$F$11,$B26=FIN!$B$11),FIN!$C$11,0)+IF(AND(AQ$7=FIN!$E$12,$B$21=FIN!$F$12,$B26=FIN!$B$12),FIN!$C$12,0)+IF(AND(AQ$7=FIN!$E$13,$B$21=FIN!$F$13,$B26=FIN!$B$13),FIN!$C$13,0)+IF(AND(AQ$7=FIN!$E$14,$B$21=FIN!$F$14,$B26=FIN!$B$14),FIN!$C$14,0)+IF(AND(AQ$7=FIN!$E$15,$B$21=FIN!$F$15,$B26=FIN!$B$15),FIN!$C$15,0)+IF(AND(AQ$7=FIN!$E$16,$B$21=FIN!$F$16,$B26=FIN!$B$16),FIN!$C$16,0)+IF(AND(AQ$7=FIN!$E$17,$B$21=FIN!$F$17,$B26=FIN!$B$17),FIN!$C$17,0)+IF(AND(AQ$7=FIN!$E$18,$B$21=FIN!$F$18,$B26=FIN!$B$18),FIN!$C$18,0)</f>
        <v>0</v>
      </c>
      <c r="AR26" s="40">
        <f>+IF(AND(AR$7=FIN!$E$9,$B$21=FIN!$F$9,$B26=FIN!$B$9),FIN!$C$9,0)+IF(AND(AR$7=FIN!$E$10,$B$21=FIN!$F$10,$B26=FIN!$B$10),FIN!$C$10,0)+IF(AND(AR$7=FIN!$E$11,$B$21=FIN!$F$11,$B26=FIN!$B$11),FIN!$C$11,0)+IF(AND(AR$7=FIN!$E$12,$B$21=FIN!$F$12,$B26=FIN!$B$12),FIN!$C$12,0)+IF(AND(AR$7=FIN!$E$13,$B$21=FIN!$F$13,$B26=FIN!$B$13),FIN!$C$13,0)+IF(AND(AR$7=FIN!$E$14,$B$21=FIN!$F$14,$B26=FIN!$B$14),FIN!$C$14,0)+IF(AND(AR$7=FIN!$E$15,$B$21=FIN!$F$15,$B26=FIN!$B$15),FIN!$C$15,0)+IF(AND(AR$7=FIN!$E$16,$B$21=FIN!$F$16,$B26=FIN!$B$16),FIN!$C$16,0)+IF(AND(AR$7=FIN!$E$17,$B$21=FIN!$F$17,$B26=FIN!$B$17),FIN!$C$17,0)+IF(AND(AR$7=FIN!$E$18,$B$21=FIN!$F$18,$B26=FIN!$B$18),FIN!$C$18,0)</f>
        <v>0</v>
      </c>
      <c r="AS26" s="40">
        <f>+IF(AND(AS$7=FIN!$E$9,$B$21=FIN!$F$9,$B26=FIN!$B$9),FIN!$C$9,0)+IF(AND(AS$7=FIN!$E$10,$B$21=FIN!$F$10,$B26=FIN!$B$10),FIN!$C$10,0)+IF(AND(AS$7=FIN!$E$11,$B$21=FIN!$F$11,$B26=FIN!$B$11),FIN!$C$11,0)+IF(AND(AS$7=FIN!$E$12,$B$21=FIN!$F$12,$B26=FIN!$B$12),FIN!$C$12,0)+IF(AND(AS$7=FIN!$E$13,$B$21=FIN!$F$13,$B26=FIN!$B$13),FIN!$C$13,0)+IF(AND(AS$7=FIN!$E$14,$B$21=FIN!$F$14,$B26=FIN!$B$14),FIN!$C$14,0)+IF(AND(AS$7=FIN!$E$15,$B$21=FIN!$F$15,$B26=FIN!$B$15),FIN!$C$15,0)+IF(AND(AS$7=FIN!$E$16,$B$21=FIN!$F$16,$B26=FIN!$B$16),FIN!$C$16,0)+IF(AND(AS$7=FIN!$E$17,$B$21=FIN!$F$17,$B26=FIN!$B$17),FIN!$C$17,0)+IF(AND(AS$7=FIN!$E$18,$B$21=FIN!$F$18,$B26=FIN!$B$18),FIN!$C$18,0)</f>
        <v>0</v>
      </c>
      <c r="AT26" s="40">
        <f>+IF(AND(AT$7=FIN!$E$9,$B$21=FIN!$F$9,$B26=FIN!$B$9),FIN!$C$9,0)+IF(AND(AT$7=FIN!$E$10,$B$21=FIN!$F$10,$B26=FIN!$B$10),FIN!$C$10,0)+IF(AND(AT$7=FIN!$E$11,$B$21=FIN!$F$11,$B26=FIN!$B$11),FIN!$C$11,0)+IF(AND(AT$7=FIN!$E$12,$B$21=FIN!$F$12,$B26=FIN!$B$12),FIN!$C$12,0)+IF(AND(AT$7=FIN!$E$13,$B$21=FIN!$F$13,$B26=FIN!$B$13),FIN!$C$13,0)+IF(AND(AT$7=FIN!$E$14,$B$21=FIN!$F$14,$B26=FIN!$B$14),FIN!$C$14,0)+IF(AND(AT$7=FIN!$E$15,$B$21=FIN!$F$15,$B26=FIN!$B$15),FIN!$C$15,0)+IF(AND(AT$7=FIN!$E$16,$B$21=FIN!$F$16,$B26=FIN!$B$16),FIN!$C$16,0)+IF(AND(AT$7=FIN!$E$17,$B$21=FIN!$F$17,$B26=FIN!$B$17),FIN!$C$17,0)+IF(AND(AT$7=FIN!$E$18,$B$21=FIN!$F$18,$B26=FIN!$B$18),FIN!$C$18,0)</f>
        <v>0</v>
      </c>
      <c r="AU26" s="40">
        <f>+IF(AND(AU$7=FIN!$E$9,$B$21=FIN!$F$9,$B26=FIN!$B$9),FIN!$C$9,0)+IF(AND(AU$7=FIN!$E$10,$B$21=FIN!$F$10,$B26=FIN!$B$10),FIN!$C$10,0)+IF(AND(AU$7=FIN!$E$11,$B$21=FIN!$F$11,$B26=FIN!$B$11),FIN!$C$11,0)+IF(AND(AU$7=FIN!$E$12,$B$21=FIN!$F$12,$B26=FIN!$B$12),FIN!$C$12,0)+IF(AND(AU$7=FIN!$E$13,$B$21=FIN!$F$13,$B26=FIN!$B$13),FIN!$C$13,0)+IF(AND(AU$7=FIN!$E$14,$B$21=FIN!$F$14,$B26=FIN!$B$14),FIN!$C$14,0)+IF(AND(AU$7=FIN!$E$15,$B$21=FIN!$F$15,$B26=FIN!$B$15),FIN!$C$15,0)+IF(AND(AU$7=FIN!$E$16,$B$21=FIN!$F$16,$B26=FIN!$B$16),FIN!$C$16,0)+IF(AND(AU$7=FIN!$E$17,$B$21=FIN!$F$17,$B26=FIN!$B$17),FIN!$C$17,0)+IF(AND(AU$7=FIN!$E$18,$B$21=FIN!$F$18,$B26=FIN!$B$18),FIN!$C$18,0)</f>
        <v>0</v>
      </c>
      <c r="AV26" s="40">
        <f>+IF(AND(AV$7=FIN!$E$9,$B$21=FIN!$F$9,$B26=FIN!$B$9),FIN!$C$9,0)+IF(AND(AV$7=FIN!$E$10,$B$21=FIN!$F$10,$B26=FIN!$B$10),FIN!$C$10,0)+IF(AND(AV$7=FIN!$E$11,$B$21=FIN!$F$11,$B26=FIN!$B$11),FIN!$C$11,0)+IF(AND(AV$7=FIN!$E$12,$B$21=FIN!$F$12,$B26=FIN!$B$12),FIN!$C$12,0)+IF(AND(AV$7=FIN!$E$13,$B$21=FIN!$F$13,$B26=FIN!$B$13),FIN!$C$13,0)+IF(AND(AV$7=FIN!$E$14,$B$21=FIN!$F$14,$B26=FIN!$B$14),FIN!$C$14,0)+IF(AND(AV$7=FIN!$E$15,$B$21=FIN!$F$15,$B26=FIN!$B$15),FIN!$C$15,0)+IF(AND(AV$7=FIN!$E$16,$B$21=FIN!$F$16,$B26=FIN!$B$16),FIN!$C$16,0)+IF(AND(AV$7=FIN!$E$17,$B$21=FIN!$F$17,$B26=FIN!$B$17),FIN!$C$17,0)+IF(AND(AV$7=FIN!$E$18,$B$21=FIN!$F$18,$B26=FIN!$B$18),FIN!$C$18,0)</f>
        <v>0</v>
      </c>
      <c r="AW26" s="40">
        <f>+IF(AND(AW$7=FIN!$E$9,$B$21=FIN!$F$9,$B26=FIN!$B$9),FIN!$C$9,0)+IF(AND(AW$7=FIN!$E$10,$B$21=FIN!$F$10,$B26=FIN!$B$10),FIN!$C$10,0)+IF(AND(AW$7=FIN!$E$11,$B$21=FIN!$F$11,$B26=FIN!$B$11),FIN!$C$11,0)+IF(AND(AW$7=FIN!$E$12,$B$21=FIN!$F$12,$B26=FIN!$B$12),FIN!$C$12,0)+IF(AND(AW$7=FIN!$E$13,$B$21=FIN!$F$13,$B26=FIN!$B$13),FIN!$C$13,0)+IF(AND(AW$7=FIN!$E$14,$B$21=FIN!$F$14,$B26=FIN!$B$14),FIN!$C$14,0)+IF(AND(AW$7=FIN!$E$15,$B$21=FIN!$F$15,$B26=FIN!$B$15),FIN!$C$15,0)+IF(AND(AW$7=FIN!$E$16,$B$21=FIN!$F$16,$B26=FIN!$B$16),FIN!$C$16,0)+IF(AND(AW$7=FIN!$E$17,$B$21=FIN!$F$17,$B26=FIN!$B$17),FIN!$C$17,0)+IF(AND(AW$7=FIN!$E$18,$B$21=FIN!$F$18,$B26=FIN!$B$18),FIN!$C$18,0)</f>
        <v>0</v>
      </c>
      <c r="AX26" s="40">
        <f>+IF(AND(AX$7=FIN!$E$9,$B$21=FIN!$F$9,$B26=FIN!$B$9),FIN!$C$9,0)+IF(AND(AX$7=FIN!$E$10,$B$21=FIN!$F$10,$B26=FIN!$B$10),FIN!$C$10,0)+IF(AND(AX$7=FIN!$E$11,$B$21=FIN!$F$11,$B26=FIN!$B$11),FIN!$C$11,0)+IF(AND(AX$7=FIN!$E$12,$B$21=FIN!$F$12,$B26=FIN!$B$12),FIN!$C$12,0)+IF(AND(AX$7=FIN!$E$13,$B$21=FIN!$F$13,$B26=FIN!$B$13),FIN!$C$13,0)+IF(AND(AX$7=FIN!$E$14,$B$21=FIN!$F$14,$B26=FIN!$B$14),FIN!$C$14,0)+IF(AND(AX$7=FIN!$E$15,$B$21=FIN!$F$15,$B26=FIN!$B$15),FIN!$C$15,0)+IF(AND(AX$7=FIN!$E$16,$B$21=FIN!$F$16,$B26=FIN!$B$16),FIN!$C$16,0)+IF(AND(AX$7=FIN!$E$17,$B$21=FIN!$F$17,$B26=FIN!$B$17),FIN!$C$17,0)+IF(AND(AX$7=FIN!$E$18,$B$21=FIN!$F$18,$B26=FIN!$B$18),FIN!$C$18,0)</f>
        <v>0</v>
      </c>
      <c r="AY26" s="40">
        <f>+IF(AND(AY$7=FIN!$E$9,$B$21=FIN!$F$9,$B26=FIN!$B$9),FIN!$C$9,0)+IF(AND(AY$7=FIN!$E$10,$B$21=FIN!$F$10,$B26=FIN!$B$10),FIN!$C$10,0)+IF(AND(AY$7=FIN!$E$11,$B$21=FIN!$F$11,$B26=FIN!$B$11),FIN!$C$11,0)+IF(AND(AY$7=FIN!$E$12,$B$21=FIN!$F$12,$B26=FIN!$B$12),FIN!$C$12,0)+IF(AND(AY$7=FIN!$E$13,$B$21=FIN!$F$13,$B26=FIN!$B$13),FIN!$C$13,0)+IF(AND(AY$7=FIN!$E$14,$B$21=FIN!$F$14,$B26=FIN!$B$14),FIN!$C$14,0)+IF(AND(AY$7=FIN!$E$15,$B$21=FIN!$F$15,$B26=FIN!$B$15),FIN!$C$15,0)+IF(AND(AY$7=FIN!$E$16,$B$21=FIN!$F$16,$B26=FIN!$B$16),FIN!$C$16,0)+IF(AND(AY$7=FIN!$E$17,$B$21=FIN!$F$17,$B26=FIN!$B$17),FIN!$C$17,0)+IF(AND(AY$7=FIN!$E$18,$B$21=FIN!$F$18,$B26=FIN!$B$18),FIN!$C$18,0)</f>
        <v>0</v>
      </c>
      <c r="AZ26" s="40">
        <f>+IF(AND(AZ$7=FIN!$E$9,$B$21=FIN!$F$9,$B26=FIN!$B$9),FIN!$C$9,0)+IF(AND(AZ$7=FIN!$E$10,$B$21=FIN!$F$10,$B26=FIN!$B$10),FIN!$C$10,0)+IF(AND(AZ$7=FIN!$E$11,$B$21=FIN!$F$11,$B26=FIN!$B$11),FIN!$C$11,0)+IF(AND(AZ$7=FIN!$E$12,$B$21=FIN!$F$12,$B26=FIN!$B$12),FIN!$C$12,0)+IF(AND(AZ$7=FIN!$E$13,$B$21=FIN!$F$13,$B26=FIN!$B$13),FIN!$C$13,0)+IF(AND(AZ$7=FIN!$E$14,$B$21=FIN!$F$14,$B26=FIN!$B$14),FIN!$C$14,0)+IF(AND(AZ$7=FIN!$E$15,$B$21=FIN!$F$15,$B26=FIN!$B$15),FIN!$C$15,0)+IF(AND(AZ$7=FIN!$E$16,$B$21=FIN!$F$16,$B26=FIN!$B$16),FIN!$C$16,0)+IF(AND(AZ$7=FIN!$E$17,$B$21=FIN!$F$17,$B26=FIN!$B$17),FIN!$C$17,0)+IF(AND(AZ$7=FIN!$E$18,$B$21=FIN!$F$18,$B26=FIN!$B$18),FIN!$C$18,0)</f>
        <v>0</v>
      </c>
      <c r="BA26" s="40">
        <f>+IF(AND(BA$7=FIN!$E$9,$B$21=FIN!$F$9,$B26=FIN!$B$9),FIN!$C$9,0)+IF(AND(BA$7=FIN!$E$10,$B$21=FIN!$F$10,$B26=FIN!$B$10),FIN!$C$10,0)+IF(AND(BA$7=FIN!$E$11,$B$21=FIN!$F$11,$B26=FIN!$B$11),FIN!$C$11,0)+IF(AND(BA$7=FIN!$E$12,$B$21=FIN!$F$12,$B26=FIN!$B$12),FIN!$C$12,0)+IF(AND(BA$7=FIN!$E$13,$B$21=FIN!$F$13,$B26=FIN!$B$13),FIN!$C$13,0)+IF(AND(BA$7=FIN!$E$14,$B$21=FIN!$F$14,$B26=FIN!$B$14),FIN!$C$14,0)+IF(AND(BA$7=FIN!$E$15,$B$21=FIN!$F$15,$B26=FIN!$B$15),FIN!$C$15,0)+IF(AND(BA$7=FIN!$E$16,$B$21=FIN!$F$16,$B26=FIN!$B$16),FIN!$C$16,0)+IF(AND(BA$7=FIN!$E$17,$B$21=FIN!$F$17,$B26=FIN!$B$17),FIN!$C$17,0)+IF(AND(BA$7=FIN!$E$18,$B$21=FIN!$F$18,$B26=FIN!$B$18),FIN!$C$18,0)</f>
        <v>0</v>
      </c>
      <c r="BB26" s="40">
        <f>+IF(AND(BB$7=FIN!$E$9,$B$21=FIN!$F$9,$B26=FIN!$B$9),FIN!$C$9,0)+IF(AND(BB$7=FIN!$E$10,$B$21=FIN!$F$10,$B26=FIN!$B$10),FIN!$C$10,0)+IF(AND(BB$7=FIN!$E$11,$B$21=FIN!$F$11,$B26=FIN!$B$11),FIN!$C$11,0)+IF(AND(BB$7=FIN!$E$12,$B$21=FIN!$F$12,$B26=FIN!$B$12),FIN!$C$12,0)+IF(AND(BB$7=FIN!$E$13,$B$21=FIN!$F$13,$B26=FIN!$B$13),FIN!$C$13,0)+IF(AND(BB$7=FIN!$E$14,$B$21=FIN!$F$14,$B26=FIN!$B$14),FIN!$C$14,0)+IF(AND(BB$7=FIN!$E$15,$B$21=FIN!$F$15,$B26=FIN!$B$15),FIN!$C$15,0)+IF(AND(BB$7=FIN!$E$16,$B$21=FIN!$F$16,$B26=FIN!$B$16),FIN!$C$16,0)+IF(AND(BB$7=FIN!$E$17,$B$21=FIN!$F$17,$B26=FIN!$B$17),FIN!$C$17,0)+IF(AND(BB$7=FIN!$E$18,$B$21=FIN!$F$18,$B26=FIN!$B$18),FIN!$C$18,0)</f>
        <v>0</v>
      </c>
      <c r="BC26" s="40">
        <f>+IF(AND(BC$7=FIN!$E$9,$B$21=FIN!$F$9,$B26=FIN!$B$9),FIN!$C$9,0)+IF(AND(BC$7=FIN!$E$10,$B$21=FIN!$F$10,$B26=FIN!$B$10),FIN!$C$10,0)+IF(AND(BC$7=FIN!$E$11,$B$21=FIN!$F$11,$B26=FIN!$B$11),FIN!$C$11,0)+IF(AND(BC$7=FIN!$E$12,$B$21=FIN!$F$12,$B26=FIN!$B$12),FIN!$C$12,0)+IF(AND(BC$7=FIN!$E$13,$B$21=FIN!$F$13,$B26=FIN!$B$13),FIN!$C$13,0)+IF(AND(BC$7=FIN!$E$14,$B$21=FIN!$F$14,$B26=FIN!$B$14),FIN!$C$14,0)+IF(AND(BC$7=FIN!$E$15,$B$21=FIN!$F$15,$B26=FIN!$B$15),FIN!$C$15,0)+IF(AND(BC$7=FIN!$E$16,$B$21=FIN!$F$16,$B26=FIN!$B$16),FIN!$C$16,0)+IF(AND(BC$7=FIN!$E$17,$B$21=FIN!$F$17,$B26=FIN!$B$17),FIN!$C$17,0)+IF(AND(BC$7=FIN!$E$18,$B$21=FIN!$F$18,$B26=FIN!$B$18),FIN!$C$18,0)</f>
        <v>0</v>
      </c>
      <c r="BD26" s="40">
        <f>+IF(AND(BD$7=FIN!$E$9,$B$21=FIN!$F$9,$B26=FIN!$B$9),FIN!$C$9,0)+IF(AND(BD$7=FIN!$E$10,$B$21=FIN!$F$10,$B26=FIN!$B$10),FIN!$C$10,0)+IF(AND(BD$7=FIN!$E$11,$B$21=FIN!$F$11,$B26=FIN!$B$11),FIN!$C$11,0)+IF(AND(BD$7=FIN!$E$12,$B$21=FIN!$F$12,$B26=FIN!$B$12),FIN!$C$12,0)+IF(AND(BD$7=FIN!$E$13,$B$21=FIN!$F$13,$B26=FIN!$B$13),FIN!$C$13,0)+IF(AND(BD$7=FIN!$E$14,$B$21=FIN!$F$14,$B26=FIN!$B$14),FIN!$C$14,0)+IF(AND(BD$7=FIN!$E$15,$B$21=FIN!$F$15,$B26=FIN!$B$15),FIN!$C$15,0)+IF(AND(BD$7=FIN!$E$16,$B$21=FIN!$F$16,$B26=FIN!$B$16),FIN!$C$16,0)+IF(AND(BD$7=FIN!$E$17,$B$21=FIN!$F$17,$B26=FIN!$B$17),FIN!$C$17,0)+IF(AND(BD$7=FIN!$E$18,$B$21=FIN!$F$18,$B26=FIN!$B$18),FIN!$C$18,0)</f>
        <v>0</v>
      </c>
      <c r="BE26" s="40">
        <f>+IF(AND(BE$7=FIN!$E$9,$B$21=FIN!$F$9,$B26=FIN!$B$9),FIN!$C$9,0)+IF(AND(BE$7=FIN!$E$10,$B$21=FIN!$F$10,$B26=FIN!$B$10),FIN!$C$10,0)+IF(AND(BE$7=FIN!$E$11,$B$21=FIN!$F$11,$B26=FIN!$B$11),FIN!$C$11,0)+IF(AND(BE$7=FIN!$E$12,$B$21=FIN!$F$12,$B26=FIN!$B$12),FIN!$C$12,0)+IF(AND(BE$7=FIN!$E$13,$B$21=FIN!$F$13,$B26=FIN!$B$13),FIN!$C$13,0)+IF(AND(BE$7=FIN!$E$14,$B$21=FIN!$F$14,$B26=FIN!$B$14),FIN!$C$14,0)+IF(AND(BE$7=FIN!$E$15,$B$21=FIN!$F$15,$B26=FIN!$B$15),FIN!$C$15,0)+IF(AND(BE$7=FIN!$E$16,$B$21=FIN!$F$16,$B26=FIN!$B$16),FIN!$C$16,0)+IF(AND(BE$7=FIN!$E$17,$B$21=FIN!$F$17,$B26=FIN!$B$17),FIN!$C$17,0)+IF(AND(BE$7=FIN!$E$18,$B$21=FIN!$F$18,$B26=FIN!$B$18),FIN!$C$18,0)</f>
        <v>0</v>
      </c>
      <c r="BF26" s="40">
        <f>+IF(AND(BF$7=FIN!$E$9,$B$21=FIN!$F$9,$B26=FIN!$B$9),FIN!$C$9,0)+IF(AND(BF$7=FIN!$E$10,$B$21=FIN!$F$10,$B26=FIN!$B$10),FIN!$C$10,0)+IF(AND(BF$7=FIN!$E$11,$B$21=FIN!$F$11,$B26=FIN!$B$11),FIN!$C$11,0)+IF(AND(BF$7=FIN!$E$12,$B$21=FIN!$F$12,$B26=FIN!$B$12),FIN!$C$12,0)+IF(AND(BF$7=FIN!$E$13,$B$21=FIN!$F$13,$B26=FIN!$B$13),FIN!$C$13,0)+IF(AND(BF$7=FIN!$E$14,$B$21=FIN!$F$14,$B26=FIN!$B$14),FIN!$C$14,0)+IF(AND(BF$7=FIN!$E$15,$B$21=FIN!$F$15,$B26=FIN!$B$15),FIN!$C$15,0)+IF(AND(BF$7=FIN!$E$16,$B$21=FIN!$F$16,$B26=FIN!$B$16),FIN!$C$16,0)+IF(AND(BF$7=FIN!$E$17,$B$21=FIN!$F$17,$B26=FIN!$B$17),FIN!$C$17,0)+IF(AND(BF$7=FIN!$E$18,$B$21=FIN!$F$18,$B26=FIN!$B$18),FIN!$C$18,0)</f>
        <v>0</v>
      </c>
      <c r="BG26" s="40">
        <f>+IF(AND(BG$7=FIN!$E$9,$B$21=FIN!$F$9,$B26=FIN!$B$9),FIN!$C$9,0)+IF(AND(BG$7=FIN!$E$10,$B$21=FIN!$F$10,$B26=FIN!$B$10),FIN!$C$10,0)+IF(AND(BG$7=FIN!$E$11,$B$21=FIN!$F$11,$B26=FIN!$B$11),FIN!$C$11,0)+IF(AND(BG$7=FIN!$E$12,$B$21=FIN!$F$12,$B26=FIN!$B$12),FIN!$C$12,0)+IF(AND(BG$7=FIN!$E$13,$B$21=FIN!$F$13,$B26=FIN!$B$13),FIN!$C$13,0)+IF(AND(BG$7=FIN!$E$14,$B$21=FIN!$F$14,$B26=FIN!$B$14),FIN!$C$14,0)+IF(AND(BG$7=FIN!$E$15,$B$21=FIN!$F$15,$B26=FIN!$B$15),FIN!$C$15,0)+IF(AND(BG$7=FIN!$E$16,$B$21=FIN!$F$16,$B26=FIN!$B$16),FIN!$C$16,0)+IF(AND(BG$7=FIN!$E$17,$B$21=FIN!$F$17,$B26=FIN!$B$17),FIN!$C$17,0)+IF(AND(BG$7=FIN!$E$18,$B$21=FIN!$F$18,$B26=FIN!$B$18),FIN!$C$18,0)</f>
        <v>0</v>
      </c>
      <c r="BH26" s="40">
        <f>+IF(AND(BH$7=FIN!$E$9,$B$21=FIN!$F$9,$B26=FIN!$B$9),FIN!$C$9,0)+IF(AND(BH$7=FIN!$E$10,$B$21=FIN!$F$10,$B26=FIN!$B$10),FIN!$C$10,0)+IF(AND(BH$7=FIN!$E$11,$B$21=FIN!$F$11,$B26=FIN!$B$11),FIN!$C$11,0)+IF(AND(BH$7=FIN!$E$12,$B$21=FIN!$F$12,$B26=FIN!$B$12),FIN!$C$12,0)+IF(AND(BH$7=FIN!$E$13,$B$21=FIN!$F$13,$B26=FIN!$B$13),FIN!$C$13,0)+IF(AND(BH$7=FIN!$E$14,$B$21=FIN!$F$14,$B26=FIN!$B$14),FIN!$C$14,0)+IF(AND(BH$7=FIN!$E$15,$B$21=FIN!$F$15,$B26=FIN!$B$15),FIN!$C$15,0)+IF(AND(BH$7=FIN!$E$16,$B$21=FIN!$F$16,$B26=FIN!$B$16),FIN!$C$16,0)+IF(AND(BH$7=FIN!$E$17,$B$21=FIN!$F$17,$B26=FIN!$B$17),FIN!$C$17,0)+IF(AND(BH$7=FIN!$E$18,$B$21=FIN!$F$18,$B26=FIN!$B$18),FIN!$C$18,0)</f>
        <v>0</v>
      </c>
      <c r="BI26" s="40">
        <f>+IF(AND(BI$7=FIN!$E$9,$B$21=FIN!$F$9,$B26=FIN!$B$9),FIN!$C$9,0)+IF(AND(BI$7=FIN!$E$10,$B$21=FIN!$F$10,$B26=FIN!$B$10),FIN!$C$10,0)+IF(AND(BI$7=FIN!$E$11,$B$21=FIN!$F$11,$B26=FIN!$B$11),FIN!$C$11,0)+IF(AND(BI$7=FIN!$E$12,$B$21=FIN!$F$12,$B26=FIN!$B$12),FIN!$C$12,0)+IF(AND(BI$7=FIN!$E$13,$B$21=FIN!$F$13,$B26=FIN!$B$13),FIN!$C$13,0)+IF(AND(BI$7=FIN!$E$14,$B$21=FIN!$F$14,$B26=FIN!$B$14),FIN!$C$14,0)+IF(AND(BI$7=FIN!$E$15,$B$21=FIN!$F$15,$B26=FIN!$B$15),FIN!$C$15,0)+IF(AND(BI$7=FIN!$E$16,$B$21=FIN!$F$16,$B26=FIN!$B$16),FIN!$C$16,0)+IF(AND(BI$7=FIN!$E$17,$B$21=FIN!$F$17,$B26=FIN!$B$17),FIN!$C$17,0)+IF(AND(BI$7=FIN!$E$18,$B$21=FIN!$F$18,$B26=FIN!$B$18),FIN!$C$18,0)</f>
        <v>0</v>
      </c>
      <c r="BJ26" s="40">
        <f>+IF(AND(BJ$7=FIN!$E$9,$B$21=FIN!$F$9,$B26=FIN!$B$9),FIN!$C$9,0)+IF(AND(BJ$7=FIN!$E$10,$B$21=FIN!$F$10,$B26=FIN!$B$10),FIN!$C$10,0)+IF(AND(BJ$7=FIN!$E$11,$B$21=FIN!$F$11,$B26=FIN!$B$11),FIN!$C$11,0)+IF(AND(BJ$7=FIN!$E$12,$B$21=FIN!$F$12,$B26=FIN!$B$12),FIN!$C$12,0)+IF(AND(BJ$7=FIN!$E$13,$B$21=FIN!$F$13,$B26=FIN!$B$13),FIN!$C$13,0)+IF(AND(BJ$7=FIN!$E$14,$B$21=FIN!$F$14,$B26=FIN!$B$14),FIN!$C$14,0)+IF(AND(BJ$7=FIN!$E$15,$B$21=FIN!$F$15,$B26=FIN!$B$15),FIN!$C$15,0)+IF(AND(BJ$7=FIN!$E$16,$B$21=FIN!$F$16,$B26=FIN!$B$16),FIN!$C$16,0)+IF(AND(BJ$7=FIN!$E$17,$B$21=FIN!$F$17,$B26=FIN!$B$17),FIN!$C$17,0)+IF(AND(BJ$7=FIN!$E$18,$B$21=FIN!$F$18,$B26=FIN!$B$18),FIN!$C$18,0)</f>
        <v>0</v>
      </c>
      <c r="BK26" s="40">
        <f>+IF(AND(BK$7=FIN!$E$9,$B$21=FIN!$F$9,$B26=FIN!$B$9),FIN!$C$9,0)+IF(AND(BK$7=FIN!$E$10,$B$21=FIN!$F$10,$B26=FIN!$B$10),FIN!$C$10,0)+IF(AND(BK$7=FIN!$E$11,$B$21=FIN!$F$11,$B26=FIN!$B$11),FIN!$C$11,0)+IF(AND(BK$7=FIN!$E$12,$B$21=FIN!$F$12,$B26=FIN!$B$12),FIN!$C$12,0)+IF(AND(BK$7=FIN!$E$13,$B$21=FIN!$F$13,$B26=FIN!$B$13),FIN!$C$13,0)+IF(AND(BK$7=FIN!$E$14,$B$21=FIN!$F$14,$B26=FIN!$B$14),FIN!$C$14,0)+IF(AND(BK$7=FIN!$E$15,$B$21=FIN!$F$15,$B26=FIN!$B$15),FIN!$C$15,0)+IF(AND(BK$7=FIN!$E$16,$B$21=FIN!$F$16,$B26=FIN!$B$16),FIN!$C$16,0)+IF(AND(BK$7=FIN!$E$17,$B$21=FIN!$F$17,$B26=FIN!$B$17),FIN!$C$17,0)+IF(AND(BK$7=FIN!$E$18,$B$21=FIN!$F$18,$B26=FIN!$B$18),FIN!$C$18,0)</f>
        <v>0</v>
      </c>
      <c r="BL26" s="40">
        <f>+IF(AND(BL$7=FIN!$E$9,$B$21=FIN!$F$9,$B26=FIN!$B$9),FIN!$C$9,0)+IF(AND(BL$7=FIN!$E$10,$B$21=FIN!$F$10,$B26=FIN!$B$10),FIN!$C$10,0)+IF(AND(BL$7=FIN!$E$11,$B$21=FIN!$F$11,$B26=FIN!$B$11),FIN!$C$11,0)+IF(AND(BL$7=FIN!$E$12,$B$21=FIN!$F$12,$B26=FIN!$B$12),FIN!$C$12,0)+IF(AND(BL$7=FIN!$E$13,$B$21=FIN!$F$13,$B26=FIN!$B$13),FIN!$C$13,0)+IF(AND(BL$7=FIN!$E$14,$B$21=FIN!$F$14,$B26=FIN!$B$14),FIN!$C$14,0)+IF(AND(BL$7=FIN!$E$15,$B$21=FIN!$F$15,$B26=FIN!$B$15),FIN!$C$15,0)+IF(AND(BL$7=FIN!$E$16,$B$21=FIN!$F$16,$B26=FIN!$B$16),FIN!$C$16,0)+IF(AND(BL$7=FIN!$E$17,$B$21=FIN!$F$17,$B26=FIN!$B$17),FIN!$C$17,0)+IF(AND(BL$7=FIN!$E$18,$B$21=FIN!$F$18,$B26=FIN!$B$18),FIN!$C$18,0)</f>
        <v>0</v>
      </c>
    </row>
    <row r="27" spans="2:64" s="23" customFormat="1">
      <c r="B27" s="21" t="str">
        <f>+IF(Home!$C$5=NT!$A$2,'MI2'!$B$27,IF(Home!$C$5=NT!$A$3,'MI2'!$C$27,IF(Home!$C$5=NT!$A$4,'MI2'!$D$27,)))</f>
        <v>Capitalització</v>
      </c>
      <c r="C27" s="37">
        <f t="shared" si="11"/>
        <v>0</v>
      </c>
      <c r="D27" s="29"/>
      <c r="E27" s="19">
        <f>SUM(E28:E32)</f>
        <v>0</v>
      </c>
      <c r="F27" s="19">
        <f t="shared" ref="F27:P27" si="20">SUM(F28:F32)</f>
        <v>0</v>
      </c>
      <c r="G27" s="19">
        <f t="shared" si="20"/>
        <v>0</v>
      </c>
      <c r="H27" s="19">
        <f t="shared" si="20"/>
        <v>0</v>
      </c>
      <c r="I27" s="19">
        <f t="shared" si="20"/>
        <v>0</v>
      </c>
      <c r="J27" s="19">
        <f t="shared" si="20"/>
        <v>0</v>
      </c>
      <c r="K27" s="19">
        <f t="shared" si="20"/>
        <v>0</v>
      </c>
      <c r="L27" s="19">
        <f t="shared" si="20"/>
        <v>0</v>
      </c>
      <c r="M27" s="19">
        <f t="shared" si="20"/>
        <v>0</v>
      </c>
      <c r="N27" s="19">
        <f t="shared" si="20"/>
        <v>0</v>
      </c>
      <c r="O27" s="19">
        <f t="shared" si="20"/>
        <v>0</v>
      </c>
      <c r="P27" s="19">
        <f t="shared" si="20"/>
        <v>0</v>
      </c>
      <c r="Q27" s="19">
        <f t="shared" ref="Q27:AJ27" si="21">SUM(Q28:Q32)</f>
        <v>0</v>
      </c>
      <c r="R27" s="19">
        <f t="shared" si="21"/>
        <v>0</v>
      </c>
      <c r="S27" s="19">
        <f t="shared" si="21"/>
        <v>0</v>
      </c>
      <c r="T27" s="19">
        <f t="shared" si="21"/>
        <v>0</v>
      </c>
      <c r="U27" s="19">
        <f t="shared" si="21"/>
        <v>0</v>
      </c>
      <c r="V27" s="19">
        <f t="shared" si="21"/>
        <v>0</v>
      </c>
      <c r="W27" s="19">
        <f t="shared" si="21"/>
        <v>0</v>
      </c>
      <c r="X27" s="19">
        <f t="shared" si="21"/>
        <v>0</v>
      </c>
      <c r="Y27" s="19">
        <f t="shared" si="21"/>
        <v>0</v>
      </c>
      <c r="Z27" s="19">
        <f t="shared" si="21"/>
        <v>0</v>
      </c>
      <c r="AA27" s="19">
        <f t="shared" si="21"/>
        <v>0</v>
      </c>
      <c r="AB27" s="19">
        <f t="shared" si="21"/>
        <v>0</v>
      </c>
      <c r="AC27" s="19">
        <f t="shared" si="21"/>
        <v>0</v>
      </c>
      <c r="AD27" s="19">
        <f t="shared" si="21"/>
        <v>0</v>
      </c>
      <c r="AE27" s="19">
        <f t="shared" si="21"/>
        <v>0</v>
      </c>
      <c r="AF27" s="19">
        <f t="shared" si="21"/>
        <v>0</v>
      </c>
      <c r="AG27" s="19">
        <f t="shared" si="21"/>
        <v>0</v>
      </c>
      <c r="AH27" s="19">
        <f t="shared" si="21"/>
        <v>0</v>
      </c>
      <c r="AI27" s="19">
        <f t="shared" si="21"/>
        <v>0</v>
      </c>
      <c r="AJ27" s="19">
        <f t="shared" si="21"/>
        <v>0</v>
      </c>
      <c r="AK27" s="19">
        <f t="shared" ref="AK27:BD27" si="22">SUM(AK28:AK32)</f>
        <v>0</v>
      </c>
      <c r="AL27" s="19">
        <f t="shared" si="22"/>
        <v>0</v>
      </c>
      <c r="AM27" s="19">
        <f t="shared" si="22"/>
        <v>0</v>
      </c>
      <c r="AN27" s="19">
        <f t="shared" si="22"/>
        <v>0</v>
      </c>
      <c r="AO27" s="19">
        <f t="shared" si="22"/>
        <v>0</v>
      </c>
      <c r="AP27" s="19">
        <f t="shared" si="22"/>
        <v>0</v>
      </c>
      <c r="AQ27" s="19">
        <f t="shared" si="22"/>
        <v>0</v>
      </c>
      <c r="AR27" s="19">
        <f t="shared" si="22"/>
        <v>0</v>
      </c>
      <c r="AS27" s="19">
        <f t="shared" si="22"/>
        <v>0</v>
      </c>
      <c r="AT27" s="19">
        <f t="shared" si="22"/>
        <v>0</v>
      </c>
      <c r="AU27" s="19">
        <f t="shared" si="22"/>
        <v>0</v>
      </c>
      <c r="AV27" s="19">
        <f t="shared" si="22"/>
        <v>0</v>
      </c>
      <c r="AW27" s="19">
        <f t="shared" si="22"/>
        <v>0</v>
      </c>
      <c r="AX27" s="19">
        <f t="shared" si="22"/>
        <v>0</v>
      </c>
      <c r="AY27" s="19">
        <f t="shared" si="22"/>
        <v>0</v>
      </c>
      <c r="AZ27" s="19">
        <f t="shared" si="22"/>
        <v>0</v>
      </c>
      <c r="BA27" s="19">
        <f t="shared" si="22"/>
        <v>0</v>
      </c>
      <c r="BB27" s="19">
        <f t="shared" si="22"/>
        <v>0</v>
      </c>
      <c r="BC27" s="19">
        <f t="shared" si="22"/>
        <v>0</v>
      </c>
      <c r="BD27" s="19">
        <f t="shared" si="22"/>
        <v>0</v>
      </c>
      <c r="BE27" s="19">
        <f t="shared" ref="BE27:BL27" si="23">SUM(BE28:BE32)</f>
        <v>0</v>
      </c>
      <c r="BF27" s="19">
        <f t="shared" si="23"/>
        <v>0</v>
      </c>
      <c r="BG27" s="19">
        <f t="shared" si="23"/>
        <v>0</v>
      </c>
      <c r="BH27" s="19">
        <f t="shared" si="23"/>
        <v>0</v>
      </c>
      <c r="BI27" s="19">
        <f t="shared" si="23"/>
        <v>0</v>
      </c>
      <c r="BJ27" s="19">
        <f t="shared" si="23"/>
        <v>0</v>
      </c>
      <c r="BK27" s="19">
        <f t="shared" si="23"/>
        <v>0</v>
      </c>
      <c r="BL27" s="19">
        <f t="shared" si="23"/>
        <v>0</v>
      </c>
    </row>
    <row r="28" spans="2:64" s="23" customFormat="1">
      <c r="B28" s="32" t="str">
        <f>+B16</f>
        <v>Marina Codony Lleonart</v>
      </c>
      <c r="C28" s="40">
        <f t="shared" si="11"/>
        <v>0</v>
      </c>
      <c r="D28" s="30"/>
      <c r="E28" s="40">
        <f>+IF(AND(E$7=FIN!$E$9,$B$27=FIN!$F$9,$B28=FIN!$B$9),FIN!$C$9,0)+IF(AND(E$7=FIN!$E$10,$B$27=FIN!$F$10,$B28=FIN!$B$10),FIN!$C$10,0)+IF(AND(E$7=FIN!$E$11,$B$27=FIN!$F$11,$B28=FIN!$B$11),FIN!$C$11,0)+IF(AND(E$7=FIN!$E$12,$B$27=FIN!$F$12,$B28=FIN!$B$12),FIN!$C$12,0)+IF(AND(E$7=FIN!$E$13,$B$27=FIN!$F$13,$B28=FIN!$B$13),FIN!$C$13,0)+IF(AND(E$7=FIN!$E$14,$B$27=FIN!$F$14,$B28=FIN!$B$14),FIN!$C$14,0)+IF(AND(E$7=FIN!$E$15,$B$27=FIN!$F$15,$B28=FIN!$B$15),FIN!$C$15,0)+IF(AND(E$7=FIN!$E$16,$B$27=FIN!$F$16,$B28=FIN!$B$16),FIN!$C$16,0)+IF(AND(E$7=FIN!$E$17,$B$27=FIN!$F$17,$B28=FIN!$B$17),FIN!$C$17,0)+IF(AND(E$7=FIN!$E$18,$B$27=FIN!$F$18,$B28=FIN!$B$18),FIN!$C$18,0)</f>
        <v>0</v>
      </c>
      <c r="F28" s="40">
        <f>+IF(AND(F$7=FIN!$E$9,$B$27=FIN!$F$9,$B28=FIN!$B$9),FIN!$C$9,0)+IF(AND(F$7=FIN!$E$10,$B$27=FIN!$F$10,$B28=FIN!$B$10),FIN!$C$10,0)+IF(AND(F$7=FIN!$E$11,$B$27=FIN!$F$11,$B28=FIN!$B$11),FIN!$C$11,0)+IF(AND(F$7=FIN!$E$12,$B$27=FIN!$F$12,$B28=FIN!$B$12),FIN!$C$12,0)+IF(AND(F$7=FIN!$E$13,$B$27=FIN!$F$13,$B28=FIN!$B$13),FIN!$C$13,0)+IF(AND(F$7=FIN!$E$14,$B$27=FIN!$F$14,$B28=FIN!$B$14),FIN!$C$14,0)+IF(AND(F$7=FIN!$E$15,$B$27=FIN!$F$15,$B28=FIN!$B$15),FIN!$C$15,0)+IF(AND(F$7=FIN!$E$16,$B$27=FIN!$F$16,$B28=FIN!$B$16),FIN!$C$16,0)+IF(AND(F$7=FIN!$E$17,$B$27=FIN!$F$17,$B28=FIN!$B$17),FIN!$C$17,0)+IF(AND(F$7=FIN!$E$18,$B$27=FIN!$F$18,$B28=FIN!$B$18),FIN!$C$18,0)</f>
        <v>0</v>
      </c>
      <c r="G28" s="40">
        <f>+IF(AND(G$7=FIN!$E$9,$B$27=FIN!$F$9,$B28=FIN!$B$9),FIN!$C$9,0)+IF(AND(G$7=FIN!$E$10,$B$27=FIN!$F$10,$B28=FIN!$B$10),FIN!$C$10,0)+IF(AND(G$7=FIN!$E$11,$B$27=FIN!$F$11,$B28=FIN!$B$11),FIN!$C$11,0)+IF(AND(G$7=FIN!$E$12,$B$27=FIN!$F$12,$B28=FIN!$B$12),FIN!$C$12,0)+IF(AND(G$7=FIN!$E$13,$B$27=FIN!$F$13,$B28=FIN!$B$13),FIN!$C$13,0)+IF(AND(G$7=FIN!$E$14,$B$27=FIN!$F$14,$B28=FIN!$B$14),FIN!$C$14,0)+IF(AND(G$7=FIN!$E$15,$B$27=FIN!$F$15,$B28=FIN!$B$15),FIN!$C$15,0)+IF(AND(G$7=FIN!$E$16,$B$27=FIN!$F$16,$B28=FIN!$B$16),FIN!$C$16,0)+IF(AND(G$7=FIN!$E$17,$B$27=FIN!$F$17,$B28=FIN!$B$17),FIN!$C$17,0)+IF(AND(G$7=FIN!$E$18,$B$27=FIN!$F$18,$B28=FIN!$B$18),FIN!$C$18,0)</f>
        <v>0</v>
      </c>
      <c r="H28" s="40">
        <f>+IF(AND(H$7=FIN!$E$9,$B$27=FIN!$F$9,$B28=FIN!$B$9),FIN!$C$9,0)+IF(AND(H$7=FIN!$E$10,$B$27=FIN!$F$10,$B28=FIN!$B$10),FIN!$C$10,0)+IF(AND(H$7=FIN!$E$11,$B$27=FIN!$F$11,$B28=FIN!$B$11),FIN!$C$11,0)+IF(AND(H$7=FIN!$E$12,$B$27=FIN!$F$12,$B28=FIN!$B$12),FIN!$C$12,0)+IF(AND(H$7=FIN!$E$13,$B$27=FIN!$F$13,$B28=FIN!$B$13),FIN!$C$13,0)+IF(AND(H$7=FIN!$E$14,$B$27=FIN!$F$14,$B28=FIN!$B$14),FIN!$C$14,0)+IF(AND(H$7=FIN!$E$15,$B$27=FIN!$F$15,$B28=FIN!$B$15),FIN!$C$15,0)+IF(AND(H$7=FIN!$E$16,$B$27=FIN!$F$16,$B28=FIN!$B$16),FIN!$C$16,0)+IF(AND(H$7=FIN!$E$17,$B$27=FIN!$F$17,$B28=FIN!$B$17),FIN!$C$17,0)+IF(AND(H$7=FIN!$E$18,$B$27=FIN!$F$18,$B28=FIN!$B$18),FIN!$C$18,0)</f>
        <v>0</v>
      </c>
      <c r="I28" s="40">
        <f>+IF(AND(I$7=FIN!$E$9,$B$27=FIN!$F$9,$B28=FIN!$B$9),FIN!$C$9,0)+IF(AND(I$7=FIN!$E$10,$B$27=FIN!$F$10,$B28=FIN!$B$10),FIN!$C$10,0)+IF(AND(I$7=FIN!$E$11,$B$27=FIN!$F$11,$B28=FIN!$B$11),FIN!$C$11,0)+IF(AND(I$7=FIN!$E$12,$B$27=FIN!$F$12,$B28=FIN!$B$12),FIN!$C$12,0)+IF(AND(I$7=FIN!$E$13,$B$27=FIN!$F$13,$B28=FIN!$B$13),FIN!$C$13,0)+IF(AND(I$7=FIN!$E$14,$B$27=FIN!$F$14,$B28=FIN!$B$14),FIN!$C$14,0)+IF(AND(I$7=FIN!$E$15,$B$27=FIN!$F$15,$B28=FIN!$B$15),FIN!$C$15,0)+IF(AND(I$7=FIN!$E$16,$B$27=FIN!$F$16,$B28=FIN!$B$16),FIN!$C$16,0)+IF(AND(I$7=FIN!$E$17,$B$27=FIN!$F$17,$B28=FIN!$B$17),FIN!$C$17,0)+IF(AND(I$7=FIN!$E$18,$B$27=FIN!$F$18,$B28=FIN!$B$18),FIN!$C$18,0)</f>
        <v>0</v>
      </c>
      <c r="J28" s="40">
        <f>+IF(AND(J$7=FIN!$E$9,$B$27=FIN!$F$9,$B28=FIN!$B$9),FIN!$C$9,0)+IF(AND(J$7=FIN!$E$10,$B$27=FIN!$F$10,$B28=FIN!$B$10),FIN!$C$10,0)+IF(AND(J$7=FIN!$E$11,$B$27=FIN!$F$11,$B28=FIN!$B$11),FIN!$C$11,0)+IF(AND(J$7=FIN!$E$12,$B$27=FIN!$F$12,$B28=FIN!$B$12),FIN!$C$12,0)+IF(AND(J$7=FIN!$E$13,$B$27=FIN!$F$13,$B28=FIN!$B$13),FIN!$C$13,0)+IF(AND(J$7=FIN!$E$14,$B$27=FIN!$F$14,$B28=FIN!$B$14),FIN!$C$14,0)+IF(AND(J$7=FIN!$E$15,$B$27=FIN!$F$15,$B28=FIN!$B$15),FIN!$C$15,0)+IF(AND(J$7=FIN!$E$16,$B$27=FIN!$F$16,$B28=FIN!$B$16),FIN!$C$16,0)+IF(AND(J$7=FIN!$E$17,$B$27=FIN!$F$17,$B28=FIN!$B$17),FIN!$C$17,0)+IF(AND(J$7=FIN!$E$18,$B$27=FIN!$F$18,$B28=FIN!$B$18),FIN!$C$18,0)</f>
        <v>0</v>
      </c>
      <c r="K28" s="40">
        <f>+IF(AND(K$7=FIN!$E$9,$B$27=FIN!$F$9,$B28=FIN!$B$9),FIN!$C$9,0)+IF(AND(K$7=FIN!$E$10,$B$27=FIN!$F$10,$B28=FIN!$B$10),FIN!$C$10,0)+IF(AND(K$7=FIN!$E$11,$B$27=FIN!$F$11,$B28=FIN!$B$11),FIN!$C$11,0)+IF(AND(K$7=FIN!$E$12,$B$27=FIN!$F$12,$B28=FIN!$B$12),FIN!$C$12,0)+IF(AND(K$7=FIN!$E$13,$B$27=FIN!$F$13,$B28=FIN!$B$13),FIN!$C$13,0)+IF(AND(K$7=FIN!$E$14,$B$27=FIN!$F$14,$B28=FIN!$B$14),FIN!$C$14,0)+IF(AND(K$7=FIN!$E$15,$B$27=FIN!$F$15,$B28=FIN!$B$15),FIN!$C$15,0)+IF(AND(K$7=FIN!$E$16,$B$27=FIN!$F$16,$B28=FIN!$B$16),FIN!$C$16,0)+IF(AND(K$7=FIN!$E$17,$B$27=FIN!$F$17,$B28=FIN!$B$17),FIN!$C$17,0)+IF(AND(K$7=FIN!$E$18,$B$27=FIN!$F$18,$B28=FIN!$B$18),FIN!$C$18,0)</f>
        <v>0</v>
      </c>
      <c r="L28" s="40">
        <f>+IF(AND(L$7=FIN!$E$9,$B$27=FIN!$F$9,$B28=FIN!$B$9),FIN!$C$9,0)+IF(AND(L$7=FIN!$E$10,$B$27=FIN!$F$10,$B28=FIN!$B$10),FIN!$C$10,0)+IF(AND(L$7=FIN!$E$11,$B$27=FIN!$F$11,$B28=FIN!$B$11),FIN!$C$11,0)+IF(AND(L$7=FIN!$E$12,$B$27=FIN!$F$12,$B28=FIN!$B$12),FIN!$C$12,0)+IF(AND(L$7=FIN!$E$13,$B$27=FIN!$F$13,$B28=FIN!$B$13),FIN!$C$13,0)+IF(AND(L$7=FIN!$E$14,$B$27=FIN!$F$14,$B28=FIN!$B$14),FIN!$C$14,0)+IF(AND(L$7=FIN!$E$15,$B$27=FIN!$F$15,$B28=FIN!$B$15),FIN!$C$15,0)+IF(AND(L$7=FIN!$E$16,$B$27=FIN!$F$16,$B28=FIN!$B$16),FIN!$C$16,0)+IF(AND(L$7=FIN!$E$17,$B$27=FIN!$F$17,$B28=FIN!$B$17),FIN!$C$17,0)+IF(AND(L$7=FIN!$E$18,$B$27=FIN!$F$18,$B28=FIN!$B$18),FIN!$C$18,0)</f>
        <v>0</v>
      </c>
      <c r="M28" s="40">
        <f>+IF(AND(M$7=FIN!$E$9,$B$27=FIN!$F$9,$B28=FIN!$B$9),FIN!$C$9,0)+IF(AND(M$7=FIN!$E$10,$B$27=FIN!$F$10,$B28=FIN!$B$10),FIN!$C$10,0)+IF(AND(M$7=FIN!$E$11,$B$27=FIN!$F$11,$B28=FIN!$B$11),FIN!$C$11,0)+IF(AND(M$7=FIN!$E$12,$B$27=FIN!$F$12,$B28=FIN!$B$12),FIN!$C$12,0)+IF(AND(M$7=FIN!$E$13,$B$27=FIN!$F$13,$B28=FIN!$B$13),FIN!$C$13,0)+IF(AND(M$7=FIN!$E$14,$B$27=FIN!$F$14,$B28=FIN!$B$14),FIN!$C$14,0)+IF(AND(M$7=FIN!$E$15,$B$27=FIN!$F$15,$B28=FIN!$B$15),FIN!$C$15,0)+IF(AND(M$7=FIN!$E$16,$B$27=FIN!$F$16,$B28=FIN!$B$16),FIN!$C$16,0)+IF(AND(M$7=FIN!$E$17,$B$27=FIN!$F$17,$B28=FIN!$B$17),FIN!$C$17,0)+IF(AND(M$7=FIN!$E$18,$B$27=FIN!$F$18,$B28=FIN!$B$18),FIN!$C$18,0)</f>
        <v>0</v>
      </c>
      <c r="N28" s="40">
        <f>+IF(AND(N$7=FIN!$E$9,$B$27=FIN!$F$9,$B28=FIN!$B$9),FIN!$C$9,0)+IF(AND(N$7=FIN!$E$10,$B$27=FIN!$F$10,$B28=FIN!$B$10),FIN!$C$10,0)+IF(AND(N$7=FIN!$E$11,$B$27=FIN!$F$11,$B28=FIN!$B$11),FIN!$C$11,0)+IF(AND(N$7=FIN!$E$12,$B$27=FIN!$F$12,$B28=FIN!$B$12),FIN!$C$12,0)+IF(AND(N$7=FIN!$E$13,$B$27=FIN!$F$13,$B28=FIN!$B$13),FIN!$C$13,0)+IF(AND(N$7=FIN!$E$14,$B$27=FIN!$F$14,$B28=FIN!$B$14),FIN!$C$14,0)+IF(AND(N$7=FIN!$E$15,$B$27=FIN!$F$15,$B28=FIN!$B$15),FIN!$C$15,0)+IF(AND(N$7=FIN!$E$16,$B$27=FIN!$F$16,$B28=FIN!$B$16),FIN!$C$16,0)+IF(AND(N$7=FIN!$E$17,$B$27=FIN!$F$17,$B28=FIN!$B$17),FIN!$C$17,0)+IF(AND(N$7=FIN!$E$18,$B$27=FIN!$F$18,$B28=FIN!$B$18),FIN!$C$18,0)</f>
        <v>0</v>
      </c>
      <c r="O28" s="40">
        <f>+IF(AND(O$7=FIN!$E$9,$B$27=FIN!$F$9,$B28=FIN!$B$9),FIN!$C$9,0)+IF(AND(O$7=FIN!$E$10,$B$27=FIN!$F$10,$B28=FIN!$B$10),FIN!$C$10,0)+IF(AND(O$7=FIN!$E$11,$B$27=FIN!$F$11,$B28=FIN!$B$11),FIN!$C$11,0)+IF(AND(O$7=FIN!$E$12,$B$27=FIN!$F$12,$B28=FIN!$B$12),FIN!$C$12,0)+IF(AND(O$7=FIN!$E$13,$B$27=FIN!$F$13,$B28=FIN!$B$13),FIN!$C$13,0)+IF(AND(O$7=FIN!$E$14,$B$27=FIN!$F$14,$B28=FIN!$B$14),FIN!$C$14,0)+IF(AND(O$7=FIN!$E$15,$B$27=FIN!$F$15,$B28=FIN!$B$15),FIN!$C$15,0)+IF(AND(O$7=FIN!$E$16,$B$27=FIN!$F$16,$B28=FIN!$B$16),FIN!$C$16,0)+IF(AND(O$7=FIN!$E$17,$B$27=FIN!$F$17,$B28=FIN!$B$17),FIN!$C$17,0)+IF(AND(O$7=FIN!$E$18,$B$27=FIN!$F$18,$B28=FIN!$B$18),FIN!$C$18,0)</f>
        <v>0</v>
      </c>
      <c r="P28" s="40">
        <f>+IF(AND(P$7=FIN!$E$9,$B$27=FIN!$F$9,$B28=FIN!$B$9),FIN!$C$9,0)+IF(AND(P$7=FIN!$E$10,$B$27=FIN!$F$10,$B28=FIN!$B$10),FIN!$C$10,0)+IF(AND(P$7=FIN!$E$11,$B$27=FIN!$F$11,$B28=FIN!$B$11),FIN!$C$11,0)+IF(AND(P$7=FIN!$E$12,$B$27=FIN!$F$12,$B28=FIN!$B$12),FIN!$C$12,0)+IF(AND(P$7=FIN!$E$13,$B$27=FIN!$F$13,$B28=FIN!$B$13),FIN!$C$13,0)+IF(AND(P$7=FIN!$E$14,$B$27=FIN!$F$14,$B28=FIN!$B$14),FIN!$C$14,0)+IF(AND(P$7=FIN!$E$15,$B$27=FIN!$F$15,$B28=FIN!$B$15),FIN!$C$15,0)+IF(AND(P$7=FIN!$E$16,$B$27=FIN!$F$16,$B28=FIN!$B$16),FIN!$C$16,0)+IF(AND(P$7=FIN!$E$17,$B$27=FIN!$F$17,$B28=FIN!$B$17),FIN!$C$17,0)+IF(AND(P$7=FIN!$E$18,$B$27=FIN!$F$18,$B28=FIN!$B$18),FIN!$C$18,0)</f>
        <v>0</v>
      </c>
      <c r="Q28" s="40">
        <f>+IF(AND(Q$7=FIN!$E$9,$B$27=FIN!$F$9,$B28=FIN!$B$9),FIN!$C$9,0)+IF(AND(Q$7=FIN!$E$10,$B$27=FIN!$F$10,$B28=FIN!$B$10),FIN!$C$10,0)+IF(AND(Q$7=FIN!$E$11,$B$27=FIN!$F$11,$B28=FIN!$B$11),FIN!$C$11,0)+IF(AND(Q$7=FIN!$E$12,$B$27=FIN!$F$12,$B28=FIN!$B$12),FIN!$C$12,0)+IF(AND(Q$7=FIN!$E$13,$B$27=FIN!$F$13,$B28=FIN!$B$13),FIN!$C$13,0)+IF(AND(Q$7=FIN!$E$14,$B$27=FIN!$F$14,$B28=FIN!$B$14),FIN!$C$14,0)+IF(AND(Q$7=FIN!$E$15,$B$27=FIN!$F$15,$B28=FIN!$B$15),FIN!$C$15,0)+IF(AND(Q$7=FIN!$E$16,$B$27=FIN!$F$16,$B28=FIN!$B$16),FIN!$C$16,0)+IF(AND(Q$7=FIN!$E$17,$B$27=FIN!$F$17,$B28=FIN!$B$17),FIN!$C$17,0)+IF(AND(Q$7=FIN!$E$18,$B$27=FIN!$F$18,$B28=FIN!$B$18),FIN!$C$18,0)</f>
        <v>0</v>
      </c>
      <c r="R28" s="40">
        <f>+IF(AND(R$7=FIN!$E$9,$B$27=FIN!$F$9,$B28=FIN!$B$9),FIN!$C$9,0)+IF(AND(R$7=FIN!$E$10,$B$27=FIN!$F$10,$B28=FIN!$B$10),FIN!$C$10,0)+IF(AND(R$7=FIN!$E$11,$B$27=FIN!$F$11,$B28=FIN!$B$11),FIN!$C$11,0)+IF(AND(R$7=FIN!$E$12,$B$27=FIN!$F$12,$B28=FIN!$B$12),FIN!$C$12,0)+IF(AND(R$7=FIN!$E$13,$B$27=FIN!$F$13,$B28=FIN!$B$13),FIN!$C$13,0)+IF(AND(R$7=FIN!$E$14,$B$27=FIN!$F$14,$B28=FIN!$B$14),FIN!$C$14,0)+IF(AND(R$7=FIN!$E$15,$B$27=FIN!$F$15,$B28=FIN!$B$15),FIN!$C$15,0)+IF(AND(R$7=FIN!$E$16,$B$27=FIN!$F$16,$B28=FIN!$B$16),FIN!$C$16,0)+IF(AND(R$7=FIN!$E$17,$B$27=FIN!$F$17,$B28=FIN!$B$17),FIN!$C$17,0)+IF(AND(R$7=FIN!$E$18,$B$27=FIN!$F$18,$B28=FIN!$B$18),FIN!$C$18,0)</f>
        <v>0</v>
      </c>
      <c r="S28" s="40">
        <f>+IF(AND(S$7=FIN!$E$9,$B$27=FIN!$F$9,$B28=FIN!$B$9),FIN!$C$9,0)+IF(AND(S$7=FIN!$E$10,$B$27=FIN!$F$10,$B28=FIN!$B$10),FIN!$C$10,0)+IF(AND(S$7=FIN!$E$11,$B$27=FIN!$F$11,$B28=FIN!$B$11),FIN!$C$11,0)+IF(AND(S$7=FIN!$E$12,$B$27=FIN!$F$12,$B28=FIN!$B$12),FIN!$C$12,0)+IF(AND(S$7=FIN!$E$13,$B$27=FIN!$F$13,$B28=FIN!$B$13),FIN!$C$13,0)+IF(AND(S$7=FIN!$E$14,$B$27=FIN!$F$14,$B28=FIN!$B$14),FIN!$C$14,0)+IF(AND(S$7=FIN!$E$15,$B$27=FIN!$F$15,$B28=FIN!$B$15),FIN!$C$15,0)+IF(AND(S$7=FIN!$E$16,$B$27=FIN!$F$16,$B28=FIN!$B$16),FIN!$C$16,0)+IF(AND(S$7=FIN!$E$17,$B$27=FIN!$F$17,$B28=FIN!$B$17),FIN!$C$17,0)+IF(AND(S$7=FIN!$E$18,$B$27=FIN!$F$18,$B28=FIN!$B$18),FIN!$C$18,0)</f>
        <v>0</v>
      </c>
      <c r="T28" s="40">
        <f>+IF(AND(T$7=FIN!$E$9,$B$27=FIN!$F$9,$B28=FIN!$B$9),FIN!$C$9,0)+IF(AND(T$7=FIN!$E$10,$B$27=FIN!$F$10,$B28=FIN!$B$10),FIN!$C$10,0)+IF(AND(T$7=FIN!$E$11,$B$27=FIN!$F$11,$B28=FIN!$B$11),FIN!$C$11,0)+IF(AND(T$7=FIN!$E$12,$B$27=FIN!$F$12,$B28=FIN!$B$12),FIN!$C$12,0)+IF(AND(T$7=FIN!$E$13,$B$27=FIN!$F$13,$B28=FIN!$B$13),FIN!$C$13,0)+IF(AND(T$7=FIN!$E$14,$B$27=FIN!$F$14,$B28=FIN!$B$14),FIN!$C$14,0)+IF(AND(T$7=FIN!$E$15,$B$27=FIN!$F$15,$B28=FIN!$B$15),FIN!$C$15,0)+IF(AND(T$7=FIN!$E$16,$B$27=FIN!$F$16,$B28=FIN!$B$16),FIN!$C$16,0)+IF(AND(T$7=FIN!$E$17,$B$27=FIN!$F$17,$B28=FIN!$B$17),FIN!$C$17,0)+IF(AND(T$7=FIN!$E$18,$B$27=FIN!$F$18,$B28=FIN!$B$18),FIN!$C$18,0)</f>
        <v>0</v>
      </c>
      <c r="U28" s="40">
        <f>+IF(AND(U$7=FIN!$E$9,$B$27=FIN!$F$9,$B28=FIN!$B$9),FIN!$C$9,0)+IF(AND(U$7=FIN!$E$10,$B$27=FIN!$F$10,$B28=FIN!$B$10),FIN!$C$10,0)+IF(AND(U$7=FIN!$E$11,$B$27=FIN!$F$11,$B28=FIN!$B$11),FIN!$C$11,0)+IF(AND(U$7=FIN!$E$12,$B$27=FIN!$F$12,$B28=FIN!$B$12),FIN!$C$12,0)+IF(AND(U$7=FIN!$E$13,$B$27=FIN!$F$13,$B28=FIN!$B$13),FIN!$C$13,0)+IF(AND(U$7=FIN!$E$14,$B$27=FIN!$F$14,$B28=FIN!$B$14),FIN!$C$14,0)+IF(AND(U$7=FIN!$E$15,$B$27=FIN!$F$15,$B28=FIN!$B$15),FIN!$C$15,0)+IF(AND(U$7=FIN!$E$16,$B$27=FIN!$F$16,$B28=FIN!$B$16),FIN!$C$16,0)+IF(AND(U$7=FIN!$E$17,$B$27=FIN!$F$17,$B28=FIN!$B$17),FIN!$C$17,0)+IF(AND(U$7=FIN!$E$18,$B$27=FIN!$F$18,$B28=FIN!$B$18),FIN!$C$18,0)</f>
        <v>0</v>
      </c>
      <c r="V28" s="40">
        <f>+IF(AND(V$7=FIN!$E$9,$B$27=FIN!$F$9,$B28=FIN!$B$9),FIN!$C$9,0)+IF(AND(V$7=FIN!$E$10,$B$27=FIN!$F$10,$B28=FIN!$B$10),FIN!$C$10,0)+IF(AND(V$7=FIN!$E$11,$B$27=FIN!$F$11,$B28=FIN!$B$11),FIN!$C$11,0)+IF(AND(V$7=FIN!$E$12,$B$27=FIN!$F$12,$B28=FIN!$B$12),FIN!$C$12,0)+IF(AND(V$7=FIN!$E$13,$B$27=FIN!$F$13,$B28=FIN!$B$13),FIN!$C$13,0)+IF(AND(V$7=FIN!$E$14,$B$27=FIN!$F$14,$B28=FIN!$B$14),FIN!$C$14,0)+IF(AND(V$7=FIN!$E$15,$B$27=FIN!$F$15,$B28=FIN!$B$15),FIN!$C$15,0)+IF(AND(V$7=FIN!$E$16,$B$27=FIN!$F$16,$B28=FIN!$B$16),FIN!$C$16,0)+IF(AND(V$7=FIN!$E$17,$B$27=FIN!$F$17,$B28=FIN!$B$17),FIN!$C$17,0)+IF(AND(V$7=FIN!$E$18,$B$27=FIN!$F$18,$B28=FIN!$B$18),FIN!$C$18,0)</f>
        <v>0</v>
      </c>
      <c r="W28" s="40">
        <f>+IF(AND(W$7=FIN!$E$9,$B$27=FIN!$F$9,$B28=FIN!$B$9),FIN!$C$9,0)+IF(AND(W$7=FIN!$E$10,$B$27=FIN!$F$10,$B28=FIN!$B$10),FIN!$C$10,0)+IF(AND(W$7=FIN!$E$11,$B$27=FIN!$F$11,$B28=FIN!$B$11),FIN!$C$11,0)+IF(AND(W$7=FIN!$E$12,$B$27=FIN!$F$12,$B28=FIN!$B$12),FIN!$C$12,0)+IF(AND(W$7=FIN!$E$13,$B$27=FIN!$F$13,$B28=FIN!$B$13),FIN!$C$13,0)+IF(AND(W$7=FIN!$E$14,$B$27=FIN!$F$14,$B28=FIN!$B$14),FIN!$C$14,0)+IF(AND(W$7=FIN!$E$15,$B$27=FIN!$F$15,$B28=FIN!$B$15),FIN!$C$15,0)+IF(AND(W$7=FIN!$E$16,$B$27=FIN!$F$16,$B28=FIN!$B$16),FIN!$C$16,0)+IF(AND(W$7=FIN!$E$17,$B$27=FIN!$F$17,$B28=FIN!$B$17),FIN!$C$17,0)+IF(AND(W$7=FIN!$E$18,$B$27=FIN!$F$18,$B28=FIN!$B$18),FIN!$C$18,0)</f>
        <v>0</v>
      </c>
      <c r="X28" s="40">
        <f>+IF(AND(X$7=FIN!$E$9,$B$27=FIN!$F$9,$B28=FIN!$B$9),FIN!$C$9,0)+IF(AND(X$7=FIN!$E$10,$B$27=FIN!$F$10,$B28=FIN!$B$10),FIN!$C$10,0)+IF(AND(X$7=FIN!$E$11,$B$27=FIN!$F$11,$B28=FIN!$B$11),FIN!$C$11,0)+IF(AND(X$7=FIN!$E$12,$B$27=FIN!$F$12,$B28=FIN!$B$12),FIN!$C$12,0)+IF(AND(X$7=FIN!$E$13,$B$27=FIN!$F$13,$B28=FIN!$B$13),FIN!$C$13,0)+IF(AND(X$7=FIN!$E$14,$B$27=FIN!$F$14,$B28=FIN!$B$14),FIN!$C$14,0)+IF(AND(X$7=FIN!$E$15,$B$27=FIN!$F$15,$B28=FIN!$B$15),FIN!$C$15,0)+IF(AND(X$7=FIN!$E$16,$B$27=FIN!$F$16,$B28=FIN!$B$16),FIN!$C$16,0)+IF(AND(X$7=FIN!$E$17,$B$27=FIN!$F$17,$B28=FIN!$B$17),FIN!$C$17,0)+IF(AND(X$7=FIN!$E$18,$B$27=FIN!$F$18,$B28=FIN!$B$18),FIN!$C$18,0)</f>
        <v>0</v>
      </c>
      <c r="Y28" s="40">
        <f>+IF(AND(Y$7=FIN!$E$9,$B$27=FIN!$F$9,$B28=FIN!$B$9),FIN!$C$9,0)+IF(AND(Y$7=FIN!$E$10,$B$27=FIN!$F$10,$B28=FIN!$B$10),FIN!$C$10,0)+IF(AND(Y$7=FIN!$E$11,$B$27=FIN!$F$11,$B28=FIN!$B$11),FIN!$C$11,0)+IF(AND(Y$7=FIN!$E$12,$B$27=FIN!$F$12,$B28=FIN!$B$12),FIN!$C$12,0)+IF(AND(Y$7=FIN!$E$13,$B$27=FIN!$F$13,$B28=FIN!$B$13),FIN!$C$13,0)+IF(AND(Y$7=FIN!$E$14,$B$27=FIN!$F$14,$B28=FIN!$B$14),FIN!$C$14,0)+IF(AND(Y$7=FIN!$E$15,$B$27=FIN!$F$15,$B28=FIN!$B$15),FIN!$C$15,0)+IF(AND(Y$7=FIN!$E$16,$B$27=FIN!$F$16,$B28=FIN!$B$16),FIN!$C$16,0)+IF(AND(Y$7=FIN!$E$17,$B$27=FIN!$F$17,$B28=FIN!$B$17),FIN!$C$17,0)+IF(AND(Y$7=FIN!$E$18,$B$27=FIN!$F$18,$B28=FIN!$B$18),FIN!$C$18,0)</f>
        <v>0</v>
      </c>
      <c r="Z28" s="40">
        <f>+IF(AND(Z$7=FIN!$E$9,$B$27=FIN!$F$9,$B28=FIN!$B$9),FIN!$C$9,0)+IF(AND(Z$7=FIN!$E$10,$B$27=FIN!$F$10,$B28=FIN!$B$10),FIN!$C$10,0)+IF(AND(Z$7=FIN!$E$11,$B$27=FIN!$F$11,$B28=FIN!$B$11),FIN!$C$11,0)+IF(AND(Z$7=FIN!$E$12,$B$27=FIN!$F$12,$B28=FIN!$B$12),FIN!$C$12,0)+IF(AND(Z$7=FIN!$E$13,$B$27=FIN!$F$13,$B28=FIN!$B$13),FIN!$C$13,0)+IF(AND(Z$7=FIN!$E$14,$B$27=FIN!$F$14,$B28=FIN!$B$14),FIN!$C$14,0)+IF(AND(Z$7=FIN!$E$15,$B$27=FIN!$F$15,$B28=FIN!$B$15),FIN!$C$15,0)+IF(AND(Z$7=FIN!$E$16,$B$27=FIN!$F$16,$B28=FIN!$B$16),FIN!$C$16,0)+IF(AND(Z$7=FIN!$E$17,$B$27=FIN!$F$17,$B28=FIN!$B$17),FIN!$C$17,0)+IF(AND(Z$7=FIN!$E$18,$B$27=FIN!$F$18,$B28=FIN!$B$18),FIN!$C$18,0)</f>
        <v>0</v>
      </c>
      <c r="AA28" s="40">
        <f>+IF(AND(AA$7=FIN!$E$9,$B$27=FIN!$F$9,$B28=FIN!$B$9),FIN!$C$9,0)+IF(AND(AA$7=FIN!$E$10,$B$27=FIN!$F$10,$B28=FIN!$B$10),FIN!$C$10,0)+IF(AND(AA$7=FIN!$E$11,$B$27=FIN!$F$11,$B28=FIN!$B$11),FIN!$C$11,0)+IF(AND(AA$7=FIN!$E$12,$B$27=FIN!$F$12,$B28=FIN!$B$12),FIN!$C$12,0)+IF(AND(AA$7=FIN!$E$13,$B$27=FIN!$F$13,$B28=FIN!$B$13),FIN!$C$13,0)+IF(AND(AA$7=FIN!$E$14,$B$27=FIN!$F$14,$B28=FIN!$B$14),FIN!$C$14,0)+IF(AND(AA$7=FIN!$E$15,$B$27=FIN!$F$15,$B28=FIN!$B$15),FIN!$C$15,0)+IF(AND(AA$7=FIN!$E$16,$B$27=FIN!$F$16,$B28=FIN!$B$16),FIN!$C$16,0)+IF(AND(AA$7=FIN!$E$17,$B$27=FIN!$F$17,$B28=FIN!$B$17),FIN!$C$17,0)+IF(AND(AA$7=FIN!$E$18,$B$27=FIN!$F$18,$B28=FIN!$B$18),FIN!$C$18,0)</f>
        <v>0</v>
      </c>
      <c r="AB28" s="40">
        <f>+IF(AND(AB$7=FIN!$E$9,$B$27=FIN!$F$9,$B28=FIN!$B$9),FIN!$C$9,0)+IF(AND(AB$7=FIN!$E$10,$B$27=FIN!$F$10,$B28=FIN!$B$10),FIN!$C$10,0)+IF(AND(AB$7=FIN!$E$11,$B$27=FIN!$F$11,$B28=FIN!$B$11),FIN!$C$11,0)+IF(AND(AB$7=FIN!$E$12,$B$27=FIN!$F$12,$B28=FIN!$B$12),FIN!$C$12,0)+IF(AND(AB$7=FIN!$E$13,$B$27=FIN!$F$13,$B28=FIN!$B$13),FIN!$C$13,0)+IF(AND(AB$7=FIN!$E$14,$B$27=FIN!$F$14,$B28=FIN!$B$14),FIN!$C$14,0)+IF(AND(AB$7=FIN!$E$15,$B$27=FIN!$F$15,$B28=FIN!$B$15),FIN!$C$15,0)+IF(AND(AB$7=FIN!$E$16,$B$27=FIN!$F$16,$B28=FIN!$B$16),FIN!$C$16,0)+IF(AND(AB$7=FIN!$E$17,$B$27=FIN!$F$17,$B28=FIN!$B$17),FIN!$C$17,0)+IF(AND(AB$7=FIN!$E$18,$B$27=FIN!$F$18,$B28=FIN!$B$18),FIN!$C$18,0)</f>
        <v>0</v>
      </c>
      <c r="AC28" s="40">
        <f>+IF(AND(AC$7=FIN!$E$9,$B$27=FIN!$F$9,$B28=FIN!$B$9),FIN!$C$9,0)+IF(AND(AC$7=FIN!$E$10,$B$27=FIN!$F$10,$B28=FIN!$B$10),FIN!$C$10,0)+IF(AND(AC$7=FIN!$E$11,$B$27=FIN!$F$11,$B28=FIN!$B$11),FIN!$C$11,0)+IF(AND(AC$7=FIN!$E$12,$B$27=FIN!$F$12,$B28=FIN!$B$12),FIN!$C$12,0)+IF(AND(AC$7=FIN!$E$13,$B$27=FIN!$F$13,$B28=FIN!$B$13),FIN!$C$13,0)+IF(AND(AC$7=FIN!$E$14,$B$27=FIN!$F$14,$B28=FIN!$B$14),FIN!$C$14,0)+IF(AND(AC$7=FIN!$E$15,$B$27=FIN!$F$15,$B28=FIN!$B$15),FIN!$C$15,0)+IF(AND(AC$7=FIN!$E$16,$B$27=FIN!$F$16,$B28=FIN!$B$16),FIN!$C$16,0)+IF(AND(AC$7=FIN!$E$17,$B$27=FIN!$F$17,$B28=FIN!$B$17),FIN!$C$17,0)+IF(AND(AC$7=FIN!$E$18,$B$27=FIN!$F$18,$B28=FIN!$B$18),FIN!$C$18,0)</f>
        <v>0</v>
      </c>
      <c r="AD28" s="40">
        <f>+IF(AND(AD$7=FIN!$E$9,$B$27=FIN!$F$9,$B28=FIN!$B$9),FIN!$C$9,0)+IF(AND(AD$7=FIN!$E$10,$B$27=FIN!$F$10,$B28=FIN!$B$10),FIN!$C$10,0)+IF(AND(AD$7=FIN!$E$11,$B$27=FIN!$F$11,$B28=FIN!$B$11),FIN!$C$11,0)+IF(AND(AD$7=FIN!$E$12,$B$27=FIN!$F$12,$B28=FIN!$B$12),FIN!$C$12,0)+IF(AND(AD$7=FIN!$E$13,$B$27=FIN!$F$13,$B28=FIN!$B$13),FIN!$C$13,0)+IF(AND(AD$7=FIN!$E$14,$B$27=FIN!$F$14,$B28=FIN!$B$14),FIN!$C$14,0)+IF(AND(AD$7=FIN!$E$15,$B$27=FIN!$F$15,$B28=FIN!$B$15),FIN!$C$15,0)+IF(AND(AD$7=FIN!$E$16,$B$27=FIN!$F$16,$B28=FIN!$B$16),FIN!$C$16,0)+IF(AND(AD$7=FIN!$E$17,$B$27=FIN!$F$17,$B28=FIN!$B$17),FIN!$C$17,0)+IF(AND(AD$7=FIN!$E$18,$B$27=FIN!$F$18,$B28=FIN!$B$18),FIN!$C$18,0)</f>
        <v>0</v>
      </c>
      <c r="AE28" s="40">
        <f>+IF(AND(AE$7=FIN!$E$9,$B$27=FIN!$F$9,$B28=FIN!$B$9),FIN!$C$9,0)+IF(AND(AE$7=FIN!$E$10,$B$27=FIN!$F$10,$B28=FIN!$B$10),FIN!$C$10,0)+IF(AND(AE$7=FIN!$E$11,$B$27=FIN!$F$11,$B28=FIN!$B$11),FIN!$C$11,0)+IF(AND(AE$7=FIN!$E$12,$B$27=FIN!$F$12,$B28=FIN!$B$12),FIN!$C$12,0)+IF(AND(AE$7=FIN!$E$13,$B$27=FIN!$F$13,$B28=FIN!$B$13),FIN!$C$13,0)+IF(AND(AE$7=FIN!$E$14,$B$27=FIN!$F$14,$B28=FIN!$B$14),FIN!$C$14,0)+IF(AND(AE$7=FIN!$E$15,$B$27=FIN!$F$15,$B28=FIN!$B$15),FIN!$C$15,0)+IF(AND(AE$7=FIN!$E$16,$B$27=FIN!$F$16,$B28=FIN!$B$16),FIN!$C$16,0)+IF(AND(AE$7=FIN!$E$17,$B$27=FIN!$F$17,$B28=FIN!$B$17),FIN!$C$17,0)+IF(AND(AE$7=FIN!$E$18,$B$27=FIN!$F$18,$B28=FIN!$B$18),FIN!$C$18,0)</f>
        <v>0</v>
      </c>
      <c r="AF28" s="40">
        <f>+IF(AND(AF$7=FIN!$E$9,$B$27=FIN!$F$9,$B28=FIN!$B$9),FIN!$C$9,0)+IF(AND(AF$7=FIN!$E$10,$B$27=FIN!$F$10,$B28=FIN!$B$10),FIN!$C$10,0)+IF(AND(AF$7=FIN!$E$11,$B$27=FIN!$F$11,$B28=FIN!$B$11),FIN!$C$11,0)+IF(AND(AF$7=FIN!$E$12,$B$27=FIN!$F$12,$B28=FIN!$B$12),FIN!$C$12,0)+IF(AND(AF$7=FIN!$E$13,$B$27=FIN!$F$13,$B28=FIN!$B$13),FIN!$C$13,0)+IF(AND(AF$7=FIN!$E$14,$B$27=FIN!$F$14,$B28=FIN!$B$14),FIN!$C$14,0)+IF(AND(AF$7=FIN!$E$15,$B$27=FIN!$F$15,$B28=FIN!$B$15),FIN!$C$15,0)+IF(AND(AF$7=FIN!$E$16,$B$27=FIN!$F$16,$B28=FIN!$B$16),FIN!$C$16,0)+IF(AND(AF$7=FIN!$E$17,$B$27=FIN!$F$17,$B28=FIN!$B$17),FIN!$C$17,0)+IF(AND(AF$7=FIN!$E$18,$B$27=FIN!$F$18,$B28=FIN!$B$18),FIN!$C$18,0)</f>
        <v>0</v>
      </c>
      <c r="AG28" s="40">
        <f>+IF(AND(AG$7=FIN!$E$9,$B$27=FIN!$F$9,$B28=FIN!$B$9),FIN!$C$9,0)+IF(AND(AG$7=FIN!$E$10,$B$27=FIN!$F$10,$B28=FIN!$B$10),FIN!$C$10,0)+IF(AND(AG$7=FIN!$E$11,$B$27=FIN!$F$11,$B28=FIN!$B$11),FIN!$C$11,0)+IF(AND(AG$7=FIN!$E$12,$B$27=FIN!$F$12,$B28=FIN!$B$12),FIN!$C$12,0)+IF(AND(AG$7=FIN!$E$13,$B$27=FIN!$F$13,$B28=FIN!$B$13),FIN!$C$13,0)+IF(AND(AG$7=FIN!$E$14,$B$27=FIN!$F$14,$B28=FIN!$B$14),FIN!$C$14,0)+IF(AND(AG$7=FIN!$E$15,$B$27=FIN!$F$15,$B28=FIN!$B$15),FIN!$C$15,0)+IF(AND(AG$7=FIN!$E$16,$B$27=FIN!$F$16,$B28=FIN!$B$16),FIN!$C$16,0)+IF(AND(AG$7=FIN!$E$17,$B$27=FIN!$F$17,$B28=FIN!$B$17),FIN!$C$17,0)+IF(AND(AG$7=FIN!$E$18,$B$27=FIN!$F$18,$B28=FIN!$B$18),FIN!$C$18,0)</f>
        <v>0</v>
      </c>
      <c r="AH28" s="40">
        <f>+IF(AND(AH$7=FIN!$E$9,$B$27=FIN!$F$9,$B28=FIN!$B$9),FIN!$C$9,0)+IF(AND(AH$7=FIN!$E$10,$B$27=FIN!$F$10,$B28=FIN!$B$10),FIN!$C$10,0)+IF(AND(AH$7=FIN!$E$11,$B$27=FIN!$F$11,$B28=FIN!$B$11),FIN!$C$11,0)+IF(AND(AH$7=FIN!$E$12,$B$27=FIN!$F$12,$B28=FIN!$B$12),FIN!$C$12,0)+IF(AND(AH$7=FIN!$E$13,$B$27=FIN!$F$13,$B28=FIN!$B$13),FIN!$C$13,0)+IF(AND(AH$7=FIN!$E$14,$B$27=FIN!$F$14,$B28=FIN!$B$14),FIN!$C$14,0)+IF(AND(AH$7=FIN!$E$15,$B$27=FIN!$F$15,$B28=FIN!$B$15),FIN!$C$15,0)+IF(AND(AH$7=FIN!$E$16,$B$27=FIN!$F$16,$B28=FIN!$B$16),FIN!$C$16,0)+IF(AND(AH$7=FIN!$E$17,$B$27=FIN!$F$17,$B28=FIN!$B$17),FIN!$C$17,0)+IF(AND(AH$7=FIN!$E$18,$B$27=FIN!$F$18,$B28=FIN!$B$18),FIN!$C$18,0)</f>
        <v>0</v>
      </c>
      <c r="AI28" s="40">
        <f>+IF(AND(AI$7=FIN!$E$9,$B$27=FIN!$F$9,$B28=FIN!$B$9),FIN!$C$9,0)+IF(AND(AI$7=FIN!$E$10,$B$27=FIN!$F$10,$B28=FIN!$B$10),FIN!$C$10,0)+IF(AND(AI$7=FIN!$E$11,$B$27=FIN!$F$11,$B28=FIN!$B$11),FIN!$C$11,0)+IF(AND(AI$7=FIN!$E$12,$B$27=FIN!$F$12,$B28=FIN!$B$12),FIN!$C$12,0)+IF(AND(AI$7=FIN!$E$13,$B$27=FIN!$F$13,$B28=FIN!$B$13),FIN!$C$13,0)+IF(AND(AI$7=FIN!$E$14,$B$27=FIN!$F$14,$B28=FIN!$B$14),FIN!$C$14,0)+IF(AND(AI$7=FIN!$E$15,$B$27=FIN!$F$15,$B28=FIN!$B$15),FIN!$C$15,0)+IF(AND(AI$7=FIN!$E$16,$B$27=FIN!$F$16,$B28=FIN!$B$16),FIN!$C$16,0)+IF(AND(AI$7=FIN!$E$17,$B$27=FIN!$F$17,$B28=FIN!$B$17),FIN!$C$17,0)+IF(AND(AI$7=FIN!$E$18,$B$27=FIN!$F$18,$B28=FIN!$B$18),FIN!$C$18,0)</f>
        <v>0</v>
      </c>
      <c r="AJ28" s="40">
        <f>+IF(AND(AJ$7=FIN!$E$9,$B$27=FIN!$F$9,$B28=FIN!$B$9),FIN!$C$9,0)+IF(AND(AJ$7=FIN!$E$10,$B$27=FIN!$F$10,$B28=FIN!$B$10),FIN!$C$10,0)+IF(AND(AJ$7=FIN!$E$11,$B$27=FIN!$F$11,$B28=FIN!$B$11),FIN!$C$11,0)+IF(AND(AJ$7=FIN!$E$12,$B$27=FIN!$F$12,$B28=FIN!$B$12),FIN!$C$12,0)+IF(AND(AJ$7=FIN!$E$13,$B$27=FIN!$F$13,$B28=FIN!$B$13),FIN!$C$13,0)+IF(AND(AJ$7=FIN!$E$14,$B$27=FIN!$F$14,$B28=FIN!$B$14),FIN!$C$14,0)+IF(AND(AJ$7=FIN!$E$15,$B$27=FIN!$F$15,$B28=FIN!$B$15),FIN!$C$15,0)+IF(AND(AJ$7=FIN!$E$16,$B$27=FIN!$F$16,$B28=FIN!$B$16),FIN!$C$16,0)+IF(AND(AJ$7=FIN!$E$17,$B$27=FIN!$F$17,$B28=FIN!$B$17),FIN!$C$17,0)+IF(AND(AJ$7=FIN!$E$18,$B$27=FIN!$F$18,$B28=FIN!$B$18),FIN!$C$18,0)</f>
        <v>0</v>
      </c>
      <c r="AK28" s="40">
        <f>+IF(AND(AK$7=FIN!$E$9,$B$27=FIN!$F$9,$B28=FIN!$B$9),FIN!$C$9,0)+IF(AND(AK$7=FIN!$E$10,$B$27=FIN!$F$10,$B28=FIN!$B$10),FIN!$C$10,0)+IF(AND(AK$7=FIN!$E$11,$B$27=FIN!$F$11,$B28=FIN!$B$11),FIN!$C$11,0)+IF(AND(AK$7=FIN!$E$12,$B$27=FIN!$F$12,$B28=FIN!$B$12),FIN!$C$12,0)+IF(AND(AK$7=FIN!$E$13,$B$27=FIN!$F$13,$B28=FIN!$B$13),FIN!$C$13,0)+IF(AND(AK$7=FIN!$E$14,$B$27=FIN!$F$14,$B28=FIN!$B$14),FIN!$C$14,0)+IF(AND(AK$7=FIN!$E$15,$B$27=FIN!$F$15,$B28=FIN!$B$15),FIN!$C$15,0)+IF(AND(AK$7=FIN!$E$16,$B$27=FIN!$F$16,$B28=FIN!$B$16),FIN!$C$16,0)+IF(AND(AK$7=FIN!$E$17,$B$27=FIN!$F$17,$B28=FIN!$B$17),FIN!$C$17,0)+IF(AND(AK$7=FIN!$E$18,$B$27=FIN!$F$18,$B28=FIN!$B$18),FIN!$C$18,0)</f>
        <v>0</v>
      </c>
      <c r="AL28" s="40">
        <f>+IF(AND(AL$7=FIN!$E$9,$B$27=FIN!$F$9,$B28=FIN!$B$9),FIN!$C$9,0)+IF(AND(AL$7=FIN!$E$10,$B$27=FIN!$F$10,$B28=FIN!$B$10),FIN!$C$10,0)+IF(AND(AL$7=FIN!$E$11,$B$27=FIN!$F$11,$B28=FIN!$B$11),FIN!$C$11,0)+IF(AND(AL$7=FIN!$E$12,$B$27=FIN!$F$12,$B28=FIN!$B$12),FIN!$C$12,0)+IF(AND(AL$7=FIN!$E$13,$B$27=FIN!$F$13,$B28=FIN!$B$13),FIN!$C$13,0)+IF(AND(AL$7=FIN!$E$14,$B$27=FIN!$F$14,$B28=FIN!$B$14),FIN!$C$14,0)+IF(AND(AL$7=FIN!$E$15,$B$27=FIN!$F$15,$B28=FIN!$B$15),FIN!$C$15,0)+IF(AND(AL$7=FIN!$E$16,$B$27=FIN!$F$16,$B28=FIN!$B$16),FIN!$C$16,0)+IF(AND(AL$7=FIN!$E$17,$B$27=FIN!$F$17,$B28=FIN!$B$17),FIN!$C$17,0)+IF(AND(AL$7=FIN!$E$18,$B$27=FIN!$F$18,$B28=FIN!$B$18),FIN!$C$18,0)</f>
        <v>0</v>
      </c>
      <c r="AM28" s="40">
        <f>+IF(AND(AM$7=FIN!$E$9,$B$27=FIN!$F$9,$B28=FIN!$B$9),FIN!$C$9,0)+IF(AND(AM$7=FIN!$E$10,$B$27=FIN!$F$10,$B28=FIN!$B$10),FIN!$C$10,0)+IF(AND(AM$7=FIN!$E$11,$B$27=FIN!$F$11,$B28=FIN!$B$11),FIN!$C$11,0)+IF(AND(AM$7=FIN!$E$12,$B$27=FIN!$F$12,$B28=FIN!$B$12),FIN!$C$12,0)+IF(AND(AM$7=FIN!$E$13,$B$27=FIN!$F$13,$B28=FIN!$B$13),FIN!$C$13,0)+IF(AND(AM$7=FIN!$E$14,$B$27=FIN!$F$14,$B28=FIN!$B$14),FIN!$C$14,0)+IF(AND(AM$7=FIN!$E$15,$B$27=FIN!$F$15,$B28=FIN!$B$15),FIN!$C$15,0)+IF(AND(AM$7=FIN!$E$16,$B$27=FIN!$F$16,$B28=FIN!$B$16),FIN!$C$16,0)+IF(AND(AM$7=FIN!$E$17,$B$27=FIN!$F$17,$B28=FIN!$B$17),FIN!$C$17,0)+IF(AND(AM$7=FIN!$E$18,$B$27=FIN!$F$18,$B28=FIN!$B$18),FIN!$C$18,0)</f>
        <v>0</v>
      </c>
      <c r="AN28" s="40">
        <f>+IF(AND(AN$7=FIN!$E$9,$B$27=FIN!$F$9,$B28=FIN!$B$9),FIN!$C$9,0)+IF(AND(AN$7=FIN!$E$10,$B$27=FIN!$F$10,$B28=FIN!$B$10),FIN!$C$10,0)+IF(AND(AN$7=FIN!$E$11,$B$27=FIN!$F$11,$B28=FIN!$B$11),FIN!$C$11,0)+IF(AND(AN$7=FIN!$E$12,$B$27=FIN!$F$12,$B28=FIN!$B$12),FIN!$C$12,0)+IF(AND(AN$7=FIN!$E$13,$B$27=FIN!$F$13,$B28=FIN!$B$13),FIN!$C$13,0)+IF(AND(AN$7=FIN!$E$14,$B$27=FIN!$F$14,$B28=FIN!$B$14),FIN!$C$14,0)+IF(AND(AN$7=FIN!$E$15,$B$27=FIN!$F$15,$B28=FIN!$B$15),FIN!$C$15,0)+IF(AND(AN$7=FIN!$E$16,$B$27=FIN!$F$16,$B28=FIN!$B$16),FIN!$C$16,0)+IF(AND(AN$7=FIN!$E$17,$B$27=FIN!$F$17,$B28=FIN!$B$17),FIN!$C$17,0)+IF(AND(AN$7=FIN!$E$18,$B$27=FIN!$F$18,$B28=FIN!$B$18),FIN!$C$18,0)</f>
        <v>0</v>
      </c>
      <c r="AO28" s="40">
        <f>+IF(AND(AO$7=FIN!$E$9,$B$27=FIN!$F$9,$B28=FIN!$B$9),FIN!$C$9,0)+IF(AND(AO$7=FIN!$E$10,$B$27=FIN!$F$10,$B28=FIN!$B$10),FIN!$C$10,0)+IF(AND(AO$7=FIN!$E$11,$B$27=FIN!$F$11,$B28=FIN!$B$11),FIN!$C$11,0)+IF(AND(AO$7=FIN!$E$12,$B$27=FIN!$F$12,$B28=FIN!$B$12),FIN!$C$12,0)+IF(AND(AO$7=FIN!$E$13,$B$27=FIN!$F$13,$B28=FIN!$B$13),FIN!$C$13,0)+IF(AND(AO$7=FIN!$E$14,$B$27=FIN!$F$14,$B28=FIN!$B$14),FIN!$C$14,0)+IF(AND(AO$7=FIN!$E$15,$B$27=FIN!$F$15,$B28=FIN!$B$15),FIN!$C$15,0)+IF(AND(AO$7=FIN!$E$16,$B$27=FIN!$F$16,$B28=FIN!$B$16),FIN!$C$16,0)+IF(AND(AO$7=FIN!$E$17,$B$27=FIN!$F$17,$B28=FIN!$B$17),FIN!$C$17,0)+IF(AND(AO$7=FIN!$E$18,$B$27=FIN!$F$18,$B28=FIN!$B$18),FIN!$C$18,0)</f>
        <v>0</v>
      </c>
      <c r="AP28" s="40">
        <f>+IF(AND(AP$7=FIN!$E$9,$B$27=FIN!$F$9,$B28=FIN!$B$9),FIN!$C$9,0)+IF(AND(AP$7=FIN!$E$10,$B$27=FIN!$F$10,$B28=FIN!$B$10),FIN!$C$10,0)+IF(AND(AP$7=FIN!$E$11,$B$27=FIN!$F$11,$B28=FIN!$B$11),FIN!$C$11,0)+IF(AND(AP$7=FIN!$E$12,$B$27=FIN!$F$12,$B28=FIN!$B$12),FIN!$C$12,0)+IF(AND(AP$7=FIN!$E$13,$B$27=FIN!$F$13,$B28=FIN!$B$13),FIN!$C$13,0)+IF(AND(AP$7=FIN!$E$14,$B$27=FIN!$F$14,$B28=FIN!$B$14),FIN!$C$14,0)+IF(AND(AP$7=FIN!$E$15,$B$27=FIN!$F$15,$B28=FIN!$B$15),FIN!$C$15,0)+IF(AND(AP$7=FIN!$E$16,$B$27=FIN!$F$16,$B28=FIN!$B$16),FIN!$C$16,0)+IF(AND(AP$7=FIN!$E$17,$B$27=FIN!$F$17,$B28=FIN!$B$17),FIN!$C$17,0)+IF(AND(AP$7=FIN!$E$18,$B$27=FIN!$F$18,$B28=FIN!$B$18),FIN!$C$18,0)</f>
        <v>0</v>
      </c>
      <c r="AQ28" s="40">
        <f>+IF(AND(AQ$7=FIN!$E$9,$B$27=FIN!$F$9,$B28=FIN!$B$9),FIN!$C$9,0)+IF(AND(AQ$7=FIN!$E$10,$B$27=FIN!$F$10,$B28=FIN!$B$10),FIN!$C$10,0)+IF(AND(AQ$7=FIN!$E$11,$B$27=FIN!$F$11,$B28=FIN!$B$11),FIN!$C$11,0)+IF(AND(AQ$7=FIN!$E$12,$B$27=FIN!$F$12,$B28=FIN!$B$12),FIN!$C$12,0)+IF(AND(AQ$7=FIN!$E$13,$B$27=FIN!$F$13,$B28=FIN!$B$13),FIN!$C$13,0)+IF(AND(AQ$7=FIN!$E$14,$B$27=FIN!$F$14,$B28=FIN!$B$14),FIN!$C$14,0)+IF(AND(AQ$7=FIN!$E$15,$B$27=FIN!$F$15,$B28=FIN!$B$15),FIN!$C$15,0)+IF(AND(AQ$7=FIN!$E$16,$B$27=FIN!$F$16,$B28=FIN!$B$16),FIN!$C$16,0)+IF(AND(AQ$7=FIN!$E$17,$B$27=FIN!$F$17,$B28=FIN!$B$17),FIN!$C$17,0)+IF(AND(AQ$7=FIN!$E$18,$B$27=FIN!$F$18,$B28=FIN!$B$18),FIN!$C$18,0)</f>
        <v>0</v>
      </c>
      <c r="AR28" s="40">
        <f>+IF(AND(AR$7=FIN!$E$9,$B$27=FIN!$F$9,$B28=FIN!$B$9),FIN!$C$9,0)+IF(AND(AR$7=FIN!$E$10,$B$27=FIN!$F$10,$B28=FIN!$B$10),FIN!$C$10,0)+IF(AND(AR$7=FIN!$E$11,$B$27=FIN!$F$11,$B28=FIN!$B$11),FIN!$C$11,0)+IF(AND(AR$7=FIN!$E$12,$B$27=FIN!$F$12,$B28=FIN!$B$12),FIN!$C$12,0)+IF(AND(AR$7=FIN!$E$13,$B$27=FIN!$F$13,$B28=FIN!$B$13),FIN!$C$13,0)+IF(AND(AR$7=FIN!$E$14,$B$27=FIN!$F$14,$B28=FIN!$B$14),FIN!$C$14,0)+IF(AND(AR$7=FIN!$E$15,$B$27=FIN!$F$15,$B28=FIN!$B$15),FIN!$C$15,0)+IF(AND(AR$7=FIN!$E$16,$B$27=FIN!$F$16,$B28=FIN!$B$16),FIN!$C$16,0)+IF(AND(AR$7=FIN!$E$17,$B$27=FIN!$F$17,$B28=FIN!$B$17),FIN!$C$17,0)+IF(AND(AR$7=FIN!$E$18,$B$27=FIN!$F$18,$B28=FIN!$B$18),FIN!$C$18,0)</f>
        <v>0</v>
      </c>
      <c r="AS28" s="40">
        <f>+IF(AND(AS$7=FIN!$E$9,$B$27=FIN!$F$9,$B28=FIN!$B$9),FIN!$C$9,0)+IF(AND(AS$7=FIN!$E$10,$B$27=FIN!$F$10,$B28=FIN!$B$10),FIN!$C$10,0)+IF(AND(AS$7=FIN!$E$11,$B$27=FIN!$F$11,$B28=FIN!$B$11),FIN!$C$11,0)+IF(AND(AS$7=FIN!$E$12,$B$27=FIN!$F$12,$B28=FIN!$B$12),FIN!$C$12,0)+IF(AND(AS$7=FIN!$E$13,$B$27=FIN!$F$13,$B28=FIN!$B$13),FIN!$C$13,0)+IF(AND(AS$7=FIN!$E$14,$B$27=FIN!$F$14,$B28=FIN!$B$14),FIN!$C$14,0)+IF(AND(AS$7=FIN!$E$15,$B$27=FIN!$F$15,$B28=FIN!$B$15),FIN!$C$15,0)+IF(AND(AS$7=FIN!$E$16,$B$27=FIN!$F$16,$B28=FIN!$B$16),FIN!$C$16,0)+IF(AND(AS$7=FIN!$E$17,$B$27=FIN!$F$17,$B28=FIN!$B$17),FIN!$C$17,0)+IF(AND(AS$7=FIN!$E$18,$B$27=FIN!$F$18,$B28=FIN!$B$18),FIN!$C$18,0)</f>
        <v>0</v>
      </c>
      <c r="AT28" s="40">
        <f>+IF(AND(AT$7=FIN!$E$9,$B$27=FIN!$F$9,$B28=FIN!$B$9),FIN!$C$9,0)+IF(AND(AT$7=FIN!$E$10,$B$27=FIN!$F$10,$B28=FIN!$B$10),FIN!$C$10,0)+IF(AND(AT$7=FIN!$E$11,$B$27=FIN!$F$11,$B28=FIN!$B$11),FIN!$C$11,0)+IF(AND(AT$7=FIN!$E$12,$B$27=FIN!$F$12,$B28=FIN!$B$12),FIN!$C$12,0)+IF(AND(AT$7=FIN!$E$13,$B$27=FIN!$F$13,$B28=FIN!$B$13),FIN!$C$13,0)+IF(AND(AT$7=FIN!$E$14,$B$27=FIN!$F$14,$B28=FIN!$B$14),FIN!$C$14,0)+IF(AND(AT$7=FIN!$E$15,$B$27=FIN!$F$15,$B28=FIN!$B$15),FIN!$C$15,0)+IF(AND(AT$7=FIN!$E$16,$B$27=FIN!$F$16,$B28=FIN!$B$16),FIN!$C$16,0)+IF(AND(AT$7=FIN!$E$17,$B$27=FIN!$F$17,$B28=FIN!$B$17),FIN!$C$17,0)+IF(AND(AT$7=FIN!$E$18,$B$27=FIN!$F$18,$B28=FIN!$B$18),FIN!$C$18,0)</f>
        <v>0</v>
      </c>
      <c r="AU28" s="40">
        <f>+IF(AND(AU$7=FIN!$E$9,$B$27=FIN!$F$9,$B28=FIN!$B$9),FIN!$C$9,0)+IF(AND(AU$7=FIN!$E$10,$B$27=FIN!$F$10,$B28=FIN!$B$10),FIN!$C$10,0)+IF(AND(AU$7=FIN!$E$11,$B$27=FIN!$F$11,$B28=FIN!$B$11),FIN!$C$11,0)+IF(AND(AU$7=FIN!$E$12,$B$27=FIN!$F$12,$B28=FIN!$B$12),FIN!$C$12,0)+IF(AND(AU$7=FIN!$E$13,$B$27=FIN!$F$13,$B28=FIN!$B$13),FIN!$C$13,0)+IF(AND(AU$7=FIN!$E$14,$B$27=FIN!$F$14,$B28=FIN!$B$14),FIN!$C$14,0)+IF(AND(AU$7=FIN!$E$15,$B$27=FIN!$F$15,$B28=FIN!$B$15),FIN!$C$15,0)+IF(AND(AU$7=FIN!$E$16,$B$27=FIN!$F$16,$B28=FIN!$B$16),FIN!$C$16,0)+IF(AND(AU$7=FIN!$E$17,$B$27=FIN!$F$17,$B28=FIN!$B$17),FIN!$C$17,0)+IF(AND(AU$7=FIN!$E$18,$B$27=FIN!$F$18,$B28=FIN!$B$18),FIN!$C$18,0)</f>
        <v>0</v>
      </c>
      <c r="AV28" s="40">
        <f>+IF(AND(AV$7=FIN!$E$9,$B$27=FIN!$F$9,$B28=FIN!$B$9),FIN!$C$9,0)+IF(AND(AV$7=FIN!$E$10,$B$27=FIN!$F$10,$B28=FIN!$B$10),FIN!$C$10,0)+IF(AND(AV$7=FIN!$E$11,$B$27=FIN!$F$11,$B28=FIN!$B$11),FIN!$C$11,0)+IF(AND(AV$7=FIN!$E$12,$B$27=FIN!$F$12,$B28=FIN!$B$12),FIN!$C$12,0)+IF(AND(AV$7=FIN!$E$13,$B$27=FIN!$F$13,$B28=FIN!$B$13),FIN!$C$13,0)+IF(AND(AV$7=FIN!$E$14,$B$27=FIN!$F$14,$B28=FIN!$B$14),FIN!$C$14,0)+IF(AND(AV$7=FIN!$E$15,$B$27=FIN!$F$15,$B28=FIN!$B$15),FIN!$C$15,0)+IF(AND(AV$7=FIN!$E$16,$B$27=FIN!$F$16,$B28=FIN!$B$16),FIN!$C$16,0)+IF(AND(AV$7=FIN!$E$17,$B$27=FIN!$F$17,$B28=FIN!$B$17),FIN!$C$17,0)+IF(AND(AV$7=FIN!$E$18,$B$27=FIN!$F$18,$B28=FIN!$B$18),FIN!$C$18,0)</f>
        <v>0</v>
      </c>
      <c r="AW28" s="40">
        <f>+IF(AND(AW$7=FIN!$E$9,$B$27=FIN!$F$9,$B28=FIN!$B$9),FIN!$C$9,0)+IF(AND(AW$7=FIN!$E$10,$B$27=FIN!$F$10,$B28=FIN!$B$10),FIN!$C$10,0)+IF(AND(AW$7=FIN!$E$11,$B$27=FIN!$F$11,$B28=FIN!$B$11),FIN!$C$11,0)+IF(AND(AW$7=FIN!$E$12,$B$27=FIN!$F$12,$B28=FIN!$B$12),FIN!$C$12,0)+IF(AND(AW$7=FIN!$E$13,$B$27=FIN!$F$13,$B28=FIN!$B$13),FIN!$C$13,0)+IF(AND(AW$7=FIN!$E$14,$B$27=FIN!$F$14,$B28=FIN!$B$14),FIN!$C$14,0)+IF(AND(AW$7=FIN!$E$15,$B$27=FIN!$F$15,$B28=FIN!$B$15),FIN!$C$15,0)+IF(AND(AW$7=FIN!$E$16,$B$27=FIN!$F$16,$B28=FIN!$B$16),FIN!$C$16,0)+IF(AND(AW$7=FIN!$E$17,$B$27=FIN!$F$17,$B28=FIN!$B$17),FIN!$C$17,0)+IF(AND(AW$7=FIN!$E$18,$B$27=FIN!$F$18,$B28=FIN!$B$18),FIN!$C$18,0)</f>
        <v>0</v>
      </c>
      <c r="AX28" s="40">
        <f>+IF(AND(AX$7=FIN!$E$9,$B$27=FIN!$F$9,$B28=FIN!$B$9),FIN!$C$9,0)+IF(AND(AX$7=FIN!$E$10,$B$27=FIN!$F$10,$B28=FIN!$B$10),FIN!$C$10,0)+IF(AND(AX$7=FIN!$E$11,$B$27=FIN!$F$11,$B28=FIN!$B$11),FIN!$C$11,0)+IF(AND(AX$7=FIN!$E$12,$B$27=FIN!$F$12,$B28=FIN!$B$12),FIN!$C$12,0)+IF(AND(AX$7=FIN!$E$13,$B$27=FIN!$F$13,$B28=FIN!$B$13),FIN!$C$13,0)+IF(AND(AX$7=FIN!$E$14,$B$27=FIN!$F$14,$B28=FIN!$B$14),FIN!$C$14,0)+IF(AND(AX$7=FIN!$E$15,$B$27=FIN!$F$15,$B28=FIN!$B$15),FIN!$C$15,0)+IF(AND(AX$7=FIN!$E$16,$B$27=FIN!$F$16,$B28=FIN!$B$16),FIN!$C$16,0)+IF(AND(AX$7=FIN!$E$17,$B$27=FIN!$F$17,$B28=FIN!$B$17),FIN!$C$17,0)+IF(AND(AX$7=FIN!$E$18,$B$27=FIN!$F$18,$B28=FIN!$B$18),FIN!$C$18,0)</f>
        <v>0</v>
      </c>
      <c r="AY28" s="40">
        <f>+IF(AND(AY$7=FIN!$E$9,$B$27=FIN!$F$9,$B28=FIN!$B$9),FIN!$C$9,0)+IF(AND(AY$7=FIN!$E$10,$B$27=FIN!$F$10,$B28=FIN!$B$10),FIN!$C$10,0)+IF(AND(AY$7=FIN!$E$11,$B$27=FIN!$F$11,$B28=FIN!$B$11),FIN!$C$11,0)+IF(AND(AY$7=FIN!$E$12,$B$27=FIN!$F$12,$B28=FIN!$B$12),FIN!$C$12,0)+IF(AND(AY$7=FIN!$E$13,$B$27=FIN!$F$13,$B28=FIN!$B$13),FIN!$C$13,0)+IF(AND(AY$7=FIN!$E$14,$B$27=FIN!$F$14,$B28=FIN!$B$14),FIN!$C$14,0)+IF(AND(AY$7=FIN!$E$15,$B$27=FIN!$F$15,$B28=FIN!$B$15),FIN!$C$15,0)+IF(AND(AY$7=FIN!$E$16,$B$27=FIN!$F$16,$B28=FIN!$B$16),FIN!$C$16,0)+IF(AND(AY$7=FIN!$E$17,$B$27=FIN!$F$17,$B28=FIN!$B$17),FIN!$C$17,0)+IF(AND(AY$7=FIN!$E$18,$B$27=FIN!$F$18,$B28=FIN!$B$18),FIN!$C$18,0)</f>
        <v>0</v>
      </c>
      <c r="AZ28" s="40">
        <f>+IF(AND(AZ$7=FIN!$E$9,$B$27=FIN!$F$9,$B28=FIN!$B$9),FIN!$C$9,0)+IF(AND(AZ$7=FIN!$E$10,$B$27=FIN!$F$10,$B28=FIN!$B$10),FIN!$C$10,0)+IF(AND(AZ$7=FIN!$E$11,$B$27=FIN!$F$11,$B28=FIN!$B$11),FIN!$C$11,0)+IF(AND(AZ$7=FIN!$E$12,$B$27=FIN!$F$12,$B28=FIN!$B$12),FIN!$C$12,0)+IF(AND(AZ$7=FIN!$E$13,$B$27=FIN!$F$13,$B28=FIN!$B$13),FIN!$C$13,0)+IF(AND(AZ$7=FIN!$E$14,$B$27=FIN!$F$14,$B28=FIN!$B$14),FIN!$C$14,0)+IF(AND(AZ$7=FIN!$E$15,$B$27=FIN!$F$15,$B28=FIN!$B$15),FIN!$C$15,0)+IF(AND(AZ$7=FIN!$E$16,$B$27=FIN!$F$16,$B28=FIN!$B$16),FIN!$C$16,0)+IF(AND(AZ$7=FIN!$E$17,$B$27=FIN!$F$17,$B28=FIN!$B$17),FIN!$C$17,0)+IF(AND(AZ$7=FIN!$E$18,$B$27=FIN!$F$18,$B28=FIN!$B$18),FIN!$C$18,0)</f>
        <v>0</v>
      </c>
      <c r="BA28" s="40">
        <f>+IF(AND(BA$7=FIN!$E$9,$B$27=FIN!$F$9,$B28=FIN!$B$9),FIN!$C$9,0)+IF(AND(BA$7=FIN!$E$10,$B$27=FIN!$F$10,$B28=FIN!$B$10),FIN!$C$10,0)+IF(AND(BA$7=FIN!$E$11,$B$27=FIN!$F$11,$B28=FIN!$B$11),FIN!$C$11,0)+IF(AND(BA$7=FIN!$E$12,$B$27=FIN!$F$12,$B28=FIN!$B$12),FIN!$C$12,0)+IF(AND(BA$7=FIN!$E$13,$B$27=FIN!$F$13,$B28=FIN!$B$13),FIN!$C$13,0)+IF(AND(BA$7=FIN!$E$14,$B$27=FIN!$F$14,$B28=FIN!$B$14),FIN!$C$14,0)+IF(AND(BA$7=FIN!$E$15,$B$27=FIN!$F$15,$B28=FIN!$B$15),FIN!$C$15,0)+IF(AND(BA$7=FIN!$E$16,$B$27=FIN!$F$16,$B28=FIN!$B$16),FIN!$C$16,0)+IF(AND(BA$7=FIN!$E$17,$B$27=FIN!$F$17,$B28=FIN!$B$17),FIN!$C$17,0)+IF(AND(BA$7=FIN!$E$18,$B$27=FIN!$F$18,$B28=FIN!$B$18),FIN!$C$18,0)</f>
        <v>0</v>
      </c>
      <c r="BB28" s="40">
        <f>+IF(AND(BB$7=FIN!$E$9,$B$27=FIN!$F$9,$B28=FIN!$B$9),FIN!$C$9,0)+IF(AND(BB$7=FIN!$E$10,$B$27=FIN!$F$10,$B28=FIN!$B$10),FIN!$C$10,0)+IF(AND(BB$7=FIN!$E$11,$B$27=FIN!$F$11,$B28=FIN!$B$11),FIN!$C$11,0)+IF(AND(BB$7=FIN!$E$12,$B$27=FIN!$F$12,$B28=FIN!$B$12),FIN!$C$12,0)+IF(AND(BB$7=FIN!$E$13,$B$27=FIN!$F$13,$B28=FIN!$B$13),FIN!$C$13,0)+IF(AND(BB$7=FIN!$E$14,$B$27=FIN!$F$14,$B28=FIN!$B$14),FIN!$C$14,0)+IF(AND(BB$7=FIN!$E$15,$B$27=FIN!$F$15,$B28=FIN!$B$15),FIN!$C$15,0)+IF(AND(BB$7=FIN!$E$16,$B$27=FIN!$F$16,$B28=FIN!$B$16),FIN!$C$16,0)+IF(AND(BB$7=FIN!$E$17,$B$27=FIN!$F$17,$B28=FIN!$B$17),FIN!$C$17,0)+IF(AND(BB$7=FIN!$E$18,$B$27=FIN!$F$18,$B28=FIN!$B$18),FIN!$C$18,0)</f>
        <v>0</v>
      </c>
      <c r="BC28" s="40">
        <f>+IF(AND(BC$7=FIN!$E$9,$B$27=FIN!$F$9,$B28=FIN!$B$9),FIN!$C$9,0)+IF(AND(BC$7=FIN!$E$10,$B$27=FIN!$F$10,$B28=FIN!$B$10),FIN!$C$10,0)+IF(AND(BC$7=FIN!$E$11,$B$27=FIN!$F$11,$B28=FIN!$B$11),FIN!$C$11,0)+IF(AND(BC$7=FIN!$E$12,$B$27=FIN!$F$12,$B28=FIN!$B$12),FIN!$C$12,0)+IF(AND(BC$7=FIN!$E$13,$B$27=FIN!$F$13,$B28=FIN!$B$13),FIN!$C$13,0)+IF(AND(BC$7=FIN!$E$14,$B$27=FIN!$F$14,$B28=FIN!$B$14),FIN!$C$14,0)+IF(AND(BC$7=FIN!$E$15,$B$27=FIN!$F$15,$B28=FIN!$B$15),FIN!$C$15,0)+IF(AND(BC$7=FIN!$E$16,$B$27=FIN!$F$16,$B28=FIN!$B$16),FIN!$C$16,0)+IF(AND(BC$7=FIN!$E$17,$B$27=FIN!$F$17,$B28=FIN!$B$17),FIN!$C$17,0)+IF(AND(BC$7=FIN!$E$18,$B$27=FIN!$F$18,$B28=FIN!$B$18),FIN!$C$18,0)</f>
        <v>0</v>
      </c>
      <c r="BD28" s="40">
        <f>+IF(AND(BD$7=FIN!$E$9,$B$27=FIN!$F$9,$B28=FIN!$B$9),FIN!$C$9,0)+IF(AND(BD$7=FIN!$E$10,$B$27=FIN!$F$10,$B28=FIN!$B$10),FIN!$C$10,0)+IF(AND(BD$7=FIN!$E$11,$B$27=FIN!$F$11,$B28=FIN!$B$11),FIN!$C$11,0)+IF(AND(BD$7=FIN!$E$12,$B$27=FIN!$F$12,$B28=FIN!$B$12),FIN!$C$12,0)+IF(AND(BD$7=FIN!$E$13,$B$27=FIN!$F$13,$B28=FIN!$B$13),FIN!$C$13,0)+IF(AND(BD$7=FIN!$E$14,$B$27=FIN!$F$14,$B28=FIN!$B$14),FIN!$C$14,0)+IF(AND(BD$7=FIN!$E$15,$B$27=FIN!$F$15,$B28=FIN!$B$15),FIN!$C$15,0)+IF(AND(BD$7=FIN!$E$16,$B$27=FIN!$F$16,$B28=FIN!$B$16),FIN!$C$16,0)+IF(AND(BD$7=FIN!$E$17,$B$27=FIN!$F$17,$B28=FIN!$B$17),FIN!$C$17,0)+IF(AND(BD$7=FIN!$E$18,$B$27=FIN!$F$18,$B28=FIN!$B$18),FIN!$C$18,0)</f>
        <v>0</v>
      </c>
      <c r="BE28" s="40">
        <f>+IF(AND(BE$7=FIN!$E$9,$B$27=FIN!$F$9,$B28=FIN!$B$9),FIN!$C$9,0)+IF(AND(BE$7=FIN!$E$10,$B$27=FIN!$F$10,$B28=FIN!$B$10),FIN!$C$10,0)+IF(AND(BE$7=FIN!$E$11,$B$27=FIN!$F$11,$B28=FIN!$B$11),FIN!$C$11,0)+IF(AND(BE$7=FIN!$E$12,$B$27=FIN!$F$12,$B28=FIN!$B$12),FIN!$C$12,0)+IF(AND(BE$7=FIN!$E$13,$B$27=FIN!$F$13,$B28=FIN!$B$13),FIN!$C$13,0)+IF(AND(BE$7=FIN!$E$14,$B$27=FIN!$F$14,$B28=FIN!$B$14),FIN!$C$14,0)+IF(AND(BE$7=FIN!$E$15,$B$27=FIN!$F$15,$B28=FIN!$B$15),FIN!$C$15,0)+IF(AND(BE$7=FIN!$E$16,$B$27=FIN!$F$16,$B28=FIN!$B$16),FIN!$C$16,0)+IF(AND(BE$7=FIN!$E$17,$B$27=FIN!$F$17,$B28=FIN!$B$17),FIN!$C$17,0)+IF(AND(BE$7=FIN!$E$18,$B$27=FIN!$F$18,$B28=FIN!$B$18),FIN!$C$18,0)</f>
        <v>0</v>
      </c>
      <c r="BF28" s="40">
        <f>+IF(AND(BF$7=FIN!$E$9,$B$27=FIN!$F$9,$B28=FIN!$B$9),FIN!$C$9,0)+IF(AND(BF$7=FIN!$E$10,$B$27=FIN!$F$10,$B28=FIN!$B$10),FIN!$C$10,0)+IF(AND(BF$7=FIN!$E$11,$B$27=FIN!$F$11,$B28=FIN!$B$11),FIN!$C$11,0)+IF(AND(BF$7=FIN!$E$12,$B$27=FIN!$F$12,$B28=FIN!$B$12),FIN!$C$12,0)+IF(AND(BF$7=FIN!$E$13,$B$27=FIN!$F$13,$B28=FIN!$B$13),FIN!$C$13,0)+IF(AND(BF$7=FIN!$E$14,$B$27=FIN!$F$14,$B28=FIN!$B$14),FIN!$C$14,0)+IF(AND(BF$7=FIN!$E$15,$B$27=FIN!$F$15,$B28=FIN!$B$15),FIN!$C$15,0)+IF(AND(BF$7=FIN!$E$16,$B$27=FIN!$F$16,$B28=FIN!$B$16),FIN!$C$16,0)+IF(AND(BF$7=FIN!$E$17,$B$27=FIN!$F$17,$B28=FIN!$B$17),FIN!$C$17,0)+IF(AND(BF$7=FIN!$E$18,$B$27=FIN!$F$18,$B28=FIN!$B$18),FIN!$C$18,0)</f>
        <v>0</v>
      </c>
      <c r="BG28" s="40">
        <f>+IF(AND(BG$7=FIN!$E$9,$B$27=FIN!$F$9,$B28=FIN!$B$9),FIN!$C$9,0)+IF(AND(BG$7=FIN!$E$10,$B$27=FIN!$F$10,$B28=FIN!$B$10),FIN!$C$10,0)+IF(AND(BG$7=FIN!$E$11,$B$27=FIN!$F$11,$B28=FIN!$B$11),FIN!$C$11,0)+IF(AND(BG$7=FIN!$E$12,$B$27=FIN!$F$12,$B28=FIN!$B$12),FIN!$C$12,0)+IF(AND(BG$7=FIN!$E$13,$B$27=FIN!$F$13,$B28=FIN!$B$13),FIN!$C$13,0)+IF(AND(BG$7=FIN!$E$14,$B$27=FIN!$F$14,$B28=FIN!$B$14),FIN!$C$14,0)+IF(AND(BG$7=FIN!$E$15,$B$27=FIN!$F$15,$B28=FIN!$B$15),FIN!$C$15,0)+IF(AND(BG$7=FIN!$E$16,$B$27=FIN!$F$16,$B28=FIN!$B$16),FIN!$C$16,0)+IF(AND(BG$7=FIN!$E$17,$B$27=FIN!$F$17,$B28=FIN!$B$17),FIN!$C$17,0)+IF(AND(BG$7=FIN!$E$18,$B$27=FIN!$F$18,$B28=FIN!$B$18),FIN!$C$18,0)</f>
        <v>0</v>
      </c>
      <c r="BH28" s="40">
        <f>+IF(AND(BH$7=FIN!$E$9,$B$27=FIN!$F$9,$B28=FIN!$B$9),FIN!$C$9,0)+IF(AND(BH$7=FIN!$E$10,$B$27=FIN!$F$10,$B28=FIN!$B$10),FIN!$C$10,0)+IF(AND(BH$7=FIN!$E$11,$B$27=FIN!$F$11,$B28=FIN!$B$11),FIN!$C$11,0)+IF(AND(BH$7=FIN!$E$12,$B$27=FIN!$F$12,$B28=FIN!$B$12),FIN!$C$12,0)+IF(AND(BH$7=FIN!$E$13,$B$27=FIN!$F$13,$B28=FIN!$B$13),FIN!$C$13,0)+IF(AND(BH$7=FIN!$E$14,$B$27=FIN!$F$14,$B28=FIN!$B$14),FIN!$C$14,0)+IF(AND(BH$7=FIN!$E$15,$B$27=FIN!$F$15,$B28=FIN!$B$15),FIN!$C$15,0)+IF(AND(BH$7=FIN!$E$16,$B$27=FIN!$F$16,$B28=FIN!$B$16),FIN!$C$16,0)+IF(AND(BH$7=FIN!$E$17,$B$27=FIN!$F$17,$B28=FIN!$B$17),FIN!$C$17,0)+IF(AND(BH$7=FIN!$E$18,$B$27=FIN!$F$18,$B28=FIN!$B$18),FIN!$C$18,0)</f>
        <v>0</v>
      </c>
      <c r="BI28" s="40">
        <f>+IF(AND(BI$7=FIN!$E$9,$B$27=FIN!$F$9,$B28=FIN!$B$9),FIN!$C$9,0)+IF(AND(BI$7=FIN!$E$10,$B$27=FIN!$F$10,$B28=FIN!$B$10),FIN!$C$10,0)+IF(AND(BI$7=FIN!$E$11,$B$27=FIN!$F$11,$B28=FIN!$B$11),FIN!$C$11,0)+IF(AND(BI$7=FIN!$E$12,$B$27=FIN!$F$12,$B28=FIN!$B$12),FIN!$C$12,0)+IF(AND(BI$7=FIN!$E$13,$B$27=FIN!$F$13,$B28=FIN!$B$13),FIN!$C$13,0)+IF(AND(BI$7=FIN!$E$14,$B$27=FIN!$F$14,$B28=FIN!$B$14),FIN!$C$14,0)+IF(AND(BI$7=FIN!$E$15,$B$27=FIN!$F$15,$B28=FIN!$B$15),FIN!$C$15,0)+IF(AND(BI$7=FIN!$E$16,$B$27=FIN!$F$16,$B28=FIN!$B$16),FIN!$C$16,0)+IF(AND(BI$7=FIN!$E$17,$B$27=FIN!$F$17,$B28=FIN!$B$17),FIN!$C$17,0)+IF(AND(BI$7=FIN!$E$18,$B$27=FIN!$F$18,$B28=FIN!$B$18),FIN!$C$18,0)</f>
        <v>0</v>
      </c>
      <c r="BJ28" s="40">
        <f>+IF(AND(BJ$7=FIN!$E$9,$B$27=FIN!$F$9,$B28=FIN!$B$9),FIN!$C$9,0)+IF(AND(BJ$7=FIN!$E$10,$B$27=FIN!$F$10,$B28=FIN!$B$10),FIN!$C$10,0)+IF(AND(BJ$7=FIN!$E$11,$B$27=FIN!$F$11,$B28=FIN!$B$11),FIN!$C$11,0)+IF(AND(BJ$7=FIN!$E$12,$B$27=FIN!$F$12,$B28=FIN!$B$12),FIN!$C$12,0)+IF(AND(BJ$7=FIN!$E$13,$B$27=FIN!$F$13,$B28=FIN!$B$13),FIN!$C$13,0)+IF(AND(BJ$7=FIN!$E$14,$B$27=FIN!$F$14,$B28=FIN!$B$14),FIN!$C$14,0)+IF(AND(BJ$7=FIN!$E$15,$B$27=FIN!$F$15,$B28=FIN!$B$15),FIN!$C$15,0)+IF(AND(BJ$7=FIN!$E$16,$B$27=FIN!$F$16,$B28=FIN!$B$16),FIN!$C$16,0)+IF(AND(BJ$7=FIN!$E$17,$B$27=FIN!$F$17,$B28=FIN!$B$17),FIN!$C$17,0)+IF(AND(BJ$7=FIN!$E$18,$B$27=FIN!$F$18,$B28=FIN!$B$18),FIN!$C$18,0)</f>
        <v>0</v>
      </c>
      <c r="BK28" s="40">
        <f>+IF(AND(BK$7=FIN!$E$9,$B$27=FIN!$F$9,$B28=FIN!$B$9),FIN!$C$9,0)+IF(AND(BK$7=FIN!$E$10,$B$27=FIN!$F$10,$B28=FIN!$B$10),FIN!$C$10,0)+IF(AND(BK$7=FIN!$E$11,$B$27=FIN!$F$11,$B28=FIN!$B$11),FIN!$C$11,0)+IF(AND(BK$7=FIN!$E$12,$B$27=FIN!$F$12,$B28=FIN!$B$12),FIN!$C$12,0)+IF(AND(BK$7=FIN!$E$13,$B$27=FIN!$F$13,$B28=FIN!$B$13),FIN!$C$13,0)+IF(AND(BK$7=FIN!$E$14,$B$27=FIN!$F$14,$B28=FIN!$B$14),FIN!$C$14,0)+IF(AND(BK$7=FIN!$E$15,$B$27=FIN!$F$15,$B28=FIN!$B$15),FIN!$C$15,0)+IF(AND(BK$7=FIN!$E$16,$B$27=FIN!$F$16,$B28=FIN!$B$16),FIN!$C$16,0)+IF(AND(BK$7=FIN!$E$17,$B$27=FIN!$F$17,$B28=FIN!$B$17),FIN!$C$17,0)+IF(AND(BK$7=FIN!$E$18,$B$27=FIN!$F$18,$B28=FIN!$B$18),FIN!$C$18,0)</f>
        <v>0</v>
      </c>
      <c r="BL28" s="40">
        <f>+IF(AND(BL$7=FIN!$E$9,$B$27=FIN!$F$9,$B28=FIN!$B$9),FIN!$C$9,0)+IF(AND(BL$7=FIN!$E$10,$B$27=FIN!$F$10,$B28=FIN!$B$10),FIN!$C$10,0)+IF(AND(BL$7=FIN!$E$11,$B$27=FIN!$F$11,$B28=FIN!$B$11),FIN!$C$11,0)+IF(AND(BL$7=FIN!$E$12,$B$27=FIN!$F$12,$B28=FIN!$B$12),FIN!$C$12,0)+IF(AND(BL$7=FIN!$E$13,$B$27=FIN!$F$13,$B28=FIN!$B$13),FIN!$C$13,0)+IF(AND(BL$7=FIN!$E$14,$B$27=FIN!$F$14,$B28=FIN!$B$14),FIN!$C$14,0)+IF(AND(BL$7=FIN!$E$15,$B$27=FIN!$F$15,$B28=FIN!$B$15),FIN!$C$15,0)+IF(AND(BL$7=FIN!$E$16,$B$27=FIN!$F$16,$B28=FIN!$B$16),FIN!$C$16,0)+IF(AND(BL$7=FIN!$E$17,$B$27=FIN!$F$17,$B28=FIN!$B$17),FIN!$C$17,0)+IF(AND(BL$7=FIN!$E$18,$B$27=FIN!$F$18,$B28=FIN!$B$18),FIN!$C$18,0)</f>
        <v>0</v>
      </c>
    </row>
    <row r="29" spans="2:64" s="23" customFormat="1">
      <c r="B29" s="32" t="str">
        <f>+B17</f>
        <v>Ivan</v>
      </c>
      <c r="C29" s="40">
        <f t="shared" si="11"/>
        <v>0</v>
      </c>
      <c r="D29" s="30"/>
      <c r="E29" s="40">
        <f>+IF(AND(E$7=FIN!$E$9,$B$27=FIN!$F$9,$B29=FIN!$B$9),FIN!$C$9,0)+IF(AND(E$7=FIN!$E$10,$B$27=FIN!$F$10,$B29=FIN!$B$10),FIN!$C$10,0)+IF(AND(E$7=FIN!$E$11,$B$27=FIN!$F$11,$B29=FIN!$B$11),FIN!$C$11,0)+IF(AND(E$7=FIN!$E$12,$B$27=FIN!$F$12,$B29=FIN!$B$12),FIN!$C$12,0)+IF(AND(E$7=FIN!$E$13,$B$27=FIN!$F$13,$B29=FIN!$B$13),FIN!$C$13,0)+IF(AND(E$7=FIN!$E$14,$B$27=FIN!$F$14,$B29=FIN!$B$14),FIN!$C$14,0)+IF(AND(E$7=FIN!$E$15,$B$27=FIN!$F$15,$B29=FIN!$B$15),FIN!$C$15,0)+IF(AND(E$7=FIN!$E$16,$B$27=FIN!$F$16,$B29=FIN!$B$16),FIN!$C$16,0)+IF(AND(E$7=FIN!$E$17,$B$27=FIN!$F$17,$B29=FIN!$B$17),FIN!$C$17,0)+IF(AND(E$7=FIN!$E$18,$B$27=FIN!$F$18,$B29=FIN!$B$18),FIN!$C$18,0)</f>
        <v>0</v>
      </c>
      <c r="F29" s="40">
        <f>+IF(AND(F$7=FIN!$E$9,$B$27=FIN!$F$9,$B29=FIN!$B$9),FIN!$C$9,0)+IF(AND(F$7=FIN!$E$10,$B$27=FIN!$F$10,$B29=FIN!$B$10),FIN!$C$10,0)+IF(AND(F$7=FIN!$E$11,$B$27=FIN!$F$11,$B29=FIN!$B$11),FIN!$C$11,0)+IF(AND(F$7=FIN!$E$12,$B$27=FIN!$F$12,$B29=FIN!$B$12),FIN!$C$12,0)+IF(AND(F$7=FIN!$E$13,$B$27=FIN!$F$13,$B29=FIN!$B$13),FIN!$C$13,0)+IF(AND(F$7=FIN!$E$14,$B$27=FIN!$F$14,$B29=FIN!$B$14),FIN!$C$14,0)+IF(AND(F$7=FIN!$E$15,$B$27=FIN!$F$15,$B29=FIN!$B$15),FIN!$C$15,0)+IF(AND(F$7=FIN!$E$16,$B$27=FIN!$F$16,$B29=FIN!$B$16),FIN!$C$16,0)+IF(AND(F$7=FIN!$E$17,$B$27=FIN!$F$17,$B29=FIN!$B$17),FIN!$C$17,0)+IF(AND(F$7=FIN!$E$18,$B$27=FIN!$F$18,$B29=FIN!$B$18),FIN!$C$18,0)</f>
        <v>0</v>
      </c>
      <c r="G29" s="40">
        <f>+IF(AND(G$7=FIN!$E$9,$B$27=FIN!$F$9,$B29=FIN!$B$9),FIN!$C$9,0)+IF(AND(G$7=FIN!$E$10,$B$27=FIN!$F$10,$B29=FIN!$B$10),FIN!$C$10,0)+IF(AND(G$7=FIN!$E$11,$B$27=FIN!$F$11,$B29=FIN!$B$11),FIN!$C$11,0)+IF(AND(G$7=FIN!$E$12,$B$27=FIN!$F$12,$B29=FIN!$B$12),FIN!$C$12,0)+IF(AND(G$7=FIN!$E$13,$B$27=FIN!$F$13,$B29=FIN!$B$13),FIN!$C$13,0)+IF(AND(G$7=FIN!$E$14,$B$27=FIN!$F$14,$B29=FIN!$B$14),FIN!$C$14,0)+IF(AND(G$7=FIN!$E$15,$B$27=FIN!$F$15,$B29=FIN!$B$15),FIN!$C$15,0)+IF(AND(G$7=FIN!$E$16,$B$27=FIN!$F$16,$B29=FIN!$B$16),FIN!$C$16,0)+IF(AND(G$7=FIN!$E$17,$B$27=FIN!$F$17,$B29=FIN!$B$17),FIN!$C$17,0)+IF(AND(G$7=FIN!$E$18,$B$27=FIN!$F$18,$B29=FIN!$B$18),FIN!$C$18,0)</f>
        <v>0</v>
      </c>
      <c r="H29" s="40">
        <f>+IF(AND(H$7=FIN!$E$9,$B$27=FIN!$F$9,$B29=FIN!$B$9),FIN!$C$9,0)+IF(AND(H$7=FIN!$E$10,$B$27=FIN!$F$10,$B29=FIN!$B$10),FIN!$C$10,0)+IF(AND(H$7=FIN!$E$11,$B$27=FIN!$F$11,$B29=FIN!$B$11),FIN!$C$11,0)+IF(AND(H$7=FIN!$E$12,$B$27=FIN!$F$12,$B29=FIN!$B$12),FIN!$C$12,0)+IF(AND(H$7=FIN!$E$13,$B$27=FIN!$F$13,$B29=FIN!$B$13),FIN!$C$13,0)+IF(AND(H$7=FIN!$E$14,$B$27=FIN!$F$14,$B29=FIN!$B$14),FIN!$C$14,0)+IF(AND(H$7=FIN!$E$15,$B$27=FIN!$F$15,$B29=FIN!$B$15),FIN!$C$15,0)+IF(AND(H$7=FIN!$E$16,$B$27=FIN!$F$16,$B29=FIN!$B$16),FIN!$C$16,0)+IF(AND(H$7=FIN!$E$17,$B$27=FIN!$F$17,$B29=FIN!$B$17),FIN!$C$17,0)+IF(AND(H$7=FIN!$E$18,$B$27=FIN!$F$18,$B29=FIN!$B$18),FIN!$C$18,0)</f>
        <v>0</v>
      </c>
      <c r="I29" s="40">
        <f>+IF(AND(I$7=FIN!$E$9,$B$27=FIN!$F$9,$B29=FIN!$B$9),FIN!$C$9,0)+IF(AND(I$7=FIN!$E$10,$B$27=FIN!$F$10,$B29=FIN!$B$10),FIN!$C$10,0)+IF(AND(I$7=FIN!$E$11,$B$27=FIN!$F$11,$B29=FIN!$B$11),FIN!$C$11,0)+IF(AND(I$7=FIN!$E$12,$B$27=FIN!$F$12,$B29=FIN!$B$12),FIN!$C$12,0)+IF(AND(I$7=FIN!$E$13,$B$27=FIN!$F$13,$B29=FIN!$B$13),FIN!$C$13,0)+IF(AND(I$7=FIN!$E$14,$B$27=FIN!$F$14,$B29=FIN!$B$14),FIN!$C$14,0)+IF(AND(I$7=FIN!$E$15,$B$27=FIN!$F$15,$B29=FIN!$B$15),FIN!$C$15,0)+IF(AND(I$7=FIN!$E$16,$B$27=FIN!$F$16,$B29=FIN!$B$16),FIN!$C$16,0)+IF(AND(I$7=FIN!$E$17,$B$27=FIN!$F$17,$B29=FIN!$B$17),FIN!$C$17,0)+IF(AND(I$7=FIN!$E$18,$B$27=FIN!$F$18,$B29=FIN!$B$18),FIN!$C$18,0)</f>
        <v>0</v>
      </c>
      <c r="J29" s="40">
        <f>+IF(AND(J$7=FIN!$E$9,$B$27=FIN!$F$9,$B29=FIN!$B$9),FIN!$C$9,0)+IF(AND(J$7=FIN!$E$10,$B$27=FIN!$F$10,$B29=FIN!$B$10),FIN!$C$10,0)+IF(AND(J$7=FIN!$E$11,$B$27=FIN!$F$11,$B29=FIN!$B$11),FIN!$C$11,0)+IF(AND(J$7=FIN!$E$12,$B$27=FIN!$F$12,$B29=FIN!$B$12),FIN!$C$12,0)+IF(AND(J$7=FIN!$E$13,$B$27=FIN!$F$13,$B29=FIN!$B$13),FIN!$C$13,0)+IF(AND(J$7=FIN!$E$14,$B$27=FIN!$F$14,$B29=FIN!$B$14),FIN!$C$14,0)+IF(AND(J$7=FIN!$E$15,$B$27=FIN!$F$15,$B29=FIN!$B$15),FIN!$C$15,0)+IF(AND(J$7=FIN!$E$16,$B$27=FIN!$F$16,$B29=FIN!$B$16),FIN!$C$16,0)+IF(AND(J$7=FIN!$E$17,$B$27=FIN!$F$17,$B29=FIN!$B$17),FIN!$C$17,0)+IF(AND(J$7=FIN!$E$18,$B$27=FIN!$F$18,$B29=FIN!$B$18),FIN!$C$18,0)</f>
        <v>0</v>
      </c>
      <c r="K29" s="40">
        <f>+IF(AND(K$7=FIN!$E$9,$B$27=FIN!$F$9,$B29=FIN!$B$9),FIN!$C$9,0)+IF(AND(K$7=FIN!$E$10,$B$27=FIN!$F$10,$B29=FIN!$B$10),FIN!$C$10,0)+IF(AND(K$7=FIN!$E$11,$B$27=FIN!$F$11,$B29=FIN!$B$11),FIN!$C$11,0)+IF(AND(K$7=FIN!$E$12,$B$27=FIN!$F$12,$B29=FIN!$B$12),FIN!$C$12,0)+IF(AND(K$7=FIN!$E$13,$B$27=FIN!$F$13,$B29=FIN!$B$13),FIN!$C$13,0)+IF(AND(K$7=FIN!$E$14,$B$27=FIN!$F$14,$B29=FIN!$B$14),FIN!$C$14,0)+IF(AND(K$7=FIN!$E$15,$B$27=FIN!$F$15,$B29=FIN!$B$15),FIN!$C$15,0)+IF(AND(K$7=FIN!$E$16,$B$27=FIN!$F$16,$B29=FIN!$B$16),FIN!$C$16,0)+IF(AND(K$7=FIN!$E$17,$B$27=FIN!$F$17,$B29=FIN!$B$17),FIN!$C$17,0)+IF(AND(K$7=FIN!$E$18,$B$27=FIN!$F$18,$B29=FIN!$B$18),FIN!$C$18,0)</f>
        <v>0</v>
      </c>
      <c r="L29" s="40">
        <f>+IF(AND(L$7=FIN!$E$9,$B$27=FIN!$F$9,$B29=FIN!$B$9),FIN!$C$9,0)+IF(AND(L$7=FIN!$E$10,$B$27=FIN!$F$10,$B29=FIN!$B$10),FIN!$C$10,0)+IF(AND(L$7=FIN!$E$11,$B$27=FIN!$F$11,$B29=FIN!$B$11),FIN!$C$11,0)+IF(AND(L$7=FIN!$E$12,$B$27=FIN!$F$12,$B29=FIN!$B$12),FIN!$C$12,0)+IF(AND(L$7=FIN!$E$13,$B$27=FIN!$F$13,$B29=FIN!$B$13),FIN!$C$13,0)+IF(AND(L$7=FIN!$E$14,$B$27=FIN!$F$14,$B29=FIN!$B$14),FIN!$C$14,0)+IF(AND(L$7=FIN!$E$15,$B$27=FIN!$F$15,$B29=FIN!$B$15),FIN!$C$15,0)+IF(AND(L$7=FIN!$E$16,$B$27=FIN!$F$16,$B29=FIN!$B$16),FIN!$C$16,0)+IF(AND(L$7=FIN!$E$17,$B$27=FIN!$F$17,$B29=FIN!$B$17),FIN!$C$17,0)+IF(AND(L$7=FIN!$E$18,$B$27=FIN!$F$18,$B29=FIN!$B$18),FIN!$C$18,0)</f>
        <v>0</v>
      </c>
      <c r="M29" s="40">
        <f>+IF(AND(M$7=FIN!$E$9,$B$27=FIN!$F$9,$B29=FIN!$B$9),FIN!$C$9,0)+IF(AND(M$7=FIN!$E$10,$B$27=FIN!$F$10,$B29=FIN!$B$10),FIN!$C$10,0)+IF(AND(M$7=FIN!$E$11,$B$27=FIN!$F$11,$B29=FIN!$B$11),FIN!$C$11,0)+IF(AND(M$7=FIN!$E$12,$B$27=FIN!$F$12,$B29=FIN!$B$12),FIN!$C$12,0)+IF(AND(M$7=FIN!$E$13,$B$27=FIN!$F$13,$B29=FIN!$B$13),FIN!$C$13,0)+IF(AND(M$7=FIN!$E$14,$B$27=FIN!$F$14,$B29=FIN!$B$14),FIN!$C$14,0)+IF(AND(M$7=FIN!$E$15,$B$27=FIN!$F$15,$B29=FIN!$B$15),FIN!$C$15,0)+IF(AND(M$7=FIN!$E$16,$B$27=FIN!$F$16,$B29=FIN!$B$16),FIN!$C$16,0)+IF(AND(M$7=FIN!$E$17,$B$27=FIN!$F$17,$B29=FIN!$B$17),FIN!$C$17,0)+IF(AND(M$7=FIN!$E$18,$B$27=FIN!$F$18,$B29=FIN!$B$18),FIN!$C$18,0)</f>
        <v>0</v>
      </c>
      <c r="N29" s="40">
        <f>+IF(AND(N$7=FIN!$E$9,$B$27=FIN!$F$9,$B29=FIN!$B$9),FIN!$C$9,0)+IF(AND(N$7=FIN!$E$10,$B$27=FIN!$F$10,$B29=FIN!$B$10),FIN!$C$10,0)+IF(AND(N$7=FIN!$E$11,$B$27=FIN!$F$11,$B29=FIN!$B$11),FIN!$C$11,0)+IF(AND(N$7=FIN!$E$12,$B$27=FIN!$F$12,$B29=FIN!$B$12),FIN!$C$12,0)+IF(AND(N$7=FIN!$E$13,$B$27=FIN!$F$13,$B29=FIN!$B$13),FIN!$C$13,0)+IF(AND(N$7=FIN!$E$14,$B$27=FIN!$F$14,$B29=FIN!$B$14),FIN!$C$14,0)+IF(AND(N$7=FIN!$E$15,$B$27=FIN!$F$15,$B29=FIN!$B$15),FIN!$C$15,0)+IF(AND(N$7=FIN!$E$16,$B$27=FIN!$F$16,$B29=FIN!$B$16),FIN!$C$16,0)+IF(AND(N$7=FIN!$E$17,$B$27=FIN!$F$17,$B29=FIN!$B$17),FIN!$C$17,0)+IF(AND(N$7=FIN!$E$18,$B$27=FIN!$F$18,$B29=FIN!$B$18),FIN!$C$18,0)</f>
        <v>0</v>
      </c>
      <c r="O29" s="40">
        <f>+IF(AND(O$7=FIN!$E$9,$B$27=FIN!$F$9,$B29=FIN!$B$9),FIN!$C$9,0)+IF(AND(O$7=FIN!$E$10,$B$27=FIN!$F$10,$B29=FIN!$B$10),FIN!$C$10,0)+IF(AND(O$7=FIN!$E$11,$B$27=FIN!$F$11,$B29=FIN!$B$11),FIN!$C$11,0)+IF(AND(O$7=FIN!$E$12,$B$27=FIN!$F$12,$B29=FIN!$B$12),FIN!$C$12,0)+IF(AND(O$7=FIN!$E$13,$B$27=FIN!$F$13,$B29=FIN!$B$13),FIN!$C$13,0)+IF(AND(O$7=FIN!$E$14,$B$27=FIN!$F$14,$B29=FIN!$B$14),FIN!$C$14,0)+IF(AND(O$7=FIN!$E$15,$B$27=FIN!$F$15,$B29=FIN!$B$15),FIN!$C$15,0)+IF(AND(O$7=FIN!$E$16,$B$27=FIN!$F$16,$B29=FIN!$B$16),FIN!$C$16,0)+IF(AND(O$7=FIN!$E$17,$B$27=FIN!$F$17,$B29=FIN!$B$17),FIN!$C$17,0)+IF(AND(O$7=FIN!$E$18,$B$27=FIN!$F$18,$B29=FIN!$B$18),FIN!$C$18,0)</f>
        <v>0</v>
      </c>
      <c r="P29" s="40">
        <f>+IF(AND(P$7=FIN!$E$9,$B$27=FIN!$F$9,$B29=FIN!$B$9),FIN!$C$9,0)+IF(AND(P$7=FIN!$E$10,$B$27=FIN!$F$10,$B29=FIN!$B$10),FIN!$C$10,0)+IF(AND(P$7=FIN!$E$11,$B$27=FIN!$F$11,$B29=FIN!$B$11),FIN!$C$11,0)+IF(AND(P$7=FIN!$E$12,$B$27=FIN!$F$12,$B29=FIN!$B$12),FIN!$C$12,0)+IF(AND(P$7=FIN!$E$13,$B$27=FIN!$F$13,$B29=FIN!$B$13),FIN!$C$13,0)+IF(AND(P$7=FIN!$E$14,$B$27=FIN!$F$14,$B29=FIN!$B$14),FIN!$C$14,0)+IF(AND(P$7=FIN!$E$15,$B$27=FIN!$F$15,$B29=FIN!$B$15),FIN!$C$15,0)+IF(AND(P$7=FIN!$E$16,$B$27=FIN!$F$16,$B29=FIN!$B$16),FIN!$C$16,0)+IF(AND(P$7=FIN!$E$17,$B$27=FIN!$F$17,$B29=FIN!$B$17),FIN!$C$17,0)+IF(AND(P$7=FIN!$E$18,$B$27=FIN!$F$18,$B29=FIN!$B$18),FIN!$C$18,0)</f>
        <v>0</v>
      </c>
      <c r="Q29" s="40">
        <f>+IF(AND(Q$7=FIN!$E$9,$B$27=FIN!$F$9,$B29=FIN!$B$9),FIN!$C$9,0)+IF(AND(Q$7=FIN!$E$10,$B$27=FIN!$F$10,$B29=FIN!$B$10),FIN!$C$10,0)+IF(AND(Q$7=FIN!$E$11,$B$27=FIN!$F$11,$B29=FIN!$B$11),FIN!$C$11,0)+IF(AND(Q$7=FIN!$E$12,$B$27=FIN!$F$12,$B29=FIN!$B$12),FIN!$C$12,0)+IF(AND(Q$7=FIN!$E$13,$B$27=FIN!$F$13,$B29=FIN!$B$13),FIN!$C$13,0)+IF(AND(Q$7=FIN!$E$14,$B$27=FIN!$F$14,$B29=FIN!$B$14),FIN!$C$14,0)+IF(AND(Q$7=FIN!$E$15,$B$27=FIN!$F$15,$B29=FIN!$B$15),FIN!$C$15,0)+IF(AND(Q$7=FIN!$E$16,$B$27=FIN!$F$16,$B29=FIN!$B$16),FIN!$C$16,0)+IF(AND(Q$7=FIN!$E$17,$B$27=FIN!$F$17,$B29=FIN!$B$17),FIN!$C$17,0)+IF(AND(Q$7=FIN!$E$18,$B$27=FIN!$F$18,$B29=FIN!$B$18),FIN!$C$18,0)</f>
        <v>0</v>
      </c>
      <c r="R29" s="40">
        <f>+IF(AND(R$7=FIN!$E$9,$B$27=FIN!$F$9,$B29=FIN!$B$9),FIN!$C$9,0)+IF(AND(R$7=FIN!$E$10,$B$27=FIN!$F$10,$B29=FIN!$B$10),FIN!$C$10,0)+IF(AND(R$7=FIN!$E$11,$B$27=FIN!$F$11,$B29=FIN!$B$11),FIN!$C$11,0)+IF(AND(R$7=FIN!$E$12,$B$27=FIN!$F$12,$B29=FIN!$B$12),FIN!$C$12,0)+IF(AND(R$7=FIN!$E$13,$B$27=FIN!$F$13,$B29=FIN!$B$13),FIN!$C$13,0)+IF(AND(R$7=FIN!$E$14,$B$27=FIN!$F$14,$B29=FIN!$B$14),FIN!$C$14,0)+IF(AND(R$7=FIN!$E$15,$B$27=FIN!$F$15,$B29=FIN!$B$15),FIN!$C$15,0)+IF(AND(R$7=FIN!$E$16,$B$27=FIN!$F$16,$B29=FIN!$B$16),FIN!$C$16,0)+IF(AND(R$7=FIN!$E$17,$B$27=FIN!$F$17,$B29=FIN!$B$17),FIN!$C$17,0)+IF(AND(R$7=FIN!$E$18,$B$27=FIN!$F$18,$B29=FIN!$B$18),FIN!$C$18,0)</f>
        <v>0</v>
      </c>
      <c r="S29" s="40">
        <f>+IF(AND(S$7=FIN!$E$9,$B$27=FIN!$F$9,$B29=FIN!$B$9),FIN!$C$9,0)+IF(AND(S$7=FIN!$E$10,$B$27=FIN!$F$10,$B29=FIN!$B$10),FIN!$C$10,0)+IF(AND(S$7=FIN!$E$11,$B$27=FIN!$F$11,$B29=FIN!$B$11),FIN!$C$11,0)+IF(AND(S$7=FIN!$E$12,$B$27=FIN!$F$12,$B29=FIN!$B$12),FIN!$C$12,0)+IF(AND(S$7=FIN!$E$13,$B$27=FIN!$F$13,$B29=FIN!$B$13),FIN!$C$13,0)+IF(AND(S$7=FIN!$E$14,$B$27=FIN!$F$14,$B29=FIN!$B$14),FIN!$C$14,0)+IF(AND(S$7=FIN!$E$15,$B$27=FIN!$F$15,$B29=FIN!$B$15),FIN!$C$15,0)+IF(AND(S$7=FIN!$E$16,$B$27=FIN!$F$16,$B29=FIN!$B$16),FIN!$C$16,0)+IF(AND(S$7=FIN!$E$17,$B$27=FIN!$F$17,$B29=FIN!$B$17),FIN!$C$17,0)+IF(AND(S$7=FIN!$E$18,$B$27=FIN!$F$18,$B29=FIN!$B$18),FIN!$C$18,0)</f>
        <v>0</v>
      </c>
      <c r="T29" s="40">
        <f>+IF(AND(T$7=FIN!$E$9,$B$27=FIN!$F$9,$B29=FIN!$B$9),FIN!$C$9,0)+IF(AND(T$7=FIN!$E$10,$B$27=FIN!$F$10,$B29=FIN!$B$10),FIN!$C$10,0)+IF(AND(T$7=FIN!$E$11,$B$27=FIN!$F$11,$B29=FIN!$B$11),FIN!$C$11,0)+IF(AND(T$7=FIN!$E$12,$B$27=FIN!$F$12,$B29=FIN!$B$12),FIN!$C$12,0)+IF(AND(T$7=FIN!$E$13,$B$27=FIN!$F$13,$B29=FIN!$B$13),FIN!$C$13,0)+IF(AND(T$7=FIN!$E$14,$B$27=FIN!$F$14,$B29=FIN!$B$14),FIN!$C$14,0)+IF(AND(T$7=FIN!$E$15,$B$27=FIN!$F$15,$B29=FIN!$B$15),FIN!$C$15,0)+IF(AND(T$7=FIN!$E$16,$B$27=FIN!$F$16,$B29=FIN!$B$16),FIN!$C$16,0)+IF(AND(T$7=FIN!$E$17,$B$27=FIN!$F$17,$B29=FIN!$B$17),FIN!$C$17,0)+IF(AND(T$7=FIN!$E$18,$B$27=FIN!$F$18,$B29=FIN!$B$18),FIN!$C$18,0)</f>
        <v>0</v>
      </c>
      <c r="U29" s="40">
        <f>+IF(AND(U$7=FIN!$E$9,$B$27=FIN!$F$9,$B29=FIN!$B$9),FIN!$C$9,0)+IF(AND(U$7=FIN!$E$10,$B$27=FIN!$F$10,$B29=FIN!$B$10),FIN!$C$10,0)+IF(AND(U$7=FIN!$E$11,$B$27=FIN!$F$11,$B29=FIN!$B$11),FIN!$C$11,0)+IF(AND(U$7=FIN!$E$12,$B$27=FIN!$F$12,$B29=FIN!$B$12),FIN!$C$12,0)+IF(AND(U$7=FIN!$E$13,$B$27=FIN!$F$13,$B29=FIN!$B$13),FIN!$C$13,0)+IF(AND(U$7=FIN!$E$14,$B$27=FIN!$F$14,$B29=FIN!$B$14),FIN!$C$14,0)+IF(AND(U$7=FIN!$E$15,$B$27=FIN!$F$15,$B29=FIN!$B$15),FIN!$C$15,0)+IF(AND(U$7=FIN!$E$16,$B$27=FIN!$F$16,$B29=FIN!$B$16),FIN!$C$16,0)+IF(AND(U$7=FIN!$E$17,$B$27=FIN!$F$17,$B29=FIN!$B$17),FIN!$C$17,0)+IF(AND(U$7=FIN!$E$18,$B$27=FIN!$F$18,$B29=FIN!$B$18),FIN!$C$18,0)</f>
        <v>0</v>
      </c>
      <c r="V29" s="40">
        <f>+IF(AND(V$7=FIN!$E$9,$B$27=FIN!$F$9,$B29=FIN!$B$9),FIN!$C$9,0)+IF(AND(V$7=FIN!$E$10,$B$27=FIN!$F$10,$B29=FIN!$B$10),FIN!$C$10,0)+IF(AND(V$7=FIN!$E$11,$B$27=FIN!$F$11,$B29=FIN!$B$11),FIN!$C$11,0)+IF(AND(V$7=FIN!$E$12,$B$27=FIN!$F$12,$B29=FIN!$B$12),FIN!$C$12,0)+IF(AND(V$7=FIN!$E$13,$B$27=FIN!$F$13,$B29=FIN!$B$13),FIN!$C$13,0)+IF(AND(V$7=FIN!$E$14,$B$27=FIN!$F$14,$B29=FIN!$B$14),FIN!$C$14,0)+IF(AND(V$7=FIN!$E$15,$B$27=FIN!$F$15,$B29=FIN!$B$15),FIN!$C$15,0)+IF(AND(V$7=FIN!$E$16,$B$27=FIN!$F$16,$B29=FIN!$B$16),FIN!$C$16,0)+IF(AND(V$7=FIN!$E$17,$B$27=FIN!$F$17,$B29=FIN!$B$17),FIN!$C$17,0)+IF(AND(V$7=FIN!$E$18,$B$27=FIN!$F$18,$B29=FIN!$B$18),FIN!$C$18,0)</f>
        <v>0</v>
      </c>
      <c r="W29" s="40">
        <f>+IF(AND(W$7=FIN!$E$9,$B$27=FIN!$F$9,$B29=FIN!$B$9),FIN!$C$9,0)+IF(AND(W$7=FIN!$E$10,$B$27=FIN!$F$10,$B29=FIN!$B$10),FIN!$C$10,0)+IF(AND(W$7=FIN!$E$11,$B$27=FIN!$F$11,$B29=FIN!$B$11),FIN!$C$11,0)+IF(AND(W$7=FIN!$E$12,$B$27=FIN!$F$12,$B29=FIN!$B$12),FIN!$C$12,0)+IF(AND(W$7=FIN!$E$13,$B$27=FIN!$F$13,$B29=FIN!$B$13),FIN!$C$13,0)+IF(AND(W$7=FIN!$E$14,$B$27=FIN!$F$14,$B29=FIN!$B$14),FIN!$C$14,0)+IF(AND(W$7=FIN!$E$15,$B$27=FIN!$F$15,$B29=FIN!$B$15),FIN!$C$15,0)+IF(AND(W$7=FIN!$E$16,$B$27=FIN!$F$16,$B29=FIN!$B$16),FIN!$C$16,0)+IF(AND(W$7=FIN!$E$17,$B$27=FIN!$F$17,$B29=FIN!$B$17),FIN!$C$17,0)+IF(AND(W$7=FIN!$E$18,$B$27=FIN!$F$18,$B29=FIN!$B$18),FIN!$C$18,0)</f>
        <v>0</v>
      </c>
      <c r="X29" s="40">
        <f>+IF(AND(X$7=FIN!$E$9,$B$27=FIN!$F$9,$B29=FIN!$B$9),FIN!$C$9,0)+IF(AND(X$7=FIN!$E$10,$B$27=FIN!$F$10,$B29=FIN!$B$10),FIN!$C$10,0)+IF(AND(X$7=FIN!$E$11,$B$27=FIN!$F$11,$B29=FIN!$B$11),FIN!$C$11,0)+IF(AND(X$7=FIN!$E$12,$B$27=FIN!$F$12,$B29=FIN!$B$12),FIN!$C$12,0)+IF(AND(X$7=FIN!$E$13,$B$27=FIN!$F$13,$B29=FIN!$B$13),FIN!$C$13,0)+IF(AND(X$7=FIN!$E$14,$B$27=FIN!$F$14,$B29=FIN!$B$14),FIN!$C$14,0)+IF(AND(X$7=FIN!$E$15,$B$27=FIN!$F$15,$B29=FIN!$B$15),FIN!$C$15,0)+IF(AND(X$7=FIN!$E$16,$B$27=FIN!$F$16,$B29=FIN!$B$16),FIN!$C$16,0)+IF(AND(X$7=FIN!$E$17,$B$27=FIN!$F$17,$B29=FIN!$B$17),FIN!$C$17,0)+IF(AND(X$7=FIN!$E$18,$B$27=FIN!$F$18,$B29=FIN!$B$18),FIN!$C$18,0)</f>
        <v>0</v>
      </c>
      <c r="Y29" s="40">
        <f>+IF(AND(Y$7=FIN!$E$9,$B$27=FIN!$F$9,$B29=FIN!$B$9),FIN!$C$9,0)+IF(AND(Y$7=FIN!$E$10,$B$27=FIN!$F$10,$B29=FIN!$B$10),FIN!$C$10,0)+IF(AND(Y$7=FIN!$E$11,$B$27=FIN!$F$11,$B29=FIN!$B$11),FIN!$C$11,0)+IF(AND(Y$7=FIN!$E$12,$B$27=FIN!$F$12,$B29=FIN!$B$12),FIN!$C$12,0)+IF(AND(Y$7=FIN!$E$13,$B$27=FIN!$F$13,$B29=FIN!$B$13),FIN!$C$13,0)+IF(AND(Y$7=FIN!$E$14,$B$27=FIN!$F$14,$B29=FIN!$B$14),FIN!$C$14,0)+IF(AND(Y$7=FIN!$E$15,$B$27=FIN!$F$15,$B29=FIN!$B$15),FIN!$C$15,0)+IF(AND(Y$7=FIN!$E$16,$B$27=FIN!$F$16,$B29=FIN!$B$16),FIN!$C$16,0)+IF(AND(Y$7=FIN!$E$17,$B$27=FIN!$F$17,$B29=FIN!$B$17),FIN!$C$17,0)+IF(AND(Y$7=FIN!$E$18,$B$27=FIN!$F$18,$B29=FIN!$B$18),FIN!$C$18,0)</f>
        <v>0</v>
      </c>
      <c r="Z29" s="40">
        <f>+IF(AND(Z$7=FIN!$E$9,$B$27=FIN!$F$9,$B29=FIN!$B$9),FIN!$C$9,0)+IF(AND(Z$7=FIN!$E$10,$B$27=FIN!$F$10,$B29=FIN!$B$10),FIN!$C$10,0)+IF(AND(Z$7=FIN!$E$11,$B$27=FIN!$F$11,$B29=FIN!$B$11),FIN!$C$11,0)+IF(AND(Z$7=FIN!$E$12,$B$27=FIN!$F$12,$B29=FIN!$B$12),FIN!$C$12,0)+IF(AND(Z$7=FIN!$E$13,$B$27=FIN!$F$13,$B29=FIN!$B$13),FIN!$C$13,0)+IF(AND(Z$7=FIN!$E$14,$B$27=FIN!$F$14,$B29=FIN!$B$14),FIN!$C$14,0)+IF(AND(Z$7=FIN!$E$15,$B$27=FIN!$F$15,$B29=FIN!$B$15),FIN!$C$15,0)+IF(AND(Z$7=FIN!$E$16,$B$27=FIN!$F$16,$B29=FIN!$B$16),FIN!$C$16,0)+IF(AND(Z$7=FIN!$E$17,$B$27=FIN!$F$17,$B29=FIN!$B$17),FIN!$C$17,0)+IF(AND(Z$7=FIN!$E$18,$B$27=FIN!$F$18,$B29=FIN!$B$18),FIN!$C$18,0)</f>
        <v>0</v>
      </c>
      <c r="AA29" s="40">
        <f>+IF(AND(AA$7=FIN!$E$9,$B$27=FIN!$F$9,$B29=FIN!$B$9),FIN!$C$9,0)+IF(AND(AA$7=FIN!$E$10,$B$27=FIN!$F$10,$B29=FIN!$B$10),FIN!$C$10,0)+IF(AND(AA$7=FIN!$E$11,$B$27=FIN!$F$11,$B29=FIN!$B$11),FIN!$C$11,0)+IF(AND(AA$7=FIN!$E$12,$B$27=FIN!$F$12,$B29=FIN!$B$12),FIN!$C$12,0)+IF(AND(AA$7=FIN!$E$13,$B$27=FIN!$F$13,$B29=FIN!$B$13),FIN!$C$13,0)+IF(AND(AA$7=FIN!$E$14,$B$27=FIN!$F$14,$B29=FIN!$B$14),FIN!$C$14,0)+IF(AND(AA$7=FIN!$E$15,$B$27=FIN!$F$15,$B29=FIN!$B$15),FIN!$C$15,0)+IF(AND(AA$7=FIN!$E$16,$B$27=FIN!$F$16,$B29=FIN!$B$16),FIN!$C$16,0)+IF(AND(AA$7=FIN!$E$17,$B$27=FIN!$F$17,$B29=FIN!$B$17),FIN!$C$17,0)+IF(AND(AA$7=FIN!$E$18,$B$27=FIN!$F$18,$B29=FIN!$B$18),FIN!$C$18,0)</f>
        <v>0</v>
      </c>
      <c r="AB29" s="40">
        <f>+IF(AND(AB$7=FIN!$E$9,$B$27=FIN!$F$9,$B29=FIN!$B$9),FIN!$C$9,0)+IF(AND(AB$7=FIN!$E$10,$B$27=FIN!$F$10,$B29=FIN!$B$10),FIN!$C$10,0)+IF(AND(AB$7=FIN!$E$11,$B$27=FIN!$F$11,$B29=FIN!$B$11),FIN!$C$11,0)+IF(AND(AB$7=FIN!$E$12,$B$27=FIN!$F$12,$B29=FIN!$B$12),FIN!$C$12,0)+IF(AND(AB$7=FIN!$E$13,$B$27=FIN!$F$13,$B29=FIN!$B$13),FIN!$C$13,0)+IF(AND(AB$7=FIN!$E$14,$B$27=FIN!$F$14,$B29=FIN!$B$14),FIN!$C$14,0)+IF(AND(AB$7=FIN!$E$15,$B$27=FIN!$F$15,$B29=FIN!$B$15),FIN!$C$15,0)+IF(AND(AB$7=FIN!$E$16,$B$27=FIN!$F$16,$B29=FIN!$B$16),FIN!$C$16,0)+IF(AND(AB$7=FIN!$E$17,$B$27=FIN!$F$17,$B29=FIN!$B$17),FIN!$C$17,0)+IF(AND(AB$7=FIN!$E$18,$B$27=FIN!$F$18,$B29=FIN!$B$18),FIN!$C$18,0)</f>
        <v>0</v>
      </c>
      <c r="AC29" s="40">
        <f>+IF(AND(AC$7=FIN!$E$9,$B$27=FIN!$F$9,$B29=FIN!$B$9),FIN!$C$9,0)+IF(AND(AC$7=FIN!$E$10,$B$27=FIN!$F$10,$B29=FIN!$B$10),FIN!$C$10,0)+IF(AND(AC$7=FIN!$E$11,$B$27=FIN!$F$11,$B29=FIN!$B$11),FIN!$C$11,0)+IF(AND(AC$7=FIN!$E$12,$B$27=FIN!$F$12,$B29=FIN!$B$12),FIN!$C$12,0)+IF(AND(AC$7=FIN!$E$13,$B$27=FIN!$F$13,$B29=FIN!$B$13),FIN!$C$13,0)+IF(AND(AC$7=FIN!$E$14,$B$27=FIN!$F$14,$B29=FIN!$B$14),FIN!$C$14,0)+IF(AND(AC$7=FIN!$E$15,$B$27=FIN!$F$15,$B29=FIN!$B$15),FIN!$C$15,0)+IF(AND(AC$7=FIN!$E$16,$B$27=FIN!$F$16,$B29=FIN!$B$16),FIN!$C$16,0)+IF(AND(AC$7=FIN!$E$17,$B$27=FIN!$F$17,$B29=FIN!$B$17),FIN!$C$17,0)+IF(AND(AC$7=FIN!$E$18,$B$27=FIN!$F$18,$B29=FIN!$B$18),FIN!$C$18,0)</f>
        <v>0</v>
      </c>
      <c r="AD29" s="40">
        <f>+IF(AND(AD$7=FIN!$E$9,$B$27=FIN!$F$9,$B29=FIN!$B$9),FIN!$C$9,0)+IF(AND(AD$7=FIN!$E$10,$B$27=FIN!$F$10,$B29=FIN!$B$10),FIN!$C$10,0)+IF(AND(AD$7=FIN!$E$11,$B$27=FIN!$F$11,$B29=FIN!$B$11),FIN!$C$11,0)+IF(AND(AD$7=FIN!$E$12,$B$27=FIN!$F$12,$B29=FIN!$B$12),FIN!$C$12,0)+IF(AND(AD$7=FIN!$E$13,$B$27=FIN!$F$13,$B29=FIN!$B$13),FIN!$C$13,0)+IF(AND(AD$7=FIN!$E$14,$B$27=FIN!$F$14,$B29=FIN!$B$14),FIN!$C$14,0)+IF(AND(AD$7=FIN!$E$15,$B$27=FIN!$F$15,$B29=FIN!$B$15),FIN!$C$15,0)+IF(AND(AD$7=FIN!$E$16,$B$27=FIN!$F$16,$B29=FIN!$B$16),FIN!$C$16,0)+IF(AND(AD$7=FIN!$E$17,$B$27=FIN!$F$17,$B29=FIN!$B$17),FIN!$C$17,0)+IF(AND(AD$7=FIN!$E$18,$B$27=FIN!$F$18,$B29=FIN!$B$18),FIN!$C$18,0)</f>
        <v>0</v>
      </c>
      <c r="AE29" s="40">
        <f>+IF(AND(AE$7=FIN!$E$9,$B$27=FIN!$F$9,$B29=FIN!$B$9),FIN!$C$9,0)+IF(AND(AE$7=FIN!$E$10,$B$27=FIN!$F$10,$B29=FIN!$B$10),FIN!$C$10,0)+IF(AND(AE$7=FIN!$E$11,$B$27=FIN!$F$11,$B29=FIN!$B$11),FIN!$C$11,0)+IF(AND(AE$7=FIN!$E$12,$B$27=FIN!$F$12,$B29=FIN!$B$12),FIN!$C$12,0)+IF(AND(AE$7=FIN!$E$13,$B$27=FIN!$F$13,$B29=FIN!$B$13),FIN!$C$13,0)+IF(AND(AE$7=FIN!$E$14,$B$27=FIN!$F$14,$B29=FIN!$B$14),FIN!$C$14,0)+IF(AND(AE$7=FIN!$E$15,$B$27=FIN!$F$15,$B29=FIN!$B$15),FIN!$C$15,0)+IF(AND(AE$7=FIN!$E$16,$B$27=FIN!$F$16,$B29=FIN!$B$16),FIN!$C$16,0)+IF(AND(AE$7=FIN!$E$17,$B$27=FIN!$F$17,$B29=FIN!$B$17),FIN!$C$17,0)+IF(AND(AE$7=FIN!$E$18,$B$27=FIN!$F$18,$B29=FIN!$B$18),FIN!$C$18,0)</f>
        <v>0</v>
      </c>
      <c r="AF29" s="40">
        <f>+IF(AND(AF$7=FIN!$E$9,$B$27=FIN!$F$9,$B29=FIN!$B$9),FIN!$C$9,0)+IF(AND(AF$7=FIN!$E$10,$B$27=FIN!$F$10,$B29=FIN!$B$10),FIN!$C$10,0)+IF(AND(AF$7=FIN!$E$11,$B$27=FIN!$F$11,$B29=FIN!$B$11),FIN!$C$11,0)+IF(AND(AF$7=FIN!$E$12,$B$27=FIN!$F$12,$B29=FIN!$B$12),FIN!$C$12,0)+IF(AND(AF$7=FIN!$E$13,$B$27=FIN!$F$13,$B29=FIN!$B$13),FIN!$C$13,0)+IF(AND(AF$7=FIN!$E$14,$B$27=FIN!$F$14,$B29=FIN!$B$14),FIN!$C$14,0)+IF(AND(AF$7=FIN!$E$15,$B$27=FIN!$F$15,$B29=FIN!$B$15),FIN!$C$15,0)+IF(AND(AF$7=FIN!$E$16,$B$27=FIN!$F$16,$B29=FIN!$B$16),FIN!$C$16,0)+IF(AND(AF$7=FIN!$E$17,$B$27=FIN!$F$17,$B29=FIN!$B$17),FIN!$C$17,0)+IF(AND(AF$7=FIN!$E$18,$B$27=FIN!$F$18,$B29=FIN!$B$18),FIN!$C$18,0)</f>
        <v>0</v>
      </c>
      <c r="AG29" s="40">
        <f>+IF(AND(AG$7=FIN!$E$9,$B$27=FIN!$F$9,$B29=FIN!$B$9),FIN!$C$9,0)+IF(AND(AG$7=FIN!$E$10,$B$27=FIN!$F$10,$B29=FIN!$B$10),FIN!$C$10,0)+IF(AND(AG$7=FIN!$E$11,$B$27=FIN!$F$11,$B29=FIN!$B$11),FIN!$C$11,0)+IF(AND(AG$7=FIN!$E$12,$B$27=FIN!$F$12,$B29=FIN!$B$12),FIN!$C$12,0)+IF(AND(AG$7=FIN!$E$13,$B$27=FIN!$F$13,$B29=FIN!$B$13),FIN!$C$13,0)+IF(AND(AG$7=FIN!$E$14,$B$27=FIN!$F$14,$B29=FIN!$B$14),FIN!$C$14,0)+IF(AND(AG$7=FIN!$E$15,$B$27=FIN!$F$15,$B29=FIN!$B$15),FIN!$C$15,0)+IF(AND(AG$7=FIN!$E$16,$B$27=FIN!$F$16,$B29=FIN!$B$16),FIN!$C$16,0)+IF(AND(AG$7=FIN!$E$17,$B$27=FIN!$F$17,$B29=FIN!$B$17),FIN!$C$17,0)+IF(AND(AG$7=FIN!$E$18,$B$27=FIN!$F$18,$B29=FIN!$B$18),FIN!$C$18,0)</f>
        <v>0</v>
      </c>
      <c r="AH29" s="40">
        <f>+IF(AND(AH$7=FIN!$E$9,$B$27=FIN!$F$9,$B29=FIN!$B$9),FIN!$C$9,0)+IF(AND(AH$7=FIN!$E$10,$B$27=FIN!$F$10,$B29=FIN!$B$10),FIN!$C$10,0)+IF(AND(AH$7=FIN!$E$11,$B$27=FIN!$F$11,$B29=FIN!$B$11),FIN!$C$11,0)+IF(AND(AH$7=FIN!$E$12,$B$27=FIN!$F$12,$B29=FIN!$B$12),FIN!$C$12,0)+IF(AND(AH$7=FIN!$E$13,$B$27=FIN!$F$13,$B29=FIN!$B$13),FIN!$C$13,0)+IF(AND(AH$7=FIN!$E$14,$B$27=FIN!$F$14,$B29=FIN!$B$14),FIN!$C$14,0)+IF(AND(AH$7=FIN!$E$15,$B$27=FIN!$F$15,$B29=FIN!$B$15),FIN!$C$15,0)+IF(AND(AH$7=FIN!$E$16,$B$27=FIN!$F$16,$B29=FIN!$B$16),FIN!$C$16,0)+IF(AND(AH$7=FIN!$E$17,$B$27=FIN!$F$17,$B29=FIN!$B$17),FIN!$C$17,0)+IF(AND(AH$7=FIN!$E$18,$B$27=FIN!$F$18,$B29=FIN!$B$18),FIN!$C$18,0)</f>
        <v>0</v>
      </c>
      <c r="AI29" s="40">
        <f>+IF(AND(AI$7=FIN!$E$9,$B$27=FIN!$F$9,$B29=FIN!$B$9),FIN!$C$9,0)+IF(AND(AI$7=FIN!$E$10,$B$27=FIN!$F$10,$B29=FIN!$B$10),FIN!$C$10,0)+IF(AND(AI$7=FIN!$E$11,$B$27=FIN!$F$11,$B29=FIN!$B$11),FIN!$C$11,0)+IF(AND(AI$7=FIN!$E$12,$B$27=FIN!$F$12,$B29=FIN!$B$12),FIN!$C$12,0)+IF(AND(AI$7=FIN!$E$13,$B$27=FIN!$F$13,$B29=FIN!$B$13),FIN!$C$13,0)+IF(AND(AI$7=FIN!$E$14,$B$27=FIN!$F$14,$B29=FIN!$B$14),FIN!$C$14,0)+IF(AND(AI$7=FIN!$E$15,$B$27=FIN!$F$15,$B29=FIN!$B$15),FIN!$C$15,0)+IF(AND(AI$7=FIN!$E$16,$B$27=FIN!$F$16,$B29=FIN!$B$16),FIN!$C$16,0)+IF(AND(AI$7=FIN!$E$17,$B$27=FIN!$F$17,$B29=FIN!$B$17),FIN!$C$17,0)+IF(AND(AI$7=FIN!$E$18,$B$27=FIN!$F$18,$B29=FIN!$B$18),FIN!$C$18,0)</f>
        <v>0</v>
      </c>
      <c r="AJ29" s="40">
        <f>+IF(AND(AJ$7=FIN!$E$9,$B$27=FIN!$F$9,$B29=FIN!$B$9),FIN!$C$9,0)+IF(AND(AJ$7=FIN!$E$10,$B$27=FIN!$F$10,$B29=FIN!$B$10),FIN!$C$10,0)+IF(AND(AJ$7=FIN!$E$11,$B$27=FIN!$F$11,$B29=FIN!$B$11),FIN!$C$11,0)+IF(AND(AJ$7=FIN!$E$12,$B$27=FIN!$F$12,$B29=FIN!$B$12),FIN!$C$12,0)+IF(AND(AJ$7=FIN!$E$13,$B$27=FIN!$F$13,$B29=FIN!$B$13),FIN!$C$13,0)+IF(AND(AJ$7=FIN!$E$14,$B$27=FIN!$F$14,$B29=FIN!$B$14),FIN!$C$14,0)+IF(AND(AJ$7=FIN!$E$15,$B$27=FIN!$F$15,$B29=FIN!$B$15),FIN!$C$15,0)+IF(AND(AJ$7=FIN!$E$16,$B$27=FIN!$F$16,$B29=FIN!$B$16),FIN!$C$16,0)+IF(AND(AJ$7=FIN!$E$17,$B$27=FIN!$F$17,$B29=FIN!$B$17),FIN!$C$17,0)+IF(AND(AJ$7=FIN!$E$18,$B$27=FIN!$F$18,$B29=FIN!$B$18),FIN!$C$18,0)</f>
        <v>0</v>
      </c>
      <c r="AK29" s="40">
        <f>+IF(AND(AK$7=FIN!$E$9,$B$27=FIN!$F$9,$B29=FIN!$B$9),FIN!$C$9,0)+IF(AND(AK$7=FIN!$E$10,$B$27=FIN!$F$10,$B29=FIN!$B$10),FIN!$C$10,0)+IF(AND(AK$7=FIN!$E$11,$B$27=FIN!$F$11,$B29=FIN!$B$11),FIN!$C$11,0)+IF(AND(AK$7=FIN!$E$12,$B$27=FIN!$F$12,$B29=FIN!$B$12),FIN!$C$12,0)+IF(AND(AK$7=FIN!$E$13,$B$27=FIN!$F$13,$B29=FIN!$B$13),FIN!$C$13,0)+IF(AND(AK$7=FIN!$E$14,$B$27=FIN!$F$14,$B29=FIN!$B$14),FIN!$C$14,0)+IF(AND(AK$7=FIN!$E$15,$B$27=FIN!$F$15,$B29=FIN!$B$15),FIN!$C$15,0)+IF(AND(AK$7=FIN!$E$16,$B$27=FIN!$F$16,$B29=FIN!$B$16),FIN!$C$16,0)+IF(AND(AK$7=FIN!$E$17,$B$27=FIN!$F$17,$B29=FIN!$B$17),FIN!$C$17,0)+IF(AND(AK$7=FIN!$E$18,$B$27=FIN!$F$18,$B29=FIN!$B$18),FIN!$C$18,0)</f>
        <v>0</v>
      </c>
      <c r="AL29" s="40">
        <f>+IF(AND(AL$7=FIN!$E$9,$B$27=FIN!$F$9,$B29=FIN!$B$9),FIN!$C$9,0)+IF(AND(AL$7=FIN!$E$10,$B$27=FIN!$F$10,$B29=FIN!$B$10),FIN!$C$10,0)+IF(AND(AL$7=FIN!$E$11,$B$27=FIN!$F$11,$B29=FIN!$B$11),FIN!$C$11,0)+IF(AND(AL$7=FIN!$E$12,$B$27=FIN!$F$12,$B29=FIN!$B$12),FIN!$C$12,0)+IF(AND(AL$7=FIN!$E$13,$B$27=FIN!$F$13,$B29=FIN!$B$13),FIN!$C$13,0)+IF(AND(AL$7=FIN!$E$14,$B$27=FIN!$F$14,$B29=FIN!$B$14),FIN!$C$14,0)+IF(AND(AL$7=FIN!$E$15,$B$27=FIN!$F$15,$B29=FIN!$B$15),FIN!$C$15,0)+IF(AND(AL$7=FIN!$E$16,$B$27=FIN!$F$16,$B29=FIN!$B$16),FIN!$C$16,0)+IF(AND(AL$7=FIN!$E$17,$B$27=FIN!$F$17,$B29=FIN!$B$17),FIN!$C$17,0)+IF(AND(AL$7=FIN!$E$18,$B$27=FIN!$F$18,$B29=FIN!$B$18),FIN!$C$18,0)</f>
        <v>0</v>
      </c>
      <c r="AM29" s="40">
        <f>+IF(AND(AM$7=FIN!$E$9,$B$27=FIN!$F$9,$B29=FIN!$B$9),FIN!$C$9,0)+IF(AND(AM$7=FIN!$E$10,$B$27=FIN!$F$10,$B29=FIN!$B$10),FIN!$C$10,0)+IF(AND(AM$7=FIN!$E$11,$B$27=FIN!$F$11,$B29=FIN!$B$11),FIN!$C$11,0)+IF(AND(AM$7=FIN!$E$12,$B$27=FIN!$F$12,$B29=FIN!$B$12),FIN!$C$12,0)+IF(AND(AM$7=FIN!$E$13,$B$27=FIN!$F$13,$B29=FIN!$B$13),FIN!$C$13,0)+IF(AND(AM$7=FIN!$E$14,$B$27=FIN!$F$14,$B29=FIN!$B$14),FIN!$C$14,0)+IF(AND(AM$7=FIN!$E$15,$B$27=FIN!$F$15,$B29=FIN!$B$15),FIN!$C$15,0)+IF(AND(AM$7=FIN!$E$16,$B$27=FIN!$F$16,$B29=FIN!$B$16),FIN!$C$16,0)+IF(AND(AM$7=FIN!$E$17,$B$27=FIN!$F$17,$B29=FIN!$B$17),FIN!$C$17,0)+IF(AND(AM$7=FIN!$E$18,$B$27=FIN!$F$18,$B29=FIN!$B$18),FIN!$C$18,0)</f>
        <v>0</v>
      </c>
      <c r="AN29" s="40">
        <f>+IF(AND(AN$7=FIN!$E$9,$B$27=FIN!$F$9,$B29=FIN!$B$9),FIN!$C$9,0)+IF(AND(AN$7=FIN!$E$10,$B$27=FIN!$F$10,$B29=FIN!$B$10),FIN!$C$10,0)+IF(AND(AN$7=FIN!$E$11,$B$27=FIN!$F$11,$B29=FIN!$B$11),FIN!$C$11,0)+IF(AND(AN$7=FIN!$E$12,$B$27=FIN!$F$12,$B29=FIN!$B$12),FIN!$C$12,0)+IF(AND(AN$7=FIN!$E$13,$B$27=FIN!$F$13,$B29=FIN!$B$13),FIN!$C$13,0)+IF(AND(AN$7=FIN!$E$14,$B$27=FIN!$F$14,$B29=FIN!$B$14),FIN!$C$14,0)+IF(AND(AN$7=FIN!$E$15,$B$27=FIN!$F$15,$B29=FIN!$B$15),FIN!$C$15,0)+IF(AND(AN$7=FIN!$E$16,$B$27=FIN!$F$16,$B29=FIN!$B$16),FIN!$C$16,0)+IF(AND(AN$7=FIN!$E$17,$B$27=FIN!$F$17,$B29=FIN!$B$17),FIN!$C$17,0)+IF(AND(AN$7=FIN!$E$18,$B$27=FIN!$F$18,$B29=FIN!$B$18),FIN!$C$18,0)</f>
        <v>0</v>
      </c>
      <c r="AO29" s="40">
        <f>+IF(AND(AO$7=FIN!$E$9,$B$27=FIN!$F$9,$B29=FIN!$B$9),FIN!$C$9,0)+IF(AND(AO$7=FIN!$E$10,$B$27=FIN!$F$10,$B29=FIN!$B$10),FIN!$C$10,0)+IF(AND(AO$7=FIN!$E$11,$B$27=FIN!$F$11,$B29=FIN!$B$11),FIN!$C$11,0)+IF(AND(AO$7=FIN!$E$12,$B$27=FIN!$F$12,$B29=FIN!$B$12),FIN!$C$12,0)+IF(AND(AO$7=FIN!$E$13,$B$27=FIN!$F$13,$B29=FIN!$B$13),FIN!$C$13,0)+IF(AND(AO$7=FIN!$E$14,$B$27=FIN!$F$14,$B29=FIN!$B$14),FIN!$C$14,0)+IF(AND(AO$7=FIN!$E$15,$B$27=FIN!$F$15,$B29=FIN!$B$15),FIN!$C$15,0)+IF(AND(AO$7=FIN!$E$16,$B$27=FIN!$F$16,$B29=FIN!$B$16),FIN!$C$16,0)+IF(AND(AO$7=FIN!$E$17,$B$27=FIN!$F$17,$B29=FIN!$B$17),FIN!$C$17,0)+IF(AND(AO$7=FIN!$E$18,$B$27=FIN!$F$18,$B29=FIN!$B$18),FIN!$C$18,0)</f>
        <v>0</v>
      </c>
      <c r="AP29" s="40">
        <f>+IF(AND(AP$7=FIN!$E$9,$B$27=FIN!$F$9,$B29=FIN!$B$9),FIN!$C$9,0)+IF(AND(AP$7=FIN!$E$10,$B$27=FIN!$F$10,$B29=FIN!$B$10),FIN!$C$10,0)+IF(AND(AP$7=FIN!$E$11,$B$27=FIN!$F$11,$B29=FIN!$B$11),FIN!$C$11,0)+IF(AND(AP$7=FIN!$E$12,$B$27=FIN!$F$12,$B29=FIN!$B$12),FIN!$C$12,0)+IF(AND(AP$7=FIN!$E$13,$B$27=FIN!$F$13,$B29=FIN!$B$13),FIN!$C$13,0)+IF(AND(AP$7=FIN!$E$14,$B$27=FIN!$F$14,$B29=FIN!$B$14),FIN!$C$14,0)+IF(AND(AP$7=FIN!$E$15,$B$27=FIN!$F$15,$B29=FIN!$B$15),FIN!$C$15,0)+IF(AND(AP$7=FIN!$E$16,$B$27=FIN!$F$16,$B29=FIN!$B$16),FIN!$C$16,0)+IF(AND(AP$7=FIN!$E$17,$B$27=FIN!$F$17,$B29=FIN!$B$17),FIN!$C$17,0)+IF(AND(AP$7=FIN!$E$18,$B$27=FIN!$F$18,$B29=FIN!$B$18),FIN!$C$18,0)</f>
        <v>0</v>
      </c>
      <c r="AQ29" s="40">
        <f>+IF(AND(AQ$7=FIN!$E$9,$B$27=FIN!$F$9,$B29=FIN!$B$9),FIN!$C$9,0)+IF(AND(AQ$7=FIN!$E$10,$B$27=FIN!$F$10,$B29=FIN!$B$10),FIN!$C$10,0)+IF(AND(AQ$7=FIN!$E$11,$B$27=FIN!$F$11,$B29=FIN!$B$11),FIN!$C$11,0)+IF(AND(AQ$7=FIN!$E$12,$B$27=FIN!$F$12,$B29=FIN!$B$12),FIN!$C$12,0)+IF(AND(AQ$7=FIN!$E$13,$B$27=FIN!$F$13,$B29=FIN!$B$13),FIN!$C$13,0)+IF(AND(AQ$7=FIN!$E$14,$B$27=FIN!$F$14,$B29=FIN!$B$14),FIN!$C$14,0)+IF(AND(AQ$7=FIN!$E$15,$B$27=FIN!$F$15,$B29=FIN!$B$15),FIN!$C$15,0)+IF(AND(AQ$7=FIN!$E$16,$B$27=FIN!$F$16,$B29=FIN!$B$16),FIN!$C$16,0)+IF(AND(AQ$7=FIN!$E$17,$B$27=FIN!$F$17,$B29=FIN!$B$17),FIN!$C$17,0)+IF(AND(AQ$7=FIN!$E$18,$B$27=FIN!$F$18,$B29=FIN!$B$18),FIN!$C$18,0)</f>
        <v>0</v>
      </c>
      <c r="AR29" s="40">
        <f>+IF(AND(AR$7=FIN!$E$9,$B$27=FIN!$F$9,$B29=FIN!$B$9),FIN!$C$9,0)+IF(AND(AR$7=FIN!$E$10,$B$27=FIN!$F$10,$B29=FIN!$B$10),FIN!$C$10,0)+IF(AND(AR$7=FIN!$E$11,$B$27=FIN!$F$11,$B29=FIN!$B$11),FIN!$C$11,0)+IF(AND(AR$7=FIN!$E$12,$B$27=FIN!$F$12,$B29=FIN!$B$12),FIN!$C$12,0)+IF(AND(AR$7=FIN!$E$13,$B$27=FIN!$F$13,$B29=FIN!$B$13),FIN!$C$13,0)+IF(AND(AR$7=FIN!$E$14,$B$27=FIN!$F$14,$B29=FIN!$B$14),FIN!$C$14,0)+IF(AND(AR$7=FIN!$E$15,$B$27=FIN!$F$15,$B29=FIN!$B$15),FIN!$C$15,0)+IF(AND(AR$7=FIN!$E$16,$B$27=FIN!$F$16,$B29=FIN!$B$16),FIN!$C$16,0)+IF(AND(AR$7=FIN!$E$17,$B$27=FIN!$F$17,$B29=FIN!$B$17),FIN!$C$17,0)+IF(AND(AR$7=FIN!$E$18,$B$27=FIN!$F$18,$B29=FIN!$B$18),FIN!$C$18,0)</f>
        <v>0</v>
      </c>
      <c r="AS29" s="40">
        <f>+IF(AND(AS$7=FIN!$E$9,$B$27=FIN!$F$9,$B29=FIN!$B$9),FIN!$C$9,0)+IF(AND(AS$7=FIN!$E$10,$B$27=FIN!$F$10,$B29=FIN!$B$10),FIN!$C$10,0)+IF(AND(AS$7=FIN!$E$11,$B$27=FIN!$F$11,$B29=FIN!$B$11),FIN!$C$11,0)+IF(AND(AS$7=FIN!$E$12,$B$27=FIN!$F$12,$B29=FIN!$B$12),FIN!$C$12,0)+IF(AND(AS$7=FIN!$E$13,$B$27=FIN!$F$13,$B29=FIN!$B$13),FIN!$C$13,0)+IF(AND(AS$7=FIN!$E$14,$B$27=FIN!$F$14,$B29=FIN!$B$14),FIN!$C$14,0)+IF(AND(AS$7=FIN!$E$15,$B$27=FIN!$F$15,$B29=FIN!$B$15),FIN!$C$15,0)+IF(AND(AS$7=FIN!$E$16,$B$27=FIN!$F$16,$B29=FIN!$B$16),FIN!$C$16,0)+IF(AND(AS$7=FIN!$E$17,$B$27=FIN!$F$17,$B29=FIN!$B$17),FIN!$C$17,0)+IF(AND(AS$7=FIN!$E$18,$B$27=FIN!$F$18,$B29=FIN!$B$18),FIN!$C$18,0)</f>
        <v>0</v>
      </c>
      <c r="AT29" s="40">
        <f>+IF(AND(AT$7=FIN!$E$9,$B$27=FIN!$F$9,$B29=FIN!$B$9),FIN!$C$9,0)+IF(AND(AT$7=FIN!$E$10,$B$27=FIN!$F$10,$B29=FIN!$B$10),FIN!$C$10,0)+IF(AND(AT$7=FIN!$E$11,$B$27=FIN!$F$11,$B29=FIN!$B$11),FIN!$C$11,0)+IF(AND(AT$7=FIN!$E$12,$B$27=FIN!$F$12,$B29=FIN!$B$12),FIN!$C$12,0)+IF(AND(AT$7=FIN!$E$13,$B$27=FIN!$F$13,$B29=FIN!$B$13),FIN!$C$13,0)+IF(AND(AT$7=FIN!$E$14,$B$27=FIN!$F$14,$B29=FIN!$B$14),FIN!$C$14,0)+IF(AND(AT$7=FIN!$E$15,$B$27=FIN!$F$15,$B29=FIN!$B$15),FIN!$C$15,0)+IF(AND(AT$7=FIN!$E$16,$B$27=FIN!$F$16,$B29=FIN!$B$16),FIN!$C$16,0)+IF(AND(AT$7=FIN!$E$17,$B$27=FIN!$F$17,$B29=FIN!$B$17),FIN!$C$17,0)+IF(AND(AT$7=FIN!$E$18,$B$27=FIN!$F$18,$B29=FIN!$B$18),FIN!$C$18,0)</f>
        <v>0</v>
      </c>
      <c r="AU29" s="40">
        <f>+IF(AND(AU$7=FIN!$E$9,$B$27=FIN!$F$9,$B29=FIN!$B$9),FIN!$C$9,0)+IF(AND(AU$7=FIN!$E$10,$B$27=FIN!$F$10,$B29=FIN!$B$10),FIN!$C$10,0)+IF(AND(AU$7=FIN!$E$11,$B$27=FIN!$F$11,$B29=FIN!$B$11),FIN!$C$11,0)+IF(AND(AU$7=FIN!$E$12,$B$27=FIN!$F$12,$B29=FIN!$B$12),FIN!$C$12,0)+IF(AND(AU$7=FIN!$E$13,$B$27=FIN!$F$13,$B29=FIN!$B$13),FIN!$C$13,0)+IF(AND(AU$7=FIN!$E$14,$B$27=FIN!$F$14,$B29=FIN!$B$14),FIN!$C$14,0)+IF(AND(AU$7=FIN!$E$15,$B$27=FIN!$F$15,$B29=FIN!$B$15),FIN!$C$15,0)+IF(AND(AU$7=FIN!$E$16,$B$27=FIN!$F$16,$B29=FIN!$B$16),FIN!$C$16,0)+IF(AND(AU$7=FIN!$E$17,$B$27=FIN!$F$17,$B29=FIN!$B$17),FIN!$C$17,0)+IF(AND(AU$7=FIN!$E$18,$B$27=FIN!$F$18,$B29=FIN!$B$18),FIN!$C$18,0)</f>
        <v>0</v>
      </c>
      <c r="AV29" s="40">
        <f>+IF(AND(AV$7=FIN!$E$9,$B$27=FIN!$F$9,$B29=FIN!$B$9),FIN!$C$9,0)+IF(AND(AV$7=FIN!$E$10,$B$27=FIN!$F$10,$B29=FIN!$B$10),FIN!$C$10,0)+IF(AND(AV$7=FIN!$E$11,$B$27=FIN!$F$11,$B29=FIN!$B$11),FIN!$C$11,0)+IF(AND(AV$7=FIN!$E$12,$B$27=FIN!$F$12,$B29=FIN!$B$12),FIN!$C$12,0)+IF(AND(AV$7=FIN!$E$13,$B$27=FIN!$F$13,$B29=FIN!$B$13),FIN!$C$13,0)+IF(AND(AV$7=FIN!$E$14,$B$27=FIN!$F$14,$B29=FIN!$B$14),FIN!$C$14,0)+IF(AND(AV$7=FIN!$E$15,$B$27=FIN!$F$15,$B29=FIN!$B$15),FIN!$C$15,0)+IF(AND(AV$7=FIN!$E$16,$B$27=FIN!$F$16,$B29=FIN!$B$16),FIN!$C$16,0)+IF(AND(AV$7=FIN!$E$17,$B$27=FIN!$F$17,$B29=FIN!$B$17),FIN!$C$17,0)+IF(AND(AV$7=FIN!$E$18,$B$27=FIN!$F$18,$B29=FIN!$B$18),FIN!$C$18,0)</f>
        <v>0</v>
      </c>
      <c r="AW29" s="40">
        <f>+IF(AND(AW$7=FIN!$E$9,$B$27=FIN!$F$9,$B29=FIN!$B$9),FIN!$C$9,0)+IF(AND(AW$7=FIN!$E$10,$B$27=FIN!$F$10,$B29=FIN!$B$10),FIN!$C$10,0)+IF(AND(AW$7=FIN!$E$11,$B$27=FIN!$F$11,$B29=FIN!$B$11),FIN!$C$11,0)+IF(AND(AW$7=FIN!$E$12,$B$27=FIN!$F$12,$B29=FIN!$B$12),FIN!$C$12,0)+IF(AND(AW$7=FIN!$E$13,$B$27=FIN!$F$13,$B29=FIN!$B$13),FIN!$C$13,0)+IF(AND(AW$7=FIN!$E$14,$B$27=FIN!$F$14,$B29=FIN!$B$14),FIN!$C$14,0)+IF(AND(AW$7=FIN!$E$15,$B$27=FIN!$F$15,$B29=FIN!$B$15),FIN!$C$15,0)+IF(AND(AW$7=FIN!$E$16,$B$27=FIN!$F$16,$B29=FIN!$B$16),FIN!$C$16,0)+IF(AND(AW$7=FIN!$E$17,$B$27=FIN!$F$17,$B29=FIN!$B$17),FIN!$C$17,0)+IF(AND(AW$7=FIN!$E$18,$B$27=FIN!$F$18,$B29=FIN!$B$18),FIN!$C$18,0)</f>
        <v>0</v>
      </c>
      <c r="AX29" s="40">
        <f>+IF(AND(AX$7=FIN!$E$9,$B$27=FIN!$F$9,$B29=FIN!$B$9),FIN!$C$9,0)+IF(AND(AX$7=FIN!$E$10,$B$27=FIN!$F$10,$B29=FIN!$B$10),FIN!$C$10,0)+IF(AND(AX$7=FIN!$E$11,$B$27=FIN!$F$11,$B29=FIN!$B$11),FIN!$C$11,0)+IF(AND(AX$7=FIN!$E$12,$B$27=FIN!$F$12,$B29=FIN!$B$12),FIN!$C$12,0)+IF(AND(AX$7=FIN!$E$13,$B$27=FIN!$F$13,$B29=FIN!$B$13),FIN!$C$13,0)+IF(AND(AX$7=FIN!$E$14,$B$27=FIN!$F$14,$B29=FIN!$B$14),FIN!$C$14,0)+IF(AND(AX$7=FIN!$E$15,$B$27=FIN!$F$15,$B29=FIN!$B$15),FIN!$C$15,0)+IF(AND(AX$7=FIN!$E$16,$B$27=FIN!$F$16,$B29=FIN!$B$16),FIN!$C$16,0)+IF(AND(AX$7=FIN!$E$17,$B$27=FIN!$F$17,$B29=FIN!$B$17),FIN!$C$17,0)+IF(AND(AX$7=FIN!$E$18,$B$27=FIN!$F$18,$B29=FIN!$B$18),FIN!$C$18,0)</f>
        <v>0</v>
      </c>
      <c r="AY29" s="40">
        <f>+IF(AND(AY$7=FIN!$E$9,$B$27=FIN!$F$9,$B29=FIN!$B$9),FIN!$C$9,0)+IF(AND(AY$7=FIN!$E$10,$B$27=FIN!$F$10,$B29=FIN!$B$10),FIN!$C$10,0)+IF(AND(AY$7=FIN!$E$11,$B$27=FIN!$F$11,$B29=FIN!$B$11),FIN!$C$11,0)+IF(AND(AY$7=FIN!$E$12,$B$27=FIN!$F$12,$B29=FIN!$B$12),FIN!$C$12,0)+IF(AND(AY$7=FIN!$E$13,$B$27=FIN!$F$13,$B29=FIN!$B$13),FIN!$C$13,0)+IF(AND(AY$7=FIN!$E$14,$B$27=FIN!$F$14,$B29=FIN!$B$14),FIN!$C$14,0)+IF(AND(AY$7=FIN!$E$15,$B$27=FIN!$F$15,$B29=FIN!$B$15),FIN!$C$15,0)+IF(AND(AY$7=FIN!$E$16,$B$27=FIN!$F$16,$B29=FIN!$B$16),FIN!$C$16,0)+IF(AND(AY$7=FIN!$E$17,$B$27=FIN!$F$17,$B29=FIN!$B$17),FIN!$C$17,0)+IF(AND(AY$7=FIN!$E$18,$B$27=FIN!$F$18,$B29=FIN!$B$18),FIN!$C$18,0)</f>
        <v>0</v>
      </c>
      <c r="AZ29" s="40">
        <f>+IF(AND(AZ$7=FIN!$E$9,$B$27=FIN!$F$9,$B29=FIN!$B$9),FIN!$C$9,0)+IF(AND(AZ$7=FIN!$E$10,$B$27=FIN!$F$10,$B29=FIN!$B$10),FIN!$C$10,0)+IF(AND(AZ$7=FIN!$E$11,$B$27=FIN!$F$11,$B29=FIN!$B$11),FIN!$C$11,0)+IF(AND(AZ$7=FIN!$E$12,$B$27=FIN!$F$12,$B29=FIN!$B$12),FIN!$C$12,0)+IF(AND(AZ$7=FIN!$E$13,$B$27=FIN!$F$13,$B29=FIN!$B$13),FIN!$C$13,0)+IF(AND(AZ$7=FIN!$E$14,$B$27=FIN!$F$14,$B29=FIN!$B$14),FIN!$C$14,0)+IF(AND(AZ$7=FIN!$E$15,$B$27=FIN!$F$15,$B29=FIN!$B$15),FIN!$C$15,0)+IF(AND(AZ$7=FIN!$E$16,$B$27=FIN!$F$16,$B29=FIN!$B$16),FIN!$C$16,0)+IF(AND(AZ$7=FIN!$E$17,$B$27=FIN!$F$17,$B29=FIN!$B$17),FIN!$C$17,0)+IF(AND(AZ$7=FIN!$E$18,$B$27=FIN!$F$18,$B29=FIN!$B$18),FIN!$C$18,0)</f>
        <v>0</v>
      </c>
      <c r="BA29" s="40">
        <f>+IF(AND(BA$7=FIN!$E$9,$B$27=FIN!$F$9,$B29=FIN!$B$9),FIN!$C$9,0)+IF(AND(BA$7=FIN!$E$10,$B$27=FIN!$F$10,$B29=FIN!$B$10),FIN!$C$10,0)+IF(AND(BA$7=FIN!$E$11,$B$27=FIN!$F$11,$B29=FIN!$B$11),FIN!$C$11,0)+IF(AND(BA$7=FIN!$E$12,$B$27=FIN!$F$12,$B29=FIN!$B$12),FIN!$C$12,0)+IF(AND(BA$7=FIN!$E$13,$B$27=FIN!$F$13,$B29=FIN!$B$13),FIN!$C$13,0)+IF(AND(BA$7=FIN!$E$14,$B$27=FIN!$F$14,$B29=FIN!$B$14),FIN!$C$14,0)+IF(AND(BA$7=FIN!$E$15,$B$27=FIN!$F$15,$B29=FIN!$B$15),FIN!$C$15,0)+IF(AND(BA$7=FIN!$E$16,$B$27=FIN!$F$16,$B29=FIN!$B$16),FIN!$C$16,0)+IF(AND(BA$7=FIN!$E$17,$B$27=FIN!$F$17,$B29=FIN!$B$17),FIN!$C$17,0)+IF(AND(BA$7=FIN!$E$18,$B$27=FIN!$F$18,$B29=FIN!$B$18),FIN!$C$18,0)</f>
        <v>0</v>
      </c>
      <c r="BB29" s="40">
        <f>+IF(AND(BB$7=FIN!$E$9,$B$27=FIN!$F$9,$B29=FIN!$B$9),FIN!$C$9,0)+IF(AND(BB$7=FIN!$E$10,$B$27=FIN!$F$10,$B29=FIN!$B$10),FIN!$C$10,0)+IF(AND(BB$7=FIN!$E$11,$B$27=FIN!$F$11,$B29=FIN!$B$11),FIN!$C$11,0)+IF(AND(BB$7=FIN!$E$12,$B$27=FIN!$F$12,$B29=FIN!$B$12),FIN!$C$12,0)+IF(AND(BB$7=FIN!$E$13,$B$27=FIN!$F$13,$B29=FIN!$B$13),FIN!$C$13,0)+IF(AND(BB$7=FIN!$E$14,$B$27=FIN!$F$14,$B29=FIN!$B$14),FIN!$C$14,0)+IF(AND(BB$7=FIN!$E$15,$B$27=FIN!$F$15,$B29=FIN!$B$15),FIN!$C$15,0)+IF(AND(BB$7=FIN!$E$16,$B$27=FIN!$F$16,$B29=FIN!$B$16),FIN!$C$16,0)+IF(AND(BB$7=FIN!$E$17,$B$27=FIN!$F$17,$B29=FIN!$B$17),FIN!$C$17,0)+IF(AND(BB$7=FIN!$E$18,$B$27=FIN!$F$18,$B29=FIN!$B$18),FIN!$C$18,0)</f>
        <v>0</v>
      </c>
      <c r="BC29" s="40">
        <f>+IF(AND(BC$7=FIN!$E$9,$B$27=FIN!$F$9,$B29=FIN!$B$9),FIN!$C$9,0)+IF(AND(BC$7=FIN!$E$10,$B$27=FIN!$F$10,$B29=FIN!$B$10),FIN!$C$10,0)+IF(AND(BC$7=FIN!$E$11,$B$27=FIN!$F$11,$B29=FIN!$B$11),FIN!$C$11,0)+IF(AND(BC$7=FIN!$E$12,$B$27=FIN!$F$12,$B29=FIN!$B$12),FIN!$C$12,0)+IF(AND(BC$7=FIN!$E$13,$B$27=FIN!$F$13,$B29=FIN!$B$13),FIN!$C$13,0)+IF(AND(BC$7=FIN!$E$14,$B$27=FIN!$F$14,$B29=FIN!$B$14),FIN!$C$14,0)+IF(AND(BC$7=FIN!$E$15,$B$27=FIN!$F$15,$B29=FIN!$B$15),FIN!$C$15,0)+IF(AND(BC$7=FIN!$E$16,$B$27=FIN!$F$16,$B29=FIN!$B$16),FIN!$C$16,0)+IF(AND(BC$7=FIN!$E$17,$B$27=FIN!$F$17,$B29=FIN!$B$17),FIN!$C$17,0)+IF(AND(BC$7=FIN!$E$18,$B$27=FIN!$F$18,$B29=FIN!$B$18),FIN!$C$18,0)</f>
        <v>0</v>
      </c>
      <c r="BD29" s="40">
        <f>+IF(AND(BD$7=FIN!$E$9,$B$27=FIN!$F$9,$B29=FIN!$B$9),FIN!$C$9,0)+IF(AND(BD$7=FIN!$E$10,$B$27=FIN!$F$10,$B29=FIN!$B$10),FIN!$C$10,0)+IF(AND(BD$7=FIN!$E$11,$B$27=FIN!$F$11,$B29=FIN!$B$11),FIN!$C$11,0)+IF(AND(BD$7=FIN!$E$12,$B$27=FIN!$F$12,$B29=FIN!$B$12),FIN!$C$12,0)+IF(AND(BD$7=FIN!$E$13,$B$27=FIN!$F$13,$B29=FIN!$B$13),FIN!$C$13,0)+IF(AND(BD$7=FIN!$E$14,$B$27=FIN!$F$14,$B29=FIN!$B$14),FIN!$C$14,0)+IF(AND(BD$7=FIN!$E$15,$B$27=FIN!$F$15,$B29=FIN!$B$15),FIN!$C$15,0)+IF(AND(BD$7=FIN!$E$16,$B$27=FIN!$F$16,$B29=FIN!$B$16),FIN!$C$16,0)+IF(AND(BD$7=FIN!$E$17,$B$27=FIN!$F$17,$B29=FIN!$B$17),FIN!$C$17,0)+IF(AND(BD$7=FIN!$E$18,$B$27=FIN!$F$18,$B29=FIN!$B$18),FIN!$C$18,0)</f>
        <v>0</v>
      </c>
      <c r="BE29" s="40">
        <f>+IF(AND(BE$7=FIN!$E$9,$B$27=FIN!$F$9,$B29=FIN!$B$9),FIN!$C$9,0)+IF(AND(BE$7=FIN!$E$10,$B$27=FIN!$F$10,$B29=FIN!$B$10),FIN!$C$10,0)+IF(AND(BE$7=FIN!$E$11,$B$27=FIN!$F$11,$B29=FIN!$B$11),FIN!$C$11,0)+IF(AND(BE$7=FIN!$E$12,$B$27=FIN!$F$12,$B29=FIN!$B$12),FIN!$C$12,0)+IF(AND(BE$7=FIN!$E$13,$B$27=FIN!$F$13,$B29=FIN!$B$13),FIN!$C$13,0)+IF(AND(BE$7=FIN!$E$14,$B$27=FIN!$F$14,$B29=FIN!$B$14),FIN!$C$14,0)+IF(AND(BE$7=FIN!$E$15,$B$27=FIN!$F$15,$B29=FIN!$B$15),FIN!$C$15,0)+IF(AND(BE$7=FIN!$E$16,$B$27=FIN!$F$16,$B29=FIN!$B$16),FIN!$C$16,0)+IF(AND(BE$7=FIN!$E$17,$B$27=FIN!$F$17,$B29=FIN!$B$17),FIN!$C$17,0)+IF(AND(BE$7=FIN!$E$18,$B$27=FIN!$F$18,$B29=FIN!$B$18),FIN!$C$18,0)</f>
        <v>0</v>
      </c>
      <c r="BF29" s="40">
        <f>+IF(AND(BF$7=FIN!$E$9,$B$27=FIN!$F$9,$B29=FIN!$B$9),FIN!$C$9,0)+IF(AND(BF$7=FIN!$E$10,$B$27=FIN!$F$10,$B29=FIN!$B$10),FIN!$C$10,0)+IF(AND(BF$7=FIN!$E$11,$B$27=FIN!$F$11,$B29=FIN!$B$11),FIN!$C$11,0)+IF(AND(BF$7=FIN!$E$12,$B$27=FIN!$F$12,$B29=FIN!$B$12),FIN!$C$12,0)+IF(AND(BF$7=FIN!$E$13,$B$27=FIN!$F$13,$B29=FIN!$B$13),FIN!$C$13,0)+IF(AND(BF$7=FIN!$E$14,$B$27=FIN!$F$14,$B29=FIN!$B$14),FIN!$C$14,0)+IF(AND(BF$7=FIN!$E$15,$B$27=FIN!$F$15,$B29=FIN!$B$15),FIN!$C$15,0)+IF(AND(BF$7=FIN!$E$16,$B$27=FIN!$F$16,$B29=FIN!$B$16),FIN!$C$16,0)+IF(AND(BF$7=FIN!$E$17,$B$27=FIN!$F$17,$B29=FIN!$B$17),FIN!$C$17,0)+IF(AND(BF$7=FIN!$E$18,$B$27=FIN!$F$18,$B29=FIN!$B$18),FIN!$C$18,0)</f>
        <v>0</v>
      </c>
      <c r="BG29" s="40">
        <f>+IF(AND(BG$7=FIN!$E$9,$B$27=FIN!$F$9,$B29=FIN!$B$9),FIN!$C$9,0)+IF(AND(BG$7=FIN!$E$10,$B$27=FIN!$F$10,$B29=FIN!$B$10),FIN!$C$10,0)+IF(AND(BG$7=FIN!$E$11,$B$27=FIN!$F$11,$B29=FIN!$B$11),FIN!$C$11,0)+IF(AND(BG$7=FIN!$E$12,$B$27=FIN!$F$12,$B29=FIN!$B$12),FIN!$C$12,0)+IF(AND(BG$7=FIN!$E$13,$B$27=FIN!$F$13,$B29=FIN!$B$13),FIN!$C$13,0)+IF(AND(BG$7=FIN!$E$14,$B$27=FIN!$F$14,$B29=FIN!$B$14),FIN!$C$14,0)+IF(AND(BG$7=FIN!$E$15,$B$27=FIN!$F$15,$B29=FIN!$B$15),FIN!$C$15,0)+IF(AND(BG$7=FIN!$E$16,$B$27=FIN!$F$16,$B29=FIN!$B$16),FIN!$C$16,0)+IF(AND(BG$7=FIN!$E$17,$B$27=FIN!$F$17,$B29=FIN!$B$17),FIN!$C$17,0)+IF(AND(BG$7=FIN!$E$18,$B$27=FIN!$F$18,$B29=FIN!$B$18),FIN!$C$18,0)</f>
        <v>0</v>
      </c>
      <c r="BH29" s="40">
        <f>+IF(AND(BH$7=FIN!$E$9,$B$27=FIN!$F$9,$B29=FIN!$B$9),FIN!$C$9,0)+IF(AND(BH$7=FIN!$E$10,$B$27=FIN!$F$10,$B29=FIN!$B$10),FIN!$C$10,0)+IF(AND(BH$7=FIN!$E$11,$B$27=FIN!$F$11,$B29=FIN!$B$11),FIN!$C$11,0)+IF(AND(BH$7=FIN!$E$12,$B$27=FIN!$F$12,$B29=FIN!$B$12),FIN!$C$12,0)+IF(AND(BH$7=FIN!$E$13,$B$27=FIN!$F$13,$B29=FIN!$B$13),FIN!$C$13,0)+IF(AND(BH$7=FIN!$E$14,$B$27=FIN!$F$14,$B29=FIN!$B$14),FIN!$C$14,0)+IF(AND(BH$7=FIN!$E$15,$B$27=FIN!$F$15,$B29=FIN!$B$15),FIN!$C$15,0)+IF(AND(BH$7=FIN!$E$16,$B$27=FIN!$F$16,$B29=FIN!$B$16),FIN!$C$16,0)+IF(AND(BH$7=FIN!$E$17,$B$27=FIN!$F$17,$B29=FIN!$B$17),FIN!$C$17,0)+IF(AND(BH$7=FIN!$E$18,$B$27=FIN!$F$18,$B29=FIN!$B$18),FIN!$C$18,0)</f>
        <v>0</v>
      </c>
      <c r="BI29" s="40">
        <f>+IF(AND(BI$7=FIN!$E$9,$B$27=FIN!$F$9,$B29=FIN!$B$9),FIN!$C$9,0)+IF(AND(BI$7=FIN!$E$10,$B$27=FIN!$F$10,$B29=FIN!$B$10),FIN!$C$10,0)+IF(AND(BI$7=FIN!$E$11,$B$27=FIN!$F$11,$B29=FIN!$B$11),FIN!$C$11,0)+IF(AND(BI$7=FIN!$E$12,$B$27=FIN!$F$12,$B29=FIN!$B$12),FIN!$C$12,0)+IF(AND(BI$7=FIN!$E$13,$B$27=FIN!$F$13,$B29=FIN!$B$13),FIN!$C$13,0)+IF(AND(BI$7=FIN!$E$14,$B$27=FIN!$F$14,$B29=FIN!$B$14),FIN!$C$14,0)+IF(AND(BI$7=FIN!$E$15,$B$27=FIN!$F$15,$B29=FIN!$B$15),FIN!$C$15,0)+IF(AND(BI$7=FIN!$E$16,$B$27=FIN!$F$16,$B29=FIN!$B$16),FIN!$C$16,0)+IF(AND(BI$7=FIN!$E$17,$B$27=FIN!$F$17,$B29=FIN!$B$17),FIN!$C$17,0)+IF(AND(BI$7=FIN!$E$18,$B$27=FIN!$F$18,$B29=FIN!$B$18),FIN!$C$18,0)</f>
        <v>0</v>
      </c>
      <c r="BJ29" s="40">
        <f>+IF(AND(BJ$7=FIN!$E$9,$B$27=FIN!$F$9,$B29=FIN!$B$9),FIN!$C$9,0)+IF(AND(BJ$7=FIN!$E$10,$B$27=FIN!$F$10,$B29=FIN!$B$10),FIN!$C$10,0)+IF(AND(BJ$7=FIN!$E$11,$B$27=FIN!$F$11,$B29=FIN!$B$11),FIN!$C$11,0)+IF(AND(BJ$7=FIN!$E$12,$B$27=FIN!$F$12,$B29=FIN!$B$12),FIN!$C$12,0)+IF(AND(BJ$7=FIN!$E$13,$B$27=FIN!$F$13,$B29=FIN!$B$13),FIN!$C$13,0)+IF(AND(BJ$7=FIN!$E$14,$B$27=FIN!$F$14,$B29=FIN!$B$14),FIN!$C$14,0)+IF(AND(BJ$7=FIN!$E$15,$B$27=FIN!$F$15,$B29=FIN!$B$15),FIN!$C$15,0)+IF(AND(BJ$7=FIN!$E$16,$B$27=FIN!$F$16,$B29=FIN!$B$16),FIN!$C$16,0)+IF(AND(BJ$7=FIN!$E$17,$B$27=FIN!$F$17,$B29=FIN!$B$17),FIN!$C$17,0)+IF(AND(BJ$7=FIN!$E$18,$B$27=FIN!$F$18,$B29=FIN!$B$18),FIN!$C$18,0)</f>
        <v>0</v>
      </c>
      <c r="BK29" s="40">
        <f>+IF(AND(BK$7=FIN!$E$9,$B$27=FIN!$F$9,$B29=FIN!$B$9),FIN!$C$9,0)+IF(AND(BK$7=FIN!$E$10,$B$27=FIN!$F$10,$B29=FIN!$B$10),FIN!$C$10,0)+IF(AND(BK$7=FIN!$E$11,$B$27=FIN!$F$11,$B29=FIN!$B$11),FIN!$C$11,0)+IF(AND(BK$7=FIN!$E$12,$B$27=FIN!$F$12,$B29=FIN!$B$12),FIN!$C$12,0)+IF(AND(BK$7=FIN!$E$13,$B$27=FIN!$F$13,$B29=FIN!$B$13),FIN!$C$13,0)+IF(AND(BK$7=FIN!$E$14,$B$27=FIN!$F$14,$B29=FIN!$B$14),FIN!$C$14,0)+IF(AND(BK$7=FIN!$E$15,$B$27=FIN!$F$15,$B29=FIN!$B$15),FIN!$C$15,0)+IF(AND(BK$7=FIN!$E$16,$B$27=FIN!$F$16,$B29=FIN!$B$16),FIN!$C$16,0)+IF(AND(BK$7=FIN!$E$17,$B$27=FIN!$F$17,$B29=FIN!$B$17),FIN!$C$17,0)+IF(AND(BK$7=FIN!$E$18,$B$27=FIN!$F$18,$B29=FIN!$B$18),FIN!$C$18,0)</f>
        <v>0</v>
      </c>
      <c r="BL29" s="40">
        <f>+IF(AND(BL$7=FIN!$E$9,$B$27=FIN!$F$9,$B29=FIN!$B$9),FIN!$C$9,0)+IF(AND(BL$7=FIN!$E$10,$B$27=FIN!$F$10,$B29=FIN!$B$10),FIN!$C$10,0)+IF(AND(BL$7=FIN!$E$11,$B$27=FIN!$F$11,$B29=FIN!$B$11),FIN!$C$11,0)+IF(AND(BL$7=FIN!$E$12,$B$27=FIN!$F$12,$B29=FIN!$B$12),FIN!$C$12,0)+IF(AND(BL$7=FIN!$E$13,$B$27=FIN!$F$13,$B29=FIN!$B$13),FIN!$C$13,0)+IF(AND(BL$7=FIN!$E$14,$B$27=FIN!$F$14,$B29=FIN!$B$14),FIN!$C$14,0)+IF(AND(BL$7=FIN!$E$15,$B$27=FIN!$F$15,$B29=FIN!$B$15),FIN!$C$15,0)+IF(AND(BL$7=FIN!$E$16,$B$27=FIN!$F$16,$B29=FIN!$B$16),FIN!$C$16,0)+IF(AND(BL$7=FIN!$E$17,$B$27=FIN!$F$17,$B29=FIN!$B$17),FIN!$C$17,0)+IF(AND(BL$7=FIN!$E$18,$B$27=FIN!$F$18,$B29=FIN!$B$18),FIN!$C$18,0)</f>
        <v>0</v>
      </c>
    </row>
    <row r="30" spans="2:64" s="23" customFormat="1">
      <c r="B30" s="32" t="str">
        <f>+B18</f>
        <v>Xinyang</v>
      </c>
      <c r="C30" s="40">
        <f t="shared" si="11"/>
        <v>0</v>
      </c>
      <c r="D30" s="30"/>
      <c r="E30" s="40">
        <f>+IF(AND(E$7=FIN!$E$9,$B$27=FIN!$F$9,$B30=FIN!$B$9),FIN!$C$9,0)+IF(AND(E$7=FIN!$E$10,$B$27=FIN!$F$10,$B30=FIN!$B$10),FIN!$C$10,0)+IF(AND(E$7=FIN!$E$11,$B$27=FIN!$F$11,$B30=FIN!$B$11),FIN!$C$11,0)+IF(AND(E$7=FIN!$E$12,$B$27=FIN!$F$12,$B30=FIN!$B$12),FIN!$C$12,0)+IF(AND(E$7=FIN!$E$13,$B$27=FIN!$F$13,$B30=FIN!$B$13),FIN!$C$13,0)+IF(AND(E$7=FIN!$E$14,$B$27=FIN!$F$14,$B30=FIN!$B$14),FIN!$C$14,0)+IF(AND(E$7=FIN!$E$15,$B$27=FIN!$F$15,$B30=FIN!$B$15),FIN!$C$15,0)+IF(AND(E$7=FIN!$E$16,$B$27=FIN!$F$16,$B30=FIN!$B$16),FIN!$C$16,0)+IF(AND(E$7=FIN!$E$17,$B$27=FIN!$F$17,$B30=FIN!$B$17),FIN!$C$17,0)+IF(AND(E$7=FIN!$E$18,$B$27=FIN!$F$18,$B30=FIN!$B$18),FIN!$C$18,0)</f>
        <v>0</v>
      </c>
      <c r="F30" s="40">
        <f>+IF(AND(F$7=FIN!$E$9,$B$27=FIN!$F$9,$B30=FIN!$B$9),FIN!$C$9,0)+IF(AND(F$7=FIN!$E$10,$B$27=FIN!$F$10,$B30=FIN!$B$10),FIN!$C$10,0)+IF(AND(F$7=FIN!$E$11,$B$27=FIN!$F$11,$B30=FIN!$B$11),FIN!$C$11,0)+IF(AND(F$7=FIN!$E$12,$B$27=FIN!$F$12,$B30=FIN!$B$12),FIN!$C$12,0)+IF(AND(F$7=FIN!$E$13,$B$27=FIN!$F$13,$B30=FIN!$B$13),FIN!$C$13,0)+IF(AND(F$7=FIN!$E$14,$B$27=FIN!$F$14,$B30=FIN!$B$14),FIN!$C$14,0)+IF(AND(F$7=FIN!$E$15,$B$27=FIN!$F$15,$B30=FIN!$B$15),FIN!$C$15,0)+IF(AND(F$7=FIN!$E$16,$B$27=FIN!$F$16,$B30=FIN!$B$16),FIN!$C$16,0)+IF(AND(F$7=FIN!$E$17,$B$27=FIN!$F$17,$B30=FIN!$B$17),FIN!$C$17,0)+IF(AND(F$7=FIN!$E$18,$B$27=FIN!$F$18,$B30=FIN!$B$18),FIN!$C$18,0)</f>
        <v>0</v>
      </c>
      <c r="G30" s="40">
        <f>+IF(AND(G$7=FIN!$E$9,$B$27=FIN!$F$9,$B30=FIN!$B$9),FIN!$C$9,0)+IF(AND(G$7=FIN!$E$10,$B$27=FIN!$F$10,$B30=FIN!$B$10),FIN!$C$10,0)+IF(AND(G$7=FIN!$E$11,$B$27=FIN!$F$11,$B30=FIN!$B$11),FIN!$C$11,0)+IF(AND(G$7=FIN!$E$12,$B$27=FIN!$F$12,$B30=FIN!$B$12),FIN!$C$12,0)+IF(AND(G$7=FIN!$E$13,$B$27=FIN!$F$13,$B30=FIN!$B$13),FIN!$C$13,0)+IF(AND(G$7=FIN!$E$14,$B$27=FIN!$F$14,$B30=FIN!$B$14),FIN!$C$14,0)+IF(AND(G$7=FIN!$E$15,$B$27=FIN!$F$15,$B30=FIN!$B$15),FIN!$C$15,0)+IF(AND(G$7=FIN!$E$16,$B$27=FIN!$F$16,$B30=FIN!$B$16),FIN!$C$16,0)+IF(AND(G$7=FIN!$E$17,$B$27=FIN!$F$17,$B30=FIN!$B$17),FIN!$C$17,0)+IF(AND(G$7=FIN!$E$18,$B$27=FIN!$F$18,$B30=FIN!$B$18),FIN!$C$18,0)</f>
        <v>0</v>
      </c>
      <c r="H30" s="40">
        <f>+IF(AND(H$7=FIN!$E$9,$B$27=FIN!$F$9,$B30=FIN!$B$9),FIN!$C$9,0)+IF(AND(H$7=FIN!$E$10,$B$27=FIN!$F$10,$B30=FIN!$B$10),FIN!$C$10,0)+IF(AND(H$7=FIN!$E$11,$B$27=FIN!$F$11,$B30=FIN!$B$11),FIN!$C$11,0)+IF(AND(H$7=FIN!$E$12,$B$27=FIN!$F$12,$B30=FIN!$B$12),FIN!$C$12,0)+IF(AND(H$7=FIN!$E$13,$B$27=FIN!$F$13,$B30=FIN!$B$13),FIN!$C$13,0)+IF(AND(H$7=FIN!$E$14,$B$27=FIN!$F$14,$B30=FIN!$B$14),FIN!$C$14,0)+IF(AND(H$7=FIN!$E$15,$B$27=FIN!$F$15,$B30=FIN!$B$15),FIN!$C$15,0)+IF(AND(H$7=FIN!$E$16,$B$27=FIN!$F$16,$B30=FIN!$B$16),FIN!$C$16,0)+IF(AND(H$7=FIN!$E$17,$B$27=FIN!$F$17,$B30=FIN!$B$17),FIN!$C$17,0)+IF(AND(H$7=FIN!$E$18,$B$27=FIN!$F$18,$B30=FIN!$B$18),FIN!$C$18,0)</f>
        <v>0</v>
      </c>
      <c r="I30" s="40">
        <f>+IF(AND(I$7=FIN!$E$9,$B$27=FIN!$F$9,$B30=FIN!$B$9),FIN!$C$9,0)+IF(AND(I$7=FIN!$E$10,$B$27=FIN!$F$10,$B30=FIN!$B$10),FIN!$C$10,0)+IF(AND(I$7=FIN!$E$11,$B$27=FIN!$F$11,$B30=FIN!$B$11),FIN!$C$11,0)+IF(AND(I$7=FIN!$E$12,$B$27=FIN!$F$12,$B30=FIN!$B$12),FIN!$C$12,0)+IF(AND(I$7=FIN!$E$13,$B$27=FIN!$F$13,$B30=FIN!$B$13),FIN!$C$13,0)+IF(AND(I$7=FIN!$E$14,$B$27=FIN!$F$14,$B30=FIN!$B$14),FIN!$C$14,0)+IF(AND(I$7=FIN!$E$15,$B$27=FIN!$F$15,$B30=FIN!$B$15),FIN!$C$15,0)+IF(AND(I$7=FIN!$E$16,$B$27=FIN!$F$16,$B30=FIN!$B$16),FIN!$C$16,0)+IF(AND(I$7=FIN!$E$17,$B$27=FIN!$F$17,$B30=FIN!$B$17),FIN!$C$17,0)+IF(AND(I$7=FIN!$E$18,$B$27=FIN!$F$18,$B30=FIN!$B$18),FIN!$C$18,0)</f>
        <v>0</v>
      </c>
      <c r="J30" s="40">
        <f>+IF(AND(J$7=FIN!$E$9,$B$27=FIN!$F$9,$B30=FIN!$B$9),FIN!$C$9,0)+IF(AND(J$7=FIN!$E$10,$B$27=FIN!$F$10,$B30=FIN!$B$10),FIN!$C$10,0)+IF(AND(J$7=FIN!$E$11,$B$27=FIN!$F$11,$B30=FIN!$B$11),FIN!$C$11,0)+IF(AND(J$7=FIN!$E$12,$B$27=FIN!$F$12,$B30=FIN!$B$12),FIN!$C$12,0)+IF(AND(J$7=FIN!$E$13,$B$27=FIN!$F$13,$B30=FIN!$B$13),FIN!$C$13,0)+IF(AND(J$7=FIN!$E$14,$B$27=FIN!$F$14,$B30=FIN!$B$14),FIN!$C$14,0)+IF(AND(J$7=FIN!$E$15,$B$27=FIN!$F$15,$B30=FIN!$B$15),FIN!$C$15,0)+IF(AND(J$7=FIN!$E$16,$B$27=FIN!$F$16,$B30=FIN!$B$16),FIN!$C$16,0)+IF(AND(J$7=FIN!$E$17,$B$27=FIN!$F$17,$B30=FIN!$B$17),FIN!$C$17,0)+IF(AND(J$7=FIN!$E$18,$B$27=FIN!$F$18,$B30=FIN!$B$18),FIN!$C$18,0)</f>
        <v>0</v>
      </c>
      <c r="K30" s="40">
        <f>+IF(AND(K$7=FIN!$E$9,$B$27=FIN!$F$9,$B30=FIN!$B$9),FIN!$C$9,0)+IF(AND(K$7=FIN!$E$10,$B$27=FIN!$F$10,$B30=FIN!$B$10),FIN!$C$10,0)+IF(AND(K$7=FIN!$E$11,$B$27=FIN!$F$11,$B30=FIN!$B$11),FIN!$C$11,0)+IF(AND(K$7=FIN!$E$12,$B$27=FIN!$F$12,$B30=FIN!$B$12),FIN!$C$12,0)+IF(AND(K$7=FIN!$E$13,$B$27=FIN!$F$13,$B30=FIN!$B$13),FIN!$C$13,0)+IF(AND(K$7=FIN!$E$14,$B$27=FIN!$F$14,$B30=FIN!$B$14),FIN!$C$14,0)+IF(AND(K$7=FIN!$E$15,$B$27=FIN!$F$15,$B30=FIN!$B$15),FIN!$C$15,0)+IF(AND(K$7=FIN!$E$16,$B$27=FIN!$F$16,$B30=FIN!$B$16),FIN!$C$16,0)+IF(AND(K$7=FIN!$E$17,$B$27=FIN!$F$17,$B30=FIN!$B$17),FIN!$C$17,0)+IF(AND(K$7=FIN!$E$18,$B$27=FIN!$F$18,$B30=FIN!$B$18),FIN!$C$18,0)</f>
        <v>0</v>
      </c>
      <c r="L30" s="40">
        <f>+IF(AND(L$7=FIN!$E$9,$B$27=FIN!$F$9,$B30=FIN!$B$9),FIN!$C$9,0)+IF(AND(L$7=FIN!$E$10,$B$27=FIN!$F$10,$B30=FIN!$B$10),FIN!$C$10,0)+IF(AND(L$7=FIN!$E$11,$B$27=FIN!$F$11,$B30=FIN!$B$11),FIN!$C$11,0)+IF(AND(L$7=FIN!$E$12,$B$27=FIN!$F$12,$B30=FIN!$B$12),FIN!$C$12,0)+IF(AND(L$7=FIN!$E$13,$B$27=FIN!$F$13,$B30=FIN!$B$13),FIN!$C$13,0)+IF(AND(L$7=FIN!$E$14,$B$27=FIN!$F$14,$B30=FIN!$B$14),FIN!$C$14,0)+IF(AND(L$7=FIN!$E$15,$B$27=FIN!$F$15,$B30=FIN!$B$15),FIN!$C$15,0)+IF(AND(L$7=FIN!$E$16,$B$27=FIN!$F$16,$B30=FIN!$B$16),FIN!$C$16,0)+IF(AND(L$7=FIN!$E$17,$B$27=FIN!$F$17,$B30=FIN!$B$17),FIN!$C$17,0)+IF(AND(L$7=FIN!$E$18,$B$27=FIN!$F$18,$B30=FIN!$B$18),FIN!$C$18,0)</f>
        <v>0</v>
      </c>
      <c r="M30" s="40">
        <f>+IF(AND(M$7=FIN!$E$9,$B$27=FIN!$F$9,$B30=FIN!$B$9),FIN!$C$9,0)+IF(AND(M$7=FIN!$E$10,$B$27=FIN!$F$10,$B30=FIN!$B$10),FIN!$C$10,0)+IF(AND(M$7=FIN!$E$11,$B$27=FIN!$F$11,$B30=FIN!$B$11),FIN!$C$11,0)+IF(AND(M$7=FIN!$E$12,$B$27=FIN!$F$12,$B30=FIN!$B$12),FIN!$C$12,0)+IF(AND(M$7=FIN!$E$13,$B$27=FIN!$F$13,$B30=FIN!$B$13),FIN!$C$13,0)+IF(AND(M$7=FIN!$E$14,$B$27=FIN!$F$14,$B30=FIN!$B$14),FIN!$C$14,0)+IF(AND(M$7=FIN!$E$15,$B$27=FIN!$F$15,$B30=FIN!$B$15),FIN!$C$15,0)+IF(AND(M$7=FIN!$E$16,$B$27=FIN!$F$16,$B30=FIN!$B$16),FIN!$C$16,0)+IF(AND(M$7=FIN!$E$17,$B$27=FIN!$F$17,$B30=FIN!$B$17),FIN!$C$17,0)+IF(AND(M$7=FIN!$E$18,$B$27=FIN!$F$18,$B30=FIN!$B$18),FIN!$C$18,0)</f>
        <v>0</v>
      </c>
      <c r="N30" s="40">
        <f>+IF(AND(N$7=FIN!$E$9,$B$27=FIN!$F$9,$B30=FIN!$B$9),FIN!$C$9,0)+IF(AND(N$7=FIN!$E$10,$B$27=FIN!$F$10,$B30=FIN!$B$10),FIN!$C$10,0)+IF(AND(N$7=FIN!$E$11,$B$27=FIN!$F$11,$B30=FIN!$B$11),FIN!$C$11,0)+IF(AND(N$7=FIN!$E$12,$B$27=FIN!$F$12,$B30=FIN!$B$12),FIN!$C$12,0)+IF(AND(N$7=FIN!$E$13,$B$27=FIN!$F$13,$B30=FIN!$B$13),FIN!$C$13,0)+IF(AND(N$7=FIN!$E$14,$B$27=FIN!$F$14,$B30=FIN!$B$14),FIN!$C$14,0)+IF(AND(N$7=FIN!$E$15,$B$27=FIN!$F$15,$B30=FIN!$B$15),FIN!$C$15,0)+IF(AND(N$7=FIN!$E$16,$B$27=FIN!$F$16,$B30=FIN!$B$16),FIN!$C$16,0)+IF(AND(N$7=FIN!$E$17,$B$27=FIN!$F$17,$B30=FIN!$B$17),FIN!$C$17,0)+IF(AND(N$7=FIN!$E$18,$B$27=FIN!$F$18,$B30=FIN!$B$18),FIN!$C$18,0)</f>
        <v>0</v>
      </c>
      <c r="O30" s="40">
        <f>+IF(AND(O$7=FIN!$E$9,$B$27=FIN!$F$9,$B30=FIN!$B$9),FIN!$C$9,0)+IF(AND(O$7=FIN!$E$10,$B$27=FIN!$F$10,$B30=FIN!$B$10),FIN!$C$10,0)+IF(AND(O$7=FIN!$E$11,$B$27=FIN!$F$11,$B30=FIN!$B$11),FIN!$C$11,0)+IF(AND(O$7=FIN!$E$12,$B$27=FIN!$F$12,$B30=FIN!$B$12),FIN!$C$12,0)+IF(AND(O$7=FIN!$E$13,$B$27=FIN!$F$13,$B30=FIN!$B$13),FIN!$C$13,0)+IF(AND(O$7=FIN!$E$14,$B$27=FIN!$F$14,$B30=FIN!$B$14),FIN!$C$14,0)+IF(AND(O$7=FIN!$E$15,$B$27=FIN!$F$15,$B30=FIN!$B$15),FIN!$C$15,0)+IF(AND(O$7=FIN!$E$16,$B$27=FIN!$F$16,$B30=FIN!$B$16),FIN!$C$16,0)+IF(AND(O$7=FIN!$E$17,$B$27=FIN!$F$17,$B30=FIN!$B$17),FIN!$C$17,0)+IF(AND(O$7=FIN!$E$18,$B$27=FIN!$F$18,$B30=FIN!$B$18),FIN!$C$18,0)</f>
        <v>0</v>
      </c>
      <c r="P30" s="40">
        <f>+IF(AND(P$7=FIN!$E$9,$B$27=FIN!$F$9,$B30=FIN!$B$9),FIN!$C$9,0)+IF(AND(P$7=FIN!$E$10,$B$27=FIN!$F$10,$B30=FIN!$B$10),FIN!$C$10,0)+IF(AND(P$7=FIN!$E$11,$B$27=FIN!$F$11,$B30=FIN!$B$11),FIN!$C$11,0)+IF(AND(P$7=FIN!$E$12,$B$27=FIN!$F$12,$B30=FIN!$B$12),FIN!$C$12,0)+IF(AND(P$7=FIN!$E$13,$B$27=FIN!$F$13,$B30=FIN!$B$13),FIN!$C$13,0)+IF(AND(P$7=FIN!$E$14,$B$27=FIN!$F$14,$B30=FIN!$B$14),FIN!$C$14,0)+IF(AND(P$7=FIN!$E$15,$B$27=FIN!$F$15,$B30=FIN!$B$15),FIN!$C$15,0)+IF(AND(P$7=FIN!$E$16,$B$27=FIN!$F$16,$B30=FIN!$B$16),FIN!$C$16,0)+IF(AND(P$7=FIN!$E$17,$B$27=FIN!$F$17,$B30=FIN!$B$17),FIN!$C$17,0)+IF(AND(P$7=FIN!$E$18,$B$27=FIN!$F$18,$B30=FIN!$B$18),FIN!$C$18,0)</f>
        <v>0</v>
      </c>
      <c r="Q30" s="40">
        <f>+IF(AND(Q$7=FIN!$E$9,$B$27=FIN!$F$9,$B30=FIN!$B$9),FIN!$C$9,0)+IF(AND(Q$7=FIN!$E$10,$B$27=FIN!$F$10,$B30=FIN!$B$10),FIN!$C$10,0)+IF(AND(Q$7=FIN!$E$11,$B$27=FIN!$F$11,$B30=FIN!$B$11),FIN!$C$11,0)+IF(AND(Q$7=FIN!$E$12,$B$27=FIN!$F$12,$B30=FIN!$B$12),FIN!$C$12,0)+IF(AND(Q$7=FIN!$E$13,$B$27=FIN!$F$13,$B30=FIN!$B$13),FIN!$C$13,0)+IF(AND(Q$7=FIN!$E$14,$B$27=FIN!$F$14,$B30=FIN!$B$14),FIN!$C$14,0)+IF(AND(Q$7=FIN!$E$15,$B$27=FIN!$F$15,$B30=FIN!$B$15),FIN!$C$15,0)+IF(AND(Q$7=FIN!$E$16,$B$27=FIN!$F$16,$B30=FIN!$B$16),FIN!$C$16,0)+IF(AND(Q$7=FIN!$E$17,$B$27=FIN!$F$17,$B30=FIN!$B$17),FIN!$C$17,0)+IF(AND(Q$7=FIN!$E$18,$B$27=FIN!$F$18,$B30=FIN!$B$18),FIN!$C$18,0)</f>
        <v>0</v>
      </c>
      <c r="R30" s="40">
        <f>+IF(AND(R$7=FIN!$E$9,$B$27=FIN!$F$9,$B30=FIN!$B$9),FIN!$C$9,0)+IF(AND(R$7=FIN!$E$10,$B$27=FIN!$F$10,$B30=FIN!$B$10),FIN!$C$10,0)+IF(AND(R$7=FIN!$E$11,$B$27=FIN!$F$11,$B30=FIN!$B$11),FIN!$C$11,0)+IF(AND(R$7=FIN!$E$12,$B$27=FIN!$F$12,$B30=FIN!$B$12),FIN!$C$12,0)+IF(AND(R$7=FIN!$E$13,$B$27=FIN!$F$13,$B30=FIN!$B$13),FIN!$C$13,0)+IF(AND(R$7=FIN!$E$14,$B$27=FIN!$F$14,$B30=FIN!$B$14),FIN!$C$14,0)+IF(AND(R$7=FIN!$E$15,$B$27=FIN!$F$15,$B30=FIN!$B$15),FIN!$C$15,0)+IF(AND(R$7=FIN!$E$16,$B$27=FIN!$F$16,$B30=FIN!$B$16),FIN!$C$16,0)+IF(AND(R$7=FIN!$E$17,$B$27=FIN!$F$17,$B30=FIN!$B$17),FIN!$C$17,0)+IF(AND(R$7=FIN!$E$18,$B$27=FIN!$F$18,$B30=FIN!$B$18),FIN!$C$18,0)</f>
        <v>0</v>
      </c>
      <c r="S30" s="40">
        <f>+IF(AND(S$7=FIN!$E$9,$B$27=FIN!$F$9,$B30=FIN!$B$9),FIN!$C$9,0)+IF(AND(S$7=FIN!$E$10,$B$27=FIN!$F$10,$B30=FIN!$B$10),FIN!$C$10,0)+IF(AND(S$7=FIN!$E$11,$B$27=FIN!$F$11,$B30=FIN!$B$11),FIN!$C$11,0)+IF(AND(S$7=FIN!$E$12,$B$27=FIN!$F$12,$B30=FIN!$B$12),FIN!$C$12,0)+IF(AND(S$7=FIN!$E$13,$B$27=FIN!$F$13,$B30=FIN!$B$13),FIN!$C$13,0)+IF(AND(S$7=FIN!$E$14,$B$27=FIN!$F$14,$B30=FIN!$B$14),FIN!$C$14,0)+IF(AND(S$7=FIN!$E$15,$B$27=FIN!$F$15,$B30=FIN!$B$15),FIN!$C$15,0)+IF(AND(S$7=FIN!$E$16,$B$27=FIN!$F$16,$B30=FIN!$B$16),FIN!$C$16,0)+IF(AND(S$7=FIN!$E$17,$B$27=FIN!$F$17,$B30=FIN!$B$17),FIN!$C$17,0)+IF(AND(S$7=FIN!$E$18,$B$27=FIN!$F$18,$B30=FIN!$B$18),FIN!$C$18,0)</f>
        <v>0</v>
      </c>
      <c r="T30" s="40">
        <f>+IF(AND(T$7=FIN!$E$9,$B$27=FIN!$F$9,$B30=FIN!$B$9),FIN!$C$9,0)+IF(AND(T$7=FIN!$E$10,$B$27=FIN!$F$10,$B30=FIN!$B$10),FIN!$C$10,0)+IF(AND(T$7=FIN!$E$11,$B$27=FIN!$F$11,$B30=FIN!$B$11),FIN!$C$11,0)+IF(AND(T$7=FIN!$E$12,$B$27=FIN!$F$12,$B30=FIN!$B$12),FIN!$C$12,0)+IF(AND(T$7=FIN!$E$13,$B$27=FIN!$F$13,$B30=FIN!$B$13),FIN!$C$13,0)+IF(AND(T$7=FIN!$E$14,$B$27=FIN!$F$14,$B30=FIN!$B$14),FIN!$C$14,0)+IF(AND(T$7=FIN!$E$15,$B$27=FIN!$F$15,$B30=FIN!$B$15),FIN!$C$15,0)+IF(AND(T$7=FIN!$E$16,$B$27=FIN!$F$16,$B30=FIN!$B$16),FIN!$C$16,0)+IF(AND(T$7=FIN!$E$17,$B$27=FIN!$F$17,$B30=FIN!$B$17),FIN!$C$17,0)+IF(AND(T$7=FIN!$E$18,$B$27=FIN!$F$18,$B30=FIN!$B$18),FIN!$C$18,0)</f>
        <v>0</v>
      </c>
      <c r="U30" s="40">
        <f>+IF(AND(U$7=FIN!$E$9,$B$27=FIN!$F$9,$B30=FIN!$B$9),FIN!$C$9,0)+IF(AND(U$7=FIN!$E$10,$B$27=FIN!$F$10,$B30=FIN!$B$10),FIN!$C$10,0)+IF(AND(U$7=FIN!$E$11,$B$27=FIN!$F$11,$B30=FIN!$B$11),FIN!$C$11,0)+IF(AND(U$7=FIN!$E$12,$B$27=FIN!$F$12,$B30=FIN!$B$12),FIN!$C$12,0)+IF(AND(U$7=FIN!$E$13,$B$27=FIN!$F$13,$B30=FIN!$B$13),FIN!$C$13,0)+IF(AND(U$7=FIN!$E$14,$B$27=FIN!$F$14,$B30=FIN!$B$14),FIN!$C$14,0)+IF(AND(U$7=FIN!$E$15,$B$27=FIN!$F$15,$B30=FIN!$B$15),FIN!$C$15,0)+IF(AND(U$7=FIN!$E$16,$B$27=FIN!$F$16,$B30=FIN!$B$16),FIN!$C$16,0)+IF(AND(U$7=FIN!$E$17,$B$27=FIN!$F$17,$B30=FIN!$B$17),FIN!$C$17,0)+IF(AND(U$7=FIN!$E$18,$B$27=FIN!$F$18,$B30=FIN!$B$18),FIN!$C$18,0)</f>
        <v>0</v>
      </c>
      <c r="V30" s="40">
        <f>+IF(AND(V$7=FIN!$E$9,$B$27=FIN!$F$9,$B30=FIN!$B$9),FIN!$C$9,0)+IF(AND(V$7=FIN!$E$10,$B$27=FIN!$F$10,$B30=FIN!$B$10),FIN!$C$10,0)+IF(AND(V$7=FIN!$E$11,$B$27=FIN!$F$11,$B30=FIN!$B$11),FIN!$C$11,0)+IF(AND(V$7=FIN!$E$12,$B$27=FIN!$F$12,$B30=FIN!$B$12),FIN!$C$12,0)+IF(AND(V$7=FIN!$E$13,$B$27=FIN!$F$13,$B30=FIN!$B$13),FIN!$C$13,0)+IF(AND(V$7=FIN!$E$14,$B$27=FIN!$F$14,$B30=FIN!$B$14),FIN!$C$14,0)+IF(AND(V$7=FIN!$E$15,$B$27=FIN!$F$15,$B30=FIN!$B$15),FIN!$C$15,0)+IF(AND(V$7=FIN!$E$16,$B$27=FIN!$F$16,$B30=FIN!$B$16),FIN!$C$16,0)+IF(AND(V$7=FIN!$E$17,$B$27=FIN!$F$17,$B30=FIN!$B$17),FIN!$C$17,0)+IF(AND(V$7=FIN!$E$18,$B$27=FIN!$F$18,$B30=FIN!$B$18),FIN!$C$18,0)</f>
        <v>0</v>
      </c>
      <c r="W30" s="40">
        <f>+IF(AND(W$7=FIN!$E$9,$B$27=FIN!$F$9,$B30=FIN!$B$9),FIN!$C$9,0)+IF(AND(W$7=FIN!$E$10,$B$27=FIN!$F$10,$B30=FIN!$B$10),FIN!$C$10,0)+IF(AND(W$7=FIN!$E$11,$B$27=FIN!$F$11,$B30=FIN!$B$11),FIN!$C$11,0)+IF(AND(W$7=FIN!$E$12,$B$27=FIN!$F$12,$B30=FIN!$B$12),FIN!$C$12,0)+IF(AND(W$7=FIN!$E$13,$B$27=FIN!$F$13,$B30=FIN!$B$13),FIN!$C$13,0)+IF(AND(W$7=FIN!$E$14,$B$27=FIN!$F$14,$B30=FIN!$B$14),FIN!$C$14,0)+IF(AND(W$7=FIN!$E$15,$B$27=FIN!$F$15,$B30=FIN!$B$15),FIN!$C$15,0)+IF(AND(W$7=FIN!$E$16,$B$27=FIN!$F$16,$B30=FIN!$B$16),FIN!$C$16,0)+IF(AND(W$7=FIN!$E$17,$B$27=FIN!$F$17,$B30=FIN!$B$17),FIN!$C$17,0)+IF(AND(W$7=FIN!$E$18,$B$27=FIN!$F$18,$B30=FIN!$B$18),FIN!$C$18,0)</f>
        <v>0</v>
      </c>
      <c r="X30" s="40">
        <f>+IF(AND(X$7=FIN!$E$9,$B$27=FIN!$F$9,$B30=FIN!$B$9),FIN!$C$9,0)+IF(AND(X$7=FIN!$E$10,$B$27=FIN!$F$10,$B30=FIN!$B$10),FIN!$C$10,0)+IF(AND(X$7=FIN!$E$11,$B$27=FIN!$F$11,$B30=FIN!$B$11),FIN!$C$11,0)+IF(AND(X$7=FIN!$E$12,$B$27=FIN!$F$12,$B30=FIN!$B$12),FIN!$C$12,0)+IF(AND(X$7=FIN!$E$13,$B$27=FIN!$F$13,$B30=FIN!$B$13),FIN!$C$13,0)+IF(AND(X$7=FIN!$E$14,$B$27=FIN!$F$14,$B30=FIN!$B$14),FIN!$C$14,0)+IF(AND(X$7=FIN!$E$15,$B$27=FIN!$F$15,$B30=FIN!$B$15),FIN!$C$15,0)+IF(AND(X$7=FIN!$E$16,$B$27=FIN!$F$16,$B30=FIN!$B$16),FIN!$C$16,0)+IF(AND(X$7=FIN!$E$17,$B$27=FIN!$F$17,$B30=FIN!$B$17),FIN!$C$17,0)+IF(AND(X$7=FIN!$E$18,$B$27=FIN!$F$18,$B30=FIN!$B$18),FIN!$C$18,0)</f>
        <v>0</v>
      </c>
      <c r="Y30" s="40">
        <f>+IF(AND(Y$7=FIN!$E$9,$B$27=FIN!$F$9,$B30=FIN!$B$9),FIN!$C$9,0)+IF(AND(Y$7=FIN!$E$10,$B$27=FIN!$F$10,$B30=FIN!$B$10),FIN!$C$10,0)+IF(AND(Y$7=FIN!$E$11,$B$27=FIN!$F$11,$B30=FIN!$B$11),FIN!$C$11,0)+IF(AND(Y$7=FIN!$E$12,$B$27=FIN!$F$12,$B30=FIN!$B$12),FIN!$C$12,0)+IF(AND(Y$7=FIN!$E$13,$B$27=FIN!$F$13,$B30=FIN!$B$13),FIN!$C$13,0)+IF(AND(Y$7=FIN!$E$14,$B$27=FIN!$F$14,$B30=FIN!$B$14),FIN!$C$14,0)+IF(AND(Y$7=FIN!$E$15,$B$27=FIN!$F$15,$B30=FIN!$B$15),FIN!$C$15,0)+IF(AND(Y$7=FIN!$E$16,$B$27=FIN!$F$16,$B30=FIN!$B$16),FIN!$C$16,0)+IF(AND(Y$7=FIN!$E$17,$B$27=FIN!$F$17,$B30=FIN!$B$17),FIN!$C$17,0)+IF(AND(Y$7=FIN!$E$18,$B$27=FIN!$F$18,$B30=FIN!$B$18),FIN!$C$18,0)</f>
        <v>0</v>
      </c>
      <c r="Z30" s="40">
        <f>+IF(AND(Z$7=FIN!$E$9,$B$27=FIN!$F$9,$B30=FIN!$B$9),FIN!$C$9,0)+IF(AND(Z$7=FIN!$E$10,$B$27=FIN!$F$10,$B30=FIN!$B$10),FIN!$C$10,0)+IF(AND(Z$7=FIN!$E$11,$B$27=FIN!$F$11,$B30=FIN!$B$11),FIN!$C$11,0)+IF(AND(Z$7=FIN!$E$12,$B$27=FIN!$F$12,$B30=FIN!$B$12),FIN!$C$12,0)+IF(AND(Z$7=FIN!$E$13,$B$27=FIN!$F$13,$B30=FIN!$B$13),FIN!$C$13,0)+IF(AND(Z$7=FIN!$E$14,$B$27=FIN!$F$14,$B30=FIN!$B$14),FIN!$C$14,0)+IF(AND(Z$7=FIN!$E$15,$B$27=FIN!$F$15,$B30=FIN!$B$15),FIN!$C$15,0)+IF(AND(Z$7=FIN!$E$16,$B$27=FIN!$F$16,$B30=FIN!$B$16),FIN!$C$16,0)+IF(AND(Z$7=FIN!$E$17,$B$27=FIN!$F$17,$B30=FIN!$B$17),FIN!$C$17,0)+IF(AND(Z$7=FIN!$E$18,$B$27=FIN!$F$18,$B30=FIN!$B$18),FIN!$C$18,0)</f>
        <v>0</v>
      </c>
      <c r="AA30" s="40">
        <f>+IF(AND(AA$7=FIN!$E$9,$B$27=FIN!$F$9,$B30=FIN!$B$9),FIN!$C$9,0)+IF(AND(AA$7=FIN!$E$10,$B$27=FIN!$F$10,$B30=FIN!$B$10),FIN!$C$10,0)+IF(AND(AA$7=FIN!$E$11,$B$27=FIN!$F$11,$B30=FIN!$B$11),FIN!$C$11,0)+IF(AND(AA$7=FIN!$E$12,$B$27=FIN!$F$12,$B30=FIN!$B$12),FIN!$C$12,0)+IF(AND(AA$7=FIN!$E$13,$B$27=FIN!$F$13,$B30=FIN!$B$13),FIN!$C$13,0)+IF(AND(AA$7=FIN!$E$14,$B$27=FIN!$F$14,$B30=FIN!$B$14),FIN!$C$14,0)+IF(AND(AA$7=FIN!$E$15,$B$27=FIN!$F$15,$B30=FIN!$B$15),FIN!$C$15,0)+IF(AND(AA$7=FIN!$E$16,$B$27=FIN!$F$16,$B30=FIN!$B$16),FIN!$C$16,0)+IF(AND(AA$7=FIN!$E$17,$B$27=FIN!$F$17,$B30=FIN!$B$17),FIN!$C$17,0)+IF(AND(AA$7=FIN!$E$18,$B$27=FIN!$F$18,$B30=FIN!$B$18),FIN!$C$18,0)</f>
        <v>0</v>
      </c>
      <c r="AB30" s="40">
        <f>+IF(AND(AB$7=FIN!$E$9,$B$27=FIN!$F$9,$B30=FIN!$B$9),FIN!$C$9,0)+IF(AND(AB$7=FIN!$E$10,$B$27=FIN!$F$10,$B30=FIN!$B$10),FIN!$C$10,0)+IF(AND(AB$7=FIN!$E$11,$B$27=FIN!$F$11,$B30=FIN!$B$11),FIN!$C$11,0)+IF(AND(AB$7=FIN!$E$12,$B$27=FIN!$F$12,$B30=FIN!$B$12),FIN!$C$12,0)+IF(AND(AB$7=FIN!$E$13,$B$27=FIN!$F$13,$B30=FIN!$B$13),FIN!$C$13,0)+IF(AND(AB$7=FIN!$E$14,$B$27=FIN!$F$14,$B30=FIN!$B$14),FIN!$C$14,0)+IF(AND(AB$7=FIN!$E$15,$B$27=FIN!$F$15,$B30=FIN!$B$15),FIN!$C$15,0)+IF(AND(AB$7=FIN!$E$16,$B$27=FIN!$F$16,$B30=FIN!$B$16),FIN!$C$16,0)+IF(AND(AB$7=FIN!$E$17,$B$27=FIN!$F$17,$B30=FIN!$B$17),FIN!$C$17,0)+IF(AND(AB$7=FIN!$E$18,$B$27=FIN!$F$18,$B30=FIN!$B$18),FIN!$C$18,0)</f>
        <v>0</v>
      </c>
      <c r="AC30" s="40">
        <f>+IF(AND(AC$7=FIN!$E$9,$B$27=FIN!$F$9,$B30=FIN!$B$9),FIN!$C$9,0)+IF(AND(AC$7=FIN!$E$10,$B$27=FIN!$F$10,$B30=FIN!$B$10),FIN!$C$10,0)+IF(AND(AC$7=FIN!$E$11,$B$27=FIN!$F$11,$B30=FIN!$B$11),FIN!$C$11,0)+IF(AND(AC$7=FIN!$E$12,$B$27=FIN!$F$12,$B30=FIN!$B$12),FIN!$C$12,0)+IF(AND(AC$7=FIN!$E$13,$B$27=FIN!$F$13,$B30=FIN!$B$13),FIN!$C$13,0)+IF(AND(AC$7=FIN!$E$14,$B$27=FIN!$F$14,$B30=FIN!$B$14),FIN!$C$14,0)+IF(AND(AC$7=FIN!$E$15,$B$27=FIN!$F$15,$B30=FIN!$B$15),FIN!$C$15,0)+IF(AND(AC$7=FIN!$E$16,$B$27=FIN!$F$16,$B30=FIN!$B$16),FIN!$C$16,0)+IF(AND(AC$7=FIN!$E$17,$B$27=FIN!$F$17,$B30=FIN!$B$17),FIN!$C$17,0)+IF(AND(AC$7=FIN!$E$18,$B$27=FIN!$F$18,$B30=FIN!$B$18),FIN!$C$18,0)</f>
        <v>0</v>
      </c>
      <c r="AD30" s="40">
        <f>+IF(AND(AD$7=FIN!$E$9,$B$27=FIN!$F$9,$B30=FIN!$B$9),FIN!$C$9,0)+IF(AND(AD$7=FIN!$E$10,$B$27=FIN!$F$10,$B30=FIN!$B$10),FIN!$C$10,0)+IF(AND(AD$7=FIN!$E$11,$B$27=FIN!$F$11,$B30=FIN!$B$11),FIN!$C$11,0)+IF(AND(AD$7=FIN!$E$12,$B$27=FIN!$F$12,$B30=FIN!$B$12),FIN!$C$12,0)+IF(AND(AD$7=FIN!$E$13,$B$27=FIN!$F$13,$B30=FIN!$B$13),FIN!$C$13,0)+IF(AND(AD$7=FIN!$E$14,$B$27=FIN!$F$14,$B30=FIN!$B$14),FIN!$C$14,0)+IF(AND(AD$7=FIN!$E$15,$B$27=FIN!$F$15,$B30=FIN!$B$15),FIN!$C$15,0)+IF(AND(AD$7=FIN!$E$16,$B$27=FIN!$F$16,$B30=FIN!$B$16),FIN!$C$16,0)+IF(AND(AD$7=FIN!$E$17,$B$27=FIN!$F$17,$B30=FIN!$B$17),FIN!$C$17,0)+IF(AND(AD$7=FIN!$E$18,$B$27=FIN!$F$18,$B30=FIN!$B$18),FIN!$C$18,0)</f>
        <v>0</v>
      </c>
      <c r="AE30" s="40">
        <f>+IF(AND(AE$7=FIN!$E$9,$B$27=FIN!$F$9,$B30=FIN!$B$9),FIN!$C$9,0)+IF(AND(AE$7=FIN!$E$10,$B$27=FIN!$F$10,$B30=FIN!$B$10),FIN!$C$10,0)+IF(AND(AE$7=FIN!$E$11,$B$27=FIN!$F$11,$B30=FIN!$B$11),FIN!$C$11,0)+IF(AND(AE$7=FIN!$E$12,$B$27=FIN!$F$12,$B30=FIN!$B$12),FIN!$C$12,0)+IF(AND(AE$7=FIN!$E$13,$B$27=FIN!$F$13,$B30=FIN!$B$13),FIN!$C$13,0)+IF(AND(AE$7=FIN!$E$14,$B$27=FIN!$F$14,$B30=FIN!$B$14),FIN!$C$14,0)+IF(AND(AE$7=FIN!$E$15,$B$27=FIN!$F$15,$B30=FIN!$B$15),FIN!$C$15,0)+IF(AND(AE$7=FIN!$E$16,$B$27=FIN!$F$16,$B30=FIN!$B$16),FIN!$C$16,0)+IF(AND(AE$7=FIN!$E$17,$B$27=FIN!$F$17,$B30=FIN!$B$17),FIN!$C$17,0)+IF(AND(AE$7=FIN!$E$18,$B$27=FIN!$F$18,$B30=FIN!$B$18),FIN!$C$18,0)</f>
        <v>0</v>
      </c>
      <c r="AF30" s="40">
        <f>+IF(AND(AF$7=FIN!$E$9,$B$27=FIN!$F$9,$B30=FIN!$B$9),FIN!$C$9,0)+IF(AND(AF$7=FIN!$E$10,$B$27=FIN!$F$10,$B30=FIN!$B$10),FIN!$C$10,0)+IF(AND(AF$7=FIN!$E$11,$B$27=FIN!$F$11,$B30=FIN!$B$11),FIN!$C$11,0)+IF(AND(AF$7=FIN!$E$12,$B$27=FIN!$F$12,$B30=FIN!$B$12),FIN!$C$12,0)+IF(AND(AF$7=FIN!$E$13,$B$27=FIN!$F$13,$B30=FIN!$B$13),FIN!$C$13,0)+IF(AND(AF$7=FIN!$E$14,$B$27=FIN!$F$14,$B30=FIN!$B$14),FIN!$C$14,0)+IF(AND(AF$7=FIN!$E$15,$B$27=FIN!$F$15,$B30=FIN!$B$15),FIN!$C$15,0)+IF(AND(AF$7=FIN!$E$16,$B$27=FIN!$F$16,$B30=FIN!$B$16),FIN!$C$16,0)+IF(AND(AF$7=FIN!$E$17,$B$27=FIN!$F$17,$B30=FIN!$B$17),FIN!$C$17,0)+IF(AND(AF$7=FIN!$E$18,$B$27=FIN!$F$18,$B30=FIN!$B$18),FIN!$C$18,0)</f>
        <v>0</v>
      </c>
      <c r="AG30" s="40">
        <f>+IF(AND(AG$7=FIN!$E$9,$B$27=FIN!$F$9,$B30=FIN!$B$9),FIN!$C$9,0)+IF(AND(AG$7=FIN!$E$10,$B$27=FIN!$F$10,$B30=FIN!$B$10),FIN!$C$10,0)+IF(AND(AG$7=FIN!$E$11,$B$27=FIN!$F$11,$B30=FIN!$B$11),FIN!$C$11,0)+IF(AND(AG$7=FIN!$E$12,$B$27=FIN!$F$12,$B30=FIN!$B$12),FIN!$C$12,0)+IF(AND(AG$7=FIN!$E$13,$B$27=FIN!$F$13,$B30=FIN!$B$13),FIN!$C$13,0)+IF(AND(AG$7=FIN!$E$14,$B$27=FIN!$F$14,$B30=FIN!$B$14),FIN!$C$14,0)+IF(AND(AG$7=FIN!$E$15,$B$27=FIN!$F$15,$B30=FIN!$B$15),FIN!$C$15,0)+IF(AND(AG$7=FIN!$E$16,$B$27=FIN!$F$16,$B30=FIN!$B$16),FIN!$C$16,0)+IF(AND(AG$7=FIN!$E$17,$B$27=FIN!$F$17,$B30=FIN!$B$17),FIN!$C$17,0)+IF(AND(AG$7=FIN!$E$18,$B$27=FIN!$F$18,$B30=FIN!$B$18),FIN!$C$18,0)</f>
        <v>0</v>
      </c>
      <c r="AH30" s="40">
        <f>+IF(AND(AH$7=FIN!$E$9,$B$27=FIN!$F$9,$B30=FIN!$B$9),FIN!$C$9,0)+IF(AND(AH$7=FIN!$E$10,$B$27=FIN!$F$10,$B30=FIN!$B$10),FIN!$C$10,0)+IF(AND(AH$7=FIN!$E$11,$B$27=FIN!$F$11,$B30=FIN!$B$11),FIN!$C$11,0)+IF(AND(AH$7=FIN!$E$12,$B$27=FIN!$F$12,$B30=FIN!$B$12),FIN!$C$12,0)+IF(AND(AH$7=FIN!$E$13,$B$27=FIN!$F$13,$B30=FIN!$B$13),FIN!$C$13,0)+IF(AND(AH$7=FIN!$E$14,$B$27=FIN!$F$14,$B30=FIN!$B$14),FIN!$C$14,0)+IF(AND(AH$7=FIN!$E$15,$B$27=FIN!$F$15,$B30=FIN!$B$15),FIN!$C$15,0)+IF(AND(AH$7=FIN!$E$16,$B$27=FIN!$F$16,$B30=FIN!$B$16),FIN!$C$16,0)+IF(AND(AH$7=FIN!$E$17,$B$27=FIN!$F$17,$B30=FIN!$B$17),FIN!$C$17,0)+IF(AND(AH$7=FIN!$E$18,$B$27=FIN!$F$18,$B30=FIN!$B$18),FIN!$C$18,0)</f>
        <v>0</v>
      </c>
      <c r="AI30" s="40">
        <f>+IF(AND(AI$7=FIN!$E$9,$B$27=FIN!$F$9,$B30=FIN!$B$9),FIN!$C$9,0)+IF(AND(AI$7=FIN!$E$10,$B$27=FIN!$F$10,$B30=FIN!$B$10),FIN!$C$10,0)+IF(AND(AI$7=FIN!$E$11,$B$27=FIN!$F$11,$B30=FIN!$B$11),FIN!$C$11,0)+IF(AND(AI$7=FIN!$E$12,$B$27=FIN!$F$12,$B30=FIN!$B$12),FIN!$C$12,0)+IF(AND(AI$7=FIN!$E$13,$B$27=FIN!$F$13,$B30=FIN!$B$13),FIN!$C$13,0)+IF(AND(AI$7=FIN!$E$14,$B$27=FIN!$F$14,$B30=FIN!$B$14),FIN!$C$14,0)+IF(AND(AI$7=FIN!$E$15,$B$27=FIN!$F$15,$B30=FIN!$B$15),FIN!$C$15,0)+IF(AND(AI$7=FIN!$E$16,$B$27=FIN!$F$16,$B30=FIN!$B$16),FIN!$C$16,0)+IF(AND(AI$7=FIN!$E$17,$B$27=FIN!$F$17,$B30=FIN!$B$17),FIN!$C$17,0)+IF(AND(AI$7=FIN!$E$18,$B$27=FIN!$F$18,$B30=FIN!$B$18),FIN!$C$18,0)</f>
        <v>0</v>
      </c>
      <c r="AJ30" s="40">
        <f>+IF(AND(AJ$7=FIN!$E$9,$B$27=FIN!$F$9,$B30=FIN!$B$9),FIN!$C$9,0)+IF(AND(AJ$7=FIN!$E$10,$B$27=FIN!$F$10,$B30=FIN!$B$10),FIN!$C$10,0)+IF(AND(AJ$7=FIN!$E$11,$B$27=FIN!$F$11,$B30=FIN!$B$11),FIN!$C$11,0)+IF(AND(AJ$7=FIN!$E$12,$B$27=FIN!$F$12,$B30=FIN!$B$12),FIN!$C$12,0)+IF(AND(AJ$7=FIN!$E$13,$B$27=FIN!$F$13,$B30=FIN!$B$13),FIN!$C$13,0)+IF(AND(AJ$7=FIN!$E$14,$B$27=FIN!$F$14,$B30=FIN!$B$14),FIN!$C$14,0)+IF(AND(AJ$7=FIN!$E$15,$B$27=FIN!$F$15,$B30=FIN!$B$15),FIN!$C$15,0)+IF(AND(AJ$7=FIN!$E$16,$B$27=FIN!$F$16,$B30=FIN!$B$16),FIN!$C$16,0)+IF(AND(AJ$7=FIN!$E$17,$B$27=FIN!$F$17,$B30=FIN!$B$17),FIN!$C$17,0)+IF(AND(AJ$7=FIN!$E$18,$B$27=FIN!$F$18,$B30=FIN!$B$18),FIN!$C$18,0)</f>
        <v>0</v>
      </c>
      <c r="AK30" s="40">
        <f>+IF(AND(AK$7=FIN!$E$9,$B$27=FIN!$F$9,$B30=FIN!$B$9),FIN!$C$9,0)+IF(AND(AK$7=FIN!$E$10,$B$27=FIN!$F$10,$B30=FIN!$B$10),FIN!$C$10,0)+IF(AND(AK$7=FIN!$E$11,$B$27=FIN!$F$11,$B30=FIN!$B$11),FIN!$C$11,0)+IF(AND(AK$7=FIN!$E$12,$B$27=FIN!$F$12,$B30=FIN!$B$12),FIN!$C$12,0)+IF(AND(AK$7=FIN!$E$13,$B$27=FIN!$F$13,$B30=FIN!$B$13),FIN!$C$13,0)+IF(AND(AK$7=FIN!$E$14,$B$27=FIN!$F$14,$B30=FIN!$B$14),FIN!$C$14,0)+IF(AND(AK$7=FIN!$E$15,$B$27=FIN!$F$15,$B30=FIN!$B$15),FIN!$C$15,0)+IF(AND(AK$7=FIN!$E$16,$B$27=FIN!$F$16,$B30=FIN!$B$16),FIN!$C$16,0)+IF(AND(AK$7=FIN!$E$17,$B$27=FIN!$F$17,$B30=FIN!$B$17),FIN!$C$17,0)+IF(AND(AK$7=FIN!$E$18,$B$27=FIN!$F$18,$B30=FIN!$B$18),FIN!$C$18,0)</f>
        <v>0</v>
      </c>
      <c r="AL30" s="40">
        <f>+IF(AND(AL$7=FIN!$E$9,$B$27=FIN!$F$9,$B30=FIN!$B$9),FIN!$C$9,0)+IF(AND(AL$7=FIN!$E$10,$B$27=FIN!$F$10,$B30=FIN!$B$10),FIN!$C$10,0)+IF(AND(AL$7=FIN!$E$11,$B$27=FIN!$F$11,$B30=FIN!$B$11),FIN!$C$11,0)+IF(AND(AL$7=FIN!$E$12,$B$27=FIN!$F$12,$B30=FIN!$B$12),FIN!$C$12,0)+IF(AND(AL$7=FIN!$E$13,$B$27=FIN!$F$13,$B30=FIN!$B$13),FIN!$C$13,0)+IF(AND(AL$7=FIN!$E$14,$B$27=FIN!$F$14,$B30=FIN!$B$14),FIN!$C$14,0)+IF(AND(AL$7=FIN!$E$15,$B$27=FIN!$F$15,$B30=FIN!$B$15),FIN!$C$15,0)+IF(AND(AL$7=FIN!$E$16,$B$27=FIN!$F$16,$B30=FIN!$B$16),FIN!$C$16,0)+IF(AND(AL$7=FIN!$E$17,$B$27=FIN!$F$17,$B30=FIN!$B$17),FIN!$C$17,0)+IF(AND(AL$7=FIN!$E$18,$B$27=FIN!$F$18,$B30=FIN!$B$18),FIN!$C$18,0)</f>
        <v>0</v>
      </c>
      <c r="AM30" s="40">
        <f>+IF(AND(AM$7=FIN!$E$9,$B$27=FIN!$F$9,$B30=FIN!$B$9),FIN!$C$9,0)+IF(AND(AM$7=FIN!$E$10,$B$27=FIN!$F$10,$B30=FIN!$B$10),FIN!$C$10,0)+IF(AND(AM$7=FIN!$E$11,$B$27=FIN!$F$11,$B30=FIN!$B$11),FIN!$C$11,0)+IF(AND(AM$7=FIN!$E$12,$B$27=FIN!$F$12,$B30=FIN!$B$12),FIN!$C$12,0)+IF(AND(AM$7=FIN!$E$13,$B$27=FIN!$F$13,$B30=FIN!$B$13),FIN!$C$13,0)+IF(AND(AM$7=FIN!$E$14,$B$27=FIN!$F$14,$B30=FIN!$B$14),FIN!$C$14,0)+IF(AND(AM$7=FIN!$E$15,$B$27=FIN!$F$15,$B30=FIN!$B$15),FIN!$C$15,0)+IF(AND(AM$7=FIN!$E$16,$B$27=FIN!$F$16,$B30=FIN!$B$16),FIN!$C$16,0)+IF(AND(AM$7=FIN!$E$17,$B$27=FIN!$F$17,$B30=FIN!$B$17),FIN!$C$17,0)+IF(AND(AM$7=FIN!$E$18,$B$27=FIN!$F$18,$B30=FIN!$B$18),FIN!$C$18,0)</f>
        <v>0</v>
      </c>
      <c r="AN30" s="40">
        <f>+IF(AND(AN$7=FIN!$E$9,$B$27=FIN!$F$9,$B30=FIN!$B$9),FIN!$C$9,0)+IF(AND(AN$7=FIN!$E$10,$B$27=FIN!$F$10,$B30=FIN!$B$10),FIN!$C$10,0)+IF(AND(AN$7=FIN!$E$11,$B$27=FIN!$F$11,$B30=FIN!$B$11),FIN!$C$11,0)+IF(AND(AN$7=FIN!$E$12,$B$27=FIN!$F$12,$B30=FIN!$B$12),FIN!$C$12,0)+IF(AND(AN$7=FIN!$E$13,$B$27=FIN!$F$13,$B30=FIN!$B$13),FIN!$C$13,0)+IF(AND(AN$7=FIN!$E$14,$B$27=FIN!$F$14,$B30=FIN!$B$14),FIN!$C$14,0)+IF(AND(AN$7=FIN!$E$15,$B$27=FIN!$F$15,$B30=FIN!$B$15),FIN!$C$15,0)+IF(AND(AN$7=FIN!$E$16,$B$27=FIN!$F$16,$B30=FIN!$B$16),FIN!$C$16,0)+IF(AND(AN$7=FIN!$E$17,$B$27=FIN!$F$17,$B30=FIN!$B$17),FIN!$C$17,0)+IF(AND(AN$7=FIN!$E$18,$B$27=FIN!$F$18,$B30=FIN!$B$18),FIN!$C$18,0)</f>
        <v>0</v>
      </c>
      <c r="AO30" s="40">
        <f>+IF(AND(AO$7=FIN!$E$9,$B$27=FIN!$F$9,$B30=FIN!$B$9),FIN!$C$9,0)+IF(AND(AO$7=FIN!$E$10,$B$27=FIN!$F$10,$B30=FIN!$B$10),FIN!$C$10,0)+IF(AND(AO$7=FIN!$E$11,$B$27=FIN!$F$11,$B30=FIN!$B$11),FIN!$C$11,0)+IF(AND(AO$7=FIN!$E$12,$B$27=FIN!$F$12,$B30=FIN!$B$12),FIN!$C$12,0)+IF(AND(AO$7=FIN!$E$13,$B$27=FIN!$F$13,$B30=FIN!$B$13),FIN!$C$13,0)+IF(AND(AO$7=FIN!$E$14,$B$27=FIN!$F$14,$B30=FIN!$B$14),FIN!$C$14,0)+IF(AND(AO$7=FIN!$E$15,$B$27=FIN!$F$15,$B30=FIN!$B$15),FIN!$C$15,0)+IF(AND(AO$7=FIN!$E$16,$B$27=FIN!$F$16,$B30=FIN!$B$16),FIN!$C$16,0)+IF(AND(AO$7=FIN!$E$17,$B$27=FIN!$F$17,$B30=FIN!$B$17),FIN!$C$17,0)+IF(AND(AO$7=FIN!$E$18,$B$27=FIN!$F$18,$B30=FIN!$B$18),FIN!$C$18,0)</f>
        <v>0</v>
      </c>
      <c r="AP30" s="40">
        <f>+IF(AND(AP$7=FIN!$E$9,$B$27=FIN!$F$9,$B30=FIN!$B$9),FIN!$C$9,0)+IF(AND(AP$7=FIN!$E$10,$B$27=FIN!$F$10,$B30=FIN!$B$10),FIN!$C$10,0)+IF(AND(AP$7=FIN!$E$11,$B$27=FIN!$F$11,$B30=FIN!$B$11),FIN!$C$11,0)+IF(AND(AP$7=FIN!$E$12,$B$27=FIN!$F$12,$B30=FIN!$B$12),FIN!$C$12,0)+IF(AND(AP$7=FIN!$E$13,$B$27=FIN!$F$13,$B30=FIN!$B$13),FIN!$C$13,0)+IF(AND(AP$7=FIN!$E$14,$B$27=FIN!$F$14,$B30=FIN!$B$14),FIN!$C$14,0)+IF(AND(AP$7=FIN!$E$15,$B$27=FIN!$F$15,$B30=FIN!$B$15),FIN!$C$15,0)+IF(AND(AP$7=FIN!$E$16,$B$27=FIN!$F$16,$B30=FIN!$B$16),FIN!$C$16,0)+IF(AND(AP$7=FIN!$E$17,$B$27=FIN!$F$17,$B30=FIN!$B$17),FIN!$C$17,0)+IF(AND(AP$7=FIN!$E$18,$B$27=FIN!$F$18,$B30=FIN!$B$18),FIN!$C$18,0)</f>
        <v>0</v>
      </c>
      <c r="AQ30" s="40">
        <f>+IF(AND(AQ$7=FIN!$E$9,$B$27=FIN!$F$9,$B30=FIN!$B$9),FIN!$C$9,0)+IF(AND(AQ$7=FIN!$E$10,$B$27=FIN!$F$10,$B30=FIN!$B$10),FIN!$C$10,0)+IF(AND(AQ$7=FIN!$E$11,$B$27=FIN!$F$11,$B30=FIN!$B$11),FIN!$C$11,0)+IF(AND(AQ$7=FIN!$E$12,$B$27=FIN!$F$12,$B30=FIN!$B$12),FIN!$C$12,0)+IF(AND(AQ$7=FIN!$E$13,$B$27=FIN!$F$13,$B30=FIN!$B$13),FIN!$C$13,0)+IF(AND(AQ$7=FIN!$E$14,$B$27=FIN!$F$14,$B30=FIN!$B$14),FIN!$C$14,0)+IF(AND(AQ$7=FIN!$E$15,$B$27=FIN!$F$15,$B30=FIN!$B$15),FIN!$C$15,0)+IF(AND(AQ$7=FIN!$E$16,$B$27=FIN!$F$16,$B30=FIN!$B$16),FIN!$C$16,0)+IF(AND(AQ$7=FIN!$E$17,$B$27=FIN!$F$17,$B30=FIN!$B$17),FIN!$C$17,0)+IF(AND(AQ$7=FIN!$E$18,$B$27=FIN!$F$18,$B30=FIN!$B$18),FIN!$C$18,0)</f>
        <v>0</v>
      </c>
      <c r="AR30" s="40">
        <f>+IF(AND(AR$7=FIN!$E$9,$B$27=FIN!$F$9,$B30=FIN!$B$9),FIN!$C$9,0)+IF(AND(AR$7=FIN!$E$10,$B$27=FIN!$F$10,$B30=FIN!$B$10),FIN!$C$10,0)+IF(AND(AR$7=FIN!$E$11,$B$27=FIN!$F$11,$B30=FIN!$B$11),FIN!$C$11,0)+IF(AND(AR$7=FIN!$E$12,$B$27=FIN!$F$12,$B30=FIN!$B$12),FIN!$C$12,0)+IF(AND(AR$7=FIN!$E$13,$B$27=FIN!$F$13,$B30=FIN!$B$13),FIN!$C$13,0)+IF(AND(AR$7=FIN!$E$14,$B$27=FIN!$F$14,$B30=FIN!$B$14),FIN!$C$14,0)+IF(AND(AR$7=FIN!$E$15,$B$27=FIN!$F$15,$B30=FIN!$B$15),FIN!$C$15,0)+IF(AND(AR$7=FIN!$E$16,$B$27=FIN!$F$16,$B30=FIN!$B$16),FIN!$C$16,0)+IF(AND(AR$7=FIN!$E$17,$B$27=FIN!$F$17,$B30=FIN!$B$17),FIN!$C$17,0)+IF(AND(AR$7=FIN!$E$18,$B$27=FIN!$F$18,$B30=FIN!$B$18),FIN!$C$18,0)</f>
        <v>0</v>
      </c>
      <c r="AS30" s="40">
        <f>+IF(AND(AS$7=FIN!$E$9,$B$27=FIN!$F$9,$B30=FIN!$B$9),FIN!$C$9,0)+IF(AND(AS$7=FIN!$E$10,$B$27=FIN!$F$10,$B30=FIN!$B$10),FIN!$C$10,0)+IF(AND(AS$7=FIN!$E$11,$B$27=FIN!$F$11,$B30=FIN!$B$11),FIN!$C$11,0)+IF(AND(AS$7=FIN!$E$12,$B$27=FIN!$F$12,$B30=FIN!$B$12),FIN!$C$12,0)+IF(AND(AS$7=FIN!$E$13,$B$27=FIN!$F$13,$B30=FIN!$B$13),FIN!$C$13,0)+IF(AND(AS$7=FIN!$E$14,$B$27=FIN!$F$14,$B30=FIN!$B$14),FIN!$C$14,0)+IF(AND(AS$7=FIN!$E$15,$B$27=FIN!$F$15,$B30=FIN!$B$15),FIN!$C$15,0)+IF(AND(AS$7=FIN!$E$16,$B$27=FIN!$F$16,$B30=FIN!$B$16),FIN!$C$16,0)+IF(AND(AS$7=FIN!$E$17,$B$27=FIN!$F$17,$B30=FIN!$B$17),FIN!$C$17,0)+IF(AND(AS$7=FIN!$E$18,$B$27=FIN!$F$18,$B30=FIN!$B$18),FIN!$C$18,0)</f>
        <v>0</v>
      </c>
      <c r="AT30" s="40">
        <f>+IF(AND(AT$7=FIN!$E$9,$B$27=FIN!$F$9,$B30=FIN!$B$9),FIN!$C$9,0)+IF(AND(AT$7=FIN!$E$10,$B$27=FIN!$F$10,$B30=FIN!$B$10),FIN!$C$10,0)+IF(AND(AT$7=FIN!$E$11,$B$27=FIN!$F$11,$B30=FIN!$B$11),FIN!$C$11,0)+IF(AND(AT$7=FIN!$E$12,$B$27=FIN!$F$12,$B30=FIN!$B$12),FIN!$C$12,0)+IF(AND(AT$7=FIN!$E$13,$B$27=FIN!$F$13,$B30=FIN!$B$13),FIN!$C$13,0)+IF(AND(AT$7=FIN!$E$14,$B$27=FIN!$F$14,$B30=FIN!$B$14),FIN!$C$14,0)+IF(AND(AT$7=FIN!$E$15,$B$27=FIN!$F$15,$B30=FIN!$B$15),FIN!$C$15,0)+IF(AND(AT$7=FIN!$E$16,$B$27=FIN!$F$16,$B30=FIN!$B$16),FIN!$C$16,0)+IF(AND(AT$7=FIN!$E$17,$B$27=FIN!$F$17,$B30=FIN!$B$17),FIN!$C$17,0)+IF(AND(AT$7=FIN!$E$18,$B$27=FIN!$F$18,$B30=FIN!$B$18),FIN!$C$18,0)</f>
        <v>0</v>
      </c>
      <c r="AU30" s="40">
        <f>+IF(AND(AU$7=FIN!$E$9,$B$27=FIN!$F$9,$B30=FIN!$B$9),FIN!$C$9,0)+IF(AND(AU$7=FIN!$E$10,$B$27=FIN!$F$10,$B30=FIN!$B$10),FIN!$C$10,0)+IF(AND(AU$7=FIN!$E$11,$B$27=FIN!$F$11,$B30=FIN!$B$11),FIN!$C$11,0)+IF(AND(AU$7=FIN!$E$12,$B$27=FIN!$F$12,$B30=FIN!$B$12),FIN!$C$12,0)+IF(AND(AU$7=FIN!$E$13,$B$27=FIN!$F$13,$B30=FIN!$B$13),FIN!$C$13,0)+IF(AND(AU$7=FIN!$E$14,$B$27=FIN!$F$14,$B30=FIN!$B$14),FIN!$C$14,0)+IF(AND(AU$7=FIN!$E$15,$B$27=FIN!$F$15,$B30=FIN!$B$15),FIN!$C$15,0)+IF(AND(AU$7=FIN!$E$16,$B$27=FIN!$F$16,$B30=FIN!$B$16),FIN!$C$16,0)+IF(AND(AU$7=FIN!$E$17,$B$27=FIN!$F$17,$B30=FIN!$B$17),FIN!$C$17,0)+IF(AND(AU$7=FIN!$E$18,$B$27=FIN!$F$18,$B30=FIN!$B$18),FIN!$C$18,0)</f>
        <v>0</v>
      </c>
      <c r="AV30" s="40">
        <f>+IF(AND(AV$7=FIN!$E$9,$B$27=FIN!$F$9,$B30=FIN!$B$9),FIN!$C$9,0)+IF(AND(AV$7=FIN!$E$10,$B$27=FIN!$F$10,$B30=FIN!$B$10),FIN!$C$10,0)+IF(AND(AV$7=FIN!$E$11,$B$27=FIN!$F$11,$B30=FIN!$B$11),FIN!$C$11,0)+IF(AND(AV$7=FIN!$E$12,$B$27=FIN!$F$12,$B30=FIN!$B$12),FIN!$C$12,0)+IF(AND(AV$7=FIN!$E$13,$B$27=FIN!$F$13,$B30=FIN!$B$13),FIN!$C$13,0)+IF(AND(AV$7=FIN!$E$14,$B$27=FIN!$F$14,$B30=FIN!$B$14),FIN!$C$14,0)+IF(AND(AV$7=FIN!$E$15,$B$27=FIN!$F$15,$B30=FIN!$B$15),FIN!$C$15,0)+IF(AND(AV$7=FIN!$E$16,$B$27=FIN!$F$16,$B30=FIN!$B$16),FIN!$C$16,0)+IF(AND(AV$7=FIN!$E$17,$B$27=FIN!$F$17,$B30=FIN!$B$17),FIN!$C$17,0)+IF(AND(AV$7=FIN!$E$18,$B$27=FIN!$F$18,$B30=FIN!$B$18),FIN!$C$18,0)</f>
        <v>0</v>
      </c>
      <c r="AW30" s="40">
        <f>+IF(AND(AW$7=FIN!$E$9,$B$27=FIN!$F$9,$B30=FIN!$B$9),FIN!$C$9,0)+IF(AND(AW$7=FIN!$E$10,$B$27=FIN!$F$10,$B30=FIN!$B$10),FIN!$C$10,0)+IF(AND(AW$7=FIN!$E$11,$B$27=FIN!$F$11,$B30=FIN!$B$11),FIN!$C$11,0)+IF(AND(AW$7=FIN!$E$12,$B$27=FIN!$F$12,$B30=FIN!$B$12),FIN!$C$12,0)+IF(AND(AW$7=FIN!$E$13,$B$27=FIN!$F$13,$B30=FIN!$B$13),FIN!$C$13,0)+IF(AND(AW$7=FIN!$E$14,$B$27=FIN!$F$14,$B30=FIN!$B$14),FIN!$C$14,0)+IF(AND(AW$7=FIN!$E$15,$B$27=FIN!$F$15,$B30=FIN!$B$15),FIN!$C$15,0)+IF(AND(AW$7=FIN!$E$16,$B$27=FIN!$F$16,$B30=FIN!$B$16),FIN!$C$16,0)+IF(AND(AW$7=FIN!$E$17,$B$27=FIN!$F$17,$B30=FIN!$B$17),FIN!$C$17,0)+IF(AND(AW$7=FIN!$E$18,$B$27=FIN!$F$18,$B30=FIN!$B$18),FIN!$C$18,0)</f>
        <v>0</v>
      </c>
      <c r="AX30" s="40">
        <f>+IF(AND(AX$7=FIN!$E$9,$B$27=FIN!$F$9,$B30=FIN!$B$9),FIN!$C$9,0)+IF(AND(AX$7=FIN!$E$10,$B$27=FIN!$F$10,$B30=FIN!$B$10),FIN!$C$10,0)+IF(AND(AX$7=FIN!$E$11,$B$27=FIN!$F$11,$B30=FIN!$B$11),FIN!$C$11,0)+IF(AND(AX$7=FIN!$E$12,$B$27=FIN!$F$12,$B30=FIN!$B$12),FIN!$C$12,0)+IF(AND(AX$7=FIN!$E$13,$B$27=FIN!$F$13,$B30=FIN!$B$13),FIN!$C$13,0)+IF(AND(AX$7=FIN!$E$14,$B$27=FIN!$F$14,$B30=FIN!$B$14),FIN!$C$14,0)+IF(AND(AX$7=FIN!$E$15,$B$27=FIN!$F$15,$B30=FIN!$B$15),FIN!$C$15,0)+IF(AND(AX$7=FIN!$E$16,$B$27=FIN!$F$16,$B30=FIN!$B$16),FIN!$C$16,0)+IF(AND(AX$7=FIN!$E$17,$B$27=FIN!$F$17,$B30=FIN!$B$17),FIN!$C$17,0)+IF(AND(AX$7=FIN!$E$18,$B$27=FIN!$F$18,$B30=FIN!$B$18),FIN!$C$18,0)</f>
        <v>0</v>
      </c>
      <c r="AY30" s="40">
        <f>+IF(AND(AY$7=FIN!$E$9,$B$27=FIN!$F$9,$B30=FIN!$B$9),FIN!$C$9,0)+IF(AND(AY$7=FIN!$E$10,$B$27=FIN!$F$10,$B30=FIN!$B$10),FIN!$C$10,0)+IF(AND(AY$7=FIN!$E$11,$B$27=FIN!$F$11,$B30=FIN!$B$11),FIN!$C$11,0)+IF(AND(AY$7=FIN!$E$12,$B$27=FIN!$F$12,$B30=FIN!$B$12),FIN!$C$12,0)+IF(AND(AY$7=FIN!$E$13,$B$27=FIN!$F$13,$B30=FIN!$B$13),FIN!$C$13,0)+IF(AND(AY$7=FIN!$E$14,$B$27=FIN!$F$14,$B30=FIN!$B$14),FIN!$C$14,0)+IF(AND(AY$7=FIN!$E$15,$B$27=FIN!$F$15,$B30=FIN!$B$15),FIN!$C$15,0)+IF(AND(AY$7=FIN!$E$16,$B$27=FIN!$F$16,$B30=FIN!$B$16),FIN!$C$16,0)+IF(AND(AY$7=FIN!$E$17,$B$27=FIN!$F$17,$B30=FIN!$B$17),FIN!$C$17,0)+IF(AND(AY$7=FIN!$E$18,$B$27=FIN!$F$18,$B30=FIN!$B$18),FIN!$C$18,0)</f>
        <v>0</v>
      </c>
      <c r="AZ30" s="40">
        <f>+IF(AND(AZ$7=FIN!$E$9,$B$27=FIN!$F$9,$B30=FIN!$B$9),FIN!$C$9,0)+IF(AND(AZ$7=FIN!$E$10,$B$27=FIN!$F$10,$B30=FIN!$B$10),FIN!$C$10,0)+IF(AND(AZ$7=FIN!$E$11,$B$27=FIN!$F$11,$B30=FIN!$B$11),FIN!$C$11,0)+IF(AND(AZ$7=FIN!$E$12,$B$27=FIN!$F$12,$B30=FIN!$B$12),FIN!$C$12,0)+IF(AND(AZ$7=FIN!$E$13,$B$27=FIN!$F$13,$B30=FIN!$B$13),FIN!$C$13,0)+IF(AND(AZ$7=FIN!$E$14,$B$27=FIN!$F$14,$B30=FIN!$B$14),FIN!$C$14,0)+IF(AND(AZ$7=FIN!$E$15,$B$27=FIN!$F$15,$B30=FIN!$B$15),FIN!$C$15,0)+IF(AND(AZ$7=FIN!$E$16,$B$27=FIN!$F$16,$B30=FIN!$B$16),FIN!$C$16,0)+IF(AND(AZ$7=FIN!$E$17,$B$27=FIN!$F$17,$B30=FIN!$B$17),FIN!$C$17,0)+IF(AND(AZ$7=FIN!$E$18,$B$27=FIN!$F$18,$B30=FIN!$B$18),FIN!$C$18,0)</f>
        <v>0</v>
      </c>
      <c r="BA30" s="40">
        <f>+IF(AND(BA$7=FIN!$E$9,$B$27=FIN!$F$9,$B30=FIN!$B$9),FIN!$C$9,0)+IF(AND(BA$7=FIN!$E$10,$B$27=FIN!$F$10,$B30=FIN!$B$10),FIN!$C$10,0)+IF(AND(BA$7=FIN!$E$11,$B$27=FIN!$F$11,$B30=FIN!$B$11),FIN!$C$11,0)+IF(AND(BA$7=FIN!$E$12,$B$27=FIN!$F$12,$B30=FIN!$B$12),FIN!$C$12,0)+IF(AND(BA$7=FIN!$E$13,$B$27=FIN!$F$13,$B30=FIN!$B$13),FIN!$C$13,0)+IF(AND(BA$7=FIN!$E$14,$B$27=FIN!$F$14,$B30=FIN!$B$14),FIN!$C$14,0)+IF(AND(BA$7=FIN!$E$15,$B$27=FIN!$F$15,$B30=FIN!$B$15),FIN!$C$15,0)+IF(AND(BA$7=FIN!$E$16,$B$27=FIN!$F$16,$B30=FIN!$B$16),FIN!$C$16,0)+IF(AND(BA$7=FIN!$E$17,$B$27=FIN!$F$17,$B30=FIN!$B$17),FIN!$C$17,0)+IF(AND(BA$7=FIN!$E$18,$B$27=FIN!$F$18,$B30=FIN!$B$18),FIN!$C$18,0)</f>
        <v>0</v>
      </c>
      <c r="BB30" s="40">
        <f>+IF(AND(BB$7=FIN!$E$9,$B$27=FIN!$F$9,$B30=FIN!$B$9),FIN!$C$9,0)+IF(AND(BB$7=FIN!$E$10,$B$27=FIN!$F$10,$B30=FIN!$B$10),FIN!$C$10,0)+IF(AND(BB$7=FIN!$E$11,$B$27=FIN!$F$11,$B30=FIN!$B$11),FIN!$C$11,0)+IF(AND(BB$7=FIN!$E$12,$B$27=FIN!$F$12,$B30=FIN!$B$12),FIN!$C$12,0)+IF(AND(BB$7=FIN!$E$13,$B$27=FIN!$F$13,$B30=FIN!$B$13),FIN!$C$13,0)+IF(AND(BB$7=FIN!$E$14,$B$27=FIN!$F$14,$B30=FIN!$B$14),FIN!$C$14,0)+IF(AND(BB$7=FIN!$E$15,$B$27=FIN!$F$15,$B30=FIN!$B$15),FIN!$C$15,0)+IF(AND(BB$7=FIN!$E$16,$B$27=FIN!$F$16,$B30=FIN!$B$16),FIN!$C$16,0)+IF(AND(BB$7=FIN!$E$17,$B$27=FIN!$F$17,$B30=FIN!$B$17),FIN!$C$17,0)+IF(AND(BB$7=FIN!$E$18,$B$27=FIN!$F$18,$B30=FIN!$B$18),FIN!$C$18,0)</f>
        <v>0</v>
      </c>
      <c r="BC30" s="40">
        <f>+IF(AND(BC$7=FIN!$E$9,$B$27=FIN!$F$9,$B30=FIN!$B$9),FIN!$C$9,0)+IF(AND(BC$7=FIN!$E$10,$B$27=FIN!$F$10,$B30=FIN!$B$10),FIN!$C$10,0)+IF(AND(BC$7=FIN!$E$11,$B$27=FIN!$F$11,$B30=FIN!$B$11),FIN!$C$11,0)+IF(AND(BC$7=FIN!$E$12,$B$27=FIN!$F$12,$B30=FIN!$B$12),FIN!$C$12,0)+IF(AND(BC$7=FIN!$E$13,$B$27=FIN!$F$13,$B30=FIN!$B$13),FIN!$C$13,0)+IF(AND(BC$7=FIN!$E$14,$B$27=FIN!$F$14,$B30=FIN!$B$14),FIN!$C$14,0)+IF(AND(BC$7=FIN!$E$15,$B$27=FIN!$F$15,$B30=FIN!$B$15),FIN!$C$15,0)+IF(AND(BC$7=FIN!$E$16,$B$27=FIN!$F$16,$B30=FIN!$B$16),FIN!$C$16,0)+IF(AND(BC$7=FIN!$E$17,$B$27=FIN!$F$17,$B30=FIN!$B$17),FIN!$C$17,0)+IF(AND(BC$7=FIN!$E$18,$B$27=FIN!$F$18,$B30=FIN!$B$18),FIN!$C$18,0)</f>
        <v>0</v>
      </c>
      <c r="BD30" s="40">
        <f>+IF(AND(BD$7=FIN!$E$9,$B$27=FIN!$F$9,$B30=FIN!$B$9),FIN!$C$9,0)+IF(AND(BD$7=FIN!$E$10,$B$27=FIN!$F$10,$B30=FIN!$B$10),FIN!$C$10,0)+IF(AND(BD$7=FIN!$E$11,$B$27=FIN!$F$11,$B30=FIN!$B$11),FIN!$C$11,0)+IF(AND(BD$7=FIN!$E$12,$B$27=FIN!$F$12,$B30=FIN!$B$12),FIN!$C$12,0)+IF(AND(BD$7=FIN!$E$13,$B$27=FIN!$F$13,$B30=FIN!$B$13),FIN!$C$13,0)+IF(AND(BD$7=FIN!$E$14,$B$27=FIN!$F$14,$B30=FIN!$B$14),FIN!$C$14,0)+IF(AND(BD$7=FIN!$E$15,$B$27=FIN!$F$15,$B30=FIN!$B$15),FIN!$C$15,0)+IF(AND(BD$7=FIN!$E$16,$B$27=FIN!$F$16,$B30=FIN!$B$16),FIN!$C$16,0)+IF(AND(BD$7=FIN!$E$17,$B$27=FIN!$F$17,$B30=FIN!$B$17),FIN!$C$17,0)+IF(AND(BD$7=FIN!$E$18,$B$27=FIN!$F$18,$B30=FIN!$B$18),FIN!$C$18,0)</f>
        <v>0</v>
      </c>
      <c r="BE30" s="40">
        <f>+IF(AND(BE$7=FIN!$E$9,$B$27=FIN!$F$9,$B30=FIN!$B$9),FIN!$C$9,0)+IF(AND(BE$7=FIN!$E$10,$B$27=FIN!$F$10,$B30=FIN!$B$10),FIN!$C$10,0)+IF(AND(BE$7=FIN!$E$11,$B$27=FIN!$F$11,$B30=FIN!$B$11),FIN!$C$11,0)+IF(AND(BE$7=FIN!$E$12,$B$27=FIN!$F$12,$B30=FIN!$B$12),FIN!$C$12,0)+IF(AND(BE$7=FIN!$E$13,$B$27=FIN!$F$13,$B30=FIN!$B$13),FIN!$C$13,0)+IF(AND(BE$7=FIN!$E$14,$B$27=FIN!$F$14,$B30=FIN!$B$14),FIN!$C$14,0)+IF(AND(BE$7=FIN!$E$15,$B$27=FIN!$F$15,$B30=FIN!$B$15),FIN!$C$15,0)+IF(AND(BE$7=FIN!$E$16,$B$27=FIN!$F$16,$B30=FIN!$B$16),FIN!$C$16,0)+IF(AND(BE$7=FIN!$E$17,$B$27=FIN!$F$17,$B30=FIN!$B$17),FIN!$C$17,0)+IF(AND(BE$7=FIN!$E$18,$B$27=FIN!$F$18,$B30=FIN!$B$18),FIN!$C$18,0)</f>
        <v>0</v>
      </c>
      <c r="BF30" s="40">
        <f>+IF(AND(BF$7=FIN!$E$9,$B$27=FIN!$F$9,$B30=FIN!$B$9),FIN!$C$9,0)+IF(AND(BF$7=FIN!$E$10,$B$27=FIN!$F$10,$B30=FIN!$B$10),FIN!$C$10,0)+IF(AND(BF$7=FIN!$E$11,$B$27=FIN!$F$11,$B30=FIN!$B$11),FIN!$C$11,0)+IF(AND(BF$7=FIN!$E$12,$B$27=FIN!$F$12,$B30=FIN!$B$12),FIN!$C$12,0)+IF(AND(BF$7=FIN!$E$13,$B$27=FIN!$F$13,$B30=FIN!$B$13),FIN!$C$13,0)+IF(AND(BF$7=FIN!$E$14,$B$27=FIN!$F$14,$B30=FIN!$B$14),FIN!$C$14,0)+IF(AND(BF$7=FIN!$E$15,$B$27=FIN!$F$15,$B30=FIN!$B$15),FIN!$C$15,0)+IF(AND(BF$7=FIN!$E$16,$B$27=FIN!$F$16,$B30=FIN!$B$16),FIN!$C$16,0)+IF(AND(BF$7=FIN!$E$17,$B$27=FIN!$F$17,$B30=FIN!$B$17),FIN!$C$17,0)+IF(AND(BF$7=FIN!$E$18,$B$27=FIN!$F$18,$B30=FIN!$B$18),FIN!$C$18,0)</f>
        <v>0</v>
      </c>
      <c r="BG30" s="40">
        <f>+IF(AND(BG$7=FIN!$E$9,$B$27=FIN!$F$9,$B30=FIN!$B$9),FIN!$C$9,0)+IF(AND(BG$7=FIN!$E$10,$B$27=FIN!$F$10,$B30=FIN!$B$10),FIN!$C$10,0)+IF(AND(BG$7=FIN!$E$11,$B$27=FIN!$F$11,$B30=FIN!$B$11),FIN!$C$11,0)+IF(AND(BG$7=FIN!$E$12,$B$27=FIN!$F$12,$B30=FIN!$B$12),FIN!$C$12,0)+IF(AND(BG$7=FIN!$E$13,$B$27=FIN!$F$13,$B30=FIN!$B$13),FIN!$C$13,0)+IF(AND(BG$7=FIN!$E$14,$B$27=FIN!$F$14,$B30=FIN!$B$14),FIN!$C$14,0)+IF(AND(BG$7=FIN!$E$15,$B$27=FIN!$F$15,$B30=FIN!$B$15),FIN!$C$15,0)+IF(AND(BG$7=FIN!$E$16,$B$27=FIN!$F$16,$B30=FIN!$B$16),FIN!$C$16,0)+IF(AND(BG$7=FIN!$E$17,$B$27=FIN!$F$17,$B30=FIN!$B$17),FIN!$C$17,0)+IF(AND(BG$7=FIN!$E$18,$B$27=FIN!$F$18,$B30=FIN!$B$18),FIN!$C$18,0)</f>
        <v>0</v>
      </c>
      <c r="BH30" s="40">
        <f>+IF(AND(BH$7=FIN!$E$9,$B$27=FIN!$F$9,$B30=FIN!$B$9),FIN!$C$9,0)+IF(AND(BH$7=FIN!$E$10,$B$27=FIN!$F$10,$B30=FIN!$B$10),FIN!$C$10,0)+IF(AND(BH$7=FIN!$E$11,$B$27=FIN!$F$11,$B30=FIN!$B$11),FIN!$C$11,0)+IF(AND(BH$7=FIN!$E$12,$B$27=FIN!$F$12,$B30=FIN!$B$12),FIN!$C$12,0)+IF(AND(BH$7=FIN!$E$13,$B$27=FIN!$F$13,$B30=FIN!$B$13),FIN!$C$13,0)+IF(AND(BH$7=FIN!$E$14,$B$27=FIN!$F$14,$B30=FIN!$B$14),FIN!$C$14,0)+IF(AND(BH$7=FIN!$E$15,$B$27=FIN!$F$15,$B30=FIN!$B$15),FIN!$C$15,0)+IF(AND(BH$7=FIN!$E$16,$B$27=FIN!$F$16,$B30=FIN!$B$16),FIN!$C$16,0)+IF(AND(BH$7=FIN!$E$17,$B$27=FIN!$F$17,$B30=FIN!$B$17),FIN!$C$17,0)+IF(AND(BH$7=FIN!$E$18,$B$27=FIN!$F$18,$B30=FIN!$B$18),FIN!$C$18,0)</f>
        <v>0</v>
      </c>
      <c r="BI30" s="40">
        <f>+IF(AND(BI$7=FIN!$E$9,$B$27=FIN!$F$9,$B30=FIN!$B$9),FIN!$C$9,0)+IF(AND(BI$7=FIN!$E$10,$B$27=FIN!$F$10,$B30=FIN!$B$10),FIN!$C$10,0)+IF(AND(BI$7=FIN!$E$11,$B$27=FIN!$F$11,$B30=FIN!$B$11),FIN!$C$11,0)+IF(AND(BI$7=FIN!$E$12,$B$27=FIN!$F$12,$B30=FIN!$B$12),FIN!$C$12,0)+IF(AND(BI$7=FIN!$E$13,$B$27=FIN!$F$13,$B30=FIN!$B$13),FIN!$C$13,0)+IF(AND(BI$7=FIN!$E$14,$B$27=FIN!$F$14,$B30=FIN!$B$14),FIN!$C$14,0)+IF(AND(BI$7=FIN!$E$15,$B$27=FIN!$F$15,$B30=FIN!$B$15),FIN!$C$15,0)+IF(AND(BI$7=FIN!$E$16,$B$27=FIN!$F$16,$B30=FIN!$B$16),FIN!$C$16,0)+IF(AND(BI$7=FIN!$E$17,$B$27=FIN!$F$17,$B30=FIN!$B$17),FIN!$C$17,0)+IF(AND(BI$7=FIN!$E$18,$B$27=FIN!$F$18,$B30=FIN!$B$18),FIN!$C$18,0)</f>
        <v>0</v>
      </c>
      <c r="BJ30" s="40">
        <f>+IF(AND(BJ$7=FIN!$E$9,$B$27=FIN!$F$9,$B30=FIN!$B$9),FIN!$C$9,0)+IF(AND(BJ$7=FIN!$E$10,$B$27=FIN!$F$10,$B30=FIN!$B$10),FIN!$C$10,0)+IF(AND(BJ$7=FIN!$E$11,$B$27=FIN!$F$11,$B30=FIN!$B$11),FIN!$C$11,0)+IF(AND(BJ$7=FIN!$E$12,$B$27=FIN!$F$12,$B30=FIN!$B$12),FIN!$C$12,0)+IF(AND(BJ$7=FIN!$E$13,$B$27=FIN!$F$13,$B30=FIN!$B$13),FIN!$C$13,0)+IF(AND(BJ$7=FIN!$E$14,$B$27=FIN!$F$14,$B30=FIN!$B$14),FIN!$C$14,0)+IF(AND(BJ$7=FIN!$E$15,$B$27=FIN!$F$15,$B30=FIN!$B$15),FIN!$C$15,0)+IF(AND(BJ$7=FIN!$E$16,$B$27=FIN!$F$16,$B30=FIN!$B$16),FIN!$C$16,0)+IF(AND(BJ$7=FIN!$E$17,$B$27=FIN!$F$17,$B30=FIN!$B$17),FIN!$C$17,0)+IF(AND(BJ$7=FIN!$E$18,$B$27=FIN!$F$18,$B30=FIN!$B$18),FIN!$C$18,0)</f>
        <v>0</v>
      </c>
      <c r="BK30" s="40">
        <f>+IF(AND(BK$7=FIN!$E$9,$B$27=FIN!$F$9,$B30=FIN!$B$9),FIN!$C$9,0)+IF(AND(BK$7=FIN!$E$10,$B$27=FIN!$F$10,$B30=FIN!$B$10),FIN!$C$10,0)+IF(AND(BK$7=FIN!$E$11,$B$27=FIN!$F$11,$B30=FIN!$B$11),FIN!$C$11,0)+IF(AND(BK$7=FIN!$E$12,$B$27=FIN!$F$12,$B30=FIN!$B$12),FIN!$C$12,0)+IF(AND(BK$7=FIN!$E$13,$B$27=FIN!$F$13,$B30=FIN!$B$13),FIN!$C$13,0)+IF(AND(BK$7=FIN!$E$14,$B$27=FIN!$F$14,$B30=FIN!$B$14),FIN!$C$14,0)+IF(AND(BK$7=FIN!$E$15,$B$27=FIN!$F$15,$B30=FIN!$B$15),FIN!$C$15,0)+IF(AND(BK$7=FIN!$E$16,$B$27=FIN!$F$16,$B30=FIN!$B$16),FIN!$C$16,0)+IF(AND(BK$7=FIN!$E$17,$B$27=FIN!$F$17,$B30=FIN!$B$17),FIN!$C$17,0)+IF(AND(BK$7=FIN!$E$18,$B$27=FIN!$F$18,$B30=FIN!$B$18),FIN!$C$18,0)</f>
        <v>0</v>
      </c>
      <c r="BL30" s="40">
        <f>+IF(AND(BL$7=FIN!$E$9,$B$27=FIN!$F$9,$B30=FIN!$B$9),FIN!$C$9,0)+IF(AND(BL$7=FIN!$E$10,$B$27=FIN!$F$10,$B30=FIN!$B$10),FIN!$C$10,0)+IF(AND(BL$7=FIN!$E$11,$B$27=FIN!$F$11,$B30=FIN!$B$11),FIN!$C$11,0)+IF(AND(BL$7=FIN!$E$12,$B$27=FIN!$F$12,$B30=FIN!$B$12),FIN!$C$12,0)+IF(AND(BL$7=FIN!$E$13,$B$27=FIN!$F$13,$B30=FIN!$B$13),FIN!$C$13,0)+IF(AND(BL$7=FIN!$E$14,$B$27=FIN!$F$14,$B30=FIN!$B$14),FIN!$C$14,0)+IF(AND(BL$7=FIN!$E$15,$B$27=FIN!$F$15,$B30=FIN!$B$15),FIN!$C$15,0)+IF(AND(BL$7=FIN!$E$16,$B$27=FIN!$F$16,$B30=FIN!$B$16),FIN!$C$16,0)+IF(AND(BL$7=FIN!$E$17,$B$27=FIN!$F$17,$B30=FIN!$B$17),FIN!$C$17,0)+IF(AND(BL$7=FIN!$E$18,$B$27=FIN!$F$18,$B30=FIN!$B$18),FIN!$C$18,0)</f>
        <v>0</v>
      </c>
    </row>
    <row r="31" spans="2:64" s="23" customFormat="1">
      <c r="B31" s="32" t="str">
        <f>+B19</f>
        <v>Maria Pilar</v>
      </c>
      <c r="C31" s="40">
        <f t="shared" si="11"/>
        <v>0</v>
      </c>
      <c r="D31" s="30"/>
      <c r="E31" s="40">
        <f>+IF(AND(E$7=FIN!$E$9,$B$27=FIN!$F$9,$B31=FIN!$B$9),FIN!$C$9,0)+IF(AND(E$7=FIN!$E$10,$B$27=FIN!$F$10,$B31=FIN!$B$10),FIN!$C$10,0)+IF(AND(E$7=FIN!$E$11,$B$27=FIN!$F$11,$B31=FIN!$B$11),FIN!$C$11,0)+IF(AND(E$7=FIN!$E$12,$B$27=FIN!$F$12,$B31=FIN!$B$12),FIN!$C$12,0)+IF(AND(E$7=FIN!$E$13,$B$27=FIN!$F$13,$B31=FIN!$B$13),FIN!$C$13,0)+IF(AND(E$7=FIN!$E$14,$B$27=FIN!$F$14,$B31=FIN!$B$14),FIN!$C$14,0)+IF(AND(E$7=FIN!$E$15,$B$27=FIN!$F$15,$B31=FIN!$B$15),FIN!$C$15,0)+IF(AND(E$7=FIN!$E$16,$B$27=FIN!$F$16,$B31=FIN!$B$16),FIN!$C$16,0)+IF(AND(E$7=FIN!$E$17,$B$27=FIN!$F$17,$B31=FIN!$B$17),FIN!$C$17,0)+IF(AND(E$7=FIN!$E$18,$B$27=FIN!$F$18,$B31=FIN!$B$18),FIN!$C$18,0)</f>
        <v>0</v>
      </c>
      <c r="F31" s="40">
        <f>+IF(AND(F$7=FIN!$E$9,$B$27=FIN!$F$9,$B31=FIN!$B$9),FIN!$C$9,0)+IF(AND(F$7=FIN!$E$10,$B$27=FIN!$F$10,$B31=FIN!$B$10),FIN!$C$10,0)+IF(AND(F$7=FIN!$E$11,$B$27=FIN!$F$11,$B31=FIN!$B$11),FIN!$C$11,0)+IF(AND(F$7=FIN!$E$12,$B$27=FIN!$F$12,$B31=FIN!$B$12),FIN!$C$12,0)+IF(AND(F$7=FIN!$E$13,$B$27=FIN!$F$13,$B31=FIN!$B$13),FIN!$C$13,0)+IF(AND(F$7=FIN!$E$14,$B$27=FIN!$F$14,$B31=FIN!$B$14),FIN!$C$14,0)+IF(AND(F$7=FIN!$E$15,$B$27=FIN!$F$15,$B31=FIN!$B$15),FIN!$C$15,0)+IF(AND(F$7=FIN!$E$16,$B$27=FIN!$F$16,$B31=FIN!$B$16),FIN!$C$16,0)+IF(AND(F$7=FIN!$E$17,$B$27=FIN!$F$17,$B31=FIN!$B$17),FIN!$C$17,0)+IF(AND(F$7=FIN!$E$18,$B$27=FIN!$F$18,$B31=FIN!$B$18),FIN!$C$18,0)</f>
        <v>0</v>
      </c>
      <c r="G31" s="40">
        <f>+IF(AND(G$7=FIN!$E$9,$B$27=FIN!$F$9,$B31=FIN!$B$9),FIN!$C$9,0)+IF(AND(G$7=FIN!$E$10,$B$27=FIN!$F$10,$B31=FIN!$B$10),FIN!$C$10,0)+IF(AND(G$7=FIN!$E$11,$B$27=FIN!$F$11,$B31=FIN!$B$11),FIN!$C$11,0)+IF(AND(G$7=FIN!$E$12,$B$27=FIN!$F$12,$B31=FIN!$B$12),FIN!$C$12,0)+IF(AND(G$7=FIN!$E$13,$B$27=FIN!$F$13,$B31=FIN!$B$13),FIN!$C$13,0)+IF(AND(G$7=FIN!$E$14,$B$27=FIN!$F$14,$B31=FIN!$B$14),FIN!$C$14,0)+IF(AND(G$7=FIN!$E$15,$B$27=FIN!$F$15,$B31=FIN!$B$15),FIN!$C$15,0)+IF(AND(G$7=FIN!$E$16,$B$27=FIN!$F$16,$B31=FIN!$B$16),FIN!$C$16,0)+IF(AND(G$7=FIN!$E$17,$B$27=FIN!$F$17,$B31=FIN!$B$17),FIN!$C$17,0)+IF(AND(G$7=FIN!$E$18,$B$27=FIN!$F$18,$B31=FIN!$B$18),FIN!$C$18,0)</f>
        <v>0</v>
      </c>
      <c r="H31" s="40">
        <f>+IF(AND(H$7=FIN!$E$9,$B$27=FIN!$F$9,$B31=FIN!$B$9),FIN!$C$9,0)+IF(AND(H$7=FIN!$E$10,$B$27=FIN!$F$10,$B31=FIN!$B$10),FIN!$C$10,0)+IF(AND(H$7=FIN!$E$11,$B$27=FIN!$F$11,$B31=FIN!$B$11),FIN!$C$11,0)+IF(AND(H$7=FIN!$E$12,$B$27=FIN!$F$12,$B31=FIN!$B$12),FIN!$C$12,0)+IF(AND(H$7=FIN!$E$13,$B$27=FIN!$F$13,$B31=FIN!$B$13),FIN!$C$13,0)+IF(AND(H$7=FIN!$E$14,$B$27=FIN!$F$14,$B31=FIN!$B$14),FIN!$C$14,0)+IF(AND(H$7=FIN!$E$15,$B$27=FIN!$F$15,$B31=FIN!$B$15),FIN!$C$15,0)+IF(AND(H$7=FIN!$E$16,$B$27=FIN!$F$16,$B31=FIN!$B$16),FIN!$C$16,0)+IF(AND(H$7=FIN!$E$17,$B$27=FIN!$F$17,$B31=FIN!$B$17),FIN!$C$17,0)+IF(AND(H$7=FIN!$E$18,$B$27=FIN!$F$18,$B31=FIN!$B$18),FIN!$C$18,0)</f>
        <v>0</v>
      </c>
      <c r="I31" s="40">
        <f>+IF(AND(I$7=FIN!$E$9,$B$27=FIN!$F$9,$B31=FIN!$B$9),FIN!$C$9,0)+IF(AND(I$7=FIN!$E$10,$B$27=FIN!$F$10,$B31=FIN!$B$10),FIN!$C$10,0)+IF(AND(I$7=FIN!$E$11,$B$27=FIN!$F$11,$B31=FIN!$B$11),FIN!$C$11,0)+IF(AND(I$7=FIN!$E$12,$B$27=FIN!$F$12,$B31=FIN!$B$12),FIN!$C$12,0)+IF(AND(I$7=FIN!$E$13,$B$27=FIN!$F$13,$B31=FIN!$B$13),FIN!$C$13,0)+IF(AND(I$7=FIN!$E$14,$B$27=FIN!$F$14,$B31=FIN!$B$14),FIN!$C$14,0)+IF(AND(I$7=FIN!$E$15,$B$27=FIN!$F$15,$B31=FIN!$B$15),FIN!$C$15,0)+IF(AND(I$7=FIN!$E$16,$B$27=FIN!$F$16,$B31=FIN!$B$16),FIN!$C$16,0)+IF(AND(I$7=FIN!$E$17,$B$27=FIN!$F$17,$B31=FIN!$B$17),FIN!$C$17,0)+IF(AND(I$7=FIN!$E$18,$B$27=FIN!$F$18,$B31=FIN!$B$18),FIN!$C$18,0)</f>
        <v>0</v>
      </c>
      <c r="J31" s="40">
        <f>+IF(AND(J$7=FIN!$E$9,$B$27=FIN!$F$9,$B31=FIN!$B$9),FIN!$C$9,0)+IF(AND(J$7=FIN!$E$10,$B$27=FIN!$F$10,$B31=FIN!$B$10),FIN!$C$10,0)+IF(AND(J$7=FIN!$E$11,$B$27=FIN!$F$11,$B31=FIN!$B$11),FIN!$C$11,0)+IF(AND(J$7=FIN!$E$12,$B$27=FIN!$F$12,$B31=FIN!$B$12),FIN!$C$12,0)+IF(AND(J$7=FIN!$E$13,$B$27=FIN!$F$13,$B31=FIN!$B$13),FIN!$C$13,0)+IF(AND(J$7=FIN!$E$14,$B$27=FIN!$F$14,$B31=FIN!$B$14),FIN!$C$14,0)+IF(AND(J$7=FIN!$E$15,$B$27=FIN!$F$15,$B31=FIN!$B$15),FIN!$C$15,0)+IF(AND(J$7=FIN!$E$16,$B$27=FIN!$F$16,$B31=FIN!$B$16),FIN!$C$16,0)+IF(AND(J$7=FIN!$E$17,$B$27=FIN!$F$17,$B31=FIN!$B$17),FIN!$C$17,0)+IF(AND(J$7=FIN!$E$18,$B$27=FIN!$F$18,$B31=FIN!$B$18),FIN!$C$18,0)</f>
        <v>0</v>
      </c>
      <c r="K31" s="40">
        <f>+IF(AND(K$7=FIN!$E$9,$B$27=FIN!$F$9,$B31=FIN!$B$9),FIN!$C$9,0)+IF(AND(K$7=FIN!$E$10,$B$27=FIN!$F$10,$B31=FIN!$B$10),FIN!$C$10,0)+IF(AND(K$7=FIN!$E$11,$B$27=FIN!$F$11,$B31=FIN!$B$11),FIN!$C$11,0)+IF(AND(K$7=FIN!$E$12,$B$27=FIN!$F$12,$B31=FIN!$B$12),FIN!$C$12,0)+IF(AND(K$7=FIN!$E$13,$B$27=FIN!$F$13,$B31=FIN!$B$13),FIN!$C$13,0)+IF(AND(K$7=FIN!$E$14,$B$27=FIN!$F$14,$B31=FIN!$B$14),FIN!$C$14,0)+IF(AND(K$7=FIN!$E$15,$B$27=FIN!$F$15,$B31=FIN!$B$15),FIN!$C$15,0)+IF(AND(K$7=FIN!$E$16,$B$27=FIN!$F$16,$B31=FIN!$B$16),FIN!$C$16,0)+IF(AND(K$7=FIN!$E$17,$B$27=FIN!$F$17,$B31=FIN!$B$17),FIN!$C$17,0)+IF(AND(K$7=FIN!$E$18,$B$27=FIN!$F$18,$B31=FIN!$B$18),FIN!$C$18,0)</f>
        <v>0</v>
      </c>
      <c r="L31" s="40">
        <f>+IF(AND(L$7=FIN!$E$9,$B$27=FIN!$F$9,$B31=FIN!$B$9),FIN!$C$9,0)+IF(AND(L$7=FIN!$E$10,$B$27=FIN!$F$10,$B31=FIN!$B$10),FIN!$C$10,0)+IF(AND(L$7=FIN!$E$11,$B$27=FIN!$F$11,$B31=FIN!$B$11),FIN!$C$11,0)+IF(AND(L$7=FIN!$E$12,$B$27=FIN!$F$12,$B31=FIN!$B$12),FIN!$C$12,0)+IF(AND(L$7=FIN!$E$13,$B$27=FIN!$F$13,$B31=FIN!$B$13),FIN!$C$13,0)+IF(AND(L$7=FIN!$E$14,$B$27=FIN!$F$14,$B31=FIN!$B$14),FIN!$C$14,0)+IF(AND(L$7=FIN!$E$15,$B$27=FIN!$F$15,$B31=FIN!$B$15),FIN!$C$15,0)+IF(AND(L$7=FIN!$E$16,$B$27=FIN!$F$16,$B31=FIN!$B$16),FIN!$C$16,0)+IF(AND(L$7=FIN!$E$17,$B$27=FIN!$F$17,$B31=FIN!$B$17),FIN!$C$17,0)+IF(AND(L$7=FIN!$E$18,$B$27=FIN!$F$18,$B31=FIN!$B$18),FIN!$C$18,0)</f>
        <v>0</v>
      </c>
      <c r="M31" s="40">
        <f>+IF(AND(M$7=FIN!$E$9,$B$27=FIN!$F$9,$B31=FIN!$B$9),FIN!$C$9,0)+IF(AND(M$7=FIN!$E$10,$B$27=FIN!$F$10,$B31=FIN!$B$10),FIN!$C$10,0)+IF(AND(M$7=FIN!$E$11,$B$27=FIN!$F$11,$B31=FIN!$B$11),FIN!$C$11,0)+IF(AND(M$7=FIN!$E$12,$B$27=FIN!$F$12,$B31=FIN!$B$12),FIN!$C$12,0)+IF(AND(M$7=FIN!$E$13,$B$27=FIN!$F$13,$B31=FIN!$B$13),FIN!$C$13,0)+IF(AND(M$7=FIN!$E$14,$B$27=FIN!$F$14,$B31=FIN!$B$14),FIN!$C$14,0)+IF(AND(M$7=FIN!$E$15,$B$27=FIN!$F$15,$B31=FIN!$B$15),FIN!$C$15,0)+IF(AND(M$7=FIN!$E$16,$B$27=FIN!$F$16,$B31=FIN!$B$16),FIN!$C$16,0)+IF(AND(M$7=FIN!$E$17,$B$27=FIN!$F$17,$B31=FIN!$B$17),FIN!$C$17,0)+IF(AND(M$7=FIN!$E$18,$B$27=FIN!$F$18,$B31=FIN!$B$18),FIN!$C$18,0)</f>
        <v>0</v>
      </c>
      <c r="N31" s="40">
        <f>+IF(AND(N$7=FIN!$E$9,$B$27=FIN!$F$9,$B31=FIN!$B$9),FIN!$C$9,0)+IF(AND(N$7=FIN!$E$10,$B$27=FIN!$F$10,$B31=FIN!$B$10),FIN!$C$10,0)+IF(AND(N$7=FIN!$E$11,$B$27=FIN!$F$11,$B31=FIN!$B$11),FIN!$C$11,0)+IF(AND(N$7=FIN!$E$12,$B$27=FIN!$F$12,$B31=FIN!$B$12),FIN!$C$12,0)+IF(AND(N$7=FIN!$E$13,$B$27=FIN!$F$13,$B31=FIN!$B$13),FIN!$C$13,0)+IF(AND(N$7=FIN!$E$14,$B$27=FIN!$F$14,$B31=FIN!$B$14),FIN!$C$14,0)+IF(AND(N$7=FIN!$E$15,$B$27=FIN!$F$15,$B31=FIN!$B$15),FIN!$C$15,0)+IF(AND(N$7=FIN!$E$16,$B$27=FIN!$F$16,$B31=FIN!$B$16),FIN!$C$16,0)+IF(AND(N$7=FIN!$E$17,$B$27=FIN!$F$17,$B31=FIN!$B$17),FIN!$C$17,0)+IF(AND(N$7=FIN!$E$18,$B$27=FIN!$F$18,$B31=FIN!$B$18),FIN!$C$18,0)</f>
        <v>0</v>
      </c>
      <c r="O31" s="40">
        <f>+IF(AND(O$7=FIN!$E$9,$B$27=FIN!$F$9,$B31=FIN!$B$9),FIN!$C$9,0)+IF(AND(O$7=FIN!$E$10,$B$27=FIN!$F$10,$B31=FIN!$B$10),FIN!$C$10,0)+IF(AND(O$7=FIN!$E$11,$B$27=FIN!$F$11,$B31=FIN!$B$11),FIN!$C$11,0)+IF(AND(O$7=FIN!$E$12,$B$27=FIN!$F$12,$B31=FIN!$B$12),FIN!$C$12,0)+IF(AND(O$7=FIN!$E$13,$B$27=FIN!$F$13,$B31=FIN!$B$13),FIN!$C$13,0)+IF(AND(O$7=FIN!$E$14,$B$27=FIN!$F$14,$B31=FIN!$B$14),FIN!$C$14,0)+IF(AND(O$7=FIN!$E$15,$B$27=FIN!$F$15,$B31=FIN!$B$15),FIN!$C$15,0)+IF(AND(O$7=FIN!$E$16,$B$27=FIN!$F$16,$B31=FIN!$B$16),FIN!$C$16,0)+IF(AND(O$7=FIN!$E$17,$B$27=FIN!$F$17,$B31=FIN!$B$17),FIN!$C$17,0)+IF(AND(O$7=FIN!$E$18,$B$27=FIN!$F$18,$B31=FIN!$B$18),FIN!$C$18,0)</f>
        <v>0</v>
      </c>
      <c r="P31" s="40">
        <f>+IF(AND(P$7=FIN!$E$9,$B$27=FIN!$F$9,$B31=FIN!$B$9),FIN!$C$9,0)+IF(AND(P$7=FIN!$E$10,$B$27=FIN!$F$10,$B31=FIN!$B$10),FIN!$C$10,0)+IF(AND(P$7=FIN!$E$11,$B$27=FIN!$F$11,$B31=FIN!$B$11),FIN!$C$11,0)+IF(AND(P$7=FIN!$E$12,$B$27=FIN!$F$12,$B31=FIN!$B$12),FIN!$C$12,0)+IF(AND(P$7=FIN!$E$13,$B$27=FIN!$F$13,$B31=FIN!$B$13),FIN!$C$13,0)+IF(AND(P$7=FIN!$E$14,$B$27=FIN!$F$14,$B31=FIN!$B$14),FIN!$C$14,0)+IF(AND(P$7=FIN!$E$15,$B$27=FIN!$F$15,$B31=FIN!$B$15),FIN!$C$15,0)+IF(AND(P$7=FIN!$E$16,$B$27=FIN!$F$16,$B31=FIN!$B$16),FIN!$C$16,0)+IF(AND(P$7=FIN!$E$17,$B$27=FIN!$F$17,$B31=FIN!$B$17),FIN!$C$17,0)+IF(AND(P$7=FIN!$E$18,$B$27=FIN!$F$18,$B31=FIN!$B$18),FIN!$C$18,0)</f>
        <v>0</v>
      </c>
      <c r="Q31" s="40">
        <f>+IF(AND(Q$7=FIN!$E$9,$B$27=FIN!$F$9,$B31=FIN!$B$9),FIN!$C$9,0)+IF(AND(Q$7=FIN!$E$10,$B$27=FIN!$F$10,$B31=FIN!$B$10),FIN!$C$10,0)+IF(AND(Q$7=FIN!$E$11,$B$27=FIN!$F$11,$B31=FIN!$B$11),FIN!$C$11,0)+IF(AND(Q$7=FIN!$E$12,$B$27=FIN!$F$12,$B31=FIN!$B$12),FIN!$C$12,0)+IF(AND(Q$7=FIN!$E$13,$B$27=FIN!$F$13,$B31=FIN!$B$13),FIN!$C$13,0)+IF(AND(Q$7=FIN!$E$14,$B$27=FIN!$F$14,$B31=FIN!$B$14),FIN!$C$14,0)+IF(AND(Q$7=FIN!$E$15,$B$27=FIN!$F$15,$B31=FIN!$B$15),FIN!$C$15,0)+IF(AND(Q$7=FIN!$E$16,$B$27=FIN!$F$16,$B31=FIN!$B$16),FIN!$C$16,0)+IF(AND(Q$7=FIN!$E$17,$B$27=FIN!$F$17,$B31=FIN!$B$17),FIN!$C$17,0)+IF(AND(Q$7=FIN!$E$18,$B$27=FIN!$F$18,$B31=FIN!$B$18),FIN!$C$18,0)</f>
        <v>0</v>
      </c>
      <c r="R31" s="40">
        <f>+IF(AND(R$7=FIN!$E$9,$B$27=FIN!$F$9,$B31=FIN!$B$9),FIN!$C$9,0)+IF(AND(R$7=FIN!$E$10,$B$27=FIN!$F$10,$B31=FIN!$B$10),FIN!$C$10,0)+IF(AND(R$7=FIN!$E$11,$B$27=FIN!$F$11,$B31=FIN!$B$11),FIN!$C$11,0)+IF(AND(R$7=FIN!$E$12,$B$27=FIN!$F$12,$B31=FIN!$B$12),FIN!$C$12,0)+IF(AND(R$7=FIN!$E$13,$B$27=FIN!$F$13,$B31=FIN!$B$13),FIN!$C$13,0)+IF(AND(R$7=FIN!$E$14,$B$27=FIN!$F$14,$B31=FIN!$B$14),FIN!$C$14,0)+IF(AND(R$7=FIN!$E$15,$B$27=FIN!$F$15,$B31=FIN!$B$15),FIN!$C$15,0)+IF(AND(R$7=FIN!$E$16,$B$27=FIN!$F$16,$B31=FIN!$B$16),FIN!$C$16,0)+IF(AND(R$7=FIN!$E$17,$B$27=FIN!$F$17,$B31=FIN!$B$17),FIN!$C$17,0)+IF(AND(R$7=FIN!$E$18,$B$27=FIN!$F$18,$B31=FIN!$B$18),FIN!$C$18,0)</f>
        <v>0</v>
      </c>
      <c r="S31" s="40">
        <f>+IF(AND(S$7=FIN!$E$9,$B$27=FIN!$F$9,$B31=FIN!$B$9),FIN!$C$9,0)+IF(AND(S$7=FIN!$E$10,$B$27=FIN!$F$10,$B31=FIN!$B$10),FIN!$C$10,0)+IF(AND(S$7=FIN!$E$11,$B$27=FIN!$F$11,$B31=FIN!$B$11),FIN!$C$11,0)+IF(AND(S$7=FIN!$E$12,$B$27=FIN!$F$12,$B31=FIN!$B$12),FIN!$C$12,0)+IF(AND(S$7=FIN!$E$13,$B$27=FIN!$F$13,$B31=FIN!$B$13),FIN!$C$13,0)+IF(AND(S$7=FIN!$E$14,$B$27=FIN!$F$14,$B31=FIN!$B$14),FIN!$C$14,0)+IF(AND(S$7=FIN!$E$15,$B$27=FIN!$F$15,$B31=FIN!$B$15),FIN!$C$15,0)+IF(AND(S$7=FIN!$E$16,$B$27=FIN!$F$16,$B31=FIN!$B$16),FIN!$C$16,0)+IF(AND(S$7=FIN!$E$17,$B$27=FIN!$F$17,$B31=FIN!$B$17),FIN!$C$17,0)+IF(AND(S$7=FIN!$E$18,$B$27=FIN!$F$18,$B31=FIN!$B$18),FIN!$C$18,0)</f>
        <v>0</v>
      </c>
      <c r="T31" s="40">
        <f>+IF(AND(T$7=FIN!$E$9,$B$27=FIN!$F$9,$B31=FIN!$B$9),FIN!$C$9,0)+IF(AND(T$7=FIN!$E$10,$B$27=FIN!$F$10,$B31=FIN!$B$10),FIN!$C$10,0)+IF(AND(T$7=FIN!$E$11,$B$27=FIN!$F$11,$B31=FIN!$B$11),FIN!$C$11,0)+IF(AND(T$7=FIN!$E$12,$B$27=FIN!$F$12,$B31=FIN!$B$12),FIN!$C$12,0)+IF(AND(T$7=FIN!$E$13,$B$27=FIN!$F$13,$B31=FIN!$B$13),FIN!$C$13,0)+IF(AND(T$7=FIN!$E$14,$B$27=FIN!$F$14,$B31=FIN!$B$14),FIN!$C$14,0)+IF(AND(T$7=FIN!$E$15,$B$27=FIN!$F$15,$B31=FIN!$B$15),FIN!$C$15,0)+IF(AND(T$7=FIN!$E$16,$B$27=FIN!$F$16,$B31=FIN!$B$16),FIN!$C$16,0)+IF(AND(T$7=FIN!$E$17,$B$27=FIN!$F$17,$B31=FIN!$B$17),FIN!$C$17,0)+IF(AND(T$7=FIN!$E$18,$B$27=FIN!$F$18,$B31=FIN!$B$18),FIN!$C$18,0)</f>
        <v>0</v>
      </c>
      <c r="U31" s="40">
        <f>+IF(AND(U$7=FIN!$E$9,$B$27=FIN!$F$9,$B31=FIN!$B$9),FIN!$C$9,0)+IF(AND(U$7=FIN!$E$10,$B$27=FIN!$F$10,$B31=FIN!$B$10),FIN!$C$10,0)+IF(AND(U$7=FIN!$E$11,$B$27=FIN!$F$11,$B31=FIN!$B$11),FIN!$C$11,0)+IF(AND(U$7=FIN!$E$12,$B$27=FIN!$F$12,$B31=FIN!$B$12),FIN!$C$12,0)+IF(AND(U$7=FIN!$E$13,$B$27=FIN!$F$13,$B31=FIN!$B$13),FIN!$C$13,0)+IF(AND(U$7=FIN!$E$14,$B$27=FIN!$F$14,$B31=FIN!$B$14),FIN!$C$14,0)+IF(AND(U$7=FIN!$E$15,$B$27=FIN!$F$15,$B31=FIN!$B$15),FIN!$C$15,0)+IF(AND(U$7=FIN!$E$16,$B$27=FIN!$F$16,$B31=FIN!$B$16),FIN!$C$16,0)+IF(AND(U$7=FIN!$E$17,$B$27=FIN!$F$17,$B31=FIN!$B$17),FIN!$C$17,0)+IF(AND(U$7=FIN!$E$18,$B$27=FIN!$F$18,$B31=FIN!$B$18),FIN!$C$18,0)</f>
        <v>0</v>
      </c>
      <c r="V31" s="40">
        <f>+IF(AND(V$7=FIN!$E$9,$B$27=FIN!$F$9,$B31=FIN!$B$9),FIN!$C$9,0)+IF(AND(V$7=FIN!$E$10,$B$27=FIN!$F$10,$B31=FIN!$B$10),FIN!$C$10,0)+IF(AND(V$7=FIN!$E$11,$B$27=FIN!$F$11,$B31=FIN!$B$11),FIN!$C$11,0)+IF(AND(V$7=FIN!$E$12,$B$27=FIN!$F$12,$B31=FIN!$B$12),FIN!$C$12,0)+IF(AND(V$7=FIN!$E$13,$B$27=FIN!$F$13,$B31=FIN!$B$13),FIN!$C$13,0)+IF(AND(V$7=FIN!$E$14,$B$27=FIN!$F$14,$B31=FIN!$B$14),FIN!$C$14,0)+IF(AND(V$7=FIN!$E$15,$B$27=FIN!$F$15,$B31=FIN!$B$15),FIN!$C$15,0)+IF(AND(V$7=FIN!$E$16,$B$27=FIN!$F$16,$B31=FIN!$B$16),FIN!$C$16,0)+IF(AND(V$7=FIN!$E$17,$B$27=FIN!$F$17,$B31=FIN!$B$17),FIN!$C$17,0)+IF(AND(V$7=FIN!$E$18,$B$27=FIN!$F$18,$B31=FIN!$B$18),FIN!$C$18,0)</f>
        <v>0</v>
      </c>
      <c r="W31" s="40">
        <f>+IF(AND(W$7=FIN!$E$9,$B$27=FIN!$F$9,$B31=FIN!$B$9),FIN!$C$9,0)+IF(AND(W$7=FIN!$E$10,$B$27=FIN!$F$10,$B31=FIN!$B$10),FIN!$C$10,0)+IF(AND(W$7=FIN!$E$11,$B$27=FIN!$F$11,$B31=FIN!$B$11),FIN!$C$11,0)+IF(AND(W$7=FIN!$E$12,$B$27=FIN!$F$12,$B31=FIN!$B$12),FIN!$C$12,0)+IF(AND(W$7=FIN!$E$13,$B$27=FIN!$F$13,$B31=FIN!$B$13),FIN!$C$13,0)+IF(AND(W$7=FIN!$E$14,$B$27=FIN!$F$14,$B31=FIN!$B$14),FIN!$C$14,0)+IF(AND(W$7=FIN!$E$15,$B$27=FIN!$F$15,$B31=FIN!$B$15),FIN!$C$15,0)+IF(AND(W$7=FIN!$E$16,$B$27=FIN!$F$16,$B31=FIN!$B$16),FIN!$C$16,0)+IF(AND(W$7=FIN!$E$17,$B$27=FIN!$F$17,$B31=FIN!$B$17),FIN!$C$17,0)+IF(AND(W$7=FIN!$E$18,$B$27=FIN!$F$18,$B31=FIN!$B$18),FIN!$C$18,0)</f>
        <v>0</v>
      </c>
      <c r="X31" s="40">
        <f>+IF(AND(X$7=FIN!$E$9,$B$27=FIN!$F$9,$B31=FIN!$B$9),FIN!$C$9,0)+IF(AND(X$7=FIN!$E$10,$B$27=FIN!$F$10,$B31=FIN!$B$10),FIN!$C$10,0)+IF(AND(X$7=FIN!$E$11,$B$27=FIN!$F$11,$B31=FIN!$B$11),FIN!$C$11,0)+IF(AND(X$7=FIN!$E$12,$B$27=FIN!$F$12,$B31=FIN!$B$12),FIN!$C$12,0)+IF(AND(X$7=FIN!$E$13,$B$27=FIN!$F$13,$B31=FIN!$B$13),FIN!$C$13,0)+IF(AND(X$7=FIN!$E$14,$B$27=FIN!$F$14,$B31=FIN!$B$14),FIN!$C$14,0)+IF(AND(X$7=FIN!$E$15,$B$27=FIN!$F$15,$B31=FIN!$B$15),FIN!$C$15,0)+IF(AND(X$7=FIN!$E$16,$B$27=FIN!$F$16,$B31=FIN!$B$16),FIN!$C$16,0)+IF(AND(X$7=FIN!$E$17,$B$27=FIN!$F$17,$B31=FIN!$B$17),FIN!$C$17,0)+IF(AND(X$7=FIN!$E$18,$B$27=FIN!$F$18,$B31=FIN!$B$18),FIN!$C$18,0)</f>
        <v>0</v>
      </c>
      <c r="Y31" s="40">
        <f>+IF(AND(Y$7=FIN!$E$9,$B$27=FIN!$F$9,$B31=FIN!$B$9),FIN!$C$9,0)+IF(AND(Y$7=FIN!$E$10,$B$27=FIN!$F$10,$B31=FIN!$B$10),FIN!$C$10,0)+IF(AND(Y$7=FIN!$E$11,$B$27=FIN!$F$11,$B31=FIN!$B$11),FIN!$C$11,0)+IF(AND(Y$7=FIN!$E$12,$B$27=FIN!$F$12,$B31=FIN!$B$12),FIN!$C$12,0)+IF(AND(Y$7=FIN!$E$13,$B$27=FIN!$F$13,$B31=FIN!$B$13),FIN!$C$13,0)+IF(AND(Y$7=FIN!$E$14,$B$27=FIN!$F$14,$B31=FIN!$B$14),FIN!$C$14,0)+IF(AND(Y$7=FIN!$E$15,$B$27=FIN!$F$15,$B31=FIN!$B$15),FIN!$C$15,0)+IF(AND(Y$7=FIN!$E$16,$B$27=FIN!$F$16,$B31=FIN!$B$16),FIN!$C$16,0)+IF(AND(Y$7=FIN!$E$17,$B$27=FIN!$F$17,$B31=FIN!$B$17),FIN!$C$17,0)+IF(AND(Y$7=FIN!$E$18,$B$27=FIN!$F$18,$B31=FIN!$B$18),FIN!$C$18,0)</f>
        <v>0</v>
      </c>
      <c r="Z31" s="40">
        <f>+IF(AND(Z$7=FIN!$E$9,$B$27=FIN!$F$9,$B31=FIN!$B$9),FIN!$C$9,0)+IF(AND(Z$7=FIN!$E$10,$B$27=FIN!$F$10,$B31=FIN!$B$10),FIN!$C$10,0)+IF(AND(Z$7=FIN!$E$11,$B$27=FIN!$F$11,$B31=FIN!$B$11),FIN!$C$11,0)+IF(AND(Z$7=FIN!$E$12,$B$27=FIN!$F$12,$B31=FIN!$B$12),FIN!$C$12,0)+IF(AND(Z$7=FIN!$E$13,$B$27=FIN!$F$13,$B31=FIN!$B$13),FIN!$C$13,0)+IF(AND(Z$7=FIN!$E$14,$B$27=FIN!$F$14,$B31=FIN!$B$14),FIN!$C$14,0)+IF(AND(Z$7=FIN!$E$15,$B$27=FIN!$F$15,$B31=FIN!$B$15),FIN!$C$15,0)+IF(AND(Z$7=FIN!$E$16,$B$27=FIN!$F$16,$B31=FIN!$B$16),FIN!$C$16,0)+IF(AND(Z$7=FIN!$E$17,$B$27=FIN!$F$17,$B31=FIN!$B$17),FIN!$C$17,0)+IF(AND(Z$7=FIN!$E$18,$B$27=FIN!$F$18,$B31=FIN!$B$18),FIN!$C$18,0)</f>
        <v>0</v>
      </c>
      <c r="AA31" s="40">
        <f>+IF(AND(AA$7=FIN!$E$9,$B$27=FIN!$F$9,$B31=FIN!$B$9),FIN!$C$9,0)+IF(AND(AA$7=FIN!$E$10,$B$27=FIN!$F$10,$B31=FIN!$B$10),FIN!$C$10,0)+IF(AND(AA$7=FIN!$E$11,$B$27=FIN!$F$11,$B31=FIN!$B$11),FIN!$C$11,0)+IF(AND(AA$7=FIN!$E$12,$B$27=FIN!$F$12,$B31=FIN!$B$12),FIN!$C$12,0)+IF(AND(AA$7=FIN!$E$13,$B$27=FIN!$F$13,$B31=FIN!$B$13),FIN!$C$13,0)+IF(AND(AA$7=FIN!$E$14,$B$27=FIN!$F$14,$B31=FIN!$B$14),FIN!$C$14,0)+IF(AND(AA$7=FIN!$E$15,$B$27=FIN!$F$15,$B31=FIN!$B$15),FIN!$C$15,0)+IF(AND(AA$7=FIN!$E$16,$B$27=FIN!$F$16,$B31=FIN!$B$16),FIN!$C$16,0)+IF(AND(AA$7=FIN!$E$17,$B$27=FIN!$F$17,$B31=FIN!$B$17),FIN!$C$17,0)+IF(AND(AA$7=FIN!$E$18,$B$27=FIN!$F$18,$B31=FIN!$B$18),FIN!$C$18,0)</f>
        <v>0</v>
      </c>
      <c r="AB31" s="40">
        <f>+IF(AND(AB$7=FIN!$E$9,$B$27=FIN!$F$9,$B31=FIN!$B$9),FIN!$C$9,0)+IF(AND(AB$7=FIN!$E$10,$B$27=FIN!$F$10,$B31=FIN!$B$10),FIN!$C$10,0)+IF(AND(AB$7=FIN!$E$11,$B$27=FIN!$F$11,$B31=FIN!$B$11),FIN!$C$11,0)+IF(AND(AB$7=FIN!$E$12,$B$27=FIN!$F$12,$B31=FIN!$B$12),FIN!$C$12,0)+IF(AND(AB$7=FIN!$E$13,$B$27=FIN!$F$13,$B31=FIN!$B$13),FIN!$C$13,0)+IF(AND(AB$7=FIN!$E$14,$B$27=FIN!$F$14,$B31=FIN!$B$14),FIN!$C$14,0)+IF(AND(AB$7=FIN!$E$15,$B$27=FIN!$F$15,$B31=FIN!$B$15),FIN!$C$15,0)+IF(AND(AB$7=FIN!$E$16,$B$27=FIN!$F$16,$B31=FIN!$B$16),FIN!$C$16,0)+IF(AND(AB$7=FIN!$E$17,$B$27=FIN!$F$17,$B31=FIN!$B$17),FIN!$C$17,0)+IF(AND(AB$7=FIN!$E$18,$B$27=FIN!$F$18,$B31=FIN!$B$18),FIN!$C$18,0)</f>
        <v>0</v>
      </c>
      <c r="AC31" s="40">
        <f>+IF(AND(AC$7=FIN!$E$9,$B$27=FIN!$F$9,$B31=FIN!$B$9),FIN!$C$9,0)+IF(AND(AC$7=FIN!$E$10,$B$27=FIN!$F$10,$B31=FIN!$B$10),FIN!$C$10,0)+IF(AND(AC$7=FIN!$E$11,$B$27=FIN!$F$11,$B31=FIN!$B$11),FIN!$C$11,0)+IF(AND(AC$7=FIN!$E$12,$B$27=FIN!$F$12,$B31=FIN!$B$12),FIN!$C$12,0)+IF(AND(AC$7=FIN!$E$13,$B$27=FIN!$F$13,$B31=FIN!$B$13),FIN!$C$13,0)+IF(AND(AC$7=FIN!$E$14,$B$27=FIN!$F$14,$B31=FIN!$B$14),FIN!$C$14,0)+IF(AND(AC$7=FIN!$E$15,$B$27=FIN!$F$15,$B31=FIN!$B$15),FIN!$C$15,0)+IF(AND(AC$7=FIN!$E$16,$B$27=FIN!$F$16,$B31=FIN!$B$16),FIN!$C$16,0)+IF(AND(AC$7=FIN!$E$17,$B$27=FIN!$F$17,$B31=FIN!$B$17),FIN!$C$17,0)+IF(AND(AC$7=FIN!$E$18,$B$27=FIN!$F$18,$B31=FIN!$B$18),FIN!$C$18,0)</f>
        <v>0</v>
      </c>
      <c r="AD31" s="40">
        <f>+IF(AND(AD$7=FIN!$E$9,$B$27=FIN!$F$9,$B31=FIN!$B$9),FIN!$C$9,0)+IF(AND(AD$7=FIN!$E$10,$B$27=FIN!$F$10,$B31=FIN!$B$10),FIN!$C$10,0)+IF(AND(AD$7=FIN!$E$11,$B$27=FIN!$F$11,$B31=FIN!$B$11),FIN!$C$11,0)+IF(AND(AD$7=FIN!$E$12,$B$27=FIN!$F$12,$B31=FIN!$B$12),FIN!$C$12,0)+IF(AND(AD$7=FIN!$E$13,$B$27=FIN!$F$13,$B31=FIN!$B$13),FIN!$C$13,0)+IF(AND(AD$7=FIN!$E$14,$B$27=FIN!$F$14,$B31=FIN!$B$14),FIN!$C$14,0)+IF(AND(AD$7=FIN!$E$15,$B$27=FIN!$F$15,$B31=FIN!$B$15),FIN!$C$15,0)+IF(AND(AD$7=FIN!$E$16,$B$27=FIN!$F$16,$B31=FIN!$B$16),FIN!$C$16,0)+IF(AND(AD$7=FIN!$E$17,$B$27=FIN!$F$17,$B31=FIN!$B$17),FIN!$C$17,0)+IF(AND(AD$7=FIN!$E$18,$B$27=FIN!$F$18,$B31=FIN!$B$18),FIN!$C$18,0)</f>
        <v>0</v>
      </c>
      <c r="AE31" s="40">
        <f>+IF(AND(AE$7=FIN!$E$9,$B$27=FIN!$F$9,$B31=FIN!$B$9),FIN!$C$9,0)+IF(AND(AE$7=FIN!$E$10,$B$27=FIN!$F$10,$B31=FIN!$B$10),FIN!$C$10,0)+IF(AND(AE$7=FIN!$E$11,$B$27=FIN!$F$11,$B31=FIN!$B$11),FIN!$C$11,0)+IF(AND(AE$7=FIN!$E$12,$B$27=FIN!$F$12,$B31=FIN!$B$12),FIN!$C$12,0)+IF(AND(AE$7=FIN!$E$13,$B$27=FIN!$F$13,$B31=FIN!$B$13),FIN!$C$13,0)+IF(AND(AE$7=FIN!$E$14,$B$27=FIN!$F$14,$B31=FIN!$B$14),FIN!$C$14,0)+IF(AND(AE$7=FIN!$E$15,$B$27=FIN!$F$15,$B31=FIN!$B$15),FIN!$C$15,0)+IF(AND(AE$7=FIN!$E$16,$B$27=FIN!$F$16,$B31=FIN!$B$16),FIN!$C$16,0)+IF(AND(AE$7=FIN!$E$17,$B$27=FIN!$F$17,$B31=FIN!$B$17),FIN!$C$17,0)+IF(AND(AE$7=FIN!$E$18,$B$27=FIN!$F$18,$B31=FIN!$B$18),FIN!$C$18,0)</f>
        <v>0</v>
      </c>
      <c r="AF31" s="40">
        <f>+IF(AND(AF$7=FIN!$E$9,$B$27=FIN!$F$9,$B31=FIN!$B$9),FIN!$C$9,0)+IF(AND(AF$7=FIN!$E$10,$B$27=FIN!$F$10,$B31=FIN!$B$10),FIN!$C$10,0)+IF(AND(AF$7=FIN!$E$11,$B$27=FIN!$F$11,$B31=FIN!$B$11),FIN!$C$11,0)+IF(AND(AF$7=FIN!$E$12,$B$27=FIN!$F$12,$B31=FIN!$B$12),FIN!$C$12,0)+IF(AND(AF$7=FIN!$E$13,$B$27=FIN!$F$13,$B31=FIN!$B$13),FIN!$C$13,0)+IF(AND(AF$7=FIN!$E$14,$B$27=FIN!$F$14,$B31=FIN!$B$14),FIN!$C$14,0)+IF(AND(AF$7=FIN!$E$15,$B$27=FIN!$F$15,$B31=FIN!$B$15),FIN!$C$15,0)+IF(AND(AF$7=FIN!$E$16,$B$27=FIN!$F$16,$B31=FIN!$B$16),FIN!$C$16,0)+IF(AND(AF$7=FIN!$E$17,$B$27=FIN!$F$17,$B31=FIN!$B$17),FIN!$C$17,0)+IF(AND(AF$7=FIN!$E$18,$B$27=FIN!$F$18,$B31=FIN!$B$18),FIN!$C$18,0)</f>
        <v>0</v>
      </c>
      <c r="AG31" s="40">
        <f>+IF(AND(AG$7=FIN!$E$9,$B$27=FIN!$F$9,$B31=FIN!$B$9),FIN!$C$9,0)+IF(AND(AG$7=FIN!$E$10,$B$27=FIN!$F$10,$B31=FIN!$B$10),FIN!$C$10,0)+IF(AND(AG$7=FIN!$E$11,$B$27=FIN!$F$11,$B31=FIN!$B$11),FIN!$C$11,0)+IF(AND(AG$7=FIN!$E$12,$B$27=FIN!$F$12,$B31=FIN!$B$12),FIN!$C$12,0)+IF(AND(AG$7=FIN!$E$13,$B$27=FIN!$F$13,$B31=FIN!$B$13),FIN!$C$13,0)+IF(AND(AG$7=FIN!$E$14,$B$27=FIN!$F$14,$B31=FIN!$B$14),FIN!$C$14,0)+IF(AND(AG$7=FIN!$E$15,$B$27=FIN!$F$15,$B31=FIN!$B$15),FIN!$C$15,0)+IF(AND(AG$7=FIN!$E$16,$B$27=FIN!$F$16,$B31=FIN!$B$16),FIN!$C$16,0)+IF(AND(AG$7=FIN!$E$17,$B$27=FIN!$F$17,$B31=FIN!$B$17),FIN!$C$17,0)+IF(AND(AG$7=FIN!$E$18,$B$27=FIN!$F$18,$B31=FIN!$B$18),FIN!$C$18,0)</f>
        <v>0</v>
      </c>
      <c r="AH31" s="40">
        <f>+IF(AND(AH$7=FIN!$E$9,$B$27=FIN!$F$9,$B31=FIN!$B$9),FIN!$C$9,0)+IF(AND(AH$7=FIN!$E$10,$B$27=FIN!$F$10,$B31=FIN!$B$10),FIN!$C$10,0)+IF(AND(AH$7=FIN!$E$11,$B$27=FIN!$F$11,$B31=FIN!$B$11),FIN!$C$11,0)+IF(AND(AH$7=FIN!$E$12,$B$27=FIN!$F$12,$B31=FIN!$B$12),FIN!$C$12,0)+IF(AND(AH$7=FIN!$E$13,$B$27=FIN!$F$13,$B31=FIN!$B$13),FIN!$C$13,0)+IF(AND(AH$7=FIN!$E$14,$B$27=FIN!$F$14,$B31=FIN!$B$14),FIN!$C$14,0)+IF(AND(AH$7=FIN!$E$15,$B$27=FIN!$F$15,$B31=FIN!$B$15),FIN!$C$15,0)+IF(AND(AH$7=FIN!$E$16,$B$27=FIN!$F$16,$B31=FIN!$B$16),FIN!$C$16,0)+IF(AND(AH$7=FIN!$E$17,$B$27=FIN!$F$17,$B31=FIN!$B$17),FIN!$C$17,0)+IF(AND(AH$7=FIN!$E$18,$B$27=FIN!$F$18,$B31=FIN!$B$18),FIN!$C$18,0)</f>
        <v>0</v>
      </c>
      <c r="AI31" s="40">
        <f>+IF(AND(AI$7=FIN!$E$9,$B$27=FIN!$F$9,$B31=FIN!$B$9),FIN!$C$9,0)+IF(AND(AI$7=FIN!$E$10,$B$27=FIN!$F$10,$B31=FIN!$B$10),FIN!$C$10,0)+IF(AND(AI$7=FIN!$E$11,$B$27=FIN!$F$11,$B31=FIN!$B$11),FIN!$C$11,0)+IF(AND(AI$7=FIN!$E$12,$B$27=FIN!$F$12,$B31=FIN!$B$12),FIN!$C$12,0)+IF(AND(AI$7=FIN!$E$13,$B$27=FIN!$F$13,$B31=FIN!$B$13),FIN!$C$13,0)+IF(AND(AI$7=FIN!$E$14,$B$27=FIN!$F$14,$B31=FIN!$B$14),FIN!$C$14,0)+IF(AND(AI$7=FIN!$E$15,$B$27=FIN!$F$15,$B31=FIN!$B$15),FIN!$C$15,0)+IF(AND(AI$7=FIN!$E$16,$B$27=FIN!$F$16,$B31=FIN!$B$16),FIN!$C$16,0)+IF(AND(AI$7=FIN!$E$17,$B$27=FIN!$F$17,$B31=FIN!$B$17),FIN!$C$17,0)+IF(AND(AI$7=FIN!$E$18,$B$27=FIN!$F$18,$B31=FIN!$B$18),FIN!$C$18,0)</f>
        <v>0</v>
      </c>
      <c r="AJ31" s="40">
        <f>+IF(AND(AJ$7=FIN!$E$9,$B$27=FIN!$F$9,$B31=FIN!$B$9),FIN!$C$9,0)+IF(AND(AJ$7=FIN!$E$10,$B$27=FIN!$F$10,$B31=FIN!$B$10),FIN!$C$10,0)+IF(AND(AJ$7=FIN!$E$11,$B$27=FIN!$F$11,$B31=FIN!$B$11),FIN!$C$11,0)+IF(AND(AJ$7=FIN!$E$12,$B$27=FIN!$F$12,$B31=FIN!$B$12),FIN!$C$12,0)+IF(AND(AJ$7=FIN!$E$13,$B$27=FIN!$F$13,$B31=FIN!$B$13),FIN!$C$13,0)+IF(AND(AJ$7=FIN!$E$14,$B$27=FIN!$F$14,$B31=FIN!$B$14),FIN!$C$14,0)+IF(AND(AJ$7=FIN!$E$15,$B$27=FIN!$F$15,$B31=FIN!$B$15),FIN!$C$15,0)+IF(AND(AJ$7=FIN!$E$16,$B$27=FIN!$F$16,$B31=FIN!$B$16),FIN!$C$16,0)+IF(AND(AJ$7=FIN!$E$17,$B$27=FIN!$F$17,$B31=FIN!$B$17),FIN!$C$17,0)+IF(AND(AJ$7=FIN!$E$18,$B$27=FIN!$F$18,$B31=FIN!$B$18),FIN!$C$18,0)</f>
        <v>0</v>
      </c>
      <c r="AK31" s="40">
        <f>+IF(AND(AK$7=FIN!$E$9,$B$27=FIN!$F$9,$B31=FIN!$B$9),FIN!$C$9,0)+IF(AND(AK$7=FIN!$E$10,$B$27=FIN!$F$10,$B31=FIN!$B$10),FIN!$C$10,0)+IF(AND(AK$7=FIN!$E$11,$B$27=FIN!$F$11,$B31=FIN!$B$11),FIN!$C$11,0)+IF(AND(AK$7=FIN!$E$12,$B$27=FIN!$F$12,$B31=FIN!$B$12),FIN!$C$12,0)+IF(AND(AK$7=FIN!$E$13,$B$27=FIN!$F$13,$B31=FIN!$B$13),FIN!$C$13,0)+IF(AND(AK$7=FIN!$E$14,$B$27=FIN!$F$14,$B31=FIN!$B$14),FIN!$C$14,0)+IF(AND(AK$7=FIN!$E$15,$B$27=FIN!$F$15,$B31=FIN!$B$15),FIN!$C$15,0)+IF(AND(AK$7=FIN!$E$16,$B$27=FIN!$F$16,$B31=FIN!$B$16),FIN!$C$16,0)+IF(AND(AK$7=FIN!$E$17,$B$27=FIN!$F$17,$B31=FIN!$B$17),FIN!$C$17,0)+IF(AND(AK$7=FIN!$E$18,$B$27=FIN!$F$18,$B31=FIN!$B$18),FIN!$C$18,0)</f>
        <v>0</v>
      </c>
      <c r="AL31" s="40">
        <f>+IF(AND(AL$7=FIN!$E$9,$B$27=FIN!$F$9,$B31=FIN!$B$9),FIN!$C$9,0)+IF(AND(AL$7=FIN!$E$10,$B$27=FIN!$F$10,$B31=FIN!$B$10),FIN!$C$10,0)+IF(AND(AL$7=FIN!$E$11,$B$27=FIN!$F$11,$B31=FIN!$B$11),FIN!$C$11,0)+IF(AND(AL$7=FIN!$E$12,$B$27=FIN!$F$12,$B31=FIN!$B$12),FIN!$C$12,0)+IF(AND(AL$7=FIN!$E$13,$B$27=FIN!$F$13,$B31=FIN!$B$13),FIN!$C$13,0)+IF(AND(AL$7=FIN!$E$14,$B$27=FIN!$F$14,$B31=FIN!$B$14),FIN!$C$14,0)+IF(AND(AL$7=FIN!$E$15,$B$27=FIN!$F$15,$B31=FIN!$B$15),FIN!$C$15,0)+IF(AND(AL$7=FIN!$E$16,$B$27=FIN!$F$16,$B31=FIN!$B$16),FIN!$C$16,0)+IF(AND(AL$7=FIN!$E$17,$B$27=FIN!$F$17,$B31=FIN!$B$17),FIN!$C$17,0)+IF(AND(AL$7=FIN!$E$18,$B$27=FIN!$F$18,$B31=FIN!$B$18),FIN!$C$18,0)</f>
        <v>0</v>
      </c>
      <c r="AM31" s="40">
        <f>+IF(AND(AM$7=FIN!$E$9,$B$27=FIN!$F$9,$B31=FIN!$B$9),FIN!$C$9,0)+IF(AND(AM$7=FIN!$E$10,$B$27=FIN!$F$10,$B31=FIN!$B$10),FIN!$C$10,0)+IF(AND(AM$7=FIN!$E$11,$B$27=FIN!$F$11,$B31=FIN!$B$11),FIN!$C$11,0)+IF(AND(AM$7=FIN!$E$12,$B$27=FIN!$F$12,$B31=FIN!$B$12),FIN!$C$12,0)+IF(AND(AM$7=FIN!$E$13,$B$27=FIN!$F$13,$B31=FIN!$B$13),FIN!$C$13,0)+IF(AND(AM$7=FIN!$E$14,$B$27=FIN!$F$14,$B31=FIN!$B$14),FIN!$C$14,0)+IF(AND(AM$7=FIN!$E$15,$B$27=FIN!$F$15,$B31=FIN!$B$15),FIN!$C$15,0)+IF(AND(AM$7=FIN!$E$16,$B$27=FIN!$F$16,$B31=FIN!$B$16),FIN!$C$16,0)+IF(AND(AM$7=FIN!$E$17,$B$27=FIN!$F$17,$B31=FIN!$B$17),FIN!$C$17,0)+IF(AND(AM$7=FIN!$E$18,$B$27=FIN!$F$18,$B31=FIN!$B$18),FIN!$C$18,0)</f>
        <v>0</v>
      </c>
      <c r="AN31" s="40">
        <f>+IF(AND(AN$7=FIN!$E$9,$B$27=FIN!$F$9,$B31=FIN!$B$9),FIN!$C$9,0)+IF(AND(AN$7=FIN!$E$10,$B$27=FIN!$F$10,$B31=FIN!$B$10),FIN!$C$10,0)+IF(AND(AN$7=FIN!$E$11,$B$27=FIN!$F$11,$B31=FIN!$B$11),FIN!$C$11,0)+IF(AND(AN$7=FIN!$E$12,$B$27=FIN!$F$12,$B31=FIN!$B$12),FIN!$C$12,0)+IF(AND(AN$7=FIN!$E$13,$B$27=FIN!$F$13,$B31=FIN!$B$13),FIN!$C$13,0)+IF(AND(AN$7=FIN!$E$14,$B$27=FIN!$F$14,$B31=FIN!$B$14),FIN!$C$14,0)+IF(AND(AN$7=FIN!$E$15,$B$27=FIN!$F$15,$B31=FIN!$B$15),FIN!$C$15,0)+IF(AND(AN$7=FIN!$E$16,$B$27=FIN!$F$16,$B31=FIN!$B$16),FIN!$C$16,0)+IF(AND(AN$7=FIN!$E$17,$B$27=FIN!$F$17,$B31=FIN!$B$17),FIN!$C$17,0)+IF(AND(AN$7=FIN!$E$18,$B$27=FIN!$F$18,$B31=FIN!$B$18),FIN!$C$18,0)</f>
        <v>0</v>
      </c>
      <c r="AO31" s="40">
        <f>+IF(AND(AO$7=FIN!$E$9,$B$27=FIN!$F$9,$B31=FIN!$B$9),FIN!$C$9,0)+IF(AND(AO$7=FIN!$E$10,$B$27=FIN!$F$10,$B31=FIN!$B$10),FIN!$C$10,0)+IF(AND(AO$7=FIN!$E$11,$B$27=FIN!$F$11,$B31=FIN!$B$11),FIN!$C$11,0)+IF(AND(AO$7=FIN!$E$12,$B$27=FIN!$F$12,$B31=FIN!$B$12),FIN!$C$12,0)+IF(AND(AO$7=FIN!$E$13,$B$27=FIN!$F$13,$B31=FIN!$B$13),FIN!$C$13,0)+IF(AND(AO$7=FIN!$E$14,$B$27=FIN!$F$14,$B31=FIN!$B$14),FIN!$C$14,0)+IF(AND(AO$7=FIN!$E$15,$B$27=FIN!$F$15,$B31=FIN!$B$15),FIN!$C$15,0)+IF(AND(AO$7=FIN!$E$16,$B$27=FIN!$F$16,$B31=FIN!$B$16),FIN!$C$16,0)+IF(AND(AO$7=FIN!$E$17,$B$27=FIN!$F$17,$B31=FIN!$B$17),FIN!$C$17,0)+IF(AND(AO$7=FIN!$E$18,$B$27=FIN!$F$18,$B31=FIN!$B$18),FIN!$C$18,0)</f>
        <v>0</v>
      </c>
      <c r="AP31" s="40">
        <f>+IF(AND(AP$7=FIN!$E$9,$B$27=FIN!$F$9,$B31=FIN!$B$9),FIN!$C$9,0)+IF(AND(AP$7=FIN!$E$10,$B$27=FIN!$F$10,$B31=FIN!$B$10),FIN!$C$10,0)+IF(AND(AP$7=FIN!$E$11,$B$27=FIN!$F$11,$B31=FIN!$B$11),FIN!$C$11,0)+IF(AND(AP$7=FIN!$E$12,$B$27=FIN!$F$12,$B31=FIN!$B$12),FIN!$C$12,0)+IF(AND(AP$7=FIN!$E$13,$B$27=FIN!$F$13,$B31=FIN!$B$13),FIN!$C$13,0)+IF(AND(AP$7=FIN!$E$14,$B$27=FIN!$F$14,$B31=FIN!$B$14),FIN!$C$14,0)+IF(AND(AP$7=FIN!$E$15,$B$27=FIN!$F$15,$B31=FIN!$B$15),FIN!$C$15,0)+IF(AND(AP$7=FIN!$E$16,$B$27=FIN!$F$16,$B31=FIN!$B$16),FIN!$C$16,0)+IF(AND(AP$7=FIN!$E$17,$B$27=FIN!$F$17,$B31=FIN!$B$17),FIN!$C$17,0)+IF(AND(AP$7=FIN!$E$18,$B$27=FIN!$F$18,$B31=FIN!$B$18),FIN!$C$18,0)</f>
        <v>0</v>
      </c>
      <c r="AQ31" s="40">
        <f>+IF(AND(AQ$7=FIN!$E$9,$B$27=FIN!$F$9,$B31=FIN!$B$9),FIN!$C$9,0)+IF(AND(AQ$7=FIN!$E$10,$B$27=FIN!$F$10,$B31=FIN!$B$10),FIN!$C$10,0)+IF(AND(AQ$7=FIN!$E$11,$B$27=FIN!$F$11,$B31=FIN!$B$11),FIN!$C$11,0)+IF(AND(AQ$7=FIN!$E$12,$B$27=FIN!$F$12,$B31=FIN!$B$12),FIN!$C$12,0)+IF(AND(AQ$7=FIN!$E$13,$B$27=FIN!$F$13,$B31=FIN!$B$13),FIN!$C$13,0)+IF(AND(AQ$7=FIN!$E$14,$B$27=FIN!$F$14,$B31=FIN!$B$14),FIN!$C$14,0)+IF(AND(AQ$7=FIN!$E$15,$B$27=FIN!$F$15,$B31=FIN!$B$15),FIN!$C$15,0)+IF(AND(AQ$7=FIN!$E$16,$B$27=FIN!$F$16,$B31=FIN!$B$16),FIN!$C$16,0)+IF(AND(AQ$7=FIN!$E$17,$B$27=FIN!$F$17,$B31=FIN!$B$17),FIN!$C$17,0)+IF(AND(AQ$7=FIN!$E$18,$B$27=FIN!$F$18,$B31=FIN!$B$18),FIN!$C$18,0)</f>
        <v>0</v>
      </c>
      <c r="AR31" s="40">
        <f>+IF(AND(AR$7=FIN!$E$9,$B$27=FIN!$F$9,$B31=FIN!$B$9),FIN!$C$9,0)+IF(AND(AR$7=FIN!$E$10,$B$27=FIN!$F$10,$B31=FIN!$B$10),FIN!$C$10,0)+IF(AND(AR$7=FIN!$E$11,$B$27=FIN!$F$11,$B31=FIN!$B$11),FIN!$C$11,0)+IF(AND(AR$7=FIN!$E$12,$B$27=FIN!$F$12,$B31=FIN!$B$12),FIN!$C$12,0)+IF(AND(AR$7=FIN!$E$13,$B$27=FIN!$F$13,$B31=FIN!$B$13),FIN!$C$13,0)+IF(AND(AR$7=FIN!$E$14,$B$27=FIN!$F$14,$B31=FIN!$B$14),FIN!$C$14,0)+IF(AND(AR$7=FIN!$E$15,$B$27=FIN!$F$15,$B31=FIN!$B$15),FIN!$C$15,0)+IF(AND(AR$7=FIN!$E$16,$B$27=FIN!$F$16,$B31=FIN!$B$16),FIN!$C$16,0)+IF(AND(AR$7=FIN!$E$17,$B$27=FIN!$F$17,$B31=FIN!$B$17),FIN!$C$17,0)+IF(AND(AR$7=FIN!$E$18,$B$27=FIN!$F$18,$B31=FIN!$B$18),FIN!$C$18,0)</f>
        <v>0</v>
      </c>
      <c r="AS31" s="40">
        <f>+IF(AND(AS$7=FIN!$E$9,$B$27=FIN!$F$9,$B31=FIN!$B$9),FIN!$C$9,0)+IF(AND(AS$7=FIN!$E$10,$B$27=FIN!$F$10,$B31=FIN!$B$10),FIN!$C$10,0)+IF(AND(AS$7=FIN!$E$11,$B$27=FIN!$F$11,$B31=FIN!$B$11),FIN!$C$11,0)+IF(AND(AS$7=FIN!$E$12,$B$27=FIN!$F$12,$B31=FIN!$B$12),FIN!$C$12,0)+IF(AND(AS$7=FIN!$E$13,$B$27=FIN!$F$13,$B31=FIN!$B$13),FIN!$C$13,0)+IF(AND(AS$7=FIN!$E$14,$B$27=FIN!$F$14,$B31=FIN!$B$14),FIN!$C$14,0)+IF(AND(AS$7=FIN!$E$15,$B$27=FIN!$F$15,$B31=FIN!$B$15),FIN!$C$15,0)+IF(AND(AS$7=FIN!$E$16,$B$27=FIN!$F$16,$B31=FIN!$B$16),FIN!$C$16,0)+IF(AND(AS$7=FIN!$E$17,$B$27=FIN!$F$17,$B31=FIN!$B$17),FIN!$C$17,0)+IF(AND(AS$7=FIN!$E$18,$B$27=FIN!$F$18,$B31=FIN!$B$18),FIN!$C$18,0)</f>
        <v>0</v>
      </c>
      <c r="AT31" s="40">
        <f>+IF(AND(AT$7=FIN!$E$9,$B$27=FIN!$F$9,$B31=FIN!$B$9),FIN!$C$9,0)+IF(AND(AT$7=FIN!$E$10,$B$27=FIN!$F$10,$B31=FIN!$B$10),FIN!$C$10,0)+IF(AND(AT$7=FIN!$E$11,$B$27=FIN!$F$11,$B31=FIN!$B$11),FIN!$C$11,0)+IF(AND(AT$7=FIN!$E$12,$B$27=FIN!$F$12,$B31=FIN!$B$12),FIN!$C$12,0)+IF(AND(AT$7=FIN!$E$13,$B$27=FIN!$F$13,$B31=FIN!$B$13),FIN!$C$13,0)+IF(AND(AT$7=FIN!$E$14,$B$27=FIN!$F$14,$B31=FIN!$B$14),FIN!$C$14,0)+IF(AND(AT$7=FIN!$E$15,$B$27=FIN!$F$15,$B31=FIN!$B$15),FIN!$C$15,0)+IF(AND(AT$7=FIN!$E$16,$B$27=FIN!$F$16,$B31=FIN!$B$16),FIN!$C$16,0)+IF(AND(AT$7=FIN!$E$17,$B$27=FIN!$F$17,$B31=FIN!$B$17),FIN!$C$17,0)+IF(AND(AT$7=FIN!$E$18,$B$27=FIN!$F$18,$B31=FIN!$B$18),FIN!$C$18,0)</f>
        <v>0</v>
      </c>
      <c r="AU31" s="40">
        <f>+IF(AND(AU$7=FIN!$E$9,$B$27=FIN!$F$9,$B31=FIN!$B$9),FIN!$C$9,0)+IF(AND(AU$7=FIN!$E$10,$B$27=FIN!$F$10,$B31=FIN!$B$10),FIN!$C$10,0)+IF(AND(AU$7=FIN!$E$11,$B$27=FIN!$F$11,$B31=FIN!$B$11),FIN!$C$11,0)+IF(AND(AU$7=FIN!$E$12,$B$27=FIN!$F$12,$B31=FIN!$B$12),FIN!$C$12,0)+IF(AND(AU$7=FIN!$E$13,$B$27=FIN!$F$13,$B31=FIN!$B$13),FIN!$C$13,0)+IF(AND(AU$7=FIN!$E$14,$B$27=FIN!$F$14,$B31=FIN!$B$14),FIN!$C$14,0)+IF(AND(AU$7=FIN!$E$15,$B$27=FIN!$F$15,$B31=FIN!$B$15),FIN!$C$15,0)+IF(AND(AU$7=FIN!$E$16,$B$27=FIN!$F$16,$B31=FIN!$B$16),FIN!$C$16,0)+IF(AND(AU$7=FIN!$E$17,$B$27=FIN!$F$17,$B31=FIN!$B$17),FIN!$C$17,0)+IF(AND(AU$7=FIN!$E$18,$B$27=FIN!$F$18,$B31=FIN!$B$18),FIN!$C$18,0)</f>
        <v>0</v>
      </c>
      <c r="AV31" s="40">
        <f>+IF(AND(AV$7=FIN!$E$9,$B$27=FIN!$F$9,$B31=FIN!$B$9),FIN!$C$9,0)+IF(AND(AV$7=FIN!$E$10,$B$27=FIN!$F$10,$B31=FIN!$B$10),FIN!$C$10,0)+IF(AND(AV$7=FIN!$E$11,$B$27=FIN!$F$11,$B31=FIN!$B$11),FIN!$C$11,0)+IF(AND(AV$7=FIN!$E$12,$B$27=FIN!$F$12,$B31=FIN!$B$12),FIN!$C$12,0)+IF(AND(AV$7=FIN!$E$13,$B$27=FIN!$F$13,$B31=FIN!$B$13),FIN!$C$13,0)+IF(AND(AV$7=FIN!$E$14,$B$27=FIN!$F$14,$B31=FIN!$B$14),FIN!$C$14,0)+IF(AND(AV$7=FIN!$E$15,$B$27=FIN!$F$15,$B31=FIN!$B$15),FIN!$C$15,0)+IF(AND(AV$7=FIN!$E$16,$B$27=FIN!$F$16,$B31=FIN!$B$16),FIN!$C$16,0)+IF(AND(AV$7=FIN!$E$17,$B$27=FIN!$F$17,$B31=FIN!$B$17),FIN!$C$17,0)+IF(AND(AV$7=FIN!$E$18,$B$27=FIN!$F$18,$B31=FIN!$B$18),FIN!$C$18,0)</f>
        <v>0</v>
      </c>
      <c r="AW31" s="40">
        <f>+IF(AND(AW$7=FIN!$E$9,$B$27=FIN!$F$9,$B31=FIN!$B$9),FIN!$C$9,0)+IF(AND(AW$7=FIN!$E$10,$B$27=FIN!$F$10,$B31=FIN!$B$10),FIN!$C$10,0)+IF(AND(AW$7=FIN!$E$11,$B$27=FIN!$F$11,$B31=FIN!$B$11),FIN!$C$11,0)+IF(AND(AW$7=FIN!$E$12,$B$27=FIN!$F$12,$B31=FIN!$B$12),FIN!$C$12,0)+IF(AND(AW$7=FIN!$E$13,$B$27=FIN!$F$13,$B31=FIN!$B$13),FIN!$C$13,0)+IF(AND(AW$7=FIN!$E$14,$B$27=FIN!$F$14,$B31=FIN!$B$14),FIN!$C$14,0)+IF(AND(AW$7=FIN!$E$15,$B$27=FIN!$F$15,$B31=FIN!$B$15),FIN!$C$15,0)+IF(AND(AW$7=FIN!$E$16,$B$27=FIN!$F$16,$B31=FIN!$B$16),FIN!$C$16,0)+IF(AND(AW$7=FIN!$E$17,$B$27=FIN!$F$17,$B31=FIN!$B$17),FIN!$C$17,0)+IF(AND(AW$7=FIN!$E$18,$B$27=FIN!$F$18,$B31=FIN!$B$18),FIN!$C$18,0)</f>
        <v>0</v>
      </c>
      <c r="AX31" s="40">
        <f>+IF(AND(AX$7=FIN!$E$9,$B$27=FIN!$F$9,$B31=FIN!$B$9),FIN!$C$9,0)+IF(AND(AX$7=FIN!$E$10,$B$27=FIN!$F$10,$B31=FIN!$B$10),FIN!$C$10,0)+IF(AND(AX$7=FIN!$E$11,$B$27=FIN!$F$11,$B31=FIN!$B$11),FIN!$C$11,0)+IF(AND(AX$7=FIN!$E$12,$B$27=FIN!$F$12,$B31=FIN!$B$12),FIN!$C$12,0)+IF(AND(AX$7=FIN!$E$13,$B$27=FIN!$F$13,$B31=FIN!$B$13),FIN!$C$13,0)+IF(AND(AX$7=FIN!$E$14,$B$27=FIN!$F$14,$B31=FIN!$B$14),FIN!$C$14,0)+IF(AND(AX$7=FIN!$E$15,$B$27=FIN!$F$15,$B31=FIN!$B$15),FIN!$C$15,0)+IF(AND(AX$7=FIN!$E$16,$B$27=FIN!$F$16,$B31=FIN!$B$16),FIN!$C$16,0)+IF(AND(AX$7=FIN!$E$17,$B$27=FIN!$F$17,$B31=FIN!$B$17),FIN!$C$17,0)+IF(AND(AX$7=FIN!$E$18,$B$27=FIN!$F$18,$B31=FIN!$B$18),FIN!$C$18,0)</f>
        <v>0</v>
      </c>
      <c r="AY31" s="40">
        <f>+IF(AND(AY$7=FIN!$E$9,$B$27=FIN!$F$9,$B31=FIN!$B$9),FIN!$C$9,0)+IF(AND(AY$7=FIN!$E$10,$B$27=FIN!$F$10,$B31=FIN!$B$10),FIN!$C$10,0)+IF(AND(AY$7=FIN!$E$11,$B$27=FIN!$F$11,$B31=FIN!$B$11),FIN!$C$11,0)+IF(AND(AY$7=FIN!$E$12,$B$27=FIN!$F$12,$B31=FIN!$B$12),FIN!$C$12,0)+IF(AND(AY$7=FIN!$E$13,$B$27=FIN!$F$13,$B31=FIN!$B$13),FIN!$C$13,0)+IF(AND(AY$7=FIN!$E$14,$B$27=FIN!$F$14,$B31=FIN!$B$14),FIN!$C$14,0)+IF(AND(AY$7=FIN!$E$15,$B$27=FIN!$F$15,$B31=FIN!$B$15),FIN!$C$15,0)+IF(AND(AY$7=FIN!$E$16,$B$27=FIN!$F$16,$B31=FIN!$B$16),FIN!$C$16,0)+IF(AND(AY$7=FIN!$E$17,$B$27=FIN!$F$17,$B31=FIN!$B$17),FIN!$C$17,0)+IF(AND(AY$7=FIN!$E$18,$B$27=FIN!$F$18,$B31=FIN!$B$18),FIN!$C$18,0)</f>
        <v>0</v>
      </c>
      <c r="AZ31" s="40">
        <f>+IF(AND(AZ$7=FIN!$E$9,$B$27=FIN!$F$9,$B31=FIN!$B$9),FIN!$C$9,0)+IF(AND(AZ$7=FIN!$E$10,$B$27=FIN!$F$10,$B31=FIN!$B$10),FIN!$C$10,0)+IF(AND(AZ$7=FIN!$E$11,$B$27=FIN!$F$11,$B31=FIN!$B$11),FIN!$C$11,0)+IF(AND(AZ$7=FIN!$E$12,$B$27=FIN!$F$12,$B31=FIN!$B$12),FIN!$C$12,0)+IF(AND(AZ$7=FIN!$E$13,$B$27=FIN!$F$13,$B31=FIN!$B$13),FIN!$C$13,0)+IF(AND(AZ$7=FIN!$E$14,$B$27=FIN!$F$14,$B31=FIN!$B$14),FIN!$C$14,0)+IF(AND(AZ$7=FIN!$E$15,$B$27=FIN!$F$15,$B31=FIN!$B$15),FIN!$C$15,0)+IF(AND(AZ$7=FIN!$E$16,$B$27=FIN!$F$16,$B31=FIN!$B$16),FIN!$C$16,0)+IF(AND(AZ$7=FIN!$E$17,$B$27=FIN!$F$17,$B31=FIN!$B$17),FIN!$C$17,0)+IF(AND(AZ$7=FIN!$E$18,$B$27=FIN!$F$18,$B31=FIN!$B$18),FIN!$C$18,0)</f>
        <v>0</v>
      </c>
      <c r="BA31" s="40">
        <f>+IF(AND(BA$7=FIN!$E$9,$B$27=FIN!$F$9,$B31=FIN!$B$9),FIN!$C$9,0)+IF(AND(BA$7=FIN!$E$10,$B$27=FIN!$F$10,$B31=FIN!$B$10),FIN!$C$10,0)+IF(AND(BA$7=FIN!$E$11,$B$27=FIN!$F$11,$B31=FIN!$B$11),FIN!$C$11,0)+IF(AND(BA$7=FIN!$E$12,$B$27=FIN!$F$12,$B31=FIN!$B$12),FIN!$C$12,0)+IF(AND(BA$7=FIN!$E$13,$B$27=FIN!$F$13,$B31=FIN!$B$13),FIN!$C$13,0)+IF(AND(BA$7=FIN!$E$14,$B$27=FIN!$F$14,$B31=FIN!$B$14),FIN!$C$14,0)+IF(AND(BA$7=FIN!$E$15,$B$27=FIN!$F$15,$B31=FIN!$B$15),FIN!$C$15,0)+IF(AND(BA$7=FIN!$E$16,$B$27=FIN!$F$16,$B31=FIN!$B$16),FIN!$C$16,0)+IF(AND(BA$7=FIN!$E$17,$B$27=FIN!$F$17,$B31=FIN!$B$17),FIN!$C$17,0)+IF(AND(BA$7=FIN!$E$18,$B$27=FIN!$F$18,$B31=FIN!$B$18),FIN!$C$18,0)</f>
        <v>0</v>
      </c>
      <c r="BB31" s="40">
        <f>+IF(AND(BB$7=FIN!$E$9,$B$27=FIN!$F$9,$B31=FIN!$B$9),FIN!$C$9,0)+IF(AND(BB$7=FIN!$E$10,$B$27=FIN!$F$10,$B31=FIN!$B$10),FIN!$C$10,0)+IF(AND(BB$7=FIN!$E$11,$B$27=FIN!$F$11,$B31=FIN!$B$11),FIN!$C$11,0)+IF(AND(BB$7=FIN!$E$12,$B$27=FIN!$F$12,$B31=FIN!$B$12),FIN!$C$12,0)+IF(AND(BB$7=FIN!$E$13,$B$27=FIN!$F$13,$B31=FIN!$B$13),FIN!$C$13,0)+IF(AND(BB$7=FIN!$E$14,$B$27=FIN!$F$14,$B31=FIN!$B$14),FIN!$C$14,0)+IF(AND(BB$7=FIN!$E$15,$B$27=FIN!$F$15,$B31=FIN!$B$15),FIN!$C$15,0)+IF(AND(BB$7=FIN!$E$16,$B$27=FIN!$F$16,$B31=FIN!$B$16),FIN!$C$16,0)+IF(AND(BB$7=FIN!$E$17,$B$27=FIN!$F$17,$B31=FIN!$B$17),FIN!$C$17,0)+IF(AND(BB$7=FIN!$E$18,$B$27=FIN!$F$18,$B31=FIN!$B$18),FIN!$C$18,0)</f>
        <v>0</v>
      </c>
      <c r="BC31" s="40">
        <f>+IF(AND(BC$7=FIN!$E$9,$B$27=FIN!$F$9,$B31=FIN!$B$9),FIN!$C$9,0)+IF(AND(BC$7=FIN!$E$10,$B$27=FIN!$F$10,$B31=FIN!$B$10),FIN!$C$10,0)+IF(AND(BC$7=FIN!$E$11,$B$27=FIN!$F$11,$B31=FIN!$B$11),FIN!$C$11,0)+IF(AND(BC$7=FIN!$E$12,$B$27=FIN!$F$12,$B31=FIN!$B$12),FIN!$C$12,0)+IF(AND(BC$7=FIN!$E$13,$B$27=FIN!$F$13,$B31=FIN!$B$13),FIN!$C$13,0)+IF(AND(BC$7=FIN!$E$14,$B$27=FIN!$F$14,$B31=FIN!$B$14),FIN!$C$14,0)+IF(AND(BC$7=FIN!$E$15,$B$27=FIN!$F$15,$B31=FIN!$B$15),FIN!$C$15,0)+IF(AND(BC$7=FIN!$E$16,$B$27=FIN!$F$16,$B31=FIN!$B$16),FIN!$C$16,0)+IF(AND(BC$7=FIN!$E$17,$B$27=FIN!$F$17,$B31=FIN!$B$17),FIN!$C$17,0)+IF(AND(BC$7=FIN!$E$18,$B$27=FIN!$F$18,$B31=FIN!$B$18),FIN!$C$18,0)</f>
        <v>0</v>
      </c>
      <c r="BD31" s="40">
        <f>+IF(AND(BD$7=FIN!$E$9,$B$27=FIN!$F$9,$B31=FIN!$B$9),FIN!$C$9,0)+IF(AND(BD$7=FIN!$E$10,$B$27=FIN!$F$10,$B31=FIN!$B$10),FIN!$C$10,0)+IF(AND(BD$7=FIN!$E$11,$B$27=FIN!$F$11,$B31=FIN!$B$11),FIN!$C$11,0)+IF(AND(BD$7=FIN!$E$12,$B$27=FIN!$F$12,$B31=FIN!$B$12),FIN!$C$12,0)+IF(AND(BD$7=FIN!$E$13,$B$27=FIN!$F$13,$B31=FIN!$B$13),FIN!$C$13,0)+IF(AND(BD$7=FIN!$E$14,$B$27=FIN!$F$14,$B31=FIN!$B$14),FIN!$C$14,0)+IF(AND(BD$7=FIN!$E$15,$B$27=FIN!$F$15,$B31=FIN!$B$15),FIN!$C$15,0)+IF(AND(BD$7=FIN!$E$16,$B$27=FIN!$F$16,$B31=FIN!$B$16),FIN!$C$16,0)+IF(AND(BD$7=FIN!$E$17,$B$27=FIN!$F$17,$B31=FIN!$B$17),FIN!$C$17,0)+IF(AND(BD$7=FIN!$E$18,$B$27=FIN!$F$18,$B31=FIN!$B$18),FIN!$C$18,0)</f>
        <v>0</v>
      </c>
      <c r="BE31" s="40">
        <f>+IF(AND(BE$7=FIN!$E$9,$B$27=FIN!$F$9,$B31=FIN!$B$9),FIN!$C$9,0)+IF(AND(BE$7=FIN!$E$10,$B$27=FIN!$F$10,$B31=FIN!$B$10),FIN!$C$10,0)+IF(AND(BE$7=FIN!$E$11,$B$27=FIN!$F$11,$B31=FIN!$B$11),FIN!$C$11,0)+IF(AND(BE$7=FIN!$E$12,$B$27=FIN!$F$12,$B31=FIN!$B$12),FIN!$C$12,0)+IF(AND(BE$7=FIN!$E$13,$B$27=FIN!$F$13,$B31=FIN!$B$13),FIN!$C$13,0)+IF(AND(BE$7=FIN!$E$14,$B$27=FIN!$F$14,$B31=FIN!$B$14),FIN!$C$14,0)+IF(AND(BE$7=FIN!$E$15,$B$27=FIN!$F$15,$B31=FIN!$B$15),FIN!$C$15,0)+IF(AND(BE$7=FIN!$E$16,$B$27=FIN!$F$16,$B31=FIN!$B$16),FIN!$C$16,0)+IF(AND(BE$7=FIN!$E$17,$B$27=FIN!$F$17,$B31=FIN!$B$17),FIN!$C$17,0)+IF(AND(BE$7=FIN!$E$18,$B$27=FIN!$F$18,$B31=FIN!$B$18),FIN!$C$18,0)</f>
        <v>0</v>
      </c>
      <c r="BF31" s="40">
        <f>+IF(AND(BF$7=FIN!$E$9,$B$27=FIN!$F$9,$B31=FIN!$B$9),FIN!$C$9,0)+IF(AND(BF$7=FIN!$E$10,$B$27=FIN!$F$10,$B31=FIN!$B$10),FIN!$C$10,0)+IF(AND(BF$7=FIN!$E$11,$B$27=FIN!$F$11,$B31=FIN!$B$11),FIN!$C$11,0)+IF(AND(BF$7=FIN!$E$12,$B$27=FIN!$F$12,$B31=FIN!$B$12),FIN!$C$12,0)+IF(AND(BF$7=FIN!$E$13,$B$27=FIN!$F$13,$B31=FIN!$B$13),FIN!$C$13,0)+IF(AND(BF$7=FIN!$E$14,$B$27=FIN!$F$14,$B31=FIN!$B$14),FIN!$C$14,0)+IF(AND(BF$7=FIN!$E$15,$B$27=FIN!$F$15,$B31=FIN!$B$15),FIN!$C$15,0)+IF(AND(BF$7=FIN!$E$16,$B$27=FIN!$F$16,$B31=FIN!$B$16),FIN!$C$16,0)+IF(AND(BF$7=FIN!$E$17,$B$27=FIN!$F$17,$B31=FIN!$B$17),FIN!$C$17,0)+IF(AND(BF$7=FIN!$E$18,$B$27=FIN!$F$18,$B31=FIN!$B$18),FIN!$C$18,0)</f>
        <v>0</v>
      </c>
      <c r="BG31" s="40">
        <f>+IF(AND(BG$7=FIN!$E$9,$B$27=FIN!$F$9,$B31=FIN!$B$9),FIN!$C$9,0)+IF(AND(BG$7=FIN!$E$10,$B$27=FIN!$F$10,$B31=FIN!$B$10),FIN!$C$10,0)+IF(AND(BG$7=FIN!$E$11,$B$27=FIN!$F$11,$B31=FIN!$B$11),FIN!$C$11,0)+IF(AND(BG$7=FIN!$E$12,$B$27=FIN!$F$12,$B31=FIN!$B$12),FIN!$C$12,0)+IF(AND(BG$7=FIN!$E$13,$B$27=FIN!$F$13,$B31=FIN!$B$13),FIN!$C$13,0)+IF(AND(BG$7=FIN!$E$14,$B$27=FIN!$F$14,$B31=FIN!$B$14),FIN!$C$14,0)+IF(AND(BG$7=FIN!$E$15,$B$27=FIN!$F$15,$B31=FIN!$B$15),FIN!$C$15,0)+IF(AND(BG$7=FIN!$E$16,$B$27=FIN!$F$16,$B31=FIN!$B$16),FIN!$C$16,0)+IF(AND(BG$7=FIN!$E$17,$B$27=FIN!$F$17,$B31=FIN!$B$17),FIN!$C$17,0)+IF(AND(BG$7=FIN!$E$18,$B$27=FIN!$F$18,$B31=FIN!$B$18),FIN!$C$18,0)</f>
        <v>0</v>
      </c>
      <c r="BH31" s="40">
        <f>+IF(AND(BH$7=FIN!$E$9,$B$27=FIN!$F$9,$B31=FIN!$B$9),FIN!$C$9,0)+IF(AND(BH$7=FIN!$E$10,$B$27=FIN!$F$10,$B31=FIN!$B$10),FIN!$C$10,0)+IF(AND(BH$7=FIN!$E$11,$B$27=FIN!$F$11,$B31=FIN!$B$11),FIN!$C$11,0)+IF(AND(BH$7=FIN!$E$12,$B$27=FIN!$F$12,$B31=FIN!$B$12),FIN!$C$12,0)+IF(AND(BH$7=FIN!$E$13,$B$27=FIN!$F$13,$B31=FIN!$B$13),FIN!$C$13,0)+IF(AND(BH$7=FIN!$E$14,$B$27=FIN!$F$14,$B31=FIN!$B$14),FIN!$C$14,0)+IF(AND(BH$7=FIN!$E$15,$B$27=FIN!$F$15,$B31=FIN!$B$15),FIN!$C$15,0)+IF(AND(BH$7=FIN!$E$16,$B$27=FIN!$F$16,$B31=FIN!$B$16),FIN!$C$16,0)+IF(AND(BH$7=FIN!$E$17,$B$27=FIN!$F$17,$B31=FIN!$B$17),FIN!$C$17,0)+IF(AND(BH$7=FIN!$E$18,$B$27=FIN!$F$18,$B31=FIN!$B$18),FIN!$C$18,0)</f>
        <v>0</v>
      </c>
      <c r="BI31" s="40">
        <f>+IF(AND(BI$7=FIN!$E$9,$B$27=FIN!$F$9,$B31=FIN!$B$9),FIN!$C$9,0)+IF(AND(BI$7=FIN!$E$10,$B$27=FIN!$F$10,$B31=FIN!$B$10),FIN!$C$10,0)+IF(AND(BI$7=FIN!$E$11,$B$27=FIN!$F$11,$B31=FIN!$B$11),FIN!$C$11,0)+IF(AND(BI$7=FIN!$E$12,$B$27=FIN!$F$12,$B31=FIN!$B$12),FIN!$C$12,0)+IF(AND(BI$7=FIN!$E$13,$B$27=FIN!$F$13,$B31=FIN!$B$13),FIN!$C$13,0)+IF(AND(BI$7=FIN!$E$14,$B$27=FIN!$F$14,$B31=FIN!$B$14),FIN!$C$14,0)+IF(AND(BI$7=FIN!$E$15,$B$27=FIN!$F$15,$B31=FIN!$B$15),FIN!$C$15,0)+IF(AND(BI$7=FIN!$E$16,$B$27=FIN!$F$16,$B31=FIN!$B$16),FIN!$C$16,0)+IF(AND(BI$7=FIN!$E$17,$B$27=FIN!$F$17,$B31=FIN!$B$17),FIN!$C$17,0)+IF(AND(BI$7=FIN!$E$18,$B$27=FIN!$F$18,$B31=FIN!$B$18),FIN!$C$18,0)</f>
        <v>0</v>
      </c>
      <c r="BJ31" s="40">
        <f>+IF(AND(BJ$7=FIN!$E$9,$B$27=FIN!$F$9,$B31=FIN!$B$9),FIN!$C$9,0)+IF(AND(BJ$7=FIN!$E$10,$B$27=FIN!$F$10,$B31=FIN!$B$10),FIN!$C$10,0)+IF(AND(BJ$7=FIN!$E$11,$B$27=FIN!$F$11,$B31=FIN!$B$11),FIN!$C$11,0)+IF(AND(BJ$7=FIN!$E$12,$B$27=FIN!$F$12,$B31=FIN!$B$12),FIN!$C$12,0)+IF(AND(BJ$7=FIN!$E$13,$B$27=FIN!$F$13,$B31=FIN!$B$13),FIN!$C$13,0)+IF(AND(BJ$7=FIN!$E$14,$B$27=FIN!$F$14,$B31=FIN!$B$14),FIN!$C$14,0)+IF(AND(BJ$7=FIN!$E$15,$B$27=FIN!$F$15,$B31=FIN!$B$15),FIN!$C$15,0)+IF(AND(BJ$7=FIN!$E$16,$B$27=FIN!$F$16,$B31=FIN!$B$16),FIN!$C$16,0)+IF(AND(BJ$7=FIN!$E$17,$B$27=FIN!$F$17,$B31=FIN!$B$17),FIN!$C$17,0)+IF(AND(BJ$7=FIN!$E$18,$B$27=FIN!$F$18,$B31=FIN!$B$18),FIN!$C$18,0)</f>
        <v>0</v>
      </c>
      <c r="BK31" s="40">
        <f>+IF(AND(BK$7=FIN!$E$9,$B$27=FIN!$F$9,$B31=FIN!$B$9),FIN!$C$9,0)+IF(AND(BK$7=FIN!$E$10,$B$27=FIN!$F$10,$B31=FIN!$B$10),FIN!$C$10,0)+IF(AND(BK$7=FIN!$E$11,$B$27=FIN!$F$11,$B31=FIN!$B$11),FIN!$C$11,0)+IF(AND(BK$7=FIN!$E$12,$B$27=FIN!$F$12,$B31=FIN!$B$12),FIN!$C$12,0)+IF(AND(BK$7=FIN!$E$13,$B$27=FIN!$F$13,$B31=FIN!$B$13),FIN!$C$13,0)+IF(AND(BK$7=FIN!$E$14,$B$27=FIN!$F$14,$B31=FIN!$B$14),FIN!$C$14,0)+IF(AND(BK$7=FIN!$E$15,$B$27=FIN!$F$15,$B31=FIN!$B$15),FIN!$C$15,0)+IF(AND(BK$7=FIN!$E$16,$B$27=FIN!$F$16,$B31=FIN!$B$16),FIN!$C$16,0)+IF(AND(BK$7=FIN!$E$17,$B$27=FIN!$F$17,$B31=FIN!$B$17),FIN!$C$17,0)+IF(AND(BK$7=FIN!$E$18,$B$27=FIN!$F$18,$B31=FIN!$B$18),FIN!$C$18,0)</f>
        <v>0</v>
      </c>
      <c r="BL31" s="40">
        <f>+IF(AND(BL$7=FIN!$E$9,$B$27=FIN!$F$9,$B31=FIN!$B$9),FIN!$C$9,0)+IF(AND(BL$7=FIN!$E$10,$B$27=FIN!$F$10,$B31=FIN!$B$10),FIN!$C$10,0)+IF(AND(BL$7=FIN!$E$11,$B$27=FIN!$F$11,$B31=FIN!$B$11),FIN!$C$11,0)+IF(AND(BL$7=FIN!$E$12,$B$27=FIN!$F$12,$B31=FIN!$B$12),FIN!$C$12,0)+IF(AND(BL$7=FIN!$E$13,$B$27=FIN!$F$13,$B31=FIN!$B$13),FIN!$C$13,0)+IF(AND(BL$7=FIN!$E$14,$B$27=FIN!$F$14,$B31=FIN!$B$14),FIN!$C$14,0)+IF(AND(BL$7=FIN!$E$15,$B$27=FIN!$F$15,$B31=FIN!$B$15),FIN!$C$15,0)+IF(AND(BL$7=FIN!$E$16,$B$27=FIN!$F$16,$B31=FIN!$B$16),FIN!$C$16,0)+IF(AND(BL$7=FIN!$E$17,$B$27=FIN!$F$17,$B31=FIN!$B$17),FIN!$C$17,0)+IF(AND(BL$7=FIN!$E$18,$B$27=FIN!$F$18,$B31=FIN!$B$18),FIN!$C$18,0)</f>
        <v>0</v>
      </c>
    </row>
    <row r="32" spans="2:64" s="23" customFormat="1">
      <c r="B32" s="32">
        <f>+B20</f>
        <v>0</v>
      </c>
      <c r="C32" s="40">
        <f t="shared" si="11"/>
        <v>0</v>
      </c>
      <c r="D32" s="30"/>
      <c r="E32" s="40">
        <f>+IF(AND(E$7=FIN!$E$9,$B$27=FIN!$F$9,$B32=FIN!$B$9),FIN!$C$9,0)+IF(AND(E$7=FIN!$E$10,$B$27=FIN!$F$10,$B32=FIN!$B$10),FIN!$C$10,0)+IF(AND(E$7=FIN!$E$11,$B$27=FIN!$F$11,$B32=FIN!$B$11),FIN!$C$11,0)+IF(AND(E$7=FIN!$E$12,$B$27=FIN!$F$12,$B32=FIN!$B$12),FIN!$C$12,0)+IF(AND(E$7=FIN!$E$13,$B$27=FIN!$F$13,$B32=FIN!$B$13),FIN!$C$13,0)+IF(AND(E$7=FIN!$E$14,$B$27=FIN!$F$14,$B32=FIN!$B$14),FIN!$C$14,0)+IF(AND(E$7=FIN!$E$15,$B$27=FIN!$F$15,$B32=FIN!$B$15),FIN!$C$15,0)+IF(AND(E$7=FIN!$E$16,$B$27=FIN!$F$16,$B32=FIN!$B$16),FIN!$C$16,0)+IF(AND(E$7=FIN!$E$17,$B$27=FIN!$F$17,$B32=FIN!$B$17),FIN!$C$17,0)+IF(AND(E$7=FIN!$E$18,$B$27=FIN!$F$18,$B32=FIN!$B$18),FIN!$C$18,0)</f>
        <v>0</v>
      </c>
      <c r="F32" s="40">
        <f>+IF(AND(F$7=FIN!$E$9,$B$27=FIN!$F$9,$B32=FIN!$B$9),FIN!$C$9,0)+IF(AND(F$7=FIN!$E$10,$B$27=FIN!$F$10,$B32=FIN!$B$10),FIN!$C$10,0)+IF(AND(F$7=FIN!$E$11,$B$27=FIN!$F$11,$B32=FIN!$B$11),FIN!$C$11,0)+IF(AND(F$7=FIN!$E$12,$B$27=FIN!$F$12,$B32=FIN!$B$12),FIN!$C$12,0)+IF(AND(F$7=FIN!$E$13,$B$27=FIN!$F$13,$B32=FIN!$B$13),FIN!$C$13,0)+IF(AND(F$7=FIN!$E$14,$B$27=FIN!$F$14,$B32=FIN!$B$14),FIN!$C$14,0)+IF(AND(F$7=FIN!$E$15,$B$27=FIN!$F$15,$B32=FIN!$B$15),FIN!$C$15,0)+IF(AND(F$7=FIN!$E$16,$B$27=FIN!$F$16,$B32=FIN!$B$16),FIN!$C$16,0)+IF(AND(F$7=FIN!$E$17,$B$27=FIN!$F$17,$B32=FIN!$B$17),FIN!$C$17,0)+IF(AND(F$7=FIN!$E$18,$B$27=FIN!$F$18,$B32=FIN!$B$18),FIN!$C$18,0)</f>
        <v>0</v>
      </c>
      <c r="G32" s="40">
        <f>+IF(AND(G$7=FIN!$E$9,$B$27=FIN!$F$9,$B32=FIN!$B$9),FIN!$C$9,0)+IF(AND(G$7=FIN!$E$10,$B$27=FIN!$F$10,$B32=FIN!$B$10),FIN!$C$10,0)+IF(AND(G$7=FIN!$E$11,$B$27=FIN!$F$11,$B32=FIN!$B$11),FIN!$C$11,0)+IF(AND(G$7=FIN!$E$12,$B$27=FIN!$F$12,$B32=FIN!$B$12),FIN!$C$12,0)+IF(AND(G$7=FIN!$E$13,$B$27=FIN!$F$13,$B32=FIN!$B$13),FIN!$C$13,0)+IF(AND(G$7=FIN!$E$14,$B$27=FIN!$F$14,$B32=FIN!$B$14),FIN!$C$14,0)+IF(AND(G$7=FIN!$E$15,$B$27=FIN!$F$15,$B32=FIN!$B$15),FIN!$C$15,0)+IF(AND(G$7=FIN!$E$16,$B$27=FIN!$F$16,$B32=FIN!$B$16),FIN!$C$16,0)+IF(AND(G$7=FIN!$E$17,$B$27=FIN!$F$17,$B32=FIN!$B$17),FIN!$C$17,0)+IF(AND(G$7=FIN!$E$18,$B$27=FIN!$F$18,$B32=FIN!$B$18),FIN!$C$18,0)</f>
        <v>0</v>
      </c>
      <c r="H32" s="40">
        <f>+IF(AND(H$7=FIN!$E$9,$B$27=FIN!$F$9,$B32=FIN!$B$9),FIN!$C$9,0)+IF(AND(H$7=FIN!$E$10,$B$27=FIN!$F$10,$B32=FIN!$B$10),FIN!$C$10,0)+IF(AND(H$7=FIN!$E$11,$B$27=FIN!$F$11,$B32=FIN!$B$11),FIN!$C$11,0)+IF(AND(H$7=FIN!$E$12,$B$27=FIN!$F$12,$B32=FIN!$B$12),FIN!$C$12,0)+IF(AND(H$7=FIN!$E$13,$B$27=FIN!$F$13,$B32=FIN!$B$13),FIN!$C$13,0)+IF(AND(H$7=FIN!$E$14,$B$27=FIN!$F$14,$B32=FIN!$B$14),FIN!$C$14,0)+IF(AND(H$7=FIN!$E$15,$B$27=FIN!$F$15,$B32=FIN!$B$15),FIN!$C$15,0)+IF(AND(H$7=FIN!$E$16,$B$27=FIN!$F$16,$B32=FIN!$B$16),FIN!$C$16,0)+IF(AND(H$7=FIN!$E$17,$B$27=FIN!$F$17,$B32=FIN!$B$17),FIN!$C$17,0)+IF(AND(H$7=FIN!$E$18,$B$27=FIN!$F$18,$B32=FIN!$B$18),FIN!$C$18,0)</f>
        <v>0</v>
      </c>
      <c r="I32" s="40">
        <f>+IF(AND(I$7=FIN!$E$9,$B$27=FIN!$F$9,$B32=FIN!$B$9),FIN!$C$9,0)+IF(AND(I$7=FIN!$E$10,$B$27=FIN!$F$10,$B32=FIN!$B$10),FIN!$C$10,0)+IF(AND(I$7=FIN!$E$11,$B$27=FIN!$F$11,$B32=FIN!$B$11),FIN!$C$11,0)+IF(AND(I$7=FIN!$E$12,$B$27=FIN!$F$12,$B32=FIN!$B$12),FIN!$C$12,0)+IF(AND(I$7=FIN!$E$13,$B$27=FIN!$F$13,$B32=FIN!$B$13),FIN!$C$13,0)+IF(AND(I$7=FIN!$E$14,$B$27=FIN!$F$14,$B32=FIN!$B$14),FIN!$C$14,0)+IF(AND(I$7=FIN!$E$15,$B$27=FIN!$F$15,$B32=FIN!$B$15),FIN!$C$15,0)+IF(AND(I$7=FIN!$E$16,$B$27=FIN!$F$16,$B32=FIN!$B$16),FIN!$C$16,0)+IF(AND(I$7=FIN!$E$17,$B$27=FIN!$F$17,$B32=FIN!$B$17),FIN!$C$17,0)+IF(AND(I$7=FIN!$E$18,$B$27=FIN!$F$18,$B32=FIN!$B$18),FIN!$C$18,0)</f>
        <v>0</v>
      </c>
      <c r="J32" s="40">
        <f>+IF(AND(J$7=FIN!$E$9,$B$27=FIN!$F$9,$B32=FIN!$B$9),FIN!$C$9,0)+IF(AND(J$7=FIN!$E$10,$B$27=FIN!$F$10,$B32=FIN!$B$10),FIN!$C$10,0)+IF(AND(J$7=FIN!$E$11,$B$27=FIN!$F$11,$B32=FIN!$B$11),FIN!$C$11,0)+IF(AND(J$7=FIN!$E$12,$B$27=FIN!$F$12,$B32=FIN!$B$12),FIN!$C$12,0)+IF(AND(J$7=FIN!$E$13,$B$27=FIN!$F$13,$B32=FIN!$B$13),FIN!$C$13,0)+IF(AND(J$7=FIN!$E$14,$B$27=FIN!$F$14,$B32=FIN!$B$14),FIN!$C$14,0)+IF(AND(J$7=FIN!$E$15,$B$27=FIN!$F$15,$B32=FIN!$B$15),FIN!$C$15,0)+IF(AND(J$7=FIN!$E$16,$B$27=FIN!$F$16,$B32=FIN!$B$16),FIN!$C$16,0)+IF(AND(J$7=FIN!$E$17,$B$27=FIN!$F$17,$B32=FIN!$B$17),FIN!$C$17,0)+IF(AND(J$7=FIN!$E$18,$B$27=FIN!$F$18,$B32=FIN!$B$18),FIN!$C$18,0)</f>
        <v>0</v>
      </c>
      <c r="K32" s="40">
        <f>+IF(AND(K$7=FIN!$E$9,$B$27=FIN!$F$9,$B32=FIN!$B$9),FIN!$C$9,0)+IF(AND(K$7=FIN!$E$10,$B$27=FIN!$F$10,$B32=FIN!$B$10),FIN!$C$10,0)+IF(AND(K$7=FIN!$E$11,$B$27=FIN!$F$11,$B32=FIN!$B$11),FIN!$C$11,0)+IF(AND(K$7=FIN!$E$12,$B$27=FIN!$F$12,$B32=FIN!$B$12),FIN!$C$12,0)+IF(AND(K$7=FIN!$E$13,$B$27=FIN!$F$13,$B32=FIN!$B$13),FIN!$C$13,0)+IF(AND(K$7=FIN!$E$14,$B$27=FIN!$F$14,$B32=FIN!$B$14),FIN!$C$14,0)+IF(AND(K$7=FIN!$E$15,$B$27=FIN!$F$15,$B32=FIN!$B$15),FIN!$C$15,0)+IF(AND(K$7=FIN!$E$16,$B$27=FIN!$F$16,$B32=FIN!$B$16),FIN!$C$16,0)+IF(AND(K$7=FIN!$E$17,$B$27=FIN!$F$17,$B32=FIN!$B$17),FIN!$C$17,0)+IF(AND(K$7=FIN!$E$18,$B$27=FIN!$F$18,$B32=FIN!$B$18),FIN!$C$18,0)</f>
        <v>0</v>
      </c>
      <c r="L32" s="40">
        <f>+IF(AND(L$7=FIN!$E$9,$B$27=FIN!$F$9,$B32=FIN!$B$9),FIN!$C$9,0)+IF(AND(L$7=FIN!$E$10,$B$27=FIN!$F$10,$B32=FIN!$B$10),FIN!$C$10,0)+IF(AND(L$7=FIN!$E$11,$B$27=FIN!$F$11,$B32=FIN!$B$11),FIN!$C$11,0)+IF(AND(L$7=FIN!$E$12,$B$27=FIN!$F$12,$B32=FIN!$B$12),FIN!$C$12,0)+IF(AND(L$7=FIN!$E$13,$B$27=FIN!$F$13,$B32=FIN!$B$13),FIN!$C$13,0)+IF(AND(L$7=FIN!$E$14,$B$27=FIN!$F$14,$B32=FIN!$B$14),FIN!$C$14,0)+IF(AND(L$7=FIN!$E$15,$B$27=FIN!$F$15,$B32=FIN!$B$15),FIN!$C$15,0)+IF(AND(L$7=FIN!$E$16,$B$27=FIN!$F$16,$B32=FIN!$B$16),FIN!$C$16,0)+IF(AND(L$7=FIN!$E$17,$B$27=FIN!$F$17,$B32=FIN!$B$17),FIN!$C$17,0)+IF(AND(L$7=FIN!$E$18,$B$27=FIN!$F$18,$B32=FIN!$B$18),FIN!$C$18,0)</f>
        <v>0</v>
      </c>
      <c r="M32" s="40">
        <f>+IF(AND(M$7=FIN!$E$9,$B$27=FIN!$F$9,$B32=FIN!$B$9),FIN!$C$9,0)+IF(AND(M$7=FIN!$E$10,$B$27=FIN!$F$10,$B32=FIN!$B$10),FIN!$C$10,0)+IF(AND(M$7=FIN!$E$11,$B$27=FIN!$F$11,$B32=FIN!$B$11),FIN!$C$11,0)+IF(AND(M$7=FIN!$E$12,$B$27=FIN!$F$12,$B32=FIN!$B$12),FIN!$C$12,0)+IF(AND(M$7=FIN!$E$13,$B$27=FIN!$F$13,$B32=FIN!$B$13),FIN!$C$13,0)+IF(AND(M$7=FIN!$E$14,$B$27=FIN!$F$14,$B32=FIN!$B$14),FIN!$C$14,0)+IF(AND(M$7=FIN!$E$15,$B$27=FIN!$F$15,$B32=FIN!$B$15),FIN!$C$15,0)+IF(AND(M$7=FIN!$E$16,$B$27=FIN!$F$16,$B32=FIN!$B$16),FIN!$C$16,0)+IF(AND(M$7=FIN!$E$17,$B$27=FIN!$F$17,$B32=FIN!$B$17),FIN!$C$17,0)+IF(AND(M$7=FIN!$E$18,$B$27=FIN!$F$18,$B32=FIN!$B$18),FIN!$C$18,0)</f>
        <v>0</v>
      </c>
      <c r="N32" s="40">
        <f>+IF(AND(N$7=FIN!$E$9,$B$27=FIN!$F$9,$B32=FIN!$B$9),FIN!$C$9,0)+IF(AND(N$7=FIN!$E$10,$B$27=FIN!$F$10,$B32=FIN!$B$10),FIN!$C$10,0)+IF(AND(N$7=FIN!$E$11,$B$27=FIN!$F$11,$B32=FIN!$B$11),FIN!$C$11,0)+IF(AND(N$7=FIN!$E$12,$B$27=FIN!$F$12,$B32=FIN!$B$12),FIN!$C$12,0)+IF(AND(N$7=FIN!$E$13,$B$27=FIN!$F$13,$B32=FIN!$B$13),FIN!$C$13,0)+IF(AND(N$7=FIN!$E$14,$B$27=FIN!$F$14,$B32=FIN!$B$14),FIN!$C$14,0)+IF(AND(N$7=FIN!$E$15,$B$27=FIN!$F$15,$B32=FIN!$B$15),FIN!$C$15,0)+IF(AND(N$7=FIN!$E$16,$B$27=FIN!$F$16,$B32=FIN!$B$16),FIN!$C$16,0)+IF(AND(N$7=FIN!$E$17,$B$27=FIN!$F$17,$B32=FIN!$B$17),FIN!$C$17,0)+IF(AND(N$7=FIN!$E$18,$B$27=FIN!$F$18,$B32=FIN!$B$18),FIN!$C$18,0)</f>
        <v>0</v>
      </c>
      <c r="O32" s="40">
        <f>+IF(AND(O$7=FIN!$E$9,$B$27=FIN!$F$9,$B32=FIN!$B$9),FIN!$C$9,0)+IF(AND(O$7=FIN!$E$10,$B$27=FIN!$F$10,$B32=FIN!$B$10),FIN!$C$10,0)+IF(AND(O$7=FIN!$E$11,$B$27=FIN!$F$11,$B32=FIN!$B$11),FIN!$C$11,0)+IF(AND(O$7=FIN!$E$12,$B$27=FIN!$F$12,$B32=FIN!$B$12),FIN!$C$12,0)+IF(AND(O$7=FIN!$E$13,$B$27=FIN!$F$13,$B32=FIN!$B$13),FIN!$C$13,0)+IF(AND(O$7=FIN!$E$14,$B$27=FIN!$F$14,$B32=FIN!$B$14),FIN!$C$14,0)+IF(AND(O$7=FIN!$E$15,$B$27=FIN!$F$15,$B32=FIN!$B$15),FIN!$C$15,0)+IF(AND(O$7=FIN!$E$16,$B$27=FIN!$F$16,$B32=FIN!$B$16),FIN!$C$16,0)+IF(AND(O$7=FIN!$E$17,$B$27=FIN!$F$17,$B32=FIN!$B$17),FIN!$C$17,0)+IF(AND(O$7=FIN!$E$18,$B$27=FIN!$F$18,$B32=FIN!$B$18),FIN!$C$18,0)</f>
        <v>0</v>
      </c>
      <c r="P32" s="40">
        <f>+IF(AND(P$7=FIN!$E$9,$B$27=FIN!$F$9,$B32=FIN!$B$9),FIN!$C$9,0)+IF(AND(P$7=FIN!$E$10,$B$27=FIN!$F$10,$B32=FIN!$B$10),FIN!$C$10,0)+IF(AND(P$7=FIN!$E$11,$B$27=FIN!$F$11,$B32=FIN!$B$11),FIN!$C$11,0)+IF(AND(P$7=FIN!$E$12,$B$27=FIN!$F$12,$B32=FIN!$B$12),FIN!$C$12,0)+IF(AND(P$7=FIN!$E$13,$B$27=FIN!$F$13,$B32=FIN!$B$13),FIN!$C$13,0)+IF(AND(P$7=FIN!$E$14,$B$27=FIN!$F$14,$B32=FIN!$B$14),FIN!$C$14,0)+IF(AND(P$7=FIN!$E$15,$B$27=FIN!$F$15,$B32=FIN!$B$15),FIN!$C$15,0)+IF(AND(P$7=FIN!$E$16,$B$27=FIN!$F$16,$B32=FIN!$B$16),FIN!$C$16,0)+IF(AND(P$7=FIN!$E$17,$B$27=FIN!$F$17,$B32=FIN!$B$17),FIN!$C$17,0)+IF(AND(P$7=FIN!$E$18,$B$27=FIN!$F$18,$B32=FIN!$B$18),FIN!$C$18,0)</f>
        <v>0</v>
      </c>
      <c r="Q32" s="40">
        <f>+IF(AND(Q$7=FIN!$E$9,$B$27=FIN!$F$9,$B32=FIN!$B$9),FIN!$C$9,0)+IF(AND(Q$7=FIN!$E$10,$B$27=FIN!$F$10,$B32=FIN!$B$10),FIN!$C$10,0)+IF(AND(Q$7=FIN!$E$11,$B$27=FIN!$F$11,$B32=FIN!$B$11),FIN!$C$11,0)+IF(AND(Q$7=FIN!$E$12,$B$27=FIN!$F$12,$B32=FIN!$B$12),FIN!$C$12,0)+IF(AND(Q$7=FIN!$E$13,$B$27=FIN!$F$13,$B32=FIN!$B$13),FIN!$C$13,0)+IF(AND(Q$7=FIN!$E$14,$B$27=FIN!$F$14,$B32=FIN!$B$14),FIN!$C$14,0)+IF(AND(Q$7=FIN!$E$15,$B$27=FIN!$F$15,$B32=FIN!$B$15),FIN!$C$15,0)+IF(AND(Q$7=FIN!$E$16,$B$27=FIN!$F$16,$B32=FIN!$B$16),FIN!$C$16,0)+IF(AND(Q$7=FIN!$E$17,$B$27=FIN!$F$17,$B32=FIN!$B$17),FIN!$C$17,0)+IF(AND(Q$7=FIN!$E$18,$B$27=FIN!$F$18,$B32=FIN!$B$18),FIN!$C$18,0)</f>
        <v>0</v>
      </c>
      <c r="R32" s="40">
        <f>+IF(AND(R$7=FIN!$E$9,$B$27=FIN!$F$9,$B32=FIN!$B$9),FIN!$C$9,0)+IF(AND(R$7=FIN!$E$10,$B$27=FIN!$F$10,$B32=FIN!$B$10),FIN!$C$10,0)+IF(AND(R$7=FIN!$E$11,$B$27=FIN!$F$11,$B32=FIN!$B$11),FIN!$C$11,0)+IF(AND(R$7=FIN!$E$12,$B$27=FIN!$F$12,$B32=FIN!$B$12),FIN!$C$12,0)+IF(AND(R$7=FIN!$E$13,$B$27=FIN!$F$13,$B32=FIN!$B$13),FIN!$C$13,0)+IF(AND(R$7=FIN!$E$14,$B$27=FIN!$F$14,$B32=FIN!$B$14),FIN!$C$14,0)+IF(AND(R$7=FIN!$E$15,$B$27=FIN!$F$15,$B32=FIN!$B$15),FIN!$C$15,0)+IF(AND(R$7=FIN!$E$16,$B$27=FIN!$F$16,$B32=FIN!$B$16),FIN!$C$16,0)+IF(AND(R$7=FIN!$E$17,$B$27=FIN!$F$17,$B32=FIN!$B$17),FIN!$C$17,0)+IF(AND(R$7=FIN!$E$18,$B$27=FIN!$F$18,$B32=FIN!$B$18),FIN!$C$18,0)</f>
        <v>0</v>
      </c>
      <c r="S32" s="40">
        <f>+IF(AND(S$7=FIN!$E$9,$B$27=FIN!$F$9,$B32=FIN!$B$9),FIN!$C$9,0)+IF(AND(S$7=FIN!$E$10,$B$27=FIN!$F$10,$B32=FIN!$B$10),FIN!$C$10,0)+IF(AND(S$7=FIN!$E$11,$B$27=FIN!$F$11,$B32=FIN!$B$11),FIN!$C$11,0)+IF(AND(S$7=FIN!$E$12,$B$27=FIN!$F$12,$B32=FIN!$B$12),FIN!$C$12,0)+IF(AND(S$7=FIN!$E$13,$B$27=FIN!$F$13,$B32=FIN!$B$13),FIN!$C$13,0)+IF(AND(S$7=FIN!$E$14,$B$27=FIN!$F$14,$B32=FIN!$B$14),FIN!$C$14,0)+IF(AND(S$7=FIN!$E$15,$B$27=FIN!$F$15,$B32=FIN!$B$15),FIN!$C$15,0)+IF(AND(S$7=FIN!$E$16,$B$27=FIN!$F$16,$B32=FIN!$B$16),FIN!$C$16,0)+IF(AND(S$7=FIN!$E$17,$B$27=FIN!$F$17,$B32=FIN!$B$17),FIN!$C$17,0)+IF(AND(S$7=FIN!$E$18,$B$27=FIN!$F$18,$B32=FIN!$B$18),FIN!$C$18,0)</f>
        <v>0</v>
      </c>
      <c r="T32" s="40">
        <f>+IF(AND(T$7=FIN!$E$9,$B$27=FIN!$F$9,$B32=FIN!$B$9),FIN!$C$9,0)+IF(AND(T$7=FIN!$E$10,$B$27=FIN!$F$10,$B32=FIN!$B$10),FIN!$C$10,0)+IF(AND(T$7=FIN!$E$11,$B$27=FIN!$F$11,$B32=FIN!$B$11),FIN!$C$11,0)+IF(AND(T$7=FIN!$E$12,$B$27=FIN!$F$12,$B32=FIN!$B$12),FIN!$C$12,0)+IF(AND(T$7=FIN!$E$13,$B$27=FIN!$F$13,$B32=FIN!$B$13),FIN!$C$13,0)+IF(AND(T$7=FIN!$E$14,$B$27=FIN!$F$14,$B32=FIN!$B$14),FIN!$C$14,0)+IF(AND(T$7=FIN!$E$15,$B$27=FIN!$F$15,$B32=FIN!$B$15),FIN!$C$15,0)+IF(AND(T$7=FIN!$E$16,$B$27=FIN!$F$16,$B32=FIN!$B$16),FIN!$C$16,0)+IF(AND(T$7=FIN!$E$17,$B$27=FIN!$F$17,$B32=FIN!$B$17),FIN!$C$17,0)+IF(AND(T$7=FIN!$E$18,$B$27=FIN!$F$18,$B32=FIN!$B$18),FIN!$C$18,0)</f>
        <v>0</v>
      </c>
      <c r="U32" s="40">
        <f>+IF(AND(U$7=FIN!$E$9,$B$27=FIN!$F$9,$B32=FIN!$B$9),FIN!$C$9,0)+IF(AND(U$7=FIN!$E$10,$B$27=FIN!$F$10,$B32=FIN!$B$10),FIN!$C$10,0)+IF(AND(U$7=FIN!$E$11,$B$27=FIN!$F$11,$B32=FIN!$B$11),FIN!$C$11,0)+IF(AND(U$7=FIN!$E$12,$B$27=FIN!$F$12,$B32=FIN!$B$12),FIN!$C$12,0)+IF(AND(U$7=FIN!$E$13,$B$27=FIN!$F$13,$B32=FIN!$B$13),FIN!$C$13,0)+IF(AND(U$7=FIN!$E$14,$B$27=FIN!$F$14,$B32=FIN!$B$14),FIN!$C$14,0)+IF(AND(U$7=FIN!$E$15,$B$27=FIN!$F$15,$B32=FIN!$B$15),FIN!$C$15,0)+IF(AND(U$7=FIN!$E$16,$B$27=FIN!$F$16,$B32=FIN!$B$16),FIN!$C$16,0)+IF(AND(U$7=FIN!$E$17,$B$27=FIN!$F$17,$B32=FIN!$B$17),FIN!$C$17,0)+IF(AND(U$7=FIN!$E$18,$B$27=FIN!$F$18,$B32=FIN!$B$18),FIN!$C$18,0)</f>
        <v>0</v>
      </c>
      <c r="V32" s="40">
        <f>+IF(AND(V$7=FIN!$E$9,$B$27=FIN!$F$9,$B32=FIN!$B$9),FIN!$C$9,0)+IF(AND(V$7=FIN!$E$10,$B$27=FIN!$F$10,$B32=FIN!$B$10),FIN!$C$10,0)+IF(AND(V$7=FIN!$E$11,$B$27=FIN!$F$11,$B32=FIN!$B$11),FIN!$C$11,0)+IF(AND(V$7=FIN!$E$12,$B$27=FIN!$F$12,$B32=FIN!$B$12),FIN!$C$12,0)+IF(AND(V$7=FIN!$E$13,$B$27=FIN!$F$13,$B32=FIN!$B$13),FIN!$C$13,0)+IF(AND(V$7=FIN!$E$14,$B$27=FIN!$F$14,$B32=FIN!$B$14),FIN!$C$14,0)+IF(AND(V$7=FIN!$E$15,$B$27=FIN!$F$15,$B32=FIN!$B$15),FIN!$C$15,0)+IF(AND(V$7=FIN!$E$16,$B$27=FIN!$F$16,$B32=FIN!$B$16),FIN!$C$16,0)+IF(AND(V$7=FIN!$E$17,$B$27=FIN!$F$17,$B32=FIN!$B$17),FIN!$C$17,0)+IF(AND(V$7=FIN!$E$18,$B$27=FIN!$F$18,$B32=FIN!$B$18),FIN!$C$18,0)</f>
        <v>0</v>
      </c>
      <c r="W32" s="40">
        <f>+IF(AND(W$7=FIN!$E$9,$B$27=FIN!$F$9,$B32=FIN!$B$9),FIN!$C$9,0)+IF(AND(W$7=FIN!$E$10,$B$27=FIN!$F$10,$B32=FIN!$B$10),FIN!$C$10,0)+IF(AND(W$7=FIN!$E$11,$B$27=FIN!$F$11,$B32=FIN!$B$11),FIN!$C$11,0)+IF(AND(W$7=FIN!$E$12,$B$27=FIN!$F$12,$B32=FIN!$B$12),FIN!$C$12,0)+IF(AND(W$7=FIN!$E$13,$B$27=FIN!$F$13,$B32=FIN!$B$13),FIN!$C$13,0)+IF(AND(W$7=FIN!$E$14,$B$27=FIN!$F$14,$B32=FIN!$B$14),FIN!$C$14,0)+IF(AND(W$7=FIN!$E$15,$B$27=FIN!$F$15,$B32=FIN!$B$15),FIN!$C$15,0)+IF(AND(W$7=FIN!$E$16,$B$27=FIN!$F$16,$B32=FIN!$B$16),FIN!$C$16,0)+IF(AND(W$7=FIN!$E$17,$B$27=FIN!$F$17,$B32=FIN!$B$17),FIN!$C$17,0)+IF(AND(W$7=FIN!$E$18,$B$27=FIN!$F$18,$B32=FIN!$B$18),FIN!$C$18,0)</f>
        <v>0</v>
      </c>
      <c r="X32" s="40">
        <f>+IF(AND(X$7=FIN!$E$9,$B$27=FIN!$F$9,$B32=FIN!$B$9),FIN!$C$9,0)+IF(AND(X$7=FIN!$E$10,$B$27=FIN!$F$10,$B32=FIN!$B$10),FIN!$C$10,0)+IF(AND(X$7=FIN!$E$11,$B$27=FIN!$F$11,$B32=FIN!$B$11),FIN!$C$11,0)+IF(AND(X$7=FIN!$E$12,$B$27=FIN!$F$12,$B32=FIN!$B$12),FIN!$C$12,0)+IF(AND(X$7=FIN!$E$13,$B$27=FIN!$F$13,$B32=FIN!$B$13),FIN!$C$13,0)+IF(AND(X$7=FIN!$E$14,$B$27=FIN!$F$14,$B32=FIN!$B$14),FIN!$C$14,0)+IF(AND(X$7=FIN!$E$15,$B$27=FIN!$F$15,$B32=FIN!$B$15),FIN!$C$15,0)+IF(AND(X$7=FIN!$E$16,$B$27=FIN!$F$16,$B32=FIN!$B$16),FIN!$C$16,0)+IF(AND(X$7=FIN!$E$17,$B$27=FIN!$F$17,$B32=FIN!$B$17),FIN!$C$17,0)+IF(AND(X$7=FIN!$E$18,$B$27=FIN!$F$18,$B32=FIN!$B$18),FIN!$C$18,0)</f>
        <v>0</v>
      </c>
      <c r="Y32" s="40">
        <f>+IF(AND(Y$7=FIN!$E$9,$B$27=FIN!$F$9,$B32=FIN!$B$9),FIN!$C$9,0)+IF(AND(Y$7=FIN!$E$10,$B$27=FIN!$F$10,$B32=FIN!$B$10),FIN!$C$10,0)+IF(AND(Y$7=FIN!$E$11,$B$27=FIN!$F$11,$B32=FIN!$B$11),FIN!$C$11,0)+IF(AND(Y$7=FIN!$E$12,$B$27=FIN!$F$12,$B32=FIN!$B$12),FIN!$C$12,0)+IF(AND(Y$7=FIN!$E$13,$B$27=FIN!$F$13,$B32=FIN!$B$13),FIN!$C$13,0)+IF(AND(Y$7=FIN!$E$14,$B$27=FIN!$F$14,$B32=FIN!$B$14),FIN!$C$14,0)+IF(AND(Y$7=FIN!$E$15,$B$27=FIN!$F$15,$B32=FIN!$B$15),FIN!$C$15,0)+IF(AND(Y$7=FIN!$E$16,$B$27=FIN!$F$16,$B32=FIN!$B$16),FIN!$C$16,0)+IF(AND(Y$7=FIN!$E$17,$B$27=FIN!$F$17,$B32=FIN!$B$17),FIN!$C$17,0)+IF(AND(Y$7=FIN!$E$18,$B$27=FIN!$F$18,$B32=FIN!$B$18),FIN!$C$18,0)</f>
        <v>0</v>
      </c>
      <c r="Z32" s="40">
        <f>+IF(AND(Z$7=FIN!$E$9,$B$27=FIN!$F$9,$B32=FIN!$B$9),FIN!$C$9,0)+IF(AND(Z$7=FIN!$E$10,$B$27=FIN!$F$10,$B32=FIN!$B$10),FIN!$C$10,0)+IF(AND(Z$7=FIN!$E$11,$B$27=FIN!$F$11,$B32=FIN!$B$11),FIN!$C$11,0)+IF(AND(Z$7=FIN!$E$12,$B$27=FIN!$F$12,$B32=FIN!$B$12),FIN!$C$12,0)+IF(AND(Z$7=FIN!$E$13,$B$27=FIN!$F$13,$B32=FIN!$B$13),FIN!$C$13,0)+IF(AND(Z$7=FIN!$E$14,$B$27=FIN!$F$14,$B32=FIN!$B$14),FIN!$C$14,0)+IF(AND(Z$7=FIN!$E$15,$B$27=FIN!$F$15,$B32=FIN!$B$15),FIN!$C$15,0)+IF(AND(Z$7=FIN!$E$16,$B$27=FIN!$F$16,$B32=FIN!$B$16),FIN!$C$16,0)+IF(AND(Z$7=FIN!$E$17,$B$27=FIN!$F$17,$B32=FIN!$B$17),FIN!$C$17,0)+IF(AND(Z$7=FIN!$E$18,$B$27=FIN!$F$18,$B32=FIN!$B$18),FIN!$C$18,0)</f>
        <v>0</v>
      </c>
      <c r="AA32" s="40">
        <f>+IF(AND(AA$7=FIN!$E$9,$B$27=FIN!$F$9,$B32=FIN!$B$9),FIN!$C$9,0)+IF(AND(AA$7=FIN!$E$10,$B$27=FIN!$F$10,$B32=FIN!$B$10),FIN!$C$10,0)+IF(AND(AA$7=FIN!$E$11,$B$27=FIN!$F$11,$B32=FIN!$B$11),FIN!$C$11,0)+IF(AND(AA$7=FIN!$E$12,$B$27=FIN!$F$12,$B32=FIN!$B$12),FIN!$C$12,0)+IF(AND(AA$7=FIN!$E$13,$B$27=FIN!$F$13,$B32=FIN!$B$13),FIN!$C$13,0)+IF(AND(AA$7=FIN!$E$14,$B$27=FIN!$F$14,$B32=FIN!$B$14),FIN!$C$14,0)+IF(AND(AA$7=FIN!$E$15,$B$27=FIN!$F$15,$B32=FIN!$B$15),FIN!$C$15,0)+IF(AND(AA$7=FIN!$E$16,$B$27=FIN!$F$16,$B32=FIN!$B$16),FIN!$C$16,0)+IF(AND(AA$7=FIN!$E$17,$B$27=FIN!$F$17,$B32=FIN!$B$17),FIN!$C$17,0)+IF(AND(AA$7=FIN!$E$18,$B$27=FIN!$F$18,$B32=FIN!$B$18),FIN!$C$18,0)</f>
        <v>0</v>
      </c>
      <c r="AB32" s="40">
        <f>+IF(AND(AB$7=FIN!$E$9,$B$27=FIN!$F$9,$B32=FIN!$B$9),FIN!$C$9,0)+IF(AND(AB$7=FIN!$E$10,$B$27=FIN!$F$10,$B32=FIN!$B$10),FIN!$C$10,0)+IF(AND(AB$7=FIN!$E$11,$B$27=FIN!$F$11,$B32=FIN!$B$11),FIN!$C$11,0)+IF(AND(AB$7=FIN!$E$12,$B$27=FIN!$F$12,$B32=FIN!$B$12),FIN!$C$12,0)+IF(AND(AB$7=FIN!$E$13,$B$27=FIN!$F$13,$B32=FIN!$B$13),FIN!$C$13,0)+IF(AND(AB$7=FIN!$E$14,$B$27=FIN!$F$14,$B32=FIN!$B$14),FIN!$C$14,0)+IF(AND(AB$7=FIN!$E$15,$B$27=FIN!$F$15,$B32=FIN!$B$15),FIN!$C$15,0)+IF(AND(AB$7=FIN!$E$16,$B$27=FIN!$F$16,$B32=FIN!$B$16),FIN!$C$16,0)+IF(AND(AB$7=FIN!$E$17,$B$27=FIN!$F$17,$B32=FIN!$B$17),FIN!$C$17,0)+IF(AND(AB$7=FIN!$E$18,$B$27=FIN!$F$18,$B32=FIN!$B$18),FIN!$C$18,0)</f>
        <v>0</v>
      </c>
      <c r="AC32" s="40">
        <f>+IF(AND(AC$7=FIN!$E$9,$B$27=FIN!$F$9,$B32=FIN!$B$9),FIN!$C$9,0)+IF(AND(AC$7=FIN!$E$10,$B$27=FIN!$F$10,$B32=FIN!$B$10),FIN!$C$10,0)+IF(AND(AC$7=FIN!$E$11,$B$27=FIN!$F$11,$B32=FIN!$B$11),FIN!$C$11,0)+IF(AND(AC$7=FIN!$E$12,$B$27=FIN!$F$12,$B32=FIN!$B$12),FIN!$C$12,0)+IF(AND(AC$7=FIN!$E$13,$B$27=FIN!$F$13,$B32=FIN!$B$13),FIN!$C$13,0)+IF(AND(AC$7=FIN!$E$14,$B$27=FIN!$F$14,$B32=FIN!$B$14),FIN!$C$14,0)+IF(AND(AC$7=FIN!$E$15,$B$27=FIN!$F$15,$B32=FIN!$B$15),FIN!$C$15,0)+IF(AND(AC$7=FIN!$E$16,$B$27=FIN!$F$16,$B32=FIN!$B$16),FIN!$C$16,0)+IF(AND(AC$7=FIN!$E$17,$B$27=FIN!$F$17,$B32=FIN!$B$17),FIN!$C$17,0)+IF(AND(AC$7=FIN!$E$18,$B$27=FIN!$F$18,$B32=FIN!$B$18),FIN!$C$18,0)</f>
        <v>0</v>
      </c>
      <c r="AD32" s="40">
        <f>+IF(AND(AD$7=FIN!$E$9,$B$27=FIN!$F$9,$B32=FIN!$B$9),FIN!$C$9,0)+IF(AND(AD$7=FIN!$E$10,$B$27=FIN!$F$10,$B32=FIN!$B$10),FIN!$C$10,0)+IF(AND(AD$7=FIN!$E$11,$B$27=FIN!$F$11,$B32=FIN!$B$11),FIN!$C$11,0)+IF(AND(AD$7=FIN!$E$12,$B$27=FIN!$F$12,$B32=FIN!$B$12),FIN!$C$12,0)+IF(AND(AD$7=FIN!$E$13,$B$27=FIN!$F$13,$B32=FIN!$B$13),FIN!$C$13,0)+IF(AND(AD$7=FIN!$E$14,$B$27=FIN!$F$14,$B32=FIN!$B$14),FIN!$C$14,0)+IF(AND(AD$7=FIN!$E$15,$B$27=FIN!$F$15,$B32=FIN!$B$15),FIN!$C$15,0)+IF(AND(AD$7=FIN!$E$16,$B$27=FIN!$F$16,$B32=FIN!$B$16),FIN!$C$16,0)+IF(AND(AD$7=FIN!$E$17,$B$27=FIN!$F$17,$B32=FIN!$B$17),FIN!$C$17,0)+IF(AND(AD$7=FIN!$E$18,$B$27=FIN!$F$18,$B32=FIN!$B$18),FIN!$C$18,0)</f>
        <v>0</v>
      </c>
      <c r="AE32" s="40">
        <f>+IF(AND(AE$7=FIN!$E$9,$B$27=FIN!$F$9,$B32=FIN!$B$9),FIN!$C$9,0)+IF(AND(AE$7=FIN!$E$10,$B$27=FIN!$F$10,$B32=FIN!$B$10),FIN!$C$10,0)+IF(AND(AE$7=FIN!$E$11,$B$27=FIN!$F$11,$B32=FIN!$B$11),FIN!$C$11,0)+IF(AND(AE$7=FIN!$E$12,$B$27=FIN!$F$12,$B32=FIN!$B$12),FIN!$C$12,0)+IF(AND(AE$7=FIN!$E$13,$B$27=FIN!$F$13,$B32=FIN!$B$13),FIN!$C$13,0)+IF(AND(AE$7=FIN!$E$14,$B$27=FIN!$F$14,$B32=FIN!$B$14),FIN!$C$14,0)+IF(AND(AE$7=FIN!$E$15,$B$27=FIN!$F$15,$B32=FIN!$B$15),FIN!$C$15,0)+IF(AND(AE$7=FIN!$E$16,$B$27=FIN!$F$16,$B32=FIN!$B$16),FIN!$C$16,0)+IF(AND(AE$7=FIN!$E$17,$B$27=FIN!$F$17,$B32=FIN!$B$17),FIN!$C$17,0)+IF(AND(AE$7=FIN!$E$18,$B$27=FIN!$F$18,$B32=FIN!$B$18),FIN!$C$18,0)</f>
        <v>0</v>
      </c>
      <c r="AF32" s="40">
        <f>+IF(AND(AF$7=FIN!$E$9,$B$27=FIN!$F$9,$B32=FIN!$B$9),FIN!$C$9,0)+IF(AND(AF$7=FIN!$E$10,$B$27=FIN!$F$10,$B32=FIN!$B$10),FIN!$C$10,0)+IF(AND(AF$7=FIN!$E$11,$B$27=FIN!$F$11,$B32=FIN!$B$11),FIN!$C$11,0)+IF(AND(AF$7=FIN!$E$12,$B$27=FIN!$F$12,$B32=FIN!$B$12),FIN!$C$12,0)+IF(AND(AF$7=FIN!$E$13,$B$27=FIN!$F$13,$B32=FIN!$B$13),FIN!$C$13,0)+IF(AND(AF$7=FIN!$E$14,$B$27=FIN!$F$14,$B32=FIN!$B$14),FIN!$C$14,0)+IF(AND(AF$7=FIN!$E$15,$B$27=FIN!$F$15,$B32=FIN!$B$15),FIN!$C$15,0)+IF(AND(AF$7=FIN!$E$16,$B$27=FIN!$F$16,$B32=FIN!$B$16),FIN!$C$16,0)+IF(AND(AF$7=FIN!$E$17,$B$27=FIN!$F$17,$B32=FIN!$B$17),FIN!$C$17,0)+IF(AND(AF$7=FIN!$E$18,$B$27=FIN!$F$18,$B32=FIN!$B$18),FIN!$C$18,0)</f>
        <v>0</v>
      </c>
      <c r="AG32" s="40">
        <f>+IF(AND(AG$7=FIN!$E$9,$B$27=FIN!$F$9,$B32=FIN!$B$9),FIN!$C$9,0)+IF(AND(AG$7=FIN!$E$10,$B$27=FIN!$F$10,$B32=FIN!$B$10),FIN!$C$10,0)+IF(AND(AG$7=FIN!$E$11,$B$27=FIN!$F$11,$B32=FIN!$B$11),FIN!$C$11,0)+IF(AND(AG$7=FIN!$E$12,$B$27=FIN!$F$12,$B32=FIN!$B$12),FIN!$C$12,0)+IF(AND(AG$7=FIN!$E$13,$B$27=FIN!$F$13,$B32=FIN!$B$13),FIN!$C$13,0)+IF(AND(AG$7=FIN!$E$14,$B$27=FIN!$F$14,$B32=FIN!$B$14),FIN!$C$14,0)+IF(AND(AG$7=FIN!$E$15,$B$27=FIN!$F$15,$B32=FIN!$B$15),FIN!$C$15,0)+IF(AND(AG$7=FIN!$E$16,$B$27=FIN!$F$16,$B32=FIN!$B$16),FIN!$C$16,0)+IF(AND(AG$7=FIN!$E$17,$B$27=FIN!$F$17,$B32=FIN!$B$17),FIN!$C$17,0)+IF(AND(AG$7=FIN!$E$18,$B$27=FIN!$F$18,$B32=FIN!$B$18),FIN!$C$18,0)</f>
        <v>0</v>
      </c>
      <c r="AH32" s="40">
        <f>+IF(AND(AH$7=FIN!$E$9,$B$27=FIN!$F$9,$B32=FIN!$B$9),FIN!$C$9,0)+IF(AND(AH$7=FIN!$E$10,$B$27=FIN!$F$10,$B32=FIN!$B$10),FIN!$C$10,0)+IF(AND(AH$7=FIN!$E$11,$B$27=FIN!$F$11,$B32=FIN!$B$11),FIN!$C$11,0)+IF(AND(AH$7=FIN!$E$12,$B$27=FIN!$F$12,$B32=FIN!$B$12),FIN!$C$12,0)+IF(AND(AH$7=FIN!$E$13,$B$27=FIN!$F$13,$B32=FIN!$B$13),FIN!$C$13,0)+IF(AND(AH$7=FIN!$E$14,$B$27=FIN!$F$14,$B32=FIN!$B$14),FIN!$C$14,0)+IF(AND(AH$7=FIN!$E$15,$B$27=FIN!$F$15,$B32=FIN!$B$15),FIN!$C$15,0)+IF(AND(AH$7=FIN!$E$16,$B$27=FIN!$F$16,$B32=FIN!$B$16),FIN!$C$16,0)+IF(AND(AH$7=FIN!$E$17,$B$27=FIN!$F$17,$B32=FIN!$B$17),FIN!$C$17,0)+IF(AND(AH$7=FIN!$E$18,$B$27=FIN!$F$18,$B32=FIN!$B$18),FIN!$C$18,0)</f>
        <v>0</v>
      </c>
      <c r="AI32" s="40">
        <f>+IF(AND(AI$7=FIN!$E$9,$B$27=FIN!$F$9,$B32=FIN!$B$9),FIN!$C$9,0)+IF(AND(AI$7=FIN!$E$10,$B$27=FIN!$F$10,$B32=FIN!$B$10),FIN!$C$10,0)+IF(AND(AI$7=FIN!$E$11,$B$27=FIN!$F$11,$B32=FIN!$B$11),FIN!$C$11,0)+IF(AND(AI$7=FIN!$E$12,$B$27=FIN!$F$12,$B32=FIN!$B$12),FIN!$C$12,0)+IF(AND(AI$7=FIN!$E$13,$B$27=FIN!$F$13,$B32=FIN!$B$13),FIN!$C$13,0)+IF(AND(AI$7=FIN!$E$14,$B$27=FIN!$F$14,$B32=FIN!$B$14),FIN!$C$14,0)+IF(AND(AI$7=FIN!$E$15,$B$27=FIN!$F$15,$B32=FIN!$B$15),FIN!$C$15,0)+IF(AND(AI$7=FIN!$E$16,$B$27=FIN!$F$16,$B32=FIN!$B$16),FIN!$C$16,0)+IF(AND(AI$7=FIN!$E$17,$B$27=FIN!$F$17,$B32=FIN!$B$17),FIN!$C$17,0)+IF(AND(AI$7=FIN!$E$18,$B$27=FIN!$F$18,$B32=FIN!$B$18),FIN!$C$18,0)</f>
        <v>0</v>
      </c>
      <c r="AJ32" s="40">
        <f>+IF(AND(AJ$7=FIN!$E$9,$B$27=FIN!$F$9,$B32=FIN!$B$9),FIN!$C$9,0)+IF(AND(AJ$7=FIN!$E$10,$B$27=FIN!$F$10,$B32=FIN!$B$10),FIN!$C$10,0)+IF(AND(AJ$7=FIN!$E$11,$B$27=FIN!$F$11,$B32=FIN!$B$11),FIN!$C$11,0)+IF(AND(AJ$7=FIN!$E$12,$B$27=FIN!$F$12,$B32=FIN!$B$12),FIN!$C$12,0)+IF(AND(AJ$7=FIN!$E$13,$B$27=FIN!$F$13,$B32=FIN!$B$13),FIN!$C$13,0)+IF(AND(AJ$7=FIN!$E$14,$B$27=FIN!$F$14,$B32=FIN!$B$14),FIN!$C$14,0)+IF(AND(AJ$7=FIN!$E$15,$B$27=FIN!$F$15,$B32=FIN!$B$15),FIN!$C$15,0)+IF(AND(AJ$7=FIN!$E$16,$B$27=FIN!$F$16,$B32=FIN!$B$16),FIN!$C$16,0)+IF(AND(AJ$7=FIN!$E$17,$B$27=FIN!$F$17,$B32=FIN!$B$17),FIN!$C$17,0)+IF(AND(AJ$7=FIN!$E$18,$B$27=FIN!$F$18,$B32=FIN!$B$18),FIN!$C$18,0)</f>
        <v>0</v>
      </c>
      <c r="AK32" s="40">
        <f>+IF(AND(AK$7=FIN!$E$9,$B$27=FIN!$F$9,$B32=FIN!$B$9),FIN!$C$9,0)+IF(AND(AK$7=FIN!$E$10,$B$27=FIN!$F$10,$B32=FIN!$B$10),FIN!$C$10,0)+IF(AND(AK$7=FIN!$E$11,$B$27=FIN!$F$11,$B32=FIN!$B$11),FIN!$C$11,0)+IF(AND(AK$7=FIN!$E$12,$B$27=FIN!$F$12,$B32=FIN!$B$12),FIN!$C$12,0)+IF(AND(AK$7=FIN!$E$13,$B$27=FIN!$F$13,$B32=FIN!$B$13),FIN!$C$13,0)+IF(AND(AK$7=FIN!$E$14,$B$27=FIN!$F$14,$B32=FIN!$B$14),FIN!$C$14,0)+IF(AND(AK$7=FIN!$E$15,$B$27=FIN!$F$15,$B32=FIN!$B$15),FIN!$C$15,0)+IF(AND(AK$7=FIN!$E$16,$B$27=FIN!$F$16,$B32=FIN!$B$16),FIN!$C$16,0)+IF(AND(AK$7=FIN!$E$17,$B$27=FIN!$F$17,$B32=FIN!$B$17),FIN!$C$17,0)+IF(AND(AK$7=FIN!$E$18,$B$27=FIN!$F$18,$B32=FIN!$B$18),FIN!$C$18,0)</f>
        <v>0</v>
      </c>
      <c r="AL32" s="40">
        <f>+IF(AND(AL$7=FIN!$E$9,$B$27=FIN!$F$9,$B32=FIN!$B$9),FIN!$C$9,0)+IF(AND(AL$7=FIN!$E$10,$B$27=FIN!$F$10,$B32=FIN!$B$10),FIN!$C$10,0)+IF(AND(AL$7=FIN!$E$11,$B$27=FIN!$F$11,$B32=FIN!$B$11),FIN!$C$11,0)+IF(AND(AL$7=FIN!$E$12,$B$27=FIN!$F$12,$B32=FIN!$B$12),FIN!$C$12,0)+IF(AND(AL$7=FIN!$E$13,$B$27=FIN!$F$13,$B32=FIN!$B$13),FIN!$C$13,0)+IF(AND(AL$7=FIN!$E$14,$B$27=FIN!$F$14,$B32=FIN!$B$14),FIN!$C$14,0)+IF(AND(AL$7=FIN!$E$15,$B$27=FIN!$F$15,$B32=FIN!$B$15),FIN!$C$15,0)+IF(AND(AL$7=FIN!$E$16,$B$27=FIN!$F$16,$B32=FIN!$B$16),FIN!$C$16,0)+IF(AND(AL$7=FIN!$E$17,$B$27=FIN!$F$17,$B32=FIN!$B$17),FIN!$C$17,0)+IF(AND(AL$7=FIN!$E$18,$B$27=FIN!$F$18,$B32=FIN!$B$18),FIN!$C$18,0)</f>
        <v>0</v>
      </c>
      <c r="AM32" s="40">
        <f>+IF(AND(AM$7=FIN!$E$9,$B$27=FIN!$F$9,$B32=FIN!$B$9),FIN!$C$9,0)+IF(AND(AM$7=FIN!$E$10,$B$27=FIN!$F$10,$B32=FIN!$B$10),FIN!$C$10,0)+IF(AND(AM$7=FIN!$E$11,$B$27=FIN!$F$11,$B32=FIN!$B$11),FIN!$C$11,0)+IF(AND(AM$7=FIN!$E$12,$B$27=FIN!$F$12,$B32=FIN!$B$12),FIN!$C$12,0)+IF(AND(AM$7=FIN!$E$13,$B$27=FIN!$F$13,$B32=FIN!$B$13),FIN!$C$13,0)+IF(AND(AM$7=FIN!$E$14,$B$27=FIN!$F$14,$B32=FIN!$B$14),FIN!$C$14,0)+IF(AND(AM$7=FIN!$E$15,$B$27=FIN!$F$15,$B32=FIN!$B$15),FIN!$C$15,0)+IF(AND(AM$7=FIN!$E$16,$B$27=FIN!$F$16,$B32=FIN!$B$16),FIN!$C$16,0)+IF(AND(AM$7=FIN!$E$17,$B$27=FIN!$F$17,$B32=FIN!$B$17),FIN!$C$17,0)+IF(AND(AM$7=FIN!$E$18,$B$27=FIN!$F$18,$B32=FIN!$B$18),FIN!$C$18,0)</f>
        <v>0</v>
      </c>
      <c r="AN32" s="40">
        <f>+IF(AND(AN$7=FIN!$E$9,$B$27=FIN!$F$9,$B32=FIN!$B$9),FIN!$C$9,0)+IF(AND(AN$7=FIN!$E$10,$B$27=FIN!$F$10,$B32=FIN!$B$10),FIN!$C$10,0)+IF(AND(AN$7=FIN!$E$11,$B$27=FIN!$F$11,$B32=FIN!$B$11),FIN!$C$11,0)+IF(AND(AN$7=FIN!$E$12,$B$27=FIN!$F$12,$B32=FIN!$B$12),FIN!$C$12,0)+IF(AND(AN$7=FIN!$E$13,$B$27=FIN!$F$13,$B32=FIN!$B$13),FIN!$C$13,0)+IF(AND(AN$7=FIN!$E$14,$B$27=FIN!$F$14,$B32=FIN!$B$14),FIN!$C$14,0)+IF(AND(AN$7=FIN!$E$15,$B$27=FIN!$F$15,$B32=FIN!$B$15),FIN!$C$15,0)+IF(AND(AN$7=FIN!$E$16,$B$27=FIN!$F$16,$B32=FIN!$B$16),FIN!$C$16,0)+IF(AND(AN$7=FIN!$E$17,$B$27=FIN!$F$17,$B32=FIN!$B$17),FIN!$C$17,0)+IF(AND(AN$7=FIN!$E$18,$B$27=FIN!$F$18,$B32=FIN!$B$18),FIN!$C$18,0)</f>
        <v>0</v>
      </c>
      <c r="AO32" s="40">
        <f>+IF(AND(AO$7=FIN!$E$9,$B$27=FIN!$F$9,$B32=FIN!$B$9),FIN!$C$9,0)+IF(AND(AO$7=FIN!$E$10,$B$27=FIN!$F$10,$B32=FIN!$B$10),FIN!$C$10,0)+IF(AND(AO$7=FIN!$E$11,$B$27=FIN!$F$11,$B32=FIN!$B$11),FIN!$C$11,0)+IF(AND(AO$7=FIN!$E$12,$B$27=FIN!$F$12,$B32=FIN!$B$12),FIN!$C$12,0)+IF(AND(AO$7=FIN!$E$13,$B$27=FIN!$F$13,$B32=FIN!$B$13),FIN!$C$13,0)+IF(AND(AO$7=FIN!$E$14,$B$27=FIN!$F$14,$B32=FIN!$B$14),FIN!$C$14,0)+IF(AND(AO$7=FIN!$E$15,$B$27=FIN!$F$15,$B32=FIN!$B$15),FIN!$C$15,0)+IF(AND(AO$7=FIN!$E$16,$B$27=FIN!$F$16,$B32=FIN!$B$16),FIN!$C$16,0)+IF(AND(AO$7=FIN!$E$17,$B$27=FIN!$F$17,$B32=FIN!$B$17),FIN!$C$17,0)+IF(AND(AO$7=FIN!$E$18,$B$27=FIN!$F$18,$B32=FIN!$B$18),FIN!$C$18,0)</f>
        <v>0</v>
      </c>
      <c r="AP32" s="40">
        <f>+IF(AND(AP$7=FIN!$E$9,$B$27=FIN!$F$9,$B32=FIN!$B$9),FIN!$C$9,0)+IF(AND(AP$7=FIN!$E$10,$B$27=FIN!$F$10,$B32=FIN!$B$10),FIN!$C$10,0)+IF(AND(AP$7=FIN!$E$11,$B$27=FIN!$F$11,$B32=FIN!$B$11),FIN!$C$11,0)+IF(AND(AP$7=FIN!$E$12,$B$27=FIN!$F$12,$B32=FIN!$B$12),FIN!$C$12,0)+IF(AND(AP$7=FIN!$E$13,$B$27=FIN!$F$13,$B32=FIN!$B$13),FIN!$C$13,0)+IF(AND(AP$7=FIN!$E$14,$B$27=FIN!$F$14,$B32=FIN!$B$14),FIN!$C$14,0)+IF(AND(AP$7=FIN!$E$15,$B$27=FIN!$F$15,$B32=FIN!$B$15),FIN!$C$15,0)+IF(AND(AP$7=FIN!$E$16,$B$27=FIN!$F$16,$B32=FIN!$B$16),FIN!$C$16,0)+IF(AND(AP$7=FIN!$E$17,$B$27=FIN!$F$17,$B32=FIN!$B$17),FIN!$C$17,0)+IF(AND(AP$7=FIN!$E$18,$B$27=FIN!$F$18,$B32=FIN!$B$18),FIN!$C$18,0)</f>
        <v>0</v>
      </c>
      <c r="AQ32" s="40">
        <f>+IF(AND(AQ$7=FIN!$E$9,$B$27=FIN!$F$9,$B32=FIN!$B$9),FIN!$C$9,0)+IF(AND(AQ$7=FIN!$E$10,$B$27=FIN!$F$10,$B32=FIN!$B$10),FIN!$C$10,0)+IF(AND(AQ$7=FIN!$E$11,$B$27=FIN!$F$11,$B32=FIN!$B$11),FIN!$C$11,0)+IF(AND(AQ$7=FIN!$E$12,$B$27=FIN!$F$12,$B32=FIN!$B$12),FIN!$C$12,0)+IF(AND(AQ$7=FIN!$E$13,$B$27=FIN!$F$13,$B32=FIN!$B$13),FIN!$C$13,0)+IF(AND(AQ$7=FIN!$E$14,$B$27=FIN!$F$14,$B32=FIN!$B$14),FIN!$C$14,0)+IF(AND(AQ$7=FIN!$E$15,$B$27=FIN!$F$15,$B32=FIN!$B$15),FIN!$C$15,0)+IF(AND(AQ$7=FIN!$E$16,$B$27=FIN!$F$16,$B32=FIN!$B$16),FIN!$C$16,0)+IF(AND(AQ$7=FIN!$E$17,$B$27=FIN!$F$17,$B32=FIN!$B$17),FIN!$C$17,0)+IF(AND(AQ$7=FIN!$E$18,$B$27=FIN!$F$18,$B32=FIN!$B$18),FIN!$C$18,0)</f>
        <v>0</v>
      </c>
      <c r="AR32" s="40">
        <f>+IF(AND(AR$7=FIN!$E$9,$B$27=FIN!$F$9,$B32=FIN!$B$9),FIN!$C$9,0)+IF(AND(AR$7=FIN!$E$10,$B$27=FIN!$F$10,$B32=FIN!$B$10),FIN!$C$10,0)+IF(AND(AR$7=FIN!$E$11,$B$27=FIN!$F$11,$B32=FIN!$B$11),FIN!$C$11,0)+IF(AND(AR$7=FIN!$E$12,$B$27=FIN!$F$12,$B32=FIN!$B$12),FIN!$C$12,0)+IF(AND(AR$7=FIN!$E$13,$B$27=FIN!$F$13,$B32=FIN!$B$13),FIN!$C$13,0)+IF(AND(AR$7=FIN!$E$14,$B$27=FIN!$F$14,$B32=FIN!$B$14),FIN!$C$14,0)+IF(AND(AR$7=FIN!$E$15,$B$27=FIN!$F$15,$B32=FIN!$B$15),FIN!$C$15,0)+IF(AND(AR$7=FIN!$E$16,$B$27=FIN!$F$16,$B32=FIN!$B$16),FIN!$C$16,0)+IF(AND(AR$7=FIN!$E$17,$B$27=FIN!$F$17,$B32=FIN!$B$17),FIN!$C$17,0)+IF(AND(AR$7=FIN!$E$18,$B$27=FIN!$F$18,$B32=FIN!$B$18),FIN!$C$18,0)</f>
        <v>0</v>
      </c>
      <c r="AS32" s="40">
        <f>+IF(AND(AS$7=FIN!$E$9,$B$27=FIN!$F$9,$B32=FIN!$B$9),FIN!$C$9,0)+IF(AND(AS$7=FIN!$E$10,$B$27=FIN!$F$10,$B32=FIN!$B$10),FIN!$C$10,0)+IF(AND(AS$7=FIN!$E$11,$B$27=FIN!$F$11,$B32=FIN!$B$11),FIN!$C$11,0)+IF(AND(AS$7=FIN!$E$12,$B$27=FIN!$F$12,$B32=FIN!$B$12),FIN!$C$12,0)+IF(AND(AS$7=FIN!$E$13,$B$27=FIN!$F$13,$B32=FIN!$B$13),FIN!$C$13,0)+IF(AND(AS$7=FIN!$E$14,$B$27=FIN!$F$14,$B32=FIN!$B$14),FIN!$C$14,0)+IF(AND(AS$7=FIN!$E$15,$B$27=FIN!$F$15,$B32=FIN!$B$15),FIN!$C$15,0)+IF(AND(AS$7=FIN!$E$16,$B$27=FIN!$F$16,$B32=FIN!$B$16),FIN!$C$16,0)+IF(AND(AS$7=FIN!$E$17,$B$27=FIN!$F$17,$B32=FIN!$B$17),FIN!$C$17,0)+IF(AND(AS$7=FIN!$E$18,$B$27=FIN!$F$18,$B32=FIN!$B$18),FIN!$C$18,0)</f>
        <v>0</v>
      </c>
      <c r="AT32" s="40">
        <f>+IF(AND(AT$7=FIN!$E$9,$B$27=FIN!$F$9,$B32=FIN!$B$9),FIN!$C$9,0)+IF(AND(AT$7=FIN!$E$10,$B$27=FIN!$F$10,$B32=FIN!$B$10),FIN!$C$10,0)+IF(AND(AT$7=FIN!$E$11,$B$27=FIN!$F$11,$B32=FIN!$B$11),FIN!$C$11,0)+IF(AND(AT$7=FIN!$E$12,$B$27=FIN!$F$12,$B32=FIN!$B$12),FIN!$C$12,0)+IF(AND(AT$7=FIN!$E$13,$B$27=FIN!$F$13,$B32=FIN!$B$13),FIN!$C$13,0)+IF(AND(AT$7=FIN!$E$14,$B$27=FIN!$F$14,$B32=FIN!$B$14),FIN!$C$14,0)+IF(AND(AT$7=FIN!$E$15,$B$27=FIN!$F$15,$B32=FIN!$B$15),FIN!$C$15,0)+IF(AND(AT$7=FIN!$E$16,$B$27=FIN!$F$16,$B32=FIN!$B$16),FIN!$C$16,0)+IF(AND(AT$7=FIN!$E$17,$B$27=FIN!$F$17,$B32=FIN!$B$17),FIN!$C$17,0)+IF(AND(AT$7=FIN!$E$18,$B$27=FIN!$F$18,$B32=FIN!$B$18),FIN!$C$18,0)</f>
        <v>0</v>
      </c>
      <c r="AU32" s="40">
        <f>+IF(AND(AU$7=FIN!$E$9,$B$27=FIN!$F$9,$B32=FIN!$B$9),FIN!$C$9,0)+IF(AND(AU$7=FIN!$E$10,$B$27=FIN!$F$10,$B32=FIN!$B$10),FIN!$C$10,0)+IF(AND(AU$7=FIN!$E$11,$B$27=FIN!$F$11,$B32=FIN!$B$11),FIN!$C$11,0)+IF(AND(AU$7=FIN!$E$12,$B$27=FIN!$F$12,$B32=FIN!$B$12),FIN!$C$12,0)+IF(AND(AU$7=FIN!$E$13,$B$27=FIN!$F$13,$B32=FIN!$B$13),FIN!$C$13,0)+IF(AND(AU$7=FIN!$E$14,$B$27=FIN!$F$14,$B32=FIN!$B$14),FIN!$C$14,0)+IF(AND(AU$7=FIN!$E$15,$B$27=FIN!$F$15,$B32=FIN!$B$15),FIN!$C$15,0)+IF(AND(AU$7=FIN!$E$16,$B$27=FIN!$F$16,$B32=FIN!$B$16),FIN!$C$16,0)+IF(AND(AU$7=FIN!$E$17,$B$27=FIN!$F$17,$B32=FIN!$B$17),FIN!$C$17,0)+IF(AND(AU$7=FIN!$E$18,$B$27=FIN!$F$18,$B32=FIN!$B$18),FIN!$C$18,0)</f>
        <v>0</v>
      </c>
      <c r="AV32" s="40">
        <f>+IF(AND(AV$7=FIN!$E$9,$B$27=FIN!$F$9,$B32=FIN!$B$9),FIN!$C$9,0)+IF(AND(AV$7=FIN!$E$10,$B$27=FIN!$F$10,$B32=FIN!$B$10),FIN!$C$10,0)+IF(AND(AV$7=FIN!$E$11,$B$27=FIN!$F$11,$B32=FIN!$B$11),FIN!$C$11,0)+IF(AND(AV$7=FIN!$E$12,$B$27=FIN!$F$12,$B32=FIN!$B$12),FIN!$C$12,0)+IF(AND(AV$7=FIN!$E$13,$B$27=FIN!$F$13,$B32=FIN!$B$13),FIN!$C$13,0)+IF(AND(AV$7=FIN!$E$14,$B$27=FIN!$F$14,$B32=FIN!$B$14),FIN!$C$14,0)+IF(AND(AV$7=FIN!$E$15,$B$27=FIN!$F$15,$B32=FIN!$B$15),FIN!$C$15,0)+IF(AND(AV$7=FIN!$E$16,$B$27=FIN!$F$16,$B32=FIN!$B$16),FIN!$C$16,0)+IF(AND(AV$7=FIN!$E$17,$B$27=FIN!$F$17,$B32=FIN!$B$17),FIN!$C$17,0)+IF(AND(AV$7=FIN!$E$18,$B$27=FIN!$F$18,$B32=FIN!$B$18),FIN!$C$18,0)</f>
        <v>0</v>
      </c>
      <c r="AW32" s="40">
        <f>+IF(AND(AW$7=FIN!$E$9,$B$27=FIN!$F$9,$B32=FIN!$B$9),FIN!$C$9,0)+IF(AND(AW$7=FIN!$E$10,$B$27=FIN!$F$10,$B32=FIN!$B$10),FIN!$C$10,0)+IF(AND(AW$7=FIN!$E$11,$B$27=FIN!$F$11,$B32=FIN!$B$11),FIN!$C$11,0)+IF(AND(AW$7=FIN!$E$12,$B$27=FIN!$F$12,$B32=FIN!$B$12),FIN!$C$12,0)+IF(AND(AW$7=FIN!$E$13,$B$27=FIN!$F$13,$B32=FIN!$B$13),FIN!$C$13,0)+IF(AND(AW$7=FIN!$E$14,$B$27=FIN!$F$14,$B32=FIN!$B$14),FIN!$C$14,0)+IF(AND(AW$7=FIN!$E$15,$B$27=FIN!$F$15,$B32=FIN!$B$15),FIN!$C$15,0)+IF(AND(AW$7=FIN!$E$16,$B$27=FIN!$F$16,$B32=FIN!$B$16),FIN!$C$16,0)+IF(AND(AW$7=FIN!$E$17,$B$27=FIN!$F$17,$B32=FIN!$B$17),FIN!$C$17,0)+IF(AND(AW$7=FIN!$E$18,$B$27=FIN!$F$18,$B32=FIN!$B$18),FIN!$C$18,0)</f>
        <v>0</v>
      </c>
      <c r="AX32" s="40">
        <f>+IF(AND(AX$7=FIN!$E$9,$B$27=FIN!$F$9,$B32=FIN!$B$9),FIN!$C$9,0)+IF(AND(AX$7=FIN!$E$10,$B$27=FIN!$F$10,$B32=FIN!$B$10),FIN!$C$10,0)+IF(AND(AX$7=FIN!$E$11,$B$27=FIN!$F$11,$B32=FIN!$B$11),FIN!$C$11,0)+IF(AND(AX$7=FIN!$E$12,$B$27=FIN!$F$12,$B32=FIN!$B$12),FIN!$C$12,0)+IF(AND(AX$7=FIN!$E$13,$B$27=FIN!$F$13,$B32=FIN!$B$13),FIN!$C$13,0)+IF(AND(AX$7=FIN!$E$14,$B$27=FIN!$F$14,$B32=FIN!$B$14),FIN!$C$14,0)+IF(AND(AX$7=FIN!$E$15,$B$27=FIN!$F$15,$B32=FIN!$B$15),FIN!$C$15,0)+IF(AND(AX$7=FIN!$E$16,$B$27=FIN!$F$16,$B32=FIN!$B$16),FIN!$C$16,0)+IF(AND(AX$7=FIN!$E$17,$B$27=FIN!$F$17,$B32=FIN!$B$17),FIN!$C$17,0)+IF(AND(AX$7=FIN!$E$18,$B$27=FIN!$F$18,$B32=FIN!$B$18),FIN!$C$18,0)</f>
        <v>0</v>
      </c>
      <c r="AY32" s="40">
        <f>+IF(AND(AY$7=FIN!$E$9,$B$27=FIN!$F$9,$B32=FIN!$B$9),FIN!$C$9,0)+IF(AND(AY$7=FIN!$E$10,$B$27=FIN!$F$10,$B32=FIN!$B$10),FIN!$C$10,0)+IF(AND(AY$7=FIN!$E$11,$B$27=FIN!$F$11,$B32=FIN!$B$11),FIN!$C$11,0)+IF(AND(AY$7=FIN!$E$12,$B$27=FIN!$F$12,$B32=FIN!$B$12),FIN!$C$12,0)+IF(AND(AY$7=FIN!$E$13,$B$27=FIN!$F$13,$B32=FIN!$B$13),FIN!$C$13,0)+IF(AND(AY$7=FIN!$E$14,$B$27=FIN!$F$14,$B32=FIN!$B$14),FIN!$C$14,0)+IF(AND(AY$7=FIN!$E$15,$B$27=FIN!$F$15,$B32=FIN!$B$15),FIN!$C$15,0)+IF(AND(AY$7=FIN!$E$16,$B$27=FIN!$F$16,$B32=FIN!$B$16),FIN!$C$16,0)+IF(AND(AY$7=FIN!$E$17,$B$27=FIN!$F$17,$B32=FIN!$B$17),FIN!$C$17,0)+IF(AND(AY$7=FIN!$E$18,$B$27=FIN!$F$18,$B32=FIN!$B$18),FIN!$C$18,0)</f>
        <v>0</v>
      </c>
      <c r="AZ32" s="40">
        <f>+IF(AND(AZ$7=FIN!$E$9,$B$27=FIN!$F$9,$B32=FIN!$B$9),FIN!$C$9,0)+IF(AND(AZ$7=FIN!$E$10,$B$27=FIN!$F$10,$B32=FIN!$B$10),FIN!$C$10,0)+IF(AND(AZ$7=FIN!$E$11,$B$27=FIN!$F$11,$B32=FIN!$B$11),FIN!$C$11,0)+IF(AND(AZ$7=FIN!$E$12,$B$27=FIN!$F$12,$B32=FIN!$B$12),FIN!$C$12,0)+IF(AND(AZ$7=FIN!$E$13,$B$27=FIN!$F$13,$B32=FIN!$B$13),FIN!$C$13,0)+IF(AND(AZ$7=FIN!$E$14,$B$27=FIN!$F$14,$B32=FIN!$B$14),FIN!$C$14,0)+IF(AND(AZ$7=FIN!$E$15,$B$27=FIN!$F$15,$B32=FIN!$B$15),FIN!$C$15,0)+IF(AND(AZ$7=FIN!$E$16,$B$27=FIN!$F$16,$B32=FIN!$B$16),FIN!$C$16,0)+IF(AND(AZ$7=FIN!$E$17,$B$27=FIN!$F$17,$B32=FIN!$B$17),FIN!$C$17,0)+IF(AND(AZ$7=FIN!$E$18,$B$27=FIN!$F$18,$B32=FIN!$B$18),FIN!$C$18,0)</f>
        <v>0</v>
      </c>
      <c r="BA32" s="40">
        <f>+IF(AND(BA$7=FIN!$E$9,$B$27=FIN!$F$9,$B32=FIN!$B$9),FIN!$C$9,0)+IF(AND(BA$7=FIN!$E$10,$B$27=FIN!$F$10,$B32=FIN!$B$10),FIN!$C$10,0)+IF(AND(BA$7=FIN!$E$11,$B$27=FIN!$F$11,$B32=FIN!$B$11),FIN!$C$11,0)+IF(AND(BA$7=FIN!$E$12,$B$27=FIN!$F$12,$B32=FIN!$B$12),FIN!$C$12,0)+IF(AND(BA$7=FIN!$E$13,$B$27=FIN!$F$13,$B32=FIN!$B$13),FIN!$C$13,0)+IF(AND(BA$7=FIN!$E$14,$B$27=FIN!$F$14,$B32=FIN!$B$14),FIN!$C$14,0)+IF(AND(BA$7=FIN!$E$15,$B$27=FIN!$F$15,$B32=FIN!$B$15),FIN!$C$15,0)+IF(AND(BA$7=FIN!$E$16,$B$27=FIN!$F$16,$B32=FIN!$B$16),FIN!$C$16,0)+IF(AND(BA$7=FIN!$E$17,$B$27=FIN!$F$17,$B32=FIN!$B$17),FIN!$C$17,0)+IF(AND(BA$7=FIN!$E$18,$B$27=FIN!$F$18,$B32=FIN!$B$18),FIN!$C$18,0)</f>
        <v>0</v>
      </c>
      <c r="BB32" s="40">
        <f>+IF(AND(BB$7=FIN!$E$9,$B$27=FIN!$F$9,$B32=FIN!$B$9),FIN!$C$9,0)+IF(AND(BB$7=FIN!$E$10,$B$27=FIN!$F$10,$B32=FIN!$B$10),FIN!$C$10,0)+IF(AND(BB$7=FIN!$E$11,$B$27=FIN!$F$11,$B32=FIN!$B$11),FIN!$C$11,0)+IF(AND(BB$7=FIN!$E$12,$B$27=FIN!$F$12,$B32=FIN!$B$12),FIN!$C$12,0)+IF(AND(BB$7=FIN!$E$13,$B$27=FIN!$F$13,$B32=FIN!$B$13),FIN!$C$13,0)+IF(AND(BB$7=FIN!$E$14,$B$27=FIN!$F$14,$B32=FIN!$B$14),FIN!$C$14,0)+IF(AND(BB$7=FIN!$E$15,$B$27=FIN!$F$15,$B32=FIN!$B$15),FIN!$C$15,0)+IF(AND(BB$7=FIN!$E$16,$B$27=FIN!$F$16,$B32=FIN!$B$16),FIN!$C$16,0)+IF(AND(BB$7=FIN!$E$17,$B$27=FIN!$F$17,$B32=FIN!$B$17),FIN!$C$17,0)+IF(AND(BB$7=FIN!$E$18,$B$27=FIN!$F$18,$B32=FIN!$B$18),FIN!$C$18,0)</f>
        <v>0</v>
      </c>
      <c r="BC32" s="40">
        <f>+IF(AND(BC$7=FIN!$E$9,$B$27=FIN!$F$9,$B32=FIN!$B$9),FIN!$C$9,0)+IF(AND(BC$7=FIN!$E$10,$B$27=FIN!$F$10,$B32=FIN!$B$10),FIN!$C$10,0)+IF(AND(BC$7=FIN!$E$11,$B$27=FIN!$F$11,$B32=FIN!$B$11),FIN!$C$11,0)+IF(AND(BC$7=FIN!$E$12,$B$27=FIN!$F$12,$B32=FIN!$B$12),FIN!$C$12,0)+IF(AND(BC$7=FIN!$E$13,$B$27=FIN!$F$13,$B32=FIN!$B$13),FIN!$C$13,0)+IF(AND(BC$7=FIN!$E$14,$B$27=FIN!$F$14,$B32=FIN!$B$14),FIN!$C$14,0)+IF(AND(BC$7=FIN!$E$15,$B$27=FIN!$F$15,$B32=FIN!$B$15),FIN!$C$15,0)+IF(AND(BC$7=FIN!$E$16,$B$27=FIN!$F$16,$B32=FIN!$B$16),FIN!$C$16,0)+IF(AND(BC$7=FIN!$E$17,$B$27=FIN!$F$17,$B32=FIN!$B$17),FIN!$C$17,0)+IF(AND(BC$7=FIN!$E$18,$B$27=FIN!$F$18,$B32=FIN!$B$18),FIN!$C$18,0)</f>
        <v>0</v>
      </c>
      <c r="BD32" s="40">
        <f>+IF(AND(BD$7=FIN!$E$9,$B$27=FIN!$F$9,$B32=FIN!$B$9),FIN!$C$9,0)+IF(AND(BD$7=FIN!$E$10,$B$27=FIN!$F$10,$B32=FIN!$B$10),FIN!$C$10,0)+IF(AND(BD$7=FIN!$E$11,$B$27=FIN!$F$11,$B32=FIN!$B$11),FIN!$C$11,0)+IF(AND(BD$7=FIN!$E$12,$B$27=FIN!$F$12,$B32=FIN!$B$12),FIN!$C$12,0)+IF(AND(BD$7=FIN!$E$13,$B$27=FIN!$F$13,$B32=FIN!$B$13),FIN!$C$13,0)+IF(AND(BD$7=FIN!$E$14,$B$27=FIN!$F$14,$B32=FIN!$B$14),FIN!$C$14,0)+IF(AND(BD$7=FIN!$E$15,$B$27=FIN!$F$15,$B32=FIN!$B$15),FIN!$C$15,0)+IF(AND(BD$7=FIN!$E$16,$B$27=FIN!$F$16,$B32=FIN!$B$16),FIN!$C$16,0)+IF(AND(BD$7=FIN!$E$17,$B$27=FIN!$F$17,$B32=FIN!$B$17),FIN!$C$17,0)+IF(AND(BD$7=FIN!$E$18,$B$27=FIN!$F$18,$B32=FIN!$B$18),FIN!$C$18,0)</f>
        <v>0</v>
      </c>
      <c r="BE32" s="40">
        <f>+IF(AND(BE$7=FIN!$E$9,$B$27=FIN!$F$9,$B32=FIN!$B$9),FIN!$C$9,0)+IF(AND(BE$7=FIN!$E$10,$B$27=FIN!$F$10,$B32=FIN!$B$10),FIN!$C$10,0)+IF(AND(BE$7=FIN!$E$11,$B$27=FIN!$F$11,$B32=FIN!$B$11),FIN!$C$11,0)+IF(AND(BE$7=FIN!$E$12,$B$27=FIN!$F$12,$B32=FIN!$B$12),FIN!$C$12,0)+IF(AND(BE$7=FIN!$E$13,$B$27=FIN!$F$13,$B32=FIN!$B$13),FIN!$C$13,0)+IF(AND(BE$7=FIN!$E$14,$B$27=FIN!$F$14,$B32=FIN!$B$14),FIN!$C$14,0)+IF(AND(BE$7=FIN!$E$15,$B$27=FIN!$F$15,$B32=FIN!$B$15),FIN!$C$15,0)+IF(AND(BE$7=FIN!$E$16,$B$27=FIN!$F$16,$B32=FIN!$B$16),FIN!$C$16,0)+IF(AND(BE$7=FIN!$E$17,$B$27=FIN!$F$17,$B32=FIN!$B$17),FIN!$C$17,0)+IF(AND(BE$7=FIN!$E$18,$B$27=FIN!$F$18,$B32=FIN!$B$18),FIN!$C$18,0)</f>
        <v>0</v>
      </c>
      <c r="BF32" s="40">
        <f>+IF(AND(BF$7=FIN!$E$9,$B$27=FIN!$F$9,$B32=FIN!$B$9),FIN!$C$9,0)+IF(AND(BF$7=FIN!$E$10,$B$27=FIN!$F$10,$B32=FIN!$B$10),FIN!$C$10,0)+IF(AND(BF$7=FIN!$E$11,$B$27=FIN!$F$11,$B32=FIN!$B$11),FIN!$C$11,0)+IF(AND(BF$7=FIN!$E$12,$B$27=FIN!$F$12,$B32=FIN!$B$12),FIN!$C$12,0)+IF(AND(BF$7=FIN!$E$13,$B$27=FIN!$F$13,$B32=FIN!$B$13),FIN!$C$13,0)+IF(AND(BF$7=FIN!$E$14,$B$27=FIN!$F$14,$B32=FIN!$B$14),FIN!$C$14,0)+IF(AND(BF$7=FIN!$E$15,$B$27=FIN!$F$15,$B32=FIN!$B$15),FIN!$C$15,0)+IF(AND(BF$7=FIN!$E$16,$B$27=FIN!$F$16,$B32=FIN!$B$16),FIN!$C$16,0)+IF(AND(BF$7=FIN!$E$17,$B$27=FIN!$F$17,$B32=FIN!$B$17),FIN!$C$17,0)+IF(AND(BF$7=FIN!$E$18,$B$27=FIN!$F$18,$B32=FIN!$B$18),FIN!$C$18,0)</f>
        <v>0</v>
      </c>
      <c r="BG32" s="40">
        <f>+IF(AND(BG$7=FIN!$E$9,$B$27=FIN!$F$9,$B32=FIN!$B$9),FIN!$C$9,0)+IF(AND(BG$7=FIN!$E$10,$B$27=FIN!$F$10,$B32=FIN!$B$10),FIN!$C$10,0)+IF(AND(BG$7=FIN!$E$11,$B$27=FIN!$F$11,$B32=FIN!$B$11),FIN!$C$11,0)+IF(AND(BG$7=FIN!$E$12,$B$27=FIN!$F$12,$B32=FIN!$B$12),FIN!$C$12,0)+IF(AND(BG$7=FIN!$E$13,$B$27=FIN!$F$13,$B32=FIN!$B$13),FIN!$C$13,0)+IF(AND(BG$7=FIN!$E$14,$B$27=FIN!$F$14,$B32=FIN!$B$14),FIN!$C$14,0)+IF(AND(BG$7=FIN!$E$15,$B$27=FIN!$F$15,$B32=FIN!$B$15),FIN!$C$15,0)+IF(AND(BG$7=FIN!$E$16,$B$27=FIN!$F$16,$B32=FIN!$B$16),FIN!$C$16,0)+IF(AND(BG$7=FIN!$E$17,$B$27=FIN!$F$17,$B32=FIN!$B$17),FIN!$C$17,0)+IF(AND(BG$7=FIN!$E$18,$B$27=FIN!$F$18,$B32=FIN!$B$18),FIN!$C$18,0)</f>
        <v>0</v>
      </c>
      <c r="BH32" s="40">
        <f>+IF(AND(BH$7=FIN!$E$9,$B$27=FIN!$F$9,$B32=FIN!$B$9),FIN!$C$9,0)+IF(AND(BH$7=FIN!$E$10,$B$27=FIN!$F$10,$B32=FIN!$B$10),FIN!$C$10,0)+IF(AND(BH$7=FIN!$E$11,$B$27=FIN!$F$11,$B32=FIN!$B$11),FIN!$C$11,0)+IF(AND(BH$7=FIN!$E$12,$B$27=FIN!$F$12,$B32=FIN!$B$12),FIN!$C$12,0)+IF(AND(BH$7=FIN!$E$13,$B$27=FIN!$F$13,$B32=FIN!$B$13),FIN!$C$13,0)+IF(AND(BH$7=FIN!$E$14,$B$27=FIN!$F$14,$B32=FIN!$B$14),FIN!$C$14,0)+IF(AND(BH$7=FIN!$E$15,$B$27=FIN!$F$15,$B32=FIN!$B$15),FIN!$C$15,0)+IF(AND(BH$7=FIN!$E$16,$B$27=FIN!$F$16,$B32=FIN!$B$16),FIN!$C$16,0)+IF(AND(BH$7=FIN!$E$17,$B$27=FIN!$F$17,$B32=FIN!$B$17),FIN!$C$17,0)+IF(AND(BH$7=FIN!$E$18,$B$27=FIN!$F$18,$B32=FIN!$B$18),FIN!$C$18,0)</f>
        <v>0</v>
      </c>
      <c r="BI32" s="40">
        <f>+IF(AND(BI$7=FIN!$E$9,$B$27=FIN!$F$9,$B32=FIN!$B$9),FIN!$C$9,0)+IF(AND(BI$7=FIN!$E$10,$B$27=FIN!$F$10,$B32=FIN!$B$10),FIN!$C$10,0)+IF(AND(BI$7=FIN!$E$11,$B$27=FIN!$F$11,$B32=FIN!$B$11),FIN!$C$11,0)+IF(AND(BI$7=FIN!$E$12,$B$27=FIN!$F$12,$B32=FIN!$B$12),FIN!$C$12,0)+IF(AND(BI$7=FIN!$E$13,$B$27=FIN!$F$13,$B32=FIN!$B$13),FIN!$C$13,0)+IF(AND(BI$7=FIN!$E$14,$B$27=FIN!$F$14,$B32=FIN!$B$14),FIN!$C$14,0)+IF(AND(BI$7=FIN!$E$15,$B$27=FIN!$F$15,$B32=FIN!$B$15),FIN!$C$15,0)+IF(AND(BI$7=FIN!$E$16,$B$27=FIN!$F$16,$B32=FIN!$B$16),FIN!$C$16,0)+IF(AND(BI$7=FIN!$E$17,$B$27=FIN!$F$17,$B32=FIN!$B$17),FIN!$C$17,0)+IF(AND(BI$7=FIN!$E$18,$B$27=FIN!$F$18,$B32=FIN!$B$18),FIN!$C$18,0)</f>
        <v>0</v>
      </c>
      <c r="BJ32" s="40">
        <f>+IF(AND(BJ$7=FIN!$E$9,$B$27=FIN!$F$9,$B32=FIN!$B$9),FIN!$C$9,0)+IF(AND(BJ$7=FIN!$E$10,$B$27=FIN!$F$10,$B32=FIN!$B$10),FIN!$C$10,0)+IF(AND(BJ$7=FIN!$E$11,$B$27=FIN!$F$11,$B32=FIN!$B$11),FIN!$C$11,0)+IF(AND(BJ$7=FIN!$E$12,$B$27=FIN!$F$12,$B32=FIN!$B$12),FIN!$C$12,0)+IF(AND(BJ$7=FIN!$E$13,$B$27=FIN!$F$13,$B32=FIN!$B$13),FIN!$C$13,0)+IF(AND(BJ$7=FIN!$E$14,$B$27=FIN!$F$14,$B32=FIN!$B$14),FIN!$C$14,0)+IF(AND(BJ$7=FIN!$E$15,$B$27=FIN!$F$15,$B32=FIN!$B$15),FIN!$C$15,0)+IF(AND(BJ$7=FIN!$E$16,$B$27=FIN!$F$16,$B32=FIN!$B$16),FIN!$C$16,0)+IF(AND(BJ$7=FIN!$E$17,$B$27=FIN!$F$17,$B32=FIN!$B$17),FIN!$C$17,0)+IF(AND(BJ$7=FIN!$E$18,$B$27=FIN!$F$18,$B32=FIN!$B$18),FIN!$C$18,0)</f>
        <v>0</v>
      </c>
      <c r="BK32" s="40">
        <f>+IF(AND(BK$7=FIN!$E$9,$B$27=FIN!$F$9,$B32=FIN!$B$9),FIN!$C$9,0)+IF(AND(BK$7=FIN!$E$10,$B$27=FIN!$F$10,$B32=FIN!$B$10),FIN!$C$10,0)+IF(AND(BK$7=FIN!$E$11,$B$27=FIN!$F$11,$B32=FIN!$B$11),FIN!$C$11,0)+IF(AND(BK$7=FIN!$E$12,$B$27=FIN!$F$12,$B32=FIN!$B$12),FIN!$C$12,0)+IF(AND(BK$7=FIN!$E$13,$B$27=FIN!$F$13,$B32=FIN!$B$13),FIN!$C$13,0)+IF(AND(BK$7=FIN!$E$14,$B$27=FIN!$F$14,$B32=FIN!$B$14),FIN!$C$14,0)+IF(AND(BK$7=FIN!$E$15,$B$27=FIN!$F$15,$B32=FIN!$B$15),FIN!$C$15,0)+IF(AND(BK$7=FIN!$E$16,$B$27=FIN!$F$16,$B32=FIN!$B$16),FIN!$C$16,0)+IF(AND(BK$7=FIN!$E$17,$B$27=FIN!$F$17,$B32=FIN!$B$17),FIN!$C$17,0)+IF(AND(BK$7=FIN!$E$18,$B$27=FIN!$F$18,$B32=FIN!$B$18),FIN!$C$18,0)</f>
        <v>0</v>
      </c>
      <c r="BL32" s="40">
        <f>+IF(AND(BL$7=FIN!$E$9,$B$27=FIN!$F$9,$B32=FIN!$B$9),FIN!$C$9,0)+IF(AND(BL$7=FIN!$E$10,$B$27=FIN!$F$10,$B32=FIN!$B$10),FIN!$C$10,0)+IF(AND(BL$7=FIN!$E$11,$B$27=FIN!$F$11,$B32=FIN!$B$11),FIN!$C$11,0)+IF(AND(BL$7=FIN!$E$12,$B$27=FIN!$F$12,$B32=FIN!$B$12),FIN!$C$12,0)+IF(AND(BL$7=FIN!$E$13,$B$27=FIN!$F$13,$B32=FIN!$B$13),FIN!$C$13,0)+IF(AND(BL$7=FIN!$E$14,$B$27=FIN!$F$14,$B32=FIN!$B$14),FIN!$C$14,0)+IF(AND(BL$7=FIN!$E$15,$B$27=FIN!$F$15,$B32=FIN!$B$15),FIN!$C$15,0)+IF(AND(BL$7=FIN!$E$16,$B$27=FIN!$F$16,$B32=FIN!$B$16),FIN!$C$16,0)+IF(AND(BL$7=FIN!$E$17,$B$27=FIN!$F$17,$B32=FIN!$B$17),FIN!$C$17,0)+IF(AND(BL$7=FIN!$E$18,$B$27=FIN!$F$18,$B32=FIN!$B$18),FIN!$C$18,0)</f>
        <v>0</v>
      </c>
    </row>
    <row r="33" spans="1:64" s="23" customFormat="1">
      <c r="B33" s="24"/>
      <c r="C33" s="41"/>
      <c r="D33" s="30"/>
      <c r="E33" s="25"/>
      <c r="F33" s="25"/>
      <c r="G33" s="25"/>
      <c r="H33" s="25"/>
      <c r="I33" s="25"/>
      <c r="J33" s="25"/>
      <c r="K33" s="25"/>
      <c r="L33" s="25"/>
      <c r="M33" s="25"/>
      <c r="N33" s="25"/>
      <c r="O33" s="25"/>
      <c r="P33" s="25"/>
    </row>
    <row r="34" spans="1:64" s="23" customFormat="1">
      <c r="A34" s="290"/>
      <c r="B34" s="119" t="s">
        <v>197</v>
      </c>
      <c r="C34" s="18" t="s">
        <v>17</v>
      </c>
      <c r="D34" s="113"/>
      <c r="E34" s="52">
        <f t="shared" ref="E34:AJ34" si="24">+E7</f>
        <v>40909</v>
      </c>
      <c r="F34" s="52">
        <f t="shared" si="24"/>
        <v>40940</v>
      </c>
      <c r="G34" s="52">
        <f t="shared" si="24"/>
        <v>40969</v>
      </c>
      <c r="H34" s="52">
        <f t="shared" si="24"/>
        <v>41000</v>
      </c>
      <c r="I34" s="52">
        <f t="shared" si="24"/>
        <v>41030</v>
      </c>
      <c r="J34" s="52">
        <f t="shared" si="24"/>
        <v>41061</v>
      </c>
      <c r="K34" s="52">
        <f t="shared" si="24"/>
        <v>41091</v>
      </c>
      <c r="L34" s="52">
        <f t="shared" si="24"/>
        <v>41122</v>
      </c>
      <c r="M34" s="52">
        <f t="shared" si="24"/>
        <v>41153</v>
      </c>
      <c r="N34" s="52">
        <f t="shared" si="24"/>
        <v>41183</v>
      </c>
      <c r="O34" s="52">
        <f t="shared" si="24"/>
        <v>41214</v>
      </c>
      <c r="P34" s="52">
        <f t="shared" si="24"/>
        <v>41244</v>
      </c>
      <c r="Q34" s="52">
        <f t="shared" si="24"/>
        <v>41275</v>
      </c>
      <c r="R34" s="52">
        <f t="shared" si="24"/>
        <v>41306</v>
      </c>
      <c r="S34" s="52">
        <f t="shared" si="24"/>
        <v>41334</v>
      </c>
      <c r="T34" s="52">
        <f t="shared" si="24"/>
        <v>41365</v>
      </c>
      <c r="U34" s="52">
        <f t="shared" si="24"/>
        <v>41395</v>
      </c>
      <c r="V34" s="52">
        <f t="shared" si="24"/>
        <v>41426</v>
      </c>
      <c r="W34" s="52">
        <f t="shared" si="24"/>
        <v>41456</v>
      </c>
      <c r="X34" s="52">
        <f t="shared" si="24"/>
        <v>41487</v>
      </c>
      <c r="Y34" s="52">
        <f t="shared" si="24"/>
        <v>41518</v>
      </c>
      <c r="Z34" s="52">
        <f t="shared" si="24"/>
        <v>41548</v>
      </c>
      <c r="AA34" s="52">
        <f t="shared" si="24"/>
        <v>41579</v>
      </c>
      <c r="AB34" s="52">
        <f t="shared" si="24"/>
        <v>41609</v>
      </c>
      <c r="AC34" s="52">
        <f t="shared" si="24"/>
        <v>41640</v>
      </c>
      <c r="AD34" s="52">
        <f t="shared" si="24"/>
        <v>41671</v>
      </c>
      <c r="AE34" s="52">
        <f t="shared" si="24"/>
        <v>41699</v>
      </c>
      <c r="AF34" s="52">
        <f t="shared" si="24"/>
        <v>41730</v>
      </c>
      <c r="AG34" s="52">
        <f t="shared" si="24"/>
        <v>41760</v>
      </c>
      <c r="AH34" s="52">
        <f t="shared" si="24"/>
        <v>41791</v>
      </c>
      <c r="AI34" s="52">
        <f t="shared" si="24"/>
        <v>41821</v>
      </c>
      <c r="AJ34" s="52">
        <f t="shared" si="24"/>
        <v>41852</v>
      </c>
      <c r="AK34" s="52">
        <f t="shared" ref="AK34:BL34" si="25">+AK7</f>
        <v>41883</v>
      </c>
      <c r="AL34" s="52">
        <f t="shared" si="25"/>
        <v>41913</v>
      </c>
      <c r="AM34" s="52">
        <f t="shared" si="25"/>
        <v>41944</v>
      </c>
      <c r="AN34" s="52">
        <f t="shared" si="25"/>
        <v>41974</v>
      </c>
      <c r="AO34" s="52">
        <f t="shared" si="25"/>
        <v>42005</v>
      </c>
      <c r="AP34" s="52">
        <f t="shared" si="25"/>
        <v>42036</v>
      </c>
      <c r="AQ34" s="52">
        <f t="shared" si="25"/>
        <v>42064</v>
      </c>
      <c r="AR34" s="52">
        <f t="shared" si="25"/>
        <v>42095</v>
      </c>
      <c r="AS34" s="52">
        <f t="shared" si="25"/>
        <v>42125</v>
      </c>
      <c r="AT34" s="52">
        <f t="shared" si="25"/>
        <v>42156</v>
      </c>
      <c r="AU34" s="52">
        <f t="shared" si="25"/>
        <v>42186</v>
      </c>
      <c r="AV34" s="52">
        <f t="shared" si="25"/>
        <v>42217</v>
      </c>
      <c r="AW34" s="52">
        <f t="shared" si="25"/>
        <v>42248</v>
      </c>
      <c r="AX34" s="52">
        <f t="shared" si="25"/>
        <v>42278</v>
      </c>
      <c r="AY34" s="52">
        <f t="shared" si="25"/>
        <v>42309</v>
      </c>
      <c r="AZ34" s="52">
        <f t="shared" si="25"/>
        <v>42339</v>
      </c>
      <c r="BA34" s="52">
        <f t="shared" si="25"/>
        <v>42370</v>
      </c>
      <c r="BB34" s="52">
        <f t="shared" si="25"/>
        <v>42401</v>
      </c>
      <c r="BC34" s="52">
        <f t="shared" si="25"/>
        <v>42430</v>
      </c>
      <c r="BD34" s="52">
        <f t="shared" si="25"/>
        <v>42461</v>
      </c>
      <c r="BE34" s="52">
        <f t="shared" si="25"/>
        <v>42491</v>
      </c>
      <c r="BF34" s="52">
        <f t="shared" si="25"/>
        <v>42522</v>
      </c>
      <c r="BG34" s="52">
        <f t="shared" si="25"/>
        <v>42552</v>
      </c>
      <c r="BH34" s="52">
        <f t="shared" si="25"/>
        <v>42583</v>
      </c>
      <c r="BI34" s="52">
        <f t="shared" si="25"/>
        <v>42614</v>
      </c>
      <c r="BJ34" s="52">
        <f t="shared" si="25"/>
        <v>42644</v>
      </c>
      <c r="BK34" s="52">
        <f t="shared" si="25"/>
        <v>42675</v>
      </c>
      <c r="BL34" s="52">
        <f t="shared" si="25"/>
        <v>42705</v>
      </c>
    </row>
    <row r="35" spans="1:64">
      <c r="A35" s="291"/>
      <c r="B35" s="53" t="s">
        <v>308</v>
      </c>
      <c r="C35" s="53"/>
      <c r="D35" s="114"/>
      <c r="E35" s="37">
        <f>+E44+E53</f>
        <v>0</v>
      </c>
      <c r="F35" s="37">
        <f t="shared" ref="F35:BL35" si="26">+F44+F53</f>
        <v>0</v>
      </c>
      <c r="G35" s="37">
        <f t="shared" si="26"/>
        <v>0</v>
      </c>
      <c r="H35" s="37">
        <f t="shared" si="26"/>
        <v>0</v>
      </c>
      <c r="I35" s="37">
        <f t="shared" si="26"/>
        <v>0</v>
      </c>
      <c r="J35" s="37">
        <f t="shared" si="26"/>
        <v>0</v>
      </c>
      <c r="K35" s="37">
        <f t="shared" si="26"/>
        <v>0</v>
      </c>
      <c r="L35" s="37">
        <f t="shared" si="26"/>
        <v>0</v>
      </c>
      <c r="M35" s="37">
        <f t="shared" si="26"/>
        <v>0</v>
      </c>
      <c r="N35" s="37">
        <f t="shared" si="26"/>
        <v>0</v>
      </c>
      <c r="O35" s="37">
        <f t="shared" si="26"/>
        <v>0</v>
      </c>
      <c r="P35" s="37">
        <f t="shared" si="26"/>
        <v>0</v>
      </c>
      <c r="Q35" s="37">
        <f t="shared" si="26"/>
        <v>0</v>
      </c>
      <c r="R35" s="37">
        <f t="shared" si="26"/>
        <v>0</v>
      </c>
      <c r="S35" s="37">
        <f t="shared" si="26"/>
        <v>0</v>
      </c>
      <c r="T35" s="37">
        <f t="shared" si="26"/>
        <v>0</v>
      </c>
      <c r="U35" s="37">
        <f t="shared" si="26"/>
        <v>0</v>
      </c>
      <c r="V35" s="37">
        <f t="shared" si="26"/>
        <v>0</v>
      </c>
      <c r="W35" s="37">
        <f t="shared" si="26"/>
        <v>0</v>
      </c>
      <c r="X35" s="37">
        <f t="shared" si="26"/>
        <v>0</v>
      </c>
      <c r="Y35" s="37">
        <f t="shared" si="26"/>
        <v>0</v>
      </c>
      <c r="Z35" s="37">
        <f t="shared" si="26"/>
        <v>0</v>
      </c>
      <c r="AA35" s="37">
        <f t="shared" si="26"/>
        <v>0</v>
      </c>
      <c r="AB35" s="37">
        <f t="shared" si="26"/>
        <v>0</v>
      </c>
      <c r="AC35" s="37">
        <f t="shared" si="26"/>
        <v>0</v>
      </c>
      <c r="AD35" s="37">
        <f t="shared" si="26"/>
        <v>0</v>
      </c>
      <c r="AE35" s="37">
        <f t="shared" si="26"/>
        <v>0</v>
      </c>
      <c r="AF35" s="37">
        <f t="shared" si="26"/>
        <v>0</v>
      </c>
      <c r="AG35" s="37">
        <f t="shared" si="26"/>
        <v>0</v>
      </c>
      <c r="AH35" s="37">
        <f t="shared" si="26"/>
        <v>0</v>
      </c>
      <c r="AI35" s="37">
        <f t="shared" si="26"/>
        <v>0</v>
      </c>
      <c r="AJ35" s="37">
        <f t="shared" si="26"/>
        <v>0</v>
      </c>
      <c r="AK35" s="37">
        <f t="shared" si="26"/>
        <v>0</v>
      </c>
      <c r="AL35" s="37">
        <f t="shared" si="26"/>
        <v>0</v>
      </c>
      <c r="AM35" s="37">
        <f t="shared" si="26"/>
        <v>0</v>
      </c>
      <c r="AN35" s="37">
        <f t="shared" si="26"/>
        <v>0</v>
      </c>
      <c r="AO35" s="37">
        <f t="shared" si="26"/>
        <v>0</v>
      </c>
      <c r="AP35" s="37">
        <f t="shared" si="26"/>
        <v>0</v>
      </c>
      <c r="AQ35" s="37">
        <f t="shared" si="26"/>
        <v>0</v>
      </c>
      <c r="AR35" s="37">
        <f t="shared" si="26"/>
        <v>0</v>
      </c>
      <c r="AS35" s="37">
        <f t="shared" si="26"/>
        <v>0</v>
      </c>
      <c r="AT35" s="37">
        <f t="shared" si="26"/>
        <v>0</v>
      </c>
      <c r="AU35" s="37">
        <f t="shared" si="26"/>
        <v>0</v>
      </c>
      <c r="AV35" s="37">
        <f t="shared" si="26"/>
        <v>0</v>
      </c>
      <c r="AW35" s="37">
        <f t="shared" si="26"/>
        <v>0</v>
      </c>
      <c r="AX35" s="37">
        <f t="shared" si="26"/>
        <v>0</v>
      </c>
      <c r="AY35" s="37">
        <f t="shared" si="26"/>
        <v>0</v>
      </c>
      <c r="AZ35" s="37">
        <f t="shared" si="26"/>
        <v>0</v>
      </c>
      <c r="BA35" s="37">
        <f t="shared" si="26"/>
        <v>0</v>
      </c>
      <c r="BB35" s="37">
        <f t="shared" si="26"/>
        <v>0</v>
      </c>
      <c r="BC35" s="37">
        <f t="shared" si="26"/>
        <v>0</v>
      </c>
      <c r="BD35" s="37">
        <f t="shared" si="26"/>
        <v>0</v>
      </c>
      <c r="BE35" s="37">
        <f t="shared" si="26"/>
        <v>0</v>
      </c>
      <c r="BF35" s="37">
        <f t="shared" si="26"/>
        <v>0</v>
      </c>
      <c r="BG35" s="37">
        <f t="shared" si="26"/>
        <v>0</v>
      </c>
      <c r="BH35" s="37">
        <f t="shared" si="26"/>
        <v>0</v>
      </c>
      <c r="BI35" s="37">
        <f t="shared" si="26"/>
        <v>0</v>
      </c>
      <c r="BJ35" s="37">
        <f t="shared" si="26"/>
        <v>0</v>
      </c>
      <c r="BK35" s="37">
        <f t="shared" si="26"/>
        <v>0</v>
      </c>
      <c r="BL35" s="37">
        <f t="shared" si="26"/>
        <v>0</v>
      </c>
    </row>
    <row r="36" spans="1:64">
      <c r="A36" s="291"/>
      <c r="B36" s="32" t="s">
        <v>179</v>
      </c>
      <c r="C36" s="32"/>
      <c r="D36" s="115"/>
      <c r="E36" s="33">
        <f t="shared" ref="E36:BL36" si="27">+E45+E54</f>
        <v>0</v>
      </c>
      <c r="F36" s="33">
        <f t="shared" si="27"/>
        <v>0</v>
      </c>
      <c r="G36" s="33">
        <f t="shared" si="27"/>
        <v>0</v>
      </c>
      <c r="H36" s="33">
        <f t="shared" si="27"/>
        <v>0</v>
      </c>
      <c r="I36" s="33">
        <f t="shared" si="27"/>
        <v>0</v>
      </c>
      <c r="J36" s="33">
        <f t="shared" si="27"/>
        <v>0</v>
      </c>
      <c r="K36" s="33">
        <f t="shared" si="27"/>
        <v>0</v>
      </c>
      <c r="L36" s="33">
        <f t="shared" si="27"/>
        <v>0</v>
      </c>
      <c r="M36" s="33">
        <f t="shared" si="27"/>
        <v>0</v>
      </c>
      <c r="N36" s="33">
        <f t="shared" si="27"/>
        <v>0</v>
      </c>
      <c r="O36" s="33">
        <f t="shared" si="27"/>
        <v>0</v>
      </c>
      <c r="P36" s="33">
        <f t="shared" si="27"/>
        <v>0</v>
      </c>
      <c r="Q36" s="33">
        <f t="shared" si="27"/>
        <v>0</v>
      </c>
      <c r="R36" s="33">
        <f t="shared" si="27"/>
        <v>0</v>
      </c>
      <c r="S36" s="33">
        <f t="shared" si="27"/>
        <v>0</v>
      </c>
      <c r="T36" s="33">
        <f t="shared" si="27"/>
        <v>0</v>
      </c>
      <c r="U36" s="33">
        <f t="shared" si="27"/>
        <v>0</v>
      </c>
      <c r="V36" s="33">
        <f t="shared" si="27"/>
        <v>0</v>
      </c>
      <c r="W36" s="33">
        <f t="shared" si="27"/>
        <v>0</v>
      </c>
      <c r="X36" s="33">
        <f t="shared" si="27"/>
        <v>0</v>
      </c>
      <c r="Y36" s="33">
        <f t="shared" si="27"/>
        <v>0</v>
      </c>
      <c r="Z36" s="33">
        <f t="shared" si="27"/>
        <v>0</v>
      </c>
      <c r="AA36" s="33">
        <f t="shared" si="27"/>
        <v>0</v>
      </c>
      <c r="AB36" s="33">
        <f t="shared" si="27"/>
        <v>0</v>
      </c>
      <c r="AC36" s="33">
        <f t="shared" si="27"/>
        <v>0</v>
      </c>
      <c r="AD36" s="33">
        <f t="shared" si="27"/>
        <v>0</v>
      </c>
      <c r="AE36" s="33">
        <f t="shared" si="27"/>
        <v>0</v>
      </c>
      <c r="AF36" s="33">
        <f t="shared" si="27"/>
        <v>0</v>
      </c>
      <c r="AG36" s="33">
        <f t="shared" si="27"/>
        <v>0</v>
      </c>
      <c r="AH36" s="33">
        <f t="shared" si="27"/>
        <v>0</v>
      </c>
      <c r="AI36" s="33">
        <f t="shared" si="27"/>
        <v>0</v>
      </c>
      <c r="AJ36" s="33">
        <f t="shared" si="27"/>
        <v>0</v>
      </c>
      <c r="AK36" s="33">
        <f t="shared" si="27"/>
        <v>0</v>
      </c>
      <c r="AL36" s="33">
        <f t="shared" si="27"/>
        <v>0</v>
      </c>
      <c r="AM36" s="33">
        <f t="shared" si="27"/>
        <v>0</v>
      </c>
      <c r="AN36" s="33">
        <f t="shared" si="27"/>
        <v>0</v>
      </c>
      <c r="AO36" s="33">
        <f t="shared" si="27"/>
        <v>0</v>
      </c>
      <c r="AP36" s="33">
        <f t="shared" si="27"/>
        <v>0</v>
      </c>
      <c r="AQ36" s="33">
        <f t="shared" si="27"/>
        <v>0</v>
      </c>
      <c r="AR36" s="33">
        <f t="shared" si="27"/>
        <v>0</v>
      </c>
      <c r="AS36" s="33">
        <f t="shared" si="27"/>
        <v>0</v>
      </c>
      <c r="AT36" s="33">
        <f t="shared" si="27"/>
        <v>0</v>
      </c>
      <c r="AU36" s="33">
        <f t="shared" si="27"/>
        <v>0</v>
      </c>
      <c r="AV36" s="33">
        <f t="shared" si="27"/>
        <v>0</v>
      </c>
      <c r="AW36" s="33">
        <f t="shared" si="27"/>
        <v>0</v>
      </c>
      <c r="AX36" s="33">
        <f t="shared" si="27"/>
        <v>0</v>
      </c>
      <c r="AY36" s="33">
        <f t="shared" si="27"/>
        <v>0</v>
      </c>
      <c r="AZ36" s="33">
        <f t="shared" si="27"/>
        <v>0</v>
      </c>
      <c r="BA36" s="33">
        <f t="shared" si="27"/>
        <v>0</v>
      </c>
      <c r="BB36" s="33">
        <f t="shared" si="27"/>
        <v>0</v>
      </c>
      <c r="BC36" s="33">
        <f t="shared" si="27"/>
        <v>0</v>
      </c>
      <c r="BD36" s="33">
        <f t="shared" si="27"/>
        <v>0</v>
      </c>
      <c r="BE36" s="33">
        <f t="shared" si="27"/>
        <v>0</v>
      </c>
      <c r="BF36" s="33">
        <f t="shared" si="27"/>
        <v>0</v>
      </c>
      <c r="BG36" s="33">
        <f t="shared" si="27"/>
        <v>0</v>
      </c>
      <c r="BH36" s="33">
        <f t="shared" si="27"/>
        <v>0</v>
      </c>
      <c r="BI36" s="33">
        <f t="shared" si="27"/>
        <v>0</v>
      </c>
      <c r="BJ36" s="33">
        <f t="shared" si="27"/>
        <v>0</v>
      </c>
      <c r="BK36" s="33">
        <f t="shared" si="27"/>
        <v>0</v>
      </c>
      <c r="BL36" s="33">
        <f t="shared" si="27"/>
        <v>0</v>
      </c>
    </row>
    <row r="37" spans="1:64">
      <c r="A37" s="291"/>
      <c r="B37" s="32" t="s">
        <v>180</v>
      </c>
      <c r="C37" s="32"/>
      <c r="D37" s="115"/>
      <c r="E37" s="33">
        <f t="shared" ref="E37:BL37" si="28">+E46+E55</f>
        <v>0</v>
      </c>
      <c r="F37" s="33">
        <f t="shared" si="28"/>
        <v>0</v>
      </c>
      <c r="G37" s="33">
        <f t="shared" si="28"/>
        <v>0</v>
      </c>
      <c r="H37" s="33">
        <f t="shared" si="28"/>
        <v>0</v>
      </c>
      <c r="I37" s="33">
        <f t="shared" si="28"/>
        <v>0</v>
      </c>
      <c r="J37" s="33">
        <f t="shared" si="28"/>
        <v>0</v>
      </c>
      <c r="K37" s="33">
        <f t="shared" si="28"/>
        <v>0</v>
      </c>
      <c r="L37" s="33">
        <f t="shared" si="28"/>
        <v>0</v>
      </c>
      <c r="M37" s="33">
        <f t="shared" si="28"/>
        <v>0</v>
      </c>
      <c r="N37" s="33">
        <f t="shared" si="28"/>
        <v>0</v>
      </c>
      <c r="O37" s="33">
        <f t="shared" si="28"/>
        <v>0</v>
      </c>
      <c r="P37" s="33">
        <f t="shared" si="28"/>
        <v>0</v>
      </c>
      <c r="Q37" s="33">
        <f t="shared" si="28"/>
        <v>0</v>
      </c>
      <c r="R37" s="33">
        <f t="shared" si="28"/>
        <v>0</v>
      </c>
      <c r="S37" s="33">
        <f t="shared" si="28"/>
        <v>0</v>
      </c>
      <c r="T37" s="33">
        <f t="shared" si="28"/>
        <v>0</v>
      </c>
      <c r="U37" s="33">
        <f t="shared" si="28"/>
        <v>0</v>
      </c>
      <c r="V37" s="33">
        <f t="shared" si="28"/>
        <v>0</v>
      </c>
      <c r="W37" s="33">
        <f t="shared" si="28"/>
        <v>0</v>
      </c>
      <c r="X37" s="33">
        <f t="shared" si="28"/>
        <v>0</v>
      </c>
      <c r="Y37" s="33">
        <f t="shared" si="28"/>
        <v>0</v>
      </c>
      <c r="Z37" s="33">
        <f t="shared" si="28"/>
        <v>0</v>
      </c>
      <c r="AA37" s="33">
        <f t="shared" si="28"/>
        <v>0</v>
      </c>
      <c r="AB37" s="33">
        <f t="shared" si="28"/>
        <v>0</v>
      </c>
      <c r="AC37" s="33">
        <f t="shared" si="28"/>
        <v>0</v>
      </c>
      <c r="AD37" s="33">
        <f t="shared" si="28"/>
        <v>0</v>
      </c>
      <c r="AE37" s="33">
        <f t="shared" si="28"/>
        <v>0</v>
      </c>
      <c r="AF37" s="33">
        <f t="shared" si="28"/>
        <v>0</v>
      </c>
      <c r="AG37" s="33">
        <f t="shared" si="28"/>
        <v>0</v>
      </c>
      <c r="AH37" s="33">
        <f t="shared" si="28"/>
        <v>0</v>
      </c>
      <c r="AI37" s="33">
        <f t="shared" si="28"/>
        <v>0</v>
      </c>
      <c r="AJ37" s="33">
        <f t="shared" si="28"/>
        <v>0</v>
      </c>
      <c r="AK37" s="33">
        <f t="shared" si="28"/>
        <v>0</v>
      </c>
      <c r="AL37" s="33">
        <f t="shared" si="28"/>
        <v>0</v>
      </c>
      <c r="AM37" s="33">
        <f t="shared" si="28"/>
        <v>0</v>
      </c>
      <c r="AN37" s="33">
        <f t="shared" si="28"/>
        <v>0</v>
      </c>
      <c r="AO37" s="33">
        <f t="shared" si="28"/>
        <v>0</v>
      </c>
      <c r="AP37" s="33">
        <f t="shared" si="28"/>
        <v>0</v>
      </c>
      <c r="AQ37" s="33">
        <f t="shared" si="28"/>
        <v>0</v>
      </c>
      <c r="AR37" s="33">
        <f t="shared" si="28"/>
        <v>0</v>
      </c>
      <c r="AS37" s="33">
        <f t="shared" si="28"/>
        <v>0</v>
      </c>
      <c r="AT37" s="33">
        <f t="shared" si="28"/>
        <v>0</v>
      </c>
      <c r="AU37" s="33">
        <f t="shared" si="28"/>
        <v>0</v>
      </c>
      <c r="AV37" s="33">
        <f t="shared" si="28"/>
        <v>0</v>
      </c>
      <c r="AW37" s="33">
        <f t="shared" si="28"/>
        <v>0</v>
      </c>
      <c r="AX37" s="33">
        <f t="shared" si="28"/>
        <v>0</v>
      </c>
      <c r="AY37" s="33">
        <f t="shared" si="28"/>
        <v>0</v>
      </c>
      <c r="AZ37" s="33">
        <f t="shared" si="28"/>
        <v>0</v>
      </c>
      <c r="BA37" s="33">
        <f t="shared" si="28"/>
        <v>0</v>
      </c>
      <c r="BB37" s="33">
        <f t="shared" si="28"/>
        <v>0</v>
      </c>
      <c r="BC37" s="33">
        <f t="shared" si="28"/>
        <v>0</v>
      </c>
      <c r="BD37" s="33">
        <f t="shared" si="28"/>
        <v>0</v>
      </c>
      <c r="BE37" s="33">
        <f t="shared" si="28"/>
        <v>0</v>
      </c>
      <c r="BF37" s="33">
        <f t="shared" si="28"/>
        <v>0</v>
      </c>
      <c r="BG37" s="33">
        <f t="shared" si="28"/>
        <v>0</v>
      </c>
      <c r="BH37" s="33">
        <f t="shared" si="28"/>
        <v>0</v>
      </c>
      <c r="BI37" s="33">
        <f t="shared" si="28"/>
        <v>0</v>
      </c>
      <c r="BJ37" s="33">
        <f t="shared" si="28"/>
        <v>0</v>
      </c>
      <c r="BK37" s="33">
        <f t="shared" si="28"/>
        <v>0</v>
      </c>
      <c r="BL37" s="33">
        <f t="shared" si="28"/>
        <v>0</v>
      </c>
    </row>
    <row r="38" spans="1:64">
      <c r="A38" s="291"/>
      <c r="B38" s="32" t="s">
        <v>181</v>
      </c>
      <c r="C38" s="32"/>
      <c r="D38" s="117"/>
      <c r="E38" s="33">
        <f t="shared" ref="E38:BL38" si="29">+E47+E56</f>
        <v>0</v>
      </c>
      <c r="F38" s="33">
        <f t="shared" si="29"/>
        <v>0</v>
      </c>
      <c r="G38" s="33">
        <f t="shared" si="29"/>
        <v>0</v>
      </c>
      <c r="H38" s="33">
        <f t="shared" si="29"/>
        <v>0</v>
      </c>
      <c r="I38" s="33">
        <f t="shared" si="29"/>
        <v>0</v>
      </c>
      <c r="J38" s="33">
        <f t="shared" si="29"/>
        <v>0</v>
      </c>
      <c r="K38" s="33">
        <f t="shared" si="29"/>
        <v>0</v>
      </c>
      <c r="L38" s="33">
        <f t="shared" si="29"/>
        <v>0</v>
      </c>
      <c r="M38" s="33">
        <f t="shared" si="29"/>
        <v>0</v>
      </c>
      <c r="N38" s="33">
        <f t="shared" si="29"/>
        <v>0</v>
      </c>
      <c r="O38" s="33">
        <f t="shared" si="29"/>
        <v>0</v>
      </c>
      <c r="P38" s="33">
        <f t="shared" si="29"/>
        <v>0</v>
      </c>
      <c r="Q38" s="33">
        <f t="shared" si="29"/>
        <v>0</v>
      </c>
      <c r="R38" s="33">
        <f t="shared" si="29"/>
        <v>0</v>
      </c>
      <c r="S38" s="33">
        <f t="shared" si="29"/>
        <v>0</v>
      </c>
      <c r="T38" s="33">
        <f t="shared" si="29"/>
        <v>0</v>
      </c>
      <c r="U38" s="33">
        <f t="shared" si="29"/>
        <v>0</v>
      </c>
      <c r="V38" s="33">
        <f t="shared" si="29"/>
        <v>0</v>
      </c>
      <c r="W38" s="33">
        <f t="shared" si="29"/>
        <v>0</v>
      </c>
      <c r="X38" s="33">
        <f t="shared" si="29"/>
        <v>0</v>
      </c>
      <c r="Y38" s="33">
        <f t="shared" si="29"/>
        <v>0</v>
      </c>
      <c r="Z38" s="33">
        <f t="shared" si="29"/>
        <v>0</v>
      </c>
      <c r="AA38" s="33">
        <f t="shared" si="29"/>
        <v>0</v>
      </c>
      <c r="AB38" s="33">
        <f t="shared" si="29"/>
        <v>0</v>
      </c>
      <c r="AC38" s="33">
        <f t="shared" si="29"/>
        <v>0</v>
      </c>
      <c r="AD38" s="33">
        <f t="shared" si="29"/>
        <v>0</v>
      </c>
      <c r="AE38" s="33">
        <f t="shared" si="29"/>
        <v>0</v>
      </c>
      <c r="AF38" s="33">
        <f t="shared" si="29"/>
        <v>0</v>
      </c>
      <c r="AG38" s="33">
        <f t="shared" si="29"/>
        <v>0</v>
      </c>
      <c r="AH38" s="33">
        <f t="shared" si="29"/>
        <v>0</v>
      </c>
      <c r="AI38" s="33">
        <f t="shared" si="29"/>
        <v>0</v>
      </c>
      <c r="AJ38" s="33">
        <f t="shared" si="29"/>
        <v>0</v>
      </c>
      <c r="AK38" s="33">
        <f t="shared" si="29"/>
        <v>0</v>
      </c>
      <c r="AL38" s="33">
        <f t="shared" si="29"/>
        <v>0</v>
      </c>
      <c r="AM38" s="33">
        <f t="shared" si="29"/>
        <v>0</v>
      </c>
      <c r="AN38" s="33">
        <f t="shared" si="29"/>
        <v>0</v>
      </c>
      <c r="AO38" s="33">
        <f t="shared" si="29"/>
        <v>0</v>
      </c>
      <c r="AP38" s="33">
        <f t="shared" si="29"/>
        <v>0</v>
      </c>
      <c r="AQ38" s="33">
        <f t="shared" si="29"/>
        <v>0</v>
      </c>
      <c r="AR38" s="33">
        <f t="shared" si="29"/>
        <v>0</v>
      </c>
      <c r="AS38" s="33">
        <f t="shared" si="29"/>
        <v>0</v>
      </c>
      <c r="AT38" s="33">
        <f t="shared" si="29"/>
        <v>0</v>
      </c>
      <c r="AU38" s="33">
        <f t="shared" si="29"/>
        <v>0</v>
      </c>
      <c r="AV38" s="33">
        <f t="shared" si="29"/>
        <v>0</v>
      </c>
      <c r="AW38" s="33">
        <f t="shared" si="29"/>
        <v>0</v>
      </c>
      <c r="AX38" s="33">
        <f t="shared" si="29"/>
        <v>0</v>
      </c>
      <c r="AY38" s="33">
        <f t="shared" si="29"/>
        <v>0</v>
      </c>
      <c r="AZ38" s="33">
        <f t="shared" si="29"/>
        <v>0</v>
      </c>
      <c r="BA38" s="33">
        <f t="shared" si="29"/>
        <v>0</v>
      </c>
      <c r="BB38" s="33">
        <f t="shared" si="29"/>
        <v>0</v>
      </c>
      <c r="BC38" s="33">
        <f t="shared" si="29"/>
        <v>0</v>
      </c>
      <c r="BD38" s="33">
        <f t="shared" si="29"/>
        <v>0</v>
      </c>
      <c r="BE38" s="33">
        <f t="shared" si="29"/>
        <v>0</v>
      </c>
      <c r="BF38" s="33">
        <f t="shared" si="29"/>
        <v>0</v>
      </c>
      <c r="BG38" s="33">
        <f t="shared" si="29"/>
        <v>0</v>
      </c>
      <c r="BH38" s="33">
        <f t="shared" si="29"/>
        <v>0</v>
      </c>
      <c r="BI38" s="33">
        <f t="shared" si="29"/>
        <v>0</v>
      </c>
      <c r="BJ38" s="33">
        <f t="shared" si="29"/>
        <v>0</v>
      </c>
      <c r="BK38" s="33">
        <f t="shared" si="29"/>
        <v>0</v>
      </c>
      <c r="BL38" s="33">
        <f t="shared" si="29"/>
        <v>0</v>
      </c>
    </row>
    <row r="39" spans="1:64">
      <c r="A39" s="291"/>
      <c r="B39" s="32" t="s">
        <v>178</v>
      </c>
      <c r="C39" s="32"/>
      <c r="D39" s="115"/>
      <c r="E39" s="33">
        <f t="shared" ref="E39:BL39" si="30">+E48+E57</f>
        <v>0</v>
      </c>
      <c r="F39" s="33">
        <f t="shared" si="30"/>
        <v>0</v>
      </c>
      <c r="G39" s="33">
        <f t="shared" si="30"/>
        <v>0</v>
      </c>
      <c r="H39" s="33">
        <f t="shared" si="30"/>
        <v>0</v>
      </c>
      <c r="I39" s="33">
        <f t="shared" si="30"/>
        <v>0</v>
      </c>
      <c r="J39" s="33">
        <f t="shared" si="30"/>
        <v>0</v>
      </c>
      <c r="K39" s="33">
        <f t="shared" si="30"/>
        <v>0</v>
      </c>
      <c r="L39" s="33">
        <f t="shared" si="30"/>
        <v>0</v>
      </c>
      <c r="M39" s="33">
        <f t="shared" si="30"/>
        <v>0</v>
      </c>
      <c r="N39" s="33">
        <f t="shared" si="30"/>
        <v>0</v>
      </c>
      <c r="O39" s="33">
        <f t="shared" si="30"/>
        <v>0</v>
      </c>
      <c r="P39" s="33">
        <f t="shared" si="30"/>
        <v>0</v>
      </c>
      <c r="Q39" s="33">
        <f t="shared" si="30"/>
        <v>0</v>
      </c>
      <c r="R39" s="33">
        <f t="shared" si="30"/>
        <v>0</v>
      </c>
      <c r="S39" s="33">
        <f t="shared" si="30"/>
        <v>0</v>
      </c>
      <c r="T39" s="33">
        <f t="shared" si="30"/>
        <v>0</v>
      </c>
      <c r="U39" s="33">
        <f t="shared" si="30"/>
        <v>0</v>
      </c>
      <c r="V39" s="33">
        <f t="shared" si="30"/>
        <v>0</v>
      </c>
      <c r="W39" s="33">
        <f t="shared" si="30"/>
        <v>0</v>
      </c>
      <c r="X39" s="33">
        <f t="shared" si="30"/>
        <v>0</v>
      </c>
      <c r="Y39" s="33">
        <f t="shared" si="30"/>
        <v>0</v>
      </c>
      <c r="Z39" s="33">
        <f t="shared" si="30"/>
        <v>0</v>
      </c>
      <c r="AA39" s="33">
        <f t="shared" si="30"/>
        <v>0</v>
      </c>
      <c r="AB39" s="33">
        <f t="shared" si="30"/>
        <v>0</v>
      </c>
      <c r="AC39" s="33">
        <f t="shared" si="30"/>
        <v>0</v>
      </c>
      <c r="AD39" s="33">
        <f t="shared" si="30"/>
        <v>0</v>
      </c>
      <c r="AE39" s="33">
        <f t="shared" si="30"/>
        <v>0</v>
      </c>
      <c r="AF39" s="33">
        <f t="shared" si="30"/>
        <v>0</v>
      </c>
      <c r="AG39" s="33">
        <f t="shared" si="30"/>
        <v>0</v>
      </c>
      <c r="AH39" s="33">
        <f t="shared" si="30"/>
        <v>0</v>
      </c>
      <c r="AI39" s="33">
        <f t="shared" si="30"/>
        <v>0</v>
      </c>
      <c r="AJ39" s="33">
        <f t="shared" si="30"/>
        <v>0</v>
      </c>
      <c r="AK39" s="33">
        <f t="shared" si="30"/>
        <v>0</v>
      </c>
      <c r="AL39" s="33">
        <f t="shared" si="30"/>
        <v>0</v>
      </c>
      <c r="AM39" s="33">
        <f t="shared" si="30"/>
        <v>0</v>
      </c>
      <c r="AN39" s="33">
        <f t="shared" si="30"/>
        <v>0</v>
      </c>
      <c r="AO39" s="33">
        <f t="shared" si="30"/>
        <v>0</v>
      </c>
      <c r="AP39" s="33">
        <f t="shared" si="30"/>
        <v>0</v>
      </c>
      <c r="AQ39" s="33">
        <f t="shared" si="30"/>
        <v>0</v>
      </c>
      <c r="AR39" s="33">
        <f t="shared" si="30"/>
        <v>0</v>
      </c>
      <c r="AS39" s="33">
        <f t="shared" si="30"/>
        <v>0</v>
      </c>
      <c r="AT39" s="33">
        <f t="shared" si="30"/>
        <v>0</v>
      </c>
      <c r="AU39" s="33">
        <f t="shared" si="30"/>
        <v>0</v>
      </c>
      <c r="AV39" s="33">
        <f t="shared" si="30"/>
        <v>0</v>
      </c>
      <c r="AW39" s="33">
        <f t="shared" si="30"/>
        <v>0</v>
      </c>
      <c r="AX39" s="33">
        <f t="shared" si="30"/>
        <v>0</v>
      </c>
      <c r="AY39" s="33">
        <f t="shared" si="30"/>
        <v>0</v>
      </c>
      <c r="AZ39" s="33">
        <f t="shared" si="30"/>
        <v>0</v>
      </c>
      <c r="BA39" s="33">
        <f t="shared" si="30"/>
        <v>0</v>
      </c>
      <c r="BB39" s="33">
        <f t="shared" si="30"/>
        <v>0</v>
      </c>
      <c r="BC39" s="33">
        <f t="shared" si="30"/>
        <v>0</v>
      </c>
      <c r="BD39" s="33">
        <f t="shared" si="30"/>
        <v>0</v>
      </c>
      <c r="BE39" s="33">
        <f t="shared" si="30"/>
        <v>0</v>
      </c>
      <c r="BF39" s="33">
        <f t="shared" si="30"/>
        <v>0</v>
      </c>
      <c r="BG39" s="33">
        <f t="shared" si="30"/>
        <v>0</v>
      </c>
      <c r="BH39" s="33">
        <f t="shared" si="30"/>
        <v>0</v>
      </c>
      <c r="BI39" s="33">
        <f t="shared" si="30"/>
        <v>0</v>
      </c>
      <c r="BJ39" s="33">
        <f t="shared" si="30"/>
        <v>0</v>
      </c>
      <c r="BK39" s="33">
        <f t="shared" si="30"/>
        <v>0</v>
      </c>
      <c r="BL39" s="33">
        <f t="shared" si="30"/>
        <v>0</v>
      </c>
    </row>
    <row r="40" spans="1:64">
      <c r="A40" s="291"/>
      <c r="B40" s="32" t="s">
        <v>182</v>
      </c>
      <c r="C40" s="116"/>
      <c r="D40" s="118"/>
      <c r="E40" s="33">
        <f t="shared" ref="E40:BL40" si="31">+E49+E58</f>
        <v>0</v>
      </c>
      <c r="F40" s="33">
        <f t="shared" si="31"/>
        <v>0</v>
      </c>
      <c r="G40" s="33">
        <f t="shared" si="31"/>
        <v>0</v>
      </c>
      <c r="H40" s="33">
        <f t="shared" si="31"/>
        <v>0</v>
      </c>
      <c r="I40" s="33">
        <f t="shared" si="31"/>
        <v>0</v>
      </c>
      <c r="J40" s="33">
        <f t="shared" si="31"/>
        <v>0</v>
      </c>
      <c r="K40" s="33">
        <f t="shared" si="31"/>
        <v>0</v>
      </c>
      <c r="L40" s="33">
        <f t="shared" si="31"/>
        <v>0</v>
      </c>
      <c r="M40" s="33">
        <f t="shared" si="31"/>
        <v>0</v>
      </c>
      <c r="N40" s="33">
        <f t="shared" si="31"/>
        <v>0</v>
      </c>
      <c r="O40" s="33">
        <f t="shared" si="31"/>
        <v>0</v>
      </c>
      <c r="P40" s="33">
        <f t="shared" si="31"/>
        <v>0</v>
      </c>
      <c r="Q40" s="33">
        <f t="shared" si="31"/>
        <v>0</v>
      </c>
      <c r="R40" s="33">
        <f t="shared" si="31"/>
        <v>0</v>
      </c>
      <c r="S40" s="33">
        <f t="shared" si="31"/>
        <v>0</v>
      </c>
      <c r="T40" s="33">
        <f t="shared" si="31"/>
        <v>0</v>
      </c>
      <c r="U40" s="33">
        <f t="shared" si="31"/>
        <v>0</v>
      </c>
      <c r="V40" s="33">
        <f t="shared" si="31"/>
        <v>0</v>
      </c>
      <c r="W40" s="33">
        <f t="shared" si="31"/>
        <v>0</v>
      </c>
      <c r="X40" s="33">
        <f t="shared" si="31"/>
        <v>0</v>
      </c>
      <c r="Y40" s="33">
        <f t="shared" si="31"/>
        <v>0</v>
      </c>
      <c r="Z40" s="33">
        <f t="shared" si="31"/>
        <v>0</v>
      </c>
      <c r="AA40" s="33">
        <f t="shared" si="31"/>
        <v>0</v>
      </c>
      <c r="AB40" s="33">
        <f t="shared" si="31"/>
        <v>0</v>
      </c>
      <c r="AC40" s="33">
        <f t="shared" si="31"/>
        <v>0</v>
      </c>
      <c r="AD40" s="33">
        <f t="shared" si="31"/>
        <v>0</v>
      </c>
      <c r="AE40" s="33">
        <f t="shared" si="31"/>
        <v>0</v>
      </c>
      <c r="AF40" s="33">
        <f t="shared" si="31"/>
        <v>0</v>
      </c>
      <c r="AG40" s="33">
        <f t="shared" si="31"/>
        <v>0</v>
      </c>
      <c r="AH40" s="33">
        <f t="shared" si="31"/>
        <v>0</v>
      </c>
      <c r="AI40" s="33">
        <f t="shared" si="31"/>
        <v>0</v>
      </c>
      <c r="AJ40" s="33">
        <f t="shared" si="31"/>
        <v>0</v>
      </c>
      <c r="AK40" s="33">
        <f t="shared" si="31"/>
        <v>0</v>
      </c>
      <c r="AL40" s="33">
        <f t="shared" si="31"/>
        <v>0</v>
      </c>
      <c r="AM40" s="33">
        <f t="shared" si="31"/>
        <v>0</v>
      </c>
      <c r="AN40" s="33">
        <f t="shared" si="31"/>
        <v>0</v>
      </c>
      <c r="AO40" s="33">
        <f t="shared" si="31"/>
        <v>0</v>
      </c>
      <c r="AP40" s="33">
        <f t="shared" si="31"/>
        <v>0</v>
      </c>
      <c r="AQ40" s="33">
        <f t="shared" si="31"/>
        <v>0</v>
      </c>
      <c r="AR40" s="33">
        <f t="shared" si="31"/>
        <v>0</v>
      </c>
      <c r="AS40" s="33">
        <f t="shared" si="31"/>
        <v>0</v>
      </c>
      <c r="AT40" s="33">
        <f t="shared" si="31"/>
        <v>0</v>
      </c>
      <c r="AU40" s="33">
        <f t="shared" si="31"/>
        <v>0</v>
      </c>
      <c r="AV40" s="33">
        <f t="shared" si="31"/>
        <v>0</v>
      </c>
      <c r="AW40" s="33">
        <f t="shared" si="31"/>
        <v>0</v>
      </c>
      <c r="AX40" s="33">
        <f t="shared" si="31"/>
        <v>0</v>
      </c>
      <c r="AY40" s="33">
        <f t="shared" si="31"/>
        <v>0</v>
      </c>
      <c r="AZ40" s="33">
        <f t="shared" si="31"/>
        <v>0</v>
      </c>
      <c r="BA40" s="33">
        <f t="shared" si="31"/>
        <v>0</v>
      </c>
      <c r="BB40" s="33">
        <f t="shared" si="31"/>
        <v>0</v>
      </c>
      <c r="BC40" s="33">
        <f t="shared" si="31"/>
        <v>0</v>
      </c>
      <c r="BD40" s="33">
        <f t="shared" si="31"/>
        <v>0</v>
      </c>
      <c r="BE40" s="33">
        <f t="shared" si="31"/>
        <v>0</v>
      </c>
      <c r="BF40" s="33">
        <f t="shared" si="31"/>
        <v>0</v>
      </c>
      <c r="BG40" s="33">
        <f t="shared" si="31"/>
        <v>0</v>
      </c>
      <c r="BH40" s="33">
        <f t="shared" si="31"/>
        <v>0</v>
      </c>
      <c r="BI40" s="33">
        <f t="shared" si="31"/>
        <v>0</v>
      </c>
      <c r="BJ40" s="33">
        <f t="shared" si="31"/>
        <v>0</v>
      </c>
      <c r="BK40" s="33">
        <f t="shared" si="31"/>
        <v>0</v>
      </c>
      <c r="BL40" s="33">
        <f t="shared" si="31"/>
        <v>0</v>
      </c>
    </row>
    <row r="41" spans="1:64">
      <c r="A41" s="291"/>
      <c r="B41" s="32" t="s">
        <v>352</v>
      </c>
      <c r="C41" s="116"/>
      <c r="D41" s="118"/>
      <c r="E41" s="33">
        <f>+E68+E77+E86+E95+E104</f>
        <v>0</v>
      </c>
      <c r="F41" s="33">
        <f t="shared" ref="F41:BL41" si="32">+F68+F77+F86+F95+F104</f>
        <v>0</v>
      </c>
      <c r="G41" s="33">
        <f t="shared" si="32"/>
        <v>0</v>
      </c>
      <c r="H41" s="33">
        <f t="shared" si="32"/>
        <v>0</v>
      </c>
      <c r="I41" s="33">
        <f t="shared" si="32"/>
        <v>0</v>
      </c>
      <c r="J41" s="33">
        <f t="shared" si="32"/>
        <v>0</v>
      </c>
      <c r="K41" s="33">
        <f t="shared" si="32"/>
        <v>0</v>
      </c>
      <c r="L41" s="33">
        <f t="shared" si="32"/>
        <v>0</v>
      </c>
      <c r="M41" s="33">
        <f t="shared" si="32"/>
        <v>0</v>
      </c>
      <c r="N41" s="33">
        <f t="shared" si="32"/>
        <v>0</v>
      </c>
      <c r="O41" s="33">
        <f t="shared" si="32"/>
        <v>0</v>
      </c>
      <c r="P41" s="33">
        <f t="shared" si="32"/>
        <v>0</v>
      </c>
      <c r="Q41" s="33">
        <f t="shared" si="32"/>
        <v>0</v>
      </c>
      <c r="R41" s="33">
        <f t="shared" si="32"/>
        <v>0</v>
      </c>
      <c r="S41" s="33">
        <f t="shared" si="32"/>
        <v>0</v>
      </c>
      <c r="T41" s="33">
        <f t="shared" si="32"/>
        <v>0</v>
      </c>
      <c r="U41" s="33">
        <f t="shared" si="32"/>
        <v>0</v>
      </c>
      <c r="V41" s="33">
        <f t="shared" si="32"/>
        <v>0</v>
      </c>
      <c r="W41" s="33">
        <f t="shared" si="32"/>
        <v>0</v>
      </c>
      <c r="X41" s="33">
        <f t="shared" si="32"/>
        <v>0</v>
      </c>
      <c r="Y41" s="33">
        <f t="shared" si="32"/>
        <v>0</v>
      </c>
      <c r="Z41" s="33">
        <f t="shared" si="32"/>
        <v>0</v>
      </c>
      <c r="AA41" s="33">
        <f t="shared" si="32"/>
        <v>0</v>
      </c>
      <c r="AB41" s="33">
        <f t="shared" si="32"/>
        <v>0</v>
      </c>
      <c r="AC41" s="33">
        <f t="shared" si="32"/>
        <v>0</v>
      </c>
      <c r="AD41" s="33">
        <f t="shared" si="32"/>
        <v>0</v>
      </c>
      <c r="AE41" s="33">
        <f t="shared" si="32"/>
        <v>0</v>
      </c>
      <c r="AF41" s="33">
        <f t="shared" si="32"/>
        <v>0</v>
      </c>
      <c r="AG41" s="33">
        <f t="shared" si="32"/>
        <v>0</v>
      </c>
      <c r="AH41" s="33">
        <f t="shared" si="32"/>
        <v>0</v>
      </c>
      <c r="AI41" s="33">
        <f t="shared" si="32"/>
        <v>0</v>
      </c>
      <c r="AJ41" s="33">
        <f t="shared" si="32"/>
        <v>0</v>
      </c>
      <c r="AK41" s="33">
        <f t="shared" si="32"/>
        <v>0</v>
      </c>
      <c r="AL41" s="33">
        <f t="shared" si="32"/>
        <v>0</v>
      </c>
      <c r="AM41" s="33">
        <f t="shared" si="32"/>
        <v>0</v>
      </c>
      <c r="AN41" s="33">
        <f t="shared" si="32"/>
        <v>0</v>
      </c>
      <c r="AO41" s="33">
        <f t="shared" si="32"/>
        <v>0</v>
      </c>
      <c r="AP41" s="33">
        <f t="shared" si="32"/>
        <v>0</v>
      </c>
      <c r="AQ41" s="33">
        <f t="shared" si="32"/>
        <v>0</v>
      </c>
      <c r="AR41" s="33">
        <f t="shared" si="32"/>
        <v>0</v>
      </c>
      <c r="AS41" s="33">
        <f t="shared" si="32"/>
        <v>0</v>
      </c>
      <c r="AT41" s="33">
        <f t="shared" si="32"/>
        <v>0</v>
      </c>
      <c r="AU41" s="33">
        <f t="shared" si="32"/>
        <v>0</v>
      </c>
      <c r="AV41" s="33">
        <f t="shared" si="32"/>
        <v>0</v>
      </c>
      <c r="AW41" s="33">
        <f t="shared" si="32"/>
        <v>0</v>
      </c>
      <c r="AX41" s="33">
        <f t="shared" si="32"/>
        <v>0</v>
      </c>
      <c r="AY41" s="33">
        <f t="shared" si="32"/>
        <v>0</v>
      </c>
      <c r="AZ41" s="33">
        <f t="shared" si="32"/>
        <v>0</v>
      </c>
      <c r="BA41" s="33">
        <f t="shared" si="32"/>
        <v>0</v>
      </c>
      <c r="BB41" s="33">
        <f t="shared" si="32"/>
        <v>0</v>
      </c>
      <c r="BC41" s="33">
        <f t="shared" si="32"/>
        <v>0</v>
      </c>
      <c r="BD41" s="33">
        <f t="shared" si="32"/>
        <v>0</v>
      </c>
      <c r="BE41" s="33">
        <f t="shared" si="32"/>
        <v>0</v>
      </c>
      <c r="BF41" s="33">
        <f t="shared" si="32"/>
        <v>0</v>
      </c>
      <c r="BG41" s="33">
        <f t="shared" si="32"/>
        <v>0</v>
      </c>
      <c r="BH41" s="33">
        <f t="shared" si="32"/>
        <v>0</v>
      </c>
      <c r="BI41" s="33">
        <f t="shared" si="32"/>
        <v>0</v>
      </c>
      <c r="BJ41" s="33">
        <f t="shared" si="32"/>
        <v>0</v>
      </c>
      <c r="BK41" s="33">
        <f t="shared" si="32"/>
        <v>0</v>
      </c>
      <c r="BL41" s="33">
        <f t="shared" si="32"/>
        <v>0</v>
      </c>
    </row>
    <row r="42" spans="1:64" s="23" customFormat="1">
      <c r="B42" s="24"/>
      <c r="C42" s="41"/>
      <c r="D42" s="30"/>
      <c r="E42" s="25"/>
      <c r="F42" s="25"/>
      <c r="G42" s="25"/>
      <c r="H42" s="25"/>
      <c r="I42" s="25"/>
      <c r="J42" s="25"/>
      <c r="K42" s="25"/>
      <c r="L42" s="25"/>
      <c r="M42" s="25"/>
      <c r="N42" s="25"/>
      <c r="O42" s="25"/>
      <c r="P42" s="25"/>
    </row>
    <row r="43" spans="1:64" s="23" customFormat="1">
      <c r="A43" s="296"/>
      <c r="B43" s="119" t="s">
        <v>197</v>
      </c>
      <c r="C43" s="18" t="s">
        <v>306</v>
      </c>
      <c r="D43" s="113"/>
      <c r="E43" s="52">
        <f t="shared" ref="E43:AJ43" si="33">+E7</f>
        <v>40909</v>
      </c>
      <c r="F43" s="52">
        <f t="shared" si="33"/>
        <v>40940</v>
      </c>
      <c r="G43" s="52">
        <f t="shared" si="33"/>
        <v>40969</v>
      </c>
      <c r="H43" s="52">
        <f t="shared" si="33"/>
        <v>41000</v>
      </c>
      <c r="I43" s="52">
        <f t="shared" si="33"/>
        <v>41030</v>
      </c>
      <c r="J43" s="52">
        <f t="shared" si="33"/>
        <v>41061</v>
      </c>
      <c r="K43" s="52">
        <f t="shared" si="33"/>
        <v>41091</v>
      </c>
      <c r="L43" s="52">
        <f t="shared" si="33"/>
        <v>41122</v>
      </c>
      <c r="M43" s="52">
        <f t="shared" si="33"/>
        <v>41153</v>
      </c>
      <c r="N43" s="52">
        <f t="shared" si="33"/>
        <v>41183</v>
      </c>
      <c r="O43" s="52">
        <f t="shared" si="33"/>
        <v>41214</v>
      </c>
      <c r="P43" s="52">
        <f t="shared" si="33"/>
        <v>41244</v>
      </c>
      <c r="Q43" s="52">
        <f t="shared" si="33"/>
        <v>41275</v>
      </c>
      <c r="R43" s="52">
        <f t="shared" si="33"/>
        <v>41306</v>
      </c>
      <c r="S43" s="52">
        <f t="shared" si="33"/>
        <v>41334</v>
      </c>
      <c r="T43" s="52">
        <f t="shared" si="33"/>
        <v>41365</v>
      </c>
      <c r="U43" s="52">
        <f t="shared" si="33"/>
        <v>41395</v>
      </c>
      <c r="V43" s="52">
        <f t="shared" si="33"/>
        <v>41426</v>
      </c>
      <c r="W43" s="52">
        <f t="shared" si="33"/>
        <v>41456</v>
      </c>
      <c r="X43" s="52">
        <f t="shared" si="33"/>
        <v>41487</v>
      </c>
      <c r="Y43" s="52">
        <f t="shared" si="33"/>
        <v>41518</v>
      </c>
      <c r="Z43" s="52">
        <f t="shared" si="33"/>
        <v>41548</v>
      </c>
      <c r="AA43" s="52">
        <f t="shared" si="33"/>
        <v>41579</v>
      </c>
      <c r="AB43" s="52">
        <f t="shared" si="33"/>
        <v>41609</v>
      </c>
      <c r="AC43" s="52">
        <f t="shared" si="33"/>
        <v>41640</v>
      </c>
      <c r="AD43" s="52">
        <f t="shared" si="33"/>
        <v>41671</v>
      </c>
      <c r="AE43" s="52">
        <f t="shared" si="33"/>
        <v>41699</v>
      </c>
      <c r="AF43" s="52">
        <f t="shared" si="33"/>
        <v>41730</v>
      </c>
      <c r="AG43" s="52">
        <f t="shared" si="33"/>
        <v>41760</v>
      </c>
      <c r="AH43" s="52">
        <f t="shared" si="33"/>
        <v>41791</v>
      </c>
      <c r="AI43" s="52">
        <f t="shared" si="33"/>
        <v>41821</v>
      </c>
      <c r="AJ43" s="52">
        <f t="shared" si="33"/>
        <v>41852</v>
      </c>
      <c r="AK43" s="52">
        <f t="shared" ref="AK43:BL43" si="34">+AK7</f>
        <v>41883</v>
      </c>
      <c r="AL43" s="52">
        <f t="shared" si="34"/>
        <v>41913</v>
      </c>
      <c r="AM43" s="52">
        <f t="shared" si="34"/>
        <v>41944</v>
      </c>
      <c r="AN43" s="52">
        <f t="shared" si="34"/>
        <v>41974</v>
      </c>
      <c r="AO43" s="52">
        <f t="shared" si="34"/>
        <v>42005</v>
      </c>
      <c r="AP43" s="52">
        <f t="shared" si="34"/>
        <v>42036</v>
      </c>
      <c r="AQ43" s="52">
        <f t="shared" si="34"/>
        <v>42064</v>
      </c>
      <c r="AR43" s="52">
        <f t="shared" si="34"/>
        <v>42095</v>
      </c>
      <c r="AS43" s="52">
        <f t="shared" si="34"/>
        <v>42125</v>
      </c>
      <c r="AT43" s="52">
        <f t="shared" si="34"/>
        <v>42156</v>
      </c>
      <c r="AU43" s="52">
        <f t="shared" si="34"/>
        <v>42186</v>
      </c>
      <c r="AV43" s="52">
        <f t="shared" si="34"/>
        <v>42217</v>
      </c>
      <c r="AW43" s="52">
        <f t="shared" si="34"/>
        <v>42248</v>
      </c>
      <c r="AX43" s="52">
        <f t="shared" si="34"/>
        <v>42278</v>
      </c>
      <c r="AY43" s="52">
        <f t="shared" si="34"/>
        <v>42309</v>
      </c>
      <c r="AZ43" s="52">
        <f t="shared" si="34"/>
        <v>42339</v>
      </c>
      <c r="BA43" s="52">
        <f t="shared" si="34"/>
        <v>42370</v>
      </c>
      <c r="BB43" s="52">
        <f t="shared" si="34"/>
        <v>42401</v>
      </c>
      <c r="BC43" s="52">
        <f t="shared" si="34"/>
        <v>42430</v>
      </c>
      <c r="BD43" s="52">
        <f t="shared" si="34"/>
        <v>42461</v>
      </c>
      <c r="BE43" s="52">
        <f t="shared" si="34"/>
        <v>42491</v>
      </c>
      <c r="BF43" s="52">
        <f t="shared" si="34"/>
        <v>42522</v>
      </c>
      <c r="BG43" s="52">
        <f t="shared" si="34"/>
        <v>42552</v>
      </c>
      <c r="BH43" s="52">
        <f t="shared" si="34"/>
        <v>42583</v>
      </c>
      <c r="BI43" s="52">
        <f t="shared" si="34"/>
        <v>42614</v>
      </c>
      <c r="BJ43" s="52">
        <f t="shared" si="34"/>
        <v>42644</v>
      </c>
      <c r="BK43" s="52">
        <f t="shared" si="34"/>
        <v>42675</v>
      </c>
      <c r="BL43" s="52">
        <f t="shared" si="34"/>
        <v>42705</v>
      </c>
    </row>
    <row r="44" spans="1:64">
      <c r="A44" s="297"/>
      <c r="B44" s="53" t="s">
        <v>308</v>
      </c>
      <c r="C44" s="53"/>
      <c r="D44" s="114"/>
      <c r="E44" s="37">
        <f>+IF($C$62=NT!$AC$3,'Mov FIN'!E62,0)+IF($C$71=NT!$AC$3,'Mov FIN'!E71,0)+IF($C$80=NT!$AC$3,'Mov FIN'!E80,0)+IF($C$89=NT!$AC$3,'Mov FIN'!E89,0)+IF($C$98=NT!$AC$3,'Mov FIN'!E98,0)</f>
        <v>0</v>
      </c>
      <c r="F44" s="37">
        <f>+IF($C$62=NT!$AC$3,'Mov FIN'!F62,0)+IF($C$71=NT!$AC$3,'Mov FIN'!F71,0)+IF($C$80=NT!$AC$3,'Mov FIN'!F80,0)+IF($C$89=NT!$AC$3,'Mov FIN'!F89,0)+IF($C$98=NT!$AC$3,'Mov FIN'!F98,0)</f>
        <v>0</v>
      </c>
      <c r="G44" s="37">
        <f>+IF($C$62=NT!$AC$3,'Mov FIN'!G62,0)+IF($C$71=NT!$AC$3,'Mov FIN'!G71,0)+IF($C$80=NT!$AC$3,'Mov FIN'!G80,0)+IF($C$89=NT!$AC$3,'Mov FIN'!G89,0)+IF($C$98=NT!$AC$3,'Mov FIN'!G98,0)</f>
        <v>0</v>
      </c>
      <c r="H44" s="37">
        <f>+IF($C$62=NT!$AC$3,'Mov FIN'!H62,0)+IF($C$71=NT!$AC$3,'Mov FIN'!H71,0)+IF($C$80=NT!$AC$3,'Mov FIN'!H80,0)+IF($C$89=NT!$AC$3,'Mov FIN'!H89,0)+IF($C$98=NT!$AC$3,'Mov FIN'!H98,0)</f>
        <v>0</v>
      </c>
      <c r="I44" s="37">
        <f>+IF($C$62=NT!$AC$3,'Mov FIN'!I62,0)+IF($C$71=NT!$AC$3,'Mov FIN'!I71,0)+IF($C$80=NT!$AC$3,'Mov FIN'!I80,0)+IF($C$89=NT!$AC$3,'Mov FIN'!I89,0)+IF($C$98=NT!$AC$3,'Mov FIN'!I98,0)</f>
        <v>0</v>
      </c>
      <c r="J44" s="37">
        <f>+IF($C$62=NT!$AC$3,'Mov FIN'!J62,0)+IF($C$71=NT!$AC$3,'Mov FIN'!J71,0)+IF($C$80=NT!$AC$3,'Mov FIN'!J80,0)+IF($C$89=NT!$AC$3,'Mov FIN'!J89,0)+IF($C$98=NT!$AC$3,'Mov FIN'!J98,0)</f>
        <v>0</v>
      </c>
      <c r="K44" s="37">
        <f>+IF($C$62=NT!$AC$3,'Mov FIN'!K62,0)+IF($C$71=NT!$AC$3,'Mov FIN'!K71,0)+IF($C$80=NT!$AC$3,'Mov FIN'!K80,0)+IF($C$89=NT!$AC$3,'Mov FIN'!K89,0)+IF($C$98=NT!$AC$3,'Mov FIN'!K98,0)</f>
        <v>0</v>
      </c>
      <c r="L44" s="37">
        <f>+IF($C$62=NT!$AC$3,'Mov FIN'!L62,0)+IF($C$71=NT!$AC$3,'Mov FIN'!L71,0)+IF($C$80=NT!$AC$3,'Mov FIN'!L80,0)+IF($C$89=NT!$AC$3,'Mov FIN'!L89,0)+IF($C$98=NT!$AC$3,'Mov FIN'!L98,0)</f>
        <v>0</v>
      </c>
      <c r="M44" s="37">
        <f>+IF($C$62=NT!$AC$3,'Mov FIN'!M62,0)+IF($C$71=NT!$AC$3,'Mov FIN'!M71,0)+IF($C$80=NT!$AC$3,'Mov FIN'!M80,0)+IF($C$89=NT!$AC$3,'Mov FIN'!M89,0)+IF($C$98=NT!$AC$3,'Mov FIN'!M98,0)</f>
        <v>0</v>
      </c>
      <c r="N44" s="37">
        <f>+IF($C$62=NT!$AC$3,'Mov FIN'!N62,0)+IF($C$71=NT!$AC$3,'Mov FIN'!N71,0)+IF($C$80=NT!$AC$3,'Mov FIN'!N80,0)+IF($C$89=NT!$AC$3,'Mov FIN'!N89,0)+IF($C$98=NT!$AC$3,'Mov FIN'!N98,0)</f>
        <v>0</v>
      </c>
      <c r="O44" s="37">
        <f>+IF($C$62=NT!$AC$3,'Mov FIN'!O62,0)+IF($C$71=NT!$AC$3,'Mov FIN'!O71,0)+IF($C$80=NT!$AC$3,'Mov FIN'!O80,0)+IF($C$89=NT!$AC$3,'Mov FIN'!O89,0)+IF($C$98=NT!$AC$3,'Mov FIN'!O98,0)</f>
        <v>0</v>
      </c>
      <c r="P44" s="37">
        <f>+IF($C$62=NT!$AC$3,'Mov FIN'!P62,0)+IF($C$71=NT!$AC$3,'Mov FIN'!P71,0)+IF($C$80=NT!$AC$3,'Mov FIN'!P80,0)+IF($C$89=NT!$AC$3,'Mov FIN'!P89,0)+IF($C$98=NT!$AC$3,'Mov FIN'!P98,0)</f>
        <v>0</v>
      </c>
      <c r="Q44" s="37">
        <f>+IF($C$62=NT!$AC$3,'Mov FIN'!Q62,0)+IF($C$71=NT!$AC$3,'Mov FIN'!Q71,0)+IF($C$80=NT!$AC$3,'Mov FIN'!Q80,0)+IF($C$89=NT!$AC$3,'Mov FIN'!Q89,0)+IF($C$98=NT!$AC$3,'Mov FIN'!Q98,0)</f>
        <v>0</v>
      </c>
      <c r="R44" s="37">
        <f>+IF($C$62=NT!$AC$3,'Mov FIN'!R62,0)+IF($C$71=NT!$AC$3,'Mov FIN'!R71,0)+IF($C$80=NT!$AC$3,'Mov FIN'!R80,0)+IF($C$89=NT!$AC$3,'Mov FIN'!R89,0)+IF($C$98=NT!$AC$3,'Mov FIN'!R98,0)</f>
        <v>0</v>
      </c>
      <c r="S44" s="37">
        <f>+IF($C$62=NT!$AC$3,'Mov FIN'!S62,0)+IF($C$71=NT!$AC$3,'Mov FIN'!S71,0)+IF($C$80=NT!$AC$3,'Mov FIN'!S80,0)+IF($C$89=NT!$AC$3,'Mov FIN'!S89,0)+IF($C$98=NT!$AC$3,'Mov FIN'!S98,0)</f>
        <v>0</v>
      </c>
      <c r="T44" s="37">
        <f>+IF($C$62=NT!$AC$3,'Mov FIN'!T62,0)+IF($C$71=NT!$AC$3,'Mov FIN'!T71,0)+IF($C$80=NT!$AC$3,'Mov FIN'!T80,0)+IF($C$89=NT!$AC$3,'Mov FIN'!T89,0)+IF($C$98=NT!$AC$3,'Mov FIN'!T98,0)</f>
        <v>0</v>
      </c>
      <c r="U44" s="37">
        <f>+IF($C$62=NT!$AC$3,'Mov FIN'!U62,0)+IF($C$71=NT!$AC$3,'Mov FIN'!U71,0)+IF($C$80=NT!$AC$3,'Mov FIN'!U80,0)+IF($C$89=NT!$AC$3,'Mov FIN'!U89,0)+IF($C$98=NT!$AC$3,'Mov FIN'!U98,0)</f>
        <v>0</v>
      </c>
      <c r="V44" s="37">
        <f>+IF($C$62=NT!$AC$3,'Mov FIN'!V62,0)+IF($C$71=NT!$AC$3,'Mov FIN'!V71,0)+IF($C$80=NT!$AC$3,'Mov FIN'!V80,0)+IF($C$89=NT!$AC$3,'Mov FIN'!V89,0)+IF($C$98=NT!$AC$3,'Mov FIN'!V98,0)</f>
        <v>0</v>
      </c>
      <c r="W44" s="37">
        <f>+IF($C$62=NT!$AC$3,'Mov FIN'!W62,0)+IF($C$71=NT!$AC$3,'Mov FIN'!W71,0)+IF($C$80=NT!$AC$3,'Mov FIN'!W80,0)+IF($C$89=NT!$AC$3,'Mov FIN'!W89,0)+IF($C$98=NT!$AC$3,'Mov FIN'!W98,0)</f>
        <v>0</v>
      </c>
      <c r="X44" s="37">
        <f>+IF($C$62=NT!$AC$3,'Mov FIN'!X62,0)+IF($C$71=NT!$AC$3,'Mov FIN'!X71,0)+IF($C$80=NT!$AC$3,'Mov FIN'!X80,0)+IF($C$89=NT!$AC$3,'Mov FIN'!X89,0)+IF($C$98=NT!$AC$3,'Mov FIN'!X98,0)</f>
        <v>0</v>
      </c>
      <c r="Y44" s="37">
        <f>+IF($C$62=NT!$AC$3,'Mov FIN'!Y62,0)+IF($C$71=NT!$AC$3,'Mov FIN'!Y71,0)+IF($C$80=NT!$AC$3,'Mov FIN'!Y80,0)+IF($C$89=NT!$AC$3,'Mov FIN'!Y89,0)+IF($C$98=NT!$AC$3,'Mov FIN'!Y98,0)</f>
        <v>0</v>
      </c>
      <c r="Z44" s="37">
        <f>+IF($C$62=NT!$AC$3,'Mov FIN'!Z62,0)+IF($C$71=NT!$AC$3,'Mov FIN'!Z71,0)+IF($C$80=NT!$AC$3,'Mov FIN'!Z80,0)+IF($C$89=NT!$AC$3,'Mov FIN'!Z89,0)+IF($C$98=NT!$AC$3,'Mov FIN'!Z98,0)</f>
        <v>0</v>
      </c>
      <c r="AA44" s="37">
        <f>+IF($C$62=NT!$AC$3,'Mov FIN'!AA62,0)+IF($C$71=NT!$AC$3,'Mov FIN'!AA71,0)+IF($C$80=NT!$AC$3,'Mov FIN'!AA80,0)+IF($C$89=NT!$AC$3,'Mov FIN'!AA89,0)+IF($C$98=NT!$AC$3,'Mov FIN'!AA98,0)</f>
        <v>0</v>
      </c>
      <c r="AB44" s="37">
        <f>+IF($C$62=NT!$AC$3,'Mov FIN'!AB62,0)+IF($C$71=NT!$AC$3,'Mov FIN'!AB71,0)+IF($C$80=NT!$AC$3,'Mov FIN'!AB80,0)+IF($C$89=NT!$AC$3,'Mov FIN'!AB89,0)+IF($C$98=NT!$AC$3,'Mov FIN'!AB98,0)</f>
        <v>0</v>
      </c>
      <c r="AC44" s="37">
        <f>+IF($C$62=NT!$AC$3,'Mov FIN'!AC62,0)+IF($C$71=NT!$AC$3,'Mov FIN'!AC71,0)+IF($C$80=NT!$AC$3,'Mov FIN'!AC80,0)+IF($C$89=NT!$AC$3,'Mov FIN'!AC89,0)+IF($C$98=NT!$AC$3,'Mov FIN'!AC98,0)</f>
        <v>0</v>
      </c>
      <c r="AD44" s="37">
        <f>+IF($C$62=NT!$AC$3,'Mov FIN'!AD62,0)+IF($C$71=NT!$AC$3,'Mov FIN'!AD71,0)+IF($C$80=NT!$AC$3,'Mov FIN'!AD80,0)+IF($C$89=NT!$AC$3,'Mov FIN'!AD89,0)+IF($C$98=NT!$AC$3,'Mov FIN'!AD98,0)</f>
        <v>0</v>
      </c>
      <c r="AE44" s="37">
        <f>+IF($C$62=NT!$AC$3,'Mov FIN'!AE62,0)+IF($C$71=NT!$AC$3,'Mov FIN'!AE71,0)+IF($C$80=NT!$AC$3,'Mov FIN'!AE80,0)+IF($C$89=NT!$AC$3,'Mov FIN'!AE89,0)+IF($C$98=NT!$AC$3,'Mov FIN'!AE98,0)</f>
        <v>0</v>
      </c>
      <c r="AF44" s="37">
        <f>+IF($C$62=NT!$AC$3,'Mov FIN'!AF62,0)+IF($C$71=NT!$AC$3,'Mov FIN'!AF71,0)+IF($C$80=NT!$AC$3,'Mov FIN'!AF80,0)+IF($C$89=NT!$AC$3,'Mov FIN'!AF89,0)+IF($C$98=NT!$AC$3,'Mov FIN'!AF98,0)</f>
        <v>0</v>
      </c>
      <c r="AG44" s="37">
        <f>+IF($C$62=NT!$AC$3,'Mov FIN'!AG62,0)+IF($C$71=NT!$AC$3,'Mov FIN'!AG71,0)+IF($C$80=NT!$AC$3,'Mov FIN'!AG80,0)+IF($C$89=NT!$AC$3,'Mov FIN'!AG89,0)+IF($C$98=NT!$AC$3,'Mov FIN'!AG98,0)</f>
        <v>0</v>
      </c>
      <c r="AH44" s="37">
        <f>+IF($C$62=NT!$AC$3,'Mov FIN'!AH62,0)+IF($C$71=NT!$AC$3,'Mov FIN'!AH71,0)+IF($C$80=NT!$AC$3,'Mov FIN'!AH80,0)+IF($C$89=NT!$AC$3,'Mov FIN'!AH89,0)+IF($C$98=NT!$AC$3,'Mov FIN'!AH98,0)</f>
        <v>0</v>
      </c>
      <c r="AI44" s="37">
        <f>+IF($C$62=NT!$AC$3,'Mov FIN'!AI62,0)+IF($C$71=NT!$AC$3,'Mov FIN'!AI71,0)+IF($C$80=NT!$AC$3,'Mov FIN'!AI80,0)+IF($C$89=NT!$AC$3,'Mov FIN'!AI89,0)+IF($C$98=NT!$AC$3,'Mov FIN'!AI98,0)</f>
        <v>0</v>
      </c>
      <c r="AJ44" s="37">
        <f>+IF($C$62=NT!$AC$3,'Mov FIN'!AJ62,0)+IF($C$71=NT!$AC$3,'Mov FIN'!AJ71,0)+IF($C$80=NT!$AC$3,'Mov FIN'!AJ80,0)+IF($C$89=NT!$AC$3,'Mov FIN'!AJ89,0)+IF($C$98=NT!$AC$3,'Mov FIN'!AJ98,0)</f>
        <v>0</v>
      </c>
      <c r="AK44" s="37">
        <f>+IF($C$62=NT!$AC$3,'Mov FIN'!AK62,0)+IF($C$71=NT!$AC$3,'Mov FIN'!AK71,0)+IF($C$80=NT!$AC$3,'Mov FIN'!AK80,0)+IF($C$89=NT!$AC$3,'Mov FIN'!AK89,0)+IF($C$98=NT!$AC$3,'Mov FIN'!AK98,0)</f>
        <v>0</v>
      </c>
      <c r="AL44" s="37">
        <f>+IF($C$62=NT!$AC$3,'Mov FIN'!AL62,0)+IF($C$71=NT!$AC$3,'Mov FIN'!AL71,0)+IF($C$80=NT!$AC$3,'Mov FIN'!AL80,0)+IF($C$89=NT!$AC$3,'Mov FIN'!AL89,0)+IF($C$98=NT!$AC$3,'Mov FIN'!AL98,0)</f>
        <v>0</v>
      </c>
      <c r="AM44" s="37">
        <f>+IF($C$62=NT!$AC$3,'Mov FIN'!AM62,0)+IF($C$71=NT!$AC$3,'Mov FIN'!AM71,0)+IF($C$80=NT!$AC$3,'Mov FIN'!AM80,0)+IF($C$89=NT!$AC$3,'Mov FIN'!AM89,0)+IF($C$98=NT!$AC$3,'Mov FIN'!AM98,0)</f>
        <v>0</v>
      </c>
      <c r="AN44" s="37">
        <f>+IF($C$62=NT!$AC$3,'Mov FIN'!AN62,0)+IF($C$71=NT!$AC$3,'Mov FIN'!AN71,0)+IF($C$80=NT!$AC$3,'Mov FIN'!AN80,0)+IF($C$89=NT!$AC$3,'Mov FIN'!AN89,0)+IF($C$98=NT!$AC$3,'Mov FIN'!AN98,0)</f>
        <v>0</v>
      </c>
      <c r="AO44" s="37">
        <f>+IF($C$62=NT!$AC$3,'Mov FIN'!AO62,0)+IF($C$71=NT!$AC$3,'Mov FIN'!AO71,0)+IF($C$80=NT!$AC$3,'Mov FIN'!AO80,0)+IF($C$89=NT!$AC$3,'Mov FIN'!AO89,0)+IF($C$98=NT!$AC$3,'Mov FIN'!AO98,0)</f>
        <v>0</v>
      </c>
      <c r="AP44" s="37">
        <f>+IF($C$62=NT!$AC$3,'Mov FIN'!AP62,0)+IF($C$71=NT!$AC$3,'Mov FIN'!AP71,0)+IF($C$80=NT!$AC$3,'Mov FIN'!AP80,0)+IF($C$89=NT!$AC$3,'Mov FIN'!AP89,0)+IF($C$98=NT!$AC$3,'Mov FIN'!AP98,0)</f>
        <v>0</v>
      </c>
      <c r="AQ44" s="37">
        <f>+IF($C$62=NT!$AC$3,'Mov FIN'!AQ62,0)+IF($C$71=NT!$AC$3,'Mov FIN'!AQ71,0)+IF($C$80=NT!$AC$3,'Mov FIN'!AQ80,0)+IF($C$89=NT!$AC$3,'Mov FIN'!AQ89,0)+IF($C$98=NT!$AC$3,'Mov FIN'!AQ98,0)</f>
        <v>0</v>
      </c>
      <c r="AR44" s="37">
        <f>+IF($C$62=NT!$AC$3,'Mov FIN'!AR62,0)+IF($C$71=NT!$AC$3,'Mov FIN'!AR71,0)+IF($C$80=NT!$AC$3,'Mov FIN'!AR80,0)+IF($C$89=NT!$AC$3,'Mov FIN'!AR89,0)+IF($C$98=NT!$AC$3,'Mov FIN'!AR98,0)</f>
        <v>0</v>
      </c>
      <c r="AS44" s="37">
        <f>+IF($C$62=NT!$AC$3,'Mov FIN'!AS62,0)+IF($C$71=NT!$AC$3,'Mov FIN'!AS71,0)+IF($C$80=NT!$AC$3,'Mov FIN'!AS80,0)+IF($C$89=NT!$AC$3,'Mov FIN'!AS89,0)+IF($C$98=NT!$AC$3,'Mov FIN'!AS98,0)</f>
        <v>0</v>
      </c>
      <c r="AT44" s="37">
        <f>+IF($C$62=NT!$AC$3,'Mov FIN'!AT62,0)+IF($C$71=NT!$AC$3,'Mov FIN'!AT71,0)+IF($C$80=NT!$AC$3,'Mov FIN'!AT80,0)+IF($C$89=NT!$AC$3,'Mov FIN'!AT89,0)+IF($C$98=NT!$AC$3,'Mov FIN'!AT98,0)</f>
        <v>0</v>
      </c>
      <c r="AU44" s="37">
        <f>+IF($C$62=NT!$AC$3,'Mov FIN'!AU62,0)+IF($C$71=NT!$AC$3,'Mov FIN'!AU71,0)+IF($C$80=NT!$AC$3,'Mov FIN'!AU80,0)+IF($C$89=NT!$AC$3,'Mov FIN'!AU89,0)+IF($C$98=NT!$AC$3,'Mov FIN'!AU98,0)</f>
        <v>0</v>
      </c>
      <c r="AV44" s="37">
        <f>+IF($C$62=NT!$AC$3,'Mov FIN'!AV62,0)+IF($C$71=NT!$AC$3,'Mov FIN'!AV71,0)+IF($C$80=NT!$AC$3,'Mov FIN'!AV80,0)+IF($C$89=NT!$AC$3,'Mov FIN'!AV89,0)+IF($C$98=NT!$AC$3,'Mov FIN'!AV98,0)</f>
        <v>0</v>
      </c>
      <c r="AW44" s="37">
        <f>+IF($C$62=NT!$AC$3,'Mov FIN'!AW62,0)+IF($C$71=NT!$AC$3,'Mov FIN'!AW71,0)+IF($C$80=NT!$AC$3,'Mov FIN'!AW80,0)+IF($C$89=NT!$AC$3,'Mov FIN'!AW89,0)+IF($C$98=NT!$AC$3,'Mov FIN'!AW98,0)</f>
        <v>0</v>
      </c>
      <c r="AX44" s="37">
        <f>+IF($C$62=NT!$AC$3,'Mov FIN'!AX62,0)+IF($C$71=NT!$AC$3,'Mov FIN'!AX71,0)+IF($C$80=NT!$AC$3,'Mov FIN'!AX80,0)+IF($C$89=NT!$AC$3,'Mov FIN'!AX89,0)+IF($C$98=NT!$AC$3,'Mov FIN'!AX98,0)</f>
        <v>0</v>
      </c>
      <c r="AY44" s="37">
        <f>+IF($C$62=NT!$AC$3,'Mov FIN'!AY62,0)+IF($C$71=NT!$AC$3,'Mov FIN'!AY71,0)+IF($C$80=NT!$AC$3,'Mov FIN'!AY80,0)+IF($C$89=NT!$AC$3,'Mov FIN'!AY89,0)+IF($C$98=NT!$AC$3,'Mov FIN'!AY98,0)</f>
        <v>0</v>
      </c>
      <c r="AZ44" s="37">
        <f>+IF($C$62=NT!$AC$3,'Mov FIN'!AZ62,0)+IF($C$71=NT!$AC$3,'Mov FIN'!AZ71,0)+IF($C$80=NT!$AC$3,'Mov FIN'!AZ80,0)+IF($C$89=NT!$AC$3,'Mov FIN'!AZ89,0)+IF($C$98=NT!$AC$3,'Mov FIN'!AZ98,0)</f>
        <v>0</v>
      </c>
      <c r="BA44" s="37">
        <f>+IF($C$62=NT!$AC$3,'Mov FIN'!BA62,0)+IF($C$71=NT!$AC$3,'Mov FIN'!BA71,0)+IF($C$80=NT!$AC$3,'Mov FIN'!BA80,0)+IF($C$89=NT!$AC$3,'Mov FIN'!BA89,0)+IF($C$98=NT!$AC$3,'Mov FIN'!BA98,0)</f>
        <v>0</v>
      </c>
      <c r="BB44" s="37">
        <f>+IF($C$62=NT!$AC$3,'Mov FIN'!BB62,0)+IF($C$71=NT!$AC$3,'Mov FIN'!BB71,0)+IF($C$80=NT!$AC$3,'Mov FIN'!BB80,0)+IF($C$89=NT!$AC$3,'Mov FIN'!BB89,0)+IF($C$98=NT!$AC$3,'Mov FIN'!BB98,0)</f>
        <v>0</v>
      </c>
      <c r="BC44" s="37">
        <f>+IF($C$62=NT!$AC$3,'Mov FIN'!BC62,0)+IF($C$71=NT!$AC$3,'Mov FIN'!BC71,0)+IF($C$80=NT!$AC$3,'Mov FIN'!BC80,0)+IF($C$89=NT!$AC$3,'Mov FIN'!BC89,0)+IF($C$98=NT!$AC$3,'Mov FIN'!BC98,0)</f>
        <v>0</v>
      </c>
      <c r="BD44" s="37">
        <f>+IF($C$62=NT!$AC$3,'Mov FIN'!BD62,0)+IF($C$71=NT!$AC$3,'Mov FIN'!BD71,0)+IF($C$80=NT!$AC$3,'Mov FIN'!BD80,0)+IF($C$89=NT!$AC$3,'Mov FIN'!BD89,0)+IF($C$98=NT!$AC$3,'Mov FIN'!BD98,0)</f>
        <v>0</v>
      </c>
      <c r="BE44" s="37">
        <f>+IF($C$62=NT!$AC$3,'Mov FIN'!BE62,0)+IF($C$71=NT!$AC$3,'Mov FIN'!BE71,0)+IF($C$80=NT!$AC$3,'Mov FIN'!BE80,0)+IF($C$89=NT!$AC$3,'Mov FIN'!BE89,0)+IF($C$98=NT!$AC$3,'Mov FIN'!BE98,0)</f>
        <v>0</v>
      </c>
      <c r="BF44" s="37">
        <f>+IF($C$62=NT!$AC$3,'Mov FIN'!BF62,0)+IF($C$71=NT!$AC$3,'Mov FIN'!BF71,0)+IF($C$80=NT!$AC$3,'Mov FIN'!BF80,0)+IF($C$89=NT!$AC$3,'Mov FIN'!BF89,0)+IF($C$98=NT!$AC$3,'Mov FIN'!BF98,0)</f>
        <v>0</v>
      </c>
      <c r="BG44" s="37">
        <f>+IF($C$62=NT!$AC$3,'Mov FIN'!BG62,0)+IF($C$71=NT!$AC$3,'Mov FIN'!BG71,0)+IF($C$80=NT!$AC$3,'Mov FIN'!BG80,0)+IF($C$89=NT!$AC$3,'Mov FIN'!BG89,0)+IF($C$98=NT!$AC$3,'Mov FIN'!BG98,0)</f>
        <v>0</v>
      </c>
      <c r="BH44" s="37">
        <f>+IF($C$62=NT!$AC$3,'Mov FIN'!BH62,0)+IF($C$71=NT!$AC$3,'Mov FIN'!BH71,0)+IF($C$80=NT!$AC$3,'Mov FIN'!BH80,0)+IF($C$89=NT!$AC$3,'Mov FIN'!BH89,0)+IF($C$98=NT!$AC$3,'Mov FIN'!BH98,0)</f>
        <v>0</v>
      </c>
      <c r="BI44" s="37">
        <f>+IF($C$62=NT!$AC$3,'Mov FIN'!BI62,0)+IF($C$71=NT!$AC$3,'Mov FIN'!BI71,0)+IF($C$80=NT!$AC$3,'Mov FIN'!BI80,0)+IF($C$89=NT!$AC$3,'Mov FIN'!BI89,0)+IF($C$98=NT!$AC$3,'Mov FIN'!BI98,0)</f>
        <v>0</v>
      </c>
      <c r="BJ44" s="37">
        <f>+IF($C$62=NT!$AC$3,'Mov FIN'!BJ62,0)+IF($C$71=NT!$AC$3,'Mov FIN'!BJ71,0)+IF($C$80=NT!$AC$3,'Mov FIN'!BJ80,0)+IF($C$89=NT!$AC$3,'Mov FIN'!BJ89,0)+IF($C$98=NT!$AC$3,'Mov FIN'!BJ98,0)</f>
        <v>0</v>
      </c>
      <c r="BK44" s="37">
        <f>+IF($C$62=NT!$AC$3,'Mov FIN'!BK62,0)+IF($C$71=NT!$AC$3,'Mov FIN'!BK71,0)+IF($C$80=NT!$AC$3,'Mov FIN'!BK80,0)+IF($C$89=NT!$AC$3,'Mov FIN'!BK89,0)+IF($C$98=NT!$AC$3,'Mov FIN'!BK98,0)</f>
        <v>0</v>
      </c>
      <c r="BL44" s="37">
        <f>+IF($C$62=NT!$AC$3,'Mov FIN'!BL62,0)+IF($C$71=NT!$AC$3,'Mov FIN'!BL71,0)+IF($C$80=NT!$AC$3,'Mov FIN'!BL80,0)+IF($C$89=NT!$AC$3,'Mov FIN'!BL89,0)+IF($C$98=NT!$AC$3,'Mov FIN'!BL98,0)</f>
        <v>0</v>
      </c>
    </row>
    <row r="45" spans="1:64">
      <c r="A45" s="297"/>
      <c r="B45" s="32" t="s">
        <v>179</v>
      </c>
      <c r="C45" s="32"/>
      <c r="D45" s="115"/>
      <c r="E45" s="33">
        <f>+IF($C$62=NT!$AC$3,'Mov FIN'!E63,0)+IF($C$71=NT!$AC$3,'Mov FIN'!E72,0)+IF($C$80=NT!$AC$3,'Mov FIN'!E81,0)+IF($C$89=NT!$AC$3,'Mov FIN'!E90,0)+IF($C$98=NT!$AC$3,'Mov FIN'!E99,0)</f>
        <v>0</v>
      </c>
      <c r="F45" s="33">
        <f>+IF($C$62=NT!$AC$3,'Mov FIN'!F63,0)+IF($C$71=NT!$AC$3,'Mov FIN'!F72,0)+IF($C$80=NT!$AC$3,'Mov FIN'!F81,0)+IF($C$89=NT!$AC$3,'Mov FIN'!F90,0)+IF($C$98=NT!$AC$3,'Mov FIN'!F99,0)</f>
        <v>0</v>
      </c>
      <c r="G45" s="33">
        <f>+IF($C$62=NT!$AC$3,'Mov FIN'!G63,0)+IF($C$71=NT!$AC$3,'Mov FIN'!G72,0)+IF($C$80=NT!$AC$3,'Mov FIN'!G81,0)+IF($C$89=NT!$AC$3,'Mov FIN'!G90,0)+IF($C$98=NT!$AC$3,'Mov FIN'!G99,0)</f>
        <v>0</v>
      </c>
      <c r="H45" s="33">
        <f>+IF($C$62=NT!$AC$3,'Mov FIN'!H63,0)+IF($C$71=NT!$AC$3,'Mov FIN'!H72,0)+IF($C$80=NT!$AC$3,'Mov FIN'!H81,0)+IF($C$89=NT!$AC$3,'Mov FIN'!H90,0)+IF($C$98=NT!$AC$3,'Mov FIN'!H99,0)</f>
        <v>0</v>
      </c>
      <c r="I45" s="33">
        <f>+IF($C$62=NT!$AC$3,'Mov FIN'!I63,0)+IF($C$71=NT!$AC$3,'Mov FIN'!I72,0)+IF($C$80=NT!$AC$3,'Mov FIN'!I81,0)+IF($C$89=NT!$AC$3,'Mov FIN'!I90,0)+IF($C$98=NT!$AC$3,'Mov FIN'!I99,0)</f>
        <v>0</v>
      </c>
      <c r="J45" s="33">
        <f>+IF($C$62=NT!$AC$3,'Mov FIN'!J63,0)+IF($C$71=NT!$AC$3,'Mov FIN'!J72,0)+IF($C$80=NT!$AC$3,'Mov FIN'!J81,0)+IF($C$89=NT!$AC$3,'Mov FIN'!J90,0)+IF($C$98=NT!$AC$3,'Mov FIN'!J99,0)</f>
        <v>0</v>
      </c>
      <c r="K45" s="33">
        <f>+IF($C$62=NT!$AC$3,'Mov FIN'!K63,0)+IF($C$71=NT!$AC$3,'Mov FIN'!K72,0)+IF($C$80=NT!$AC$3,'Mov FIN'!K81,0)+IF($C$89=NT!$AC$3,'Mov FIN'!K90,0)+IF($C$98=NT!$AC$3,'Mov FIN'!K99,0)</f>
        <v>0</v>
      </c>
      <c r="L45" s="33">
        <f>+IF($C$62=NT!$AC$3,'Mov FIN'!L63,0)+IF($C$71=NT!$AC$3,'Mov FIN'!L72,0)+IF($C$80=NT!$AC$3,'Mov FIN'!L81,0)+IF($C$89=NT!$AC$3,'Mov FIN'!L90,0)+IF($C$98=NT!$AC$3,'Mov FIN'!L99,0)</f>
        <v>0</v>
      </c>
      <c r="M45" s="33">
        <f>+IF($C$62=NT!$AC$3,'Mov FIN'!M63,0)+IF($C$71=NT!$AC$3,'Mov FIN'!M72,0)+IF($C$80=NT!$AC$3,'Mov FIN'!M81,0)+IF($C$89=NT!$AC$3,'Mov FIN'!M90,0)+IF($C$98=NT!$AC$3,'Mov FIN'!M99,0)</f>
        <v>0</v>
      </c>
      <c r="N45" s="33">
        <f>+IF($C$62=NT!$AC$3,'Mov FIN'!N63,0)+IF($C$71=NT!$AC$3,'Mov FIN'!N72,0)+IF($C$80=NT!$AC$3,'Mov FIN'!N81,0)+IF($C$89=NT!$AC$3,'Mov FIN'!N90,0)+IF($C$98=NT!$AC$3,'Mov FIN'!N99,0)</f>
        <v>0</v>
      </c>
      <c r="O45" s="33">
        <f>+IF($C$62=NT!$AC$3,'Mov FIN'!O63,0)+IF($C$71=NT!$AC$3,'Mov FIN'!O72,0)+IF($C$80=NT!$AC$3,'Mov FIN'!O81,0)+IF($C$89=NT!$AC$3,'Mov FIN'!O90,0)+IF($C$98=NT!$AC$3,'Mov FIN'!O99,0)</f>
        <v>0</v>
      </c>
      <c r="P45" s="33">
        <f>+IF($C$62=NT!$AC$3,'Mov FIN'!P63,0)+IF($C$71=NT!$AC$3,'Mov FIN'!P72,0)+IF($C$80=NT!$AC$3,'Mov FIN'!P81,0)+IF($C$89=NT!$AC$3,'Mov FIN'!P90,0)+IF($C$98=NT!$AC$3,'Mov FIN'!P99,0)</f>
        <v>0</v>
      </c>
      <c r="Q45" s="33">
        <f>+IF($C$62=NT!$AC$3,'Mov FIN'!Q63,0)+IF($C$71=NT!$AC$3,'Mov FIN'!Q72,0)+IF($C$80=NT!$AC$3,'Mov FIN'!Q81,0)+IF($C$89=NT!$AC$3,'Mov FIN'!Q90,0)+IF($C$98=NT!$AC$3,'Mov FIN'!Q99,0)</f>
        <v>0</v>
      </c>
      <c r="R45" s="33">
        <f>+IF($C$62=NT!$AC$3,'Mov FIN'!R63,0)+IF($C$71=NT!$AC$3,'Mov FIN'!R72,0)+IF($C$80=NT!$AC$3,'Mov FIN'!R81,0)+IF($C$89=NT!$AC$3,'Mov FIN'!R90,0)+IF($C$98=NT!$AC$3,'Mov FIN'!R99,0)</f>
        <v>0</v>
      </c>
      <c r="S45" s="33">
        <f>+IF($C$62=NT!$AC$3,'Mov FIN'!S63,0)+IF($C$71=NT!$AC$3,'Mov FIN'!S72,0)+IF($C$80=NT!$AC$3,'Mov FIN'!S81,0)+IF($C$89=NT!$AC$3,'Mov FIN'!S90,0)+IF($C$98=NT!$AC$3,'Mov FIN'!S99,0)</f>
        <v>0</v>
      </c>
      <c r="T45" s="33">
        <f>+IF($C$62=NT!$AC$3,'Mov FIN'!T63,0)+IF($C$71=NT!$AC$3,'Mov FIN'!T72,0)+IF($C$80=NT!$AC$3,'Mov FIN'!T81,0)+IF($C$89=NT!$AC$3,'Mov FIN'!T90,0)+IF($C$98=NT!$AC$3,'Mov FIN'!T99,0)</f>
        <v>0</v>
      </c>
      <c r="U45" s="33">
        <f>+IF($C$62=NT!$AC$3,'Mov FIN'!U63,0)+IF($C$71=NT!$AC$3,'Mov FIN'!U72,0)+IF($C$80=NT!$AC$3,'Mov FIN'!U81,0)+IF($C$89=NT!$AC$3,'Mov FIN'!U90,0)+IF($C$98=NT!$AC$3,'Mov FIN'!U99,0)</f>
        <v>0</v>
      </c>
      <c r="V45" s="33">
        <f>+IF($C$62=NT!$AC$3,'Mov FIN'!V63,0)+IF($C$71=NT!$AC$3,'Mov FIN'!V72,0)+IF($C$80=NT!$AC$3,'Mov FIN'!V81,0)+IF($C$89=NT!$AC$3,'Mov FIN'!V90,0)+IF($C$98=NT!$AC$3,'Mov FIN'!V99,0)</f>
        <v>0</v>
      </c>
      <c r="W45" s="33">
        <f>+IF($C$62=NT!$AC$3,'Mov FIN'!W63,0)+IF($C$71=NT!$AC$3,'Mov FIN'!W72,0)+IF($C$80=NT!$AC$3,'Mov FIN'!W81,0)+IF($C$89=NT!$AC$3,'Mov FIN'!W90,0)+IF($C$98=NT!$AC$3,'Mov FIN'!W99,0)</f>
        <v>0</v>
      </c>
      <c r="X45" s="33">
        <f>+IF($C$62=NT!$AC$3,'Mov FIN'!X63,0)+IF($C$71=NT!$AC$3,'Mov FIN'!X72,0)+IF($C$80=NT!$AC$3,'Mov FIN'!X81,0)+IF($C$89=NT!$AC$3,'Mov FIN'!X90,0)+IF($C$98=NT!$AC$3,'Mov FIN'!X99,0)</f>
        <v>0</v>
      </c>
      <c r="Y45" s="33">
        <f>+IF($C$62=NT!$AC$3,'Mov FIN'!Y63,0)+IF($C$71=NT!$AC$3,'Mov FIN'!Y72,0)+IF($C$80=NT!$AC$3,'Mov FIN'!Y81,0)+IF($C$89=NT!$AC$3,'Mov FIN'!Y90,0)+IF($C$98=NT!$AC$3,'Mov FIN'!Y99,0)</f>
        <v>0</v>
      </c>
      <c r="Z45" s="33">
        <f>+IF($C$62=NT!$AC$3,'Mov FIN'!Z63,0)+IF($C$71=NT!$AC$3,'Mov FIN'!Z72,0)+IF($C$80=NT!$AC$3,'Mov FIN'!Z81,0)+IF($C$89=NT!$AC$3,'Mov FIN'!Z90,0)+IF($C$98=NT!$AC$3,'Mov FIN'!Z99,0)</f>
        <v>0</v>
      </c>
      <c r="AA45" s="33">
        <f>+IF($C$62=NT!$AC$3,'Mov FIN'!AA63,0)+IF($C$71=NT!$AC$3,'Mov FIN'!AA72,0)+IF($C$80=NT!$AC$3,'Mov FIN'!AA81,0)+IF($C$89=NT!$AC$3,'Mov FIN'!AA90,0)+IF($C$98=NT!$AC$3,'Mov FIN'!AA99,0)</f>
        <v>0</v>
      </c>
      <c r="AB45" s="33">
        <f>+IF($C$62=NT!$AC$3,'Mov FIN'!AB63,0)+IF($C$71=NT!$AC$3,'Mov FIN'!AB72,0)+IF($C$80=NT!$AC$3,'Mov FIN'!AB81,0)+IF($C$89=NT!$AC$3,'Mov FIN'!AB90,0)+IF($C$98=NT!$AC$3,'Mov FIN'!AB99,0)</f>
        <v>0</v>
      </c>
      <c r="AC45" s="33">
        <f>+IF($C$62=NT!$AC$3,'Mov FIN'!AC63,0)+IF($C$71=NT!$AC$3,'Mov FIN'!AC72,0)+IF($C$80=NT!$AC$3,'Mov FIN'!AC81,0)+IF($C$89=NT!$AC$3,'Mov FIN'!AC90,0)+IF($C$98=NT!$AC$3,'Mov FIN'!AC99,0)</f>
        <v>0</v>
      </c>
      <c r="AD45" s="33">
        <f>+IF($C$62=NT!$AC$3,'Mov FIN'!AD63,0)+IF($C$71=NT!$AC$3,'Mov FIN'!AD72,0)+IF($C$80=NT!$AC$3,'Mov FIN'!AD81,0)+IF($C$89=NT!$AC$3,'Mov FIN'!AD90,0)+IF($C$98=NT!$AC$3,'Mov FIN'!AD99,0)</f>
        <v>0</v>
      </c>
      <c r="AE45" s="33">
        <f>+IF($C$62=NT!$AC$3,'Mov FIN'!AE63,0)+IF($C$71=NT!$AC$3,'Mov FIN'!AE72,0)+IF($C$80=NT!$AC$3,'Mov FIN'!AE81,0)+IF($C$89=NT!$AC$3,'Mov FIN'!AE90,0)+IF($C$98=NT!$AC$3,'Mov FIN'!AE99,0)</f>
        <v>0</v>
      </c>
      <c r="AF45" s="33">
        <f>+IF($C$62=NT!$AC$3,'Mov FIN'!AF63,0)+IF($C$71=NT!$AC$3,'Mov FIN'!AF72,0)+IF($C$80=NT!$AC$3,'Mov FIN'!AF81,0)+IF($C$89=NT!$AC$3,'Mov FIN'!AF90,0)+IF($C$98=NT!$AC$3,'Mov FIN'!AF99,0)</f>
        <v>0</v>
      </c>
      <c r="AG45" s="33">
        <f>+IF($C$62=NT!$AC$3,'Mov FIN'!AG63,0)+IF($C$71=NT!$AC$3,'Mov FIN'!AG72,0)+IF($C$80=NT!$AC$3,'Mov FIN'!AG81,0)+IF($C$89=NT!$AC$3,'Mov FIN'!AG90,0)+IF($C$98=NT!$AC$3,'Mov FIN'!AG99,0)</f>
        <v>0</v>
      </c>
      <c r="AH45" s="33">
        <f>+IF($C$62=NT!$AC$3,'Mov FIN'!AH63,0)+IF($C$71=NT!$AC$3,'Mov FIN'!AH72,0)+IF($C$80=NT!$AC$3,'Mov FIN'!AH81,0)+IF($C$89=NT!$AC$3,'Mov FIN'!AH90,0)+IF($C$98=NT!$AC$3,'Mov FIN'!AH99,0)</f>
        <v>0</v>
      </c>
      <c r="AI45" s="33">
        <f>+IF($C$62=NT!$AC$3,'Mov FIN'!AI63,0)+IF($C$71=NT!$AC$3,'Mov FIN'!AI72,0)+IF($C$80=NT!$AC$3,'Mov FIN'!AI81,0)+IF($C$89=NT!$AC$3,'Mov FIN'!AI90,0)+IF($C$98=NT!$AC$3,'Mov FIN'!AI99,0)</f>
        <v>0</v>
      </c>
      <c r="AJ45" s="33">
        <f>+IF($C$62=NT!$AC$3,'Mov FIN'!AJ63,0)+IF($C$71=NT!$AC$3,'Mov FIN'!AJ72,0)+IF($C$80=NT!$AC$3,'Mov FIN'!AJ81,0)+IF($C$89=NT!$AC$3,'Mov FIN'!AJ90,0)+IF($C$98=NT!$AC$3,'Mov FIN'!AJ99,0)</f>
        <v>0</v>
      </c>
      <c r="AK45" s="33">
        <f>+IF($C$62=NT!$AC$3,'Mov FIN'!AK63,0)+IF($C$71=NT!$AC$3,'Mov FIN'!AK72,0)+IF($C$80=NT!$AC$3,'Mov FIN'!AK81,0)+IF($C$89=NT!$AC$3,'Mov FIN'!AK90,0)+IF($C$98=NT!$AC$3,'Mov FIN'!AK99,0)</f>
        <v>0</v>
      </c>
      <c r="AL45" s="33">
        <f>+IF($C$62=NT!$AC$3,'Mov FIN'!AL63,0)+IF($C$71=NT!$AC$3,'Mov FIN'!AL72,0)+IF($C$80=NT!$AC$3,'Mov FIN'!AL81,0)+IF($C$89=NT!$AC$3,'Mov FIN'!AL90,0)+IF($C$98=NT!$AC$3,'Mov FIN'!AL99,0)</f>
        <v>0</v>
      </c>
      <c r="AM45" s="33">
        <f>+IF($C$62=NT!$AC$3,'Mov FIN'!AM63,0)+IF($C$71=NT!$AC$3,'Mov FIN'!AM72,0)+IF($C$80=NT!$AC$3,'Mov FIN'!AM81,0)+IF($C$89=NT!$AC$3,'Mov FIN'!AM90,0)+IF($C$98=NT!$AC$3,'Mov FIN'!AM99,0)</f>
        <v>0</v>
      </c>
      <c r="AN45" s="33">
        <f>+IF($C$62=NT!$AC$3,'Mov FIN'!AN63,0)+IF($C$71=NT!$AC$3,'Mov FIN'!AN72,0)+IF($C$80=NT!$AC$3,'Mov FIN'!AN81,0)+IF($C$89=NT!$AC$3,'Mov FIN'!AN90,0)+IF($C$98=NT!$AC$3,'Mov FIN'!AN99,0)</f>
        <v>0</v>
      </c>
      <c r="AO45" s="33">
        <f>+IF($C$62=NT!$AC$3,'Mov FIN'!AO63,0)+IF($C$71=NT!$AC$3,'Mov FIN'!AO72,0)+IF($C$80=NT!$AC$3,'Mov FIN'!AO81,0)+IF($C$89=NT!$AC$3,'Mov FIN'!AO90,0)+IF($C$98=NT!$AC$3,'Mov FIN'!AO99,0)</f>
        <v>0</v>
      </c>
      <c r="AP45" s="33">
        <f>+IF($C$62=NT!$AC$3,'Mov FIN'!AP63,0)+IF($C$71=NT!$AC$3,'Mov FIN'!AP72,0)+IF($C$80=NT!$AC$3,'Mov FIN'!AP81,0)+IF($C$89=NT!$AC$3,'Mov FIN'!AP90,0)+IF($C$98=NT!$AC$3,'Mov FIN'!AP99,0)</f>
        <v>0</v>
      </c>
      <c r="AQ45" s="33">
        <f>+IF($C$62=NT!$AC$3,'Mov FIN'!AQ63,0)+IF($C$71=NT!$AC$3,'Mov FIN'!AQ72,0)+IF($C$80=NT!$AC$3,'Mov FIN'!AQ81,0)+IF($C$89=NT!$AC$3,'Mov FIN'!AQ90,0)+IF($C$98=NT!$AC$3,'Mov FIN'!AQ99,0)</f>
        <v>0</v>
      </c>
      <c r="AR45" s="33">
        <f>+IF($C$62=NT!$AC$3,'Mov FIN'!AR63,0)+IF($C$71=NT!$AC$3,'Mov FIN'!AR72,0)+IF($C$80=NT!$AC$3,'Mov FIN'!AR81,0)+IF($C$89=NT!$AC$3,'Mov FIN'!AR90,0)+IF($C$98=NT!$AC$3,'Mov FIN'!AR99,0)</f>
        <v>0</v>
      </c>
      <c r="AS45" s="33">
        <f>+IF($C$62=NT!$AC$3,'Mov FIN'!AS63,0)+IF($C$71=NT!$AC$3,'Mov FIN'!AS72,0)+IF($C$80=NT!$AC$3,'Mov FIN'!AS81,0)+IF($C$89=NT!$AC$3,'Mov FIN'!AS90,0)+IF($C$98=NT!$AC$3,'Mov FIN'!AS99,0)</f>
        <v>0</v>
      </c>
      <c r="AT45" s="33">
        <f>+IF($C$62=NT!$AC$3,'Mov FIN'!AT63,0)+IF($C$71=NT!$AC$3,'Mov FIN'!AT72,0)+IF($C$80=NT!$AC$3,'Mov FIN'!AT81,0)+IF($C$89=NT!$AC$3,'Mov FIN'!AT90,0)+IF($C$98=NT!$AC$3,'Mov FIN'!AT99,0)</f>
        <v>0</v>
      </c>
      <c r="AU45" s="33">
        <f>+IF($C$62=NT!$AC$3,'Mov FIN'!AU63,0)+IF($C$71=NT!$AC$3,'Mov FIN'!AU72,0)+IF($C$80=NT!$AC$3,'Mov FIN'!AU81,0)+IF($C$89=NT!$AC$3,'Mov FIN'!AU90,0)+IF($C$98=NT!$AC$3,'Mov FIN'!AU99,0)</f>
        <v>0</v>
      </c>
      <c r="AV45" s="33">
        <f>+IF($C$62=NT!$AC$3,'Mov FIN'!AV63,0)+IF($C$71=NT!$AC$3,'Mov FIN'!AV72,0)+IF($C$80=NT!$AC$3,'Mov FIN'!AV81,0)+IF($C$89=NT!$AC$3,'Mov FIN'!AV90,0)+IF($C$98=NT!$AC$3,'Mov FIN'!AV99,0)</f>
        <v>0</v>
      </c>
      <c r="AW45" s="33">
        <f>+IF($C$62=NT!$AC$3,'Mov FIN'!AW63,0)+IF($C$71=NT!$AC$3,'Mov FIN'!AW72,0)+IF($C$80=NT!$AC$3,'Mov FIN'!AW81,0)+IF($C$89=NT!$AC$3,'Mov FIN'!AW90,0)+IF($C$98=NT!$AC$3,'Mov FIN'!AW99,0)</f>
        <v>0</v>
      </c>
      <c r="AX45" s="33">
        <f>+IF($C$62=NT!$AC$3,'Mov FIN'!AX63,0)+IF($C$71=NT!$AC$3,'Mov FIN'!AX72,0)+IF($C$80=NT!$AC$3,'Mov FIN'!AX81,0)+IF($C$89=NT!$AC$3,'Mov FIN'!AX90,0)+IF($C$98=NT!$AC$3,'Mov FIN'!AX99,0)</f>
        <v>0</v>
      </c>
      <c r="AY45" s="33">
        <f>+IF($C$62=NT!$AC$3,'Mov FIN'!AY63,0)+IF($C$71=NT!$AC$3,'Mov FIN'!AY72,0)+IF($C$80=NT!$AC$3,'Mov FIN'!AY81,0)+IF($C$89=NT!$AC$3,'Mov FIN'!AY90,0)+IF($C$98=NT!$AC$3,'Mov FIN'!AY99,0)</f>
        <v>0</v>
      </c>
      <c r="AZ45" s="33">
        <f>+IF($C$62=NT!$AC$3,'Mov FIN'!AZ63,0)+IF($C$71=NT!$AC$3,'Mov FIN'!AZ72,0)+IF($C$80=NT!$AC$3,'Mov FIN'!AZ81,0)+IF($C$89=NT!$AC$3,'Mov FIN'!AZ90,0)+IF($C$98=NT!$AC$3,'Mov FIN'!AZ99,0)</f>
        <v>0</v>
      </c>
      <c r="BA45" s="33">
        <f>+IF($C$62=NT!$AC$3,'Mov FIN'!BA63,0)+IF($C$71=NT!$AC$3,'Mov FIN'!BA72,0)+IF($C$80=NT!$AC$3,'Mov FIN'!BA81,0)+IF($C$89=NT!$AC$3,'Mov FIN'!BA90,0)+IF($C$98=NT!$AC$3,'Mov FIN'!BA99,0)</f>
        <v>0</v>
      </c>
      <c r="BB45" s="33">
        <f>+IF($C$62=NT!$AC$3,'Mov FIN'!BB63,0)+IF($C$71=NT!$AC$3,'Mov FIN'!BB72,0)+IF($C$80=NT!$AC$3,'Mov FIN'!BB81,0)+IF($C$89=NT!$AC$3,'Mov FIN'!BB90,0)+IF($C$98=NT!$AC$3,'Mov FIN'!BB99,0)</f>
        <v>0</v>
      </c>
      <c r="BC45" s="33">
        <f>+IF($C$62=NT!$AC$3,'Mov FIN'!BC63,0)+IF($C$71=NT!$AC$3,'Mov FIN'!BC72,0)+IF($C$80=NT!$AC$3,'Mov FIN'!BC81,0)+IF($C$89=NT!$AC$3,'Mov FIN'!BC90,0)+IF($C$98=NT!$AC$3,'Mov FIN'!BC99,0)</f>
        <v>0</v>
      </c>
      <c r="BD45" s="33">
        <f>+IF($C$62=NT!$AC$3,'Mov FIN'!BD63,0)+IF($C$71=NT!$AC$3,'Mov FIN'!BD72,0)+IF($C$80=NT!$AC$3,'Mov FIN'!BD81,0)+IF($C$89=NT!$AC$3,'Mov FIN'!BD90,0)+IF($C$98=NT!$AC$3,'Mov FIN'!BD99,0)</f>
        <v>0</v>
      </c>
      <c r="BE45" s="33">
        <f>+IF($C$62=NT!$AC$3,'Mov FIN'!BE63,0)+IF($C$71=NT!$AC$3,'Mov FIN'!BE72,0)+IF($C$80=NT!$AC$3,'Mov FIN'!BE81,0)+IF($C$89=NT!$AC$3,'Mov FIN'!BE90,0)+IF($C$98=NT!$AC$3,'Mov FIN'!BE99,0)</f>
        <v>0</v>
      </c>
      <c r="BF45" s="33">
        <f>+IF($C$62=NT!$AC$3,'Mov FIN'!BF63,0)+IF($C$71=NT!$AC$3,'Mov FIN'!BF72,0)+IF($C$80=NT!$AC$3,'Mov FIN'!BF81,0)+IF($C$89=NT!$AC$3,'Mov FIN'!BF90,0)+IF($C$98=NT!$AC$3,'Mov FIN'!BF99,0)</f>
        <v>0</v>
      </c>
      <c r="BG45" s="33">
        <f>+IF($C$62=NT!$AC$3,'Mov FIN'!BG63,0)+IF($C$71=NT!$AC$3,'Mov FIN'!BG72,0)+IF($C$80=NT!$AC$3,'Mov FIN'!BG81,0)+IF($C$89=NT!$AC$3,'Mov FIN'!BG90,0)+IF($C$98=NT!$AC$3,'Mov FIN'!BG99,0)</f>
        <v>0</v>
      </c>
      <c r="BH45" s="33">
        <f>+IF($C$62=NT!$AC$3,'Mov FIN'!BH63,0)+IF($C$71=NT!$AC$3,'Mov FIN'!BH72,0)+IF($C$80=NT!$AC$3,'Mov FIN'!BH81,0)+IF($C$89=NT!$AC$3,'Mov FIN'!BH90,0)+IF($C$98=NT!$AC$3,'Mov FIN'!BH99,0)</f>
        <v>0</v>
      </c>
      <c r="BI45" s="33">
        <f>+IF($C$62=NT!$AC$3,'Mov FIN'!BI63,0)+IF($C$71=NT!$AC$3,'Mov FIN'!BI72,0)+IF($C$80=NT!$AC$3,'Mov FIN'!BI81,0)+IF($C$89=NT!$AC$3,'Mov FIN'!BI90,0)+IF($C$98=NT!$AC$3,'Mov FIN'!BI99,0)</f>
        <v>0</v>
      </c>
      <c r="BJ45" s="33">
        <f>+IF($C$62=NT!$AC$3,'Mov FIN'!BJ63,0)+IF($C$71=NT!$AC$3,'Mov FIN'!BJ72,0)+IF($C$80=NT!$AC$3,'Mov FIN'!BJ81,0)+IF($C$89=NT!$AC$3,'Mov FIN'!BJ90,0)+IF($C$98=NT!$AC$3,'Mov FIN'!BJ99,0)</f>
        <v>0</v>
      </c>
      <c r="BK45" s="33">
        <f>+IF($C$62=NT!$AC$3,'Mov FIN'!BK63,0)+IF($C$71=NT!$AC$3,'Mov FIN'!BK72,0)+IF($C$80=NT!$AC$3,'Mov FIN'!BK81,0)+IF($C$89=NT!$AC$3,'Mov FIN'!BK90,0)+IF($C$98=NT!$AC$3,'Mov FIN'!BK99,0)</f>
        <v>0</v>
      </c>
      <c r="BL45" s="33">
        <f>+IF($C$62=NT!$AC$3,'Mov FIN'!BL63,0)+IF($C$71=NT!$AC$3,'Mov FIN'!BL72,0)+IF($C$80=NT!$AC$3,'Mov FIN'!BL81,0)+IF($C$89=NT!$AC$3,'Mov FIN'!BL90,0)+IF($C$98=NT!$AC$3,'Mov FIN'!BL99,0)</f>
        <v>0</v>
      </c>
    </row>
    <row r="46" spans="1:64">
      <c r="A46" s="297"/>
      <c r="B46" s="32" t="s">
        <v>180</v>
      </c>
      <c r="C46" s="32"/>
      <c r="D46" s="115"/>
      <c r="E46" s="33">
        <f>+IF($C$62=NT!$AC$3,'Mov FIN'!E64,0)+IF($C$71=NT!$AC$3,'Mov FIN'!E73,0)+IF($C$80=NT!$AC$3,'Mov FIN'!E82,0)+IF($C$89=NT!$AC$3,'Mov FIN'!E91,0)+IF($C$98=NT!$AC$3,'Mov FIN'!E100,0)</f>
        <v>0</v>
      </c>
      <c r="F46" s="33">
        <f>+IF($C$62=NT!$AC$3,'Mov FIN'!F64,0)+IF($C$71=NT!$AC$3,'Mov FIN'!F73,0)+IF($C$80=NT!$AC$3,'Mov FIN'!F82,0)+IF($C$89=NT!$AC$3,'Mov FIN'!F91,0)+IF($C$98=NT!$AC$3,'Mov FIN'!F100,0)</f>
        <v>0</v>
      </c>
      <c r="G46" s="33">
        <f>+IF($C$62=NT!$AC$3,'Mov FIN'!G64,0)+IF($C$71=NT!$AC$3,'Mov FIN'!G73,0)+IF($C$80=NT!$AC$3,'Mov FIN'!G82,0)+IF($C$89=NT!$AC$3,'Mov FIN'!G91,0)+IF($C$98=NT!$AC$3,'Mov FIN'!G100,0)</f>
        <v>0</v>
      </c>
      <c r="H46" s="33">
        <f>+IF($C$62=NT!$AC$3,'Mov FIN'!H64,0)+IF($C$71=NT!$AC$3,'Mov FIN'!H73,0)+IF($C$80=NT!$AC$3,'Mov FIN'!H82,0)+IF($C$89=NT!$AC$3,'Mov FIN'!H91,0)+IF($C$98=NT!$AC$3,'Mov FIN'!H100,0)</f>
        <v>0</v>
      </c>
      <c r="I46" s="33">
        <f>+IF($C$62=NT!$AC$3,'Mov FIN'!I64,0)+IF($C$71=NT!$AC$3,'Mov FIN'!I73,0)+IF($C$80=NT!$AC$3,'Mov FIN'!I82,0)+IF($C$89=NT!$AC$3,'Mov FIN'!I91,0)+IF($C$98=NT!$AC$3,'Mov FIN'!I100,0)</f>
        <v>0</v>
      </c>
      <c r="J46" s="33">
        <f>+IF($C$62=NT!$AC$3,'Mov FIN'!J64,0)+IF($C$71=NT!$AC$3,'Mov FIN'!J73,0)+IF($C$80=NT!$AC$3,'Mov FIN'!J82,0)+IF($C$89=NT!$AC$3,'Mov FIN'!J91,0)+IF($C$98=NT!$AC$3,'Mov FIN'!J100,0)</f>
        <v>0</v>
      </c>
      <c r="K46" s="33">
        <f>+IF($C$62=NT!$AC$3,'Mov FIN'!K64,0)+IF($C$71=NT!$AC$3,'Mov FIN'!K73,0)+IF($C$80=NT!$AC$3,'Mov FIN'!K82,0)+IF($C$89=NT!$AC$3,'Mov FIN'!K91,0)+IF($C$98=NT!$AC$3,'Mov FIN'!K100,0)</f>
        <v>0</v>
      </c>
      <c r="L46" s="33">
        <f>+IF($C$62=NT!$AC$3,'Mov FIN'!L64,0)+IF($C$71=NT!$AC$3,'Mov FIN'!L73,0)+IF($C$80=NT!$AC$3,'Mov FIN'!L82,0)+IF($C$89=NT!$AC$3,'Mov FIN'!L91,0)+IF($C$98=NT!$AC$3,'Mov FIN'!L100,0)</f>
        <v>0</v>
      </c>
      <c r="M46" s="33">
        <f>+IF($C$62=NT!$AC$3,'Mov FIN'!M64,0)+IF($C$71=NT!$AC$3,'Mov FIN'!M73,0)+IF($C$80=NT!$AC$3,'Mov FIN'!M82,0)+IF($C$89=NT!$AC$3,'Mov FIN'!M91,0)+IF($C$98=NT!$AC$3,'Mov FIN'!M100,0)</f>
        <v>0</v>
      </c>
      <c r="N46" s="33">
        <f>+IF($C$62=NT!$AC$3,'Mov FIN'!N64,0)+IF($C$71=NT!$AC$3,'Mov FIN'!N73,0)+IF($C$80=NT!$AC$3,'Mov FIN'!N82,0)+IF($C$89=NT!$AC$3,'Mov FIN'!N91,0)+IF($C$98=NT!$AC$3,'Mov FIN'!N100,0)</f>
        <v>0</v>
      </c>
      <c r="O46" s="33">
        <f>+IF($C$62=NT!$AC$3,'Mov FIN'!O64,0)+IF($C$71=NT!$AC$3,'Mov FIN'!O73,0)+IF($C$80=NT!$AC$3,'Mov FIN'!O82,0)+IF($C$89=NT!$AC$3,'Mov FIN'!O91,0)+IF($C$98=NT!$AC$3,'Mov FIN'!O100,0)</f>
        <v>0</v>
      </c>
      <c r="P46" s="33">
        <f>+IF($C$62=NT!$AC$3,'Mov FIN'!P64,0)+IF($C$71=NT!$AC$3,'Mov FIN'!P73,0)+IF($C$80=NT!$AC$3,'Mov FIN'!P82,0)+IF($C$89=NT!$AC$3,'Mov FIN'!P91,0)+IF($C$98=NT!$AC$3,'Mov FIN'!P100,0)</f>
        <v>0</v>
      </c>
      <c r="Q46" s="33">
        <f>+IF($C$62=NT!$AC$3,'Mov FIN'!Q64,0)+IF($C$71=NT!$AC$3,'Mov FIN'!Q73,0)+IF($C$80=NT!$AC$3,'Mov FIN'!Q82,0)+IF($C$89=NT!$AC$3,'Mov FIN'!Q91,0)+IF($C$98=NT!$AC$3,'Mov FIN'!Q100,0)</f>
        <v>0</v>
      </c>
      <c r="R46" s="33">
        <f>+IF($C$62=NT!$AC$3,'Mov FIN'!R64,0)+IF($C$71=NT!$AC$3,'Mov FIN'!R73,0)+IF($C$80=NT!$AC$3,'Mov FIN'!R82,0)+IF($C$89=NT!$AC$3,'Mov FIN'!R91,0)+IF($C$98=NT!$AC$3,'Mov FIN'!R100,0)</f>
        <v>0</v>
      </c>
      <c r="S46" s="33">
        <f>+IF($C$62=NT!$AC$3,'Mov FIN'!S64,0)+IF($C$71=NT!$AC$3,'Mov FIN'!S73,0)+IF($C$80=NT!$AC$3,'Mov FIN'!S82,0)+IF($C$89=NT!$AC$3,'Mov FIN'!S91,0)+IF($C$98=NT!$AC$3,'Mov FIN'!S100,0)</f>
        <v>0</v>
      </c>
      <c r="T46" s="33">
        <f>+IF($C$62=NT!$AC$3,'Mov FIN'!T64,0)+IF($C$71=NT!$AC$3,'Mov FIN'!T73,0)+IF($C$80=NT!$AC$3,'Mov FIN'!T82,0)+IF($C$89=NT!$AC$3,'Mov FIN'!T91,0)+IF($C$98=NT!$AC$3,'Mov FIN'!T100,0)</f>
        <v>0</v>
      </c>
      <c r="U46" s="33">
        <f>+IF($C$62=NT!$AC$3,'Mov FIN'!U64,0)+IF($C$71=NT!$AC$3,'Mov FIN'!U73,0)+IF($C$80=NT!$AC$3,'Mov FIN'!U82,0)+IF($C$89=NT!$AC$3,'Mov FIN'!U91,0)+IF($C$98=NT!$AC$3,'Mov FIN'!U100,0)</f>
        <v>0</v>
      </c>
      <c r="V46" s="33">
        <f>+IF($C$62=NT!$AC$3,'Mov FIN'!V64,0)+IF($C$71=NT!$AC$3,'Mov FIN'!V73,0)+IF($C$80=NT!$AC$3,'Mov FIN'!V82,0)+IF($C$89=NT!$AC$3,'Mov FIN'!V91,0)+IF($C$98=NT!$AC$3,'Mov FIN'!V100,0)</f>
        <v>0</v>
      </c>
      <c r="W46" s="33">
        <f>+IF($C$62=NT!$AC$3,'Mov FIN'!W64,0)+IF($C$71=NT!$AC$3,'Mov FIN'!W73,0)+IF($C$80=NT!$AC$3,'Mov FIN'!W82,0)+IF($C$89=NT!$AC$3,'Mov FIN'!W91,0)+IF($C$98=NT!$AC$3,'Mov FIN'!W100,0)</f>
        <v>0</v>
      </c>
      <c r="X46" s="33">
        <f>+IF($C$62=NT!$AC$3,'Mov FIN'!X64,0)+IF($C$71=NT!$AC$3,'Mov FIN'!X73,0)+IF($C$80=NT!$AC$3,'Mov FIN'!X82,0)+IF($C$89=NT!$AC$3,'Mov FIN'!X91,0)+IF($C$98=NT!$AC$3,'Mov FIN'!X100,0)</f>
        <v>0</v>
      </c>
      <c r="Y46" s="33">
        <f>+IF($C$62=NT!$AC$3,'Mov FIN'!Y64,0)+IF($C$71=NT!$AC$3,'Mov FIN'!Y73,0)+IF($C$80=NT!$AC$3,'Mov FIN'!Y82,0)+IF($C$89=NT!$AC$3,'Mov FIN'!Y91,0)+IF($C$98=NT!$AC$3,'Mov FIN'!Y100,0)</f>
        <v>0</v>
      </c>
      <c r="Z46" s="33">
        <f>+IF($C$62=NT!$AC$3,'Mov FIN'!Z64,0)+IF($C$71=NT!$AC$3,'Mov FIN'!Z73,0)+IF($C$80=NT!$AC$3,'Mov FIN'!Z82,0)+IF($C$89=NT!$AC$3,'Mov FIN'!Z91,0)+IF($C$98=NT!$AC$3,'Mov FIN'!Z100,0)</f>
        <v>0</v>
      </c>
      <c r="AA46" s="33">
        <f>+IF($C$62=NT!$AC$3,'Mov FIN'!AA64,0)+IF($C$71=NT!$AC$3,'Mov FIN'!AA73,0)+IF($C$80=NT!$AC$3,'Mov FIN'!AA82,0)+IF($C$89=NT!$AC$3,'Mov FIN'!AA91,0)+IF($C$98=NT!$AC$3,'Mov FIN'!AA100,0)</f>
        <v>0</v>
      </c>
      <c r="AB46" s="33">
        <f>+IF($C$62=NT!$AC$3,'Mov FIN'!AB64,0)+IF($C$71=NT!$AC$3,'Mov FIN'!AB73,0)+IF($C$80=NT!$AC$3,'Mov FIN'!AB82,0)+IF($C$89=NT!$AC$3,'Mov FIN'!AB91,0)+IF($C$98=NT!$AC$3,'Mov FIN'!AB100,0)</f>
        <v>0</v>
      </c>
      <c r="AC46" s="33">
        <f>+IF($C$62=NT!$AC$3,'Mov FIN'!AC64,0)+IF($C$71=NT!$AC$3,'Mov FIN'!AC73,0)+IF($C$80=NT!$AC$3,'Mov FIN'!AC82,0)+IF($C$89=NT!$AC$3,'Mov FIN'!AC91,0)+IF($C$98=NT!$AC$3,'Mov FIN'!AC100,0)</f>
        <v>0</v>
      </c>
      <c r="AD46" s="33">
        <f>+IF($C$62=NT!$AC$3,'Mov FIN'!AD64,0)+IF($C$71=NT!$AC$3,'Mov FIN'!AD73,0)+IF($C$80=NT!$AC$3,'Mov FIN'!AD82,0)+IF($C$89=NT!$AC$3,'Mov FIN'!AD91,0)+IF($C$98=NT!$AC$3,'Mov FIN'!AD100,0)</f>
        <v>0</v>
      </c>
      <c r="AE46" s="33">
        <f>+IF($C$62=NT!$AC$3,'Mov FIN'!AE64,0)+IF($C$71=NT!$AC$3,'Mov FIN'!AE73,0)+IF($C$80=NT!$AC$3,'Mov FIN'!AE82,0)+IF($C$89=NT!$AC$3,'Mov FIN'!AE91,0)+IF($C$98=NT!$AC$3,'Mov FIN'!AE100,0)</f>
        <v>0</v>
      </c>
      <c r="AF46" s="33">
        <f>+IF($C$62=NT!$AC$3,'Mov FIN'!AF64,0)+IF($C$71=NT!$AC$3,'Mov FIN'!AF73,0)+IF($C$80=NT!$AC$3,'Mov FIN'!AF82,0)+IF($C$89=NT!$AC$3,'Mov FIN'!AF91,0)+IF($C$98=NT!$AC$3,'Mov FIN'!AF100,0)</f>
        <v>0</v>
      </c>
      <c r="AG46" s="33">
        <f>+IF($C$62=NT!$AC$3,'Mov FIN'!AG64,0)+IF($C$71=NT!$AC$3,'Mov FIN'!AG73,0)+IF($C$80=NT!$AC$3,'Mov FIN'!AG82,0)+IF($C$89=NT!$AC$3,'Mov FIN'!AG91,0)+IF($C$98=NT!$AC$3,'Mov FIN'!AG100,0)</f>
        <v>0</v>
      </c>
      <c r="AH46" s="33">
        <f>+IF($C$62=NT!$AC$3,'Mov FIN'!AH64,0)+IF($C$71=NT!$AC$3,'Mov FIN'!AH73,0)+IF($C$80=NT!$AC$3,'Mov FIN'!AH82,0)+IF($C$89=NT!$AC$3,'Mov FIN'!AH91,0)+IF($C$98=NT!$AC$3,'Mov FIN'!AH100,0)</f>
        <v>0</v>
      </c>
      <c r="AI46" s="33">
        <f>+IF($C$62=NT!$AC$3,'Mov FIN'!AI64,0)+IF($C$71=NT!$AC$3,'Mov FIN'!AI73,0)+IF($C$80=NT!$AC$3,'Mov FIN'!AI82,0)+IF($C$89=NT!$AC$3,'Mov FIN'!AI91,0)+IF($C$98=NT!$AC$3,'Mov FIN'!AI100,0)</f>
        <v>0</v>
      </c>
      <c r="AJ46" s="33">
        <f>+IF($C$62=NT!$AC$3,'Mov FIN'!AJ64,0)+IF($C$71=NT!$AC$3,'Mov FIN'!AJ73,0)+IF($C$80=NT!$AC$3,'Mov FIN'!AJ82,0)+IF($C$89=NT!$AC$3,'Mov FIN'!AJ91,0)+IF($C$98=NT!$AC$3,'Mov FIN'!AJ100,0)</f>
        <v>0</v>
      </c>
      <c r="AK46" s="33">
        <f>+IF($C$62=NT!$AC$3,'Mov FIN'!AK64,0)+IF($C$71=NT!$AC$3,'Mov FIN'!AK73,0)+IF($C$80=NT!$AC$3,'Mov FIN'!AK82,0)+IF($C$89=NT!$AC$3,'Mov FIN'!AK91,0)+IF($C$98=NT!$AC$3,'Mov FIN'!AK100,0)</f>
        <v>0</v>
      </c>
      <c r="AL46" s="33">
        <f>+IF($C$62=NT!$AC$3,'Mov FIN'!AL64,0)+IF($C$71=NT!$AC$3,'Mov FIN'!AL73,0)+IF($C$80=NT!$AC$3,'Mov FIN'!AL82,0)+IF($C$89=NT!$AC$3,'Mov FIN'!AL91,0)+IF($C$98=NT!$AC$3,'Mov FIN'!AL100,0)</f>
        <v>0</v>
      </c>
      <c r="AM46" s="33">
        <f>+IF($C$62=NT!$AC$3,'Mov FIN'!AM64,0)+IF($C$71=NT!$AC$3,'Mov FIN'!AM73,0)+IF($C$80=NT!$AC$3,'Mov FIN'!AM82,0)+IF($C$89=NT!$AC$3,'Mov FIN'!AM91,0)+IF($C$98=NT!$AC$3,'Mov FIN'!AM100,0)</f>
        <v>0</v>
      </c>
      <c r="AN46" s="33">
        <f>+IF($C$62=NT!$AC$3,'Mov FIN'!AN64,0)+IF($C$71=NT!$AC$3,'Mov FIN'!AN73,0)+IF($C$80=NT!$AC$3,'Mov FIN'!AN82,0)+IF($C$89=NT!$AC$3,'Mov FIN'!AN91,0)+IF($C$98=NT!$AC$3,'Mov FIN'!AN100,0)</f>
        <v>0</v>
      </c>
      <c r="AO46" s="33">
        <f>+IF($C$62=NT!$AC$3,'Mov FIN'!AO64,0)+IF($C$71=NT!$AC$3,'Mov FIN'!AO73,0)+IF($C$80=NT!$AC$3,'Mov FIN'!AO82,0)+IF($C$89=NT!$AC$3,'Mov FIN'!AO91,0)+IF($C$98=NT!$AC$3,'Mov FIN'!AO100,0)</f>
        <v>0</v>
      </c>
      <c r="AP46" s="33">
        <f>+IF($C$62=NT!$AC$3,'Mov FIN'!AP64,0)+IF($C$71=NT!$AC$3,'Mov FIN'!AP73,0)+IF($C$80=NT!$AC$3,'Mov FIN'!AP82,0)+IF($C$89=NT!$AC$3,'Mov FIN'!AP91,0)+IF($C$98=NT!$AC$3,'Mov FIN'!AP100,0)</f>
        <v>0</v>
      </c>
      <c r="AQ46" s="33">
        <f>+IF($C$62=NT!$AC$3,'Mov FIN'!AQ64,0)+IF($C$71=NT!$AC$3,'Mov FIN'!AQ73,0)+IF($C$80=NT!$AC$3,'Mov FIN'!AQ82,0)+IF($C$89=NT!$AC$3,'Mov FIN'!AQ91,0)+IF($C$98=NT!$AC$3,'Mov FIN'!AQ100,0)</f>
        <v>0</v>
      </c>
      <c r="AR46" s="33">
        <f>+IF($C$62=NT!$AC$3,'Mov FIN'!AR64,0)+IF($C$71=NT!$AC$3,'Mov FIN'!AR73,0)+IF($C$80=NT!$AC$3,'Mov FIN'!AR82,0)+IF($C$89=NT!$AC$3,'Mov FIN'!AR91,0)+IF($C$98=NT!$AC$3,'Mov FIN'!AR100,0)</f>
        <v>0</v>
      </c>
      <c r="AS46" s="33">
        <f>+IF($C$62=NT!$AC$3,'Mov FIN'!AS64,0)+IF($C$71=NT!$AC$3,'Mov FIN'!AS73,0)+IF($C$80=NT!$AC$3,'Mov FIN'!AS82,0)+IF($C$89=NT!$AC$3,'Mov FIN'!AS91,0)+IF($C$98=NT!$AC$3,'Mov FIN'!AS100,0)</f>
        <v>0</v>
      </c>
      <c r="AT46" s="33">
        <f>+IF($C$62=NT!$AC$3,'Mov FIN'!AT64,0)+IF($C$71=NT!$AC$3,'Mov FIN'!AT73,0)+IF($C$80=NT!$AC$3,'Mov FIN'!AT82,0)+IF($C$89=NT!$AC$3,'Mov FIN'!AT91,0)+IF($C$98=NT!$AC$3,'Mov FIN'!AT100,0)</f>
        <v>0</v>
      </c>
      <c r="AU46" s="33">
        <f>+IF($C$62=NT!$AC$3,'Mov FIN'!AU64,0)+IF($C$71=NT!$AC$3,'Mov FIN'!AU73,0)+IF($C$80=NT!$AC$3,'Mov FIN'!AU82,0)+IF($C$89=NT!$AC$3,'Mov FIN'!AU91,0)+IF($C$98=NT!$AC$3,'Mov FIN'!AU100,0)</f>
        <v>0</v>
      </c>
      <c r="AV46" s="33">
        <f>+IF($C$62=NT!$AC$3,'Mov FIN'!AV64,0)+IF($C$71=NT!$AC$3,'Mov FIN'!AV73,0)+IF($C$80=NT!$AC$3,'Mov FIN'!AV82,0)+IF($C$89=NT!$AC$3,'Mov FIN'!AV91,0)+IF($C$98=NT!$AC$3,'Mov FIN'!AV100,0)</f>
        <v>0</v>
      </c>
      <c r="AW46" s="33">
        <f>+IF($C$62=NT!$AC$3,'Mov FIN'!AW64,0)+IF($C$71=NT!$AC$3,'Mov FIN'!AW73,0)+IF($C$80=NT!$AC$3,'Mov FIN'!AW82,0)+IF($C$89=NT!$AC$3,'Mov FIN'!AW91,0)+IF($C$98=NT!$AC$3,'Mov FIN'!AW100,0)</f>
        <v>0</v>
      </c>
      <c r="AX46" s="33">
        <f>+IF($C$62=NT!$AC$3,'Mov FIN'!AX64,0)+IF($C$71=NT!$AC$3,'Mov FIN'!AX73,0)+IF($C$80=NT!$AC$3,'Mov FIN'!AX82,0)+IF($C$89=NT!$AC$3,'Mov FIN'!AX91,0)+IF($C$98=NT!$AC$3,'Mov FIN'!AX100,0)</f>
        <v>0</v>
      </c>
      <c r="AY46" s="33">
        <f>+IF($C$62=NT!$AC$3,'Mov FIN'!AY64,0)+IF($C$71=NT!$AC$3,'Mov FIN'!AY73,0)+IF($C$80=NT!$AC$3,'Mov FIN'!AY82,0)+IF($C$89=NT!$AC$3,'Mov FIN'!AY91,0)+IF($C$98=NT!$AC$3,'Mov FIN'!AY100,0)</f>
        <v>0</v>
      </c>
      <c r="AZ46" s="33">
        <f>+IF($C$62=NT!$AC$3,'Mov FIN'!AZ64,0)+IF($C$71=NT!$AC$3,'Mov FIN'!AZ73,0)+IF($C$80=NT!$AC$3,'Mov FIN'!AZ82,0)+IF($C$89=NT!$AC$3,'Mov FIN'!AZ91,0)+IF($C$98=NT!$AC$3,'Mov FIN'!AZ100,0)</f>
        <v>0</v>
      </c>
      <c r="BA46" s="33">
        <f>+IF($C$62=NT!$AC$3,'Mov FIN'!BA64,0)+IF($C$71=NT!$AC$3,'Mov FIN'!BA73,0)+IF($C$80=NT!$AC$3,'Mov FIN'!BA82,0)+IF($C$89=NT!$AC$3,'Mov FIN'!BA91,0)+IF($C$98=NT!$AC$3,'Mov FIN'!BA100,0)</f>
        <v>0</v>
      </c>
      <c r="BB46" s="33">
        <f>+IF($C$62=NT!$AC$3,'Mov FIN'!BB64,0)+IF($C$71=NT!$AC$3,'Mov FIN'!BB73,0)+IF($C$80=NT!$AC$3,'Mov FIN'!BB82,0)+IF($C$89=NT!$AC$3,'Mov FIN'!BB91,0)+IF($C$98=NT!$AC$3,'Mov FIN'!BB100,0)</f>
        <v>0</v>
      </c>
      <c r="BC46" s="33">
        <f>+IF($C$62=NT!$AC$3,'Mov FIN'!BC64,0)+IF($C$71=NT!$AC$3,'Mov FIN'!BC73,0)+IF($C$80=NT!$AC$3,'Mov FIN'!BC82,0)+IF($C$89=NT!$AC$3,'Mov FIN'!BC91,0)+IF($C$98=NT!$AC$3,'Mov FIN'!BC100,0)</f>
        <v>0</v>
      </c>
      <c r="BD46" s="33">
        <f>+IF($C$62=NT!$AC$3,'Mov FIN'!BD64,0)+IF($C$71=NT!$AC$3,'Mov FIN'!BD73,0)+IF($C$80=NT!$AC$3,'Mov FIN'!BD82,0)+IF($C$89=NT!$AC$3,'Mov FIN'!BD91,0)+IF($C$98=NT!$AC$3,'Mov FIN'!BD100,0)</f>
        <v>0</v>
      </c>
      <c r="BE46" s="33">
        <f>+IF($C$62=NT!$AC$3,'Mov FIN'!BE64,0)+IF($C$71=NT!$AC$3,'Mov FIN'!BE73,0)+IF($C$80=NT!$AC$3,'Mov FIN'!BE82,0)+IF($C$89=NT!$AC$3,'Mov FIN'!BE91,0)+IF($C$98=NT!$AC$3,'Mov FIN'!BE100,0)</f>
        <v>0</v>
      </c>
      <c r="BF46" s="33">
        <f>+IF($C$62=NT!$AC$3,'Mov FIN'!BF64,0)+IF($C$71=NT!$AC$3,'Mov FIN'!BF73,0)+IF($C$80=NT!$AC$3,'Mov FIN'!BF82,0)+IF($C$89=NT!$AC$3,'Mov FIN'!BF91,0)+IF($C$98=NT!$AC$3,'Mov FIN'!BF100,0)</f>
        <v>0</v>
      </c>
      <c r="BG46" s="33">
        <f>+IF($C$62=NT!$AC$3,'Mov FIN'!BG64,0)+IF($C$71=NT!$AC$3,'Mov FIN'!BG73,0)+IF($C$80=NT!$AC$3,'Mov FIN'!BG82,0)+IF($C$89=NT!$AC$3,'Mov FIN'!BG91,0)+IF($C$98=NT!$AC$3,'Mov FIN'!BG100,0)</f>
        <v>0</v>
      </c>
      <c r="BH46" s="33">
        <f>+IF($C$62=NT!$AC$3,'Mov FIN'!BH64,0)+IF($C$71=NT!$AC$3,'Mov FIN'!BH73,0)+IF($C$80=NT!$AC$3,'Mov FIN'!BH82,0)+IF($C$89=NT!$AC$3,'Mov FIN'!BH91,0)+IF($C$98=NT!$AC$3,'Mov FIN'!BH100,0)</f>
        <v>0</v>
      </c>
      <c r="BI46" s="33">
        <f>+IF($C$62=NT!$AC$3,'Mov FIN'!BI64,0)+IF($C$71=NT!$AC$3,'Mov FIN'!BI73,0)+IF($C$80=NT!$AC$3,'Mov FIN'!BI82,0)+IF($C$89=NT!$AC$3,'Mov FIN'!BI91,0)+IF($C$98=NT!$AC$3,'Mov FIN'!BI100,0)</f>
        <v>0</v>
      </c>
      <c r="BJ46" s="33">
        <f>+IF($C$62=NT!$AC$3,'Mov FIN'!BJ64,0)+IF($C$71=NT!$AC$3,'Mov FIN'!BJ73,0)+IF($C$80=NT!$AC$3,'Mov FIN'!BJ82,0)+IF($C$89=NT!$AC$3,'Mov FIN'!BJ91,0)+IF($C$98=NT!$AC$3,'Mov FIN'!BJ100,0)</f>
        <v>0</v>
      </c>
      <c r="BK46" s="33">
        <f>+IF($C$62=NT!$AC$3,'Mov FIN'!BK64,0)+IF($C$71=NT!$AC$3,'Mov FIN'!BK73,0)+IF($C$80=NT!$AC$3,'Mov FIN'!BK82,0)+IF($C$89=NT!$AC$3,'Mov FIN'!BK91,0)+IF($C$98=NT!$AC$3,'Mov FIN'!BK100,0)</f>
        <v>0</v>
      </c>
      <c r="BL46" s="33">
        <f>+IF($C$62=NT!$AC$3,'Mov FIN'!BL64,0)+IF($C$71=NT!$AC$3,'Mov FIN'!BL73,0)+IF($C$80=NT!$AC$3,'Mov FIN'!BL82,0)+IF($C$89=NT!$AC$3,'Mov FIN'!BL91,0)+IF($C$98=NT!$AC$3,'Mov FIN'!BL100,0)</f>
        <v>0</v>
      </c>
    </row>
    <row r="47" spans="1:64">
      <c r="A47" s="297"/>
      <c r="B47" s="32" t="s">
        <v>181</v>
      </c>
      <c r="C47" s="32"/>
      <c r="D47" s="117"/>
      <c r="E47" s="33">
        <f>+IF($C$62=NT!$AC$3,'Mov FIN'!E65,0)+IF($C$71=NT!$AC$3,'Mov FIN'!E74,0)+IF($C$80=NT!$AC$3,'Mov FIN'!E83,0)+IF($C$89=NT!$AC$3,'Mov FIN'!E92,0)+IF($C$98=NT!$AC$3,'Mov FIN'!E101,0)</f>
        <v>0</v>
      </c>
      <c r="F47" s="33">
        <f>+IF($C$62=NT!$AC$3,'Mov FIN'!F65,0)+IF($C$71=NT!$AC$3,'Mov FIN'!F74,0)+IF($C$80=NT!$AC$3,'Mov FIN'!F83,0)+IF($C$89=NT!$AC$3,'Mov FIN'!F92,0)+IF($C$98=NT!$AC$3,'Mov FIN'!F101,0)</f>
        <v>0</v>
      </c>
      <c r="G47" s="33">
        <f>+IF($C$62=NT!$AC$3,'Mov FIN'!G65,0)+IF($C$71=NT!$AC$3,'Mov FIN'!G74,0)+IF($C$80=NT!$AC$3,'Mov FIN'!G83,0)+IF($C$89=NT!$AC$3,'Mov FIN'!G92,0)+IF($C$98=NT!$AC$3,'Mov FIN'!G101,0)</f>
        <v>0</v>
      </c>
      <c r="H47" s="33">
        <f>+IF($C$62=NT!$AC$3,'Mov FIN'!H65,0)+IF($C$71=NT!$AC$3,'Mov FIN'!H74,0)+IF($C$80=NT!$AC$3,'Mov FIN'!H83,0)+IF($C$89=NT!$AC$3,'Mov FIN'!H92,0)+IF($C$98=NT!$AC$3,'Mov FIN'!H101,0)</f>
        <v>0</v>
      </c>
      <c r="I47" s="33">
        <f>+IF($C$62=NT!$AC$3,'Mov FIN'!I65,0)+IF($C$71=NT!$AC$3,'Mov FIN'!I74,0)+IF($C$80=NT!$AC$3,'Mov FIN'!I83,0)+IF($C$89=NT!$AC$3,'Mov FIN'!I92,0)+IF($C$98=NT!$AC$3,'Mov FIN'!I101,0)</f>
        <v>0</v>
      </c>
      <c r="J47" s="33">
        <f>+IF($C$62=NT!$AC$3,'Mov FIN'!J65,0)+IF($C$71=NT!$AC$3,'Mov FIN'!J74,0)+IF($C$80=NT!$AC$3,'Mov FIN'!J83,0)+IF($C$89=NT!$AC$3,'Mov FIN'!J92,0)+IF($C$98=NT!$AC$3,'Mov FIN'!J101,0)</f>
        <v>0</v>
      </c>
      <c r="K47" s="33">
        <f>+IF($C$62=NT!$AC$3,'Mov FIN'!K65,0)+IF($C$71=NT!$AC$3,'Mov FIN'!K74,0)+IF($C$80=NT!$AC$3,'Mov FIN'!K83,0)+IF($C$89=NT!$AC$3,'Mov FIN'!K92,0)+IF($C$98=NT!$AC$3,'Mov FIN'!K101,0)</f>
        <v>0</v>
      </c>
      <c r="L47" s="33">
        <f>+IF($C$62=NT!$AC$3,'Mov FIN'!L65,0)+IF($C$71=NT!$AC$3,'Mov FIN'!L74,0)+IF($C$80=NT!$AC$3,'Mov FIN'!L83,0)+IF($C$89=NT!$AC$3,'Mov FIN'!L92,0)+IF($C$98=NT!$AC$3,'Mov FIN'!L101,0)</f>
        <v>0</v>
      </c>
      <c r="M47" s="33">
        <f>+IF($C$62=NT!$AC$3,'Mov FIN'!M65,0)+IF($C$71=NT!$AC$3,'Mov FIN'!M74,0)+IF($C$80=NT!$AC$3,'Mov FIN'!M83,0)+IF($C$89=NT!$AC$3,'Mov FIN'!M92,0)+IF($C$98=NT!$AC$3,'Mov FIN'!M101,0)</f>
        <v>0</v>
      </c>
      <c r="N47" s="33">
        <f>+IF($C$62=NT!$AC$3,'Mov FIN'!N65,0)+IF($C$71=NT!$AC$3,'Mov FIN'!N74,0)+IF($C$80=NT!$AC$3,'Mov FIN'!N83,0)+IF($C$89=NT!$AC$3,'Mov FIN'!N92,0)+IF($C$98=NT!$AC$3,'Mov FIN'!N101,0)</f>
        <v>0</v>
      </c>
      <c r="O47" s="33">
        <f>+IF($C$62=NT!$AC$3,'Mov FIN'!O65,0)+IF($C$71=NT!$AC$3,'Mov FIN'!O74,0)+IF($C$80=NT!$AC$3,'Mov FIN'!O83,0)+IF($C$89=NT!$AC$3,'Mov FIN'!O92,0)+IF($C$98=NT!$AC$3,'Mov FIN'!O101,0)</f>
        <v>0</v>
      </c>
      <c r="P47" s="33">
        <f>+IF($C$62=NT!$AC$3,'Mov FIN'!P65,0)+IF($C$71=NT!$AC$3,'Mov FIN'!P74,0)+IF($C$80=NT!$AC$3,'Mov FIN'!P83,0)+IF($C$89=NT!$AC$3,'Mov FIN'!P92,0)+IF($C$98=NT!$AC$3,'Mov FIN'!P101,0)</f>
        <v>0</v>
      </c>
      <c r="Q47" s="33">
        <f>+IF($C$62=NT!$AC$3,'Mov FIN'!Q65,0)+IF($C$71=NT!$AC$3,'Mov FIN'!Q74,0)+IF($C$80=NT!$AC$3,'Mov FIN'!Q83,0)+IF($C$89=NT!$AC$3,'Mov FIN'!Q92,0)+IF($C$98=NT!$AC$3,'Mov FIN'!Q101,0)</f>
        <v>0</v>
      </c>
      <c r="R47" s="33">
        <f>+IF($C$62=NT!$AC$3,'Mov FIN'!R65,0)+IF($C$71=NT!$AC$3,'Mov FIN'!R74,0)+IF($C$80=NT!$AC$3,'Mov FIN'!R83,0)+IF($C$89=NT!$AC$3,'Mov FIN'!R92,0)+IF($C$98=NT!$AC$3,'Mov FIN'!R101,0)</f>
        <v>0</v>
      </c>
      <c r="S47" s="33">
        <f>+IF($C$62=NT!$AC$3,'Mov FIN'!S65,0)+IF($C$71=NT!$AC$3,'Mov FIN'!S74,0)+IF($C$80=NT!$AC$3,'Mov FIN'!S83,0)+IF($C$89=NT!$AC$3,'Mov FIN'!S92,0)+IF($C$98=NT!$AC$3,'Mov FIN'!S101,0)</f>
        <v>0</v>
      </c>
      <c r="T47" s="33">
        <f>+IF($C$62=NT!$AC$3,'Mov FIN'!T65,0)+IF($C$71=NT!$AC$3,'Mov FIN'!T74,0)+IF($C$80=NT!$AC$3,'Mov FIN'!T83,0)+IF($C$89=NT!$AC$3,'Mov FIN'!T92,0)+IF($C$98=NT!$AC$3,'Mov FIN'!T101,0)</f>
        <v>0</v>
      </c>
      <c r="U47" s="33">
        <f>+IF($C$62=NT!$AC$3,'Mov FIN'!U65,0)+IF($C$71=NT!$AC$3,'Mov FIN'!U74,0)+IF($C$80=NT!$AC$3,'Mov FIN'!U83,0)+IF($C$89=NT!$AC$3,'Mov FIN'!U92,0)+IF($C$98=NT!$AC$3,'Mov FIN'!U101,0)</f>
        <v>0</v>
      </c>
      <c r="V47" s="33">
        <f>+IF($C$62=NT!$AC$3,'Mov FIN'!V65,0)+IF($C$71=NT!$AC$3,'Mov FIN'!V74,0)+IF($C$80=NT!$AC$3,'Mov FIN'!V83,0)+IF($C$89=NT!$AC$3,'Mov FIN'!V92,0)+IF($C$98=NT!$AC$3,'Mov FIN'!V101,0)</f>
        <v>0</v>
      </c>
      <c r="W47" s="33">
        <f>+IF($C$62=NT!$AC$3,'Mov FIN'!W65,0)+IF($C$71=NT!$AC$3,'Mov FIN'!W74,0)+IF($C$80=NT!$AC$3,'Mov FIN'!W83,0)+IF($C$89=NT!$AC$3,'Mov FIN'!W92,0)+IF($C$98=NT!$AC$3,'Mov FIN'!W101,0)</f>
        <v>0</v>
      </c>
      <c r="X47" s="33">
        <f>+IF($C$62=NT!$AC$3,'Mov FIN'!X65,0)+IF($C$71=NT!$AC$3,'Mov FIN'!X74,0)+IF($C$80=NT!$AC$3,'Mov FIN'!X83,0)+IF($C$89=NT!$AC$3,'Mov FIN'!X92,0)+IF($C$98=NT!$AC$3,'Mov FIN'!X101,0)</f>
        <v>0</v>
      </c>
      <c r="Y47" s="33">
        <f>+IF($C$62=NT!$AC$3,'Mov FIN'!Y65,0)+IF($C$71=NT!$AC$3,'Mov FIN'!Y74,0)+IF($C$80=NT!$AC$3,'Mov FIN'!Y83,0)+IF($C$89=NT!$AC$3,'Mov FIN'!Y92,0)+IF($C$98=NT!$AC$3,'Mov FIN'!Y101,0)</f>
        <v>0</v>
      </c>
      <c r="Z47" s="33">
        <f>+IF($C$62=NT!$AC$3,'Mov FIN'!Z65,0)+IF($C$71=NT!$AC$3,'Mov FIN'!Z74,0)+IF($C$80=NT!$AC$3,'Mov FIN'!Z83,0)+IF($C$89=NT!$AC$3,'Mov FIN'!Z92,0)+IF($C$98=NT!$AC$3,'Mov FIN'!Z101,0)</f>
        <v>0</v>
      </c>
      <c r="AA47" s="33">
        <f>+IF($C$62=NT!$AC$3,'Mov FIN'!AA65,0)+IF($C$71=NT!$AC$3,'Mov FIN'!AA74,0)+IF($C$80=NT!$AC$3,'Mov FIN'!AA83,0)+IF($C$89=NT!$AC$3,'Mov FIN'!AA92,0)+IF($C$98=NT!$AC$3,'Mov FIN'!AA101,0)</f>
        <v>0</v>
      </c>
      <c r="AB47" s="33">
        <f>+IF($C$62=NT!$AC$3,'Mov FIN'!AB65,0)+IF($C$71=NT!$AC$3,'Mov FIN'!AB74,0)+IF($C$80=NT!$AC$3,'Mov FIN'!AB83,0)+IF($C$89=NT!$AC$3,'Mov FIN'!AB92,0)+IF($C$98=NT!$AC$3,'Mov FIN'!AB101,0)</f>
        <v>0</v>
      </c>
      <c r="AC47" s="33">
        <f>+IF($C$62=NT!$AC$3,'Mov FIN'!AC65,0)+IF($C$71=NT!$AC$3,'Mov FIN'!AC74,0)+IF($C$80=NT!$AC$3,'Mov FIN'!AC83,0)+IF($C$89=NT!$AC$3,'Mov FIN'!AC92,0)+IF($C$98=NT!$AC$3,'Mov FIN'!AC101,0)</f>
        <v>0</v>
      </c>
      <c r="AD47" s="33">
        <f>+IF($C$62=NT!$AC$3,'Mov FIN'!AD65,0)+IF($C$71=NT!$AC$3,'Mov FIN'!AD74,0)+IF($C$80=NT!$AC$3,'Mov FIN'!AD83,0)+IF($C$89=NT!$AC$3,'Mov FIN'!AD92,0)+IF($C$98=NT!$AC$3,'Mov FIN'!AD101,0)</f>
        <v>0</v>
      </c>
      <c r="AE47" s="33">
        <f>+IF($C$62=NT!$AC$3,'Mov FIN'!AE65,0)+IF($C$71=NT!$AC$3,'Mov FIN'!AE74,0)+IF($C$80=NT!$AC$3,'Mov FIN'!AE83,0)+IF($C$89=NT!$AC$3,'Mov FIN'!AE92,0)+IF($C$98=NT!$AC$3,'Mov FIN'!AE101,0)</f>
        <v>0</v>
      </c>
      <c r="AF47" s="33">
        <f>+IF($C$62=NT!$AC$3,'Mov FIN'!AF65,0)+IF($C$71=NT!$AC$3,'Mov FIN'!AF74,0)+IF($C$80=NT!$AC$3,'Mov FIN'!AF83,0)+IF($C$89=NT!$AC$3,'Mov FIN'!AF92,0)+IF($C$98=NT!$AC$3,'Mov FIN'!AF101,0)</f>
        <v>0</v>
      </c>
      <c r="AG47" s="33">
        <f>+IF($C$62=NT!$AC$3,'Mov FIN'!AG65,0)+IF($C$71=NT!$AC$3,'Mov FIN'!AG74,0)+IF($C$80=NT!$AC$3,'Mov FIN'!AG83,0)+IF($C$89=NT!$AC$3,'Mov FIN'!AG92,0)+IF($C$98=NT!$AC$3,'Mov FIN'!AG101,0)</f>
        <v>0</v>
      </c>
      <c r="AH47" s="33">
        <f>+IF($C$62=NT!$AC$3,'Mov FIN'!AH65,0)+IF($C$71=NT!$AC$3,'Mov FIN'!AH74,0)+IF($C$80=NT!$AC$3,'Mov FIN'!AH83,0)+IF($C$89=NT!$AC$3,'Mov FIN'!AH92,0)+IF($C$98=NT!$AC$3,'Mov FIN'!AH101,0)</f>
        <v>0</v>
      </c>
      <c r="AI47" s="33">
        <f>+IF($C$62=NT!$AC$3,'Mov FIN'!AI65,0)+IF($C$71=NT!$AC$3,'Mov FIN'!AI74,0)+IF($C$80=NT!$AC$3,'Mov FIN'!AI83,0)+IF($C$89=NT!$AC$3,'Mov FIN'!AI92,0)+IF($C$98=NT!$AC$3,'Mov FIN'!AI101,0)</f>
        <v>0</v>
      </c>
      <c r="AJ47" s="33">
        <f>+IF($C$62=NT!$AC$3,'Mov FIN'!AJ65,0)+IF($C$71=NT!$AC$3,'Mov FIN'!AJ74,0)+IF($C$80=NT!$AC$3,'Mov FIN'!AJ83,0)+IF($C$89=NT!$AC$3,'Mov FIN'!AJ92,0)+IF($C$98=NT!$AC$3,'Mov FIN'!AJ101,0)</f>
        <v>0</v>
      </c>
      <c r="AK47" s="33">
        <f>+IF($C$62=NT!$AC$3,'Mov FIN'!AK65,0)+IF($C$71=NT!$AC$3,'Mov FIN'!AK74,0)+IF($C$80=NT!$AC$3,'Mov FIN'!AK83,0)+IF($C$89=NT!$AC$3,'Mov FIN'!AK92,0)+IF($C$98=NT!$AC$3,'Mov FIN'!AK101,0)</f>
        <v>0</v>
      </c>
      <c r="AL47" s="33">
        <f>+IF($C$62=NT!$AC$3,'Mov FIN'!AL65,0)+IF($C$71=NT!$AC$3,'Mov FIN'!AL74,0)+IF($C$80=NT!$AC$3,'Mov FIN'!AL83,0)+IF($C$89=NT!$AC$3,'Mov FIN'!AL92,0)+IF($C$98=NT!$AC$3,'Mov FIN'!AL101,0)</f>
        <v>0</v>
      </c>
      <c r="AM47" s="33">
        <f>+IF($C$62=NT!$AC$3,'Mov FIN'!AM65,0)+IF($C$71=NT!$AC$3,'Mov FIN'!AM74,0)+IF($C$80=NT!$AC$3,'Mov FIN'!AM83,0)+IF($C$89=NT!$AC$3,'Mov FIN'!AM92,0)+IF($C$98=NT!$AC$3,'Mov FIN'!AM101,0)</f>
        <v>0</v>
      </c>
      <c r="AN47" s="33">
        <f>+IF($C$62=NT!$AC$3,'Mov FIN'!AN65,0)+IF($C$71=NT!$AC$3,'Mov FIN'!AN74,0)+IF($C$80=NT!$AC$3,'Mov FIN'!AN83,0)+IF($C$89=NT!$AC$3,'Mov FIN'!AN92,0)+IF($C$98=NT!$AC$3,'Mov FIN'!AN101,0)</f>
        <v>0</v>
      </c>
      <c r="AO47" s="33">
        <f>+IF($C$62=NT!$AC$3,'Mov FIN'!AO65,0)+IF($C$71=NT!$AC$3,'Mov FIN'!AO74,0)+IF($C$80=NT!$AC$3,'Mov FIN'!AO83,0)+IF($C$89=NT!$AC$3,'Mov FIN'!AO92,0)+IF($C$98=NT!$AC$3,'Mov FIN'!AO101,0)</f>
        <v>0</v>
      </c>
      <c r="AP47" s="33">
        <f>+IF($C$62=NT!$AC$3,'Mov FIN'!AP65,0)+IF($C$71=NT!$AC$3,'Mov FIN'!AP74,0)+IF($C$80=NT!$AC$3,'Mov FIN'!AP83,0)+IF($C$89=NT!$AC$3,'Mov FIN'!AP92,0)+IF($C$98=NT!$AC$3,'Mov FIN'!AP101,0)</f>
        <v>0</v>
      </c>
      <c r="AQ47" s="33">
        <f>+IF($C$62=NT!$AC$3,'Mov FIN'!AQ65,0)+IF($C$71=NT!$AC$3,'Mov FIN'!AQ74,0)+IF($C$80=NT!$AC$3,'Mov FIN'!AQ83,0)+IF($C$89=NT!$AC$3,'Mov FIN'!AQ92,0)+IF($C$98=NT!$AC$3,'Mov FIN'!AQ101,0)</f>
        <v>0</v>
      </c>
      <c r="AR47" s="33">
        <f>+IF($C$62=NT!$AC$3,'Mov FIN'!AR65,0)+IF($C$71=NT!$AC$3,'Mov FIN'!AR74,0)+IF($C$80=NT!$AC$3,'Mov FIN'!AR83,0)+IF($C$89=NT!$AC$3,'Mov FIN'!AR92,0)+IF($C$98=NT!$AC$3,'Mov FIN'!AR101,0)</f>
        <v>0</v>
      </c>
      <c r="AS47" s="33">
        <f>+IF($C$62=NT!$AC$3,'Mov FIN'!AS65,0)+IF($C$71=NT!$AC$3,'Mov FIN'!AS74,0)+IF($C$80=NT!$AC$3,'Mov FIN'!AS83,0)+IF($C$89=NT!$AC$3,'Mov FIN'!AS92,0)+IF($C$98=NT!$AC$3,'Mov FIN'!AS101,0)</f>
        <v>0</v>
      </c>
      <c r="AT47" s="33">
        <f>+IF($C$62=NT!$AC$3,'Mov FIN'!AT65,0)+IF($C$71=NT!$AC$3,'Mov FIN'!AT74,0)+IF($C$80=NT!$AC$3,'Mov FIN'!AT83,0)+IF($C$89=NT!$AC$3,'Mov FIN'!AT92,0)+IF($C$98=NT!$AC$3,'Mov FIN'!AT101,0)</f>
        <v>0</v>
      </c>
      <c r="AU47" s="33">
        <f>+IF($C$62=NT!$AC$3,'Mov FIN'!AU65,0)+IF($C$71=NT!$AC$3,'Mov FIN'!AU74,0)+IF($C$80=NT!$AC$3,'Mov FIN'!AU83,0)+IF($C$89=NT!$AC$3,'Mov FIN'!AU92,0)+IF($C$98=NT!$AC$3,'Mov FIN'!AU101,0)</f>
        <v>0</v>
      </c>
      <c r="AV47" s="33">
        <f>+IF($C$62=NT!$AC$3,'Mov FIN'!AV65,0)+IF($C$71=NT!$AC$3,'Mov FIN'!AV74,0)+IF($C$80=NT!$AC$3,'Mov FIN'!AV83,0)+IF($C$89=NT!$AC$3,'Mov FIN'!AV92,0)+IF($C$98=NT!$AC$3,'Mov FIN'!AV101,0)</f>
        <v>0</v>
      </c>
      <c r="AW47" s="33">
        <f>+IF($C$62=NT!$AC$3,'Mov FIN'!AW65,0)+IF($C$71=NT!$AC$3,'Mov FIN'!AW74,0)+IF($C$80=NT!$AC$3,'Mov FIN'!AW83,0)+IF($C$89=NT!$AC$3,'Mov FIN'!AW92,0)+IF($C$98=NT!$AC$3,'Mov FIN'!AW101,0)</f>
        <v>0</v>
      </c>
      <c r="AX47" s="33">
        <f>+IF($C$62=NT!$AC$3,'Mov FIN'!AX65,0)+IF($C$71=NT!$AC$3,'Mov FIN'!AX74,0)+IF($C$80=NT!$AC$3,'Mov FIN'!AX83,0)+IF($C$89=NT!$AC$3,'Mov FIN'!AX92,0)+IF($C$98=NT!$AC$3,'Mov FIN'!AX101,0)</f>
        <v>0</v>
      </c>
      <c r="AY47" s="33">
        <f>+IF($C$62=NT!$AC$3,'Mov FIN'!AY65,0)+IF($C$71=NT!$AC$3,'Mov FIN'!AY74,0)+IF($C$80=NT!$AC$3,'Mov FIN'!AY83,0)+IF($C$89=NT!$AC$3,'Mov FIN'!AY92,0)+IF($C$98=NT!$AC$3,'Mov FIN'!AY101,0)</f>
        <v>0</v>
      </c>
      <c r="AZ47" s="33">
        <f>+IF($C$62=NT!$AC$3,'Mov FIN'!AZ65,0)+IF($C$71=NT!$AC$3,'Mov FIN'!AZ74,0)+IF($C$80=NT!$AC$3,'Mov FIN'!AZ83,0)+IF($C$89=NT!$AC$3,'Mov FIN'!AZ92,0)+IF($C$98=NT!$AC$3,'Mov FIN'!AZ101,0)</f>
        <v>0</v>
      </c>
      <c r="BA47" s="33">
        <f>+IF($C$62=NT!$AC$3,'Mov FIN'!BA65,0)+IF($C$71=NT!$AC$3,'Mov FIN'!BA74,0)+IF($C$80=NT!$AC$3,'Mov FIN'!BA83,0)+IF($C$89=NT!$AC$3,'Mov FIN'!BA92,0)+IF($C$98=NT!$AC$3,'Mov FIN'!BA101,0)</f>
        <v>0</v>
      </c>
      <c r="BB47" s="33">
        <f>+IF($C$62=NT!$AC$3,'Mov FIN'!BB65,0)+IF($C$71=NT!$AC$3,'Mov FIN'!BB74,0)+IF($C$80=NT!$AC$3,'Mov FIN'!BB83,0)+IF($C$89=NT!$AC$3,'Mov FIN'!BB92,0)+IF($C$98=NT!$AC$3,'Mov FIN'!BB101,0)</f>
        <v>0</v>
      </c>
      <c r="BC47" s="33">
        <f>+IF($C$62=NT!$AC$3,'Mov FIN'!BC65,0)+IF($C$71=NT!$AC$3,'Mov FIN'!BC74,0)+IF($C$80=NT!$AC$3,'Mov FIN'!BC83,0)+IF($C$89=NT!$AC$3,'Mov FIN'!BC92,0)+IF($C$98=NT!$AC$3,'Mov FIN'!BC101,0)</f>
        <v>0</v>
      </c>
      <c r="BD47" s="33">
        <f>+IF($C$62=NT!$AC$3,'Mov FIN'!BD65,0)+IF($C$71=NT!$AC$3,'Mov FIN'!BD74,0)+IF($C$80=NT!$AC$3,'Mov FIN'!BD83,0)+IF($C$89=NT!$AC$3,'Mov FIN'!BD92,0)+IF($C$98=NT!$AC$3,'Mov FIN'!BD101,0)</f>
        <v>0</v>
      </c>
      <c r="BE47" s="33">
        <f>+IF($C$62=NT!$AC$3,'Mov FIN'!BE65,0)+IF($C$71=NT!$AC$3,'Mov FIN'!BE74,0)+IF($C$80=NT!$AC$3,'Mov FIN'!BE83,0)+IF($C$89=NT!$AC$3,'Mov FIN'!BE92,0)+IF($C$98=NT!$AC$3,'Mov FIN'!BE101,0)</f>
        <v>0</v>
      </c>
      <c r="BF47" s="33">
        <f>+IF($C$62=NT!$AC$3,'Mov FIN'!BF65,0)+IF($C$71=NT!$AC$3,'Mov FIN'!BF74,0)+IF($C$80=NT!$AC$3,'Mov FIN'!BF83,0)+IF($C$89=NT!$AC$3,'Mov FIN'!BF92,0)+IF($C$98=NT!$AC$3,'Mov FIN'!BF101,0)</f>
        <v>0</v>
      </c>
      <c r="BG47" s="33">
        <f>+IF($C$62=NT!$AC$3,'Mov FIN'!BG65,0)+IF($C$71=NT!$AC$3,'Mov FIN'!BG74,0)+IF($C$80=NT!$AC$3,'Mov FIN'!BG83,0)+IF($C$89=NT!$AC$3,'Mov FIN'!BG92,0)+IF($C$98=NT!$AC$3,'Mov FIN'!BG101,0)</f>
        <v>0</v>
      </c>
      <c r="BH47" s="33">
        <f>+IF($C$62=NT!$AC$3,'Mov FIN'!BH65,0)+IF($C$71=NT!$AC$3,'Mov FIN'!BH74,0)+IF($C$80=NT!$AC$3,'Mov FIN'!BH83,0)+IF($C$89=NT!$AC$3,'Mov FIN'!BH92,0)+IF($C$98=NT!$AC$3,'Mov FIN'!BH101,0)</f>
        <v>0</v>
      </c>
      <c r="BI47" s="33">
        <f>+IF($C$62=NT!$AC$3,'Mov FIN'!BI65,0)+IF($C$71=NT!$AC$3,'Mov FIN'!BI74,0)+IF($C$80=NT!$AC$3,'Mov FIN'!BI83,0)+IF($C$89=NT!$AC$3,'Mov FIN'!BI92,0)+IF($C$98=NT!$AC$3,'Mov FIN'!BI101,0)</f>
        <v>0</v>
      </c>
      <c r="BJ47" s="33">
        <f>+IF($C$62=NT!$AC$3,'Mov FIN'!BJ65,0)+IF($C$71=NT!$AC$3,'Mov FIN'!BJ74,0)+IF($C$80=NT!$AC$3,'Mov FIN'!BJ83,0)+IF($C$89=NT!$AC$3,'Mov FIN'!BJ92,0)+IF($C$98=NT!$AC$3,'Mov FIN'!BJ101,0)</f>
        <v>0</v>
      </c>
      <c r="BK47" s="33">
        <f>+IF($C$62=NT!$AC$3,'Mov FIN'!BK65,0)+IF($C$71=NT!$AC$3,'Mov FIN'!BK74,0)+IF($C$80=NT!$AC$3,'Mov FIN'!BK83,0)+IF($C$89=NT!$AC$3,'Mov FIN'!BK92,0)+IF($C$98=NT!$AC$3,'Mov FIN'!BK101,0)</f>
        <v>0</v>
      </c>
      <c r="BL47" s="33">
        <f>+IF($C$62=NT!$AC$3,'Mov FIN'!BL65,0)+IF($C$71=NT!$AC$3,'Mov FIN'!BL74,0)+IF($C$80=NT!$AC$3,'Mov FIN'!BL83,0)+IF($C$89=NT!$AC$3,'Mov FIN'!BL92,0)+IF($C$98=NT!$AC$3,'Mov FIN'!BL101,0)</f>
        <v>0</v>
      </c>
    </row>
    <row r="48" spans="1:64">
      <c r="A48" s="297"/>
      <c r="B48" s="32" t="s">
        <v>178</v>
      </c>
      <c r="C48" s="32"/>
      <c r="D48" s="115"/>
      <c r="E48" s="33">
        <f>+IF($C$62=NT!$AC$3,'Mov FIN'!E66,0)+IF($C$71=NT!$AC$3,'Mov FIN'!E75,0)+IF($C$80=NT!$AC$3,'Mov FIN'!E84,0)+IF($C$89=NT!$AC$3,'Mov FIN'!E93,0)+IF($C$98=NT!$AC$3,'Mov FIN'!E102,0)</f>
        <v>0</v>
      </c>
      <c r="F48" s="33">
        <f>+IF($C$62=NT!$AC$3,'Mov FIN'!F66,0)+IF($C$71=NT!$AC$3,'Mov FIN'!F75,0)+IF($C$80=NT!$AC$3,'Mov FIN'!F84,0)+IF($C$89=NT!$AC$3,'Mov FIN'!F93,0)+IF($C$98=NT!$AC$3,'Mov FIN'!F102,0)</f>
        <v>0</v>
      </c>
      <c r="G48" s="33">
        <f>+IF($C$62=NT!$AC$3,'Mov FIN'!G66,0)+IF($C$71=NT!$AC$3,'Mov FIN'!G75,0)+IF($C$80=NT!$AC$3,'Mov FIN'!G84,0)+IF($C$89=NT!$AC$3,'Mov FIN'!G93,0)+IF($C$98=NT!$AC$3,'Mov FIN'!G102,0)</f>
        <v>0</v>
      </c>
      <c r="H48" s="33">
        <f>+IF($C$62=NT!$AC$3,'Mov FIN'!H66,0)+IF($C$71=NT!$AC$3,'Mov FIN'!H75,0)+IF($C$80=NT!$AC$3,'Mov FIN'!H84,0)+IF($C$89=NT!$AC$3,'Mov FIN'!H93,0)+IF($C$98=NT!$AC$3,'Mov FIN'!H102,0)</f>
        <v>0</v>
      </c>
      <c r="I48" s="33">
        <f>+IF($C$62=NT!$AC$3,'Mov FIN'!I66,0)+IF($C$71=NT!$AC$3,'Mov FIN'!I75,0)+IF($C$80=NT!$AC$3,'Mov FIN'!I84,0)+IF($C$89=NT!$AC$3,'Mov FIN'!I93,0)+IF($C$98=NT!$AC$3,'Mov FIN'!I102,0)</f>
        <v>0</v>
      </c>
      <c r="J48" s="33">
        <f>+IF($C$62=NT!$AC$3,'Mov FIN'!J66,0)+IF($C$71=NT!$AC$3,'Mov FIN'!J75,0)+IF($C$80=NT!$AC$3,'Mov FIN'!J84,0)+IF($C$89=NT!$AC$3,'Mov FIN'!J93,0)+IF($C$98=NT!$AC$3,'Mov FIN'!J102,0)</f>
        <v>0</v>
      </c>
      <c r="K48" s="33">
        <f>+IF($C$62=NT!$AC$3,'Mov FIN'!K66,0)+IF($C$71=NT!$AC$3,'Mov FIN'!K75,0)+IF($C$80=NT!$AC$3,'Mov FIN'!K84,0)+IF($C$89=NT!$AC$3,'Mov FIN'!K93,0)+IF($C$98=NT!$AC$3,'Mov FIN'!K102,0)</f>
        <v>0</v>
      </c>
      <c r="L48" s="33">
        <f>+IF($C$62=NT!$AC$3,'Mov FIN'!L66,0)+IF($C$71=NT!$AC$3,'Mov FIN'!L75,0)+IF($C$80=NT!$AC$3,'Mov FIN'!L84,0)+IF($C$89=NT!$AC$3,'Mov FIN'!L93,0)+IF($C$98=NT!$AC$3,'Mov FIN'!L102,0)</f>
        <v>0</v>
      </c>
      <c r="M48" s="33">
        <f>+IF($C$62=NT!$AC$3,'Mov FIN'!M66,0)+IF($C$71=NT!$AC$3,'Mov FIN'!M75,0)+IF($C$80=NT!$AC$3,'Mov FIN'!M84,0)+IF($C$89=NT!$AC$3,'Mov FIN'!M93,0)+IF($C$98=NT!$AC$3,'Mov FIN'!M102,0)</f>
        <v>0</v>
      </c>
      <c r="N48" s="33">
        <f>+IF($C$62=NT!$AC$3,'Mov FIN'!N66,0)+IF($C$71=NT!$AC$3,'Mov FIN'!N75,0)+IF($C$80=NT!$AC$3,'Mov FIN'!N84,0)+IF($C$89=NT!$AC$3,'Mov FIN'!N93,0)+IF($C$98=NT!$AC$3,'Mov FIN'!N102,0)</f>
        <v>0</v>
      </c>
      <c r="O48" s="33">
        <f>+IF($C$62=NT!$AC$3,'Mov FIN'!O66,0)+IF($C$71=NT!$AC$3,'Mov FIN'!O75,0)+IF($C$80=NT!$AC$3,'Mov FIN'!O84,0)+IF($C$89=NT!$AC$3,'Mov FIN'!O93,0)+IF($C$98=NT!$AC$3,'Mov FIN'!O102,0)</f>
        <v>0</v>
      </c>
      <c r="P48" s="33">
        <f>+IF($C$62=NT!$AC$3,'Mov FIN'!P66,0)+IF($C$71=NT!$AC$3,'Mov FIN'!P75,0)+IF($C$80=NT!$AC$3,'Mov FIN'!P84,0)+IF($C$89=NT!$AC$3,'Mov FIN'!P93,0)+IF($C$98=NT!$AC$3,'Mov FIN'!P102,0)</f>
        <v>0</v>
      </c>
      <c r="Q48" s="33">
        <f>+IF($C$62=NT!$AC$3,'Mov FIN'!Q66,0)+IF($C$71=NT!$AC$3,'Mov FIN'!Q75,0)+IF($C$80=NT!$AC$3,'Mov FIN'!Q84,0)+IF($C$89=NT!$AC$3,'Mov FIN'!Q93,0)+IF($C$98=NT!$AC$3,'Mov FIN'!Q102,0)</f>
        <v>0</v>
      </c>
      <c r="R48" s="33">
        <f>+IF($C$62=NT!$AC$3,'Mov FIN'!R66,0)+IF($C$71=NT!$AC$3,'Mov FIN'!R75,0)+IF($C$80=NT!$AC$3,'Mov FIN'!R84,0)+IF($C$89=NT!$AC$3,'Mov FIN'!R93,0)+IF($C$98=NT!$AC$3,'Mov FIN'!R102,0)</f>
        <v>0</v>
      </c>
      <c r="S48" s="33">
        <f>+IF($C$62=NT!$AC$3,'Mov FIN'!S66,0)+IF($C$71=NT!$AC$3,'Mov FIN'!S75,0)+IF($C$80=NT!$AC$3,'Mov FIN'!S84,0)+IF($C$89=NT!$AC$3,'Mov FIN'!S93,0)+IF($C$98=NT!$AC$3,'Mov FIN'!S102,0)</f>
        <v>0</v>
      </c>
      <c r="T48" s="33">
        <f>+IF($C$62=NT!$AC$3,'Mov FIN'!T66,0)+IF($C$71=NT!$AC$3,'Mov FIN'!T75,0)+IF($C$80=NT!$AC$3,'Mov FIN'!T84,0)+IF($C$89=NT!$AC$3,'Mov FIN'!T93,0)+IF($C$98=NT!$AC$3,'Mov FIN'!T102,0)</f>
        <v>0</v>
      </c>
      <c r="U48" s="33">
        <f>+IF($C$62=NT!$AC$3,'Mov FIN'!U66,0)+IF($C$71=NT!$AC$3,'Mov FIN'!U75,0)+IF($C$80=NT!$AC$3,'Mov FIN'!U84,0)+IF($C$89=NT!$AC$3,'Mov FIN'!U93,0)+IF($C$98=NT!$AC$3,'Mov FIN'!U102,0)</f>
        <v>0</v>
      </c>
      <c r="V48" s="33">
        <f>+IF($C$62=NT!$AC$3,'Mov FIN'!V66,0)+IF($C$71=NT!$AC$3,'Mov FIN'!V75,0)+IF($C$80=NT!$AC$3,'Mov FIN'!V84,0)+IF($C$89=NT!$AC$3,'Mov FIN'!V93,0)+IF($C$98=NT!$AC$3,'Mov FIN'!V102,0)</f>
        <v>0</v>
      </c>
      <c r="W48" s="33">
        <f>+IF($C$62=NT!$AC$3,'Mov FIN'!W66,0)+IF($C$71=NT!$AC$3,'Mov FIN'!W75,0)+IF($C$80=NT!$AC$3,'Mov FIN'!W84,0)+IF($C$89=NT!$AC$3,'Mov FIN'!W93,0)+IF($C$98=NT!$AC$3,'Mov FIN'!W102,0)</f>
        <v>0</v>
      </c>
      <c r="X48" s="33">
        <f>+IF($C$62=NT!$AC$3,'Mov FIN'!X66,0)+IF($C$71=NT!$AC$3,'Mov FIN'!X75,0)+IF($C$80=NT!$AC$3,'Mov FIN'!X84,0)+IF($C$89=NT!$AC$3,'Mov FIN'!X93,0)+IF($C$98=NT!$AC$3,'Mov FIN'!X102,0)</f>
        <v>0</v>
      </c>
      <c r="Y48" s="33">
        <f>+IF($C$62=NT!$AC$3,'Mov FIN'!Y66,0)+IF($C$71=NT!$AC$3,'Mov FIN'!Y75,0)+IF($C$80=NT!$AC$3,'Mov FIN'!Y84,0)+IF($C$89=NT!$AC$3,'Mov FIN'!Y93,0)+IF($C$98=NT!$AC$3,'Mov FIN'!Y102,0)</f>
        <v>0</v>
      </c>
      <c r="Z48" s="33">
        <f>+IF($C$62=NT!$AC$3,'Mov FIN'!Z66,0)+IF($C$71=NT!$AC$3,'Mov FIN'!Z75,0)+IF($C$80=NT!$AC$3,'Mov FIN'!Z84,0)+IF($C$89=NT!$AC$3,'Mov FIN'!Z93,0)+IF($C$98=NT!$AC$3,'Mov FIN'!Z102,0)</f>
        <v>0</v>
      </c>
      <c r="AA48" s="33">
        <f>+IF($C$62=NT!$AC$3,'Mov FIN'!AA66,0)+IF($C$71=NT!$AC$3,'Mov FIN'!AA75,0)+IF($C$80=NT!$AC$3,'Mov FIN'!AA84,0)+IF($C$89=NT!$AC$3,'Mov FIN'!AA93,0)+IF($C$98=NT!$AC$3,'Mov FIN'!AA102,0)</f>
        <v>0</v>
      </c>
      <c r="AB48" s="33">
        <f>+IF($C$62=NT!$AC$3,'Mov FIN'!AB66,0)+IF($C$71=NT!$AC$3,'Mov FIN'!AB75,0)+IF($C$80=NT!$AC$3,'Mov FIN'!AB84,0)+IF($C$89=NT!$AC$3,'Mov FIN'!AB93,0)+IF($C$98=NT!$AC$3,'Mov FIN'!AB102,0)</f>
        <v>0</v>
      </c>
      <c r="AC48" s="33">
        <f>+IF($C$62=NT!$AC$3,'Mov FIN'!AC66,0)+IF($C$71=NT!$AC$3,'Mov FIN'!AC75,0)+IF($C$80=NT!$AC$3,'Mov FIN'!AC84,0)+IF($C$89=NT!$AC$3,'Mov FIN'!AC93,0)+IF($C$98=NT!$AC$3,'Mov FIN'!AC102,0)</f>
        <v>0</v>
      </c>
      <c r="AD48" s="33">
        <f>+IF($C$62=NT!$AC$3,'Mov FIN'!AD66,0)+IF($C$71=NT!$AC$3,'Mov FIN'!AD75,0)+IF($C$80=NT!$AC$3,'Mov FIN'!AD84,0)+IF($C$89=NT!$AC$3,'Mov FIN'!AD93,0)+IF($C$98=NT!$AC$3,'Mov FIN'!AD102,0)</f>
        <v>0</v>
      </c>
      <c r="AE48" s="33">
        <f>+IF($C$62=NT!$AC$3,'Mov FIN'!AE66,0)+IF($C$71=NT!$AC$3,'Mov FIN'!AE75,0)+IF($C$80=NT!$AC$3,'Mov FIN'!AE84,0)+IF($C$89=NT!$AC$3,'Mov FIN'!AE93,0)+IF($C$98=NT!$AC$3,'Mov FIN'!AE102,0)</f>
        <v>0</v>
      </c>
      <c r="AF48" s="33">
        <f>+IF($C$62=NT!$AC$3,'Mov FIN'!AF66,0)+IF($C$71=NT!$AC$3,'Mov FIN'!AF75,0)+IF($C$80=NT!$AC$3,'Mov FIN'!AF84,0)+IF($C$89=NT!$AC$3,'Mov FIN'!AF93,0)+IF($C$98=NT!$AC$3,'Mov FIN'!AF102,0)</f>
        <v>0</v>
      </c>
      <c r="AG48" s="33">
        <f>+IF($C$62=NT!$AC$3,'Mov FIN'!AG66,0)+IF($C$71=NT!$AC$3,'Mov FIN'!AG75,0)+IF($C$80=NT!$AC$3,'Mov FIN'!AG84,0)+IF($C$89=NT!$AC$3,'Mov FIN'!AG93,0)+IF($C$98=NT!$AC$3,'Mov FIN'!AG102,0)</f>
        <v>0</v>
      </c>
      <c r="AH48" s="33">
        <f>+IF($C$62=NT!$AC$3,'Mov FIN'!AH66,0)+IF($C$71=NT!$AC$3,'Mov FIN'!AH75,0)+IF($C$80=NT!$AC$3,'Mov FIN'!AH84,0)+IF($C$89=NT!$AC$3,'Mov FIN'!AH93,0)+IF($C$98=NT!$AC$3,'Mov FIN'!AH102,0)</f>
        <v>0</v>
      </c>
      <c r="AI48" s="33">
        <f>+IF($C$62=NT!$AC$3,'Mov FIN'!AI66,0)+IF($C$71=NT!$AC$3,'Mov FIN'!AI75,0)+IF($C$80=NT!$AC$3,'Mov FIN'!AI84,0)+IF($C$89=NT!$AC$3,'Mov FIN'!AI93,0)+IF($C$98=NT!$AC$3,'Mov FIN'!AI102,0)</f>
        <v>0</v>
      </c>
      <c r="AJ48" s="33">
        <f>+IF($C$62=NT!$AC$3,'Mov FIN'!AJ66,0)+IF($C$71=NT!$AC$3,'Mov FIN'!AJ75,0)+IF($C$80=NT!$AC$3,'Mov FIN'!AJ84,0)+IF($C$89=NT!$AC$3,'Mov FIN'!AJ93,0)+IF($C$98=NT!$AC$3,'Mov FIN'!AJ102,0)</f>
        <v>0</v>
      </c>
      <c r="AK48" s="33">
        <f>+IF($C$62=NT!$AC$3,'Mov FIN'!AK66,0)+IF($C$71=NT!$AC$3,'Mov FIN'!AK75,0)+IF($C$80=NT!$AC$3,'Mov FIN'!AK84,0)+IF($C$89=NT!$AC$3,'Mov FIN'!AK93,0)+IF($C$98=NT!$AC$3,'Mov FIN'!AK102,0)</f>
        <v>0</v>
      </c>
      <c r="AL48" s="33">
        <f>+IF($C$62=NT!$AC$3,'Mov FIN'!AL66,0)+IF($C$71=NT!$AC$3,'Mov FIN'!AL75,0)+IF($C$80=NT!$AC$3,'Mov FIN'!AL84,0)+IF($C$89=NT!$AC$3,'Mov FIN'!AL93,0)+IF($C$98=NT!$AC$3,'Mov FIN'!AL102,0)</f>
        <v>0</v>
      </c>
      <c r="AM48" s="33">
        <f>+IF($C$62=NT!$AC$3,'Mov FIN'!AM66,0)+IF($C$71=NT!$AC$3,'Mov FIN'!AM75,0)+IF($C$80=NT!$AC$3,'Mov FIN'!AM84,0)+IF($C$89=NT!$AC$3,'Mov FIN'!AM93,0)+IF($C$98=NT!$AC$3,'Mov FIN'!AM102,0)</f>
        <v>0</v>
      </c>
      <c r="AN48" s="33">
        <f>+IF($C$62=NT!$AC$3,'Mov FIN'!AN66,0)+IF($C$71=NT!$AC$3,'Mov FIN'!AN75,0)+IF($C$80=NT!$AC$3,'Mov FIN'!AN84,0)+IF($C$89=NT!$AC$3,'Mov FIN'!AN93,0)+IF($C$98=NT!$AC$3,'Mov FIN'!AN102,0)</f>
        <v>0</v>
      </c>
      <c r="AO48" s="33">
        <f>+IF($C$62=NT!$AC$3,'Mov FIN'!AO66,0)+IF($C$71=NT!$AC$3,'Mov FIN'!AO75,0)+IF($C$80=NT!$AC$3,'Mov FIN'!AO84,0)+IF($C$89=NT!$AC$3,'Mov FIN'!AO93,0)+IF($C$98=NT!$AC$3,'Mov FIN'!AO102,0)</f>
        <v>0</v>
      </c>
      <c r="AP48" s="33">
        <f>+IF($C$62=NT!$AC$3,'Mov FIN'!AP66,0)+IF($C$71=NT!$AC$3,'Mov FIN'!AP75,0)+IF($C$80=NT!$AC$3,'Mov FIN'!AP84,0)+IF($C$89=NT!$AC$3,'Mov FIN'!AP93,0)+IF($C$98=NT!$AC$3,'Mov FIN'!AP102,0)</f>
        <v>0</v>
      </c>
      <c r="AQ48" s="33">
        <f>+IF($C$62=NT!$AC$3,'Mov FIN'!AQ66,0)+IF($C$71=NT!$AC$3,'Mov FIN'!AQ75,0)+IF($C$80=NT!$AC$3,'Mov FIN'!AQ84,0)+IF($C$89=NT!$AC$3,'Mov FIN'!AQ93,0)+IF($C$98=NT!$AC$3,'Mov FIN'!AQ102,0)</f>
        <v>0</v>
      </c>
      <c r="AR48" s="33">
        <f>+IF($C$62=NT!$AC$3,'Mov FIN'!AR66,0)+IF($C$71=NT!$AC$3,'Mov FIN'!AR75,0)+IF($C$80=NT!$AC$3,'Mov FIN'!AR84,0)+IF($C$89=NT!$AC$3,'Mov FIN'!AR93,0)+IF($C$98=NT!$AC$3,'Mov FIN'!AR102,0)</f>
        <v>0</v>
      </c>
      <c r="AS48" s="33">
        <f>+IF($C$62=NT!$AC$3,'Mov FIN'!AS66,0)+IF($C$71=NT!$AC$3,'Mov FIN'!AS75,0)+IF($C$80=NT!$AC$3,'Mov FIN'!AS84,0)+IF($C$89=NT!$AC$3,'Mov FIN'!AS93,0)+IF($C$98=NT!$AC$3,'Mov FIN'!AS102,0)</f>
        <v>0</v>
      </c>
      <c r="AT48" s="33">
        <f>+IF($C$62=NT!$AC$3,'Mov FIN'!AT66,0)+IF($C$71=NT!$AC$3,'Mov FIN'!AT75,0)+IF($C$80=NT!$AC$3,'Mov FIN'!AT84,0)+IF($C$89=NT!$AC$3,'Mov FIN'!AT93,0)+IF($C$98=NT!$AC$3,'Mov FIN'!AT102,0)</f>
        <v>0</v>
      </c>
      <c r="AU48" s="33">
        <f>+IF($C$62=NT!$AC$3,'Mov FIN'!AU66,0)+IF($C$71=NT!$AC$3,'Mov FIN'!AU75,0)+IF($C$80=NT!$AC$3,'Mov FIN'!AU84,0)+IF($C$89=NT!$AC$3,'Mov FIN'!AU93,0)+IF($C$98=NT!$AC$3,'Mov FIN'!AU102,0)</f>
        <v>0</v>
      </c>
      <c r="AV48" s="33">
        <f>+IF($C$62=NT!$AC$3,'Mov FIN'!AV66,0)+IF($C$71=NT!$AC$3,'Mov FIN'!AV75,0)+IF($C$80=NT!$AC$3,'Mov FIN'!AV84,0)+IF($C$89=NT!$AC$3,'Mov FIN'!AV93,0)+IF($C$98=NT!$AC$3,'Mov FIN'!AV102,0)</f>
        <v>0</v>
      </c>
      <c r="AW48" s="33">
        <f>+IF($C$62=NT!$AC$3,'Mov FIN'!AW66,0)+IF($C$71=NT!$AC$3,'Mov FIN'!AW75,0)+IF($C$80=NT!$AC$3,'Mov FIN'!AW84,0)+IF($C$89=NT!$AC$3,'Mov FIN'!AW93,0)+IF($C$98=NT!$AC$3,'Mov FIN'!AW102,0)</f>
        <v>0</v>
      </c>
      <c r="AX48" s="33">
        <f>+IF($C$62=NT!$AC$3,'Mov FIN'!AX66,0)+IF($C$71=NT!$AC$3,'Mov FIN'!AX75,0)+IF($C$80=NT!$AC$3,'Mov FIN'!AX84,0)+IF($C$89=NT!$AC$3,'Mov FIN'!AX93,0)+IF($C$98=NT!$AC$3,'Mov FIN'!AX102,0)</f>
        <v>0</v>
      </c>
      <c r="AY48" s="33">
        <f>+IF($C$62=NT!$AC$3,'Mov FIN'!AY66,0)+IF($C$71=NT!$AC$3,'Mov FIN'!AY75,0)+IF($C$80=NT!$AC$3,'Mov FIN'!AY84,0)+IF($C$89=NT!$AC$3,'Mov FIN'!AY93,0)+IF($C$98=NT!$AC$3,'Mov FIN'!AY102,0)</f>
        <v>0</v>
      </c>
      <c r="AZ48" s="33">
        <f>+IF($C$62=NT!$AC$3,'Mov FIN'!AZ66,0)+IF($C$71=NT!$AC$3,'Mov FIN'!AZ75,0)+IF($C$80=NT!$AC$3,'Mov FIN'!AZ84,0)+IF($C$89=NT!$AC$3,'Mov FIN'!AZ93,0)+IF($C$98=NT!$AC$3,'Mov FIN'!AZ102,0)</f>
        <v>0</v>
      </c>
      <c r="BA48" s="33">
        <f>+IF($C$62=NT!$AC$3,'Mov FIN'!BA66,0)+IF($C$71=NT!$AC$3,'Mov FIN'!BA75,0)+IF($C$80=NT!$AC$3,'Mov FIN'!BA84,0)+IF($C$89=NT!$AC$3,'Mov FIN'!BA93,0)+IF($C$98=NT!$AC$3,'Mov FIN'!BA102,0)</f>
        <v>0</v>
      </c>
      <c r="BB48" s="33">
        <f>+IF($C$62=NT!$AC$3,'Mov FIN'!BB66,0)+IF($C$71=NT!$AC$3,'Mov FIN'!BB75,0)+IF($C$80=NT!$AC$3,'Mov FIN'!BB84,0)+IF($C$89=NT!$AC$3,'Mov FIN'!BB93,0)+IF($C$98=NT!$AC$3,'Mov FIN'!BB102,0)</f>
        <v>0</v>
      </c>
      <c r="BC48" s="33">
        <f>+IF($C$62=NT!$AC$3,'Mov FIN'!BC66,0)+IF($C$71=NT!$AC$3,'Mov FIN'!BC75,0)+IF($C$80=NT!$AC$3,'Mov FIN'!BC84,0)+IF($C$89=NT!$AC$3,'Mov FIN'!BC93,0)+IF($C$98=NT!$AC$3,'Mov FIN'!BC102,0)</f>
        <v>0</v>
      </c>
      <c r="BD48" s="33">
        <f>+IF($C$62=NT!$AC$3,'Mov FIN'!BD66,0)+IF($C$71=NT!$AC$3,'Mov FIN'!BD75,0)+IF($C$80=NT!$AC$3,'Mov FIN'!BD84,0)+IF($C$89=NT!$AC$3,'Mov FIN'!BD93,0)+IF($C$98=NT!$AC$3,'Mov FIN'!BD102,0)</f>
        <v>0</v>
      </c>
      <c r="BE48" s="33">
        <f>+IF($C$62=NT!$AC$3,'Mov FIN'!BE66,0)+IF($C$71=NT!$AC$3,'Mov FIN'!BE75,0)+IF($C$80=NT!$AC$3,'Mov FIN'!BE84,0)+IF($C$89=NT!$AC$3,'Mov FIN'!BE93,0)+IF($C$98=NT!$AC$3,'Mov FIN'!BE102,0)</f>
        <v>0</v>
      </c>
      <c r="BF48" s="33">
        <f>+IF($C$62=NT!$AC$3,'Mov FIN'!BF66,0)+IF($C$71=NT!$AC$3,'Mov FIN'!BF75,0)+IF($C$80=NT!$AC$3,'Mov FIN'!BF84,0)+IF($C$89=NT!$AC$3,'Mov FIN'!BF93,0)+IF($C$98=NT!$AC$3,'Mov FIN'!BF102,0)</f>
        <v>0</v>
      </c>
      <c r="BG48" s="33">
        <f>+IF($C$62=NT!$AC$3,'Mov FIN'!BG66,0)+IF($C$71=NT!$AC$3,'Mov FIN'!BG75,0)+IF($C$80=NT!$AC$3,'Mov FIN'!BG84,0)+IF($C$89=NT!$AC$3,'Mov FIN'!BG93,0)+IF($C$98=NT!$AC$3,'Mov FIN'!BG102,0)</f>
        <v>0</v>
      </c>
      <c r="BH48" s="33">
        <f>+IF($C$62=NT!$AC$3,'Mov FIN'!BH66,0)+IF($C$71=NT!$AC$3,'Mov FIN'!BH75,0)+IF($C$80=NT!$AC$3,'Mov FIN'!BH84,0)+IF($C$89=NT!$AC$3,'Mov FIN'!BH93,0)+IF($C$98=NT!$AC$3,'Mov FIN'!BH102,0)</f>
        <v>0</v>
      </c>
      <c r="BI48" s="33">
        <f>+IF($C$62=NT!$AC$3,'Mov FIN'!BI66,0)+IF($C$71=NT!$AC$3,'Mov FIN'!BI75,0)+IF($C$80=NT!$AC$3,'Mov FIN'!BI84,0)+IF($C$89=NT!$AC$3,'Mov FIN'!BI93,0)+IF($C$98=NT!$AC$3,'Mov FIN'!BI102,0)</f>
        <v>0</v>
      </c>
      <c r="BJ48" s="33">
        <f>+IF($C$62=NT!$AC$3,'Mov FIN'!BJ66,0)+IF($C$71=NT!$AC$3,'Mov FIN'!BJ75,0)+IF($C$80=NT!$AC$3,'Mov FIN'!BJ84,0)+IF($C$89=NT!$AC$3,'Mov FIN'!BJ93,0)+IF($C$98=NT!$AC$3,'Mov FIN'!BJ102,0)</f>
        <v>0</v>
      </c>
      <c r="BK48" s="33">
        <f>+IF($C$62=NT!$AC$3,'Mov FIN'!BK66,0)+IF($C$71=NT!$AC$3,'Mov FIN'!BK75,0)+IF($C$80=NT!$AC$3,'Mov FIN'!BK84,0)+IF($C$89=NT!$AC$3,'Mov FIN'!BK93,0)+IF($C$98=NT!$AC$3,'Mov FIN'!BK102,0)</f>
        <v>0</v>
      </c>
      <c r="BL48" s="33">
        <f>+IF($C$62=NT!$AC$3,'Mov FIN'!BL66,0)+IF($C$71=NT!$AC$3,'Mov FIN'!BL75,0)+IF($C$80=NT!$AC$3,'Mov FIN'!BL84,0)+IF($C$89=NT!$AC$3,'Mov FIN'!BL93,0)+IF($C$98=NT!$AC$3,'Mov FIN'!BL102,0)</f>
        <v>0</v>
      </c>
    </row>
    <row r="49" spans="1:76">
      <c r="A49" s="297"/>
      <c r="B49" s="32" t="s">
        <v>182</v>
      </c>
      <c r="C49" s="116"/>
      <c r="D49" s="118"/>
      <c r="E49" s="33">
        <f>+IF($C$62=NT!$AC$3,'Mov FIN'!E67,0)+IF($C$71=NT!$AC$3,'Mov FIN'!E76,0)+IF($C$80=NT!$AC$3,'Mov FIN'!E85,0)+IF($C$89=NT!$AC$3,'Mov FIN'!E94,0)+IF($C$98=NT!$AC$3,'Mov FIN'!E103,0)</f>
        <v>0</v>
      </c>
      <c r="F49" s="33">
        <f>+IF($C$62=NT!$AC$3,'Mov FIN'!F67,0)+IF($C$71=NT!$AC$3,'Mov FIN'!F76,0)+IF($C$80=NT!$AC$3,'Mov FIN'!F85,0)+IF($C$89=NT!$AC$3,'Mov FIN'!F94,0)+IF($C$98=NT!$AC$3,'Mov FIN'!F103,0)</f>
        <v>0</v>
      </c>
      <c r="G49" s="33">
        <f>+IF($C$62=NT!$AC$3,'Mov FIN'!G67,0)+IF($C$71=NT!$AC$3,'Mov FIN'!G76,0)+IF($C$80=NT!$AC$3,'Mov FIN'!G85,0)+IF($C$89=NT!$AC$3,'Mov FIN'!G94,0)+IF($C$98=NT!$AC$3,'Mov FIN'!G103,0)</f>
        <v>0</v>
      </c>
      <c r="H49" s="33">
        <f>+IF($C$62=NT!$AC$3,'Mov FIN'!H67,0)+IF($C$71=NT!$AC$3,'Mov FIN'!H76,0)+IF($C$80=NT!$AC$3,'Mov FIN'!H85,0)+IF($C$89=NT!$AC$3,'Mov FIN'!H94,0)+IF($C$98=NT!$AC$3,'Mov FIN'!H103,0)</f>
        <v>0</v>
      </c>
      <c r="I49" s="33">
        <f>+IF($C$62=NT!$AC$3,'Mov FIN'!I67,0)+IF($C$71=NT!$AC$3,'Mov FIN'!I76,0)+IF($C$80=NT!$AC$3,'Mov FIN'!I85,0)+IF($C$89=NT!$AC$3,'Mov FIN'!I94,0)+IF($C$98=NT!$AC$3,'Mov FIN'!I103,0)</f>
        <v>0</v>
      </c>
      <c r="J49" s="33">
        <f>+IF($C$62=NT!$AC$3,'Mov FIN'!J67,0)+IF($C$71=NT!$AC$3,'Mov FIN'!J76,0)+IF($C$80=NT!$AC$3,'Mov FIN'!J85,0)+IF($C$89=NT!$AC$3,'Mov FIN'!J94,0)+IF($C$98=NT!$AC$3,'Mov FIN'!J103,0)</f>
        <v>0</v>
      </c>
      <c r="K49" s="33">
        <f>+IF($C$62=NT!$AC$3,'Mov FIN'!K67,0)+IF($C$71=NT!$AC$3,'Mov FIN'!K76,0)+IF($C$80=NT!$AC$3,'Mov FIN'!K85,0)+IF($C$89=NT!$AC$3,'Mov FIN'!K94,0)+IF($C$98=NT!$AC$3,'Mov FIN'!K103,0)</f>
        <v>0</v>
      </c>
      <c r="L49" s="33">
        <f>+IF($C$62=NT!$AC$3,'Mov FIN'!L67,0)+IF($C$71=NT!$AC$3,'Mov FIN'!L76,0)+IF($C$80=NT!$AC$3,'Mov FIN'!L85,0)+IF($C$89=NT!$AC$3,'Mov FIN'!L94,0)+IF($C$98=NT!$AC$3,'Mov FIN'!L103,0)</f>
        <v>0</v>
      </c>
      <c r="M49" s="33">
        <f>+IF($C$62=NT!$AC$3,'Mov FIN'!M67,0)+IF($C$71=NT!$AC$3,'Mov FIN'!M76,0)+IF($C$80=NT!$AC$3,'Mov FIN'!M85,0)+IF($C$89=NT!$AC$3,'Mov FIN'!M94,0)+IF($C$98=NT!$AC$3,'Mov FIN'!M103,0)</f>
        <v>0</v>
      </c>
      <c r="N49" s="33">
        <f>+IF($C$62=NT!$AC$3,'Mov FIN'!N67,0)+IF($C$71=NT!$AC$3,'Mov FIN'!N76,0)+IF($C$80=NT!$AC$3,'Mov FIN'!N85,0)+IF($C$89=NT!$AC$3,'Mov FIN'!N94,0)+IF($C$98=NT!$AC$3,'Mov FIN'!N103,0)</f>
        <v>0</v>
      </c>
      <c r="O49" s="33">
        <f>+IF($C$62=NT!$AC$3,'Mov FIN'!O67,0)+IF($C$71=NT!$AC$3,'Mov FIN'!O76,0)+IF($C$80=NT!$AC$3,'Mov FIN'!O85,0)+IF($C$89=NT!$AC$3,'Mov FIN'!O94,0)+IF($C$98=NT!$AC$3,'Mov FIN'!O103,0)</f>
        <v>0</v>
      </c>
      <c r="P49" s="33">
        <f>+IF($C$62=NT!$AC$3,'Mov FIN'!P67,0)+IF($C$71=NT!$AC$3,'Mov FIN'!P76,0)+IF($C$80=NT!$AC$3,'Mov FIN'!P85,0)+IF($C$89=NT!$AC$3,'Mov FIN'!P94,0)+IF($C$98=NT!$AC$3,'Mov FIN'!P103,0)</f>
        <v>0</v>
      </c>
      <c r="Q49" s="33">
        <f>+IF($C$62=NT!$AC$3,'Mov FIN'!Q67,0)+IF($C$71=NT!$AC$3,'Mov FIN'!Q76,0)+IF($C$80=NT!$AC$3,'Mov FIN'!Q85,0)+IF($C$89=NT!$AC$3,'Mov FIN'!Q94,0)+IF($C$98=NT!$AC$3,'Mov FIN'!Q103,0)</f>
        <v>0</v>
      </c>
      <c r="R49" s="33">
        <f>+IF($C$62=NT!$AC$3,'Mov FIN'!R67,0)+IF($C$71=NT!$AC$3,'Mov FIN'!R76,0)+IF($C$80=NT!$AC$3,'Mov FIN'!R85,0)+IF($C$89=NT!$AC$3,'Mov FIN'!R94,0)+IF($C$98=NT!$AC$3,'Mov FIN'!R103,0)</f>
        <v>0</v>
      </c>
      <c r="S49" s="33">
        <f>+IF($C$62=NT!$AC$3,'Mov FIN'!S67,0)+IF($C$71=NT!$AC$3,'Mov FIN'!S76,0)+IF($C$80=NT!$AC$3,'Mov FIN'!S85,0)+IF($C$89=NT!$AC$3,'Mov FIN'!S94,0)+IF($C$98=NT!$AC$3,'Mov FIN'!S103,0)</f>
        <v>0</v>
      </c>
      <c r="T49" s="33">
        <f>+IF($C$62=NT!$AC$3,'Mov FIN'!T67,0)+IF($C$71=NT!$AC$3,'Mov FIN'!T76,0)+IF($C$80=NT!$AC$3,'Mov FIN'!T85,0)+IF($C$89=NT!$AC$3,'Mov FIN'!T94,0)+IF($C$98=NT!$AC$3,'Mov FIN'!T103,0)</f>
        <v>0</v>
      </c>
      <c r="U49" s="33">
        <f>+IF($C$62=NT!$AC$3,'Mov FIN'!U67,0)+IF($C$71=NT!$AC$3,'Mov FIN'!U76,0)+IF($C$80=NT!$AC$3,'Mov FIN'!U85,0)+IF($C$89=NT!$AC$3,'Mov FIN'!U94,0)+IF($C$98=NT!$AC$3,'Mov FIN'!U103,0)</f>
        <v>0</v>
      </c>
      <c r="V49" s="33">
        <f>+IF($C$62=NT!$AC$3,'Mov FIN'!V67,0)+IF($C$71=NT!$AC$3,'Mov FIN'!V76,0)+IF($C$80=NT!$AC$3,'Mov FIN'!V85,0)+IF($C$89=NT!$AC$3,'Mov FIN'!V94,0)+IF($C$98=NT!$AC$3,'Mov FIN'!V103,0)</f>
        <v>0</v>
      </c>
      <c r="W49" s="33">
        <f>+IF($C$62=NT!$AC$3,'Mov FIN'!W67,0)+IF($C$71=NT!$AC$3,'Mov FIN'!W76,0)+IF($C$80=NT!$AC$3,'Mov FIN'!W85,0)+IF($C$89=NT!$AC$3,'Mov FIN'!W94,0)+IF($C$98=NT!$AC$3,'Mov FIN'!W103,0)</f>
        <v>0</v>
      </c>
      <c r="X49" s="33">
        <f>+IF($C$62=NT!$AC$3,'Mov FIN'!X67,0)+IF($C$71=NT!$AC$3,'Mov FIN'!X76,0)+IF($C$80=NT!$AC$3,'Mov FIN'!X85,0)+IF($C$89=NT!$AC$3,'Mov FIN'!X94,0)+IF($C$98=NT!$AC$3,'Mov FIN'!X103,0)</f>
        <v>0</v>
      </c>
      <c r="Y49" s="33">
        <f>+IF($C$62=NT!$AC$3,'Mov FIN'!Y67,0)+IF($C$71=NT!$AC$3,'Mov FIN'!Y76,0)+IF($C$80=NT!$AC$3,'Mov FIN'!Y85,0)+IF($C$89=NT!$AC$3,'Mov FIN'!Y94,0)+IF($C$98=NT!$AC$3,'Mov FIN'!Y103,0)</f>
        <v>0</v>
      </c>
      <c r="Z49" s="33">
        <f>+IF($C$62=NT!$AC$3,'Mov FIN'!Z67,0)+IF($C$71=NT!$AC$3,'Mov FIN'!Z76,0)+IF($C$80=NT!$AC$3,'Mov FIN'!Z85,0)+IF($C$89=NT!$AC$3,'Mov FIN'!Z94,0)+IF($C$98=NT!$AC$3,'Mov FIN'!Z103,0)</f>
        <v>0</v>
      </c>
      <c r="AA49" s="33">
        <f>+IF($C$62=NT!$AC$3,'Mov FIN'!AA67,0)+IF($C$71=NT!$AC$3,'Mov FIN'!AA76,0)+IF($C$80=NT!$AC$3,'Mov FIN'!AA85,0)+IF($C$89=NT!$AC$3,'Mov FIN'!AA94,0)+IF($C$98=NT!$AC$3,'Mov FIN'!AA103,0)</f>
        <v>0</v>
      </c>
      <c r="AB49" s="33">
        <f>+IF($C$62=NT!$AC$3,'Mov FIN'!AB67,0)+IF($C$71=NT!$AC$3,'Mov FIN'!AB76,0)+IF($C$80=NT!$AC$3,'Mov FIN'!AB85,0)+IF($C$89=NT!$AC$3,'Mov FIN'!AB94,0)+IF($C$98=NT!$AC$3,'Mov FIN'!AB103,0)</f>
        <v>0</v>
      </c>
      <c r="AC49" s="33">
        <f>+IF($C$62=NT!$AC$3,'Mov FIN'!AC67,0)+IF($C$71=NT!$AC$3,'Mov FIN'!AC76,0)+IF($C$80=NT!$AC$3,'Mov FIN'!AC85,0)+IF($C$89=NT!$AC$3,'Mov FIN'!AC94,0)+IF($C$98=NT!$AC$3,'Mov FIN'!AC103,0)</f>
        <v>0</v>
      </c>
      <c r="AD49" s="33">
        <f>+IF($C$62=NT!$AC$3,'Mov FIN'!AD67,0)+IF($C$71=NT!$AC$3,'Mov FIN'!AD76,0)+IF($C$80=NT!$AC$3,'Mov FIN'!AD85,0)+IF($C$89=NT!$AC$3,'Mov FIN'!AD94,0)+IF($C$98=NT!$AC$3,'Mov FIN'!AD103,0)</f>
        <v>0</v>
      </c>
      <c r="AE49" s="33">
        <f>+IF($C$62=NT!$AC$3,'Mov FIN'!AE67,0)+IF($C$71=NT!$AC$3,'Mov FIN'!AE76,0)+IF($C$80=NT!$AC$3,'Mov FIN'!AE85,0)+IF($C$89=NT!$AC$3,'Mov FIN'!AE94,0)+IF($C$98=NT!$AC$3,'Mov FIN'!AE103,0)</f>
        <v>0</v>
      </c>
      <c r="AF49" s="33">
        <f>+IF($C$62=NT!$AC$3,'Mov FIN'!AF67,0)+IF($C$71=NT!$AC$3,'Mov FIN'!AF76,0)+IF($C$80=NT!$AC$3,'Mov FIN'!AF85,0)+IF($C$89=NT!$AC$3,'Mov FIN'!AF94,0)+IF($C$98=NT!$AC$3,'Mov FIN'!AF103,0)</f>
        <v>0</v>
      </c>
      <c r="AG49" s="33">
        <f>+IF($C$62=NT!$AC$3,'Mov FIN'!AG67,0)+IF($C$71=NT!$AC$3,'Mov FIN'!AG76,0)+IF($C$80=NT!$AC$3,'Mov FIN'!AG85,0)+IF($C$89=NT!$AC$3,'Mov FIN'!AG94,0)+IF($C$98=NT!$AC$3,'Mov FIN'!AG103,0)</f>
        <v>0</v>
      </c>
      <c r="AH49" s="33">
        <f>+IF($C$62=NT!$AC$3,'Mov FIN'!AH67,0)+IF($C$71=NT!$AC$3,'Mov FIN'!AH76,0)+IF($C$80=NT!$AC$3,'Mov FIN'!AH85,0)+IF($C$89=NT!$AC$3,'Mov FIN'!AH94,0)+IF($C$98=NT!$AC$3,'Mov FIN'!AH103,0)</f>
        <v>0</v>
      </c>
      <c r="AI49" s="33">
        <f>+IF($C$62=NT!$AC$3,'Mov FIN'!AI67,0)+IF($C$71=NT!$AC$3,'Mov FIN'!AI76,0)+IF($C$80=NT!$AC$3,'Mov FIN'!AI85,0)+IF($C$89=NT!$AC$3,'Mov FIN'!AI94,0)+IF($C$98=NT!$AC$3,'Mov FIN'!AI103,0)</f>
        <v>0</v>
      </c>
      <c r="AJ49" s="33">
        <f>+IF($C$62=NT!$AC$3,'Mov FIN'!AJ67,0)+IF($C$71=NT!$AC$3,'Mov FIN'!AJ76,0)+IF($C$80=NT!$AC$3,'Mov FIN'!AJ85,0)+IF($C$89=NT!$AC$3,'Mov FIN'!AJ94,0)+IF($C$98=NT!$AC$3,'Mov FIN'!AJ103,0)</f>
        <v>0</v>
      </c>
      <c r="AK49" s="33">
        <f>+IF($C$62=NT!$AC$3,'Mov FIN'!AK67,0)+IF($C$71=NT!$AC$3,'Mov FIN'!AK76,0)+IF($C$80=NT!$AC$3,'Mov FIN'!AK85,0)+IF($C$89=NT!$AC$3,'Mov FIN'!AK94,0)+IF($C$98=NT!$AC$3,'Mov FIN'!AK103,0)</f>
        <v>0</v>
      </c>
      <c r="AL49" s="33">
        <f>+IF($C$62=NT!$AC$3,'Mov FIN'!AL67,0)+IF($C$71=NT!$AC$3,'Mov FIN'!AL76,0)+IF($C$80=NT!$AC$3,'Mov FIN'!AL85,0)+IF($C$89=NT!$AC$3,'Mov FIN'!AL94,0)+IF($C$98=NT!$AC$3,'Mov FIN'!AL103,0)</f>
        <v>0</v>
      </c>
      <c r="AM49" s="33">
        <f>+IF($C$62=NT!$AC$3,'Mov FIN'!AM67,0)+IF($C$71=NT!$AC$3,'Mov FIN'!AM76,0)+IF($C$80=NT!$AC$3,'Mov FIN'!AM85,0)+IF($C$89=NT!$AC$3,'Mov FIN'!AM94,0)+IF($C$98=NT!$AC$3,'Mov FIN'!AM103,0)</f>
        <v>0</v>
      </c>
      <c r="AN49" s="33">
        <f>+IF($C$62=NT!$AC$3,'Mov FIN'!AN67,0)+IF($C$71=NT!$AC$3,'Mov FIN'!AN76,0)+IF($C$80=NT!$AC$3,'Mov FIN'!AN85,0)+IF($C$89=NT!$AC$3,'Mov FIN'!AN94,0)+IF($C$98=NT!$AC$3,'Mov FIN'!AN103,0)</f>
        <v>0</v>
      </c>
      <c r="AO49" s="33">
        <f>+IF($C$62=NT!$AC$3,'Mov FIN'!AO67,0)+IF($C$71=NT!$AC$3,'Mov FIN'!AO76,0)+IF($C$80=NT!$AC$3,'Mov FIN'!AO85,0)+IF($C$89=NT!$AC$3,'Mov FIN'!AO94,0)+IF($C$98=NT!$AC$3,'Mov FIN'!AO103,0)</f>
        <v>0</v>
      </c>
      <c r="AP49" s="33">
        <f>+IF($C$62=NT!$AC$3,'Mov FIN'!AP67,0)+IF($C$71=NT!$AC$3,'Mov FIN'!AP76,0)+IF($C$80=NT!$AC$3,'Mov FIN'!AP85,0)+IF($C$89=NT!$AC$3,'Mov FIN'!AP94,0)+IF($C$98=NT!$AC$3,'Mov FIN'!AP103,0)</f>
        <v>0</v>
      </c>
      <c r="AQ49" s="33">
        <f>+IF($C$62=NT!$AC$3,'Mov FIN'!AQ67,0)+IF($C$71=NT!$AC$3,'Mov FIN'!AQ76,0)+IF($C$80=NT!$AC$3,'Mov FIN'!AQ85,0)+IF($C$89=NT!$AC$3,'Mov FIN'!AQ94,0)+IF($C$98=NT!$AC$3,'Mov FIN'!AQ103,0)</f>
        <v>0</v>
      </c>
      <c r="AR49" s="33">
        <f>+IF($C$62=NT!$AC$3,'Mov FIN'!AR67,0)+IF($C$71=NT!$AC$3,'Mov FIN'!AR76,0)+IF($C$80=NT!$AC$3,'Mov FIN'!AR85,0)+IF($C$89=NT!$AC$3,'Mov FIN'!AR94,0)+IF($C$98=NT!$AC$3,'Mov FIN'!AR103,0)</f>
        <v>0</v>
      </c>
      <c r="AS49" s="33">
        <f>+IF($C$62=NT!$AC$3,'Mov FIN'!AS67,0)+IF($C$71=NT!$AC$3,'Mov FIN'!AS76,0)+IF($C$80=NT!$AC$3,'Mov FIN'!AS85,0)+IF($C$89=NT!$AC$3,'Mov FIN'!AS94,0)+IF($C$98=NT!$AC$3,'Mov FIN'!AS103,0)</f>
        <v>0</v>
      </c>
      <c r="AT49" s="33">
        <f>+IF($C$62=NT!$AC$3,'Mov FIN'!AT67,0)+IF($C$71=NT!$AC$3,'Mov FIN'!AT76,0)+IF($C$80=NT!$AC$3,'Mov FIN'!AT85,0)+IF($C$89=NT!$AC$3,'Mov FIN'!AT94,0)+IF($C$98=NT!$AC$3,'Mov FIN'!AT103,0)</f>
        <v>0</v>
      </c>
      <c r="AU49" s="33">
        <f>+IF($C$62=NT!$AC$3,'Mov FIN'!AU67,0)+IF($C$71=NT!$AC$3,'Mov FIN'!AU76,0)+IF($C$80=NT!$AC$3,'Mov FIN'!AU85,0)+IF($C$89=NT!$AC$3,'Mov FIN'!AU94,0)+IF($C$98=NT!$AC$3,'Mov FIN'!AU103,0)</f>
        <v>0</v>
      </c>
      <c r="AV49" s="33">
        <f>+IF($C$62=NT!$AC$3,'Mov FIN'!AV67,0)+IF($C$71=NT!$AC$3,'Mov FIN'!AV76,0)+IF($C$80=NT!$AC$3,'Mov FIN'!AV85,0)+IF($C$89=NT!$AC$3,'Mov FIN'!AV94,0)+IF($C$98=NT!$AC$3,'Mov FIN'!AV103,0)</f>
        <v>0</v>
      </c>
      <c r="AW49" s="33">
        <f>+IF($C$62=NT!$AC$3,'Mov FIN'!AW67,0)+IF($C$71=NT!$AC$3,'Mov FIN'!AW76,0)+IF($C$80=NT!$AC$3,'Mov FIN'!AW85,0)+IF($C$89=NT!$AC$3,'Mov FIN'!AW94,0)+IF($C$98=NT!$AC$3,'Mov FIN'!AW103,0)</f>
        <v>0</v>
      </c>
      <c r="AX49" s="33">
        <f>+IF($C$62=NT!$AC$3,'Mov FIN'!AX67,0)+IF($C$71=NT!$AC$3,'Mov FIN'!AX76,0)+IF($C$80=NT!$AC$3,'Mov FIN'!AX85,0)+IF($C$89=NT!$AC$3,'Mov FIN'!AX94,0)+IF($C$98=NT!$AC$3,'Mov FIN'!AX103,0)</f>
        <v>0</v>
      </c>
      <c r="AY49" s="33">
        <f>+IF($C$62=NT!$AC$3,'Mov FIN'!AY67,0)+IF($C$71=NT!$AC$3,'Mov FIN'!AY76,0)+IF($C$80=NT!$AC$3,'Mov FIN'!AY85,0)+IF($C$89=NT!$AC$3,'Mov FIN'!AY94,0)+IF($C$98=NT!$AC$3,'Mov FIN'!AY103,0)</f>
        <v>0</v>
      </c>
      <c r="AZ49" s="33">
        <f>+IF($C$62=NT!$AC$3,'Mov FIN'!AZ67,0)+IF($C$71=NT!$AC$3,'Mov FIN'!AZ76,0)+IF($C$80=NT!$AC$3,'Mov FIN'!AZ85,0)+IF($C$89=NT!$AC$3,'Mov FIN'!AZ94,0)+IF($C$98=NT!$AC$3,'Mov FIN'!AZ103,0)</f>
        <v>0</v>
      </c>
      <c r="BA49" s="33">
        <f>+IF($C$62=NT!$AC$3,'Mov FIN'!BA67,0)+IF($C$71=NT!$AC$3,'Mov FIN'!BA76,0)+IF($C$80=NT!$AC$3,'Mov FIN'!BA85,0)+IF($C$89=NT!$AC$3,'Mov FIN'!BA94,0)+IF($C$98=NT!$AC$3,'Mov FIN'!BA103,0)</f>
        <v>0</v>
      </c>
      <c r="BB49" s="33">
        <f>+IF($C$62=NT!$AC$3,'Mov FIN'!BB67,0)+IF($C$71=NT!$AC$3,'Mov FIN'!BB76,0)+IF($C$80=NT!$AC$3,'Mov FIN'!BB85,0)+IF($C$89=NT!$AC$3,'Mov FIN'!BB94,0)+IF($C$98=NT!$AC$3,'Mov FIN'!BB103,0)</f>
        <v>0</v>
      </c>
      <c r="BC49" s="33">
        <f>+IF($C$62=NT!$AC$3,'Mov FIN'!BC67,0)+IF($C$71=NT!$AC$3,'Mov FIN'!BC76,0)+IF($C$80=NT!$AC$3,'Mov FIN'!BC85,0)+IF($C$89=NT!$AC$3,'Mov FIN'!BC94,0)+IF($C$98=NT!$AC$3,'Mov FIN'!BC103,0)</f>
        <v>0</v>
      </c>
      <c r="BD49" s="33">
        <f>+IF($C$62=NT!$AC$3,'Mov FIN'!BD67,0)+IF($C$71=NT!$AC$3,'Mov FIN'!BD76,0)+IF($C$80=NT!$AC$3,'Mov FIN'!BD85,0)+IF($C$89=NT!$AC$3,'Mov FIN'!BD94,0)+IF($C$98=NT!$AC$3,'Mov FIN'!BD103,0)</f>
        <v>0</v>
      </c>
      <c r="BE49" s="33">
        <f>+IF($C$62=NT!$AC$3,'Mov FIN'!BE67,0)+IF($C$71=NT!$AC$3,'Mov FIN'!BE76,0)+IF($C$80=NT!$AC$3,'Mov FIN'!BE85,0)+IF($C$89=NT!$AC$3,'Mov FIN'!BE94,0)+IF($C$98=NT!$AC$3,'Mov FIN'!BE103,0)</f>
        <v>0</v>
      </c>
      <c r="BF49" s="33">
        <f>+IF($C$62=NT!$AC$3,'Mov FIN'!BF67,0)+IF($C$71=NT!$AC$3,'Mov FIN'!BF76,0)+IF($C$80=NT!$AC$3,'Mov FIN'!BF85,0)+IF($C$89=NT!$AC$3,'Mov FIN'!BF94,0)+IF($C$98=NT!$AC$3,'Mov FIN'!BF103,0)</f>
        <v>0</v>
      </c>
      <c r="BG49" s="33">
        <f>+IF($C$62=NT!$AC$3,'Mov FIN'!BG67,0)+IF($C$71=NT!$AC$3,'Mov FIN'!BG76,0)+IF($C$80=NT!$AC$3,'Mov FIN'!BG85,0)+IF($C$89=NT!$AC$3,'Mov FIN'!BG94,0)+IF($C$98=NT!$AC$3,'Mov FIN'!BG103,0)</f>
        <v>0</v>
      </c>
      <c r="BH49" s="33">
        <f>+IF($C$62=NT!$AC$3,'Mov FIN'!BH67,0)+IF($C$71=NT!$AC$3,'Mov FIN'!BH76,0)+IF($C$80=NT!$AC$3,'Mov FIN'!BH85,0)+IF($C$89=NT!$AC$3,'Mov FIN'!BH94,0)+IF($C$98=NT!$AC$3,'Mov FIN'!BH103,0)</f>
        <v>0</v>
      </c>
      <c r="BI49" s="33">
        <f>+IF($C$62=NT!$AC$3,'Mov FIN'!BI67,0)+IF($C$71=NT!$AC$3,'Mov FIN'!BI76,0)+IF($C$80=NT!$AC$3,'Mov FIN'!BI85,0)+IF($C$89=NT!$AC$3,'Mov FIN'!BI94,0)+IF($C$98=NT!$AC$3,'Mov FIN'!BI103,0)</f>
        <v>0</v>
      </c>
      <c r="BJ49" s="33">
        <f>+IF($C$62=NT!$AC$3,'Mov FIN'!BJ67,0)+IF($C$71=NT!$AC$3,'Mov FIN'!BJ76,0)+IF($C$80=NT!$AC$3,'Mov FIN'!BJ85,0)+IF($C$89=NT!$AC$3,'Mov FIN'!BJ94,0)+IF($C$98=NT!$AC$3,'Mov FIN'!BJ103,0)</f>
        <v>0</v>
      </c>
      <c r="BK49" s="33">
        <f>+IF($C$62=NT!$AC$3,'Mov FIN'!BK67,0)+IF($C$71=NT!$AC$3,'Mov FIN'!BK76,0)+IF($C$80=NT!$AC$3,'Mov FIN'!BK85,0)+IF($C$89=NT!$AC$3,'Mov FIN'!BK94,0)+IF($C$98=NT!$AC$3,'Mov FIN'!BK103,0)</f>
        <v>0</v>
      </c>
      <c r="BL49" s="33">
        <f>+IF($C$62=NT!$AC$3,'Mov FIN'!BL67,0)+IF($C$71=NT!$AC$3,'Mov FIN'!BL76,0)+IF($C$80=NT!$AC$3,'Mov FIN'!BL85,0)+IF($C$89=NT!$AC$3,'Mov FIN'!BL94,0)+IF($C$98=NT!$AC$3,'Mov FIN'!BL103,0)</f>
        <v>0</v>
      </c>
    </row>
    <row r="50" spans="1:76">
      <c r="A50" s="297"/>
      <c r="B50" s="407"/>
      <c r="C50" s="407"/>
      <c r="D50" s="118"/>
      <c r="E50" s="408"/>
      <c r="F50" s="408"/>
      <c r="G50" s="408"/>
      <c r="H50" s="408"/>
      <c r="I50" s="408"/>
      <c r="J50" s="408"/>
      <c r="K50" s="408"/>
      <c r="L50" s="408"/>
      <c r="M50" s="408"/>
      <c r="N50" s="408"/>
      <c r="O50" s="408"/>
      <c r="P50" s="408"/>
      <c r="Q50" s="408"/>
      <c r="R50" s="408"/>
      <c r="S50" s="408"/>
      <c r="T50" s="408"/>
      <c r="U50" s="408"/>
      <c r="V50" s="408"/>
      <c r="W50" s="408"/>
      <c r="X50" s="408"/>
      <c r="Y50" s="408"/>
      <c r="Z50" s="408"/>
      <c r="AA50" s="408"/>
      <c r="AB50" s="408"/>
      <c r="AC50" s="408"/>
      <c r="AD50" s="408"/>
      <c r="AE50" s="408"/>
      <c r="AF50" s="408"/>
      <c r="AG50" s="408"/>
      <c r="AH50" s="408"/>
      <c r="AI50" s="408"/>
      <c r="AJ50" s="408"/>
      <c r="AK50" s="408"/>
      <c r="AL50" s="408"/>
      <c r="AM50" s="408"/>
      <c r="AN50" s="408"/>
      <c r="AO50" s="408"/>
      <c r="AP50" s="408"/>
      <c r="AQ50" s="408"/>
      <c r="AR50" s="408"/>
      <c r="AS50" s="408"/>
      <c r="AT50" s="408"/>
      <c r="AU50" s="408"/>
      <c r="AV50" s="408"/>
      <c r="AW50" s="408"/>
      <c r="AX50" s="408"/>
      <c r="AY50" s="408"/>
      <c r="AZ50" s="408"/>
      <c r="BA50" s="408"/>
      <c r="BB50" s="408"/>
      <c r="BC50" s="408"/>
      <c r="BD50" s="408"/>
      <c r="BE50" s="408"/>
      <c r="BF50" s="408"/>
      <c r="BG50" s="408"/>
      <c r="BH50" s="408"/>
      <c r="BI50" s="408"/>
      <c r="BJ50" s="408"/>
      <c r="BK50" s="408"/>
      <c r="BL50" s="408"/>
    </row>
    <row r="52" spans="1:76" s="23" customFormat="1">
      <c r="A52" s="296"/>
      <c r="B52" s="119" t="s">
        <v>197</v>
      </c>
      <c r="C52" s="18" t="s">
        <v>307</v>
      </c>
      <c r="D52" s="113"/>
      <c r="E52" s="52">
        <f>+E43</f>
        <v>40909</v>
      </c>
      <c r="F52" s="52">
        <f t="shared" ref="F52:BL52" si="35">+F43</f>
        <v>40940</v>
      </c>
      <c r="G52" s="52">
        <f t="shared" si="35"/>
        <v>40969</v>
      </c>
      <c r="H52" s="52">
        <f t="shared" si="35"/>
        <v>41000</v>
      </c>
      <c r="I52" s="52">
        <f t="shared" si="35"/>
        <v>41030</v>
      </c>
      <c r="J52" s="52">
        <f t="shared" si="35"/>
        <v>41061</v>
      </c>
      <c r="K52" s="52">
        <f t="shared" si="35"/>
        <v>41091</v>
      </c>
      <c r="L52" s="52">
        <f t="shared" si="35"/>
        <v>41122</v>
      </c>
      <c r="M52" s="52">
        <f t="shared" si="35"/>
        <v>41153</v>
      </c>
      <c r="N52" s="52">
        <f t="shared" si="35"/>
        <v>41183</v>
      </c>
      <c r="O52" s="52">
        <f t="shared" si="35"/>
        <v>41214</v>
      </c>
      <c r="P52" s="52">
        <f t="shared" si="35"/>
        <v>41244</v>
      </c>
      <c r="Q52" s="52">
        <f t="shared" si="35"/>
        <v>41275</v>
      </c>
      <c r="R52" s="52">
        <f t="shared" si="35"/>
        <v>41306</v>
      </c>
      <c r="S52" s="52">
        <f t="shared" si="35"/>
        <v>41334</v>
      </c>
      <c r="T52" s="52">
        <f t="shared" si="35"/>
        <v>41365</v>
      </c>
      <c r="U52" s="52">
        <f t="shared" si="35"/>
        <v>41395</v>
      </c>
      <c r="V52" s="52">
        <f t="shared" si="35"/>
        <v>41426</v>
      </c>
      <c r="W52" s="52">
        <f t="shared" si="35"/>
        <v>41456</v>
      </c>
      <c r="X52" s="52">
        <f t="shared" si="35"/>
        <v>41487</v>
      </c>
      <c r="Y52" s="52">
        <f t="shared" si="35"/>
        <v>41518</v>
      </c>
      <c r="Z52" s="52">
        <f t="shared" si="35"/>
        <v>41548</v>
      </c>
      <c r="AA52" s="52">
        <f t="shared" si="35"/>
        <v>41579</v>
      </c>
      <c r="AB52" s="52">
        <f t="shared" si="35"/>
        <v>41609</v>
      </c>
      <c r="AC52" s="52">
        <f t="shared" si="35"/>
        <v>41640</v>
      </c>
      <c r="AD52" s="52">
        <f t="shared" si="35"/>
        <v>41671</v>
      </c>
      <c r="AE52" s="52">
        <f t="shared" si="35"/>
        <v>41699</v>
      </c>
      <c r="AF52" s="52">
        <f t="shared" si="35"/>
        <v>41730</v>
      </c>
      <c r="AG52" s="52">
        <f t="shared" si="35"/>
        <v>41760</v>
      </c>
      <c r="AH52" s="52">
        <f t="shared" si="35"/>
        <v>41791</v>
      </c>
      <c r="AI52" s="52">
        <f t="shared" si="35"/>
        <v>41821</v>
      </c>
      <c r="AJ52" s="52">
        <f t="shared" si="35"/>
        <v>41852</v>
      </c>
      <c r="AK52" s="52">
        <f t="shared" si="35"/>
        <v>41883</v>
      </c>
      <c r="AL52" s="52">
        <f t="shared" si="35"/>
        <v>41913</v>
      </c>
      <c r="AM52" s="52">
        <f t="shared" si="35"/>
        <v>41944</v>
      </c>
      <c r="AN52" s="52">
        <f t="shared" si="35"/>
        <v>41974</v>
      </c>
      <c r="AO52" s="52">
        <f t="shared" si="35"/>
        <v>42005</v>
      </c>
      <c r="AP52" s="52">
        <f t="shared" si="35"/>
        <v>42036</v>
      </c>
      <c r="AQ52" s="52">
        <f t="shared" si="35"/>
        <v>42064</v>
      </c>
      <c r="AR52" s="52">
        <f t="shared" si="35"/>
        <v>42095</v>
      </c>
      <c r="AS52" s="52">
        <f t="shared" si="35"/>
        <v>42125</v>
      </c>
      <c r="AT52" s="52">
        <f t="shared" si="35"/>
        <v>42156</v>
      </c>
      <c r="AU52" s="52">
        <f t="shared" si="35"/>
        <v>42186</v>
      </c>
      <c r="AV52" s="52">
        <f t="shared" si="35"/>
        <v>42217</v>
      </c>
      <c r="AW52" s="52">
        <f t="shared" si="35"/>
        <v>42248</v>
      </c>
      <c r="AX52" s="52">
        <f t="shared" si="35"/>
        <v>42278</v>
      </c>
      <c r="AY52" s="52">
        <f t="shared" si="35"/>
        <v>42309</v>
      </c>
      <c r="AZ52" s="52">
        <f t="shared" si="35"/>
        <v>42339</v>
      </c>
      <c r="BA52" s="52">
        <f t="shared" si="35"/>
        <v>42370</v>
      </c>
      <c r="BB52" s="52">
        <f t="shared" si="35"/>
        <v>42401</v>
      </c>
      <c r="BC52" s="52">
        <f t="shared" si="35"/>
        <v>42430</v>
      </c>
      <c r="BD52" s="52">
        <f t="shared" si="35"/>
        <v>42461</v>
      </c>
      <c r="BE52" s="52">
        <f t="shared" si="35"/>
        <v>42491</v>
      </c>
      <c r="BF52" s="52">
        <f t="shared" si="35"/>
        <v>42522</v>
      </c>
      <c r="BG52" s="52">
        <f t="shared" si="35"/>
        <v>42552</v>
      </c>
      <c r="BH52" s="52">
        <f t="shared" si="35"/>
        <v>42583</v>
      </c>
      <c r="BI52" s="52">
        <f t="shared" si="35"/>
        <v>42614</v>
      </c>
      <c r="BJ52" s="52">
        <f t="shared" si="35"/>
        <v>42644</v>
      </c>
      <c r="BK52" s="52">
        <f t="shared" si="35"/>
        <v>42675</v>
      </c>
      <c r="BL52" s="52">
        <f t="shared" si="35"/>
        <v>42705</v>
      </c>
    </row>
    <row r="53" spans="1:76">
      <c r="A53" s="297"/>
      <c r="B53" s="53" t="s">
        <v>308</v>
      </c>
      <c r="C53" s="53"/>
      <c r="D53" s="114"/>
      <c r="E53" s="37">
        <f>+IF($C$62=NT!$AC$2,'Mov FIN'!E62,0)+IF($C$71=NT!$AC$2,'Mov FIN'!E71,0)+IF($C$80=NT!$AC$2,'Mov FIN'!E80,0)+IF($C$89=NT!$AC$2,'Mov FIN'!E89,0)+IF($C$98=NT!$AC$2,'Mov FIN'!E98,0)</f>
        <v>0</v>
      </c>
      <c r="F53" s="37">
        <f>+IF($C$62=NT!$AC$2,'Mov FIN'!F62,0)+IF($C$71=NT!$AC$2,'Mov FIN'!F71,0)+IF($C$80=NT!$AC$2,'Mov FIN'!F80,0)+IF($C$89=NT!$AC$2,'Mov FIN'!F89,0)+IF($C$98=NT!$AC$2,'Mov FIN'!F98,0)</f>
        <v>0</v>
      </c>
      <c r="G53" s="37">
        <f>+IF($C$62=NT!$AC$2,'Mov FIN'!G62,0)+IF($C$71=NT!$AC$2,'Mov FIN'!G71,0)+IF($C$80=NT!$AC$2,'Mov FIN'!G80,0)+IF($C$89=NT!$AC$2,'Mov FIN'!G89,0)+IF($C$98=NT!$AC$2,'Mov FIN'!G98,0)</f>
        <v>0</v>
      </c>
      <c r="H53" s="37">
        <f>+IF($C$62=NT!$AC$2,'Mov FIN'!H62,0)+IF($C$71=NT!$AC$2,'Mov FIN'!H71,0)+IF($C$80=NT!$AC$2,'Mov FIN'!H80,0)+IF($C$89=NT!$AC$2,'Mov FIN'!H89,0)+IF($C$98=NT!$AC$2,'Mov FIN'!H98,0)</f>
        <v>0</v>
      </c>
      <c r="I53" s="37">
        <f>+IF($C$62=NT!$AC$2,'Mov FIN'!I62,0)+IF($C$71=NT!$AC$2,'Mov FIN'!I71,0)+IF($C$80=NT!$AC$2,'Mov FIN'!I80,0)+IF($C$89=NT!$AC$2,'Mov FIN'!I89,0)+IF($C$98=NT!$AC$2,'Mov FIN'!I98,0)</f>
        <v>0</v>
      </c>
      <c r="J53" s="37">
        <f>+IF($C$62=NT!$AC$2,'Mov FIN'!J62,0)+IF($C$71=NT!$AC$2,'Mov FIN'!J71,0)+IF($C$80=NT!$AC$2,'Mov FIN'!J80,0)+IF($C$89=NT!$AC$2,'Mov FIN'!J89,0)+IF($C$98=NT!$AC$2,'Mov FIN'!J98,0)</f>
        <v>0</v>
      </c>
      <c r="K53" s="37">
        <f>+IF($C$62=NT!$AC$2,'Mov FIN'!K62,0)+IF($C$71=NT!$AC$2,'Mov FIN'!K71,0)+IF($C$80=NT!$AC$2,'Mov FIN'!K80,0)+IF($C$89=NT!$AC$2,'Mov FIN'!K89,0)+IF($C$98=NT!$AC$2,'Mov FIN'!K98,0)</f>
        <v>0</v>
      </c>
      <c r="L53" s="37">
        <f>+IF($C$62=NT!$AC$2,'Mov FIN'!L62,0)+IF($C$71=NT!$AC$2,'Mov FIN'!L71,0)+IF($C$80=NT!$AC$2,'Mov FIN'!L80,0)+IF($C$89=NT!$AC$2,'Mov FIN'!L89,0)+IF($C$98=NT!$AC$2,'Mov FIN'!L98,0)</f>
        <v>0</v>
      </c>
      <c r="M53" s="37">
        <f>+IF($C$62=NT!$AC$2,'Mov FIN'!M62,0)+IF($C$71=NT!$AC$2,'Mov FIN'!M71,0)+IF($C$80=NT!$AC$2,'Mov FIN'!M80,0)+IF($C$89=NT!$AC$2,'Mov FIN'!M89,0)+IF($C$98=NT!$AC$2,'Mov FIN'!M98,0)</f>
        <v>0</v>
      </c>
      <c r="N53" s="37">
        <f>+IF($C$62=NT!$AC$2,'Mov FIN'!N62,0)+IF($C$71=NT!$AC$2,'Mov FIN'!N71,0)+IF($C$80=NT!$AC$2,'Mov FIN'!N80,0)+IF($C$89=NT!$AC$2,'Mov FIN'!N89,0)+IF($C$98=NT!$AC$2,'Mov FIN'!N98,0)</f>
        <v>0</v>
      </c>
      <c r="O53" s="37">
        <f>+IF($C$62=NT!$AC$2,'Mov FIN'!O62,0)+IF($C$71=NT!$AC$2,'Mov FIN'!O71,0)+IF($C$80=NT!$AC$2,'Mov FIN'!O80,0)+IF($C$89=NT!$AC$2,'Mov FIN'!O89,0)+IF($C$98=NT!$AC$2,'Mov FIN'!O98,0)</f>
        <v>0</v>
      </c>
      <c r="P53" s="37">
        <f>+IF($C$62=NT!$AC$2,'Mov FIN'!P62,0)+IF($C$71=NT!$AC$2,'Mov FIN'!P71,0)+IF($C$80=NT!$AC$2,'Mov FIN'!P80,0)+IF($C$89=NT!$AC$2,'Mov FIN'!P89,0)+IF($C$98=NT!$AC$2,'Mov FIN'!P98,0)</f>
        <v>0</v>
      </c>
      <c r="Q53" s="37">
        <f>+IF($C$62=NT!$AC$2,'Mov FIN'!Q62,0)+IF($C$71=NT!$AC$2,'Mov FIN'!Q71,0)+IF($C$80=NT!$AC$2,'Mov FIN'!Q80,0)+IF($C$89=NT!$AC$2,'Mov FIN'!Q89,0)+IF($C$98=NT!$AC$2,'Mov FIN'!Q98,0)</f>
        <v>0</v>
      </c>
      <c r="R53" s="37">
        <f>+IF($C$62=NT!$AC$2,'Mov FIN'!R62,0)+IF($C$71=NT!$AC$2,'Mov FIN'!R71,0)+IF($C$80=NT!$AC$2,'Mov FIN'!R80,0)+IF($C$89=NT!$AC$2,'Mov FIN'!R89,0)+IF($C$98=NT!$AC$2,'Mov FIN'!R98,0)</f>
        <v>0</v>
      </c>
      <c r="S53" s="37">
        <f>+IF($C$62=NT!$AC$2,'Mov FIN'!S62,0)+IF($C$71=NT!$AC$2,'Mov FIN'!S71,0)+IF($C$80=NT!$AC$2,'Mov FIN'!S80,0)+IF($C$89=NT!$AC$2,'Mov FIN'!S89,0)+IF($C$98=NT!$AC$2,'Mov FIN'!S98,0)</f>
        <v>0</v>
      </c>
      <c r="T53" s="37">
        <f>+IF($C$62=NT!$AC$2,'Mov FIN'!T62,0)+IF($C$71=NT!$AC$2,'Mov FIN'!T71,0)+IF($C$80=NT!$AC$2,'Mov FIN'!T80,0)+IF($C$89=NT!$AC$2,'Mov FIN'!T89,0)+IF($C$98=NT!$AC$2,'Mov FIN'!T98,0)</f>
        <v>0</v>
      </c>
      <c r="U53" s="37">
        <f>+IF($C$62=NT!$AC$2,'Mov FIN'!U62,0)+IF($C$71=NT!$AC$2,'Mov FIN'!U71,0)+IF($C$80=NT!$AC$2,'Mov FIN'!U80,0)+IF($C$89=NT!$AC$2,'Mov FIN'!U89,0)+IF($C$98=NT!$AC$2,'Mov FIN'!U98,0)</f>
        <v>0</v>
      </c>
      <c r="V53" s="37">
        <f>+IF($C$62=NT!$AC$2,'Mov FIN'!V62,0)+IF($C$71=NT!$AC$2,'Mov FIN'!V71,0)+IF($C$80=NT!$AC$2,'Mov FIN'!V80,0)+IF($C$89=NT!$AC$2,'Mov FIN'!V89,0)+IF($C$98=NT!$AC$2,'Mov FIN'!V98,0)</f>
        <v>0</v>
      </c>
      <c r="W53" s="37">
        <f>+IF($C$62=NT!$AC$2,'Mov FIN'!W62,0)+IF($C$71=NT!$AC$2,'Mov FIN'!W71,0)+IF($C$80=NT!$AC$2,'Mov FIN'!W80,0)+IF($C$89=NT!$AC$2,'Mov FIN'!W89,0)+IF($C$98=NT!$AC$2,'Mov FIN'!W98,0)</f>
        <v>0</v>
      </c>
      <c r="X53" s="37">
        <f>+IF($C$62=NT!$AC$2,'Mov FIN'!X62,0)+IF($C$71=NT!$AC$2,'Mov FIN'!X71,0)+IF($C$80=NT!$AC$2,'Mov FIN'!X80,0)+IF($C$89=NT!$AC$2,'Mov FIN'!X89,0)+IF($C$98=NT!$AC$2,'Mov FIN'!X98,0)</f>
        <v>0</v>
      </c>
      <c r="Y53" s="37">
        <f>+IF($C$62=NT!$AC$2,'Mov FIN'!Y62,0)+IF($C$71=NT!$AC$2,'Mov FIN'!Y71,0)+IF($C$80=NT!$AC$2,'Mov FIN'!Y80,0)+IF($C$89=NT!$AC$2,'Mov FIN'!Y89,0)+IF($C$98=NT!$AC$2,'Mov FIN'!Y98,0)</f>
        <v>0</v>
      </c>
      <c r="Z53" s="37">
        <f>+IF($C$62=NT!$AC$2,'Mov FIN'!Z62,0)+IF($C$71=NT!$AC$2,'Mov FIN'!Z71,0)+IF($C$80=NT!$AC$2,'Mov FIN'!Z80,0)+IF($C$89=NT!$AC$2,'Mov FIN'!Z89,0)+IF($C$98=NT!$AC$2,'Mov FIN'!Z98,0)</f>
        <v>0</v>
      </c>
      <c r="AA53" s="37">
        <f>+IF($C$62=NT!$AC$2,'Mov FIN'!AA62,0)+IF($C$71=NT!$AC$2,'Mov FIN'!AA71,0)+IF($C$80=NT!$AC$2,'Mov FIN'!AA80,0)+IF($C$89=NT!$AC$2,'Mov FIN'!AA89,0)+IF($C$98=NT!$AC$2,'Mov FIN'!AA98,0)</f>
        <v>0</v>
      </c>
      <c r="AB53" s="37">
        <f>+IF($C$62=NT!$AC$2,'Mov FIN'!AB62,0)+IF($C$71=NT!$AC$2,'Mov FIN'!AB71,0)+IF($C$80=NT!$AC$2,'Mov FIN'!AB80,0)+IF($C$89=NT!$AC$2,'Mov FIN'!AB89,0)+IF($C$98=NT!$AC$2,'Mov FIN'!AB98,0)</f>
        <v>0</v>
      </c>
      <c r="AC53" s="37">
        <f>+IF($C$62=NT!$AC$2,'Mov FIN'!AC62,0)+IF($C$71=NT!$AC$2,'Mov FIN'!AC71,0)+IF($C$80=NT!$AC$2,'Mov FIN'!AC80,0)+IF($C$89=NT!$AC$2,'Mov FIN'!AC89,0)+IF($C$98=NT!$AC$2,'Mov FIN'!AC98,0)</f>
        <v>0</v>
      </c>
      <c r="AD53" s="37">
        <f>+IF($C$62=NT!$AC$2,'Mov FIN'!AD62,0)+IF($C$71=NT!$AC$2,'Mov FIN'!AD71,0)+IF($C$80=NT!$AC$2,'Mov FIN'!AD80,0)+IF($C$89=NT!$AC$2,'Mov FIN'!AD89,0)+IF($C$98=NT!$AC$2,'Mov FIN'!AD98,0)</f>
        <v>0</v>
      </c>
      <c r="AE53" s="37">
        <f>+IF($C$62=NT!$AC$2,'Mov FIN'!AE62,0)+IF($C$71=NT!$AC$2,'Mov FIN'!AE71,0)+IF($C$80=NT!$AC$2,'Mov FIN'!AE80,0)+IF($C$89=NT!$AC$2,'Mov FIN'!AE89,0)+IF($C$98=NT!$AC$2,'Mov FIN'!AE98,0)</f>
        <v>0</v>
      </c>
      <c r="AF53" s="37">
        <f>+IF($C$62=NT!$AC$2,'Mov FIN'!AF62,0)+IF($C$71=NT!$AC$2,'Mov FIN'!AF71,0)+IF($C$80=NT!$AC$2,'Mov FIN'!AF80,0)+IF($C$89=NT!$AC$2,'Mov FIN'!AF89,0)+IF($C$98=NT!$AC$2,'Mov FIN'!AF98,0)</f>
        <v>0</v>
      </c>
      <c r="AG53" s="37">
        <f>+IF($C$62=NT!$AC$2,'Mov FIN'!AG62,0)+IF($C$71=NT!$AC$2,'Mov FIN'!AG71,0)+IF($C$80=NT!$AC$2,'Mov FIN'!AG80,0)+IF($C$89=NT!$AC$2,'Mov FIN'!AG89,0)+IF($C$98=NT!$AC$2,'Mov FIN'!AG98,0)</f>
        <v>0</v>
      </c>
      <c r="AH53" s="37">
        <f>+IF($C$62=NT!$AC$2,'Mov FIN'!AH62,0)+IF($C$71=NT!$AC$2,'Mov FIN'!AH71,0)+IF($C$80=NT!$AC$2,'Mov FIN'!AH80,0)+IF($C$89=NT!$AC$2,'Mov FIN'!AH89,0)+IF($C$98=NT!$AC$2,'Mov FIN'!AH98,0)</f>
        <v>0</v>
      </c>
      <c r="AI53" s="37">
        <f>+IF($C$62=NT!$AC$2,'Mov FIN'!AI62,0)+IF($C$71=NT!$AC$2,'Mov FIN'!AI71,0)+IF($C$80=NT!$AC$2,'Mov FIN'!AI80,0)+IF($C$89=NT!$AC$2,'Mov FIN'!AI89,0)+IF($C$98=NT!$AC$2,'Mov FIN'!AI98,0)</f>
        <v>0</v>
      </c>
      <c r="AJ53" s="37">
        <f>+IF($C$62=NT!$AC$2,'Mov FIN'!AJ62,0)+IF($C$71=NT!$AC$2,'Mov FIN'!AJ71,0)+IF($C$80=NT!$AC$2,'Mov FIN'!AJ80,0)+IF($C$89=NT!$AC$2,'Mov FIN'!AJ89,0)+IF($C$98=NT!$AC$2,'Mov FIN'!AJ98,0)</f>
        <v>0</v>
      </c>
      <c r="AK53" s="37">
        <f>+IF($C$62=NT!$AC$2,'Mov FIN'!AK62,0)+IF($C$71=NT!$AC$2,'Mov FIN'!AK71,0)+IF($C$80=NT!$AC$2,'Mov FIN'!AK80,0)+IF($C$89=NT!$AC$2,'Mov FIN'!AK89,0)+IF($C$98=NT!$AC$2,'Mov FIN'!AK98,0)</f>
        <v>0</v>
      </c>
      <c r="AL53" s="37">
        <f>+IF($C$62=NT!$AC$2,'Mov FIN'!AL62,0)+IF($C$71=NT!$AC$2,'Mov FIN'!AL71,0)+IF($C$80=NT!$AC$2,'Mov FIN'!AL80,0)+IF($C$89=NT!$AC$2,'Mov FIN'!AL89,0)+IF($C$98=NT!$AC$2,'Mov FIN'!AL98,0)</f>
        <v>0</v>
      </c>
      <c r="AM53" s="37">
        <f>+IF($C$62=NT!$AC$2,'Mov FIN'!AM62,0)+IF($C$71=NT!$AC$2,'Mov FIN'!AM71,0)+IF($C$80=NT!$AC$2,'Mov FIN'!AM80,0)+IF($C$89=NT!$AC$2,'Mov FIN'!AM89,0)+IF($C$98=NT!$AC$2,'Mov FIN'!AM98,0)</f>
        <v>0</v>
      </c>
      <c r="AN53" s="37">
        <f>+IF($C$62=NT!$AC$2,'Mov FIN'!AN62,0)+IF($C$71=NT!$AC$2,'Mov FIN'!AN71,0)+IF($C$80=NT!$AC$2,'Mov FIN'!AN80,0)+IF($C$89=NT!$AC$2,'Mov FIN'!AN89,0)+IF($C$98=NT!$AC$2,'Mov FIN'!AN98,0)</f>
        <v>0</v>
      </c>
      <c r="AO53" s="37">
        <f>+IF($C$62=NT!$AC$2,'Mov FIN'!AO62,0)+IF($C$71=NT!$AC$2,'Mov FIN'!AO71,0)+IF($C$80=NT!$AC$2,'Mov FIN'!AO80,0)+IF($C$89=NT!$AC$2,'Mov FIN'!AO89,0)+IF($C$98=NT!$AC$2,'Mov FIN'!AO98,0)</f>
        <v>0</v>
      </c>
      <c r="AP53" s="37">
        <f>+IF($C$62=NT!$AC$2,'Mov FIN'!AP62,0)+IF($C$71=NT!$AC$2,'Mov FIN'!AP71,0)+IF($C$80=NT!$AC$2,'Mov FIN'!AP80,0)+IF($C$89=NT!$AC$2,'Mov FIN'!AP89,0)+IF($C$98=NT!$AC$2,'Mov FIN'!AP98,0)</f>
        <v>0</v>
      </c>
      <c r="AQ53" s="37">
        <f>+IF($C$62=NT!$AC$2,'Mov FIN'!AQ62,0)+IF($C$71=NT!$AC$2,'Mov FIN'!AQ71,0)+IF($C$80=NT!$AC$2,'Mov FIN'!AQ80,0)+IF($C$89=NT!$AC$2,'Mov FIN'!AQ89,0)+IF($C$98=NT!$AC$2,'Mov FIN'!AQ98,0)</f>
        <v>0</v>
      </c>
      <c r="AR53" s="37">
        <f>+IF($C$62=NT!$AC$2,'Mov FIN'!AR62,0)+IF($C$71=NT!$AC$2,'Mov FIN'!AR71,0)+IF($C$80=NT!$AC$2,'Mov FIN'!AR80,0)+IF($C$89=NT!$AC$2,'Mov FIN'!AR89,0)+IF($C$98=NT!$AC$2,'Mov FIN'!AR98,0)</f>
        <v>0</v>
      </c>
      <c r="AS53" s="37">
        <f>+IF($C$62=NT!$AC$2,'Mov FIN'!AS62,0)+IF($C$71=NT!$AC$2,'Mov FIN'!AS71,0)+IF($C$80=NT!$AC$2,'Mov FIN'!AS80,0)+IF($C$89=NT!$AC$2,'Mov FIN'!AS89,0)+IF($C$98=NT!$AC$2,'Mov FIN'!AS98,0)</f>
        <v>0</v>
      </c>
      <c r="AT53" s="37">
        <f>+IF($C$62=NT!$AC$2,'Mov FIN'!AT62,0)+IF($C$71=NT!$AC$2,'Mov FIN'!AT71,0)+IF($C$80=NT!$AC$2,'Mov FIN'!AT80,0)+IF($C$89=NT!$AC$2,'Mov FIN'!AT89,0)+IF($C$98=NT!$AC$2,'Mov FIN'!AT98,0)</f>
        <v>0</v>
      </c>
      <c r="AU53" s="37">
        <f>+IF($C$62=NT!$AC$2,'Mov FIN'!AU62,0)+IF($C$71=NT!$AC$2,'Mov FIN'!AU71,0)+IF($C$80=NT!$AC$2,'Mov FIN'!AU80,0)+IF($C$89=NT!$AC$2,'Mov FIN'!AU89,0)+IF($C$98=NT!$AC$2,'Mov FIN'!AU98,0)</f>
        <v>0</v>
      </c>
      <c r="AV53" s="37">
        <f>+IF($C$62=NT!$AC$2,'Mov FIN'!AV62,0)+IF($C$71=NT!$AC$2,'Mov FIN'!AV71,0)+IF($C$80=NT!$AC$2,'Mov FIN'!AV80,0)+IF($C$89=NT!$AC$2,'Mov FIN'!AV89,0)+IF($C$98=NT!$AC$2,'Mov FIN'!AV98,0)</f>
        <v>0</v>
      </c>
      <c r="AW53" s="37">
        <f>+IF($C$62=NT!$AC$2,'Mov FIN'!AW62,0)+IF($C$71=NT!$AC$2,'Mov FIN'!AW71,0)+IF($C$80=NT!$AC$2,'Mov FIN'!AW80,0)+IF($C$89=NT!$AC$2,'Mov FIN'!AW89,0)+IF($C$98=NT!$AC$2,'Mov FIN'!AW98,0)</f>
        <v>0</v>
      </c>
      <c r="AX53" s="37">
        <f>+IF($C$62=NT!$AC$2,'Mov FIN'!AX62,0)+IF($C$71=NT!$AC$2,'Mov FIN'!AX71,0)+IF($C$80=NT!$AC$2,'Mov FIN'!AX80,0)+IF($C$89=NT!$AC$2,'Mov FIN'!AX89,0)+IF($C$98=NT!$AC$2,'Mov FIN'!AX98,0)</f>
        <v>0</v>
      </c>
      <c r="AY53" s="37">
        <f>+IF($C$62=NT!$AC$2,'Mov FIN'!AY62,0)+IF($C$71=NT!$AC$2,'Mov FIN'!AY71,0)+IF($C$80=NT!$AC$2,'Mov FIN'!AY80,0)+IF($C$89=NT!$AC$2,'Mov FIN'!AY89,0)+IF($C$98=NT!$AC$2,'Mov FIN'!AY98,0)</f>
        <v>0</v>
      </c>
      <c r="AZ53" s="37">
        <f>+IF($C$62=NT!$AC$2,'Mov FIN'!AZ62,0)+IF($C$71=NT!$AC$2,'Mov FIN'!AZ71,0)+IF($C$80=NT!$AC$2,'Mov FIN'!AZ80,0)+IF($C$89=NT!$AC$2,'Mov FIN'!AZ89,0)+IF($C$98=NT!$AC$2,'Mov FIN'!AZ98,0)</f>
        <v>0</v>
      </c>
      <c r="BA53" s="37">
        <f>+IF($C$62=NT!$AC$2,'Mov FIN'!BA62,0)+IF($C$71=NT!$AC$2,'Mov FIN'!BA71,0)+IF($C$80=NT!$AC$2,'Mov FIN'!BA80,0)+IF($C$89=NT!$AC$2,'Mov FIN'!BA89,0)+IF($C$98=NT!$AC$2,'Mov FIN'!BA98,0)</f>
        <v>0</v>
      </c>
      <c r="BB53" s="37">
        <f>+IF($C$62=NT!$AC$2,'Mov FIN'!BB62,0)+IF($C$71=NT!$AC$2,'Mov FIN'!BB71,0)+IF($C$80=NT!$AC$2,'Mov FIN'!BB80,0)+IF($C$89=NT!$AC$2,'Mov FIN'!BB89,0)+IF($C$98=NT!$AC$2,'Mov FIN'!BB98,0)</f>
        <v>0</v>
      </c>
      <c r="BC53" s="37">
        <f>+IF($C$62=NT!$AC$2,'Mov FIN'!BC62,0)+IF($C$71=NT!$AC$2,'Mov FIN'!BC71,0)+IF($C$80=NT!$AC$2,'Mov FIN'!BC80,0)+IF($C$89=NT!$AC$2,'Mov FIN'!BC89,0)+IF($C$98=NT!$AC$2,'Mov FIN'!BC98,0)</f>
        <v>0</v>
      </c>
      <c r="BD53" s="37">
        <f>+IF($C$62=NT!$AC$2,'Mov FIN'!BD62,0)+IF($C$71=NT!$AC$2,'Mov FIN'!BD71,0)+IF($C$80=NT!$AC$2,'Mov FIN'!BD80,0)+IF($C$89=NT!$AC$2,'Mov FIN'!BD89,0)+IF($C$98=NT!$AC$2,'Mov FIN'!BD98,0)</f>
        <v>0</v>
      </c>
      <c r="BE53" s="37">
        <f>+IF($C$62=NT!$AC$2,'Mov FIN'!BE62,0)+IF($C$71=NT!$AC$2,'Mov FIN'!BE71,0)+IF($C$80=NT!$AC$2,'Mov FIN'!BE80,0)+IF($C$89=NT!$AC$2,'Mov FIN'!BE89,0)+IF($C$98=NT!$AC$2,'Mov FIN'!BE98,0)</f>
        <v>0</v>
      </c>
      <c r="BF53" s="37">
        <f>+IF($C$62=NT!$AC$2,'Mov FIN'!BF62,0)+IF($C$71=NT!$AC$2,'Mov FIN'!BF71,0)+IF($C$80=NT!$AC$2,'Mov FIN'!BF80,0)+IF($C$89=NT!$AC$2,'Mov FIN'!BF89,0)+IF($C$98=NT!$AC$2,'Mov FIN'!BF98,0)</f>
        <v>0</v>
      </c>
      <c r="BG53" s="37">
        <f>+IF($C$62=NT!$AC$2,'Mov FIN'!BG62,0)+IF($C$71=NT!$AC$2,'Mov FIN'!BG71,0)+IF($C$80=NT!$AC$2,'Mov FIN'!BG80,0)+IF($C$89=NT!$AC$2,'Mov FIN'!BG89,0)+IF($C$98=NT!$AC$2,'Mov FIN'!BG98,0)</f>
        <v>0</v>
      </c>
      <c r="BH53" s="37">
        <f>+IF($C$62=NT!$AC$2,'Mov FIN'!BH62,0)+IF($C$71=NT!$AC$2,'Mov FIN'!BH71,0)+IF($C$80=NT!$AC$2,'Mov FIN'!BH80,0)+IF($C$89=NT!$AC$2,'Mov FIN'!BH89,0)+IF($C$98=NT!$AC$2,'Mov FIN'!BH98,0)</f>
        <v>0</v>
      </c>
      <c r="BI53" s="37">
        <f>+IF($C$62=NT!$AC$2,'Mov FIN'!BI62,0)+IF($C$71=NT!$AC$2,'Mov FIN'!BI71,0)+IF($C$80=NT!$AC$2,'Mov FIN'!BI80,0)+IF($C$89=NT!$AC$2,'Mov FIN'!BI89,0)+IF($C$98=NT!$AC$2,'Mov FIN'!BI98,0)</f>
        <v>0</v>
      </c>
      <c r="BJ53" s="37">
        <f>+IF($C$62=NT!$AC$2,'Mov FIN'!BJ62,0)+IF($C$71=NT!$AC$2,'Mov FIN'!BJ71,0)+IF($C$80=NT!$AC$2,'Mov FIN'!BJ80,0)+IF($C$89=NT!$AC$2,'Mov FIN'!BJ89,0)+IF($C$98=NT!$AC$2,'Mov FIN'!BJ98,0)</f>
        <v>0</v>
      </c>
      <c r="BK53" s="37">
        <f>+IF($C$62=NT!$AC$2,'Mov FIN'!BK62,0)+IF($C$71=NT!$AC$2,'Mov FIN'!BK71,0)+IF($C$80=NT!$AC$2,'Mov FIN'!BK80,0)+IF($C$89=NT!$AC$2,'Mov FIN'!BK89,0)+IF($C$98=NT!$AC$2,'Mov FIN'!BK98,0)</f>
        <v>0</v>
      </c>
      <c r="BL53" s="37">
        <f>+IF($C$62=NT!$AC$2,'Mov FIN'!BL62,0)+IF($C$71=NT!$AC$2,'Mov FIN'!BL71,0)+IF($C$80=NT!$AC$2,'Mov FIN'!BL80,0)+IF($C$89=NT!$AC$2,'Mov FIN'!BL89,0)+IF($C$98=NT!$AC$2,'Mov FIN'!BL98,0)</f>
        <v>0</v>
      </c>
    </row>
    <row r="54" spans="1:76">
      <c r="A54" s="297"/>
      <c r="B54" s="32" t="s">
        <v>179</v>
      </c>
      <c r="C54" s="32"/>
      <c r="D54" s="115"/>
      <c r="E54" s="33">
        <f>+IF($C$62=NT!$AC$2,'Mov FIN'!E63,0)+IF($C$71=NT!$AC$2,'Mov FIN'!E72,0)+IF($C$80=NT!$AC$2,'Mov FIN'!E81,0)+IF($C$89=NT!$AC$2,'Mov FIN'!E90,0)+IF($C$98=NT!$AC$2,'Mov FIN'!E99,0)</f>
        <v>0</v>
      </c>
      <c r="F54" s="33">
        <f>+IF($C$62=NT!$AC$2,'Mov FIN'!F63,0)+IF($C$71=NT!$AC$2,'Mov FIN'!F72,0)+IF($C$80=NT!$AC$2,'Mov FIN'!F81,0)+IF($C$89=NT!$AC$2,'Mov FIN'!F90,0)+IF($C$98=NT!$AC$2,'Mov FIN'!F99,0)</f>
        <v>0</v>
      </c>
      <c r="G54" s="33">
        <f>+IF($C$62=NT!$AC$2,'Mov FIN'!G63,0)+IF($C$71=NT!$AC$2,'Mov FIN'!G72,0)+IF($C$80=NT!$AC$2,'Mov FIN'!G81,0)+IF($C$89=NT!$AC$2,'Mov FIN'!G90,0)+IF($C$98=NT!$AC$2,'Mov FIN'!G99,0)</f>
        <v>0</v>
      </c>
      <c r="H54" s="33">
        <f>+IF($C$62=NT!$AC$2,'Mov FIN'!H63,0)+IF($C$71=NT!$AC$2,'Mov FIN'!H72,0)+IF($C$80=NT!$AC$2,'Mov FIN'!H81,0)+IF($C$89=NT!$AC$2,'Mov FIN'!H90,0)+IF($C$98=NT!$AC$2,'Mov FIN'!H99,0)</f>
        <v>0</v>
      </c>
      <c r="I54" s="33">
        <f>+IF($C$62=NT!$AC$2,'Mov FIN'!I63,0)+IF($C$71=NT!$AC$2,'Mov FIN'!I72,0)+IF($C$80=NT!$AC$2,'Mov FIN'!I81,0)+IF($C$89=NT!$AC$2,'Mov FIN'!I90,0)+IF($C$98=NT!$AC$2,'Mov FIN'!I99,0)</f>
        <v>0</v>
      </c>
      <c r="J54" s="33">
        <f>+IF($C$62=NT!$AC$2,'Mov FIN'!J63,0)+IF($C$71=NT!$AC$2,'Mov FIN'!J72,0)+IF($C$80=NT!$AC$2,'Mov FIN'!J81,0)+IF($C$89=NT!$AC$2,'Mov FIN'!J90,0)+IF($C$98=NT!$AC$2,'Mov FIN'!J99,0)</f>
        <v>0</v>
      </c>
      <c r="K54" s="33">
        <f>+IF($C$62=NT!$AC$2,'Mov FIN'!K63,0)+IF($C$71=NT!$AC$2,'Mov FIN'!K72,0)+IF($C$80=NT!$AC$2,'Mov FIN'!K81,0)+IF($C$89=NT!$AC$2,'Mov FIN'!K90,0)+IF($C$98=NT!$AC$2,'Mov FIN'!K99,0)</f>
        <v>0</v>
      </c>
      <c r="L54" s="33">
        <f>+IF($C$62=NT!$AC$2,'Mov FIN'!L63,0)+IF($C$71=NT!$AC$2,'Mov FIN'!L72,0)+IF($C$80=NT!$AC$2,'Mov FIN'!L81,0)+IF($C$89=NT!$AC$2,'Mov FIN'!L90,0)+IF($C$98=NT!$AC$2,'Mov FIN'!L99,0)</f>
        <v>0</v>
      </c>
      <c r="M54" s="33">
        <f>+IF($C$62=NT!$AC$2,'Mov FIN'!M63,0)+IF($C$71=NT!$AC$2,'Mov FIN'!M72,0)+IF($C$80=NT!$AC$2,'Mov FIN'!M81,0)+IF($C$89=NT!$AC$2,'Mov FIN'!M90,0)+IF($C$98=NT!$AC$2,'Mov FIN'!M99,0)</f>
        <v>0</v>
      </c>
      <c r="N54" s="33">
        <f>+IF($C$62=NT!$AC$2,'Mov FIN'!N63,0)+IF($C$71=NT!$AC$2,'Mov FIN'!N72,0)+IF($C$80=NT!$AC$2,'Mov FIN'!N81,0)+IF($C$89=NT!$AC$2,'Mov FIN'!N90,0)+IF($C$98=NT!$AC$2,'Mov FIN'!N99,0)</f>
        <v>0</v>
      </c>
      <c r="O54" s="33">
        <f>+IF($C$62=NT!$AC$2,'Mov FIN'!O63,0)+IF($C$71=NT!$AC$2,'Mov FIN'!O72,0)+IF($C$80=NT!$AC$2,'Mov FIN'!O81,0)+IF($C$89=NT!$AC$2,'Mov FIN'!O90,0)+IF($C$98=NT!$AC$2,'Mov FIN'!O99,0)</f>
        <v>0</v>
      </c>
      <c r="P54" s="33">
        <f>+IF($C$62=NT!$AC$2,'Mov FIN'!P63,0)+IF($C$71=NT!$AC$2,'Mov FIN'!P72,0)+IF($C$80=NT!$AC$2,'Mov FIN'!P81,0)+IF($C$89=NT!$AC$2,'Mov FIN'!P90,0)+IF($C$98=NT!$AC$2,'Mov FIN'!P99,0)</f>
        <v>0</v>
      </c>
      <c r="Q54" s="33">
        <f>+IF($C$62=NT!$AC$2,'Mov FIN'!Q63,0)+IF($C$71=NT!$AC$2,'Mov FIN'!Q72,0)+IF($C$80=NT!$AC$2,'Mov FIN'!Q81,0)+IF($C$89=NT!$AC$2,'Mov FIN'!Q90,0)+IF($C$98=NT!$AC$2,'Mov FIN'!Q99,0)</f>
        <v>0</v>
      </c>
      <c r="R54" s="33">
        <f>+IF($C$62=NT!$AC$2,'Mov FIN'!R63,0)+IF($C$71=NT!$AC$2,'Mov FIN'!R72,0)+IF($C$80=NT!$AC$2,'Mov FIN'!R81,0)+IF($C$89=NT!$AC$2,'Mov FIN'!R90,0)+IF($C$98=NT!$AC$2,'Mov FIN'!R99,0)</f>
        <v>0</v>
      </c>
      <c r="S54" s="33">
        <f>+IF($C$62=NT!$AC$2,'Mov FIN'!S63,0)+IF($C$71=NT!$AC$2,'Mov FIN'!S72,0)+IF($C$80=NT!$AC$2,'Mov FIN'!S81,0)+IF($C$89=NT!$AC$2,'Mov FIN'!S90,0)+IF($C$98=NT!$AC$2,'Mov FIN'!S99,0)</f>
        <v>0</v>
      </c>
      <c r="T54" s="33">
        <f>+IF($C$62=NT!$AC$2,'Mov FIN'!T63,0)+IF($C$71=NT!$AC$2,'Mov FIN'!T72,0)+IF($C$80=NT!$AC$2,'Mov FIN'!T81,0)+IF($C$89=NT!$AC$2,'Mov FIN'!T90,0)+IF($C$98=NT!$AC$2,'Mov FIN'!T99,0)</f>
        <v>0</v>
      </c>
      <c r="U54" s="33">
        <f>+IF($C$62=NT!$AC$2,'Mov FIN'!U63,0)+IF($C$71=NT!$AC$2,'Mov FIN'!U72,0)+IF($C$80=NT!$AC$2,'Mov FIN'!U81,0)+IF($C$89=NT!$AC$2,'Mov FIN'!U90,0)+IF($C$98=NT!$AC$2,'Mov FIN'!U99,0)</f>
        <v>0</v>
      </c>
      <c r="V54" s="33">
        <f>+IF($C$62=NT!$AC$2,'Mov FIN'!V63,0)+IF($C$71=NT!$AC$2,'Mov FIN'!V72,0)+IF($C$80=NT!$AC$2,'Mov FIN'!V81,0)+IF($C$89=NT!$AC$2,'Mov FIN'!V90,0)+IF($C$98=NT!$AC$2,'Mov FIN'!V99,0)</f>
        <v>0</v>
      </c>
      <c r="W54" s="33">
        <f>+IF($C$62=NT!$AC$2,'Mov FIN'!W63,0)+IF($C$71=NT!$AC$2,'Mov FIN'!W72,0)+IF($C$80=NT!$AC$2,'Mov FIN'!W81,0)+IF($C$89=NT!$AC$2,'Mov FIN'!W90,0)+IF($C$98=NT!$AC$2,'Mov FIN'!W99,0)</f>
        <v>0</v>
      </c>
      <c r="X54" s="33">
        <f>+IF($C$62=NT!$AC$2,'Mov FIN'!X63,0)+IF($C$71=NT!$AC$2,'Mov FIN'!X72,0)+IF($C$80=NT!$AC$2,'Mov FIN'!X81,0)+IF($C$89=NT!$AC$2,'Mov FIN'!X90,0)+IF($C$98=NT!$AC$2,'Mov FIN'!X99,0)</f>
        <v>0</v>
      </c>
      <c r="Y54" s="33">
        <f>+IF($C$62=NT!$AC$2,'Mov FIN'!Y63,0)+IF($C$71=NT!$AC$2,'Mov FIN'!Y72,0)+IF($C$80=NT!$AC$2,'Mov FIN'!Y81,0)+IF($C$89=NT!$AC$2,'Mov FIN'!Y90,0)+IF($C$98=NT!$AC$2,'Mov FIN'!Y99,0)</f>
        <v>0</v>
      </c>
      <c r="Z54" s="33">
        <f>+IF($C$62=NT!$AC$2,'Mov FIN'!Z63,0)+IF($C$71=NT!$AC$2,'Mov FIN'!Z72,0)+IF($C$80=NT!$AC$2,'Mov FIN'!Z81,0)+IF($C$89=NT!$AC$2,'Mov FIN'!Z90,0)+IF($C$98=NT!$AC$2,'Mov FIN'!Z99,0)</f>
        <v>0</v>
      </c>
      <c r="AA54" s="33">
        <f>+IF($C$62=NT!$AC$2,'Mov FIN'!AA63,0)+IF($C$71=NT!$AC$2,'Mov FIN'!AA72,0)+IF($C$80=NT!$AC$2,'Mov FIN'!AA81,0)+IF($C$89=NT!$AC$2,'Mov FIN'!AA90,0)+IF($C$98=NT!$AC$2,'Mov FIN'!AA99,0)</f>
        <v>0</v>
      </c>
      <c r="AB54" s="33">
        <f>+IF($C$62=NT!$AC$2,'Mov FIN'!AB63,0)+IF($C$71=NT!$AC$2,'Mov FIN'!AB72,0)+IF($C$80=NT!$AC$2,'Mov FIN'!AB81,0)+IF($C$89=NT!$AC$2,'Mov FIN'!AB90,0)+IF($C$98=NT!$AC$2,'Mov FIN'!AB99,0)</f>
        <v>0</v>
      </c>
      <c r="AC54" s="33">
        <f>+IF($C$62=NT!$AC$2,'Mov FIN'!AC63,0)+IF($C$71=NT!$AC$2,'Mov FIN'!AC72,0)+IF($C$80=NT!$AC$2,'Mov FIN'!AC81,0)+IF($C$89=NT!$AC$2,'Mov FIN'!AC90,0)+IF($C$98=NT!$AC$2,'Mov FIN'!AC99,0)</f>
        <v>0</v>
      </c>
      <c r="AD54" s="33">
        <f>+IF($C$62=NT!$AC$2,'Mov FIN'!AD63,0)+IF($C$71=NT!$AC$2,'Mov FIN'!AD72,0)+IF($C$80=NT!$AC$2,'Mov FIN'!AD81,0)+IF($C$89=NT!$AC$2,'Mov FIN'!AD90,0)+IF($C$98=NT!$AC$2,'Mov FIN'!AD99,0)</f>
        <v>0</v>
      </c>
      <c r="AE54" s="33">
        <f>+IF($C$62=NT!$AC$2,'Mov FIN'!AE63,0)+IF($C$71=NT!$AC$2,'Mov FIN'!AE72,0)+IF($C$80=NT!$AC$2,'Mov FIN'!AE81,0)+IF($C$89=NT!$AC$2,'Mov FIN'!AE90,0)+IF($C$98=NT!$AC$2,'Mov FIN'!AE99,0)</f>
        <v>0</v>
      </c>
      <c r="AF54" s="33">
        <f>+IF($C$62=NT!$AC$2,'Mov FIN'!AF63,0)+IF($C$71=NT!$AC$2,'Mov FIN'!AF72,0)+IF($C$80=NT!$AC$2,'Mov FIN'!AF81,0)+IF($C$89=NT!$AC$2,'Mov FIN'!AF90,0)+IF($C$98=NT!$AC$2,'Mov FIN'!AF99,0)</f>
        <v>0</v>
      </c>
      <c r="AG54" s="33">
        <f>+IF($C$62=NT!$AC$2,'Mov FIN'!AG63,0)+IF($C$71=NT!$AC$2,'Mov FIN'!AG72,0)+IF($C$80=NT!$AC$2,'Mov FIN'!AG81,0)+IF($C$89=NT!$AC$2,'Mov FIN'!AG90,0)+IF($C$98=NT!$AC$2,'Mov FIN'!AG99,0)</f>
        <v>0</v>
      </c>
      <c r="AH54" s="33">
        <f>+IF($C$62=NT!$AC$2,'Mov FIN'!AH63,0)+IF($C$71=NT!$AC$2,'Mov FIN'!AH72,0)+IF($C$80=NT!$AC$2,'Mov FIN'!AH81,0)+IF($C$89=NT!$AC$2,'Mov FIN'!AH90,0)+IF($C$98=NT!$AC$2,'Mov FIN'!AH99,0)</f>
        <v>0</v>
      </c>
      <c r="AI54" s="33">
        <f>+IF($C$62=NT!$AC$2,'Mov FIN'!AI63,0)+IF($C$71=NT!$AC$2,'Mov FIN'!AI72,0)+IF($C$80=NT!$AC$2,'Mov FIN'!AI81,0)+IF($C$89=NT!$AC$2,'Mov FIN'!AI90,0)+IF($C$98=NT!$AC$2,'Mov FIN'!AI99,0)</f>
        <v>0</v>
      </c>
      <c r="AJ54" s="33">
        <f>+IF($C$62=NT!$AC$2,'Mov FIN'!AJ63,0)+IF($C$71=NT!$AC$2,'Mov FIN'!AJ72,0)+IF($C$80=NT!$AC$2,'Mov FIN'!AJ81,0)+IF($C$89=NT!$AC$2,'Mov FIN'!AJ90,0)+IF($C$98=NT!$AC$2,'Mov FIN'!AJ99,0)</f>
        <v>0</v>
      </c>
      <c r="AK54" s="33">
        <f>+IF($C$62=NT!$AC$2,'Mov FIN'!AK63,0)+IF($C$71=NT!$AC$2,'Mov FIN'!AK72,0)+IF($C$80=NT!$AC$2,'Mov FIN'!AK81,0)+IF($C$89=NT!$AC$2,'Mov FIN'!AK90,0)+IF($C$98=NT!$AC$2,'Mov FIN'!AK99,0)</f>
        <v>0</v>
      </c>
      <c r="AL54" s="33">
        <f>+IF($C$62=NT!$AC$2,'Mov FIN'!AL63,0)+IF($C$71=NT!$AC$2,'Mov FIN'!AL72,0)+IF($C$80=NT!$AC$2,'Mov FIN'!AL81,0)+IF($C$89=NT!$AC$2,'Mov FIN'!AL90,0)+IF($C$98=NT!$AC$2,'Mov FIN'!AL99,0)</f>
        <v>0</v>
      </c>
      <c r="AM54" s="33">
        <f>+IF($C$62=NT!$AC$2,'Mov FIN'!AM63,0)+IF($C$71=NT!$AC$2,'Mov FIN'!AM72,0)+IF($C$80=NT!$AC$2,'Mov FIN'!AM81,0)+IF($C$89=NT!$AC$2,'Mov FIN'!AM90,0)+IF($C$98=NT!$AC$2,'Mov FIN'!AM99,0)</f>
        <v>0</v>
      </c>
      <c r="AN54" s="33">
        <f>+IF($C$62=NT!$AC$2,'Mov FIN'!AN63,0)+IF($C$71=NT!$AC$2,'Mov FIN'!AN72,0)+IF($C$80=NT!$AC$2,'Mov FIN'!AN81,0)+IF($C$89=NT!$AC$2,'Mov FIN'!AN90,0)+IF($C$98=NT!$AC$2,'Mov FIN'!AN99,0)</f>
        <v>0</v>
      </c>
      <c r="AO54" s="33">
        <f>+IF($C$62=NT!$AC$2,'Mov FIN'!AO63,0)+IF($C$71=NT!$AC$2,'Mov FIN'!AO72,0)+IF($C$80=NT!$AC$2,'Mov FIN'!AO81,0)+IF($C$89=NT!$AC$2,'Mov FIN'!AO90,0)+IF($C$98=NT!$AC$2,'Mov FIN'!AO99,0)</f>
        <v>0</v>
      </c>
      <c r="AP54" s="33">
        <f>+IF($C$62=NT!$AC$2,'Mov FIN'!AP63,0)+IF($C$71=NT!$AC$2,'Mov FIN'!AP72,0)+IF($C$80=NT!$AC$2,'Mov FIN'!AP81,0)+IF($C$89=NT!$AC$2,'Mov FIN'!AP90,0)+IF($C$98=NT!$AC$2,'Mov FIN'!AP99,0)</f>
        <v>0</v>
      </c>
      <c r="AQ54" s="33">
        <f>+IF($C$62=NT!$AC$2,'Mov FIN'!AQ63,0)+IF($C$71=NT!$AC$2,'Mov FIN'!AQ72,0)+IF($C$80=NT!$AC$2,'Mov FIN'!AQ81,0)+IF($C$89=NT!$AC$2,'Mov FIN'!AQ90,0)+IF($C$98=NT!$AC$2,'Mov FIN'!AQ99,0)</f>
        <v>0</v>
      </c>
      <c r="AR54" s="33">
        <f>+IF($C$62=NT!$AC$2,'Mov FIN'!AR63,0)+IF($C$71=NT!$AC$2,'Mov FIN'!AR72,0)+IF($C$80=NT!$AC$2,'Mov FIN'!AR81,0)+IF($C$89=NT!$AC$2,'Mov FIN'!AR90,0)+IF($C$98=NT!$AC$2,'Mov FIN'!AR99,0)</f>
        <v>0</v>
      </c>
      <c r="AS54" s="33">
        <f>+IF($C$62=NT!$AC$2,'Mov FIN'!AS63,0)+IF($C$71=NT!$AC$2,'Mov FIN'!AS72,0)+IF($C$80=NT!$AC$2,'Mov FIN'!AS81,0)+IF($C$89=NT!$AC$2,'Mov FIN'!AS90,0)+IF($C$98=NT!$AC$2,'Mov FIN'!AS99,0)</f>
        <v>0</v>
      </c>
      <c r="AT54" s="33">
        <f>+IF($C$62=NT!$AC$2,'Mov FIN'!AT63,0)+IF($C$71=NT!$AC$2,'Mov FIN'!AT72,0)+IF($C$80=NT!$AC$2,'Mov FIN'!AT81,0)+IF($C$89=NT!$AC$2,'Mov FIN'!AT90,0)+IF($C$98=NT!$AC$2,'Mov FIN'!AT99,0)</f>
        <v>0</v>
      </c>
      <c r="AU54" s="33">
        <f>+IF($C$62=NT!$AC$2,'Mov FIN'!AU63,0)+IF($C$71=NT!$AC$2,'Mov FIN'!AU72,0)+IF($C$80=NT!$AC$2,'Mov FIN'!AU81,0)+IF($C$89=NT!$AC$2,'Mov FIN'!AU90,0)+IF($C$98=NT!$AC$2,'Mov FIN'!AU99,0)</f>
        <v>0</v>
      </c>
      <c r="AV54" s="33">
        <f>+IF($C$62=NT!$AC$2,'Mov FIN'!AV63,0)+IF($C$71=NT!$AC$2,'Mov FIN'!AV72,0)+IF($C$80=NT!$AC$2,'Mov FIN'!AV81,0)+IF($C$89=NT!$AC$2,'Mov FIN'!AV90,0)+IF($C$98=NT!$AC$2,'Mov FIN'!AV99,0)</f>
        <v>0</v>
      </c>
      <c r="AW54" s="33">
        <f>+IF($C$62=NT!$AC$2,'Mov FIN'!AW63,0)+IF($C$71=NT!$AC$2,'Mov FIN'!AW72,0)+IF($C$80=NT!$AC$2,'Mov FIN'!AW81,0)+IF($C$89=NT!$AC$2,'Mov FIN'!AW90,0)+IF($C$98=NT!$AC$2,'Mov FIN'!AW99,0)</f>
        <v>0</v>
      </c>
      <c r="AX54" s="33">
        <f>+IF($C$62=NT!$AC$2,'Mov FIN'!AX63,0)+IF($C$71=NT!$AC$2,'Mov FIN'!AX72,0)+IF($C$80=NT!$AC$2,'Mov FIN'!AX81,0)+IF($C$89=NT!$AC$2,'Mov FIN'!AX90,0)+IF($C$98=NT!$AC$2,'Mov FIN'!AX99,0)</f>
        <v>0</v>
      </c>
      <c r="AY54" s="33">
        <f>+IF($C$62=NT!$AC$2,'Mov FIN'!AY63,0)+IF($C$71=NT!$AC$2,'Mov FIN'!AY72,0)+IF($C$80=NT!$AC$2,'Mov FIN'!AY81,0)+IF($C$89=NT!$AC$2,'Mov FIN'!AY90,0)+IF($C$98=NT!$AC$2,'Mov FIN'!AY99,0)</f>
        <v>0</v>
      </c>
      <c r="AZ54" s="33">
        <f>+IF($C$62=NT!$AC$2,'Mov FIN'!AZ63,0)+IF($C$71=NT!$AC$2,'Mov FIN'!AZ72,0)+IF($C$80=NT!$AC$2,'Mov FIN'!AZ81,0)+IF($C$89=NT!$AC$2,'Mov FIN'!AZ90,0)+IF($C$98=NT!$AC$2,'Mov FIN'!AZ99,0)</f>
        <v>0</v>
      </c>
      <c r="BA54" s="33">
        <f>+IF($C$62=NT!$AC$2,'Mov FIN'!BA63,0)+IF($C$71=NT!$AC$2,'Mov FIN'!BA72,0)+IF($C$80=NT!$AC$2,'Mov FIN'!BA81,0)+IF($C$89=NT!$AC$2,'Mov FIN'!BA90,0)+IF($C$98=NT!$AC$2,'Mov FIN'!BA99,0)</f>
        <v>0</v>
      </c>
      <c r="BB54" s="33">
        <f>+IF($C$62=NT!$AC$2,'Mov FIN'!BB63,0)+IF($C$71=NT!$AC$2,'Mov FIN'!BB72,0)+IF($C$80=NT!$AC$2,'Mov FIN'!BB81,0)+IF($C$89=NT!$AC$2,'Mov FIN'!BB90,0)+IF($C$98=NT!$AC$2,'Mov FIN'!BB99,0)</f>
        <v>0</v>
      </c>
      <c r="BC54" s="33">
        <f>+IF($C$62=NT!$AC$2,'Mov FIN'!BC63,0)+IF($C$71=NT!$AC$2,'Mov FIN'!BC72,0)+IF($C$80=NT!$AC$2,'Mov FIN'!BC81,0)+IF($C$89=NT!$AC$2,'Mov FIN'!BC90,0)+IF($C$98=NT!$AC$2,'Mov FIN'!BC99,0)</f>
        <v>0</v>
      </c>
      <c r="BD54" s="33">
        <f>+IF($C$62=NT!$AC$2,'Mov FIN'!BD63,0)+IF($C$71=NT!$AC$2,'Mov FIN'!BD72,0)+IF($C$80=NT!$AC$2,'Mov FIN'!BD81,0)+IF($C$89=NT!$AC$2,'Mov FIN'!BD90,0)+IF($C$98=NT!$AC$2,'Mov FIN'!BD99,0)</f>
        <v>0</v>
      </c>
      <c r="BE54" s="33">
        <f>+IF($C$62=NT!$AC$2,'Mov FIN'!BE63,0)+IF($C$71=NT!$AC$2,'Mov FIN'!BE72,0)+IF($C$80=NT!$AC$2,'Mov FIN'!BE81,0)+IF($C$89=NT!$AC$2,'Mov FIN'!BE90,0)+IF($C$98=NT!$AC$2,'Mov FIN'!BE99,0)</f>
        <v>0</v>
      </c>
      <c r="BF54" s="33">
        <f>+IF($C$62=NT!$AC$2,'Mov FIN'!BF63,0)+IF($C$71=NT!$AC$2,'Mov FIN'!BF72,0)+IF($C$80=NT!$AC$2,'Mov FIN'!BF81,0)+IF($C$89=NT!$AC$2,'Mov FIN'!BF90,0)+IF($C$98=NT!$AC$2,'Mov FIN'!BF99,0)</f>
        <v>0</v>
      </c>
      <c r="BG54" s="33">
        <f>+IF($C$62=NT!$AC$2,'Mov FIN'!BG63,0)+IF($C$71=NT!$AC$2,'Mov FIN'!BG72,0)+IF($C$80=NT!$AC$2,'Mov FIN'!BG81,0)+IF($C$89=NT!$AC$2,'Mov FIN'!BG90,0)+IF($C$98=NT!$AC$2,'Mov FIN'!BG99,0)</f>
        <v>0</v>
      </c>
      <c r="BH54" s="33">
        <f>+IF($C$62=NT!$AC$2,'Mov FIN'!BH63,0)+IF($C$71=NT!$AC$2,'Mov FIN'!BH72,0)+IF($C$80=NT!$AC$2,'Mov FIN'!BH81,0)+IF($C$89=NT!$AC$2,'Mov FIN'!BH90,0)+IF($C$98=NT!$AC$2,'Mov FIN'!BH99,0)</f>
        <v>0</v>
      </c>
      <c r="BI54" s="33">
        <f>+IF($C$62=NT!$AC$2,'Mov FIN'!BI63,0)+IF($C$71=NT!$AC$2,'Mov FIN'!BI72,0)+IF($C$80=NT!$AC$2,'Mov FIN'!BI81,0)+IF($C$89=NT!$AC$2,'Mov FIN'!BI90,0)+IF($C$98=NT!$AC$2,'Mov FIN'!BI99,0)</f>
        <v>0</v>
      </c>
      <c r="BJ54" s="33">
        <f>+IF($C$62=NT!$AC$2,'Mov FIN'!BJ63,0)+IF($C$71=NT!$AC$2,'Mov FIN'!BJ72,0)+IF($C$80=NT!$AC$2,'Mov FIN'!BJ81,0)+IF($C$89=NT!$AC$2,'Mov FIN'!BJ90,0)+IF($C$98=NT!$AC$2,'Mov FIN'!BJ99,0)</f>
        <v>0</v>
      </c>
      <c r="BK54" s="33">
        <f>+IF($C$62=NT!$AC$2,'Mov FIN'!BK63,0)+IF($C$71=NT!$AC$2,'Mov FIN'!BK72,0)+IF($C$80=NT!$AC$2,'Mov FIN'!BK81,0)+IF($C$89=NT!$AC$2,'Mov FIN'!BK90,0)+IF($C$98=NT!$AC$2,'Mov FIN'!BK99,0)</f>
        <v>0</v>
      </c>
      <c r="BL54" s="33">
        <f>+IF($C$62=NT!$AC$2,'Mov FIN'!BL63,0)+IF($C$71=NT!$AC$2,'Mov FIN'!BL72,0)+IF($C$80=NT!$AC$2,'Mov FIN'!BL81,0)+IF($C$89=NT!$AC$2,'Mov FIN'!BL90,0)+IF($C$98=NT!$AC$2,'Mov FIN'!BL99,0)</f>
        <v>0</v>
      </c>
    </row>
    <row r="55" spans="1:76">
      <c r="A55" s="297"/>
      <c r="B55" s="32" t="s">
        <v>180</v>
      </c>
      <c r="C55" s="32"/>
      <c r="D55" s="115"/>
      <c r="E55" s="33">
        <f>+IF($C$62=NT!$AC$2,'Mov FIN'!E64,0)+IF($C$71=NT!$AC$2,'Mov FIN'!E73,0)+IF($C$80=NT!$AC$2,'Mov FIN'!E82,0)+IF($C$89=NT!$AC$2,'Mov FIN'!E91,0)+IF($C$98=NT!$AC$2,'Mov FIN'!E100,0)</f>
        <v>0</v>
      </c>
      <c r="F55" s="33">
        <f>+IF($C$62=NT!$AC$2,'Mov FIN'!F64,0)+IF($C$71=NT!$AC$2,'Mov FIN'!F73,0)+IF($C$80=NT!$AC$2,'Mov FIN'!F82,0)+IF($C$89=NT!$AC$2,'Mov FIN'!F91,0)+IF($C$98=NT!$AC$2,'Mov FIN'!F100,0)</f>
        <v>0</v>
      </c>
      <c r="G55" s="33">
        <f>+IF($C$62=NT!$AC$2,'Mov FIN'!G64,0)+IF($C$71=NT!$AC$2,'Mov FIN'!G73,0)+IF($C$80=NT!$AC$2,'Mov FIN'!G82,0)+IF($C$89=NT!$AC$2,'Mov FIN'!G91,0)+IF($C$98=NT!$AC$2,'Mov FIN'!G100,0)</f>
        <v>0</v>
      </c>
      <c r="H55" s="33">
        <f>+IF($C$62=NT!$AC$2,'Mov FIN'!H64,0)+IF($C$71=NT!$AC$2,'Mov FIN'!H73,0)+IF($C$80=NT!$AC$2,'Mov FIN'!H82,0)+IF($C$89=NT!$AC$2,'Mov FIN'!H91,0)+IF($C$98=NT!$AC$2,'Mov FIN'!H100,0)</f>
        <v>0</v>
      </c>
      <c r="I55" s="33">
        <f>+IF($C$62=NT!$AC$2,'Mov FIN'!I64,0)+IF($C$71=NT!$AC$2,'Mov FIN'!I73,0)+IF($C$80=NT!$AC$2,'Mov FIN'!I82,0)+IF($C$89=NT!$AC$2,'Mov FIN'!I91,0)+IF($C$98=NT!$AC$2,'Mov FIN'!I100,0)</f>
        <v>0</v>
      </c>
      <c r="J55" s="33">
        <f>+IF($C$62=NT!$AC$2,'Mov FIN'!J64,0)+IF($C$71=NT!$AC$2,'Mov FIN'!J73,0)+IF($C$80=NT!$AC$2,'Mov FIN'!J82,0)+IF($C$89=NT!$AC$2,'Mov FIN'!J91,0)+IF($C$98=NT!$AC$2,'Mov FIN'!J100,0)</f>
        <v>0</v>
      </c>
      <c r="K55" s="33">
        <f>+IF($C$62=NT!$AC$2,'Mov FIN'!K64,0)+IF($C$71=NT!$AC$2,'Mov FIN'!K73,0)+IF($C$80=NT!$AC$2,'Mov FIN'!K82,0)+IF($C$89=NT!$AC$2,'Mov FIN'!K91,0)+IF($C$98=NT!$AC$2,'Mov FIN'!K100,0)</f>
        <v>0</v>
      </c>
      <c r="L55" s="33">
        <f>+IF($C$62=NT!$AC$2,'Mov FIN'!L64,0)+IF($C$71=NT!$AC$2,'Mov FIN'!L73,0)+IF($C$80=NT!$AC$2,'Mov FIN'!L82,0)+IF($C$89=NT!$AC$2,'Mov FIN'!L91,0)+IF($C$98=NT!$AC$2,'Mov FIN'!L100,0)</f>
        <v>0</v>
      </c>
      <c r="M55" s="33">
        <f>+IF($C$62=NT!$AC$2,'Mov FIN'!M64,0)+IF($C$71=NT!$AC$2,'Mov FIN'!M73,0)+IF($C$80=NT!$AC$2,'Mov FIN'!M82,0)+IF($C$89=NT!$AC$2,'Mov FIN'!M91,0)+IF($C$98=NT!$AC$2,'Mov FIN'!M100,0)</f>
        <v>0</v>
      </c>
      <c r="N55" s="33">
        <f>+IF($C$62=NT!$AC$2,'Mov FIN'!N64,0)+IF($C$71=NT!$AC$2,'Mov FIN'!N73,0)+IF($C$80=NT!$AC$2,'Mov FIN'!N82,0)+IF($C$89=NT!$AC$2,'Mov FIN'!N91,0)+IF($C$98=NT!$AC$2,'Mov FIN'!N100,0)</f>
        <v>0</v>
      </c>
      <c r="O55" s="33">
        <f>+IF($C$62=NT!$AC$2,'Mov FIN'!O64,0)+IF($C$71=NT!$AC$2,'Mov FIN'!O73,0)+IF($C$80=NT!$AC$2,'Mov FIN'!O82,0)+IF($C$89=NT!$AC$2,'Mov FIN'!O91,0)+IF($C$98=NT!$AC$2,'Mov FIN'!O100,0)</f>
        <v>0</v>
      </c>
      <c r="P55" s="33">
        <f>+IF($C$62=NT!$AC$2,'Mov FIN'!P64,0)+IF($C$71=NT!$AC$2,'Mov FIN'!P73,0)+IF($C$80=NT!$AC$2,'Mov FIN'!P82,0)+IF($C$89=NT!$AC$2,'Mov FIN'!P91,0)+IF($C$98=NT!$AC$2,'Mov FIN'!P100,0)</f>
        <v>0</v>
      </c>
      <c r="Q55" s="33">
        <f>+IF($C$62=NT!$AC$2,'Mov FIN'!Q64,0)+IF($C$71=NT!$AC$2,'Mov FIN'!Q73,0)+IF($C$80=NT!$AC$2,'Mov FIN'!Q82,0)+IF($C$89=NT!$AC$2,'Mov FIN'!Q91,0)+IF($C$98=NT!$AC$2,'Mov FIN'!Q100,0)</f>
        <v>0</v>
      </c>
      <c r="R55" s="33">
        <f>+IF($C$62=NT!$AC$2,'Mov FIN'!R64,0)+IF($C$71=NT!$AC$2,'Mov FIN'!R73,0)+IF($C$80=NT!$AC$2,'Mov FIN'!R82,0)+IF($C$89=NT!$AC$2,'Mov FIN'!R91,0)+IF($C$98=NT!$AC$2,'Mov FIN'!R100,0)</f>
        <v>0</v>
      </c>
      <c r="S55" s="33">
        <f>+IF($C$62=NT!$AC$2,'Mov FIN'!S64,0)+IF($C$71=NT!$AC$2,'Mov FIN'!S73,0)+IF($C$80=NT!$AC$2,'Mov FIN'!S82,0)+IF($C$89=NT!$AC$2,'Mov FIN'!S91,0)+IF($C$98=NT!$AC$2,'Mov FIN'!S100,0)</f>
        <v>0</v>
      </c>
      <c r="T55" s="33">
        <f>+IF($C$62=NT!$AC$2,'Mov FIN'!T64,0)+IF($C$71=NT!$AC$2,'Mov FIN'!T73,0)+IF($C$80=NT!$AC$2,'Mov FIN'!T82,0)+IF($C$89=NT!$AC$2,'Mov FIN'!T91,0)+IF($C$98=NT!$AC$2,'Mov FIN'!T100,0)</f>
        <v>0</v>
      </c>
      <c r="U55" s="33">
        <f>+IF($C$62=NT!$AC$2,'Mov FIN'!U64,0)+IF($C$71=NT!$AC$2,'Mov FIN'!U73,0)+IF($C$80=NT!$AC$2,'Mov FIN'!U82,0)+IF($C$89=NT!$AC$2,'Mov FIN'!U91,0)+IF($C$98=NT!$AC$2,'Mov FIN'!U100,0)</f>
        <v>0</v>
      </c>
      <c r="V55" s="33">
        <f>+IF($C$62=NT!$AC$2,'Mov FIN'!V64,0)+IF($C$71=NT!$AC$2,'Mov FIN'!V73,0)+IF($C$80=NT!$AC$2,'Mov FIN'!V82,0)+IF($C$89=NT!$AC$2,'Mov FIN'!V91,0)+IF($C$98=NT!$AC$2,'Mov FIN'!V100,0)</f>
        <v>0</v>
      </c>
      <c r="W55" s="33">
        <f>+IF($C$62=NT!$AC$2,'Mov FIN'!W64,0)+IF($C$71=NT!$AC$2,'Mov FIN'!W73,0)+IF($C$80=NT!$AC$2,'Mov FIN'!W82,0)+IF($C$89=NT!$AC$2,'Mov FIN'!W91,0)+IF($C$98=NT!$AC$2,'Mov FIN'!W100,0)</f>
        <v>0</v>
      </c>
      <c r="X55" s="33">
        <f>+IF($C$62=NT!$AC$2,'Mov FIN'!X64,0)+IF($C$71=NT!$AC$2,'Mov FIN'!X73,0)+IF($C$80=NT!$AC$2,'Mov FIN'!X82,0)+IF($C$89=NT!$AC$2,'Mov FIN'!X91,0)+IF($C$98=NT!$AC$2,'Mov FIN'!X100,0)</f>
        <v>0</v>
      </c>
      <c r="Y55" s="33">
        <f>+IF($C$62=NT!$AC$2,'Mov FIN'!Y64,0)+IF($C$71=NT!$AC$2,'Mov FIN'!Y73,0)+IF($C$80=NT!$AC$2,'Mov FIN'!Y82,0)+IF($C$89=NT!$AC$2,'Mov FIN'!Y91,0)+IF($C$98=NT!$AC$2,'Mov FIN'!Y100,0)</f>
        <v>0</v>
      </c>
      <c r="Z55" s="33">
        <f>+IF($C$62=NT!$AC$2,'Mov FIN'!Z64,0)+IF($C$71=NT!$AC$2,'Mov FIN'!Z73,0)+IF($C$80=NT!$AC$2,'Mov FIN'!Z82,0)+IF($C$89=NT!$AC$2,'Mov FIN'!Z91,0)+IF($C$98=NT!$AC$2,'Mov FIN'!Z100,0)</f>
        <v>0</v>
      </c>
      <c r="AA55" s="33">
        <f>+IF($C$62=NT!$AC$2,'Mov FIN'!AA64,0)+IF($C$71=NT!$AC$2,'Mov FIN'!AA73,0)+IF($C$80=NT!$AC$2,'Mov FIN'!AA82,0)+IF($C$89=NT!$AC$2,'Mov FIN'!AA91,0)+IF($C$98=NT!$AC$2,'Mov FIN'!AA100,0)</f>
        <v>0</v>
      </c>
      <c r="AB55" s="33">
        <f>+IF($C$62=NT!$AC$2,'Mov FIN'!AB64,0)+IF($C$71=NT!$AC$2,'Mov FIN'!AB73,0)+IF($C$80=NT!$AC$2,'Mov FIN'!AB82,0)+IF($C$89=NT!$AC$2,'Mov FIN'!AB91,0)+IF($C$98=NT!$AC$2,'Mov FIN'!AB100,0)</f>
        <v>0</v>
      </c>
      <c r="AC55" s="33">
        <f>+IF($C$62=NT!$AC$2,'Mov FIN'!AC64,0)+IF($C$71=NT!$AC$2,'Mov FIN'!AC73,0)+IF($C$80=NT!$AC$2,'Mov FIN'!AC82,0)+IF($C$89=NT!$AC$2,'Mov FIN'!AC91,0)+IF($C$98=NT!$AC$2,'Mov FIN'!AC100,0)</f>
        <v>0</v>
      </c>
      <c r="AD55" s="33">
        <f>+IF($C$62=NT!$AC$2,'Mov FIN'!AD64,0)+IF($C$71=NT!$AC$2,'Mov FIN'!AD73,0)+IF($C$80=NT!$AC$2,'Mov FIN'!AD82,0)+IF($C$89=NT!$AC$2,'Mov FIN'!AD91,0)+IF($C$98=NT!$AC$2,'Mov FIN'!AD100,0)</f>
        <v>0</v>
      </c>
      <c r="AE55" s="33">
        <f>+IF($C$62=NT!$AC$2,'Mov FIN'!AE64,0)+IF($C$71=NT!$AC$2,'Mov FIN'!AE73,0)+IF($C$80=NT!$AC$2,'Mov FIN'!AE82,0)+IF($C$89=NT!$AC$2,'Mov FIN'!AE91,0)+IF($C$98=NT!$AC$2,'Mov FIN'!AE100,0)</f>
        <v>0</v>
      </c>
      <c r="AF55" s="33">
        <f>+IF($C$62=NT!$AC$2,'Mov FIN'!AF64,0)+IF($C$71=NT!$AC$2,'Mov FIN'!AF73,0)+IF($C$80=NT!$AC$2,'Mov FIN'!AF82,0)+IF($C$89=NT!$AC$2,'Mov FIN'!AF91,0)+IF($C$98=NT!$AC$2,'Mov FIN'!AF100,0)</f>
        <v>0</v>
      </c>
      <c r="AG55" s="33">
        <f>+IF($C$62=NT!$AC$2,'Mov FIN'!AG64,0)+IF($C$71=NT!$AC$2,'Mov FIN'!AG73,0)+IF($C$80=NT!$AC$2,'Mov FIN'!AG82,0)+IF($C$89=NT!$AC$2,'Mov FIN'!AG91,0)+IF($C$98=NT!$AC$2,'Mov FIN'!AG100,0)</f>
        <v>0</v>
      </c>
      <c r="AH55" s="33">
        <f>+IF($C$62=NT!$AC$2,'Mov FIN'!AH64,0)+IF($C$71=NT!$AC$2,'Mov FIN'!AH73,0)+IF($C$80=NT!$AC$2,'Mov FIN'!AH82,0)+IF($C$89=NT!$AC$2,'Mov FIN'!AH91,0)+IF($C$98=NT!$AC$2,'Mov FIN'!AH100,0)</f>
        <v>0</v>
      </c>
      <c r="AI55" s="33">
        <f>+IF($C$62=NT!$AC$2,'Mov FIN'!AI64,0)+IF($C$71=NT!$AC$2,'Mov FIN'!AI73,0)+IF($C$80=NT!$AC$2,'Mov FIN'!AI82,0)+IF($C$89=NT!$AC$2,'Mov FIN'!AI91,0)+IF($C$98=NT!$AC$2,'Mov FIN'!AI100,0)</f>
        <v>0</v>
      </c>
      <c r="AJ55" s="33">
        <f>+IF($C$62=NT!$AC$2,'Mov FIN'!AJ64,0)+IF($C$71=NT!$AC$2,'Mov FIN'!AJ73,0)+IF($C$80=NT!$AC$2,'Mov FIN'!AJ82,0)+IF($C$89=NT!$AC$2,'Mov FIN'!AJ91,0)+IF($C$98=NT!$AC$2,'Mov FIN'!AJ100,0)</f>
        <v>0</v>
      </c>
      <c r="AK55" s="33">
        <f>+IF($C$62=NT!$AC$2,'Mov FIN'!AK64,0)+IF($C$71=NT!$AC$2,'Mov FIN'!AK73,0)+IF($C$80=NT!$AC$2,'Mov FIN'!AK82,0)+IF($C$89=NT!$AC$2,'Mov FIN'!AK91,0)+IF($C$98=NT!$AC$2,'Mov FIN'!AK100,0)</f>
        <v>0</v>
      </c>
      <c r="AL55" s="33">
        <f>+IF($C$62=NT!$AC$2,'Mov FIN'!AL64,0)+IF($C$71=NT!$AC$2,'Mov FIN'!AL73,0)+IF($C$80=NT!$AC$2,'Mov FIN'!AL82,0)+IF($C$89=NT!$AC$2,'Mov FIN'!AL91,0)+IF($C$98=NT!$AC$2,'Mov FIN'!AL100,0)</f>
        <v>0</v>
      </c>
      <c r="AM55" s="33">
        <f>+IF($C$62=NT!$AC$2,'Mov FIN'!AM64,0)+IF($C$71=NT!$AC$2,'Mov FIN'!AM73,0)+IF($C$80=NT!$AC$2,'Mov FIN'!AM82,0)+IF($C$89=NT!$AC$2,'Mov FIN'!AM91,0)+IF($C$98=NT!$AC$2,'Mov FIN'!AM100,0)</f>
        <v>0</v>
      </c>
      <c r="AN55" s="33">
        <f>+IF($C$62=NT!$AC$2,'Mov FIN'!AN64,0)+IF($C$71=NT!$AC$2,'Mov FIN'!AN73,0)+IF($C$80=NT!$AC$2,'Mov FIN'!AN82,0)+IF($C$89=NT!$AC$2,'Mov FIN'!AN91,0)+IF($C$98=NT!$AC$2,'Mov FIN'!AN100,0)</f>
        <v>0</v>
      </c>
      <c r="AO55" s="33">
        <f>+IF($C$62=NT!$AC$2,'Mov FIN'!AO64,0)+IF($C$71=NT!$AC$2,'Mov FIN'!AO73,0)+IF($C$80=NT!$AC$2,'Mov FIN'!AO82,0)+IF($C$89=NT!$AC$2,'Mov FIN'!AO91,0)+IF($C$98=NT!$AC$2,'Mov FIN'!AO100,0)</f>
        <v>0</v>
      </c>
      <c r="AP55" s="33">
        <f>+IF($C$62=NT!$AC$2,'Mov FIN'!AP64,0)+IF($C$71=NT!$AC$2,'Mov FIN'!AP73,0)+IF($C$80=NT!$AC$2,'Mov FIN'!AP82,0)+IF($C$89=NT!$AC$2,'Mov FIN'!AP91,0)+IF($C$98=NT!$AC$2,'Mov FIN'!AP100,0)</f>
        <v>0</v>
      </c>
      <c r="AQ55" s="33">
        <f>+IF($C$62=NT!$AC$2,'Mov FIN'!AQ64,0)+IF($C$71=NT!$AC$2,'Mov FIN'!AQ73,0)+IF($C$80=NT!$AC$2,'Mov FIN'!AQ82,0)+IF($C$89=NT!$AC$2,'Mov FIN'!AQ91,0)+IF($C$98=NT!$AC$2,'Mov FIN'!AQ100,0)</f>
        <v>0</v>
      </c>
      <c r="AR55" s="33">
        <f>+IF($C$62=NT!$AC$2,'Mov FIN'!AR64,0)+IF($C$71=NT!$AC$2,'Mov FIN'!AR73,0)+IF($C$80=NT!$AC$2,'Mov FIN'!AR82,0)+IF($C$89=NT!$AC$2,'Mov FIN'!AR91,0)+IF($C$98=NT!$AC$2,'Mov FIN'!AR100,0)</f>
        <v>0</v>
      </c>
      <c r="AS55" s="33">
        <f>+IF($C$62=NT!$AC$2,'Mov FIN'!AS64,0)+IF($C$71=NT!$AC$2,'Mov FIN'!AS73,0)+IF($C$80=NT!$AC$2,'Mov FIN'!AS82,0)+IF($C$89=NT!$AC$2,'Mov FIN'!AS91,0)+IF($C$98=NT!$AC$2,'Mov FIN'!AS100,0)</f>
        <v>0</v>
      </c>
      <c r="AT55" s="33">
        <f>+IF($C$62=NT!$AC$2,'Mov FIN'!AT64,0)+IF($C$71=NT!$AC$2,'Mov FIN'!AT73,0)+IF($C$80=NT!$AC$2,'Mov FIN'!AT82,0)+IF($C$89=NT!$AC$2,'Mov FIN'!AT91,0)+IF($C$98=NT!$AC$2,'Mov FIN'!AT100,0)</f>
        <v>0</v>
      </c>
      <c r="AU55" s="33">
        <f>+IF($C$62=NT!$AC$2,'Mov FIN'!AU64,0)+IF($C$71=NT!$AC$2,'Mov FIN'!AU73,0)+IF($C$80=NT!$AC$2,'Mov FIN'!AU82,0)+IF($C$89=NT!$AC$2,'Mov FIN'!AU91,0)+IF($C$98=NT!$AC$2,'Mov FIN'!AU100,0)</f>
        <v>0</v>
      </c>
      <c r="AV55" s="33">
        <f>+IF($C$62=NT!$AC$2,'Mov FIN'!AV64,0)+IF($C$71=NT!$AC$2,'Mov FIN'!AV73,0)+IF($C$80=NT!$AC$2,'Mov FIN'!AV82,0)+IF($C$89=NT!$AC$2,'Mov FIN'!AV91,0)+IF($C$98=NT!$AC$2,'Mov FIN'!AV100,0)</f>
        <v>0</v>
      </c>
      <c r="AW55" s="33">
        <f>+IF($C$62=NT!$AC$2,'Mov FIN'!AW64,0)+IF($C$71=NT!$AC$2,'Mov FIN'!AW73,0)+IF($C$80=NT!$AC$2,'Mov FIN'!AW82,0)+IF($C$89=NT!$AC$2,'Mov FIN'!AW91,0)+IF($C$98=NT!$AC$2,'Mov FIN'!AW100,0)</f>
        <v>0</v>
      </c>
      <c r="AX55" s="33">
        <f>+IF($C$62=NT!$AC$2,'Mov FIN'!AX64,0)+IF($C$71=NT!$AC$2,'Mov FIN'!AX73,0)+IF($C$80=NT!$AC$2,'Mov FIN'!AX82,0)+IF($C$89=NT!$AC$2,'Mov FIN'!AX91,0)+IF($C$98=NT!$AC$2,'Mov FIN'!AX100,0)</f>
        <v>0</v>
      </c>
      <c r="AY55" s="33">
        <f>+IF($C$62=NT!$AC$2,'Mov FIN'!AY64,0)+IF($C$71=NT!$AC$2,'Mov FIN'!AY73,0)+IF($C$80=NT!$AC$2,'Mov FIN'!AY82,0)+IF($C$89=NT!$AC$2,'Mov FIN'!AY91,0)+IF($C$98=NT!$AC$2,'Mov FIN'!AY100,0)</f>
        <v>0</v>
      </c>
      <c r="AZ55" s="33">
        <f>+IF($C$62=NT!$AC$2,'Mov FIN'!AZ64,0)+IF($C$71=NT!$AC$2,'Mov FIN'!AZ73,0)+IF($C$80=NT!$AC$2,'Mov FIN'!AZ82,0)+IF($C$89=NT!$AC$2,'Mov FIN'!AZ91,0)+IF($C$98=NT!$AC$2,'Mov FIN'!AZ100,0)</f>
        <v>0</v>
      </c>
      <c r="BA55" s="33">
        <f>+IF($C$62=NT!$AC$2,'Mov FIN'!BA64,0)+IF($C$71=NT!$AC$2,'Mov FIN'!BA73,0)+IF($C$80=NT!$AC$2,'Mov FIN'!BA82,0)+IF($C$89=NT!$AC$2,'Mov FIN'!BA91,0)+IF($C$98=NT!$AC$2,'Mov FIN'!BA100,0)</f>
        <v>0</v>
      </c>
      <c r="BB55" s="33">
        <f>+IF($C$62=NT!$AC$2,'Mov FIN'!BB64,0)+IF($C$71=NT!$AC$2,'Mov FIN'!BB73,0)+IF($C$80=NT!$AC$2,'Mov FIN'!BB82,0)+IF($C$89=NT!$AC$2,'Mov FIN'!BB91,0)+IF($C$98=NT!$AC$2,'Mov FIN'!BB100,0)</f>
        <v>0</v>
      </c>
      <c r="BC55" s="33">
        <f>+IF($C$62=NT!$AC$2,'Mov FIN'!BC64,0)+IF($C$71=NT!$AC$2,'Mov FIN'!BC73,0)+IF($C$80=NT!$AC$2,'Mov FIN'!BC82,0)+IF($C$89=NT!$AC$2,'Mov FIN'!BC91,0)+IF($C$98=NT!$AC$2,'Mov FIN'!BC100,0)</f>
        <v>0</v>
      </c>
      <c r="BD55" s="33">
        <f>+IF($C$62=NT!$AC$2,'Mov FIN'!BD64,0)+IF($C$71=NT!$AC$2,'Mov FIN'!BD73,0)+IF($C$80=NT!$AC$2,'Mov FIN'!BD82,0)+IF($C$89=NT!$AC$2,'Mov FIN'!BD91,0)+IF($C$98=NT!$AC$2,'Mov FIN'!BD100,0)</f>
        <v>0</v>
      </c>
      <c r="BE55" s="33">
        <f>+IF($C$62=NT!$AC$2,'Mov FIN'!BE64,0)+IF($C$71=NT!$AC$2,'Mov FIN'!BE73,0)+IF($C$80=NT!$AC$2,'Mov FIN'!BE82,0)+IF($C$89=NT!$AC$2,'Mov FIN'!BE91,0)+IF($C$98=NT!$AC$2,'Mov FIN'!BE100,0)</f>
        <v>0</v>
      </c>
      <c r="BF55" s="33">
        <f>+IF($C$62=NT!$AC$2,'Mov FIN'!BF64,0)+IF($C$71=NT!$AC$2,'Mov FIN'!BF73,0)+IF($C$80=NT!$AC$2,'Mov FIN'!BF82,0)+IF($C$89=NT!$AC$2,'Mov FIN'!BF91,0)+IF($C$98=NT!$AC$2,'Mov FIN'!BF100,0)</f>
        <v>0</v>
      </c>
      <c r="BG55" s="33">
        <f>+IF($C$62=NT!$AC$2,'Mov FIN'!BG64,0)+IF($C$71=NT!$AC$2,'Mov FIN'!BG73,0)+IF($C$80=NT!$AC$2,'Mov FIN'!BG82,0)+IF($C$89=NT!$AC$2,'Mov FIN'!BG91,0)+IF($C$98=NT!$AC$2,'Mov FIN'!BG100,0)</f>
        <v>0</v>
      </c>
      <c r="BH55" s="33">
        <f>+IF($C$62=NT!$AC$2,'Mov FIN'!BH64,0)+IF($C$71=NT!$AC$2,'Mov FIN'!BH73,0)+IF($C$80=NT!$AC$2,'Mov FIN'!BH82,0)+IF($C$89=NT!$AC$2,'Mov FIN'!BH91,0)+IF($C$98=NT!$AC$2,'Mov FIN'!BH100,0)</f>
        <v>0</v>
      </c>
      <c r="BI55" s="33">
        <f>+IF($C$62=NT!$AC$2,'Mov FIN'!BI64,0)+IF($C$71=NT!$AC$2,'Mov FIN'!BI73,0)+IF($C$80=NT!$AC$2,'Mov FIN'!BI82,0)+IF($C$89=NT!$AC$2,'Mov FIN'!BI91,0)+IF($C$98=NT!$AC$2,'Mov FIN'!BI100,0)</f>
        <v>0</v>
      </c>
      <c r="BJ55" s="33">
        <f>+IF($C$62=NT!$AC$2,'Mov FIN'!BJ64,0)+IF($C$71=NT!$AC$2,'Mov FIN'!BJ73,0)+IF($C$80=NT!$AC$2,'Mov FIN'!BJ82,0)+IF($C$89=NT!$AC$2,'Mov FIN'!BJ91,0)+IF($C$98=NT!$AC$2,'Mov FIN'!BJ100,0)</f>
        <v>0</v>
      </c>
      <c r="BK55" s="33">
        <f>+IF($C$62=NT!$AC$2,'Mov FIN'!BK64,0)+IF($C$71=NT!$AC$2,'Mov FIN'!BK73,0)+IF($C$80=NT!$AC$2,'Mov FIN'!BK82,0)+IF($C$89=NT!$AC$2,'Mov FIN'!BK91,0)+IF($C$98=NT!$AC$2,'Mov FIN'!BK100,0)</f>
        <v>0</v>
      </c>
      <c r="BL55" s="33">
        <f>+IF($C$62=NT!$AC$2,'Mov FIN'!BL64,0)+IF($C$71=NT!$AC$2,'Mov FIN'!BL73,0)+IF($C$80=NT!$AC$2,'Mov FIN'!BL82,0)+IF($C$89=NT!$AC$2,'Mov FIN'!BL91,0)+IF($C$98=NT!$AC$2,'Mov FIN'!BL100,0)</f>
        <v>0</v>
      </c>
    </row>
    <row r="56" spans="1:76">
      <c r="A56" s="297"/>
      <c r="B56" s="32" t="s">
        <v>181</v>
      </c>
      <c r="C56" s="32"/>
      <c r="D56" s="117"/>
      <c r="E56" s="33">
        <f>+IF($C$62=NT!$AC$2,'Mov FIN'!E65,0)+IF($C$71=NT!$AC$2,'Mov FIN'!E74,0)+IF($C$80=NT!$AC$2,'Mov FIN'!E83,0)+IF($C$89=NT!$AC$2,'Mov FIN'!E92,0)+IF($C$98=NT!$AC$2,'Mov FIN'!E101,0)</f>
        <v>0</v>
      </c>
      <c r="F56" s="33">
        <f>+IF($C$62=NT!$AC$2,'Mov FIN'!F65,0)+IF($C$71=NT!$AC$2,'Mov FIN'!F74,0)+IF($C$80=NT!$AC$2,'Mov FIN'!F83,0)+IF($C$89=NT!$AC$2,'Mov FIN'!F92,0)+IF($C$98=NT!$AC$2,'Mov FIN'!F101,0)</f>
        <v>0</v>
      </c>
      <c r="G56" s="33">
        <f>+IF($C$62=NT!$AC$2,'Mov FIN'!G65,0)+IF($C$71=NT!$AC$2,'Mov FIN'!G74,0)+IF($C$80=NT!$AC$2,'Mov FIN'!G83,0)+IF($C$89=NT!$AC$2,'Mov FIN'!G92,0)+IF($C$98=NT!$AC$2,'Mov FIN'!G101,0)</f>
        <v>0</v>
      </c>
      <c r="H56" s="33">
        <f>+IF($C$62=NT!$AC$2,'Mov FIN'!H65,0)+IF($C$71=NT!$AC$2,'Mov FIN'!H74,0)+IF($C$80=NT!$AC$2,'Mov FIN'!H83,0)+IF($C$89=NT!$AC$2,'Mov FIN'!H92,0)+IF($C$98=NT!$AC$2,'Mov FIN'!H101,0)</f>
        <v>0</v>
      </c>
      <c r="I56" s="33">
        <f>+IF($C$62=NT!$AC$2,'Mov FIN'!I65,0)+IF($C$71=NT!$AC$2,'Mov FIN'!I74,0)+IF($C$80=NT!$AC$2,'Mov FIN'!I83,0)+IF($C$89=NT!$AC$2,'Mov FIN'!I92,0)+IF($C$98=NT!$AC$2,'Mov FIN'!I101,0)</f>
        <v>0</v>
      </c>
      <c r="J56" s="33">
        <f>+IF($C$62=NT!$AC$2,'Mov FIN'!J65,0)+IF($C$71=NT!$AC$2,'Mov FIN'!J74,0)+IF($C$80=NT!$AC$2,'Mov FIN'!J83,0)+IF($C$89=NT!$AC$2,'Mov FIN'!J92,0)+IF($C$98=NT!$AC$2,'Mov FIN'!J101,0)</f>
        <v>0</v>
      </c>
      <c r="K56" s="33">
        <f>+IF($C$62=NT!$AC$2,'Mov FIN'!K65,0)+IF($C$71=NT!$AC$2,'Mov FIN'!K74,0)+IF($C$80=NT!$AC$2,'Mov FIN'!K83,0)+IF($C$89=NT!$AC$2,'Mov FIN'!K92,0)+IF($C$98=NT!$AC$2,'Mov FIN'!K101,0)</f>
        <v>0</v>
      </c>
      <c r="L56" s="33">
        <f>+IF($C$62=NT!$AC$2,'Mov FIN'!L65,0)+IF($C$71=NT!$AC$2,'Mov FIN'!L74,0)+IF($C$80=NT!$AC$2,'Mov FIN'!L83,0)+IF($C$89=NT!$AC$2,'Mov FIN'!L92,0)+IF($C$98=NT!$AC$2,'Mov FIN'!L101,0)</f>
        <v>0</v>
      </c>
      <c r="M56" s="33">
        <f>+IF($C$62=NT!$AC$2,'Mov FIN'!M65,0)+IF($C$71=NT!$AC$2,'Mov FIN'!M74,0)+IF($C$80=NT!$AC$2,'Mov FIN'!M83,0)+IF($C$89=NT!$AC$2,'Mov FIN'!M92,0)+IF($C$98=NT!$AC$2,'Mov FIN'!M101,0)</f>
        <v>0</v>
      </c>
      <c r="N56" s="33">
        <f>+IF($C$62=NT!$AC$2,'Mov FIN'!N65,0)+IF($C$71=NT!$AC$2,'Mov FIN'!N74,0)+IF($C$80=NT!$AC$2,'Mov FIN'!N83,0)+IF($C$89=NT!$AC$2,'Mov FIN'!N92,0)+IF($C$98=NT!$AC$2,'Mov FIN'!N101,0)</f>
        <v>0</v>
      </c>
      <c r="O56" s="33">
        <f>+IF($C$62=NT!$AC$2,'Mov FIN'!O65,0)+IF($C$71=NT!$AC$2,'Mov FIN'!O74,0)+IF($C$80=NT!$AC$2,'Mov FIN'!O83,0)+IF($C$89=NT!$AC$2,'Mov FIN'!O92,0)+IF($C$98=NT!$AC$2,'Mov FIN'!O101,0)</f>
        <v>0</v>
      </c>
      <c r="P56" s="33">
        <f>+IF($C$62=NT!$AC$2,'Mov FIN'!P65,0)+IF($C$71=NT!$AC$2,'Mov FIN'!P74,0)+IF($C$80=NT!$AC$2,'Mov FIN'!P83,0)+IF($C$89=NT!$AC$2,'Mov FIN'!P92,0)+IF($C$98=NT!$AC$2,'Mov FIN'!P101,0)</f>
        <v>0</v>
      </c>
      <c r="Q56" s="33">
        <f>+IF($C$62=NT!$AC$2,'Mov FIN'!Q65,0)+IF($C$71=NT!$AC$2,'Mov FIN'!Q74,0)+IF($C$80=NT!$AC$2,'Mov FIN'!Q83,0)+IF($C$89=NT!$AC$2,'Mov FIN'!Q92,0)+IF($C$98=NT!$AC$2,'Mov FIN'!Q101,0)</f>
        <v>0</v>
      </c>
      <c r="R56" s="33">
        <f>+IF($C$62=NT!$AC$2,'Mov FIN'!R65,0)+IF($C$71=NT!$AC$2,'Mov FIN'!R74,0)+IF($C$80=NT!$AC$2,'Mov FIN'!R83,0)+IF($C$89=NT!$AC$2,'Mov FIN'!R92,0)+IF($C$98=NT!$AC$2,'Mov FIN'!R101,0)</f>
        <v>0</v>
      </c>
      <c r="S56" s="33">
        <f>+IF($C$62=NT!$AC$2,'Mov FIN'!S65,0)+IF($C$71=NT!$AC$2,'Mov FIN'!S74,0)+IF($C$80=NT!$AC$2,'Mov FIN'!S83,0)+IF($C$89=NT!$AC$2,'Mov FIN'!S92,0)+IF($C$98=NT!$AC$2,'Mov FIN'!S101,0)</f>
        <v>0</v>
      </c>
      <c r="T56" s="33">
        <f>+IF($C$62=NT!$AC$2,'Mov FIN'!T65,0)+IF($C$71=NT!$AC$2,'Mov FIN'!T74,0)+IF($C$80=NT!$AC$2,'Mov FIN'!T83,0)+IF($C$89=NT!$AC$2,'Mov FIN'!T92,0)+IF($C$98=NT!$AC$2,'Mov FIN'!T101,0)</f>
        <v>0</v>
      </c>
      <c r="U56" s="33">
        <f>+IF($C$62=NT!$AC$2,'Mov FIN'!U65,0)+IF($C$71=NT!$AC$2,'Mov FIN'!U74,0)+IF($C$80=NT!$AC$2,'Mov FIN'!U83,0)+IF($C$89=NT!$AC$2,'Mov FIN'!U92,0)+IF($C$98=NT!$AC$2,'Mov FIN'!U101,0)</f>
        <v>0</v>
      </c>
      <c r="V56" s="33">
        <f>+IF($C$62=NT!$AC$2,'Mov FIN'!V65,0)+IF($C$71=NT!$AC$2,'Mov FIN'!V74,0)+IF($C$80=NT!$AC$2,'Mov FIN'!V83,0)+IF($C$89=NT!$AC$2,'Mov FIN'!V92,0)+IF($C$98=NT!$AC$2,'Mov FIN'!V101,0)</f>
        <v>0</v>
      </c>
      <c r="W56" s="33">
        <f>+IF($C$62=NT!$AC$2,'Mov FIN'!W65,0)+IF($C$71=NT!$AC$2,'Mov FIN'!W74,0)+IF($C$80=NT!$AC$2,'Mov FIN'!W83,0)+IF($C$89=NT!$AC$2,'Mov FIN'!W92,0)+IF($C$98=NT!$AC$2,'Mov FIN'!W101,0)</f>
        <v>0</v>
      </c>
      <c r="X56" s="33">
        <f>+IF($C$62=NT!$AC$2,'Mov FIN'!X65,0)+IF($C$71=NT!$AC$2,'Mov FIN'!X74,0)+IF($C$80=NT!$AC$2,'Mov FIN'!X83,0)+IF($C$89=NT!$AC$2,'Mov FIN'!X92,0)+IF($C$98=NT!$AC$2,'Mov FIN'!X101,0)</f>
        <v>0</v>
      </c>
      <c r="Y56" s="33">
        <f>+IF($C$62=NT!$AC$2,'Mov FIN'!Y65,0)+IF($C$71=NT!$AC$2,'Mov FIN'!Y74,0)+IF($C$80=NT!$AC$2,'Mov FIN'!Y83,0)+IF($C$89=NT!$AC$2,'Mov FIN'!Y92,0)+IF($C$98=NT!$AC$2,'Mov FIN'!Y101,0)</f>
        <v>0</v>
      </c>
      <c r="Z56" s="33">
        <f>+IF($C$62=NT!$AC$2,'Mov FIN'!Z65,0)+IF($C$71=NT!$AC$2,'Mov FIN'!Z74,0)+IF($C$80=NT!$AC$2,'Mov FIN'!Z83,0)+IF($C$89=NT!$AC$2,'Mov FIN'!Z92,0)+IF($C$98=NT!$AC$2,'Mov FIN'!Z101,0)</f>
        <v>0</v>
      </c>
      <c r="AA56" s="33">
        <f>+IF($C$62=NT!$AC$2,'Mov FIN'!AA65,0)+IF($C$71=NT!$AC$2,'Mov FIN'!AA74,0)+IF($C$80=NT!$AC$2,'Mov FIN'!AA83,0)+IF($C$89=NT!$AC$2,'Mov FIN'!AA92,0)+IF($C$98=NT!$AC$2,'Mov FIN'!AA101,0)</f>
        <v>0</v>
      </c>
      <c r="AB56" s="33">
        <f>+IF($C$62=NT!$AC$2,'Mov FIN'!AB65,0)+IF($C$71=NT!$AC$2,'Mov FIN'!AB74,0)+IF($C$80=NT!$AC$2,'Mov FIN'!AB83,0)+IF($C$89=NT!$AC$2,'Mov FIN'!AB92,0)+IF($C$98=NT!$AC$2,'Mov FIN'!AB101,0)</f>
        <v>0</v>
      </c>
      <c r="AC56" s="33">
        <f>+IF($C$62=NT!$AC$2,'Mov FIN'!AC65,0)+IF($C$71=NT!$AC$2,'Mov FIN'!AC74,0)+IF($C$80=NT!$AC$2,'Mov FIN'!AC83,0)+IF($C$89=NT!$AC$2,'Mov FIN'!AC92,0)+IF($C$98=NT!$AC$2,'Mov FIN'!AC101,0)</f>
        <v>0</v>
      </c>
      <c r="AD56" s="33">
        <f>+IF($C$62=NT!$AC$2,'Mov FIN'!AD65,0)+IF($C$71=NT!$AC$2,'Mov FIN'!AD74,0)+IF($C$80=NT!$AC$2,'Mov FIN'!AD83,0)+IF($C$89=NT!$AC$2,'Mov FIN'!AD92,0)+IF($C$98=NT!$AC$2,'Mov FIN'!AD101,0)</f>
        <v>0</v>
      </c>
      <c r="AE56" s="33">
        <f>+IF($C$62=NT!$AC$2,'Mov FIN'!AE65,0)+IF($C$71=NT!$AC$2,'Mov FIN'!AE74,0)+IF($C$80=NT!$AC$2,'Mov FIN'!AE83,0)+IF($C$89=NT!$AC$2,'Mov FIN'!AE92,0)+IF($C$98=NT!$AC$2,'Mov FIN'!AE101,0)</f>
        <v>0</v>
      </c>
      <c r="AF56" s="33">
        <f>+IF($C$62=NT!$AC$2,'Mov FIN'!AF65,0)+IF($C$71=NT!$AC$2,'Mov FIN'!AF74,0)+IF($C$80=NT!$AC$2,'Mov FIN'!AF83,0)+IF($C$89=NT!$AC$2,'Mov FIN'!AF92,0)+IF($C$98=NT!$AC$2,'Mov FIN'!AF101,0)</f>
        <v>0</v>
      </c>
      <c r="AG56" s="33">
        <f>+IF($C$62=NT!$AC$2,'Mov FIN'!AG65,0)+IF($C$71=NT!$AC$2,'Mov FIN'!AG74,0)+IF($C$80=NT!$AC$2,'Mov FIN'!AG83,0)+IF($C$89=NT!$AC$2,'Mov FIN'!AG92,0)+IF($C$98=NT!$AC$2,'Mov FIN'!AG101,0)</f>
        <v>0</v>
      </c>
      <c r="AH56" s="33">
        <f>+IF($C$62=NT!$AC$2,'Mov FIN'!AH65,0)+IF($C$71=NT!$AC$2,'Mov FIN'!AH74,0)+IF($C$80=NT!$AC$2,'Mov FIN'!AH83,0)+IF($C$89=NT!$AC$2,'Mov FIN'!AH92,0)+IF($C$98=NT!$AC$2,'Mov FIN'!AH101,0)</f>
        <v>0</v>
      </c>
      <c r="AI56" s="33">
        <f>+IF($C$62=NT!$AC$2,'Mov FIN'!AI65,0)+IF($C$71=NT!$AC$2,'Mov FIN'!AI74,0)+IF($C$80=NT!$AC$2,'Mov FIN'!AI83,0)+IF($C$89=NT!$AC$2,'Mov FIN'!AI92,0)+IF($C$98=NT!$AC$2,'Mov FIN'!AI101,0)</f>
        <v>0</v>
      </c>
      <c r="AJ56" s="33">
        <f>+IF($C$62=NT!$AC$2,'Mov FIN'!AJ65,0)+IF($C$71=NT!$AC$2,'Mov FIN'!AJ74,0)+IF($C$80=NT!$AC$2,'Mov FIN'!AJ83,0)+IF($C$89=NT!$AC$2,'Mov FIN'!AJ92,0)+IF($C$98=NT!$AC$2,'Mov FIN'!AJ101,0)</f>
        <v>0</v>
      </c>
      <c r="AK56" s="33">
        <f>+IF($C$62=NT!$AC$2,'Mov FIN'!AK65,0)+IF($C$71=NT!$AC$2,'Mov FIN'!AK74,0)+IF($C$80=NT!$AC$2,'Mov FIN'!AK83,0)+IF($C$89=NT!$AC$2,'Mov FIN'!AK92,0)+IF($C$98=NT!$AC$2,'Mov FIN'!AK101,0)</f>
        <v>0</v>
      </c>
      <c r="AL56" s="33">
        <f>+IF($C$62=NT!$AC$2,'Mov FIN'!AL65,0)+IF($C$71=NT!$AC$2,'Mov FIN'!AL74,0)+IF($C$80=NT!$AC$2,'Mov FIN'!AL83,0)+IF($C$89=NT!$AC$2,'Mov FIN'!AL92,0)+IF($C$98=NT!$AC$2,'Mov FIN'!AL101,0)</f>
        <v>0</v>
      </c>
      <c r="AM56" s="33">
        <f>+IF($C$62=NT!$AC$2,'Mov FIN'!AM65,0)+IF($C$71=NT!$AC$2,'Mov FIN'!AM74,0)+IF($C$80=NT!$AC$2,'Mov FIN'!AM83,0)+IF($C$89=NT!$AC$2,'Mov FIN'!AM92,0)+IF($C$98=NT!$AC$2,'Mov FIN'!AM101,0)</f>
        <v>0</v>
      </c>
      <c r="AN56" s="33">
        <f>+IF($C$62=NT!$AC$2,'Mov FIN'!AN65,0)+IF($C$71=NT!$AC$2,'Mov FIN'!AN74,0)+IF($C$80=NT!$AC$2,'Mov FIN'!AN83,0)+IF($C$89=NT!$AC$2,'Mov FIN'!AN92,0)+IF($C$98=NT!$AC$2,'Mov FIN'!AN101,0)</f>
        <v>0</v>
      </c>
      <c r="AO56" s="33">
        <f>+IF($C$62=NT!$AC$2,'Mov FIN'!AO65,0)+IF($C$71=NT!$AC$2,'Mov FIN'!AO74,0)+IF($C$80=NT!$AC$2,'Mov FIN'!AO83,0)+IF($C$89=NT!$AC$2,'Mov FIN'!AO92,0)+IF($C$98=NT!$AC$2,'Mov FIN'!AO101,0)</f>
        <v>0</v>
      </c>
      <c r="AP56" s="33">
        <f>+IF($C$62=NT!$AC$2,'Mov FIN'!AP65,0)+IF($C$71=NT!$AC$2,'Mov FIN'!AP74,0)+IF($C$80=NT!$AC$2,'Mov FIN'!AP83,0)+IF($C$89=NT!$AC$2,'Mov FIN'!AP92,0)+IF($C$98=NT!$AC$2,'Mov FIN'!AP101,0)</f>
        <v>0</v>
      </c>
      <c r="AQ56" s="33">
        <f>+IF($C$62=NT!$AC$2,'Mov FIN'!AQ65,0)+IF($C$71=NT!$AC$2,'Mov FIN'!AQ74,0)+IF($C$80=NT!$AC$2,'Mov FIN'!AQ83,0)+IF($C$89=NT!$AC$2,'Mov FIN'!AQ92,0)+IF($C$98=NT!$AC$2,'Mov FIN'!AQ101,0)</f>
        <v>0</v>
      </c>
      <c r="AR56" s="33">
        <f>+IF($C$62=NT!$AC$2,'Mov FIN'!AR65,0)+IF($C$71=NT!$AC$2,'Mov FIN'!AR74,0)+IF($C$80=NT!$AC$2,'Mov FIN'!AR83,0)+IF($C$89=NT!$AC$2,'Mov FIN'!AR92,0)+IF($C$98=NT!$AC$2,'Mov FIN'!AR101,0)</f>
        <v>0</v>
      </c>
      <c r="AS56" s="33">
        <f>+IF($C$62=NT!$AC$2,'Mov FIN'!AS65,0)+IF($C$71=NT!$AC$2,'Mov FIN'!AS74,0)+IF($C$80=NT!$AC$2,'Mov FIN'!AS83,0)+IF($C$89=NT!$AC$2,'Mov FIN'!AS92,0)+IF($C$98=NT!$AC$2,'Mov FIN'!AS101,0)</f>
        <v>0</v>
      </c>
      <c r="AT56" s="33">
        <f>+IF($C$62=NT!$AC$2,'Mov FIN'!AT65,0)+IF($C$71=NT!$AC$2,'Mov FIN'!AT74,0)+IF($C$80=NT!$AC$2,'Mov FIN'!AT83,0)+IF($C$89=NT!$AC$2,'Mov FIN'!AT92,0)+IF($C$98=NT!$AC$2,'Mov FIN'!AT101,0)</f>
        <v>0</v>
      </c>
      <c r="AU56" s="33">
        <f>+IF($C$62=NT!$AC$2,'Mov FIN'!AU65,0)+IF($C$71=NT!$AC$2,'Mov FIN'!AU74,0)+IF($C$80=NT!$AC$2,'Mov FIN'!AU83,0)+IF($C$89=NT!$AC$2,'Mov FIN'!AU92,0)+IF($C$98=NT!$AC$2,'Mov FIN'!AU101,0)</f>
        <v>0</v>
      </c>
      <c r="AV56" s="33">
        <f>+IF($C$62=NT!$AC$2,'Mov FIN'!AV65,0)+IF($C$71=NT!$AC$2,'Mov FIN'!AV74,0)+IF($C$80=NT!$AC$2,'Mov FIN'!AV83,0)+IF($C$89=NT!$AC$2,'Mov FIN'!AV92,0)+IF($C$98=NT!$AC$2,'Mov FIN'!AV101,0)</f>
        <v>0</v>
      </c>
      <c r="AW56" s="33">
        <f>+IF($C$62=NT!$AC$2,'Mov FIN'!AW65,0)+IF($C$71=NT!$AC$2,'Mov FIN'!AW74,0)+IF($C$80=NT!$AC$2,'Mov FIN'!AW83,0)+IF($C$89=NT!$AC$2,'Mov FIN'!AW92,0)+IF($C$98=NT!$AC$2,'Mov FIN'!AW101,0)</f>
        <v>0</v>
      </c>
      <c r="AX56" s="33">
        <f>+IF($C$62=NT!$AC$2,'Mov FIN'!AX65,0)+IF($C$71=NT!$AC$2,'Mov FIN'!AX74,0)+IF($C$80=NT!$AC$2,'Mov FIN'!AX83,0)+IF($C$89=NT!$AC$2,'Mov FIN'!AX92,0)+IF($C$98=NT!$AC$2,'Mov FIN'!AX101,0)</f>
        <v>0</v>
      </c>
      <c r="AY56" s="33">
        <f>+IF($C$62=NT!$AC$2,'Mov FIN'!AY65,0)+IF($C$71=NT!$AC$2,'Mov FIN'!AY74,0)+IF($C$80=NT!$AC$2,'Mov FIN'!AY83,0)+IF($C$89=NT!$AC$2,'Mov FIN'!AY92,0)+IF($C$98=NT!$AC$2,'Mov FIN'!AY101,0)</f>
        <v>0</v>
      </c>
      <c r="AZ56" s="33">
        <f>+IF($C$62=NT!$AC$2,'Mov FIN'!AZ65,0)+IF($C$71=NT!$AC$2,'Mov FIN'!AZ74,0)+IF($C$80=NT!$AC$2,'Mov FIN'!AZ83,0)+IF($C$89=NT!$AC$2,'Mov FIN'!AZ92,0)+IF($C$98=NT!$AC$2,'Mov FIN'!AZ101,0)</f>
        <v>0</v>
      </c>
      <c r="BA56" s="33">
        <f>+IF($C$62=NT!$AC$2,'Mov FIN'!BA65,0)+IF($C$71=NT!$AC$2,'Mov FIN'!BA74,0)+IF($C$80=NT!$AC$2,'Mov FIN'!BA83,0)+IF($C$89=NT!$AC$2,'Mov FIN'!BA92,0)+IF($C$98=NT!$AC$2,'Mov FIN'!BA101,0)</f>
        <v>0</v>
      </c>
      <c r="BB56" s="33">
        <f>+IF($C$62=NT!$AC$2,'Mov FIN'!BB65,0)+IF($C$71=NT!$AC$2,'Mov FIN'!BB74,0)+IF($C$80=NT!$AC$2,'Mov FIN'!BB83,0)+IF($C$89=NT!$AC$2,'Mov FIN'!BB92,0)+IF($C$98=NT!$AC$2,'Mov FIN'!BB101,0)</f>
        <v>0</v>
      </c>
      <c r="BC56" s="33">
        <f>+IF($C$62=NT!$AC$2,'Mov FIN'!BC65,0)+IF($C$71=NT!$AC$2,'Mov FIN'!BC74,0)+IF($C$80=NT!$AC$2,'Mov FIN'!BC83,0)+IF($C$89=NT!$AC$2,'Mov FIN'!BC92,0)+IF($C$98=NT!$AC$2,'Mov FIN'!BC101,0)</f>
        <v>0</v>
      </c>
      <c r="BD56" s="33">
        <f>+IF($C$62=NT!$AC$2,'Mov FIN'!BD65,0)+IF($C$71=NT!$AC$2,'Mov FIN'!BD74,0)+IF($C$80=NT!$AC$2,'Mov FIN'!BD83,0)+IF($C$89=NT!$AC$2,'Mov FIN'!BD92,0)+IF($C$98=NT!$AC$2,'Mov FIN'!BD101,0)</f>
        <v>0</v>
      </c>
      <c r="BE56" s="33">
        <f>+IF($C$62=NT!$AC$2,'Mov FIN'!BE65,0)+IF($C$71=NT!$AC$2,'Mov FIN'!BE74,0)+IF($C$80=NT!$AC$2,'Mov FIN'!BE83,0)+IF($C$89=NT!$AC$2,'Mov FIN'!BE92,0)+IF($C$98=NT!$AC$2,'Mov FIN'!BE101,0)</f>
        <v>0</v>
      </c>
      <c r="BF56" s="33">
        <f>+IF($C$62=NT!$AC$2,'Mov FIN'!BF65,0)+IF($C$71=NT!$AC$2,'Mov FIN'!BF74,0)+IF($C$80=NT!$AC$2,'Mov FIN'!BF83,0)+IF($C$89=NT!$AC$2,'Mov FIN'!BF92,0)+IF($C$98=NT!$AC$2,'Mov FIN'!BF101,0)</f>
        <v>0</v>
      </c>
      <c r="BG56" s="33">
        <f>+IF($C$62=NT!$AC$2,'Mov FIN'!BG65,0)+IF($C$71=NT!$AC$2,'Mov FIN'!BG74,0)+IF($C$80=NT!$AC$2,'Mov FIN'!BG83,0)+IF($C$89=NT!$AC$2,'Mov FIN'!BG92,0)+IF($C$98=NT!$AC$2,'Mov FIN'!BG101,0)</f>
        <v>0</v>
      </c>
      <c r="BH56" s="33">
        <f>+IF($C$62=NT!$AC$2,'Mov FIN'!BH65,0)+IF($C$71=NT!$AC$2,'Mov FIN'!BH74,0)+IF($C$80=NT!$AC$2,'Mov FIN'!BH83,0)+IF($C$89=NT!$AC$2,'Mov FIN'!BH92,0)+IF($C$98=NT!$AC$2,'Mov FIN'!BH101,0)</f>
        <v>0</v>
      </c>
      <c r="BI56" s="33">
        <f>+IF($C$62=NT!$AC$2,'Mov FIN'!BI65,0)+IF($C$71=NT!$AC$2,'Mov FIN'!BI74,0)+IF($C$80=NT!$AC$2,'Mov FIN'!BI83,0)+IF($C$89=NT!$AC$2,'Mov FIN'!BI92,0)+IF($C$98=NT!$AC$2,'Mov FIN'!BI101,0)</f>
        <v>0</v>
      </c>
      <c r="BJ56" s="33">
        <f>+IF($C$62=NT!$AC$2,'Mov FIN'!BJ65,0)+IF($C$71=NT!$AC$2,'Mov FIN'!BJ74,0)+IF($C$80=NT!$AC$2,'Mov FIN'!BJ83,0)+IF($C$89=NT!$AC$2,'Mov FIN'!BJ92,0)+IF($C$98=NT!$AC$2,'Mov FIN'!BJ101,0)</f>
        <v>0</v>
      </c>
      <c r="BK56" s="33">
        <f>+IF($C$62=NT!$AC$2,'Mov FIN'!BK65,0)+IF($C$71=NT!$AC$2,'Mov FIN'!BK74,0)+IF($C$80=NT!$AC$2,'Mov FIN'!BK83,0)+IF($C$89=NT!$AC$2,'Mov FIN'!BK92,0)+IF($C$98=NT!$AC$2,'Mov FIN'!BK101,0)</f>
        <v>0</v>
      </c>
      <c r="BL56" s="33">
        <f>+IF($C$62=NT!$AC$2,'Mov FIN'!BL65,0)+IF($C$71=NT!$AC$2,'Mov FIN'!BL74,0)+IF($C$80=NT!$AC$2,'Mov FIN'!BL83,0)+IF($C$89=NT!$AC$2,'Mov FIN'!BL92,0)+IF($C$98=NT!$AC$2,'Mov FIN'!BL101,0)</f>
        <v>0</v>
      </c>
    </row>
    <row r="57" spans="1:76">
      <c r="A57" s="297"/>
      <c r="B57" s="32" t="s">
        <v>178</v>
      </c>
      <c r="C57" s="32"/>
      <c r="D57" s="115"/>
      <c r="E57" s="33">
        <f>+IF($C$62=NT!$AC$2,'Mov FIN'!E66,0)+IF($C$71=NT!$AC$2,'Mov FIN'!E75,0)+IF($C$80=NT!$AC$2,'Mov FIN'!E84,0)+IF($C$89=NT!$AC$2,'Mov FIN'!E93,0)+IF($C$98=NT!$AC$2,'Mov FIN'!E102,0)</f>
        <v>0</v>
      </c>
      <c r="F57" s="33">
        <f>+IF($C$62=NT!$AC$2,'Mov FIN'!F66,0)+IF($C$71=NT!$AC$2,'Mov FIN'!F75,0)+IF($C$80=NT!$AC$2,'Mov FIN'!F84,0)+IF($C$89=NT!$AC$2,'Mov FIN'!F93,0)+IF($C$98=NT!$AC$2,'Mov FIN'!F102,0)</f>
        <v>0</v>
      </c>
      <c r="G57" s="33">
        <f>+IF($C$62=NT!$AC$2,'Mov FIN'!G66,0)+IF($C$71=NT!$AC$2,'Mov FIN'!G75,0)+IF($C$80=NT!$AC$2,'Mov FIN'!G84,0)+IF($C$89=NT!$AC$2,'Mov FIN'!G93,0)+IF($C$98=NT!$AC$2,'Mov FIN'!G102,0)</f>
        <v>0</v>
      </c>
      <c r="H57" s="33">
        <f>+IF($C$62=NT!$AC$2,'Mov FIN'!H66,0)+IF($C$71=NT!$AC$2,'Mov FIN'!H75,0)+IF($C$80=NT!$AC$2,'Mov FIN'!H84,0)+IF($C$89=NT!$AC$2,'Mov FIN'!H93,0)+IF($C$98=NT!$AC$2,'Mov FIN'!H102,0)</f>
        <v>0</v>
      </c>
      <c r="I57" s="33">
        <f>+IF($C$62=NT!$AC$2,'Mov FIN'!I66,0)+IF($C$71=NT!$AC$2,'Mov FIN'!I75,0)+IF($C$80=NT!$AC$2,'Mov FIN'!I84,0)+IF($C$89=NT!$AC$2,'Mov FIN'!I93,0)+IF($C$98=NT!$AC$2,'Mov FIN'!I102,0)</f>
        <v>0</v>
      </c>
      <c r="J57" s="33">
        <f>+IF($C$62=NT!$AC$2,'Mov FIN'!J66,0)+IF($C$71=NT!$AC$2,'Mov FIN'!J75,0)+IF($C$80=NT!$AC$2,'Mov FIN'!J84,0)+IF($C$89=NT!$AC$2,'Mov FIN'!J93,0)+IF($C$98=NT!$AC$2,'Mov FIN'!J102,0)</f>
        <v>0</v>
      </c>
      <c r="K57" s="33">
        <f>+IF($C$62=NT!$AC$2,'Mov FIN'!K66,0)+IF($C$71=NT!$AC$2,'Mov FIN'!K75,0)+IF($C$80=NT!$AC$2,'Mov FIN'!K84,0)+IF($C$89=NT!$AC$2,'Mov FIN'!K93,0)+IF($C$98=NT!$AC$2,'Mov FIN'!K102,0)</f>
        <v>0</v>
      </c>
      <c r="L57" s="33">
        <f>+IF($C$62=NT!$AC$2,'Mov FIN'!L66,0)+IF($C$71=NT!$AC$2,'Mov FIN'!L75,0)+IF($C$80=NT!$AC$2,'Mov FIN'!L84,0)+IF($C$89=NT!$AC$2,'Mov FIN'!L93,0)+IF($C$98=NT!$AC$2,'Mov FIN'!L102,0)</f>
        <v>0</v>
      </c>
      <c r="M57" s="33">
        <f>+IF($C$62=NT!$AC$2,'Mov FIN'!M66,0)+IF($C$71=NT!$AC$2,'Mov FIN'!M75,0)+IF($C$80=NT!$AC$2,'Mov FIN'!M84,0)+IF($C$89=NT!$AC$2,'Mov FIN'!M93,0)+IF($C$98=NT!$AC$2,'Mov FIN'!M102,0)</f>
        <v>0</v>
      </c>
      <c r="N57" s="33">
        <f>+IF($C$62=NT!$AC$2,'Mov FIN'!N66,0)+IF($C$71=NT!$AC$2,'Mov FIN'!N75,0)+IF($C$80=NT!$AC$2,'Mov FIN'!N84,0)+IF($C$89=NT!$AC$2,'Mov FIN'!N93,0)+IF($C$98=NT!$AC$2,'Mov FIN'!N102,0)</f>
        <v>0</v>
      </c>
      <c r="O57" s="33">
        <f>+IF($C$62=NT!$AC$2,'Mov FIN'!O66,0)+IF($C$71=NT!$AC$2,'Mov FIN'!O75,0)+IF($C$80=NT!$AC$2,'Mov FIN'!O84,0)+IF($C$89=NT!$AC$2,'Mov FIN'!O93,0)+IF($C$98=NT!$AC$2,'Mov FIN'!O102,0)</f>
        <v>0</v>
      </c>
      <c r="P57" s="33">
        <f>+IF($C$62=NT!$AC$2,'Mov FIN'!P66,0)+IF($C$71=NT!$AC$2,'Mov FIN'!P75,0)+IF($C$80=NT!$AC$2,'Mov FIN'!P84,0)+IF($C$89=NT!$AC$2,'Mov FIN'!P93,0)+IF($C$98=NT!$AC$2,'Mov FIN'!P102,0)</f>
        <v>0</v>
      </c>
      <c r="Q57" s="33">
        <f>+IF($C$62=NT!$AC$2,'Mov FIN'!Q66,0)+IF($C$71=NT!$AC$2,'Mov FIN'!Q75,0)+IF($C$80=NT!$AC$2,'Mov FIN'!Q84,0)+IF($C$89=NT!$AC$2,'Mov FIN'!Q93,0)+IF($C$98=NT!$AC$2,'Mov FIN'!Q102,0)</f>
        <v>0</v>
      </c>
      <c r="R57" s="33">
        <f>+IF($C$62=NT!$AC$2,'Mov FIN'!R66,0)+IF($C$71=NT!$AC$2,'Mov FIN'!R75,0)+IF($C$80=NT!$AC$2,'Mov FIN'!R84,0)+IF($C$89=NT!$AC$2,'Mov FIN'!R93,0)+IF($C$98=NT!$AC$2,'Mov FIN'!R102,0)</f>
        <v>0</v>
      </c>
      <c r="S57" s="33">
        <f>+IF($C$62=NT!$AC$2,'Mov FIN'!S66,0)+IF($C$71=NT!$AC$2,'Mov FIN'!S75,0)+IF($C$80=NT!$AC$2,'Mov FIN'!S84,0)+IF($C$89=NT!$AC$2,'Mov FIN'!S93,0)+IF($C$98=NT!$AC$2,'Mov FIN'!S102,0)</f>
        <v>0</v>
      </c>
      <c r="T57" s="33">
        <f>+IF($C$62=NT!$AC$2,'Mov FIN'!T66,0)+IF($C$71=NT!$AC$2,'Mov FIN'!T75,0)+IF($C$80=NT!$AC$2,'Mov FIN'!T84,0)+IF($C$89=NT!$AC$2,'Mov FIN'!T93,0)+IF($C$98=NT!$AC$2,'Mov FIN'!T102,0)</f>
        <v>0</v>
      </c>
      <c r="U57" s="33">
        <f>+IF($C$62=NT!$AC$2,'Mov FIN'!U66,0)+IF($C$71=NT!$AC$2,'Mov FIN'!U75,0)+IF($C$80=NT!$AC$2,'Mov FIN'!U84,0)+IF($C$89=NT!$AC$2,'Mov FIN'!U93,0)+IF($C$98=NT!$AC$2,'Mov FIN'!U102,0)</f>
        <v>0</v>
      </c>
      <c r="V57" s="33">
        <f>+IF($C$62=NT!$AC$2,'Mov FIN'!V66,0)+IF($C$71=NT!$AC$2,'Mov FIN'!V75,0)+IF($C$80=NT!$AC$2,'Mov FIN'!V84,0)+IF($C$89=NT!$AC$2,'Mov FIN'!V93,0)+IF($C$98=NT!$AC$2,'Mov FIN'!V102,0)</f>
        <v>0</v>
      </c>
      <c r="W57" s="33">
        <f>+IF($C$62=NT!$AC$2,'Mov FIN'!W66,0)+IF($C$71=NT!$AC$2,'Mov FIN'!W75,0)+IF($C$80=NT!$AC$2,'Mov FIN'!W84,0)+IF($C$89=NT!$AC$2,'Mov FIN'!W93,0)+IF($C$98=NT!$AC$2,'Mov FIN'!W102,0)</f>
        <v>0</v>
      </c>
      <c r="X57" s="33">
        <f>+IF($C$62=NT!$AC$2,'Mov FIN'!X66,0)+IF($C$71=NT!$AC$2,'Mov FIN'!X75,0)+IF($C$80=NT!$AC$2,'Mov FIN'!X84,0)+IF($C$89=NT!$AC$2,'Mov FIN'!X93,0)+IF($C$98=NT!$AC$2,'Mov FIN'!X102,0)</f>
        <v>0</v>
      </c>
      <c r="Y57" s="33">
        <f>+IF($C$62=NT!$AC$2,'Mov FIN'!Y66,0)+IF($C$71=NT!$AC$2,'Mov FIN'!Y75,0)+IF($C$80=NT!$AC$2,'Mov FIN'!Y84,0)+IF($C$89=NT!$AC$2,'Mov FIN'!Y93,0)+IF($C$98=NT!$AC$2,'Mov FIN'!Y102,0)</f>
        <v>0</v>
      </c>
      <c r="Z57" s="33">
        <f>+IF($C$62=NT!$AC$2,'Mov FIN'!Z66,0)+IF($C$71=NT!$AC$2,'Mov FIN'!Z75,0)+IF($C$80=NT!$AC$2,'Mov FIN'!Z84,0)+IF($C$89=NT!$AC$2,'Mov FIN'!Z93,0)+IF($C$98=NT!$AC$2,'Mov FIN'!Z102,0)</f>
        <v>0</v>
      </c>
      <c r="AA57" s="33">
        <f>+IF($C$62=NT!$AC$2,'Mov FIN'!AA66,0)+IF($C$71=NT!$AC$2,'Mov FIN'!AA75,0)+IF($C$80=NT!$AC$2,'Mov FIN'!AA84,0)+IF($C$89=NT!$AC$2,'Mov FIN'!AA93,0)+IF($C$98=NT!$AC$2,'Mov FIN'!AA102,0)</f>
        <v>0</v>
      </c>
      <c r="AB57" s="33">
        <f>+IF($C$62=NT!$AC$2,'Mov FIN'!AB66,0)+IF($C$71=NT!$AC$2,'Mov FIN'!AB75,0)+IF($C$80=NT!$AC$2,'Mov FIN'!AB84,0)+IF($C$89=NT!$AC$2,'Mov FIN'!AB93,0)+IF($C$98=NT!$AC$2,'Mov FIN'!AB102,0)</f>
        <v>0</v>
      </c>
      <c r="AC57" s="33">
        <f>+IF($C$62=NT!$AC$2,'Mov FIN'!AC66,0)+IF($C$71=NT!$AC$2,'Mov FIN'!AC75,0)+IF($C$80=NT!$AC$2,'Mov FIN'!AC84,0)+IF($C$89=NT!$AC$2,'Mov FIN'!AC93,0)+IF($C$98=NT!$AC$2,'Mov FIN'!AC102,0)</f>
        <v>0</v>
      </c>
      <c r="AD57" s="33">
        <f>+IF($C$62=NT!$AC$2,'Mov FIN'!AD66,0)+IF($C$71=NT!$AC$2,'Mov FIN'!AD75,0)+IF($C$80=NT!$AC$2,'Mov FIN'!AD84,0)+IF($C$89=NT!$AC$2,'Mov FIN'!AD93,0)+IF($C$98=NT!$AC$2,'Mov FIN'!AD102,0)</f>
        <v>0</v>
      </c>
      <c r="AE57" s="33">
        <f>+IF($C$62=NT!$AC$2,'Mov FIN'!AE66,0)+IF($C$71=NT!$AC$2,'Mov FIN'!AE75,0)+IF($C$80=NT!$AC$2,'Mov FIN'!AE84,0)+IF($C$89=NT!$AC$2,'Mov FIN'!AE93,0)+IF($C$98=NT!$AC$2,'Mov FIN'!AE102,0)</f>
        <v>0</v>
      </c>
      <c r="AF57" s="33">
        <f>+IF($C$62=NT!$AC$2,'Mov FIN'!AF66,0)+IF($C$71=NT!$AC$2,'Mov FIN'!AF75,0)+IF($C$80=NT!$AC$2,'Mov FIN'!AF84,0)+IF($C$89=NT!$AC$2,'Mov FIN'!AF93,0)+IF($C$98=NT!$AC$2,'Mov FIN'!AF102,0)</f>
        <v>0</v>
      </c>
      <c r="AG57" s="33">
        <f>+IF($C$62=NT!$AC$2,'Mov FIN'!AG66,0)+IF($C$71=NT!$AC$2,'Mov FIN'!AG75,0)+IF($C$80=NT!$AC$2,'Mov FIN'!AG84,0)+IF($C$89=NT!$AC$2,'Mov FIN'!AG93,0)+IF($C$98=NT!$AC$2,'Mov FIN'!AG102,0)</f>
        <v>0</v>
      </c>
      <c r="AH57" s="33">
        <f>+IF($C$62=NT!$AC$2,'Mov FIN'!AH66,0)+IF($C$71=NT!$AC$2,'Mov FIN'!AH75,0)+IF($C$80=NT!$AC$2,'Mov FIN'!AH84,0)+IF($C$89=NT!$AC$2,'Mov FIN'!AH93,0)+IF($C$98=NT!$AC$2,'Mov FIN'!AH102,0)</f>
        <v>0</v>
      </c>
      <c r="AI57" s="33">
        <f>+IF($C$62=NT!$AC$2,'Mov FIN'!AI66,0)+IF($C$71=NT!$AC$2,'Mov FIN'!AI75,0)+IF($C$80=NT!$AC$2,'Mov FIN'!AI84,0)+IF($C$89=NT!$AC$2,'Mov FIN'!AI93,0)+IF($C$98=NT!$AC$2,'Mov FIN'!AI102,0)</f>
        <v>0</v>
      </c>
      <c r="AJ57" s="33">
        <f>+IF($C$62=NT!$AC$2,'Mov FIN'!AJ66,0)+IF($C$71=NT!$AC$2,'Mov FIN'!AJ75,0)+IF($C$80=NT!$AC$2,'Mov FIN'!AJ84,0)+IF($C$89=NT!$AC$2,'Mov FIN'!AJ93,0)+IF($C$98=NT!$AC$2,'Mov FIN'!AJ102,0)</f>
        <v>0</v>
      </c>
      <c r="AK57" s="33">
        <f>+IF($C$62=NT!$AC$2,'Mov FIN'!AK66,0)+IF($C$71=NT!$AC$2,'Mov FIN'!AK75,0)+IF($C$80=NT!$AC$2,'Mov FIN'!AK84,0)+IF($C$89=NT!$AC$2,'Mov FIN'!AK93,0)+IF($C$98=NT!$AC$2,'Mov FIN'!AK102,0)</f>
        <v>0</v>
      </c>
      <c r="AL57" s="33">
        <f>+IF($C$62=NT!$AC$2,'Mov FIN'!AL66,0)+IF($C$71=NT!$AC$2,'Mov FIN'!AL75,0)+IF($C$80=NT!$AC$2,'Mov FIN'!AL84,0)+IF($C$89=NT!$AC$2,'Mov FIN'!AL93,0)+IF($C$98=NT!$AC$2,'Mov FIN'!AL102,0)</f>
        <v>0</v>
      </c>
      <c r="AM57" s="33">
        <f>+IF($C$62=NT!$AC$2,'Mov FIN'!AM66,0)+IF($C$71=NT!$AC$2,'Mov FIN'!AM75,0)+IF($C$80=NT!$AC$2,'Mov FIN'!AM84,0)+IF($C$89=NT!$AC$2,'Mov FIN'!AM93,0)+IF($C$98=NT!$AC$2,'Mov FIN'!AM102,0)</f>
        <v>0</v>
      </c>
      <c r="AN57" s="33">
        <f>+IF($C$62=NT!$AC$2,'Mov FIN'!AN66,0)+IF($C$71=NT!$AC$2,'Mov FIN'!AN75,0)+IF($C$80=NT!$AC$2,'Mov FIN'!AN84,0)+IF($C$89=NT!$AC$2,'Mov FIN'!AN93,0)+IF($C$98=NT!$AC$2,'Mov FIN'!AN102,0)</f>
        <v>0</v>
      </c>
      <c r="AO57" s="33">
        <f>+IF($C$62=NT!$AC$2,'Mov FIN'!AO66,0)+IF($C$71=NT!$AC$2,'Mov FIN'!AO75,0)+IF($C$80=NT!$AC$2,'Mov FIN'!AO84,0)+IF($C$89=NT!$AC$2,'Mov FIN'!AO93,0)+IF($C$98=NT!$AC$2,'Mov FIN'!AO102,0)</f>
        <v>0</v>
      </c>
      <c r="AP57" s="33">
        <f>+IF($C$62=NT!$AC$2,'Mov FIN'!AP66,0)+IF($C$71=NT!$AC$2,'Mov FIN'!AP75,0)+IF($C$80=NT!$AC$2,'Mov FIN'!AP84,0)+IF($C$89=NT!$AC$2,'Mov FIN'!AP93,0)+IF($C$98=NT!$AC$2,'Mov FIN'!AP102,0)</f>
        <v>0</v>
      </c>
      <c r="AQ57" s="33">
        <f>+IF($C$62=NT!$AC$2,'Mov FIN'!AQ66,0)+IF($C$71=NT!$AC$2,'Mov FIN'!AQ75,0)+IF($C$80=NT!$AC$2,'Mov FIN'!AQ84,0)+IF($C$89=NT!$AC$2,'Mov FIN'!AQ93,0)+IF($C$98=NT!$AC$2,'Mov FIN'!AQ102,0)</f>
        <v>0</v>
      </c>
      <c r="AR57" s="33">
        <f>+IF($C$62=NT!$AC$2,'Mov FIN'!AR66,0)+IF($C$71=NT!$AC$2,'Mov FIN'!AR75,0)+IF($C$80=NT!$AC$2,'Mov FIN'!AR84,0)+IF($C$89=NT!$AC$2,'Mov FIN'!AR93,0)+IF($C$98=NT!$AC$2,'Mov FIN'!AR102,0)</f>
        <v>0</v>
      </c>
      <c r="AS57" s="33">
        <f>+IF($C$62=NT!$AC$2,'Mov FIN'!AS66,0)+IF($C$71=NT!$AC$2,'Mov FIN'!AS75,0)+IF($C$80=NT!$AC$2,'Mov FIN'!AS84,0)+IF($C$89=NT!$AC$2,'Mov FIN'!AS93,0)+IF($C$98=NT!$AC$2,'Mov FIN'!AS102,0)</f>
        <v>0</v>
      </c>
      <c r="AT57" s="33">
        <f>+IF($C$62=NT!$AC$2,'Mov FIN'!AT66,0)+IF($C$71=NT!$AC$2,'Mov FIN'!AT75,0)+IF($C$80=NT!$AC$2,'Mov FIN'!AT84,0)+IF($C$89=NT!$AC$2,'Mov FIN'!AT93,0)+IF($C$98=NT!$AC$2,'Mov FIN'!AT102,0)</f>
        <v>0</v>
      </c>
      <c r="AU57" s="33">
        <f>+IF($C$62=NT!$AC$2,'Mov FIN'!AU66,0)+IF($C$71=NT!$AC$2,'Mov FIN'!AU75,0)+IF($C$80=NT!$AC$2,'Mov FIN'!AU84,0)+IF($C$89=NT!$AC$2,'Mov FIN'!AU93,0)+IF($C$98=NT!$AC$2,'Mov FIN'!AU102,0)</f>
        <v>0</v>
      </c>
      <c r="AV57" s="33">
        <f>+IF($C$62=NT!$AC$2,'Mov FIN'!AV66,0)+IF($C$71=NT!$AC$2,'Mov FIN'!AV75,0)+IF($C$80=NT!$AC$2,'Mov FIN'!AV84,0)+IF($C$89=NT!$AC$2,'Mov FIN'!AV93,0)+IF($C$98=NT!$AC$2,'Mov FIN'!AV102,0)</f>
        <v>0</v>
      </c>
      <c r="AW57" s="33">
        <f>+IF($C$62=NT!$AC$2,'Mov FIN'!AW66,0)+IF($C$71=NT!$AC$2,'Mov FIN'!AW75,0)+IF($C$80=NT!$AC$2,'Mov FIN'!AW84,0)+IF($C$89=NT!$AC$2,'Mov FIN'!AW93,0)+IF($C$98=NT!$AC$2,'Mov FIN'!AW102,0)</f>
        <v>0</v>
      </c>
      <c r="AX57" s="33">
        <f>+IF($C$62=NT!$AC$2,'Mov FIN'!AX66,0)+IF($C$71=NT!$AC$2,'Mov FIN'!AX75,0)+IF($C$80=NT!$AC$2,'Mov FIN'!AX84,0)+IF($C$89=NT!$AC$2,'Mov FIN'!AX93,0)+IF($C$98=NT!$AC$2,'Mov FIN'!AX102,0)</f>
        <v>0</v>
      </c>
      <c r="AY57" s="33">
        <f>+IF($C$62=NT!$AC$2,'Mov FIN'!AY66,0)+IF($C$71=NT!$AC$2,'Mov FIN'!AY75,0)+IF($C$80=NT!$AC$2,'Mov FIN'!AY84,0)+IF($C$89=NT!$AC$2,'Mov FIN'!AY93,0)+IF($C$98=NT!$AC$2,'Mov FIN'!AY102,0)</f>
        <v>0</v>
      </c>
      <c r="AZ57" s="33">
        <f>+IF($C$62=NT!$AC$2,'Mov FIN'!AZ66,0)+IF($C$71=NT!$AC$2,'Mov FIN'!AZ75,0)+IF($C$80=NT!$AC$2,'Mov FIN'!AZ84,0)+IF($C$89=NT!$AC$2,'Mov FIN'!AZ93,0)+IF($C$98=NT!$AC$2,'Mov FIN'!AZ102,0)</f>
        <v>0</v>
      </c>
      <c r="BA57" s="33">
        <f>+IF($C$62=NT!$AC$2,'Mov FIN'!BA66,0)+IF($C$71=NT!$AC$2,'Mov FIN'!BA75,0)+IF($C$80=NT!$AC$2,'Mov FIN'!BA84,0)+IF($C$89=NT!$AC$2,'Mov FIN'!BA93,0)+IF($C$98=NT!$AC$2,'Mov FIN'!BA102,0)</f>
        <v>0</v>
      </c>
      <c r="BB57" s="33">
        <f>+IF($C$62=NT!$AC$2,'Mov FIN'!BB66,0)+IF($C$71=NT!$AC$2,'Mov FIN'!BB75,0)+IF($C$80=NT!$AC$2,'Mov FIN'!BB84,0)+IF($C$89=NT!$AC$2,'Mov FIN'!BB93,0)+IF($C$98=NT!$AC$2,'Mov FIN'!BB102,0)</f>
        <v>0</v>
      </c>
      <c r="BC57" s="33">
        <f>+IF($C$62=NT!$AC$2,'Mov FIN'!BC66,0)+IF($C$71=NT!$AC$2,'Mov FIN'!BC75,0)+IF($C$80=NT!$AC$2,'Mov FIN'!BC84,0)+IF($C$89=NT!$AC$2,'Mov FIN'!BC93,0)+IF($C$98=NT!$AC$2,'Mov FIN'!BC102,0)</f>
        <v>0</v>
      </c>
      <c r="BD57" s="33">
        <f>+IF($C$62=NT!$AC$2,'Mov FIN'!BD66,0)+IF($C$71=NT!$AC$2,'Mov FIN'!BD75,0)+IF($C$80=NT!$AC$2,'Mov FIN'!BD84,0)+IF($C$89=NT!$AC$2,'Mov FIN'!BD93,0)+IF($C$98=NT!$AC$2,'Mov FIN'!BD102,0)</f>
        <v>0</v>
      </c>
      <c r="BE57" s="33">
        <f>+IF($C$62=NT!$AC$2,'Mov FIN'!BE66,0)+IF($C$71=NT!$AC$2,'Mov FIN'!BE75,0)+IF($C$80=NT!$AC$2,'Mov FIN'!BE84,0)+IF($C$89=NT!$AC$2,'Mov FIN'!BE93,0)+IF($C$98=NT!$AC$2,'Mov FIN'!BE102,0)</f>
        <v>0</v>
      </c>
      <c r="BF57" s="33">
        <f>+IF($C$62=NT!$AC$2,'Mov FIN'!BF66,0)+IF($C$71=NT!$AC$2,'Mov FIN'!BF75,0)+IF($C$80=NT!$AC$2,'Mov FIN'!BF84,0)+IF($C$89=NT!$AC$2,'Mov FIN'!BF93,0)+IF($C$98=NT!$AC$2,'Mov FIN'!BF102,0)</f>
        <v>0</v>
      </c>
      <c r="BG57" s="33">
        <f>+IF($C$62=NT!$AC$2,'Mov FIN'!BG66,0)+IF($C$71=NT!$AC$2,'Mov FIN'!BG75,0)+IF($C$80=NT!$AC$2,'Mov FIN'!BG84,0)+IF($C$89=NT!$AC$2,'Mov FIN'!BG93,0)+IF($C$98=NT!$AC$2,'Mov FIN'!BG102,0)</f>
        <v>0</v>
      </c>
      <c r="BH57" s="33">
        <f>+IF($C$62=NT!$AC$2,'Mov FIN'!BH66,0)+IF($C$71=NT!$AC$2,'Mov FIN'!BH75,0)+IF($C$80=NT!$AC$2,'Mov FIN'!BH84,0)+IF($C$89=NT!$AC$2,'Mov FIN'!BH93,0)+IF($C$98=NT!$AC$2,'Mov FIN'!BH102,0)</f>
        <v>0</v>
      </c>
      <c r="BI57" s="33">
        <f>+IF($C$62=NT!$AC$2,'Mov FIN'!BI66,0)+IF($C$71=NT!$AC$2,'Mov FIN'!BI75,0)+IF($C$80=NT!$AC$2,'Mov FIN'!BI84,0)+IF($C$89=NT!$AC$2,'Mov FIN'!BI93,0)+IF($C$98=NT!$AC$2,'Mov FIN'!BI102,0)</f>
        <v>0</v>
      </c>
      <c r="BJ57" s="33">
        <f>+IF($C$62=NT!$AC$2,'Mov FIN'!BJ66,0)+IF($C$71=NT!$AC$2,'Mov FIN'!BJ75,0)+IF($C$80=NT!$AC$2,'Mov FIN'!BJ84,0)+IF($C$89=NT!$AC$2,'Mov FIN'!BJ93,0)+IF($C$98=NT!$AC$2,'Mov FIN'!BJ102,0)</f>
        <v>0</v>
      </c>
      <c r="BK57" s="33">
        <f>+IF($C$62=NT!$AC$2,'Mov FIN'!BK66,0)+IF($C$71=NT!$AC$2,'Mov FIN'!BK75,0)+IF($C$80=NT!$AC$2,'Mov FIN'!BK84,0)+IF($C$89=NT!$AC$2,'Mov FIN'!BK93,0)+IF($C$98=NT!$AC$2,'Mov FIN'!BK102,0)</f>
        <v>0</v>
      </c>
      <c r="BL57" s="33">
        <f>+IF($C$62=NT!$AC$2,'Mov FIN'!BL66,0)+IF($C$71=NT!$AC$2,'Mov FIN'!BL75,0)+IF($C$80=NT!$AC$2,'Mov FIN'!BL84,0)+IF($C$89=NT!$AC$2,'Mov FIN'!BL93,0)+IF($C$98=NT!$AC$2,'Mov FIN'!BL102,0)</f>
        <v>0</v>
      </c>
    </row>
    <row r="58" spans="1:76">
      <c r="A58" s="297"/>
      <c r="B58" s="32" t="s">
        <v>182</v>
      </c>
      <c r="C58" s="116"/>
      <c r="D58" s="118"/>
      <c r="E58" s="33">
        <f>+IF($C$62=NT!$AC$2,'Mov FIN'!E67,0)+IF($C$71=NT!$AC$2,'Mov FIN'!E76,0)+IF($C$80=NT!$AC$2,'Mov FIN'!E85,0)+IF($C$89=NT!$AC$2,'Mov FIN'!E94,0)+IF($C$98=NT!$AC$2,'Mov FIN'!E103,0)</f>
        <v>0</v>
      </c>
      <c r="F58" s="33">
        <f>+IF($C$62=NT!$AC$2,'Mov FIN'!F67,0)+IF($C$71=NT!$AC$2,'Mov FIN'!F76,0)+IF($C$80=NT!$AC$2,'Mov FIN'!F85,0)+IF($C$89=NT!$AC$2,'Mov FIN'!F94,0)+IF($C$98=NT!$AC$2,'Mov FIN'!F103,0)</f>
        <v>0</v>
      </c>
      <c r="G58" s="33">
        <f>+IF($C$62=NT!$AC$2,'Mov FIN'!G67,0)+IF($C$71=NT!$AC$2,'Mov FIN'!G76,0)+IF($C$80=NT!$AC$2,'Mov FIN'!G85,0)+IF($C$89=NT!$AC$2,'Mov FIN'!G94,0)+IF($C$98=NT!$AC$2,'Mov FIN'!G103,0)</f>
        <v>0</v>
      </c>
      <c r="H58" s="33">
        <f>+IF($C$62=NT!$AC$2,'Mov FIN'!H67,0)+IF($C$71=NT!$AC$2,'Mov FIN'!H76,0)+IF($C$80=NT!$AC$2,'Mov FIN'!H85,0)+IF($C$89=NT!$AC$2,'Mov FIN'!H94,0)+IF($C$98=NT!$AC$2,'Mov FIN'!H103,0)</f>
        <v>0</v>
      </c>
      <c r="I58" s="33">
        <f>+IF($C$62=NT!$AC$2,'Mov FIN'!I67,0)+IF($C$71=NT!$AC$2,'Mov FIN'!I76,0)+IF($C$80=NT!$AC$2,'Mov FIN'!I85,0)+IF($C$89=NT!$AC$2,'Mov FIN'!I94,0)+IF($C$98=NT!$AC$2,'Mov FIN'!I103,0)</f>
        <v>0</v>
      </c>
      <c r="J58" s="33">
        <f>+IF($C$62=NT!$AC$2,'Mov FIN'!J67,0)+IF($C$71=NT!$AC$2,'Mov FIN'!J76,0)+IF($C$80=NT!$AC$2,'Mov FIN'!J85,0)+IF($C$89=NT!$AC$2,'Mov FIN'!J94,0)+IF($C$98=NT!$AC$2,'Mov FIN'!J103,0)</f>
        <v>0</v>
      </c>
      <c r="K58" s="33">
        <f>+IF($C$62=NT!$AC$2,'Mov FIN'!K67,0)+IF($C$71=NT!$AC$2,'Mov FIN'!K76,0)+IF($C$80=NT!$AC$2,'Mov FIN'!K85,0)+IF($C$89=NT!$AC$2,'Mov FIN'!K94,0)+IF($C$98=NT!$AC$2,'Mov FIN'!K103,0)</f>
        <v>0</v>
      </c>
      <c r="L58" s="33">
        <f>+IF($C$62=NT!$AC$2,'Mov FIN'!L67,0)+IF($C$71=NT!$AC$2,'Mov FIN'!L76,0)+IF($C$80=NT!$AC$2,'Mov FIN'!L85,0)+IF($C$89=NT!$AC$2,'Mov FIN'!L94,0)+IF($C$98=NT!$AC$2,'Mov FIN'!L103,0)</f>
        <v>0</v>
      </c>
      <c r="M58" s="33">
        <f>+IF($C$62=NT!$AC$2,'Mov FIN'!M67,0)+IF($C$71=NT!$AC$2,'Mov FIN'!M76,0)+IF($C$80=NT!$AC$2,'Mov FIN'!M85,0)+IF($C$89=NT!$AC$2,'Mov FIN'!M94,0)+IF($C$98=NT!$AC$2,'Mov FIN'!M103,0)</f>
        <v>0</v>
      </c>
      <c r="N58" s="33">
        <f>+IF($C$62=NT!$AC$2,'Mov FIN'!N67,0)+IF($C$71=NT!$AC$2,'Mov FIN'!N76,0)+IF($C$80=NT!$AC$2,'Mov FIN'!N85,0)+IF($C$89=NT!$AC$2,'Mov FIN'!N94,0)+IF($C$98=NT!$AC$2,'Mov FIN'!N103,0)</f>
        <v>0</v>
      </c>
      <c r="O58" s="33">
        <f>+IF($C$62=NT!$AC$2,'Mov FIN'!O67,0)+IF($C$71=NT!$AC$2,'Mov FIN'!O76,0)+IF($C$80=NT!$AC$2,'Mov FIN'!O85,0)+IF($C$89=NT!$AC$2,'Mov FIN'!O94,0)+IF($C$98=NT!$AC$2,'Mov FIN'!O103,0)</f>
        <v>0</v>
      </c>
      <c r="P58" s="33">
        <f>+IF($C$62=NT!$AC$2,'Mov FIN'!P67,0)+IF($C$71=NT!$AC$2,'Mov FIN'!P76,0)+IF($C$80=NT!$AC$2,'Mov FIN'!P85,0)+IF($C$89=NT!$AC$2,'Mov FIN'!P94,0)+IF($C$98=NT!$AC$2,'Mov FIN'!P103,0)</f>
        <v>0</v>
      </c>
      <c r="Q58" s="33">
        <f>+IF($C$62=NT!$AC$2,'Mov FIN'!Q67,0)+IF($C$71=NT!$AC$2,'Mov FIN'!Q76,0)+IF($C$80=NT!$AC$2,'Mov FIN'!Q85,0)+IF($C$89=NT!$AC$2,'Mov FIN'!Q94,0)+IF($C$98=NT!$AC$2,'Mov FIN'!Q103,0)</f>
        <v>0</v>
      </c>
      <c r="R58" s="33">
        <f>+IF($C$62=NT!$AC$2,'Mov FIN'!R67,0)+IF($C$71=NT!$AC$2,'Mov FIN'!R76,0)+IF($C$80=NT!$AC$2,'Mov FIN'!R85,0)+IF($C$89=NT!$AC$2,'Mov FIN'!R94,0)+IF($C$98=NT!$AC$2,'Mov FIN'!R103,0)</f>
        <v>0</v>
      </c>
      <c r="S58" s="33">
        <f>+IF($C$62=NT!$AC$2,'Mov FIN'!S67,0)+IF($C$71=NT!$AC$2,'Mov FIN'!S76,0)+IF($C$80=NT!$AC$2,'Mov FIN'!S85,0)+IF($C$89=NT!$AC$2,'Mov FIN'!S94,0)+IF($C$98=NT!$AC$2,'Mov FIN'!S103,0)</f>
        <v>0</v>
      </c>
      <c r="T58" s="33">
        <f>+IF($C$62=NT!$AC$2,'Mov FIN'!T67,0)+IF($C$71=NT!$AC$2,'Mov FIN'!T76,0)+IF($C$80=NT!$AC$2,'Mov FIN'!T85,0)+IF($C$89=NT!$AC$2,'Mov FIN'!T94,0)+IF($C$98=NT!$AC$2,'Mov FIN'!T103,0)</f>
        <v>0</v>
      </c>
      <c r="U58" s="33">
        <f>+IF($C$62=NT!$AC$2,'Mov FIN'!U67,0)+IF($C$71=NT!$AC$2,'Mov FIN'!U76,0)+IF($C$80=NT!$AC$2,'Mov FIN'!U85,0)+IF($C$89=NT!$AC$2,'Mov FIN'!U94,0)+IF($C$98=NT!$AC$2,'Mov FIN'!U103,0)</f>
        <v>0</v>
      </c>
      <c r="V58" s="33">
        <f>+IF($C$62=NT!$AC$2,'Mov FIN'!V67,0)+IF($C$71=NT!$AC$2,'Mov FIN'!V76,0)+IF($C$80=NT!$AC$2,'Mov FIN'!V85,0)+IF($C$89=NT!$AC$2,'Mov FIN'!V94,0)+IF($C$98=NT!$AC$2,'Mov FIN'!V103,0)</f>
        <v>0</v>
      </c>
      <c r="W58" s="33">
        <f>+IF($C$62=NT!$AC$2,'Mov FIN'!W67,0)+IF($C$71=NT!$AC$2,'Mov FIN'!W76,0)+IF($C$80=NT!$AC$2,'Mov FIN'!W85,0)+IF($C$89=NT!$AC$2,'Mov FIN'!W94,0)+IF($C$98=NT!$AC$2,'Mov FIN'!W103,0)</f>
        <v>0</v>
      </c>
      <c r="X58" s="33">
        <f>+IF($C$62=NT!$AC$2,'Mov FIN'!X67,0)+IF($C$71=NT!$AC$2,'Mov FIN'!X76,0)+IF($C$80=NT!$AC$2,'Mov FIN'!X85,0)+IF($C$89=NT!$AC$2,'Mov FIN'!X94,0)+IF($C$98=NT!$AC$2,'Mov FIN'!X103,0)</f>
        <v>0</v>
      </c>
      <c r="Y58" s="33">
        <f>+IF($C$62=NT!$AC$2,'Mov FIN'!Y67,0)+IF($C$71=NT!$AC$2,'Mov FIN'!Y76,0)+IF($C$80=NT!$AC$2,'Mov FIN'!Y85,0)+IF($C$89=NT!$AC$2,'Mov FIN'!Y94,0)+IF($C$98=NT!$AC$2,'Mov FIN'!Y103,0)</f>
        <v>0</v>
      </c>
      <c r="Z58" s="33">
        <f>+IF($C$62=NT!$AC$2,'Mov FIN'!Z67,0)+IF($C$71=NT!$AC$2,'Mov FIN'!Z76,0)+IF($C$80=NT!$AC$2,'Mov FIN'!Z85,0)+IF($C$89=NT!$AC$2,'Mov FIN'!Z94,0)+IF($C$98=NT!$AC$2,'Mov FIN'!Z103,0)</f>
        <v>0</v>
      </c>
      <c r="AA58" s="33">
        <f>+IF($C$62=NT!$AC$2,'Mov FIN'!AA67,0)+IF($C$71=NT!$AC$2,'Mov FIN'!AA76,0)+IF($C$80=NT!$AC$2,'Mov FIN'!AA85,0)+IF($C$89=NT!$AC$2,'Mov FIN'!AA94,0)+IF($C$98=NT!$AC$2,'Mov FIN'!AA103,0)</f>
        <v>0</v>
      </c>
      <c r="AB58" s="33">
        <f>+IF($C$62=NT!$AC$2,'Mov FIN'!AB67,0)+IF($C$71=NT!$AC$2,'Mov FIN'!AB76,0)+IF($C$80=NT!$AC$2,'Mov FIN'!AB85,0)+IF($C$89=NT!$AC$2,'Mov FIN'!AB94,0)+IF($C$98=NT!$AC$2,'Mov FIN'!AB103,0)</f>
        <v>0</v>
      </c>
      <c r="AC58" s="33">
        <f>+IF($C$62=NT!$AC$2,'Mov FIN'!AC67,0)+IF($C$71=NT!$AC$2,'Mov FIN'!AC76,0)+IF($C$80=NT!$AC$2,'Mov FIN'!AC85,0)+IF($C$89=NT!$AC$2,'Mov FIN'!AC94,0)+IF($C$98=NT!$AC$2,'Mov FIN'!AC103,0)</f>
        <v>0</v>
      </c>
      <c r="AD58" s="33">
        <f>+IF($C$62=NT!$AC$2,'Mov FIN'!AD67,0)+IF($C$71=NT!$AC$2,'Mov FIN'!AD76,0)+IF($C$80=NT!$AC$2,'Mov FIN'!AD85,0)+IF($C$89=NT!$AC$2,'Mov FIN'!AD94,0)+IF($C$98=NT!$AC$2,'Mov FIN'!AD103,0)</f>
        <v>0</v>
      </c>
      <c r="AE58" s="33">
        <f>+IF($C$62=NT!$AC$2,'Mov FIN'!AE67,0)+IF($C$71=NT!$AC$2,'Mov FIN'!AE76,0)+IF($C$80=NT!$AC$2,'Mov FIN'!AE85,0)+IF($C$89=NT!$AC$2,'Mov FIN'!AE94,0)+IF($C$98=NT!$AC$2,'Mov FIN'!AE103,0)</f>
        <v>0</v>
      </c>
      <c r="AF58" s="33">
        <f>+IF($C$62=NT!$AC$2,'Mov FIN'!AF67,0)+IF($C$71=NT!$AC$2,'Mov FIN'!AF76,0)+IF($C$80=NT!$AC$2,'Mov FIN'!AF85,0)+IF($C$89=NT!$AC$2,'Mov FIN'!AF94,0)+IF($C$98=NT!$AC$2,'Mov FIN'!AF103,0)</f>
        <v>0</v>
      </c>
      <c r="AG58" s="33">
        <f>+IF($C$62=NT!$AC$2,'Mov FIN'!AG67,0)+IF($C$71=NT!$AC$2,'Mov FIN'!AG76,0)+IF($C$80=NT!$AC$2,'Mov FIN'!AG85,0)+IF($C$89=NT!$AC$2,'Mov FIN'!AG94,0)+IF($C$98=NT!$AC$2,'Mov FIN'!AG103,0)</f>
        <v>0</v>
      </c>
      <c r="AH58" s="33">
        <f>+IF($C$62=NT!$AC$2,'Mov FIN'!AH67,0)+IF($C$71=NT!$AC$2,'Mov FIN'!AH76,0)+IF($C$80=NT!$AC$2,'Mov FIN'!AH85,0)+IF($C$89=NT!$AC$2,'Mov FIN'!AH94,0)+IF($C$98=NT!$AC$2,'Mov FIN'!AH103,0)</f>
        <v>0</v>
      </c>
      <c r="AI58" s="33">
        <f>+IF($C$62=NT!$AC$2,'Mov FIN'!AI67,0)+IF($C$71=NT!$AC$2,'Mov FIN'!AI76,0)+IF($C$80=NT!$AC$2,'Mov FIN'!AI85,0)+IF($C$89=NT!$AC$2,'Mov FIN'!AI94,0)+IF($C$98=NT!$AC$2,'Mov FIN'!AI103,0)</f>
        <v>0</v>
      </c>
      <c r="AJ58" s="33">
        <f>+IF($C$62=NT!$AC$2,'Mov FIN'!AJ67,0)+IF($C$71=NT!$AC$2,'Mov FIN'!AJ76,0)+IF($C$80=NT!$AC$2,'Mov FIN'!AJ85,0)+IF($C$89=NT!$AC$2,'Mov FIN'!AJ94,0)+IF($C$98=NT!$AC$2,'Mov FIN'!AJ103,0)</f>
        <v>0</v>
      </c>
      <c r="AK58" s="33">
        <f>+IF($C$62=NT!$AC$2,'Mov FIN'!AK67,0)+IF($C$71=NT!$AC$2,'Mov FIN'!AK76,0)+IF($C$80=NT!$AC$2,'Mov FIN'!AK85,0)+IF($C$89=NT!$AC$2,'Mov FIN'!AK94,0)+IF($C$98=NT!$AC$2,'Mov FIN'!AK103,0)</f>
        <v>0</v>
      </c>
      <c r="AL58" s="33">
        <f>+IF($C$62=NT!$AC$2,'Mov FIN'!AL67,0)+IF($C$71=NT!$AC$2,'Mov FIN'!AL76,0)+IF($C$80=NT!$AC$2,'Mov FIN'!AL85,0)+IF($C$89=NT!$AC$2,'Mov FIN'!AL94,0)+IF($C$98=NT!$AC$2,'Mov FIN'!AL103,0)</f>
        <v>0</v>
      </c>
      <c r="AM58" s="33">
        <f>+IF($C$62=NT!$AC$2,'Mov FIN'!AM67,0)+IF($C$71=NT!$AC$2,'Mov FIN'!AM76,0)+IF($C$80=NT!$AC$2,'Mov FIN'!AM85,0)+IF($C$89=NT!$AC$2,'Mov FIN'!AM94,0)+IF($C$98=NT!$AC$2,'Mov FIN'!AM103,0)</f>
        <v>0</v>
      </c>
      <c r="AN58" s="33">
        <f>+IF($C$62=NT!$AC$2,'Mov FIN'!AN67,0)+IF($C$71=NT!$AC$2,'Mov FIN'!AN76,0)+IF($C$80=NT!$AC$2,'Mov FIN'!AN85,0)+IF($C$89=NT!$AC$2,'Mov FIN'!AN94,0)+IF($C$98=NT!$AC$2,'Mov FIN'!AN103,0)</f>
        <v>0</v>
      </c>
      <c r="AO58" s="33">
        <f>+IF($C$62=NT!$AC$2,'Mov FIN'!AO67,0)+IF($C$71=NT!$AC$2,'Mov FIN'!AO76,0)+IF($C$80=NT!$AC$2,'Mov FIN'!AO85,0)+IF($C$89=NT!$AC$2,'Mov FIN'!AO94,0)+IF($C$98=NT!$AC$2,'Mov FIN'!AO103,0)</f>
        <v>0</v>
      </c>
      <c r="AP58" s="33">
        <f>+IF($C$62=NT!$AC$2,'Mov FIN'!AP67,0)+IF($C$71=NT!$AC$2,'Mov FIN'!AP76,0)+IF($C$80=NT!$AC$2,'Mov FIN'!AP85,0)+IF($C$89=NT!$AC$2,'Mov FIN'!AP94,0)+IF($C$98=NT!$AC$2,'Mov FIN'!AP103,0)</f>
        <v>0</v>
      </c>
      <c r="AQ58" s="33">
        <f>+IF($C$62=NT!$AC$2,'Mov FIN'!AQ67,0)+IF($C$71=NT!$AC$2,'Mov FIN'!AQ76,0)+IF($C$80=NT!$AC$2,'Mov FIN'!AQ85,0)+IF($C$89=NT!$AC$2,'Mov FIN'!AQ94,0)+IF($C$98=NT!$AC$2,'Mov FIN'!AQ103,0)</f>
        <v>0</v>
      </c>
      <c r="AR58" s="33">
        <f>+IF($C$62=NT!$AC$2,'Mov FIN'!AR67,0)+IF($C$71=NT!$AC$2,'Mov FIN'!AR76,0)+IF($C$80=NT!$AC$2,'Mov FIN'!AR85,0)+IF($C$89=NT!$AC$2,'Mov FIN'!AR94,0)+IF($C$98=NT!$AC$2,'Mov FIN'!AR103,0)</f>
        <v>0</v>
      </c>
      <c r="AS58" s="33">
        <f>+IF($C$62=NT!$AC$2,'Mov FIN'!AS67,0)+IF($C$71=NT!$AC$2,'Mov FIN'!AS76,0)+IF($C$80=NT!$AC$2,'Mov FIN'!AS85,0)+IF($C$89=NT!$AC$2,'Mov FIN'!AS94,0)+IF($C$98=NT!$AC$2,'Mov FIN'!AS103,0)</f>
        <v>0</v>
      </c>
      <c r="AT58" s="33">
        <f>+IF($C$62=NT!$AC$2,'Mov FIN'!AT67,0)+IF($C$71=NT!$AC$2,'Mov FIN'!AT76,0)+IF($C$80=NT!$AC$2,'Mov FIN'!AT85,0)+IF($C$89=NT!$AC$2,'Mov FIN'!AT94,0)+IF($C$98=NT!$AC$2,'Mov FIN'!AT103,0)</f>
        <v>0</v>
      </c>
      <c r="AU58" s="33">
        <f>+IF($C$62=NT!$AC$2,'Mov FIN'!AU67,0)+IF($C$71=NT!$AC$2,'Mov FIN'!AU76,0)+IF($C$80=NT!$AC$2,'Mov FIN'!AU85,0)+IF($C$89=NT!$AC$2,'Mov FIN'!AU94,0)+IF($C$98=NT!$AC$2,'Mov FIN'!AU103,0)</f>
        <v>0</v>
      </c>
      <c r="AV58" s="33">
        <f>+IF($C$62=NT!$AC$2,'Mov FIN'!AV67,0)+IF($C$71=NT!$AC$2,'Mov FIN'!AV76,0)+IF($C$80=NT!$AC$2,'Mov FIN'!AV85,0)+IF($C$89=NT!$AC$2,'Mov FIN'!AV94,0)+IF($C$98=NT!$AC$2,'Mov FIN'!AV103,0)</f>
        <v>0</v>
      </c>
      <c r="AW58" s="33">
        <f>+IF($C$62=NT!$AC$2,'Mov FIN'!AW67,0)+IF($C$71=NT!$AC$2,'Mov FIN'!AW76,0)+IF($C$80=NT!$AC$2,'Mov FIN'!AW85,0)+IF($C$89=NT!$AC$2,'Mov FIN'!AW94,0)+IF($C$98=NT!$AC$2,'Mov FIN'!AW103,0)</f>
        <v>0</v>
      </c>
      <c r="AX58" s="33">
        <f>+IF($C$62=NT!$AC$2,'Mov FIN'!AX67,0)+IF($C$71=NT!$AC$2,'Mov FIN'!AX76,0)+IF($C$80=NT!$AC$2,'Mov FIN'!AX85,0)+IF($C$89=NT!$AC$2,'Mov FIN'!AX94,0)+IF($C$98=NT!$AC$2,'Mov FIN'!AX103,0)</f>
        <v>0</v>
      </c>
      <c r="AY58" s="33">
        <f>+IF($C$62=NT!$AC$2,'Mov FIN'!AY67,0)+IF($C$71=NT!$AC$2,'Mov FIN'!AY76,0)+IF($C$80=NT!$AC$2,'Mov FIN'!AY85,0)+IF($C$89=NT!$AC$2,'Mov FIN'!AY94,0)+IF($C$98=NT!$AC$2,'Mov FIN'!AY103,0)</f>
        <v>0</v>
      </c>
      <c r="AZ58" s="33">
        <f>+IF($C$62=NT!$AC$2,'Mov FIN'!AZ67,0)+IF($C$71=NT!$AC$2,'Mov FIN'!AZ76,0)+IF($C$80=NT!$AC$2,'Mov FIN'!AZ85,0)+IF($C$89=NT!$AC$2,'Mov FIN'!AZ94,0)+IF($C$98=NT!$AC$2,'Mov FIN'!AZ103,0)</f>
        <v>0</v>
      </c>
      <c r="BA58" s="33">
        <f>+IF($C$62=NT!$AC$2,'Mov FIN'!BA67,0)+IF($C$71=NT!$AC$2,'Mov FIN'!BA76,0)+IF($C$80=NT!$AC$2,'Mov FIN'!BA85,0)+IF($C$89=NT!$AC$2,'Mov FIN'!BA94,0)+IF($C$98=NT!$AC$2,'Mov FIN'!BA103,0)</f>
        <v>0</v>
      </c>
      <c r="BB58" s="33">
        <f>+IF($C$62=NT!$AC$2,'Mov FIN'!BB67,0)+IF($C$71=NT!$AC$2,'Mov FIN'!BB76,0)+IF($C$80=NT!$AC$2,'Mov FIN'!BB85,0)+IF($C$89=NT!$AC$2,'Mov FIN'!BB94,0)+IF($C$98=NT!$AC$2,'Mov FIN'!BB103,0)</f>
        <v>0</v>
      </c>
      <c r="BC58" s="33">
        <f>+IF($C$62=NT!$AC$2,'Mov FIN'!BC67,0)+IF($C$71=NT!$AC$2,'Mov FIN'!BC76,0)+IF($C$80=NT!$AC$2,'Mov FIN'!BC85,0)+IF($C$89=NT!$AC$2,'Mov FIN'!BC94,0)+IF($C$98=NT!$AC$2,'Mov FIN'!BC103,0)</f>
        <v>0</v>
      </c>
      <c r="BD58" s="33">
        <f>+IF($C$62=NT!$AC$2,'Mov FIN'!BD67,0)+IF($C$71=NT!$AC$2,'Mov FIN'!BD76,0)+IF($C$80=NT!$AC$2,'Mov FIN'!BD85,0)+IF($C$89=NT!$AC$2,'Mov FIN'!BD94,0)+IF($C$98=NT!$AC$2,'Mov FIN'!BD103,0)</f>
        <v>0</v>
      </c>
      <c r="BE58" s="33">
        <f>+IF($C$62=NT!$AC$2,'Mov FIN'!BE67,0)+IF($C$71=NT!$AC$2,'Mov FIN'!BE76,0)+IF($C$80=NT!$AC$2,'Mov FIN'!BE85,0)+IF($C$89=NT!$AC$2,'Mov FIN'!BE94,0)+IF($C$98=NT!$AC$2,'Mov FIN'!BE103,0)</f>
        <v>0</v>
      </c>
      <c r="BF58" s="33">
        <f>+IF($C$62=NT!$AC$2,'Mov FIN'!BF67,0)+IF($C$71=NT!$AC$2,'Mov FIN'!BF76,0)+IF($C$80=NT!$AC$2,'Mov FIN'!BF85,0)+IF($C$89=NT!$AC$2,'Mov FIN'!BF94,0)+IF($C$98=NT!$AC$2,'Mov FIN'!BF103,0)</f>
        <v>0</v>
      </c>
      <c r="BG58" s="33">
        <f>+IF($C$62=NT!$AC$2,'Mov FIN'!BG67,0)+IF($C$71=NT!$AC$2,'Mov FIN'!BG76,0)+IF($C$80=NT!$AC$2,'Mov FIN'!BG85,0)+IF($C$89=NT!$AC$2,'Mov FIN'!BG94,0)+IF($C$98=NT!$AC$2,'Mov FIN'!BG103,0)</f>
        <v>0</v>
      </c>
      <c r="BH58" s="33">
        <f>+IF($C$62=NT!$AC$2,'Mov FIN'!BH67,0)+IF($C$71=NT!$AC$2,'Mov FIN'!BH76,0)+IF($C$80=NT!$AC$2,'Mov FIN'!BH85,0)+IF($C$89=NT!$AC$2,'Mov FIN'!BH94,0)+IF($C$98=NT!$AC$2,'Mov FIN'!BH103,0)</f>
        <v>0</v>
      </c>
      <c r="BI58" s="33">
        <f>+IF($C$62=NT!$AC$2,'Mov FIN'!BI67,0)+IF($C$71=NT!$AC$2,'Mov FIN'!BI76,0)+IF($C$80=NT!$AC$2,'Mov FIN'!BI85,0)+IF($C$89=NT!$AC$2,'Mov FIN'!BI94,0)+IF($C$98=NT!$AC$2,'Mov FIN'!BI103,0)</f>
        <v>0</v>
      </c>
      <c r="BJ58" s="33">
        <f>+IF($C$62=NT!$AC$2,'Mov FIN'!BJ67,0)+IF($C$71=NT!$AC$2,'Mov FIN'!BJ76,0)+IF($C$80=NT!$AC$2,'Mov FIN'!BJ85,0)+IF($C$89=NT!$AC$2,'Mov FIN'!BJ94,0)+IF($C$98=NT!$AC$2,'Mov FIN'!BJ103,0)</f>
        <v>0</v>
      </c>
      <c r="BK58" s="33">
        <f>+IF($C$62=NT!$AC$2,'Mov FIN'!BK67,0)+IF($C$71=NT!$AC$2,'Mov FIN'!BK76,0)+IF($C$80=NT!$AC$2,'Mov FIN'!BK85,0)+IF($C$89=NT!$AC$2,'Mov FIN'!BK94,0)+IF($C$98=NT!$AC$2,'Mov FIN'!BK103,0)</f>
        <v>0</v>
      </c>
      <c r="BL58" s="33">
        <f>+IF($C$62=NT!$AC$2,'Mov FIN'!BL67,0)+IF($C$71=NT!$AC$2,'Mov FIN'!BL76,0)+IF($C$80=NT!$AC$2,'Mov FIN'!BL85,0)+IF($C$89=NT!$AC$2,'Mov FIN'!BL94,0)+IF($C$98=NT!$AC$2,'Mov FIN'!BL103,0)</f>
        <v>0</v>
      </c>
    </row>
    <row r="59" spans="1:76">
      <c r="A59" s="297"/>
      <c r="B59" s="409"/>
      <c r="C59" s="410"/>
      <c r="D59" s="118"/>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c r="AD59" s="249"/>
      <c r="AE59" s="249"/>
      <c r="AF59" s="249"/>
      <c r="AG59" s="249"/>
      <c r="AH59" s="249"/>
      <c r="AI59" s="249"/>
      <c r="AJ59" s="249"/>
      <c r="AK59" s="249"/>
      <c r="AL59" s="249"/>
      <c r="AM59" s="249"/>
      <c r="AN59" s="249"/>
      <c r="AO59" s="249"/>
      <c r="AP59" s="249"/>
      <c r="AQ59" s="249"/>
      <c r="AR59" s="249"/>
      <c r="AS59" s="249"/>
      <c r="AT59" s="249"/>
      <c r="AU59" s="249"/>
      <c r="AV59" s="249"/>
      <c r="AW59" s="249"/>
      <c r="AX59" s="249"/>
      <c r="AY59" s="249"/>
      <c r="AZ59" s="249"/>
      <c r="BA59" s="249"/>
      <c r="BB59" s="249"/>
      <c r="BC59" s="249"/>
      <c r="BD59" s="249"/>
      <c r="BE59" s="249"/>
      <c r="BF59" s="249"/>
      <c r="BG59" s="249"/>
      <c r="BH59" s="249"/>
      <c r="BI59" s="249"/>
      <c r="BJ59" s="249"/>
      <c r="BK59" s="249"/>
      <c r="BL59" s="249"/>
    </row>
    <row r="60" spans="1:76">
      <c r="B60" s="292"/>
      <c r="C60" s="293"/>
      <c r="D60" s="294"/>
      <c r="E60" s="295"/>
      <c r="F60" s="295"/>
      <c r="G60" s="295"/>
      <c r="H60" s="295"/>
      <c r="I60" s="295"/>
      <c r="J60" s="295"/>
      <c r="K60" s="295"/>
      <c r="L60" s="295"/>
      <c r="M60" s="295"/>
      <c r="N60" s="295"/>
      <c r="O60" s="295"/>
      <c r="P60" s="295"/>
      <c r="Q60" s="295"/>
      <c r="R60" s="295"/>
      <c r="S60" s="295"/>
      <c r="T60" s="295"/>
      <c r="U60" s="295"/>
      <c r="V60" s="295"/>
      <c r="W60" s="295"/>
      <c r="X60" s="295"/>
      <c r="Y60" s="295"/>
      <c r="Z60" s="295"/>
      <c r="AA60" s="295"/>
      <c r="AB60" s="295"/>
      <c r="AC60" s="295"/>
      <c r="AD60" s="295"/>
      <c r="AE60" s="295"/>
      <c r="AF60" s="295"/>
      <c r="AG60" s="295"/>
      <c r="AH60" s="295"/>
      <c r="AI60" s="295"/>
      <c r="AJ60" s="295"/>
      <c r="AK60" s="295"/>
      <c r="AL60" s="295"/>
      <c r="AM60" s="295"/>
      <c r="AN60" s="295"/>
      <c r="AO60" s="295"/>
      <c r="AP60" s="295"/>
      <c r="AQ60" s="295"/>
      <c r="AR60" s="295"/>
      <c r="AS60" s="295"/>
      <c r="AT60" s="295"/>
      <c r="AU60" s="295"/>
      <c r="AV60" s="295"/>
      <c r="AW60" s="295"/>
      <c r="AX60" s="295"/>
      <c r="AY60" s="295"/>
      <c r="AZ60" s="295"/>
      <c r="BA60" s="295"/>
      <c r="BB60" s="295"/>
      <c r="BC60" s="295"/>
      <c r="BD60" s="295"/>
      <c r="BE60" s="295"/>
      <c r="BF60" s="295"/>
      <c r="BG60" s="295"/>
      <c r="BH60" s="295"/>
      <c r="BI60" s="295"/>
      <c r="BJ60" s="295"/>
      <c r="BK60" s="295"/>
      <c r="BL60" s="295"/>
    </row>
    <row r="61" spans="1:76">
      <c r="B61" s="119">
        <f>+FIN!B26</f>
        <v>0</v>
      </c>
      <c r="C61" s="18"/>
      <c r="D61" s="113"/>
      <c r="E61" s="52">
        <f t="shared" ref="E61:AJ61" si="36">+E7</f>
        <v>40909</v>
      </c>
      <c r="F61" s="52">
        <f t="shared" si="36"/>
        <v>40940</v>
      </c>
      <c r="G61" s="52">
        <f t="shared" si="36"/>
        <v>40969</v>
      </c>
      <c r="H61" s="52">
        <f t="shared" si="36"/>
        <v>41000</v>
      </c>
      <c r="I61" s="52">
        <f t="shared" si="36"/>
        <v>41030</v>
      </c>
      <c r="J61" s="52">
        <f t="shared" si="36"/>
        <v>41061</v>
      </c>
      <c r="K61" s="52">
        <f t="shared" si="36"/>
        <v>41091</v>
      </c>
      <c r="L61" s="52">
        <f t="shared" si="36"/>
        <v>41122</v>
      </c>
      <c r="M61" s="52">
        <f t="shared" si="36"/>
        <v>41153</v>
      </c>
      <c r="N61" s="52">
        <f t="shared" si="36"/>
        <v>41183</v>
      </c>
      <c r="O61" s="52">
        <f t="shared" si="36"/>
        <v>41214</v>
      </c>
      <c r="P61" s="52">
        <f t="shared" si="36"/>
        <v>41244</v>
      </c>
      <c r="Q61" s="52">
        <f t="shared" si="36"/>
        <v>41275</v>
      </c>
      <c r="R61" s="52">
        <f t="shared" si="36"/>
        <v>41306</v>
      </c>
      <c r="S61" s="52">
        <f t="shared" si="36"/>
        <v>41334</v>
      </c>
      <c r="T61" s="52">
        <f t="shared" si="36"/>
        <v>41365</v>
      </c>
      <c r="U61" s="52">
        <f t="shared" si="36"/>
        <v>41395</v>
      </c>
      <c r="V61" s="52">
        <f t="shared" si="36"/>
        <v>41426</v>
      </c>
      <c r="W61" s="52">
        <f t="shared" si="36"/>
        <v>41456</v>
      </c>
      <c r="X61" s="52">
        <f t="shared" si="36"/>
        <v>41487</v>
      </c>
      <c r="Y61" s="52">
        <f t="shared" si="36"/>
        <v>41518</v>
      </c>
      <c r="Z61" s="52">
        <f t="shared" si="36"/>
        <v>41548</v>
      </c>
      <c r="AA61" s="52">
        <f t="shared" si="36"/>
        <v>41579</v>
      </c>
      <c r="AB61" s="52">
        <f t="shared" si="36"/>
        <v>41609</v>
      </c>
      <c r="AC61" s="52">
        <f t="shared" si="36"/>
        <v>41640</v>
      </c>
      <c r="AD61" s="52">
        <f t="shared" si="36"/>
        <v>41671</v>
      </c>
      <c r="AE61" s="52">
        <f t="shared" si="36"/>
        <v>41699</v>
      </c>
      <c r="AF61" s="52">
        <f t="shared" si="36"/>
        <v>41730</v>
      </c>
      <c r="AG61" s="52">
        <f t="shared" si="36"/>
        <v>41760</v>
      </c>
      <c r="AH61" s="52">
        <f t="shared" si="36"/>
        <v>41791</v>
      </c>
      <c r="AI61" s="52">
        <f t="shared" si="36"/>
        <v>41821</v>
      </c>
      <c r="AJ61" s="52">
        <f t="shared" si="36"/>
        <v>41852</v>
      </c>
      <c r="AK61" s="52">
        <f t="shared" ref="AK61:BL61" si="37">+AK7</f>
        <v>41883</v>
      </c>
      <c r="AL61" s="52">
        <f t="shared" si="37"/>
        <v>41913</v>
      </c>
      <c r="AM61" s="52">
        <f t="shared" si="37"/>
        <v>41944</v>
      </c>
      <c r="AN61" s="52">
        <f t="shared" si="37"/>
        <v>41974</v>
      </c>
      <c r="AO61" s="52">
        <f t="shared" si="37"/>
        <v>42005</v>
      </c>
      <c r="AP61" s="52">
        <f t="shared" si="37"/>
        <v>42036</v>
      </c>
      <c r="AQ61" s="52">
        <f t="shared" si="37"/>
        <v>42064</v>
      </c>
      <c r="AR61" s="52">
        <f t="shared" si="37"/>
        <v>42095</v>
      </c>
      <c r="AS61" s="52">
        <f t="shared" si="37"/>
        <v>42125</v>
      </c>
      <c r="AT61" s="52">
        <f t="shared" si="37"/>
        <v>42156</v>
      </c>
      <c r="AU61" s="52">
        <f t="shared" si="37"/>
        <v>42186</v>
      </c>
      <c r="AV61" s="52">
        <f t="shared" si="37"/>
        <v>42217</v>
      </c>
      <c r="AW61" s="52">
        <f t="shared" si="37"/>
        <v>42248</v>
      </c>
      <c r="AX61" s="52">
        <f t="shared" si="37"/>
        <v>42278</v>
      </c>
      <c r="AY61" s="52">
        <f t="shared" si="37"/>
        <v>42309</v>
      </c>
      <c r="AZ61" s="52">
        <f t="shared" si="37"/>
        <v>42339</v>
      </c>
      <c r="BA61" s="52">
        <f t="shared" si="37"/>
        <v>42370</v>
      </c>
      <c r="BB61" s="52">
        <f t="shared" si="37"/>
        <v>42401</v>
      </c>
      <c r="BC61" s="52">
        <f t="shared" si="37"/>
        <v>42430</v>
      </c>
      <c r="BD61" s="52">
        <f t="shared" si="37"/>
        <v>42461</v>
      </c>
      <c r="BE61" s="52">
        <f t="shared" si="37"/>
        <v>42491</v>
      </c>
      <c r="BF61" s="52">
        <f t="shared" si="37"/>
        <v>42522</v>
      </c>
      <c r="BG61" s="52">
        <f t="shared" si="37"/>
        <v>42552</v>
      </c>
      <c r="BH61" s="52">
        <f t="shared" si="37"/>
        <v>42583</v>
      </c>
      <c r="BI61" s="52">
        <f t="shared" si="37"/>
        <v>42614</v>
      </c>
      <c r="BJ61" s="52">
        <f t="shared" si="37"/>
        <v>42644</v>
      </c>
      <c r="BK61" s="52">
        <f t="shared" si="37"/>
        <v>42675</v>
      </c>
      <c r="BL61" s="52">
        <f t="shared" si="37"/>
        <v>42705</v>
      </c>
      <c r="BM61" s="42">
        <f t="shared" ref="BM61" si="38">EDATE(BL61,1)</f>
        <v>42736</v>
      </c>
      <c r="BN61" s="42">
        <f t="shared" ref="BN61" si="39">EDATE(BM61,1)</f>
        <v>42767</v>
      </c>
      <c r="BO61" s="42">
        <f t="shared" ref="BO61" si="40">EDATE(BN61,1)</f>
        <v>42795</v>
      </c>
      <c r="BP61" s="42">
        <f t="shared" ref="BP61" si="41">EDATE(BO61,1)</f>
        <v>42826</v>
      </c>
      <c r="BQ61" s="42">
        <f t="shared" ref="BQ61" si="42">EDATE(BP61,1)</f>
        <v>42856</v>
      </c>
      <c r="BR61" s="42">
        <f t="shared" ref="BR61" si="43">EDATE(BQ61,1)</f>
        <v>42887</v>
      </c>
      <c r="BS61" s="42">
        <f t="shared" ref="BS61" si="44">EDATE(BR61,1)</f>
        <v>42917</v>
      </c>
      <c r="BT61" s="42">
        <f t="shared" ref="BT61" si="45">EDATE(BS61,1)</f>
        <v>42948</v>
      </c>
      <c r="BU61" s="42">
        <f t="shared" ref="BU61" si="46">EDATE(BT61,1)</f>
        <v>42979</v>
      </c>
      <c r="BV61" s="42">
        <f t="shared" ref="BV61" si="47">EDATE(BU61,1)</f>
        <v>43009</v>
      </c>
      <c r="BW61" s="42">
        <f t="shared" ref="BW61" si="48">EDATE(BV61,1)</f>
        <v>43040</v>
      </c>
      <c r="BX61" s="42">
        <f t="shared" ref="BX61" si="49">EDATE(BW61,1)</f>
        <v>43070</v>
      </c>
    </row>
    <row r="62" spans="1:76">
      <c r="B62" s="53" t="s">
        <v>183</v>
      </c>
      <c r="C62" s="289" t="str">
        <f>+FIN!N26</f>
        <v>Normal</v>
      </c>
      <c r="D62" s="114"/>
      <c r="E62" s="37">
        <f>+IF(E61=FIN!$J$26,FIN!$C$26,0)</f>
        <v>0</v>
      </c>
      <c r="F62" s="37">
        <f>+IF(F61=FIN!$J$26,FIN!$C$26,0)</f>
        <v>0</v>
      </c>
      <c r="G62" s="37">
        <f>+IF(G61=FIN!$J$26,FIN!$C$26,0)</f>
        <v>0</v>
      </c>
      <c r="H62" s="37">
        <f>+IF(H61=FIN!$J$26,FIN!$C$26,0)</f>
        <v>0</v>
      </c>
      <c r="I62" s="37">
        <f>+IF(I61=FIN!$J$26,FIN!$C$26,0)</f>
        <v>0</v>
      </c>
      <c r="J62" s="37">
        <f>+IF(J61=FIN!$J$26,FIN!$C$26,0)</f>
        <v>0</v>
      </c>
      <c r="K62" s="37">
        <f>+IF(K61=FIN!$J$26,FIN!$C$26,0)</f>
        <v>0</v>
      </c>
      <c r="L62" s="37">
        <f>+IF(L61=FIN!$J$26,FIN!$C$26,0)</f>
        <v>0</v>
      </c>
      <c r="M62" s="37">
        <f>+IF(M61=FIN!$J$26,FIN!$C$26,0)</f>
        <v>0</v>
      </c>
      <c r="N62" s="37">
        <f>+IF(N61=FIN!$J$26,FIN!$C$26,0)</f>
        <v>0</v>
      </c>
      <c r="O62" s="37">
        <f>+IF(O61=FIN!$J$26,FIN!$C$26,0)</f>
        <v>0</v>
      </c>
      <c r="P62" s="37">
        <f>+IF(P61=FIN!$J$26,FIN!$C$26,0)</f>
        <v>0</v>
      </c>
      <c r="Q62" s="37">
        <f>+IF(Q61=FIN!$J$26,FIN!$C$26,0)</f>
        <v>0</v>
      </c>
      <c r="R62" s="37">
        <f>+IF(R61=FIN!$J$26,FIN!$C$26,0)</f>
        <v>0</v>
      </c>
      <c r="S62" s="37">
        <f>+IF(S61=FIN!$J$26,FIN!$C$26,0)</f>
        <v>0</v>
      </c>
      <c r="T62" s="37">
        <f>+IF(T61=FIN!$J$26,FIN!$C$26,0)</f>
        <v>0</v>
      </c>
      <c r="U62" s="37">
        <f>+IF(U61=FIN!$J$26,FIN!$C$26,0)</f>
        <v>0</v>
      </c>
      <c r="V62" s="37">
        <f>+IF(V61=FIN!$J$26,FIN!$C$26,0)</f>
        <v>0</v>
      </c>
      <c r="W62" s="37">
        <f>+IF(W61=FIN!$J$26,FIN!$C$26,0)</f>
        <v>0</v>
      </c>
      <c r="X62" s="37">
        <f>+IF(X61=FIN!$J$26,FIN!$C$26,0)</f>
        <v>0</v>
      </c>
      <c r="Y62" s="37">
        <f>+IF(Y61=FIN!$J$26,FIN!$C$26,0)</f>
        <v>0</v>
      </c>
      <c r="Z62" s="37">
        <f>+IF(Z61=FIN!$J$26,FIN!$C$26,0)</f>
        <v>0</v>
      </c>
      <c r="AA62" s="37">
        <f>+IF(AA61=FIN!$J$26,FIN!$C$26,0)</f>
        <v>0</v>
      </c>
      <c r="AB62" s="37">
        <f>+IF(AB61=FIN!$J$26,FIN!$C$26,0)</f>
        <v>0</v>
      </c>
      <c r="AC62" s="37">
        <f>+IF(AC61=FIN!$J$26,FIN!$C$26,0)</f>
        <v>0</v>
      </c>
      <c r="AD62" s="37">
        <f>+IF(AD61=FIN!$J$26,FIN!$C$26,0)</f>
        <v>0</v>
      </c>
      <c r="AE62" s="37">
        <f>+IF(AE61=FIN!$J$26,FIN!$C$26,0)</f>
        <v>0</v>
      </c>
      <c r="AF62" s="37">
        <f>+IF(AF61=FIN!$J$26,FIN!$C$26,0)</f>
        <v>0</v>
      </c>
      <c r="AG62" s="37">
        <f>+IF(AG61=FIN!$J$26,FIN!$C$26,0)</f>
        <v>0</v>
      </c>
      <c r="AH62" s="37">
        <f>+IF(AH61=FIN!$J$26,FIN!$C$26,0)</f>
        <v>0</v>
      </c>
      <c r="AI62" s="37">
        <f>+IF(AI61=FIN!$J$26,FIN!$C$26,0)</f>
        <v>0</v>
      </c>
      <c r="AJ62" s="37">
        <f>+IF(AJ61=FIN!$J$26,FIN!$C$26,0)</f>
        <v>0</v>
      </c>
      <c r="AK62" s="37">
        <f>+IF(AK61=FIN!$J$26,FIN!$C$26,0)</f>
        <v>0</v>
      </c>
      <c r="AL62" s="37">
        <f>+IF(AL61=FIN!$J$26,FIN!$C$26,0)</f>
        <v>0</v>
      </c>
      <c r="AM62" s="37">
        <f>+IF(AM61=FIN!$J$26,FIN!$C$26,0)</f>
        <v>0</v>
      </c>
      <c r="AN62" s="37">
        <f>+IF(AN61=FIN!$J$26,FIN!$C$26,0)</f>
        <v>0</v>
      </c>
      <c r="AO62" s="37">
        <f>+IF(AO61=FIN!$J$26,FIN!$C$26,0)</f>
        <v>0</v>
      </c>
      <c r="AP62" s="37">
        <f>+IF(AP61=FIN!$J$26,FIN!$C$26,0)</f>
        <v>0</v>
      </c>
      <c r="AQ62" s="37">
        <f>+IF(AQ61=FIN!$J$26,FIN!$C$26,0)</f>
        <v>0</v>
      </c>
      <c r="AR62" s="37">
        <f>+IF(AR61=FIN!$J$26,FIN!$C$26,0)</f>
        <v>0</v>
      </c>
      <c r="AS62" s="37">
        <f>+IF(AS61=FIN!$J$26,FIN!$C$26,0)</f>
        <v>0</v>
      </c>
      <c r="AT62" s="37">
        <f>+IF(AT61=FIN!$J$26,FIN!$C$26,0)</f>
        <v>0</v>
      </c>
      <c r="AU62" s="37">
        <f>+IF(AU61=FIN!$J$26,FIN!$C$26,0)</f>
        <v>0</v>
      </c>
      <c r="AV62" s="37">
        <f>+IF(AV61=FIN!$J$26,FIN!$C$26,0)</f>
        <v>0</v>
      </c>
      <c r="AW62" s="37">
        <f>+IF(AW61=FIN!$J$26,FIN!$C$26,0)</f>
        <v>0</v>
      </c>
      <c r="AX62" s="37">
        <f>+IF(AX61=FIN!$J$26,FIN!$C$26,0)</f>
        <v>0</v>
      </c>
      <c r="AY62" s="37">
        <f>+IF(AY61=FIN!$J$26,FIN!$C$26,0)</f>
        <v>0</v>
      </c>
      <c r="AZ62" s="37">
        <f>+IF(AZ61=FIN!$J$26,FIN!$C$26,0)</f>
        <v>0</v>
      </c>
      <c r="BA62" s="37">
        <f>+IF(BA61=FIN!$J$26,FIN!$C$26,0)</f>
        <v>0</v>
      </c>
      <c r="BB62" s="37">
        <f>+IF(BB61=FIN!$J$26,FIN!$C$26,0)</f>
        <v>0</v>
      </c>
      <c r="BC62" s="37">
        <f>+IF(BC61=FIN!$J$26,FIN!$C$26,0)</f>
        <v>0</v>
      </c>
      <c r="BD62" s="37">
        <f>+IF(BD61=FIN!$J$26,FIN!$C$26,0)</f>
        <v>0</v>
      </c>
      <c r="BE62" s="37">
        <f>+IF(BE61=FIN!$J$26,FIN!$C$26,0)</f>
        <v>0</v>
      </c>
      <c r="BF62" s="37">
        <f>+IF(BF61=FIN!$J$26,FIN!$C$26,0)</f>
        <v>0</v>
      </c>
      <c r="BG62" s="37">
        <f>+IF(BG61=FIN!$J$26,FIN!$C$26,0)</f>
        <v>0</v>
      </c>
      <c r="BH62" s="37">
        <f>+IF(BH61=FIN!$J$26,FIN!$C$26,0)</f>
        <v>0</v>
      </c>
      <c r="BI62" s="37">
        <f>+IF(BI61=FIN!$J$26,FIN!$C$26,0)</f>
        <v>0</v>
      </c>
      <c r="BJ62" s="37">
        <f>+IF(BJ61=FIN!$J$26,FIN!$C$26,0)</f>
        <v>0</v>
      </c>
      <c r="BK62" s="37">
        <f>+IF(BK61=FIN!$J$26,FIN!$C$26,0)</f>
        <v>0</v>
      </c>
      <c r="BL62" s="37">
        <f>+IF(BL61=FIN!$J$26,FIN!$C$26,0)</f>
        <v>0</v>
      </c>
      <c r="BM62" s="37">
        <f>+IF(BM61=FIN!$J$26,FIN!$C$26,0)</f>
        <v>0</v>
      </c>
      <c r="BN62" s="37">
        <f>+IF(BN61=FIN!$J$26,FIN!$C$26,0)</f>
        <v>0</v>
      </c>
      <c r="BO62" s="37">
        <f>+IF(BO61=FIN!$J$26,FIN!$C$26,0)</f>
        <v>0</v>
      </c>
      <c r="BP62" s="37">
        <f>+IF(BP61=FIN!$J$26,FIN!$C$26,0)</f>
        <v>0</v>
      </c>
      <c r="BQ62" s="37">
        <f>+IF(BQ61=FIN!$J$26,FIN!$C$26,0)</f>
        <v>0</v>
      </c>
      <c r="BR62" s="37">
        <f>+IF(BR61=FIN!$J$26,FIN!$C$26,0)</f>
        <v>0</v>
      </c>
      <c r="BS62" s="37">
        <f>+IF(BS61=FIN!$J$26,FIN!$C$26,0)</f>
        <v>0</v>
      </c>
      <c r="BT62" s="37">
        <f>+IF(BT61=FIN!$J$26,FIN!$C$26,0)</f>
        <v>0</v>
      </c>
      <c r="BU62" s="37">
        <f>+IF(BU61=FIN!$J$26,FIN!$C$26,0)</f>
        <v>0</v>
      </c>
      <c r="BV62" s="37">
        <f>+IF(BV61=FIN!$J$26,FIN!$C$26,0)</f>
        <v>0</v>
      </c>
      <c r="BW62" s="37">
        <f>+IF(BW61=FIN!$J$26,FIN!$C$26,0)</f>
        <v>0</v>
      </c>
      <c r="BX62" s="37">
        <f>+IF(BX61=FIN!$J$26,FIN!$C$26,0)</f>
        <v>0</v>
      </c>
    </row>
    <row r="63" spans="1:76">
      <c r="B63" s="32" t="s">
        <v>179</v>
      </c>
      <c r="C63" s="32"/>
      <c r="D63" s="115"/>
      <c r="E63" s="33">
        <f>SUM($E$62:E$62)-SUM($E$66:E$66)</f>
        <v>0</v>
      </c>
      <c r="F63" s="33">
        <f>SUM($E$62:F$62)-SUM($E$66:F$66)</f>
        <v>0</v>
      </c>
      <c r="G63" s="33">
        <f>SUM($E$62:G$62)-SUM($E$66:G$66)</f>
        <v>0</v>
      </c>
      <c r="H63" s="33">
        <f>SUM($E$62:H$62)-SUM($E$66:H$66)</f>
        <v>0</v>
      </c>
      <c r="I63" s="33">
        <f>SUM($E$62:I$62)-SUM($E$66:I$66)</f>
        <v>0</v>
      </c>
      <c r="J63" s="33">
        <f>SUM($E$62:J$62)-SUM($E$66:J$66)</f>
        <v>0</v>
      </c>
      <c r="K63" s="33">
        <f>SUM($E$62:K$62)-SUM($E$66:K$66)</f>
        <v>0</v>
      </c>
      <c r="L63" s="33">
        <f>SUM($E$62:L$62)-SUM($E$66:L$66)</f>
        <v>0</v>
      </c>
      <c r="M63" s="33">
        <f>SUM($E$62:M$62)-SUM($E$66:M$66)</f>
        <v>0</v>
      </c>
      <c r="N63" s="33">
        <f>SUM($E$62:N$62)-SUM($E$66:N$66)</f>
        <v>0</v>
      </c>
      <c r="O63" s="33">
        <f>SUM($E$62:O$62)-SUM($E$66:O$66)</f>
        <v>0</v>
      </c>
      <c r="P63" s="33">
        <f>SUM($E$62:P$62)-SUM($E$66:P$66)</f>
        <v>0</v>
      </c>
      <c r="Q63" s="33">
        <f>SUM($E$62:Q$62)-SUM($E$66:Q$66)</f>
        <v>0</v>
      </c>
      <c r="R63" s="33">
        <f>SUM($E$62:R$62)-SUM($E$66:R$66)</f>
        <v>0</v>
      </c>
      <c r="S63" s="33">
        <f>SUM($E$62:S$62)-SUM($E$66:S$66)</f>
        <v>0</v>
      </c>
      <c r="T63" s="33">
        <f>SUM($E$62:T$62)-SUM($E$66:T$66)</f>
        <v>0</v>
      </c>
      <c r="U63" s="33">
        <f>SUM($E$62:U$62)-SUM($E$66:U$66)</f>
        <v>0</v>
      </c>
      <c r="V63" s="33">
        <f>SUM($E$62:V$62)-SUM($E$66:V$66)</f>
        <v>0</v>
      </c>
      <c r="W63" s="33">
        <f>SUM($E$62:W$62)-SUM($E$66:W$66)</f>
        <v>0</v>
      </c>
      <c r="X63" s="33">
        <f>SUM($E$62:X$62)-SUM($E$66:X$66)</f>
        <v>0</v>
      </c>
      <c r="Y63" s="33">
        <f>SUM($E$62:Y$62)-SUM($E$66:Y$66)</f>
        <v>0</v>
      </c>
      <c r="Z63" s="33">
        <f>SUM($E$62:Z$62)-SUM($E$66:Z$66)</f>
        <v>0</v>
      </c>
      <c r="AA63" s="33">
        <f>SUM($E$62:AA$62)-SUM($E$66:AA$66)</f>
        <v>0</v>
      </c>
      <c r="AB63" s="33">
        <f>SUM($E$62:AB$62)-SUM($E$66:AB$66)</f>
        <v>0</v>
      </c>
      <c r="AC63" s="33">
        <f>SUM($E$62:AC$62)-SUM($E$66:AC$66)</f>
        <v>0</v>
      </c>
      <c r="AD63" s="33">
        <f>SUM($E$62:AD$62)-SUM($E$66:AD$66)</f>
        <v>0</v>
      </c>
      <c r="AE63" s="33">
        <f>SUM($E$62:AE$62)-SUM($E$66:AE$66)</f>
        <v>0</v>
      </c>
      <c r="AF63" s="33">
        <f>SUM($E$62:AF$62)-SUM($E$66:AF$66)</f>
        <v>0</v>
      </c>
      <c r="AG63" s="33">
        <f>SUM($E$62:AG$62)-SUM($E$66:AG$66)</f>
        <v>0</v>
      </c>
      <c r="AH63" s="33">
        <f>SUM($E$62:AH$62)-SUM($E$66:AH$66)</f>
        <v>0</v>
      </c>
      <c r="AI63" s="33">
        <f>SUM($E$62:AI$62)-SUM($E$66:AI$66)</f>
        <v>0</v>
      </c>
      <c r="AJ63" s="33">
        <f>SUM($E$62:AJ$62)-SUM($E$66:AJ$66)</f>
        <v>0</v>
      </c>
      <c r="AK63" s="33">
        <f>SUM($E$62:AK$62)-SUM($E$66:AK$66)</f>
        <v>0</v>
      </c>
      <c r="AL63" s="33">
        <f>SUM($E$62:AL$62)-SUM($E$66:AL$66)</f>
        <v>0</v>
      </c>
      <c r="AM63" s="33">
        <f>SUM($E$62:AM$62)-SUM($E$66:AM$66)</f>
        <v>0</v>
      </c>
      <c r="AN63" s="33">
        <f>SUM($E$62:AN$62)-SUM($E$66:AN$66)</f>
        <v>0</v>
      </c>
      <c r="AO63" s="33">
        <f>SUM($E$62:AO$62)-SUM($E$66:AO$66)</f>
        <v>0</v>
      </c>
      <c r="AP63" s="33">
        <f>SUM($E$62:AP$62)-SUM($E$66:AP$66)</f>
        <v>0</v>
      </c>
      <c r="AQ63" s="33">
        <f>SUM($E$62:AQ$62)-SUM($E$66:AQ$66)</f>
        <v>0</v>
      </c>
      <c r="AR63" s="33">
        <f>SUM($E$62:AR$62)-SUM($E$66:AR$66)</f>
        <v>0</v>
      </c>
      <c r="AS63" s="33">
        <f>SUM($E$62:AS$62)-SUM($E$66:AS$66)</f>
        <v>0</v>
      </c>
      <c r="AT63" s="33">
        <f>SUM($E$62:AT$62)-SUM($E$66:AT$66)</f>
        <v>0</v>
      </c>
      <c r="AU63" s="33">
        <f>SUM($E$62:AU$62)-SUM($E$66:AU$66)</f>
        <v>0</v>
      </c>
      <c r="AV63" s="33">
        <f>SUM($E$62:AV$62)-SUM($E$66:AV$66)</f>
        <v>0</v>
      </c>
      <c r="AW63" s="33">
        <f>SUM($E$62:AW$62)-SUM($E$66:AW$66)</f>
        <v>0</v>
      </c>
      <c r="AX63" s="33">
        <f>SUM($E$62:AX$62)-SUM($E$66:AX$66)</f>
        <v>0</v>
      </c>
      <c r="AY63" s="33">
        <f>SUM($E$62:AY$62)-SUM($E$66:AY$66)</f>
        <v>0</v>
      </c>
      <c r="AZ63" s="33">
        <f>SUM($E$62:AZ$62)-SUM($E$66:AZ$66)</f>
        <v>0</v>
      </c>
      <c r="BA63" s="33">
        <f>SUM($E$62:BA$62)-SUM($E$66:BA$66)</f>
        <v>0</v>
      </c>
      <c r="BB63" s="33">
        <f>SUM($E$62:BB$62)-SUM($E$66:BB$66)</f>
        <v>0</v>
      </c>
      <c r="BC63" s="33">
        <f>SUM($E$62:BC$62)-SUM($E$66:BC$66)</f>
        <v>0</v>
      </c>
      <c r="BD63" s="33">
        <f>SUM($E$62:BD$62)-SUM($E$66:BD$66)</f>
        <v>0</v>
      </c>
      <c r="BE63" s="33">
        <f>SUM($E$62:BE$62)-SUM($E$66:BE$66)</f>
        <v>0</v>
      </c>
      <c r="BF63" s="33">
        <f>SUM($E$62:BF$62)-SUM($E$66:BF$66)</f>
        <v>0</v>
      </c>
      <c r="BG63" s="33">
        <f>SUM($E$62:BG$62)-SUM($E$66:BG$66)</f>
        <v>0</v>
      </c>
      <c r="BH63" s="33">
        <f>SUM($E$62:BH$62)-SUM($E$66:BH$66)</f>
        <v>0</v>
      </c>
      <c r="BI63" s="33">
        <f>SUM($E$62:BI$62)-SUM($E$66:BI$66)</f>
        <v>0</v>
      </c>
      <c r="BJ63" s="33">
        <f>SUM($E$62:BJ$62)-SUM($E$66:BJ$66)</f>
        <v>0</v>
      </c>
      <c r="BK63" s="33">
        <f>SUM($E$62:BK$62)-SUM($E$66:BK$66)</f>
        <v>0</v>
      </c>
      <c r="BL63" s="33">
        <f>SUM($E$62:BL$62)-SUM($E$66:BL$66)</f>
        <v>0</v>
      </c>
      <c r="BM63" s="33">
        <f>SUM($E$62:BM$62)-SUM($E$66:BM$66)</f>
        <v>0</v>
      </c>
      <c r="BN63" s="33">
        <f>SUM($E$62:BN$62)-SUM($E$66:BN$66)</f>
        <v>0</v>
      </c>
      <c r="BO63" s="33">
        <f>SUM($E$62:BO$62)-SUM($E$66:BO$66)</f>
        <v>0</v>
      </c>
      <c r="BP63" s="33">
        <f>SUM($E$62:BP$62)-SUM($E$66:BP$66)</f>
        <v>0</v>
      </c>
      <c r="BQ63" s="33">
        <f>SUM($E$62:BQ$62)-SUM($E$66:BQ$66)</f>
        <v>0</v>
      </c>
      <c r="BR63" s="33">
        <f>SUM($E$62:BR$62)-SUM($E$66:BR$66)</f>
        <v>0</v>
      </c>
      <c r="BS63" s="33">
        <f>SUM($E$62:BS$62)-SUM($E$66:BS$66)</f>
        <v>0</v>
      </c>
      <c r="BT63" s="33">
        <f>SUM($E$62:BT$62)-SUM($E$66:BT$66)</f>
        <v>0</v>
      </c>
      <c r="BU63" s="33">
        <f>SUM($E$62:BU$62)-SUM($E$66:BU$66)</f>
        <v>0</v>
      </c>
      <c r="BV63" s="33">
        <f>SUM($E$62:BV$62)-SUM($E$66:BV$66)</f>
        <v>0</v>
      </c>
      <c r="BW63" s="33">
        <f>SUM($E$62:BW$62)-SUM($E$66:BW$66)</f>
        <v>0</v>
      </c>
      <c r="BX63" s="33">
        <f>SUM($E$62:BX$62)-SUM($E$66:BX$66)</f>
        <v>0</v>
      </c>
    </row>
    <row r="64" spans="1:76">
      <c r="B64" s="32" t="s">
        <v>180</v>
      </c>
      <c r="C64" s="32"/>
      <c r="D64" s="115"/>
      <c r="E64" s="33">
        <f>+E63-E65</f>
        <v>0</v>
      </c>
      <c r="F64" s="33">
        <f>+F63-F65</f>
        <v>0</v>
      </c>
      <c r="G64" s="33">
        <f>+G63-G65</f>
        <v>0</v>
      </c>
      <c r="H64" s="33">
        <f>+H63-H65</f>
        <v>0</v>
      </c>
      <c r="I64" s="33">
        <f t="shared" ref="I64:BL64" si="50">+I63-I65</f>
        <v>0</v>
      </c>
      <c r="J64" s="33">
        <f t="shared" si="50"/>
        <v>0</v>
      </c>
      <c r="K64" s="33">
        <f t="shared" si="50"/>
        <v>0</v>
      </c>
      <c r="L64" s="33">
        <f t="shared" si="50"/>
        <v>0</v>
      </c>
      <c r="M64" s="33">
        <f t="shared" si="50"/>
        <v>0</v>
      </c>
      <c r="N64" s="33">
        <f t="shared" si="50"/>
        <v>0</v>
      </c>
      <c r="O64" s="33">
        <f>+O63-O65</f>
        <v>0</v>
      </c>
      <c r="P64" s="33">
        <f t="shared" si="50"/>
        <v>0</v>
      </c>
      <c r="Q64" s="33">
        <f t="shared" si="50"/>
        <v>0</v>
      </c>
      <c r="R64" s="33">
        <f t="shared" si="50"/>
        <v>0</v>
      </c>
      <c r="S64" s="33">
        <f t="shared" si="50"/>
        <v>0</v>
      </c>
      <c r="T64" s="33">
        <f t="shared" si="50"/>
        <v>0</v>
      </c>
      <c r="U64" s="33">
        <f t="shared" si="50"/>
        <v>0</v>
      </c>
      <c r="V64" s="33">
        <f t="shared" si="50"/>
        <v>0</v>
      </c>
      <c r="W64" s="33">
        <f t="shared" si="50"/>
        <v>0</v>
      </c>
      <c r="X64" s="33">
        <f t="shared" si="50"/>
        <v>0</v>
      </c>
      <c r="Y64" s="33">
        <f t="shared" si="50"/>
        <v>0</v>
      </c>
      <c r="Z64" s="33">
        <f t="shared" si="50"/>
        <v>0</v>
      </c>
      <c r="AA64" s="33">
        <f t="shared" si="50"/>
        <v>0</v>
      </c>
      <c r="AB64" s="33">
        <f t="shared" si="50"/>
        <v>0</v>
      </c>
      <c r="AC64" s="33">
        <f t="shared" si="50"/>
        <v>0</v>
      </c>
      <c r="AD64" s="33">
        <f t="shared" si="50"/>
        <v>0</v>
      </c>
      <c r="AE64" s="33">
        <f t="shared" si="50"/>
        <v>0</v>
      </c>
      <c r="AF64" s="33">
        <f t="shared" si="50"/>
        <v>0</v>
      </c>
      <c r="AG64" s="33">
        <f t="shared" si="50"/>
        <v>0</v>
      </c>
      <c r="AH64" s="33">
        <f t="shared" si="50"/>
        <v>0</v>
      </c>
      <c r="AI64" s="33">
        <f t="shared" si="50"/>
        <v>0</v>
      </c>
      <c r="AJ64" s="33">
        <f t="shared" si="50"/>
        <v>0</v>
      </c>
      <c r="AK64" s="33">
        <f t="shared" si="50"/>
        <v>0</v>
      </c>
      <c r="AL64" s="33">
        <f t="shared" si="50"/>
        <v>0</v>
      </c>
      <c r="AM64" s="33">
        <f t="shared" si="50"/>
        <v>0</v>
      </c>
      <c r="AN64" s="33">
        <f t="shared" si="50"/>
        <v>0</v>
      </c>
      <c r="AO64" s="33">
        <f>+AO63-AO65</f>
        <v>0</v>
      </c>
      <c r="AP64" s="33">
        <f t="shared" si="50"/>
        <v>0</v>
      </c>
      <c r="AQ64" s="33">
        <f t="shared" si="50"/>
        <v>0</v>
      </c>
      <c r="AR64" s="33">
        <f t="shared" si="50"/>
        <v>0</v>
      </c>
      <c r="AS64" s="33">
        <f t="shared" si="50"/>
        <v>0</v>
      </c>
      <c r="AT64" s="33">
        <f t="shared" si="50"/>
        <v>0</v>
      </c>
      <c r="AU64" s="33">
        <f t="shared" si="50"/>
        <v>0</v>
      </c>
      <c r="AV64" s="33">
        <f t="shared" si="50"/>
        <v>0</v>
      </c>
      <c r="AW64" s="33">
        <f t="shared" si="50"/>
        <v>0</v>
      </c>
      <c r="AX64" s="33">
        <f t="shared" si="50"/>
        <v>0</v>
      </c>
      <c r="AY64" s="33">
        <f t="shared" si="50"/>
        <v>0</v>
      </c>
      <c r="AZ64" s="33">
        <f t="shared" si="50"/>
        <v>0</v>
      </c>
      <c r="BA64" s="33">
        <f t="shared" si="50"/>
        <v>0</v>
      </c>
      <c r="BB64" s="33">
        <f t="shared" si="50"/>
        <v>0</v>
      </c>
      <c r="BC64" s="33">
        <f t="shared" si="50"/>
        <v>0</v>
      </c>
      <c r="BD64" s="33">
        <f t="shared" si="50"/>
        <v>0</v>
      </c>
      <c r="BE64" s="33">
        <f t="shared" si="50"/>
        <v>0</v>
      </c>
      <c r="BF64" s="33">
        <f t="shared" si="50"/>
        <v>0</v>
      </c>
      <c r="BG64" s="33">
        <f t="shared" si="50"/>
        <v>0</v>
      </c>
      <c r="BH64" s="33">
        <f t="shared" si="50"/>
        <v>0</v>
      </c>
      <c r="BI64" s="33">
        <f t="shared" si="50"/>
        <v>0</v>
      </c>
      <c r="BJ64" s="33">
        <f t="shared" si="50"/>
        <v>0</v>
      </c>
      <c r="BK64" s="33">
        <f t="shared" si="50"/>
        <v>0</v>
      </c>
      <c r="BL64" s="33">
        <f t="shared" si="50"/>
        <v>0</v>
      </c>
      <c r="BM64" s="33">
        <f t="shared" ref="BM64:BX64" si="51">+BM63-BM65</f>
        <v>0</v>
      </c>
      <c r="BN64" s="33">
        <f t="shared" si="51"/>
        <v>0</v>
      </c>
      <c r="BO64" s="33">
        <f t="shared" si="51"/>
        <v>0</v>
      </c>
      <c r="BP64" s="33">
        <f t="shared" si="51"/>
        <v>0</v>
      </c>
      <c r="BQ64" s="33">
        <f t="shared" si="51"/>
        <v>0</v>
      </c>
      <c r="BR64" s="33">
        <f t="shared" si="51"/>
        <v>0</v>
      </c>
      <c r="BS64" s="33">
        <f t="shared" si="51"/>
        <v>0</v>
      </c>
      <c r="BT64" s="33">
        <f t="shared" si="51"/>
        <v>0</v>
      </c>
      <c r="BU64" s="33">
        <f t="shared" si="51"/>
        <v>0</v>
      </c>
      <c r="BV64" s="33">
        <f t="shared" si="51"/>
        <v>0</v>
      </c>
      <c r="BW64" s="33">
        <f t="shared" si="51"/>
        <v>0</v>
      </c>
      <c r="BX64" s="33">
        <f t="shared" si="51"/>
        <v>0</v>
      </c>
    </row>
    <row r="65" spans="2:76">
      <c r="B65" s="32" t="s">
        <v>181</v>
      </c>
      <c r="C65" s="32"/>
      <c r="D65" s="117"/>
      <c r="E65" s="33">
        <f t="shared" ref="E65:AJ65" si="52">IF(E63&gt;0,SUM(F66:Q66),0)</f>
        <v>0</v>
      </c>
      <c r="F65" s="33">
        <f t="shared" si="52"/>
        <v>0</v>
      </c>
      <c r="G65" s="33">
        <f t="shared" si="52"/>
        <v>0</v>
      </c>
      <c r="H65" s="33">
        <f t="shared" si="52"/>
        <v>0</v>
      </c>
      <c r="I65" s="33">
        <f t="shared" si="52"/>
        <v>0</v>
      </c>
      <c r="J65" s="33">
        <f t="shared" si="52"/>
        <v>0</v>
      </c>
      <c r="K65" s="33">
        <f t="shared" si="52"/>
        <v>0</v>
      </c>
      <c r="L65" s="33">
        <f t="shared" si="52"/>
        <v>0</v>
      </c>
      <c r="M65" s="33">
        <f t="shared" si="52"/>
        <v>0</v>
      </c>
      <c r="N65" s="33">
        <f t="shared" si="52"/>
        <v>0</v>
      </c>
      <c r="O65" s="33">
        <f t="shared" si="52"/>
        <v>0</v>
      </c>
      <c r="P65" s="33">
        <f t="shared" si="52"/>
        <v>0</v>
      </c>
      <c r="Q65" s="33">
        <f t="shared" si="52"/>
        <v>0</v>
      </c>
      <c r="R65" s="33">
        <f t="shared" si="52"/>
        <v>0</v>
      </c>
      <c r="S65" s="33">
        <f t="shared" si="52"/>
        <v>0</v>
      </c>
      <c r="T65" s="33">
        <f t="shared" si="52"/>
        <v>0</v>
      </c>
      <c r="U65" s="33">
        <f t="shared" si="52"/>
        <v>0</v>
      </c>
      <c r="V65" s="33">
        <f t="shared" si="52"/>
        <v>0</v>
      </c>
      <c r="W65" s="33">
        <f t="shared" si="52"/>
        <v>0</v>
      </c>
      <c r="X65" s="33">
        <f t="shared" si="52"/>
        <v>0</v>
      </c>
      <c r="Y65" s="33">
        <f t="shared" si="52"/>
        <v>0</v>
      </c>
      <c r="Z65" s="33">
        <f t="shared" si="52"/>
        <v>0</v>
      </c>
      <c r="AA65" s="33">
        <f t="shared" si="52"/>
        <v>0</v>
      </c>
      <c r="AB65" s="33">
        <f t="shared" si="52"/>
        <v>0</v>
      </c>
      <c r="AC65" s="33">
        <f t="shared" si="52"/>
        <v>0</v>
      </c>
      <c r="AD65" s="33">
        <f t="shared" si="52"/>
        <v>0</v>
      </c>
      <c r="AE65" s="33">
        <f t="shared" si="52"/>
        <v>0</v>
      </c>
      <c r="AF65" s="33">
        <f t="shared" si="52"/>
        <v>0</v>
      </c>
      <c r="AG65" s="33">
        <f t="shared" si="52"/>
        <v>0</v>
      </c>
      <c r="AH65" s="33">
        <f t="shared" si="52"/>
        <v>0</v>
      </c>
      <c r="AI65" s="33">
        <f t="shared" si="52"/>
        <v>0</v>
      </c>
      <c r="AJ65" s="33">
        <f t="shared" si="52"/>
        <v>0</v>
      </c>
      <c r="AK65" s="33">
        <f t="shared" ref="AK65:BL65" si="53">IF(AK63&gt;0,SUM(AL66:AW66),0)</f>
        <v>0</v>
      </c>
      <c r="AL65" s="33">
        <f t="shared" si="53"/>
        <v>0</v>
      </c>
      <c r="AM65" s="33">
        <f t="shared" si="53"/>
        <v>0</v>
      </c>
      <c r="AN65" s="33">
        <f t="shared" si="53"/>
        <v>0</v>
      </c>
      <c r="AO65" s="33">
        <f t="shared" si="53"/>
        <v>0</v>
      </c>
      <c r="AP65" s="33">
        <f t="shared" si="53"/>
        <v>0</v>
      </c>
      <c r="AQ65" s="33">
        <f t="shared" si="53"/>
        <v>0</v>
      </c>
      <c r="AR65" s="33">
        <f t="shared" si="53"/>
        <v>0</v>
      </c>
      <c r="AS65" s="33">
        <f t="shared" si="53"/>
        <v>0</v>
      </c>
      <c r="AT65" s="33">
        <f t="shared" si="53"/>
        <v>0</v>
      </c>
      <c r="AU65" s="33">
        <f t="shared" si="53"/>
        <v>0</v>
      </c>
      <c r="AV65" s="33">
        <f t="shared" si="53"/>
        <v>0</v>
      </c>
      <c r="AW65" s="33">
        <f t="shared" si="53"/>
        <v>0</v>
      </c>
      <c r="AX65" s="33">
        <f t="shared" si="53"/>
        <v>0</v>
      </c>
      <c r="AY65" s="33">
        <f t="shared" si="53"/>
        <v>0</v>
      </c>
      <c r="AZ65" s="33">
        <f t="shared" si="53"/>
        <v>0</v>
      </c>
      <c r="BA65" s="33">
        <f t="shared" si="53"/>
        <v>0</v>
      </c>
      <c r="BB65" s="33">
        <f t="shared" si="53"/>
        <v>0</v>
      </c>
      <c r="BC65" s="33">
        <f t="shared" si="53"/>
        <v>0</v>
      </c>
      <c r="BD65" s="33">
        <f t="shared" si="53"/>
        <v>0</v>
      </c>
      <c r="BE65" s="33">
        <f t="shared" si="53"/>
        <v>0</v>
      </c>
      <c r="BF65" s="33">
        <f t="shared" si="53"/>
        <v>0</v>
      </c>
      <c r="BG65" s="33">
        <f t="shared" si="53"/>
        <v>0</v>
      </c>
      <c r="BH65" s="33">
        <f t="shared" si="53"/>
        <v>0</v>
      </c>
      <c r="BI65" s="33">
        <f t="shared" si="53"/>
        <v>0</v>
      </c>
      <c r="BJ65" s="33">
        <f t="shared" si="53"/>
        <v>0</v>
      </c>
      <c r="BK65" s="33">
        <f t="shared" si="53"/>
        <v>0</v>
      </c>
      <c r="BL65" s="33">
        <f t="shared" si="53"/>
        <v>0</v>
      </c>
      <c r="BM65" s="33">
        <f t="shared" ref="BM65" si="54">IF(BM63&gt;0,SUM(BN66:BY66),0)</f>
        <v>0</v>
      </c>
      <c r="BN65" s="33">
        <f t="shared" ref="BN65" si="55">IF(BN63&gt;0,SUM(BO66:BZ66),0)</f>
        <v>0</v>
      </c>
      <c r="BO65" s="33">
        <f t="shared" ref="BO65" si="56">IF(BO63&gt;0,SUM(BP66:CA66),0)</f>
        <v>0</v>
      </c>
      <c r="BP65" s="33">
        <f t="shared" ref="BP65" si="57">IF(BP63&gt;0,SUM(BQ66:CB66),0)</f>
        <v>0</v>
      </c>
      <c r="BQ65" s="33">
        <f t="shared" ref="BQ65" si="58">IF(BQ63&gt;0,SUM(BR66:CC66),0)</f>
        <v>0</v>
      </c>
      <c r="BR65" s="33">
        <f t="shared" ref="BR65" si="59">IF(BR63&gt;0,SUM(BS66:CD66),0)</f>
        <v>0</v>
      </c>
      <c r="BS65" s="33">
        <f t="shared" ref="BS65" si="60">IF(BS63&gt;0,SUM(BT66:CE66),0)</f>
        <v>0</v>
      </c>
      <c r="BT65" s="33">
        <f t="shared" ref="BT65" si="61">IF(BT63&gt;0,SUM(BU66:CF66),0)</f>
        <v>0</v>
      </c>
      <c r="BU65" s="33">
        <f t="shared" ref="BU65" si="62">IF(BU63&gt;0,SUM(BV66:CG66),0)</f>
        <v>0</v>
      </c>
      <c r="BV65" s="33">
        <f t="shared" ref="BV65" si="63">IF(BV63&gt;0,SUM(BW66:CH66),0)</f>
        <v>0</v>
      </c>
      <c r="BW65" s="33">
        <f t="shared" ref="BW65" si="64">IF(BW63&gt;0,SUM(BX66:CI66),0)</f>
        <v>0</v>
      </c>
      <c r="BX65" s="33">
        <f t="shared" ref="BX65" si="65">IF(BX63&gt;0,SUM(BY66:CJ66),0)</f>
        <v>0</v>
      </c>
    </row>
    <row r="66" spans="2:76">
      <c r="B66" s="32" t="s">
        <v>178</v>
      </c>
      <c r="C66" s="32"/>
      <c r="D66" s="115"/>
      <c r="E66" s="33">
        <f>IFERROR(+VLOOKUP(E$61,PrA!$C$11:$J$82,6,0),0)</f>
        <v>0</v>
      </c>
      <c r="F66" s="33">
        <f>IFERROR(+VLOOKUP(F$61,PrA!$C$11:$J$82,6,0),0)</f>
        <v>0</v>
      </c>
      <c r="G66" s="33">
        <f>IFERROR(+VLOOKUP(G$61,PrA!$C$11:$J$82,6,0),0)</f>
        <v>0</v>
      </c>
      <c r="H66" s="33">
        <f>IFERROR(+VLOOKUP(H$61,PrA!$C$11:$J$82,6,0),0)</f>
        <v>0</v>
      </c>
      <c r="I66" s="33">
        <f>IFERROR(+VLOOKUP(I$61,PrA!$C$11:$J$82,6,0),0)</f>
        <v>0</v>
      </c>
      <c r="J66" s="33">
        <f>IFERROR(+VLOOKUP(J$61,PrA!$C$11:$J$82,6,0),0)</f>
        <v>0</v>
      </c>
      <c r="K66" s="33">
        <f>IFERROR(+VLOOKUP(K$61,PrA!$C$11:$J$82,6,0),0)</f>
        <v>0</v>
      </c>
      <c r="L66" s="33">
        <f>IFERROR(+VLOOKUP(L$61,PrA!$C$11:$J$82,6,0),0)</f>
        <v>0</v>
      </c>
      <c r="M66" s="33">
        <f>IFERROR(+VLOOKUP(M$61,PrA!$C$11:$J$82,6,0),0)</f>
        <v>0</v>
      </c>
      <c r="N66" s="33">
        <f>IFERROR(+VLOOKUP(N$61,PrA!$C$11:$J$82,6,0),0)</f>
        <v>0</v>
      </c>
      <c r="O66" s="33">
        <f>IFERROR(+VLOOKUP(O$61,PrA!$C$11:$J$82,6,0),0)</f>
        <v>0</v>
      </c>
      <c r="P66" s="33">
        <f>IFERROR(+VLOOKUP(P$61,PrA!$C$11:$J$82,6,0),0)</f>
        <v>0</v>
      </c>
      <c r="Q66" s="33">
        <f>IFERROR(+VLOOKUP(Q$61,PrA!$C$11:$J$82,6,0),0)</f>
        <v>0</v>
      </c>
      <c r="R66" s="33">
        <f>IFERROR(+VLOOKUP(R$61,PrA!$C$11:$J$82,6,0),0)</f>
        <v>0</v>
      </c>
      <c r="S66" s="33">
        <f>IFERROR(+VLOOKUP(S$61,PrA!$C$11:$J$82,6,0),0)</f>
        <v>0</v>
      </c>
      <c r="T66" s="33">
        <f>IFERROR(+VLOOKUP(T$61,PrA!$C$11:$J$82,6,0),0)</f>
        <v>0</v>
      </c>
      <c r="U66" s="33">
        <f>IFERROR(+VLOOKUP(U$61,PrA!$C$11:$J$82,6,0),0)</f>
        <v>0</v>
      </c>
      <c r="V66" s="33">
        <f>IFERROR(+VLOOKUP(V$61,PrA!$C$11:$J$82,6,0),0)</f>
        <v>0</v>
      </c>
      <c r="W66" s="33">
        <f>IFERROR(+VLOOKUP(W$61,PrA!$C$11:$J$82,6,0),0)</f>
        <v>0</v>
      </c>
      <c r="X66" s="33">
        <f>IFERROR(+VLOOKUP(X$61,PrA!$C$11:$J$82,6,0),0)</f>
        <v>0</v>
      </c>
      <c r="Y66" s="33">
        <f>IFERROR(+VLOOKUP(Y$61,PrA!$C$11:$J$82,6,0),0)</f>
        <v>0</v>
      </c>
      <c r="Z66" s="33">
        <f>IFERROR(+VLOOKUP(Z$61,PrA!$C$11:$J$82,6,0),0)</f>
        <v>0</v>
      </c>
      <c r="AA66" s="33">
        <f>IFERROR(+VLOOKUP(AA$61,PrA!$C$11:$J$82,6,0),0)</f>
        <v>0</v>
      </c>
      <c r="AB66" s="33">
        <f>IFERROR(+VLOOKUP(AB$61,PrA!$C$11:$J$82,6,0),0)</f>
        <v>0</v>
      </c>
      <c r="AC66" s="33">
        <f>IFERROR(+VLOOKUP(AC$61,PrA!$C$11:$J$82,6,0),0)</f>
        <v>0</v>
      </c>
      <c r="AD66" s="33">
        <f>IFERROR(+VLOOKUP(AD$61,PrA!$C$11:$J$82,6,0),0)</f>
        <v>0</v>
      </c>
      <c r="AE66" s="33">
        <f>IFERROR(+VLOOKUP(AE$61,PrA!$C$11:$J$82,6,0),0)</f>
        <v>0</v>
      </c>
      <c r="AF66" s="33">
        <f>IFERROR(+VLOOKUP(AF$61,PrA!$C$11:$J$82,6,0),0)</f>
        <v>0</v>
      </c>
      <c r="AG66" s="33">
        <f>IFERROR(+VLOOKUP(AG$61,PrA!$C$11:$J$82,6,0),0)</f>
        <v>0</v>
      </c>
      <c r="AH66" s="33">
        <f>IFERROR(+VLOOKUP(AH$61,PrA!$C$11:$J$82,6,0),0)</f>
        <v>0</v>
      </c>
      <c r="AI66" s="33">
        <f>IFERROR(+VLOOKUP(AI$61,PrA!$C$11:$J$82,6,0),0)</f>
        <v>0</v>
      </c>
      <c r="AJ66" s="33">
        <f>IFERROR(+VLOOKUP(AJ$61,PrA!$C$11:$J$82,6,0),0)</f>
        <v>0</v>
      </c>
      <c r="AK66" s="33">
        <f>IFERROR(+VLOOKUP(AK$61,PrA!$C$11:$J$82,6,0),0)</f>
        <v>0</v>
      </c>
      <c r="AL66" s="33">
        <f>IFERROR(+VLOOKUP(AL$61,PrA!$C$11:$J$82,6,0),0)</f>
        <v>0</v>
      </c>
      <c r="AM66" s="33">
        <f>IFERROR(+VLOOKUP(AM$61,PrA!$C$11:$J$82,6,0),0)</f>
        <v>0</v>
      </c>
      <c r="AN66" s="33">
        <f>IFERROR(+VLOOKUP(AN$61,PrA!$C$11:$J$82,6,0),0)</f>
        <v>0</v>
      </c>
      <c r="AO66" s="33">
        <f>IFERROR(+VLOOKUP(AO$61,PrA!$C$11:$J$82,6,0),0)</f>
        <v>0</v>
      </c>
      <c r="AP66" s="33">
        <f>IFERROR(+VLOOKUP(AP$61,PrA!$C$11:$J$82,6,0),0)</f>
        <v>0</v>
      </c>
      <c r="AQ66" s="33">
        <f>IFERROR(+VLOOKUP(AQ$61,PrA!$C$11:$J$82,6,0),0)</f>
        <v>0</v>
      </c>
      <c r="AR66" s="33">
        <f>IFERROR(+VLOOKUP(AR$61,PrA!$C$11:$J$82,6,0),0)</f>
        <v>0</v>
      </c>
      <c r="AS66" s="33">
        <f>IFERROR(+VLOOKUP(AS$61,PrA!$C$11:$J$82,6,0),0)</f>
        <v>0</v>
      </c>
      <c r="AT66" s="33">
        <f>IFERROR(+VLOOKUP(AT$61,PrA!$C$11:$J$82,6,0),0)</f>
        <v>0</v>
      </c>
      <c r="AU66" s="33">
        <f>IFERROR(+VLOOKUP(AU$61,PrA!$C$11:$J$82,6,0),0)</f>
        <v>0</v>
      </c>
      <c r="AV66" s="33">
        <f>IFERROR(+VLOOKUP(AV$61,PrA!$C$11:$J$82,6,0),0)</f>
        <v>0</v>
      </c>
      <c r="AW66" s="33">
        <f>IFERROR(+VLOOKUP(AW$61,PrA!$C$11:$J$82,6,0),0)</f>
        <v>0</v>
      </c>
      <c r="AX66" s="33">
        <f>IFERROR(+VLOOKUP(AX$61,PrA!$C$11:$J$82,6,0),0)</f>
        <v>0</v>
      </c>
      <c r="AY66" s="33">
        <f>IFERROR(+VLOOKUP(AY$61,PrA!$C$11:$J$82,6,0),0)</f>
        <v>0</v>
      </c>
      <c r="AZ66" s="33">
        <f>IFERROR(+VLOOKUP(AZ$61,PrA!$C$11:$J$82,6,0),0)</f>
        <v>0</v>
      </c>
      <c r="BA66" s="33">
        <f>IFERROR(+VLOOKUP(BA$61,PrA!$C$11:$J$82,6,0),0)</f>
        <v>0</v>
      </c>
      <c r="BB66" s="33">
        <f>IFERROR(+VLOOKUP(BB$61,PrA!$C$11:$J$82,6,0),0)</f>
        <v>0</v>
      </c>
      <c r="BC66" s="33">
        <f>IFERROR(+VLOOKUP(BC$61,PrA!$C$11:$J$82,6,0),0)</f>
        <v>0</v>
      </c>
      <c r="BD66" s="33">
        <f>IFERROR(+VLOOKUP(BD$61,PrA!$C$11:$J$82,6,0),0)</f>
        <v>0</v>
      </c>
      <c r="BE66" s="33">
        <f>IFERROR(+VLOOKUP(BE$61,PrA!$C$11:$J$82,6,0),0)</f>
        <v>0</v>
      </c>
      <c r="BF66" s="33">
        <f>IFERROR(+VLOOKUP(BF$61,PrA!$C$11:$J$82,6,0),0)</f>
        <v>0</v>
      </c>
      <c r="BG66" s="33">
        <f>IFERROR(+VLOOKUP(BG$61,PrA!$C$11:$J$82,6,0),0)</f>
        <v>0</v>
      </c>
      <c r="BH66" s="33">
        <f>IFERROR(+VLOOKUP(BH$61,PrA!$C$11:$J$82,6,0),0)</f>
        <v>0</v>
      </c>
      <c r="BI66" s="33">
        <f>IFERROR(+VLOOKUP(BI$61,PrA!$C$11:$J$82,6,0),0)</f>
        <v>0</v>
      </c>
      <c r="BJ66" s="33">
        <f>IFERROR(+VLOOKUP(BJ$61,PrA!$C$11:$J$82,6,0),0)</f>
        <v>0</v>
      </c>
      <c r="BK66" s="33">
        <f>IFERROR(+VLOOKUP(BK$61,PrA!$C$11:$J$82,6,0),0)</f>
        <v>0</v>
      </c>
      <c r="BL66" s="33">
        <f>IFERROR(+VLOOKUP(BL$61,PrA!$C$11:$J$82,6,0),0)</f>
        <v>0</v>
      </c>
      <c r="BM66" s="33">
        <f>IFERROR(+VLOOKUP(BM$61,PrA!$C$11:$J$82,6,0),0)</f>
        <v>0</v>
      </c>
      <c r="BN66" s="33">
        <f>IFERROR(+VLOOKUP(BN$61,PrA!$C$11:$J$82,6,0),0)</f>
        <v>0</v>
      </c>
      <c r="BO66" s="33">
        <f>IFERROR(+VLOOKUP(BO$61,PrA!$C$11:$J$82,6,0),0)</f>
        <v>0</v>
      </c>
      <c r="BP66" s="33">
        <f>IFERROR(+VLOOKUP(BP$61,PrA!$C$11:$J$82,6,0),0)</f>
        <v>0</v>
      </c>
      <c r="BQ66" s="33">
        <f>IFERROR(+VLOOKUP(BQ$61,PrA!$C$11:$J$82,6,0),0)</f>
        <v>0</v>
      </c>
      <c r="BR66" s="33">
        <f>IFERROR(+VLOOKUP(BR$61,PrA!$C$11:$J$82,6,0),0)</f>
        <v>0</v>
      </c>
      <c r="BS66" s="33">
        <f>IFERROR(+VLOOKUP(BS$61,PrA!$C$11:$J$82,6,0),0)</f>
        <v>0</v>
      </c>
      <c r="BT66" s="33">
        <f>IFERROR(+VLOOKUP(BT$61,PrA!$C$11:$J$82,6,0),0)</f>
        <v>0</v>
      </c>
      <c r="BU66" s="33">
        <f>IFERROR(+VLOOKUP(BU$61,PrA!$C$11:$J$82,6,0),0)</f>
        <v>0</v>
      </c>
      <c r="BV66" s="33">
        <f>IFERROR(+VLOOKUP(BV$61,PrA!$C$11:$J$82,6,0),0)</f>
        <v>0</v>
      </c>
      <c r="BW66" s="33">
        <f>IFERROR(+VLOOKUP(BW$61,PrA!$C$11:$J$82,6,0),0)</f>
        <v>0</v>
      </c>
      <c r="BX66" s="33">
        <f>IFERROR(+VLOOKUP(BX$61,PrA!$C$11:$J$82,6,0),0)</f>
        <v>0</v>
      </c>
    </row>
    <row r="67" spans="2:76">
      <c r="B67" s="32" t="s">
        <v>182</v>
      </c>
      <c r="C67" s="116"/>
      <c r="D67" s="118"/>
      <c r="E67" s="33">
        <f>IFERROR(+VLOOKUP(E$61,PrA!$C$11:$J$82,7,0),0)</f>
        <v>0</v>
      </c>
      <c r="F67" s="33">
        <f>IFERROR(+VLOOKUP(F$61,PrA!$C$11:$J$82,7,0),0)</f>
        <v>0</v>
      </c>
      <c r="G67" s="33">
        <f>IFERROR(+VLOOKUP(G$61,PrA!$C$11:$J$82,7,0),0)</f>
        <v>0</v>
      </c>
      <c r="H67" s="33">
        <f>IFERROR(+VLOOKUP(H$61,PrA!$C$11:$J$82,7,0),0)</f>
        <v>0</v>
      </c>
      <c r="I67" s="33">
        <f>IFERROR(+VLOOKUP(I$61,PrA!$C$11:$J$82,7,0),0)</f>
        <v>0</v>
      </c>
      <c r="J67" s="33">
        <f>IFERROR(+VLOOKUP(J$61,PrA!$C$11:$J$82,7,0),0)</f>
        <v>0</v>
      </c>
      <c r="K67" s="33">
        <f>IFERROR(+VLOOKUP(K$61,PrA!$C$11:$J$82,7,0),0)</f>
        <v>0</v>
      </c>
      <c r="L67" s="33">
        <f>IFERROR(+VLOOKUP(L$61,PrA!$C$11:$J$82,7,0),0)</f>
        <v>0</v>
      </c>
      <c r="M67" s="33">
        <f>IFERROR(+VLOOKUP(M$61,PrA!$C$11:$J$82,7,0),0)</f>
        <v>0</v>
      </c>
      <c r="N67" s="33">
        <f>IFERROR(+VLOOKUP(N$61,PrA!$C$11:$J$82,7,0),0)</f>
        <v>0</v>
      </c>
      <c r="O67" s="33">
        <f>IFERROR(+VLOOKUP(O$61,PrA!$C$11:$J$82,7,0),0)</f>
        <v>0</v>
      </c>
      <c r="P67" s="33">
        <f>IFERROR(+VLOOKUP(P$61,PrA!$C$11:$J$82,7,0),0)</f>
        <v>0</v>
      </c>
      <c r="Q67" s="33">
        <f>IFERROR(+VLOOKUP(Q$61,PrA!$C$11:$J$82,7,0),0)</f>
        <v>0</v>
      </c>
      <c r="R67" s="33">
        <f>IFERROR(+VLOOKUP(R$61,PrA!$C$11:$J$82,7,0),0)</f>
        <v>0</v>
      </c>
      <c r="S67" s="33">
        <f>IFERROR(+VLOOKUP(S$61,PrA!$C$11:$J$82,7,0),0)</f>
        <v>0</v>
      </c>
      <c r="T67" s="33">
        <f>IFERROR(+VLOOKUP(T$61,PrA!$C$11:$J$82,7,0),0)</f>
        <v>0</v>
      </c>
      <c r="U67" s="33">
        <f>IFERROR(+VLOOKUP(U$61,PrA!$C$11:$J$82,7,0),0)</f>
        <v>0</v>
      </c>
      <c r="V67" s="33">
        <f>IFERROR(+VLOOKUP(V$61,PrA!$C$11:$J$82,7,0),0)</f>
        <v>0</v>
      </c>
      <c r="W67" s="33">
        <f>IFERROR(+VLOOKUP(W$61,PrA!$C$11:$J$82,7,0),0)</f>
        <v>0</v>
      </c>
      <c r="X67" s="33">
        <f>IFERROR(+VLOOKUP(X$61,PrA!$C$11:$J$82,7,0),0)</f>
        <v>0</v>
      </c>
      <c r="Y67" s="33">
        <f>IFERROR(+VLOOKUP(Y$61,PrA!$C$11:$J$82,7,0),0)</f>
        <v>0</v>
      </c>
      <c r="Z67" s="33">
        <f>IFERROR(+VLOOKUP(Z$61,PrA!$C$11:$J$82,7,0),0)</f>
        <v>0</v>
      </c>
      <c r="AA67" s="33">
        <f>IFERROR(+VLOOKUP(AA$61,PrA!$C$11:$J$82,7,0),0)</f>
        <v>0</v>
      </c>
      <c r="AB67" s="33">
        <f>IFERROR(+VLOOKUP(AB$61,PrA!$C$11:$J$82,7,0),0)</f>
        <v>0</v>
      </c>
      <c r="AC67" s="33">
        <f>IFERROR(+VLOOKUP(AC$61,PrA!$C$11:$J$82,7,0),0)</f>
        <v>0</v>
      </c>
      <c r="AD67" s="33">
        <f>IFERROR(+VLOOKUP(AD$61,PrA!$C$11:$J$82,7,0),0)</f>
        <v>0</v>
      </c>
      <c r="AE67" s="33">
        <f>IFERROR(+VLOOKUP(AE$61,PrA!$C$11:$J$82,7,0),0)</f>
        <v>0</v>
      </c>
      <c r="AF67" s="33">
        <f>IFERROR(+VLOOKUP(AF$61,PrA!$C$11:$J$82,7,0),0)</f>
        <v>0</v>
      </c>
      <c r="AG67" s="33">
        <f>IFERROR(+VLOOKUP(AG$61,PrA!$C$11:$J$82,7,0),0)</f>
        <v>0</v>
      </c>
      <c r="AH67" s="33">
        <f>IFERROR(+VLOOKUP(AH$61,PrA!$C$11:$J$82,7,0),0)</f>
        <v>0</v>
      </c>
      <c r="AI67" s="33">
        <f>IFERROR(+VLOOKUP(AI$61,PrA!$C$11:$J$82,7,0),0)</f>
        <v>0</v>
      </c>
      <c r="AJ67" s="33">
        <f>IFERROR(+VLOOKUP(AJ$61,PrA!$C$11:$J$82,7,0),0)</f>
        <v>0</v>
      </c>
      <c r="AK67" s="33">
        <f>IFERROR(+VLOOKUP(AK$61,PrA!$C$11:$J$82,7,0),0)</f>
        <v>0</v>
      </c>
      <c r="AL67" s="33">
        <f>IFERROR(+VLOOKUP(AL$61,PrA!$C$11:$J$82,7,0),0)</f>
        <v>0</v>
      </c>
      <c r="AM67" s="33">
        <f>IFERROR(+VLOOKUP(AM$61,PrA!$C$11:$J$82,7,0),0)</f>
        <v>0</v>
      </c>
      <c r="AN67" s="33">
        <f>IFERROR(+VLOOKUP(AN$61,PrA!$C$11:$J$82,7,0),0)</f>
        <v>0</v>
      </c>
      <c r="AO67" s="33">
        <f>IFERROR(+VLOOKUP(AO$61,PrA!$C$11:$J$82,7,0),0)</f>
        <v>0</v>
      </c>
      <c r="AP67" s="33">
        <f>IFERROR(+VLOOKUP(AP$61,PrA!$C$11:$J$82,7,0),0)</f>
        <v>0</v>
      </c>
      <c r="AQ67" s="33">
        <f>IFERROR(+VLOOKUP(AQ$61,PrA!$C$11:$J$82,7,0),0)</f>
        <v>0</v>
      </c>
      <c r="AR67" s="33">
        <f>IFERROR(+VLOOKUP(AR$61,PrA!$C$11:$J$82,7,0),0)</f>
        <v>0</v>
      </c>
      <c r="AS67" s="33">
        <f>IFERROR(+VLOOKUP(AS$61,PrA!$C$11:$J$82,7,0),0)</f>
        <v>0</v>
      </c>
      <c r="AT67" s="33">
        <f>IFERROR(+VLOOKUP(AT$61,PrA!$C$11:$J$82,7,0),0)</f>
        <v>0</v>
      </c>
      <c r="AU67" s="33">
        <f>IFERROR(+VLOOKUP(AU$61,PrA!$C$11:$J$82,7,0),0)</f>
        <v>0</v>
      </c>
      <c r="AV67" s="33">
        <f>IFERROR(+VLOOKUP(AV$61,PrA!$C$11:$J$82,7,0),0)</f>
        <v>0</v>
      </c>
      <c r="AW67" s="33">
        <f>IFERROR(+VLOOKUP(AW$61,PrA!$C$11:$J$82,7,0),0)</f>
        <v>0</v>
      </c>
      <c r="AX67" s="33">
        <f>IFERROR(+VLOOKUP(AX$61,PrA!$C$11:$J$82,7,0),0)</f>
        <v>0</v>
      </c>
      <c r="AY67" s="33">
        <f>IFERROR(+VLOOKUP(AY$61,PrA!$C$11:$J$82,7,0),0)</f>
        <v>0</v>
      </c>
      <c r="AZ67" s="33">
        <f>IFERROR(+VLOOKUP(AZ$61,PrA!$C$11:$J$82,7,0),0)</f>
        <v>0</v>
      </c>
      <c r="BA67" s="33">
        <f>IFERROR(+VLOOKUP(BA$61,PrA!$C$11:$J$82,7,0),0)</f>
        <v>0</v>
      </c>
      <c r="BB67" s="33">
        <f>IFERROR(+VLOOKUP(BB$61,PrA!$C$11:$J$82,7,0),0)</f>
        <v>0</v>
      </c>
      <c r="BC67" s="33">
        <f>IFERROR(+VLOOKUP(BC$61,PrA!$C$11:$J$82,7,0),0)</f>
        <v>0</v>
      </c>
      <c r="BD67" s="33">
        <f>IFERROR(+VLOOKUP(BD$61,PrA!$C$11:$J$82,7,0),0)</f>
        <v>0</v>
      </c>
      <c r="BE67" s="33">
        <f>IFERROR(+VLOOKUP(BE$61,PrA!$C$11:$J$82,7,0),0)</f>
        <v>0</v>
      </c>
      <c r="BF67" s="33">
        <f>IFERROR(+VLOOKUP(BF$61,PrA!$C$11:$J$82,7,0),0)</f>
        <v>0</v>
      </c>
      <c r="BG67" s="33">
        <f>IFERROR(+VLOOKUP(BG$61,PrA!$C$11:$J$82,7,0),0)</f>
        <v>0</v>
      </c>
      <c r="BH67" s="33">
        <f>IFERROR(+VLOOKUP(BH$61,PrA!$C$11:$J$82,7,0),0)</f>
        <v>0</v>
      </c>
      <c r="BI67" s="33">
        <f>IFERROR(+VLOOKUP(BI$61,PrA!$C$11:$J$82,7,0),0)</f>
        <v>0</v>
      </c>
      <c r="BJ67" s="33">
        <f>IFERROR(+VLOOKUP(BJ$61,PrA!$C$11:$J$82,7,0),0)</f>
        <v>0</v>
      </c>
      <c r="BK67" s="33">
        <f>IFERROR(+VLOOKUP(BK$61,PrA!$C$11:$J$82,7,0),0)</f>
        <v>0</v>
      </c>
      <c r="BL67" s="33">
        <f>IFERROR(+VLOOKUP(BL$61,PrA!$C$11:$J$82,7,0),0)</f>
        <v>0</v>
      </c>
      <c r="BM67" s="33">
        <f>IFERROR(+VLOOKUP(BM$61,PrA!$C$11:$J$82,7,0),0)</f>
        <v>0</v>
      </c>
      <c r="BN67" s="33">
        <f>IFERROR(+VLOOKUP(BN$61,PrA!$C$11:$J$82,7,0),0)</f>
        <v>0</v>
      </c>
      <c r="BO67" s="33">
        <f>IFERROR(+VLOOKUP(BO$61,PrA!$C$11:$J$82,7,0),0)</f>
        <v>0</v>
      </c>
      <c r="BP67" s="33">
        <f>IFERROR(+VLOOKUP(BP$61,PrA!$C$11:$J$82,7,0),0)</f>
        <v>0</v>
      </c>
      <c r="BQ67" s="33">
        <f>IFERROR(+VLOOKUP(BQ$61,PrA!$C$11:$J$82,7,0),0)</f>
        <v>0</v>
      </c>
      <c r="BR67" s="33">
        <f>IFERROR(+VLOOKUP(BR$61,PrA!$C$11:$J$82,7,0),0)</f>
        <v>0</v>
      </c>
      <c r="BS67" s="33">
        <f>IFERROR(+VLOOKUP(BS$61,PrA!$C$11:$J$82,7,0),0)</f>
        <v>0</v>
      </c>
      <c r="BT67" s="33">
        <f>IFERROR(+VLOOKUP(BT$61,PrA!$C$11:$J$82,7,0),0)</f>
        <v>0</v>
      </c>
      <c r="BU67" s="33">
        <f>IFERROR(+VLOOKUP(BU$61,PrA!$C$11:$J$82,7,0),0)</f>
        <v>0</v>
      </c>
      <c r="BV67" s="33">
        <f>IFERROR(+VLOOKUP(BV$61,PrA!$C$11:$J$82,7,0),0)</f>
        <v>0</v>
      </c>
      <c r="BW67" s="33">
        <f>IFERROR(+VLOOKUP(BW$61,PrA!$C$11:$J$82,7,0),0)</f>
        <v>0</v>
      </c>
      <c r="BX67" s="33">
        <f>IFERROR(+VLOOKUP(BX$61,PrA!$C$11:$J$82,7,0),0)</f>
        <v>0</v>
      </c>
    </row>
    <row r="68" spans="2:76">
      <c r="B68" s="32" t="s">
        <v>352</v>
      </c>
      <c r="C68" s="116"/>
      <c r="D68" s="118"/>
      <c r="E68" s="33">
        <f>+IF(E61=FIN!$J$26,FIN!$M$26,0)</f>
        <v>0</v>
      </c>
      <c r="F68" s="33">
        <f>+IF(F61=FIN!$J$26,FIN!$M$26,0)</f>
        <v>0</v>
      </c>
      <c r="G68" s="33">
        <f>+IF(G61=FIN!$J$26,FIN!$M$26,0)</f>
        <v>0</v>
      </c>
      <c r="H68" s="33">
        <f>+IF(H61=FIN!$J$26,FIN!$M$26,0)</f>
        <v>0</v>
      </c>
      <c r="I68" s="33">
        <f>+IF(I61=FIN!$J$26,FIN!$M$26,0)</f>
        <v>0</v>
      </c>
      <c r="J68" s="33">
        <f>+IF(J61=FIN!$J$26,FIN!$M$26,0)</f>
        <v>0</v>
      </c>
      <c r="K68" s="33">
        <f>+IF(K61=FIN!$J$26,FIN!$M$26,0)</f>
        <v>0</v>
      </c>
      <c r="L68" s="33">
        <f>+IF(L61=FIN!$J$26,FIN!$M$26,0)</f>
        <v>0</v>
      </c>
      <c r="M68" s="33">
        <f>+IF(M61=FIN!$J$26,FIN!$M$26,0)</f>
        <v>0</v>
      </c>
      <c r="N68" s="33">
        <f>+IF(N61=FIN!$J$26,FIN!$M$26,0)</f>
        <v>0</v>
      </c>
      <c r="O68" s="33">
        <f>+IF(O61=FIN!$J$26,FIN!$M$26,0)</f>
        <v>0</v>
      </c>
      <c r="P68" s="33">
        <f>+IF(P61=FIN!$J$26,FIN!$M$26,0)</f>
        <v>0</v>
      </c>
      <c r="Q68" s="33">
        <f>+IF(Q61=FIN!$J$26,FIN!$M$26,0)</f>
        <v>0</v>
      </c>
      <c r="R68" s="33">
        <f>+IF(R61=FIN!$J$26,FIN!$M$26,0)</f>
        <v>0</v>
      </c>
      <c r="S68" s="33">
        <f>+IF(S61=FIN!$J$26,FIN!$M$26,0)</f>
        <v>0</v>
      </c>
      <c r="T68" s="33">
        <f>+IF(T61=FIN!$J$26,FIN!$M$26,0)</f>
        <v>0</v>
      </c>
      <c r="U68" s="33">
        <f>+IF(U61=FIN!$J$26,FIN!$M$26,0)</f>
        <v>0</v>
      </c>
      <c r="V68" s="33">
        <f>+IF(V61=FIN!$J$26,FIN!$M$26,0)</f>
        <v>0</v>
      </c>
      <c r="W68" s="33">
        <f>+IF(W61=FIN!$J$26,FIN!$M$26,0)</f>
        <v>0</v>
      </c>
      <c r="X68" s="33">
        <f>+IF(X61=FIN!$J$26,FIN!$M$26,0)</f>
        <v>0</v>
      </c>
      <c r="Y68" s="33">
        <f>+IF(Y61=FIN!$J$26,FIN!$M$26,0)</f>
        <v>0</v>
      </c>
      <c r="Z68" s="33">
        <f>+IF(Z61=FIN!$J$26,FIN!$M$26,0)</f>
        <v>0</v>
      </c>
      <c r="AA68" s="33">
        <f>+IF(AA61=FIN!$J$26,FIN!$M$26,0)</f>
        <v>0</v>
      </c>
      <c r="AB68" s="33">
        <f>+IF(AB61=FIN!$J$26,FIN!$M$26,0)</f>
        <v>0</v>
      </c>
      <c r="AC68" s="33">
        <f>+IF(AC61=FIN!$J$26,FIN!$M$26,0)</f>
        <v>0</v>
      </c>
      <c r="AD68" s="33">
        <f>+IF(AD61=FIN!$J$26,FIN!$M$26,0)</f>
        <v>0</v>
      </c>
      <c r="AE68" s="33">
        <f>+IF(AE61=FIN!$J$26,FIN!$M$26,0)</f>
        <v>0</v>
      </c>
      <c r="AF68" s="33">
        <f>+IF(AF61=FIN!$J$26,FIN!$M$26,0)</f>
        <v>0</v>
      </c>
      <c r="AG68" s="33">
        <f>+IF(AG61=FIN!$J$26,FIN!$M$26,0)</f>
        <v>0</v>
      </c>
      <c r="AH68" s="33">
        <f>+IF(AH61=FIN!$J$26,FIN!$M$26,0)</f>
        <v>0</v>
      </c>
      <c r="AI68" s="33">
        <f>+IF(AI61=FIN!$J$26,FIN!$M$26,0)</f>
        <v>0</v>
      </c>
      <c r="AJ68" s="33">
        <f>+IF(AJ61=FIN!$J$26,FIN!$M$26,0)</f>
        <v>0</v>
      </c>
      <c r="AK68" s="33">
        <f>+IF(AK61=FIN!$J$26,FIN!$M$26,0)</f>
        <v>0</v>
      </c>
      <c r="AL68" s="33">
        <f>+IF(AL61=FIN!$J$26,FIN!$M$26,0)</f>
        <v>0</v>
      </c>
      <c r="AM68" s="33">
        <f>+IF(AM61=FIN!$J$26,FIN!$M$26,0)</f>
        <v>0</v>
      </c>
      <c r="AN68" s="33">
        <f>+IF(AN61=FIN!$J$26,FIN!$M$26,0)</f>
        <v>0</v>
      </c>
      <c r="AO68" s="33">
        <f>+IF(AO61=FIN!$J$26,FIN!$M$26,0)</f>
        <v>0</v>
      </c>
      <c r="AP68" s="33">
        <f>+IF(AP61=FIN!$J$26,FIN!$M$26,0)</f>
        <v>0</v>
      </c>
      <c r="AQ68" s="33">
        <f>+IF(AQ61=FIN!$J$26,FIN!$M$26,0)</f>
        <v>0</v>
      </c>
      <c r="AR68" s="33">
        <f>+IF(AR61=FIN!$J$26,FIN!$M$26,0)</f>
        <v>0</v>
      </c>
      <c r="AS68" s="33">
        <f>+IF(AS61=FIN!$J$26,FIN!$M$26,0)</f>
        <v>0</v>
      </c>
      <c r="AT68" s="33">
        <f>+IF(AT61=FIN!$J$26,FIN!$M$26,0)</f>
        <v>0</v>
      </c>
      <c r="AU68" s="33">
        <f>+IF(AU61=FIN!$J$26,FIN!$M$26,0)</f>
        <v>0</v>
      </c>
      <c r="AV68" s="33">
        <f>+IF(AV61=FIN!$J$26,FIN!$M$26,0)</f>
        <v>0</v>
      </c>
      <c r="AW68" s="33">
        <f>+IF(AW61=FIN!$J$26,FIN!$M$26,0)</f>
        <v>0</v>
      </c>
      <c r="AX68" s="33">
        <f>+IF(AX61=FIN!$J$26,FIN!$M$26,0)</f>
        <v>0</v>
      </c>
      <c r="AY68" s="33">
        <f>+IF(AY61=FIN!$J$26,FIN!$M$26,0)</f>
        <v>0</v>
      </c>
      <c r="AZ68" s="33">
        <f>+IF(AZ61=FIN!$J$26,FIN!$M$26,0)</f>
        <v>0</v>
      </c>
      <c r="BA68" s="33">
        <f>+IF(BA61=FIN!$J$26,FIN!$M$26,0)</f>
        <v>0</v>
      </c>
      <c r="BB68" s="33">
        <f>+IF(BB61=FIN!$J$26,FIN!$M$26,0)</f>
        <v>0</v>
      </c>
      <c r="BC68" s="33">
        <f>+IF(BC61=FIN!$J$26,FIN!$M$26,0)</f>
        <v>0</v>
      </c>
      <c r="BD68" s="33">
        <f>+IF(BD61=FIN!$J$26,FIN!$M$26,0)</f>
        <v>0</v>
      </c>
      <c r="BE68" s="33">
        <f>+IF(BE61=FIN!$J$26,FIN!$M$26,0)</f>
        <v>0</v>
      </c>
      <c r="BF68" s="33">
        <f>+IF(BF61=FIN!$J$26,FIN!$M$26,0)</f>
        <v>0</v>
      </c>
      <c r="BG68" s="33">
        <f>+IF(BG61=FIN!$J$26,FIN!$M$26,0)</f>
        <v>0</v>
      </c>
      <c r="BH68" s="33">
        <f>+IF(BH61=FIN!$J$26,FIN!$M$26,0)</f>
        <v>0</v>
      </c>
      <c r="BI68" s="33">
        <f>+IF(BI61=FIN!$J$26,FIN!$M$26,0)</f>
        <v>0</v>
      </c>
      <c r="BJ68" s="33">
        <f>+IF(BJ61=FIN!$J$26,FIN!$M$26,0)</f>
        <v>0</v>
      </c>
      <c r="BK68" s="33">
        <f>+IF(BK61=FIN!$J$26,FIN!$M$26,0)</f>
        <v>0</v>
      </c>
      <c r="BL68" s="33">
        <f>+IF(BL61=FIN!$J$26,FIN!$M$26,0)</f>
        <v>0</v>
      </c>
      <c r="BM68" s="33">
        <f>+IF(BM61=FIN!$J$26,FIN!$M$26,0)</f>
        <v>0</v>
      </c>
      <c r="BN68" s="33">
        <f>+IF(BN61=FIN!$J$26,FIN!$M$26,0)</f>
        <v>0</v>
      </c>
      <c r="BO68" s="33">
        <f>+IF(BO61=FIN!$J$26,FIN!$M$26,0)</f>
        <v>0</v>
      </c>
      <c r="BP68" s="33">
        <f>+IF(BP61=FIN!$J$26,FIN!$M$26,0)</f>
        <v>0</v>
      </c>
      <c r="BQ68" s="33">
        <f>+IF(BQ61=FIN!$J$26,FIN!$M$26,0)</f>
        <v>0</v>
      </c>
      <c r="BR68" s="33">
        <f>+IF(BR61=FIN!$J$26,FIN!$M$26,0)</f>
        <v>0</v>
      </c>
      <c r="BS68" s="33">
        <f>+IF(BS61=FIN!$J$26,FIN!$M$26,0)</f>
        <v>0</v>
      </c>
      <c r="BT68" s="33">
        <f>+IF(BT61=FIN!$J$26,FIN!$M$26,0)</f>
        <v>0</v>
      </c>
      <c r="BU68" s="33">
        <f>+IF(BU61=FIN!$J$26,FIN!$M$26,0)</f>
        <v>0</v>
      </c>
      <c r="BV68" s="33">
        <f>+IF(BV61=FIN!$J$26,FIN!$M$26,0)</f>
        <v>0</v>
      </c>
      <c r="BW68" s="33">
        <f>+IF(BW61=FIN!$J$26,FIN!$M$26,0)</f>
        <v>0</v>
      </c>
      <c r="BX68" s="33">
        <f>+IF(BX61=FIN!$J$26,FIN!$M$26,0)</f>
        <v>0</v>
      </c>
    </row>
    <row r="70" spans="2:76">
      <c r="B70" s="119">
        <f>+FIN!B27</f>
        <v>0</v>
      </c>
      <c r="C70" s="18"/>
      <c r="D70" s="113"/>
      <c r="E70" s="52">
        <f>+E61</f>
        <v>40909</v>
      </c>
      <c r="F70" s="52">
        <f t="shared" ref="F70:BL70" si="66">+F61</f>
        <v>40940</v>
      </c>
      <c r="G70" s="52">
        <f t="shared" si="66"/>
        <v>40969</v>
      </c>
      <c r="H70" s="52">
        <f t="shared" si="66"/>
        <v>41000</v>
      </c>
      <c r="I70" s="52">
        <f t="shared" si="66"/>
        <v>41030</v>
      </c>
      <c r="J70" s="52">
        <f t="shared" si="66"/>
        <v>41061</v>
      </c>
      <c r="K70" s="52">
        <f t="shared" si="66"/>
        <v>41091</v>
      </c>
      <c r="L70" s="52">
        <f t="shared" si="66"/>
        <v>41122</v>
      </c>
      <c r="M70" s="52">
        <f t="shared" si="66"/>
        <v>41153</v>
      </c>
      <c r="N70" s="52">
        <f t="shared" si="66"/>
        <v>41183</v>
      </c>
      <c r="O70" s="52">
        <f t="shared" si="66"/>
        <v>41214</v>
      </c>
      <c r="P70" s="52">
        <f t="shared" si="66"/>
        <v>41244</v>
      </c>
      <c r="Q70" s="52">
        <f t="shared" si="66"/>
        <v>41275</v>
      </c>
      <c r="R70" s="52">
        <f t="shared" si="66"/>
        <v>41306</v>
      </c>
      <c r="S70" s="52">
        <f t="shared" si="66"/>
        <v>41334</v>
      </c>
      <c r="T70" s="52">
        <f t="shared" si="66"/>
        <v>41365</v>
      </c>
      <c r="U70" s="52">
        <f t="shared" si="66"/>
        <v>41395</v>
      </c>
      <c r="V70" s="52">
        <f t="shared" si="66"/>
        <v>41426</v>
      </c>
      <c r="W70" s="52">
        <f t="shared" si="66"/>
        <v>41456</v>
      </c>
      <c r="X70" s="52">
        <f t="shared" si="66"/>
        <v>41487</v>
      </c>
      <c r="Y70" s="52">
        <f t="shared" si="66"/>
        <v>41518</v>
      </c>
      <c r="Z70" s="52">
        <f t="shared" si="66"/>
        <v>41548</v>
      </c>
      <c r="AA70" s="52">
        <f t="shared" si="66"/>
        <v>41579</v>
      </c>
      <c r="AB70" s="52">
        <f t="shared" si="66"/>
        <v>41609</v>
      </c>
      <c r="AC70" s="52">
        <f t="shared" si="66"/>
        <v>41640</v>
      </c>
      <c r="AD70" s="52">
        <f t="shared" si="66"/>
        <v>41671</v>
      </c>
      <c r="AE70" s="52">
        <f t="shared" si="66"/>
        <v>41699</v>
      </c>
      <c r="AF70" s="52">
        <f t="shared" si="66"/>
        <v>41730</v>
      </c>
      <c r="AG70" s="52">
        <f t="shared" si="66"/>
        <v>41760</v>
      </c>
      <c r="AH70" s="52">
        <f t="shared" si="66"/>
        <v>41791</v>
      </c>
      <c r="AI70" s="52">
        <f t="shared" si="66"/>
        <v>41821</v>
      </c>
      <c r="AJ70" s="52">
        <f t="shared" si="66"/>
        <v>41852</v>
      </c>
      <c r="AK70" s="52">
        <f t="shared" si="66"/>
        <v>41883</v>
      </c>
      <c r="AL70" s="52">
        <f t="shared" si="66"/>
        <v>41913</v>
      </c>
      <c r="AM70" s="52">
        <f t="shared" si="66"/>
        <v>41944</v>
      </c>
      <c r="AN70" s="52">
        <f t="shared" si="66"/>
        <v>41974</v>
      </c>
      <c r="AO70" s="52">
        <f t="shared" si="66"/>
        <v>42005</v>
      </c>
      <c r="AP70" s="52">
        <f t="shared" si="66"/>
        <v>42036</v>
      </c>
      <c r="AQ70" s="52">
        <f t="shared" si="66"/>
        <v>42064</v>
      </c>
      <c r="AR70" s="52">
        <f t="shared" si="66"/>
        <v>42095</v>
      </c>
      <c r="AS70" s="52">
        <f t="shared" si="66"/>
        <v>42125</v>
      </c>
      <c r="AT70" s="52">
        <f t="shared" si="66"/>
        <v>42156</v>
      </c>
      <c r="AU70" s="52">
        <f t="shared" si="66"/>
        <v>42186</v>
      </c>
      <c r="AV70" s="52">
        <f t="shared" si="66"/>
        <v>42217</v>
      </c>
      <c r="AW70" s="52">
        <f t="shared" si="66"/>
        <v>42248</v>
      </c>
      <c r="AX70" s="52">
        <f t="shared" si="66"/>
        <v>42278</v>
      </c>
      <c r="AY70" s="52">
        <f t="shared" si="66"/>
        <v>42309</v>
      </c>
      <c r="AZ70" s="52">
        <f t="shared" si="66"/>
        <v>42339</v>
      </c>
      <c r="BA70" s="52">
        <f t="shared" si="66"/>
        <v>42370</v>
      </c>
      <c r="BB70" s="52">
        <f t="shared" si="66"/>
        <v>42401</v>
      </c>
      <c r="BC70" s="52">
        <f t="shared" si="66"/>
        <v>42430</v>
      </c>
      <c r="BD70" s="52">
        <f t="shared" si="66"/>
        <v>42461</v>
      </c>
      <c r="BE70" s="52">
        <f t="shared" si="66"/>
        <v>42491</v>
      </c>
      <c r="BF70" s="52">
        <f t="shared" si="66"/>
        <v>42522</v>
      </c>
      <c r="BG70" s="52">
        <f t="shared" si="66"/>
        <v>42552</v>
      </c>
      <c r="BH70" s="52">
        <f t="shared" si="66"/>
        <v>42583</v>
      </c>
      <c r="BI70" s="52">
        <f t="shared" si="66"/>
        <v>42614</v>
      </c>
      <c r="BJ70" s="52">
        <f t="shared" si="66"/>
        <v>42644</v>
      </c>
      <c r="BK70" s="52">
        <f t="shared" si="66"/>
        <v>42675</v>
      </c>
      <c r="BL70" s="52">
        <f t="shared" si="66"/>
        <v>42705</v>
      </c>
      <c r="BM70" s="52">
        <f t="shared" ref="BM70:BX70" si="67">+BM61</f>
        <v>42736</v>
      </c>
      <c r="BN70" s="52">
        <f t="shared" si="67"/>
        <v>42767</v>
      </c>
      <c r="BO70" s="52">
        <f t="shared" si="67"/>
        <v>42795</v>
      </c>
      <c r="BP70" s="52">
        <f t="shared" si="67"/>
        <v>42826</v>
      </c>
      <c r="BQ70" s="52">
        <f t="shared" si="67"/>
        <v>42856</v>
      </c>
      <c r="BR70" s="52">
        <f t="shared" si="67"/>
        <v>42887</v>
      </c>
      <c r="BS70" s="52">
        <f t="shared" si="67"/>
        <v>42917</v>
      </c>
      <c r="BT70" s="52">
        <f t="shared" si="67"/>
        <v>42948</v>
      </c>
      <c r="BU70" s="52">
        <f t="shared" si="67"/>
        <v>42979</v>
      </c>
      <c r="BV70" s="52">
        <f t="shared" si="67"/>
        <v>43009</v>
      </c>
      <c r="BW70" s="52">
        <f t="shared" si="67"/>
        <v>43040</v>
      </c>
      <c r="BX70" s="52">
        <f t="shared" si="67"/>
        <v>43070</v>
      </c>
    </row>
    <row r="71" spans="2:76">
      <c r="B71" s="53" t="s">
        <v>184</v>
      </c>
      <c r="C71" s="53" t="str">
        <f>+FIN!N27</f>
        <v>Normal</v>
      </c>
      <c r="D71" s="114"/>
      <c r="E71" s="37">
        <f>+IF(E70=FIN!$J$27,FIN!$C$27,0)</f>
        <v>0</v>
      </c>
      <c r="F71" s="37">
        <f>+IF(F70=FIN!$J$27,FIN!$C$27,0)</f>
        <v>0</v>
      </c>
      <c r="G71" s="37">
        <f>+IF(G70=FIN!$J$27,FIN!$C$27,0)</f>
        <v>0</v>
      </c>
      <c r="H71" s="37">
        <f>+IF(H70=FIN!$J$27,FIN!$C$27,0)</f>
        <v>0</v>
      </c>
      <c r="I71" s="37">
        <f>+IF(I70=FIN!$J$27,FIN!$C$27,0)</f>
        <v>0</v>
      </c>
      <c r="J71" s="37">
        <f>+IF(J70=FIN!$J$27,FIN!$C$27,0)</f>
        <v>0</v>
      </c>
      <c r="K71" s="37">
        <f>+IF(K70=FIN!$J$27,FIN!$C$27,0)</f>
        <v>0</v>
      </c>
      <c r="L71" s="37">
        <f>+IF(L70=FIN!$J$27,FIN!$C$27,0)</f>
        <v>0</v>
      </c>
      <c r="M71" s="37">
        <f>+IF(M70=FIN!$J$27,FIN!$C$27,0)</f>
        <v>0</v>
      </c>
      <c r="N71" s="37">
        <f>+IF(N70=FIN!$J$27,FIN!$C$27,0)</f>
        <v>0</v>
      </c>
      <c r="O71" s="37">
        <f>+IF(O70=FIN!$J$27,FIN!$C$27,0)</f>
        <v>0</v>
      </c>
      <c r="P71" s="37">
        <f>+IF(P70=FIN!$J$27,FIN!$C$27,0)</f>
        <v>0</v>
      </c>
      <c r="Q71" s="37">
        <f>+IF(Q70=FIN!$J$27,FIN!$C$27,0)</f>
        <v>0</v>
      </c>
      <c r="R71" s="37">
        <f>+IF(R70=FIN!$J$27,FIN!$C$27,0)</f>
        <v>0</v>
      </c>
      <c r="S71" s="37">
        <f>+IF(S70=FIN!$J$27,FIN!$C$27,0)</f>
        <v>0</v>
      </c>
      <c r="T71" s="37">
        <f>+IF(T70=FIN!$J$27,FIN!$C$27,0)</f>
        <v>0</v>
      </c>
      <c r="U71" s="37">
        <f>+IF(U70=FIN!$J$27,FIN!$C$27,0)</f>
        <v>0</v>
      </c>
      <c r="V71" s="37">
        <f>+IF(V70=FIN!$J$27,FIN!$C$27,0)</f>
        <v>0</v>
      </c>
      <c r="W71" s="37">
        <f>+IF(W70=FIN!$J$27,FIN!$C$27,0)</f>
        <v>0</v>
      </c>
      <c r="X71" s="37">
        <f>+IF(X70=FIN!$J$27,FIN!$C$27,0)</f>
        <v>0</v>
      </c>
      <c r="Y71" s="37">
        <f>+IF(Y70=FIN!$J$27,FIN!$C$27,0)</f>
        <v>0</v>
      </c>
      <c r="Z71" s="37">
        <f>+IF(Z70=FIN!$J$27,FIN!$C$27,0)</f>
        <v>0</v>
      </c>
      <c r="AA71" s="37">
        <f>+IF(AA70=FIN!$J$27,FIN!$C$27,0)</f>
        <v>0</v>
      </c>
      <c r="AB71" s="37">
        <f>+IF(AB70=FIN!$J$27,FIN!$C$27,0)</f>
        <v>0</v>
      </c>
      <c r="AC71" s="37">
        <f>+IF(AC70=FIN!$J$27,FIN!$C$27,0)</f>
        <v>0</v>
      </c>
      <c r="AD71" s="37">
        <f>+IF(AD70=FIN!$J$27,FIN!$C$27,0)</f>
        <v>0</v>
      </c>
      <c r="AE71" s="37">
        <f>+IF(AE70=FIN!$J$27,FIN!$C$27,0)</f>
        <v>0</v>
      </c>
      <c r="AF71" s="37">
        <f>+IF(AF70=FIN!$J$27,FIN!$C$27,0)</f>
        <v>0</v>
      </c>
      <c r="AG71" s="37">
        <f>+IF(AG70=FIN!$J$27,FIN!$C$27,0)</f>
        <v>0</v>
      </c>
      <c r="AH71" s="37">
        <f>+IF(AH70=FIN!$J$27,FIN!$C$27,0)</f>
        <v>0</v>
      </c>
      <c r="AI71" s="37">
        <f>+IF(AI70=FIN!$J$27,FIN!$C$27,0)</f>
        <v>0</v>
      </c>
      <c r="AJ71" s="37">
        <f>+IF(AJ70=FIN!$J$27,FIN!$C$27,0)</f>
        <v>0</v>
      </c>
      <c r="AK71" s="37">
        <f>+IF(AK70=FIN!$J$27,FIN!$C$27,0)</f>
        <v>0</v>
      </c>
      <c r="AL71" s="37">
        <f>+IF(AL70=FIN!$J$27,FIN!$C$27,0)</f>
        <v>0</v>
      </c>
      <c r="AM71" s="37">
        <f>+IF(AM70=FIN!$J$27,FIN!$C$27,0)</f>
        <v>0</v>
      </c>
      <c r="AN71" s="37">
        <f>+IF(AN70=FIN!$J$27,FIN!$C$27,0)</f>
        <v>0</v>
      </c>
      <c r="AO71" s="37">
        <f>+IF(AO70=FIN!$J$27,FIN!$C$27,0)</f>
        <v>0</v>
      </c>
      <c r="AP71" s="37">
        <f>+IF(AP70=FIN!$J$27,FIN!$C$27,0)</f>
        <v>0</v>
      </c>
      <c r="AQ71" s="37">
        <f>+IF(AQ70=FIN!$J$27,FIN!$C$27,0)</f>
        <v>0</v>
      </c>
      <c r="AR71" s="37">
        <f>+IF(AR70=FIN!$J$27,FIN!$C$27,0)</f>
        <v>0</v>
      </c>
      <c r="AS71" s="37">
        <f>+IF(AS70=FIN!$J$27,FIN!$C$27,0)</f>
        <v>0</v>
      </c>
      <c r="AT71" s="37">
        <f>+IF(AT70=FIN!$J$27,FIN!$C$27,0)</f>
        <v>0</v>
      </c>
      <c r="AU71" s="37">
        <f>+IF(AU70=FIN!$J$27,FIN!$C$27,0)</f>
        <v>0</v>
      </c>
      <c r="AV71" s="37">
        <f>+IF(AV70=FIN!$J$27,FIN!$C$27,0)</f>
        <v>0</v>
      </c>
      <c r="AW71" s="37">
        <f>+IF(AW70=FIN!$J$27,FIN!$C$27,0)</f>
        <v>0</v>
      </c>
      <c r="AX71" s="37">
        <f>+IF(AX70=FIN!$J$27,FIN!$C$27,0)</f>
        <v>0</v>
      </c>
      <c r="AY71" s="37">
        <f>+IF(AY70=FIN!$J$27,FIN!$C$27,0)</f>
        <v>0</v>
      </c>
      <c r="AZ71" s="37">
        <f>+IF(AZ70=FIN!$J$27,FIN!$C$27,0)</f>
        <v>0</v>
      </c>
      <c r="BA71" s="37">
        <f>+IF(BA70=FIN!$J$27,FIN!$C$27,0)</f>
        <v>0</v>
      </c>
      <c r="BB71" s="37">
        <f>+IF(BB70=FIN!$J$27,FIN!$C$27,0)</f>
        <v>0</v>
      </c>
      <c r="BC71" s="37">
        <f>+IF(BC70=FIN!$J$27,FIN!$C$27,0)</f>
        <v>0</v>
      </c>
      <c r="BD71" s="37">
        <f>+IF(BD70=FIN!$J$27,FIN!$C$27,0)</f>
        <v>0</v>
      </c>
      <c r="BE71" s="37">
        <f>+IF(BE70=FIN!$J$27,FIN!$C$27,0)</f>
        <v>0</v>
      </c>
      <c r="BF71" s="37">
        <f>+IF(BF70=FIN!$J$27,FIN!$C$27,0)</f>
        <v>0</v>
      </c>
      <c r="BG71" s="37">
        <f>+IF(BG70=FIN!$J$27,FIN!$C$27,0)</f>
        <v>0</v>
      </c>
      <c r="BH71" s="37">
        <f>+IF(BH70=FIN!$J$27,FIN!$C$27,0)</f>
        <v>0</v>
      </c>
      <c r="BI71" s="37">
        <f>+IF(BI70=FIN!$J$27,FIN!$C$27,0)</f>
        <v>0</v>
      </c>
      <c r="BJ71" s="37">
        <f>+IF(BJ70=FIN!$J$27,FIN!$C$27,0)</f>
        <v>0</v>
      </c>
      <c r="BK71" s="37">
        <f>+IF(BK70=FIN!$J$27,FIN!$C$27,0)</f>
        <v>0</v>
      </c>
      <c r="BL71" s="37">
        <f>+IF(BL70=FIN!$J$27,FIN!$C$27,0)</f>
        <v>0</v>
      </c>
      <c r="BM71" s="37">
        <f>+IF(BM70=FIN!$J$27,FIN!$C$27,0)</f>
        <v>0</v>
      </c>
      <c r="BN71" s="37">
        <f>+IF(BN70=FIN!$J$27,FIN!$C$27,0)</f>
        <v>0</v>
      </c>
      <c r="BO71" s="37">
        <f>+IF(BO70=FIN!$J$27,FIN!$C$27,0)</f>
        <v>0</v>
      </c>
      <c r="BP71" s="37">
        <f>+IF(BP70=FIN!$J$27,FIN!$C$27,0)</f>
        <v>0</v>
      </c>
      <c r="BQ71" s="37">
        <f>+IF(BQ70=FIN!$J$27,FIN!$C$27,0)</f>
        <v>0</v>
      </c>
      <c r="BR71" s="37">
        <f>+IF(BR70=FIN!$J$27,FIN!$C$27,0)</f>
        <v>0</v>
      </c>
      <c r="BS71" s="37">
        <f>+IF(BS70=FIN!$J$27,FIN!$C$27,0)</f>
        <v>0</v>
      </c>
      <c r="BT71" s="37">
        <f>+IF(BT70=FIN!$J$27,FIN!$C$27,0)</f>
        <v>0</v>
      </c>
      <c r="BU71" s="37">
        <f>+IF(BU70=FIN!$J$27,FIN!$C$27,0)</f>
        <v>0</v>
      </c>
      <c r="BV71" s="37">
        <f>+IF(BV70=FIN!$J$27,FIN!$C$27,0)</f>
        <v>0</v>
      </c>
      <c r="BW71" s="37">
        <f>+IF(BW70=FIN!$J$27,FIN!$C$27,0)</f>
        <v>0</v>
      </c>
      <c r="BX71" s="37">
        <f>+IF(BX70=FIN!$J$27,FIN!$C$27,0)</f>
        <v>0</v>
      </c>
    </row>
    <row r="72" spans="2:76">
      <c r="B72" s="32" t="s">
        <v>179</v>
      </c>
      <c r="C72" s="32"/>
      <c r="D72" s="115"/>
      <c r="E72" s="33">
        <f>SUM($E$71:E$71)-SUM($E$75:E$75)</f>
        <v>0</v>
      </c>
      <c r="F72" s="33">
        <f>SUM($E$71:F$71)-SUM($E$75:F$75)</f>
        <v>0</v>
      </c>
      <c r="G72" s="33">
        <f>SUM($E$71:G$71)-SUM($E$75:G$75)</f>
        <v>0</v>
      </c>
      <c r="H72" s="33">
        <f>SUM($E$71:H$71)-SUM($E$75:H$75)</f>
        <v>0</v>
      </c>
      <c r="I72" s="33">
        <f>SUM($E$71:I$71)-SUM($E$75:I$75)</f>
        <v>0</v>
      </c>
      <c r="J72" s="33">
        <f>SUM($E$71:J$71)-SUM($E$75:J$75)</f>
        <v>0</v>
      </c>
      <c r="K72" s="33">
        <f>SUM($E$71:K$71)-SUM($E$75:K$75)</f>
        <v>0</v>
      </c>
      <c r="L72" s="33">
        <f>SUM($E$71:L$71)-SUM($E$75:L$75)</f>
        <v>0</v>
      </c>
      <c r="M72" s="33">
        <f>SUM($E$71:M$71)-SUM($E$75:M$75)</f>
        <v>0</v>
      </c>
      <c r="N72" s="33">
        <f>SUM($E$71:N$71)-SUM($E$75:N$75)</f>
        <v>0</v>
      </c>
      <c r="O72" s="33">
        <f>SUM($E$71:O$71)-SUM($E$75:O$75)</f>
        <v>0</v>
      </c>
      <c r="P72" s="33">
        <f>SUM($E$71:P$71)-SUM($E$75:P$75)</f>
        <v>0</v>
      </c>
      <c r="Q72" s="33">
        <f>SUM($E$71:Q$71)-SUM($E$75:Q$75)</f>
        <v>0</v>
      </c>
      <c r="R72" s="33">
        <f>SUM($E$71:R$71)-SUM($E$75:R$75)</f>
        <v>0</v>
      </c>
      <c r="S72" s="33">
        <f>SUM($E$71:S$71)-SUM($E$75:S$75)</f>
        <v>0</v>
      </c>
      <c r="T72" s="33">
        <f>SUM($E$71:T$71)-SUM($E$75:T$75)</f>
        <v>0</v>
      </c>
      <c r="U72" s="33">
        <f>SUM($E$71:U$71)-SUM($E$75:U$75)</f>
        <v>0</v>
      </c>
      <c r="V72" s="33">
        <f>SUM($E$71:V$71)-SUM($E$75:V$75)</f>
        <v>0</v>
      </c>
      <c r="W72" s="33">
        <f>SUM($E$71:W$71)-SUM($E$75:W$75)</f>
        <v>0</v>
      </c>
      <c r="X72" s="33">
        <f>SUM($E$71:X$71)-SUM($E$75:X$75)</f>
        <v>0</v>
      </c>
      <c r="Y72" s="33">
        <f>SUM($E$71:Y$71)-SUM($E$75:Y$75)</f>
        <v>0</v>
      </c>
      <c r="Z72" s="33">
        <f>SUM($E$71:Z$71)-SUM($E$75:Z$75)</f>
        <v>0</v>
      </c>
      <c r="AA72" s="33">
        <f>SUM($E$71:AA$71)-SUM($E$75:AA$75)</f>
        <v>0</v>
      </c>
      <c r="AB72" s="33">
        <f>SUM($E$71:AB$71)-SUM($E$75:AB$75)</f>
        <v>0</v>
      </c>
      <c r="AC72" s="33">
        <f>SUM($E$71:AC$71)-SUM($E$75:AC$75)</f>
        <v>0</v>
      </c>
      <c r="AD72" s="33">
        <f>SUM($E$71:AD$71)-SUM($E$75:AD$75)</f>
        <v>0</v>
      </c>
      <c r="AE72" s="33">
        <f>SUM($E$71:AE$71)-SUM($E$75:AE$75)</f>
        <v>0</v>
      </c>
      <c r="AF72" s="33">
        <f>SUM($E$71:AF$71)-SUM($E$75:AF$75)</f>
        <v>0</v>
      </c>
      <c r="AG72" s="33">
        <f>SUM($E$71:AG$71)-SUM($E$75:AG$75)</f>
        <v>0</v>
      </c>
      <c r="AH72" s="33">
        <f>SUM($E$71:AH$71)-SUM($E$75:AH$75)</f>
        <v>0</v>
      </c>
      <c r="AI72" s="33">
        <f>SUM($E$71:AI$71)-SUM($E$75:AI$75)</f>
        <v>0</v>
      </c>
      <c r="AJ72" s="33">
        <f>SUM($E$71:AJ$71)-SUM($E$75:AJ$75)</f>
        <v>0</v>
      </c>
      <c r="AK72" s="33">
        <f>SUM($E$71:AK$71)-SUM($E$75:AK$75)</f>
        <v>0</v>
      </c>
      <c r="AL72" s="33">
        <f>SUM($E$71:AL$71)-SUM($E$75:AL$75)</f>
        <v>0</v>
      </c>
      <c r="AM72" s="33">
        <f>SUM($E$71:AM$71)-SUM($E$75:AM$75)</f>
        <v>0</v>
      </c>
      <c r="AN72" s="33">
        <f>SUM($E$71:AN$71)-SUM($E$75:AN$75)</f>
        <v>0</v>
      </c>
      <c r="AO72" s="33">
        <f>SUM($E$71:AO$71)-SUM($E$75:AO$75)</f>
        <v>0</v>
      </c>
      <c r="AP72" s="33">
        <f>SUM($E$71:AP$71)-SUM($E$75:AP$75)</f>
        <v>0</v>
      </c>
      <c r="AQ72" s="33">
        <f>SUM($E$71:AQ$71)-SUM($E$75:AQ$75)</f>
        <v>0</v>
      </c>
      <c r="AR72" s="33">
        <f>SUM($E$71:AR$71)-SUM($E$75:AR$75)</f>
        <v>0</v>
      </c>
      <c r="AS72" s="33">
        <f>SUM($E$71:AS$71)-SUM($E$75:AS$75)</f>
        <v>0</v>
      </c>
      <c r="AT72" s="33">
        <f>SUM($E$71:AT$71)-SUM($E$75:AT$75)</f>
        <v>0</v>
      </c>
      <c r="AU72" s="33">
        <f>SUM($E$71:AU$71)-SUM($E$75:AU$75)</f>
        <v>0</v>
      </c>
      <c r="AV72" s="33">
        <f>SUM($E$71:AV$71)-SUM($E$75:AV$75)</f>
        <v>0</v>
      </c>
      <c r="AW72" s="33">
        <f>SUM($E$71:AW$71)-SUM($E$75:AW$75)</f>
        <v>0</v>
      </c>
      <c r="AX72" s="33">
        <f>SUM($E$71:AX$71)-SUM($E$75:AX$75)</f>
        <v>0</v>
      </c>
      <c r="AY72" s="33">
        <f>SUM($E$71:AY$71)-SUM($E$75:AY$75)</f>
        <v>0</v>
      </c>
      <c r="AZ72" s="33">
        <f>SUM($E$71:AZ$71)-SUM($E$75:AZ$75)</f>
        <v>0</v>
      </c>
      <c r="BA72" s="33">
        <f>SUM($E$71:BA$71)-SUM($E$75:BA$75)</f>
        <v>0</v>
      </c>
      <c r="BB72" s="33">
        <f>SUM($E$71:BB$71)-SUM($E$75:BB$75)</f>
        <v>0</v>
      </c>
      <c r="BC72" s="33">
        <f>SUM($E$71:BC$71)-SUM($E$75:BC$75)</f>
        <v>0</v>
      </c>
      <c r="BD72" s="33">
        <f>SUM($E$71:BD$71)-SUM($E$75:BD$75)</f>
        <v>0</v>
      </c>
      <c r="BE72" s="33">
        <f>SUM($E$71:BE$71)-SUM($E$75:BE$75)</f>
        <v>0</v>
      </c>
      <c r="BF72" s="33">
        <f>SUM($E$71:BF$71)-SUM($E$75:BF$75)</f>
        <v>0</v>
      </c>
      <c r="BG72" s="33">
        <f>SUM($E$71:BG$71)-SUM($E$75:BG$75)</f>
        <v>0</v>
      </c>
      <c r="BH72" s="33">
        <f>SUM($E$71:BH$71)-SUM($E$75:BH$75)</f>
        <v>0</v>
      </c>
      <c r="BI72" s="33">
        <f>SUM($E$71:BI$71)-SUM($E$75:BI$75)</f>
        <v>0</v>
      </c>
      <c r="BJ72" s="33">
        <f>SUM($E$71:BJ$71)-SUM($E$75:BJ$75)</f>
        <v>0</v>
      </c>
      <c r="BK72" s="33">
        <f>SUM($E$71:BK$71)-SUM($E$75:BK$75)</f>
        <v>0</v>
      </c>
      <c r="BL72" s="33">
        <f>SUM($E$71:BL$71)-SUM($E$75:BL$75)</f>
        <v>0</v>
      </c>
      <c r="BM72" s="33">
        <f>SUM($E$71:BM$71)-SUM($E$75:BM$75)</f>
        <v>0</v>
      </c>
      <c r="BN72" s="33">
        <f>SUM($E$71:BN$71)-SUM($E$75:BN$75)</f>
        <v>0</v>
      </c>
      <c r="BO72" s="33">
        <f>SUM($E$71:BO$71)-SUM($E$75:BO$75)</f>
        <v>0</v>
      </c>
      <c r="BP72" s="33">
        <f>SUM($E$71:BP$71)-SUM($E$75:BP$75)</f>
        <v>0</v>
      </c>
      <c r="BQ72" s="33">
        <f>SUM($E$71:BQ$71)-SUM($E$75:BQ$75)</f>
        <v>0</v>
      </c>
      <c r="BR72" s="33">
        <f>SUM($E$71:BR$71)-SUM($E$75:BR$75)</f>
        <v>0</v>
      </c>
      <c r="BS72" s="33">
        <f>SUM($E$71:BS$71)-SUM($E$75:BS$75)</f>
        <v>0</v>
      </c>
      <c r="BT72" s="33">
        <f>SUM($E$71:BT$71)-SUM($E$75:BT$75)</f>
        <v>0</v>
      </c>
      <c r="BU72" s="33">
        <f>SUM($E$71:BU$71)-SUM($E$75:BU$75)</f>
        <v>0</v>
      </c>
      <c r="BV72" s="33">
        <f>SUM($E$71:BV$71)-SUM($E$75:BV$75)</f>
        <v>0</v>
      </c>
      <c r="BW72" s="33">
        <f>SUM($E$71:BW$71)-SUM($E$75:BW$75)</f>
        <v>0</v>
      </c>
      <c r="BX72" s="33">
        <f>SUM($E$71:BX$71)-SUM($E$75:BX$75)</f>
        <v>0</v>
      </c>
    </row>
    <row r="73" spans="2:76">
      <c r="B73" s="32" t="s">
        <v>180</v>
      </c>
      <c r="C73" s="32"/>
      <c r="D73" s="115"/>
      <c r="E73" s="33">
        <f t="shared" ref="E73:AJ73" si="68">+E72-E74</f>
        <v>0</v>
      </c>
      <c r="F73" s="33">
        <f t="shared" si="68"/>
        <v>0</v>
      </c>
      <c r="G73" s="33">
        <f t="shared" si="68"/>
        <v>0</v>
      </c>
      <c r="H73" s="33">
        <f t="shared" si="68"/>
        <v>0</v>
      </c>
      <c r="I73" s="33">
        <f t="shared" si="68"/>
        <v>0</v>
      </c>
      <c r="J73" s="33">
        <f t="shared" si="68"/>
        <v>0</v>
      </c>
      <c r="K73" s="33">
        <f t="shared" si="68"/>
        <v>0</v>
      </c>
      <c r="L73" s="33">
        <f t="shared" si="68"/>
        <v>0</v>
      </c>
      <c r="M73" s="33">
        <f t="shared" si="68"/>
        <v>0</v>
      </c>
      <c r="N73" s="33">
        <f t="shared" si="68"/>
        <v>0</v>
      </c>
      <c r="O73" s="33">
        <f t="shared" si="68"/>
        <v>0</v>
      </c>
      <c r="P73" s="33">
        <f t="shared" si="68"/>
        <v>0</v>
      </c>
      <c r="Q73" s="33">
        <f t="shared" si="68"/>
        <v>0</v>
      </c>
      <c r="R73" s="33">
        <f t="shared" si="68"/>
        <v>0</v>
      </c>
      <c r="S73" s="33">
        <f t="shared" si="68"/>
        <v>0</v>
      </c>
      <c r="T73" s="33">
        <f t="shared" si="68"/>
        <v>0</v>
      </c>
      <c r="U73" s="33">
        <f t="shared" si="68"/>
        <v>0</v>
      </c>
      <c r="V73" s="33">
        <f t="shared" si="68"/>
        <v>0</v>
      </c>
      <c r="W73" s="33">
        <f t="shared" si="68"/>
        <v>0</v>
      </c>
      <c r="X73" s="33">
        <f t="shared" si="68"/>
        <v>0</v>
      </c>
      <c r="Y73" s="33">
        <f t="shared" si="68"/>
        <v>0</v>
      </c>
      <c r="Z73" s="33">
        <f t="shared" si="68"/>
        <v>0</v>
      </c>
      <c r="AA73" s="33">
        <f t="shared" si="68"/>
        <v>0</v>
      </c>
      <c r="AB73" s="33">
        <f t="shared" si="68"/>
        <v>0</v>
      </c>
      <c r="AC73" s="33">
        <f t="shared" si="68"/>
        <v>0</v>
      </c>
      <c r="AD73" s="33">
        <f t="shared" si="68"/>
        <v>0</v>
      </c>
      <c r="AE73" s="33">
        <f t="shared" si="68"/>
        <v>0</v>
      </c>
      <c r="AF73" s="33">
        <f t="shared" si="68"/>
        <v>0</v>
      </c>
      <c r="AG73" s="33">
        <f t="shared" si="68"/>
        <v>0</v>
      </c>
      <c r="AH73" s="33">
        <f t="shared" si="68"/>
        <v>0</v>
      </c>
      <c r="AI73" s="33">
        <f t="shared" si="68"/>
        <v>0</v>
      </c>
      <c r="AJ73" s="33">
        <f t="shared" si="68"/>
        <v>0</v>
      </c>
      <c r="AK73" s="33">
        <f t="shared" ref="AK73:BL73" si="69">+AK72-AK74</f>
        <v>0</v>
      </c>
      <c r="AL73" s="33">
        <f t="shared" si="69"/>
        <v>0</v>
      </c>
      <c r="AM73" s="33">
        <f t="shared" si="69"/>
        <v>0</v>
      </c>
      <c r="AN73" s="33">
        <f t="shared" si="69"/>
        <v>0</v>
      </c>
      <c r="AO73" s="33">
        <f t="shared" si="69"/>
        <v>0</v>
      </c>
      <c r="AP73" s="33">
        <f t="shared" si="69"/>
        <v>0</v>
      </c>
      <c r="AQ73" s="33">
        <f t="shared" si="69"/>
        <v>0</v>
      </c>
      <c r="AR73" s="33">
        <f t="shared" si="69"/>
        <v>0</v>
      </c>
      <c r="AS73" s="33">
        <f t="shared" si="69"/>
        <v>0</v>
      </c>
      <c r="AT73" s="33">
        <f t="shared" si="69"/>
        <v>0</v>
      </c>
      <c r="AU73" s="33">
        <f t="shared" si="69"/>
        <v>0</v>
      </c>
      <c r="AV73" s="33">
        <f t="shared" si="69"/>
        <v>0</v>
      </c>
      <c r="AW73" s="33">
        <f t="shared" si="69"/>
        <v>0</v>
      </c>
      <c r="AX73" s="33">
        <f t="shared" si="69"/>
        <v>0</v>
      </c>
      <c r="AY73" s="33">
        <f t="shared" si="69"/>
        <v>0</v>
      </c>
      <c r="AZ73" s="33">
        <f t="shared" si="69"/>
        <v>0</v>
      </c>
      <c r="BA73" s="33">
        <f t="shared" si="69"/>
        <v>0</v>
      </c>
      <c r="BB73" s="33">
        <f t="shared" si="69"/>
        <v>0</v>
      </c>
      <c r="BC73" s="33">
        <f t="shared" si="69"/>
        <v>0</v>
      </c>
      <c r="BD73" s="33">
        <f t="shared" si="69"/>
        <v>0</v>
      </c>
      <c r="BE73" s="33">
        <f t="shared" si="69"/>
        <v>0</v>
      </c>
      <c r="BF73" s="33">
        <f t="shared" si="69"/>
        <v>0</v>
      </c>
      <c r="BG73" s="33">
        <f t="shared" si="69"/>
        <v>0</v>
      </c>
      <c r="BH73" s="33">
        <f t="shared" si="69"/>
        <v>0</v>
      </c>
      <c r="BI73" s="33">
        <f t="shared" si="69"/>
        <v>0</v>
      </c>
      <c r="BJ73" s="33">
        <f t="shared" si="69"/>
        <v>0</v>
      </c>
      <c r="BK73" s="33">
        <f t="shared" si="69"/>
        <v>0</v>
      </c>
      <c r="BL73" s="33">
        <f t="shared" si="69"/>
        <v>0</v>
      </c>
      <c r="BM73" s="33">
        <f t="shared" ref="BM73:BX73" si="70">+BM72-BM74</f>
        <v>0</v>
      </c>
      <c r="BN73" s="33">
        <f t="shared" si="70"/>
        <v>0</v>
      </c>
      <c r="BO73" s="33">
        <f t="shared" si="70"/>
        <v>0</v>
      </c>
      <c r="BP73" s="33">
        <f t="shared" si="70"/>
        <v>0</v>
      </c>
      <c r="BQ73" s="33">
        <f t="shared" si="70"/>
        <v>0</v>
      </c>
      <c r="BR73" s="33">
        <f t="shared" si="70"/>
        <v>0</v>
      </c>
      <c r="BS73" s="33">
        <f t="shared" si="70"/>
        <v>0</v>
      </c>
      <c r="BT73" s="33">
        <f t="shared" si="70"/>
        <v>0</v>
      </c>
      <c r="BU73" s="33">
        <f t="shared" si="70"/>
        <v>0</v>
      </c>
      <c r="BV73" s="33">
        <f t="shared" si="70"/>
        <v>0</v>
      </c>
      <c r="BW73" s="33">
        <f t="shared" si="70"/>
        <v>0</v>
      </c>
      <c r="BX73" s="33">
        <f t="shared" si="70"/>
        <v>0</v>
      </c>
    </row>
    <row r="74" spans="2:76">
      <c r="B74" s="32" t="s">
        <v>181</v>
      </c>
      <c r="C74" s="32"/>
      <c r="D74" s="117"/>
      <c r="E74" s="33">
        <f>IF(E72&gt;0,SUM(F75:Q75),0)</f>
        <v>0</v>
      </c>
      <c r="F74" s="33">
        <f t="shared" ref="F74:BL74" si="71">IF(F72&gt;0,SUM(G75:R75),0)</f>
        <v>0</v>
      </c>
      <c r="G74" s="33">
        <f t="shared" si="71"/>
        <v>0</v>
      </c>
      <c r="H74" s="33">
        <f t="shared" si="71"/>
        <v>0</v>
      </c>
      <c r="I74" s="33">
        <f t="shared" si="71"/>
        <v>0</v>
      </c>
      <c r="J74" s="33">
        <f t="shared" si="71"/>
        <v>0</v>
      </c>
      <c r="K74" s="33">
        <f t="shared" si="71"/>
        <v>0</v>
      </c>
      <c r="L74" s="33">
        <f t="shared" si="71"/>
        <v>0</v>
      </c>
      <c r="M74" s="33">
        <f t="shared" si="71"/>
        <v>0</v>
      </c>
      <c r="N74" s="33">
        <f t="shared" si="71"/>
        <v>0</v>
      </c>
      <c r="O74" s="33">
        <f t="shared" si="71"/>
        <v>0</v>
      </c>
      <c r="P74" s="33">
        <f t="shared" si="71"/>
        <v>0</v>
      </c>
      <c r="Q74" s="33">
        <f t="shared" si="71"/>
        <v>0</v>
      </c>
      <c r="R74" s="33">
        <f t="shared" si="71"/>
        <v>0</v>
      </c>
      <c r="S74" s="33">
        <f t="shared" si="71"/>
        <v>0</v>
      </c>
      <c r="T74" s="33">
        <f t="shared" si="71"/>
        <v>0</v>
      </c>
      <c r="U74" s="33">
        <f t="shared" si="71"/>
        <v>0</v>
      </c>
      <c r="V74" s="33">
        <f t="shared" si="71"/>
        <v>0</v>
      </c>
      <c r="W74" s="33">
        <f t="shared" si="71"/>
        <v>0</v>
      </c>
      <c r="X74" s="33">
        <f t="shared" si="71"/>
        <v>0</v>
      </c>
      <c r="Y74" s="33">
        <f t="shared" si="71"/>
        <v>0</v>
      </c>
      <c r="Z74" s="33">
        <f t="shared" si="71"/>
        <v>0</v>
      </c>
      <c r="AA74" s="33">
        <f t="shared" si="71"/>
        <v>0</v>
      </c>
      <c r="AB74" s="33">
        <f t="shared" si="71"/>
        <v>0</v>
      </c>
      <c r="AC74" s="33">
        <f t="shared" si="71"/>
        <v>0</v>
      </c>
      <c r="AD74" s="33">
        <f t="shared" si="71"/>
        <v>0</v>
      </c>
      <c r="AE74" s="33">
        <f t="shared" si="71"/>
        <v>0</v>
      </c>
      <c r="AF74" s="33">
        <f t="shared" si="71"/>
        <v>0</v>
      </c>
      <c r="AG74" s="33">
        <f t="shared" si="71"/>
        <v>0</v>
      </c>
      <c r="AH74" s="33">
        <f t="shared" si="71"/>
        <v>0</v>
      </c>
      <c r="AI74" s="33">
        <f t="shared" si="71"/>
        <v>0</v>
      </c>
      <c r="AJ74" s="33">
        <f t="shared" si="71"/>
        <v>0</v>
      </c>
      <c r="AK74" s="33">
        <f t="shared" si="71"/>
        <v>0</v>
      </c>
      <c r="AL74" s="33">
        <f t="shared" si="71"/>
        <v>0</v>
      </c>
      <c r="AM74" s="33">
        <f t="shared" si="71"/>
        <v>0</v>
      </c>
      <c r="AN74" s="33">
        <f t="shared" si="71"/>
        <v>0</v>
      </c>
      <c r="AO74" s="33">
        <f t="shared" si="71"/>
        <v>0</v>
      </c>
      <c r="AP74" s="33">
        <f t="shared" si="71"/>
        <v>0</v>
      </c>
      <c r="AQ74" s="33">
        <f t="shared" si="71"/>
        <v>0</v>
      </c>
      <c r="AR74" s="33">
        <f t="shared" si="71"/>
        <v>0</v>
      </c>
      <c r="AS74" s="33">
        <f t="shared" si="71"/>
        <v>0</v>
      </c>
      <c r="AT74" s="33">
        <f t="shared" si="71"/>
        <v>0</v>
      </c>
      <c r="AU74" s="33">
        <f t="shared" si="71"/>
        <v>0</v>
      </c>
      <c r="AV74" s="33">
        <f t="shared" si="71"/>
        <v>0</v>
      </c>
      <c r="AW74" s="33">
        <f t="shared" si="71"/>
        <v>0</v>
      </c>
      <c r="AX74" s="33">
        <f t="shared" si="71"/>
        <v>0</v>
      </c>
      <c r="AY74" s="33">
        <f t="shared" si="71"/>
        <v>0</v>
      </c>
      <c r="AZ74" s="33">
        <f t="shared" si="71"/>
        <v>0</v>
      </c>
      <c r="BA74" s="33">
        <f t="shared" si="71"/>
        <v>0</v>
      </c>
      <c r="BB74" s="33">
        <f t="shared" si="71"/>
        <v>0</v>
      </c>
      <c r="BC74" s="33">
        <f t="shared" si="71"/>
        <v>0</v>
      </c>
      <c r="BD74" s="33">
        <f t="shared" si="71"/>
        <v>0</v>
      </c>
      <c r="BE74" s="33">
        <f t="shared" si="71"/>
        <v>0</v>
      </c>
      <c r="BF74" s="33">
        <f t="shared" si="71"/>
        <v>0</v>
      </c>
      <c r="BG74" s="33">
        <f t="shared" si="71"/>
        <v>0</v>
      </c>
      <c r="BH74" s="33">
        <f t="shared" si="71"/>
        <v>0</v>
      </c>
      <c r="BI74" s="33">
        <f t="shared" si="71"/>
        <v>0</v>
      </c>
      <c r="BJ74" s="33">
        <f t="shared" si="71"/>
        <v>0</v>
      </c>
      <c r="BK74" s="33">
        <f t="shared" si="71"/>
        <v>0</v>
      </c>
      <c r="BL74" s="33">
        <f t="shared" si="71"/>
        <v>0</v>
      </c>
      <c r="BM74" s="33">
        <f t="shared" ref="BM74" si="72">IF(BM72&gt;0,SUM(BN75:BY75),0)</f>
        <v>0</v>
      </c>
      <c r="BN74" s="33">
        <f t="shared" ref="BN74" si="73">IF(BN72&gt;0,SUM(BO75:BZ75),0)</f>
        <v>0</v>
      </c>
      <c r="BO74" s="33">
        <f t="shared" ref="BO74" si="74">IF(BO72&gt;0,SUM(BP75:CA75),0)</f>
        <v>0</v>
      </c>
      <c r="BP74" s="33">
        <f t="shared" ref="BP74" si="75">IF(BP72&gt;0,SUM(BQ75:CB75),0)</f>
        <v>0</v>
      </c>
      <c r="BQ74" s="33">
        <f t="shared" ref="BQ74" si="76">IF(BQ72&gt;0,SUM(BR75:CC75),0)</f>
        <v>0</v>
      </c>
      <c r="BR74" s="33">
        <f t="shared" ref="BR74" si="77">IF(BR72&gt;0,SUM(BS75:CD75),0)</f>
        <v>0</v>
      </c>
      <c r="BS74" s="33">
        <f t="shared" ref="BS74" si="78">IF(BS72&gt;0,SUM(BT75:CE75),0)</f>
        <v>0</v>
      </c>
      <c r="BT74" s="33">
        <f t="shared" ref="BT74" si="79">IF(BT72&gt;0,SUM(BU75:CF75),0)</f>
        <v>0</v>
      </c>
      <c r="BU74" s="33">
        <f t="shared" ref="BU74" si="80">IF(BU72&gt;0,SUM(BV75:CG75),0)</f>
        <v>0</v>
      </c>
      <c r="BV74" s="33">
        <f t="shared" ref="BV74" si="81">IF(BV72&gt;0,SUM(BW75:CH75),0)</f>
        <v>0</v>
      </c>
      <c r="BW74" s="33">
        <f t="shared" ref="BW74" si="82">IF(BW72&gt;0,SUM(BX75:CI75),0)</f>
        <v>0</v>
      </c>
      <c r="BX74" s="33">
        <f t="shared" ref="BX74" si="83">IF(BX72&gt;0,SUM(BY75:CJ75),0)</f>
        <v>0</v>
      </c>
    </row>
    <row r="75" spans="2:76">
      <c r="B75" s="32" t="s">
        <v>178</v>
      </c>
      <c r="C75" s="32"/>
      <c r="D75" s="115"/>
      <c r="E75" s="33">
        <f>IFERROR(+VLOOKUP(E$61,PrB!$C$11:$J$82,6,0),0)</f>
        <v>0</v>
      </c>
      <c r="F75" s="33">
        <f>IFERROR(+VLOOKUP(F$61,PrB!$C$11:$J$82,6,0),0)</f>
        <v>0</v>
      </c>
      <c r="G75" s="33">
        <f>IFERROR(+VLOOKUP(G$61,PrB!$C$11:$J$82,6,0),0)</f>
        <v>0</v>
      </c>
      <c r="H75" s="33">
        <f>IFERROR(+VLOOKUP(H$61,PrB!$C$11:$J$82,6,0),0)</f>
        <v>0</v>
      </c>
      <c r="I75" s="33">
        <f>IFERROR(+VLOOKUP(I$61,PrB!$C$11:$J$82,6,0),0)</f>
        <v>0</v>
      </c>
      <c r="J75" s="33">
        <f>IFERROR(+VLOOKUP(J$61,PrB!$C$11:$J$82,6,0),0)</f>
        <v>0</v>
      </c>
      <c r="K75" s="33">
        <f>IFERROR(+VLOOKUP(K$61,PrB!$C$11:$J$82,6,0),0)</f>
        <v>0</v>
      </c>
      <c r="L75" s="33">
        <f>IFERROR(+VLOOKUP(L$61,PrB!$C$11:$J$82,6,0),0)</f>
        <v>0</v>
      </c>
      <c r="M75" s="33">
        <f>IFERROR(+VLOOKUP(M$61,PrB!$C$11:$J$82,6,0),0)</f>
        <v>0</v>
      </c>
      <c r="N75" s="33">
        <f>IFERROR(+VLOOKUP(N$61,PrB!$C$11:$J$82,6,0),0)</f>
        <v>0</v>
      </c>
      <c r="O75" s="33">
        <f>IFERROR(+VLOOKUP(O$61,PrB!$C$11:$J$82,6,0),0)</f>
        <v>0</v>
      </c>
      <c r="P75" s="33">
        <f>IFERROR(+VLOOKUP(P$61,PrB!$C$11:$J$82,6,0),0)</f>
        <v>0</v>
      </c>
      <c r="Q75" s="33">
        <f>IFERROR(+VLOOKUP(Q$61,PrB!$C$11:$J$82,6,0),0)</f>
        <v>0</v>
      </c>
      <c r="R75" s="33">
        <f>IFERROR(+VLOOKUP(R$61,PrB!$C$11:$J$82,6,0),0)</f>
        <v>0</v>
      </c>
      <c r="S75" s="33">
        <f>IFERROR(+VLOOKUP(S$61,PrB!$C$11:$J$82,6,0),0)</f>
        <v>0</v>
      </c>
      <c r="T75" s="33">
        <f>IFERROR(+VLOOKUP(T$61,PrB!$C$11:$J$82,6,0),0)</f>
        <v>0</v>
      </c>
      <c r="U75" s="33">
        <f>IFERROR(+VLOOKUP(U$61,PrB!$C$11:$J$82,6,0),0)</f>
        <v>0</v>
      </c>
      <c r="V75" s="33">
        <f>IFERROR(+VLOOKUP(V$61,PrB!$C$11:$J$82,6,0),0)</f>
        <v>0</v>
      </c>
      <c r="W75" s="33">
        <f>IFERROR(+VLOOKUP(W$61,PrB!$C$11:$J$82,6,0),0)</f>
        <v>0</v>
      </c>
      <c r="X75" s="33">
        <f>IFERROR(+VLOOKUP(X$61,PrB!$C$11:$J$82,6,0),0)</f>
        <v>0</v>
      </c>
      <c r="Y75" s="33">
        <f>IFERROR(+VLOOKUP(Y$61,PrB!$C$11:$J$82,6,0),0)</f>
        <v>0</v>
      </c>
      <c r="Z75" s="33">
        <f>IFERROR(+VLOOKUP(Z$61,PrB!$C$11:$J$82,6,0),0)</f>
        <v>0</v>
      </c>
      <c r="AA75" s="33">
        <f>IFERROR(+VLOOKUP(AA$61,PrB!$C$11:$J$82,6,0),0)</f>
        <v>0</v>
      </c>
      <c r="AB75" s="33">
        <f>IFERROR(+VLOOKUP(AB$61,PrB!$C$11:$J$82,6,0),0)</f>
        <v>0</v>
      </c>
      <c r="AC75" s="33">
        <f>IFERROR(+VLOOKUP(AC$61,PrB!$C$11:$J$82,6,0),0)</f>
        <v>0</v>
      </c>
      <c r="AD75" s="33">
        <f>IFERROR(+VLOOKUP(AD$61,PrB!$C$11:$J$82,6,0),0)</f>
        <v>0</v>
      </c>
      <c r="AE75" s="33">
        <f>IFERROR(+VLOOKUP(AE$61,PrB!$C$11:$J$82,6,0),0)</f>
        <v>0</v>
      </c>
      <c r="AF75" s="33">
        <f>IFERROR(+VLOOKUP(AF$61,PrB!$C$11:$J$82,6,0),0)</f>
        <v>0</v>
      </c>
      <c r="AG75" s="33">
        <f>IFERROR(+VLOOKUP(AG$61,PrB!$C$11:$J$82,6,0),0)</f>
        <v>0</v>
      </c>
      <c r="AH75" s="33">
        <f>IFERROR(+VLOOKUP(AH$61,PrB!$C$11:$J$82,6,0),0)</f>
        <v>0</v>
      </c>
      <c r="AI75" s="33">
        <f>IFERROR(+VLOOKUP(AI$61,PrB!$C$11:$J$82,6,0),0)</f>
        <v>0</v>
      </c>
      <c r="AJ75" s="33">
        <f>IFERROR(+VLOOKUP(AJ$61,PrB!$C$11:$J$82,6,0),0)</f>
        <v>0</v>
      </c>
      <c r="AK75" s="33">
        <f>IFERROR(+VLOOKUP(AK$61,PrB!$C$11:$J$82,6,0),0)</f>
        <v>0</v>
      </c>
      <c r="AL75" s="33">
        <f>IFERROR(+VLOOKUP(AL$61,PrB!$C$11:$J$82,6,0),0)</f>
        <v>0</v>
      </c>
      <c r="AM75" s="33">
        <f>IFERROR(+VLOOKUP(AM$61,PrB!$C$11:$J$82,6,0),0)</f>
        <v>0</v>
      </c>
      <c r="AN75" s="33">
        <f>IFERROR(+VLOOKUP(AN$61,PrB!$C$11:$J$82,6,0),0)</f>
        <v>0</v>
      </c>
      <c r="AO75" s="33">
        <f>IFERROR(+VLOOKUP(AO$61,PrB!$C$11:$J$82,6,0),0)</f>
        <v>0</v>
      </c>
      <c r="AP75" s="33">
        <f>IFERROR(+VLOOKUP(AP$61,PrB!$C$11:$J$82,6,0),0)</f>
        <v>0</v>
      </c>
      <c r="AQ75" s="33">
        <f>IFERROR(+VLOOKUP(AQ$61,PrB!$C$11:$J$82,6,0),0)</f>
        <v>0</v>
      </c>
      <c r="AR75" s="33">
        <f>IFERROR(+VLOOKUP(AR$61,PrB!$C$11:$J$82,6,0),0)</f>
        <v>0</v>
      </c>
      <c r="AS75" s="33">
        <f>IFERROR(+VLOOKUP(AS$61,PrB!$C$11:$J$82,6,0),0)</f>
        <v>0</v>
      </c>
      <c r="AT75" s="33">
        <f>IFERROR(+VLOOKUP(AT$61,PrB!$C$11:$J$82,6,0),0)</f>
        <v>0</v>
      </c>
      <c r="AU75" s="33">
        <f>IFERROR(+VLOOKUP(AU$61,PrB!$C$11:$J$82,6,0),0)</f>
        <v>0</v>
      </c>
      <c r="AV75" s="33">
        <f>IFERROR(+VLOOKUP(AV$61,PrB!$C$11:$J$82,6,0),0)</f>
        <v>0</v>
      </c>
      <c r="AW75" s="33">
        <f>IFERROR(+VLOOKUP(AW$61,PrB!$C$11:$J$82,6,0),0)</f>
        <v>0</v>
      </c>
      <c r="AX75" s="33">
        <f>IFERROR(+VLOOKUP(AX$61,PrB!$C$11:$J$82,6,0),0)</f>
        <v>0</v>
      </c>
      <c r="AY75" s="33">
        <f>IFERROR(+VLOOKUP(AY$61,PrB!$C$11:$J$82,6,0),0)</f>
        <v>0</v>
      </c>
      <c r="AZ75" s="33">
        <f>IFERROR(+VLOOKUP(AZ$61,PrB!$C$11:$J$82,6,0),0)</f>
        <v>0</v>
      </c>
      <c r="BA75" s="33">
        <f>IFERROR(+VLOOKUP(BA$61,PrB!$C$11:$J$82,6,0),0)</f>
        <v>0</v>
      </c>
      <c r="BB75" s="33">
        <f>IFERROR(+VLOOKUP(BB$61,PrB!$C$11:$J$82,6,0),0)</f>
        <v>0</v>
      </c>
      <c r="BC75" s="33">
        <f>IFERROR(+VLOOKUP(BC$61,PrB!$C$11:$J$82,6,0),0)</f>
        <v>0</v>
      </c>
      <c r="BD75" s="33">
        <f>IFERROR(+VLOOKUP(BD$61,PrB!$C$11:$J$82,6,0),0)</f>
        <v>0</v>
      </c>
      <c r="BE75" s="33">
        <f>IFERROR(+VLOOKUP(BE$61,PrB!$C$11:$J$82,6,0),0)</f>
        <v>0</v>
      </c>
      <c r="BF75" s="33">
        <f>IFERROR(+VLOOKUP(BF$61,PrB!$C$11:$J$82,6,0),0)</f>
        <v>0</v>
      </c>
      <c r="BG75" s="33">
        <f>IFERROR(+VLOOKUP(BG$61,PrB!$C$11:$J$82,6,0),0)</f>
        <v>0</v>
      </c>
      <c r="BH75" s="33">
        <f>IFERROR(+VLOOKUP(BH$61,PrB!$C$11:$J$82,6,0),0)</f>
        <v>0</v>
      </c>
      <c r="BI75" s="33">
        <f>IFERROR(+VLOOKUP(BI$61,PrB!$C$11:$J$82,6,0),0)</f>
        <v>0</v>
      </c>
      <c r="BJ75" s="33">
        <f>IFERROR(+VLOOKUP(BJ$61,PrB!$C$11:$J$82,6,0),0)</f>
        <v>0</v>
      </c>
      <c r="BK75" s="33">
        <f>IFERROR(+VLOOKUP(BK$61,PrB!$C$11:$J$82,6,0),0)</f>
        <v>0</v>
      </c>
      <c r="BL75" s="33">
        <f>IFERROR(+VLOOKUP(BL$61,PrB!$C$11:$J$82,6,0),0)</f>
        <v>0</v>
      </c>
      <c r="BM75" s="33">
        <f>IFERROR(+VLOOKUP(BM$61,PrB!$C$11:$J$82,6,0),0)</f>
        <v>0</v>
      </c>
      <c r="BN75" s="33">
        <f>IFERROR(+VLOOKUP(BN$61,PrB!$C$11:$J$82,6,0),0)</f>
        <v>0</v>
      </c>
      <c r="BO75" s="33">
        <f>IFERROR(+VLOOKUP(BO$61,PrB!$C$11:$J$82,6,0),0)</f>
        <v>0</v>
      </c>
      <c r="BP75" s="33">
        <f>IFERROR(+VLOOKUP(BP$61,PrB!$C$11:$J$82,6,0),0)</f>
        <v>0</v>
      </c>
      <c r="BQ75" s="33">
        <f>IFERROR(+VLOOKUP(BQ$61,PrB!$C$11:$J$82,6,0),0)</f>
        <v>0</v>
      </c>
      <c r="BR75" s="33">
        <f>IFERROR(+VLOOKUP(BR$61,PrB!$C$11:$J$82,6,0),0)</f>
        <v>0</v>
      </c>
      <c r="BS75" s="33">
        <f>IFERROR(+VLOOKUP(BS$61,PrB!$C$11:$J$82,6,0),0)</f>
        <v>0</v>
      </c>
      <c r="BT75" s="33">
        <f>IFERROR(+VLOOKUP(BT$61,PrB!$C$11:$J$82,6,0),0)</f>
        <v>0</v>
      </c>
      <c r="BU75" s="33">
        <f>IFERROR(+VLOOKUP(BU$61,PrB!$C$11:$J$82,6,0),0)</f>
        <v>0</v>
      </c>
      <c r="BV75" s="33">
        <f>IFERROR(+VLOOKUP(BV$61,PrB!$C$11:$J$82,6,0),0)</f>
        <v>0</v>
      </c>
      <c r="BW75" s="33">
        <f>IFERROR(+VLOOKUP(BW$61,PrB!$C$11:$J$82,6,0),0)</f>
        <v>0</v>
      </c>
      <c r="BX75" s="33">
        <f>IFERROR(+VLOOKUP(BX$61,PrB!$C$11:$J$82,6,0),0)</f>
        <v>0</v>
      </c>
    </row>
    <row r="76" spans="2:76">
      <c r="B76" s="32" t="s">
        <v>182</v>
      </c>
      <c r="C76" s="116"/>
      <c r="D76" s="118"/>
      <c r="E76" s="33">
        <f>IFERROR(+VLOOKUP(E$61,PrB!$C$11:$J$82,7,0),0)</f>
        <v>0</v>
      </c>
      <c r="F76" s="33">
        <f>IFERROR(+VLOOKUP(F$61,PrB!$C$11:$J$82,7,0),0)</f>
        <v>0</v>
      </c>
      <c r="G76" s="33">
        <f>IFERROR(+VLOOKUP(G$61,PrB!$C$11:$J$82,7,0),0)</f>
        <v>0</v>
      </c>
      <c r="H76" s="33">
        <f>IFERROR(+VLOOKUP(H$61,PrB!$C$11:$J$82,7,0),0)</f>
        <v>0</v>
      </c>
      <c r="I76" s="33">
        <f>IFERROR(+VLOOKUP(I$61,PrB!$C$11:$J$82,7,0),0)</f>
        <v>0</v>
      </c>
      <c r="J76" s="33">
        <f>IFERROR(+VLOOKUP(J$61,PrB!$C$11:$J$82,7,0),0)</f>
        <v>0</v>
      </c>
      <c r="K76" s="33">
        <f>IFERROR(+VLOOKUP(K$61,PrB!$C$11:$J$82,7,0),0)</f>
        <v>0</v>
      </c>
      <c r="L76" s="33">
        <f>IFERROR(+VLOOKUP(L$61,PrB!$C$11:$J$82,7,0),0)</f>
        <v>0</v>
      </c>
      <c r="M76" s="33">
        <f>IFERROR(+VLOOKUP(M$61,PrB!$C$11:$J$82,7,0),0)</f>
        <v>0</v>
      </c>
      <c r="N76" s="33">
        <f>IFERROR(+VLOOKUP(N$61,PrB!$C$11:$J$82,7,0),0)</f>
        <v>0</v>
      </c>
      <c r="O76" s="33">
        <f>IFERROR(+VLOOKUP(O$61,PrB!$C$11:$J$82,7,0),0)</f>
        <v>0</v>
      </c>
      <c r="P76" s="33">
        <f>IFERROR(+VLOOKUP(P$61,PrB!$C$11:$J$82,7,0),0)</f>
        <v>0</v>
      </c>
      <c r="Q76" s="33">
        <f>IFERROR(+VLOOKUP(Q$61,PrB!$C$11:$J$82,7,0),0)</f>
        <v>0</v>
      </c>
      <c r="R76" s="33">
        <f>IFERROR(+VLOOKUP(R$61,PrB!$C$11:$J$82,7,0),0)</f>
        <v>0</v>
      </c>
      <c r="S76" s="33">
        <f>IFERROR(+VLOOKUP(S$61,PrB!$C$11:$J$82,7,0),0)</f>
        <v>0</v>
      </c>
      <c r="T76" s="33">
        <f>IFERROR(+VLOOKUP(T$61,PrB!$C$11:$J$82,7,0),0)</f>
        <v>0</v>
      </c>
      <c r="U76" s="33">
        <f>IFERROR(+VLOOKUP(U$61,PrB!$C$11:$J$82,7,0),0)</f>
        <v>0</v>
      </c>
      <c r="V76" s="33">
        <f>IFERROR(+VLOOKUP(V$61,PrB!$C$11:$J$82,7,0),0)</f>
        <v>0</v>
      </c>
      <c r="W76" s="33">
        <f>IFERROR(+VLOOKUP(W$61,PrB!$C$11:$J$82,7,0),0)</f>
        <v>0</v>
      </c>
      <c r="X76" s="33">
        <f>IFERROR(+VLOOKUP(X$61,PrB!$C$11:$J$82,7,0),0)</f>
        <v>0</v>
      </c>
      <c r="Y76" s="33">
        <f>IFERROR(+VLOOKUP(Y$61,PrB!$C$11:$J$82,7,0),0)</f>
        <v>0</v>
      </c>
      <c r="Z76" s="33">
        <f>IFERROR(+VLOOKUP(Z$61,PrB!$C$11:$J$82,7,0),0)</f>
        <v>0</v>
      </c>
      <c r="AA76" s="33">
        <f>IFERROR(+VLOOKUP(AA$61,PrB!$C$11:$J$82,7,0),0)</f>
        <v>0</v>
      </c>
      <c r="AB76" s="33">
        <f>IFERROR(+VLOOKUP(AB$61,PrB!$C$11:$J$82,7,0),0)</f>
        <v>0</v>
      </c>
      <c r="AC76" s="33">
        <f>IFERROR(+VLOOKUP(AC$61,PrB!$C$11:$J$82,7,0),0)</f>
        <v>0</v>
      </c>
      <c r="AD76" s="33">
        <f>IFERROR(+VLOOKUP(AD$61,PrB!$C$11:$J$82,7,0),0)</f>
        <v>0</v>
      </c>
      <c r="AE76" s="33">
        <f>IFERROR(+VLOOKUP(AE$61,PrB!$C$11:$J$82,7,0),0)</f>
        <v>0</v>
      </c>
      <c r="AF76" s="33">
        <f>IFERROR(+VLOOKUP(AF$61,PrB!$C$11:$J$82,7,0),0)</f>
        <v>0</v>
      </c>
      <c r="AG76" s="33">
        <f>IFERROR(+VLOOKUP(AG$61,PrB!$C$11:$J$82,7,0),0)</f>
        <v>0</v>
      </c>
      <c r="AH76" s="33">
        <f>IFERROR(+VLOOKUP(AH$61,PrB!$C$11:$J$82,7,0),0)</f>
        <v>0</v>
      </c>
      <c r="AI76" s="33">
        <f>IFERROR(+VLOOKUP(AI$61,PrB!$C$11:$J$82,7,0),0)</f>
        <v>0</v>
      </c>
      <c r="AJ76" s="33">
        <f>IFERROR(+VLOOKUP(AJ$61,PrB!$C$11:$J$82,7,0),0)</f>
        <v>0</v>
      </c>
      <c r="AK76" s="33">
        <f>IFERROR(+VLOOKUP(AK$61,PrB!$C$11:$J$82,7,0),0)</f>
        <v>0</v>
      </c>
      <c r="AL76" s="33">
        <f>IFERROR(+VLOOKUP(AL$61,PrB!$C$11:$J$82,7,0),0)</f>
        <v>0</v>
      </c>
      <c r="AM76" s="33">
        <f>IFERROR(+VLOOKUP(AM$61,PrB!$C$11:$J$82,7,0),0)</f>
        <v>0</v>
      </c>
      <c r="AN76" s="33">
        <f>IFERROR(+VLOOKUP(AN$61,PrB!$C$11:$J$82,7,0),0)</f>
        <v>0</v>
      </c>
      <c r="AO76" s="33">
        <f>IFERROR(+VLOOKUP(AO$61,PrB!$C$11:$J$82,7,0),0)</f>
        <v>0</v>
      </c>
      <c r="AP76" s="33">
        <f>IFERROR(+VLOOKUP(AP$61,PrB!$C$11:$J$82,7,0),0)</f>
        <v>0</v>
      </c>
      <c r="AQ76" s="33">
        <f>IFERROR(+VLOOKUP(AQ$61,PrB!$C$11:$J$82,7,0),0)</f>
        <v>0</v>
      </c>
      <c r="AR76" s="33">
        <f>IFERROR(+VLOOKUP(AR$61,PrB!$C$11:$J$82,7,0),0)</f>
        <v>0</v>
      </c>
      <c r="AS76" s="33">
        <f>IFERROR(+VLOOKUP(AS$61,PrB!$C$11:$J$82,7,0),0)</f>
        <v>0</v>
      </c>
      <c r="AT76" s="33">
        <f>IFERROR(+VLOOKUP(AT$61,PrB!$C$11:$J$82,7,0),0)</f>
        <v>0</v>
      </c>
      <c r="AU76" s="33">
        <f>IFERROR(+VLOOKUP(AU$61,PrB!$C$11:$J$82,7,0),0)</f>
        <v>0</v>
      </c>
      <c r="AV76" s="33">
        <f>IFERROR(+VLOOKUP(AV$61,PrB!$C$11:$J$82,7,0),0)</f>
        <v>0</v>
      </c>
      <c r="AW76" s="33">
        <f>IFERROR(+VLOOKUP(AW$61,PrB!$C$11:$J$82,7,0),0)</f>
        <v>0</v>
      </c>
      <c r="AX76" s="33">
        <f>IFERROR(+VLOOKUP(AX$61,PrB!$C$11:$J$82,7,0),0)</f>
        <v>0</v>
      </c>
      <c r="AY76" s="33">
        <f>IFERROR(+VLOOKUP(AY$61,PrB!$C$11:$J$82,7,0),0)</f>
        <v>0</v>
      </c>
      <c r="AZ76" s="33">
        <f>IFERROR(+VLOOKUP(AZ$61,PrB!$C$11:$J$82,7,0),0)</f>
        <v>0</v>
      </c>
      <c r="BA76" s="33">
        <f>IFERROR(+VLOOKUP(BA$61,PrB!$C$11:$J$82,7,0),0)</f>
        <v>0</v>
      </c>
      <c r="BB76" s="33">
        <f>IFERROR(+VLOOKUP(BB$61,PrB!$C$11:$J$82,7,0),0)</f>
        <v>0</v>
      </c>
      <c r="BC76" s="33">
        <f>IFERROR(+VLOOKUP(BC$61,PrB!$C$11:$J$82,7,0),0)</f>
        <v>0</v>
      </c>
      <c r="BD76" s="33">
        <f>IFERROR(+VLOOKUP(BD$61,PrB!$C$11:$J$82,7,0),0)</f>
        <v>0</v>
      </c>
      <c r="BE76" s="33">
        <f>IFERROR(+VLOOKUP(BE$61,PrB!$C$11:$J$82,7,0),0)</f>
        <v>0</v>
      </c>
      <c r="BF76" s="33">
        <f>IFERROR(+VLOOKUP(BF$61,PrB!$C$11:$J$82,7,0),0)</f>
        <v>0</v>
      </c>
      <c r="BG76" s="33">
        <f>IFERROR(+VLOOKUP(BG$61,PrB!$C$11:$J$82,7,0),0)</f>
        <v>0</v>
      </c>
      <c r="BH76" s="33">
        <f>IFERROR(+VLOOKUP(BH$61,PrB!$C$11:$J$82,7,0),0)</f>
        <v>0</v>
      </c>
      <c r="BI76" s="33">
        <f>IFERROR(+VLOOKUP(BI$61,PrB!$C$11:$J$82,7,0),0)</f>
        <v>0</v>
      </c>
      <c r="BJ76" s="33">
        <f>IFERROR(+VLOOKUP(BJ$61,PrB!$C$11:$J$82,7,0),0)</f>
        <v>0</v>
      </c>
      <c r="BK76" s="33">
        <f>IFERROR(+VLOOKUP(BK$61,PrB!$C$11:$J$82,7,0),0)</f>
        <v>0</v>
      </c>
      <c r="BL76" s="33">
        <f>IFERROR(+VLOOKUP(BL$61,PrB!$C$11:$J$82,7,0),0)</f>
        <v>0</v>
      </c>
      <c r="BM76" s="33">
        <f>IFERROR(+VLOOKUP(BM$61,PrB!$C$11:$J$82,7,0),0)</f>
        <v>0</v>
      </c>
      <c r="BN76" s="33">
        <f>IFERROR(+VLOOKUP(BN$61,PrB!$C$11:$J$82,7,0),0)</f>
        <v>0</v>
      </c>
      <c r="BO76" s="33">
        <f>IFERROR(+VLOOKUP(BO$61,PrB!$C$11:$J$82,7,0),0)</f>
        <v>0</v>
      </c>
      <c r="BP76" s="33">
        <f>IFERROR(+VLOOKUP(BP$61,PrB!$C$11:$J$82,7,0),0)</f>
        <v>0</v>
      </c>
      <c r="BQ76" s="33">
        <f>IFERROR(+VLOOKUP(BQ$61,PrB!$C$11:$J$82,7,0),0)</f>
        <v>0</v>
      </c>
      <c r="BR76" s="33">
        <f>IFERROR(+VLOOKUP(BR$61,PrB!$C$11:$J$82,7,0),0)</f>
        <v>0</v>
      </c>
      <c r="BS76" s="33">
        <f>IFERROR(+VLOOKUP(BS$61,PrB!$C$11:$J$82,7,0),0)</f>
        <v>0</v>
      </c>
      <c r="BT76" s="33">
        <f>IFERROR(+VLOOKUP(BT$61,PrB!$C$11:$J$82,7,0),0)</f>
        <v>0</v>
      </c>
      <c r="BU76" s="33">
        <f>IFERROR(+VLOOKUP(BU$61,PrB!$C$11:$J$82,7,0),0)</f>
        <v>0</v>
      </c>
      <c r="BV76" s="33">
        <f>IFERROR(+VLOOKUP(BV$61,PrB!$C$11:$J$82,7,0),0)</f>
        <v>0</v>
      </c>
      <c r="BW76" s="33">
        <f>IFERROR(+VLOOKUP(BW$61,PrB!$C$11:$J$82,7,0),0)</f>
        <v>0</v>
      </c>
      <c r="BX76" s="33">
        <f>IFERROR(+VLOOKUP(BX$61,PrB!$C$11:$J$82,7,0),0)</f>
        <v>0</v>
      </c>
    </row>
    <row r="77" spans="2:76">
      <c r="B77" s="32" t="s">
        <v>352</v>
      </c>
      <c r="C77" s="116"/>
      <c r="D77" s="118"/>
      <c r="E77" s="33">
        <f>+IF(E70=FIN!$J$27,FIN!$M$27,0)</f>
        <v>0</v>
      </c>
      <c r="F77" s="33">
        <f>+IF(F70=FIN!$J$27,FIN!$M$27,0)</f>
        <v>0</v>
      </c>
      <c r="G77" s="33">
        <f>+IF(G70=FIN!$J$27,FIN!$M$27,0)</f>
        <v>0</v>
      </c>
      <c r="H77" s="33">
        <f>+IF(H70=FIN!$J$27,FIN!$M$27,0)</f>
        <v>0</v>
      </c>
      <c r="I77" s="33">
        <f>+IF(I70=FIN!$J$27,FIN!$M$27,0)</f>
        <v>0</v>
      </c>
      <c r="J77" s="33">
        <f>+IF(J70=FIN!$J$27,FIN!$M$27,0)</f>
        <v>0</v>
      </c>
      <c r="K77" s="33">
        <f>+IF(K70=FIN!$J$27,FIN!$M$27,0)</f>
        <v>0</v>
      </c>
      <c r="L77" s="33">
        <f>+IF(L70=FIN!$J$27,FIN!$M$27,0)</f>
        <v>0</v>
      </c>
      <c r="M77" s="33">
        <f>+IF(M70=FIN!$J$27,FIN!$M$27,0)</f>
        <v>0</v>
      </c>
      <c r="N77" s="33">
        <f>+IF(N70=FIN!$J$27,FIN!$M$27,0)</f>
        <v>0</v>
      </c>
      <c r="O77" s="33">
        <f>+IF(O70=FIN!$J$27,FIN!$M$27,0)</f>
        <v>0</v>
      </c>
      <c r="P77" s="33">
        <f>+IF(P70=FIN!$J$27,FIN!$M$27,0)</f>
        <v>0</v>
      </c>
      <c r="Q77" s="33">
        <f>+IF(Q70=FIN!$J$27,FIN!$M$27,0)</f>
        <v>0</v>
      </c>
      <c r="R77" s="33">
        <f>+IF(R70=FIN!$J$27,FIN!$M$27,0)</f>
        <v>0</v>
      </c>
      <c r="S77" s="33">
        <f>+IF(S70=FIN!$J$27,FIN!$M$27,0)</f>
        <v>0</v>
      </c>
      <c r="T77" s="33">
        <f>+IF(T70=FIN!$J$27,FIN!$M$27,0)</f>
        <v>0</v>
      </c>
      <c r="U77" s="33">
        <f>+IF(U70=FIN!$J$27,FIN!$M$27,0)</f>
        <v>0</v>
      </c>
      <c r="V77" s="33">
        <f>+IF(V70=FIN!$J$27,FIN!$M$27,0)</f>
        <v>0</v>
      </c>
      <c r="W77" s="33">
        <f>+IF(W70=FIN!$J$27,FIN!$M$27,0)</f>
        <v>0</v>
      </c>
      <c r="X77" s="33">
        <f>+IF(X70=FIN!$J$27,FIN!$M$27,0)</f>
        <v>0</v>
      </c>
      <c r="Y77" s="33">
        <f>+IF(Y70=FIN!$J$27,FIN!$M$27,0)</f>
        <v>0</v>
      </c>
      <c r="Z77" s="33">
        <f>+IF(Z70=FIN!$J$27,FIN!$M$27,0)</f>
        <v>0</v>
      </c>
      <c r="AA77" s="33">
        <f>+IF(AA70=FIN!$J$27,FIN!$M$27,0)</f>
        <v>0</v>
      </c>
      <c r="AB77" s="33">
        <f>+IF(AB70=FIN!$J$27,FIN!$M$27,0)</f>
        <v>0</v>
      </c>
      <c r="AC77" s="33">
        <f>+IF(AC70=FIN!$J$27,FIN!$M$27,0)</f>
        <v>0</v>
      </c>
      <c r="AD77" s="33">
        <f>+IF(AD70=FIN!$J$27,FIN!$M$27,0)</f>
        <v>0</v>
      </c>
      <c r="AE77" s="33">
        <f>+IF(AE70=FIN!$J$27,FIN!$M$27,0)</f>
        <v>0</v>
      </c>
      <c r="AF77" s="33">
        <f>+IF(AF70=FIN!$J$27,FIN!$M$27,0)</f>
        <v>0</v>
      </c>
      <c r="AG77" s="33">
        <f>+IF(AG70=FIN!$J$27,FIN!$M$27,0)</f>
        <v>0</v>
      </c>
      <c r="AH77" s="33">
        <f>+IF(AH70=FIN!$J$27,FIN!$M$27,0)</f>
        <v>0</v>
      </c>
      <c r="AI77" s="33">
        <f>+IF(AI70=FIN!$J$27,FIN!$M$27,0)</f>
        <v>0</v>
      </c>
      <c r="AJ77" s="33">
        <f>+IF(AJ70=FIN!$J$27,FIN!$M$27,0)</f>
        <v>0</v>
      </c>
      <c r="AK77" s="33">
        <f>+IF(AK70=FIN!$J$27,FIN!$M$27,0)</f>
        <v>0</v>
      </c>
      <c r="AL77" s="33">
        <f>+IF(AL70=FIN!$J$27,FIN!$M$27,0)</f>
        <v>0</v>
      </c>
      <c r="AM77" s="33">
        <f>+IF(AM70=FIN!$J$27,FIN!$M$27,0)</f>
        <v>0</v>
      </c>
      <c r="AN77" s="33">
        <f>+IF(AN70=FIN!$J$27,FIN!$M$27,0)</f>
        <v>0</v>
      </c>
      <c r="AO77" s="33">
        <f>+IF(AO70=FIN!$J$27,FIN!$M$27,0)</f>
        <v>0</v>
      </c>
      <c r="AP77" s="33">
        <f>+IF(AP70=FIN!$J$27,FIN!$M$27,0)</f>
        <v>0</v>
      </c>
      <c r="AQ77" s="33">
        <f>+IF(AQ70=FIN!$J$27,FIN!$M$27,0)</f>
        <v>0</v>
      </c>
      <c r="AR77" s="33">
        <f>+IF(AR70=FIN!$J$27,FIN!$M$27,0)</f>
        <v>0</v>
      </c>
      <c r="AS77" s="33">
        <f>+IF(AS70=FIN!$J$27,FIN!$M$27,0)</f>
        <v>0</v>
      </c>
      <c r="AT77" s="33">
        <f>+IF(AT70=FIN!$J$27,FIN!$M$27,0)</f>
        <v>0</v>
      </c>
      <c r="AU77" s="33">
        <f>+IF(AU70=FIN!$J$27,FIN!$M$27,0)</f>
        <v>0</v>
      </c>
      <c r="AV77" s="33">
        <f>+IF(AV70=FIN!$J$27,FIN!$M$27,0)</f>
        <v>0</v>
      </c>
      <c r="AW77" s="33">
        <f>+IF(AW70=FIN!$J$27,FIN!$M$27,0)</f>
        <v>0</v>
      </c>
      <c r="AX77" s="33">
        <f>+IF(AX70=FIN!$J$27,FIN!$M$27,0)</f>
        <v>0</v>
      </c>
      <c r="AY77" s="33">
        <f>+IF(AY70=FIN!$J$27,FIN!$M$27,0)</f>
        <v>0</v>
      </c>
      <c r="AZ77" s="33">
        <f>+IF(AZ70=FIN!$J$27,FIN!$M$27,0)</f>
        <v>0</v>
      </c>
      <c r="BA77" s="33">
        <f>+IF(BA70=FIN!$J$27,FIN!$M$27,0)</f>
        <v>0</v>
      </c>
      <c r="BB77" s="33">
        <f>+IF(BB70=FIN!$J$27,FIN!$M$27,0)</f>
        <v>0</v>
      </c>
      <c r="BC77" s="33">
        <f>+IF(BC70=FIN!$J$27,FIN!$M$27,0)</f>
        <v>0</v>
      </c>
      <c r="BD77" s="33">
        <f>+IF(BD70=FIN!$J$27,FIN!$M$27,0)</f>
        <v>0</v>
      </c>
      <c r="BE77" s="33">
        <f>+IF(BE70=FIN!$J$27,FIN!$M$27,0)</f>
        <v>0</v>
      </c>
      <c r="BF77" s="33">
        <f>+IF(BF70=FIN!$J$27,FIN!$M$27,0)</f>
        <v>0</v>
      </c>
      <c r="BG77" s="33">
        <f>+IF(BG70=FIN!$J$27,FIN!$M$27,0)</f>
        <v>0</v>
      </c>
      <c r="BH77" s="33">
        <f>+IF(BH70=FIN!$J$27,FIN!$M$27,0)</f>
        <v>0</v>
      </c>
      <c r="BI77" s="33">
        <f>+IF(BI70=FIN!$J$27,FIN!$M$27,0)</f>
        <v>0</v>
      </c>
      <c r="BJ77" s="33">
        <f>+IF(BJ70=FIN!$J$27,FIN!$M$27,0)</f>
        <v>0</v>
      </c>
      <c r="BK77" s="33">
        <f>+IF(BK70=FIN!$J$27,FIN!$M$27,0)</f>
        <v>0</v>
      </c>
      <c r="BL77" s="33">
        <f>+IF(BL70=FIN!$J$27,FIN!$M$27,0)</f>
        <v>0</v>
      </c>
      <c r="BM77" s="33">
        <f>+IF(BM70=FIN!$J$27,FIN!$M$27,0)</f>
        <v>0</v>
      </c>
      <c r="BN77" s="33">
        <f>+IF(BN70=FIN!$J$27,FIN!$M$27,0)</f>
        <v>0</v>
      </c>
      <c r="BO77" s="33">
        <f>+IF(BO70=FIN!$J$27,FIN!$M$27,0)</f>
        <v>0</v>
      </c>
      <c r="BP77" s="33">
        <f>+IF(BP70=FIN!$J$27,FIN!$M$27,0)</f>
        <v>0</v>
      </c>
      <c r="BQ77" s="33">
        <f>+IF(BQ70=FIN!$J$27,FIN!$M$27,0)</f>
        <v>0</v>
      </c>
      <c r="BR77" s="33">
        <f>+IF(BR70=FIN!$J$27,FIN!$M$27,0)</f>
        <v>0</v>
      </c>
      <c r="BS77" s="33">
        <f>+IF(BS70=FIN!$J$27,FIN!$M$27,0)</f>
        <v>0</v>
      </c>
      <c r="BT77" s="33">
        <f>+IF(BT70=FIN!$J$27,FIN!$M$27,0)</f>
        <v>0</v>
      </c>
      <c r="BU77" s="33">
        <f>+IF(BU70=FIN!$J$27,FIN!$M$27,0)</f>
        <v>0</v>
      </c>
      <c r="BV77" s="33">
        <f>+IF(BV70=FIN!$J$27,FIN!$M$27,0)</f>
        <v>0</v>
      </c>
      <c r="BW77" s="33">
        <f>+IF(BW70=FIN!$J$27,FIN!$M$27,0)</f>
        <v>0</v>
      </c>
      <c r="BX77" s="33">
        <f>+IF(BX70=FIN!$J$27,FIN!$M$27,0)</f>
        <v>0</v>
      </c>
    </row>
    <row r="79" spans="2:76">
      <c r="B79" s="119">
        <f>+FIN!B28</f>
        <v>0</v>
      </c>
      <c r="C79" s="18"/>
      <c r="D79" s="113"/>
      <c r="E79" s="52">
        <f>+E70</f>
        <v>40909</v>
      </c>
      <c r="F79" s="52">
        <f t="shared" ref="F79:BL79" si="84">+F70</f>
        <v>40940</v>
      </c>
      <c r="G79" s="52">
        <f t="shared" si="84"/>
        <v>40969</v>
      </c>
      <c r="H79" s="52">
        <f t="shared" si="84"/>
        <v>41000</v>
      </c>
      <c r="I79" s="52">
        <f t="shared" si="84"/>
        <v>41030</v>
      </c>
      <c r="J79" s="52">
        <f t="shared" si="84"/>
        <v>41061</v>
      </c>
      <c r="K79" s="52">
        <f t="shared" si="84"/>
        <v>41091</v>
      </c>
      <c r="L79" s="52">
        <f t="shared" si="84"/>
        <v>41122</v>
      </c>
      <c r="M79" s="52">
        <f t="shared" si="84"/>
        <v>41153</v>
      </c>
      <c r="N79" s="52">
        <f t="shared" si="84"/>
        <v>41183</v>
      </c>
      <c r="O79" s="52">
        <f t="shared" si="84"/>
        <v>41214</v>
      </c>
      <c r="P79" s="52">
        <f t="shared" si="84"/>
        <v>41244</v>
      </c>
      <c r="Q79" s="52">
        <f t="shared" si="84"/>
        <v>41275</v>
      </c>
      <c r="R79" s="52">
        <f t="shared" si="84"/>
        <v>41306</v>
      </c>
      <c r="S79" s="52">
        <f t="shared" si="84"/>
        <v>41334</v>
      </c>
      <c r="T79" s="52">
        <f t="shared" si="84"/>
        <v>41365</v>
      </c>
      <c r="U79" s="52">
        <f t="shared" si="84"/>
        <v>41395</v>
      </c>
      <c r="V79" s="52">
        <f t="shared" si="84"/>
        <v>41426</v>
      </c>
      <c r="W79" s="52">
        <f t="shared" si="84"/>
        <v>41456</v>
      </c>
      <c r="X79" s="52">
        <f t="shared" si="84"/>
        <v>41487</v>
      </c>
      <c r="Y79" s="52">
        <f t="shared" si="84"/>
        <v>41518</v>
      </c>
      <c r="Z79" s="52">
        <f t="shared" si="84"/>
        <v>41548</v>
      </c>
      <c r="AA79" s="52">
        <f t="shared" si="84"/>
        <v>41579</v>
      </c>
      <c r="AB79" s="52">
        <f t="shared" si="84"/>
        <v>41609</v>
      </c>
      <c r="AC79" s="52">
        <f t="shared" si="84"/>
        <v>41640</v>
      </c>
      <c r="AD79" s="52">
        <f t="shared" si="84"/>
        <v>41671</v>
      </c>
      <c r="AE79" s="52">
        <f t="shared" si="84"/>
        <v>41699</v>
      </c>
      <c r="AF79" s="52">
        <f t="shared" si="84"/>
        <v>41730</v>
      </c>
      <c r="AG79" s="52">
        <f t="shared" si="84"/>
        <v>41760</v>
      </c>
      <c r="AH79" s="52">
        <f t="shared" si="84"/>
        <v>41791</v>
      </c>
      <c r="AI79" s="52">
        <f t="shared" si="84"/>
        <v>41821</v>
      </c>
      <c r="AJ79" s="52">
        <f t="shared" si="84"/>
        <v>41852</v>
      </c>
      <c r="AK79" s="52">
        <f t="shared" si="84"/>
        <v>41883</v>
      </c>
      <c r="AL79" s="52">
        <f t="shared" si="84"/>
        <v>41913</v>
      </c>
      <c r="AM79" s="52">
        <f t="shared" si="84"/>
        <v>41944</v>
      </c>
      <c r="AN79" s="52">
        <f t="shared" si="84"/>
        <v>41974</v>
      </c>
      <c r="AO79" s="52">
        <f t="shared" si="84"/>
        <v>42005</v>
      </c>
      <c r="AP79" s="52">
        <f t="shared" si="84"/>
        <v>42036</v>
      </c>
      <c r="AQ79" s="52">
        <f t="shared" si="84"/>
        <v>42064</v>
      </c>
      <c r="AR79" s="52">
        <f t="shared" si="84"/>
        <v>42095</v>
      </c>
      <c r="AS79" s="52">
        <f t="shared" si="84"/>
        <v>42125</v>
      </c>
      <c r="AT79" s="52">
        <f t="shared" si="84"/>
        <v>42156</v>
      </c>
      <c r="AU79" s="52">
        <f t="shared" si="84"/>
        <v>42186</v>
      </c>
      <c r="AV79" s="52">
        <f t="shared" si="84"/>
        <v>42217</v>
      </c>
      <c r="AW79" s="52">
        <f t="shared" si="84"/>
        <v>42248</v>
      </c>
      <c r="AX79" s="52">
        <f t="shared" si="84"/>
        <v>42278</v>
      </c>
      <c r="AY79" s="52">
        <f t="shared" si="84"/>
        <v>42309</v>
      </c>
      <c r="AZ79" s="52">
        <f t="shared" si="84"/>
        <v>42339</v>
      </c>
      <c r="BA79" s="52">
        <f t="shared" si="84"/>
        <v>42370</v>
      </c>
      <c r="BB79" s="52">
        <f t="shared" si="84"/>
        <v>42401</v>
      </c>
      <c r="BC79" s="52">
        <f t="shared" si="84"/>
        <v>42430</v>
      </c>
      <c r="BD79" s="52">
        <f t="shared" si="84"/>
        <v>42461</v>
      </c>
      <c r="BE79" s="52">
        <f t="shared" si="84"/>
        <v>42491</v>
      </c>
      <c r="BF79" s="52">
        <f t="shared" si="84"/>
        <v>42522</v>
      </c>
      <c r="BG79" s="52">
        <f t="shared" si="84"/>
        <v>42552</v>
      </c>
      <c r="BH79" s="52">
        <f t="shared" si="84"/>
        <v>42583</v>
      </c>
      <c r="BI79" s="52">
        <f t="shared" si="84"/>
        <v>42614</v>
      </c>
      <c r="BJ79" s="52">
        <f t="shared" si="84"/>
        <v>42644</v>
      </c>
      <c r="BK79" s="52">
        <f t="shared" si="84"/>
        <v>42675</v>
      </c>
      <c r="BL79" s="52">
        <f t="shared" si="84"/>
        <v>42705</v>
      </c>
      <c r="BM79" s="52">
        <f t="shared" ref="BM79:BX79" si="85">+BM70</f>
        <v>42736</v>
      </c>
      <c r="BN79" s="52">
        <f t="shared" si="85"/>
        <v>42767</v>
      </c>
      <c r="BO79" s="52">
        <f t="shared" si="85"/>
        <v>42795</v>
      </c>
      <c r="BP79" s="52">
        <f t="shared" si="85"/>
        <v>42826</v>
      </c>
      <c r="BQ79" s="52">
        <f t="shared" si="85"/>
        <v>42856</v>
      </c>
      <c r="BR79" s="52">
        <f t="shared" si="85"/>
        <v>42887</v>
      </c>
      <c r="BS79" s="52">
        <f t="shared" si="85"/>
        <v>42917</v>
      </c>
      <c r="BT79" s="52">
        <f t="shared" si="85"/>
        <v>42948</v>
      </c>
      <c r="BU79" s="52">
        <f t="shared" si="85"/>
        <v>42979</v>
      </c>
      <c r="BV79" s="52">
        <f t="shared" si="85"/>
        <v>43009</v>
      </c>
      <c r="BW79" s="52">
        <f t="shared" si="85"/>
        <v>43040</v>
      </c>
      <c r="BX79" s="52">
        <f t="shared" si="85"/>
        <v>43070</v>
      </c>
    </row>
    <row r="80" spans="2:76">
      <c r="B80" s="53" t="s">
        <v>185</v>
      </c>
      <c r="C80" s="53">
        <f>+FIN!N28</f>
        <v>0</v>
      </c>
      <c r="D80" s="114"/>
      <c r="E80" s="37">
        <f>+IF(E79=FIN!$J$28,FIN!$C$28,0)</f>
        <v>0</v>
      </c>
      <c r="F80" s="37">
        <f>+IF(F79=FIN!$J$28,FIN!$C$28,0)</f>
        <v>0</v>
      </c>
      <c r="G80" s="37">
        <f>+IF(G79=FIN!$J$28,FIN!$C$28,0)</f>
        <v>0</v>
      </c>
      <c r="H80" s="37">
        <f>+IF(H79=FIN!$J$28,FIN!$C$28,0)</f>
        <v>0</v>
      </c>
      <c r="I80" s="37">
        <f>+IF(I79=FIN!$J$28,FIN!$C$28,0)</f>
        <v>0</v>
      </c>
      <c r="J80" s="37">
        <f>+IF(J79=FIN!$J$28,FIN!$C$28,0)</f>
        <v>0</v>
      </c>
      <c r="K80" s="37">
        <f>+IF(K79=FIN!$J$28,FIN!$C$28,0)</f>
        <v>0</v>
      </c>
      <c r="L80" s="37">
        <f>+IF(L79=FIN!$J$28,FIN!$C$28,0)</f>
        <v>0</v>
      </c>
      <c r="M80" s="37">
        <f>+IF(M79=FIN!$J$28,FIN!$C$28,0)</f>
        <v>0</v>
      </c>
      <c r="N80" s="37">
        <f>+IF(N79=FIN!$J$28,FIN!$C$28,0)</f>
        <v>0</v>
      </c>
      <c r="O80" s="37">
        <f>+IF(O79=FIN!$J$28,FIN!$C$28,0)</f>
        <v>0</v>
      </c>
      <c r="P80" s="37">
        <f>+IF(P79=FIN!$J$28,FIN!$C$28,0)</f>
        <v>0</v>
      </c>
      <c r="Q80" s="37">
        <f>+IF(Q79=FIN!$J$28,FIN!$C$28,0)</f>
        <v>0</v>
      </c>
      <c r="R80" s="37">
        <f>+IF(R79=FIN!$J$28,FIN!$C$28,0)</f>
        <v>0</v>
      </c>
      <c r="S80" s="37">
        <f>+IF(S79=FIN!$J$28,FIN!$C$28,0)</f>
        <v>0</v>
      </c>
      <c r="T80" s="37">
        <f>+IF(T79=FIN!$J$28,FIN!$C$28,0)</f>
        <v>0</v>
      </c>
      <c r="U80" s="37">
        <f>+IF(U79=FIN!$J$28,FIN!$C$28,0)</f>
        <v>0</v>
      </c>
      <c r="V80" s="37">
        <f>+IF(V79=FIN!$J$28,FIN!$C$28,0)</f>
        <v>0</v>
      </c>
      <c r="W80" s="37">
        <f>+IF(W79=FIN!$J$28,FIN!$C$28,0)</f>
        <v>0</v>
      </c>
      <c r="X80" s="37">
        <f>+IF(X79=FIN!$J$28,FIN!$C$28,0)</f>
        <v>0</v>
      </c>
      <c r="Y80" s="37">
        <f>+IF(Y79=FIN!$J$28,FIN!$C$28,0)</f>
        <v>0</v>
      </c>
      <c r="Z80" s="37">
        <f>+IF(Z79=FIN!$J$28,FIN!$C$28,0)</f>
        <v>0</v>
      </c>
      <c r="AA80" s="37">
        <f>+IF(AA79=FIN!$J$28,FIN!$C$28,0)</f>
        <v>0</v>
      </c>
      <c r="AB80" s="37">
        <f>+IF(AB79=FIN!$J$28,FIN!$C$28,0)</f>
        <v>0</v>
      </c>
      <c r="AC80" s="37">
        <f>+IF(AC79=FIN!$J$28,FIN!$C$28,0)</f>
        <v>0</v>
      </c>
      <c r="AD80" s="37">
        <f>+IF(AD79=FIN!$J$28,FIN!$C$28,0)</f>
        <v>0</v>
      </c>
      <c r="AE80" s="37">
        <f>+IF(AE79=FIN!$J$28,FIN!$C$28,0)</f>
        <v>0</v>
      </c>
      <c r="AF80" s="37">
        <f>+IF(AF79=FIN!$J$28,FIN!$C$28,0)</f>
        <v>0</v>
      </c>
      <c r="AG80" s="37">
        <f>+IF(AG79=FIN!$J$28,FIN!$C$28,0)</f>
        <v>0</v>
      </c>
      <c r="AH80" s="37">
        <f>+IF(AH79=FIN!$J$28,FIN!$C$28,0)</f>
        <v>0</v>
      </c>
      <c r="AI80" s="37">
        <f>+IF(AI79=FIN!$J$28,FIN!$C$28,0)</f>
        <v>0</v>
      </c>
      <c r="AJ80" s="37">
        <f>+IF(AJ79=FIN!$J$28,FIN!$C$28,0)</f>
        <v>0</v>
      </c>
      <c r="AK80" s="37">
        <f>+IF(AK79=FIN!$J$28,FIN!$C$28,0)</f>
        <v>0</v>
      </c>
      <c r="AL80" s="37">
        <f>+IF(AL79=FIN!$J$28,FIN!$C$28,0)</f>
        <v>0</v>
      </c>
      <c r="AM80" s="37">
        <f>+IF(AM79=FIN!$J$28,FIN!$C$28,0)</f>
        <v>0</v>
      </c>
      <c r="AN80" s="37">
        <f>+IF(AN79=FIN!$J$28,FIN!$C$28,0)</f>
        <v>0</v>
      </c>
      <c r="AO80" s="37">
        <f>+IF(AO79=FIN!$J$28,FIN!$C$28,0)</f>
        <v>0</v>
      </c>
      <c r="AP80" s="37">
        <f>+IF(AP79=FIN!$J$28,FIN!$C$28,0)</f>
        <v>0</v>
      </c>
      <c r="AQ80" s="37">
        <f>+IF(AQ79=FIN!$J$28,FIN!$C$28,0)</f>
        <v>0</v>
      </c>
      <c r="AR80" s="37">
        <f>+IF(AR79=FIN!$J$28,FIN!$C$28,0)</f>
        <v>0</v>
      </c>
      <c r="AS80" s="37">
        <f>+IF(AS79=FIN!$J$28,FIN!$C$28,0)</f>
        <v>0</v>
      </c>
      <c r="AT80" s="37">
        <f>+IF(AT79=FIN!$J$28,FIN!$C$28,0)</f>
        <v>0</v>
      </c>
      <c r="AU80" s="37">
        <f>+IF(AU79=FIN!$J$28,FIN!$C$28,0)</f>
        <v>0</v>
      </c>
      <c r="AV80" s="37">
        <f>+IF(AV79=FIN!$J$28,FIN!$C$28,0)</f>
        <v>0</v>
      </c>
      <c r="AW80" s="37">
        <f>+IF(AW79=FIN!$J$28,FIN!$C$28,0)</f>
        <v>0</v>
      </c>
      <c r="AX80" s="37">
        <f>+IF(AX79=FIN!$J$28,FIN!$C$28,0)</f>
        <v>0</v>
      </c>
      <c r="AY80" s="37">
        <f>+IF(AY79=FIN!$J$28,FIN!$C$28,0)</f>
        <v>0</v>
      </c>
      <c r="AZ80" s="37">
        <f>+IF(AZ79=FIN!$J$28,FIN!$C$28,0)</f>
        <v>0</v>
      </c>
      <c r="BA80" s="37">
        <f>+IF(BA79=FIN!$J$28,FIN!$C$28,0)</f>
        <v>0</v>
      </c>
      <c r="BB80" s="37">
        <f>+IF(BB79=FIN!$J$28,FIN!$C$28,0)</f>
        <v>0</v>
      </c>
      <c r="BC80" s="37">
        <f>+IF(BC79=FIN!$J$28,FIN!$C$28,0)</f>
        <v>0</v>
      </c>
      <c r="BD80" s="37">
        <f>+IF(BD79=FIN!$J$28,FIN!$C$28,0)</f>
        <v>0</v>
      </c>
      <c r="BE80" s="37">
        <f>+IF(BE79=FIN!$J$28,FIN!$C$28,0)</f>
        <v>0</v>
      </c>
      <c r="BF80" s="37">
        <f>+IF(BF79=FIN!$J$28,FIN!$C$28,0)</f>
        <v>0</v>
      </c>
      <c r="BG80" s="37">
        <f>+IF(BG79=FIN!$J$28,FIN!$C$28,0)</f>
        <v>0</v>
      </c>
      <c r="BH80" s="37">
        <f>+IF(BH79=FIN!$J$28,FIN!$C$28,0)</f>
        <v>0</v>
      </c>
      <c r="BI80" s="37">
        <f>+IF(BI79=FIN!$J$28,FIN!$C$28,0)</f>
        <v>0</v>
      </c>
      <c r="BJ80" s="37">
        <f>+IF(BJ79=FIN!$J$28,FIN!$C$28,0)</f>
        <v>0</v>
      </c>
      <c r="BK80" s="37">
        <f>+IF(BK79=FIN!$J$28,FIN!$C$28,0)</f>
        <v>0</v>
      </c>
      <c r="BL80" s="37">
        <f>+IF(BL79=FIN!$J$28,FIN!$C$28,0)</f>
        <v>0</v>
      </c>
      <c r="BM80" s="37">
        <f>+IF(BM79=FIN!$J$28,FIN!$C$28,0)</f>
        <v>0</v>
      </c>
      <c r="BN80" s="37">
        <f>+IF(BN79=FIN!$J$28,FIN!$C$28,0)</f>
        <v>0</v>
      </c>
      <c r="BO80" s="37">
        <f>+IF(BO79=FIN!$J$28,FIN!$C$28,0)</f>
        <v>0</v>
      </c>
      <c r="BP80" s="37">
        <f>+IF(BP79=FIN!$J$28,FIN!$C$28,0)</f>
        <v>0</v>
      </c>
      <c r="BQ80" s="37">
        <f>+IF(BQ79=FIN!$J$28,FIN!$C$28,0)</f>
        <v>0</v>
      </c>
      <c r="BR80" s="37">
        <f>+IF(BR79=FIN!$J$28,FIN!$C$28,0)</f>
        <v>0</v>
      </c>
      <c r="BS80" s="37">
        <f>+IF(BS79=FIN!$J$28,FIN!$C$28,0)</f>
        <v>0</v>
      </c>
      <c r="BT80" s="37">
        <f>+IF(BT79=FIN!$J$28,FIN!$C$28,0)</f>
        <v>0</v>
      </c>
      <c r="BU80" s="37">
        <f>+IF(BU79=FIN!$J$28,FIN!$C$28,0)</f>
        <v>0</v>
      </c>
      <c r="BV80" s="37">
        <f>+IF(BV79=FIN!$J$28,FIN!$C$28,0)</f>
        <v>0</v>
      </c>
      <c r="BW80" s="37">
        <f>+IF(BW79=FIN!$J$28,FIN!$C$28,0)</f>
        <v>0</v>
      </c>
      <c r="BX80" s="37">
        <f>+IF(BX79=FIN!$J$28,FIN!$C$28,0)</f>
        <v>0</v>
      </c>
    </row>
    <row r="81" spans="2:76">
      <c r="B81" s="32" t="s">
        <v>179</v>
      </c>
      <c r="C81" s="32"/>
      <c r="D81" s="115"/>
      <c r="E81" s="33">
        <f>SUM($E$80:E$80)-SUM($E$84:E$84)</f>
        <v>0</v>
      </c>
      <c r="F81" s="33">
        <f>SUM($E$80:F$80)-SUM($E$84:F$84)</f>
        <v>0</v>
      </c>
      <c r="G81" s="33">
        <f>SUM($E$80:G$80)-SUM($E$84:G$84)</f>
        <v>0</v>
      </c>
      <c r="H81" s="33">
        <f>SUM($E$80:H$80)-SUM($E$84:H$84)</f>
        <v>0</v>
      </c>
      <c r="I81" s="33">
        <f>SUM($E$80:I$80)-SUM($E$84:I$84)</f>
        <v>0</v>
      </c>
      <c r="J81" s="33">
        <f>SUM($E$80:J$80)-SUM($E$84:J$84)</f>
        <v>0</v>
      </c>
      <c r="K81" s="33">
        <f>SUM($E$80:K$80)-SUM($E$84:K$84)</f>
        <v>0</v>
      </c>
      <c r="L81" s="33">
        <f>SUM($E$80:L$80)-SUM($E$84:L$84)</f>
        <v>0</v>
      </c>
      <c r="M81" s="33">
        <f>SUM($E$80:M$80)-SUM($E$84:M$84)</f>
        <v>0</v>
      </c>
      <c r="N81" s="33">
        <f>SUM($E$80:N$80)-SUM($E$84:N$84)</f>
        <v>0</v>
      </c>
      <c r="O81" s="33">
        <f>SUM($E$80:O$80)-SUM($E$84:O$84)</f>
        <v>0</v>
      </c>
      <c r="P81" s="33">
        <f>SUM($E$80:P$80)-SUM($E$84:P$84)</f>
        <v>0</v>
      </c>
      <c r="Q81" s="33">
        <f>SUM($E$80:Q$80)-SUM($E$84:Q$84)</f>
        <v>0</v>
      </c>
      <c r="R81" s="33">
        <f>SUM($E$80:R$80)-SUM($E$84:R$84)</f>
        <v>0</v>
      </c>
      <c r="S81" s="33">
        <f>SUM($E$80:S$80)-SUM($E$84:S$84)</f>
        <v>0</v>
      </c>
      <c r="T81" s="33">
        <f>SUM($E$80:T$80)-SUM($E$84:T$84)</f>
        <v>0</v>
      </c>
      <c r="U81" s="33">
        <f>SUM($E$80:U$80)-SUM($E$84:U$84)</f>
        <v>0</v>
      </c>
      <c r="V81" s="33">
        <f>SUM($E$80:V$80)-SUM($E$84:V$84)</f>
        <v>0</v>
      </c>
      <c r="W81" s="33">
        <f>SUM($E$80:W$80)-SUM($E$84:W$84)</f>
        <v>0</v>
      </c>
      <c r="X81" s="33">
        <f>SUM($E$80:X$80)-SUM($E$84:X$84)</f>
        <v>0</v>
      </c>
      <c r="Y81" s="33">
        <f>SUM($E$80:Y$80)-SUM($E$84:Y$84)</f>
        <v>0</v>
      </c>
      <c r="Z81" s="33">
        <f>SUM($E$80:Z$80)-SUM($E$84:Z$84)</f>
        <v>0</v>
      </c>
      <c r="AA81" s="33">
        <f>SUM($E$80:AA$80)-SUM($E$84:AA$84)</f>
        <v>0</v>
      </c>
      <c r="AB81" s="33">
        <f>SUM($E$80:AB$80)-SUM($E$84:AB$84)</f>
        <v>0</v>
      </c>
      <c r="AC81" s="33">
        <f>SUM($E$80:AC$80)-SUM($E$84:AC$84)</f>
        <v>0</v>
      </c>
      <c r="AD81" s="33">
        <f>SUM($E$80:AD$80)-SUM($E$84:AD$84)</f>
        <v>0</v>
      </c>
      <c r="AE81" s="33">
        <f>SUM($E$80:AE$80)-SUM($E$84:AE$84)</f>
        <v>0</v>
      </c>
      <c r="AF81" s="33">
        <f>SUM($E$80:AF$80)-SUM($E$84:AF$84)</f>
        <v>0</v>
      </c>
      <c r="AG81" s="33">
        <f>SUM($E$80:AG$80)-SUM($E$84:AG$84)</f>
        <v>0</v>
      </c>
      <c r="AH81" s="33">
        <f>SUM($E$80:AH$80)-SUM($E$84:AH$84)</f>
        <v>0</v>
      </c>
      <c r="AI81" s="33">
        <f>SUM($E$80:AI$80)-SUM($E$84:AI$84)</f>
        <v>0</v>
      </c>
      <c r="AJ81" s="33">
        <f>SUM($E$80:AJ$80)-SUM($E$84:AJ$84)</f>
        <v>0</v>
      </c>
      <c r="AK81" s="33">
        <f>SUM($E$80:AK$80)-SUM($E$84:AK$84)</f>
        <v>0</v>
      </c>
      <c r="AL81" s="33">
        <f>SUM($E$80:AL$80)-SUM($E$84:AL$84)</f>
        <v>0</v>
      </c>
      <c r="AM81" s="33">
        <f>SUM($E$80:AM$80)-SUM($E$84:AM$84)</f>
        <v>0</v>
      </c>
      <c r="AN81" s="33">
        <f>SUM($E$80:AN$80)-SUM($E$84:AN$84)</f>
        <v>0</v>
      </c>
      <c r="AO81" s="33">
        <f>SUM($E$80:AO$80)-SUM($E$84:AO$84)</f>
        <v>0</v>
      </c>
      <c r="AP81" s="33">
        <f>SUM($E$80:AP$80)-SUM($E$84:AP$84)</f>
        <v>0</v>
      </c>
      <c r="AQ81" s="33">
        <f>SUM($E$80:AQ$80)-SUM($E$84:AQ$84)</f>
        <v>0</v>
      </c>
      <c r="AR81" s="33">
        <f>SUM($E$80:AR$80)-SUM($E$84:AR$84)</f>
        <v>0</v>
      </c>
      <c r="AS81" s="33">
        <f>SUM($E$80:AS$80)-SUM($E$84:AS$84)</f>
        <v>0</v>
      </c>
      <c r="AT81" s="33">
        <f>SUM($E$80:AT$80)-SUM($E$84:AT$84)</f>
        <v>0</v>
      </c>
      <c r="AU81" s="33">
        <f>SUM($E$80:AU$80)-SUM($E$84:AU$84)</f>
        <v>0</v>
      </c>
      <c r="AV81" s="33">
        <f>SUM($E$80:AV$80)-SUM($E$84:AV$84)</f>
        <v>0</v>
      </c>
      <c r="AW81" s="33">
        <f>SUM($E$80:AW$80)-SUM($E$84:AW$84)</f>
        <v>0</v>
      </c>
      <c r="AX81" s="33">
        <f>SUM($E$80:AX$80)-SUM($E$84:AX$84)</f>
        <v>0</v>
      </c>
      <c r="AY81" s="33">
        <f>SUM($E$80:AY$80)-SUM($E$84:AY$84)</f>
        <v>0</v>
      </c>
      <c r="AZ81" s="33">
        <f>SUM($E$80:AZ$80)-SUM($E$84:AZ$84)</f>
        <v>0</v>
      </c>
      <c r="BA81" s="33">
        <f>SUM($E$80:BA$80)-SUM($E$84:BA$84)</f>
        <v>0</v>
      </c>
      <c r="BB81" s="33">
        <f>SUM($E$80:BB$80)-SUM($E$84:BB$84)</f>
        <v>0</v>
      </c>
      <c r="BC81" s="33">
        <f>SUM($E$80:BC$80)-SUM($E$84:BC$84)</f>
        <v>0</v>
      </c>
      <c r="BD81" s="33">
        <f>SUM($E$80:BD$80)-SUM($E$84:BD$84)</f>
        <v>0</v>
      </c>
      <c r="BE81" s="33">
        <f>SUM($E$80:BE$80)-SUM($E$84:BE$84)</f>
        <v>0</v>
      </c>
      <c r="BF81" s="33">
        <f>SUM($E$80:BF$80)-SUM($E$84:BF$84)</f>
        <v>0</v>
      </c>
      <c r="BG81" s="33">
        <f>SUM($E$80:BG$80)-SUM($E$84:BG$84)</f>
        <v>0</v>
      </c>
      <c r="BH81" s="33">
        <f>SUM($E$80:BH$80)-SUM($E$84:BH$84)</f>
        <v>0</v>
      </c>
      <c r="BI81" s="33">
        <f>SUM($E$80:BI$80)-SUM($E$84:BI$84)</f>
        <v>0</v>
      </c>
      <c r="BJ81" s="33">
        <f>SUM($E$80:BJ$80)-SUM($E$84:BJ$84)</f>
        <v>0</v>
      </c>
      <c r="BK81" s="33">
        <f>SUM($E$80:BK$80)-SUM($E$84:BK$84)</f>
        <v>0</v>
      </c>
      <c r="BL81" s="33">
        <f>SUM($E$80:BL$80)-SUM($E$84:BL$84)</f>
        <v>0</v>
      </c>
      <c r="BM81" s="33">
        <f>SUM($E$80:BM$80)-SUM($E$84:BM$84)</f>
        <v>0</v>
      </c>
      <c r="BN81" s="33">
        <f>SUM($E$80:BN$80)-SUM($E$84:BN$84)</f>
        <v>0</v>
      </c>
      <c r="BO81" s="33">
        <f>SUM($E$80:BO$80)-SUM($E$84:BO$84)</f>
        <v>0</v>
      </c>
      <c r="BP81" s="33">
        <f>SUM($E$80:BP$80)-SUM($E$84:BP$84)</f>
        <v>0</v>
      </c>
      <c r="BQ81" s="33">
        <f>SUM($E$80:BQ$80)-SUM($E$84:BQ$84)</f>
        <v>0</v>
      </c>
      <c r="BR81" s="33">
        <f>SUM($E$80:BR$80)-SUM($E$84:BR$84)</f>
        <v>0</v>
      </c>
      <c r="BS81" s="33">
        <f>SUM($E$80:BS$80)-SUM($E$84:BS$84)</f>
        <v>0</v>
      </c>
      <c r="BT81" s="33">
        <f>SUM($E$80:BT$80)-SUM($E$84:BT$84)</f>
        <v>0</v>
      </c>
      <c r="BU81" s="33">
        <f>SUM($E$80:BU$80)-SUM($E$84:BU$84)</f>
        <v>0</v>
      </c>
      <c r="BV81" s="33">
        <f>SUM($E$80:BV$80)-SUM($E$84:BV$84)</f>
        <v>0</v>
      </c>
      <c r="BW81" s="33">
        <f>SUM($E$80:BW$80)-SUM($E$84:BW$84)</f>
        <v>0</v>
      </c>
      <c r="BX81" s="33">
        <f>SUM($E$80:BX$80)-SUM($E$84:BX$84)</f>
        <v>0</v>
      </c>
    </row>
    <row r="82" spans="2:76">
      <c r="B82" s="32" t="s">
        <v>180</v>
      </c>
      <c r="C82" s="32"/>
      <c r="D82" s="115"/>
      <c r="E82" s="33">
        <f t="shared" ref="E82:AJ82" si="86">+E81-E83</f>
        <v>0</v>
      </c>
      <c r="F82" s="33">
        <f t="shared" si="86"/>
        <v>0</v>
      </c>
      <c r="G82" s="33">
        <f t="shared" si="86"/>
        <v>0</v>
      </c>
      <c r="H82" s="33">
        <f t="shared" si="86"/>
        <v>0</v>
      </c>
      <c r="I82" s="33">
        <f t="shared" si="86"/>
        <v>0</v>
      </c>
      <c r="J82" s="33">
        <f t="shared" si="86"/>
        <v>0</v>
      </c>
      <c r="K82" s="33">
        <f t="shared" si="86"/>
        <v>0</v>
      </c>
      <c r="L82" s="33">
        <f t="shared" si="86"/>
        <v>0</v>
      </c>
      <c r="M82" s="33">
        <f t="shared" si="86"/>
        <v>0</v>
      </c>
      <c r="N82" s="33">
        <f t="shared" si="86"/>
        <v>0</v>
      </c>
      <c r="O82" s="33">
        <f t="shared" si="86"/>
        <v>0</v>
      </c>
      <c r="P82" s="33">
        <f t="shared" si="86"/>
        <v>0</v>
      </c>
      <c r="Q82" s="33">
        <f t="shared" si="86"/>
        <v>0</v>
      </c>
      <c r="R82" s="33">
        <f t="shared" si="86"/>
        <v>0</v>
      </c>
      <c r="S82" s="33">
        <f t="shared" si="86"/>
        <v>0</v>
      </c>
      <c r="T82" s="33">
        <f t="shared" si="86"/>
        <v>0</v>
      </c>
      <c r="U82" s="33">
        <f t="shared" si="86"/>
        <v>0</v>
      </c>
      <c r="V82" s="33">
        <f t="shared" si="86"/>
        <v>0</v>
      </c>
      <c r="W82" s="33">
        <f t="shared" si="86"/>
        <v>0</v>
      </c>
      <c r="X82" s="33">
        <f t="shared" si="86"/>
        <v>0</v>
      </c>
      <c r="Y82" s="33">
        <f t="shared" si="86"/>
        <v>0</v>
      </c>
      <c r="Z82" s="33">
        <f t="shared" si="86"/>
        <v>0</v>
      </c>
      <c r="AA82" s="33">
        <f t="shared" si="86"/>
        <v>0</v>
      </c>
      <c r="AB82" s="33">
        <f t="shared" si="86"/>
        <v>0</v>
      </c>
      <c r="AC82" s="33">
        <f t="shared" si="86"/>
        <v>0</v>
      </c>
      <c r="AD82" s="33">
        <f t="shared" si="86"/>
        <v>0</v>
      </c>
      <c r="AE82" s="33">
        <f t="shared" si="86"/>
        <v>0</v>
      </c>
      <c r="AF82" s="33">
        <f t="shared" si="86"/>
        <v>0</v>
      </c>
      <c r="AG82" s="33">
        <f t="shared" si="86"/>
        <v>0</v>
      </c>
      <c r="AH82" s="33">
        <f t="shared" si="86"/>
        <v>0</v>
      </c>
      <c r="AI82" s="33">
        <f t="shared" si="86"/>
        <v>0</v>
      </c>
      <c r="AJ82" s="33">
        <f t="shared" si="86"/>
        <v>0</v>
      </c>
      <c r="AK82" s="33">
        <f t="shared" ref="AK82:BL82" si="87">+AK81-AK83</f>
        <v>0</v>
      </c>
      <c r="AL82" s="33">
        <f t="shared" si="87"/>
        <v>0</v>
      </c>
      <c r="AM82" s="33">
        <f t="shared" si="87"/>
        <v>0</v>
      </c>
      <c r="AN82" s="33">
        <f t="shared" si="87"/>
        <v>0</v>
      </c>
      <c r="AO82" s="33">
        <f t="shared" si="87"/>
        <v>0</v>
      </c>
      <c r="AP82" s="33">
        <f t="shared" si="87"/>
        <v>0</v>
      </c>
      <c r="AQ82" s="33">
        <f t="shared" si="87"/>
        <v>0</v>
      </c>
      <c r="AR82" s="33">
        <f t="shared" si="87"/>
        <v>0</v>
      </c>
      <c r="AS82" s="33">
        <f t="shared" si="87"/>
        <v>0</v>
      </c>
      <c r="AT82" s="33">
        <f t="shared" si="87"/>
        <v>0</v>
      </c>
      <c r="AU82" s="33">
        <f t="shared" si="87"/>
        <v>0</v>
      </c>
      <c r="AV82" s="33">
        <f t="shared" si="87"/>
        <v>0</v>
      </c>
      <c r="AW82" s="33">
        <f t="shared" si="87"/>
        <v>0</v>
      </c>
      <c r="AX82" s="33">
        <f t="shared" si="87"/>
        <v>0</v>
      </c>
      <c r="AY82" s="33">
        <f t="shared" si="87"/>
        <v>0</v>
      </c>
      <c r="AZ82" s="33">
        <f t="shared" si="87"/>
        <v>0</v>
      </c>
      <c r="BA82" s="33">
        <f t="shared" si="87"/>
        <v>0</v>
      </c>
      <c r="BB82" s="33">
        <f t="shared" si="87"/>
        <v>0</v>
      </c>
      <c r="BC82" s="33">
        <f t="shared" si="87"/>
        <v>0</v>
      </c>
      <c r="BD82" s="33">
        <f t="shared" si="87"/>
        <v>0</v>
      </c>
      <c r="BE82" s="33">
        <f t="shared" si="87"/>
        <v>0</v>
      </c>
      <c r="BF82" s="33">
        <f t="shared" si="87"/>
        <v>0</v>
      </c>
      <c r="BG82" s="33">
        <f t="shared" si="87"/>
        <v>0</v>
      </c>
      <c r="BH82" s="33">
        <f t="shared" si="87"/>
        <v>0</v>
      </c>
      <c r="BI82" s="33">
        <f t="shared" si="87"/>
        <v>0</v>
      </c>
      <c r="BJ82" s="33">
        <f t="shared" si="87"/>
        <v>0</v>
      </c>
      <c r="BK82" s="33">
        <f t="shared" si="87"/>
        <v>0</v>
      </c>
      <c r="BL82" s="33">
        <f t="shared" si="87"/>
        <v>0</v>
      </c>
      <c r="BM82" s="33">
        <f t="shared" ref="BM82:BX82" si="88">+BM81-BM83</f>
        <v>0</v>
      </c>
      <c r="BN82" s="33">
        <f t="shared" si="88"/>
        <v>0</v>
      </c>
      <c r="BO82" s="33">
        <f t="shared" si="88"/>
        <v>0</v>
      </c>
      <c r="BP82" s="33">
        <f t="shared" si="88"/>
        <v>0</v>
      </c>
      <c r="BQ82" s="33">
        <f t="shared" si="88"/>
        <v>0</v>
      </c>
      <c r="BR82" s="33">
        <f t="shared" si="88"/>
        <v>0</v>
      </c>
      <c r="BS82" s="33">
        <f t="shared" si="88"/>
        <v>0</v>
      </c>
      <c r="BT82" s="33">
        <f t="shared" si="88"/>
        <v>0</v>
      </c>
      <c r="BU82" s="33">
        <f t="shared" si="88"/>
        <v>0</v>
      </c>
      <c r="BV82" s="33">
        <f t="shared" si="88"/>
        <v>0</v>
      </c>
      <c r="BW82" s="33">
        <f t="shared" si="88"/>
        <v>0</v>
      </c>
      <c r="BX82" s="33">
        <f t="shared" si="88"/>
        <v>0</v>
      </c>
    </row>
    <row r="83" spans="2:76">
      <c r="B83" s="32" t="s">
        <v>181</v>
      </c>
      <c r="C83" s="32"/>
      <c r="D83" s="117"/>
      <c r="E83" s="33">
        <f>IF(E81&gt;0,SUM(F84:Q84),0)</f>
        <v>0</v>
      </c>
      <c r="F83" s="33">
        <f t="shared" ref="F83:BL83" si="89">IF(F81&gt;0,SUM(G84:R84),0)</f>
        <v>0</v>
      </c>
      <c r="G83" s="33">
        <f t="shared" si="89"/>
        <v>0</v>
      </c>
      <c r="H83" s="33">
        <f t="shared" si="89"/>
        <v>0</v>
      </c>
      <c r="I83" s="33">
        <f t="shared" si="89"/>
        <v>0</v>
      </c>
      <c r="J83" s="33">
        <f t="shared" si="89"/>
        <v>0</v>
      </c>
      <c r="K83" s="33">
        <f t="shared" si="89"/>
        <v>0</v>
      </c>
      <c r="L83" s="33">
        <f t="shared" si="89"/>
        <v>0</v>
      </c>
      <c r="M83" s="33">
        <f t="shared" si="89"/>
        <v>0</v>
      </c>
      <c r="N83" s="33">
        <f t="shared" si="89"/>
        <v>0</v>
      </c>
      <c r="O83" s="33">
        <f t="shared" si="89"/>
        <v>0</v>
      </c>
      <c r="P83" s="33">
        <f t="shared" si="89"/>
        <v>0</v>
      </c>
      <c r="Q83" s="33">
        <f t="shared" si="89"/>
        <v>0</v>
      </c>
      <c r="R83" s="33">
        <f t="shared" si="89"/>
        <v>0</v>
      </c>
      <c r="S83" s="33">
        <f t="shared" si="89"/>
        <v>0</v>
      </c>
      <c r="T83" s="33">
        <f t="shared" si="89"/>
        <v>0</v>
      </c>
      <c r="U83" s="33">
        <f t="shared" si="89"/>
        <v>0</v>
      </c>
      <c r="V83" s="33">
        <f t="shared" si="89"/>
        <v>0</v>
      </c>
      <c r="W83" s="33">
        <f t="shared" si="89"/>
        <v>0</v>
      </c>
      <c r="X83" s="33">
        <f t="shared" si="89"/>
        <v>0</v>
      </c>
      <c r="Y83" s="33">
        <f t="shared" si="89"/>
        <v>0</v>
      </c>
      <c r="Z83" s="33">
        <f t="shared" si="89"/>
        <v>0</v>
      </c>
      <c r="AA83" s="33">
        <f t="shared" si="89"/>
        <v>0</v>
      </c>
      <c r="AB83" s="33">
        <f t="shared" si="89"/>
        <v>0</v>
      </c>
      <c r="AC83" s="33">
        <f t="shared" si="89"/>
        <v>0</v>
      </c>
      <c r="AD83" s="33">
        <f t="shared" si="89"/>
        <v>0</v>
      </c>
      <c r="AE83" s="33">
        <f t="shared" si="89"/>
        <v>0</v>
      </c>
      <c r="AF83" s="33">
        <f t="shared" si="89"/>
        <v>0</v>
      </c>
      <c r="AG83" s="33">
        <f t="shared" si="89"/>
        <v>0</v>
      </c>
      <c r="AH83" s="33">
        <f t="shared" si="89"/>
        <v>0</v>
      </c>
      <c r="AI83" s="33">
        <f t="shared" si="89"/>
        <v>0</v>
      </c>
      <c r="AJ83" s="33">
        <f t="shared" si="89"/>
        <v>0</v>
      </c>
      <c r="AK83" s="33">
        <f t="shared" si="89"/>
        <v>0</v>
      </c>
      <c r="AL83" s="33">
        <f t="shared" si="89"/>
        <v>0</v>
      </c>
      <c r="AM83" s="33">
        <f t="shared" si="89"/>
        <v>0</v>
      </c>
      <c r="AN83" s="33">
        <f t="shared" si="89"/>
        <v>0</v>
      </c>
      <c r="AO83" s="33">
        <f t="shared" si="89"/>
        <v>0</v>
      </c>
      <c r="AP83" s="33">
        <f t="shared" si="89"/>
        <v>0</v>
      </c>
      <c r="AQ83" s="33">
        <f t="shared" si="89"/>
        <v>0</v>
      </c>
      <c r="AR83" s="33">
        <f t="shared" si="89"/>
        <v>0</v>
      </c>
      <c r="AS83" s="33">
        <f t="shared" si="89"/>
        <v>0</v>
      </c>
      <c r="AT83" s="33">
        <f t="shared" si="89"/>
        <v>0</v>
      </c>
      <c r="AU83" s="33">
        <f t="shared" si="89"/>
        <v>0</v>
      </c>
      <c r="AV83" s="33">
        <f t="shared" si="89"/>
        <v>0</v>
      </c>
      <c r="AW83" s="33">
        <f t="shared" si="89"/>
        <v>0</v>
      </c>
      <c r="AX83" s="33">
        <f t="shared" si="89"/>
        <v>0</v>
      </c>
      <c r="AY83" s="33">
        <f t="shared" si="89"/>
        <v>0</v>
      </c>
      <c r="AZ83" s="33">
        <f t="shared" si="89"/>
        <v>0</v>
      </c>
      <c r="BA83" s="33">
        <f t="shared" si="89"/>
        <v>0</v>
      </c>
      <c r="BB83" s="33">
        <f t="shared" si="89"/>
        <v>0</v>
      </c>
      <c r="BC83" s="33">
        <f t="shared" si="89"/>
        <v>0</v>
      </c>
      <c r="BD83" s="33">
        <f t="shared" si="89"/>
        <v>0</v>
      </c>
      <c r="BE83" s="33">
        <f t="shared" si="89"/>
        <v>0</v>
      </c>
      <c r="BF83" s="33">
        <f t="shared" si="89"/>
        <v>0</v>
      </c>
      <c r="BG83" s="33">
        <f t="shared" si="89"/>
        <v>0</v>
      </c>
      <c r="BH83" s="33">
        <f t="shared" si="89"/>
        <v>0</v>
      </c>
      <c r="BI83" s="33">
        <f t="shared" si="89"/>
        <v>0</v>
      </c>
      <c r="BJ83" s="33">
        <f t="shared" si="89"/>
        <v>0</v>
      </c>
      <c r="BK83" s="33">
        <f t="shared" si="89"/>
        <v>0</v>
      </c>
      <c r="BL83" s="33">
        <f t="shared" si="89"/>
        <v>0</v>
      </c>
      <c r="BM83" s="33">
        <f t="shared" ref="BM83" si="90">IF(BM81&gt;0,SUM(BN84:BY84),0)</f>
        <v>0</v>
      </c>
      <c r="BN83" s="33">
        <f t="shared" ref="BN83" si="91">IF(BN81&gt;0,SUM(BO84:BZ84),0)</f>
        <v>0</v>
      </c>
      <c r="BO83" s="33">
        <f t="shared" ref="BO83" si="92">IF(BO81&gt;0,SUM(BP84:CA84),0)</f>
        <v>0</v>
      </c>
      <c r="BP83" s="33">
        <f t="shared" ref="BP83" si="93">IF(BP81&gt;0,SUM(BQ84:CB84),0)</f>
        <v>0</v>
      </c>
      <c r="BQ83" s="33">
        <f t="shared" ref="BQ83" si="94">IF(BQ81&gt;0,SUM(BR84:CC84),0)</f>
        <v>0</v>
      </c>
      <c r="BR83" s="33">
        <f t="shared" ref="BR83" si="95">IF(BR81&gt;0,SUM(BS84:CD84),0)</f>
        <v>0</v>
      </c>
      <c r="BS83" s="33">
        <f t="shared" ref="BS83" si="96">IF(BS81&gt;0,SUM(BT84:CE84),0)</f>
        <v>0</v>
      </c>
      <c r="BT83" s="33">
        <f t="shared" ref="BT83" si="97">IF(BT81&gt;0,SUM(BU84:CF84),0)</f>
        <v>0</v>
      </c>
      <c r="BU83" s="33">
        <f t="shared" ref="BU83" si="98">IF(BU81&gt;0,SUM(BV84:CG84),0)</f>
        <v>0</v>
      </c>
      <c r="BV83" s="33">
        <f t="shared" ref="BV83" si="99">IF(BV81&gt;0,SUM(BW84:CH84),0)</f>
        <v>0</v>
      </c>
      <c r="BW83" s="33">
        <f t="shared" ref="BW83" si="100">IF(BW81&gt;0,SUM(BX84:CI84),0)</f>
        <v>0</v>
      </c>
      <c r="BX83" s="33">
        <f t="shared" ref="BX83" si="101">IF(BX81&gt;0,SUM(BY84:CJ84),0)</f>
        <v>0</v>
      </c>
    </row>
    <row r="84" spans="2:76">
      <c r="B84" s="32" t="s">
        <v>178</v>
      </c>
      <c r="C84" s="32"/>
      <c r="D84" s="115"/>
      <c r="E84" s="33">
        <f>IFERROR(+VLOOKUP(E$61,PrC!$C$11:$J$82,6,0),0)</f>
        <v>0</v>
      </c>
      <c r="F84" s="33">
        <f>IFERROR(+VLOOKUP(F$61,PrC!$C$11:$J$82,6,0),0)</f>
        <v>0</v>
      </c>
      <c r="G84" s="33">
        <f>IFERROR(+VLOOKUP(G$61,PrC!$C$11:$J$82,6,0),0)</f>
        <v>0</v>
      </c>
      <c r="H84" s="33">
        <f>IFERROR(+VLOOKUP(H$61,PrC!$C$11:$J$82,6,0),0)</f>
        <v>0</v>
      </c>
      <c r="I84" s="33">
        <f>IFERROR(+VLOOKUP(I$61,PrC!$C$11:$J$82,6,0),0)</f>
        <v>0</v>
      </c>
      <c r="J84" s="33">
        <f>IFERROR(+VLOOKUP(J$61,PrC!$C$11:$J$82,6,0),0)</f>
        <v>0</v>
      </c>
      <c r="K84" s="33">
        <f>IFERROR(+VLOOKUP(K$61,PrC!$C$11:$J$82,6,0),0)</f>
        <v>0</v>
      </c>
      <c r="L84" s="33">
        <f>IFERROR(+VLOOKUP(L$61,PrC!$C$11:$J$82,6,0),0)</f>
        <v>0</v>
      </c>
      <c r="M84" s="33">
        <f>IFERROR(+VLOOKUP(M$61,PrC!$C$11:$J$82,6,0),0)</f>
        <v>0</v>
      </c>
      <c r="N84" s="33">
        <f>IFERROR(+VLOOKUP(N$61,PrC!$C$11:$J$82,6,0),0)</f>
        <v>0</v>
      </c>
      <c r="O84" s="33">
        <f>IFERROR(+VLOOKUP(O$61,PrC!$C$11:$J$82,6,0),0)</f>
        <v>0</v>
      </c>
      <c r="P84" s="33">
        <f>IFERROR(+VLOOKUP(P$61,PrC!$C$11:$J$82,6,0),0)</f>
        <v>0</v>
      </c>
      <c r="Q84" s="33">
        <f>IFERROR(+VLOOKUP(Q$61,PrC!$C$11:$J$82,6,0),0)</f>
        <v>0</v>
      </c>
      <c r="R84" s="33">
        <f>IFERROR(+VLOOKUP(R$61,PrC!$C$11:$J$82,6,0),0)</f>
        <v>0</v>
      </c>
      <c r="S84" s="33">
        <f>IFERROR(+VLOOKUP(S$61,PrC!$C$11:$J$82,6,0),0)</f>
        <v>0</v>
      </c>
      <c r="T84" s="33">
        <f>IFERROR(+VLOOKUP(T$61,PrC!$C$11:$J$82,6,0),0)</f>
        <v>0</v>
      </c>
      <c r="U84" s="33">
        <f>IFERROR(+VLOOKUP(U$61,PrC!$C$11:$J$82,6,0),0)</f>
        <v>0</v>
      </c>
      <c r="V84" s="33">
        <f>IFERROR(+VLOOKUP(V$61,PrC!$C$11:$J$82,6,0),0)</f>
        <v>0</v>
      </c>
      <c r="W84" s="33">
        <f>IFERROR(+VLOOKUP(W$61,PrC!$C$11:$J$82,6,0),0)</f>
        <v>0</v>
      </c>
      <c r="X84" s="33">
        <f>IFERROR(+VLOOKUP(X$61,PrC!$C$11:$J$82,6,0),0)</f>
        <v>0</v>
      </c>
      <c r="Y84" s="33">
        <f>IFERROR(+VLOOKUP(Y$61,PrC!$C$11:$J$82,6,0),0)</f>
        <v>0</v>
      </c>
      <c r="Z84" s="33">
        <f>IFERROR(+VLOOKUP(Z$61,PrC!$C$11:$J$82,6,0),0)</f>
        <v>0</v>
      </c>
      <c r="AA84" s="33">
        <f>IFERROR(+VLOOKUP(AA$61,PrC!$C$11:$J$82,6,0),0)</f>
        <v>0</v>
      </c>
      <c r="AB84" s="33">
        <f>IFERROR(+VLOOKUP(AB$61,PrC!$C$11:$J$82,6,0),0)</f>
        <v>0</v>
      </c>
      <c r="AC84" s="33">
        <f>IFERROR(+VLOOKUP(AC$61,PrC!$C$11:$J$82,6,0),0)</f>
        <v>0</v>
      </c>
      <c r="AD84" s="33">
        <f>IFERROR(+VLOOKUP(AD$61,PrC!$C$11:$J$82,6,0),0)</f>
        <v>0</v>
      </c>
      <c r="AE84" s="33">
        <f>IFERROR(+VLOOKUP(AE$61,PrC!$C$11:$J$82,6,0),0)</f>
        <v>0</v>
      </c>
      <c r="AF84" s="33">
        <f>IFERROR(+VLOOKUP(AF$61,PrC!$C$11:$J$82,6,0),0)</f>
        <v>0</v>
      </c>
      <c r="AG84" s="33">
        <f>IFERROR(+VLOOKUP(AG$61,PrC!$C$11:$J$82,6,0),0)</f>
        <v>0</v>
      </c>
      <c r="AH84" s="33">
        <f>IFERROR(+VLOOKUP(AH$61,PrC!$C$11:$J$82,6,0),0)</f>
        <v>0</v>
      </c>
      <c r="AI84" s="33">
        <f>IFERROR(+VLOOKUP(AI$61,PrC!$C$11:$J$82,6,0),0)</f>
        <v>0</v>
      </c>
      <c r="AJ84" s="33">
        <f>IFERROR(+VLOOKUP(AJ$61,PrC!$C$11:$J$82,6,0),0)</f>
        <v>0</v>
      </c>
      <c r="AK84" s="33">
        <f>IFERROR(+VLOOKUP(AK$61,PrC!$C$11:$J$82,6,0),0)</f>
        <v>0</v>
      </c>
      <c r="AL84" s="33">
        <f>IFERROR(+VLOOKUP(AL$61,PrC!$C$11:$J$82,6,0),0)</f>
        <v>0</v>
      </c>
      <c r="AM84" s="33">
        <f>IFERROR(+VLOOKUP(AM$61,PrC!$C$11:$J$82,6,0),0)</f>
        <v>0</v>
      </c>
      <c r="AN84" s="33">
        <f>IFERROR(+VLOOKUP(AN$61,PrC!$C$11:$J$82,6,0),0)</f>
        <v>0</v>
      </c>
      <c r="AO84" s="33">
        <f>IFERROR(+VLOOKUP(AO$61,PrC!$C$11:$J$82,6,0),0)</f>
        <v>0</v>
      </c>
      <c r="AP84" s="33">
        <f>IFERROR(+VLOOKUP(AP$61,PrC!$C$11:$J$82,6,0),0)</f>
        <v>0</v>
      </c>
      <c r="AQ84" s="33">
        <f>IFERROR(+VLOOKUP(AQ$61,PrC!$C$11:$J$82,6,0),0)</f>
        <v>0</v>
      </c>
      <c r="AR84" s="33">
        <f>IFERROR(+VLOOKUP(AR$61,PrC!$C$11:$J$82,6,0),0)</f>
        <v>0</v>
      </c>
      <c r="AS84" s="33">
        <f>IFERROR(+VLOOKUP(AS$61,PrC!$C$11:$J$82,6,0),0)</f>
        <v>0</v>
      </c>
      <c r="AT84" s="33">
        <f>IFERROR(+VLOOKUP(AT$61,PrC!$C$11:$J$82,6,0),0)</f>
        <v>0</v>
      </c>
      <c r="AU84" s="33">
        <f>IFERROR(+VLOOKUP(AU$61,PrC!$C$11:$J$82,6,0),0)</f>
        <v>0</v>
      </c>
      <c r="AV84" s="33">
        <f>IFERROR(+VLOOKUP(AV$61,PrC!$C$11:$J$82,6,0),0)</f>
        <v>0</v>
      </c>
      <c r="AW84" s="33">
        <f>IFERROR(+VLOOKUP(AW$61,PrC!$C$11:$J$82,6,0),0)</f>
        <v>0</v>
      </c>
      <c r="AX84" s="33">
        <f>IFERROR(+VLOOKUP(AX$61,PrC!$C$11:$J$82,6,0),0)</f>
        <v>0</v>
      </c>
      <c r="AY84" s="33">
        <f>IFERROR(+VLOOKUP(AY$61,PrC!$C$11:$J$82,6,0),0)</f>
        <v>0</v>
      </c>
      <c r="AZ84" s="33">
        <f>IFERROR(+VLOOKUP(AZ$61,PrC!$C$11:$J$82,6,0),0)</f>
        <v>0</v>
      </c>
      <c r="BA84" s="33">
        <f>IFERROR(+VLOOKUP(BA$61,PrC!$C$11:$J$82,6,0),0)</f>
        <v>0</v>
      </c>
      <c r="BB84" s="33">
        <f>IFERROR(+VLOOKUP(BB$61,PrC!$C$11:$J$82,6,0),0)</f>
        <v>0</v>
      </c>
      <c r="BC84" s="33">
        <f>IFERROR(+VLOOKUP(BC$61,PrC!$C$11:$J$82,6,0),0)</f>
        <v>0</v>
      </c>
      <c r="BD84" s="33">
        <f>IFERROR(+VLOOKUP(BD$61,PrC!$C$11:$J$82,6,0),0)</f>
        <v>0</v>
      </c>
      <c r="BE84" s="33">
        <f>IFERROR(+VLOOKUP(BE$61,PrC!$C$11:$J$82,6,0),0)</f>
        <v>0</v>
      </c>
      <c r="BF84" s="33">
        <f>IFERROR(+VLOOKUP(BF$61,PrC!$C$11:$J$82,6,0),0)</f>
        <v>0</v>
      </c>
      <c r="BG84" s="33">
        <f>IFERROR(+VLOOKUP(BG$61,PrC!$C$11:$J$82,6,0),0)</f>
        <v>0</v>
      </c>
      <c r="BH84" s="33">
        <f>IFERROR(+VLOOKUP(BH$61,PrC!$C$11:$J$82,6,0),0)</f>
        <v>0</v>
      </c>
      <c r="BI84" s="33">
        <f>IFERROR(+VLOOKUP(BI$61,PrC!$C$11:$J$82,6,0),0)</f>
        <v>0</v>
      </c>
      <c r="BJ84" s="33">
        <f>IFERROR(+VLOOKUP(BJ$61,PrC!$C$11:$J$82,6,0),0)</f>
        <v>0</v>
      </c>
      <c r="BK84" s="33">
        <f>IFERROR(+VLOOKUP(BK$61,PrC!$C$11:$J$82,6,0),0)</f>
        <v>0</v>
      </c>
      <c r="BL84" s="33">
        <f>IFERROR(+VLOOKUP(BL$61,PrC!$C$11:$J$82,6,0),0)</f>
        <v>0</v>
      </c>
      <c r="BM84" s="33">
        <f>IFERROR(+VLOOKUP(BM$61,PrC!$C$11:$J$82,6,0),0)</f>
        <v>0</v>
      </c>
      <c r="BN84" s="33">
        <f>IFERROR(+VLOOKUP(BN$61,PrC!$C$11:$J$82,6,0),0)</f>
        <v>0</v>
      </c>
      <c r="BO84" s="33">
        <f>IFERROR(+VLOOKUP(BO$61,PrC!$C$11:$J$82,6,0),0)</f>
        <v>0</v>
      </c>
      <c r="BP84" s="33">
        <f>IFERROR(+VLOOKUP(BP$61,PrC!$C$11:$J$82,6,0),0)</f>
        <v>0</v>
      </c>
      <c r="BQ84" s="33">
        <f>IFERROR(+VLOOKUP(BQ$61,PrC!$C$11:$J$82,6,0),0)</f>
        <v>0</v>
      </c>
      <c r="BR84" s="33">
        <f>IFERROR(+VLOOKUP(BR$61,PrC!$C$11:$J$82,6,0),0)</f>
        <v>0</v>
      </c>
      <c r="BS84" s="33">
        <f>IFERROR(+VLOOKUP(BS$61,PrC!$C$11:$J$82,6,0),0)</f>
        <v>0</v>
      </c>
      <c r="BT84" s="33">
        <f>IFERROR(+VLOOKUP(BT$61,PrC!$C$11:$J$82,6,0),0)</f>
        <v>0</v>
      </c>
      <c r="BU84" s="33">
        <f>IFERROR(+VLOOKUP(BU$61,PrC!$C$11:$J$82,6,0),0)</f>
        <v>0</v>
      </c>
      <c r="BV84" s="33">
        <f>IFERROR(+VLOOKUP(BV$61,PrC!$C$11:$J$82,6,0),0)</f>
        <v>0</v>
      </c>
      <c r="BW84" s="33">
        <f>IFERROR(+VLOOKUP(BW$61,PrC!$C$11:$J$82,6,0),0)</f>
        <v>0</v>
      </c>
      <c r="BX84" s="33">
        <f>IFERROR(+VLOOKUP(BX$61,PrC!$C$11:$J$82,6,0),0)</f>
        <v>0</v>
      </c>
    </row>
    <row r="85" spans="2:76">
      <c r="B85" s="32" t="s">
        <v>182</v>
      </c>
      <c r="C85" s="116"/>
      <c r="D85" s="118"/>
      <c r="E85" s="33">
        <f>IFERROR(+VLOOKUP(E$61,PrC!$C$11:$J$82,7,0),0)</f>
        <v>0</v>
      </c>
      <c r="F85" s="33">
        <f>IFERROR(+VLOOKUP(F$61,PrC!$C$11:$J$82,7,0),0)</f>
        <v>0</v>
      </c>
      <c r="G85" s="33">
        <f>IFERROR(+VLOOKUP(G$61,PrC!$C$11:$J$82,7,0),0)</f>
        <v>0</v>
      </c>
      <c r="H85" s="33">
        <f>IFERROR(+VLOOKUP(H$61,PrC!$C$11:$J$82,7,0),0)</f>
        <v>0</v>
      </c>
      <c r="I85" s="33">
        <f>IFERROR(+VLOOKUP(I$61,PrC!$C$11:$J$82,7,0),0)</f>
        <v>0</v>
      </c>
      <c r="J85" s="33">
        <f>IFERROR(+VLOOKUP(J$61,PrC!$C$11:$J$82,7,0),0)</f>
        <v>0</v>
      </c>
      <c r="K85" s="33">
        <f>IFERROR(+VLOOKUP(K$61,PrC!$C$11:$J$82,7,0),0)</f>
        <v>0</v>
      </c>
      <c r="L85" s="33">
        <f>IFERROR(+VLOOKUP(L$61,PrC!$C$11:$J$82,7,0),0)</f>
        <v>0</v>
      </c>
      <c r="M85" s="33">
        <f>IFERROR(+VLOOKUP(M$61,PrC!$C$11:$J$82,7,0),0)</f>
        <v>0</v>
      </c>
      <c r="N85" s="33">
        <f>IFERROR(+VLOOKUP(N$61,PrC!$C$11:$J$82,7,0),0)</f>
        <v>0</v>
      </c>
      <c r="O85" s="33">
        <f>IFERROR(+VLOOKUP(O$61,PrC!$C$11:$J$82,7,0),0)</f>
        <v>0</v>
      </c>
      <c r="P85" s="33">
        <f>IFERROR(+VLOOKUP(P$61,PrC!$C$11:$J$82,7,0),0)</f>
        <v>0</v>
      </c>
      <c r="Q85" s="33">
        <f>IFERROR(+VLOOKUP(Q$61,PrC!$C$11:$J$82,7,0),0)</f>
        <v>0</v>
      </c>
      <c r="R85" s="33">
        <f>IFERROR(+VLOOKUP(R$61,PrC!$C$11:$J$82,7,0),0)</f>
        <v>0</v>
      </c>
      <c r="S85" s="33">
        <f>IFERROR(+VLOOKUP(S$61,PrC!$C$11:$J$82,7,0),0)</f>
        <v>0</v>
      </c>
      <c r="T85" s="33">
        <f>IFERROR(+VLOOKUP(T$61,PrC!$C$11:$J$82,7,0),0)</f>
        <v>0</v>
      </c>
      <c r="U85" s="33">
        <f>IFERROR(+VLOOKUP(U$61,PrC!$C$11:$J$82,7,0),0)</f>
        <v>0</v>
      </c>
      <c r="V85" s="33">
        <f>IFERROR(+VLOOKUP(V$61,PrC!$C$11:$J$82,7,0),0)</f>
        <v>0</v>
      </c>
      <c r="W85" s="33">
        <f>IFERROR(+VLOOKUP(W$61,PrC!$C$11:$J$82,7,0),0)</f>
        <v>0</v>
      </c>
      <c r="X85" s="33">
        <f>IFERROR(+VLOOKUP(X$61,PrC!$C$11:$J$82,7,0),0)</f>
        <v>0</v>
      </c>
      <c r="Y85" s="33">
        <f>IFERROR(+VLOOKUP(Y$61,PrC!$C$11:$J$82,7,0),0)</f>
        <v>0</v>
      </c>
      <c r="Z85" s="33">
        <f>IFERROR(+VLOOKUP(Z$61,PrC!$C$11:$J$82,7,0),0)</f>
        <v>0</v>
      </c>
      <c r="AA85" s="33">
        <f>IFERROR(+VLOOKUP(AA$61,PrC!$C$11:$J$82,7,0),0)</f>
        <v>0</v>
      </c>
      <c r="AB85" s="33">
        <f>IFERROR(+VLOOKUP(AB$61,PrC!$C$11:$J$82,7,0),0)</f>
        <v>0</v>
      </c>
      <c r="AC85" s="33">
        <f>IFERROR(+VLOOKUP(AC$61,PrC!$C$11:$J$82,7,0),0)</f>
        <v>0</v>
      </c>
      <c r="AD85" s="33">
        <f>IFERROR(+VLOOKUP(AD$61,PrC!$C$11:$J$82,7,0),0)</f>
        <v>0</v>
      </c>
      <c r="AE85" s="33">
        <f>IFERROR(+VLOOKUP(AE$61,PrC!$C$11:$J$82,7,0),0)</f>
        <v>0</v>
      </c>
      <c r="AF85" s="33">
        <f>IFERROR(+VLOOKUP(AF$61,PrC!$C$11:$J$82,7,0),0)</f>
        <v>0</v>
      </c>
      <c r="AG85" s="33">
        <f>IFERROR(+VLOOKUP(AG$61,PrC!$C$11:$J$82,7,0),0)</f>
        <v>0</v>
      </c>
      <c r="AH85" s="33">
        <f>IFERROR(+VLOOKUP(AH$61,PrC!$C$11:$J$82,7,0),0)</f>
        <v>0</v>
      </c>
      <c r="AI85" s="33">
        <f>IFERROR(+VLOOKUP(AI$61,PrC!$C$11:$J$82,7,0),0)</f>
        <v>0</v>
      </c>
      <c r="AJ85" s="33">
        <f>IFERROR(+VLOOKUP(AJ$61,PrC!$C$11:$J$82,7,0),0)</f>
        <v>0</v>
      </c>
      <c r="AK85" s="33">
        <f>IFERROR(+VLOOKUP(AK$61,PrC!$C$11:$J$82,7,0),0)</f>
        <v>0</v>
      </c>
      <c r="AL85" s="33">
        <f>IFERROR(+VLOOKUP(AL$61,PrC!$C$11:$J$82,7,0),0)</f>
        <v>0</v>
      </c>
      <c r="AM85" s="33">
        <f>IFERROR(+VLOOKUP(AM$61,PrC!$C$11:$J$82,7,0),0)</f>
        <v>0</v>
      </c>
      <c r="AN85" s="33">
        <f>IFERROR(+VLOOKUP(AN$61,PrC!$C$11:$J$82,7,0),0)</f>
        <v>0</v>
      </c>
      <c r="AO85" s="33">
        <f>IFERROR(+VLOOKUP(AO$61,PrC!$C$11:$J$82,7,0),0)</f>
        <v>0</v>
      </c>
      <c r="AP85" s="33">
        <f>IFERROR(+VLOOKUP(AP$61,PrC!$C$11:$J$82,7,0),0)</f>
        <v>0</v>
      </c>
      <c r="AQ85" s="33">
        <f>IFERROR(+VLOOKUP(AQ$61,PrC!$C$11:$J$82,7,0),0)</f>
        <v>0</v>
      </c>
      <c r="AR85" s="33">
        <f>IFERROR(+VLOOKUP(AR$61,PrC!$C$11:$J$82,7,0),0)</f>
        <v>0</v>
      </c>
      <c r="AS85" s="33">
        <f>IFERROR(+VLOOKUP(AS$61,PrC!$C$11:$J$82,7,0),0)</f>
        <v>0</v>
      </c>
      <c r="AT85" s="33">
        <f>IFERROR(+VLOOKUP(AT$61,PrC!$C$11:$J$82,7,0),0)</f>
        <v>0</v>
      </c>
      <c r="AU85" s="33">
        <f>IFERROR(+VLOOKUP(AU$61,PrC!$C$11:$J$82,7,0),0)</f>
        <v>0</v>
      </c>
      <c r="AV85" s="33">
        <f>IFERROR(+VLOOKUP(AV$61,PrC!$C$11:$J$82,7,0),0)</f>
        <v>0</v>
      </c>
      <c r="AW85" s="33">
        <f>IFERROR(+VLOOKUP(AW$61,PrC!$C$11:$J$82,7,0),0)</f>
        <v>0</v>
      </c>
      <c r="AX85" s="33">
        <f>IFERROR(+VLOOKUP(AX$61,PrC!$C$11:$J$82,7,0),0)</f>
        <v>0</v>
      </c>
      <c r="AY85" s="33">
        <f>IFERROR(+VLOOKUP(AY$61,PrC!$C$11:$J$82,7,0),0)</f>
        <v>0</v>
      </c>
      <c r="AZ85" s="33">
        <f>IFERROR(+VLOOKUP(AZ$61,PrC!$C$11:$J$82,7,0),0)</f>
        <v>0</v>
      </c>
      <c r="BA85" s="33">
        <f>IFERROR(+VLOOKUP(BA$61,PrC!$C$11:$J$82,7,0),0)</f>
        <v>0</v>
      </c>
      <c r="BB85" s="33">
        <f>IFERROR(+VLOOKUP(BB$61,PrC!$C$11:$J$82,7,0),0)</f>
        <v>0</v>
      </c>
      <c r="BC85" s="33">
        <f>IFERROR(+VLOOKUP(BC$61,PrC!$C$11:$J$82,7,0),0)</f>
        <v>0</v>
      </c>
      <c r="BD85" s="33">
        <f>IFERROR(+VLOOKUP(BD$61,PrC!$C$11:$J$82,7,0),0)</f>
        <v>0</v>
      </c>
      <c r="BE85" s="33">
        <f>IFERROR(+VLOOKUP(BE$61,PrC!$C$11:$J$82,7,0),0)</f>
        <v>0</v>
      </c>
      <c r="BF85" s="33">
        <f>IFERROR(+VLOOKUP(BF$61,PrC!$C$11:$J$82,7,0),0)</f>
        <v>0</v>
      </c>
      <c r="BG85" s="33">
        <f>IFERROR(+VLOOKUP(BG$61,PrC!$C$11:$J$82,7,0),0)</f>
        <v>0</v>
      </c>
      <c r="BH85" s="33">
        <f>IFERROR(+VLOOKUP(BH$61,PrC!$C$11:$J$82,7,0),0)</f>
        <v>0</v>
      </c>
      <c r="BI85" s="33">
        <f>IFERROR(+VLOOKUP(BI$61,PrC!$C$11:$J$82,7,0),0)</f>
        <v>0</v>
      </c>
      <c r="BJ85" s="33">
        <f>IFERROR(+VLOOKUP(BJ$61,PrC!$C$11:$J$82,7,0),0)</f>
        <v>0</v>
      </c>
      <c r="BK85" s="33">
        <f>IFERROR(+VLOOKUP(BK$61,PrC!$C$11:$J$82,7,0),0)</f>
        <v>0</v>
      </c>
      <c r="BL85" s="33">
        <f>IFERROR(+VLOOKUP(BL$61,PrC!$C$11:$J$82,7,0),0)</f>
        <v>0</v>
      </c>
      <c r="BM85" s="33">
        <f>IFERROR(+VLOOKUP(BM$61,PrC!$C$11:$J$82,7,0),0)</f>
        <v>0</v>
      </c>
      <c r="BN85" s="33">
        <f>IFERROR(+VLOOKUP(BN$61,PrC!$C$11:$J$82,7,0),0)</f>
        <v>0</v>
      </c>
      <c r="BO85" s="33">
        <f>IFERROR(+VLOOKUP(BO$61,PrC!$C$11:$J$82,7,0),0)</f>
        <v>0</v>
      </c>
      <c r="BP85" s="33">
        <f>IFERROR(+VLOOKUP(BP$61,PrC!$C$11:$J$82,7,0),0)</f>
        <v>0</v>
      </c>
      <c r="BQ85" s="33">
        <f>IFERROR(+VLOOKUP(BQ$61,PrC!$C$11:$J$82,7,0),0)</f>
        <v>0</v>
      </c>
      <c r="BR85" s="33">
        <f>IFERROR(+VLOOKUP(BR$61,PrC!$C$11:$J$82,7,0),0)</f>
        <v>0</v>
      </c>
      <c r="BS85" s="33">
        <f>IFERROR(+VLOOKUP(BS$61,PrC!$C$11:$J$82,7,0),0)</f>
        <v>0</v>
      </c>
      <c r="BT85" s="33">
        <f>IFERROR(+VLOOKUP(BT$61,PrC!$C$11:$J$82,7,0),0)</f>
        <v>0</v>
      </c>
      <c r="BU85" s="33">
        <f>IFERROR(+VLOOKUP(BU$61,PrC!$C$11:$J$82,7,0),0)</f>
        <v>0</v>
      </c>
      <c r="BV85" s="33">
        <f>IFERROR(+VLOOKUP(BV$61,PrC!$C$11:$J$82,7,0),0)</f>
        <v>0</v>
      </c>
      <c r="BW85" s="33">
        <f>IFERROR(+VLOOKUP(BW$61,PrC!$C$11:$J$82,7,0),0)</f>
        <v>0</v>
      </c>
      <c r="BX85" s="33">
        <f>IFERROR(+VLOOKUP(BX$61,PrC!$C$11:$J$82,7,0),0)</f>
        <v>0</v>
      </c>
    </row>
    <row r="86" spans="2:76">
      <c r="B86" s="32" t="s">
        <v>352</v>
      </c>
      <c r="C86" s="116"/>
      <c r="D86" s="118"/>
      <c r="E86" s="33">
        <f>+IF(E79=FIN!$J$28,FIN!$M$28,0)</f>
        <v>0</v>
      </c>
      <c r="F86" s="33">
        <f>+IF(F79=FIN!$J$28,FIN!$M$28,0)</f>
        <v>0</v>
      </c>
      <c r="G86" s="33">
        <f>+IF(G79=FIN!$J$28,FIN!$M$28,0)</f>
        <v>0</v>
      </c>
      <c r="H86" s="33">
        <f>+IF(H79=FIN!$J$28,FIN!$M$28,0)</f>
        <v>0</v>
      </c>
      <c r="I86" s="33">
        <f>+IF(I79=FIN!$J$28,FIN!$M$28,0)</f>
        <v>0</v>
      </c>
      <c r="J86" s="33">
        <f>+IF(J79=FIN!$J$28,FIN!$M$28,0)</f>
        <v>0</v>
      </c>
      <c r="K86" s="33">
        <f>+IF(K79=FIN!$J$28,FIN!$M$28,0)</f>
        <v>0</v>
      </c>
      <c r="L86" s="33">
        <f>+IF(L79=FIN!$J$28,FIN!$M$28,0)</f>
        <v>0</v>
      </c>
      <c r="M86" s="33">
        <f>+IF(M79=FIN!$J$28,FIN!$M$28,0)</f>
        <v>0</v>
      </c>
      <c r="N86" s="33">
        <f>+IF(N79=FIN!$J$28,FIN!$M$28,0)</f>
        <v>0</v>
      </c>
      <c r="O86" s="33">
        <f>+IF(O79=FIN!$J$28,FIN!$M$28,0)</f>
        <v>0</v>
      </c>
      <c r="P86" s="33">
        <f>+IF(P79=FIN!$J$28,FIN!$M$28,0)</f>
        <v>0</v>
      </c>
      <c r="Q86" s="33">
        <f>+IF(Q79=FIN!$J$28,FIN!$M$28,0)</f>
        <v>0</v>
      </c>
      <c r="R86" s="33">
        <f>+IF(R79=FIN!$J$28,FIN!$M$28,0)</f>
        <v>0</v>
      </c>
      <c r="S86" s="33">
        <f>+IF(S79=FIN!$J$28,FIN!$M$28,0)</f>
        <v>0</v>
      </c>
      <c r="T86" s="33">
        <f>+IF(T79=FIN!$J$28,FIN!$M$28,0)</f>
        <v>0</v>
      </c>
      <c r="U86" s="33">
        <f>+IF(U79=FIN!$J$28,FIN!$M$28,0)</f>
        <v>0</v>
      </c>
      <c r="V86" s="33">
        <f>+IF(V79=FIN!$J$28,FIN!$M$28,0)</f>
        <v>0</v>
      </c>
      <c r="W86" s="33">
        <f>+IF(W79=FIN!$J$28,FIN!$M$28,0)</f>
        <v>0</v>
      </c>
      <c r="X86" s="33">
        <f>+IF(X79=FIN!$J$28,FIN!$M$28,0)</f>
        <v>0</v>
      </c>
      <c r="Y86" s="33">
        <f>+IF(Y79=FIN!$J$28,FIN!$M$28,0)</f>
        <v>0</v>
      </c>
      <c r="Z86" s="33">
        <f>+IF(Z79=FIN!$J$28,FIN!$M$28,0)</f>
        <v>0</v>
      </c>
      <c r="AA86" s="33">
        <f>+IF(AA79=FIN!$J$28,FIN!$M$28,0)</f>
        <v>0</v>
      </c>
      <c r="AB86" s="33">
        <f>+IF(AB79=FIN!$J$28,FIN!$M$28,0)</f>
        <v>0</v>
      </c>
      <c r="AC86" s="33">
        <f>+IF(AC79=FIN!$J$28,FIN!$M$28,0)</f>
        <v>0</v>
      </c>
      <c r="AD86" s="33">
        <f>+IF(AD79=FIN!$J$28,FIN!$M$28,0)</f>
        <v>0</v>
      </c>
      <c r="AE86" s="33">
        <f>+IF(AE79=FIN!$J$28,FIN!$M$28,0)</f>
        <v>0</v>
      </c>
      <c r="AF86" s="33">
        <f>+IF(AF79=FIN!$J$28,FIN!$M$28,0)</f>
        <v>0</v>
      </c>
      <c r="AG86" s="33">
        <f>+IF(AG79=FIN!$J$28,FIN!$M$28,0)</f>
        <v>0</v>
      </c>
      <c r="AH86" s="33">
        <f>+IF(AH79=FIN!$J$28,FIN!$M$28,0)</f>
        <v>0</v>
      </c>
      <c r="AI86" s="33">
        <f>+IF(AI79=FIN!$J$28,FIN!$M$28,0)</f>
        <v>0</v>
      </c>
      <c r="AJ86" s="33">
        <f>+IF(AJ79=FIN!$J$28,FIN!$M$28,0)</f>
        <v>0</v>
      </c>
      <c r="AK86" s="33">
        <f>+IF(AK79=FIN!$J$28,FIN!$M$28,0)</f>
        <v>0</v>
      </c>
      <c r="AL86" s="33">
        <f>+IF(AL79=FIN!$J$28,FIN!$M$28,0)</f>
        <v>0</v>
      </c>
      <c r="AM86" s="33">
        <f>+IF(AM79=FIN!$J$28,FIN!$M$28,0)</f>
        <v>0</v>
      </c>
      <c r="AN86" s="33">
        <f>+IF(AN79=FIN!$J$28,FIN!$M$28,0)</f>
        <v>0</v>
      </c>
      <c r="AO86" s="33">
        <f>+IF(AO79=FIN!$J$28,FIN!$M$28,0)</f>
        <v>0</v>
      </c>
      <c r="AP86" s="33">
        <f>+IF(AP79=FIN!$J$28,FIN!$M$28,0)</f>
        <v>0</v>
      </c>
      <c r="AQ86" s="33">
        <f>+IF(AQ79=FIN!$J$28,FIN!$M$28,0)</f>
        <v>0</v>
      </c>
      <c r="AR86" s="33">
        <f>+IF(AR79=FIN!$J$28,FIN!$M$28,0)</f>
        <v>0</v>
      </c>
      <c r="AS86" s="33">
        <f>+IF(AS79=FIN!$J$28,FIN!$M$28,0)</f>
        <v>0</v>
      </c>
      <c r="AT86" s="33">
        <f>+IF(AT79=FIN!$J$28,FIN!$M$28,0)</f>
        <v>0</v>
      </c>
      <c r="AU86" s="33">
        <f>+IF(AU79=FIN!$J$28,FIN!$M$28,0)</f>
        <v>0</v>
      </c>
      <c r="AV86" s="33">
        <f>+IF(AV79=FIN!$J$28,FIN!$M$28,0)</f>
        <v>0</v>
      </c>
      <c r="AW86" s="33">
        <f>+IF(AW79=FIN!$J$28,FIN!$M$28,0)</f>
        <v>0</v>
      </c>
      <c r="AX86" s="33">
        <f>+IF(AX79=FIN!$J$28,FIN!$M$28,0)</f>
        <v>0</v>
      </c>
      <c r="AY86" s="33">
        <f>+IF(AY79=FIN!$J$28,FIN!$M$28,0)</f>
        <v>0</v>
      </c>
      <c r="AZ86" s="33">
        <f>+IF(AZ79=FIN!$J$28,FIN!$M$28,0)</f>
        <v>0</v>
      </c>
      <c r="BA86" s="33">
        <f>+IF(BA79=FIN!$J$28,FIN!$M$28,0)</f>
        <v>0</v>
      </c>
      <c r="BB86" s="33">
        <f>+IF(BB79=FIN!$J$28,FIN!$M$28,0)</f>
        <v>0</v>
      </c>
      <c r="BC86" s="33">
        <f>+IF(BC79=FIN!$J$28,FIN!$M$28,0)</f>
        <v>0</v>
      </c>
      <c r="BD86" s="33">
        <f>+IF(BD79=FIN!$J$28,FIN!$M$28,0)</f>
        <v>0</v>
      </c>
      <c r="BE86" s="33">
        <f>+IF(BE79=FIN!$J$28,FIN!$M$28,0)</f>
        <v>0</v>
      </c>
      <c r="BF86" s="33">
        <f>+IF(BF79=FIN!$J$28,FIN!$M$28,0)</f>
        <v>0</v>
      </c>
      <c r="BG86" s="33">
        <f>+IF(BG79=FIN!$J$28,FIN!$M$28,0)</f>
        <v>0</v>
      </c>
      <c r="BH86" s="33">
        <f>+IF(BH79=FIN!$J$28,FIN!$M$28,0)</f>
        <v>0</v>
      </c>
      <c r="BI86" s="33">
        <f>+IF(BI79=FIN!$J$28,FIN!$M$28,0)</f>
        <v>0</v>
      </c>
      <c r="BJ86" s="33">
        <f>+IF(BJ79=FIN!$J$28,FIN!$M$28,0)</f>
        <v>0</v>
      </c>
      <c r="BK86" s="33">
        <f>+IF(BK79=FIN!$J$28,FIN!$M$28,0)</f>
        <v>0</v>
      </c>
      <c r="BL86" s="33">
        <f>+IF(BL79=FIN!$J$28,FIN!$M$28,0)</f>
        <v>0</v>
      </c>
      <c r="BM86" s="33">
        <f>+IF(BM79=FIN!$J$28,FIN!$M$28,0)</f>
        <v>0</v>
      </c>
      <c r="BN86" s="33">
        <f>+IF(BN79=FIN!$J$28,FIN!$M$28,0)</f>
        <v>0</v>
      </c>
      <c r="BO86" s="33">
        <f>+IF(BO79=FIN!$J$28,FIN!$M$28,0)</f>
        <v>0</v>
      </c>
      <c r="BP86" s="33">
        <f>+IF(BP79=FIN!$J$28,FIN!$M$28,0)</f>
        <v>0</v>
      </c>
      <c r="BQ86" s="33">
        <f>+IF(BQ79=FIN!$J$28,FIN!$M$28,0)</f>
        <v>0</v>
      </c>
      <c r="BR86" s="33">
        <f>+IF(BR79=FIN!$J$28,FIN!$M$28,0)</f>
        <v>0</v>
      </c>
      <c r="BS86" s="33">
        <f>+IF(BS79=FIN!$J$28,FIN!$M$28,0)</f>
        <v>0</v>
      </c>
      <c r="BT86" s="33">
        <f>+IF(BT79=FIN!$J$28,FIN!$M$28,0)</f>
        <v>0</v>
      </c>
      <c r="BU86" s="33">
        <f>+IF(BU79=FIN!$J$28,FIN!$M$28,0)</f>
        <v>0</v>
      </c>
      <c r="BV86" s="33">
        <f>+IF(BV79=FIN!$J$28,FIN!$M$28,0)</f>
        <v>0</v>
      </c>
      <c r="BW86" s="33">
        <f>+IF(BW79=FIN!$J$28,FIN!$M$28,0)</f>
        <v>0</v>
      </c>
      <c r="BX86" s="33">
        <f>+IF(BX79=FIN!$J$28,FIN!$M$28,0)</f>
        <v>0</v>
      </c>
    </row>
    <row r="88" spans="2:76">
      <c r="B88" s="119" t="str">
        <f>+FIN!B29</f>
        <v>Préstec D</v>
      </c>
      <c r="C88" s="18"/>
      <c r="D88" s="113"/>
      <c r="E88" s="52">
        <f>+E79</f>
        <v>40909</v>
      </c>
      <c r="F88" s="52">
        <f t="shared" ref="F88:BL88" si="102">+F79</f>
        <v>40940</v>
      </c>
      <c r="G88" s="52">
        <f t="shared" si="102"/>
        <v>40969</v>
      </c>
      <c r="H88" s="52">
        <f t="shared" si="102"/>
        <v>41000</v>
      </c>
      <c r="I88" s="52">
        <f t="shared" si="102"/>
        <v>41030</v>
      </c>
      <c r="J88" s="52">
        <f t="shared" si="102"/>
        <v>41061</v>
      </c>
      <c r="K88" s="52">
        <f t="shared" si="102"/>
        <v>41091</v>
      </c>
      <c r="L88" s="52">
        <f t="shared" si="102"/>
        <v>41122</v>
      </c>
      <c r="M88" s="52">
        <f t="shared" si="102"/>
        <v>41153</v>
      </c>
      <c r="N88" s="52">
        <f t="shared" si="102"/>
        <v>41183</v>
      </c>
      <c r="O88" s="52">
        <f t="shared" si="102"/>
        <v>41214</v>
      </c>
      <c r="P88" s="52">
        <f t="shared" si="102"/>
        <v>41244</v>
      </c>
      <c r="Q88" s="52">
        <f t="shared" si="102"/>
        <v>41275</v>
      </c>
      <c r="R88" s="52">
        <f t="shared" si="102"/>
        <v>41306</v>
      </c>
      <c r="S88" s="52">
        <f t="shared" si="102"/>
        <v>41334</v>
      </c>
      <c r="T88" s="52">
        <f t="shared" si="102"/>
        <v>41365</v>
      </c>
      <c r="U88" s="52">
        <f t="shared" si="102"/>
        <v>41395</v>
      </c>
      <c r="V88" s="52">
        <f t="shared" si="102"/>
        <v>41426</v>
      </c>
      <c r="W88" s="52">
        <f t="shared" si="102"/>
        <v>41456</v>
      </c>
      <c r="X88" s="52">
        <f t="shared" si="102"/>
        <v>41487</v>
      </c>
      <c r="Y88" s="52">
        <f t="shared" si="102"/>
        <v>41518</v>
      </c>
      <c r="Z88" s="52">
        <f t="shared" si="102"/>
        <v>41548</v>
      </c>
      <c r="AA88" s="52">
        <f t="shared" si="102"/>
        <v>41579</v>
      </c>
      <c r="AB88" s="52">
        <f t="shared" si="102"/>
        <v>41609</v>
      </c>
      <c r="AC88" s="52">
        <f t="shared" si="102"/>
        <v>41640</v>
      </c>
      <c r="AD88" s="52">
        <f t="shared" si="102"/>
        <v>41671</v>
      </c>
      <c r="AE88" s="52">
        <f t="shared" si="102"/>
        <v>41699</v>
      </c>
      <c r="AF88" s="52">
        <f t="shared" si="102"/>
        <v>41730</v>
      </c>
      <c r="AG88" s="52">
        <f t="shared" si="102"/>
        <v>41760</v>
      </c>
      <c r="AH88" s="52">
        <f t="shared" si="102"/>
        <v>41791</v>
      </c>
      <c r="AI88" s="52">
        <f t="shared" si="102"/>
        <v>41821</v>
      </c>
      <c r="AJ88" s="52">
        <f t="shared" si="102"/>
        <v>41852</v>
      </c>
      <c r="AK88" s="52">
        <f t="shared" si="102"/>
        <v>41883</v>
      </c>
      <c r="AL88" s="52">
        <f t="shared" si="102"/>
        <v>41913</v>
      </c>
      <c r="AM88" s="52">
        <f t="shared" si="102"/>
        <v>41944</v>
      </c>
      <c r="AN88" s="52">
        <f t="shared" si="102"/>
        <v>41974</v>
      </c>
      <c r="AO88" s="52">
        <f t="shared" si="102"/>
        <v>42005</v>
      </c>
      <c r="AP88" s="52">
        <f t="shared" si="102"/>
        <v>42036</v>
      </c>
      <c r="AQ88" s="52">
        <f t="shared" si="102"/>
        <v>42064</v>
      </c>
      <c r="AR88" s="52">
        <f t="shared" si="102"/>
        <v>42095</v>
      </c>
      <c r="AS88" s="52">
        <f t="shared" si="102"/>
        <v>42125</v>
      </c>
      <c r="AT88" s="52">
        <f t="shared" si="102"/>
        <v>42156</v>
      </c>
      <c r="AU88" s="52">
        <f t="shared" si="102"/>
        <v>42186</v>
      </c>
      <c r="AV88" s="52">
        <f t="shared" si="102"/>
        <v>42217</v>
      </c>
      <c r="AW88" s="52">
        <f t="shared" si="102"/>
        <v>42248</v>
      </c>
      <c r="AX88" s="52">
        <f t="shared" si="102"/>
        <v>42278</v>
      </c>
      <c r="AY88" s="52">
        <f t="shared" si="102"/>
        <v>42309</v>
      </c>
      <c r="AZ88" s="52">
        <f t="shared" si="102"/>
        <v>42339</v>
      </c>
      <c r="BA88" s="52">
        <f t="shared" si="102"/>
        <v>42370</v>
      </c>
      <c r="BB88" s="52">
        <f t="shared" si="102"/>
        <v>42401</v>
      </c>
      <c r="BC88" s="52">
        <f t="shared" si="102"/>
        <v>42430</v>
      </c>
      <c r="BD88" s="52">
        <f t="shared" si="102"/>
        <v>42461</v>
      </c>
      <c r="BE88" s="52">
        <f t="shared" si="102"/>
        <v>42491</v>
      </c>
      <c r="BF88" s="52">
        <f t="shared" si="102"/>
        <v>42522</v>
      </c>
      <c r="BG88" s="52">
        <f t="shared" si="102"/>
        <v>42552</v>
      </c>
      <c r="BH88" s="52">
        <f t="shared" si="102"/>
        <v>42583</v>
      </c>
      <c r="BI88" s="52">
        <f t="shared" si="102"/>
        <v>42614</v>
      </c>
      <c r="BJ88" s="52">
        <f t="shared" si="102"/>
        <v>42644</v>
      </c>
      <c r="BK88" s="52">
        <f t="shared" si="102"/>
        <v>42675</v>
      </c>
      <c r="BL88" s="52">
        <f t="shared" si="102"/>
        <v>42705</v>
      </c>
      <c r="BM88" s="52">
        <f t="shared" ref="BM88:BX88" si="103">+BM79</f>
        <v>42736</v>
      </c>
      <c r="BN88" s="52">
        <f t="shared" si="103"/>
        <v>42767</v>
      </c>
      <c r="BO88" s="52">
        <f t="shared" si="103"/>
        <v>42795</v>
      </c>
      <c r="BP88" s="52">
        <f t="shared" si="103"/>
        <v>42826</v>
      </c>
      <c r="BQ88" s="52">
        <f t="shared" si="103"/>
        <v>42856</v>
      </c>
      <c r="BR88" s="52">
        <f t="shared" si="103"/>
        <v>42887</v>
      </c>
      <c r="BS88" s="52">
        <f t="shared" si="103"/>
        <v>42917</v>
      </c>
      <c r="BT88" s="52">
        <f t="shared" si="103"/>
        <v>42948</v>
      </c>
      <c r="BU88" s="52">
        <f t="shared" si="103"/>
        <v>42979</v>
      </c>
      <c r="BV88" s="52">
        <f t="shared" si="103"/>
        <v>43009</v>
      </c>
      <c r="BW88" s="52">
        <f t="shared" si="103"/>
        <v>43040</v>
      </c>
      <c r="BX88" s="52">
        <f t="shared" si="103"/>
        <v>43070</v>
      </c>
    </row>
    <row r="89" spans="2:76">
      <c r="B89" s="53" t="s">
        <v>186</v>
      </c>
      <c r="C89" s="53">
        <f>+FIN!N29</f>
        <v>0</v>
      </c>
      <c r="D89" s="114"/>
      <c r="E89" s="37">
        <f>+IF(E88=FIN!$J$29,FIN!$C$29,0)</f>
        <v>0</v>
      </c>
      <c r="F89" s="37">
        <f>+IF(F88=FIN!$J$29,FIN!$C$29,0)</f>
        <v>0</v>
      </c>
      <c r="G89" s="37">
        <f>+IF(G88=FIN!$J$29,FIN!$C$29,0)</f>
        <v>0</v>
      </c>
      <c r="H89" s="37">
        <f>+IF(H88=FIN!$J$29,FIN!$C$29,0)</f>
        <v>0</v>
      </c>
      <c r="I89" s="37">
        <f>+IF(I88=FIN!$J$29,FIN!$C$29,0)</f>
        <v>0</v>
      </c>
      <c r="J89" s="37">
        <f>+IF(J88=FIN!$J$29,FIN!$C$29,0)</f>
        <v>0</v>
      </c>
      <c r="K89" s="37">
        <f>+IF(K88=FIN!$J$29,FIN!$C$29,0)</f>
        <v>0</v>
      </c>
      <c r="L89" s="37">
        <f>+IF(L88=FIN!$J$29,FIN!$C$29,0)</f>
        <v>0</v>
      </c>
      <c r="M89" s="37">
        <f>+IF(M88=FIN!$J$29,FIN!$C$29,0)</f>
        <v>0</v>
      </c>
      <c r="N89" s="37">
        <f>+IF(N88=FIN!$J$29,FIN!$C$29,0)</f>
        <v>0</v>
      </c>
      <c r="O89" s="37">
        <f>+IF(O88=FIN!$J$29,FIN!$C$29,0)</f>
        <v>0</v>
      </c>
      <c r="P89" s="37">
        <f>+IF(P88=FIN!$J$29,FIN!$C$29,0)</f>
        <v>0</v>
      </c>
      <c r="Q89" s="37">
        <f>+IF(Q88=FIN!$J$29,FIN!$C$29,0)</f>
        <v>0</v>
      </c>
      <c r="R89" s="37">
        <f>+IF(R88=FIN!$J$29,FIN!$C$29,0)</f>
        <v>0</v>
      </c>
      <c r="S89" s="37">
        <f>+IF(S88=FIN!$J$29,FIN!$C$29,0)</f>
        <v>0</v>
      </c>
      <c r="T89" s="37">
        <f>+IF(T88=FIN!$J$29,FIN!$C$29,0)</f>
        <v>0</v>
      </c>
      <c r="U89" s="37">
        <f>+IF(U88=FIN!$J$29,FIN!$C$29,0)</f>
        <v>0</v>
      </c>
      <c r="V89" s="37">
        <f>+IF(V88=FIN!$J$29,FIN!$C$29,0)</f>
        <v>0</v>
      </c>
      <c r="W89" s="37">
        <f>+IF(W88=FIN!$J$29,FIN!$C$29,0)</f>
        <v>0</v>
      </c>
      <c r="X89" s="37">
        <f>+IF(X88=FIN!$J$29,FIN!$C$29,0)</f>
        <v>0</v>
      </c>
      <c r="Y89" s="37">
        <f>+IF(Y88=FIN!$J$29,FIN!$C$29,0)</f>
        <v>0</v>
      </c>
      <c r="Z89" s="37">
        <f>+IF(Z88=FIN!$J$29,FIN!$C$29,0)</f>
        <v>0</v>
      </c>
      <c r="AA89" s="37">
        <f>+IF(AA88=FIN!$J$29,FIN!$C$29,0)</f>
        <v>0</v>
      </c>
      <c r="AB89" s="37">
        <f>+IF(AB88=FIN!$J$29,FIN!$C$29,0)</f>
        <v>0</v>
      </c>
      <c r="AC89" s="37">
        <f>+IF(AC88=FIN!$J$29,FIN!$C$29,0)</f>
        <v>0</v>
      </c>
      <c r="AD89" s="37">
        <f>+IF(AD88=FIN!$J$29,FIN!$C$29,0)</f>
        <v>0</v>
      </c>
      <c r="AE89" s="37">
        <f>+IF(AE88=FIN!$J$29,FIN!$C$29,0)</f>
        <v>0</v>
      </c>
      <c r="AF89" s="37">
        <f>+IF(AF88=FIN!$J$29,FIN!$C$29,0)</f>
        <v>0</v>
      </c>
      <c r="AG89" s="37">
        <f>+IF(AG88=FIN!$J$29,FIN!$C$29,0)</f>
        <v>0</v>
      </c>
      <c r="AH89" s="37">
        <f>+IF(AH88=FIN!$J$29,FIN!$C$29,0)</f>
        <v>0</v>
      </c>
      <c r="AI89" s="37">
        <f>+IF(AI88=FIN!$J$29,FIN!$C$29,0)</f>
        <v>0</v>
      </c>
      <c r="AJ89" s="37">
        <f>+IF(AJ88=FIN!$J$29,FIN!$C$29,0)</f>
        <v>0</v>
      </c>
      <c r="AK89" s="37">
        <f>+IF(AK88=FIN!$J$29,FIN!$C$29,0)</f>
        <v>0</v>
      </c>
      <c r="AL89" s="37">
        <f>+IF(AL88=FIN!$J$29,FIN!$C$29,0)</f>
        <v>0</v>
      </c>
      <c r="AM89" s="37">
        <f>+IF(AM88=FIN!$J$29,FIN!$C$29,0)</f>
        <v>0</v>
      </c>
      <c r="AN89" s="37">
        <f>+IF(AN88=FIN!$J$29,FIN!$C$29,0)</f>
        <v>0</v>
      </c>
      <c r="AO89" s="37">
        <f>+IF(AO88=FIN!$J$29,FIN!$C$29,0)</f>
        <v>0</v>
      </c>
      <c r="AP89" s="37">
        <f>+IF(AP88=FIN!$J$29,FIN!$C$29,0)</f>
        <v>0</v>
      </c>
      <c r="AQ89" s="37">
        <f>+IF(AQ88=FIN!$J$29,FIN!$C$29,0)</f>
        <v>0</v>
      </c>
      <c r="AR89" s="37">
        <f>+IF(AR88=FIN!$J$29,FIN!$C$29,0)</f>
        <v>0</v>
      </c>
      <c r="AS89" s="37">
        <f>+IF(AS88=FIN!$J$29,FIN!$C$29,0)</f>
        <v>0</v>
      </c>
      <c r="AT89" s="37">
        <f>+IF(AT88=FIN!$J$29,FIN!$C$29,0)</f>
        <v>0</v>
      </c>
      <c r="AU89" s="37">
        <f>+IF(AU88=FIN!$J$29,FIN!$C$29,0)</f>
        <v>0</v>
      </c>
      <c r="AV89" s="37">
        <f>+IF(AV88=FIN!$J$29,FIN!$C$29,0)</f>
        <v>0</v>
      </c>
      <c r="AW89" s="37">
        <f>+IF(AW88=FIN!$J$29,FIN!$C$29,0)</f>
        <v>0</v>
      </c>
      <c r="AX89" s="37">
        <f>+IF(AX88=FIN!$J$29,FIN!$C$29,0)</f>
        <v>0</v>
      </c>
      <c r="AY89" s="37">
        <f>+IF(AY88=FIN!$J$29,FIN!$C$29,0)</f>
        <v>0</v>
      </c>
      <c r="AZ89" s="37">
        <f>+IF(AZ88=FIN!$J$29,FIN!$C$29,0)</f>
        <v>0</v>
      </c>
      <c r="BA89" s="37">
        <f>+IF(BA88=FIN!$J$29,FIN!$C$29,0)</f>
        <v>0</v>
      </c>
      <c r="BB89" s="37">
        <f>+IF(BB88=FIN!$J$29,FIN!$C$29,0)</f>
        <v>0</v>
      </c>
      <c r="BC89" s="37">
        <f>+IF(BC88=FIN!$J$29,FIN!$C$29,0)</f>
        <v>0</v>
      </c>
      <c r="BD89" s="37">
        <f>+IF(BD88=FIN!$J$29,FIN!$C$29,0)</f>
        <v>0</v>
      </c>
      <c r="BE89" s="37">
        <f>+IF(BE88=FIN!$J$29,FIN!$C$29,0)</f>
        <v>0</v>
      </c>
      <c r="BF89" s="37">
        <f>+IF(BF88=FIN!$J$29,FIN!$C$29,0)</f>
        <v>0</v>
      </c>
      <c r="BG89" s="37">
        <f>+IF(BG88=FIN!$J$29,FIN!$C$29,0)</f>
        <v>0</v>
      </c>
      <c r="BH89" s="37">
        <f>+IF(BH88=FIN!$J$29,FIN!$C$29,0)</f>
        <v>0</v>
      </c>
      <c r="BI89" s="37">
        <f>+IF(BI88=FIN!$J$29,FIN!$C$29,0)</f>
        <v>0</v>
      </c>
      <c r="BJ89" s="37">
        <f>+IF(BJ88=FIN!$J$29,FIN!$C$29,0)</f>
        <v>0</v>
      </c>
      <c r="BK89" s="37">
        <f>+IF(BK88=FIN!$J$29,FIN!$C$29,0)</f>
        <v>0</v>
      </c>
      <c r="BL89" s="37">
        <f>+IF(BL88=FIN!$J$29,FIN!$C$29,0)</f>
        <v>0</v>
      </c>
      <c r="BM89" s="37">
        <f>+IF(BM88=FIN!$J$29,FIN!$C$29,0)</f>
        <v>0</v>
      </c>
      <c r="BN89" s="37">
        <f>+IF(BN88=FIN!$J$29,FIN!$C$29,0)</f>
        <v>0</v>
      </c>
      <c r="BO89" s="37">
        <f>+IF(BO88=FIN!$J$29,FIN!$C$29,0)</f>
        <v>0</v>
      </c>
      <c r="BP89" s="37">
        <f>+IF(BP88=FIN!$J$29,FIN!$C$29,0)</f>
        <v>0</v>
      </c>
      <c r="BQ89" s="37">
        <f>+IF(BQ88=FIN!$J$29,FIN!$C$29,0)</f>
        <v>0</v>
      </c>
      <c r="BR89" s="37">
        <f>+IF(BR88=FIN!$J$29,FIN!$C$29,0)</f>
        <v>0</v>
      </c>
      <c r="BS89" s="37">
        <f>+IF(BS88=FIN!$J$29,FIN!$C$29,0)</f>
        <v>0</v>
      </c>
      <c r="BT89" s="37">
        <f>+IF(BT88=FIN!$J$29,FIN!$C$29,0)</f>
        <v>0</v>
      </c>
      <c r="BU89" s="37">
        <f>+IF(BU88=FIN!$J$29,FIN!$C$29,0)</f>
        <v>0</v>
      </c>
      <c r="BV89" s="37">
        <f>+IF(BV88=FIN!$J$29,FIN!$C$29,0)</f>
        <v>0</v>
      </c>
      <c r="BW89" s="37">
        <f>+IF(BW88=FIN!$J$29,FIN!$C$29,0)</f>
        <v>0</v>
      </c>
      <c r="BX89" s="37">
        <f>+IF(BX88=FIN!$J$29,FIN!$C$29,0)</f>
        <v>0</v>
      </c>
    </row>
    <row r="90" spans="2:76">
      <c r="B90" s="32" t="s">
        <v>179</v>
      </c>
      <c r="C90" s="32"/>
      <c r="D90" s="115"/>
      <c r="E90" s="33">
        <f>SUM($E$89:E$89)-SUM($E$93:E$93)</f>
        <v>0</v>
      </c>
      <c r="F90" s="33">
        <f>SUM($E$89:F$89)-SUM($E$93:F$93)</f>
        <v>0</v>
      </c>
      <c r="G90" s="33">
        <f>SUM($E$89:G$89)-SUM($E$93:G$93)</f>
        <v>0</v>
      </c>
      <c r="H90" s="33">
        <f>SUM($E$89:H$89)-SUM($E$93:H$93)</f>
        <v>0</v>
      </c>
      <c r="I90" s="33">
        <f>SUM($E$89:I$89)-SUM($E$93:I$93)</f>
        <v>0</v>
      </c>
      <c r="J90" s="33">
        <f>SUM($E$89:J$89)-SUM($E$93:J$93)</f>
        <v>0</v>
      </c>
      <c r="K90" s="33">
        <f>SUM($E$89:K$89)-SUM($E$93:K$93)</f>
        <v>0</v>
      </c>
      <c r="L90" s="33">
        <f>SUM($E$89:L$89)-SUM($E$93:L$93)</f>
        <v>0</v>
      </c>
      <c r="M90" s="33">
        <f>SUM($E$89:M$89)-SUM($E$93:M$93)</f>
        <v>0</v>
      </c>
      <c r="N90" s="33">
        <f>SUM($E$89:N$89)-SUM($E$93:N$93)</f>
        <v>0</v>
      </c>
      <c r="O90" s="33">
        <f>SUM($E$89:O$89)-SUM($E$93:O$93)</f>
        <v>0</v>
      </c>
      <c r="P90" s="33">
        <f>SUM($E$89:P$89)-SUM($E$93:P$93)</f>
        <v>0</v>
      </c>
      <c r="Q90" s="33">
        <f>SUM($E$89:Q$89)-SUM($E$93:Q$93)</f>
        <v>0</v>
      </c>
      <c r="R90" s="33">
        <f>SUM($E$89:R$89)-SUM($E$93:R$93)</f>
        <v>0</v>
      </c>
      <c r="S90" s="33">
        <f>SUM($E$89:S$89)-SUM($E$93:S$93)</f>
        <v>0</v>
      </c>
      <c r="T90" s="33">
        <f>SUM($E$89:T$89)-SUM($E$93:T$93)</f>
        <v>0</v>
      </c>
      <c r="U90" s="33">
        <f>SUM($E$89:U$89)-SUM($E$93:U$93)</f>
        <v>0</v>
      </c>
      <c r="V90" s="33">
        <f>SUM($E$89:V$89)-SUM($E$93:V$93)</f>
        <v>0</v>
      </c>
      <c r="W90" s="33">
        <f>SUM($E$89:W$89)-SUM($E$93:W$93)</f>
        <v>0</v>
      </c>
      <c r="X90" s="33">
        <f>SUM($E$89:X$89)-SUM($E$93:X$93)</f>
        <v>0</v>
      </c>
      <c r="Y90" s="33">
        <f>SUM($E$89:Y$89)-SUM($E$93:Y$93)</f>
        <v>0</v>
      </c>
      <c r="Z90" s="33">
        <f>SUM($E$89:Z$89)-SUM($E$93:Z$93)</f>
        <v>0</v>
      </c>
      <c r="AA90" s="33">
        <f>SUM($E$89:AA$89)-SUM($E$93:AA$93)</f>
        <v>0</v>
      </c>
      <c r="AB90" s="33">
        <f>SUM($E$89:AB$89)-SUM($E$93:AB$93)</f>
        <v>0</v>
      </c>
      <c r="AC90" s="33">
        <f>SUM($E$89:AC$89)-SUM($E$93:AC$93)</f>
        <v>0</v>
      </c>
      <c r="AD90" s="33">
        <f>SUM($E$89:AD$89)-SUM($E$93:AD$93)</f>
        <v>0</v>
      </c>
      <c r="AE90" s="33">
        <f>SUM($E$89:AE$89)-SUM($E$93:AE$93)</f>
        <v>0</v>
      </c>
      <c r="AF90" s="33">
        <f>SUM($E$89:AF$89)-SUM($E$93:AF$93)</f>
        <v>0</v>
      </c>
      <c r="AG90" s="33">
        <f>SUM($E$89:AG$89)-SUM($E$93:AG$93)</f>
        <v>0</v>
      </c>
      <c r="AH90" s="33">
        <f>SUM($E$89:AH$89)-SUM($E$93:AH$93)</f>
        <v>0</v>
      </c>
      <c r="AI90" s="33">
        <f>SUM($E$89:AI$89)-SUM($E$93:AI$93)</f>
        <v>0</v>
      </c>
      <c r="AJ90" s="33">
        <f>SUM($E$89:AJ$89)-SUM($E$93:AJ$93)</f>
        <v>0</v>
      </c>
      <c r="AK90" s="33">
        <f>SUM($E$89:AK$89)-SUM($E$93:AK$93)</f>
        <v>0</v>
      </c>
      <c r="AL90" s="33">
        <f>SUM($E$89:AL$89)-SUM($E$93:AL$93)</f>
        <v>0</v>
      </c>
      <c r="AM90" s="33">
        <f>SUM($E$89:AM$89)-SUM($E$93:AM$93)</f>
        <v>0</v>
      </c>
      <c r="AN90" s="33">
        <f>SUM($E$89:AN$89)-SUM($E$93:AN$93)</f>
        <v>0</v>
      </c>
      <c r="AO90" s="33">
        <f>SUM($E$89:AO$89)-SUM($E$93:AO$93)</f>
        <v>0</v>
      </c>
      <c r="AP90" s="33">
        <f>SUM($E$89:AP$89)-SUM($E$93:AP$93)</f>
        <v>0</v>
      </c>
      <c r="AQ90" s="33">
        <f>SUM($E$89:AQ$89)-SUM($E$93:AQ$93)</f>
        <v>0</v>
      </c>
      <c r="AR90" s="33">
        <f>SUM($E$89:AR$89)-SUM($E$93:AR$93)</f>
        <v>0</v>
      </c>
      <c r="AS90" s="33">
        <f>SUM($E$89:AS$89)-SUM($E$93:AS$93)</f>
        <v>0</v>
      </c>
      <c r="AT90" s="33">
        <f>SUM($E$89:AT$89)-SUM($E$93:AT$93)</f>
        <v>0</v>
      </c>
      <c r="AU90" s="33">
        <f>SUM($E$89:AU$89)-SUM($E$93:AU$93)</f>
        <v>0</v>
      </c>
      <c r="AV90" s="33">
        <f>SUM($E$89:AV$89)-SUM($E$93:AV$93)</f>
        <v>0</v>
      </c>
      <c r="AW90" s="33">
        <f>SUM($E$89:AW$89)-SUM($E$93:AW$93)</f>
        <v>0</v>
      </c>
      <c r="AX90" s="33">
        <f>SUM($E$89:AX$89)-SUM($E$93:AX$93)</f>
        <v>0</v>
      </c>
      <c r="AY90" s="33">
        <f>SUM($E$89:AY$89)-SUM($E$93:AY$93)</f>
        <v>0</v>
      </c>
      <c r="AZ90" s="33">
        <f>SUM($E$89:AZ$89)-SUM($E$93:AZ$93)</f>
        <v>0</v>
      </c>
      <c r="BA90" s="33">
        <f>SUM($E$89:BA$89)-SUM($E$93:BA$93)</f>
        <v>0</v>
      </c>
      <c r="BB90" s="33">
        <f>SUM($E$89:BB$89)-SUM($E$93:BB$93)</f>
        <v>0</v>
      </c>
      <c r="BC90" s="33">
        <f>SUM($E$89:BC$89)-SUM($E$93:BC$93)</f>
        <v>0</v>
      </c>
      <c r="BD90" s="33">
        <f>SUM($E$89:BD$89)-SUM($E$93:BD$93)</f>
        <v>0</v>
      </c>
      <c r="BE90" s="33">
        <f>SUM($E$89:BE$89)-SUM($E$93:BE$93)</f>
        <v>0</v>
      </c>
      <c r="BF90" s="33">
        <f>SUM($E$89:BF$89)-SUM($E$93:BF$93)</f>
        <v>0</v>
      </c>
      <c r="BG90" s="33">
        <f>SUM($E$89:BG$89)-SUM($E$93:BG$93)</f>
        <v>0</v>
      </c>
      <c r="BH90" s="33">
        <f>SUM($E$89:BH$89)-SUM($E$93:BH$93)</f>
        <v>0</v>
      </c>
      <c r="BI90" s="33">
        <f>SUM($E$89:BI$89)-SUM($E$93:BI$93)</f>
        <v>0</v>
      </c>
      <c r="BJ90" s="33">
        <f>SUM($E$89:BJ$89)-SUM($E$93:BJ$93)</f>
        <v>0</v>
      </c>
      <c r="BK90" s="33">
        <f>SUM($E$89:BK$89)-SUM($E$93:BK$93)</f>
        <v>0</v>
      </c>
      <c r="BL90" s="33">
        <f>SUM($E$89:BL$89)-SUM($E$93:BL$93)</f>
        <v>0</v>
      </c>
      <c r="BM90" s="33">
        <f>SUM($E$89:BM$89)-SUM($E$93:BM$93)</f>
        <v>0</v>
      </c>
      <c r="BN90" s="33">
        <f>SUM($E$89:BN$89)-SUM($E$93:BN$93)</f>
        <v>0</v>
      </c>
      <c r="BO90" s="33">
        <f>SUM($E$89:BO$89)-SUM($E$93:BO$93)</f>
        <v>0</v>
      </c>
      <c r="BP90" s="33">
        <f>SUM($E$89:BP$89)-SUM($E$93:BP$93)</f>
        <v>0</v>
      </c>
      <c r="BQ90" s="33">
        <f>SUM($E$89:BQ$89)-SUM($E$93:BQ$93)</f>
        <v>0</v>
      </c>
      <c r="BR90" s="33">
        <f>SUM($E$89:BR$89)-SUM($E$93:BR$93)</f>
        <v>0</v>
      </c>
      <c r="BS90" s="33">
        <f>SUM($E$89:BS$89)-SUM($E$93:BS$93)</f>
        <v>0</v>
      </c>
      <c r="BT90" s="33">
        <f>SUM($E$89:BT$89)-SUM($E$93:BT$93)</f>
        <v>0</v>
      </c>
      <c r="BU90" s="33">
        <f>SUM($E$89:BU$89)-SUM($E$93:BU$93)</f>
        <v>0</v>
      </c>
      <c r="BV90" s="33">
        <f>SUM($E$89:BV$89)-SUM($E$93:BV$93)</f>
        <v>0</v>
      </c>
      <c r="BW90" s="33">
        <f>SUM($E$89:BW$89)-SUM($E$93:BW$93)</f>
        <v>0</v>
      </c>
      <c r="BX90" s="33">
        <f>SUM($E$89:BX$89)-SUM($E$93:BX$93)</f>
        <v>0</v>
      </c>
    </row>
    <row r="91" spans="2:76">
      <c r="B91" s="32" t="s">
        <v>180</v>
      </c>
      <c r="C91" s="32"/>
      <c r="D91" s="115"/>
      <c r="E91" s="33">
        <f t="shared" ref="E91:AJ91" si="104">+E90-E92</f>
        <v>0</v>
      </c>
      <c r="F91" s="33">
        <f t="shared" si="104"/>
        <v>0</v>
      </c>
      <c r="G91" s="33">
        <f t="shared" si="104"/>
        <v>0</v>
      </c>
      <c r="H91" s="33">
        <f t="shared" si="104"/>
        <v>0</v>
      </c>
      <c r="I91" s="33">
        <f t="shared" si="104"/>
        <v>0</v>
      </c>
      <c r="J91" s="33">
        <f t="shared" si="104"/>
        <v>0</v>
      </c>
      <c r="K91" s="33">
        <f t="shared" si="104"/>
        <v>0</v>
      </c>
      <c r="L91" s="33">
        <f t="shared" si="104"/>
        <v>0</v>
      </c>
      <c r="M91" s="33">
        <f t="shared" si="104"/>
        <v>0</v>
      </c>
      <c r="N91" s="33">
        <f t="shared" si="104"/>
        <v>0</v>
      </c>
      <c r="O91" s="33">
        <f t="shared" si="104"/>
        <v>0</v>
      </c>
      <c r="P91" s="33">
        <f t="shared" si="104"/>
        <v>0</v>
      </c>
      <c r="Q91" s="33">
        <f t="shared" si="104"/>
        <v>0</v>
      </c>
      <c r="R91" s="33">
        <f t="shared" si="104"/>
        <v>0</v>
      </c>
      <c r="S91" s="33">
        <f t="shared" si="104"/>
        <v>0</v>
      </c>
      <c r="T91" s="33">
        <f t="shared" si="104"/>
        <v>0</v>
      </c>
      <c r="U91" s="33">
        <f t="shared" si="104"/>
        <v>0</v>
      </c>
      <c r="V91" s="33">
        <f t="shared" si="104"/>
        <v>0</v>
      </c>
      <c r="W91" s="33">
        <f t="shared" si="104"/>
        <v>0</v>
      </c>
      <c r="X91" s="33">
        <f t="shared" si="104"/>
        <v>0</v>
      </c>
      <c r="Y91" s="33">
        <f t="shared" si="104"/>
        <v>0</v>
      </c>
      <c r="Z91" s="33">
        <f t="shared" si="104"/>
        <v>0</v>
      </c>
      <c r="AA91" s="33">
        <f t="shared" si="104"/>
        <v>0</v>
      </c>
      <c r="AB91" s="33">
        <f t="shared" si="104"/>
        <v>0</v>
      </c>
      <c r="AC91" s="33">
        <f t="shared" si="104"/>
        <v>0</v>
      </c>
      <c r="AD91" s="33">
        <f t="shared" si="104"/>
        <v>0</v>
      </c>
      <c r="AE91" s="33">
        <f t="shared" si="104"/>
        <v>0</v>
      </c>
      <c r="AF91" s="33">
        <f t="shared" si="104"/>
        <v>0</v>
      </c>
      <c r="AG91" s="33">
        <f t="shared" si="104"/>
        <v>0</v>
      </c>
      <c r="AH91" s="33">
        <f t="shared" si="104"/>
        <v>0</v>
      </c>
      <c r="AI91" s="33">
        <f t="shared" si="104"/>
        <v>0</v>
      </c>
      <c r="AJ91" s="33">
        <f t="shared" si="104"/>
        <v>0</v>
      </c>
      <c r="AK91" s="33">
        <f t="shared" ref="AK91:BL91" si="105">+AK90-AK92</f>
        <v>0</v>
      </c>
      <c r="AL91" s="33">
        <f t="shared" si="105"/>
        <v>0</v>
      </c>
      <c r="AM91" s="33">
        <f t="shared" si="105"/>
        <v>0</v>
      </c>
      <c r="AN91" s="33">
        <f t="shared" si="105"/>
        <v>0</v>
      </c>
      <c r="AO91" s="33">
        <f t="shared" si="105"/>
        <v>0</v>
      </c>
      <c r="AP91" s="33">
        <f t="shared" si="105"/>
        <v>0</v>
      </c>
      <c r="AQ91" s="33">
        <f t="shared" si="105"/>
        <v>0</v>
      </c>
      <c r="AR91" s="33">
        <f t="shared" si="105"/>
        <v>0</v>
      </c>
      <c r="AS91" s="33">
        <f t="shared" si="105"/>
        <v>0</v>
      </c>
      <c r="AT91" s="33">
        <f t="shared" si="105"/>
        <v>0</v>
      </c>
      <c r="AU91" s="33">
        <f t="shared" si="105"/>
        <v>0</v>
      </c>
      <c r="AV91" s="33">
        <f t="shared" si="105"/>
        <v>0</v>
      </c>
      <c r="AW91" s="33">
        <f t="shared" si="105"/>
        <v>0</v>
      </c>
      <c r="AX91" s="33">
        <f t="shared" si="105"/>
        <v>0</v>
      </c>
      <c r="AY91" s="33">
        <f t="shared" si="105"/>
        <v>0</v>
      </c>
      <c r="AZ91" s="33">
        <f t="shared" si="105"/>
        <v>0</v>
      </c>
      <c r="BA91" s="33">
        <f t="shared" si="105"/>
        <v>0</v>
      </c>
      <c r="BB91" s="33">
        <f t="shared" si="105"/>
        <v>0</v>
      </c>
      <c r="BC91" s="33">
        <f t="shared" si="105"/>
        <v>0</v>
      </c>
      <c r="BD91" s="33">
        <f t="shared" si="105"/>
        <v>0</v>
      </c>
      <c r="BE91" s="33">
        <f t="shared" si="105"/>
        <v>0</v>
      </c>
      <c r="BF91" s="33">
        <f t="shared" si="105"/>
        <v>0</v>
      </c>
      <c r="BG91" s="33">
        <f t="shared" si="105"/>
        <v>0</v>
      </c>
      <c r="BH91" s="33">
        <f t="shared" si="105"/>
        <v>0</v>
      </c>
      <c r="BI91" s="33">
        <f t="shared" si="105"/>
        <v>0</v>
      </c>
      <c r="BJ91" s="33">
        <f t="shared" si="105"/>
        <v>0</v>
      </c>
      <c r="BK91" s="33">
        <f t="shared" si="105"/>
        <v>0</v>
      </c>
      <c r="BL91" s="33">
        <f t="shared" si="105"/>
        <v>0</v>
      </c>
      <c r="BM91" s="33">
        <f t="shared" ref="BM91:BX91" si="106">+BM90-BM92</f>
        <v>0</v>
      </c>
      <c r="BN91" s="33">
        <f t="shared" si="106"/>
        <v>0</v>
      </c>
      <c r="BO91" s="33">
        <f t="shared" si="106"/>
        <v>0</v>
      </c>
      <c r="BP91" s="33">
        <f t="shared" si="106"/>
        <v>0</v>
      </c>
      <c r="BQ91" s="33">
        <f t="shared" si="106"/>
        <v>0</v>
      </c>
      <c r="BR91" s="33">
        <f t="shared" si="106"/>
        <v>0</v>
      </c>
      <c r="BS91" s="33">
        <f t="shared" si="106"/>
        <v>0</v>
      </c>
      <c r="BT91" s="33">
        <f t="shared" si="106"/>
        <v>0</v>
      </c>
      <c r="BU91" s="33">
        <f t="shared" si="106"/>
        <v>0</v>
      </c>
      <c r="BV91" s="33">
        <f t="shared" si="106"/>
        <v>0</v>
      </c>
      <c r="BW91" s="33">
        <f t="shared" si="106"/>
        <v>0</v>
      </c>
      <c r="BX91" s="33">
        <f t="shared" si="106"/>
        <v>0</v>
      </c>
    </row>
    <row r="92" spans="2:76">
      <c r="B92" s="32" t="s">
        <v>181</v>
      </c>
      <c r="C92" s="32"/>
      <c r="D92" s="117"/>
      <c r="E92" s="33">
        <f>IF(E90&gt;0,SUM(F93:Q93),0)</f>
        <v>0</v>
      </c>
      <c r="F92" s="33">
        <f t="shared" ref="F92:BL92" si="107">IF(F90&gt;0,SUM(G93:R93),0)</f>
        <v>0</v>
      </c>
      <c r="G92" s="33">
        <f t="shared" si="107"/>
        <v>0</v>
      </c>
      <c r="H92" s="33">
        <f t="shared" si="107"/>
        <v>0</v>
      </c>
      <c r="I92" s="33">
        <f t="shared" si="107"/>
        <v>0</v>
      </c>
      <c r="J92" s="33">
        <f t="shared" si="107"/>
        <v>0</v>
      </c>
      <c r="K92" s="33">
        <f t="shared" si="107"/>
        <v>0</v>
      </c>
      <c r="L92" s="33">
        <f t="shared" si="107"/>
        <v>0</v>
      </c>
      <c r="M92" s="33">
        <f t="shared" si="107"/>
        <v>0</v>
      </c>
      <c r="N92" s="33">
        <f t="shared" si="107"/>
        <v>0</v>
      </c>
      <c r="O92" s="33">
        <f t="shared" si="107"/>
        <v>0</v>
      </c>
      <c r="P92" s="33">
        <f t="shared" si="107"/>
        <v>0</v>
      </c>
      <c r="Q92" s="33">
        <f t="shared" si="107"/>
        <v>0</v>
      </c>
      <c r="R92" s="33">
        <f t="shared" si="107"/>
        <v>0</v>
      </c>
      <c r="S92" s="33">
        <f t="shared" si="107"/>
        <v>0</v>
      </c>
      <c r="T92" s="33">
        <f t="shared" si="107"/>
        <v>0</v>
      </c>
      <c r="U92" s="33">
        <f t="shared" si="107"/>
        <v>0</v>
      </c>
      <c r="V92" s="33">
        <f t="shared" si="107"/>
        <v>0</v>
      </c>
      <c r="W92" s="33">
        <f t="shared" si="107"/>
        <v>0</v>
      </c>
      <c r="X92" s="33">
        <f t="shared" si="107"/>
        <v>0</v>
      </c>
      <c r="Y92" s="33">
        <f t="shared" si="107"/>
        <v>0</v>
      </c>
      <c r="Z92" s="33">
        <f t="shared" si="107"/>
        <v>0</v>
      </c>
      <c r="AA92" s="33">
        <f t="shared" si="107"/>
        <v>0</v>
      </c>
      <c r="AB92" s="33">
        <f t="shared" si="107"/>
        <v>0</v>
      </c>
      <c r="AC92" s="33">
        <f t="shared" si="107"/>
        <v>0</v>
      </c>
      <c r="AD92" s="33">
        <f t="shared" si="107"/>
        <v>0</v>
      </c>
      <c r="AE92" s="33">
        <f t="shared" si="107"/>
        <v>0</v>
      </c>
      <c r="AF92" s="33">
        <f t="shared" si="107"/>
        <v>0</v>
      </c>
      <c r="AG92" s="33">
        <f t="shared" si="107"/>
        <v>0</v>
      </c>
      <c r="AH92" s="33">
        <f t="shared" si="107"/>
        <v>0</v>
      </c>
      <c r="AI92" s="33">
        <f t="shared" si="107"/>
        <v>0</v>
      </c>
      <c r="AJ92" s="33">
        <f t="shared" si="107"/>
        <v>0</v>
      </c>
      <c r="AK92" s="33">
        <f t="shared" si="107"/>
        <v>0</v>
      </c>
      <c r="AL92" s="33">
        <f t="shared" si="107"/>
        <v>0</v>
      </c>
      <c r="AM92" s="33">
        <f t="shared" si="107"/>
        <v>0</v>
      </c>
      <c r="AN92" s="33">
        <f t="shared" si="107"/>
        <v>0</v>
      </c>
      <c r="AO92" s="33">
        <f t="shared" si="107"/>
        <v>0</v>
      </c>
      <c r="AP92" s="33">
        <f t="shared" si="107"/>
        <v>0</v>
      </c>
      <c r="AQ92" s="33">
        <f t="shared" si="107"/>
        <v>0</v>
      </c>
      <c r="AR92" s="33">
        <f t="shared" si="107"/>
        <v>0</v>
      </c>
      <c r="AS92" s="33">
        <f t="shared" si="107"/>
        <v>0</v>
      </c>
      <c r="AT92" s="33">
        <f t="shared" si="107"/>
        <v>0</v>
      </c>
      <c r="AU92" s="33">
        <f t="shared" si="107"/>
        <v>0</v>
      </c>
      <c r="AV92" s="33">
        <f t="shared" si="107"/>
        <v>0</v>
      </c>
      <c r="AW92" s="33">
        <f t="shared" si="107"/>
        <v>0</v>
      </c>
      <c r="AX92" s="33">
        <f t="shared" si="107"/>
        <v>0</v>
      </c>
      <c r="AY92" s="33">
        <f t="shared" si="107"/>
        <v>0</v>
      </c>
      <c r="AZ92" s="33">
        <f t="shared" si="107"/>
        <v>0</v>
      </c>
      <c r="BA92" s="33">
        <f t="shared" si="107"/>
        <v>0</v>
      </c>
      <c r="BB92" s="33">
        <f t="shared" si="107"/>
        <v>0</v>
      </c>
      <c r="BC92" s="33">
        <f t="shared" si="107"/>
        <v>0</v>
      </c>
      <c r="BD92" s="33">
        <f t="shared" si="107"/>
        <v>0</v>
      </c>
      <c r="BE92" s="33">
        <f t="shared" si="107"/>
        <v>0</v>
      </c>
      <c r="BF92" s="33">
        <f t="shared" si="107"/>
        <v>0</v>
      </c>
      <c r="BG92" s="33">
        <f t="shared" si="107"/>
        <v>0</v>
      </c>
      <c r="BH92" s="33">
        <f t="shared" si="107"/>
        <v>0</v>
      </c>
      <c r="BI92" s="33">
        <f t="shared" si="107"/>
        <v>0</v>
      </c>
      <c r="BJ92" s="33">
        <f t="shared" si="107"/>
        <v>0</v>
      </c>
      <c r="BK92" s="33">
        <f t="shared" si="107"/>
        <v>0</v>
      </c>
      <c r="BL92" s="33">
        <f t="shared" si="107"/>
        <v>0</v>
      </c>
      <c r="BM92" s="33">
        <f t="shared" ref="BM92" si="108">IF(BM90&gt;0,SUM(BN93:BY93),0)</f>
        <v>0</v>
      </c>
      <c r="BN92" s="33">
        <f t="shared" ref="BN92" si="109">IF(BN90&gt;0,SUM(BO93:BZ93),0)</f>
        <v>0</v>
      </c>
      <c r="BO92" s="33">
        <f t="shared" ref="BO92" si="110">IF(BO90&gt;0,SUM(BP93:CA93),0)</f>
        <v>0</v>
      </c>
      <c r="BP92" s="33">
        <f t="shared" ref="BP92" si="111">IF(BP90&gt;0,SUM(BQ93:CB93),0)</f>
        <v>0</v>
      </c>
      <c r="BQ92" s="33">
        <f t="shared" ref="BQ92" si="112">IF(BQ90&gt;0,SUM(BR93:CC93),0)</f>
        <v>0</v>
      </c>
      <c r="BR92" s="33">
        <f t="shared" ref="BR92" si="113">IF(BR90&gt;0,SUM(BS93:CD93),0)</f>
        <v>0</v>
      </c>
      <c r="BS92" s="33">
        <f t="shared" ref="BS92" si="114">IF(BS90&gt;0,SUM(BT93:CE93),0)</f>
        <v>0</v>
      </c>
      <c r="BT92" s="33">
        <f t="shared" ref="BT92" si="115">IF(BT90&gt;0,SUM(BU93:CF93),0)</f>
        <v>0</v>
      </c>
      <c r="BU92" s="33">
        <f t="shared" ref="BU92" si="116">IF(BU90&gt;0,SUM(BV93:CG93),0)</f>
        <v>0</v>
      </c>
      <c r="BV92" s="33">
        <f t="shared" ref="BV92" si="117">IF(BV90&gt;0,SUM(BW93:CH93),0)</f>
        <v>0</v>
      </c>
      <c r="BW92" s="33">
        <f t="shared" ref="BW92" si="118">IF(BW90&gt;0,SUM(BX93:CI93),0)</f>
        <v>0</v>
      </c>
      <c r="BX92" s="33">
        <f t="shared" ref="BX92" si="119">IF(BX90&gt;0,SUM(BY93:CJ93),0)</f>
        <v>0</v>
      </c>
    </row>
    <row r="93" spans="2:76">
      <c r="B93" s="32" t="s">
        <v>178</v>
      </c>
      <c r="C93" s="32"/>
      <c r="D93" s="115"/>
      <c r="E93" s="33">
        <f>IFERROR(+VLOOKUP(E$61,PrD!$C$11:$J$82,6,0),0)</f>
        <v>0</v>
      </c>
      <c r="F93" s="33">
        <f>IFERROR(+VLOOKUP(F$61,PrD!$C$11:$J$82,6,0),0)</f>
        <v>0</v>
      </c>
      <c r="G93" s="33">
        <f>IFERROR(+VLOOKUP(G$61,PrD!$C$11:$J$82,6,0),0)</f>
        <v>0</v>
      </c>
      <c r="H93" s="33">
        <f>IFERROR(+VLOOKUP(H$61,PrD!$C$11:$J$82,6,0),0)</f>
        <v>0</v>
      </c>
      <c r="I93" s="33">
        <f>IFERROR(+VLOOKUP(I$61,PrD!$C$11:$J$82,6,0),0)</f>
        <v>0</v>
      </c>
      <c r="J93" s="33">
        <f>IFERROR(+VLOOKUP(J$61,PrD!$C$11:$J$82,6,0),0)</f>
        <v>0</v>
      </c>
      <c r="K93" s="33">
        <f>IFERROR(+VLOOKUP(K$61,PrD!$C$11:$J$82,6,0),0)</f>
        <v>0</v>
      </c>
      <c r="L93" s="33">
        <f>IFERROR(+VLOOKUP(L$61,PrD!$C$11:$J$82,6,0),0)</f>
        <v>0</v>
      </c>
      <c r="M93" s="33">
        <f>IFERROR(+VLOOKUP(M$61,PrD!$C$11:$J$82,6,0),0)</f>
        <v>0</v>
      </c>
      <c r="N93" s="33">
        <f>IFERROR(+VLOOKUP(N$61,PrD!$C$11:$J$82,6,0),0)</f>
        <v>0</v>
      </c>
      <c r="O93" s="33">
        <f>IFERROR(+VLOOKUP(O$61,PrD!$C$11:$J$82,6,0),0)</f>
        <v>0</v>
      </c>
      <c r="P93" s="33">
        <f>IFERROR(+VLOOKUP(P$61,PrD!$C$11:$J$82,6,0),0)</f>
        <v>0</v>
      </c>
      <c r="Q93" s="33">
        <f>IFERROR(+VLOOKUP(Q$61,PrD!$C$11:$J$82,6,0),0)</f>
        <v>0</v>
      </c>
      <c r="R93" s="33">
        <f>IFERROR(+VLOOKUP(R$61,PrD!$C$11:$J$82,6,0),0)</f>
        <v>0</v>
      </c>
      <c r="S93" s="33">
        <f>IFERROR(+VLOOKUP(S$61,PrD!$C$11:$J$82,6,0),0)</f>
        <v>0</v>
      </c>
      <c r="T93" s="33">
        <f>IFERROR(+VLOOKUP(T$61,PrD!$C$11:$J$82,6,0),0)</f>
        <v>0</v>
      </c>
      <c r="U93" s="33">
        <f>IFERROR(+VLOOKUP(U$61,PrD!$C$11:$J$82,6,0),0)</f>
        <v>0</v>
      </c>
      <c r="V93" s="33">
        <f>IFERROR(+VLOOKUP(V$61,PrD!$C$11:$J$82,6,0),0)</f>
        <v>0</v>
      </c>
      <c r="W93" s="33">
        <f>IFERROR(+VLOOKUP(W$61,PrD!$C$11:$J$82,6,0),0)</f>
        <v>0</v>
      </c>
      <c r="X93" s="33">
        <f>IFERROR(+VLOOKUP(X$61,PrD!$C$11:$J$82,6,0),0)</f>
        <v>0</v>
      </c>
      <c r="Y93" s="33">
        <f>IFERROR(+VLOOKUP(Y$61,PrD!$C$11:$J$82,6,0),0)</f>
        <v>0</v>
      </c>
      <c r="Z93" s="33">
        <f>IFERROR(+VLOOKUP(Z$61,PrD!$C$11:$J$82,6,0),0)</f>
        <v>0</v>
      </c>
      <c r="AA93" s="33">
        <f>IFERROR(+VLOOKUP(AA$61,PrD!$C$11:$J$82,6,0),0)</f>
        <v>0</v>
      </c>
      <c r="AB93" s="33">
        <f>IFERROR(+VLOOKUP(AB$61,PrD!$C$11:$J$82,6,0),0)</f>
        <v>0</v>
      </c>
      <c r="AC93" s="33">
        <f>IFERROR(+VLOOKUP(AC$61,PrD!$C$11:$J$82,6,0),0)</f>
        <v>0</v>
      </c>
      <c r="AD93" s="33">
        <f>IFERROR(+VLOOKUP(AD$61,PrD!$C$11:$J$82,6,0),0)</f>
        <v>0</v>
      </c>
      <c r="AE93" s="33">
        <f>IFERROR(+VLOOKUP(AE$61,PrD!$C$11:$J$82,6,0),0)</f>
        <v>0</v>
      </c>
      <c r="AF93" s="33">
        <f>IFERROR(+VLOOKUP(AF$61,PrD!$C$11:$J$82,6,0),0)</f>
        <v>0</v>
      </c>
      <c r="AG93" s="33">
        <f>IFERROR(+VLOOKUP(AG$61,PrD!$C$11:$J$82,6,0),0)</f>
        <v>0</v>
      </c>
      <c r="AH93" s="33">
        <f>IFERROR(+VLOOKUP(AH$61,PrD!$C$11:$J$82,6,0),0)</f>
        <v>0</v>
      </c>
      <c r="AI93" s="33">
        <f>IFERROR(+VLOOKUP(AI$61,PrD!$C$11:$J$82,6,0),0)</f>
        <v>0</v>
      </c>
      <c r="AJ93" s="33">
        <f>IFERROR(+VLOOKUP(AJ$61,PrD!$C$11:$J$82,6,0),0)</f>
        <v>0</v>
      </c>
      <c r="AK93" s="33">
        <f>IFERROR(+VLOOKUP(AK$61,PrD!$C$11:$J$82,6,0),0)</f>
        <v>0</v>
      </c>
      <c r="AL93" s="33">
        <f>IFERROR(+VLOOKUP(AL$61,PrD!$C$11:$J$82,6,0),0)</f>
        <v>0</v>
      </c>
      <c r="AM93" s="33">
        <f>IFERROR(+VLOOKUP(AM$61,PrD!$C$11:$J$82,6,0),0)</f>
        <v>0</v>
      </c>
      <c r="AN93" s="33">
        <f>IFERROR(+VLOOKUP(AN$61,PrD!$C$11:$J$82,6,0),0)</f>
        <v>0</v>
      </c>
      <c r="AO93" s="33">
        <f>IFERROR(+VLOOKUP(AO$61,PrD!$C$11:$J$82,6,0),0)</f>
        <v>0</v>
      </c>
      <c r="AP93" s="33">
        <f>IFERROR(+VLOOKUP(AP$61,PrD!$C$11:$J$82,6,0),0)</f>
        <v>0</v>
      </c>
      <c r="AQ93" s="33">
        <f>IFERROR(+VLOOKUP(AQ$61,PrD!$C$11:$J$82,6,0),0)</f>
        <v>0</v>
      </c>
      <c r="AR93" s="33">
        <f>IFERROR(+VLOOKUP(AR$61,PrD!$C$11:$J$82,6,0),0)</f>
        <v>0</v>
      </c>
      <c r="AS93" s="33">
        <f>IFERROR(+VLOOKUP(AS$61,PrD!$C$11:$J$82,6,0),0)</f>
        <v>0</v>
      </c>
      <c r="AT93" s="33">
        <f>IFERROR(+VLOOKUP(AT$61,PrD!$C$11:$J$82,6,0),0)</f>
        <v>0</v>
      </c>
      <c r="AU93" s="33">
        <f>IFERROR(+VLOOKUP(AU$61,PrD!$C$11:$J$82,6,0),0)</f>
        <v>0</v>
      </c>
      <c r="AV93" s="33">
        <f>IFERROR(+VLOOKUP(AV$61,PrD!$C$11:$J$82,6,0),0)</f>
        <v>0</v>
      </c>
      <c r="AW93" s="33">
        <f>IFERROR(+VLOOKUP(AW$61,PrD!$C$11:$J$82,6,0),0)</f>
        <v>0</v>
      </c>
      <c r="AX93" s="33">
        <f>IFERROR(+VLOOKUP(AX$61,PrD!$C$11:$J$82,6,0),0)</f>
        <v>0</v>
      </c>
      <c r="AY93" s="33">
        <f>IFERROR(+VLOOKUP(AY$61,PrD!$C$11:$J$82,6,0),0)</f>
        <v>0</v>
      </c>
      <c r="AZ93" s="33">
        <f>IFERROR(+VLOOKUP(AZ$61,PrD!$C$11:$J$82,6,0),0)</f>
        <v>0</v>
      </c>
      <c r="BA93" s="33">
        <f>IFERROR(+VLOOKUP(BA$61,PrD!$C$11:$J$82,6,0),0)</f>
        <v>0</v>
      </c>
      <c r="BB93" s="33">
        <f>IFERROR(+VLOOKUP(BB$61,PrD!$C$11:$J$82,6,0),0)</f>
        <v>0</v>
      </c>
      <c r="BC93" s="33">
        <f>IFERROR(+VLOOKUP(BC$61,PrD!$C$11:$J$82,6,0),0)</f>
        <v>0</v>
      </c>
      <c r="BD93" s="33">
        <f>IFERROR(+VLOOKUP(BD$61,PrD!$C$11:$J$82,6,0),0)</f>
        <v>0</v>
      </c>
      <c r="BE93" s="33">
        <f>IFERROR(+VLOOKUP(BE$61,PrD!$C$11:$J$82,6,0),0)</f>
        <v>0</v>
      </c>
      <c r="BF93" s="33">
        <f>IFERROR(+VLOOKUP(BF$61,PrD!$C$11:$J$82,6,0),0)</f>
        <v>0</v>
      </c>
      <c r="BG93" s="33">
        <f>IFERROR(+VLOOKUP(BG$61,PrD!$C$11:$J$82,6,0),0)</f>
        <v>0</v>
      </c>
      <c r="BH93" s="33">
        <f>IFERROR(+VLOOKUP(BH$61,PrD!$C$11:$J$82,6,0),0)</f>
        <v>0</v>
      </c>
      <c r="BI93" s="33">
        <f>IFERROR(+VLOOKUP(BI$61,PrD!$C$11:$J$82,6,0),0)</f>
        <v>0</v>
      </c>
      <c r="BJ93" s="33">
        <f>IFERROR(+VLOOKUP(BJ$61,PrD!$C$11:$J$82,6,0),0)</f>
        <v>0</v>
      </c>
      <c r="BK93" s="33">
        <f>IFERROR(+VLOOKUP(BK$61,PrD!$C$11:$J$82,6,0),0)</f>
        <v>0</v>
      </c>
      <c r="BL93" s="33">
        <f>IFERROR(+VLOOKUP(BL$61,PrD!$C$11:$J$82,6,0),0)</f>
        <v>0</v>
      </c>
      <c r="BM93" s="33">
        <f>IFERROR(+VLOOKUP(BM$61,PrD!$C$11:$J$82,6,0),0)</f>
        <v>0</v>
      </c>
      <c r="BN93" s="33">
        <f>IFERROR(+VLOOKUP(BN$61,PrD!$C$11:$J$82,6,0),0)</f>
        <v>0</v>
      </c>
      <c r="BO93" s="33">
        <f>IFERROR(+VLOOKUP(BO$61,PrD!$C$11:$J$82,6,0),0)</f>
        <v>0</v>
      </c>
      <c r="BP93" s="33">
        <f>IFERROR(+VLOOKUP(BP$61,PrD!$C$11:$J$82,6,0),0)</f>
        <v>0</v>
      </c>
      <c r="BQ93" s="33">
        <f>IFERROR(+VLOOKUP(BQ$61,PrD!$C$11:$J$82,6,0),0)</f>
        <v>0</v>
      </c>
      <c r="BR93" s="33">
        <f>IFERROR(+VLOOKUP(BR$61,PrD!$C$11:$J$82,6,0),0)</f>
        <v>0</v>
      </c>
      <c r="BS93" s="33">
        <f>IFERROR(+VLOOKUP(BS$61,PrD!$C$11:$J$82,6,0),0)</f>
        <v>0</v>
      </c>
      <c r="BT93" s="33">
        <f>IFERROR(+VLOOKUP(BT$61,PrD!$C$11:$J$82,6,0),0)</f>
        <v>0</v>
      </c>
      <c r="BU93" s="33">
        <f>IFERROR(+VLOOKUP(BU$61,PrD!$C$11:$J$82,6,0),0)</f>
        <v>0</v>
      </c>
      <c r="BV93" s="33">
        <f>IFERROR(+VLOOKUP(BV$61,PrD!$C$11:$J$82,6,0),0)</f>
        <v>0</v>
      </c>
      <c r="BW93" s="33">
        <f>IFERROR(+VLOOKUP(BW$61,PrD!$C$11:$J$82,6,0),0)</f>
        <v>0</v>
      </c>
      <c r="BX93" s="33">
        <f>IFERROR(+VLOOKUP(BX$61,PrD!$C$11:$J$82,6,0),0)</f>
        <v>0</v>
      </c>
    </row>
    <row r="94" spans="2:76">
      <c r="B94" s="32" t="s">
        <v>182</v>
      </c>
      <c r="C94" s="116"/>
      <c r="D94" s="118"/>
      <c r="E94" s="33">
        <f>IFERROR(+VLOOKUP(E$61,PrD!$C$11:$J$82,7,0),0)</f>
        <v>0</v>
      </c>
      <c r="F94" s="33">
        <f>IFERROR(+VLOOKUP(F$61,PrD!$C$11:$J$82,7,0),0)</f>
        <v>0</v>
      </c>
      <c r="G94" s="33">
        <f>IFERROR(+VLOOKUP(G$61,PrD!$C$11:$J$82,7,0),0)</f>
        <v>0</v>
      </c>
      <c r="H94" s="33">
        <f>IFERROR(+VLOOKUP(H$61,PrD!$C$11:$J$82,7,0),0)</f>
        <v>0</v>
      </c>
      <c r="I94" s="33">
        <f>IFERROR(+VLOOKUP(I$61,PrD!$C$11:$J$82,7,0),0)</f>
        <v>0</v>
      </c>
      <c r="J94" s="33">
        <f>IFERROR(+VLOOKUP(J$61,PrD!$C$11:$J$82,7,0),0)</f>
        <v>0</v>
      </c>
      <c r="K94" s="33">
        <f>IFERROR(+VLOOKUP(K$61,PrD!$C$11:$J$82,7,0),0)</f>
        <v>0</v>
      </c>
      <c r="L94" s="33">
        <f>IFERROR(+VLOOKUP(L$61,PrD!$C$11:$J$82,7,0),0)</f>
        <v>0</v>
      </c>
      <c r="M94" s="33">
        <f>IFERROR(+VLOOKUP(M$61,PrD!$C$11:$J$82,7,0),0)</f>
        <v>0</v>
      </c>
      <c r="N94" s="33">
        <f>IFERROR(+VLOOKUP(N$61,PrD!$C$11:$J$82,7,0),0)</f>
        <v>0</v>
      </c>
      <c r="O94" s="33">
        <f>IFERROR(+VLOOKUP(O$61,PrD!$C$11:$J$82,7,0),0)</f>
        <v>0</v>
      </c>
      <c r="P94" s="33">
        <f>IFERROR(+VLOOKUP(P$61,PrD!$C$11:$J$82,7,0),0)</f>
        <v>0</v>
      </c>
      <c r="Q94" s="33">
        <f>IFERROR(+VLOOKUP(Q$61,PrD!$C$11:$J$82,7,0),0)</f>
        <v>0</v>
      </c>
      <c r="R94" s="33">
        <f>IFERROR(+VLOOKUP(R$61,PrD!$C$11:$J$82,7,0),0)</f>
        <v>0</v>
      </c>
      <c r="S94" s="33">
        <f>IFERROR(+VLOOKUP(S$61,PrD!$C$11:$J$82,7,0),0)</f>
        <v>0</v>
      </c>
      <c r="T94" s="33">
        <f>IFERROR(+VLOOKUP(T$61,PrD!$C$11:$J$82,7,0),0)</f>
        <v>0</v>
      </c>
      <c r="U94" s="33">
        <f>IFERROR(+VLOOKUP(U$61,PrD!$C$11:$J$82,7,0),0)</f>
        <v>0</v>
      </c>
      <c r="V94" s="33">
        <f>IFERROR(+VLOOKUP(V$61,PrD!$C$11:$J$82,7,0),0)</f>
        <v>0</v>
      </c>
      <c r="W94" s="33">
        <f>IFERROR(+VLOOKUP(W$61,PrD!$C$11:$J$82,7,0),0)</f>
        <v>0</v>
      </c>
      <c r="X94" s="33">
        <f>IFERROR(+VLOOKUP(X$61,PrD!$C$11:$J$82,7,0),0)</f>
        <v>0</v>
      </c>
      <c r="Y94" s="33">
        <f>IFERROR(+VLOOKUP(Y$61,PrD!$C$11:$J$82,7,0),0)</f>
        <v>0</v>
      </c>
      <c r="Z94" s="33">
        <f>IFERROR(+VLOOKUP(Z$61,PrD!$C$11:$J$82,7,0),0)</f>
        <v>0</v>
      </c>
      <c r="AA94" s="33">
        <f>IFERROR(+VLOOKUP(AA$61,PrD!$C$11:$J$82,7,0),0)</f>
        <v>0</v>
      </c>
      <c r="AB94" s="33">
        <f>IFERROR(+VLOOKUP(AB$61,PrD!$C$11:$J$82,7,0),0)</f>
        <v>0</v>
      </c>
      <c r="AC94" s="33">
        <f>IFERROR(+VLOOKUP(AC$61,PrD!$C$11:$J$82,7,0),0)</f>
        <v>0</v>
      </c>
      <c r="AD94" s="33">
        <f>IFERROR(+VLOOKUP(AD$61,PrD!$C$11:$J$82,7,0),0)</f>
        <v>0</v>
      </c>
      <c r="AE94" s="33">
        <f>IFERROR(+VLOOKUP(AE$61,PrD!$C$11:$J$82,7,0),0)</f>
        <v>0</v>
      </c>
      <c r="AF94" s="33">
        <f>IFERROR(+VLOOKUP(AF$61,PrD!$C$11:$J$82,7,0),0)</f>
        <v>0</v>
      </c>
      <c r="AG94" s="33">
        <f>IFERROR(+VLOOKUP(AG$61,PrD!$C$11:$J$82,7,0),0)</f>
        <v>0</v>
      </c>
      <c r="AH94" s="33">
        <f>IFERROR(+VLOOKUP(AH$61,PrD!$C$11:$J$82,7,0),0)</f>
        <v>0</v>
      </c>
      <c r="AI94" s="33">
        <f>IFERROR(+VLOOKUP(AI$61,PrD!$C$11:$J$82,7,0),0)</f>
        <v>0</v>
      </c>
      <c r="AJ94" s="33">
        <f>IFERROR(+VLOOKUP(AJ$61,PrD!$C$11:$J$82,7,0),0)</f>
        <v>0</v>
      </c>
      <c r="AK94" s="33">
        <f>IFERROR(+VLOOKUP(AK$61,PrD!$C$11:$J$82,7,0),0)</f>
        <v>0</v>
      </c>
      <c r="AL94" s="33">
        <f>IFERROR(+VLOOKUP(AL$61,PrD!$C$11:$J$82,7,0),0)</f>
        <v>0</v>
      </c>
      <c r="AM94" s="33">
        <f>IFERROR(+VLOOKUP(AM$61,PrD!$C$11:$J$82,7,0),0)</f>
        <v>0</v>
      </c>
      <c r="AN94" s="33">
        <f>IFERROR(+VLOOKUP(AN$61,PrD!$C$11:$J$82,7,0),0)</f>
        <v>0</v>
      </c>
      <c r="AO94" s="33">
        <f>IFERROR(+VLOOKUP(AO$61,PrD!$C$11:$J$82,7,0),0)</f>
        <v>0</v>
      </c>
      <c r="AP94" s="33">
        <f>IFERROR(+VLOOKUP(AP$61,PrD!$C$11:$J$82,7,0),0)</f>
        <v>0</v>
      </c>
      <c r="AQ94" s="33">
        <f>IFERROR(+VLOOKUP(AQ$61,PrD!$C$11:$J$82,7,0),0)</f>
        <v>0</v>
      </c>
      <c r="AR94" s="33">
        <f>IFERROR(+VLOOKUP(AR$61,PrD!$C$11:$J$82,7,0),0)</f>
        <v>0</v>
      </c>
      <c r="AS94" s="33">
        <f>IFERROR(+VLOOKUP(AS$61,PrD!$C$11:$J$82,7,0),0)</f>
        <v>0</v>
      </c>
      <c r="AT94" s="33">
        <f>IFERROR(+VLOOKUP(AT$61,PrD!$C$11:$J$82,7,0),0)</f>
        <v>0</v>
      </c>
      <c r="AU94" s="33">
        <f>IFERROR(+VLOOKUP(AU$61,PrD!$C$11:$J$82,7,0),0)</f>
        <v>0</v>
      </c>
      <c r="AV94" s="33">
        <f>IFERROR(+VLOOKUP(AV$61,PrD!$C$11:$J$82,7,0),0)</f>
        <v>0</v>
      </c>
      <c r="AW94" s="33">
        <f>IFERROR(+VLOOKUP(AW$61,PrD!$C$11:$J$82,7,0),0)</f>
        <v>0</v>
      </c>
      <c r="AX94" s="33">
        <f>IFERROR(+VLOOKUP(AX$61,PrD!$C$11:$J$82,7,0),0)</f>
        <v>0</v>
      </c>
      <c r="AY94" s="33">
        <f>IFERROR(+VLOOKUP(AY$61,PrD!$C$11:$J$82,7,0),0)</f>
        <v>0</v>
      </c>
      <c r="AZ94" s="33">
        <f>IFERROR(+VLOOKUP(AZ$61,PrD!$C$11:$J$82,7,0),0)</f>
        <v>0</v>
      </c>
      <c r="BA94" s="33">
        <f>IFERROR(+VLOOKUP(BA$61,PrD!$C$11:$J$82,7,0),0)</f>
        <v>0</v>
      </c>
      <c r="BB94" s="33">
        <f>IFERROR(+VLOOKUP(BB$61,PrD!$C$11:$J$82,7,0),0)</f>
        <v>0</v>
      </c>
      <c r="BC94" s="33">
        <f>IFERROR(+VLOOKUP(BC$61,PrD!$C$11:$J$82,7,0),0)</f>
        <v>0</v>
      </c>
      <c r="BD94" s="33">
        <f>IFERROR(+VLOOKUP(BD$61,PrD!$C$11:$J$82,7,0),0)</f>
        <v>0</v>
      </c>
      <c r="BE94" s="33">
        <f>IFERROR(+VLOOKUP(BE$61,PrD!$C$11:$J$82,7,0),0)</f>
        <v>0</v>
      </c>
      <c r="BF94" s="33">
        <f>IFERROR(+VLOOKUP(BF$61,PrD!$C$11:$J$82,7,0),0)</f>
        <v>0</v>
      </c>
      <c r="BG94" s="33">
        <f>IFERROR(+VLOOKUP(BG$61,PrD!$C$11:$J$82,7,0),0)</f>
        <v>0</v>
      </c>
      <c r="BH94" s="33">
        <f>IFERROR(+VLOOKUP(BH$61,PrD!$C$11:$J$82,7,0),0)</f>
        <v>0</v>
      </c>
      <c r="BI94" s="33">
        <f>IFERROR(+VLOOKUP(BI$61,PrD!$C$11:$J$82,7,0),0)</f>
        <v>0</v>
      </c>
      <c r="BJ94" s="33">
        <f>IFERROR(+VLOOKUP(BJ$61,PrD!$C$11:$J$82,7,0),0)</f>
        <v>0</v>
      </c>
      <c r="BK94" s="33">
        <f>IFERROR(+VLOOKUP(BK$61,PrD!$C$11:$J$82,7,0),0)</f>
        <v>0</v>
      </c>
      <c r="BL94" s="33">
        <f>IFERROR(+VLOOKUP(BL$61,PrD!$C$11:$J$82,7,0),0)</f>
        <v>0</v>
      </c>
      <c r="BM94" s="33">
        <f>IFERROR(+VLOOKUP(BM$61,PrD!$C$11:$J$82,7,0),0)</f>
        <v>0</v>
      </c>
      <c r="BN94" s="33">
        <f>IFERROR(+VLOOKUP(BN$61,PrD!$C$11:$J$82,7,0),0)</f>
        <v>0</v>
      </c>
      <c r="BO94" s="33">
        <f>IFERROR(+VLOOKUP(BO$61,PrD!$C$11:$J$82,7,0),0)</f>
        <v>0</v>
      </c>
      <c r="BP94" s="33">
        <f>IFERROR(+VLOOKUP(BP$61,PrD!$C$11:$J$82,7,0),0)</f>
        <v>0</v>
      </c>
      <c r="BQ94" s="33">
        <f>IFERROR(+VLOOKUP(BQ$61,PrD!$C$11:$J$82,7,0),0)</f>
        <v>0</v>
      </c>
      <c r="BR94" s="33">
        <f>IFERROR(+VLOOKUP(BR$61,PrD!$C$11:$J$82,7,0),0)</f>
        <v>0</v>
      </c>
      <c r="BS94" s="33">
        <f>IFERROR(+VLOOKUP(BS$61,PrD!$C$11:$J$82,7,0),0)</f>
        <v>0</v>
      </c>
      <c r="BT94" s="33">
        <f>IFERROR(+VLOOKUP(BT$61,PrD!$C$11:$J$82,7,0),0)</f>
        <v>0</v>
      </c>
      <c r="BU94" s="33">
        <f>IFERROR(+VLOOKUP(BU$61,PrD!$C$11:$J$82,7,0),0)</f>
        <v>0</v>
      </c>
      <c r="BV94" s="33">
        <f>IFERROR(+VLOOKUP(BV$61,PrD!$C$11:$J$82,7,0),0)</f>
        <v>0</v>
      </c>
      <c r="BW94" s="33">
        <f>IFERROR(+VLOOKUP(BW$61,PrD!$C$11:$J$82,7,0),0)</f>
        <v>0</v>
      </c>
      <c r="BX94" s="33">
        <f>IFERROR(+VLOOKUP(BX$61,PrD!$C$11:$J$82,7,0),0)</f>
        <v>0</v>
      </c>
    </row>
    <row r="95" spans="2:76">
      <c r="B95" s="32" t="s">
        <v>352</v>
      </c>
      <c r="C95" s="116"/>
      <c r="D95" s="118"/>
      <c r="E95" s="33">
        <f>+IF(E88=FIN!$J$29,FIN!$M$29,0)</f>
        <v>0</v>
      </c>
      <c r="F95" s="33">
        <f>+IF(F88=FIN!$J$29,FIN!$M$29,0)</f>
        <v>0</v>
      </c>
      <c r="G95" s="33">
        <f>+IF(G88=FIN!$J$29,FIN!$M$29,0)</f>
        <v>0</v>
      </c>
      <c r="H95" s="33">
        <f>+IF(H88=FIN!$J$29,FIN!$M$29,0)</f>
        <v>0</v>
      </c>
      <c r="I95" s="33">
        <f>+IF(I88=FIN!$J$29,FIN!$M$29,0)</f>
        <v>0</v>
      </c>
      <c r="J95" s="33">
        <f>+IF(J88=FIN!$J$29,FIN!$M$29,0)</f>
        <v>0</v>
      </c>
      <c r="K95" s="33">
        <f>+IF(K88=FIN!$J$29,FIN!$M$29,0)</f>
        <v>0</v>
      </c>
      <c r="L95" s="33">
        <f>+IF(L88=FIN!$J$29,FIN!$M$29,0)</f>
        <v>0</v>
      </c>
      <c r="M95" s="33">
        <f>+IF(M88=FIN!$J$29,FIN!$M$29,0)</f>
        <v>0</v>
      </c>
      <c r="N95" s="33">
        <f>+IF(N88=FIN!$J$29,FIN!$M$29,0)</f>
        <v>0</v>
      </c>
      <c r="O95" s="33">
        <f>+IF(O88=FIN!$J$29,FIN!$M$29,0)</f>
        <v>0</v>
      </c>
      <c r="P95" s="33">
        <f>+IF(P88=FIN!$J$29,FIN!$M$29,0)</f>
        <v>0</v>
      </c>
      <c r="Q95" s="33">
        <f>+IF(Q88=FIN!$J$29,FIN!$M$29,0)</f>
        <v>0</v>
      </c>
      <c r="R95" s="33">
        <f>+IF(R88=FIN!$J$29,FIN!$M$29,0)</f>
        <v>0</v>
      </c>
      <c r="S95" s="33">
        <f>+IF(S88=FIN!$J$29,FIN!$M$29,0)</f>
        <v>0</v>
      </c>
      <c r="T95" s="33">
        <f>+IF(T88=FIN!$J$29,FIN!$M$29,0)</f>
        <v>0</v>
      </c>
      <c r="U95" s="33">
        <f>+IF(U88=FIN!$J$29,FIN!$M$29,0)</f>
        <v>0</v>
      </c>
      <c r="V95" s="33">
        <f>+IF(V88=FIN!$J$29,FIN!$M$29,0)</f>
        <v>0</v>
      </c>
      <c r="W95" s="33">
        <f>+IF(W88=FIN!$J$29,FIN!$M$29,0)</f>
        <v>0</v>
      </c>
      <c r="X95" s="33">
        <f>+IF(X88=FIN!$J$29,FIN!$M$29,0)</f>
        <v>0</v>
      </c>
      <c r="Y95" s="33">
        <f>+IF(Y88=FIN!$J$29,FIN!$M$29,0)</f>
        <v>0</v>
      </c>
      <c r="Z95" s="33">
        <f>+IF(Z88=FIN!$J$29,FIN!$M$29,0)</f>
        <v>0</v>
      </c>
      <c r="AA95" s="33">
        <f>+IF(AA88=FIN!$J$29,FIN!$M$29,0)</f>
        <v>0</v>
      </c>
      <c r="AB95" s="33">
        <f>+IF(AB88=FIN!$J$29,FIN!$M$29,0)</f>
        <v>0</v>
      </c>
      <c r="AC95" s="33">
        <f>+IF(AC88=FIN!$J$29,FIN!$M$29,0)</f>
        <v>0</v>
      </c>
      <c r="AD95" s="33">
        <f>+IF(AD88=FIN!$J$29,FIN!$M$29,0)</f>
        <v>0</v>
      </c>
      <c r="AE95" s="33">
        <f>+IF(AE88=FIN!$J$29,FIN!$M$29,0)</f>
        <v>0</v>
      </c>
      <c r="AF95" s="33">
        <f>+IF(AF88=FIN!$J$29,FIN!$M$29,0)</f>
        <v>0</v>
      </c>
      <c r="AG95" s="33">
        <f>+IF(AG88=FIN!$J$29,FIN!$M$29,0)</f>
        <v>0</v>
      </c>
      <c r="AH95" s="33">
        <f>+IF(AH88=FIN!$J$29,FIN!$M$29,0)</f>
        <v>0</v>
      </c>
      <c r="AI95" s="33">
        <f>+IF(AI88=FIN!$J$29,FIN!$M$29,0)</f>
        <v>0</v>
      </c>
      <c r="AJ95" s="33">
        <f>+IF(AJ88=FIN!$J$29,FIN!$M$29,0)</f>
        <v>0</v>
      </c>
      <c r="AK95" s="33">
        <f>+IF(AK88=FIN!$J$29,FIN!$M$29,0)</f>
        <v>0</v>
      </c>
      <c r="AL95" s="33">
        <f>+IF(AL88=FIN!$J$29,FIN!$M$29,0)</f>
        <v>0</v>
      </c>
      <c r="AM95" s="33">
        <f>+IF(AM88=FIN!$J$29,FIN!$M$29,0)</f>
        <v>0</v>
      </c>
      <c r="AN95" s="33">
        <f>+IF(AN88=FIN!$J$29,FIN!$M$29,0)</f>
        <v>0</v>
      </c>
      <c r="AO95" s="33">
        <f>+IF(AO88=FIN!$J$29,FIN!$M$29,0)</f>
        <v>0</v>
      </c>
      <c r="AP95" s="33">
        <f>+IF(AP88=FIN!$J$29,FIN!$M$29,0)</f>
        <v>0</v>
      </c>
      <c r="AQ95" s="33">
        <f>+IF(AQ88=FIN!$J$29,FIN!$M$29,0)</f>
        <v>0</v>
      </c>
      <c r="AR95" s="33">
        <f>+IF(AR88=FIN!$J$29,FIN!$M$29,0)</f>
        <v>0</v>
      </c>
      <c r="AS95" s="33">
        <f>+IF(AS88=FIN!$J$29,FIN!$M$29,0)</f>
        <v>0</v>
      </c>
      <c r="AT95" s="33">
        <f>+IF(AT88=FIN!$J$29,FIN!$M$29,0)</f>
        <v>0</v>
      </c>
      <c r="AU95" s="33">
        <f>+IF(AU88=FIN!$J$29,FIN!$M$29,0)</f>
        <v>0</v>
      </c>
      <c r="AV95" s="33">
        <f>+IF(AV88=FIN!$J$29,FIN!$M$29,0)</f>
        <v>0</v>
      </c>
      <c r="AW95" s="33">
        <f>+IF(AW88=FIN!$J$29,FIN!$M$29,0)</f>
        <v>0</v>
      </c>
      <c r="AX95" s="33">
        <f>+IF(AX88=FIN!$J$29,FIN!$M$29,0)</f>
        <v>0</v>
      </c>
      <c r="AY95" s="33">
        <f>+IF(AY88=FIN!$J$29,FIN!$M$29,0)</f>
        <v>0</v>
      </c>
      <c r="AZ95" s="33">
        <f>+IF(AZ88=FIN!$J$29,FIN!$M$29,0)</f>
        <v>0</v>
      </c>
      <c r="BA95" s="33">
        <f>+IF(BA88=FIN!$J$29,FIN!$M$29,0)</f>
        <v>0</v>
      </c>
      <c r="BB95" s="33">
        <f>+IF(BB88=FIN!$J$29,FIN!$M$29,0)</f>
        <v>0</v>
      </c>
      <c r="BC95" s="33">
        <f>+IF(BC88=FIN!$J$29,FIN!$M$29,0)</f>
        <v>0</v>
      </c>
      <c r="BD95" s="33">
        <f>+IF(BD88=FIN!$J$29,FIN!$M$29,0)</f>
        <v>0</v>
      </c>
      <c r="BE95" s="33">
        <f>+IF(BE88=FIN!$J$29,FIN!$M$29,0)</f>
        <v>0</v>
      </c>
      <c r="BF95" s="33">
        <f>+IF(BF88=FIN!$J$29,FIN!$M$29,0)</f>
        <v>0</v>
      </c>
      <c r="BG95" s="33">
        <f>+IF(BG88=FIN!$J$29,FIN!$M$29,0)</f>
        <v>0</v>
      </c>
      <c r="BH95" s="33">
        <f>+IF(BH88=FIN!$J$29,FIN!$M$29,0)</f>
        <v>0</v>
      </c>
      <c r="BI95" s="33">
        <f>+IF(BI88=FIN!$J$29,FIN!$M$29,0)</f>
        <v>0</v>
      </c>
      <c r="BJ95" s="33">
        <f>+IF(BJ88=FIN!$J$29,FIN!$M$29,0)</f>
        <v>0</v>
      </c>
      <c r="BK95" s="33">
        <f>+IF(BK88=FIN!$J$29,FIN!$M$29,0)</f>
        <v>0</v>
      </c>
      <c r="BL95" s="33">
        <f>+IF(BL88=FIN!$J$29,FIN!$M$29,0)</f>
        <v>0</v>
      </c>
      <c r="BM95" s="33">
        <f>+IF(BM88=FIN!$J$29,FIN!$M$29,0)</f>
        <v>0</v>
      </c>
      <c r="BN95" s="33">
        <f>+IF(BN88=FIN!$J$29,FIN!$M$29,0)</f>
        <v>0</v>
      </c>
      <c r="BO95" s="33">
        <f>+IF(BO88=FIN!$J$29,FIN!$M$29,0)</f>
        <v>0</v>
      </c>
      <c r="BP95" s="33">
        <f>+IF(BP88=FIN!$J$29,FIN!$M$29,0)</f>
        <v>0</v>
      </c>
      <c r="BQ95" s="33">
        <f>+IF(BQ88=FIN!$J$29,FIN!$M$29,0)</f>
        <v>0</v>
      </c>
      <c r="BR95" s="33">
        <f>+IF(BR88=FIN!$J$29,FIN!$M$29,0)</f>
        <v>0</v>
      </c>
      <c r="BS95" s="33">
        <f>+IF(BS88=FIN!$J$29,FIN!$M$29,0)</f>
        <v>0</v>
      </c>
      <c r="BT95" s="33">
        <f>+IF(BT88=FIN!$J$29,FIN!$M$29,0)</f>
        <v>0</v>
      </c>
      <c r="BU95" s="33">
        <f>+IF(BU88=FIN!$J$29,FIN!$M$29,0)</f>
        <v>0</v>
      </c>
      <c r="BV95" s="33">
        <f>+IF(BV88=FIN!$J$29,FIN!$M$29,0)</f>
        <v>0</v>
      </c>
      <c r="BW95" s="33">
        <f>+IF(BW88=FIN!$J$29,FIN!$M$29,0)</f>
        <v>0</v>
      </c>
      <c r="BX95" s="33">
        <f>+IF(BX88=FIN!$J$29,FIN!$M$29,0)</f>
        <v>0</v>
      </c>
    </row>
    <row r="97" spans="1:76">
      <c r="B97" s="119" t="str">
        <f>+FIN!B30</f>
        <v>Préstec E</v>
      </c>
      <c r="C97" s="18"/>
      <c r="D97" s="113"/>
      <c r="E97" s="52">
        <f>+E88</f>
        <v>40909</v>
      </c>
      <c r="F97" s="52">
        <f t="shared" ref="F97:BL97" si="120">+F88</f>
        <v>40940</v>
      </c>
      <c r="G97" s="52">
        <f t="shared" si="120"/>
        <v>40969</v>
      </c>
      <c r="H97" s="52">
        <f t="shared" si="120"/>
        <v>41000</v>
      </c>
      <c r="I97" s="52">
        <f t="shared" si="120"/>
        <v>41030</v>
      </c>
      <c r="J97" s="52">
        <f t="shared" si="120"/>
        <v>41061</v>
      </c>
      <c r="K97" s="52">
        <f t="shared" si="120"/>
        <v>41091</v>
      </c>
      <c r="L97" s="52">
        <f t="shared" si="120"/>
        <v>41122</v>
      </c>
      <c r="M97" s="52">
        <f t="shared" si="120"/>
        <v>41153</v>
      </c>
      <c r="N97" s="52">
        <f t="shared" si="120"/>
        <v>41183</v>
      </c>
      <c r="O97" s="52">
        <f t="shared" si="120"/>
        <v>41214</v>
      </c>
      <c r="P97" s="52">
        <f t="shared" si="120"/>
        <v>41244</v>
      </c>
      <c r="Q97" s="52">
        <f t="shared" si="120"/>
        <v>41275</v>
      </c>
      <c r="R97" s="52">
        <f t="shared" si="120"/>
        <v>41306</v>
      </c>
      <c r="S97" s="52">
        <f t="shared" si="120"/>
        <v>41334</v>
      </c>
      <c r="T97" s="52">
        <f t="shared" si="120"/>
        <v>41365</v>
      </c>
      <c r="U97" s="52">
        <f t="shared" si="120"/>
        <v>41395</v>
      </c>
      <c r="V97" s="52">
        <f t="shared" si="120"/>
        <v>41426</v>
      </c>
      <c r="W97" s="52">
        <f t="shared" si="120"/>
        <v>41456</v>
      </c>
      <c r="X97" s="52">
        <f t="shared" si="120"/>
        <v>41487</v>
      </c>
      <c r="Y97" s="52">
        <f t="shared" si="120"/>
        <v>41518</v>
      </c>
      <c r="Z97" s="52">
        <f t="shared" si="120"/>
        <v>41548</v>
      </c>
      <c r="AA97" s="52">
        <f t="shared" si="120"/>
        <v>41579</v>
      </c>
      <c r="AB97" s="52">
        <f t="shared" si="120"/>
        <v>41609</v>
      </c>
      <c r="AC97" s="52">
        <f t="shared" si="120"/>
        <v>41640</v>
      </c>
      <c r="AD97" s="52">
        <f t="shared" si="120"/>
        <v>41671</v>
      </c>
      <c r="AE97" s="52">
        <f t="shared" si="120"/>
        <v>41699</v>
      </c>
      <c r="AF97" s="52">
        <f t="shared" si="120"/>
        <v>41730</v>
      </c>
      <c r="AG97" s="52">
        <f t="shared" si="120"/>
        <v>41760</v>
      </c>
      <c r="AH97" s="52">
        <f t="shared" si="120"/>
        <v>41791</v>
      </c>
      <c r="AI97" s="52">
        <f t="shared" si="120"/>
        <v>41821</v>
      </c>
      <c r="AJ97" s="52">
        <f t="shared" si="120"/>
        <v>41852</v>
      </c>
      <c r="AK97" s="52">
        <f t="shared" si="120"/>
        <v>41883</v>
      </c>
      <c r="AL97" s="52">
        <f t="shared" si="120"/>
        <v>41913</v>
      </c>
      <c r="AM97" s="52">
        <f t="shared" si="120"/>
        <v>41944</v>
      </c>
      <c r="AN97" s="52">
        <f t="shared" si="120"/>
        <v>41974</v>
      </c>
      <c r="AO97" s="52">
        <f t="shared" si="120"/>
        <v>42005</v>
      </c>
      <c r="AP97" s="52">
        <f t="shared" si="120"/>
        <v>42036</v>
      </c>
      <c r="AQ97" s="52">
        <f t="shared" si="120"/>
        <v>42064</v>
      </c>
      <c r="AR97" s="52">
        <f t="shared" si="120"/>
        <v>42095</v>
      </c>
      <c r="AS97" s="52">
        <f t="shared" si="120"/>
        <v>42125</v>
      </c>
      <c r="AT97" s="52">
        <f t="shared" si="120"/>
        <v>42156</v>
      </c>
      <c r="AU97" s="52">
        <f t="shared" si="120"/>
        <v>42186</v>
      </c>
      <c r="AV97" s="52">
        <f t="shared" si="120"/>
        <v>42217</v>
      </c>
      <c r="AW97" s="52">
        <f t="shared" si="120"/>
        <v>42248</v>
      </c>
      <c r="AX97" s="52">
        <f t="shared" si="120"/>
        <v>42278</v>
      </c>
      <c r="AY97" s="52">
        <f t="shared" si="120"/>
        <v>42309</v>
      </c>
      <c r="AZ97" s="52">
        <f t="shared" si="120"/>
        <v>42339</v>
      </c>
      <c r="BA97" s="52">
        <f t="shared" si="120"/>
        <v>42370</v>
      </c>
      <c r="BB97" s="52">
        <f t="shared" si="120"/>
        <v>42401</v>
      </c>
      <c r="BC97" s="52">
        <f t="shared" si="120"/>
        <v>42430</v>
      </c>
      <c r="BD97" s="52">
        <f t="shared" si="120"/>
        <v>42461</v>
      </c>
      <c r="BE97" s="52">
        <f t="shared" si="120"/>
        <v>42491</v>
      </c>
      <c r="BF97" s="52">
        <f t="shared" si="120"/>
        <v>42522</v>
      </c>
      <c r="BG97" s="52">
        <f t="shared" si="120"/>
        <v>42552</v>
      </c>
      <c r="BH97" s="52">
        <f t="shared" si="120"/>
        <v>42583</v>
      </c>
      <c r="BI97" s="52">
        <f t="shared" si="120"/>
        <v>42614</v>
      </c>
      <c r="BJ97" s="52">
        <f t="shared" si="120"/>
        <v>42644</v>
      </c>
      <c r="BK97" s="52">
        <f t="shared" si="120"/>
        <v>42675</v>
      </c>
      <c r="BL97" s="52">
        <f t="shared" si="120"/>
        <v>42705</v>
      </c>
      <c r="BM97" s="52">
        <f t="shared" ref="BM97:BX97" si="121">+BM88</f>
        <v>42736</v>
      </c>
      <c r="BN97" s="52">
        <f t="shared" si="121"/>
        <v>42767</v>
      </c>
      <c r="BO97" s="52">
        <f t="shared" si="121"/>
        <v>42795</v>
      </c>
      <c r="BP97" s="52">
        <f t="shared" si="121"/>
        <v>42826</v>
      </c>
      <c r="BQ97" s="52">
        <f t="shared" si="121"/>
        <v>42856</v>
      </c>
      <c r="BR97" s="52">
        <f t="shared" si="121"/>
        <v>42887</v>
      </c>
      <c r="BS97" s="52">
        <f t="shared" si="121"/>
        <v>42917</v>
      </c>
      <c r="BT97" s="52">
        <f t="shared" si="121"/>
        <v>42948</v>
      </c>
      <c r="BU97" s="52">
        <f t="shared" si="121"/>
        <v>42979</v>
      </c>
      <c r="BV97" s="52">
        <f t="shared" si="121"/>
        <v>43009</v>
      </c>
      <c r="BW97" s="52">
        <f t="shared" si="121"/>
        <v>43040</v>
      </c>
      <c r="BX97" s="52">
        <f t="shared" si="121"/>
        <v>43070</v>
      </c>
    </row>
    <row r="98" spans="1:76">
      <c r="B98" s="53" t="s">
        <v>187</v>
      </c>
      <c r="C98" s="53">
        <f>+FIN!N30</f>
        <v>0</v>
      </c>
      <c r="D98" s="114"/>
      <c r="E98" s="37">
        <f>+IF(E97=FIN!$J$30,FIN!$C$30,0)</f>
        <v>0</v>
      </c>
      <c r="F98" s="37">
        <f>+IF(F97=FIN!$J$30,FIN!$C$30,0)</f>
        <v>0</v>
      </c>
      <c r="G98" s="37">
        <f>+IF(G97=FIN!$J$30,FIN!$C$30,0)</f>
        <v>0</v>
      </c>
      <c r="H98" s="37">
        <f>+IF(H97=FIN!$J$30,FIN!$C$30,0)</f>
        <v>0</v>
      </c>
      <c r="I98" s="37">
        <f>+IF(I97=FIN!$J$30,FIN!$C$30,0)</f>
        <v>0</v>
      </c>
      <c r="J98" s="37">
        <f>+IF(J97=FIN!$J$30,FIN!$C$30,0)</f>
        <v>0</v>
      </c>
      <c r="K98" s="37">
        <f>+IF(K97=FIN!$J$30,FIN!$C$30,0)</f>
        <v>0</v>
      </c>
      <c r="L98" s="37">
        <f>+IF(L97=FIN!$J$30,FIN!$C$30,0)</f>
        <v>0</v>
      </c>
      <c r="M98" s="37">
        <f>+IF(M97=FIN!$J$30,FIN!$C$30,0)</f>
        <v>0</v>
      </c>
      <c r="N98" s="37">
        <f>+IF(N97=FIN!$J$30,FIN!$C$30,0)</f>
        <v>0</v>
      </c>
      <c r="O98" s="37">
        <f>+IF(O97=FIN!$J$30,FIN!$C$30,0)</f>
        <v>0</v>
      </c>
      <c r="P98" s="37">
        <f>+IF(P97=FIN!$J$30,FIN!$C$30,0)</f>
        <v>0</v>
      </c>
      <c r="Q98" s="37">
        <f>+IF(Q97=FIN!$J$30,FIN!$C$30,0)</f>
        <v>0</v>
      </c>
      <c r="R98" s="37">
        <f>+IF(R97=FIN!$J$30,FIN!$C$30,0)</f>
        <v>0</v>
      </c>
      <c r="S98" s="37">
        <f>+IF(S97=FIN!$J$30,FIN!$C$30,0)</f>
        <v>0</v>
      </c>
      <c r="T98" s="37">
        <f>+IF(T97=FIN!$J$30,FIN!$C$30,0)</f>
        <v>0</v>
      </c>
      <c r="U98" s="37">
        <f>+IF(U97=FIN!$J$30,FIN!$C$30,0)</f>
        <v>0</v>
      </c>
      <c r="V98" s="37">
        <f>+IF(V97=FIN!$J$30,FIN!$C$30,0)</f>
        <v>0</v>
      </c>
      <c r="W98" s="37">
        <f>+IF(W97=FIN!$J$30,FIN!$C$30,0)</f>
        <v>0</v>
      </c>
      <c r="X98" s="37">
        <f>+IF(X97=FIN!$J$30,FIN!$C$30,0)</f>
        <v>0</v>
      </c>
      <c r="Y98" s="37">
        <f>+IF(Y97=FIN!$J$30,FIN!$C$30,0)</f>
        <v>0</v>
      </c>
      <c r="Z98" s="37">
        <f>+IF(Z97=FIN!$J$30,FIN!$C$30,0)</f>
        <v>0</v>
      </c>
      <c r="AA98" s="37">
        <f>+IF(AA97=FIN!$J$30,FIN!$C$30,0)</f>
        <v>0</v>
      </c>
      <c r="AB98" s="37">
        <f>+IF(AB97=FIN!$J$30,FIN!$C$30,0)</f>
        <v>0</v>
      </c>
      <c r="AC98" s="37">
        <f>+IF(AC97=FIN!$J$30,FIN!$C$30,0)</f>
        <v>0</v>
      </c>
      <c r="AD98" s="37">
        <f>+IF(AD97=FIN!$J$30,FIN!$C$30,0)</f>
        <v>0</v>
      </c>
      <c r="AE98" s="37">
        <f>+IF(AE97=FIN!$J$30,FIN!$C$30,0)</f>
        <v>0</v>
      </c>
      <c r="AF98" s="37">
        <f>+IF(AF97=FIN!$J$30,FIN!$C$30,0)</f>
        <v>0</v>
      </c>
      <c r="AG98" s="37">
        <f>+IF(AG97=FIN!$J$30,FIN!$C$30,0)</f>
        <v>0</v>
      </c>
      <c r="AH98" s="37">
        <f>+IF(AH97=FIN!$J$30,FIN!$C$30,0)</f>
        <v>0</v>
      </c>
      <c r="AI98" s="37">
        <f>+IF(AI97=FIN!$J$30,FIN!$C$30,0)</f>
        <v>0</v>
      </c>
      <c r="AJ98" s="37">
        <f>+IF(AJ97=FIN!$J$30,FIN!$C$30,0)</f>
        <v>0</v>
      </c>
      <c r="AK98" s="37">
        <f>+IF(AK97=FIN!$J$30,FIN!$C$30,0)</f>
        <v>0</v>
      </c>
      <c r="AL98" s="37">
        <f>+IF(AL97=FIN!$J$30,FIN!$C$30,0)</f>
        <v>0</v>
      </c>
      <c r="AM98" s="37">
        <f>+IF(AM97=FIN!$J$30,FIN!$C$30,0)</f>
        <v>0</v>
      </c>
      <c r="AN98" s="37">
        <f>+IF(AN97=FIN!$J$30,FIN!$C$30,0)</f>
        <v>0</v>
      </c>
      <c r="AO98" s="37">
        <f>+IF(AO97=FIN!$J$30,FIN!$C$30,0)</f>
        <v>0</v>
      </c>
      <c r="AP98" s="37">
        <f>+IF(AP97=FIN!$J$30,FIN!$C$30,0)</f>
        <v>0</v>
      </c>
      <c r="AQ98" s="37">
        <f>+IF(AQ97=FIN!$J$30,FIN!$C$30,0)</f>
        <v>0</v>
      </c>
      <c r="AR98" s="37">
        <f>+IF(AR97=FIN!$J$30,FIN!$C$30,0)</f>
        <v>0</v>
      </c>
      <c r="AS98" s="37">
        <f>+IF(AS97=FIN!$J$30,FIN!$C$30,0)</f>
        <v>0</v>
      </c>
      <c r="AT98" s="37">
        <f>+IF(AT97=FIN!$J$30,FIN!$C$30,0)</f>
        <v>0</v>
      </c>
      <c r="AU98" s="37">
        <f>+IF(AU97=FIN!$J$30,FIN!$C$30,0)</f>
        <v>0</v>
      </c>
      <c r="AV98" s="37">
        <f>+IF(AV97=FIN!$J$30,FIN!$C$30,0)</f>
        <v>0</v>
      </c>
      <c r="AW98" s="37">
        <f>+IF(AW97=FIN!$J$30,FIN!$C$30,0)</f>
        <v>0</v>
      </c>
      <c r="AX98" s="37">
        <f>+IF(AX97=FIN!$J$30,FIN!$C$30,0)</f>
        <v>0</v>
      </c>
      <c r="AY98" s="37">
        <f>+IF(AY97=FIN!$J$30,FIN!$C$30,0)</f>
        <v>0</v>
      </c>
      <c r="AZ98" s="37">
        <f>+IF(AZ97=FIN!$J$30,FIN!$C$30,0)</f>
        <v>0</v>
      </c>
      <c r="BA98" s="37">
        <f>+IF(BA97=FIN!$J$30,FIN!$C$30,0)</f>
        <v>0</v>
      </c>
      <c r="BB98" s="37">
        <f>+IF(BB97=FIN!$J$30,FIN!$C$30,0)</f>
        <v>0</v>
      </c>
      <c r="BC98" s="37">
        <f>+IF(BC97=FIN!$J$30,FIN!$C$30,0)</f>
        <v>0</v>
      </c>
      <c r="BD98" s="37">
        <f>+IF(BD97=FIN!$J$30,FIN!$C$30,0)</f>
        <v>0</v>
      </c>
      <c r="BE98" s="37">
        <f>+IF(BE97=FIN!$J$30,FIN!$C$30,0)</f>
        <v>0</v>
      </c>
      <c r="BF98" s="37">
        <f>+IF(BF97=FIN!$J$30,FIN!$C$30,0)</f>
        <v>0</v>
      </c>
      <c r="BG98" s="37">
        <f>+IF(BG97=FIN!$J$30,FIN!$C$30,0)</f>
        <v>0</v>
      </c>
      <c r="BH98" s="37">
        <f>+IF(BH97=FIN!$J$30,FIN!$C$30,0)</f>
        <v>0</v>
      </c>
      <c r="BI98" s="37">
        <f>+IF(BI97=FIN!$J$30,FIN!$C$30,0)</f>
        <v>0</v>
      </c>
      <c r="BJ98" s="37">
        <f>+IF(BJ97=FIN!$J$30,FIN!$C$30,0)</f>
        <v>0</v>
      </c>
      <c r="BK98" s="37">
        <f>+IF(BK97=FIN!$J$30,FIN!$C$30,0)</f>
        <v>0</v>
      </c>
      <c r="BL98" s="37">
        <f>+IF(BL97=FIN!$J$30,FIN!$C$30,0)</f>
        <v>0</v>
      </c>
      <c r="BM98" s="37">
        <f>+IF(BM97=FIN!$J$30,FIN!$C$30,0)</f>
        <v>0</v>
      </c>
      <c r="BN98" s="37">
        <f>+IF(BN97=FIN!$J$30,FIN!$C$30,0)</f>
        <v>0</v>
      </c>
      <c r="BO98" s="37">
        <f>+IF(BO97=FIN!$J$30,FIN!$C$30,0)</f>
        <v>0</v>
      </c>
      <c r="BP98" s="37">
        <f>+IF(BP97=FIN!$J$30,FIN!$C$30,0)</f>
        <v>0</v>
      </c>
      <c r="BQ98" s="37">
        <f>+IF(BQ97=FIN!$J$30,FIN!$C$30,0)</f>
        <v>0</v>
      </c>
      <c r="BR98" s="37">
        <f>+IF(BR97=FIN!$J$30,FIN!$C$30,0)</f>
        <v>0</v>
      </c>
      <c r="BS98" s="37">
        <f>+IF(BS97=FIN!$J$30,FIN!$C$30,0)</f>
        <v>0</v>
      </c>
      <c r="BT98" s="37">
        <f>+IF(BT97=FIN!$J$30,FIN!$C$30,0)</f>
        <v>0</v>
      </c>
      <c r="BU98" s="37">
        <f>+IF(BU97=FIN!$J$30,FIN!$C$30,0)</f>
        <v>0</v>
      </c>
      <c r="BV98" s="37">
        <f>+IF(BV97=FIN!$J$30,FIN!$C$30,0)</f>
        <v>0</v>
      </c>
      <c r="BW98" s="37">
        <f>+IF(BW97=FIN!$J$30,FIN!$C$30,0)</f>
        <v>0</v>
      </c>
      <c r="BX98" s="37">
        <f>+IF(BX97=FIN!$J$30,FIN!$C$30,0)</f>
        <v>0</v>
      </c>
    </row>
    <row r="99" spans="1:76">
      <c r="B99" s="32" t="s">
        <v>179</v>
      </c>
      <c r="C99" s="32"/>
      <c r="D99" s="115"/>
      <c r="E99" s="33">
        <f>SUM($E$98:E$98)-SUM($E$102:E$102)</f>
        <v>0</v>
      </c>
      <c r="F99" s="33">
        <f>SUM($E$98:F$98)-SUM($E$102:F$102)</f>
        <v>0</v>
      </c>
      <c r="G99" s="33">
        <f>SUM($E$98:G$98)-SUM($E$102:G$102)</f>
        <v>0</v>
      </c>
      <c r="H99" s="33">
        <f>SUM($E$98:H$98)-SUM($E$102:H$102)</f>
        <v>0</v>
      </c>
      <c r="I99" s="33">
        <f>SUM($E$98:I$98)-SUM($E$102:I$102)</f>
        <v>0</v>
      </c>
      <c r="J99" s="33">
        <f>SUM($E$98:J$98)-SUM($E$102:J$102)</f>
        <v>0</v>
      </c>
      <c r="K99" s="33">
        <f>SUM($E$98:K$98)-SUM($E$102:K$102)</f>
        <v>0</v>
      </c>
      <c r="L99" s="33">
        <f>SUM($E$98:L$98)-SUM($E$102:L$102)</f>
        <v>0</v>
      </c>
      <c r="M99" s="33">
        <f>SUM($E$98:M$98)-SUM($E$102:M$102)</f>
        <v>0</v>
      </c>
      <c r="N99" s="33">
        <f>SUM($E$98:N$98)-SUM($E$102:N$102)</f>
        <v>0</v>
      </c>
      <c r="O99" s="33">
        <f>SUM($E$98:O$98)-SUM($E$102:O$102)</f>
        <v>0</v>
      </c>
      <c r="P99" s="33">
        <f>SUM($E$98:P$98)-SUM($E$102:P$102)</f>
        <v>0</v>
      </c>
      <c r="Q99" s="33">
        <f>SUM($E$98:Q$98)-SUM($E$102:Q$102)</f>
        <v>0</v>
      </c>
      <c r="R99" s="33">
        <f>SUM($E$98:R$98)-SUM($E$102:R$102)</f>
        <v>0</v>
      </c>
      <c r="S99" s="33">
        <f>SUM($E$98:S$98)-SUM($E$102:S$102)</f>
        <v>0</v>
      </c>
      <c r="T99" s="33">
        <f>SUM($E$98:T$98)-SUM($E$102:T$102)</f>
        <v>0</v>
      </c>
      <c r="U99" s="33">
        <f>SUM($E$98:U$98)-SUM($E$102:U$102)</f>
        <v>0</v>
      </c>
      <c r="V99" s="33">
        <f>SUM($E$98:V$98)-SUM($E$102:V$102)</f>
        <v>0</v>
      </c>
      <c r="W99" s="33">
        <f>SUM($E$98:W$98)-SUM($E$102:W$102)</f>
        <v>0</v>
      </c>
      <c r="X99" s="33">
        <f>SUM($E$98:X$98)-SUM($E$102:X$102)</f>
        <v>0</v>
      </c>
      <c r="Y99" s="33">
        <f>SUM($E$98:Y$98)-SUM($E$102:Y$102)</f>
        <v>0</v>
      </c>
      <c r="Z99" s="33">
        <f>SUM($E$98:Z$98)-SUM($E$102:Z$102)</f>
        <v>0</v>
      </c>
      <c r="AA99" s="33">
        <f>SUM($E$98:AA$98)-SUM($E$102:AA$102)</f>
        <v>0</v>
      </c>
      <c r="AB99" s="33">
        <f>SUM($E$98:AB$98)-SUM($E$102:AB$102)</f>
        <v>0</v>
      </c>
      <c r="AC99" s="33">
        <f>SUM($E$98:AC$98)-SUM($E$102:AC$102)</f>
        <v>0</v>
      </c>
      <c r="AD99" s="33">
        <f>SUM($E$98:AD$98)-SUM($E$102:AD$102)</f>
        <v>0</v>
      </c>
      <c r="AE99" s="33">
        <f>SUM($E$98:AE$98)-SUM($E$102:AE$102)</f>
        <v>0</v>
      </c>
      <c r="AF99" s="33">
        <f>SUM($E$98:AF$98)-SUM($E$102:AF$102)</f>
        <v>0</v>
      </c>
      <c r="AG99" s="33">
        <f>SUM($E$98:AG$98)-SUM($E$102:AG$102)</f>
        <v>0</v>
      </c>
      <c r="AH99" s="33">
        <f>SUM($E$98:AH$98)-SUM($E$102:AH$102)</f>
        <v>0</v>
      </c>
      <c r="AI99" s="33">
        <f>SUM($E$98:AI$98)-SUM($E$102:AI$102)</f>
        <v>0</v>
      </c>
      <c r="AJ99" s="33">
        <f>SUM($E$98:AJ$98)-SUM($E$102:AJ$102)</f>
        <v>0</v>
      </c>
      <c r="AK99" s="33">
        <f>SUM($E$98:AK$98)-SUM($E$102:AK$102)</f>
        <v>0</v>
      </c>
      <c r="AL99" s="33">
        <f>SUM($E$98:AL$98)-SUM($E$102:AL$102)</f>
        <v>0</v>
      </c>
      <c r="AM99" s="33">
        <f>SUM($E$98:AM$98)-SUM($E$102:AM$102)</f>
        <v>0</v>
      </c>
      <c r="AN99" s="33">
        <f>SUM($E$98:AN$98)-SUM($E$102:AN$102)</f>
        <v>0</v>
      </c>
      <c r="AO99" s="33">
        <f>SUM($E$98:AO$98)-SUM($E$102:AO$102)</f>
        <v>0</v>
      </c>
      <c r="AP99" s="33">
        <f>SUM($E$98:AP$98)-SUM($E$102:AP$102)</f>
        <v>0</v>
      </c>
      <c r="AQ99" s="33">
        <f>SUM($E$98:AQ$98)-SUM($E$102:AQ$102)</f>
        <v>0</v>
      </c>
      <c r="AR99" s="33">
        <f>SUM($E$98:AR$98)-SUM($E$102:AR$102)</f>
        <v>0</v>
      </c>
      <c r="AS99" s="33">
        <f>SUM($E$98:AS$98)-SUM($E$102:AS$102)</f>
        <v>0</v>
      </c>
      <c r="AT99" s="33">
        <f>SUM($E$98:AT$98)-SUM($E$102:AT$102)</f>
        <v>0</v>
      </c>
      <c r="AU99" s="33">
        <f>SUM($E$98:AU$98)-SUM($E$102:AU$102)</f>
        <v>0</v>
      </c>
      <c r="AV99" s="33">
        <f>SUM($E$98:AV$98)-SUM($E$102:AV$102)</f>
        <v>0</v>
      </c>
      <c r="AW99" s="33">
        <f>SUM($E$98:AW$98)-SUM($E$102:AW$102)</f>
        <v>0</v>
      </c>
      <c r="AX99" s="33">
        <f>SUM($E$98:AX$98)-SUM($E$102:AX$102)</f>
        <v>0</v>
      </c>
      <c r="AY99" s="33">
        <f>SUM($E$98:AY$98)-SUM($E$102:AY$102)</f>
        <v>0</v>
      </c>
      <c r="AZ99" s="33">
        <f>SUM($E$98:AZ$98)-SUM($E$102:AZ$102)</f>
        <v>0</v>
      </c>
      <c r="BA99" s="33">
        <f>SUM($E$98:BA$98)-SUM($E$102:BA$102)</f>
        <v>0</v>
      </c>
      <c r="BB99" s="33">
        <f>SUM($E$98:BB$98)-SUM($E$102:BB$102)</f>
        <v>0</v>
      </c>
      <c r="BC99" s="33">
        <f>SUM($E$98:BC$98)-SUM($E$102:BC$102)</f>
        <v>0</v>
      </c>
      <c r="BD99" s="33">
        <f>SUM($E$98:BD$98)-SUM($E$102:BD$102)</f>
        <v>0</v>
      </c>
      <c r="BE99" s="33">
        <f>SUM($E$98:BE$98)-SUM($E$102:BE$102)</f>
        <v>0</v>
      </c>
      <c r="BF99" s="33">
        <f>SUM($E$98:BF$98)-SUM($E$102:BF$102)</f>
        <v>0</v>
      </c>
      <c r="BG99" s="33">
        <f>SUM($E$98:BG$98)-SUM($E$102:BG$102)</f>
        <v>0</v>
      </c>
      <c r="BH99" s="33">
        <f>SUM($E$98:BH$98)-SUM($E$102:BH$102)</f>
        <v>0</v>
      </c>
      <c r="BI99" s="33">
        <f>SUM($E$98:BI$98)-SUM($E$102:BI$102)</f>
        <v>0</v>
      </c>
      <c r="BJ99" s="33">
        <f>SUM($E$98:BJ$98)-SUM($E$102:BJ$102)</f>
        <v>0</v>
      </c>
      <c r="BK99" s="33">
        <f>SUM($E$98:BK$98)-SUM($E$102:BK$102)</f>
        <v>0</v>
      </c>
      <c r="BL99" s="33">
        <f>SUM($E$98:BL$98)-SUM($E$102:BL$102)</f>
        <v>0</v>
      </c>
      <c r="BM99" s="33">
        <f>SUM($E$98:BM$98)-SUM($E$102:BM$102)</f>
        <v>0</v>
      </c>
      <c r="BN99" s="33">
        <f>SUM($E$98:BN$98)-SUM($E$102:BN$102)</f>
        <v>0</v>
      </c>
      <c r="BO99" s="33">
        <f>SUM($E$98:BO$98)-SUM($E$102:BO$102)</f>
        <v>0</v>
      </c>
      <c r="BP99" s="33">
        <f>SUM($E$98:BP$98)-SUM($E$102:BP$102)</f>
        <v>0</v>
      </c>
      <c r="BQ99" s="33">
        <f>SUM($E$98:BQ$98)-SUM($E$102:BQ$102)</f>
        <v>0</v>
      </c>
      <c r="BR99" s="33">
        <f>SUM($E$98:BR$98)-SUM($E$102:BR$102)</f>
        <v>0</v>
      </c>
      <c r="BS99" s="33">
        <f>SUM($E$98:BS$98)-SUM($E$102:BS$102)</f>
        <v>0</v>
      </c>
      <c r="BT99" s="33">
        <f>SUM($E$98:BT$98)-SUM($E$102:BT$102)</f>
        <v>0</v>
      </c>
      <c r="BU99" s="33">
        <f>SUM($E$98:BU$98)-SUM($E$102:BU$102)</f>
        <v>0</v>
      </c>
      <c r="BV99" s="33">
        <f>SUM($E$98:BV$98)-SUM($E$102:BV$102)</f>
        <v>0</v>
      </c>
      <c r="BW99" s="33">
        <f>SUM($E$98:BW$98)-SUM($E$102:BW$102)</f>
        <v>0</v>
      </c>
      <c r="BX99" s="33">
        <f>SUM($E$98:BX$98)-SUM($E$102:BX$102)</f>
        <v>0</v>
      </c>
    </row>
    <row r="100" spans="1:76">
      <c r="B100" s="32" t="s">
        <v>180</v>
      </c>
      <c r="C100" s="32"/>
      <c r="D100" s="115"/>
      <c r="E100" s="33">
        <f t="shared" ref="E100:AJ100" si="122">+E99-E101</f>
        <v>0</v>
      </c>
      <c r="F100" s="33">
        <f t="shared" si="122"/>
        <v>0</v>
      </c>
      <c r="G100" s="33">
        <f t="shared" si="122"/>
        <v>0</v>
      </c>
      <c r="H100" s="33">
        <f t="shared" si="122"/>
        <v>0</v>
      </c>
      <c r="I100" s="33">
        <f t="shared" si="122"/>
        <v>0</v>
      </c>
      <c r="J100" s="33">
        <f t="shared" si="122"/>
        <v>0</v>
      </c>
      <c r="K100" s="33">
        <f t="shared" si="122"/>
        <v>0</v>
      </c>
      <c r="L100" s="33">
        <f t="shared" si="122"/>
        <v>0</v>
      </c>
      <c r="M100" s="33">
        <f t="shared" si="122"/>
        <v>0</v>
      </c>
      <c r="N100" s="33">
        <f t="shared" si="122"/>
        <v>0</v>
      </c>
      <c r="O100" s="33">
        <f t="shared" si="122"/>
        <v>0</v>
      </c>
      <c r="P100" s="33">
        <f t="shared" si="122"/>
        <v>0</v>
      </c>
      <c r="Q100" s="33">
        <f t="shared" si="122"/>
        <v>0</v>
      </c>
      <c r="R100" s="33">
        <f t="shared" si="122"/>
        <v>0</v>
      </c>
      <c r="S100" s="33">
        <f t="shared" si="122"/>
        <v>0</v>
      </c>
      <c r="T100" s="33">
        <f t="shared" si="122"/>
        <v>0</v>
      </c>
      <c r="U100" s="33">
        <f t="shared" si="122"/>
        <v>0</v>
      </c>
      <c r="V100" s="33">
        <f t="shared" si="122"/>
        <v>0</v>
      </c>
      <c r="W100" s="33">
        <f t="shared" si="122"/>
        <v>0</v>
      </c>
      <c r="X100" s="33">
        <f t="shared" si="122"/>
        <v>0</v>
      </c>
      <c r="Y100" s="33">
        <f t="shared" si="122"/>
        <v>0</v>
      </c>
      <c r="Z100" s="33">
        <f t="shared" si="122"/>
        <v>0</v>
      </c>
      <c r="AA100" s="33">
        <f t="shared" si="122"/>
        <v>0</v>
      </c>
      <c r="AB100" s="33">
        <f t="shared" si="122"/>
        <v>0</v>
      </c>
      <c r="AC100" s="33">
        <f t="shared" si="122"/>
        <v>0</v>
      </c>
      <c r="AD100" s="33">
        <f t="shared" si="122"/>
        <v>0</v>
      </c>
      <c r="AE100" s="33">
        <f t="shared" si="122"/>
        <v>0</v>
      </c>
      <c r="AF100" s="33">
        <f t="shared" si="122"/>
        <v>0</v>
      </c>
      <c r="AG100" s="33">
        <f t="shared" si="122"/>
        <v>0</v>
      </c>
      <c r="AH100" s="33">
        <f t="shared" si="122"/>
        <v>0</v>
      </c>
      <c r="AI100" s="33">
        <f t="shared" si="122"/>
        <v>0</v>
      </c>
      <c r="AJ100" s="33">
        <f t="shared" si="122"/>
        <v>0</v>
      </c>
      <c r="AK100" s="33">
        <f t="shared" ref="AK100:BL100" si="123">+AK99-AK101</f>
        <v>0</v>
      </c>
      <c r="AL100" s="33">
        <f t="shared" si="123"/>
        <v>0</v>
      </c>
      <c r="AM100" s="33">
        <f t="shared" si="123"/>
        <v>0</v>
      </c>
      <c r="AN100" s="33">
        <f t="shared" si="123"/>
        <v>0</v>
      </c>
      <c r="AO100" s="33">
        <f t="shared" si="123"/>
        <v>0</v>
      </c>
      <c r="AP100" s="33">
        <f t="shared" si="123"/>
        <v>0</v>
      </c>
      <c r="AQ100" s="33">
        <f t="shared" si="123"/>
        <v>0</v>
      </c>
      <c r="AR100" s="33">
        <f t="shared" si="123"/>
        <v>0</v>
      </c>
      <c r="AS100" s="33">
        <f t="shared" si="123"/>
        <v>0</v>
      </c>
      <c r="AT100" s="33">
        <f t="shared" si="123"/>
        <v>0</v>
      </c>
      <c r="AU100" s="33">
        <f t="shared" si="123"/>
        <v>0</v>
      </c>
      <c r="AV100" s="33">
        <f t="shared" si="123"/>
        <v>0</v>
      </c>
      <c r="AW100" s="33">
        <f t="shared" si="123"/>
        <v>0</v>
      </c>
      <c r="AX100" s="33">
        <f t="shared" si="123"/>
        <v>0</v>
      </c>
      <c r="AY100" s="33">
        <f t="shared" si="123"/>
        <v>0</v>
      </c>
      <c r="AZ100" s="33">
        <f t="shared" si="123"/>
        <v>0</v>
      </c>
      <c r="BA100" s="33">
        <f t="shared" si="123"/>
        <v>0</v>
      </c>
      <c r="BB100" s="33">
        <f t="shared" si="123"/>
        <v>0</v>
      </c>
      <c r="BC100" s="33">
        <f t="shared" si="123"/>
        <v>0</v>
      </c>
      <c r="BD100" s="33">
        <f t="shared" si="123"/>
        <v>0</v>
      </c>
      <c r="BE100" s="33">
        <f t="shared" si="123"/>
        <v>0</v>
      </c>
      <c r="BF100" s="33">
        <f t="shared" si="123"/>
        <v>0</v>
      </c>
      <c r="BG100" s="33">
        <f t="shared" si="123"/>
        <v>0</v>
      </c>
      <c r="BH100" s="33">
        <f t="shared" si="123"/>
        <v>0</v>
      </c>
      <c r="BI100" s="33">
        <f t="shared" si="123"/>
        <v>0</v>
      </c>
      <c r="BJ100" s="33">
        <f t="shared" si="123"/>
        <v>0</v>
      </c>
      <c r="BK100" s="33">
        <f t="shared" si="123"/>
        <v>0</v>
      </c>
      <c r="BL100" s="33">
        <f t="shared" si="123"/>
        <v>0</v>
      </c>
      <c r="BM100" s="33">
        <f t="shared" ref="BM100:BX100" si="124">+BM99-BM101</f>
        <v>0</v>
      </c>
      <c r="BN100" s="33">
        <f t="shared" si="124"/>
        <v>0</v>
      </c>
      <c r="BO100" s="33">
        <f t="shared" si="124"/>
        <v>0</v>
      </c>
      <c r="BP100" s="33">
        <f t="shared" si="124"/>
        <v>0</v>
      </c>
      <c r="BQ100" s="33">
        <f t="shared" si="124"/>
        <v>0</v>
      </c>
      <c r="BR100" s="33">
        <f t="shared" si="124"/>
        <v>0</v>
      </c>
      <c r="BS100" s="33">
        <f t="shared" si="124"/>
        <v>0</v>
      </c>
      <c r="BT100" s="33">
        <f t="shared" si="124"/>
        <v>0</v>
      </c>
      <c r="BU100" s="33">
        <f t="shared" si="124"/>
        <v>0</v>
      </c>
      <c r="BV100" s="33">
        <f t="shared" si="124"/>
        <v>0</v>
      </c>
      <c r="BW100" s="33">
        <f t="shared" si="124"/>
        <v>0</v>
      </c>
      <c r="BX100" s="33">
        <f t="shared" si="124"/>
        <v>0</v>
      </c>
    </row>
    <row r="101" spans="1:76">
      <c r="B101" s="32" t="s">
        <v>181</v>
      </c>
      <c r="C101" s="32"/>
      <c r="D101" s="117"/>
      <c r="E101" s="33">
        <f>IF(E99&gt;0,SUM(F102:Q102),0)</f>
        <v>0</v>
      </c>
      <c r="F101" s="33">
        <f t="shared" ref="F101:BL101" si="125">IF(F99&gt;0,SUM(G102:R102),0)</f>
        <v>0</v>
      </c>
      <c r="G101" s="33">
        <f t="shared" si="125"/>
        <v>0</v>
      </c>
      <c r="H101" s="33">
        <f t="shared" si="125"/>
        <v>0</v>
      </c>
      <c r="I101" s="33">
        <f t="shared" si="125"/>
        <v>0</v>
      </c>
      <c r="J101" s="33">
        <f t="shared" si="125"/>
        <v>0</v>
      </c>
      <c r="K101" s="33">
        <f t="shared" si="125"/>
        <v>0</v>
      </c>
      <c r="L101" s="33">
        <f t="shared" si="125"/>
        <v>0</v>
      </c>
      <c r="M101" s="33">
        <f t="shared" si="125"/>
        <v>0</v>
      </c>
      <c r="N101" s="33">
        <f t="shared" si="125"/>
        <v>0</v>
      </c>
      <c r="O101" s="33">
        <f t="shared" si="125"/>
        <v>0</v>
      </c>
      <c r="P101" s="33">
        <f t="shared" si="125"/>
        <v>0</v>
      </c>
      <c r="Q101" s="33">
        <f t="shared" si="125"/>
        <v>0</v>
      </c>
      <c r="R101" s="33">
        <f t="shared" si="125"/>
        <v>0</v>
      </c>
      <c r="S101" s="33">
        <f t="shared" si="125"/>
        <v>0</v>
      </c>
      <c r="T101" s="33">
        <f t="shared" si="125"/>
        <v>0</v>
      </c>
      <c r="U101" s="33">
        <f t="shared" si="125"/>
        <v>0</v>
      </c>
      <c r="V101" s="33">
        <f t="shared" si="125"/>
        <v>0</v>
      </c>
      <c r="W101" s="33">
        <f t="shared" si="125"/>
        <v>0</v>
      </c>
      <c r="X101" s="33">
        <f t="shared" si="125"/>
        <v>0</v>
      </c>
      <c r="Y101" s="33">
        <f t="shared" si="125"/>
        <v>0</v>
      </c>
      <c r="Z101" s="33">
        <f t="shared" si="125"/>
        <v>0</v>
      </c>
      <c r="AA101" s="33">
        <f t="shared" si="125"/>
        <v>0</v>
      </c>
      <c r="AB101" s="33">
        <f t="shared" si="125"/>
        <v>0</v>
      </c>
      <c r="AC101" s="33">
        <f t="shared" si="125"/>
        <v>0</v>
      </c>
      <c r="AD101" s="33">
        <f t="shared" si="125"/>
        <v>0</v>
      </c>
      <c r="AE101" s="33">
        <f t="shared" si="125"/>
        <v>0</v>
      </c>
      <c r="AF101" s="33">
        <f t="shared" si="125"/>
        <v>0</v>
      </c>
      <c r="AG101" s="33">
        <f t="shared" si="125"/>
        <v>0</v>
      </c>
      <c r="AH101" s="33">
        <f t="shared" si="125"/>
        <v>0</v>
      </c>
      <c r="AI101" s="33">
        <f t="shared" si="125"/>
        <v>0</v>
      </c>
      <c r="AJ101" s="33">
        <f t="shared" si="125"/>
        <v>0</v>
      </c>
      <c r="AK101" s="33">
        <f t="shared" si="125"/>
        <v>0</v>
      </c>
      <c r="AL101" s="33">
        <f t="shared" si="125"/>
        <v>0</v>
      </c>
      <c r="AM101" s="33">
        <f t="shared" si="125"/>
        <v>0</v>
      </c>
      <c r="AN101" s="33">
        <f t="shared" si="125"/>
        <v>0</v>
      </c>
      <c r="AO101" s="33">
        <f t="shared" si="125"/>
        <v>0</v>
      </c>
      <c r="AP101" s="33">
        <f t="shared" si="125"/>
        <v>0</v>
      </c>
      <c r="AQ101" s="33">
        <f t="shared" si="125"/>
        <v>0</v>
      </c>
      <c r="AR101" s="33">
        <f t="shared" si="125"/>
        <v>0</v>
      </c>
      <c r="AS101" s="33">
        <f t="shared" si="125"/>
        <v>0</v>
      </c>
      <c r="AT101" s="33">
        <f t="shared" si="125"/>
        <v>0</v>
      </c>
      <c r="AU101" s="33">
        <f t="shared" si="125"/>
        <v>0</v>
      </c>
      <c r="AV101" s="33">
        <f t="shared" si="125"/>
        <v>0</v>
      </c>
      <c r="AW101" s="33">
        <f t="shared" si="125"/>
        <v>0</v>
      </c>
      <c r="AX101" s="33">
        <f t="shared" si="125"/>
        <v>0</v>
      </c>
      <c r="AY101" s="33">
        <f t="shared" si="125"/>
        <v>0</v>
      </c>
      <c r="AZ101" s="33">
        <f t="shared" si="125"/>
        <v>0</v>
      </c>
      <c r="BA101" s="33">
        <f t="shared" si="125"/>
        <v>0</v>
      </c>
      <c r="BB101" s="33">
        <f t="shared" si="125"/>
        <v>0</v>
      </c>
      <c r="BC101" s="33">
        <f t="shared" si="125"/>
        <v>0</v>
      </c>
      <c r="BD101" s="33">
        <f t="shared" si="125"/>
        <v>0</v>
      </c>
      <c r="BE101" s="33">
        <f t="shared" si="125"/>
        <v>0</v>
      </c>
      <c r="BF101" s="33">
        <f t="shared" si="125"/>
        <v>0</v>
      </c>
      <c r="BG101" s="33">
        <f t="shared" si="125"/>
        <v>0</v>
      </c>
      <c r="BH101" s="33">
        <f t="shared" si="125"/>
        <v>0</v>
      </c>
      <c r="BI101" s="33">
        <f t="shared" si="125"/>
        <v>0</v>
      </c>
      <c r="BJ101" s="33">
        <f t="shared" si="125"/>
        <v>0</v>
      </c>
      <c r="BK101" s="33">
        <f t="shared" si="125"/>
        <v>0</v>
      </c>
      <c r="BL101" s="33">
        <f t="shared" si="125"/>
        <v>0</v>
      </c>
      <c r="BM101" s="33">
        <f t="shared" ref="BM101" si="126">IF(BM99&gt;0,SUM(BN102:BY102),0)</f>
        <v>0</v>
      </c>
      <c r="BN101" s="33">
        <f t="shared" ref="BN101" si="127">IF(BN99&gt;0,SUM(BO102:BZ102),0)</f>
        <v>0</v>
      </c>
      <c r="BO101" s="33">
        <f t="shared" ref="BO101" si="128">IF(BO99&gt;0,SUM(BP102:CA102),0)</f>
        <v>0</v>
      </c>
      <c r="BP101" s="33">
        <f t="shared" ref="BP101" si="129">IF(BP99&gt;0,SUM(BQ102:CB102),0)</f>
        <v>0</v>
      </c>
      <c r="BQ101" s="33">
        <f t="shared" ref="BQ101" si="130">IF(BQ99&gt;0,SUM(BR102:CC102),0)</f>
        <v>0</v>
      </c>
      <c r="BR101" s="33">
        <f t="shared" ref="BR101" si="131">IF(BR99&gt;0,SUM(BS102:CD102),0)</f>
        <v>0</v>
      </c>
      <c r="BS101" s="33">
        <f t="shared" ref="BS101" si="132">IF(BS99&gt;0,SUM(BT102:CE102),0)</f>
        <v>0</v>
      </c>
      <c r="BT101" s="33">
        <f t="shared" ref="BT101" si="133">IF(BT99&gt;0,SUM(BU102:CF102),0)</f>
        <v>0</v>
      </c>
      <c r="BU101" s="33">
        <f t="shared" ref="BU101" si="134">IF(BU99&gt;0,SUM(BV102:CG102),0)</f>
        <v>0</v>
      </c>
      <c r="BV101" s="33">
        <f t="shared" ref="BV101" si="135">IF(BV99&gt;0,SUM(BW102:CH102),0)</f>
        <v>0</v>
      </c>
      <c r="BW101" s="33">
        <f t="shared" ref="BW101" si="136">IF(BW99&gt;0,SUM(BX102:CI102),0)</f>
        <v>0</v>
      </c>
      <c r="BX101" s="33">
        <f t="shared" ref="BX101" si="137">IF(BX99&gt;0,SUM(BY102:CJ102),0)</f>
        <v>0</v>
      </c>
    </row>
    <row r="102" spans="1:76">
      <c r="B102" s="32" t="s">
        <v>178</v>
      </c>
      <c r="C102" s="32"/>
      <c r="D102" s="115"/>
      <c r="E102" s="33">
        <f>IFERROR(+VLOOKUP(E$61,PrE!$C$11:$J$82,6,0),0)</f>
        <v>0</v>
      </c>
      <c r="F102" s="33">
        <f>IFERROR(+VLOOKUP(F$61,PrE!$C$11:$J$82,6,0),0)</f>
        <v>0</v>
      </c>
      <c r="G102" s="33">
        <f>IFERROR(+VLOOKUP(G$61,PrE!$C$11:$J$82,6,0),0)</f>
        <v>0</v>
      </c>
      <c r="H102" s="33">
        <f>IFERROR(+VLOOKUP(H$61,PrE!$C$11:$J$82,6,0),0)</f>
        <v>0</v>
      </c>
      <c r="I102" s="33">
        <f>IFERROR(+VLOOKUP(I$61,PrE!$C$11:$J$82,6,0),0)</f>
        <v>0</v>
      </c>
      <c r="J102" s="33">
        <f>IFERROR(+VLOOKUP(J$61,PrE!$C$11:$J$82,6,0),0)</f>
        <v>0</v>
      </c>
      <c r="K102" s="33">
        <f>IFERROR(+VLOOKUP(K$61,PrE!$C$11:$J$82,6,0),0)</f>
        <v>0</v>
      </c>
      <c r="L102" s="33">
        <f>IFERROR(+VLOOKUP(L$61,PrE!$C$11:$J$82,6,0),0)</f>
        <v>0</v>
      </c>
      <c r="M102" s="33">
        <f>IFERROR(+VLOOKUP(M$61,PrE!$C$11:$J$82,6,0),0)</f>
        <v>0</v>
      </c>
      <c r="N102" s="33">
        <f>IFERROR(+VLOOKUP(N$61,PrE!$C$11:$J$82,6,0),0)</f>
        <v>0</v>
      </c>
      <c r="O102" s="33">
        <f>IFERROR(+VLOOKUP(O$61,PrE!$C$11:$J$82,6,0),0)</f>
        <v>0</v>
      </c>
      <c r="P102" s="33">
        <f>IFERROR(+VLOOKUP(P$61,PrE!$C$11:$J$82,6,0),0)</f>
        <v>0</v>
      </c>
      <c r="Q102" s="33">
        <f>IFERROR(+VLOOKUP(Q$61,PrE!$C$11:$J$82,6,0),0)</f>
        <v>0</v>
      </c>
      <c r="R102" s="33">
        <f>IFERROR(+VLOOKUP(R$61,PrE!$C$11:$J$82,6,0),0)</f>
        <v>0</v>
      </c>
      <c r="S102" s="33">
        <f>IFERROR(+VLOOKUP(S$61,PrE!$C$11:$J$82,6,0),0)</f>
        <v>0</v>
      </c>
      <c r="T102" s="33">
        <f>IFERROR(+VLOOKUP(T$61,PrE!$C$11:$J$82,6,0),0)</f>
        <v>0</v>
      </c>
      <c r="U102" s="33">
        <f>IFERROR(+VLOOKUP(U$61,PrE!$C$11:$J$82,6,0),0)</f>
        <v>0</v>
      </c>
      <c r="V102" s="33">
        <f>IFERROR(+VLOOKUP(V$61,PrE!$C$11:$J$82,6,0),0)</f>
        <v>0</v>
      </c>
      <c r="W102" s="33">
        <f>IFERROR(+VLOOKUP(W$61,PrE!$C$11:$J$82,6,0),0)</f>
        <v>0</v>
      </c>
      <c r="X102" s="33">
        <f>IFERROR(+VLOOKUP(X$61,PrE!$C$11:$J$82,6,0),0)</f>
        <v>0</v>
      </c>
      <c r="Y102" s="33">
        <f>IFERROR(+VLOOKUP(Y$61,PrE!$C$11:$J$82,6,0),0)</f>
        <v>0</v>
      </c>
      <c r="Z102" s="33">
        <f>IFERROR(+VLOOKUP(Z$61,PrE!$C$11:$J$82,6,0),0)</f>
        <v>0</v>
      </c>
      <c r="AA102" s="33">
        <f>IFERROR(+VLOOKUP(AA$61,PrE!$C$11:$J$82,6,0),0)</f>
        <v>0</v>
      </c>
      <c r="AB102" s="33">
        <f>IFERROR(+VLOOKUP(AB$61,PrE!$C$11:$J$82,6,0),0)</f>
        <v>0</v>
      </c>
      <c r="AC102" s="33">
        <f>IFERROR(+VLOOKUP(AC$61,PrE!$C$11:$J$82,6,0),0)</f>
        <v>0</v>
      </c>
      <c r="AD102" s="33">
        <f>IFERROR(+VLOOKUP(AD$61,PrE!$C$11:$J$82,6,0),0)</f>
        <v>0</v>
      </c>
      <c r="AE102" s="33">
        <f>IFERROR(+VLOOKUP(AE$61,PrE!$C$11:$J$82,6,0),0)</f>
        <v>0</v>
      </c>
      <c r="AF102" s="33">
        <f>IFERROR(+VLOOKUP(AF$61,PrE!$C$11:$J$82,6,0),0)</f>
        <v>0</v>
      </c>
      <c r="AG102" s="33">
        <f>IFERROR(+VLOOKUP(AG$61,PrE!$C$11:$J$82,6,0),0)</f>
        <v>0</v>
      </c>
      <c r="AH102" s="33">
        <f>IFERROR(+VLOOKUP(AH$61,PrE!$C$11:$J$82,6,0),0)</f>
        <v>0</v>
      </c>
      <c r="AI102" s="33">
        <f>IFERROR(+VLOOKUP(AI$61,PrE!$C$11:$J$82,6,0),0)</f>
        <v>0</v>
      </c>
      <c r="AJ102" s="33">
        <f>IFERROR(+VLOOKUP(AJ$61,PrE!$C$11:$J$82,6,0),0)</f>
        <v>0</v>
      </c>
      <c r="AK102" s="33">
        <f>IFERROR(+VLOOKUP(AK$61,PrE!$C$11:$J$82,6,0),0)</f>
        <v>0</v>
      </c>
      <c r="AL102" s="33">
        <f>IFERROR(+VLOOKUP(AL$61,PrE!$C$11:$J$82,6,0),0)</f>
        <v>0</v>
      </c>
      <c r="AM102" s="33">
        <f>IFERROR(+VLOOKUP(AM$61,PrE!$C$11:$J$82,6,0),0)</f>
        <v>0</v>
      </c>
      <c r="AN102" s="33">
        <f>IFERROR(+VLOOKUP(AN$61,PrE!$C$11:$J$82,6,0),0)</f>
        <v>0</v>
      </c>
      <c r="AO102" s="33">
        <f>IFERROR(+VLOOKUP(AO$61,PrE!$C$11:$J$82,6,0),0)</f>
        <v>0</v>
      </c>
      <c r="AP102" s="33">
        <f>IFERROR(+VLOOKUP(AP$61,PrE!$C$11:$J$82,6,0),0)</f>
        <v>0</v>
      </c>
      <c r="AQ102" s="33">
        <f>IFERROR(+VLOOKUP(AQ$61,PrE!$C$11:$J$82,6,0),0)</f>
        <v>0</v>
      </c>
      <c r="AR102" s="33">
        <f>IFERROR(+VLOOKUP(AR$61,PrE!$C$11:$J$82,6,0),0)</f>
        <v>0</v>
      </c>
      <c r="AS102" s="33">
        <f>IFERROR(+VLOOKUP(AS$61,PrE!$C$11:$J$82,6,0),0)</f>
        <v>0</v>
      </c>
      <c r="AT102" s="33">
        <f>IFERROR(+VLOOKUP(AT$61,PrE!$C$11:$J$82,6,0),0)</f>
        <v>0</v>
      </c>
      <c r="AU102" s="33">
        <f>IFERROR(+VLOOKUP(AU$61,PrE!$C$11:$J$82,6,0),0)</f>
        <v>0</v>
      </c>
      <c r="AV102" s="33">
        <f>IFERROR(+VLOOKUP(AV$61,PrE!$C$11:$J$82,6,0),0)</f>
        <v>0</v>
      </c>
      <c r="AW102" s="33">
        <f>IFERROR(+VLOOKUP(AW$61,PrE!$C$11:$J$82,6,0),0)</f>
        <v>0</v>
      </c>
      <c r="AX102" s="33">
        <f>IFERROR(+VLOOKUP(AX$61,PrE!$C$11:$J$82,6,0),0)</f>
        <v>0</v>
      </c>
      <c r="AY102" s="33">
        <f>IFERROR(+VLOOKUP(AY$61,PrE!$C$11:$J$82,6,0),0)</f>
        <v>0</v>
      </c>
      <c r="AZ102" s="33">
        <f>IFERROR(+VLOOKUP(AZ$61,PrE!$C$11:$J$82,6,0),0)</f>
        <v>0</v>
      </c>
      <c r="BA102" s="33">
        <f>IFERROR(+VLOOKUP(BA$61,PrE!$C$11:$J$82,6,0),0)</f>
        <v>0</v>
      </c>
      <c r="BB102" s="33">
        <f>IFERROR(+VLOOKUP(BB$61,PrE!$C$11:$J$82,6,0),0)</f>
        <v>0</v>
      </c>
      <c r="BC102" s="33">
        <f>IFERROR(+VLOOKUP(BC$61,PrE!$C$11:$J$82,6,0),0)</f>
        <v>0</v>
      </c>
      <c r="BD102" s="33">
        <f>IFERROR(+VLOOKUP(BD$61,PrE!$C$11:$J$82,6,0),0)</f>
        <v>0</v>
      </c>
      <c r="BE102" s="33">
        <f>IFERROR(+VLOOKUP(BE$61,PrE!$C$11:$J$82,6,0),0)</f>
        <v>0</v>
      </c>
      <c r="BF102" s="33">
        <f>IFERROR(+VLOOKUP(BF$61,PrE!$C$11:$J$82,6,0),0)</f>
        <v>0</v>
      </c>
      <c r="BG102" s="33">
        <f>IFERROR(+VLOOKUP(BG$61,PrE!$C$11:$J$82,6,0),0)</f>
        <v>0</v>
      </c>
      <c r="BH102" s="33">
        <f>IFERROR(+VLOOKUP(BH$61,PrE!$C$11:$J$82,6,0),0)</f>
        <v>0</v>
      </c>
      <c r="BI102" s="33">
        <f>IFERROR(+VLOOKUP(BI$61,PrE!$C$11:$J$82,6,0),0)</f>
        <v>0</v>
      </c>
      <c r="BJ102" s="33">
        <f>IFERROR(+VLOOKUP(BJ$61,PrE!$C$11:$J$82,6,0),0)</f>
        <v>0</v>
      </c>
      <c r="BK102" s="33">
        <f>IFERROR(+VLOOKUP(BK$61,PrE!$C$11:$J$82,6,0),0)</f>
        <v>0</v>
      </c>
      <c r="BL102" s="33">
        <f>IFERROR(+VLOOKUP(BL$61,PrE!$C$11:$J$82,6,0),0)</f>
        <v>0</v>
      </c>
      <c r="BM102" s="33">
        <f>IFERROR(+VLOOKUP(BM$61,PrE!$C$11:$J$82,6,0),0)</f>
        <v>0</v>
      </c>
      <c r="BN102" s="33">
        <f>IFERROR(+VLOOKUP(BN$61,PrE!$C$11:$J$82,6,0),0)</f>
        <v>0</v>
      </c>
      <c r="BO102" s="33">
        <f>IFERROR(+VLOOKUP(BO$61,PrE!$C$11:$J$82,6,0),0)</f>
        <v>0</v>
      </c>
      <c r="BP102" s="33">
        <f>IFERROR(+VLOOKUP(BP$61,PrE!$C$11:$J$82,6,0),0)</f>
        <v>0</v>
      </c>
      <c r="BQ102" s="33">
        <f>IFERROR(+VLOOKUP(BQ$61,PrE!$C$11:$J$82,6,0),0)</f>
        <v>0</v>
      </c>
      <c r="BR102" s="33">
        <f>IFERROR(+VLOOKUP(BR$61,PrE!$C$11:$J$82,6,0),0)</f>
        <v>0</v>
      </c>
      <c r="BS102" s="33">
        <f>IFERROR(+VLOOKUP(BS$61,PrE!$C$11:$J$82,6,0),0)</f>
        <v>0</v>
      </c>
      <c r="BT102" s="33">
        <f>IFERROR(+VLOOKUP(BT$61,PrE!$C$11:$J$82,6,0),0)</f>
        <v>0</v>
      </c>
      <c r="BU102" s="33">
        <f>IFERROR(+VLOOKUP(BU$61,PrE!$C$11:$J$82,6,0),0)</f>
        <v>0</v>
      </c>
      <c r="BV102" s="33">
        <f>IFERROR(+VLOOKUP(BV$61,PrE!$C$11:$J$82,6,0),0)</f>
        <v>0</v>
      </c>
      <c r="BW102" s="33">
        <f>IFERROR(+VLOOKUP(BW$61,PrE!$C$11:$J$82,6,0),0)</f>
        <v>0</v>
      </c>
      <c r="BX102" s="33">
        <f>IFERROR(+VLOOKUP(BX$61,PrE!$C$11:$J$82,6,0),0)</f>
        <v>0</v>
      </c>
    </row>
    <row r="103" spans="1:76">
      <c r="B103" s="32" t="s">
        <v>182</v>
      </c>
      <c r="C103" s="116"/>
      <c r="D103" s="118"/>
      <c r="E103" s="33">
        <f>IFERROR(+VLOOKUP(E$61,PrE!$C$11:$J$82,7,0),0)</f>
        <v>0</v>
      </c>
      <c r="F103" s="33">
        <f>IFERROR(+VLOOKUP(F$61,PrE!$C$11:$J$82,7,0),0)</f>
        <v>0</v>
      </c>
      <c r="G103" s="33">
        <f>IFERROR(+VLOOKUP(G$61,PrE!$C$11:$J$82,7,0),0)</f>
        <v>0</v>
      </c>
      <c r="H103" s="33">
        <f>IFERROR(+VLOOKUP(H$61,PrE!$C$11:$J$82,7,0),0)</f>
        <v>0</v>
      </c>
      <c r="I103" s="33">
        <f>IFERROR(+VLOOKUP(I$61,PrE!$C$11:$J$82,7,0),0)</f>
        <v>0</v>
      </c>
      <c r="J103" s="33">
        <f>IFERROR(+VLOOKUP(J$61,PrE!$C$11:$J$82,7,0),0)</f>
        <v>0</v>
      </c>
      <c r="K103" s="33">
        <f>IFERROR(+VLOOKUP(K$61,PrE!$C$11:$J$82,7,0),0)</f>
        <v>0</v>
      </c>
      <c r="L103" s="33">
        <f>IFERROR(+VLOOKUP(L$61,PrE!$C$11:$J$82,7,0),0)</f>
        <v>0</v>
      </c>
      <c r="M103" s="33">
        <f>IFERROR(+VLOOKUP(M$61,PrE!$C$11:$J$82,7,0),0)</f>
        <v>0</v>
      </c>
      <c r="N103" s="33">
        <f>IFERROR(+VLOOKUP(N$61,PrE!$C$11:$J$82,7,0),0)</f>
        <v>0</v>
      </c>
      <c r="O103" s="33">
        <f>IFERROR(+VLOOKUP(O$61,PrE!$C$11:$J$82,7,0),0)</f>
        <v>0</v>
      </c>
      <c r="P103" s="33">
        <f>IFERROR(+VLOOKUP(P$61,PrE!$C$11:$J$82,7,0),0)</f>
        <v>0</v>
      </c>
      <c r="Q103" s="33">
        <f>IFERROR(+VLOOKUP(Q$61,PrE!$C$11:$J$82,7,0),0)</f>
        <v>0</v>
      </c>
      <c r="R103" s="33">
        <f>IFERROR(+VLOOKUP(R$61,PrE!$C$11:$J$82,7,0),0)</f>
        <v>0</v>
      </c>
      <c r="S103" s="33">
        <f>IFERROR(+VLOOKUP(S$61,PrE!$C$11:$J$82,7,0),0)</f>
        <v>0</v>
      </c>
      <c r="T103" s="33">
        <f>IFERROR(+VLOOKUP(T$61,PrE!$C$11:$J$82,7,0),0)</f>
        <v>0</v>
      </c>
      <c r="U103" s="33">
        <f>IFERROR(+VLOOKUP(U$61,PrE!$C$11:$J$82,7,0),0)</f>
        <v>0</v>
      </c>
      <c r="V103" s="33">
        <f>IFERROR(+VLOOKUP(V$61,PrE!$C$11:$J$82,7,0),0)</f>
        <v>0</v>
      </c>
      <c r="W103" s="33">
        <f>IFERROR(+VLOOKUP(W$61,PrE!$C$11:$J$82,7,0),0)</f>
        <v>0</v>
      </c>
      <c r="X103" s="33">
        <f>IFERROR(+VLOOKUP(X$61,PrE!$C$11:$J$82,7,0),0)</f>
        <v>0</v>
      </c>
      <c r="Y103" s="33">
        <f>IFERROR(+VLOOKUP(Y$61,PrE!$C$11:$J$82,7,0),0)</f>
        <v>0</v>
      </c>
      <c r="Z103" s="33">
        <f>IFERROR(+VLOOKUP(Z$61,PrE!$C$11:$J$82,7,0),0)</f>
        <v>0</v>
      </c>
      <c r="AA103" s="33">
        <f>IFERROR(+VLOOKUP(AA$61,PrE!$C$11:$J$82,7,0),0)</f>
        <v>0</v>
      </c>
      <c r="AB103" s="33">
        <f>IFERROR(+VLOOKUP(AB$61,PrE!$C$11:$J$82,7,0),0)</f>
        <v>0</v>
      </c>
      <c r="AC103" s="33">
        <f>IFERROR(+VLOOKUP(AC$61,PrE!$C$11:$J$82,7,0),0)</f>
        <v>0</v>
      </c>
      <c r="AD103" s="33">
        <f>IFERROR(+VLOOKUP(AD$61,PrE!$C$11:$J$82,7,0),0)</f>
        <v>0</v>
      </c>
      <c r="AE103" s="33">
        <f>IFERROR(+VLOOKUP(AE$61,PrE!$C$11:$J$82,7,0),0)</f>
        <v>0</v>
      </c>
      <c r="AF103" s="33">
        <f>IFERROR(+VLOOKUP(AF$61,PrE!$C$11:$J$82,7,0),0)</f>
        <v>0</v>
      </c>
      <c r="AG103" s="33">
        <f>IFERROR(+VLOOKUP(AG$61,PrE!$C$11:$J$82,7,0),0)</f>
        <v>0</v>
      </c>
      <c r="AH103" s="33">
        <f>IFERROR(+VLOOKUP(AH$61,PrE!$C$11:$J$82,7,0),0)</f>
        <v>0</v>
      </c>
      <c r="AI103" s="33">
        <f>IFERROR(+VLOOKUP(AI$61,PrE!$C$11:$J$82,7,0),0)</f>
        <v>0</v>
      </c>
      <c r="AJ103" s="33">
        <f>IFERROR(+VLOOKUP(AJ$61,PrE!$C$11:$J$82,7,0),0)</f>
        <v>0</v>
      </c>
      <c r="AK103" s="33">
        <f>IFERROR(+VLOOKUP(AK$61,PrE!$C$11:$J$82,7,0),0)</f>
        <v>0</v>
      </c>
      <c r="AL103" s="33">
        <f>IFERROR(+VLOOKUP(AL$61,PrE!$C$11:$J$82,7,0),0)</f>
        <v>0</v>
      </c>
      <c r="AM103" s="33">
        <f>IFERROR(+VLOOKUP(AM$61,PrE!$C$11:$J$82,7,0),0)</f>
        <v>0</v>
      </c>
      <c r="AN103" s="33">
        <f>IFERROR(+VLOOKUP(AN$61,PrE!$C$11:$J$82,7,0),0)</f>
        <v>0</v>
      </c>
      <c r="AO103" s="33">
        <f>IFERROR(+VLOOKUP(AO$61,PrE!$C$11:$J$82,7,0),0)</f>
        <v>0</v>
      </c>
      <c r="AP103" s="33">
        <f>IFERROR(+VLOOKUP(AP$61,PrE!$C$11:$J$82,7,0),0)</f>
        <v>0</v>
      </c>
      <c r="AQ103" s="33">
        <f>IFERROR(+VLOOKUP(AQ$61,PrE!$C$11:$J$82,7,0),0)</f>
        <v>0</v>
      </c>
      <c r="AR103" s="33">
        <f>IFERROR(+VLOOKUP(AR$61,PrE!$C$11:$J$82,7,0),0)</f>
        <v>0</v>
      </c>
      <c r="AS103" s="33">
        <f>IFERROR(+VLOOKUP(AS$61,PrE!$C$11:$J$82,7,0),0)</f>
        <v>0</v>
      </c>
      <c r="AT103" s="33">
        <f>IFERROR(+VLOOKUP(AT$61,PrE!$C$11:$J$82,7,0),0)</f>
        <v>0</v>
      </c>
      <c r="AU103" s="33">
        <f>IFERROR(+VLOOKUP(AU$61,PrE!$C$11:$J$82,7,0),0)</f>
        <v>0</v>
      </c>
      <c r="AV103" s="33">
        <f>IFERROR(+VLOOKUP(AV$61,PrE!$C$11:$J$82,7,0),0)</f>
        <v>0</v>
      </c>
      <c r="AW103" s="33">
        <f>IFERROR(+VLOOKUP(AW$61,PrE!$C$11:$J$82,7,0),0)</f>
        <v>0</v>
      </c>
      <c r="AX103" s="33">
        <f>IFERROR(+VLOOKUP(AX$61,PrE!$C$11:$J$82,7,0),0)</f>
        <v>0</v>
      </c>
      <c r="AY103" s="33">
        <f>IFERROR(+VLOOKUP(AY$61,PrE!$C$11:$J$82,7,0),0)</f>
        <v>0</v>
      </c>
      <c r="AZ103" s="33">
        <f>IFERROR(+VLOOKUP(AZ$61,PrE!$C$11:$J$82,7,0),0)</f>
        <v>0</v>
      </c>
      <c r="BA103" s="33">
        <f>IFERROR(+VLOOKUP(BA$61,PrE!$C$11:$J$82,7,0),0)</f>
        <v>0</v>
      </c>
      <c r="BB103" s="33">
        <f>IFERROR(+VLOOKUP(BB$61,PrE!$C$11:$J$82,7,0),0)</f>
        <v>0</v>
      </c>
      <c r="BC103" s="33">
        <f>IFERROR(+VLOOKUP(BC$61,PrE!$C$11:$J$82,7,0),0)</f>
        <v>0</v>
      </c>
      <c r="BD103" s="33">
        <f>IFERROR(+VLOOKUP(BD$61,PrE!$C$11:$J$82,7,0),0)</f>
        <v>0</v>
      </c>
      <c r="BE103" s="33">
        <f>IFERROR(+VLOOKUP(BE$61,PrE!$C$11:$J$82,7,0),0)</f>
        <v>0</v>
      </c>
      <c r="BF103" s="33">
        <f>IFERROR(+VLOOKUP(BF$61,PrE!$C$11:$J$82,7,0),0)</f>
        <v>0</v>
      </c>
      <c r="BG103" s="33">
        <f>IFERROR(+VLOOKUP(BG$61,PrE!$C$11:$J$82,7,0),0)</f>
        <v>0</v>
      </c>
      <c r="BH103" s="33">
        <f>IFERROR(+VLOOKUP(BH$61,PrE!$C$11:$J$82,7,0),0)</f>
        <v>0</v>
      </c>
      <c r="BI103" s="33">
        <f>IFERROR(+VLOOKUP(BI$61,PrE!$C$11:$J$82,7,0),0)</f>
        <v>0</v>
      </c>
      <c r="BJ103" s="33">
        <f>IFERROR(+VLOOKUP(BJ$61,PrE!$C$11:$J$82,7,0),0)</f>
        <v>0</v>
      </c>
      <c r="BK103" s="33">
        <f>IFERROR(+VLOOKUP(BK$61,PrE!$C$11:$J$82,7,0),0)</f>
        <v>0</v>
      </c>
      <c r="BL103" s="33">
        <f>IFERROR(+VLOOKUP(BL$61,PrE!$C$11:$J$82,7,0),0)</f>
        <v>0</v>
      </c>
      <c r="BM103" s="33">
        <f>IFERROR(+VLOOKUP(BM$61,PrE!$C$11:$J$82,7,0),0)</f>
        <v>0</v>
      </c>
      <c r="BN103" s="33">
        <f>IFERROR(+VLOOKUP(BN$61,PrE!$C$11:$J$82,7,0),0)</f>
        <v>0</v>
      </c>
      <c r="BO103" s="33">
        <f>IFERROR(+VLOOKUP(BO$61,PrE!$C$11:$J$82,7,0),0)</f>
        <v>0</v>
      </c>
      <c r="BP103" s="33">
        <f>IFERROR(+VLOOKUP(BP$61,PrE!$C$11:$J$82,7,0),0)</f>
        <v>0</v>
      </c>
      <c r="BQ103" s="33">
        <f>IFERROR(+VLOOKUP(BQ$61,PrE!$C$11:$J$82,7,0),0)</f>
        <v>0</v>
      </c>
      <c r="BR103" s="33">
        <f>IFERROR(+VLOOKUP(BR$61,PrE!$C$11:$J$82,7,0),0)</f>
        <v>0</v>
      </c>
      <c r="BS103" s="33">
        <f>IFERROR(+VLOOKUP(BS$61,PrE!$C$11:$J$82,7,0),0)</f>
        <v>0</v>
      </c>
      <c r="BT103" s="33">
        <f>IFERROR(+VLOOKUP(BT$61,PrE!$C$11:$J$82,7,0),0)</f>
        <v>0</v>
      </c>
      <c r="BU103" s="33">
        <f>IFERROR(+VLOOKUP(BU$61,PrE!$C$11:$J$82,7,0),0)</f>
        <v>0</v>
      </c>
      <c r="BV103" s="33">
        <f>IFERROR(+VLOOKUP(BV$61,PrE!$C$11:$J$82,7,0),0)</f>
        <v>0</v>
      </c>
      <c r="BW103" s="33">
        <f>IFERROR(+VLOOKUP(BW$61,PrE!$C$11:$J$82,7,0),0)</f>
        <v>0</v>
      </c>
      <c r="BX103" s="33">
        <f>IFERROR(+VLOOKUP(BX$61,PrE!$C$11:$J$82,7,0),0)</f>
        <v>0</v>
      </c>
    </row>
    <row r="104" spans="1:76">
      <c r="B104" s="32" t="s">
        <v>352</v>
      </c>
      <c r="C104" s="116"/>
      <c r="D104" s="118"/>
      <c r="E104" s="33">
        <f>+IF(E97=FIN!$J$30,FIN!$M$30,0)</f>
        <v>0</v>
      </c>
      <c r="F104" s="33">
        <f>+IF(F97=FIN!$J$30,FIN!$M$30,0)</f>
        <v>0</v>
      </c>
      <c r="G104" s="33">
        <f>+IF(G97=FIN!$J$30,FIN!$M$30,0)</f>
        <v>0</v>
      </c>
      <c r="H104" s="33">
        <f>+IF(H97=FIN!$J$30,FIN!$M$30,0)</f>
        <v>0</v>
      </c>
      <c r="I104" s="33">
        <f>+IF(I97=FIN!$J$30,FIN!$M$30,0)</f>
        <v>0</v>
      </c>
      <c r="J104" s="33">
        <f>+IF(J97=FIN!$J$30,FIN!$M$30,0)</f>
        <v>0</v>
      </c>
      <c r="K104" s="33">
        <f>+IF(K97=FIN!$J$30,FIN!$M$30,0)</f>
        <v>0</v>
      </c>
      <c r="L104" s="33">
        <f>+IF(L97=FIN!$J$30,FIN!$M$30,0)</f>
        <v>0</v>
      </c>
      <c r="M104" s="33">
        <f>+IF(M97=FIN!$J$30,FIN!$M$30,0)</f>
        <v>0</v>
      </c>
      <c r="N104" s="33">
        <f>+IF(N97=FIN!$J$30,FIN!$M$30,0)</f>
        <v>0</v>
      </c>
      <c r="O104" s="33">
        <f>+IF(O97=FIN!$J$30,FIN!$M$30,0)</f>
        <v>0</v>
      </c>
      <c r="P104" s="33">
        <f>+IF(P97=FIN!$J$30,FIN!$M$30,0)</f>
        <v>0</v>
      </c>
      <c r="Q104" s="33">
        <f>+IF(Q97=FIN!$J$30,FIN!$M$30,0)</f>
        <v>0</v>
      </c>
      <c r="R104" s="33">
        <f>+IF(R97=FIN!$J$30,FIN!$M$30,0)</f>
        <v>0</v>
      </c>
      <c r="S104" s="33">
        <f>+IF(S97=FIN!$J$30,FIN!$M$30,0)</f>
        <v>0</v>
      </c>
      <c r="T104" s="33">
        <f>+IF(T97=FIN!$J$30,FIN!$M$30,0)</f>
        <v>0</v>
      </c>
      <c r="U104" s="33">
        <f>+IF(U97=FIN!$J$30,FIN!$M$30,0)</f>
        <v>0</v>
      </c>
      <c r="V104" s="33">
        <f>+IF(V97=FIN!$J$30,FIN!$M$30,0)</f>
        <v>0</v>
      </c>
      <c r="W104" s="33">
        <f>+IF(W97=FIN!$J$30,FIN!$M$30,0)</f>
        <v>0</v>
      </c>
      <c r="X104" s="33">
        <f>+IF(X97=FIN!$J$30,FIN!$M$30,0)</f>
        <v>0</v>
      </c>
      <c r="Y104" s="33">
        <f>+IF(Y97=FIN!$J$30,FIN!$M$30,0)</f>
        <v>0</v>
      </c>
      <c r="Z104" s="33">
        <f>+IF(Z97=FIN!$J$30,FIN!$M$30,0)</f>
        <v>0</v>
      </c>
      <c r="AA104" s="33">
        <f>+IF(AA97=FIN!$J$30,FIN!$M$30,0)</f>
        <v>0</v>
      </c>
      <c r="AB104" s="33">
        <f>+IF(AB97=FIN!$J$30,FIN!$M$30,0)</f>
        <v>0</v>
      </c>
      <c r="AC104" s="33">
        <f>+IF(AC97=FIN!$J$30,FIN!$M$30,0)</f>
        <v>0</v>
      </c>
      <c r="AD104" s="33">
        <f>+IF(AD97=FIN!$J$30,FIN!$M$30,0)</f>
        <v>0</v>
      </c>
      <c r="AE104" s="33">
        <f>+IF(AE97=FIN!$J$30,FIN!$M$30,0)</f>
        <v>0</v>
      </c>
      <c r="AF104" s="33">
        <f>+IF(AF97=FIN!$J$30,FIN!$M$30,0)</f>
        <v>0</v>
      </c>
      <c r="AG104" s="33">
        <f>+IF(AG97=FIN!$J$30,FIN!$M$30,0)</f>
        <v>0</v>
      </c>
      <c r="AH104" s="33">
        <f>+IF(AH97=FIN!$J$30,FIN!$M$30,0)</f>
        <v>0</v>
      </c>
      <c r="AI104" s="33">
        <f>+IF(AI97=FIN!$J$30,FIN!$M$30,0)</f>
        <v>0</v>
      </c>
      <c r="AJ104" s="33">
        <f>+IF(AJ97=FIN!$J$30,FIN!$M$30,0)</f>
        <v>0</v>
      </c>
      <c r="AK104" s="33">
        <f>+IF(AK97=FIN!$J$30,FIN!$M$30,0)</f>
        <v>0</v>
      </c>
      <c r="AL104" s="33">
        <f>+IF(AL97=FIN!$J$30,FIN!$M$30,0)</f>
        <v>0</v>
      </c>
      <c r="AM104" s="33">
        <f>+IF(AM97=FIN!$J$30,FIN!$M$30,0)</f>
        <v>0</v>
      </c>
      <c r="AN104" s="33">
        <f>+IF(AN97=FIN!$J$30,FIN!$M$30,0)</f>
        <v>0</v>
      </c>
      <c r="AO104" s="33">
        <f>+IF(AO97=FIN!$J$30,FIN!$M$30,0)</f>
        <v>0</v>
      </c>
      <c r="AP104" s="33">
        <f>+IF(AP97=FIN!$J$30,FIN!$M$30,0)</f>
        <v>0</v>
      </c>
      <c r="AQ104" s="33">
        <f>+IF(AQ97=FIN!$J$30,FIN!$M$30,0)</f>
        <v>0</v>
      </c>
      <c r="AR104" s="33">
        <f>+IF(AR97=FIN!$J$30,FIN!$M$30,0)</f>
        <v>0</v>
      </c>
      <c r="AS104" s="33">
        <f>+IF(AS97=FIN!$J$30,FIN!$M$30,0)</f>
        <v>0</v>
      </c>
      <c r="AT104" s="33">
        <f>+IF(AT97=FIN!$J$30,FIN!$M$30,0)</f>
        <v>0</v>
      </c>
      <c r="AU104" s="33">
        <f>+IF(AU97=FIN!$J$30,FIN!$M$30,0)</f>
        <v>0</v>
      </c>
      <c r="AV104" s="33">
        <f>+IF(AV97=FIN!$J$30,FIN!$M$30,0)</f>
        <v>0</v>
      </c>
      <c r="AW104" s="33">
        <f>+IF(AW97=FIN!$J$30,FIN!$M$30,0)</f>
        <v>0</v>
      </c>
      <c r="AX104" s="33">
        <f>+IF(AX97=FIN!$J$30,FIN!$M$30,0)</f>
        <v>0</v>
      </c>
      <c r="AY104" s="33">
        <f>+IF(AY97=FIN!$J$30,FIN!$M$30,0)</f>
        <v>0</v>
      </c>
      <c r="AZ104" s="33">
        <f>+IF(AZ97=FIN!$J$30,FIN!$M$30,0)</f>
        <v>0</v>
      </c>
      <c r="BA104" s="33">
        <f>+IF(BA97=FIN!$J$30,FIN!$M$30,0)</f>
        <v>0</v>
      </c>
      <c r="BB104" s="33">
        <f>+IF(BB97=FIN!$J$30,FIN!$M$30,0)</f>
        <v>0</v>
      </c>
      <c r="BC104" s="33">
        <f>+IF(BC97=FIN!$J$30,FIN!$M$30,0)</f>
        <v>0</v>
      </c>
      <c r="BD104" s="33">
        <f>+IF(BD97=FIN!$J$30,FIN!$M$30,0)</f>
        <v>0</v>
      </c>
      <c r="BE104" s="33">
        <f>+IF(BE97=FIN!$J$30,FIN!$M$30,0)</f>
        <v>0</v>
      </c>
      <c r="BF104" s="33">
        <f>+IF(BF97=FIN!$J$30,FIN!$M$30,0)</f>
        <v>0</v>
      </c>
      <c r="BG104" s="33">
        <f>+IF(BG97=FIN!$J$30,FIN!$M$30,0)</f>
        <v>0</v>
      </c>
      <c r="BH104" s="33">
        <f>+IF(BH97=FIN!$J$30,FIN!$M$30,0)</f>
        <v>0</v>
      </c>
      <c r="BI104" s="33">
        <f>+IF(BI97=FIN!$J$30,FIN!$M$30,0)</f>
        <v>0</v>
      </c>
      <c r="BJ104" s="33">
        <f>+IF(BJ97=FIN!$J$30,FIN!$M$30,0)</f>
        <v>0</v>
      </c>
      <c r="BK104" s="33">
        <f>+IF(BK97=FIN!$J$30,FIN!$M$30,0)</f>
        <v>0</v>
      </c>
      <c r="BL104" s="33">
        <f>+IF(BL97=FIN!$J$30,FIN!$M$30,0)</f>
        <v>0</v>
      </c>
      <c r="BM104" s="33">
        <f>+IF(BM97=FIN!$J$30,FIN!$M$30,0)</f>
        <v>0</v>
      </c>
      <c r="BN104" s="33">
        <f>+IF(BN97=FIN!$J$30,FIN!$M$30,0)</f>
        <v>0</v>
      </c>
      <c r="BO104" s="33">
        <f>+IF(BO97=FIN!$J$30,FIN!$M$30,0)</f>
        <v>0</v>
      </c>
      <c r="BP104" s="33">
        <f>+IF(BP97=FIN!$J$30,FIN!$M$30,0)</f>
        <v>0</v>
      </c>
      <c r="BQ104" s="33">
        <f>+IF(BQ97=FIN!$J$30,FIN!$M$30,0)</f>
        <v>0</v>
      </c>
      <c r="BR104" s="33">
        <f>+IF(BR97=FIN!$J$30,FIN!$M$30,0)</f>
        <v>0</v>
      </c>
      <c r="BS104" s="33">
        <f>+IF(BS97=FIN!$J$30,FIN!$M$30,0)</f>
        <v>0</v>
      </c>
      <c r="BT104" s="33">
        <f>+IF(BT97=FIN!$J$30,FIN!$M$30,0)</f>
        <v>0</v>
      </c>
      <c r="BU104" s="33">
        <f>+IF(BU97=FIN!$J$30,FIN!$M$30,0)</f>
        <v>0</v>
      </c>
      <c r="BV104" s="33">
        <f>+IF(BV97=FIN!$J$30,FIN!$M$30,0)</f>
        <v>0</v>
      </c>
      <c r="BW104" s="33">
        <f>+IF(BW97=FIN!$J$30,FIN!$M$30,0)</f>
        <v>0</v>
      </c>
      <c r="BX104" s="33">
        <f>+IF(BX97=FIN!$J$30,FIN!$M$30,0)</f>
        <v>0</v>
      </c>
    </row>
    <row r="106" spans="1:76">
      <c r="A106" s="291"/>
      <c r="B106" s="119" t="s">
        <v>202</v>
      </c>
      <c r="C106" s="18"/>
      <c r="D106" s="113"/>
      <c r="E106" s="52">
        <f>+E97</f>
        <v>40909</v>
      </c>
      <c r="F106" s="52">
        <f t="shared" ref="F106:BL106" si="138">+F97</f>
        <v>40940</v>
      </c>
      <c r="G106" s="52">
        <f t="shared" si="138"/>
        <v>40969</v>
      </c>
      <c r="H106" s="52">
        <f t="shared" si="138"/>
        <v>41000</v>
      </c>
      <c r="I106" s="52">
        <f t="shared" si="138"/>
        <v>41030</v>
      </c>
      <c r="J106" s="52">
        <f t="shared" si="138"/>
        <v>41061</v>
      </c>
      <c r="K106" s="52">
        <f t="shared" si="138"/>
        <v>41091</v>
      </c>
      <c r="L106" s="52">
        <f t="shared" si="138"/>
        <v>41122</v>
      </c>
      <c r="M106" s="52">
        <f t="shared" si="138"/>
        <v>41153</v>
      </c>
      <c r="N106" s="52">
        <f t="shared" si="138"/>
        <v>41183</v>
      </c>
      <c r="O106" s="52">
        <f t="shared" si="138"/>
        <v>41214</v>
      </c>
      <c r="P106" s="52">
        <f t="shared" si="138"/>
        <v>41244</v>
      </c>
      <c r="Q106" s="52">
        <f t="shared" si="138"/>
        <v>41275</v>
      </c>
      <c r="R106" s="52">
        <f t="shared" si="138"/>
        <v>41306</v>
      </c>
      <c r="S106" s="52">
        <f t="shared" si="138"/>
        <v>41334</v>
      </c>
      <c r="T106" s="52">
        <f t="shared" si="138"/>
        <v>41365</v>
      </c>
      <c r="U106" s="52">
        <f t="shared" si="138"/>
        <v>41395</v>
      </c>
      <c r="V106" s="52">
        <f t="shared" si="138"/>
        <v>41426</v>
      </c>
      <c r="W106" s="52">
        <f t="shared" si="138"/>
        <v>41456</v>
      </c>
      <c r="X106" s="52">
        <f t="shared" si="138"/>
        <v>41487</v>
      </c>
      <c r="Y106" s="52">
        <f t="shared" si="138"/>
        <v>41518</v>
      </c>
      <c r="Z106" s="52">
        <f t="shared" si="138"/>
        <v>41548</v>
      </c>
      <c r="AA106" s="52">
        <f t="shared" si="138"/>
        <v>41579</v>
      </c>
      <c r="AB106" s="52">
        <f t="shared" si="138"/>
        <v>41609</v>
      </c>
      <c r="AC106" s="52">
        <f t="shared" si="138"/>
        <v>41640</v>
      </c>
      <c r="AD106" s="52">
        <f t="shared" si="138"/>
        <v>41671</v>
      </c>
      <c r="AE106" s="52">
        <f t="shared" si="138"/>
        <v>41699</v>
      </c>
      <c r="AF106" s="52">
        <f t="shared" si="138"/>
        <v>41730</v>
      </c>
      <c r="AG106" s="52">
        <f t="shared" si="138"/>
        <v>41760</v>
      </c>
      <c r="AH106" s="52">
        <f t="shared" si="138"/>
        <v>41791</v>
      </c>
      <c r="AI106" s="52">
        <f t="shared" si="138"/>
        <v>41821</v>
      </c>
      <c r="AJ106" s="52">
        <f t="shared" si="138"/>
        <v>41852</v>
      </c>
      <c r="AK106" s="52">
        <f t="shared" si="138"/>
        <v>41883</v>
      </c>
      <c r="AL106" s="52">
        <f t="shared" si="138"/>
        <v>41913</v>
      </c>
      <c r="AM106" s="52">
        <f t="shared" si="138"/>
        <v>41944</v>
      </c>
      <c r="AN106" s="52">
        <f t="shared" si="138"/>
        <v>41974</v>
      </c>
      <c r="AO106" s="52">
        <f t="shared" si="138"/>
        <v>42005</v>
      </c>
      <c r="AP106" s="52">
        <f t="shared" si="138"/>
        <v>42036</v>
      </c>
      <c r="AQ106" s="52">
        <f t="shared" si="138"/>
        <v>42064</v>
      </c>
      <c r="AR106" s="52">
        <f t="shared" si="138"/>
        <v>42095</v>
      </c>
      <c r="AS106" s="52">
        <f t="shared" si="138"/>
        <v>42125</v>
      </c>
      <c r="AT106" s="52">
        <f t="shared" si="138"/>
        <v>42156</v>
      </c>
      <c r="AU106" s="52">
        <f t="shared" si="138"/>
        <v>42186</v>
      </c>
      <c r="AV106" s="52">
        <f t="shared" si="138"/>
        <v>42217</v>
      </c>
      <c r="AW106" s="52">
        <f t="shared" si="138"/>
        <v>42248</v>
      </c>
      <c r="AX106" s="52">
        <f t="shared" si="138"/>
        <v>42278</v>
      </c>
      <c r="AY106" s="52">
        <f t="shared" si="138"/>
        <v>42309</v>
      </c>
      <c r="AZ106" s="52">
        <f t="shared" si="138"/>
        <v>42339</v>
      </c>
      <c r="BA106" s="52">
        <f t="shared" si="138"/>
        <v>42370</v>
      </c>
      <c r="BB106" s="52">
        <f t="shared" si="138"/>
        <v>42401</v>
      </c>
      <c r="BC106" s="52">
        <f t="shared" si="138"/>
        <v>42430</v>
      </c>
      <c r="BD106" s="52">
        <f t="shared" si="138"/>
        <v>42461</v>
      </c>
      <c r="BE106" s="52">
        <f t="shared" si="138"/>
        <v>42491</v>
      </c>
      <c r="BF106" s="52">
        <f t="shared" si="138"/>
        <v>42522</v>
      </c>
      <c r="BG106" s="52">
        <f t="shared" si="138"/>
        <v>42552</v>
      </c>
      <c r="BH106" s="52">
        <f t="shared" si="138"/>
        <v>42583</v>
      </c>
      <c r="BI106" s="52">
        <f t="shared" si="138"/>
        <v>42614</v>
      </c>
      <c r="BJ106" s="52">
        <f t="shared" si="138"/>
        <v>42644</v>
      </c>
      <c r="BK106" s="52">
        <f t="shared" si="138"/>
        <v>42675</v>
      </c>
      <c r="BL106" s="52">
        <f t="shared" si="138"/>
        <v>42705</v>
      </c>
      <c r="BM106" s="52">
        <f t="shared" ref="BM106:BX106" si="139">+BM97</f>
        <v>42736</v>
      </c>
      <c r="BN106" s="52">
        <f t="shared" si="139"/>
        <v>42767</v>
      </c>
      <c r="BO106" s="52">
        <f t="shared" si="139"/>
        <v>42795</v>
      </c>
      <c r="BP106" s="52">
        <f t="shared" si="139"/>
        <v>42826</v>
      </c>
      <c r="BQ106" s="52">
        <f t="shared" si="139"/>
        <v>42856</v>
      </c>
      <c r="BR106" s="52">
        <f t="shared" si="139"/>
        <v>42887</v>
      </c>
      <c r="BS106" s="52">
        <f t="shared" si="139"/>
        <v>42917</v>
      </c>
      <c r="BT106" s="52">
        <f t="shared" si="139"/>
        <v>42948</v>
      </c>
      <c r="BU106" s="52">
        <f t="shared" si="139"/>
        <v>42979</v>
      </c>
      <c r="BV106" s="52">
        <f t="shared" si="139"/>
        <v>43009</v>
      </c>
      <c r="BW106" s="52">
        <f t="shared" si="139"/>
        <v>43040</v>
      </c>
      <c r="BX106" s="52">
        <f t="shared" si="139"/>
        <v>43070</v>
      </c>
    </row>
    <row r="107" spans="1:76">
      <c r="A107" s="291"/>
      <c r="B107" s="53"/>
      <c r="C107" s="53"/>
      <c r="D107" s="114"/>
      <c r="E107" s="37">
        <f>+E118+E129+E140</f>
        <v>0</v>
      </c>
      <c r="F107" s="37">
        <f t="shared" ref="F107:BL107" si="140">+F118+F129+F140</f>
        <v>0</v>
      </c>
      <c r="G107" s="37">
        <f t="shared" si="140"/>
        <v>0</v>
      </c>
      <c r="H107" s="37">
        <f t="shared" si="140"/>
        <v>0</v>
      </c>
      <c r="I107" s="37">
        <f t="shared" si="140"/>
        <v>0</v>
      </c>
      <c r="J107" s="37">
        <f t="shared" si="140"/>
        <v>0</v>
      </c>
      <c r="K107" s="37">
        <f t="shared" si="140"/>
        <v>0</v>
      </c>
      <c r="L107" s="37">
        <f t="shared" si="140"/>
        <v>0</v>
      </c>
      <c r="M107" s="37">
        <f t="shared" si="140"/>
        <v>0</v>
      </c>
      <c r="N107" s="37">
        <f t="shared" si="140"/>
        <v>0</v>
      </c>
      <c r="O107" s="37">
        <f t="shared" si="140"/>
        <v>0</v>
      </c>
      <c r="P107" s="37">
        <f t="shared" si="140"/>
        <v>0</v>
      </c>
      <c r="Q107" s="37">
        <f t="shared" si="140"/>
        <v>0</v>
      </c>
      <c r="R107" s="37">
        <f t="shared" si="140"/>
        <v>0</v>
      </c>
      <c r="S107" s="37">
        <f t="shared" si="140"/>
        <v>0</v>
      </c>
      <c r="T107" s="37">
        <f t="shared" si="140"/>
        <v>0</v>
      </c>
      <c r="U107" s="37">
        <f t="shared" si="140"/>
        <v>0</v>
      </c>
      <c r="V107" s="37">
        <f t="shared" si="140"/>
        <v>0</v>
      </c>
      <c r="W107" s="37">
        <f t="shared" si="140"/>
        <v>0</v>
      </c>
      <c r="X107" s="37">
        <f t="shared" si="140"/>
        <v>0</v>
      </c>
      <c r="Y107" s="37">
        <f t="shared" si="140"/>
        <v>0</v>
      </c>
      <c r="Z107" s="37">
        <f t="shared" si="140"/>
        <v>0</v>
      </c>
      <c r="AA107" s="37">
        <f t="shared" si="140"/>
        <v>0</v>
      </c>
      <c r="AB107" s="37">
        <f t="shared" si="140"/>
        <v>0</v>
      </c>
      <c r="AC107" s="37">
        <f t="shared" si="140"/>
        <v>0</v>
      </c>
      <c r="AD107" s="37">
        <f t="shared" si="140"/>
        <v>0</v>
      </c>
      <c r="AE107" s="37">
        <f t="shared" si="140"/>
        <v>0</v>
      </c>
      <c r="AF107" s="37">
        <f t="shared" si="140"/>
        <v>0</v>
      </c>
      <c r="AG107" s="37">
        <f t="shared" si="140"/>
        <v>0</v>
      </c>
      <c r="AH107" s="37">
        <f t="shared" si="140"/>
        <v>0</v>
      </c>
      <c r="AI107" s="37">
        <f t="shared" si="140"/>
        <v>0</v>
      </c>
      <c r="AJ107" s="37">
        <f t="shared" si="140"/>
        <v>0</v>
      </c>
      <c r="AK107" s="37">
        <f t="shared" si="140"/>
        <v>0</v>
      </c>
      <c r="AL107" s="37">
        <f t="shared" si="140"/>
        <v>0</v>
      </c>
      <c r="AM107" s="37">
        <f t="shared" si="140"/>
        <v>0</v>
      </c>
      <c r="AN107" s="37">
        <f t="shared" si="140"/>
        <v>0</v>
      </c>
      <c r="AO107" s="37">
        <f t="shared" si="140"/>
        <v>0</v>
      </c>
      <c r="AP107" s="37">
        <f t="shared" si="140"/>
        <v>0</v>
      </c>
      <c r="AQ107" s="37">
        <f t="shared" si="140"/>
        <v>0</v>
      </c>
      <c r="AR107" s="37">
        <f t="shared" si="140"/>
        <v>0</v>
      </c>
      <c r="AS107" s="37">
        <f t="shared" si="140"/>
        <v>0</v>
      </c>
      <c r="AT107" s="37">
        <f t="shared" si="140"/>
        <v>0</v>
      </c>
      <c r="AU107" s="37">
        <f t="shared" si="140"/>
        <v>0</v>
      </c>
      <c r="AV107" s="37">
        <f t="shared" si="140"/>
        <v>0</v>
      </c>
      <c r="AW107" s="37">
        <f t="shared" si="140"/>
        <v>0</v>
      </c>
      <c r="AX107" s="37">
        <f t="shared" si="140"/>
        <v>0</v>
      </c>
      <c r="AY107" s="37">
        <f t="shared" si="140"/>
        <v>0</v>
      </c>
      <c r="AZ107" s="37">
        <f t="shared" si="140"/>
        <v>0</v>
      </c>
      <c r="BA107" s="37">
        <f t="shared" si="140"/>
        <v>0</v>
      </c>
      <c r="BB107" s="37">
        <f t="shared" si="140"/>
        <v>0</v>
      </c>
      <c r="BC107" s="37">
        <f t="shared" si="140"/>
        <v>0</v>
      </c>
      <c r="BD107" s="37">
        <f t="shared" si="140"/>
        <v>0</v>
      </c>
      <c r="BE107" s="37">
        <f t="shared" si="140"/>
        <v>0</v>
      </c>
      <c r="BF107" s="37">
        <f t="shared" si="140"/>
        <v>0</v>
      </c>
      <c r="BG107" s="37">
        <f t="shared" si="140"/>
        <v>0</v>
      </c>
      <c r="BH107" s="37">
        <f t="shared" si="140"/>
        <v>0</v>
      </c>
      <c r="BI107" s="37">
        <f t="shared" si="140"/>
        <v>0</v>
      </c>
      <c r="BJ107" s="37">
        <f t="shared" si="140"/>
        <v>0</v>
      </c>
      <c r="BK107" s="37">
        <f t="shared" si="140"/>
        <v>0</v>
      </c>
      <c r="BL107" s="37">
        <f t="shared" si="140"/>
        <v>0</v>
      </c>
      <c r="BM107" s="37">
        <f t="shared" ref="BM107:BX107" si="141">+BM118+BM129+BM140</f>
        <v>0</v>
      </c>
      <c r="BN107" s="37">
        <f t="shared" si="141"/>
        <v>0</v>
      </c>
      <c r="BO107" s="37">
        <f t="shared" si="141"/>
        <v>0</v>
      </c>
      <c r="BP107" s="37">
        <f t="shared" si="141"/>
        <v>0</v>
      </c>
      <c r="BQ107" s="37">
        <f t="shared" si="141"/>
        <v>0</v>
      </c>
      <c r="BR107" s="37">
        <f t="shared" si="141"/>
        <v>0</v>
      </c>
      <c r="BS107" s="37">
        <f t="shared" si="141"/>
        <v>0</v>
      </c>
      <c r="BT107" s="37">
        <f t="shared" si="141"/>
        <v>0</v>
      </c>
      <c r="BU107" s="37">
        <f t="shared" si="141"/>
        <v>0</v>
      </c>
      <c r="BV107" s="37">
        <f t="shared" si="141"/>
        <v>0</v>
      </c>
      <c r="BW107" s="37">
        <f t="shared" si="141"/>
        <v>0</v>
      </c>
      <c r="BX107" s="37">
        <f t="shared" si="141"/>
        <v>0</v>
      </c>
    </row>
    <row r="108" spans="1:76">
      <c r="A108" s="291"/>
      <c r="B108" s="32" t="s">
        <v>179</v>
      </c>
      <c r="C108" s="32"/>
      <c r="D108" s="115"/>
      <c r="E108" s="33">
        <f t="shared" ref="E108:BL108" si="142">+E119+E130+E141</f>
        <v>0</v>
      </c>
      <c r="F108" s="33">
        <f t="shared" si="142"/>
        <v>0</v>
      </c>
      <c r="G108" s="33">
        <f t="shared" si="142"/>
        <v>0</v>
      </c>
      <c r="H108" s="33">
        <f t="shared" si="142"/>
        <v>0</v>
      </c>
      <c r="I108" s="33">
        <f t="shared" si="142"/>
        <v>0</v>
      </c>
      <c r="J108" s="33">
        <f t="shared" si="142"/>
        <v>0</v>
      </c>
      <c r="K108" s="33">
        <f t="shared" si="142"/>
        <v>0</v>
      </c>
      <c r="L108" s="33">
        <f t="shared" si="142"/>
        <v>0</v>
      </c>
      <c r="M108" s="33">
        <f t="shared" si="142"/>
        <v>0</v>
      </c>
      <c r="N108" s="33">
        <f t="shared" si="142"/>
        <v>0</v>
      </c>
      <c r="O108" s="33">
        <f t="shared" si="142"/>
        <v>0</v>
      </c>
      <c r="P108" s="33">
        <f t="shared" si="142"/>
        <v>0</v>
      </c>
      <c r="Q108" s="33">
        <f t="shared" si="142"/>
        <v>0</v>
      </c>
      <c r="R108" s="33">
        <f t="shared" si="142"/>
        <v>0</v>
      </c>
      <c r="S108" s="33">
        <f t="shared" si="142"/>
        <v>0</v>
      </c>
      <c r="T108" s="33">
        <f t="shared" si="142"/>
        <v>0</v>
      </c>
      <c r="U108" s="33">
        <f t="shared" si="142"/>
        <v>0</v>
      </c>
      <c r="V108" s="33">
        <f t="shared" si="142"/>
        <v>0</v>
      </c>
      <c r="W108" s="33">
        <f t="shared" si="142"/>
        <v>0</v>
      </c>
      <c r="X108" s="33">
        <f t="shared" si="142"/>
        <v>0</v>
      </c>
      <c r="Y108" s="33">
        <f t="shared" si="142"/>
        <v>0</v>
      </c>
      <c r="Z108" s="33">
        <f t="shared" si="142"/>
        <v>0</v>
      </c>
      <c r="AA108" s="33">
        <f t="shared" si="142"/>
        <v>0</v>
      </c>
      <c r="AB108" s="33">
        <f t="shared" si="142"/>
        <v>0</v>
      </c>
      <c r="AC108" s="33">
        <f t="shared" si="142"/>
        <v>0</v>
      </c>
      <c r="AD108" s="33">
        <f t="shared" si="142"/>
        <v>0</v>
      </c>
      <c r="AE108" s="33">
        <f t="shared" si="142"/>
        <v>0</v>
      </c>
      <c r="AF108" s="33">
        <f t="shared" si="142"/>
        <v>0</v>
      </c>
      <c r="AG108" s="33">
        <f t="shared" si="142"/>
        <v>0</v>
      </c>
      <c r="AH108" s="33">
        <f t="shared" si="142"/>
        <v>0</v>
      </c>
      <c r="AI108" s="33">
        <f t="shared" si="142"/>
        <v>0</v>
      </c>
      <c r="AJ108" s="33">
        <f t="shared" si="142"/>
        <v>0</v>
      </c>
      <c r="AK108" s="33">
        <f t="shared" si="142"/>
        <v>0</v>
      </c>
      <c r="AL108" s="33">
        <f t="shared" si="142"/>
        <v>0</v>
      </c>
      <c r="AM108" s="33">
        <f t="shared" si="142"/>
        <v>0</v>
      </c>
      <c r="AN108" s="33">
        <f t="shared" si="142"/>
        <v>0</v>
      </c>
      <c r="AO108" s="33">
        <f t="shared" si="142"/>
        <v>0</v>
      </c>
      <c r="AP108" s="33">
        <f t="shared" si="142"/>
        <v>0</v>
      </c>
      <c r="AQ108" s="33">
        <f t="shared" si="142"/>
        <v>0</v>
      </c>
      <c r="AR108" s="33">
        <f t="shared" si="142"/>
        <v>0</v>
      </c>
      <c r="AS108" s="33">
        <f t="shared" si="142"/>
        <v>0</v>
      </c>
      <c r="AT108" s="33">
        <f t="shared" si="142"/>
        <v>0</v>
      </c>
      <c r="AU108" s="33">
        <f t="shared" si="142"/>
        <v>0</v>
      </c>
      <c r="AV108" s="33">
        <f t="shared" si="142"/>
        <v>0</v>
      </c>
      <c r="AW108" s="33">
        <f t="shared" si="142"/>
        <v>0</v>
      </c>
      <c r="AX108" s="33">
        <f t="shared" si="142"/>
        <v>0</v>
      </c>
      <c r="AY108" s="33">
        <f t="shared" si="142"/>
        <v>0</v>
      </c>
      <c r="AZ108" s="33">
        <f t="shared" si="142"/>
        <v>0</v>
      </c>
      <c r="BA108" s="33">
        <f t="shared" si="142"/>
        <v>0</v>
      </c>
      <c r="BB108" s="33">
        <f t="shared" si="142"/>
        <v>0</v>
      </c>
      <c r="BC108" s="33">
        <f t="shared" si="142"/>
        <v>0</v>
      </c>
      <c r="BD108" s="33">
        <f t="shared" si="142"/>
        <v>0</v>
      </c>
      <c r="BE108" s="33">
        <f t="shared" si="142"/>
        <v>0</v>
      </c>
      <c r="BF108" s="33">
        <f t="shared" si="142"/>
        <v>0</v>
      </c>
      <c r="BG108" s="33">
        <f t="shared" si="142"/>
        <v>0</v>
      </c>
      <c r="BH108" s="33">
        <f t="shared" si="142"/>
        <v>0</v>
      </c>
      <c r="BI108" s="33">
        <f t="shared" si="142"/>
        <v>0</v>
      </c>
      <c r="BJ108" s="33">
        <f t="shared" si="142"/>
        <v>0</v>
      </c>
      <c r="BK108" s="33">
        <f t="shared" si="142"/>
        <v>0</v>
      </c>
      <c r="BL108" s="33">
        <f t="shared" si="142"/>
        <v>0</v>
      </c>
      <c r="BM108" s="33">
        <f t="shared" ref="BM108:BX108" si="143">+BM119+BM130+BM141</f>
        <v>0</v>
      </c>
      <c r="BN108" s="33">
        <f t="shared" si="143"/>
        <v>0</v>
      </c>
      <c r="BO108" s="33">
        <f t="shared" si="143"/>
        <v>0</v>
      </c>
      <c r="BP108" s="33">
        <f t="shared" si="143"/>
        <v>0</v>
      </c>
      <c r="BQ108" s="33">
        <f t="shared" si="143"/>
        <v>0</v>
      </c>
      <c r="BR108" s="33">
        <f t="shared" si="143"/>
        <v>0</v>
      </c>
      <c r="BS108" s="33">
        <f t="shared" si="143"/>
        <v>0</v>
      </c>
      <c r="BT108" s="33">
        <f t="shared" si="143"/>
        <v>0</v>
      </c>
      <c r="BU108" s="33">
        <f t="shared" si="143"/>
        <v>0</v>
      </c>
      <c r="BV108" s="33">
        <f t="shared" si="143"/>
        <v>0</v>
      </c>
      <c r="BW108" s="33">
        <f t="shared" si="143"/>
        <v>0</v>
      </c>
      <c r="BX108" s="33">
        <f t="shared" si="143"/>
        <v>0</v>
      </c>
    </row>
    <row r="109" spans="1:76">
      <c r="A109" s="291"/>
      <c r="B109" s="32" t="s">
        <v>180</v>
      </c>
      <c r="C109" s="32"/>
      <c r="D109" s="115"/>
      <c r="E109" s="33">
        <f t="shared" ref="E109:BL109" si="144">+E120+E131+E142</f>
        <v>0</v>
      </c>
      <c r="F109" s="33">
        <f t="shared" si="144"/>
        <v>0</v>
      </c>
      <c r="G109" s="33">
        <f t="shared" si="144"/>
        <v>0</v>
      </c>
      <c r="H109" s="33">
        <f t="shared" si="144"/>
        <v>0</v>
      </c>
      <c r="I109" s="33">
        <f t="shared" si="144"/>
        <v>0</v>
      </c>
      <c r="J109" s="33">
        <f t="shared" si="144"/>
        <v>0</v>
      </c>
      <c r="K109" s="33">
        <f t="shared" si="144"/>
        <v>0</v>
      </c>
      <c r="L109" s="33">
        <f t="shared" si="144"/>
        <v>0</v>
      </c>
      <c r="M109" s="33">
        <f t="shared" si="144"/>
        <v>0</v>
      </c>
      <c r="N109" s="33">
        <f t="shared" si="144"/>
        <v>0</v>
      </c>
      <c r="O109" s="33">
        <f t="shared" si="144"/>
        <v>0</v>
      </c>
      <c r="P109" s="33">
        <f t="shared" si="144"/>
        <v>0</v>
      </c>
      <c r="Q109" s="33">
        <f t="shared" si="144"/>
        <v>0</v>
      </c>
      <c r="R109" s="33">
        <f t="shared" si="144"/>
        <v>0</v>
      </c>
      <c r="S109" s="33">
        <f t="shared" si="144"/>
        <v>0</v>
      </c>
      <c r="T109" s="33">
        <f t="shared" si="144"/>
        <v>0</v>
      </c>
      <c r="U109" s="33">
        <f t="shared" si="144"/>
        <v>0</v>
      </c>
      <c r="V109" s="33">
        <f t="shared" si="144"/>
        <v>0</v>
      </c>
      <c r="W109" s="33">
        <f t="shared" si="144"/>
        <v>0</v>
      </c>
      <c r="X109" s="33">
        <f t="shared" si="144"/>
        <v>0</v>
      </c>
      <c r="Y109" s="33">
        <f t="shared" si="144"/>
        <v>0</v>
      </c>
      <c r="Z109" s="33">
        <f t="shared" si="144"/>
        <v>0</v>
      </c>
      <c r="AA109" s="33">
        <f t="shared" si="144"/>
        <v>0</v>
      </c>
      <c r="AB109" s="33">
        <f t="shared" si="144"/>
        <v>0</v>
      </c>
      <c r="AC109" s="33">
        <f t="shared" si="144"/>
        <v>0</v>
      </c>
      <c r="AD109" s="33">
        <f t="shared" si="144"/>
        <v>0</v>
      </c>
      <c r="AE109" s="33">
        <f t="shared" si="144"/>
        <v>0</v>
      </c>
      <c r="AF109" s="33">
        <f t="shared" si="144"/>
        <v>0</v>
      </c>
      <c r="AG109" s="33">
        <f t="shared" si="144"/>
        <v>0</v>
      </c>
      <c r="AH109" s="33">
        <f t="shared" si="144"/>
        <v>0</v>
      </c>
      <c r="AI109" s="33">
        <f t="shared" si="144"/>
        <v>0</v>
      </c>
      <c r="AJ109" s="33">
        <f t="shared" si="144"/>
        <v>0</v>
      </c>
      <c r="AK109" s="33">
        <f t="shared" si="144"/>
        <v>0</v>
      </c>
      <c r="AL109" s="33">
        <f t="shared" si="144"/>
        <v>0</v>
      </c>
      <c r="AM109" s="33">
        <f t="shared" si="144"/>
        <v>0</v>
      </c>
      <c r="AN109" s="33">
        <f t="shared" si="144"/>
        <v>0</v>
      </c>
      <c r="AO109" s="33">
        <f t="shared" si="144"/>
        <v>0</v>
      </c>
      <c r="AP109" s="33">
        <f t="shared" si="144"/>
        <v>0</v>
      </c>
      <c r="AQ109" s="33">
        <f t="shared" si="144"/>
        <v>0</v>
      </c>
      <c r="AR109" s="33">
        <f t="shared" si="144"/>
        <v>0</v>
      </c>
      <c r="AS109" s="33">
        <f t="shared" si="144"/>
        <v>0</v>
      </c>
      <c r="AT109" s="33">
        <f t="shared" si="144"/>
        <v>0</v>
      </c>
      <c r="AU109" s="33">
        <f t="shared" si="144"/>
        <v>0</v>
      </c>
      <c r="AV109" s="33">
        <f t="shared" si="144"/>
        <v>0</v>
      </c>
      <c r="AW109" s="33">
        <f t="shared" si="144"/>
        <v>0</v>
      </c>
      <c r="AX109" s="33">
        <f t="shared" si="144"/>
        <v>0</v>
      </c>
      <c r="AY109" s="33">
        <f t="shared" si="144"/>
        <v>0</v>
      </c>
      <c r="AZ109" s="33">
        <f t="shared" si="144"/>
        <v>0</v>
      </c>
      <c r="BA109" s="33">
        <f t="shared" si="144"/>
        <v>0</v>
      </c>
      <c r="BB109" s="33">
        <f t="shared" si="144"/>
        <v>0</v>
      </c>
      <c r="BC109" s="33">
        <f t="shared" si="144"/>
        <v>0</v>
      </c>
      <c r="BD109" s="33">
        <f t="shared" si="144"/>
        <v>0</v>
      </c>
      <c r="BE109" s="33">
        <f t="shared" si="144"/>
        <v>0</v>
      </c>
      <c r="BF109" s="33">
        <f t="shared" si="144"/>
        <v>0</v>
      </c>
      <c r="BG109" s="33">
        <f t="shared" si="144"/>
        <v>0</v>
      </c>
      <c r="BH109" s="33">
        <f t="shared" si="144"/>
        <v>0</v>
      </c>
      <c r="BI109" s="33">
        <f t="shared" si="144"/>
        <v>0</v>
      </c>
      <c r="BJ109" s="33">
        <f t="shared" si="144"/>
        <v>0</v>
      </c>
      <c r="BK109" s="33">
        <f t="shared" si="144"/>
        <v>0</v>
      </c>
      <c r="BL109" s="33">
        <f t="shared" si="144"/>
        <v>0</v>
      </c>
      <c r="BM109" s="33">
        <f t="shared" ref="BM109:BX109" si="145">+BM120+BM131+BM142</f>
        <v>0</v>
      </c>
      <c r="BN109" s="33">
        <f t="shared" si="145"/>
        <v>0</v>
      </c>
      <c r="BO109" s="33">
        <f t="shared" si="145"/>
        <v>0</v>
      </c>
      <c r="BP109" s="33">
        <f t="shared" si="145"/>
        <v>0</v>
      </c>
      <c r="BQ109" s="33">
        <f t="shared" si="145"/>
        <v>0</v>
      </c>
      <c r="BR109" s="33">
        <f t="shared" si="145"/>
        <v>0</v>
      </c>
      <c r="BS109" s="33">
        <f t="shared" si="145"/>
        <v>0</v>
      </c>
      <c r="BT109" s="33">
        <f t="shared" si="145"/>
        <v>0</v>
      </c>
      <c r="BU109" s="33">
        <f t="shared" si="145"/>
        <v>0</v>
      </c>
      <c r="BV109" s="33">
        <f t="shared" si="145"/>
        <v>0</v>
      </c>
      <c r="BW109" s="33">
        <f t="shared" si="145"/>
        <v>0</v>
      </c>
      <c r="BX109" s="33">
        <f t="shared" si="145"/>
        <v>0</v>
      </c>
    </row>
    <row r="110" spans="1:76">
      <c r="A110" s="291"/>
      <c r="B110" s="32" t="s">
        <v>181</v>
      </c>
      <c r="C110" s="32"/>
      <c r="D110" s="117"/>
      <c r="E110" s="33">
        <f t="shared" ref="E110:BL110" si="146">+E121+E132+E143</f>
        <v>0</v>
      </c>
      <c r="F110" s="33">
        <f t="shared" si="146"/>
        <v>0</v>
      </c>
      <c r="G110" s="33">
        <f t="shared" si="146"/>
        <v>0</v>
      </c>
      <c r="H110" s="33">
        <f t="shared" si="146"/>
        <v>0</v>
      </c>
      <c r="I110" s="33">
        <f t="shared" si="146"/>
        <v>0</v>
      </c>
      <c r="J110" s="33">
        <f t="shared" si="146"/>
        <v>0</v>
      </c>
      <c r="K110" s="33">
        <f t="shared" si="146"/>
        <v>0</v>
      </c>
      <c r="L110" s="33">
        <f t="shared" si="146"/>
        <v>0</v>
      </c>
      <c r="M110" s="33">
        <f t="shared" si="146"/>
        <v>0</v>
      </c>
      <c r="N110" s="33">
        <f t="shared" si="146"/>
        <v>0</v>
      </c>
      <c r="O110" s="33">
        <f t="shared" si="146"/>
        <v>0</v>
      </c>
      <c r="P110" s="33">
        <f t="shared" si="146"/>
        <v>0</v>
      </c>
      <c r="Q110" s="33">
        <f t="shared" si="146"/>
        <v>0</v>
      </c>
      <c r="R110" s="33">
        <f t="shared" si="146"/>
        <v>0</v>
      </c>
      <c r="S110" s="33">
        <f t="shared" si="146"/>
        <v>0</v>
      </c>
      <c r="T110" s="33">
        <f t="shared" si="146"/>
        <v>0</v>
      </c>
      <c r="U110" s="33">
        <f t="shared" si="146"/>
        <v>0</v>
      </c>
      <c r="V110" s="33">
        <f t="shared" si="146"/>
        <v>0</v>
      </c>
      <c r="W110" s="33">
        <f t="shared" si="146"/>
        <v>0</v>
      </c>
      <c r="X110" s="33">
        <f t="shared" si="146"/>
        <v>0</v>
      </c>
      <c r="Y110" s="33">
        <f t="shared" si="146"/>
        <v>0</v>
      </c>
      <c r="Z110" s="33">
        <f t="shared" si="146"/>
        <v>0</v>
      </c>
      <c r="AA110" s="33">
        <f t="shared" si="146"/>
        <v>0</v>
      </c>
      <c r="AB110" s="33">
        <f t="shared" si="146"/>
        <v>0</v>
      </c>
      <c r="AC110" s="33">
        <f t="shared" si="146"/>
        <v>0</v>
      </c>
      <c r="AD110" s="33">
        <f t="shared" si="146"/>
        <v>0</v>
      </c>
      <c r="AE110" s="33">
        <f t="shared" si="146"/>
        <v>0</v>
      </c>
      <c r="AF110" s="33">
        <f t="shared" si="146"/>
        <v>0</v>
      </c>
      <c r="AG110" s="33">
        <f t="shared" si="146"/>
        <v>0</v>
      </c>
      <c r="AH110" s="33">
        <f t="shared" si="146"/>
        <v>0</v>
      </c>
      <c r="AI110" s="33">
        <f t="shared" si="146"/>
        <v>0</v>
      </c>
      <c r="AJ110" s="33">
        <f t="shared" si="146"/>
        <v>0</v>
      </c>
      <c r="AK110" s="33">
        <f t="shared" si="146"/>
        <v>0</v>
      </c>
      <c r="AL110" s="33">
        <f t="shared" si="146"/>
        <v>0</v>
      </c>
      <c r="AM110" s="33">
        <f t="shared" si="146"/>
        <v>0</v>
      </c>
      <c r="AN110" s="33">
        <f t="shared" si="146"/>
        <v>0</v>
      </c>
      <c r="AO110" s="33">
        <f t="shared" si="146"/>
        <v>0</v>
      </c>
      <c r="AP110" s="33">
        <f t="shared" si="146"/>
        <v>0</v>
      </c>
      <c r="AQ110" s="33">
        <f t="shared" si="146"/>
        <v>0</v>
      </c>
      <c r="AR110" s="33">
        <f t="shared" si="146"/>
        <v>0</v>
      </c>
      <c r="AS110" s="33">
        <f t="shared" si="146"/>
        <v>0</v>
      </c>
      <c r="AT110" s="33">
        <f t="shared" si="146"/>
        <v>0</v>
      </c>
      <c r="AU110" s="33">
        <f t="shared" si="146"/>
        <v>0</v>
      </c>
      <c r="AV110" s="33">
        <f t="shared" si="146"/>
        <v>0</v>
      </c>
      <c r="AW110" s="33">
        <f t="shared" si="146"/>
        <v>0</v>
      </c>
      <c r="AX110" s="33">
        <f t="shared" si="146"/>
        <v>0</v>
      </c>
      <c r="AY110" s="33">
        <f t="shared" si="146"/>
        <v>0</v>
      </c>
      <c r="AZ110" s="33">
        <f t="shared" si="146"/>
        <v>0</v>
      </c>
      <c r="BA110" s="33">
        <f t="shared" si="146"/>
        <v>0</v>
      </c>
      <c r="BB110" s="33">
        <f t="shared" si="146"/>
        <v>0</v>
      </c>
      <c r="BC110" s="33">
        <f t="shared" si="146"/>
        <v>0</v>
      </c>
      <c r="BD110" s="33">
        <f t="shared" si="146"/>
        <v>0</v>
      </c>
      <c r="BE110" s="33">
        <f t="shared" si="146"/>
        <v>0</v>
      </c>
      <c r="BF110" s="33">
        <f t="shared" si="146"/>
        <v>0</v>
      </c>
      <c r="BG110" s="33">
        <f t="shared" si="146"/>
        <v>0</v>
      </c>
      <c r="BH110" s="33">
        <f t="shared" si="146"/>
        <v>0</v>
      </c>
      <c r="BI110" s="33">
        <f t="shared" si="146"/>
        <v>0</v>
      </c>
      <c r="BJ110" s="33">
        <f t="shared" si="146"/>
        <v>0</v>
      </c>
      <c r="BK110" s="33">
        <f t="shared" si="146"/>
        <v>0</v>
      </c>
      <c r="BL110" s="33">
        <f t="shared" si="146"/>
        <v>0</v>
      </c>
      <c r="BM110" s="33">
        <f t="shared" ref="BM110:BX110" si="147">+BM121+BM132+BM143</f>
        <v>0</v>
      </c>
      <c r="BN110" s="33">
        <f t="shared" si="147"/>
        <v>0</v>
      </c>
      <c r="BO110" s="33">
        <f t="shared" si="147"/>
        <v>0</v>
      </c>
      <c r="BP110" s="33">
        <f t="shared" si="147"/>
        <v>0</v>
      </c>
      <c r="BQ110" s="33">
        <f t="shared" si="147"/>
        <v>0</v>
      </c>
      <c r="BR110" s="33">
        <f t="shared" si="147"/>
        <v>0</v>
      </c>
      <c r="BS110" s="33">
        <f t="shared" si="147"/>
        <v>0</v>
      </c>
      <c r="BT110" s="33">
        <f t="shared" si="147"/>
        <v>0</v>
      </c>
      <c r="BU110" s="33">
        <f t="shared" si="147"/>
        <v>0</v>
      </c>
      <c r="BV110" s="33">
        <f t="shared" si="147"/>
        <v>0</v>
      </c>
      <c r="BW110" s="33">
        <f t="shared" si="147"/>
        <v>0</v>
      </c>
      <c r="BX110" s="33">
        <f t="shared" si="147"/>
        <v>0</v>
      </c>
    </row>
    <row r="111" spans="1:76">
      <c r="A111" s="291"/>
      <c r="B111" s="32" t="s">
        <v>178</v>
      </c>
      <c r="C111" s="32"/>
      <c r="D111" s="115"/>
      <c r="E111" s="33">
        <f t="shared" ref="E111:BL111" si="148">+E122+E133+E144</f>
        <v>0</v>
      </c>
      <c r="F111" s="33">
        <f t="shared" si="148"/>
        <v>0</v>
      </c>
      <c r="G111" s="33">
        <f t="shared" si="148"/>
        <v>0</v>
      </c>
      <c r="H111" s="33">
        <f t="shared" si="148"/>
        <v>0</v>
      </c>
      <c r="I111" s="33">
        <f t="shared" si="148"/>
        <v>0</v>
      </c>
      <c r="J111" s="33">
        <f t="shared" si="148"/>
        <v>0</v>
      </c>
      <c r="K111" s="33">
        <f t="shared" si="148"/>
        <v>0</v>
      </c>
      <c r="L111" s="33">
        <f t="shared" si="148"/>
        <v>0</v>
      </c>
      <c r="M111" s="33">
        <f t="shared" si="148"/>
        <v>0</v>
      </c>
      <c r="N111" s="33">
        <f t="shared" si="148"/>
        <v>0</v>
      </c>
      <c r="O111" s="33">
        <f t="shared" si="148"/>
        <v>0</v>
      </c>
      <c r="P111" s="33">
        <f t="shared" si="148"/>
        <v>0</v>
      </c>
      <c r="Q111" s="33">
        <f t="shared" si="148"/>
        <v>0</v>
      </c>
      <c r="R111" s="33">
        <f t="shared" si="148"/>
        <v>0</v>
      </c>
      <c r="S111" s="33">
        <f t="shared" si="148"/>
        <v>0</v>
      </c>
      <c r="T111" s="33">
        <f t="shared" si="148"/>
        <v>0</v>
      </c>
      <c r="U111" s="33">
        <f t="shared" si="148"/>
        <v>0</v>
      </c>
      <c r="V111" s="33">
        <f t="shared" si="148"/>
        <v>0</v>
      </c>
      <c r="W111" s="33">
        <f t="shared" si="148"/>
        <v>0</v>
      </c>
      <c r="X111" s="33">
        <f t="shared" si="148"/>
        <v>0</v>
      </c>
      <c r="Y111" s="33">
        <f t="shared" si="148"/>
        <v>0</v>
      </c>
      <c r="Z111" s="33">
        <f t="shared" si="148"/>
        <v>0</v>
      </c>
      <c r="AA111" s="33">
        <f t="shared" si="148"/>
        <v>0</v>
      </c>
      <c r="AB111" s="33">
        <f t="shared" si="148"/>
        <v>0</v>
      </c>
      <c r="AC111" s="33">
        <f t="shared" si="148"/>
        <v>0</v>
      </c>
      <c r="AD111" s="33">
        <f t="shared" si="148"/>
        <v>0</v>
      </c>
      <c r="AE111" s="33">
        <f t="shared" si="148"/>
        <v>0</v>
      </c>
      <c r="AF111" s="33">
        <f t="shared" si="148"/>
        <v>0</v>
      </c>
      <c r="AG111" s="33">
        <f t="shared" si="148"/>
        <v>0</v>
      </c>
      <c r="AH111" s="33">
        <f t="shared" si="148"/>
        <v>0</v>
      </c>
      <c r="AI111" s="33">
        <f t="shared" si="148"/>
        <v>0</v>
      </c>
      <c r="AJ111" s="33">
        <f t="shared" si="148"/>
        <v>0</v>
      </c>
      <c r="AK111" s="33">
        <f t="shared" si="148"/>
        <v>0</v>
      </c>
      <c r="AL111" s="33">
        <f t="shared" si="148"/>
        <v>0</v>
      </c>
      <c r="AM111" s="33">
        <f t="shared" si="148"/>
        <v>0</v>
      </c>
      <c r="AN111" s="33">
        <f t="shared" si="148"/>
        <v>0</v>
      </c>
      <c r="AO111" s="33">
        <f t="shared" si="148"/>
        <v>0</v>
      </c>
      <c r="AP111" s="33">
        <f t="shared" si="148"/>
        <v>0</v>
      </c>
      <c r="AQ111" s="33">
        <f t="shared" si="148"/>
        <v>0</v>
      </c>
      <c r="AR111" s="33">
        <f t="shared" si="148"/>
        <v>0</v>
      </c>
      <c r="AS111" s="33">
        <f t="shared" si="148"/>
        <v>0</v>
      </c>
      <c r="AT111" s="33">
        <f t="shared" si="148"/>
        <v>0</v>
      </c>
      <c r="AU111" s="33">
        <f t="shared" si="148"/>
        <v>0</v>
      </c>
      <c r="AV111" s="33">
        <f t="shared" si="148"/>
        <v>0</v>
      </c>
      <c r="AW111" s="33">
        <f t="shared" si="148"/>
        <v>0</v>
      </c>
      <c r="AX111" s="33">
        <f t="shared" si="148"/>
        <v>0</v>
      </c>
      <c r="AY111" s="33">
        <f t="shared" si="148"/>
        <v>0</v>
      </c>
      <c r="AZ111" s="33">
        <f t="shared" si="148"/>
        <v>0</v>
      </c>
      <c r="BA111" s="33">
        <f t="shared" si="148"/>
        <v>0</v>
      </c>
      <c r="BB111" s="33">
        <f t="shared" si="148"/>
        <v>0</v>
      </c>
      <c r="BC111" s="33">
        <f t="shared" si="148"/>
        <v>0</v>
      </c>
      <c r="BD111" s="33">
        <f t="shared" si="148"/>
        <v>0</v>
      </c>
      <c r="BE111" s="33">
        <f t="shared" si="148"/>
        <v>0</v>
      </c>
      <c r="BF111" s="33">
        <f t="shared" si="148"/>
        <v>0</v>
      </c>
      <c r="BG111" s="33">
        <f t="shared" si="148"/>
        <v>0</v>
      </c>
      <c r="BH111" s="33">
        <f t="shared" si="148"/>
        <v>0</v>
      </c>
      <c r="BI111" s="33">
        <f t="shared" si="148"/>
        <v>0</v>
      </c>
      <c r="BJ111" s="33">
        <f t="shared" si="148"/>
        <v>0</v>
      </c>
      <c r="BK111" s="33">
        <f t="shared" si="148"/>
        <v>0</v>
      </c>
      <c r="BL111" s="33">
        <f t="shared" si="148"/>
        <v>0</v>
      </c>
      <c r="BM111" s="33">
        <f t="shared" ref="BM111:BX111" si="149">+BM122+BM133+BM144</f>
        <v>0</v>
      </c>
      <c r="BN111" s="33">
        <f t="shared" si="149"/>
        <v>0</v>
      </c>
      <c r="BO111" s="33">
        <f t="shared" si="149"/>
        <v>0</v>
      </c>
      <c r="BP111" s="33">
        <f t="shared" si="149"/>
        <v>0</v>
      </c>
      <c r="BQ111" s="33">
        <f t="shared" si="149"/>
        <v>0</v>
      </c>
      <c r="BR111" s="33">
        <f t="shared" si="149"/>
        <v>0</v>
      </c>
      <c r="BS111" s="33">
        <f t="shared" si="149"/>
        <v>0</v>
      </c>
      <c r="BT111" s="33">
        <f t="shared" si="149"/>
        <v>0</v>
      </c>
      <c r="BU111" s="33">
        <f t="shared" si="149"/>
        <v>0</v>
      </c>
      <c r="BV111" s="33">
        <f t="shared" si="149"/>
        <v>0</v>
      </c>
      <c r="BW111" s="33">
        <f t="shared" si="149"/>
        <v>0</v>
      </c>
      <c r="BX111" s="33">
        <f t="shared" si="149"/>
        <v>0</v>
      </c>
    </row>
    <row r="112" spans="1:76">
      <c r="A112" s="291"/>
      <c r="B112" s="32" t="s">
        <v>182</v>
      </c>
      <c r="C112" s="116"/>
      <c r="D112" s="118"/>
      <c r="E112" s="33">
        <f t="shared" ref="E112:BL112" si="150">+E123+E134+E145</f>
        <v>0</v>
      </c>
      <c r="F112" s="33">
        <f t="shared" si="150"/>
        <v>0</v>
      </c>
      <c r="G112" s="33">
        <f t="shared" si="150"/>
        <v>0</v>
      </c>
      <c r="H112" s="33">
        <f t="shared" si="150"/>
        <v>0</v>
      </c>
      <c r="I112" s="33">
        <f t="shared" si="150"/>
        <v>0</v>
      </c>
      <c r="J112" s="33">
        <f t="shared" si="150"/>
        <v>0</v>
      </c>
      <c r="K112" s="33">
        <f t="shared" si="150"/>
        <v>0</v>
      </c>
      <c r="L112" s="33">
        <f t="shared" si="150"/>
        <v>0</v>
      </c>
      <c r="M112" s="33">
        <f t="shared" si="150"/>
        <v>0</v>
      </c>
      <c r="N112" s="33">
        <f t="shared" si="150"/>
        <v>0</v>
      </c>
      <c r="O112" s="33">
        <f t="shared" si="150"/>
        <v>0</v>
      </c>
      <c r="P112" s="33">
        <f t="shared" si="150"/>
        <v>0</v>
      </c>
      <c r="Q112" s="33">
        <f t="shared" si="150"/>
        <v>0</v>
      </c>
      <c r="R112" s="33">
        <f t="shared" si="150"/>
        <v>0</v>
      </c>
      <c r="S112" s="33">
        <f t="shared" si="150"/>
        <v>0</v>
      </c>
      <c r="T112" s="33">
        <f t="shared" si="150"/>
        <v>0</v>
      </c>
      <c r="U112" s="33">
        <f t="shared" si="150"/>
        <v>0</v>
      </c>
      <c r="V112" s="33">
        <f t="shared" si="150"/>
        <v>0</v>
      </c>
      <c r="W112" s="33">
        <f t="shared" si="150"/>
        <v>0</v>
      </c>
      <c r="X112" s="33">
        <f t="shared" si="150"/>
        <v>0</v>
      </c>
      <c r="Y112" s="33">
        <f t="shared" si="150"/>
        <v>0</v>
      </c>
      <c r="Z112" s="33">
        <f t="shared" si="150"/>
        <v>0</v>
      </c>
      <c r="AA112" s="33">
        <f t="shared" si="150"/>
        <v>0</v>
      </c>
      <c r="AB112" s="33">
        <f t="shared" si="150"/>
        <v>0</v>
      </c>
      <c r="AC112" s="33">
        <f t="shared" si="150"/>
        <v>0</v>
      </c>
      <c r="AD112" s="33">
        <f t="shared" si="150"/>
        <v>0</v>
      </c>
      <c r="AE112" s="33">
        <f t="shared" si="150"/>
        <v>0</v>
      </c>
      <c r="AF112" s="33">
        <f t="shared" si="150"/>
        <v>0</v>
      </c>
      <c r="AG112" s="33">
        <f t="shared" si="150"/>
        <v>0</v>
      </c>
      <c r="AH112" s="33">
        <f t="shared" si="150"/>
        <v>0</v>
      </c>
      <c r="AI112" s="33">
        <f t="shared" si="150"/>
        <v>0</v>
      </c>
      <c r="AJ112" s="33">
        <f t="shared" si="150"/>
        <v>0</v>
      </c>
      <c r="AK112" s="33">
        <f t="shared" si="150"/>
        <v>0</v>
      </c>
      <c r="AL112" s="33">
        <f t="shared" si="150"/>
        <v>0</v>
      </c>
      <c r="AM112" s="33">
        <f t="shared" si="150"/>
        <v>0</v>
      </c>
      <c r="AN112" s="33">
        <f t="shared" si="150"/>
        <v>0</v>
      </c>
      <c r="AO112" s="33">
        <f t="shared" si="150"/>
        <v>0</v>
      </c>
      <c r="AP112" s="33">
        <f t="shared" si="150"/>
        <v>0</v>
      </c>
      <c r="AQ112" s="33">
        <f t="shared" si="150"/>
        <v>0</v>
      </c>
      <c r="AR112" s="33">
        <f t="shared" si="150"/>
        <v>0</v>
      </c>
      <c r="AS112" s="33">
        <f t="shared" si="150"/>
        <v>0</v>
      </c>
      <c r="AT112" s="33">
        <f t="shared" si="150"/>
        <v>0</v>
      </c>
      <c r="AU112" s="33">
        <f t="shared" si="150"/>
        <v>0</v>
      </c>
      <c r="AV112" s="33">
        <f t="shared" si="150"/>
        <v>0</v>
      </c>
      <c r="AW112" s="33">
        <f t="shared" si="150"/>
        <v>0</v>
      </c>
      <c r="AX112" s="33">
        <f t="shared" si="150"/>
        <v>0</v>
      </c>
      <c r="AY112" s="33">
        <f t="shared" si="150"/>
        <v>0</v>
      </c>
      <c r="AZ112" s="33">
        <f t="shared" si="150"/>
        <v>0</v>
      </c>
      <c r="BA112" s="33">
        <f t="shared" si="150"/>
        <v>0</v>
      </c>
      <c r="BB112" s="33">
        <f t="shared" si="150"/>
        <v>0</v>
      </c>
      <c r="BC112" s="33">
        <f t="shared" si="150"/>
        <v>0</v>
      </c>
      <c r="BD112" s="33">
        <f t="shared" si="150"/>
        <v>0</v>
      </c>
      <c r="BE112" s="33">
        <f t="shared" si="150"/>
        <v>0</v>
      </c>
      <c r="BF112" s="33">
        <f t="shared" si="150"/>
        <v>0</v>
      </c>
      <c r="BG112" s="33">
        <f t="shared" si="150"/>
        <v>0</v>
      </c>
      <c r="BH112" s="33">
        <f t="shared" si="150"/>
        <v>0</v>
      </c>
      <c r="BI112" s="33">
        <f t="shared" si="150"/>
        <v>0</v>
      </c>
      <c r="BJ112" s="33">
        <f t="shared" si="150"/>
        <v>0</v>
      </c>
      <c r="BK112" s="33">
        <f t="shared" si="150"/>
        <v>0</v>
      </c>
      <c r="BL112" s="33">
        <f t="shared" si="150"/>
        <v>0</v>
      </c>
      <c r="BM112" s="33">
        <f t="shared" ref="BM112:BX112" si="151">+BM123+BM134+BM145</f>
        <v>0</v>
      </c>
      <c r="BN112" s="33">
        <f t="shared" si="151"/>
        <v>0</v>
      </c>
      <c r="BO112" s="33">
        <f t="shared" si="151"/>
        <v>0</v>
      </c>
      <c r="BP112" s="33">
        <f t="shared" si="151"/>
        <v>0</v>
      </c>
      <c r="BQ112" s="33">
        <f t="shared" si="151"/>
        <v>0</v>
      </c>
      <c r="BR112" s="33">
        <f t="shared" si="151"/>
        <v>0</v>
      </c>
      <c r="BS112" s="33">
        <f t="shared" si="151"/>
        <v>0</v>
      </c>
      <c r="BT112" s="33">
        <f t="shared" si="151"/>
        <v>0</v>
      </c>
      <c r="BU112" s="33">
        <f t="shared" si="151"/>
        <v>0</v>
      </c>
      <c r="BV112" s="33">
        <f t="shared" si="151"/>
        <v>0</v>
      </c>
      <c r="BW112" s="33">
        <f t="shared" si="151"/>
        <v>0</v>
      </c>
      <c r="BX112" s="33">
        <f t="shared" si="151"/>
        <v>0</v>
      </c>
    </row>
    <row r="113" spans="1:76">
      <c r="A113" s="291"/>
      <c r="B113" s="32" t="s">
        <v>50</v>
      </c>
      <c r="C113" s="116"/>
      <c r="D113" s="118"/>
      <c r="E113" s="33">
        <f t="shared" ref="E113:BL113" si="152">+E124+E135+E146</f>
        <v>0</v>
      </c>
      <c r="F113" s="33">
        <f t="shared" si="152"/>
        <v>0</v>
      </c>
      <c r="G113" s="33">
        <f t="shared" si="152"/>
        <v>0</v>
      </c>
      <c r="H113" s="33">
        <f t="shared" si="152"/>
        <v>0</v>
      </c>
      <c r="I113" s="33">
        <f t="shared" si="152"/>
        <v>0</v>
      </c>
      <c r="J113" s="33">
        <f t="shared" si="152"/>
        <v>0</v>
      </c>
      <c r="K113" s="33">
        <f t="shared" si="152"/>
        <v>0</v>
      </c>
      <c r="L113" s="33">
        <f t="shared" si="152"/>
        <v>0</v>
      </c>
      <c r="M113" s="33">
        <f t="shared" si="152"/>
        <v>0</v>
      </c>
      <c r="N113" s="33">
        <f t="shared" si="152"/>
        <v>0</v>
      </c>
      <c r="O113" s="33">
        <f t="shared" si="152"/>
        <v>0</v>
      </c>
      <c r="P113" s="33">
        <f t="shared" si="152"/>
        <v>0</v>
      </c>
      <c r="Q113" s="33">
        <f t="shared" si="152"/>
        <v>0</v>
      </c>
      <c r="R113" s="33">
        <f t="shared" si="152"/>
        <v>0</v>
      </c>
      <c r="S113" s="33">
        <f t="shared" si="152"/>
        <v>0</v>
      </c>
      <c r="T113" s="33">
        <f t="shared" si="152"/>
        <v>0</v>
      </c>
      <c r="U113" s="33">
        <f t="shared" si="152"/>
        <v>0</v>
      </c>
      <c r="V113" s="33">
        <f t="shared" si="152"/>
        <v>0</v>
      </c>
      <c r="W113" s="33">
        <f t="shared" si="152"/>
        <v>0</v>
      </c>
      <c r="X113" s="33">
        <f t="shared" si="152"/>
        <v>0</v>
      </c>
      <c r="Y113" s="33">
        <f t="shared" si="152"/>
        <v>0</v>
      </c>
      <c r="Z113" s="33">
        <f t="shared" si="152"/>
        <v>0</v>
      </c>
      <c r="AA113" s="33">
        <f t="shared" si="152"/>
        <v>0</v>
      </c>
      <c r="AB113" s="33">
        <f t="shared" si="152"/>
        <v>0</v>
      </c>
      <c r="AC113" s="33">
        <f t="shared" si="152"/>
        <v>0</v>
      </c>
      <c r="AD113" s="33">
        <f t="shared" si="152"/>
        <v>0</v>
      </c>
      <c r="AE113" s="33">
        <f t="shared" si="152"/>
        <v>0</v>
      </c>
      <c r="AF113" s="33">
        <f t="shared" si="152"/>
        <v>0</v>
      </c>
      <c r="AG113" s="33">
        <f t="shared" si="152"/>
        <v>0</v>
      </c>
      <c r="AH113" s="33">
        <f t="shared" si="152"/>
        <v>0</v>
      </c>
      <c r="AI113" s="33">
        <f t="shared" si="152"/>
        <v>0</v>
      </c>
      <c r="AJ113" s="33">
        <f t="shared" si="152"/>
        <v>0</v>
      </c>
      <c r="AK113" s="33">
        <f t="shared" si="152"/>
        <v>0</v>
      </c>
      <c r="AL113" s="33">
        <f t="shared" si="152"/>
        <v>0</v>
      </c>
      <c r="AM113" s="33">
        <f t="shared" si="152"/>
        <v>0</v>
      </c>
      <c r="AN113" s="33">
        <f t="shared" si="152"/>
        <v>0</v>
      </c>
      <c r="AO113" s="33">
        <f t="shared" si="152"/>
        <v>0</v>
      </c>
      <c r="AP113" s="33">
        <f t="shared" si="152"/>
        <v>0</v>
      </c>
      <c r="AQ113" s="33">
        <f t="shared" si="152"/>
        <v>0</v>
      </c>
      <c r="AR113" s="33">
        <f t="shared" si="152"/>
        <v>0</v>
      </c>
      <c r="AS113" s="33">
        <f t="shared" si="152"/>
        <v>0</v>
      </c>
      <c r="AT113" s="33">
        <f t="shared" si="152"/>
        <v>0</v>
      </c>
      <c r="AU113" s="33">
        <f t="shared" si="152"/>
        <v>0</v>
      </c>
      <c r="AV113" s="33">
        <f t="shared" si="152"/>
        <v>0</v>
      </c>
      <c r="AW113" s="33">
        <f t="shared" si="152"/>
        <v>0</v>
      </c>
      <c r="AX113" s="33">
        <f t="shared" si="152"/>
        <v>0</v>
      </c>
      <c r="AY113" s="33">
        <f t="shared" si="152"/>
        <v>0</v>
      </c>
      <c r="AZ113" s="33">
        <f t="shared" si="152"/>
        <v>0</v>
      </c>
      <c r="BA113" s="33">
        <f t="shared" si="152"/>
        <v>0</v>
      </c>
      <c r="BB113" s="33">
        <f t="shared" si="152"/>
        <v>0</v>
      </c>
      <c r="BC113" s="33">
        <f t="shared" si="152"/>
        <v>0</v>
      </c>
      <c r="BD113" s="33">
        <f t="shared" si="152"/>
        <v>0</v>
      </c>
      <c r="BE113" s="33">
        <f t="shared" si="152"/>
        <v>0</v>
      </c>
      <c r="BF113" s="33">
        <f t="shared" si="152"/>
        <v>0</v>
      </c>
      <c r="BG113" s="33">
        <f t="shared" si="152"/>
        <v>0</v>
      </c>
      <c r="BH113" s="33">
        <f t="shared" si="152"/>
        <v>0</v>
      </c>
      <c r="BI113" s="33">
        <f t="shared" si="152"/>
        <v>0</v>
      </c>
      <c r="BJ113" s="33">
        <f t="shared" si="152"/>
        <v>0</v>
      </c>
      <c r="BK113" s="33">
        <f t="shared" si="152"/>
        <v>0</v>
      </c>
      <c r="BL113" s="33">
        <f t="shared" si="152"/>
        <v>0</v>
      </c>
      <c r="BM113" s="33">
        <f t="shared" ref="BM113:BX113" si="153">+BM124+BM135+BM146</f>
        <v>0</v>
      </c>
      <c r="BN113" s="33">
        <f t="shared" si="153"/>
        <v>0</v>
      </c>
      <c r="BO113" s="33">
        <f t="shared" si="153"/>
        <v>0</v>
      </c>
      <c r="BP113" s="33">
        <f t="shared" si="153"/>
        <v>0</v>
      </c>
      <c r="BQ113" s="33">
        <f t="shared" si="153"/>
        <v>0</v>
      </c>
      <c r="BR113" s="33">
        <f t="shared" si="153"/>
        <v>0</v>
      </c>
      <c r="BS113" s="33">
        <f t="shared" si="153"/>
        <v>0</v>
      </c>
      <c r="BT113" s="33">
        <f t="shared" si="153"/>
        <v>0</v>
      </c>
      <c r="BU113" s="33">
        <f t="shared" si="153"/>
        <v>0</v>
      </c>
      <c r="BV113" s="33">
        <f t="shared" si="153"/>
        <v>0</v>
      </c>
      <c r="BW113" s="33">
        <f t="shared" si="153"/>
        <v>0</v>
      </c>
      <c r="BX113" s="33">
        <f t="shared" si="153"/>
        <v>0</v>
      </c>
    </row>
    <row r="114" spans="1:76">
      <c r="A114" s="291"/>
      <c r="B114" s="32" t="s">
        <v>244</v>
      </c>
      <c r="C114" s="116"/>
      <c r="D114" s="118"/>
      <c r="E114" s="33">
        <f t="shared" ref="E114:BL114" si="154">+E125+E136+E147</f>
        <v>0</v>
      </c>
      <c r="F114" s="33">
        <f t="shared" si="154"/>
        <v>0</v>
      </c>
      <c r="G114" s="33">
        <f t="shared" si="154"/>
        <v>0</v>
      </c>
      <c r="H114" s="33">
        <f t="shared" si="154"/>
        <v>0</v>
      </c>
      <c r="I114" s="33">
        <f t="shared" si="154"/>
        <v>0</v>
      </c>
      <c r="J114" s="33">
        <f t="shared" si="154"/>
        <v>0</v>
      </c>
      <c r="K114" s="33">
        <f t="shared" si="154"/>
        <v>0</v>
      </c>
      <c r="L114" s="33">
        <f t="shared" si="154"/>
        <v>0</v>
      </c>
      <c r="M114" s="33">
        <f t="shared" si="154"/>
        <v>0</v>
      </c>
      <c r="N114" s="33">
        <f t="shared" si="154"/>
        <v>0</v>
      </c>
      <c r="O114" s="33">
        <f t="shared" si="154"/>
        <v>0</v>
      </c>
      <c r="P114" s="33">
        <f t="shared" si="154"/>
        <v>0</v>
      </c>
      <c r="Q114" s="33">
        <f t="shared" si="154"/>
        <v>0</v>
      </c>
      <c r="R114" s="33">
        <f t="shared" si="154"/>
        <v>0</v>
      </c>
      <c r="S114" s="33">
        <f t="shared" si="154"/>
        <v>0</v>
      </c>
      <c r="T114" s="33">
        <f t="shared" si="154"/>
        <v>0</v>
      </c>
      <c r="U114" s="33">
        <f t="shared" si="154"/>
        <v>0</v>
      </c>
      <c r="V114" s="33">
        <f t="shared" si="154"/>
        <v>0</v>
      </c>
      <c r="W114" s="33">
        <f t="shared" si="154"/>
        <v>0</v>
      </c>
      <c r="X114" s="33">
        <f t="shared" si="154"/>
        <v>0</v>
      </c>
      <c r="Y114" s="33">
        <f t="shared" si="154"/>
        <v>0</v>
      </c>
      <c r="Z114" s="33">
        <f t="shared" si="154"/>
        <v>0</v>
      </c>
      <c r="AA114" s="33">
        <f t="shared" si="154"/>
        <v>0</v>
      </c>
      <c r="AB114" s="33">
        <f t="shared" si="154"/>
        <v>0</v>
      </c>
      <c r="AC114" s="33">
        <f t="shared" si="154"/>
        <v>0</v>
      </c>
      <c r="AD114" s="33">
        <f t="shared" si="154"/>
        <v>0</v>
      </c>
      <c r="AE114" s="33">
        <f t="shared" si="154"/>
        <v>0</v>
      </c>
      <c r="AF114" s="33">
        <f t="shared" si="154"/>
        <v>0</v>
      </c>
      <c r="AG114" s="33">
        <f t="shared" si="154"/>
        <v>0</v>
      </c>
      <c r="AH114" s="33">
        <f t="shared" si="154"/>
        <v>0</v>
      </c>
      <c r="AI114" s="33">
        <f t="shared" si="154"/>
        <v>0</v>
      </c>
      <c r="AJ114" s="33">
        <f t="shared" si="154"/>
        <v>0</v>
      </c>
      <c r="AK114" s="33">
        <f t="shared" si="154"/>
        <v>0</v>
      </c>
      <c r="AL114" s="33">
        <f t="shared" si="154"/>
        <v>0</v>
      </c>
      <c r="AM114" s="33">
        <f t="shared" si="154"/>
        <v>0</v>
      </c>
      <c r="AN114" s="33">
        <f t="shared" si="154"/>
        <v>0</v>
      </c>
      <c r="AO114" s="33">
        <f t="shared" si="154"/>
        <v>0</v>
      </c>
      <c r="AP114" s="33">
        <f t="shared" si="154"/>
        <v>0</v>
      </c>
      <c r="AQ114" s="33">
        <f t="shared" si="154"/>
        <v>0</v>
      </c>
      <c r="AR114" s="33">
        <f t="shared" si="154"/>
        <v>0</v>
      </c>
      <c r="AS114" s="33">
        <f t="shared" si="154"/>
        <v>0</v>
      </c>
      <c r="AT114" s="33">
        <f t="shared" si="154"/>
        <v>0</v>
      </c>
      <c r="AU114" s="33">
        <f t="shared" si="154"/>
        <v>0</v>
      </c>
      <c r="AV114" s="33">
        <f t="shared" si="154"/>
        <v>0</v>
      </c>
      <c r="AW114" s="33">
        <f t="shared" si="154"/>
        <v>0</v>
      </c>
      <c r="AX114" s="33">
        <f t="shared" si="154"/>
        <v>0</v>
      </c>
      <c r="AY114" s="33">
        <f t="shared" si="154"/>
        <v>0</v>
      </c>
      <c r="AZ114" s="33">
        <f t="shared" si="154"/>
        <v>0</v>
      </c>
      <c r="BA114" s="33">
        <f t="shared" si="154"/>
        <v>0</v>
      </c>
      <c r="BB114" s="33">
        <f t="shared" si="154"/>
        <v>0</v>
      </c>
      <c r="BC114" s="33">
        <f t="shared" si="154"/>
        <v>0</v>
      </c>
      <c r="BD114" s="33">
        <f t="shared" si="154"/>
        <v>0</v>
      </c>
      <c r="BE114" s="33">
        <f t="shared" si="154"/>
        <v>0</v>
      </c>
      <c r="BF114" s="33">
        <f t="shared" si="154"/>
        <v>0</v>
      </c>
      <c r="BG114" s="33">
        <f t="shared" si="154"/>
        <v>0</v>
      </c>
      <c r="BH114" s="33">
        <f t="shared" si="154"/>
        <v>0</v>
      </c>
      <c r="BI114" s="33">
        <f t="shared" si="154"/>
        <v>0</v>
      </c>
      <c r="BJ114" s="33">
        <f t="shared" si="154"/>
        <v>0</v>
      </c>
      <c r="BK114" s="33">
        <f t="shared" si="154"/>
        <v>0</v>
      </c>
      <c r="BL114" s="33">
        <f t="shared" si="154"/>
        <v>0</v>
      </c>
      <c r="BM114" s="33">
        <f t="shared" ref="BM114:BX114" si="155">+BM125+BM136+BM147</f>
        <v>0</v>
      </c>
      <c r="BN114" s="33">
        <f t="shared" si="155"/>
        <v>0</v>
      </c>
      <c r="BO114" s="33">
        <f t="shared" si="155"/>
        <v>0</v>
      </c>
      <c r="BP114" s="33">
        <f t="shared" si="155"/>
        <v>0</v>
      </c>
      <c r="BQ114" s="33">
        <f t="shared" si="155"/>
        <v>0</v>
      </c>
      <c r="BR114" s="33">
        <f t="shared" si="155"/>
        <v>0</v>
      </c>
      <c r="BS114" s="33">
        <f t="shared" si="155"/>
        <v>0</v>
      </c>
      <c r="BT114" s="33">
        <f t="shared" si="155"/>
        <v>0</v>
      </c>
      <c r="BU114" s="33">
        <f t="shared" si="155"/>
        <v>0</v>
      </c>
      <c r="BV114" s="33">
        <f t="shared" si="155"/>
        <v>0</v>
      </c>
      <c r="BW114" s="33">
        <f t="shared" si="155"/>
        <v>0</v>
      </c>
      <c r="BX114" s="33">
        <f t="shared" si="155"/>
        <v>0</v>
      </c>
    </row>
    <row r="115" spans="1:76">
      <c r="A115" s="291"/>
      <c r="B115" s="32" t="s">
        <v>352</v>
      </c>
      <c r="C115" s="116"/>
      <c r="D115" s="118"/>
      <c r="E115" s="33">
        <f>+E126+E137+E148</f>
        <v>0</v>
      </c>
      <c r="F115" s="33">
        <f t="shared" ref="F115:BL115" si="156">+F126+F137+F148</f>
        <v>0</v>
      </c>
      <c r="G115" s="33">
        <f t="shared" si="156"/>
        <v>0</v>
      </c>
      <c r="H115" s="33">
        <f t="shared" si="156"/>
        <v>0</v>
      </c>
      <c r="I115" s="33">
        <f t="shared" si="156"/>
        <v>0</v>
      </c>
      <c r="J115" s="33">
        <f t="shared" si="156"/>
        <v>0</v>
      </c>
      <c r="K115" s="33">
        <f t="shared" si="156"/>
        <v>0</v>
      </c>
      <c r="L115" s="33">
        <f t="shared" si="156"/>
        <v>0</v>
      </c>
      <c r="M115" s="33">
        <f t="shared" si="156"/>
        <v>0</v>
      </c>
      <c r="N115" s="33">
        <f t="shared" si="156"/>
        <v>0</v>
      </c>
      <c r="O115" s="33">
        <f t="shared" si="156"/>
        <v>0</v>
      </c>
      <c r="P115" s="33">
        <f t="shared" si="156"/>
        <v>0</v>
      </c>
      <c r="Q115" s="33">
        <f t="shared" si="156"/>
        <v>0</v>
      </c>
      <c r="R115" s="33">
        <f t="shared" si="156"/>
        <v>0</v>
      </c>
      <c r="S115" s="33">
        <f t="shared" si="156"/>
        <v>0</v>
      </c>
      <c r="T115" s="33">
        <f t="shared" si="156"/>
        <v>0</v>
      </c>
      <c r="U115" s="33">
        <f t="shared" si="156"/>
        <v>0</v>
      </c>
      <c r="V115" s="33">
        <f t="shared" si="156"/>
        <v>0</v>
      </c>
      <c r="W115" s="33">
        <f t="shared" si="156"/>
        <v>0</v>
      </c>
      <c r="X115" s="33">
        <f t="shared" si="156"/>
        <v>0</v>
      </c>
      <c r="Y115" s="33">
        <f t="shared" si="156"/>
        <v>0</v>
      </c>
      <c r="Z115" s="33">
        <f t="shared" si="156"/>
        <v>0</v>
      </c>
      <c r="AA115" s="33">
        <f t="shared" si="156"/>
        <v>0</v>
      </c>
      <c r="AB115" s="33">
        <f t="shared" si="156"/>
        <v>0</v>
      </c>
      <c r="AC115" s="33">
        <f t="shared" si="156"/>
        <v>0</v>
      </c>
      <c r="AD115" s="33">
        <f t="shared" si="156"/>
        <v>0</v>
      </c>
      <c r="AE115" s="33">
        <f t="shared" si="156"/>
        <v>0</v>
      </c>
      <c r="AF115" s="33">
        <f t="shared" si="156"/>
        <v>0</v>
      </c>
      <c r="AG115" s="33">
        <f t="shared" si="156"/>
        <v>0</v>
      </c>
      <c r="AH115" s="33">
        <f t="shared" si="156"/>
        <v>0</v>
      </c>
      <c r="AI115" s="33">
        <f t="shared" si="156"/>
        <v>0</v>
      </c>
      <c r="AJ115" s="33">
        <f t="shared" si="156"/>
        <v>0</v>
      </c>
      <c r="AK115" s="33">
        <f t="shared" si="156"/>
        <v>0</v>
      </c>
      <c r="AL115" s="33">
        <f t="shared" si="156"/>
        <v>0</v>
      </c>
      <c r="AM115" s="33">
        <f t="shared" si="156"/>
        <v>0</v>
      </c>
      <c r="AN115" s="33">
        <f t="shared" si="156"/>
        <v>0</v>
      </c>
      <c r="AO115" s="33">
        <f t="shared" si="156"/>
        <v>0</v>
      </c>
      <c r="AP115" s="33">
        <f t="shared" si="156"/>
        <v>0</v>
      </c>
      <c r="AQ115" s="33">
        <f t="shared" si="156"/>
        <v>0</v>
      </c>
      <c r="AR115" s="33">
        <f t="shared" si="156"/>
        <v>0</v>
      </c>
      <c r="AS115" s="33">
        <f t="shared" si="156"/>
        <v>0</v>
      </c>
      <c r="AT115" s="33">
        <f t="shared" si="156"/>
        <v>0</v>
      </c>
      <c r="AU115" s="33">
        <f t="shared" si="156"/>
        <v>0</v>
      </c>
      <c r="AV115" s="33">
        <f t="shared" si="156"/>
        <v>0</v>
      </c>
      <c r="AW115" s="33">
        <f t="shared" si="156"/>
        <v>0</v>
      </c>
      <c r="AX115" s="33">
        <f t="shared" si="156"/>
        <v>0</v>
      </c>
      <c r="AY115" s="33">
        <f t="shared" si="156"/>
        <v>0</v>
      </c>
      <c r="AZ115" s="33">
        <f t="shared" si="156"/>
        <v>0</v>
      </c>
      <c r="BA115" s="33">
        <f t="shared" si="156"/>
        <v>0</v>
      </c>
      <c r="BB115" s="33">
        <f t="shared" si="156"/>
        <v>0</v>
      </c>
      <c r="BC115" s="33">
        <f t="shared" si="156"/>
        <v>0</v>
      </c>
      <c r="BD115" s="33">
        <f t="shared" si="156"/>
        <v>0</v>
      </c>
      <c r="BE115" s="33">
        <f t="shared" si="156"/>
        <v>0</v>
      </c>
      <c r="BF115" s="33">
        <f t="shared" si="156"/>
        <v>0</v>
      </c>
      <c r="BG115" s="33">
        <f t="shared" si="156"/>
        <v>0</v>
      </c>
      <c r="BH115" s="33">
        <f t="shared" si="156"/>
        <v>0</v>
      </c>
      <c r="BI115" s="33">
        <f t="shared" si="156"/>
        <v>0</v>
      </c>
      <c r="BJ115" s="33">
        <f t="shared" si="156"/>
        <v>0</v>
      </c>
      <c r="BK115" s="33">
        <f t="shared" si="156"/>
        <v>0</v>
      </c>
      <c r="BL115" s="33">
        <f t="shared" si="156"/>
        <v>0</v>
      </c>
      <c r="BM115" s="33">
        <f t="shared" ref="BM115:BX115" si="157">+BM126+BM137+BM148</f>
        <v>0</v>
      </c>
      <c r="BN115" s="33">
        <f t="shared" si="157"/>
        <v>0</v>
      </c>
      <c r="BO115" s="33">
        <f t="shared" si="157"/>
        <v>0</v>
      </c>
      <c r="BP115" s="33">
        <f t="shared" si="157"/>
        <v>0</v>
      </c>
      <c r="BQ115" s="33">
        <f t="shared" si="157"/>
        <v>0</v>
      </c>
      <c r="BR115" s="33">
        <f t="shared" si="157"/>
        <v>0</v>
      </c>
      <c r="BS115" s="33">
        <f t="shared" si="157"/>
        <v>0</v>
      </c>
      <c r="BT115" s="33">
        <f t="shared" si="157"/>
        <v>0</v>
      </c>
      <c r="BU115" s="33">
        <f t="shared" si="157"/>
        <v>0</v>
      </c>
      <c r="BV115" s="33">
        <f t="shared" si="157"/>
        <v>0</v>
      </c>
      <c r="BW115" s="33">
        <f t="shared" si="157"/>
        <v>0</v>
      </c>
      <c r="BX115" s="33">
        <f t="shared" si="157"/>
        <v>0</v>
      </c>
    </row>
    <row r="117" spans="1:76">
      <c r="B117" s="119" t="str">
        <f>+FIN!B34</f>
        <v>Leasing A</v>
      </c>
      <c r="C117" s="18"/>
      <c r="D117" s="113"/>
      <c r="E117" s="52">
        <f>+E106</f>
        <v>40909</v>
      </c>
      <c r="F117" s="52">
        <f t="shared" ref="F117:BL117" si="158">+F106</f>
        <v>40940</v>
      </c>
      <c r="G117" s="52">
        <f t="shared" si="158"/>
        <v>40969</v>
      </c>
      <c r="H117" s="52">
        <f t="shared" si="158"/>
        <v>41000</v>
      </c>
      <c r="I117" s="52">
        <f t="shared" si="158"/>
        <v>41030</v>
      </c>
      <c r="J117" s="52">
        <f t="shared" si="158"/>
        <v>41061</v>
      </c>
      <c r="K117" s="52">
        <f t="shared" si="158"/>
        <v>41091</v>
      </c>
      <c r="L117" s="52">
        <f t="shared" si="158"/>
        <v>41122</v>
      </c>
      <c r="M117" s="52">
        <f t="shared" si="158"/>
        <v>41153</v>
      </c>
      <c r="N117" s="52">
        <f t="shared" si="158"/>
        <v>41183</v>
      </c>
      <c r="O117" s="52">
        <f t="shared" si="158"/>
        <v>41214</v>
      </c>
      <c r="P117" s="52">
        <f t="shared" si="158"/>
        <v>41244</v>
      </c>
      <c r="Q117" s="52">
        <f t="shared" si="158"/>
        <v>41275</v>
      </c>
      <c r="R117" s="52">
        <f t="shared" si="158"/>
        <v>41306</v>
      </c>
      <c r="S117" s="52">
        <f t="shared" si="158"/>
        <v>41334</v>
      </c>
      <c r="T117" s="52">
        <f t="shared" si="158"/>
        <v>41365</v>
      </c>
      <c r="U117" s="52">
        <f t="shared" si="158"/>
        <v>41395</v>
      </c>
      <c r="V117" s="52">
        <f t="shared" si="158"/>
        <v>41426</v>
      </c>
      <c r="W117" s="52">
        <f t="shared" si="158"/>
        <v>41456</v>
      </c>
      <c r="X117" s="52">
        <f t="shared" si="158"/>
        <v>41487</v>
      </c>
      <c r="Y117" s="52">
        <f t="shared" si="158"/>
        <v>41518</v>
      </c>
      <c r="Z117" s="52">
        <f t="shared" si="158"/>
        <v>41548</v>
      </c>
      <c r="AA117" s="52">
        <f t="shared" si="158"/>
        <v>41579</v>
      </c>
      <c r="AB117" s="52">
        <f t="shared" si="158"/>
        <v>41609</v>
      </c>
      <c r="AC117" s="52">
        <f t="shared" si="158"/>
        <v>41640</v>
      </c>
      <c r="AD117" s="52">
        <f t="shared" si="158"/>
        <v>41671</v>
      </c>
      <c r="AE117" s="52">
        <f t="shared" si="158"/>
        <v>41699</v>
      </c>
      <c r="AF117" s="52">
        <f t="shared" si="158"/>
        <v>41730</v>
      </c>
      <c r="AG117" s="52">
        <f t="shared" si="158"/>
        <v>41760</v>
      </c>
      <c r="AH117" s="52">
        <f t="shared" si="158"/>
        <v>41791</v>
      </c>
      <c r="AI117" s="52">
        <f t="shared" si="158"/>
        <v>41821</v>
      </c>
      <c r="AJ117" s="52">
        <f t="shared" si="158"/>
        <v>41852</v>
      </c>
      <c r="AK117" s="52">
        <f t="shared" si="158"/>
        <v>41883</v>
      </c>
      <c r="AL117" s="52">
        <f t="shared" si="158"/>
        <v>41913</v>
      </c>
      <c r="AM117" s="52">
        <f t="shared" si="158"/>
        <v>41944</v>
      </c>
      <c r="AN117" s="52">
        <f t="shared" si="158"/>
        <v>41974</v>
      </c>
      <c r="AO117" s="52">
        <f t="shared" si="158"/>
        <v>42005</v>
      </c>
      <c r="AP117" s="52">
        <f t="shared" si="158"/>
        <v>42036</v>
      </c>
      <c r="AQ117" s="52">
        <f t="shared" si="158"/>
        <v>42064</v>
      </c>
      <c r="AR117" s="52">
        <f t="shared" si="158"/>
        <v>42095</v>
      </c>
      <c r="AS117" s="52">
        <f t="shared" si="158"/>
        <v>42125</v>
      </c>
      <c r="AT117" s="52">
        <f t="shared" si="158"/>
        <v>42156</v>
      </c>
      <c r="AU117" s="52">
        <f t="shared" si="158"/>
        <v>42186</v>
      </c>
      <c r="AV117" s="52">
        <f t="shared" si="158"/>
        <v>42217</v>
      </c>
      <c r="AW117" s="52">
        <f t="shared" si="158"/>
        <v>42248</v>
      </c>
      <c r="AX117" s="52">
        <f t="shared" si="158"/>
        <v>42278</v>
      </c>
      <c r="AY117" s="52">
        <f t="shared" si="158"/>
        <v>42309</v>
      </c>
      <c r="AZ117" s="52">
        <f t="shared" si="158"/>
        <v>42339</v>
      </c>
      <c r="BA117" s="52">
        <f t="shared" si="158"/>
        <v>42370</v>
      </c>
      <c r="BB117" s="52">
        <f t="shared" si="158"/>
        <v>42401</v>
      </c>
      <c r="BC117" s="52">
        <f t="shared" si="158"/>
        <v>42430</v>
      </c>
      <c r="BD117" s="52">
        <f t="shared" si="158"/>
        <v>42461</v>
      </c>
      <c r="BE117" s="52">
        <f t="shared" si="158"/>
        <v>42491</v>
      </c>
      <c r="BF117" s="52">
        <f t="shared" si="158"/>
        <v>42522</v>
      </c>
      <c r="BG117" s="52">
        <f t="shared" si="158"/>
        <v>42552</v>
      </c>
      <c r="BH117" s="52">
        <f t="shared" si="158"/>
        <v>42583</v>
      </c>
      <c r="BI117" s="52">
        <f t="shared" si="158"/>
        <v>42614</v>
      </c>
      <c r="BJ117" s="52">
        <f t="shared" si="158"/>
        <v>42644</v>
      </c>
      <c r="BK117" s="52">
        <f t="shared" si="158"/>
        <v>42675</v>
      </c>
      <c r="BL117" s="52">
        <f t="shared" si="158"/>
        <v>42705</v>
      </c>
      <c r="BM117" s="52">
        <f t="shared" ref="BM117:BX117" si="159">+BM106</f>
        <v>42736</v>
      </c>
      <c r="BN117" s="52">
        <f t="shared" si="159"/>
        <v>42767</v>
      </c>
      <c r="BO117" s="52">
        <f t="shared" si="159"/>
        <v>42795</v>
      </c>
      <c r="BP117" s="52">
        <f t="shared" si="159"/>
        <v>42826</v>
      </c>
      <c r="BQ117" s="52">
        <f t="shared" si="159"/>
        <v>42856</v>
      </c>
      <c r="BR117" s="52">
        <f t="shared" si="159"/>
        <v>42887</v>
      </c>
      <c r="BS117" s="52">
        <f t="shared" si="159"/>
        <v>42917</v>
      </c>
      <c r="BT117" s="52">
        <f t="shared" si="159"/>
        <v>42948</v>
      </c>
      <c r="BU117" s="52">
        <f t="shared" si="159"/>
        <v>42979</v>
      </c>
      <c r="BV117" s="52">
        <f t="shared" si="159"/>
        <v>43009</v>
      </c>
      <c r="BW117" s="52">
        <f t="shared" si="159"/>
        <v>43040</v>
      </c>
      <c r="BX117" s="52">
        <f t="shared" si="159"/>
        <v>43070</v>
      </c>
    </row>
    <row r="118" spans="1:76">
      <c r="B118" s="53" t="str">
        <f>+B117</f>
        <v>Leasing A</v>
      </c>
      <c r="C118" s="53"/>
      <c r="D118" s="114"/>
      <c r="E118" s="37">
        <f>+IF(E117=FIN!$J$34,FIN!$C$34,0)</f>
        <v>0</v>
      </c>
      <c r="F118" s="37">
        <f>+IF(F117=FIN!$J$34,FIN!$C$34,0)</f>
        <v>0</v>
      </c>
      <c r="G118" s="37">
        <f>+IF(G117=FIN!$J$34,FIN!$C$34,0)</f>
        <v>0</v>
      </c>
      <c r="H118" s="37">
        <f>+IF(H117=FIN!$J$34,FIN!$C$34,0)</f>
        <v>0</v>
      </c>
      <c r="I118" s="37">
        <f>+IF(I117=FIN!$J$34,FIN!$C$34,0)</f>
        <v>0</v>
      </c>
      <c r="J118" s="37">
        <f>+IF(J117=FIN!$J$34,FIN!$C$34,0)</f>
        <v>0</v>
      </c>
      <c r="K118" s="37">
        <f>+IF(K117=FIN!$J$34,FIN!$C$34,0)</f>
        <v>0</v>
      </c>
      <c r="L118" s="37">
        <f>+IF(L117=FIN!$J$34,FIN!$C$34,0)</f>
        <v>0</v>
      </c>
      <c r="M118" s="37">
        <f>+IF(M117=FIN!$J$34,FIN!$C$34,0)</f>
        <v>0</v>
      </c>
      <c r="N118" s="37">
        <f>+IF(N117=FIN!$J$34,FIN!$C$34,0)</f>
        <v>0</v>
      </c>
      <c r="O118" s="37">
        <f>+IF(O117=FIN!$J$34,FIN!$C$34,0)</f>
        <v>0</v>
      </c>
      <c r="P118" s="37">
        <f>+IF(P117=FIN!$J$34,FIN!$C$34,0)</f>
        <v>0</v>
      </c>
      <c r="Q118" s="37">
        <f>+IF(Q117=FIN!$J$34,FIN!$C$34,0)</f>
        <v>0</v>
      </c>
      <c r="R118" s="37">
        <f>+IF(R117=FIN!$J$34,FIN!$C$34,0)</f>
        <v>0</v>
      </c>
      <c r="S118" s="37">
        <f>+IF(S117=FIN!$J$34,FIN!$C$34,0)</f>
        <v>0</v>
      </c>
      <c r="T118" s="37">
        <f>+IF(T117=FIN!$J$34,FIN!$C$34,0)</f>
        <v>0</v>
      </c>
      <c r="U118" s="37">
        <f>+IF(U117=FIN!$J$34,FIN!$C$34,0)</f>
        <v>0</v>
      </c>
      <c r="V118" s="37">
        <f>+IF(V117=FIN!$J$34,FIN!$C$34,0)</f>
        <v>0</v>
      </c>
      <c r="W118" s="37">
        <f>+IF(W117=FIN!$J$34,FIN!$C$34,0)</f>
        <v>0</v>
      </c>
      <c r="X118" s="37">
        <f>+IF(X117=FIN!$J$34,FIN!$C$34,0)</f>
        <v>0</v>
      </c>
      <c r="Y118" s="37">
        <f>+IF(Y117=FIN!$J$34,FIN!$C$34,0)</f>
        <v>0</v>
      </c>
      <c r="Z118" s="37">
        <f>+IF(Z117=FIN!$J$34,FIN!$C$34,0)</f>
        <v>0</v>
      </c>
      <c r="AA118" s="37">
        <f>+IF(AA117=FIN!$J$34,FIN!$C$34,0)</f>
        <v>0</v>
      </c>
      <c r="AB118" s="37">
        <f>+IF(AB117=FIN!$J$34,FIN!$C$34,0)</f>
        <v>0</v>
      </c>
      <c r="AC118" s="37">
        <f>+IF(AC117=FIN!$J$34,FIN!$C$34,0)</f>
        <v>0</v>
      </c>
      <c r="AD118" s="37">
        <f>+IF(AD117=FIN!$J$34,FIN!$C$34,0)</f>
        <v>0</v>
      </c>
      <c r="AE118" s="37">
        <f>+IF(AE117=FIN!$J$34,FIN!$C$34,0)</f>
        <v>0</v>
      </c>
      <c r="AF118" s="37">
        <f>+IF(AF117=FIN!$J$34,FIN!$C$34,0)</f>
        <v>0</v>
      </c>
      <c r="AG118" s="37">
        <f>+IF(AG117=FIN!$J$34,FIN!$C$34,0)</f>
        <v>0</v>
      </c>
      <c r="AH118" s="37">
        <f>+IF(AH117=FIN!$J$34,FIN!$C$34,0)</f>
        <v>0</v>
      </c>
      <c r="AI118" s="37">
        <f>+IF(AI117=FIN!$J$34,FIN!$C$34,0)</f>
        <v>0</v>
      </c>
      <c r="AJ118" s="37">
        <f>+IF(AJ117=FIN!$J$34,FIN!$C$34,0)</f>
        <v>0</v>
      </c>
      <c r="AK118" s="37">
        <f>+IF(AK117=FIN!$J$34,FIN!$C$34,0)</f>
        <v>0</v>
      </c>
      <c r="AL118" s="37">
        <f>+IF(AL117=FIN!$J$34,FIN!$C$34,0)</f>
        <v>0</v>
      </c>
      <c r="AM118" s="37">
        <f>+IF(AM117=FIN!$J$34,FIN!$C$34,0)</f>
        <v>0</v>
      </c>
      <c r="AN118" s="37">
        <f>+IF(AN117=FIN!$J$34,FIN!$C$34,0)</f>
        <v>0</v>
      </c>
      <c r="AO118" s="37">
        <f>+IF(AO117=FIN!$J$34,FIN!$C$34,0)</f>
        <v>0</v>
      </c>
      <c r="AP118" s="37">
        <f>+IF(AP117=FIN!$J$34,FIN!$C$34,0)</f>
        <v>0</v>
      </c>
      <c r="AQ118" s="37">
        <f>+IF(AQ117=FIN!$J$34,FIN!$C$34,0)</f>
        <v>0</v>
      </c>
      <c r="AR118" s="37">
        <f>+IF(AR117=FIN!$J$34,FIN!$C$34,0)</f>
        <v>0</v>
      </c>
      <c r="AS118" s="37">
        <f>+IF(AS117=FIN!$J$34,FIN!$C$34,0)</f>
        <v>0</v>
      </c>
      <c r="AT118" s="37">
        <f>+IF(AT117=FIN!$J$34,FIN!$C$34,0)</f>
        <v>0</v>
      </c>
      <c r="AU118" s="37">
        <f>+IF(AU117=FIN!$J$34,FIN!$C$34,0)</f>
        <v>0</v>
      </c>
      <c r="AV118" s="37">
        <f>+IF(AV117=FIN!$J$34,FIN!$C$34,0)</f>
        <v>0</v>
      </c>
      <c r="AW118" s="37">
        <f>+IF(AW117=FIN!$J$34,FIN!$C$34,0)</f>
        <v>0</v>
      </c>
      <c r="AX118" s="37">
        <f>+IF(AX117=FIN!$J$34,FIN!$C$34,0)</f>
        <v>0</v>
      </c>
      <c r="AY118" s="37">
        <f>+IF(AY117=FIN!$J$34,FIN!$C$34,0)</f>
        <v>0</v>
      </c>
      <c r="AZ118" s="37">
        <f>+IF(AZ117=FIN!$J$34,FIN!$C$34,0)</f>
        <v>0</v>
      </c>
      <c r="BA118" s="37">
        <f>+IF(BA117=FIN!$J$34,FIN!$C$34,0)</f>
        <v>0</v>
      </c>
      <c r="BB118" s="37">
        <f>+IF(BB117=FIN!$J$34,FIN!$C$34,0)</f>
        <v>0</v>
      </c>
      <c r="BC118" s="37">
        <f>+IF(BC117=FIN!$J$34,FIN!$C$34,0)</f>
        <v>0</v>
      </c>
      <c r="BD118" s="37">
        <f>+IF(BD117=FIN!$J$34,FIN!$C$34,0)</f>
        <v>0</v>
      </c>
      <c r="BE118" s="37">
        <f>+IF(BE117=FIN!$J$34,FIN!$C$34,0)</f>
        <v>0</v>
      </c>
      <c r="BF118" s="37">
        <f>+IF(BF117=FIN!$J$34,FIN!$C$34,0)</f>
        <v>0</v>
      </c>
      <c r="BG118" s="37">
        <f>+IF(BG117=FIN!$J$34,FIN!$C$34,0)</f>
        <v>0</v>
      </c>
      <c r="BH118" s="37">
        <f>+IF(BH117=FIN!$J$34,FIN!$C$34,0)</f>
        <v>0</v>
      </c>
      <c r="BI118" s="37">
        <f>+IF(BI117=FIN!$J$34,FIN!$C$34,0)</f>
        <v>0</v>
      </c>
      <c r="BJ118" s="37">
        <f>+IF(BJ117=FIN!$J$34,FIN!$C$34,0)</f>
        <v>0</v>
      </c>
      <c r="BK118" s="37">
        <f>+IF(BK117=FIN!$J$34,FIN!$C$34,0)</f>
        <v>0</v>
      </c>
      <c r="BL118" s="37">
        <f>+IF(BL117=FIN!$J$34,FIN!$C$34,0)</f>
        <v>0</v>
      </c>
      <c r="BM118" s="37">
        <f>+IF(BM117=FIN!$J$34,FIN!$C$34,0)</f>
        <v>0</v>
      </c>
      <c r="BN118" s="37">
        <f>+IF(BN117=FIN!$J$34,FIN!$C$34,0)</f>
        <v>0</v>
      </c>
      <c r="BO118" s="37">
        <f>+IF(BO117=FIN!$J$34,FIN!$C$34,0)</f>
        <v>0</v>
      </c>
      <c r="BP118" s="37">
        <f>+IF(BP117=FIN!$J$34,FIN!$C$34,0)</f>
        <v>0</v>
      </c>
      <c r="BQ118" s="37">
        <f>+IF(BQ117=FIN!$J$34,FIN!$C$34,0)</f>
        <v>0</v>
      </c>
      <c r="BR118" s="37">
        <f>+IF(BR117=FIN!$J$34,FIN!$C$34,0)</f>
        <v>0</v>
      </c>
      <c r="BS118" s="37">
        <f>+IF(BS117=FIN!$J$34,FIN!$C$34,0)</f>
        <v>0</v>
      </c>
      <c r="BT118" s="37">
        <f>+IF(BT117=FIN!$J$34,FIN!$C$34,0)</f>
        <v>0</v>
      </c>
      <c r="BU118" s="37">
        <f>+IF(BU117=FIN!$J$34,FIN!$C$34,0)</f>
        <v>0</v>
      </c>
      <c r="BV118" s="37">
        <f>+IF(BV117=FIN!$J$34,FIN!$C$34,0)</f>
        <v>0</v>
      </c>
      <c r="BW118" s="37">
        <f>+IF(BW117=FIN!$J$34,FIN!$C$34,0)</f>
        <v>0</v>
      </c>
      <c r="BX118" s="37">
        <f>+IF(BX117=FIN!$J$34,FIN!$C$34,0)</f>
        <v>0</v>
      </c>
    </row>
    <row r="119" spans="1:76">
      <c r="B119" s="32" t="s">
        <v>179</v>
      </c>
      <c r="C119" s="32"/>
      <c r="D119" s="115"/>
      <c r="E119" s="33">
        <f>SUM($E$118:E$118)-SUM($E$122:E$122)</f>
        <v>0</v>
      </c>
      <c r="F119" s="33">
        <f>SUM($E$118:F$118)-SUM($E$122:F$122)</f>
        <v>0</v>
      </c>
      <c r="G119" s="33">
        <f>SUM($E$118:G$118)-SUM($E$122:G$122)</f>
        <v>0</v>
      </c>
      <c r="H119" s="33">
        <f>SUM($E$118:H$118)-SUM($E$122:H$122)</f>
        <v>0</v>
      </c>
      <c r="I119" s="33">
        <f>SUM($E$118:I$118)-SUM($E$122:I$122)</f>
        <v>0</v>
      </c>
      <c r="J119" s="33">
        <f>SUM($E$118:J$118)-SUM($E$122:J$122)</f>
        <v>0</v>
      </c>
      <c r="K119" s="33">
        <f>SUM($E$118:K$118)-SUM($E$122:K$122)</f>
        <v>0</v>
      </c>
      <c r="L119" s="33">
        <f>SUM($E$118:L$118)-SUM($E$122:L$122)</f>
        <v>0</v>
      </c>
      <c r="M119" s="33">
        <f>SUM($E$118:M$118)-SUM($E$122:M$122)</f>
        <v>0</v>
      </c>
      <c r="N119" s="33">
        <f>SUM($E$118:N$118)-SUM($E$122:N$122)</f>
        <v>0</v>
      </c>
      <c r="O119" s="33">
        <f>SUM($E$118:O$118)-SUM($E$122:O$122)</f>
        <v>0</v>
      </c>
      <c r="P119" s="33">
        <f>SUM($E$118:P$118)-SUM($E$122:P$122)</f>
        <v>0</v>
      </c>
      <c r="Q119" s="33">
        <f>SUM($E$118:Q$118)-SUM($E$122:Q$122)</f>
        <v>0</v>
      </c>
      <c r="R119" s="33">
        <f>SUM($E$118:R$118)-SUM($E$122:R$122)</f>
        <v>0</v>
      </c>
      <c r="S119" s="33">
        <f>SUM($E$118:S$118)-SUM($E$122:S$122)</f>
        <v>0</v>
      </c>
      <c r="T119" s="33">
        <f>SUM($E$118:T$118)-SUM($E$122:T$122)</f>
        <v>0</v>
      </c>
      <c r="U119" s="33">
        <f>SUM($E$118:U$118)-SUM($E$122:U$122)</f>
        <v>0</v>
      </c>
      <c r="V119" s="33">
        <f>SUM($E$118:V$118)-SUM($E$122:V$122)</f>
        <v>0</v>
      </c>
      <c r="W119" s="33">
        <f>SUM($E$118:W$118)-SUM($E$122:W$122)</f>
        <v>0</v>
      </c>
      <c r="X119" s="33">
        <f>SUM($E$118:X$118)-SUM($E$122:X$122)</f>
        <v>0</v>
      </c>
      <c r="Y119" s="33">
        <f>SUM($E$118:Y$118)-SUM($E$122:Y$122)</f>
        <v>0</v>
      </c>
      <c r="Z119" s="33">
        <f>SUM($E$118:Z$118)-SUM($E$122:Z$122)</f>
        <v>0</v>
      </c>
      <c r="AA119" s="33">
        <f>SUM($E$118:AA$118)-SUM($E$122:AA$122)</f>
        <v>0</v>
      </c>
      <c r="AB119" s="33">
        <f>SUM($E$118:AB$118)-SUM($E$122:AB$122)</f>
        <v>0</v>
      </c>
      <c r="AC119" s="33">
        <f>SUM($E$118:AC$118)-SUM($E$122:AC$122)</f>
        <v>0</v>
      </c>
      <c r="AD119" s="33">
        <f>SUM($E$118:AD$118)-SUM($E$122:AD$122)</f>
        <v>0</v>
      </c>
      <c r="AE119" s="33">
        <f>SUM($E$118:AE$118)-SUM($E$122:AE$122)</f>
        <v>0</v>
      </c>
      <c r="AF119" s="33">
        <f>SUM($E$118:AF$118)-SUM($E$122:AF$122)</f>
        <v>0</v>
      </c>
      <c r="AG119" s="33">
        <f>SUM($E$118:AG$118)-SUM($E$122:AG$122)</f>
        <v>0</v>
      </c>
      <c r="AH119" s="33">
        <f>SUM($E$118:AH$118)-SUM($E$122:AH$122)</f>
        <v>0</v>
      </c>
      <c r="AI119" s="33">
        <f>SUM($E$118:AI$118)-SUM($E$122:AI$122)</f>
        <v>0</v>
      </c>
      <c r="AJ119" s="33">
        <f>SUM($E$118:AJ$118)-SUM($E$122:AJ$122)</f>
        <v>0</v>
      </c>
      <c r="AK119" s="33">
        <f>SUM($E$118:AK$118)-SUM($E$122:AK$122)</f>
        <v>0</v>
      </c>
      <c r="AL119" s="33">
        <f>SUM($E$118:AL$118)-SUM($E$122:AL$122)</f>
        <v>0</v>
      </c>
      <c r="AM119" s="33">
        <f>SUM($E$118:AM$118)-SUM($E$122:AM$122)</f>
        <v>0</v>
      </c>
      <c r="AN119" s="33">
        <f>SUM($E$118:AN$118)-SUM($E$122:AN$122)</f>
        <v>0</v>
      </c>
      <c r="AO119" s="33">
        <f>SUM($E$118:AO$118)-SUM($E$122:AO$122)</f>
        <v>0</v>
      </c>
      <c r="AP119" s="33">
        <f>SUM($E$118:AP$118)-SUM($E$122:AP$122)</f>
        <v>0</v>
      </c>
      <c r="AQ119" s="33">
        <f>SUM($E$118:AQ$118)-SUM($E$122:AQ$122)</f>
        <v>0</v>
      </c>
      <c r="AR119" s="33">
        <f>SUM($E$118:AR$118)-SUM($E$122:AR$122)</f>
        <v>0</v>
      </c>
      <c r="AS119" s="33">
        <f>SUM($E$118:AS$118)-SUM($E$122:AS$122)</f>
        <v>0</v>
      </c>
      <c r="AT119" s="33">
        <f>SUM($E$118:AT$118)-SUM($E$122:AT$122)</f>
        <v>0</v>
      </c>
      <c r="AU119" s="33">
        <f>SUM($E$118:AU$118)-SUM($E$122:AU$122)</f>
        <v>0</v>
      </c>
      <c r="AV119" s="33">
        <f>SUM($E$118:AV$118)-SUM($E$122:AV$122)</f>
        <v>0</v>
      </c>
      <c r="AW119" s="33">
        <f>SUM($E$118:AW$118)-SUM($E$122:AW$122)</f>
        <v>0</v>
      </c>
      <c r="AX119" s="33">
        <f>SUM($E$118:AX$118)-SUM($E$122:AX$122)</f>
        <v>0</v>
      </c>
      <c r="AY119" s="33">
        <f>SUM($E$118:AY$118)-SUM($E$122:AY$122)</f>
        <v>0</v>
      </c>
      <c r="AZ119" s="33">
        <f>SUM($E$118:AZ$118)-SUM($E$122:AZ$122)</f>
        <v>0</v>
      </c>
      <c r="BA119" s="33">
        <f>SUM($E$118:BA$118)-SUM($E$122:BA$122)</f>
        <v>0</v>
      </c>
      <c r="BB119" s="33">
        <f>SUM($E$118:BB$118)-SUM($E$122:BB$122)</f>
        <v>0</v>
      </c>
      <c r="BC119" s="33">
        <f>SUM($E$118:BC$118)-SUM($E$122:BC$122)</f>
        <v>0</v>
      </c>
      <c r="BD119" s="33">
        <f>SUM($E$118:BD$118)-SUM($E$122:BD$122)</f>
        <v>0</v>
      </c>
      <c r="BE119" s="33">
        <f>SUM($E$118:BE$118)-SUM($E$122:BE$122)</f>
        <v>0</v>
      </c>
      <c r="BF119" s="33">
        <f>SUM($E$118:BF$118)-SUM($E$122:BF$122)</f>
        <v>0</v>
      </c>
      <c r="BG119" s="33">
        <f>SUM($E$118:BG$118)-SUM($E$122:BG$122)</f>
        <v>0</v>
      </c>
      <c r="BH119" s="33">
        <f>SUM($E$118:BH$118)-SUM($E$122:BH$122)</f>
        <v>0</v>
      </c>
      <c r="BI119" s="33">
        <f>SUM($E$118:BI$118)-SUM($E$122:BI$122)</f>
        <v>0</v>
      </c>
      <c r="BJ119" s="33">
        <f>SUM($E$118:BJ$118)-SUM($E$122:BJ$122)</f>
        <v>0</v>
      </c>
      <c r="BK119" s="33">
        <f>SUM($E$118:BK$118)-SUM($E$122:BK$122)</f>
        <v>0</v>
      </c>
      <c r="BL119" s="33">
        <f>SUM($E$118:BL$118)-SUM($E$122:BL$122)</f>
        <v>0</v>
      </c>
      <c r="BM119" s="33">
        <f>SUM($E$118:BM$118)-SUM($E$122:BM$122)</f>
        <v>0</v>
      </c>
      <c r="BN119" s="33">
        <f>SUM($E$118:BN$118)-SUM($E$122:BN$122)</f>
        <v>0</v>
      </c>
      <c r="BO119" s="33">
        <f>SUM($E$118:BO$118)-SUM($E$122:BO$122)</f>
        <v>0</v>
      </c>
      <c r="BP119" s="33">
        <f>SUM($E$118:BP$118)-SUM($E$122:BP$122)</f>
        <v>0</v>
      </c>
      <c r="BQ119" s="33">
        <f>SUM($E$118:BQ$118)-SUM($E$122:BQ$122)</f>
        <v>0</v>
      </c>
      <c r="BR119" s="33">
        <f>SUM($E$118:BR$118)-SUM($E$122:BR$122)</f>
        <v>0</v>
      </c>
      <c r="BS119" s="33">
        <f>SUM($E$118:BS$118)-SUM($E$122:BS$122)</f>
        <v>0</v>
      </c>
      <c r="BT119" s="33">
        <f>SUM($E$118:BT$118)-SUM($E$122:BT$122)</f>
        <v>0</v>
      </c>
      <c r="BU119" s="33">
        <f>SUM($E$118:BU$118)-SUM($E$122:BU$122)</f>
        <v>0</v>
      </c>
      <c r="BV119" s="33">
        <f>SUM($E$118:BV$118)-SUM($E$122:BV$122)</f>
        <v>0</v>
      </c>
      <c r="BW119" s="33">
        <f>SUM($E$118:BW$118)-SUM($E$122:BW$122)</f>
        <v>0</v>
      </c>
      <c r="BX119" s="33">
        <f>SUM($E$118:BX$118)-SUM($E$122:BX$122)</f>
        <v>0</v>
      </c>
    </row>
    <row r="120" spans="1:76">
      <c r="B120" s="32" t="s">
        <v>180</v>
      </c>
      <c r="C120" s="32"/>
      <c r="D120" s="115"/>
      <c r="E120" s="33">
        <f>+E119-E121</f>
        <v>0</v>
      </c>
      <c r="F120" s="33">
        <f t="shared" ref="F120:BL120" si="160">+F119-F121</f>
        <v>0</v>
      </c>
      <c r="G120" s="33">
        <f t="shared" si="160"/>
        <v>0</v>
      </c>
      <c r="H120" s="33">
        <f t="shared" si="160"/>
        <v>0</v>
      </c>
      <c r="I120" s="33">
        <f t="shared" si="160"/>
        <v>0</v>
      </c>
      <c r="J120" s="33">
        <f t="shared" si="160"/>
        <v>0</v>
      </c>
      <c r="K120" s="33">
        <f t="shared" si="160"/>
        <v>0</v>
      </c>
      <c r="L120" s="33">
        <f t="shared" si="160"/>
        <v>0</v>
      </c>
      <c r="M120" s="33">
        <f t="shared" si="160"/>
        <v>0</v>
      </c>
      <c r="N120" s="33">
        <f t="shared" si="160"/>
        <v>0</v>
      </c>
      <c r="O120" s="33">
        <f t="shared" si="160"/>
        <v>0</v>
      </c>
      <c r="P120" s="33">
        <f t="shared" si="160"/>
        <v>0</v>
      </c>
      <c r="Q120" s="33">
        <f t="shared" si="160"/>
        <v>0</v>
      </c>
      <c r="R120" s="33">
        <f t="shared" si="160"/>
        <v>0</v>
      </c>
      <c r="S120" s="33">
        <f t="shared" si="160"/>
        <v>0</v>
      </c>
      <c r="T120" s="33">
        <f t="shared" si="160"/>
        <v>0</v>
      </c>
      <c r="U120" s="33">
        <f t="shared" si="160"/>
        <v>0</v>
      </c>
      <c r="V120" s="33">
        <f t="shared" si="160"/>
        <v>0</v>
      </c>
      <c r="W120" s="33">
        <f t="shared" si="160"/>
        <v>0</v>
      </c>
      <c r="X120" s="33">
        <f t="shared" si="160"/>
        <v>0</v>
      </c>
      <c r="Y120" s="33">
        <f t="shared" si="160"/>
        <v>0</v>
      </c>
      <c r="Z120" s="33">
        <f t="shared" si="160"/>
        <v>0</v>
      </c>
      <c r="AA120" s="33">
        <f t="shared" si="160"/>
        <v>0</v>
      </c>
      <c r="AB120" s="33">
        <f t="shared" si="160"/>
        <v>0</v>
      </c>
      <c r="AC120" s="33">
        <f t="shared" si="160"/>
        <v>0</v>
      </c>
      <c r="AD120" s="33">
        <f t="shared" si="160"/>
        <v>0</v>
      </c>
      <c r="AE120" s="33">
        <f t="shared" si="160"/>
        <v>0</v>
      </c>
      <c r="AF120" s="33">
        <f t="shared" si="160"/>
        <v>0</v>
      </c>
      <c r="AG120" s="33">
        <f t="shared" si="160"/>
        <v>0</v>
      </c>
      <c r="AH120" s="33">
        <f t="shared" si="160"/>
        <v>0</v>
      </c>
      <c r="AI120" s="33">
        <f t="shared" si="160"/>
        <v>0</v>
      </c>
      <c r="AJ120" s="33">
        <f t="shared" si="160"/>
        <v>0</v>
      </c>
      <c r="AK120" s="33">
        <f t="shared" si="160"/>
        <v>0</v>
      </c>
      <c r="AL120" s="33">
        <f t="shared" si="160"/>
        <v>0</v>
      </c>
      <c r="AM120" s="33">
        <f t="shared" si="160"/>
        <v>0</v>
      </c>
      <c r="AN120" s="33">
        <f t="shared" si="160"/>
        <v>0</v>
      </c>
      <c r="AO120" s="33">
        <f t="shared" si="160"/>
        <v>0</v>
      </c>
      <c r="AP120" s="33">
        <f t="shared" si="160"/>
        <v>0</v>
      </c>
      <c r="AQ120" s="33">
        <f t="shared" si="160"/>
        <v>0</v>
      </c>
      <c r="AR120" s="33">
        <f t="shared" si="160"/>
        <v>0</v>
      </c>
      <c r="AS120" s="33">
        <f t="shared" si="160"/>
        <v>0</v>
      </c>
      <c r="AT120" s="33">
        <f t="shared" si="160"/>
        <v>0</v>
      </c>
      <c r="AU120" s="33">
        <f t="shared" si="160"/>
        <v>0</v>
      </c>
      <c r="AV120" s="33">
        <f t="shared" si="160"/>
        <v>0</v>
      </c>
      <c r="AW120" s="33">
        <f t="shared" si="160"/>
        <v>0</v>
      </c>
      <c r="AX120" s="33">
        <f t="shared" si="160"/>
        <v>0</v>
      </c>
      <c r="AY120" s="33">
        <f t="shared" si="160"/>
        <v>0</v>
      </c>
      <c r="AZ120" s="33">
        <f t="shared" si="160"/>
        <v>0</v>
      </c>
      <c r="BA120" s="33">
        <f t="shared" si="160"/>
        <v>0</v>
      </c>
      <c r="BB120" s="33">
        <f t="shared" si="160"/>
        <v>0</v>
      </c>
      <c r="BC120" s="33">
        <f t="shared" si="160"/>
        <v>0</v>
      </c>
      <c r="BD120" s="33">
        <f t="shared" si="160"/>
        <v>0</v>
      </c>
      <c r="BE120" s="33">
        <f t="shared" si="160"/>
        <v>0</v>
      </c>
      <c r="BF120" s="33">
        <f t="shared" si="160"/>
        <v>0</v>
      </c>
      <c r="BG120" s="33">
        <f t="shared" si="160"/>
        <v>0</v>
      </c>
      <c r="BH120" s="33">
        <f t="shared" si="160"/>
        <v>0</v>
      </c>
      <c r="BI120" s="33">
        <f t="shared" si="160"/>
        <v>0</v>
      </c>
      <c r="BJ120" s="33">
        <f t="shared" si="160"/>
        <v>0</v>
      </c>
      <c r="BK120" s="33">
        <f t="shared" si="160"/>
        <v>0</v>
      </c>
      <c r="BL120" s="33">
        <f t="shared" si="160"/>
        <v>0</v>
      </c>
      <c r="BM120" s="33">
        <f t="shared" ref="BM120:BX120" si="161">+BM119-BM121</f>
        <v>0</v>
      </c>
      <c r="BN120" s="33">
        <f t="shared" si="161"/>
        <v>0</v>
      </c>
      <c r="BO120" s="33">
        <f t="shared" si="161"/>
        <v>0</v>
      </c>
      <c r="BP120" s="33">
        <f t="shared" si="161"/>
        <v>0</v>
      </c>
      <c r="BQ120" s="33">
        <f t="shared" si="161"/>
        <v>0</v>
      </c>
      <c r="BR120" s="33">
        <f t="shared" si="161"/>
        <v>0</v>
      </c>
      <c r="BS120" s="33">
        <f t="shared" si="161"/>
        <v>0</v>
      </c>
      <c r="BT120" s="33">
        <f t="shared" si="161"/>
        <v>0</v>
      </c>
      <c r="BU120" s="33">
        <f t="shared" si="161"/>
        <v>0</v>
      </c>
      <c r="BV120" s="33">
        <f t="shared" si="161"/>
        <v>0</v>
      </c>
      <c r="BW120" s="33">
        <f t="shared" si="161"/>
        <v>0</v>
      </c>
      <c r="BX120" s="33">
        <f t="shared" si="161"/>
        <v>0</v>
      </c>
    </row>
    <row r="121" spans="1:76">
      <c r="B121" s="32" t="s">
        <v>181</v>
      </c>
      <c r="C121" s="32"/>
      <c r="D121" s="117"/>
      <c r="E121" s="33">
        <f>IF(E119&gt;0,SUM(F122:Q122),0)</f>
        <v>0</v>
      </c>
      <c r="F121" s="33">
        <f t="shared" ref="F121:BL121" si="162">IF(F119&gt;0,SUM(G122:R122),0)</f>
        <v>0</v>
      </c>
      <c r="G121" s="33">
        <f t="shared" si="162"/>
        <v>0</v>
      </c>
      <c r="H121" s="33">
        <f t="shared" si="162"/>
        <v>0</v>
      </c>
      <c r="I121" s="33">
        <f t="shared" si="162"/>
        <v>0</v>
      </c>
      <c r="J121" s="33">
        <f t="shared" si="162"/>
        <v>0</v>
      </c>
      <c r="K121" s="33">
        <f t="shared" si="162"/>
        <v>0</v>
      </c>
      <c r="L121" s="33">
        <f t="shared" si="162"/>
        <v>0</v>
      </c>
      <c r="M121" s="33">
        <f t="shared" si="162"/>
        <v>0</v>
      </c>
      <c r="N121" s="33">
        <f t="shared" si="162"/>
        <v>0</v>
      </c>
      <c r="O121" s="33">
        <f t="shared" si="162"/>
        <v>0</v>
      </c>
      <c r="P121" s="33">
        <f t="shared" si="162"/>
        <v>0</v>
      </c>
      <c r="Q121" s="33">
        <f t="shared" si="162"/>
        <v>0</v>
      </c>
      <c r="R121" s="33">
        <f t="shared" si="162"/>
        <v>0</v>
      </c>
      <c r="S121" s="33">
        <f t="shared" si="162"/>
        <v>0</v>
      </c>
      <c r="T121" s="33">
        <f t="shared" si="162"/>
        <v>0</v>
      </c>
      <c r="U121" s="33">
        <f t="shared" si="162"/>
        <v>0</v>
      </c>
      <c r="V121" s="33">
        <f t="shared" si="162"/>
        <v>0</v>
      </c>
      <c r="W121" s="33">
        <f t="shared" si="162"/>
        <v>0</v>
      </c>
      <c r="X121" s="33">
        <f t="shared" si="162"/>
        <v>0</v>
      </c>
      <c r="Y121" s="33">
        <f t="shared" si="162"/>
        <v>0</v>
      </c>
      <c r="Z121" s="33">
        <f t="shared" si="162"/>
        <v>0</v>
      </c>
      <c r="AA121" s="33">
        <f t="shared" si="162"/>
        <v>0</v>
      </c>
      <c r="AB121" s="33">
        <f t="shared" si="162"/>
        <v>0</v>
      </c>
      <c r="AC121" s="33">
        <f t="shared" si="162"/>
        <v>0</v>
      </c>
      <c r="AD121" s="33">
        <f t="shared" si="162"/>
        <v>0</v>
      </c>
      <c r="AE121" s="33">
        <f t="shared" si="162"/>
        <v>0</v>
      </c>
      <c r="AF121" s="33">
        <f t="shared" si="162"/>
        <v>0</v>
      </c>
      <c r="AG121" s="33">
        <f t="shared" si="162"/>
        <v>0</v>
      </c>
      <c r="AH121" s="33">
        <f t="shared" si="162"/>
        <v>0</v>
      </c>
      <c r="AI121" s="33">
        <f t="shared" si="162"/>
        <v>0</v>
      </c>
      <c r="AJ121" s="33">
        <f t="shared" si="162"/>
        <v>0</v>
      </c>
      <c r="AK121" s="33">
        <f t="shared" si="162"/>
        <v>0</v>
      </c>
      <c r="AL121" s="33">
        <f t="shared" si="162"/>
        <v>0</v>
      </c>
      <c r="AM121" s="33">
        <f t="shared" si="162"/>
        <v>0</v>
      </c>
      <c r="AN121" s="33">
        <f t="shared" si="162"/>
        <v>0</v>
      </c>
      <c r="AO121" s="33">
        <f t="shared" si="162"/>
        <v>0</v>
      </c>
      <c r="AP121" s="33">
        <f t="shared" si="162"/>
        <v>0</v>
      </c>
      <c r="AQ121" s="33">
        <f t="shared" si="162"/>
        <v>0</v>
      </c>
      <c r="AR121" s="33">
        <f t="shared" si="162"/>
        <v>0</v>
      </c>
      <c r="AS121" s="33">
        <f t="shared" si="162"/>
        <v>0</v>
      </c>
      <c r="AT121" s="33">
        <f t="shared" si="162"/>
        <v>0</v>
      </c>
      <c r="AU121" s="33">
        <f t="shared" si="162"/>
        <v>0</v>
      </c>
      <c r="AV121" s="33">
        <f t="shared" si="162"/>
        <v>0</v>
      </c>
      <c r="AW121" s="33">
        <f t="shared" si="162"/>
        <v>0</v>
      </c>
      <c r="AX121" s="33">
        <f t="shared" si="162"/>
        <v>0</v>
      </c>
      <c r="AY121" s="33">
        <f t="shared" si="162"/>
        <v>0</v>
      </c>
      <c r="AZ121" s="33">
        <f t="shared" si="162"/>
        <v>0</v>
      </c>
      <c r="BA121" s="33">
        <f t="shared" si="162"/>
        <v>0</v>
      </c>
      <c r="BB121" s="33">
        <f t="shared" si="162"/>
        <v>0</v>
      </c>
      <c r="BC121" s="33">
        <f t="shared" si="162"/>
        <v>0</v>
      </c>
      <c r="BD121" s="33">
        <f t="shared" si="162"/>
        <v>0</v>
      </c>
      <c r="BE121" s="33">
        <f t="shared" si="162"/>
        <v>0</v>
      </c>
      <c r="BF121" s="33">
        <f t="shared" si="162"/>
        <v>0</v>
      </c>
      <c r="BG121" s="33">
        <f t="shared" si="162"/>
        <v>0</v>
      </c>
      <c r="BH121" s="33">
        <f t="shared" si="162"/>
        <v>0</v>
      </c>
      <c r="BI121" s="33">
        <f t="shared" si="162"/>
        <v>0</v>
      </c>
      <c r="BJ121" s="33">
        <f t="shared" si="162"/>
        <v>0</v>
      </c>
      <c r="BK121" s="33">
        <f t="shared" si="162"/>
        <v>0</v>
      </c>
      <c r="BL121" s="33">
        <f t="shared" si="162"/>
        <v>0</v>
      </c>
      <c r="BM121" s="33">
        <f t="shared" ref="BM121" si="163">IF(BM119&gt;0,SUM(BN122:BY122),0)</f>
        <v>0</v>
      </c>
      <c r="BN121" s="33">
        <f t="shared" ref="BN121" si="164">IF(BN119&gt;0,SUM(BO122:BZ122),0)</f>
        <v>0</v>
      </c>
      <c r="BO121" s="33">
        <f t="shared" ref="BO121" si="165">IF(BO119&gt;0,SUM(BP122:CA122),0)</f>
        <v>0</v>
      </c>
      <c r="BP121" s="33">
        <f t="shared" ref="BP121" si="166">IF(BP119&gt;0,SUM(BQ122:CB122),0)</f>
        <v>0</v>
      </c>
      <c r="BQ121" s="33">
        <f t="shared" ref="BQ121" si="167">IF(BQ119&gt;0,SUM(BR122:CC122),0)</f>
        <v>0</v>
      </c>
      <c r="BR121" s="33">
        <f t="shared" ref="BR121" si="168">IF(BR119&gt;0,SUM(BS122:CD122),0)</f>
        <v>0</v>
      </c>
      <c r="BS121" s="33">
        <f t="shared" ref="BS121" si="169">IF(BS119&gt;0,SUM(BT122:CE122),0)</f>
        <v>0</v>
      </c>
      <c r="BT121" s="33">
        <f t="shared" ref="BT121" si="170">IF(BT119&gt;0,SUM(BU122:CF122),0)</f>
        <v>0</v>
      </c>
      <c r="BU121" s="33">
        <f t="shared" ref="BU121" si="171">IF(BU119&gt;0,SUM(BV122:CG122),0)</f>
        <v>0</v>
      </c>
      <c r="BV121" s="33">
        <f t="shared" ref="BV121" si="172">IF(BV119&gt;0,SUM(BW122:CH122),0)</f>
        <v>0</v>
      </c>
      <c r="BW121" s="33">
        <f t="shared" ref="BW121:BX121" si="173">IF(BW119&gt;0,SUM(BX122:CI122),0)</f>
        <v>0</v>
      </c>
      <c r="BX121" s="33">
        <f t="shared" si="173"/>
        <v>0</v>
      </c>
    </row>
    <row r="122" spans="1:76">
      <c r="B122" s="32" t="s">
        <v>178</v>
      </c>
      <c r="C122" s="32"/>
      <c r="D122" s="115"/>
      <c r="E122" s="33">
        <f>IFERROR(+VLOOKUP(E$61,LeA!$C$11:$J$82,6,0),0)</f>
        <v>0</v>
      </c>
      <c r="F122" s="33">
        <f>IFERROR(+VLOOKUP(F$61,LeA!$C$11:$J$82,6,0),0)</f>
        <v>0</v>
      </c>
      <c r="G122" s="33">
        <f>IFERROR(+VLOOKUP(G$61,LeA!$C$11:$J$82,6,0),0)</f>
        <v>0</v>
      </c>
      <c r="H122" s="33">
        <f>IFERROR(+VLOOKUP(H$61,LeA!$C$11:$J$82,6,0),0)</f>
        <v>0</v>
      </c>
      <c r="I122" s="33">
        <f>IFERROR(+VLOOKUP(I$61,LeA!$C$11:$J$82,6,0),0)</f>
        <v>0</v>
      </c>
      <c r="J122" s="33">
        <f>IFERROR(+VLOOKUP(J$61,LeA!$C$11:$J$82,6,0),0)</f>
        <v>0</v>
      </c>
      <c r="K122" s="33">
        <f>IFERROR(+VLOOKUP(K$61,LeA!$C$11:$J$82,6,0),0)</f>
        <v>0</v>
      </c>
      <c r="L122" s="33">
        <f>IFERROR(+VLOOKUP(L$61,LeA!$C$11:$J$82,6,0),0)</f>
        <v>0</v>
      </c>
      <c r="M122" s="33">
        <f>IFERROR(+VLOOKUP(M$61,LeA!$C$11:$J$82,6,0),0)</f>
        <v>0</v>
      </c>
      <c r="N122" s="33">
        <f>IFERROR(+VLOOKUP(N$61,LeA!$C$11:$J$82,6,0),0)</f>
        <v>0</v>
      </c>
      <c r="O122" s="33">
        <f>IFERROR(+VLOOKUP(O$61,LeA!$C$11:$J$82,6,0),0)</f>
        <v>0</v>
      </c>
      <c r="P122" s="33">
        <f>IFERROR(+VLOOKUP(P$61,LeA!$C$11:$J$82,6,0),0)</f>
        <v>0</v>
      </c>
      <c r="Q122" s="33">
        <f>IFERROR(+VLOOKUP(Q$61,LeA!$C$11:$J$82,6,0),0)</f>
        <v>0</v>
      </c>
      <c r="R122" s="33">
        <f>IFERROR(+VLOOKUP(R$61,LeA!$C$11:$J$82,6,0),0)</f>
        <v>0</v>
      </c>
      <c r="S122" s="33">
        <f>IFERROR(+VLOOKUP(S$61,LeA!$C$11:$J$82,6,0),0)</f>
        <v>0</v>
      </c>
      <c r="T122" s="33">
        <f>IFERROR(+VLOOKUP(T$61,LeA!$C$11:$J$82,6,0),0)</f>
        <v>0</v>
      </c>
      <c r="U122" s="33">
        <f>IFERROR(+VLOOKUP(U$61,LeA!$C$11:$J$82,6,0),0)</f>
        <v>0</v>
      </c>
      <c r="V122" s="33">
        <f>IFERROR(+VLOOKUP(V$61,LeA!$C$11:$J$82,6,0),0)</f>
        <v>0</v>
      </c>
      <c r="W122" s="33">
        <f>IFERROR(+VLOOKUP(W$61,LeA!$C$11:$J$82,6,0),0)</f>
        <v>0</v>
      </c>
      <c r="X122" s="33">
        <f>IFERROR(+VLOOKUP(X$61,LeA!$C$11:$J$82,6,0),0)</f>
        <v>0</v>
      </c>
      <c r="Y122" s="33">
        <f>IFERROR(+VLOOKUP(Y$61,LeA!$C$11:$J$82,6,0),0)</f>
        <v>0</v>
      </c>
      <c r="Z122" s="33">
        <f>IFERROR(+VLOOKUP(Z$61,LeA!$C$11:$J$82,6,0),0)</f>
        <v>0</v>
      </c>
      <c r="AA122" s="33">
        <f>IFERROR(+VLOOKUP(AA$61,LeA!$C$11:$J$82,6,0),0)</f>
        <v>0</v>
      </c>
      <c r="AB122" s="33">
        <f>IFERROR(+VLOOKUP(AB$61,LeA!$C$11:$J$82,6,0),0)</f>
        <v>0</v>
      </c>
      <c r="AC122" s="33">
        <f>IFERROR(+VLOOKUP(AC$61,LeA!$C$11:$J$82,6,0),0)</f>
        <v>0</v>
      </c>
      <c r="AD122" s="33">
        <f>IFERROR(+VLOOKUP(AD$61,LeA!$C$11:$J$82,6,0),0)</f>
        <v>0</v>
      </c>
      <c r="AE122" s="33">
        <f>IFERROR(+VLOOKUP(AE$61,LeA!$C$11:$J$82,6,0),0)</f>
        <v>0</v>
      </c>
      <c r="AF122" s="33">
        <f>IFERROR(+VLOOKUP(AF$61,LeA!$C$11:$J$82,6,0),0)</f>
        <v>0</v>
      </c>
      <c r="AG122" s="33">
        <f>IFERROR(+VLOOKUP(AG$61,LeA!$C$11:$J$82,6,0),0)</f>
        <v>0</v>
      </c>
      <c r="AH122" s="33">
        <f>IFERROR(+VLOOKUP(AH$61,LeA!$C$11:$J$82,6,0),0)</f>
        <v>0</v>
      </c>
      <c r="AI122" s="33">
        <f>IFERROR(+VLOOKUP(AI$61,LeA!$C$11:$J$82,6,0),0)</f>
        <v>0</v>
      </c>
      <c r="AJ122" s="33">
        <f>IFERROR(+VLOOKUP(AJ$61,LeA!$C$11:$J$82,6,0),0)</f>
        <v>0</v>
      </c>
      <c r="AK122" s="33">
        <f>IFERROR(+VLOOKUP(AK$61,LeA!$C$11:$J$82,6,0),0)</f>
        <v>0</v>
      </c>
      <c r="AL122" s="33">
        <f>IFERROR(+VLOOKUP(AL$61,LeA!$C$11:$J$82,6,0),0)</f>
        <v>0</v>
      </c>
      <c r="AM122" s="33">
        <f>IFERROR(+VLOOKUP(AM$61,LeA!$C$11:$J$82,6,0),0)</f>
        <v>0</v>
      </c>
      <c r="AN122" s="33">
        <f>IFERROR(+VLOOKUP(AN$61,LeA!$C$11:$J$82,6,0),0)</f>
        <v>0</v>
      </c>
      <c r="AO122" s="33">
        <f>IFERROR(+VLOOKUP(AO$61,LeA!$C$11:$J$82,6,0),0)</f>
        <v>0</v>
      </c>
      <c r="AP122" s="33">
        <f>IFERROR(+VLOOKUP(AP$61,LeA!$C$11:$J$82,6,0),0)</f>
        <v>0</v>
      </c>
      <c r="AQ122" s="33">
        <f>IFERROR(+VLOOKUP(AQ$61,LeA!$C$11:$J$82,6,0),0)</f>
        <v>0</v>
      </c>
      <c r="AR122" s="33">
        <f>IFERROR(+VLOOKUP(AR$61,LeA!$C$11:$J$82,6,0),0)</f>
        <v>0</v>
      </c>
      <c r="AS122" s="33">
        <f>IFERROR(+VLOOKUP(AS$61,LeA!$C$11:$J$82,6,0),0)</f>
        <v>0</v>
      </c>
      <c r="AT122" s="33">
        <f>IFERROR(+VLOOKUP(AT$61,LeA!$C$11:$J$82,6,0),0)</f>
        <v>0</v>
      </c>
      <c r="AU122" s="33">
        <f>IFERROR(+VLOOKUP(AU$61,LeA!$C$11:$J$82,6,0),0)</f>
        <v>0</v>
      </c>
      <c r="AV122" s="33">
        <f>IFERROR(+VLOOKUP(AV$61,LeA!$C$11:$J$82,6,0),0)</f>
        <v>0</v>
      </c>
      <c r="AW122" s="33">
        <f>IFERROR(+VLOOKUP(AW$61,LeA!$C$11:$J$82,6,0),0)</f>
        <v>0</v>
      </c>
      <c r="AX122" s="33">
        <f>IFERROR(+VLOOKUP(AX$61,LeA!$C$11:$J$82,6,0),0)</f>
        <v>0</v>
      </c>
      <c r="AY122" s="33">
        <f>IFERROR(+VLOOKUP(AY$61,LeA!$C$11:$J$82,6,0),0)</f>
        <v>0</v>
      </c>
      <c r="AZ122" s="33">
        <f>IFERROR(+VLOOKUP(AZ$61,LeA!$C$11:$J$82,6,0),0)</f>
        <v>0</v>
      </c>
      <c r="BA122" s="33">
        <f>IFERROR(+VLOOKUP(BA$61,LeA!$C$11:$J$82,6,0),0)</f>
        <v>0</v>
      </c>
      <c r="BB122" s="33">
        <f>IFERROR(+VLOOKUP(BB$61,LeA!$C$11:$J$82,6,0),0)</f>
        <v>0</v>
      </c>
      <c r="BC122" s="33">
        <f>IFERROR(+VLOOKUP(BC$61,LeA!$C$11:$J$82,6,0),0)</f>
        <v>0</v>
      </c>
      <c r="BD122" s="33">
        <f>IFERROR(+VLOOKUP(BD$61,LeA!$C$11:$J$82,6,0),0)</f>
        <v>0</v>
      </c>
      <c r="BE122" s="33">
        <f>IFERROR(+VLOOKUP(BE$61,LeA!$C$11:$J$82,6,0),0)</f>
        <v>0</v>
      </c>
      <c r="BF122" s="33">
        <f>IFERROR(+VLOOKUP(BF$61,LeA!$C$11:$J$82,6,0),0)</f>
        <v>0</v>
      </c>
      <c r="BG122" s="33">
        <f>IFERROR(+VLOOKUP(BG$61,LeA!$C$11:$J$82,6,0),0)</f>
        <v>0</v>
      </c>
      <c r="BH122" s="33">
        <f>IFERROR(+VLOOKUP(BH$61,LeA!$C$11:$J$82,6,0),0)</f>
        <v>0</v>
      </c>
      <c r="BI122" s="33">
        <f>IFERROR(+VLOOKUP(BI$61,LeA!$C$11:$J$82,6,0),0)</f>
        <v>0</v>
      </c>
      <c r="BJ122" s="33">
        <f>IFERROR(+VLOOKUP(BJ$61,LeA!$C$11:$J$82,6,0),0)</f>
        <v>0</v>
      </c>
      <c r="BK122" s="33">
        <f>IFERROR(+VLOOKUP(BK$61,LeA!$C$11:$J$82,6,0),0)</f>
        <v>0</v>
      </c>
      <c r="BL122" s="33">
        <f>IFERROR(+VLOOKUP(BL$61,LeA!$C$11:$J$82,6,0),0)</f>
        <v>0</v>
      </c>
      <c r="BM122" s="33">
        <f>IFERROR(+VLOOKUP(BM$61,LeA!$C$11:$J$82,6,0),0)</f>
        <v>0</v>
      </c>
      <c r="BN122" s="33">
        <f>IFERROR(+VLOOKUP(BN$61,LeA!$C$11:$J$82,6,0),0)</f>
        <v>0</v>
      </c>
      <c r="BO122" s="33">
        <f>IFERROR(+VLOOKUP(BO$61,LeA!$C$11:$J$82,6,0),0)</f>
        <v>0</v>
      </c>
      <c r="BP122" s="33">
        <f>IFERROR(+VLOOKUP(BP$61,LeA!$C$11:$J$82,6,0),0)</f>
        <v>0</v>
      </c>
      <c r="BQ122" s="33">
        <f>IFERROR(+VLOOKUP(BQ$61,LeA!$C$11:$J$82,6,0),0)</f>
        <v>0</v>
      </c>
      <c r="BR122" s="33">
        <f>IFERROR(+VLOOKUP(BR$61,LeA!$C$11:$J$82,6,0),0)</f>
        <v>0</v>
      </c>
      <c r="BS122" s="33">
        <f>IFERROR(+VLOOKUP(BS$61,LeA!$C$11:$J$82,6,0),0)</f>
        <v>0</v>
      </c>
      <c r="BT122" s="33">
        <f>IFERROR(+VLOOKUP(BT$61,LeA!$C$11:$J$82,6,0),0)</f>
        <v>0</v>
      </c>
      <c r="BU122" s="33">
        <f>IFERROR(+VLOOKUP(BU$61,LeA!$C$11:$J$82,6,0),0)</f>
        <v>0</v>
      </c>
      <c r="BV122" s="33">
        <f>IFERROR(+VLOOKUP(BV$61,LeA!$C$11:$J$82,6,0),0)</f>
        <v>0</v>
      </c>
      <c r="BW122" s="33">
        <f>IFERROR(+VLOOKUP(BW$61,LeA!$C$11:$J$82,6,0),0)</f>
        <v>0</v>
      </c>
      <c r="BX122" s="33">
        <f>IFERROR(+VLOOKUP(BX$61,LeA!$C$11:$J$82,6,0),0)</f>
        <v>0</v>
      </c>
    </row>
    <row r="123" spans="1:76">
      <c r="B123" s="32" t="s">
        <v>182</v>
      </c>
      <c r="C123" s="116"/>
      <c r="D123" s="118"/>
      <c r="E123" s="33">
        <f>IFERROR(+VLOOKUP(E$61,LeA!$C$11:$J$82,7,0),0)</f>
        <v>0</v>
      </c>
      <c r="F123" s="33">
        <f>IFERROR(+VLOOKUP(F$61,LeA!$C$11:$J$82,7,0),0)</f>
        <v>0</v>
      </c>
      <c r="G123" s="33">
        <f>IFERROR(+VLOOKUP(G$61,LeA!$C$11:$J$82,7,0),0)</f>
        <v>0</v>
      </c>
      <c r="H123" s="33">
        <f>IFERROR(+VLOOKUP(H$61,LeA!$C$11:$J$82,7,0),0)</f>
        <v>0</v>
      </c>
      <c r="I123" s="33">
        <f>IFERROR(+VLOOKUP(I$61,LeA!$C$11:$J$82,7,0),0)</f>
        <v>0</v>
      </c>
      <c r="J123" s="33">
        <f>IFERROR(+VLOOKUP(J$61,LeA!$C$11:$J$82,7,0),0)</f>
        <v>0</v>
      </c>
      <c r="K123" s="33">
        <f>IFERROR(+VLOOKUP(K$61,LeA!$C$11:$J$82,7,0),0)</f>
        <v>0</v>
      </c>
      <c r="L123" s="33">
        <f>IFERROR(+VLOOKUP(L$61,LeA!$C$11:$J$82,7,0),0)</f>
        <v>0</v>
      </c>
      <c r="M123" s="33">
        <f>IFERROR(+VLOOKUP(M$61,LeA!$C$11:$J$82,7,0),0)</f>
        <v>0</v>
      </c>
      <c r="N123" s="33">
        <f>IFERROR(+VLOOKUP(N$61,LeA!$C$11:$J$82,7,0),0)</f>
        <v>0</v>
      </c>
      <c r="O123" s="33">
        <f>IFERROR(+VLOOKUP(O$61,LeA!$C$11:$J$82,7,0),0)</f>
        <v>0</v>
      </c>
      <c r="P123" s="33">
        <f>IFERROR(+VLOOKUP(P$61,LeA!$C$11:$J$82,7,0),0)</f>
        <v>0</v>
      </c>
      <c r="Q123" s="33">
        <f>IFERROR(+VLOOKUP(Q$61,LeA!$C$11:$J$82,7,0),0)</f>
        <v>0</v>
      </c>
      <c r="R123" s="33">
        <f>IFERROR(+VLOOKUP(R$61,LeA!$C$11:$J$82,7,0),0)</f>
        <v>0</v>
      </c>
      <c r="S123" s="33">
        <f>IFERROR(+VLOOKUP(S$61,LeA!$C$11:$J$82,7,0),0)</f>
        <v>0</v>
      </c>
      <c r="T123" s="33">
        <f>IFERROR(+VLOOKUP(T$61,LeA!$C$11:$J$82,7,0),0)</f>
        <v>0</v>
      </c>
      <c r="U123" s="33">
        <f>IFERROR(+VLOOKUP(U$61,LeA!$C$11:$J$82,7,0),0)</f>
        <v>0</v>
      </c>
      <c r="V123" s="33">
        <f>IFERROR(+VLOOKUP(V$61,LeA!$C$11:$J$82,7,0),0)</f>
        <v>0</v>
      </c>
      <c r="W123" s="33">
        <f>IFERROR(+VLOOKUP(W$61,LeA!$C$11:$J$82,7,0),0)</f>
        <v>0</v>
      </c>
      <c r="X123" s="33">
        <f>IFERROR(+VLOOKUP(X$61,LeA!$C$11:$J$82,7,0),0)</f>
        <v>0</v>
      </c>
      <c r="Y123" s="33">
        <f>IFERROR(+VLOOKUP(Y$61,LeA!$C$11:$J$82,7,0),0)</f>
        <v>0</v>
      </c>
      <c r="Z123" s="33">
        <f>IFERROR(+VLOOKUP(Z$61,LeA!$C$11:$J$82,7,0),0)</f>
        <v>0</v>
      </c>
      <c r="AA123" s="33">
        <f>IFERROR(+VLOOKUP(AA$61,LeA!$C$11:$J$82,7,0),0)</f>
        <v>0</v>
      </c>
      <c r="AB123" s="33">
        <f>IFERROR(+VLOOKUP(AB$61,LeA!$C$11:$J$82,7,0),0)</f>
        <v>0</v>
      </c>
      <c r="AC123" s="33">
        <f>IFERROR(+VLOOKUP(AC$61,LeA!$C$11:$J$82,7,0),0)</f>
        <v>0</v>
      </c>
      <c r="AD123" s="33">
        <f>IFERROR(+VLOOKUP(AD$61,LeA!$C$11:$J$82,7,0),0)</f>
        <v>0</v>
      </c>
      <c r="AE123" s="33">
        <f>IFERROR(+VLOOKUP(AE$61,LeA!$C$11:$J$82,7,0),0)</f>
        <v>0</v>
      </c>
      <c r="AF123" s="33">
        <f>IFERROR(+VLOOKUP(AF$61,LeA!$C$11:$J$82,7,0),0)</f>
        <v>0</v>
      </c>
      <c r="AG123" s="33">
        <f>IFERROR(+VLOOKUP(AG$61,LeA!$C$11:$J$82,7,0),0)</f>
        <v>0</v>
      </c>
      <c r="AH123" s="33">
        <f>IFERROR(+VLOOKUP(AH$61,LeA!$C$11:$J$82,7,0),0)</f>
        <v>0</v>
      </c>
      <c r="AI123" s="33">
        <f>IFERROR(+VLOOKUP(AI$61,LeA!$C$11:$J$82,7,0),0)</f>
        <v>0</v>
      </c>
      <c r="AJ123" s="33">
        <f>IFERROR(+VLOOKUP(AJ$61,LeA!$C$11:$J$82,7,0),0)</f>
        <v>0</v>
      </c>
      <c r="AK123" s="33">
        <f>IFERROR(+VLOOKUP(AK$61,LeA!$C$11:$J$82,7,0),0)</f>
        <v>0</v>
      </c>
      <c r="AL123" s="33">
        <f>IFERROR(+VLOOKUP(AL$61,LeA!$C$11:$J$82,7,0),0)</f>
        <v>0</v>
      </c>
      <c r="AM123" s="33">
        <f>IFERROR(+VLOOKUP(AM$61,LeA!$C$11:$J$82,7,0),0)</f>
        <v>0</v>
      </c>
      <c r="AN123" s="33">
        <f>IFERROR(+VLOOKUP(AN$61,LeA!$C$11:$J$82,7,0),0)</f>
        <v>0</v>
      </c>
      <c r="AO123" s="33">
        <f>IFERROR(+VLOOKUP(AO$61,LeA!$C$11:$J$82,7,0),0)</f>
        <v>0</v>
      </c>
      <c r="AP123" s="33">
        <f>IFERROR(+VLOOKUP(AP$61,LeA!$C$11:$J$82,7,0),0)</f>
        <v>0</v>
      </c>
      <c r="AQ123" s="33">
        <f>IFERROR(+VLOOKUP(AQ$61,LeA!$C$11:$J$82,7,0),0)</f>
        <v>0</v>
      </c>
      <c r="AR123" s="33">
        <f>IFERROR(+VLOOKUP(AR$61,LeA!$C$11:$J$82,7,0),0)</f>
        <v>0</v>
      </c>
      <c r="AS123" s="33">
        <f>IFERROR(+VLOOKUP(AS$61,LeA!$C$11:$J$82,7,0),0)</f>
        <v>0</v>
      </c>
      <c r="AT123" s="33">
        <f>IFERROR(+VLOOKUP(AT$61,LeA!$C$11:$J$82,7,0),0)</f>
        <v>0</v>
      </c>
      <c r="AU123" s="33">
        <f>IFERROR(+VLOOKUP(AU$61,LeA!$C$11:$J$82,7,0),0)</f>
        <v>0</v>
      </c>
      <c r="AV123" s="33">
        <f>IFERROR(+VLOOKUP(AV$61,LeA!$C$11:$J$82,7,0),0)</f>
        <v>0</v>
      </c>
      <c r="AW123" s="33">
        <f>IFERROR(+VLOOKUP(AW$61,LeA!$C$11:$J$82,7,0),0)</f>
        <v>0</v>
      </c>
      <c r="AX123" s="33">
        <f>IFERROR(+VLOOKUP(AX$61,LeA!$C$11:$J$82,7,0),0)</f>
        <v>0</v>
      </c>
      <c r="AY123" s="33">
        <f>IFERROR(+VLOOKUP(AY$61,LeA!$C$11:$J$82,7,0),0)</f>
        <v>0</v>
      </c>
      <c r="AZ123" s="33">
        <f>IFERROR(+VLOOKUP(AZ$61,LeA!$C$11:$J$82,7,0),0)</f>
        <v>0</v>
      </c>
      <c r="BA123" s="33">
        <f>IFERROR(+VLOOKUP(BA$61,LeA!$C$11:$J$82,7,0),0)</f>
        <v>0</v>
      </c>
      <c r="BB123" s="33">
        <f>IFERROR(+VLOOKUP(BB$61,LeA!$C$11:$J$82,7,0),0)</f>
        <v>0</v>
      </c>
      <c r="BC123" s="33">
        <f>IFERROR(+VLOOKUP(BC$61,LeA!$C$11:$J$82,7,0),0)</f>
        <v>0</v>
      </c>
      <c r="BD123" s="33">
        <f>IFERROR(+VLOOKUP(BD$61,LeA!$C$11:$J$82,7,0),0)</f>
        <v>0</v>
      </c>
      <c r="BE123" s="33">
        <f>IFERROR(+VLOOKUP(BE$61,LeA!$C$11:$J$82,7,0),0)</f>
        <v>0</v>
      </c>
      <c r="BF123" s="33">
        <f>IFERROR(+VLOOKUP(BF$61,LeA!$C$11:$J$82,7,0),0)</f>
        <v>0</v>
      </c>
      <c r="BG123" s="33">
        <f>IFERROR(+VLOOKUP(BG$61,LeA!$C$11:$J$82,7,0),0)</f>
        <v>0</v>
      </c>
      <c r="BH123" s="33">
        <f>IFERROR(+VLOOKUP(BH$61,LeA!$C$11:$J$82,7,0),0)</f>
        <v>0</v>
      </c>
      <c r="BI123" s="33">
        <f>IFERROR(+VLOOKUP(BI$61,LeA!$C$11:$J$82,7,0),0)</f>
        <v>0</v>
      </c>
      <c r="BJ123" s="33">
        <f>IFERROR(+VLOOKUP(BJ$61,LeA!$C$11:$J$82,7,0),0)</f>
        <v>0</v>
      </c>
      <c r="BK123" s="33">
        <f>IFERROR(+VLOOKUP(BK$61,LeA!$C$11:$J$82,7,0),0)</f>
        <v>0</v>
      </c>
      <c r="BL123" s="33">
        <f>IFERROR(+VLOOKUP(BL$61,LeA!$C$11:$J$82,7,0),0)</f>
        <v>0</v>
      </c>
      <c r="BM123" s="33">
        <f>IFERROR(+VLOOKUP(BM$61,LeA!$C$11:$J$82,7,0),0)</f>
        <v>0</v>
      </c>
      <c r="BN123" s="33">
        <f>IFERROR(+VLOOKUP(BN$61,LeA!$C$11:$J$82,7,0),0)</f>
        <v>0</v>
      </c>
      <c r="BO123" s="33">
        <f>IFERROR(+VLOOKUP(BO$61,LeA!$C$11:$J$82,7,0),0)</f>
        <v>0</v>
      </c>
      <c r="BP123" s="33">
        <f>IFERROR(+VLOOKUP(BP$61,LeA!$C$11:$J$82,7,0),0)</f>
        <v>0</v>
      </c>
      <c r="BQ123" s="33">
        <f>IFERROR(+VLOOKUP(BQ$61,LeA!$C$11:$J$82,7,0),0)</f>
        <v>0</v>
      </c>
      <c r="BR123" s="33">
        <f>IFERROR(+VLOOKUP(BR$61,LeA!$C$11:$J$82,7,0),0)</f>
        <v>0</v>
      </c>
      <c r="BS123" s="33">
        <f>IFERROR(+VLOOKUP(BS$61,LeA!$C$11:$J$82,7,0),0)</f>
        <v>0</v>
      </c>
      <c r="BT123" s="33">
        <f>IFERROR(+VLOOKUP(BT$61,LeA!$C$11:$J$82,7,0),0)</f>
        <v>0</v>
      </c>
      <c r="BU123" s="33">
        <f>IFERROR(+VLOOKUP(BU$61,LeA!$C$11:$J$82,7,0),0)</f>
        <v>0</v>
      </c>
      <c r="BV123" s="33">
        <f>IFERROR(+VLOOKUP(BV$61,LeA!$C$11:$J$82,7,0),0)</f>
        <v>0</v>
      </c>
      <c r="BW123" s="33">
        <f>IFERROR(+VLOOKUP(BW$61,LeA!$C$11:$J$82,7,0),0)</f>
        <v>0</v>
      </c>
      <c r="BX123" s="33">
        <f>IFERROR(+VLOOKUP(BX$61,LeA!$C$11:$J$82,7,0),0)</f>
        <v>0</v>
      </c>
    </row>
    <row r="124" spans="1:76">
      <c r="B124" s="32" t="s">
        <v>50</v>
      </c>
      <c r="C124" s="116"/>
      <c r="D124" s="118"/>
      <c r="E124" s="33">
        <f>IFERROR(+VLOOKUP(E$61,LeA!$C$11:$M$82,10,0),0)</f>
        <v>0</v>
      </c>
      <c r="F124" s="33">
        <f>IFERROR(+VLOOKUP(F$61,LeA!$C$11:$M$82,10,0),0)</f>
        <v>0</v>
      </c>
      <c r="G124" s="33">
        <f>IFERROR(+VLOOKUP(G$61,LeA!$C$11:$M$82,10,0),0)</f>
        <v>0</v>
      </c>
      <c r="H124" s="33">
        <f>IFERROR(+VLOOKUP(H$61,LeA!$C$11:$M$82,10,0),0)</f>
        <v>0</v>
      </c>
      <c r="I124" s="33">
        <f>IFERROR(+VLOOKUP(I$61,LeA!$C$11:$M$82,10,0),0)</f>
        <v>0</v>
      </c>
      <c r="J124" s="33">
        <f>IFERROR(+VLOOKUP(J$61,LeA!$C$11:$M$82,10,0),0)</f>
        <v>0</v>
      </c>
      <c r="K124" s="33">
        <f>IFERROR(+VLOOKUP(K$61,LeA!$C$11:$M$82,10,0),0)</f>
        <v>0</v>
      </c>
      <c r="L124" s="33">
        <f>IFERROR(+VLOOKUP(L$61,LeA!$C$11:$M$82,10,0),0)</f>
        <v>0</v>
      </c>
      <c r="M124" s="33">
        <f>IFERROR(+VLOOKUP(M$61,LeA!$C$11:$M$82,10,0),0)</f>
        <v>0</v>
      </c>
      <c r="N124" s="33">
        <f>IFERROR(+VLOOKUP(N$61,LeA!$C$11:$M$82,10,0),0)</f>
        <v>0</v>
      </c>
      <c r="O124" s="33">
        <f>IFERROR(+VLOOKUP(O$61,LeA!$C$11:$M$82,10,0),0)</f>
        <v>0</v>
      </c>
      <c r="P124" s="33">
        <f>IFERROR(+VLOOKUP(P$61,LeA!$C$11:$M$82,10,0),0)</f>
        <v>0</v>
      </c>
      <c r="Q124" s="33">
        <f>IFERROR(+VLOOKUP(Q$61,LeA!$C$11:$M$82,10,0),0)</f>
        <v>0</v>
      </c>
      <c r="R124" s="33">
        <f>IFERROR(+VLOOKUP(R$61,LeA!$C$11:$M$82,10,0),0)</f>
        <v>0</v>
      </c>
      <c r="S124" s="33">
        <f>IFERROR(+VLOOKUP(S$61,LeA!$C$11:$M$82,10,0),0)</f>
        <v>0</v>
      </c>
      <c r="T124" s="33">
        <f>IFERROR(+VLOOKUP(T$61,LeA!$C$11:$M$82,10,0),0)</f>
        <v>0</v>
      </c>
      <c r="U124" s="33">
        <f>IFERROR(+VLOOKUP(U$61,LeA!$C$11:$M$82,10,0),0)</f>
        <v>0</v>
      </c>
      <c r="V124" s="33">
        <f>IFERROR(+VLOOKUP(V$61,LeA!$C$11:$M$82,10,0),0)</f>
        <v>0</v>
      </c>
      <c r="W124" s="33">
        <f>IFERROR(+VLOOKUP(W$61,LeA!$C$11:$M$82,10,0),0)</f>
        <v>0</v>
      </c>
      <c r="X124" s="33">
        <f>IFERROR(+VLOOKUP(X$61,LeA!$C$11:$M$82,10,0),0)</f>
        <v>0</v>
      </c>
      <c r="Y124" s="33">
        <f>IFERROR(+VLOOKUP(Y$61,LeA!$C$11:$M$82,10,0),0)</f>
        <v>0</v>
      </c>
      <c r="Z124" s="33">
        <f>IFERROR(+VLOOKUP(Z$61,LeA!$C$11:$M$82,10,0),0)</f>
        <v>0</v>
      </c>
      <c r="AA124" s="33">
        <f>IFERROR(+VLOOKUP(AA$61,LeA!$C$11:$M$82,10,0),0)</f>
        <v>0</v>
      </c>
      <c r="AB124" s="33">
        <f>IFERROR(+VLOOKUP(AB$61,LeA!$C$11:$M$82,10,0),0)</f>
        <v>0</v>
      </c>
      <c r="AC124" s="33">
        <f>IFERROR(+VLOOKUP(AC$61,LeA!$C$11:$M$82,10,0),0)</f>
        <v>0</v>
      </c>
      <c r="AD124" s="33">
        <f>IFERROR(+VLOOKUP(AD$61,LeA!$C$11:$M$82,10,0),0)</f>
        <v>0</v>
      </c>
      <c r="AE124" s="33">
        <f>IFERROR(+VLOOKUP(AE$61,LeA!$C$11:$M$82,10,0),0)</f>
        <v>0</v>
      </c>
      <c r="AF124" s="33">
        <f>IFERROR(+VLOOKUP(AF$61,LeA!$C$11:$M$82,10,0),0)</f>
        <v>0</v>
      </c>
      <c r="AG124" s="33">
        <f>IFERROR(+VLOOKUP(AG$61,LeA!$C$11:$M$82,10,0),0)</f>
        <v>0</v>
      </c>
      <c r="AH124" s="33">
        <f>IFERROR(+VLOOKUP(AH$61,LeA!$C$11:$M$82,10,0),0)</f>
        <v>0</v>
      </c>
      <c r="AI124" s="33">
        <f>IFERROR(+VLOOKUP(AI$61,LeA!$C$11:$M$82,10,0),0)</f>
        <v>0</v>
      </c>
      <c r="AJ124" s="33">
        <f>IFERROR(+VLOOKUP(AJ$61,LeA!$C$11:$M$82,10,0),0)</f>
        <v>0</v>
      </c>
      <c r="AK124" s="33">
        <f>IFERROR(+VLOOKUP(AK$61,LeA!$C$11:$M$82,10,0),0)</f>
        <v>0</v>
      </c>
      <c r="AL124" s="33">
        <f>IFERROR(+VLOOKUP(AL$61,LeA!$C$11:$M$82,10,0),0)</f>
        <v>0</v>
      </c>
      <c r="AM124" s="33">
        <f>IFERROR(+VLOOKUP(AM$61,LeA!$C$11:$M$82,10,0),0)</f>
        <v>0</v>
      </c>
      <c r="AN124" s="33">
        <f>IFERROR(+VLOOKUP(AN$61,LeA!$C$11:$M$82,10,0),0)</f>
        <v>0</v>
      </c>
      <c r="AO124" s="33">
        <f>IFERROR(+VLOOKUP(AO$61,LeA!$C$11:$M$82,10,0),0)</f>
        <v>0</v>
      </c>
      <c r="AP124" s="33">
        <f>IFERROR(+VLOOKUP(AP$61,LeA!$C$11:$M$82,10,0),0)</f>
        <v>0</v>
      </c>
      <c r="AQ124" s="33">
        <f>IFERROR(+VLOOKUP(AQ$61,LeA!$C$11:$M$82,10,0),0)</f>
        <v>0</v>
      </c>
      <c r="AR124" s="33">
        <f>IFERROR(+VLOOKUP(AR$61,LeA!$C$11:$M$82,10,0),0)</f>
        <v>0</v>
      </c>
      <c r="AS124" s="33">
        <f>IFERROR(+VLOOKUP(AS$61,LeA!$C$11:$M$82,10,0),0)</f>
        <v>0</v>
      </c>
      <c r="AT124" s="33">
        <f>IFERROR(+VLOOKUP(AT$61,LeA!$C$11:$M$82,10,0),0)</f>
        <v>0</v>
      </c>
      <c r="AU124" s="33">
        <f>IFERROR(+VLOOKUP(AU$61,LeA!$C$11:$M$82,10,0),0)</f>
        <v>0</v>
      </c>
      <c r="AV124" s="33">
        <f>IFERROR(+VLOOKUP(AV$61,LeA!$C$11:$M$82,10,0),0)</f>
        <v>0</v>
      </c>
      <c r="AW124" s="33">
        <f>IFERROR(+VLOOKUP(AW$61,LeA!$C$11:$M$82,10,0),0)</f>
        <v>0</v>
      </c>
      <c r="AX124" s="33">
        <f>IFERROR(+VLOOKUP(AX$61,LeA!$C$11:$M$82,10,0),0)</f>
        <v>0</v>
      </c>
      <c r="AY124" s="33">
        <f>IFERROR(+VLOOKUP(AY$61,LeA!$C$11:$M$82,10,0),0)</f>
        <v>0</v>
      </c>
      <c r="AZ124" s="33">
        <f>IFERROR(+VLOOKUP(AZ$61,LeA!$C$11:$M$82,10,0),0)</f>
        <v>0</v>
      </c>
      <c r="BA124" s="33">
        <f>IFERROR(+VLOOKUP(BA$61,LeA!$C$11:$M$82,10,0),0)</f>
        <v>0</v>
      </c>
      <c r="BB124" s="33">
        <f>IFERROR(+VLOOKUP(BB$61,LeA!$C$11:$M$82,10,0),0)</f>
        <v>0</v>
      </c>
      <c r="BC124" s="33">
        <f>IFERROR(+VLOOKUP(BC$61,LeA!$C$11:$M$82,10,0),0)</f>
        <v>0</v>
      </c>
      <c r="BD124" s="33">
        <f>IFERROR(+VLOOKUP(BD$61,LeA!$C$11:$M$82,10,0),0)</f>
        <v>0</v>
      </c>
      <c r="BE124" s="33">
        <f>IFERROR(+VLOOKUP(BE$61,LeA!$C$11:$M$82,10,0),0)</f>
        <v>0</v>
      </c>
      <c r="BF124" s="33">
        <f>IFERROR(+VLOOKUP(BF$61,LeA!$C$11:$M$82,10,0),0)</f>
        <v>0</v>
      </c>
      <c r="BG124" s="33">
        <f>IFERROR(+VLOOKUP(BG$61,LeA!$C$11:$M$82,10,0),0)</f>
        <v>0</v>
      </c>
      <c r="BH124" s="33">
        <f>IFERROR(+VLOOKUP(BH$61,LeA!$C$11:$M$82,10,0),0)</f>
        <v>0</v>
      </c>
      <c r="BI124" s="33">
        <f>IFERROR(+VLOOKUP(BI$61,LeA!$C$11:$M$82,10,0),0)</f>
        <v>0</v>
      </c>
      <c r="BJ124" s="33">
        <f>IFERROR(+VLOOKUP(BJ$61,LeA!$C$11:$M$82,10,0),0)</f>
        <v>0</v>
      </c>
      <c r="BK124" s="33">
        <f>IFERROR(+VLOOKUP(BK$61,LeA!$C$11:$M$82,10,0),0)</f>
        <v>0</v>
      </c>
      <c r="BL124" s="33">
        <f>IFERROR(+VLOOKUP(BL$61,LeA!$C$11:$M$82,10,0),0)</f>
        <v>0</v>
      </c>
      <c r="BM124" s="33">
        <f>IFERROR(+VLOOKUP(BM$61,LeA!$C$11:$M$82,10,0),0)</f>
        <v>0</v>
      </c>
      <c r="BN124" s="33">
        <f>IFERROR(+VLOOKUP(BN$61,LeA!$C$11:$M$82,10,0),0)</f>
        <v>0</v>
      </c>
      <c r="BO124" s="33">
        <f>IFERROR(+VLOOKUP(BO$61,LeA!$C$11:$M$82,10,0),0)</f>
        <v>0</v>
      </c>
      <c r="BP124" s="33">
        <f>IFERROR(+VLOOKUP(BP$61,LeA!$C$11:$M$82,10,0),0)</f>
        <v>0</v>
      </c>
      <c r="BQ124" s="33">
        <f>IFERROR(+VLOOKUP(BQ$61,LeA!$C$11:$M$82,10,0),0)</f>
        <v>0</v>
      </c>
      <c r="BR124" s="33">
        <f>IFERROR(+VLOOKUP(BR$61,LeA!$C$11:$M$82,10,0),0)</f>
        <v>0</v>
      </c>
      <c r="BS124" s="33">
        <f>IFERROR(+VLOOKUP(BS$61,LeA!$C$11:$M$82,10,0),0)</f>
        <v>0</v>
      </c>
      <c r="BT124" s="33">
        <f>IFERROR(+VLOOKUP(BT$61,LeA!$C$11:$M$82,10,0),0)</f>
        <v>0</v>
      </c>
      <c r="BU124" s="33">
        <f>IFERROR(+VLOOKUP(BU$61,LeA!$C$11:$M$82,10,0),0)</f>
        <v>0</v>
      </c>
      <c r="BV124" s="33">
        <f>IFERROR(+VLOOKUP(BV$61,LeA!$C$11:$M$82,10,0),0)</f>
        <v>0</v>
      </c>
      <c r="BW124" s="33">
        <f>IFERROR(+VLOOKUP(BW$61,LeA!$C$11:$M$82,10,0),0)</f>
        <v>0</v>
      </c>
      <c r="BX124" s="33">
        <f>IFERROR(+VLOOKUP(BX$61,LeA!$C$11:$M$82,10,0),0)</f>
        <v>0</v>
      </c>
    </row>
    <row r="125" spans="1:76">
      <c r="B125" s="32" t="s">
        <v>244</v>
      </c>
      <c r="C125" s="116"/>
      <c r="D125" s="118"/>
      <c r="E125" s="33">
        <f>IFERROR(+VLOOKUP(E$61,LeA!$C$11:$M$82,11,0),0)</f>
        <v>0</v>
      </c>
      <c r="F125" s="33">
        <f>IFERROR(+VLOOKUP(F$61,LeA!$C$11:$M$82,11,0),0)</f>
        <v>0</v>
      </c>
      <c r="G125" s="33">
        <f>IFERROR(+VLOOKUP(G$61,LeA!$C$11:$M$82,11,0),0)</f>
        <v>0</v>
      </c>
      <c r="H125" s="33">
        <f>IFERROR(+VLOOKUP(H$61,LeA!$C$11:$M$82,11,0),0)</f>
        <v>0</v>
      </c>
      <c r="I125" s="33">
        <f>IFERROR(+VLOOKUP(I$61,LeA!$C$11:$M$82,11,0),0)</f>
        <v>0</v>
      </c>
      <c r="J125" s="33">
        <f>IFERROR(+VLOOKUP(J$61,LeA!$C$11:$M$82,11,0),0)</f>
        <v>0</v>
      </c>
      <c r="K125" s="33">
        <f>IFERROR(+VLOOKUP(K$61,LeA!$C$11:$M$82,11,0),0)</f>
        <v>0</v>
      </c>
      <c r="L125" s="33">
        <f>IFERROR(+VLOOKUP(L$61,LeA!$C$11:$M$82,11,0),0)</f>
        <v>0</v>
      </c>
      <c r="M125" s="33">
        <f>IFERROR(+VLOOKUP(M$61,LeA!$C$11:$M$82,11,0),0)</f>
        <v>0</v>
      </c>
      <c r="N125" s="33">
        <f>IFERROR(+VLOOKUP(N$61,LeA!$C$11:$M$82,11,0),0)</f>
        <v>0</v>
      </c>
      <c r="O125" s="33">
        <f>IFERROR(+VLOOKUP(O$61,LeA!$C$11:$M$82,11,0),0)</f>
        <v>0</v>
      </c>
      <c r="P125" s="33">
        <f>IFERROR(+VLOOKUP(P$61,LeA!$C$11:$M$82,11,0),0)</f>
        <v>0</v>
      </c>
      <c r="Q125" s="33">
        <f>IFERROR(+VLOOKUP(Q$61,LeA!$C$11:$M$82,11,0),0)</f>
        <v>0</v>
      </c>
      <c r="R125" s="33">
        <f>IFERROR(+VLOOKUP(R$61,LeA!$C$11:$M$82,11,0),0)</f>
        <v>0</v>
      </c>
      <c r="S125" s="33">
        <f>IFERROR(+VLOOKUP(S$61,LeA!$C$11:$M$82,11,0),0)</f>
        <v>0</v>
      </c>
      <c r="T125" s="33">
        <f>IFERROR(+VLOOKUP(T$61,LeA!$C$11:$M$82,11,0),0)</f>
        <v>0</v>
      </c>
      <c r="U125" s="33">
        <f>IFERROR(+VLOOKUP(U$61,LeA!$C$11:$M$82,11,0),0)</f>
        <v>0</v>
      </c>
      <c r="V125" s="33">
        <f>IFERROR(+VLOOKUP(V$61,LeA!$C$11:$M$82,11,0),0)</f>
        <v>0</v>
      </c>
      <c r="W125" s="33">
        <f>IFERROR(+VLOOKUP(W$61,LeA!$C$11:$M$82,11,0),0)</f>
        <v>0</v>
      </c>
      <c r="X125" s="33">
        <f>IFERROR(+VLOOKUP(X$61,LeA!$C$11:$M$82,11,0),0)</f>
        <v>0</v>
      </c>
      <c r="Y125" s="33">
        <f>IFERROR(+VLOOKUP(Y$61,LeA!$C$11:$M$82,11,0),0)</f>
        <v>0</v>
      </c>
      <c r="Z125" s="33">
        <f>IFERROR(+VLOOKUP(Z$61,LeA!$C$11:$M$82,11,0),0)</f>
        <v>0</v>
      </c>
      <c r="AA125" s="33">
        <f>IFERROR(+VLOOKUP(AA$61,LeA!$C$11:$M$82,11,0),0)</f>
        <v>0</v>
      </c>
      <c r="AB125" s="33">
        <f>IFERROR(+VLOOKUP(AB$61,LeA!$C$11:$M$82,11,0),0)</f>
        <v>0</v>
      </c>
      <c r="AC125" s="33">
        <f>IFERROR(+VLOOKUP(AC$61,LeA!$C$11:$M$82,11,0),0)</f>
        <v>0</v>
      </c>
      <c r="AD125" s="33">
        <f>IFERROR(+VLOOKUP(AD$61,LeA!$C$11:$M$82,11,0),0)</f>
        <v>0</v>
      </c>
      <c r="AE125" s="33">
        <f>IFERROR(+VLOOKUP(AE$61,LeA!$C$11:$M$82,11,0),0)</f>
        <v>0</v>
      </c>
      <c r="AF125" s="33">
        <f>IFERROR(+VLOOKUP(AF$61,LeA!$C$11:$M$82,11,0),0)</f>
        <v>0</v>
      </c>
      <c r="AG125" s="33">
        <f>IFERROR(+VLOOKUP(AG$61,LeA!$C$11:$M$82,11,0),0)</f>
        <v>0</v>
      </c>
      <c r="AH125" s="33">
        <f>IFERROR(+VLOOKUP(AH$61,LeA!$C$11:$M$82,11,0),0)</f>
        <v>0</v>
      </c>
      <c r="AI125" s="33">
        <f>IFERROR(+VLOOKUP(AI$61,LeA!$C$11:$M$82,11,0),0)</f>
        <v>0</v>
      </c>
      <c r="AJ125" s="33">
        <f>IFERROR(+VLOOKUP(AJ$61,LeA!$C$11:$M$82,11,0),0)</f>
        <v>0</v>
      </c>
      <c r="AK125" s="33">
        <f>IFERROR(+VLOOKUP(AK$61,LeA!$C$11:$M$82,11,0),0)</f>
        <v>0</v>
      </c>
      <c r="AL125" s="33">
        <f>IFERROR(+VLOOKUP(AL$61,LeA!$C$11:$M$82,11,0),0)</f>
        <v>0</v>
      </c>
      <c r="AM125" s="33">
        <f>IFERROR(+VLOOKUP(AM$61,LeA!$C$11:$M$82,11,0),0)</f>
        <v>0</v>
      </c>
      <c r="AN125" s="33">
        <f>IFERROR(+VLOOKUP(AN$61,LeA!$C$11:$M$82,11,0),0)</f>
        <v>0</v>
      </c>
      <c r="AO125" s="33">
        <f>IFERROR(+VLOOKUP(AO$61,LeA!$C$11:$M$82,11,0),0)</f>
        <v>0</v>
      </c>
      <c r="AP125" s="33">
        <f>IFERROR(+VLOOKUP(AP$61,LeA!$C$11:$M$82,11,0),0)</f>
        <v>0</v>
      </c>
      <c r="AQ125" s="33">
        <f>IFERROR(+VLOOKUP(AQ$61,LeA!$C$11:$M$82,11,0),0)</f>
        <v>0</v>
      </c>
      <c r="AR125" s="33">
        <f>IFERROR(+VLOOKUP(AR$61,LeA!$C$11:$M$82,11,0),0)</f>
        <v>0</v>
      </c>
      <c r="AS125" s="33">
        <f>IFERROR(+VLOOKUP(AS$61,LeA!$C$11:$M$82,11,0),0)</f>
        <v>0</v>
      </c>
      <c r="AT125" s="33">
        <f>IFERROR(+VLOOKUP(AT$61,LeA!$C$11:$M$82,11,0),0)</f>
        <v>0</v>
      </c>
      <c r="AU125" s="33">
        <f>IFERROR(+VLOOKUP(AU$61,LeA!$C$11:$M$82,11,0),0)</f>
        <v>0</v>
      </c>
      <c r="AV125" s="33">
        <f>IFERROR(+VLOOKUP(AV$61,LeA!$C$11:$M$82,11,0),0)</f>
        <v>0</v>
      </c>
      <c r="AW125" s="33">
        <f>IFERROR(+VLOOKUP(AW$61,LeA!$C$11:$M$82,11,0),0)</f>
        <v>0</v>
      </c>
      <c r="AX125" s="33">
        <f>IFERROR(+VLOOKUP(AX$61,LeA!$C$11:$M$82,11,0),0)</f>
        <v>0</v>
      </c>
      <c r="AY125" s="33">
        <f>IFERROR(+VLOOKUP(AY$61,LeA!$C$11:$M$82,11,0),0)</f>
        <v>0</v>
      </c>
      <c r="AZ125" s="33">
        <f>IFERROR(+VLOOKUP(AZ$61,LeA!$C$11:$M$82,11,0),0)</f>
        <v>0</v>
      </c>
      <c r="BA125" s="33">
        <f>IFERROR(+VLOOKUP(BA$61,LeA!$C$11:$M$82,11,0),0)</f>
        <v>0</v>
      </c>
      <c r="BB125" s="33">
        <f>IFERROR(+VLOOKUP(BB$61,LeA!$C$11:$M$82,11,0),0)</f>
        <v>0</v>
      </c>
      <c r="BC125" s="33">
        <f>IFERROR(+VLOOKUP(BC$61,LeA!$C$11:$M$82,11,0),0)</f>
        <v>0</v>
      </c>
      <c r="BD125" s="33">
        <f>IFERROR(+VLOOKUP(BD$61,LeA!$C$11:$M$82,11,0),0)</f>
        <v>0</v>
      </c>
      <c r="BE125" s="33">
        <f>IFERROR(+VLOOKUP(BE$61,LeA!$C$11:$M$82,11,0),0)</f>
        <v>0</v>
      </c>
      <c r="BF125" s="33">
        <f>IFERROR(+VLOOKUP(BF$61,LeA!$C$11:$M$82,11,0),0)</f>
        <v>0</v>
      </c>
      <c r="BG125" s="33">
        <f>IFERROR(+VLOOKUP(BG$61,LeA!$C$11:$M$82,11,0),0)</f>
        <v>0</v>
      </c>
      <c r="BH125" s="33">
        <f>IFERROR(+VLOOKUP(BH$61,LeA!$C$11:$M$82,11,0),0)</f>
        <v>0</v>
      </c>
      <c r="BI125" s="33">
        <f>IFERROR(+VLOOKUP(BI$61,LeA!$C$11:$M$82,11,0),0)</f>
        <v>0</v>
      </c>
      <c r="BJ125" s="33">
        <f>IFERROR(+VLOOKUP(BJ$61,LeA!$C$11:$M$82,11,0),0)</f>
        <v>0</v>
      </c>
      <c r="BK125" s="33">
        <f>IFERROR(+VLOOKUP(BK$61,LeA!$C$11:$M$82,11,0),0)</f>
        <v>0</v>
      </c>
      <c r="BL125" s="33">
        <f>IFERROR(+VLOOKUP(BL$61,LeA!$C$11:$M$82,11,0),0)</f>
        <v>0</v>
      </c>
      <c r="BM125" s="33">
        <f>IFERROR(+VLOOKUP(BM$61,LeA!$C$11:$M$82,11,0),0)</f>
        <v>0</v>
      </c>
      <c r="BN125" s="33">
        <f>IFERROR(+VLOOKUP(BN$61,LeA!$C$11:$M$82,11,0),0)</f>
        <v>0</v>
      </c>
      <c r="BO125" s="33">
        <f>IFERROR(+VLOOKUP(BO$61,LeA!$C$11:$M$82,11,0),0)</f>
        <v>0</v>
      </c>
      <c r="BP125" s="33">
        <f>IFERROR(+VLOOKUP(BP$61,LeA!$C$11:$M$82,11,0),0)</f>
        <v>0</v>
      </c>
      <c r="BQ125" s="33">
        <f>IFERROR(+VLOOKUP(BQ$61,LeA!$C$11:$M$82,11,0),0)</f>
        <v>0</v>
      </c>
      <c r="BR125" s="33">
        <f>IFERROR(+VLOOKUP(BR$61,LeA!$C$11:$M$82,11,0),0)</f>
        <v>0</v>
      </c>
      <c r="BS125" s="33">
        <f>IFERROR(+VLOOKUP(BS$61,LeA!$C$11:$M$82,11,0),0)</f>
        <v>0</v>
      </c>
      <c r="BT125" s="33">
        <f>IFERROR(+VLOOKUP(BT$61,LeA!$C$11:$M$82,11,0),0)</f>
        <v>0</v>
      </c>
      <c r="BU125" s="33">
        <f>IFERROR(+VLOOKUP(BU$61,LeA!$C$11:$M$82,11,0),0)</f>
        <v>0</v>
      </c>
      <c r="BV125" s="33">
        <f>IFERROR(+VLOOKUP(BV$61,LeA!$C$11:$M$82,11,0),0)</f>
        <v>0</v>
      </c>
      <c r="BW125" s="33">
        <f>IFERROR(+VLOOKUP(BW$61,LeA!$C$11:$M$82,11,0),0)</f>
        <v>0</v>
      </c>
      <c r="BX125" s="33">
        <f>IFERROR(+VLOOKUP(BX$61,LeA!$C$11:$M$82,11,0),0)</f>
        <v>0</v>
      </c>
    </row>
    <row r="126" spans="1:76">
      <c r="B126" s="32" t="s">
        <v>352</v>
      </c>
      <c r="C126" s="116"/>
      <c r="D126" s="118"/>
      <c r="E126" s="33">
        <f>+IF(E117=FIN!$J$34,FIN!$M$34,0)</f>
        <v>0</v>
      </c>
      <c r="F126" s="33">
        <f>+IF(F117=FIN!$J$34,FIN!$M$34,0)</f>
        <v>0</v>
      </c>
      <c r="G126" s="33">
        <f>+IF(G117=FIN!$J$34,FIN!$M$34,0)</f>
        <v>0</v>
      </c>
      <c r="H126" s="33">
        <f>+IF(H117=FIN!$J$34,FIN!$M$34,0)</f>
        <v>0</v>
      </c>
      <c r="I126" s="33">
        <f>+IF(I117=FIN!$J$34,FIN!$M$34,0)</f>
        <v>0</v>
      </c>
      <c r="J126" s="33">
        <f>+IF(J117=FIN!$J$34,FIN!$M$34,0)</f>
        <v>0</v>
      </c>
      <c r="K126" s="33">
        <f>+IF(K117=FIN!$J$34,FIN!$M$34,0)</f>
        <v>0</v>
      </c>
      <c r="L126" s="33">
        <f>+IF(L117=FIN!$J$34,FIN!$M$34,0)</f>
        <v>0</v>
      </c>
      <c r="M126" s="33">
        <f>+IF(M117=FIN!$J$34,FIN!$M$34,0)</f>
        <v>0</v>
      </c>
      <c r="N126" s="33">
        <f>+IF(N117=FIN!$J$34,FIN!$M$34,0)</f>
        <v>0</v>
      </c>
      <c r="O126" s="33">
        <f>+IF(O117=FIN!$J$34,FIN!$M$34,0)</f>
        <v>0</v>
      </c>
      <c r="P126" s="33">
        <f>+IF(P117=FIN!$J$34,FIN!$M$34,0)</f>
        <v>0</v>
      </c>
      <c r="Q126" s="33">
        <f>+IF(Q117=FIN!$J$34,FIN!$M$34,0)</f>
        <v>0</v>
      </c>
      <c r="R126" s="33">
        <f>+IF(R117=FIN!$J$34,FIN!$M$34,0)</f>
        <v>0</v>
      </c>
      <c r="S126" s="33">
        <f>+IF(S117=FIN!$J$34,FIN!$M$34,0)</f>
        <v>0</v>
      </c>
      <c r="T126" s="33">
        <f>+IF(T117=FIN!$J$34,FIN!$M$34,0)</f>
        <v>0</v>
      </c>
      <c r="U126" s="33">
        <f>+IF(U117=FIN!$J$34,FIN!$M$34,0)</f>
        <v>0</v>
      </c>
      <c r="V126" s="33">
        <f>+IF(V117=FIN!$J$34,FIN!$M$34,0)</f>
        <v>0</v>
      </c>
      <c r="W126" s="33">
        <f>+IF(W117=FIN!$J$34,FIN!$M$34,0)</f>
        <v>0</v>
      </c>
      <c r="X126" s="33">
        <f>+IF(X117=FIN!$J$34,FIN!$M$34,0)</f>
        <v>0</v>
      </c>
      <c r="Y126" s="33">
        <f>+IF(Y117=FIN!$J$34,FIN!$M$34,0)</f>
        <v>0</v>
      </c>
      <c r="Z126" s="33">
        <f>+IF(Z117=FIN!$J$34,FIN!$M$34,0)</f>
        <v>0</v>
      </c>
      <c r="AA126" s="33">
        <f>+IF(AA117=FIN!$J$34,FIN!$M$34,0)</f>
        <v>0</v>
      </c>
      <c r="AB126" s="33">
        <f>+IF(AB117=FIN!$J$34,FIN!$M$34,0)</f>
        <v>0</v>
      </c>
      <c r="AC126" s="33">
        <f>+IF(AC117=FIN!$J$34,FIN!$M$34,0)</f>
        <v>0</v>
      </c>
      <c r="AD126" s="33">
        <f>+IF(AD117=FIN!$J$34,FIN!$M$34,0)</f>
        <v>0</v>
      </c>
      <c r="AE126" s="33">
        <f>+IF(AE117=FIN!$J$34,FIN!$M$34,0)</f>
        <v>0</v>
      </c>
      <c r="AF126" s="33">
        <f>+IF(AF117=FIN!$J$34,FIN!$M$34,0)</f>
        <v>0</v>
      </c>
      <c r="AG126" s="33">
        <f>+IF(AG117=FIN!$J$34,FIN!$M$34,0)</f>
        <v>0</v>
      </c>
      <c r="AH126" s="33">
        <f>+IF(AH117=FIN!$J$34,FIN!$M$34,0)</f>
        <v>0</v>
      </c>
      <c r="AI126" s="33">
        <f>+IF(AI117=FIN!$J$34,FIN!$M$34,0)</f>
        <v>0</v>
      </c>
      <c r="AJ126" s="33">
        <f>+IF(AJ117=FIN!$J$34,FIN!$M$34,0)</f>
        <v>0</v>
      </c>
      <c r="AK126" s="33">
        <f>+IF(AK117=FIN!$J$34,FIN!$M$34,0)</f>
        <v>0</v>
      </c>
      <c r="AL126" s="33">
        <f>+IF(AL117=FIN!$J$34,FIN!$M$34,0)</f>
        <v>0</v>
      </c>
      <c r="AM126" s="33">
        <f>+IF(AM117=FIN!$J$34,FIN!$M$34,0)</f>
        <v>0</v>
      </c>
      <c r="AN126" s="33">
        <f>+IF(AN117=FIN!$J$34,FIN!$M$34,0)</f>
        <v>0</v>
      </c>
      <c r="AO126" s="33">
        <f>+IF(AO117=FIN!$J$34,FIN!$M$34,0)</f>
        <v>0</v>
      </c>
      <c r="AP126" s="33">
        <f>+IF(AP117=FIN!$J$34,FIN!$M$34,0)</f>
        <v>0</v>
      </c>
      <c r="AQ126" s="33">
        <f>+IF(AQ117=FIN!$J$34,FIN!$M$34,0)</f>
        <v>0</v>
      </c>
      <c r="AR126" s="33">
        <f>+IF(AR117=FIN!$J$34,FIN!$M$34,0)</f>
        <v>0</v>
      </c>
      <c r="AS126" s="33">
        <f>+IF(AS117=FIN!$J$34,FIN!$M$34,0)</f>
        <v>0</v>
      </c>
      <c r="AT126" s="33">
        <f>+IF(AT117=FIN!$J$34,FIN!$M$34,0)</f>
        <v>0</v>
      </c>
      <c r="AU126" s="33">
        <f>+IF(AU117=FIN!$J$34,FIN!$M$34,0)</f>
        <v>0</v>
      </c>
      <c r="AV126" s="33">
        <f>+IF(AV117=FIN!$J$34,FIN!$M$34,0)</f>
        <v>0</v>
      </c>
      <c r="AW126" s="33">
        <f>+IF(AW117=FIN!$J$34,FIN!$M$34,0)</f>
        <v>0</v>
      </c>
      <c r="AX126" s="33">
        <f>+IF(AX117=FIN!$J$34,FIN!$M$34,0)</f>
        <v>0</v>
      </c>
      <c r="AY126" s="33">
        <f>+IF(AY117=FIN!$J$34,FIN!$M$34,0)</f>
        <v>0</v>
      </c>
      <c r="AZ126" s="33">
        <f>+IF(AZ117=FIN!$J$34,FIN!$M$34,0)</f>
        <v>0</v>
      </c>
      <c r="BA126" s="33">
        <f>+IF(BA117=FIN!$J$34,FIN!$M$34,0)</f>
        <v>0</v>
      </c>
      <c r="BB126" s="33">
        <f>+IF(BB117=FIN!$J$34,FIN!$M$34,0)</f>
        <v>0</v>
      </c>
      <c r="BC126" s="33">
        <f>+IF(BC117=FIN!$J$34,FIN!$M$34,0)</f>
        <v>0</v>
      </c>
      <c r="BD126" s="33">
        <f>+IF(BD117=FIN!$J$34,FIN!$M$34,0)</f>
        <v>0</v>
      </c>
      <c r="BE126" s="33">
        <f>+IF(BE117=FIN!$J$34,FIN!$M$34,0)</f>
        <v>0</v>
      </c>
      <c r="BF126" s="33">
        <f>+IF(BF117=FIN!$J$34,FIN!$M$34,0)</f>
        <v>0</v>
      </c>
      <c r="BG126" s="33">
        <f>+IF(BG117=FIN!$J$34,FIN!$M$34,0)</f>
        <v>0</v>
      </c>
      <c r="BH126" s="33">
        <f>+IF(BH117=FIN!$J$34,FIN!$M$34,0)</f>
        <v>0</v>
      </c>
      <c r="BI126" s="33">
        <f>+IF(BI117=FIN!$J$34,FIN!$M$34,0)</f>
        <v>0</v>
      </c>
      <c r="BJ126" s="33">
        <f>+IF(BJ117=FIN!$J$34,FIN!$M$34,0)</f>
        <v>0</v>
      </c>
      <c r="BK126" s="33">
        <f>+IF(BK117=FIN!$J$34,FIN!$M$34,0)</f>
        <v>0</v>
      </c>
      <c r="BL126" s="33">
        <f>+IF(BL117=FIN!$J$34,FIN!$M$34,0)</f>
        <v>0</v>
      </c>
      <c r="BM126" s="33">
        <f>+IF(BM117=FIN!$J$34,FIN!$M$34,0)</f>
        <v>0</v>
      </c>
      <c r="BN126" s="33">
        <f>+IF(BN117=FIN!$J$34,FIN!$M$34,0)</f>
        <v>0</v>
      </c>
      <c r="BO126" s="33">
        <f>+IF(BO117=FIN!$J$34,FIN!$M$34,0)</f>
        <v>0</v>
      </c>
      <c r="BP126" s="33">
        <f>+IF(BP117=FIN!$J$34,FIN!$M$34,0)</f>
        <v>0</v>
      </c>
      <c r="BQ126" s="33">
        <f>+IF(BQ117=FIN!$J$34,FIN!$M$34,0)</f>
        <v>0</v>
      </c>
      <c r="BR126" s="33">
        <f>+IF(BR117=FIN!$J$34,FIN!$M$34,0)</f>
        <v>0</v>
      </c>
      <c r="BS126" s="33">
        <f>+IF(BS117=FIN!$J$34,FIN!$M$34,0)</f>
        <v>0</v>
      </c>
      <c r="BT126" s="33">
        <f>+IF(BT117=FIN!$J$34,FIN!$M$34,0)</f>
        <v>0</v>
      </c>
      <c r="BU126" s="33">
        <f>+IF(BU117=FIN!$J$34,FIN!$M$34,0)</f>
        <v>0</v>
      </c>
      <c r="BV126" s="33">
        <f>+IF(BV117=FIN!$J$34,FIN!$M$34,0)</f>
        <v>0</v>
      </c>
      <c r="BW126" s="33">
        <f>+IF(BW117=FIN!$J$34,FIN!$M$34,0)</f>
        <v>0</v>
      </c>
      <c r="BX126" s="33">
        <f>+IF(BX117=FIN!$J$34,FIN!$M$34,0)</f>
        <v>0</v>
      </c>
    </row>
    <row r="128" spans="1:76">
      <c r="B128" s="119" t="str">
        <f>+FIN!B35</f>
        <v>Leasing B</v>
      </c>
      <c r="C128" s="18"/>
      <c r="D128" s="113"/>
      <c r="E128" s="52">
        <f>+E117</f>
        <v>40909</v>
      </c>
      <c r="F128" s="52">
        <f t="shared" ref="F128:BL128" si="174">+F117</f>
        <v>40940</v>
      </c>
      <c r="G128" s="52">
        <f t="shared" si="174"/>
        <v>40969</v>
      </c>
      <c r="H128" s="52">
        <f t="shared" si="174"/>
        <v>41000</v>
      </c>
      <c r="I128" s="52">
        <f t="shared" si="174"/>
        <v>41030</v>
      </c>
      <c r="J128" s="52">
        <f t="shared" si="174"/>
        <v>41061</v>
      </c>
      <c r="K128" s="52">
        <f t="shared" si="174"/>
        <v>41091</v>
      </c>
      <c r="L128" s="52">
        <f t="shared" si="174"/>
        <v>41122</v>
      </c>
      <c r="M128" s="52">
        <f t="shared" si="174"/>
        <v>41153</v>
      </c>
      <c r="N128" s="52">
        <f t="shared" si="174"/>
        <v>41183</v>
      </c>
      <c r="O128" s="52">
        <f t="shared" si="174"/>
        <v>41214</v>
      </c>
      <c r="P128" s="52">
        <f t="shared" si="174"/>
        <v>41244</v>
      </c>
      <c r="Q128" s="52">
        <f t="shared" si="174"/>
        <v>41275</v>
      </c>
      <c r="R128" s="52">
        <f t="shared" si="174"/>
        <v>41306</v>
      </c>
      <c r="S128" s="52">
        <f t="shared" si="174"/>
        <v>41334</v>
      </c>
      <c r="T128" s="52">
        <f t="shared" si="174"/>
        <v>41365</v>
      </c>
      <c r="U128" s="52">
        <f t="shared" si="174"/>
        <v>41395</v>
      </c>
      <c r="V128" s="52">
        <f t="shared" si="174"/>
        <v>41426</v>
      </c>
      <c r="W128" s="52">
        <f t="shared" si="174"/>
        <v>41456</v>
      </c>
      <c r="X128" s="52">
        <f t="shared" si="174"/>
        <v>41487</v>
      </c>
      <c r="Y128" s="52">
        <f t="shared" si="174"/>
        <v>41518</v>
      </c>
      <c r="Z128" s="52">
        <f t="shared" si="174"/>
        <v>41548</v>
      </c>
      <c r="AA128" s="52">
        <f t="shared" si="174"/>
        <v>41579</v>
      </c>
      <c r="AB128" s="52">
        <f t="shared" si="174"/>
        <v>41609</v>
      </c>
      <c r="AC128" s="52">
        <f t="shared" si="174"/>
        <v>41640</v>
      </c>
      <c r="AD128" s="52">
        <f t="shared" si="174"/>
        <v>41671</v>
      </c>
      <c r="AE128" s="52">
        <f t="shared" si="174"/>
        <v>41699</v>
      </c>
      <c r="AF128" s="52">
        <f t="shared" si="174"/>
        <v>41730</v>
      </c>
      <c r="AG128" s="52">
        <f t="shared" si="174"/>
        <v>41760</v>
      </c>
      <c r="AH128" s="52">
        <f t="shared" si="174"/>
        <v>41791</v>
      </c>
      <c r="AI128" s="52">
        <f t="shared" si="174"/>
        <v>41821</v>
      </c>
      <c r="AJ128" s="52">
        <f t="shared" si="174"/>
        <v>41852</v>
      </c>
      <c r="AK128" s="52">
        <f t="shared" si="174"/>
        <v>41883</v>
      </c>
      <c r="AL128" s="52">
        <f t="shared" si="174"/>
        <v>41913</v>
      </c>
      <c r="AM128" s="52">
        <f t="shared" si="174"/>
        <v>41944</v>
      </c>
      <c r="AN128" s="52">
        <f t="shared" si="174"/>
        <v>41974</v>
      </c>
      <c r="AO128" s="52">
        <f t="shared" si="174"/>
        <v>42005</v>
      </c>
      <c r="AP128" s="52">
        <f t="shared" si="174"/>
        <v>42036</v>
      </c>
      <c r="AQ128" s="52">
        <f t="shared" si="174"/>
        <v>42064</v>
      </c>
      <c r="AR128" s="52">
        <f t="shared" si="174"/>
        <v>42095</v>
      </c>
      <c r="AS128" s="52">
        <f t="shared" si="174"/>
        <v>42125</v>
      </c>
      <c r="AT128" s="52">
        <f t="shared" si="174"/>
        <v>42156</v>
      </c>
      <c r="AU128" s="52">
        <f t="shared" si="174"/>
        <v>42186</v>
      </c>
      <c r="AV128" s="52">
        <f t="shared" si="174"/>
        <v>42217</v>
      </c>
      <c r="AW128" s="52">
        <f t="shared" si="174"/>
        <v>42248</v>
      </c>
      <c r="AX128" s="52">
        <f t="shared" si="174"/>
        <v>42278</v>
      </c>
      <c r="AY128" s="52">
        <f t="shared" si="174"/>
        <v>42309</v>
      </c>
      <c r="AZ128" s="52">
        <f t="shared" si="174"/>
        <v>42339</v>
      </c>
      <c r="BA128" s="52">
        <f t="shared" si="174"/>
        <v>42370</v>
      </c>
      <c r="BB128" s="52">
        <f t="shared" si="174"/>
        <v>42401</v>
      </c>
      <c r="BC128" s="52">
        <f t="shared" si="174"/>
        <v>42430</v>
      </c>
      <c r="BD128" s="52">
        <f t="shared" si="174"/>
        <v>42461</v>
      </c>
      <c r="BE128" s="52">
        <f t="shared" si="174"/>
        <v>42491</v>
      </c>
      <c r="BF128" s="52">
        <f t="shared" si="174"/>
        <v>42522</v>
      </c>
      <c r="BG128" s="52">
        <f t="shared" si="174"/>
        <v>42552</v>
      </c>
      <c r="BH128" s="52">
        <f t="shared" si="174"/>
        <v>42583</v>
      </c>
      <c r="BI128" s="52">
        <f t="shared" si="174"/>
        <v>42614</v>
      </c>
      <c r="BJ128" s="52">
        <f t="shared" si="174"/>
        <v>42644</v>
      </c>
      <c r="BK128" s="52">
        <f t="shared" si="174"/>
        <v>42675</v>
      </c>
      <c r="BL128" s="52">
        <f t="shared" si="174"/>
        <v>42705</v>
      </c>
      <c r="BM128" s="52">
        <f t="shared" ref="BM128:BX128" si="175">+BM117</f>
        <v>42736</v>
      </c>
      <c r="BN128" s="52">
        <f t="shared" si="175"/>
        <v>42767</v>
      </c>
      <c r="BO128" s="52">
        <f t="shared" si="175"/>
        <v>42795</v>
      </c>
      <c r="BP128" s="52">
        <f t="shared" si="175"/>
        <v>42826</v>
      </c>
      <c r="BQ128" s="52">
        <f t="shared" si="175"/>
        <v>42856</v>
      </c>
      <c r="BR128" s="52">
        <f t="shared" si="175"/>
        <v>42887</v>
      </c>
      <c r="BS128" s="52">
        <f t="shared" si="175"/>
        <v>42917</v>
      </c>
      <c r="BT128" s="52">
        <f t="shared" si="175"/>
        <v>42948</v>
      </c>
      <c r="BU128" s="52">
        <f t="shared" si="175"/>
        <v>42979</v>
      </c>
      <c r="BV128" s="52">
        <f t="shared" si="175"/>
        <v>43009</v>
      </c>
      <c r="BW128" s="52">
        <f t="shared" si="175"/>
        <v>43040</v>
      </c>
      <c r="BX128" s="52">
        <f t="shared" si="175"/>
        <v>43070</v>
      </c>
    </row>
    <row r="129" spans="2:76">
      <c r="B129" s="53" t="str">
        <f>+B128</f>
        <v>Leasing B</v>
      </c>
      <c r="C129" s="53"/>
      <c r="D129" s="114"/>
      <c r="E129" s="37">
        <f>+IF(E128=FIN!$J$35,FIN!$C$35,0)</f>
        <v>0</v>
      </c>
      <c r="F129" s="37">
        <f>+IF(F128=FIN!$J$35,FIN!$C$35,0)</f>
        <v>0</v>
      </c>
      <c r="G129" s="37">
        <f>+IF(G128=FIN!$J$35,FIN!$C$35,0)</f>
        <v>0</v>
      </c>
      <c r="H129" s="37">
        <f>+IF(H128=FIN!$J$35,FIN!$C$35,0)</f>
        <v>0</v>
      </c>
      <c r="I129" s="37">
        <f>+IF(I128=FIN!$J$35,FIN!$C$35,0)</f>
        <v>0</v>
      </c>
      <c r="J129" s="37">
        <f>+IF(J128=FIN!$J$35,FIN!$C$35,0)</f>
        <v>0</v>
      </c>
      <c r="K129" s="37">
        <f>+IF(K128=FIN!$J$35,FIN!$C$35,0)</f>
        <v>0</v>
      </c>
      <c r="L129" s="37">
        <f>+IF(L128=FIN!$J$35,FIN!$C$35,0)</f>
        <v>0</v>
      </c>
      <c r="M129" s="37">
        <f>+IF(M128=FIN!$J$35,FIN!$C$35,0)</f>
        <v>0</v>
      </c>
      <c r="N129" s="37">
        <f>+IF(N128=FIN!$J$35,FIN!$C$35,0)</f>
        <v>0</v>
      </c>
      <c r="O129" s="37">
        <f>+IF(O128=FIN!$J$35,FIN!$C$35,0)</f>
        <v>0</v>
      </c>
      <c r="P129" s="37">
        <f>+IF(P128=FIN!$J$35,FIN!$C$35,0)</f>
        <v>0</v>
      </c>
      <c r="Q129" s="37">
        <f>+IF(Q128=FIN!$J$35,FIN!$C$35,0)</f>
        <v>0</v>
      </c>
      <c r="R129" s="37">
        <f>+IF(R128=FIN!$J$35,FIN!$C$35,0)</f>
        <v>0</v>
      </c>
      <c r="S129" s="37">
        <f>+IF(S128=FIN!$J$35,FIN!$C$35,0)</f>
        <v>0</v>
      </c>
      <c r="T129" s="37">
        <f>+IF(T128=FIN!$J$35,FIN!$C$35,0)</f>
        <v>0</v>
      </c>
      <c r="U129" s="37">
        <f>+IF(U128=FIN!$J$35,FIN!$C$35,0)</f>
        <v>0</v>
      </c>
      <c r="V129" s="37">
        <f>+IF(V128=FIN!$J$35,FIN!$C$35,0)</f>
        <v>0</v>
      </c>
      <c r="W129" s="37">
        <f>+IF(W128=FIN!$J$35,FIN!$C$35,0)</f>
        <v>0</v>
      </c>
      <c r="X129" s="37">
        <f>+IF(X128=FIN!$J$35,FIN!$C$35,0)</f>
        <v>0</v>
      </c>
      <c r="Y129" s="37">
        <f>+IF(Y128=FIN!$J$35,FIN!$C$35,0)</f>
        <v>0</v>
      </c>
      <c r="Z129" s="37">
        <f>+IF(Z128=FIN!$J$35,FIN!$C$35,0)</f>
        <v>0</v>
      </c>
      <c r="AA129" s="37">
        <f>+IF(AA128=FIN!$J$35,FIN!$C$35,0)</f>
        <v>0</v>
      </c>
      <c r="AB129" s="37">
        <f>+IF(AB128=FIN!$J$35,FIN!$C$35,0)</f>
        <v>0</v>
      </c>
      <c r="AC129" s="37">
        <f>+IF(AC128=FIN!$J$35,FIN!$C$35,0)</f>
        <v>0</v>
      </c>
      <c r="AD129" s="37">
        <f>+IF(AD128=FIN!$J$35,FIN!$C$35,0)</f>
        <v>0</v>
      </c>
      <c r="AE129" s="37">
        <f>+IF(AE128=FIN!$J$35,FIN!$C$35,0)</f>
        <v>0</v>
      </c>
      <c r="AF129" s="37">
        <f>+IF(AF128=FIN!$J$35,FIN!$C$35,0)</f>
        <v>0</v>
      </c>
      <c r="AG129" s="37">
        <f>+IF(AG128=FIN!$J$35,FIN!$C$35,0)</f>
        <v>0</v>
      </c>
      <c r="AH129" s="37">
        <f>+IF(AH128=FIN!$J$35,FIN!$C$35,0)</f>
        <v>0</v>
      </c>
      <c r="AI129" s="37">
        <f>+IF(AI128=FIN!$J$35,FIN!$C$35,0)</f>
        <v>0</v>
      </c>
      <c r="AJ129" s="37">
        <f>+IF(AJ128=FIN!$J$35,FIN!$C$35,0)</f>
        <v>0</v>
      </c>
      <c r="AK129" s="37">
        <f>+IF(AK128=FIN!$J$35,FIN!$C$35,0)</f>
        <v>0</v>
      </c>
      <c r="AL129" s="37">
        <f>+IF(AL128=FIN!$J$35,FIN!$C$35,0)</f>
        <v>0</v>
      </c>
      <c r="AM129" s="37">
        <f>+IF(AM128=FIN!$J$35,FIN!$C$35,0)</f>
        <v>0</v>
      </c>
      <c r="AN129" s="37">
        <f>+IF(AN128=FIN!$J$35,FIN!$C$35,0)</f>
        <v>0</v>
      </c>
      <c r="AO129" s="37">
        <f>+IF(AO128=FIN!$J$35,FIN!$C$35,0)</f>
        <v>0</v>
      </c>
      <c r="AP129" s="37">
        <f>+IF(AP128=FIN!$J$35,FIN!$C$35,0)</f>
        <v>0</v>
      </c>
      <c r="AQ129" s="37">
        <f>+IF(AQ128=FIN!$J$35,FIN!$C$35,0)</f>
        <v>0</v>
      </c>
      <c r="AR129" s="37">
        <f>+IF(AR128=FIN!$J$35,FIN!$C$35,0)</f>
        <v>0</v>
      </c>
      <c r="AS129" s="37">
        <f>+IF(AS128=FIN!$J$35,FIN!$C$35,0)</f>
        <v>0</v>
      </c>
      <c r="AT129" s="37">
        <f>+IF(AT128=FIN!$J$35,FIN!$C$35,0)</f>
        <v>0</v>
      </c>
      <c r="AU129" s="37">
        <f>+IF(AU128=FIN!$J$35,FIN!$C$35,0)</f>
        <v>0</v>
      </c>
      <c r="AV129" s="37">
        <f>+IF(AV128=FIN!$J$35,FIN!$C$35,0)</f>
        <v>0</v>
      </c>
      <c r="AW129" s="37">
        <f>+IF(AW128=FIN!$J$35,FIN!$C$35,0)</f>
        <v>0</v>
      </c>
      <c r="AX129" s="37">
        <f>+IF(AX128=FIN!$J$35,FIN!$C$35,0)</f>
        <v>0</v>
      </c>
      <c r="AY129" s="37">
        <f>+IF(AY128=FIN!$J$35,FIN!$C$35,0)</f>
        <v>0</v>
      </c>
      <c r="AZ129" s="37">
        <f>+IF(AZ128=FIN!$J$35,FIN!$C$35,0)</f>
        <v>0</v>
      </c>
      <c r="BA129" s="37">
        <f>+IF(BA128=FIN!$J$35,FIN!$C$35,0)</f>
        <v>0</v>
      </c>
      <c r="BB129" s="37">
        <f>+IF(BB128=FIN!$J$35,FIN!$C$35,0)</f>
        <v>0</v>
      </c>
      <c r="BC129" s="37">
        <f>+IF(BC128=FIN!$J$35,FIN!$C$35,0)</f>
        <v>0</v>
      </c>
      <c r="BD129" s="37">
        <f>+IF(BD128=FIN!$J$35,FIN!$C$35,0)</f>
        <v>0</v>
      </c>
      <c r="BE129" s="37">
        <f>+IF(BE128=FIN!$J$35,FIN!$C$35,0)</f>
        <v>0</v>
      </c>
      <c r="BF129" s="37">
        <f>+IF(BF128=FIN!$J$35,FIN!$C$35,0)</f>
        <v>0</v>
      </c>
      <c r="BG129" s="37">
        <f>+IF(BG128=FIN!$J$35,FIN!$C$35,0)</f>
        <v>0</v>
      </c>
      <c r="BH129" s="37">
        <f>+IF(BH128=FIN!$J$35,FIN!$C$35,0)</f>
        <v>0</v>
      </c>
      <c r="BI129" s="37">
        <f>+IF(BI128=FIN!$J$35,FIN!$C$35,0)</f>
        <v>0</v>
      </c>
      <c r="BJ129" s="37">
        <f>+IF(BJ128=FIN!$J$35,FIN!$C$35,0)</f>
        <v>0</v>
      </c>
      <c r="BK129" s="37">
        <f>+IF(BK128=FIN!$J$35,FIN!$C$35,0)</f>
        <v>0</v>
      </c>
      <c r="BL129" s="37">
        <f>+IF(BL128=FIN!$J$35,FIN!$C$35,0)</f>
        <v>0</v>
      </c>
      <c r="BM129" s="37">
        <f>+IF(BM128=FIN!$J$35,FIN!$C$35,0)</f>
        <v>0</v>
      </c>
      <c r="BN129" s="37">
        <f>+IF(BN128=FIN!$J$35,FIN!$C$35,0)</f>
        <v>0</v>
      </c>
      <c r="BO129" s="37">
        <f>+IF(BO128=FIN!$J$35,FIN!$C$35,0)</f>
        <v>0</v>
      </c>
      <c r="BP129" s="37">
        <f>+IF(BP128=FIN!$J$35,FIN!$C$35,0)</f>
        <v>0</v>
      </c>
      <c r="BQ129" s="37">
        <f>+IF(BQ128=FIN!$J$35,FIN!$C$35,0)</f>
        <v>0</v>
      </c>
      <c r="BR129" s="37">
        <f>+IF(BR128=FIN!$J$35,FIN!$C$35,0)</f>
        <v>0</v>
      </c>
      <c r="BS129" s="37">
        <f>+IF(BS128=FIN!$J$35,FIN!$C$35,0)</f>
        <v>0</v>
      </c>
      <c r="BT129" s="37">
        <f>+IF(BT128=FIN!$J$35,FIN!$C$35,0)</f>
        <v>0</v>
      </c>
      <c r="BU129" s="37">
        <f>+IF(BU128=FIN!$J$35,FIN!$C$35,0)</f>
        <v>0</v>
      </c>
      <c r="BV129" s="37">
        <f>+IF(BV128=FIN!$J$35,FIN!$C$35,0)</f>
        <v>0</v>
      </c>
      <c r="BW129" s="37">
        <f>+IF(BW128=FIN!$J$35,FIN!$C$35,0)</f>
        <v>0</v>
      </c>
      <c r="BX129" s="37">
        <f>+IF(BX128=FIN!$J$35,FIN!$C$35,0)</f>
        <v>0</v>
      </c>
    </row>
    <row r="130" spans="2:76">
      <c r="B130" s="32" t="s">
        <v>179</v>
      </c>
      <c r="C130" s="32"/>
      <c r="D130" s="115"/>
      <c r="E130" s="33">
        <f>SUM($E$129:E$129)-SUM($E$133:E$133)</f>
        <v>0</v>
      </c>
      <c r="F130" s="33">
        <f>SUM($E$129:F$129)-SUM($E$133:F$133)</f>
        <v>0</v>
      </c>
      <c r="G130" s="33">
        <f>SUM($E$129:G$129)-SUM($E$133:G$133)</f>
        <v>0</v>
      </c>
      <c r="H130" s="33">
        <f>SUM($E$129:H$129)-SUM($E$133:H$133)</f>
        <v>0</v>
      </c>
      <c r="I130" s="33">
        <f>SUM($E$129:I$129)-SUM($E$133:I$133)</f>
        <v>0</v>
      </c>
      <c r="J130" s="33">
        <f>SUM($E$129:J$129)-SUM($E$133:J$133)</f>
        <v>0</v>
      </c>
      <c r="K130" s="33">
        <f>SUM($E$129:K$129)-SUM($E$133:K$133)</f>
        <v>0</v>
      </c>
      <c r="L130" s="33">
        <f>SUM($E$129:L$129)-SUM($E$133:L$133)</f>
        <v>0</v>
      </c>
      <c r="M130" s="33">
        <f>SUM($E$129:M$129)-SUM($E$133:M$133)</f>
        <v>0</v>
      </c>
      <c r="N130" s="33">
        <f>SUM($E$129:N$129)-SUM($E$133:N$133)</f>
        <v>0</v>
      </c>
      <c r="O130" s="33">
        <f>SUM($E$129:O$129)-SUM($E$133:O$133)</f>
        <v>0</v>
      </c>
      <c r="P130" s="33">
        <f>SUM($E$129:P$129)-SUM($E$133:P$133)</f>
        <v>0</v>
      </c>
      <c r="Q130" s="33">
        <f>SUM($E$129:Q$129)-SUM($E$133:Q$133)</f>
        <v>0</v>
      </c>
      <c r="R130" s="33">
        <f>SUM($E$129:R$129)-SUM($E$133:R$133)</f>
        <v>0</v>
      </c>
      <c r="S130" s="33">
        <f>SUM($E$129:S$129)-SUM($E$133:S$133)</f>
        <v>0</v>
      </c>
      <c r="T130" s="33">
        <f>SUM($E$129:T$129)-SUM($E$133:T$133)</f>
        <v>0</v>
      </c>
      <c r="U130" s="33">
        <f>SUM($E$129:U$129)-SUM($E$133:U$133)</f>
        <v>0</v>
      </c>
      <c r="V130" s="33">
        <f>SUM($E$129:V$129)-SUM($E$133:V$133)</f>
        <v>0</v>
      </c>
      <c r="W130" s="33">
        <f>SUM($E$129:W$129)-SUM($E$133:W$133)</f>
        <v>0</v>
      </c>
      <c r="X130" s="33">
        <f>SUM($E$129:X$129)-SUM($E$133:X$133)</f>
        <v>0</v>
      </c>
      <c r="Y130" s="33">
        <f>SUM($E$129:Y$129)-SUM($E$133:Y$133)</f>
        <v>0</v>
      </c>
      <c r="Z130" s="33">
        <f>SUM($E$129:Z$129)-SUM($E$133:Z$133)</f>
        <v>0</v>
      </c>
      <c r="AA130" s="33">
        <f>SUM($E$129:AA$129)-SUM($E$133:AA$133)</f>
        <v>0</v>
      </c>
      <c r="AB130" s="33">
        <f>SUM($E$129:AB$129)-SUM($E$133:AB$133)</f>
        <v>0</v>
      </c>
      <c r="AC130" s="33">
        <f>SUM($E$129:AC$129)-SUM($E$133:AC$133)</f>
        <v>0</v>
      </c>
      <c r="AD130" s="33">
        <f>SUM($E$129:AD$129)-SUM($E$133:AD$133)</f>
        <v>0</v>
      </c>
      <c r="AE130" s="33">
        <f>SUM($E$129:AE$129)-SUM($E$133:AE$133)</f>
        <v>0</v>
      </c>
      <c r="AF130" s="33">
        <f>SUM($E$129:AF$129)-SUM($E$133:AF$133)</f>
        <v>0</v>
      </c>
      <c r="AG130" s="33">
        <f>SUM($E$129:AG$129)-SUM($E$133:AG$133)</f>
        <v>0</v>
      </c>
      <c r="AH130" s="33">
        <f>SUM($E$129:AH$129)-SUM($E$133:AH$133)</f>
        <v>0</v>
      </c>
      <c r="AI130" s="33">
        <f>SUM($E$129:AI$129)-SUM($E$133:AI$133)</f>
        <v>0</v>
      </c>
      <c r="AJ130" s="33">
        <f>SUM($E$129:AJ$129)-SUM($E$133:AJ$133)</f>
        <v>0</v>
      </c>
      <c r="AK130" s="33">
        <f>SUM($E$129:AK$129)-SUM($E$133:AK$133)</f>
        <v>0</v>
      </c>
      <c r="AL130" s="33">
        <f>SUM($E$129:AL$129)-SUM($E$133:AL$133)</f>
        <v>0</v>
      </c>
      <c r="AM130" s="33">
        <f>SUM($E$129:AM$129)-SUM($E$133:AM$133)</f>
        <v>0</v>
      </c>
      <c r="AN130" s="33">
        <f>SUM($E$129:AN$129)-SUM($E$133:AN$133)</f>
        <v>0</v>
      </c>
      <c r="AO130" s="33">
        <f>SUM($E$129:AO$129)-SUM($E$133:AO$133)</f>
        <v>0</v>
      </c>
      <c r="AP130" s="33">
        <f>SUM($E$129:AP$129)-SUM($E$133:AP$133)</f>
        <v>0</v>
      </c>
      <c r="AQ130" s="33">
        <f>SUM($E$129:AQ$129)-SUM($E$133:AQ$133)</f>
        <v>0</v>
      </c>
      <c r="AR130" s="33">
        <f>SUM($E$129:AR$129)-SUM($E$133:AR$133)</f>
        <v>0</v>
      </c>
      <c r="AS130" s="33">
        <f>SUM($E$129:AS$129)-SUM($E$133:AS$133)</f>
        <v>0</v>
      </c>
      <c r="AT130" s="33">
        <f>SUM($E$129:AT$129)-SUM($E$133:AT$133)</f>
        <v>0</v>
      </c>
      <c r="AU130" s="33">
        <f>SUM($E$129:AU$129)-SUM($E$133:AU$133)</f>
        <v>0</v>
      </c>
      <c r="AV130" s="33">
        <f>SUM($E$129:AV$129)-SUM($E$133:AV$133)</f>
        <v>0</v>
      </c>
      <c r="AW130" s="33">
        <f>SUM($E$129:AW$129)-SUM($E$133:AW$133)</f>
        <v>0</v>
      </c>
      <c r="AX130" s="33">
        <f>SUM($E$129:AX$129)-SUM($E$133:AX$133)</f>
        <v>0</v>
      </c>
      <c r="AY130" s="33">
        <f>SUM($E$129:AY$129)-SUM($E$133:AY$133)</f>
        <v>0</v>
      </c>
      <c r="AZ130" s="33">
        <f>SUM($E$129:AZ$129)-SUM($E$133:AZ$133)</f>
        <v>0</v>
      </c>
      <c r="BA130" s="33">
        <f>SUM($E$129:BA$129)-SUM($E$133:BA$133)</f>
        <v>0</v>
      </c>
      <c r="BB130" s="33">
        <f>SUM($E$129:BB$129)-SUM($E$133:BB$133)</f>
        <v>0</v>
      </c>
      <c r="BC130" s="33">
        <f>SUM($E$129:BC$129)-SUM($E$133:BC$133)</f>
        <v>0</v>
      </c>
      <c r="BD130" s="33">
        <f>SUM($E$129:BD$129)-SUM($E$133:BD$133)</f>
        <v>0</v>
      </c>
      <c r="BE130" s="33">
        <f>SUM($E$129:BE$129)-SUM($E$133:BE$133)</f>
        <v>0</v>
      </c>
      <c r="BF130" s="33">
        <f>SUM($E$129:BF$129)-SUM($E$133:BF$133)</f>
        <v>0</v>
      </c>
      <c r="BG130" s="33">
        <f>SUM($E$129:BG$129)-SUM($E$133:BG$133)</f>
        <v>0</v>
      </c>
      <c r="BH130" s="33">
        <f>SUM($E$129:BH$129)-SUM($E$133:BH$133)</f>
        <v>0</v>
      </c>
      <c r="BI130" s="33">
        <f>SUM($E$129:BI$129)-SUM($E$133:BI$133)</f>
        <v>0</v>
      </c>
      <c r="BJ130" s="33">
        <f>SUM($E$129:BJ$129)-SUM($E$133:BJ$133)</f>
        <v>0</v>
      </c>
      <c r="BK130" s="33">
        <f>SUM($E$129:BK$129)-SUM($E$133:BK$133)</f>
        <v>0</v>
      </c>
      <c r="BL130" s="33">
        <f>SUM($E$129:BL$129)-SUM($E$133:BL$133)</f>
        <v>0</v>
      </c>
      <c r="BM130" s="33">
        <f>SUM($E$129:BM$129)-SUM($E$133:BM$133)</f>
        <v>0</v>
      </c>
      <c r="BN130" s="33">
        <f>SUM($E$129:BN$129)-SUM($E$133:BN$133)</f>
        <v>0</v>
      </c>
      <c r="BO130" s="33">
        <f>SUM($E$129:BO$129)-SUM($E$133:BO$133)</f>
        <v>0</v>
      </c>
      <c r="BP130" s="33">
        <f>SUM($E$129:BP$129)-SUM($E$133:BP$133)</f>
        <v>0</v>
      </c>
      <c r="BQ130" s="33">
        <f>SUM($E$129:BQ$129)-SUM($E$133:BQ$133)</f>
        <v>0</v>
      </c>
      <c r="BR130" s="33">
        <f>SUM($E$129:BR$129)-SUM($E$133:BR$133)</f>
        <v>0</v>
      </c>
      <c r="BS130" s="33">
        <f>SUM($E$129:BS$129)-SUM($E$133:BS$133)</f>
        <v>0</v>
      </c>
      <c r="BT130" s="33">
        <f>SUM($E$129:BT$129)-SUM($E$133:BT$133)</f>
        <v>0</v>
      </c>
      <c r="BU130" s="33">
        <f>SUM($E$129:BU$129)-SUM($E$133:BU$133)</f>
        <v>0</v>
      </c>
      <c r="BV130" s="33">
        <f>SUM($E$129:BV$129)-SUM($E$133:BV$133)</f>
        <v>0</v>
      </c>
      <c r="BW130" s="33">
        <f>SUM($E$129:BW$129)-SUM($E$133:BW$133)</f>
        <v>0</v>
      </c>
      <c r="BX130" s="33">
        <f>SUM($E$129:BX$129)-SUM($E$133:BX$133)</f>
        <v>0</v>
      </c>
    </row>
    <row r="131" spans="2:76">
      <c r="B131" s="32" t="s">
        <v>180</v>
      </c>
      <c r="C131" s="32"/>
      <c r="D131" s="115"/>
      <c r="E131" s="33">
        <f>+E130-E132</f>
        <v>0</v>
      </c>
      <c r="F131" s="33">
        <f t="shared" ref="F131:BL131" si="176">+F130-F132</f>
        <v>0</v>
      </c>
      <c r="G131" s="33">
        <f t="shared" si="176"/>
        <v>0</v>
      </c>
      <c r="H131" s="33">
        <f t="shared" si="176"/>
        <v>0</v>
      </c>
      <c r="I131" s="33">
        <f t="shared" si="176"/>
        <v>0</v>
      </c>
      <c r="J131" s="33">
        <f t="shared" si="176"/>
        <v>0</v>
      </c>
      <c r="K131" s="33">
        <f t="shared" si="176"/>
        <v>0</v>
      </c>
      <c r="L131" s="33">
        <f t="shared" si="176"/>
        <v>0</v>
      </c>
      <c r="M131" s="33">
        <f t="shared" si="176"/>
        <v>0</v>
      </c>
      <c r="N131" s="33">
        <f t="shared" si="176"/>
        <v>0</v>
      </c>
      <c r="O131" s="33">
        <f t="shared" si="176"/>
        <v>0</v>
      </c>
      <c r="P131" s="33">
        <f t="shared" si="176"/>
        <v>0</v>
      </c>
      <c r="Q131" s="33">
        <f t="shared" si="176"/>
        <v>0</v>
      </c>
      <c r="R131" s="33">
        <f t="shared" si="176"/>
        <v>0</v>
      </c>
      <c r="S131" s="33">
        <f t="shared" si="176"/>
        <v>0</v>
      </c>
      <c r="T131" s="33">
        <f t="shared" si="176"/>
        <v>0</v>
      </c>
      <c r="U131" s="33">
        <f t="shared" si="176"/>
        <v>0</v>
      </c>
      <c r="V131" s="33">
        <f t="shared" si="176"/>
        <v>0</v>
      </c>
      <c r="W131" s="33">
        <f t="shared" si="176"/>
        <v>0</v>
      </c>
      <c r="X131" s="33">
        <f t="shared" si="176"/>
        <v>0</v>
      </c>
      <c r="Y131" s="33">
        <f t="shared" si="176"/>
        <v>0</v>
      </c>
      <c r="Z131" s="33">
        <f t="shared" si="176"/>
        <v>0</v>
      </c>
      <c r="AA131" s="33">
        <f t="shared" si="176"/>
        <v>0</v>
      </c>
      <c r="AB131" s="33">
        <f t="shared" si="176"/>
        <v>0</v>
      </c>
      <c r="AC131" s="33">
        <f t="shared" si="176"/>
        <v>0</v>
      </c>
      <c r="AD131" s="33">
        <f t="shared" si="176"/>
        <v>0</v>
      </c>
      <c r="AE131" s="33">
        <f t="shared" si="176"/>
        <v>0</v>
      </c>
      <c r="AF131" s="33">
        <f t="shared" si="176"/>
        <v>0</v>
      </c>
      <c r="AG131" s="33">
        <f t="shared" si="176"/>
        <v>0</v>
      </c>
      <c r="AH131" s="33">
        <f t="shared" si="176"/>
        <v>0</v>
      </c>
      <c r="AI131" s="33">
        <f t="shared" si="176"/>
        <v>0</v>
      </c>
      <c r="AJ131" s="33">
        <f t="shared" si="176"/>
        <v>0</v>
      </c>
      <c r="AK131" s="33">
        <f t="shared" si="176"/>
        <v>0</v>
      </c>
      <c r="AL131" s="33">
        <f t="shared" si="176"/>
        <v>0</v>
      </c>
      <c r="AM131" s="33">
        <f t="shared" si="176"/>
        <v>0</v>
      </c>
      <c r="AN131" s="33">
        <f t="shared" si="176"/>
        <v>0</v>
      </c>
      <c r="AO131" s="33">
        <f t="shared" si="176"/>
        <v>0</v>
      </c>
      <c r="AP131" s="33">
        <f t="shared" si="176"/>
        <v>0</v>
      </c>
      <c r="AQ131" s="33">
        <f t="shared" si="176"/>
        <v>0</v>
      </c>
      <c r="AR131" s="33">
        <f t="shared" si="176"/>
        <v>0</v>
      </c>
      <c r="AS131" s="33">
        <f t="shared" si="176"/>
        <v>0</v>
      </c>
      <c r="AT131" s="33">
        <f t="shared" si="176"/>
        <v>0</v>
      </c>
      <c r="AU131" s="33">
        <f t="shared" si="176"/>
        <v>0</v>
      </c>
      <c r="AV131" s="33">
        <f t="shared" si="176"/>
        <v>0</v>
      </c>
      <c r="AW131" s="33">
        <f t="shared" si="176"/>
        <v>0</v>
      </c>
      <c r="AX131" s="33">
        <f t="shared" si="176"/>
        <v>0</v>
      </c>
      <c r="AY131" s="33">
        <f t="shared" si="176"/>
        <v>0</v>
      </c>
      <c r="AZ131" s="33">
        <f t="shared" si="176"/>
        <v>0</v>
      </c>
      <c r="BA131" s="33">
        <f t="shared" si="176"/>
        <v>0</v>
      </c>
      <c r="BB131" s="33">
        <f t="shared" si="176"/>
        <v>0</v>
      </c>
      <c r="BC131" s="33">
        <f t="shared" si="176"/>
        <v>0</v>
      </c>
      <c r="BD131" s="33">
        <f t="shared" si="176"/>
        <v>0</v>
      </c>
      <c r="BE131" s="33">
        <f t="shared" si="176"/>
        <v>0</v>
      </c>
      <c r="BF131" s="33">
        <f t="shared" si="176"/>
        <v>0</v>
      </c>
      <c r="BG131" s="33">
        <f t="shared" si="176"/>
        <v>0</v>
      </c>
      <c r="BH131" s="33">
        <f t="shared" si="176"/>
        <v>0</v>
      </c>
      <c r="BI131" s="33">
        <f t="shared" si="176"/>
        <v>0</v>
      </c>
      <c r="BJ131" s="33">
        <f t="shared" si="176"/>
        <v>0</v>
      </c>
      <c r="BK131" s="33">
        <f t="shared" si="176"/>
        <v>0</v>
      </c>
      <c r="BL131" s="33">
        <f t="shared" si="176"/>
        <v>0</v>
      </c>
      <c r="BM131" s="33">
        <f t="shared" ref="BM131:BX131" si="177">+BM130-BM132</f>
        <v>0</v>
      </c>
      <c r="BN131" s="33">
        <f t="shared" si="177"/>
        <v>0</v>
      </c>
      <c r="BO131" s="33">
        <f t="shared" si="177"/>
        <v>0</v>
      </c>
      <c r="BP131" s="33">
        <f t="shared" si="177"/>
        <v>0</v>
      </c>
      <c r="BQ131" s="33">
        <f t="shared" si="177"/>
        <v>0</v>
      </c>
      <c r="BR131" s="33">
        <f t="shared" si="177"/>
        <v>0</v>
      </c>
      <c r="BS131" s="33">
        <f t="shared" si="177"/>
        <v>0</v>
      </c>
      <c r="BT131" s="33">
        <f t="shared" si="177"/>
        <v>0</v>
      </c>
      <c r="BU131" s="33">
        <f t="shared" si="177"/>
        <v>0</v>
      </c>
      <c r="BV131" s="33">
        <f t="shared" si="177"/>
        <v>0</v>
      </c>
      <c r="BW131" s="33">
        <f t="shared" si="177"/>
        <v>0</v>
      </c>
      <c r="BX131" s="33">
        <f t="shared" si="177"/>
        <v>0</v>
      </c>
    </row>
    <row r="132" spans="2:76">
      <c r="B132" s="32" t="s">
        <v>181</v>
      </c>
      <c r="C132" s="32"/>
      <c r="D132" s="117"/>
      <c r="E132" s="33">
        <f>IF(E130&gt;0,SUM(F133:Q133),0)</f>
        <v>0</v>
      </c>
      <c r="F132" s="33">
        <f t="shared" ref="F132:BL132" si="178">IF(F130&gt;0,SUM(G133:R133),0)</f>
        <v>0</v>
      </c>
      <c r="G132" s="33">
        <f t="shared" si="178"/>
        <v>0</v>
      </c>
      <c r="H132" s="33">
        <f t="shared" si="178"/>
        <v>0</v>
      </c>
      <c r="I132" s="33">
        <f t="shared" si="178"/>
        <v>0</v>
      </c>
      <c r="J132" s="33">
        <f t="shared" si="178"/>
        <v>0</v>
      </c>
      <c r="K132" s="33">
        <f t="shared" si="178"/>
        <v>0</v>
      </c>
      <c r="L132" s="33">
        <f t="shared" si="178"/>
        <v>0</v>
      </c>
      <c r="M132" s="33">
        <f t="shared" si="178"/>
        <v>0</v>
      </c>
      <c r="N132" s="33">
        <f t="shared" si="178"/>
        <v>0</v>
      </c>
      <c r="O132" s="33">
        <f t="shared" si="178"/>
        <v>0</v>
      </c>
      <c r="P132" s="33">
        <f t="shared" si="178"/>
        <v>0</v>
      </c>
      <c r="Q132" s="33">
        <f t="shared" si="178"/>
        <v>0</v>
      </c>
      <c r="R132" s="33">
        <f t="shared" si="178"/>
        <v>0</v>
      </c>
      <c r="S132" s="33">
        <f t="shared" si="178"/>
        <v>0</v>
      </c>
      <c r="T132" s="33">
        <f t="shared" si="178"/>
        <v>0</v>
      </c>
      <c r="U132" s="33">
        <f t="shared" si="178"/>
        <v>0</v>
      </c>
      <c r="V132" s="33">
        <f t="shared" si="178"/>
        <v>0</v>
      </c>
      <c r="W132" s="33">
        <f t="shared" si="178"/>
        <v>0</v>
      </c>
      <c r="X132" s="33">
        <f t="shared" si="178"/>
        <v>0</v>
      </c>
      <c r="Y132" s="33">
        <f t="shared" si="178"/>
        <v>0</v>
      </c>
      <c r="Z132" s="33">
        <f t="shared" si="178"/>
        <v>0</v>
      </c>
      <c r="AA132" s="33">
        <f t="shared" si="178"/>
        <v>0</v>
      </c>
      <c r="AB132" s="33">
        <f t="shared" si="178"/>
        <v>0</v>
      </c>
      <c r="AC132" s="33">
        <f t="shared" si="178"/>
        <v>0</v>
      </c>
      <c r="AD132" s="33">
        <f t="shared" si="178"/>
        <v>0</v>
      </c>
      <c r="AE132" s="33">
        <f t="shared" si="178"/>
        <v>0</v>
      </c>
      <c r="AF132" s="33">
        <f t="shared" si="178"/>
        <v>0</v>
      </c>
      <c r="AG132" s="33">
        <f t="shared" si="178"/>
        <v>0</v>
      </c>
      <c r="AH132" s="33">
        <f t="shared" si="178"/>
        <v>0</v>
      </c>
      <c r="AI132" s="33">
        <f t="shared" si="178"/>
        <v>0</v>
      </c>
      <c r="AJ132" s="33">
        <f t="shared" si="178"/>
        <v>0</v>
      </c>
      <c r="AK132" s="33">
        <f t="shared" si="178"/>
        <v>0</v>
      </c>
      <c r="AL132" s="33">
        <f t="shared" si="178"/>
        <v>0</v>
      </c>
      <c r="AM132" s="33">
        <f t="shared" si="178"/>
        <v>0</v>
      </c>
      <c r="AN132" s="33">
        <f t="shared" si="178"/>
        <v>0</v>
      </c>
      <c r="AO132" s="33">
        <f t="shared" si="178"/>
        <v>0</v>
      </c>
      <c r="AP132" s="33">
        <f t="shared" si="178"/>
        <v>0</v>
      </c>
      <c r="AQ132" s="33">
        <f t="shared" si="178"/>
        <v>0</v>
      </c>
      <c r="AR132" s="33">
        <f t="shared" si="178"/>
        <v>0</v>
      </c>
      <c r="AS132" s="33">
        <f t="shared" si="178"/>
        <v>0</v>
      </c>
      <c r="AT132" s="33">
        <f t="shared" si="178"/>
        <v>0</v>
      </c>
      <c r="AU132" s="33">
        <f t="shared" si="178"/>
        <v>0</v>
      </c>
      <c r="AV132" s="33">
        <f t="shared" si="178"/>
        <v>0</v>
      </c>
      <c r="AW132" s="33">
        <f t="shared" si="178"/>
        <v>0</v>
      </c>
      <c r="AX132" s="33">
        <f t="shared" si="178"/>
        <v>0</v>
      </c>
      <c r="AY132" s="33">
        <f t="shared" si="178"/>
        <v>0</v>
      </c>
      <c r="AZ132" s="33">
        <f t="shared" si="178"/>
        <v>0</v>
      </c>
      <c r="BA132" s="33">
        <f t="shared" si="178"/>
        <v>0</v>
      </c>
      <c r="BB132" s="33">
        <f t="shared" si="178"/>
        <v>0</v>
      </c>
      <c r="BC132" s="33">
        <f t="shared" si="178"/>
        <v>0</v>
      </c>
      <c r="BD132" s="33">
        <f t="shared" si="178"/>
        <v>0</v>
      </c>
      <c r="BE132" s="33">
        <f t="shared" si="178"/>
        <v>0</v>
      </c>
      <c r="BF132" s="33">
        <f t="shared" si="178"/>
        <v>0</v>
      </c>
      <c r="BG132" s="33">
        <f t="shared" si="178"/>
        <v>0</v>
      </c>
      <c r="BH132" s="33">
        <f t="shared" si="178"/>
        <v>0</v>
      </c>
      <c r="BI132" s="33">
        <f t="shared" si="178"/>
        <v>0</v>
      </c>
      <c r="BJ132" s="33">
        <f t="shared" si="178"/>
        <v>0</v>
      </c>
      <c r="BK132" s="33">
        <f t="shared" si="178"/>
        <v>0</v>
      </c>
      <c r="BL132" s="33">
        <f t="shared" si="178"/>
        <v>0</v>
      </c>
      <c r="BM132" s="33">
        <f t="shared" ref="BM132" si="179">IF(BM130&gt;0,SUM(BN133:BY133),0)</f>
        <v>0</v>
      </c>
      <c r="BN132" s="33">
        <f t="shared" ref="BN132" si="180">IF(BN130&gt;0,SUM(BO133:BZ133),0)</f>
        <v>0</v>
      </c>
      <c r="BO132" s="33">
        <f t="shared" ref="BO132" si="181">IF(BO130&gt;0,SUM(BP133:CA133),0)</f>
        <v>0</v>
      </c>
      <c r="BP132" s="33">
        <f t="shared" ref="BP132" si="182">IF(BP130&gt;0,SUM(BQ133:CB133),0)</f>
        <v>0</v>
      </c>
      <c r="BQ132" s="33">
        <f t="shared" ref="BQ132" si="183">IF(BQ130&gt;0,SUM(BR133:CC133),0)</f>
        <v>0</v>
      </c>
      <c r="BR132" s="33">
        <f t="shared" ref="BR132" si="184">IF(BR130&gt;0,SUM(BS133:CD133),0)</f>
        <v>0</v>
      </c>
      <c r="BS132" s="33">
        <f t="shared" ref="BS132" si="185">IF(BS130&gt;0,SUM(BT133:CE133),0)</f>
        <v>0</v>
      </c>
      <c r="BT132" s="33">
        <f t="shared" ref="BT132" si="186">IF(BT130&gt;0,SUM(BU133:CF133),0)</f>
        <v>0</v>
      </c>
      <c r="BU132" s="33">
        <f t="shared" ref="BU132" si="187">IF(BU130&gt;0,SUM(BV133:CG133),0)</f>
        <v>0</v>
      </c>
      <c r="BV132" s="33">
        <f t="shared" ref="BV132" si="188">IF(BV130&gt;0,SUM(BW133:CH133),0)</f>
        <v>0</v>
      </c>
      <c r="BW132" s="33">
        <f t="shared" ref="BW132:BX132" si="189">IF(BW130&gt;0,SUM(BX133:CI133),0)</f>
        <v>0</v>
      </c>
      <c r="BX132" s="33">
        <f t="shared" si="189"/>
        <v>0</v>
      </c>
    </row>
    <row r="133" spans="2:76">
      <c r="B133" s="32" t="s">
        <v>178</v>
      </c>
      <c r="C133" s="32"/>
      <c r="D133" s="115"/>
      <c r="E133" s="33">
        <f>IFERROR(+VLOOKUP(E$61,LeB!$C$11:$J$82,6,0),0)</f>
        <v>0</v>
      </c>
      <c r="F133" s="33">
        <f>IFERROR(+VLOOKUP(F$61,LeB!$C$11:$J$82,6,0),0)</f>
        <v>0</v>
      </c>
      <c r="G133" s="33">
        <f>IFERROR(+VLOOKUP(G$61,LeB!$C$11:$J$82,6,0),0)</f>
        <v>0</v>
      </c>
      <c r="H133" s="33">
        <f>IFERROR(+VLOOKUP(H$61,LeB!$C$11:$J$82,6,0),0)</f>
        <v>0</v>
      </c>
      <c r="I133" s="33">
        <f>IFERROR(+VLOOKUP(I$61,LeB!$C$11:$J$82,6,0),0)</f>
        <v>0</v>
      </c>
      <c r="J133" s="33">
        <f>IFERROR(+VLOOKUP(J$61,LeB!$C$11:$J$82,6,0),0)</f>
        <v>0</v>
      </c>
      <c r="K133" s="33">
        <f>IFERROR(+VLOOKUP(K$61,LeB!$C$11:$J$82,6,0),0)</f>
        <v>0</v>
      </c>
      <c r="L133" s="33">
        <f>IFERROR(+VLOOKUP(L$61,LeB!$C$11:$J$82,6,0),0)</f>
        <v>0</v>
      </c>
      <c r="M133" s="33">
        <f>IFERROR(+VLOOKUP(M$61,LeB!$C$11:$J$82,6,0),0)</f>
        <v>0</v>
      </c>
      <c r="N133" s="33">
        <f>IFERROR(+VLOOKUP(N$61,LeB!$C$11:$J$82,6,0),0)</f>
        <v>0</v>
      </c>
      <c r="O133" s="33">
        <f>IFERROR(+VLOOKUP(O$61,LeB!$C$11:$J$82,6,0),0)</f>
        <v>0</v>
      </c>
      <c r="P133" s="33">
        <f>IFERROR(+VLOOKUP(P$61,LeB!$C$11:$J$82,6,0),0)</f>
        <v>0</v>
      </c>
      <c r="Q133" s="33">
        <f>IFERROR(+VLOOKUP(Q$61,LeB!$C$11:$J$82,6,0),0)</f>
        <v>0</v>
      </c>
      <c r="R133" s="33">
        <f>IFERROR(+VLOOKUP(R$61,LeB!$C$11:$J$82,6,0),0)</f>
        <v>0</v>
      </c>
      <c r="S133" s="33">
        <f>IFERROR(+VLOOKUP(S$61,LeB!$C$11:$J$82,6,0),0)</f>
        <v>0</v>
      </c>
      <c r="T133" s="33">
        <f>IFERROR(+VLOOKUP(T$61,LeB!$C$11:$J$82,6,0),0)</f>
        <v>0</v>
      </c>
      <c r="U133" s="33">
        <f>IFERROR(+VLOOKUP(U$61,LeB!$C$11:$J$82,6,0),0)</f>
        <v>0</v>
      </c>
      <c r="V133" s="33">
        <f>IFERROR(+VLOOKUP(V$61,LeB!$C$11:$J$82,6,0),0)</f>
        <v>0</v>
      </c>
      <c r="W133" s="33">
        <f>IFERROR(+VLOOKUP(W$61,LeB!$C$11:$J$82,6,0),0)</f>
        <v>0</v>
      </c>
      <c r="X133" s="33">
        <f>IFERROR(+VLOOKUP(X$61,LeB!$C$11:$J$82,6,0),0)</f>
        <v>0</v>
      </c>
      <c r="Y133" s="33">
        <f>IFERROR(+VLOOKUP(Y$61,LeB!$C$11:$J$82,6,0),0)</f>
        <v>0</v>
      </c>
      <c r="Z133" s="33">
        <f>IFERROR(+VLOOKUP(Z$61,LeB!$C$11:$J$82,6,0),0)</f>
        <v>0</v>
      </c>
      <c r="AA133" s="33">
        <f>IFERROR(+VLOOKUP(AA$61,LeB!$C$11:$J$82,6,0),0)</f>
        <v>0</v>
      </c>
      <c r="AB133" s="33">
        <f>IFERROR(+VLOOKUP(AB$61,LeB!$C$11:$J$82,6,0),0)</f>
        <v>0</v>
      </c>
      <c r="AC133" s="33">
        <f>IFERROR(+VLOOKUP(AC$61,LeB!$C$11:$J$82,6,0),0)</f>
        <v>0</v>
      </c>
      <c r="AD133" s="33">
        <f>IFERROR(+VLOOKUP(AD$61,LeB!$C$11:$J$82,6,0),0)</f>
        <v>0</v>
      </c>
      <c r="AE133" s="33">
        <f>IFERROR(+VLOOKUP(AE$61,LeB!$C$11:$J$82,6,0),0)</f>
        <v>0</v>
      </c>
      <c r="AF133" s="33">
        <f>IFERROR(+VLOOKUP(AF$61,LeB!$C$11:$J$82,6,0),0)</f>
        <v>0</v>
      </c>
      <c r="AG133" s="33">
        <f>IFERROR(+VLOOKUP(AG$61,LeB!$C$11:$J$82,6,0),0)</f>
        <v>0</v>
      </c>
      <c r="AH133" s="33">
        <f>IFERROR(+VLOOKUP(AH$61,LeB!$C$11:$J$82,6,0),0)</f>
        <v>0</v>
      </c>
      <c r="AI133" s="33">
        <f>IFERROR(+VLOOKUP(AI$61,LeB!$C$11:$J$82,6,0),0)</f>
        <v>0</v>
      </c>
      <c r="AJ133" s="33">
        <f>IFERROR(+VLOOKUP(AJ$61,LeB!$C$11:$J$82,6,0),0)</f>
        <v>0</v>
      </c>
      <c r="AK133" s="33">
        <f>IFERROR(+VLOOKUP(AK$61,LeB!$C$11:$J$82,6,0),0)</f>
        <v>0</v>
      </c>
      <c r="AL133" s="33">
        <f>IFERROR(+VLOOKUP(AL$61,LeB!$C$11:$J$82,6,0),0)</f>
        <v>0</v>
      </c>
      <c r="AM133" s="33">
        <f>IFERROR(+VLOOKUP(AM$61,LeB!$C$11:$J$82,6,0),0)</f>
        <v>0</v>
      </c>
      <c r="AN133" s="33">
        <f>IFERROR(+VLOOKUP(AN$61,LeB!$C$11:$J$82,6,0),0)</f>
        <v>0</v>
      </c>
      <c r="AO133" s="33">
        <f>IFERROR(+VLOOKUP(AO$61,LeB!$C$11:$J$82,6,0),0)</f>
        <v>0</v>
      </c>
      <c r="AP133" s="33">
        <f>IFERROR(+VLOOKUP(AP$61,LeB!$C$11:$J$82,6,0),0)</f>
        <v>0</v>
      </c>
      <c r="AQ133" s="33">
        <f>IFERROR(+VLOOKUP(AQ$61,LeB!$C$11:$J$82,6,0),0)</f>
        <v>0</v>
      </c>
      <c r="AR133" s="33">
        <f>IFERROR(+VLOOKUP(AR$61,LeB!$C$11:$J$82,6,0),0)</f>
        <v>0</v>
      </c>
      <c r="AS133" s="33">
        <f>IFERROR(+VLOOKUP(AS$61,LeB!$C$11:$J$82,6,0),0)</f>
        <v>0</v>
      </c>
      <c r="AT133" s="33">
        <f>IFERROR(+VLOOKUP(AT$61,LeB!$C$11:$J$82,6,0),0)</f>
        <v>0</v>
      </c>
      <c r="AU133" s="33">
        <f>IFERROR(+VLOOKUP(AU$61,LeB!$C$11:$J$82,6,0),0)</f>
        <v>0</v>
      </c>
      <c r="AV133" s="33">
        <f>IFERROR(+VLOOKUP(AV$61,LeB!$C$11:$J$82,6,0),0)</f>
        <v>0</v>
      </c>
      <c r="AW133" s="33">
        <f>IFERROR(+VLOOKUP(AW$61,LeB!$C$11:$J$82,6,0),0)</f>
        <v>0</v>
      </c>
      <c r="AX133" s="33">
        <f>IFERROR(+VLOOKUP(AX$61,LeB!$C$11:$J$82,6,0),0)</f>
        <v>0</v>
      </c>
      <c r="AY133" s="33">
        <f>IFERROR(+VLOOKUP(AY$61,LeB!$C$11:$J$82,6,0),0)</f>
        <v>0</v>
      </c>
      <c r="AZ133" s="33">
        <f>IFERROR(+VLOOKUP(AZ$61,LeB!$C$11:$J$82,6,0),0)</f>
        <v>0</v>
      </c>
      <c r="BA133" s="33">
        <f>IFERROR(+VLOOKUP(BA$61,LeB!$C$11:$J$82,6,0),0)</f>
        <v>0</v>
      </c>
      <c r="BB133" s="33">
        <f>IFERROR(+VLOOKUP(BB$61,LeB!$C$11:$J$82,6,0),0)</f>
        <v>0</v>
      </c>
      <c r="BC133" s="33">
        <f>IFERROR(+VLOOKUP(BC$61,LeB!$C$11:$J$82,6,0),0)</f>
        <v>0</v>
      </c>
      <c r="BD133" s="33">
        <f>IFERROR(+VLOOKUP(BD$61,LeB!$C$11:$J$82,6,0),0)</f>
        <v>0</v>
      </c>
      <c r="BE133" s="33">
        <f>IFERROR(+VLOOKUP(BE$61,LeB!$C$11:$J$82,6,0),0)</f>
        <v>0</v>
      </c>
      <c r="BF133" s="33">
        <f>IFERROR(+VLOOKUP(BF$61,LeB!$C$11:$J$82,6,0),0)</f>
        <v>0</v>
      </c>
      <c r="BG133" s="33">
        <f>IFERROR(+VLOOKUP(BG$61,LeB!$C$11:$J$82,6,0),0)</f>
        <v>0</v>
      </c>
      <c r="BH133" s="33">
        <f>IFERROR(+VLOOKUP(BH$61,LeB!$C$11:$J$82,6,0),0)</f>
        <v>0</v>
      </c>
      <c r="BI133" s="33">
        <f>IFERROR(+VLOOKUP(BI$61,LeB!$C$11:$J$82,6,0),0)</f>
        <v>0</v>
      </c>
      <c r="BJ133" s="33">
        <f>IFERROR(+VLOOKUP(BJ$61,LeB!$C$11:$J$82,6,0),0)</f>
        <v>0</v>
      </c>
      <c r="BK133" s="33">
        <f>IFERROR(+VLOOKUP(BK$61,LeB!$C$11:$J$82,6,0),0)</f>
        <v>0</v>
      </c>
      <c r="BL133" s="33">
        <f>IFERROR(+VLOOKUP(BL$61,LeB!$C$11:$J$82,6,0),0)</f>
        <v>0</v>
      </c>
      <c r="BM133" s="33">
        <f>IFERROR(+VLOOKUP(BM$61,LeB!$C$11:$J$82,6,0),0)</f>
        <v>0</v>
      </c>
      <c r="BN133" s="33">
        <f>IFERROR(+VLOOKUP(BN$61,LeB!$C$11:$J$82,6,0),0)</f>
        <v>0</v>
      </c>
      <c r="BO133" s="33">
        <f>IFERROR(+VLOOKUP(BO$61,LeB!$C$11:$J$82,6,0),0)</f>
        <v>0</v>
      </c>
      <c r="BP133" s="33">
        <f>IFERROR(+VLOOKUP(BP$61,LeB!$C$11:$J$82,6,0),0)</f>
        <v>0</v>
      </c>
      <c r="BQ133" s="33">
        <f>IFERROR(+VLOOKUP(BQ$61,LeB!$C$11:$J$82,6,0),0)</f>
        <v>0</v>
      </c>
      <c r="BR133" s="33">
        <f>IFERROR(+VLOOKUP(BR$61,LeB!$C$11:$J$82,6,0),0)</f>
        <v>0</v>
      </c>
      <c r="BS133" s="33">
        <f>IFERROR(+VLOOKUP(BS$61,LeB!$C$11:$J$82,6,0),0)</f>
        <v>0</v>
      </c>
      <c r="BT133" s="33">
        <f>IFERROR(+VLOOKUP(BT$61,LeB!$C$11:$J$82,6,0),0)</f>
        <v>0</v>
      </c>
      <c r="BU133" s="33">
        <f>IFERROR(+VLOOKUP(BU$61,LeB!$C$11:$J$82,6,0),0)</f>
        <v>0</v>
      </c>
      <c r="BV133" s="33">
        <f>IFERROR(+VLOOKUP(BV$61,LeB!$C$11:$J$82,6,0),0)</f>
        <v>0</v>
      </c>
      <c r="BW133" s="33">
        <f>IFERROR(+VLOOKUP(BW$61,LeB!$C$11:$J$82,6,0),0)</f>
        <v>0</v>
      </c>
      <c r="BX133" s="33">
        <f>IFERROR(+VLOOKUP(BX$61,LeB!$C$11:$J$82,6,0),0)</f>
        <v>0</v>
      </c>
    </row>
    <row r="134" spans="2:76">
      <c r="B134" s="32" t="s">
        <v>182</v>
      </c>
      <c r="C134" s="116"/>
      <c r="D134" s="118"/>
      <c r="E134" s="33">
        <f>IFERROR(+VLOOKUP(E$61,LeB!$C$11:$J$82,7,0),0)</f>
        <v>0</v>
      </c>
      <c r="F134" s="33">
        <f>IFERROR(+VLOOKUP(F$61,LeB!$C$11:$J$82,7,0),0)</f>
        <v>0</v>
      </c>
      <c r="G134" s="33">
        <f>IFERROR(+VLOOKUP(G$61,LeB!$C$11:$J$82,7,0),0)</f>
        <v>0</v>
      </c>
      <c r="H134" s="33">
        <f>IFERROR(+VLOOKUP(H$61,LeB!$C$11:$J$82,7,0),0)</f>
        <v>0</v>
      </c>
      <c r="I134" s="33">
        <f>IFERROR(+VLOOKUP(I$61,LeB!$C$11:$J$82,7,0),0)</f>
        <v>0</v>
      </c>
      <c r="J134" s="33">
        <f>IFERROR(+VLOOKUP(J$61,LeB!$C$11:$J$82,7,0),0)</f>
        <v>0</v>
      </c>
      <c r="K134" s="33">
        <f>IFERROR(+VLOOKUP(K$61,LeB!$C$11:$J$82,7,0),0)</f>
        <v>0</v>
      </c>
      <c r="L134" s="33">
        <f>IFERROR(+VLOOKUP(L$61,LeB!$C$11:$J$82,7,0),0)</f>
        <v>0</v>
      </c>
      <c r="M134" s="33">
        <f>IFERROR(+VLOOKUP(M$61,LeB!$C$11:$J$82,7,0),0)</f>
        <v>0</v>
      </c>
      <c r="N134" s="33">
        <f>IFERROR(+VLOOKUP(N$61,LeB!$C$11:$J$82,7,0),0)</f>
        <v>0</v>
      </c>
      <c r="O134" s="33">
        <f>IFERROR(+VLOOKUP(O$61,LeB!$C$11:$J$82,7,0),0)</f>
        <v>0</v>
      </c>
      <c r="P134" s="33">
        <f>IFERROR(+VLOOKUP(P$61,LeB!$C$11:$J$82,7,0),0)</f>
        <v>0</v>
      </c>
      <c r="Q134" s="33">
        <f>IFERROR(+VLOOKUP(Q$61,LeB!$C$11:$J$82,7,0),0)</f>
        <v>0</v>
      </c>
      <c r="R134" s="33">
        <f>IFERROR(+VLOOKUP(R$61,LeB!$C$11:$J$82,7,0),0)</f>
        <v>0</v>
      </c>
      <c r="S134" s="33">
        <f>IFERROR(+VLOOKUP(S$61,LeB!$C$11:$J$82,7,0),0)</f>
        <v>0</v>
      </c>
      <c r="T134" s="33">
        <f>IFERROR(+VLOOKUP(T$61,LeB!$C$11:$J$82,7,0),0)</f>
        <v>0</v>
      </c>
      <c r="U134" s="33">
        <f>IFERROR(+VLOOKUP(U$61,LeB!$C$11:$J$82,7,0),0)</f>
        <v>0</v>
      </c>
      <c r="V134" s="33">
        <f>IFERROR(+VLOOKUP(V$61,LeB!$C$11:$J$82,7,0),0)</f>
        <v>0</v>
      </c>
      <c r="W134" s="33">
        <f>IFERROR(+VLOOKUP(W$61,LeB!$C$11:$J$82,7,0),0)</f>
        <v>0</v>
      </c>
      <c r="X134" s="33">
        <f>IFERROR(+VLOOKUP(X$61,LeB!$C$11:$J$82,7,0),0)</f>
        <v>0</v>
      </c>
      <c r="Y134" s="33">
        <f>IFERROR(+VLOOKUP(Y$61,LeB!$C$11:$J$82,7,0),0)</f>
        <v>0</v>
      </c>
      <c r="Z134" s="33">
        <f>IFERROR(+VLOOKUP(Z$61,LeB!$C$11:$J$82,7,0),0)</f>
        <v>0</v>
      </c>
      <c r="AA134" s="33">
        <f>IFERROR(+VLOOKUP(AA$61,LeB!$C$11:$J$82,7,0),0)</f>
        <v>0</v>
      </c>
      <c r="AB134" s="33">
        <f>IFERROR(+VLOOKUP(AB$61,LeB!$C$11:$J$82,7,0),0)</f>
        <v>0</v>
      </c>
      <c r="AC134" s="33">
        <f>IFERROR(+VLOOKUP(AC$61,LeB!$C$11:$J$82,7,0),0)</f>
        <v>0</v>
      </c>
      <c r="AD134" s="33">
        <f>IFERROR(+VLOOKUP(AD$61,LeB!$C$11:$J$82,7,0),0)</f>
        <v>0</v>
      </c>
      <c r="AE134" s="33">
        <f>IFERROR(+VLOOKUP(AE$61,LeB!$C$11:$J$82,7,0),0)</f>
        <v>0</v>
      </c>
      <c r="AF134" s="33">
        <f>IFERROR(+VLOOKUP(AF$61,LeB!$C$11:$J$82,7,0),0)</f>
        <v>0</v>
      </c>
      <c r="AG134" s="33">
        <f>IFERROR(+VLOOKUP(AG$61,LeB!$C$11:$J$82,7,0),0)</f>
        <v>0</v>
      </c>
      <c r="AH134" s="33">
        <f>IFERROR(+VLOOKUP(AH$61,LeB!$C$11:$J$82,7,0),0)</f>
        <v>0</v>
      </c>
      <c r="AI134" s="33">
        <f>IFERROR(+VLOOKUP(AI$61,LeB!$C$11:$J$82,7,0),0)</f>
        <v>0</v>
      </c>
      <c r="AJ134" s="33">
        <f>IFERROR(+VLOOKUP(AJ$61,LeB!$C$11:$J$82,7,0),0)</f>
        <v>0</v>
      </c>
      <c r="AK134" s="33">
        <f>IFERROR(+VLOOKUP(AK$61,LeB!$C$11:$J$82,7,0),0)</f>
        <v>0</v>
      </c>
      <c r="AL134" s="33">
        <f>IFERROR(+VLOOKUP(AL$61,LeB!$C$11:$J$82,7,0),0)</f>
        <v>0</v>
      </c>
      <c r="AM134" s="33">
        <f>IFERROR(+VLOOKUP(AM$61,LeB!$C$11:$J$82,7,0),0)</f>
        <v>0</v>
      </c>
      <c r="AN134" s="33">
        <f>IFERROR(+VLOOKUP(AN$61,LeB!$C$11:$J$82,7,0),0)</f>
        <v>0</v>
      </c>
      <c r="AO134" s="33">
        <f>IFERROR(+VLOOKUP(AO$61,LeB!$C$11:$J$82,7,0),0)</f>
        <v>0</v>
      </c>
      <c r="AP134" s="33">
        <f>IFERROR(+VLOOKUP(AP$61,LeB!$C$11:$J$82,7,0),0)</f>
        <v>0</v>
      </c>
      <c r="AQ134" s="33">
        <f>IFERROR(+VLOOKUP(AQ$61,LeB!$C$11:$J$82,7,0),0)</f>
        <v>0</v>
      </c>
      <c r="AR134" s="33">
        <f>IFERROR(+VLOOKUP(AR$61,LeB!$C$11:$J$82,7,0),0)</f>
        <v>0</v>
      </c>
      <c r="AS134" s="33">
        <f>IFERROR(+VLOOKUP(AS$61,LeB!$C$11:$J$82,7,0),0)</f>
        <v>0</v>
      </c>
      <c r="AT134" s="33">
        <f>IFERROR(+VLOOKUP(AT$61,LeB!$C$11:$J$82,7,0),0)</f>
        <v>0</v>
      </c>
      <c r="AU134" s="33">
        <f>IFERROR(+VLOOKUP(AU$61,LeB!$C$11:$J$82,7,0),0)</f>
        <v>0</v>
      </c>
      <c r="AV134" s="33">
        <f>IFERROR(+VLOOKUP(AV$61,LeB!$C$11:$J$82,7,0),0)</f>
        <v>0</v>
      </c>
      <c r="AW134" s="33">
        <f>IFERROR(+VLOOKUP(AW$61,LeB!$C$11:$J$82,7,0),0)</f>
        <v>0</v>
      </c>
      <c r="AX134" s="33">
        <f>IFERROR(+VLOOKUP(AX$61,LeB!$C$11:$J$82,7,0),0)</f>
        <v>0</v>
      </c>
      <c r="AY134" s="33">
        <f>IFERROR(+VLOOKUP(AY$61,LeB!$C$11:$J$82,7,0),0)</f>
        <v>0</v>
      </c>
      <c r="AZ134" s="33">
        <f>IFERROR(+VLOOKUP(AZ$61,LeB!$C$11:$J$82,7,0),0)</f>
        <v>0</v>
      </c>
      <c r="BA134" s="33">
        <f>IFERROR(+VLOOKUP(BA$61,LeB!$C$11:$J$82,7,0),0)</f>
        <v>0</v>
      </c>
      <c r="BB134" s="33">
        <f>IFERROR(+VLOOKUP(BB$61,LeB!$C$11:$J$82,7,0),0)</f>
        <v>0</v>
      </c>
      <c r="BC134" s="33">
        <f>IFERROR(+VLOOKUP(BC$61,LeB!$C$11:$J$82,7,0),0)</f>
        <v>0</v>
      </c>
      <c r="BD134" s="33">
        <f>IFERROR(+VLOOKUP(BD$61,LeB!$C$11:$J$82,7,0),0)</f>
        <v>0</v>
      </c>
      <c r="BE134" s="33">
        <f>IFERROR(+VLOOKUP(BE$61,LeB!$C$11:$J$82,7,0),0)</f>
        <v>0</v>
      </c>
      <c r="BF134" s="33">
        <f>IFERROR(+VLOOKUP(BF$61,LeB!$C$11:$J$82,7,0),0)</f>
        <v>0</v>
      </c>
      <c r="BG134" s="33">
        <f>IFERROR(+VLOOKUP(BG$61,LeB!$C$11:$J$82,7,0),0)</f>
        <v>0</v>
      </c>
      <c r="BH134" s="33">
        <f>IFERROR(+VLOOKUP(BH$61,LeB!$C$11:$J$82,7,0),0)</f>
        <v>0</v>
      </c>
      <c r="BI134" s="33">
        <f>IFERROR(+VLOOKUP(BI$61,LeB!$C$11:$J$82,7,0),0)</f>
        <v>0</v>
      </c>
      <c r="BJ134" s="33">
        <f>IFERROR(+VLOOKUP(BJ$61,LeB!$C$11:$J$82,7,0),0)</f>
        <v>0</v>
      </c>
      <c r="BK134" s="33">
        <f>IFERROR(+VLOOKUP(BK$61,LeB!$C$11:$J$82,7,0),0)</f>
        <v>0</v>
      </c>
      <c r="BL134" s="33">
        <f>IFERROR(+VLOOKUP(BL$61,LeB!$C$11:$J$82,7,0),0)</f>
        <v>0</v>
      </c>
      <c r="BM134" s="33">
        <f>IFERROR(+VLOOKUP(BM$61,LeB!$C$11:$J$82,7,0),0)</f>
        <v>0</v>
      </c>
      <c r="BN134" s="33">
        <f>IFERROR(+VLOOKUP(BN$61,LeB!$C$11:$J$82,7,0),0)</f>
        <v>0</v>
      </c>
      <c r="BO134" s="33">
        <f>IFERROR(+VLOOKUP(BO$61,LeB!$C$11:$J$82,7,0),0)</f>
        <v>0</v>
      </c>
      <c r="BP134" s="33">
        <f>IFERROR(+VLOOKUP(BP$61,LeB!$C$11:$J$82,7,0),0)</f>
        <v>0</v>
      </c>
      <c r="BQ134" s="33">
        <f>IFERROR(+VLOOKUP(BQ$61,LeB!$C$11:$J$82,7,0),0)</f>
        <v>0</v>
      </c>
      <c r="BR134" s="33">
        <f>IFERROR(+VLOOKUP(BR$61,LeB!$C$11:$J$82,7,0),0)</f>
        <v>0</v>
      </c>
      <c r="BS134" s="33">
        <f>IFERROR(+VLOOKUP(BS$61,LeB!$C$11:$J$82,7,0),0)</f>
        <v>0</v>
      </c>
      <c r="BT134" s="33">
        <f>IFERROR(+VLOOKUP(BT$61,LeB!$C$11:$J$82,7,0),0)</f>
        <v>0</v>
      </c>
      <c r="BU134" s="33">
        <f>IFERROR(+VLOOKUP(BU$61,LeB!$C$11:$J$82,7,0),0)</f>
        <v>0</v>
      </c>
      <c r="BV134" s="33">
        <f>IFERROR(+VLOOKUP(BV$61,LeB!$C$11:$J$82,7,0),0)</f>
        <v>0</v>
      </c>
      <c r="BW134" s="33">
        <f>IFERROR(+VLOOKUP(BW$61,LeB!$C$11:$J$82,7,0),0)</f>
        <v>0</v>
      </c>
      <c r="BX134" s="33">
        <f>IFERROR(+VLOOKUP(BX$61,LeB!$C$11:$J$82,7,0),0)</f>
        <v>0</v>
      </c>
    </row>
    <row r="135" spans="2:76">
      <c r="B135" s="32" t="s">
        <v>50</v>
      </c>
      <c r="C135" s="116"/>
      <c r="D135" s="118"/>
      <c r="E135" s="33">
        <f>IFERROR(+VLOOKUP(E$61,LeB!$C$11:$M$82,10,0),0)</f>
        <v>0</v>
      </c>
      <c r="F135" s="33">
        <f>IFERROR(+VLOOKUP(F$61,LeB!$C$11:$M$82,10,0),0)</f>
        <v>0</v>
      </c>
      <c r="G135" s="33">
        <f>IFERROR(+VLOOKUP(G$61,LeB!$C$11:$M$82,10,0),0)</f>
        <v>0</v>
      </c>
      <c r="H135" s="33">
        <f>IFERROR(+VLOOKUP(H$61,LeB!$C$11:$M$82,10,0),0)</f>
        <v>0</v>
      </c>
      <c r="I135" s="33">
        <f>IFERROR(+VLOOKUP(I$61,LeB!$C$11:$M$82,10,0),0)</f>
        <v>0</v>
      </c>
      <c r="J135" s="33">
        <f>IFERROR(+VLOOKUP(J$61,LeB!$C$11:$M$82,10,0),0)</f>
        <v>0</v>
      </c>
      <c r="K135" s="33">
        <f>IFERROR(+VLOOKUP(K$61,LeB!$C$11:$M$82,10,0),0)</f>
        <v>0</v>
      </c>
      <c r="L135" s="33">
        <f>IFERROR(+VLOOKUP(L$61,LeB!$C$11:$M$82,10,0),0)</f>
        <v>0</v>
      </c>
      <c r="M135" s="33">
        <f>IFERROR(+VLOOKUP(M$61,LeB!$C$11:$M$82,10,0),0)</f>
        <v>0</v>
      </c>
      <c r="N135" s="33">
        <f>IFERROR(+VLOOKUP(N$61,LeB!$C$11:$M$82,10,0),0)</f>
        <v>0</v>
      </c>
      <c r="O135" s="33">
        <f>IFERROR(+VLOOKUP(O$61,LeB!$C$11:$M$82,10,0),0)</f>
        <v>0</v>
      </c>
      <c r="P135" s="33">
        <f>IFERROR(+VLOOKUP(P$61,LeB!$C$11:$M$82,10,0),0)</f>
        <v>0</v>
      </c>
      <c r="Q135" s="33">
        <f>IFERROR(+VLOOKUP(Q$61,LeB!$C$11:$M$82,10,0),0)</f>
        <v>0</v>
      </c>
      <c r="R135" s="33">
        <f>IFERROR(+VLOOKUP(R$61,LeB!$C$11:$M$82,10,0),0)</f>
        <v>0</v>
      </c>
      <c r="S135" s="33">
        <f>IFERROR(+VLOOKUP(S$61,LeB!$C$11:$M$82,10,0),0)</f>
        <v>0</v>
      </c>
      <c r="T135" s="33">
        <f>IFERROR(+VLOOKUP(T$61,LeB!$C$11:$M$82,10,0),0)</f>
        <v>0</v>
      </c>
      <c r="U135" s="33">
        <f>IFERROR(+VLOOKUP(U$61,LeB!$C$11:$M$82,10,0),0)</f>
        <v>0</v>
      </c>
      <c r="V135" s="33">
        <f>IFERROR(+VLOOKUP(V$61,LeB!$C$11:$M$82,10,0),0)</f>
        <v>0</v>
      </c>
      <c r="W135" s="33">
        <f>IFERROR(+VLOOKUP(W$61,LeB!$C$11:$M$82,10,0),0)</f>
        <v>0</v>
      </c>
      <c r="X135" s="33">
        <f>IFERROR(+VLOOKUP(X$61,LeB!$C$11:$M$82,10,0),0)</f>
        <v>0</v>
      </c>
      <c r="Y135" s="33">
        <f>IFERROR(+VLOOKUP(Y$61,LeB!$C$11:$M$82,10,0),0)</f>
        <v>0</v>
      </c>
      <c r="Z135" s="33">
        <f>IFERROR(+VLOOKUP(Z$61,LeB!$C$11:$M$82,10,0),0)</f>
        <v>0</v>
      </c>
      <c r="AA135" s="33">
        <f>IFERROR(+VLOOKUP(AA$61,LeB!$C$11:$M$82,10,0),0)</f>
        <v>0</v>
      </c>
      <c r="AB135" s="33">
        <f>IFERROR(+VLOOKUP(AB$61,LeB!$C$11:$M$82,10,0),0)</f>
        <v>0</v>
      </c>
      <c r="AC135" s="33">
        <f>IFERROR(+VLOOKUP(AC$61,LeB!$C$11:$M$82,10,0),0)</f>
        <v>0</v>
      </c>
      <c r="AD135" s="33">
        <f>IFERROR(+VLOOKUP(AD$61,LeB!$C$11:$M$82,10,0),0)</f>
        <v>0</v>
      </c>
      <c r="AE135" s="33">
        <f>IFERROR(+VLOOKUP(AE$61,LeB!$C$11:$M$82,10,0),0)</f>
        <v>0</v>
      </c>
      <c r="AF135" s="33">
        <f>IFERROR(+VLOOKUP(AF$61,LeB!$C$11:$M$82,10,0),0)</f>
        <v>0</v>
      </c>
      <c r="AG135" s="33">
        <f>IFERROR(+VLOOKUP(AG$61,LeB!$C$11:$M$82,10,0),0)</f>
        <v>0</v>
      </c>
      <c r="AH135" s="33">
        <f>IFERROR(+VLOOKUP(AH$61,LeB!$C$11:$M$82,10,0),0)</f>
        <v>0</v>
      </c>
      <c r="AI135" s="33">
        <f>IFERROR(+VLOOKUP(AI$61,LeB!$C$11:$M$82,10,0),0)</f>
        <v>0</v>
      </c>
      <c r="AJ135" s="33">
        <f>IFERROR(+VLOOKUP(AJ$61,LeB!$C$11:$M$82,10,0),0)</f>
        <v>0</v>
      </c>
      <c r="AK135" s="33">
        <f>IFERROR(+VLOOKUP(AK$61,LeB!$C$11:$M$82,10,0),0)</f>
        <v>0</v>
      </c>
      <c r="AL135" s="33">
        <f>IFERROR(+VLOOKUP(AL$61,LeB!$C$11:$M$82,10,0),0)</f>
        <v>0</v>
      </c>
      <c r="AM135" s="33">
        <f>IFERROR(+VLOOKUP(AM$61,LeB!$C$11:$M$82,10,0),0)</f>
        <v>0</v>
      </c>
      <c r="AN135" s="33">
        <f>IFERROR(+VLOOKUP(AN$61,LeB!$C$11:$M$82,10,0),0)</f>
        <v>0</v>
      </c>
      <c r="AO135" s="33">
        <f>IFERROR(+VLOOKUP(AO$61,LeB!$C$11:$M$82,10,0),0)</f>
        <v>0</v>
      </c>
      <c r="AP135" s="33">
        <f>IFERROR(+VLOOKUP(AP$61,LeB!$C$11:$M$82,10,0),0)</f>
        <v>0</v>
      </c>
      <c r="AQ135" s="33">
        <f>IFERROR(+VLOOKUP(AQ$61,LeB!$C$11:$M$82,10,0),0)</f>
        <v>0</v>
      </c>
      <c r="AR135" s="33">
        <f>IFERROR(+VLOOKUP(AR$61,LeB!$C$11:$M$82,10,0),0)</f>
        <v>0</v>
      </c>
      <c r="AS135" s="33">
        <f>IFERROR(+VLOOKUP(AS$61,LeB!$C$11:$M$82,10,0),0)</f>
        <v>0</v>
      </c>
      <c r="AT135" s="33">
        <f>IFERROR(+VLOOKUP(AT$61,LeB!$C$11:$M$82,10,0),0)</f>
        <v>0</v>
      </c>
      <c r="AU135" s="33">
        <f>IFERROR(+VLOOKUP(AU$61,LeB!$C$11:$M$82,10,0),0)</f>
        <v>0</v>
      </c>
      <c r="AV135" s="33">
        <f>IFERROR(+VLOOKUP(AV$61,LeB!$C$11:$M$82,10,0),0)</f>
        <v>0</v>
      </c>
      <c r="AW135" s="33">
        <f>IFERROR(+VLOOKUP(AW$61,LeB!$C$11:$M$82,10,0),0)</f>
        <v>0</v>
      </c>
      <c r="AX135" s="33">
        <f>IFERROR(+VLOOKUP(AX$61,LeB!$C$11:$M$82,10,0),0)</f>
        <v>0</v>
      </c>
      <c r="AY135" s="33">
        <f>IFERROR(+VLOOKUP(AY$61,LeB!$C$11:$M$82,10,0),0)</f>
        <v>0</v>
      </c>
      <c r="AZ135" s="33">
        <f>IFERROR(+VLOOKUP(AZ$61,LeB!$C$11:$M$82,10,0),0)</f>
        <v>0</v>
      </c>
      <c r="BA135" s="33">
        <f>IFERROR(+VLOOKUP(BA$61,LeB!$C$11:$M$82,10,0),0)</f>
        <v>0</v>
      </c>
      <c r="BB135" s="33">
        <f>IFERROR(+VLOOKUP(BB$61,LeB!$C$11:$M$82,10,0),0)</f>
        <v>0</v>
      </c>
      <c r="BC135" s="33">
        <f>IFERROR(+VLOOKUP(BC$61,LeB!$C$11:$M$82,10,0),0)</f>
        <v>0</v>
      </c>
      <c r="BD135" s="33">
        <f>IFERROR(+VLOOKUP(BD$61,LeB!$C$11:$M$82,10,0),0)</f>
        <v>0</v>
      </c>
      <c r="BE135" s="33">
        <f>IFERROR(+VLOOKUP(BE$61,LeB!$C$11:$M$82,10,0),0)</f>
        <v>0</v>
      </c>
      <c r="BF135" s="33">
        <f>IFERROR(+VLOOKUP(BF$61,LeB!$C$11:$M$82,10,0),0)</f>
        <v>0</v>
      </c>
      <c r="BG135" s="33">
        <f>IFERROR(+VLOOKUP(BG$61,LeB!$C$11:$M$82,10,0),0)</f>
        <v>0</v>
      </c>
      <c r="BH135" s="33">
        <f>IFERROR(+VLOOKUP(BH$61,LeB!$C$11:$M$82,10,0),0)</f>
        <v>0</v>
      </c>
      <c r="BI135" s="33">
        <f>IFERROR(+VLOOKUP(BI$61,LeB!$C$11:$M$82,10,0),0)</f>
        <v>0</v>
      </c>
      <c r="BJ135" s="33">
        <f>IFERROR(+VLOOKUP(BJ$61,LeB!$C$11:$M$82,10,0),0)</f>
        <v>0</v>
      </c>
      <c r="BK135" s="33">
        <f>IFERROR(+VLOOKUP(BK$61,LeB!$C$11:$M$82,10,0),0)</f>
        <v>0</v>
      </c>
      <c r="BL135" s="33">
        <f>IFERROR(+VLOOKUP(BL$61,LeB!$C$11:$M$82,10,0),0)</f>
        <v>0</v>
      </c>
      <c r="BM135" s="33">
        <f>IFERROR(+VLOOKUP(BM$61,LeB!$C$11:$M$82,10,0),0)</f>
        <v>0</v>
      </c>
      <c r="BN135" s="33">
        <f>IFERROR(+VLOOKUP(BN$61,LeB!$C$11:$M$82,10,0),0)</f>
        <v>0</v>
      </c>
      <c r="BO135" s="33">
        <f>IFERROR(+VLOOKUP(BO$61,LeB!$C$11:$M$82,10,0),0)</f>
        <v>0</v>
      </c>
      <c r="BP135" s="33">
        <f>IFERROR(+VLOOKUP(BP$61,LeB!$C$11:$M$82,10,0),0)</f>
        <v>0</v>
      </c>
      <c r="BQ135" s="33">
        <f>IFERROR(+VLOOKUP(BQ$61,LeB!$C$11:$M$82,10,0),0)</f>
        <v>0</v>
      </c>
      <c r="BR135" s="33">
        <f>IFERROR(+VLOOKUP(BR$61,LeB!$C$11:$M$82,10,0),0)</f>
        <v>0</v>
      </c>
      <c r="BS135" s="33">
        <f>IFERROR(+VLOOKUP(BS$61,LeB!$C$11:$M$82,10,0),0)</f>
        <v>0</v>
      </c>
      <c r="BT135" s="33">
        <f>IFERROR(+VLOOKUP(BT$61,LeB!$C$11:$M$82,10,0),0)</f>
        <v>0</v>
      </c>
      <c r="BU135" s="33">
        <f>IFERROR(+VLOOKUP(BU$61,LeB!$C$11:$M$82,10,0),0)</f>
        <v>0</v>
      </c>
      <c r="BV135" s="33">
        <f>IFERROR(+VLOOKUP(BV$61,LeB!$C$11:$M$82,10,0),0)</f>
        <v>0</v>
      </c>
      <c r="BW135" s="33">
        <f>IFERROR(+VLOOKUP(BW$61,LeB!$C$11:$M$82,10,0),0)</f>
        <v>0</v>
      </c>
      <c r="BX135" s="33">
        <f>IFERROR(+VLOOKUP(BX$61,LeB!$C$11:$M$82,10,0),0)</f>
        <v>0</v>
      </c>
    </row>
    <row r="136" spans="2:76">
      <c r="B136" s="32" t="s">
        <v>244</v>
      </c>
      <c r="C136" s="116"/>
      <c r="D136" s="118"/>
      <c r="E136" s="33">
        <f>IFERROR(+VLOOKUP(E$61,LeB!$C$11:$M$82,11,0),0)</f>
        <v>0</v>
      </c>
      <c r="F136" s="33">
        <f>IFERROR(+VLOOKUP(F$61,LeB!$C$11:$M$82,11,0),0)</f>
        <v>0</v>
      </c>
      <c r="G136" s="33">
        <f>IFERROR(+VLOOKUP(G$61,LeB!$C$11:$M$82,11,0),0)</f>
        <v>0</v>
      </c>
      <c r="H136" s="33">
        <f>IFERROR(+VLOOKUP(H$61,LeB!$C$11:$M$82,11,0),0)</f>
        <v>0</v>
      </c>
      <c r="I136" s="33">
        <f>IFERROR(+VLOOKUP(I$61,LeB!$C$11:$M$82,11,0),0)</f>
        <v>0</v>
      </c>
      <c r="J136" s="33">
        <f>IFERROR(+VLOOKUP(J$61,LeB!$C$11:$M$82,11,0),0)</f>
        <v>0</v>
      </c>
      <c r="K136" s="33">
        <f>IFERROR(+VLOOKUP(K$61,LeB!$C$11:$M$82,11,0),0)</f>
        <v>0</v>
      </c>
      <c r="L136" s="33">
        <f>IFERROR(+VLOOKUP(L$61,LeB!$C$11:$M$82,11,0),0)</f>
        <v>0</v>
      </c>
      <c r="M136" s="33">
        <f>IFERROR(+VLOOKUP(M$61,LeB!$C$11:$M$82,11,0),0)</f>
        <v>0</v>
      </c>
      <c r="N136" s="33">
        <f>IFERROR(+VLOOKUP(N$61,LeB!$C$11:$M$82,11,0),0)</f>
        <v>0</v>
      </c>
      <c r="O136" s="33">
        <f>IFERROR(+VLOOKUP(O$61,LeB!$C$11:$M$82,11,0),0)</f>
        <v>0</v>
      </c>
      <c r="P136" s="33">
        <f>IFERROR(+VLOOKUP(P$61,LeB!$C$11:$M$82,11,0),0)</f>
        <v>0</v>
      </c>
      <c r="Q136" s="33">
        <f>IFERROR(+VLOOKUP(Q$61,LeB!$C$11:$M$82,11,0),0)</f>
        <v>0</v>
      </c>
      <c r="R136" s="33">
        <f>IFERROR(+VLOOKUP(R$61,LeB!$C$11:$M$82,11,0),0)</f>
        <v>0</v>
      </c>
      <c r="S136" s="33">
        <f>IFERROR(+VLOOKUP(S$61,LeB!$C$11:$M$82,11,0),0)</f>
        <v>0</v>
      </c>
      <c r="T136" s="33">
        <f>IFERROR(+VLOOKUP(T$61,LeB!$C$11:$M$82,11,0),0)</f>
        <v>0</v>
      </c>
      <c r="U136" s="33">
        <f>IFERROR(+VLOOKUP(U$61,LeB!$C$11:$M$82,11,0),0)</f>
        <v>0</v>
      </c>
      <c r="V136" s="33">
        <f>IFERROR(+VLOOKUP(V$61,LeB!$C$11:$M$82,11,0),0)</f>
        <v>0</v>
      </c>
      <c r="W136" s="33">
        <f>IFERROR(+VLOOKUP(W$61,LeB!$C$11:$M$82,11,0),0)</f>
        <v>0</v>
      </c>
      <c r="X136" s="33">
        <f>IFERROR(+VLOOKUP(X$61,LeB!$C$11:$M$82,11,0),0)</f>
        <v>0</v>
      </c>
      <c r="Y136" s="33">
        <f>IFERROR(+VLOOKUP(Y$61,LeB!$C$11:$M$82,11,0),0)</f>
        <v>0</v>
      </c>
      <c r="Z136" s="33">
        <f>IFERROR(+VLOOKUP(Z$61,LeB!$C$11:$M$82,11,0),0)</f>
        <v>0</v>
      </c>
      <c r="AA136" s="33">
        <f>IFERROR(+VLOOKUP(AA$61,LeB!$C$11:$M$82,11,0),0)</f>
        <v>0</v>
      </c>
      <c r="AB136" s="33">
        <f>IFERROR(+VLOOKUP(AB$61,LeB!$C$11:$M$82,11,0),0)</f>
        <v>0</v>
      </c>
      <c r="AC136" s="33">
        <f>IFERROR(+VLOOKUP(AC$61,LeB!$C$11:$M$82,11,0),0)</f>
        <v>0</v>
      </c>
      <c r="AD136" s="33">
        <f>IFERROR(+VLOOKUP(AD$61,LeB!$C$11:$M$82,11,0),0)</f>
        <v>0</v>
      </c>
      <c r="AE136" s="33">
        <f>IFERROR(+VLOOKUP(AE$61,LeB!$C$11:$M$82,11,0),0)</f>
        <v>0</v>
      </c>
      <c r="AF136" s="33">
        <f>IFERROR(+VLOOKUP(AF$61,LeB!$C$11:$M$82,11,0),0)</f>
        <v>0</v>
      </c>
      <c r="AG136" s="33">
        <f>IFERROR(+VLOOKUP(AG$61,LeB!$C$11:$M$82,11,0),0)</f>
        <v>0</v>
      </c>
      <c r="AH136" s="33">
        <f>IFERROR(+VLOOKUP(AH$61,LeB!$C$11:$M$82,11,0),0)</f>
        <v>0</v>
      </c>
      <c r="AI136" s="33">
        <f>IFERROR(+VLOOKUP(AI$61,LeB!$C$11:$M$82,11,0),0)</f>
        <v>0</v>
      </c>
      <c r="AJ136" s="33">
        <f>IFERROR(+VLOOKUP(AJ$61,LeB!$C$11:$M$82,11,0),0)</f>
        <v>0</v>
      </c>
      <c r="AK136" s="33">
        <f>IFERROR(+VLOOKUP(AK$61,LeB!$C$11:$M$82,11,0),0)</f>
        <v>0</v>
      </c>
      <c r="AL136" s="33">
        <f>IFERROR(+VLOOKUP(AL$61,LeB!$C$11:$M$82,11,0),0)</f>
        <v>0</v>
      </c>
      <c r="AM136" s="33">
        <f>IFERROR(+VLOOKUP(AM$61,LeB!$C$11:$M$82,11,0),0)</f>
        <v>0</v>
      </c>
      <c r="AN136" s="33">
        <f>IFERROR(+VLOOKUP(AN$61,LeB!$C$11:$M$82,11,0),0)</f>
        <v>0</v>
      </c>
      <c r="AO136" s="33">
        <f>IFERROR(+VLOOKUP(AO$61,LeB!$C$11:$M$82,11,0),0)</f>
        <v>0</v>
      </c>
      <c r="AP136" s="33">
        <f>IFERROR(+VLOOKUP(AP$61,LeB!$C$11:$M$82,11,0),0)</f>
        <v>0</v>
      </c>
      <c r="AQ136" s="33">
        <f>IFERROR(+VLOOKUP(AQ$61,LeB!$C$11:$M$82,11,0),0)</f>
        <v>0</v>
      </c>
      <c r="AR136" s="33">
        <f>IFERROR(+VLOOKUP(AR$61,LeB!$C$11:$M$82,11,0),0)</f>
        <v>0</v>
      </c>
      <c r="AS136" s="33">
        <f>IFERROR(+VLOOKUP(AS$61,LeB!$C$11:$M$82,11,0),0)</f>
        <v>0</v>
      </c>
      <c r="AT136" s="33">
        <f>IFERROR(+VLOOKUP(AT$61,LeB!$C$11:$M$82,11,0),0)</f>
        <v>0</v>
      </c>
      <c r="AU136" s="33">
        <f>IFERROR(+VLOOKUP(AU$61,LeB!$C$11:$M$82,11,0),0)</f>
        <v>0</v>
      </c>
      <c r="AV136" s="33">
        <f>IFERROR(+VLOOKUP(AV$61,LeB!$C$11:$M$82,11,0),0)</f>
        <v>0</v>
      </c>
      <c r="AW136" s="33">
        <f>IFERROR(+VLOOKUP(AW$61,LeB!$C$11:$M$82,11,0),0)</f>
        <v>0</v>
      </c>
      <c r="AX136" s="33">
        <f>IFERROR(+VLOOKUP(AX$61,LeB!$C$11:$M$82,11,0),0)</f>
        <v>0</v>
      </c>
      <c r="AY136" s="33">
        <f>IFERROR(+VLOOKUP(AY$61,LeB!$C$11:$M$82,11,0),0)</f>
        <v>0</v>
      </c>
      <c r="AZ136" s="33">
        <f>IFERROR(+VLOOKUP(AZ$61,LeB!$C$11:$M$82,11,0),0)</f>
        <v>0</v>
      </c>
      <c r="BA136" s="33">
        <f>IFERROR(+VLOOKUP(BA$61,LeB!$C$11:$M$82,11,0),0)</f>
        <v>0</v>
      </c>
      <c r="BB136" s="33">
        <f>IFERROR(+VLOOKUP(BB$61,LeB!$C$11:$M$82,11,0),0)</f>
        <v>0</v>
      </c>
      <c r="BC136" s="33">
        <f>IFERROR(+VLOOKUP(BC$61,LeB!$C$11:$M$82,11,0),0)</f>
        <v>0</v>
      </c>
      <c r="BD136" s="33">
        <f>IFERROR(+VLOOKUP(BD$61,LeB!$C$11:$M$82,11,0),0)</f>
        <v>0</v>
      </c>
      <c r="BE136" s="33">
        <f>IFERROR(+VLOOKUP(BE$61,LeB!$C$11:$M$82,11,0),0)</f>
        <v>0</v>
      </c>
      <c r="BF136" s="33">
        <f>IFERROR(+VLOOKUP(BF$61,LeB!$C$11:$M$82,11,0),0)</f>
        <v>0</v>
      </c>
      <c r="BG136" s="33">
        <f>IFERROR(+VLOOKUP(BG$61,LeB!$C$11:$M$82,11,0),0)</f>
        <v>0</v>
      </c>
      <c r="BH136" s="33">
        <f>IFERROR(+VLOOKUP(BH$61,LeB!$C$11:$M$82,11,0),0)</f>
        <v>0</v>
      </c>
      <c r="BI136" s="33">
        <f>IFERROR(+VLOOKUP(BI$61,LeB!$C$11:$M$82,11,0),0)</f>
        <v>0</v>
      </c>
      <c r="BJ136" s="33">
        <f>IFERROR(+VLOOKUP(BJ$61,LeB!$C$11:$M$82,11,0),0)</f>
        <v>0</v>
      </c>
      <c r="BK136" s="33">
        <f>IFERROR(+VLOOKUP(BK$61,LeB!$C$11:$M$82,11,0),0)</f>
        <v>0</v>
      </c>
      <c r="BL136" s="33">
        <f>IFERROR(+VLOOKUP(BL$61,LeB!$C$11:$M$82,11,0),0)</f>
        <v>0</v>
      </c>
      <c r="BM136" s="33">
        <f>IFERROR(+VLOOKUP(BM$61,LeB!$C$11:$M$82,11,0),0)</f>
        <v>0</v>
      </c>
      <c r="BN136" s="33">
        <f>IFERROR(+VLOOKUP(BN$61,LeB!$C$11:$M$82,11,0),0)</f>
        <v>0</v>
      </c>
      <c r="BO136" s="33">
        <f>IFERROR(+VLOOKUP(BO$61,LeB!$C$11:$M$82,11,0),0)</f>
        <v>0</v>
      </c>
      <c r="BP136" s="33">
        <f>IFERROR(+VLOOKUP(BP$61,LeB!$C$11:$M$82,11,0),0)</f>
        <v>0</v>
      </c>
      <c r="BQ136" s="33">
        <f>IFERROR(+VLOOKUP(BQ$61,LeB!$C$11:$M$82,11,0),0)</f>
        <v>0</v>
      </c>
      <c r="BR136" s="33">
        <f>IFERROR(+VLOOKUP(BR$61,LeB!$C$11:$M$82,11,0),0)</f>
        <v>0</v>
      </c>
      <c r="BS136" s="33">
        <f>IFERROR(+VLOOKUP(BS$61,LeB!$C$11:$M$82,11,0),0)</f>
        <v>0</v>
      </c>
      <c r="BT136" s="33">
        <f>IFERROR(+VLOOKUP(BT$61,LeB!$C$11:$M$82,11,0),0)</f>
        <v>0</v>
      </c>
      <c r="BU136" s="33">
        <f>IFERROR(+VLOOKUP(BU$61,LeB!$C$11:$M$82,11,0),0)</f>
        <v>0</v>
      </c>
      <c r="BV136" s="33">
        <f>IFERROR(+VLOOKUP(BV$61,LeB!$C$11:$M$82,11,0),0)</f>
        <v>0</v>
      </c>
      <c r="BW136" s="33">
        <f>IFERROR(+VLOOKUP(BW$61,LeB!$C$11:$M$82,11,0),0)</f>
        <v>0</v>
      </c>
      <c r="BX136" s="33">
        <f>IFERROR(+VLOOKUP(BX$61,LeB!$C$11:$M$82,11,0),0)</f>
        <v>0</v>
      </c>
    </row>
    <row r="137" spans="2:76">
      <c r="B137" s="32" t="s">
        <v>352</v>
      </c>
      <c r="C137" s="116"/>
      <c r="D137" s="118"/>
      <c r="E137" s="33">
        <f>+IF(E128=FIN!$J$35,FIN!$M$35,0)</f>
        <v>0</v>
      </c>
      <c r="F137" s="33">
        <f>+IF(F128=FIN!$J$35,FIN!$M$35,0)</f>
        <v>0</v>
      </c>
      <c r="G137" s="33">
        <f>+IF(G128=FIN!$J$35,FIN!$M$35,0)</f>
        <v>0</v>
      </c>
      <c r="H137" s="33">
        <f>+IF(H128=FIN!$J$35,FIN!$M$35,0)</f>
        <v>0</v>
      </c>
      <c r="I137" s="33">
        <f>+IF(I128=FIN!$J$35,FIN!$M$35,0)</f>
        <v>0</v>
      </c>
      <c r="J137" s="33">
        <f>+IF(J128=FIN!$J$35,FIN!$M$35,0)</f>
        <v>0</v>
      </c>
      <c r="K137" s="33">
        <f>+IF(K128=FIN!$J$35,FIN!$M$35,0)</f>
        <v>0</v>
      </c>
      <c r="L137" s="33">
        <f>+IF(L128=FIN!$J$35,FIN!$M$35,0)</f>
        <v>0</v>
      </c>
      <c r="M137" s="33">
        <f>+IF(M128=FIN!$J$35,FIN!$M$35,0)</f>
        <v>0</v>
      </c>
      <c r="N137" s="33">
        <f>+IF(N128=FIN!$J$35,FIN!$M$35,0)</f>
        <v>0</v>
      </c>
      <c r="O137" s="33">
        <f>+IF(O128=FIN!$J$35,FIN!$M$35,0)</f>
        <v>0</v>
      </c>
      <c r="P137" s="33">
        <f>+IF(P128=FIN!$J$35,FIN!$M$35,0)</f>
        <v>0</v>
      </c>
      <c r="Q137" s="33">
        <f>+IF(Q128=FIN!$J$35,FIN!$M$35,0)</f>
        <v>0</v>
      </c>
      <c r="R137" s="33">
        <f>+IF(R128=FIN!$J$35,FIN!$M$35,0)</f>
        <v>0</v>
      </c>
      <c r="S137" s="33">
        <f>+IF(S128=FIN!$J$35,FIN!$M$35,0)</f>
        <v>0</v>
      </c>
      <c r="T137" s="33">
        <f>+IF(T128=FIN!$J$35,FIN!$M$35,0)</f>
        <v>0</v>
      </c>
      <c r="U137" s="33">
        <f>+IF(U128=FIN!$J$35,FIN!$M$35,0)</f>
        <v>0</v>
      </c>
      <c r="V137" s="33">
        <f>+IF(V128=FIN!$J$35,FIN!$M$35,0)</f>
        <v>0</v>
      </c>
      <c r="W137" s="33">
        <f>+IF(W128=FIN!$J$35,FIN!$M$35,0)</f>
        <v>0</v>
      </c>
      <c r="X137" s="33">
        <f>+IF(X128=FIN!$J$35,FIN!$M$35,0)</f>
        <v>0</v>
      </c>
      <c r="Y137" s="33">
        <f>+IF(Y128=FIN!$J$35,FIN!$M$35,0)</f>
        <v>0</v>
      </c>
      <c r="Z137" s="33">
        <f>+IF(Z128=FIN!$J$35,FIN!$M$35,0)</f>
        <v>0</v>
      </c>
      <c r="AA137" s="33">
        <f>+IF(AA128=FIN!$J$35,FIN!$M$35,0)</f>
        <v>0</v>
      </c>
      <c r="AB137" s="33">
        <f>+IF(AB128=FIN!$J$35,FIN!$M$35,0)</f>
        <v>0</v>
      </c>
      <c r="AC137" s="33">
        <f>+IF(AC128=FIN!$J$35,FIN!$M$35,0)</f>
        <v>0</v>
      </c>
      <c r="AD137" s="33">
        <f>+IF(AD128=FIN!$J$35,FIN!$M$35,0)</f>
        <v>0</v>
      </c>
      <c r="AE137" s="33">
        <f>+IF(AE128=FIN!$J$35,FIN!$M$35,0)</f>
        <v>0</v>
      </c>
      <c r="AF137" s="33">
        <f>+IF(AF128=FIN!$J$35,FIN!$M$35,0)</f>
        <v>0</v>
      </c>
      <c r="AG137" s="33">
        <f>+IF(AG128=FIN!$J$35,FIN!$M$35,0)</f>
        <v>0</v>
      </c>
      <c r="AH137" s="33">
        <f>+IF(AH128=FIN!$J$35,FIN!$M$35,0)</f>
        <v>0</v>
      </c>
      <c r="AI137" s="33">
        <f>+IF(AI128=FIN!$J$35,FIN!$M$35,0)</f>
        <v>0</v>
      </c>
      <c r="AJ137" s="33">
        <f>+IF(AJ128=FIN!$J$35,FIN!$M$35,0)</f>
        <v>0</v>
      </c>
      <c r="AK137" s="33">
        <f>+IF(AK128=FIN!$J$35,FIN!$M$35,0)</f>
        <v>0</v>
      </c>
      <c r="AL137" s="33">
        <f>+IF(AL128=FIN!$J$35,FIN!$M$35,0)</f>
        <v>0</v>
      </c>
      <c r="AM137" s="33">
        <f>+IF(AM128=FIN!$J$35,FIN!$M$35,0)</f>
        <v>0</v>
      </c>
      <c r="AN137" s="33">
        <f>+IF(AN128=FIN!$J$35,FIN!$M$35,0)</f>
        <v>0</v>
      </c>
      <c r="AO137" s="33">
        <f>+IF(AO128=FIN!$J$35,FIN!$M$35,0)</f>
        <v>0</v>
      </c>
      <c r="AP137" s="33">
        <f>+IF(AP128=FIN!$J$35,FIN!$M$35,0)</f>
        <v>0</v>
      </c>
      <c r="AQ137" s="33">
        <f>+IF(AQ128=FIN!$J$35,FIN!$M$35,0)</f>
        <v>0</v>
      </c>
      <c r="AR137" s="33">
        <f>+IF(AR128=FIN!$J$35,FIN!$M$35,0)</f>
        <v>0</v>
      </c>
      <c r="AS137" s="33">
        <f>+IF(AS128=FIN!$J$35,FIN!$M$35,0)</f>
        <v>0</v>
      </c>
      <c r="AT137" s="33">
        <f>+IF(AT128=FIN!$J$35,FIN!$M$35,0)</f>
        <v>0</v>
      </c>
      <c r="AU137" s="33">
        <f>+IF(AU128=FIN!$J$35,FIN!$M$35,0)</f>
        <v>0</v>
      </c>
      <c r="AV137" s="33">
        <f>+IF(AV128=FIN!$J$35,FIN!$M$35,0)</f>
        <v>0</v>
      </c>
      <c r="AW137" s="33">
        <f>+IF(AW128=FIN!$J$35,FIN!$M$35,0)</f>
        <v>0</v>
      </c>
      <c r="AX137" s="33">
        <f>+IF(AX128=FIN!$J$35,FIN!$M$35,0)</f>
        <v>0</v>
      </c>
      <c r="AY137" s="33">
        <f>+IF(AY128=FIN!$J$35,FIN!$M$35,0)</f>
        <v>0</v>
      </c>
      <c r="AZ137" s="33">
        <f>+IF(AZ128=FIN!$J$35,FIN!$M$35,0)</f>
        <v>0</v>
      </c>
      <c r="BA137" s="33">
        <f>+IF(BA128=FIN!$J$35,FIN!$M$35,0)</f>
        <v>0</v>
      </c>
      <c r="BB137" s="33">
        <f>+IF(BB128=FIN!$J$35,FIN!$M$35,0)</f>
        <v>0</v>
      </c>
      <c r="BC137" s="33">
        <f>+IF(BC128=FIN!$J$35,FIN!$M$35,0)</f>
        <v>0</v>
      </c>
      <c r="BD137" s="33">
        <f>+IF(BD128=FIN!$J$35,FIN!$M$35,0)</f>
        <v>0</v>
      </c>
      <c r="BE137" s="33">
        <f>+IF(BE128=FIN!$J$35,FIN!$M$35,0)</f>
        <v>0</v>
      </c>
      <c r="BF137" s="33">
        <f>+IF(BF128=FIN!$J$35,FIN!$M$35,0)</f>
        <v>0</v>
      </c>
      <c r="BG137" s="33">
        <f>+IF(BG128=FIN!$J$35,FIN!$M$35,0)</f>
        <v>0</v>
      </c>
      <c r="BH137" s="33">
        <f>+IF(BH128=FIN!$J$35,FIN!$M$35,0)</f>
        <v>0</v>
      </c>
      <c r="BI137" s="33">
        <f>+IF(BI128=FIN!$J$35,FIN!$M$35,0)</f>
        <v>0</v>
      </c>
      <c r="BJ137" s="33">
        <f>+IF(BJ128=FIN!$J$35,FIN!$M$35,0)</f>
        <v>0</v>
      </c>
      <c r="BK137" s="33">
        <f>+IF(BK128=FIN!$J$35,FIN!$M$35,0)</f>
        <v>0</v>
      </c>
      <c r="BL137" s="33">
        <f>+IF(BL128=FIN!$J$35,FIN!$M$35,0)</f>
        <v>0</v>
      </c>
      <c r="BM137" s="33">
        <f>+IF(BM128=FIN!$J$35,FIN!$M$35,0)</f>
        <v>0</v>
      </c>
      <c r="BN137" s="33">
        <f>+IF(BN128=FIN!$J$35,FIN!$M$35,0)</f>
        <v>0</v>
      </c>
      <c r="BO137" s="33">
        <f>+IF(BO128=FIN!$J$35,FIN!$M$35,0)</f>
        <v>0</v>
      </c>
      <c r="BP137" s="33">
        <f>+IF(BP128=FIN!$J$35,FIN!$M$35,0)</f>
        <v>0</v>
      </c>
      <c r="BQ137" s="33">
        <f>+IF(BQ128=FIN!$J$35,FIN!$M$35,0)</f>
        <v>0</v>
      </c>
      <c r="BR137" s="33">
        <f>+IF(BR128=FIN!$J$35,FIN!$M$35,0)</f>
        <v>0</v>
      </c>
      <c r="BS137" s="33">
        <f>+IF(BS128=FIN!$J$35,FIN!$M$35,0)</f>
        <v>0</v>
      </c>
      <c r="BT137" s="33">
        <f>+IF(BT128=FIN!$J$35,FIN!$M$35,0)</f>
        <v>0</v>
      </c>
      <c r="BU137" s="33">
        <f>+IF(BU128=FIN!$J$35,FIN!$M$35,0)</f>
        <v>0</v>
      </c>
      <c r="BV137" s="33">
        <f>+IF(BV128=FIN!$J$35,FIN!$M$35,0)</f>
        <v>0</v>
      </c>
      <c r="BW137" s="33">
        <f>+IF(BW128=FIN!$J$35,FIN!$M$35,0)</f>
        <v>0</v>
      </c>
      <c r="BX137" s="33">
        <f>+IF(BX128=FIN!$J$35,FIN!$M$35,0)</f>
        <v>0</v>
      </c>
    </row>
    <row r="139" spans="2:76">
      <c r="B139" s="119" t="str">
        <f>+FIN!B36</f>
        <v>Leasing C</v>
      </c>
      <c r="C139" s="18"/>
      <c r="D139" s="113"/>
      <c r="E139" s="52">
        <f>+E128</f>
        <v>40909</v>
      </c>
      <c r="F139" s="52">
        <f t="shared" ref="F139:BL139" si="190">+F128</f>
        <v>40940</v>
      </c>
      <c r="G139" s="52">
        <f t="shared" si="190"/>
        <v>40969</v>
      </c>
      <c r="H139" s="52">
        <f t="shared" si="190"/>
        <v>41000</v>
      </c>
      <c r="I139" s="52">
        <f t="shared" si="190"/>
        <v>41030</v>
      </c>
      <c r="J139" s="52">
        <f t="shared" si="190"/>
        <v>41061</v>
      </c>
      <c r="K139" s="52">
        <f t="shared" si="190"/>
        <v>41091</v>
      </c>
      <c r="L139" s="52">
        <f t="shared" si="190"/>
        <v>41122</v>
      </c>
      <c r="M139" s="52">
        <f t="shared" si="190"/>
        <v>41153</v>
      </c>
      <c r="N139" s="52">
        <f t="shared" si="190"/>
        <v>41183</v>
      </c>
      <c r="O139" s="52">
        <f t="shared" si="190"/>
        <v>41214</v>
      </c>
      <c r="P139" s="52">
        <f t="shared" si="190"/>
        <v>41244</v>
      </c>
      <c r="Q139" s="52">
        <f t="shared" si="190"/>
        <v>41275</v>
      </c>
      <c r="R139" s="52">
        <f t="shared" si="190"/>
        <v>41306</v>
      </c>
      <c r="S139" s="52">
        <f t="shared" si="190"/>
        <v>41334</v>
      </c>
      <c r="T139" s="52">
        <f t="shared" si="190"/>
        <v>41365</v>
      </c>
      <c r="U139" s="52">
        <f t="shared" si="190"/>
        <v>41395</v>
      </c>
      <c r="V139" s="52">
        <f t="shared" si="190"/>
        <v>41426</v>
      </c>
      <c r="W139" s="52">
        <f t="shared" si="190"/>
        <v>41456</v>
      </c>
      <c r="X139" s="52">
        <f t="shared" si="190"/>
        <v>41487</v>
      </c>
      <c r="Y139" s="52">
        <f t="shared" si="190"/>
        <v>41518</v>
      </c>
      <c r="Z139" s="52">
        <f t="shared" si="190"/>
        <v>41548</v>
      </c>
      <c r="AA139" s="52">
        <f t="shared" si="190"/>
        <v>41579</v>
      </c>
      <c r="AB139" s="52">
        <f t="shared" si="190"/>
        <v>41609</v>
      </c>
      <c r="AC139" s="52">
        <f t="shared" si="190"/>
        <v>41640</v>
      </c>
      <c r="AD139" s="52">
        <f t="shared" si="190"/>
        <v>41671</v>
      </c>
      <c r="AE139" s="52">
        <f t="shared" si="190"/>
        <v>41699</v>
      </c>
      <c r="AF139" s="52">
        <f t="shared" si="190"/>
        <v>41730</v>
      </c>
      <c r="AG139" s="52">
        <f t="shared" si="190"/>
        <v>41760</v>
      </c>
      <c r="AH139" s="52">
        <f t="shared" si="190"/>
        <v>41791</v>
      </c>
      <c r="AI139" s="52">
        <f t="shared" si="190"/>
        <v>41821</v>
      </c>
      <c r="AJ139" s="52">
        <f t="shared" si="190"/>
        <v>41852</v>
      </c>
      <c r="AK139" s="52">
        <f t="shared" si="190"/>
        <v>41883</v>
      </c>
      <c r="AL139" s="52">
        <f t="shared" si="190"/>
        <v>41913</v>
      </c>
      <c r="AM139" s="52">
        <f t="shared" si="190"/>
        <v>41944</v>
      </c>
      <c r="AN139" s="52">
        <f t="shared" si="190"/>
        <v>41974</v>
      </c>
      <c r="AO139" s="52">
        <f t="shared" si="190"/>
        <v>42005</v>
      </c>
      <c r="AP139" s="52">
        <f t="shared" si="190"/>
        <v>42036</v>
      </c>
      <c r="AQ139" s="52">
        <f t="shared" si="190"/>
        <v>42064</v>
      </c>
      <c r="AR139" s="52">
        <f t="shared" si="190"/>
        <v>42095</v>
      </c>
      <c r="AS139" s="52">
        <f t="shared" si="190"/>
        <v>42125</v>
      </c>
      <c r="AT139" s="52">
        <f t="shared" si="190"/>
        <v>42156</v>
      </c>
      <c r="AU139" s="52">
        <f t="shared" si="190"/>
        <v>42186</v>
      </c>
      <c r="AV139" s="52">
        <f t="shared" si="190"/>
        <v>42217</v>
      </c>
      <c r="AW139" s="52">
        <f t="shared" si="190"/>
        <v>42248</v>
      </c>
      <c r="AX139" s="52">
        <f t="shared" si="190"/>
        <v>42278</v>
      </c>
      <c r="AY139" s="52">
        <f t="shared" si="190"/>
        <v>42309</v>
      </c>
      <c r="AZ139" s="52">
        <f t="shared" si="190"/>
        <v>42339</v>
      </c>
      <c r="BA139" s="52">
        <f t="shared" si="190"/>
        <v>42370</v>
      </c>
      <c r="BB139" s="52">
        <f t="shared" si="190"/>
        <v>42401</v>
      </c>
      <c r="BC139" s="52">
        <f t="shared" si="190"/>
        <v>42430</v>
      </c>
      <c r="BD139" s="52">
        <f t="shared" si="190"/>
        <v>42461</v>
      </c>
      <c r="BE139" s="52">
        <f t="shared" si="190"/>
        <v>42491</v>
      </c>
      <c r="BF139" s="52">
        <f t="shared" si="190"/>
        <v>42522</v>
      </c>
      <c r="BG139" s="52">
        <f t="shared" si="190"/>
        <v>42552</v>
      </c>
      <c r="BH139" s="52">
        <f t="shared" si="190"/>
        <v>42583</v>
      </c>
      <c r="BI139" s="52">
        <f t="shared" si="190"/>
        <v>42614</v>
      </c>
      <c r="BJ139" s="52">
        <f t="shared" si="190"/>
        <v>42644</v>
      </c>
      <c r="BK139" s="52">
        <f t="shared" si="190"/>
        <v>42675</v>
      </c>
      <c r="BL139" s="52">
        <f t="shared" si="190"/>
        <v>42705</v>
      </c>
      <c r="BM139" s="52">
        <f t="shared" ref="BM139:BX139" si="191">+BM128</f>
        <v>42736</v>
      </c>
      <c r="BN139" s="52">
        <f t="shared" si="191"/>
        <v>42767</v>
      </c>
      <c r="BO139" s="52">
        <f t="shared" si="191"/>
        <v>42795</v>
      </c>
      <c r="BP139" s="52">
        <f t="shared" si="191"/>
        <v>42826</v>
      </c>
      <c r="BQ139" s="52">
        <f t="shared" si="191"/>
        <v>42856</v>
      </c>
      <c r="BR139" s="52">
        <f t="shared" si="191"/>
        <v>42887</v>
      </c>
      <c r="BS139" s="52">
        <f t="shared" si="191"/>
        <v>42917</v>
      </c>
      <c r="BT139" s="52">
        <f t="shared" si="191"/>
        <v>42948</v>
      </c>
      <c r="BU139" s="52">
        <f t="shared" si="191"/>
        <v>42979</v>
      </c>
      <c r="BV139" s="52">
        <f t="shared" si="191"/>
        <v>43009</v>
      </c>
      <c r="BW139" s="52">
        <f t="shared" si="191"/>
        <v>43040</v>
      </c>
      <c r="BX139" s="52">
        <f t="shared" si="191"/>
        <v>43070</v>
      </c>
    </row>
    <row r="140" spans="2:76">
      <c r="B140" s="53" t="str">
        <f>+B139</f>
        <v>Leasing C</v>
      </c>
      <c r="C140" s="53"/>
      <c r="D140" s="114"/>
      <c r="E140" s="37">
        <f>+IF(E139=FIN!$J$36,FIN!$C$36,0)</f>
        <v>0</v>
      </c>
      <c r="F140" s="37">
        <f>+IF(F139=FIN!$J$36,FIN!$C$36,0)</f>
        <v>0</v>
      </c>
      <c r="G140" s="37">
        <f>+IF(G139=FIN!$J$36,FIN!$C$36,0)</f>
        <v>0</v>
      </c>
      <c r="H140" s="37">
        <f>+IF(H139=FIN!$J$36,FIN!$C$36,0)</f>
        <v>0</v>
      </c>
      <c r="I140" s="37">
        <f>+IF(I139=FIN!$J$36,FIN!$C$36,0)</f>
        <v>0</v>
      </c>
      <c r="J140" s="37">
        <f>+IF(J139=FIN!$J$36,FIN!$C$36,0)</f>
        <v>0</v>
      </c>
      <c r="K140" s="37">
        <f>+IF(K139=FIN!$J$36,FIN!$C$36,0)</f>
        <v>0</v>
      </c>
      <c r="L140" s="37">
        <f>+IF(L139=FIN!$J$36,FIN!$C$36,0)</f>
        <v>0</v>
      </c>
      <c r="M140" s="37">
        <f>+IF(M139=FIN!$J$36,FIN!$C$36,0)</f>
        <v>0</v>
      </c>
      <c r="N140" s="37">
        <f>+IF(N139=FIN!$J$36,FIN!$C$36,0)</f>
        <v>0</v>
      </c>
      <c r="O140" s="37">
        <f>+IF(O139=FIN!$J$36,FIN!$C$36,0)</f>
        <v>0</v>
      </c>
      <c r="P140" s="37">
        <f>+IF(P139=FIN!$J$36,FIN!$C$36,0)</f>
        <v>0</v>
      </c>
      <c r="Q140" s="37">
        <f>+IF(Q139=FIN!$J$36,FIN!$C$36,0)</f>
        <v>0</v>
      </c>
      <c r="R140" s="37">
        <f>+IF(R139=FIN!$J$36,FIN!$C$36,0)</f>
        <v>0</v>
      </c>
      <c r="S140" s="37">
        <f>+IF(S139=FIN!$J$36,FIN!$C$36,0)</f>
        <v>0</v>
      </c>
      <c r="T140" s="37">
        <f>+IF(T139=FIN!$J$36,FIN!$C$36,0)</f>
        <v>0</v>
      </c>
      <c r="U140" s="37">
        <f>+IF(U139=FIN!$J$36,FIN!$C$36,0)</f>
        <v>0</v>
      </c>
      <c r="V140" s="37">
        <f>+IF(V139=FIN!$J$36,FIN!$C$36,0)</f>
        <v>0</v>
      </c>
      <c r="W140" s="37">
        <f>+IF(W139=FIN!$J$36,FIN!$C$36,0)</f>
        <v>0</v>
      </c>
      <c r="X140" s="37">
        <f>+IF(X139=FIN!$J$36,FIN!$C$36,0)</f>
        <v>0</v>
      </c>
      <c r="Y140" s="37">
        <f>+IF(Y139=FIN!$J$36,FIN!$C$36,0)</f>
        <v>0</v>
      </c>
      <c r="Z140" s="37">
        <f>+IF(Z139=FIN!$J$36,FIN!$C$36,0)</f>
        <v>0</v>
      </c>
      <c r="AA140" s="37">
        <f>+IF(AA139=FIN!$J$36,FIN!$C$36,0)</f>
        <v>0</v>
      </c>
      <c r="AB140" s="37">
        <f>+IF(AB139=FIN!$J$36,FIN!$C$36,0)</f>
        <v>0</v>
      </c>
      <c r="AC140" s="37">
        <f>+IF(AC139=FIN!$J$36,FIN!$C$36,0)</f>
        <v>0</v>
      </c>
      <c r="AD140" s="37">
        <f>+IF(AD139=FIN!$J$36,FIN!$C$36,0)</f>
        <v>0</v>
      </c>
      <c r="AE140" s="37">
        <f>+IF(AE139=FIN!$J$36,FIN!$C$36,0)</f>
        <v>0</v>
      </c>
      <c r="AF140" s="37">
        <f>+IF(AF139=FIN!$J$36,FIN!$C$36,0)</f>
        <v>0</v>
      </c>
      <c r="AG140" s="37">
        <f>+IF(AG139=FIN!$J$36,FIN!$C$36,0)</f>
        <v>0</v>
      </c>
      <c r="AH140" s="37">
        <f>+IF(AH139=FIN!$J$36,FIN!$C$36,0)</f>
        <v>0</v>
      </c>
      <c r="AI140" s="37">
        <f>+IF(AI139=FIN!$J$36,FIN!$C$36,0)</f>
        <v>0</v>
      </c>
      <c r="AJ140" s="37">
        <f>+IF(AJ139=FIN!$J$36,FIN!$C$36,0)</f>
        <v>0</v>
      </c>
      <c r="AK140" s="37">
        <f>+IF(AK139=FIN!$J$36,FIN!$C$36,0)</f>
        <v>0</v>
      </c>
      <c r="AL140" s="37">
        <f>+IF(AL139=FIN!$J$36,FIN!$C$36,0)</f>
        <v>0</v>
      </c>
      <c r="AM140" s="37">
        <f>+IF(AM139=FIN!$J$36,FIN!$C$36,0)</f>
        <v>0</v>
      </c>
      <c r="AN140" s="37">
        <f>+IF(AN139=FIN!$J$36,FIN!$C$36,0)</f>
        <v>0</v>
      </c>
      <c r="AO140" s="37">
        <f>+IF(AO139=FIN!$J$36,FIN!$C$36,0)</f>
        <v>0</v>
      </c>
      <c r="AP140" s="37">
        <f>+IF(AP139=FIN!$J$36,FIN!$C$36,0)</f>
        <v>0</v>
      </c>
      <c r="AQ140" s="37">
        <f>+IF(AQ139=FIN!$J$36,FIN!$C$36,0)</f>
        <v>0</v>
      </c>
      <c r="AR140" s="37">
        <f>+IF(AR139=FIN!$J$36,FIN!$C$36,0)</f>
        <v>0</v>
      </c>
      <c r="AS140" s="37">
        <f>+IF(AS139=FIN!$J$36,FIN!$C$36,0)</f>
        <v>0</v>
      </c>
      <c r="AT140" s="37">
        <f>+IF(AT139=FIN!$J$36,FIN!$C$36,0)</f>
        <v>0</v>
      </c>
      <c r="AU140" s="37">
        <f>+IF(AU139=FIN!$J$36,FIN!$C$36,0)</f>
        <v>0</v>
      </c>
      <c r="AV140" s="37">
        <f>+IF(AV139=FIN!$J$36,FIN!$C$36,0)</f>
        <v>0</v>
      </c>
      <c r="AW140" s="37">
        <f>+IF(AW139=FIN!$J$36,FIN!$C$36,0)</f>
        <v>0</v>
      </c>
      <c r="AX140" s="37">
        <f>+IF(AX139=FIN!$J$36,FIN!$C$36,0)</f>
        <v>0</v>
      </c>
      <c r="AY140" s="37">
        <f>+IF(AY139=FIN!$J$36,FIN!$C$36,0)</f>
        <v>0</v>
      </c>
      <c r="AZ140" s="37">
        <f>+IF(AZ139=FIN!$J$36,FIN!$C$36,0)</f>
        <v>0</v>
      </c>
      <c r="BA140" s="37">
        <f>+IF(BA139=FIN!$J$36,FIN!$C$36,0)</f>
        <v>0</v>
      </c>
      <c r="BB140" s="37">
        <f>+IF(BB139=FIN!$J$36,FIN!$C$36,0)</f>
        <v>0</v>
      </c>
      <c r="BC140" s="37">
        <f>+IF(BC139=FIN!$J$36,FIN!$C$36,0)</f>
        <v>0</v>
      </c>
      <c r="BD140" s="37">
        <f>+IF(BD139=FIN!$J$36,FIN!$C$36,0)</f>
        <v>0</v>
      </c>
      <c r="BE140" s="37">
        <f>+IF(BE139=FIN!$J$36,FIN!$C$36,0)</f>
        <v>0</v>
      </c>
      <c r="BF140" s="37">
        <f>+IF(BF139=FIN!$J$36,FIN!$C$36,0)</f>
        <v>0</v>
      </c>
      <c r="BG140" s="37">
        <f>+IF(BG139=FIN!$J$36,FIN!$C$36,0)</f>
        <v>0</v>
      </c>
      <c r="BH140" s="37">
        <f>+IF(BH139=FIN!$J$36,FIN!$C$36,0)</f>
        <v>0</v>
      </c>
      <c r="BI140" s="37">
        <f>+IF(BI139=FIN!$J$36,FIN!$C$36,0)</f>
        <v>0</v>
      </c>
      <c r="BJ140" s="37">
        <f>+IF(BJ139=FIN!$J$36,FIN!$C$36,0)</f>
        <v>0</v>
      </c>
      <c r="BK140" s="37">
        <f>+IF(BK139=FIN!$J$36,FIN!$C$36,0)</f>
        <v>0</v>
      </c>
      <c r="BL140" s="37">
        <f>+IF(BL139=FIN!$J$36,FIN!$C$36,0)</f>
        <v>0</v>
      </c>
      <c r="BM140" s="37">
        <f>+IF(BM139=FIN!$J$36,FIN!$C$36,0)</f>
        <v>0</v>
      </c>
      <c r="BN140" s="37">
        <f>+IF(BN139=FIN!$J$36,FIN!$C$36,0)</f>
        <v>0</v>
      </c>
      <c r="BO140" s="37">
        <f>+IF(BO139=FIN!$J$36,FIN!$C$36,0)</f>
        <v>0</v>
      </c>
      <c r="BP140" s="37">
        <f>+IF(BP139=FIN!$J$36,FIN!$C$36,0)</f>
        <v>0</v>
      </c>
      <c r="BQ140" s="37">
        <f>+IF(BQ139=FIN!$J$36,FIN!$C$36,0)</f>
        <v>0</v>
      </c>
      <c r="BR140" s="37">
        <f>+IF(BR139=FIN!$J$36,FIN!$C$36,0)</f>
        <v>0</v>
      </c>
      <c r="BS140" s="37">
        <f>+IF(BS139=FIN!$J$36,FIN!$C$36,0)</f>
        <v>0</v>
      </c>
      <c r="BT140" s="37">
        <f>+IF(BT139=FIN!$J$36,FIN!$C$36,0)</f>
        <v>0</v>
      </c>
      <c r="BU140" s="37">
        <f>+IF(BU139=FIN!$J$36,FIN!$C$36,0)</f>
        <v>0</v>
      </c>
      <c r="BV140" s="37">
        <f>+IF(BV139=FIN!$J$36,FIN!$C$36,0)</f>
        <v>0</v>
      </c>
      <c r="BW140" s="37">
        <f>+IF(BW139=FIN!$J$36,FIN!$C$36,0)</f>
        <v>0</v>
      </c>
      <c r="BX140" s="37">
        <f>+IF(BX139=FIN!$J$36,FIN!$C$36,0)</f>
        <v>0</v>
      </c>
    </row>
    <row r="141" spans="2:76">
      <c r="B141" s="32" t="s">
        <v>179</v>
      </c>
      <c r="C141" s="32"/>
      <c r="D141" s="115"/>
      <c r="E141" s="33">
        <f>SUM($E$140:E$140)-SUM($E$144:E$144)</f>
        <v>0</v>
      </c>
      <c r="F141" s="33">
        <f>SUM($E$140:F$140)-SUM($E$144:F$144)</f>
        <v>0</v>
      </c>
      <c r="G141" s="33">
        <f>SUM($E$140:G$140)-SUM($E$144:G$144)</f>
        <v>0</v>
      </c>
      <c r="H141" s="33">
        <f>SUM($E$140:H$140)-SUM($E$144:H$144)</f>
        <v>0</v>
      </c>
      <c r="I141" s="33">
        <f>SUM($E$140:I$140)-SUM($E$144:I$144)</f>
        <v>0</v>
      </c>
      <c r="J141" s="33">
        <f>SUM($E$140:J$140)-SUM($E$144:J$144)</f>
        <v>0</v>
      </c>
      <c r="K141" s="33">
        <f>SUM($E$140:K$140)-SUM($E$144:K$144)</f>
        <v>0</v>
      </c>
      <c r="L141" s="33">
        <f>SUM($E$140:L$140)-SUM($E$144:L$144)</f>
        <v>0</v>
      </c>
      <c r="M141" s="33">
        <f>SUM($E$140:M$140)-SUM($E$144:M$144)</f>
        <v>0</v>
      </c>
      <c r="N141" s="33">
        <f>SUM($E$140:N$140)-SUM($E$144:N$144)</f>
        <v>0</v>
      </c>
      <c r="O141" s="33">
        <f>SUM($E$140:O$140)-SUM($E$144:O$144)</f>
        <v>0</v>
      </c>
      <c r="P141" s="33">
        <f>SUM($E$140:P$140)-SUM($E$144:P$144)</f>
        <v>0</v>
      </c>
      <c r="Q141" s="33">
        <f>SUM($E$140:Q$140)-SUM($E$144:Q$144)</f>
        <v>0</v>
      </c>
      <c r="R141" s="33">
        <f>SUM($E$140:R$140)-SUM($E$144:R$144)</f>
        <v>0</v>
      </c>
      <c r="S141" s="33">
        <f>SUM($E$140:S$140)-SUM($E$144:S$144)</f>
        <v>0</v>
      </c>
      <c r="T141" s="33">
        <f>SUM($E$140:T$140)-SUM($E$144:T$144)</f>
        <v>0</v>
      </c>
      <c r="U141" s="33">
        <f>SUM($E$140:U$140)-SUM($E$144:U$144)</f>
        <v>0</v>
      </c>
      <c r="V141" s="33">
        <f>SUM($E$140:V$140)-SUM($E$144:V$144)</f>
        <v>0</v>
      </c>
      <c r="W141" s="33">
        <f>SUM($E$140:W$140)-SUM($E$144:W$144)</f>
        <v>0</v>
      </c>
      <c r="X141" s="33">
        <f>SUM($E$140:X$140)-SUM($E$144:X$144)</f>
        <v>0</v>
      </c>
      <c r="Y141" s="33">
        <f>SUM($E$140:Y$140)-SUM($E$144:Y$144)</f>
        <v>0</v>
      </c>
      <c r="Z141" s="33">
        <f>SUM($E$140:Z$140)-SUM($E$144:Z$144)</f>
        <v>0</v>
      </c>
      <c r="AA141" s="33">
        <f>SUM($E$140:AA$140)-SUM($E$144:AA$144)</f>
        <v>0</v>
      </c>
      <c r="AB141" s="33">
        <f>SUM($E$140:AB$140)-SUM($E$144:AB$144)</f>
        <v>0</v>
      </c>
      <c r="AC141" s="33">
        <f>SUM($E$140:AC$140)-SUM($E$144:AC$144)</f>
        <v>0</v>
      </c>
      <c r="AD141" s="33">
        <f>SUM($E$140:AD$140)-SUM($E$144:AD$144)</f>
        <v>0</v>
      </c>
      <c r="AE141" s="33">
        <f>SUM($E$140:AE$140)-SUM($E$144:AE$144)</f>
        <v>0</v>
      </c>
      <c r="AF141" s="33">
        <f>SUM($E$140:AF$140)-SUM($E$144:AF$144)</f>
        <v>0</v>
      </c>
      <c r="AG141" s="33">
        <f>SUM($E$140:AG$140)-SUM($E$144:AG$144)</f>
        <v>0</v>
      </c>
      <c r="AH141" s="33">
        <f>SUM($E$140:AH$140)-SUM($E$144:AH$144)</f>
        <v>0</v>
      </c>
      <c r="AI141" s="33">
        <f>SUM($E$140:AI$140)-SUM($E$144:AI$144)</f>
        <v>0</v>
      </c>
      <c r="AJ141" s="33">
        <f>SUM($E$140:AJ$140)-SUM($E$144:AJ$144)</f>
        <v>0</v>
      </c>
      <c r="AK141" s="33">
        <f>SUM($E$140:AK$140)-SUM($E$144:AK$144)</f>
        <v>0</v>
      </c>
      <c r="AL141" s="33">
        <f>SUM($E$140:AL$140)-SUM($E$144:AL$144)</f>
        <v>0</v>
      </c>
      <c r="AM141" s="33">
        <f>SUM($E$140:AM$140)-SUM($E$144:AM$144)</f>
        <v>0</v>
      </c>
      <c r="AN141" s="33">
        <f>SUM($E$140:AN$140)-SUM($E$144:AN$144)</f>
        <v>0</v>
      </c>
      <c r="AO141" s="33">
        <f>SUM($E$140:AO$140)-SUM($E$144:AO$144)</f>
        <v>0</v>
      </c>
      <c r="AP141" s="33">
        <f>SUM($E$140:AP$140)-SUM($E$144:AP$144)</f>
        <v>0</v>
      </c>
      <c r="AQ141" s="33">
        <f>SUM($E$140:AQ$140)-SUM($E$144:AQ$144)</f>
        <v>0</v>
      </c>
      <c r="AR141" s="33">
        <f>SUM($E$140:AR$140)-SUM($E$144:AR$144)</f>
        <v>0</v>
      </c>
      <c r="AS141" s="33">
        <f>SUM($E$140:AS$140)-SUM($E$144:AS$144)</f>
        <v>0</v>
      </c>
      <c r="AT141" s="33">
        <f>SUM($E$140:AT$140)-SUM($E$144:AT$144)</f>
        <v>0</v>
      </c>
      <c r="AU141" s="33">
        <f>SUM($E$140:AU$140)-SUM($E$144:AU$144)</f>
        <v>0</v>
      </c>
      <c r="AV141" s="33">
        <f>SUM($E$140:AV$140)-SUM($E$144:AV$144)</f>
        <v>0</v>
      </c>
      <c r="AW141" s="33">
        <f>SUM($E$140:AW$140)-SUM($E$144:AW$144)</f>
        <v>0</v>
      </c>
      <c r="AX141" s="33">
        <f>SUM($E$140:AX$140)-SUM($E$144:AX$144)</f>
        <v>0</v>
      </c>
      <c r="AY141" s="33">
        <f>SUM($E$140:AY$140)-SUM($E$144:AY$144)</f>
        <v>0</v>
      </c>
      <c r="AZ141" s="33">
        <f>SUM($E$140:AZ$140)-SUM($E$144:AZ$144)</f>
        <v>0</v>
      </c>
      <c r="BA141" s="33">
        <f>SUM($E$140:BA$140)-SUM($E$144:BA$144)</f>
        <v>0</v>
      </c>
      <c r="BB141" s="33">
        <f>SUM($E$140:BB$140)-SUM($E$144:BB$144)</f>
        <v>0</v>
      </c>
      <c r="BC141" s="33">
        <f>SUM($E$140:BC$140)-SUM($E$144:BC$144)</f>
        <v>0</v>
      </c>
      <c r="BD141" s="33">
        <f>SUM($E$140:BD$140)-SUM($E$144:BD$144)</f>
        <v>0</v>
      </c>
      <c r="BE141" s="33">
        <f>SUM($E$140:BE$140)-SUM($E$144:BE$144)</f>
        <v>0</v>
      </c>
      <c r="BF141" s="33">
        <f>SUM($E$140:BF$140)-SUM($E$144:BF$144)</f>
        <v>0</v>
      </c>
      <c r="BG141" s="33">
        <f>SUM($E$140:BG$140)-SUM($E$144:BG$144)</f>
        <v>0</v>
      </c>
      <c r="BH141" s="33">
        <f>SUM($E$140:BH$140)-SUM($E$144:BH$144)</f>
        <v>0</v>
      </c>
      <c r="BI141" s="33">
        <f>SUM($E$140:BI$140)-SUM($E$144:BI$144)</f>
        <v>0</v>
      </c>
      <c r="BJ141" s="33">
        <f>SUM($E$140:BJ$140)-SUM($E$144:BJ$144)</f>
        <v>0</v>
      </c>
      <c r="BK141" s="33">
        <f>SUM($E$140:BK$140)-SUM($E$144:BK$144)</f>
        <v>0</v>
      </c>
      <c r="BL141" s="33">
        <f>SUM($E$140:BL$140)-SUM($E$144:BL$144)</f>
        <v>0</v>
      </c>
      <c r="BM141" s="33">
        <f>SUM($E$140:BM$140)-SUM($E$144:BM$144)</f>
        <v>0</v>
      </c>
      <c r="BN141" s="33">
        <f>SUM($E$140:BN$140)-SUM($E$144:BN$144)</f>
        <v>0</v>
      </c>
      <c r="BO141" s="33">
        <f>SUM($E$140:BO$140)-SUM($E$144:BO$144)</f>
        <v>0</v>
      </c>
      <c r="BP141" s="33">
        <f>SUM($E$140:BP$140)-SUM($E$144:BP$144)</f>
        <v>0</v>
      </c>
      <c r="BQ141" s="33">
        <f>SUM($E$140:BQ$140)-SUM($E$144:BQ$144)</f>
        <v>0</v>
      </c>
      <c r="BR141" s="33">
        <f>SUM($E$140:BR$140)-SUM($E$144:BR$144)</f>
        <v>0</v>
      </c>
      <c r="BS141" s="33">
        <f>SUM($E$140:BS$140)-SUM($E$144:BS$144)</f>
        <v>0</v>
      </c>
      <c r="BT141" s="33">
        <f>SUM($E$140:BT$140)-SUM($E$144:BT$144)</f>
        <v>0</v>
      </c>
      <c r="BU141" s="33">
        <f>SUM($E$140:BU$140)-SUM($E$144:BU$144)</f>
        <v>0</v>
      </c>
      <c r="BV141" s="33">
        <f>SUM($E$140:BV$140)-SUM($E$144:BV$144)</f>
        <v>0</v>
      </c>
      <c r="BW141" s="33">
        <f>SUM($E$140:BW$140)-SUM($E$144:BW$144)</f>
        <v>0</v>
      </c>
      <c r="BX141" s="33">
        <f>SUM($E$140:BX$140)-SUM($E$144:BX$144)</f>
        <v>0</v>
      </c>
    </row>
    <row r="142" spans="2:76">
      <c r="B142" s="32" t="s">
        <v>180</v>
      </c>
      <c r="C142" s="32"/>
      <c r="D142" s="115"/>
      <c r="E142" s="33">
        <f>+E141-E143</f>
        <v>0</v>
      </c>
      <c r="F142" s="33">
        <f t="shared" ref="F142:BL142" si="192">+F141-F143</f>
        <v>0</v>
      </c>
      <c r="G142" s="33">
        <f t="shared" si="192"/>
        <v>0</v>
      </c>
      <c r="H142" s="33">
        <f t="shared" si="192"/>
        <v>0</v>
      </c>
      <c r="I142" s="33">
        <f t="shared" si="192"/>
        <v>0</v>
      </c>
      <c r="J142" s="33">
        <f t="shared" si="192"/>
        <v>0</v>
      </c>
      <c r="K142" s="33">
        <f t="shared" si="192"/>
        <v>0</v>
      </c>
      <c r="L142" s="33">
        <f t="shared" si="192"/>
        <v>0</v>
      </c>
      <c r="M142" s="33">
        <f t="shared" si="192"/>
        <v>0</v>
      </c>
      <c r="N142" s="33">
        <f t="shared" si="192"/>
        <v>0</v>
      </c>
      <c r="O142" s="33">
        <f t="shared" si="192"/>
        <v>0</v>
      </c>
      <c r="P142" s="33">
        <f t="shared" si="192"/>
        <v>0</v>
      </c>
      <c r="Q142" s="33">
        <f t="shared" si="192"/>
        <v>0</v>
      </c>
      <c r="R142" s="33">
        <f t="shared" si="192"/>
        <v>0</v>
      </c>
      <c r="S142" s="33">
        <f t="shared" si="192"/>
        <v>0</v>
      </c>
      <c r="T142" s="33">
        <f t="shared" si="192"/>
        <v>0</v>
      </c>
      <c r="U142" s="33">
        <f t="shared" si="192"/>
        <v>0</v>
      </c>
      <c r="V142" s="33">
        <f t="shared" si="192"/>
        <v>0</v>
      </c>
      <c r="W142" s="33">
        <f t="shared" si="192"/>
        <v>0</v>
      </c>
      <c r="X142" s="33">
        <f t="shared" si="192"/>
        <v>0</v>
      </c>
      <c r="Y142" s="33">
        <f t="shared" si="192"/>
        <v>0</v>
      </c>
      <c r="Z142" s="33">
        <f t="shared" si="192"/>
        <v>0</v>
      </c>
      <c r="AA142" s="33">
        <f t="shared" si="192"/>
        <v>0</v>
      </c>
      <c r="AB142" s="33">
        <f t="shared" si="192"/>
        <v>0</v>
      </c>
      <c r="AC142" s="33">
        <f t="shared" si="192"/>
        <v>0</v>
      </c>
      <c r="AD142" s="33">
        <f t="shared" si="192"/>
        <v>0</v>
      </c>
      <c r="AE142" s="33">
        <f t="shared" si="192"/>
        <v>0</v>
      </c>
      <c r="AF142" s="33">
        <f t="shared" si="192"/>
        <v>0</v>
      </c>
      <c r="AG142" s="33">
        <f t="shared" si="192"/>
        <v>0</v>
      </c>
      <c r="AH142" s="33">
        <f t="shared" si="192"/>
        <v>0</v>
      </c>
      <c r="AI142" s="33">
        <f t="shared" si="192"/>
        <v>0</v>
      </c>
      <c r="AJ142" s="33">
        <f t="shared" si="192"/>
        <v>0</v>
      </c>
      <c r="AK142" s="33">
        <f t="shared" si="192"/>
        <v>0</v>
      </c>
      <c r="AL142" s="33">
        <f t="shared" si="192"/>
        <v>0</v>
      </c>
      <c r="AM142" s="33">
        <f t="shared" si="192"/>
        <v>0</v>
      </c>
      <c r="AN142" s="33">
        <f t="shared" si="192"/>
        <v>0</v>
      </c>
      <c r="AO142" s="33">
        <f t="shared" si="192"/>
        <v>0</v>
      </c>
      <c r="AP142" s="33">
        <f t="shared" si="192"/>
        <v>0</v>
      </c>
      <c r="AQ142" s="33">
        <f t="shared" si="192"/>
        <v>0</v>
      </c>
      <c r="AR142" s="33">
        <f t="shared" si="192"/>
        <v>0</v>
      </c>
      <c r="AS142" s="33">
        <f t="shared" si="192"/>
        <v>0</v>
      </c>
      <c r="AT142" s="33">
        <f t="shared" si="192"/>
        <v>0</v>
      </c>
      <c r="AU142" s="33">
        <f t="shared" si="192"/>
        <v>0</v>
      </c>
      <c r="AV142" s="33">
        <f t="shared" si="192"/>
        <v>0</v>
      </c>
      <c r="AW142" s="33">
        <f t="shared" si="192"/>
        <v>0</v>
      </c>
      <c r="AX142" s="33">
        <f t="shared" si="192"/>
        <v>0</v>
      </c>
      <c r="AY142" s="33">
        <f t="shared" si="192"/>
        <v>0</v>
      </c>
      <c r="AZ142" s="33">
        <f t="shared" si="192"/>
        <v>0</v>
      </c>
      <c r="BA142" s="33">
        <f t="shared" si="192"/>
        <v>0</v>
      </c>
      <c r="BB142" s="33">
        <f t="shared" si="192"/>
        <v>0</v>
      </c>
      <c r="BC142" s="33">
        <f t="shared" si="192"/>
        <v>0</v>
      </c>
      <c r="BD142" s="33">
        <f t="shared" si="192"/>
        <v>0</v>
      </c>
      <c r="BE142" s="33">
        <f t="shared" si="192"/>
        <v>0</v>
      </c>
      <c r="BF142" s="33">
        <f t="shared" si="192"/>
        <v>0</v>
      </c>
      <c r="BG142" s="33">
        <f t="shared" si="192"/>
        <v>0</v>
      </c>
      <c r="BH142" s="33">
        <f t="shared" si="192"/>
        <v>0</v>
      </c>
      <c r="BI142" s="33">
        <f t="shared" si="192"/>
        <v>0</v>
      </c>
      <c r="BJ142" s="33">
        <f t="shared" si="192"/>
        <v>0</v>
      </c>
      <c r="BK142" s="33">
        <f t="shared" si="192"/>
        <v>0</v>
      </c>
      <c r="BL142" s="33">
        <f t="shared" si="192"/>
        <v>0</v>
      </c>
      <c r="BM142" s="33">
        <f t="shared" ref="BM142:BX142" si="193">+BM141-BM143</f>
        <v>0</v>
      </c>
      <c r="BN142" s="33">
        <f t="shared" si="193"/>
        <v>0</v>
      </c>
      <c r="BO142" s="33">
        <f t="shared" si="193"/>
        <v>0</v>
      </c>
      <c r="BP142" s="33">
        <f t="shared" si="193"/>
        <v>0</v>
      </c>
      <c r="BQ142" s="33">
        <f t="shared" si="193"/>
        <v>0</v>
      </c>
      <c r="BR142" s="33">
        <f t="shared" si="193"/>
        <v>0</v>
      </c>
      <c r="BS142" s="33">
        <f t="shared" si="193"/>
        <v>0</v>
      </c>
      <c r="BT142" s="33">
        <f t="shared" si="193"/>
        <v>0</v>
      </c>
      <c r="BU142" s="33">
        <f t="shared" si="193"/>
        <v>0</v>
      </c>
      <c r="BV142" s="33">
        <f t="shared" si="193"/>
        <v>0</v>
      </c>
      <c r="BW142" s="33">
        <f t="shared" si="193"/>
        <v>0</v>
      </c>
      <c r="BX142" s="33">
        <f t="shared" si="193"/>
        <v>0</v>
      </c>
    </row>
    <row r="143" spans="2:76">
      <c r="B143" s="32" t="s">
        <v>181</v>
      </c>
      <c r="C143" s="32"/>
      <c r="D143" s="117"/>
      <c r="E143" s="33">
        <f>IF(E141&gt;0,SUM(F144:Q144),0)</f>
        <v>0</v>
      </c>
      <c r="F143" s="33">
        <f t="shared" ref="F143:BL143" si="194">IF(F141&gt;0,SUM(G144:R144),0)</f>
        <v>0</v>
      </c>
      <c r="G143" s="33">
        <f t="shared" si="194"/>
        <v>0</v>
      </c>
      <c r="H143" s="33">
        <f t="shared" si="194"/>
        <v>0</v>
      </c>
      <c r="I143" s="33">
        <f t="shared" si="194"/>
        <v>0</v>
      </c>
      <c r="J143" s="33">
        <f t="shared" si="194"/>
        <v>0</v>
      </c>
      <c r="K143" s="33">
        <f t="shared" si="194"/>
        <v>0</v>
      </c>
      <c r="L143" s="33">
        <f t="shared" si="194"/>
        <v>0</v>
      </c>
      <c r="M143" s="33">
        <f t="shared" si="194"/>
        <v>0</v>
      </c>
      <c r="N143" s="33">
        <f t="shared" si="194"/>
        <v>0</v>
      </c>
      <c r="O143" s="33">
        <f t="shared" si="194"/>
        <v>0</v>
      </c>
      <c r="P143" s="33">
        <f t="shared" si="194"/>
        <v>0</v>
      </c>
      <c r="Q143" s="33">
        <f t="shared" si="194"/>
        <v>0</v>
      </c>
      <c r="R143" s="33">
        <f t="shared" si="194"/>
        <v>0</v>
      </c>
      <c r="S143" s="33">
        <f t="shared" si="194"/>
        <v>0</v>
      </c>
      <c r="T143" s="33">
        <f t="shared" si="194"/>
        <v>0</v>
      </c>
      <c r="U143" s="33">
        <f t="shared" si="194"/>
        <v>0</v>
      </c>
      <c r="V143" s="33">
        <f t="shared" si="194"/>
        <v>0</v>
      </c>
      <c r="W143" s="33">
        <f t="shared" si="194"/>
        <v>0</v>
      </c>
      <c r="X143" s="33">
        <f t="shared" si="194"/>
        <v>0</v>
      </c>
      <c r="Y143" s="33">
        <f t="shared" si="194"/>
        <v>0</v>
      </c>
      <c r="Z143" s="33">
        <f t="shared" si="194"/>
        <v>0</v>
      </c>
      <c r="AA143" s="33">
        <f t="shared" si="194"/>
        <v>0</v>
      </c>
      <c r="AB143" s="33">
        <f t="shared" si="194"/>
        <v>0</v>
      </c>
      <c r="AC143" s="33">
        <f t="shared" si="194"/>
        <v>0</v>
      </c>
      <c r="AD143" s="33">
        <f t="shared" si="194"/>
        <v>0</v>
      </c>
      <c r="AE143" s="33">
        <f t="shared" si="194"/>
        <v>0</v>
      </c>
      <c r="AF143" s="33">
        <f t="shared" si="194"/>
        <v>0</v>
      </c>
      <c r="AG143" s="33">
        <f t="shared" si="194"/>
        <v>0</v>
      </c>
      <c r="AH143" s="33">
        <f t="shared" si="194"/>
        <v>0</v>
      </c>
      <c r="AI143" s="33">
        <f t="shared" si="194"/>
        <v>0</v>
      </c>
      <c r="AJ143" s="33">
        <f t="shared" si="194"/>
        <v>0</v>
      </c>
      <c r="AK143" s="33">
        <f t="shared" si="194"/>
        <v>0</v>
      </c>
      <c r="AL143" s="33">
        <f t="shared" si="194"/>
        <v>0</v>
      </c>
      <c r="AM143" s="33">
        <f t="shared" si="194"/>
        <v>0</v>
      </c>
      <c r="AN143" s="33">
        <f t="shared" si="194"/>
        <v>0</v>
      </c>
      <c r="AO143" s="33">
        <f t="shared" si="194"/>
        <v>0</v>
      </c>
      <c r="AP143" s="33">
        <f t="shared" si="194"/>
        <v>0</v>
      </c>
      <c r="AQ143" s="33">
        <f t="shared" si="194"/>
        <v>0</v>
      </c>
      <c r="AR143" s="33">
        <f t="shared" si="194"/>
        <v>0</v>
      </c>
      <c r="AS143" s="33">
        <f t="shared" si="194"/>
        <v>0</v>
      </c>
      <c r="AT143" s="33">
        <f t="shared" si="194"/>
        <v>0</v>
      </c>
      <c r="AU143" s="33">
        <f t="shared" si="194"/>
        <v>0</v>
      </c>
      <c r="AV143" s="33">
        <f t="shared" si="194"/>
        <v>0</v>
      </c>
      <c r="AW143" s="33">
        <f t="shared" si="194"/>
        <v>0</v>
      </c>
      <c r="AX143" s="33">
        <f t="shared" si="194"/>
        <v>0</v>
      </c>
      <c r="AY143" s="33">
        <f t="shared" si="194"/>
        <v>0</v>
      </c>
      <c r="AZ143" s="33">
        <f t="shared" si="194"/>
        <v>0</v>
      </c>
      <c r="BA143" s="33">
        <f t="shared" si="194"/>
        <v>0</v>
      </c>
      <c r="BB143" s="33">
        <f t="shared" si="194"/>
        <v>0</v>
      </c>
      <c r="BC143" s="33">
        <f t="shared" si="194"/>
        <v>0</v>
      </c>
      <c r="BD143" s="33">
        <f t="shared" si="194"/>
        <v>0</v>
      </c>
      <c r="BE143" s="33">
        <f t="shared" si="194"/>
        <v>0</v>
      </c>
      <c r="BF143" s="33">
        <f t="shared" si="194"/>
        <v>0</v>
      </c>
      <c r="BG143" s="33">
        <f t="shared" si="194"/>
        <v>0</v>
      </c>
      <c r="BH143" s="33">
        <f t="shared" si="194"/>
        <v>0</v>
      </c>
      <c r="BI143" s="33">
        <f t="shared" si="194"/>
        <v>0</v>
      </c>
      <c r="BJ143" s="33">
        <f t="shared" si="194"/>
        <v>0</v>
      </c>
      <c r="BK143" s="33">
        <f t="shared" si="194"/>
        <v>0</v>
      </c>
      <c r="BL143" s="33">
        <f t="shared" si="194"/>
        <v>0</v>
      </c>
      <c r="BM143" s="33">
        <f t="shared" ref="BM143" si="195">IF(BM141&gt;0,SUM(BN144:BY144),0)</f>
        <v>0</v>
      </c>
      <c r="BN143" s="33">
        <f t="shared" ref="BN143" si="196">IF(BN141&gt;0,SUM(BO144:BZ144),0)</f>
        <v>0</v>
      </c>
      <c r="BO143" s="33">
        <f t="shared" ref="BO143" si="197">IF(BO141&gt;0,SUM(BP144:CA144),0)</f>
        <v>0</v>
      </c>
      <c r="BP143" s="33">
        <f t="shared" ref="BP143" si="198">IF(BP141&gt;0,SUM(BQ144:CB144),0)</f>
        <v>0</v>
      </c>
      <c r="BQ143" s="33">
        <f t="shared" ref="BQ143" si="199">IF(BQ141&gt;0,SUM(BR144:CC144),0)</f>
        <v>0</v>
      </c>
      <c r="BR143" s="33">
        <f t="shared" ref="BR143" si="200">IF(BR141&gt;0,SUM(BS144:CD144),0)</f>
        <v>0</v>
      </c>
      <c r="BS143" s="33">
        <f t="shared" ref="BS143" si="201">IF(BS141&gt;0,SUM(BT144:CE144),0)</f>
        <v>0</v>
      </c>
      <c r="BT143" s="33">
        <f t="shared" ref="BT143" si="202">IF(BT141&gt;0,SUM(BU144:CF144),0)</f>
        <v>0</v>
      </c>
      <c r="BU143" s="33">
        <f t="shared" ref="BU143" si="203">IF(BU141&gt;0,SUM(BV144:CG144),0)</f>
        <v>0</v>
      </c>
      <c r="BV143" s="33">
        <f t="shared" ref="BV143" si="204">IF(BV141&gt;0,SUM(BW144:CH144),0)</f>
        <v>0</v>
      </c>
      <c r="BW143" s="33">
        <f t="shared" ref="BW143:BX143" si="205">IF(BW141&gt;0,SUM(BX144:CI144),0)</f>
        <v>0</v>
      </c>
      <c r="BX143" s="33">
        <f t="shared" si="205"/>
        <v>0</v>
      </c>
    </row>
    <row r="144" spans="2:76">
      <c r="B144" s="32" t="s">
        <v>178</v>
      </c>
      <c r="C144" s="32"/>
      <c r="D144" s="115"/>
      <c r="E144" s="33">
        <f>IFERROR(+VLOOKUP(E$61,'LeC '!$C$11:$M$82,6,0),0)</f>
        <v>0</v>
      </c>
      <c r="F144" s="33">
        <f>IFERROR(+VLOOKUP(F$61,'LeC '!$C$11:$M$82,6,0),0)</f>
        <v>0</v>
      </c>
      <c r="G144" s="33">
        <f>IFERROR(+VLOOKUP(G$61,'LeC '!$C$11:$M$82,6,0),0)</f>
        <v>0</v>
      </c>
      <c r="H144" s="33">
        <f>IFERROR(+VLOOKUP(H$61,'LeC '!$C$11:$M$82,6,0),0)</f>
        <v>0</v>
      </c>
      <c r="I144" s="33">
        <f>IFERROR(+VLOOKUP(I$61,'LeC '!$C$11:$M$82,6,0),0)</f>
        <v>0</v>
      </c>
      <c r="J144" s="33">
        <f>IFERROR(+VLOOKUP(J$61,'LeC '!$C$11:$M$82,6,0),0)</f>
        <v>0</v>
      </c>
      <c r="K144" s="33">
        <f>IFERROR(+VLOOKUP(K$61,'LeC '!$C$11:$M$82,6,0),0)</f>
        <v>0</v>
      </c>
      <c r="L144" s="33">
        <f>IFERROR(+VLOOKUP(L$61,'LeC '!$C$11:$M$82,6,0),0)</f>
        <v>0</v>
      </c>
      <c r="M144" s="33">
        <f>IFERROR(+VLOOKUP(M$61,'LeC '!$C$11:$M$82,6,0),0)</f>
        <v>0</v>
      </c>
      <c r="N144" s="33">
        <f>IFERROR(+VLOOKUP(N$61,'LeC '!$C$11:$M$82,6,0),0)</f>
        <v>0</v>
      </c>
      <c r="O144" s="33">
        <f>IFERROR(+VLOOKUP(O$61,'LeC '!$C$11:$M$82,6,0),0)</f>
        <v>0</v>
      </c>
      <c r="P144" s="33">
        <f>IFERROR(+VLOOKUP(P$61,'LeC '!$C$11:$M$82,6,0),0)</f>
        <v>0</v>
      </c>
      <c r="Q144" s="33">
        <f>IFERROR(+VLOOKUP(Q$61,'LeC '!$C$11:$M$82,6,0),0)</f>
        <v>0</v>
      </c>
      <c r="R144" s="33">
        <f>IFERROR(+VLOOKUP(R$61,'LeC '!$C$11:$M$82,6,0),0)</f>
        <v>0</v>
      </c>
      <c r="S144" s="33">
        <f>IFERROR(+VLOOKUP(S$61,'LeC '!$C$11:$M$82,6,0),0)</f>
        <v>0</v>
      </c>
      <c r="T144" s="33">
        <f>IFERROR(+VLOOKUP(T$61,'LeC '!$C$11:$M$82,6,0),0)</f>
        <v>0</v>
      </c>
      <c r="U144" s="33">
        <f>IFERROR(+VLOOKUP(U$61,'LeC '!$C$11:$M$82,6,0),0)</f>
        <v>0</v>
      </c>
      <c r="V144" s="33">
        <f>IFERROR(+VLOOKUP(V$61,'LeC '!$C$11:$M$82,6,0),0)</f>
        <v>0</v>
      </c>
      <c r="W144" s="33">
        <f>IFERROR(+VLOOKUP(W$61,'LeC '!$C$11:$M$82,6,0),0)</f>
        <v>0</v>
      </c>
      <c r="X144" s="33">
        <f>IFERROR(+VLOOKUP(X$61,'LeC '!$C$11:$M$82,6,0),0)</f>
        <v>0</v>
      </c>
      <c r="Y144" s="33">
        <f>IFERROR(+VLOOKUP(Y$61,'LeC '!$C$11:$M$82,6,0),0)</f>
        <v>0</v>
      </c>
      <c r="Z144" s="33">
        <f>IFERROR(+VLOOKUP(Z$61,'LeC '!$C$11:$M$82,6,0),0)</f>
        <v>0</v>
      </c>
      <c r="AA144" s="33">
        <f>IFERROR(+VLOOKUP(AA$61,'LeC '!$C$11:$M$82,6,0),0)</f>
        <v>0</v>
      </c>
      <c r="AB144" s="33">
        <f>IFERROR(+VLOOKUP(AB$61,'LeC '!$C$11:$M$82,6,0),0)</f>
        <v>0</v>
      </c>
      <c r="AC144" s="33">
        <f>IFERROR(+VLOOKUP(AC$61,'LeC '!$C$11:$M$82,6,0),0)</f>
        <v>0</v>
      </c>
      <c r="AD144" s="33">
        <f>IFERROR(+VLOOKUP(AD$61,'LeC '!$C$11:$M$82,6,0),0)</f>
        <v>0</v>
      </c>
      <c r="AE144" s="33">
        <f>IFERROR(+VLOOKUP(AE$61,'LeC '!$C$11:$M$82,6,0),0)</f>
        <v>0</v>
      </c>
      <c r="AF144" s="33">
        <f>IFERROR(+VLOOKUP(AF$61,'LeC '!$C$11:$M$82,6,0),0)</f>
        <v>0</v>
      </c>
      <c r="AG144" s="33">
        <f>IFERROR(+VLOOKUP(AG$61,'LeC '!$C$11:$M$82,6,0),0)</f>
        <v>0</v>
      </c>
      <c r="AH144" s="33">
        <f>IFERROR(+VLOOKUP(AH$61,'LeC '!$C$11:$M$82,6,0),0)</f>
        <v>0</v>
      </c>
      <c r="AI144" s="33">
        <f>IFERROR(+VLOOKUP(AI$61,'LeC '!$C$11:$M$82,6,0),0)</f>
        <v>0</v>
      </c>
      <c r="AJ144" s="33">
        <f>IFERROR(+VLOOKUP(AJ$61,'LeC '!$C$11:$M$82,6,0),0)</f>
        <v>0</v>
      </c>
      <c r="AK144" s="33">
        <f>IFERROR(+VLOOKUP(AK$61,'LeC '!$C$11:$M$82,6,0),0)</f>
        <v>0</v>
      </c>
      <c r="AL144" s="33">
        <f>IFERROR(+VLOOKUP(AL$61,'LeC '!$C$11:$M$82,6,0),0)</f>
        <v>0</v>
      </c>
      <c r="AM144" s="33">
        <f>IFERROR(+VLOOKUP(AM$61,'LeC '!$C$11:$M$82,6,0),0)</f>
        <v>0</v>
      </c>
      <c r="AN144" s="33">
        <f>IFERROR(+VLOOKUP(AN$61,'LeC '!$C$11:$M$82,6,0),0)</f>
        <v>0</v>
      </c>
      <c r="AO144" s="33">
        <f>IFERROR(+VLOOKUP(AO$61,'LeC '!$C$11:$M$82,6,0),0)</f>
        <v>0</v>
      </c>
      <c r="AP144" s="33">
        <f>IFERROR(+VLOOKUP(AP$61,'LeC '!$C$11:$M$82,6,0),0)</f>
        <v>0</v>
      </c>
      <c r="AQ144" s="33">
        <f>IFERROR(+VLOOKUP(AQ$61,'LeC '!$C$11:$M$82,6,0),0)</f>
        <v>0</v>
      </c>
      <c r="AR144" s="33">
        <f>IFERROR(+VLOOKUP(AR$61,'LeC '!$C$11:$M$82,6,0),0)</f>
        <v>0</v>
      </c>
      <c r="AS144" s="33">
        <f>IFERROR(+VLOOKUP(AS$61,'LeC '!$C$11:$M$82,6,0),0)</f>
        <v>0</v>
      </c>
      <c r="AT144" s="33">
        <f>IFERROR(+VLOOKUP(AT$61,'LeC '!$C$11:$M$82,6,0),0)</f>
        <v>0</v>
      </c>
      <c r="AU144" s="33">
        <f>IFERROR(+VLOOKUP(AU$61,'LeC '!$C$11:$M$82,6,0),0)</f>
        <v>0</v>
      </c>
      <c r="AV144" s="33">
        <f>IFERROR(+VLOOKUP(AV$61,'LeC '!$C$11:$M$82,6,0),0)</f>
        <v>0</v>
      </c>
      <c r="AW144" s="33">
        <f>IFERROR(+VLOOKUP(AW$61,'LeC '!$C$11:$M$82,6,0),0)</f>
        <v>0</v>
      </c>
      <c r="AX144" s="33">
        <f>IFERROR(+VLOOKUP(AX$61,'LeC '!$C$11:$M$82,6,0),0)</f>
        <v>0</v>
      </c>
      <c r="AY144" s="33">
        <f>IFERROR(+VLOOKUP(AY$61,'LeC '!$C$11:$M$82,6,0),0)</f>
        <v>0</v>
      </c>
      <c r="AZ144" s="33">
        <f>IFERROR(+VLOOKUP(AZ$61,'LeC '!$C$11:$M$82,6,0),0)</f>
        <v>0</v>
      </c>
      <c r="BA144" s="33">
        <f>IFERROR(+VLOOKUP(BA$61,'LeC '!$C$11:$M$82,6,0),0)</f>
        <v>0</v>
      </c>
      <c r="BB144" s="33">
        <f>IFERROR(+VLOOKUP(BB$61,'LeC '!$C$11:$M$82,6,0),0)</f>
        <v>0</v>
      </c>
      <c r="BC144" s="33">
        <f>IFERROR(+VLOOKUP(BC$61,'LeC '!$C$11:$M$82,6,0),0)</f>
        <v>0</v>
      </c>
      <c r="BD144" s="33">
        <f>IFERROR(+VLOOKUP(BD$61,'LeC '!$C$11:$M$82,6,0),0)</f>
        <v>0</v>
      </c>
      <c r="BE144" s="33">
        <f>IFERROR(+VLOOKUP(BE$61,'LeC '!$C$11:$M$82,6,0),0)</f>
        <v>0</v>
      </c>
      <c r="BF144" s="33">
        <f>IFERROR(+VLOOKUP(BF$61,'LeC '!$C$11:$M$82,6,0),0)</f>
        <v>0</v>
      </c>
      <c r="BG144" s="33">
        <f>IFERROR(+VLOOKUP(BG$61,'LeC '!$C$11:$M$82,6,0),0)</f>
        <v>0</v>
      </c>
      <c r="BH144" s="33">
        <f>IFERROR(+VLOOKUP(BH$61,'LeC '!$C$11:$M$82,6,0),0)</f>
        <v>0</v>
      </c>
      <c r="BI144" s="33">
        <f>IFERROR(+VLOOKUP(BI$61,'LeC '!$C$11:$M$82,6,0),0)</f>
        <v>0</v>
      </c>
      <c r="BJ144" s="33">
        <f>IFERROR(+VLOOKUP(BJ$61,'LeC '!$C$11:$M$82,6,0),0)</f>
        <v>0</v>
      </c>
      <c r="BK144" s="33">
        <f>IFERROR(+VLOOKUP(BK$61,'LeC '!$C$11:$M$82,6,0),0)</f>
        <v>0</v>
      </c>
      <c r="BL144" s="33">
        <f>IFERROR(+VLOOKUP(BL$61,'LeC '!$C$11:$M$82,6,0),0)</f>
        <v>0</v>
      </c>
      <c r="BM144" s="33">
        <f>IFERROR(+VLOOKUP(BM$61,'LeC '!$C$11:$M$82,6,0),0)</f>
        <v>0</v>
      </c>
      <c r="BN144" s="33">
        <f>IFERROR(+VLOOKUP(BN$61,'LeC '!$C$11:$M$82,6,0),0)</f>
        <v>0</v>
      </c>
      <c r="BO144" s="33">
        <f>IFERROR(+VLOOKUP(BO$61,'LeC '!$C$11:$M$82,6,0),0)</f>
        <v>0</v>
      </c>
      <c r="BP144" s="33">
        <f>IFERROR(+VLOOKUP(BP$61,'LeC '!$C$11:$M$82,6,0),0)</f>
        <v>0</v>
      </c>
      <c r="BQ144" s="33">
        <f>IFERROR(+VLOOKUP(BQ$61,'LeC '!$C$11:$M$82,6,0),0)</f>
        <v>0</v>
      </c>
      <c r="BR144" s="33">
        <f>IFERROR(+VLOOKUP(BR$61,'LeC '!$C$11:$M$82,6,0),0)</f>
        <v>0</v>
      </c>
      <c r="BS144" s="33">
        <f>IFERROR(+VLOOKUP(BS$61,'LeC '!$C$11:$M$82,6,0),0)</f>
        <v>0</v>
      </c>
      <c r="BT144" s="33">
        <f>IFERROR(+VLOOKUP(BT$61,'LeC '!$C$11:$M$82,6,0),0)</f>
        <v>0</v>
      </c>
      <c r="BU144" s="33">
        <f>IFERROR(+VLOOKUP(BU$61,'LeC '!$C$11:$M$82,6,0),0)</f>
        <v>0</v>
      </c>
      <c r="BV144" s="33">
        <f>IFERROR(+VLOOKUP(BV$61,'LeC '!$C$11:$M$82,6,0),0)</f>
        <v>0</v>
      </c>
      <c r="BW144" s="33">
        <f>IFERROR(+VLOOKUP(BW$61,'LeC '!$C$11:$M$82,6,0),0)</f>
        <v>0</v>
      </c>
      <c r="BX144" s="33">
        <f>IFERROR(+VLOOKUP(BX$61,'LeC '!$C$11:$M$82,6,0),0)</f>
        <v>0</v>
      </c>
    </row>
    <row r="145" spans="1:76">
      <c r="B145" s="32" t="s">
        <v>182</v>
      </c>
      <c r="C145" s="116"/>
      <c r="D145" s="118"/>
      <c r="E145" s="33">
        <f>IFERROR(+VLOOKUP(E$61,'LeC '!$C$11:$J$82,7,0),0)</f>
        <v>0</v>
      </c>
      <c r="F145" s="33">
        <f>IFERROR(+VLOOKUP(F$61,'LeC '!$C$11:$J$82,7,0),0)</f>
        <v>0</v>
      </c>
      <c r="G145" s="33">
        <f>IFERROR(+VLOOKUP(G$61,'LeC '!$C$11:$J$82,7,0),0)</f>
        <v>0</v>
      </c>
      <c r="H145" s="33">
        <f>IFERROR(+VLOOKUP(H$61,'LeC '!$C$11:$J$82,7,0),0)</f>
        <v>0</v>
      </c>
      <c r="I145" s="33">
        <f>IFERROR(+VLOOKUP(I$61,'LeC '!$C$11:$J$82,7,0),0)</f>
        <v>0</v>
      </c>
      <c r="J145" s="33">
        <f>IFERROR(+VLOOKUP(J$61,'LeC '!$C$11:$J$82,7,0),0)</f>
        <v>0</v>
      </c>
      <c r="K145" s="33">
        <f>IFERROR(+VLOOKUP(K$61,'LeC '!$C$11:$J$82,7,0),0)</f>
        <v>0</v>
      </c>
      <c r="L145" s="33">
        <f>IFERROR(+VLOOKUP(L$61,'LeC '!$C$11:$J$82,7,0),0)</f>
        <v>0</v>
      </c>
      <c r="M145" s="33">
        <f>IFERROR(+VLOOKUP(M$61,'LeC '!$C$11:$J$82,7,0),0)</f>
        <v>0</v>
      </c>
      <c r="N145" s="33">
        <f>IFERROR(+VLOOKUP(N$61,'LeC '!$C$11:$J$82,7,0),0)</f>
        <v>0</v>
      </c>
      <c r="O145" s="33">
        <f>IFERROR(+VLOOKUP(O$61,'LeC '!$C$11:$J$82,7,0),0)</f>
        <v>0</v>
      </c>
      <c r="P145" s="33">
        <f>IFERROR(+VLOOKUP(P$61,'LeC '!$C$11:$J$82,7,0),0)</f>
        <v>0</v>
      </c>
      <c r="Q145" s="33">
        <f>IFERROR(+VLOOKUP(Q$61,'LeC '!$C$11:$J$82,7,0),0)</f>
        <v>0</v>
      </c>
      <c r="R145" s="33">
        <f>IFERROR(+VLOOKUP(R$61,'LeC '!$C$11:$J$82,7,0),0)</f>
        <v>0</v>
      </c>
      <c r="S145" s="33">
        <f>IFERROR(+VLOOKUP(S$61,'LeC '!$C$11:$J$82,7,0),0)</f>
        <v>0</v>
      </c>
      <c r="T145" s="33">
        <f>IFERROR(+VLOOKUP(T$61,'LeC '!$C$11:$J$82,7,0),0)</f>
        <v>0</v>
      </c>
      <c r="U145" s="33">
        <f>IFERROR(+VLOOKUP(U$61,'LeC '!$C$11:$J$82,7,0),0)</f>
        <v>0</v>
      </c>
      <c r="V145" s="33">
        <f>IFERROR(+VLOOKUP(V$61,'LeC '!$C$11:$J$82,7,0),0)</f>
        <v>0</v>
      </c>
      <c r="W145" s="33">
        <f>IFERROR(+VLOOKUP(W$61,'LeC '!$C$11:$J$82,7,0),0)</f>
        <v>0</v>
      </c>
      <c r="X145" s="33">
        <f>IFERROR(+VLOOKUP(X$61,'LeC '!$C$11:$J$82,7,0),0)</f>
        <v>0</v>
      </c>
      <c r="Y145" s="33">
        <f>IFERROR(+VLOOKUP(Y$61,'LeC '!$C$11:$J$82,7,0),0)</f>
        <v>0</v>
      </c>
      <c r="Z145" s="33">
        <f>IFERROR(+VLOOKUP(Z$61,'LeC '!$C$11:$J$82,7,0),0)</f>
        <v>0</v>
      </c>
      <c r="AA145" s="33">
        <f>IFERROR(+VLOOKUP(AA$61,'LeC '!$C$11:$J$82,7,0),0)</f>
        <v>0</v>
      </c>
      <c r="AB145" s="33">
        <f>IFERROR(+VLOOKUP(AB$61,'LeC '!$C$11:$J$82,7,0),0)</f>
        <v>0</v>
      </c>
      <c r="AC145" s="33">
        <f>IFERROR(+VLOOKUP(AC$61,'LeC '!$C$11:$J$82,7,0),0)</f>
        <v>0</v>
      </c>
      <c r="AD145" s="33">
        <f>IFERROR(+VLOOKUP(AD$61,'LeC '!$C$11:$J$82,7,0),0)</f>
        <v>0</v>
      </c>
      <c r="AE145" s="33">
        <f>IFERROR(+VLOOKUP(AE$61,'LeC '!$C$11:$J$82,7,0),0)</f>
        <v>0</v>
      </c>
      <c r="AF145" s="33">
        <f>IFERROR(+VLOOKUP(AF$61,'LeC '!$C$11:$J$82,7,0),0)</f>
        <v>0</v>
      </c>
      <c r="AG145" s="33">
        <f>IFERROR(+VLOOKUP(AG$61,'LeC '!$C$11:$J$82,7,0),0)</f>
        <v>0</v>
      </c>
      <c r="AH145" s="33">
        <f>IFERROR(+VLOOKUP(AH$61,'LeC '!$C$11:$J$82,7,0),0)</f>
        <v>0</v>
      </c>
      <c r="AI145" s="33">
        <f>IFERROR(+VLOOKUP(AI$61,'LeC '!$C$11:$J$82,7,0),0)</f>
        <v>0</v>
      </c>
      <c r="AJ145" s="33">
        <f>IFERROR(+VLOOKUP(AJ$61,'LeC '!$C$11:$J$82,7,0),0)</f>
        <v>0</v>
      </c>
      <c r="AK145" s="33">
        <f>IFERROR(+VLOOKUP(AK$61,'LeC '!$C$11:$J$82,7,0),0)</f>
        <v>0</v>
      </c>
      <c r="AL145" s="33">
        <f>IFERROR(+VLOOKUP(AL$61,'LeC '!$C$11:$J$82,7,0),0)</f>
        <v>0</v>
      </c>
      <c r="AM145" s="33">
        <f>IFERROR(+VLOOKUP(AM$61,'LeC '!$C$11:$J$82,7,0),0)</f>
        <v>0</v>
      </c>
      <c r="AN145" s="33">
        <f>IFERROR(+VLOOKUP(AN$61,'LeC '!$C$11:$J$82,7,0),0)</f>
        <v>0</v>
      </c>
      <c r="AO145" s="33">
        <f>IFERROR(+VLOOKUP(AO$61,'LeC '!$C$11:$J$82,7,0),0)</f>
        <v>0</v>
      </c>
      <c r="AP145" s="33">
        <f>IFERROR(+VLOOKUP(AP$61,'LeC '!$C$11:$J$82,7,0),0)</f>
        <v>0</v>
      </c>
      <c r="AQ145" s="33">
        <f>IFERROR(+VLOOKUP(AQ$61,'LeC '!$C$11:$J$82,7,0),0)</f>
        <v>0</v>
      </c>
      <c r="AR145" s="33">
        <f>IFERROR(+VLOOKUP(AR$61,'LeC '!$C$11:$J$82,7,0),0)</f>
        <v>0</v>
      </c>
      <c r="AS145" s="33">
        <f>IFERROR(+VLOOKUP(AS$61,'LeC '!$C$11:$J$82,7,0),0)</f>
        <v>0</v>
      </c>
      <c r="AT145" s="33">
        <f>IFERROR(+VLOOKUP(AT$61,'LeC '!$C$11:$J$82,7,0),0)</f>
        <v>0</v>
      </c>
      <c r="AU145" s="33">
        <f>IFERROR(+VLOOKUP(AU$61,'LeC '!$C$11:$J$82,7,0),0)</f>
        <v>0</v>
      </c>
      <c r="AV145" s="33">
        <f>IFERROR(+VLOOKUP(AV$61,'LeC '!$C$11:$J$82,7,0),0)</f>
        <v>0</v>
      </c>
      <c r="AW145" s="33">
        <f>IFERROR(+VLOOKUP(AW$61,'LeC '!$C$11:$J$82,7,0),0)</f>
        <v>0</v>
      </c>
      <c r="AX145" s="33">
        <f>IFERROR(+VLOOKUP(AX$61,'LeC '!$C$11:$J$82,7,0),0)</f>
        <v>0</v>
      </c>
      <c r="AY145" s="33">
        <f>IFERROR(+VLOOKUP(AY$61,'LeC '!$C$11:$J$82,7,0),0)</f>
        <v>0</v>
      </c>
      <c r="AZ145" s="33">
        <f>IFERROR(+VLOOKUP(AZ$61,'LeC '!$C$11:$J$82,7,0),0)</f>
        <v>0</v>
      </c>
      <c r="BA145" s="33">
        <f>IFERROR(+VLOOKUP(BA$61,'LeC '!$C$11:$J$82,7,0),0)</f>
        <v>0</v>
      </c>
      <c r="BB145" s="33">
        <f>IFERROR(+VLOOKUP(BB$61,'LeC '!$C$11:$J$82,7,0),0)</f>
        <v>0</v>
      </c>
      <c r="BC145" s="33">
        <f>IFERROR(+VLOOKUP(BC$61,'LeC '!$C$11:$J$82,7,0),0)</f>
        <v>0</v>
      </c>
      <c r="BD145" s="33">
        <f>IFERROR(+VLOOKUP(BD$61,'LeC '!$C$11:$J$82,7,0),0)</f>
        <v>0</v>
      </c>
      <c r="BE145" s="33">
        <f>IFERROR(+VLOOKUP(BE$61,'LeC '!$C$11:$J$82,7,0),0)</f>
        <v>0</v>
      </c>
      <c r="BF145" s="33">
        <f>IFERROR(+VLOOKUP(BF$61,'LeC '!$C$11:$J$82,7,0),0)</f>
        <v>0</v>
      </c>
      <c r="BG145" s="33">
        <f>IFERROR(+VLOOKUP(BG$61,'LeC '!$C$11:$J$82,7,0),0)</f>
        <v>0</v>
      </c>
      <c r="BH145" s="33">
        <f>IFERROR(+VLOOKUP(BH$61,'LeC '!$C$11:$J$82,7,0),0)</f>
        <v>0</v>
      </c>
      <c r="BI145" s="33">
        <f>IFERROR(+VLOOKUP(BI$61,'LeC '!$C$11:$J$82,7,0),0)</f>
        <v>0</v>
      </c>
      <c r="BJ145" s="33">
        <f>IFERROR(+VLOOKUP(BJ$61,'LeC '!$C$11:$J$82,7,0),0)</f>
        <v>0</v>
      </c>
      <c r="BK145" s="33">
        <f>IFERROR(+VLOOKUP(BK$61,'LeC '!$C$11:$J$82,7,0),0)</f>
        <v>0</v>
      </c>
      <c r="BL145" s="33">
        <f>IFERROR(+VLOOKUP(BL$61,'LeC '!$C$11:$J$82,7,0),0)</f>
        <v>0</v>
      </c>
      <c r="BM145" s="33">
        <f>IFERROR(+VLOOKUP(BM$61,'LeC '!$C$11:$J$82,7,0),0)</f>
        <v>0</v>
      </c>
      <c r="BN145" s="33">
        <f>IFERROR(+VLOOKUP(BN$61,'LeC '!$C$11:$J$82,7,0),0)</f>
        <v>0</v>
      </c>
      <c r="BO145" s="33">
        <f>IFERROR(+VLOOKUP(BO$61,'LeC '!$C$11:$J$82,7,0),0)</f>
        <v>0</v>
      </c>
      <c r="BP145" s="33">
        <f>IFERROR(+VLOOKUP(BP$61,'LeC '!$C$11:$J$82,7,0),0)</f>
        <v>0</v>
      </c>
      <c r="BQ145" s="33">
        <f>IFERROR(+VLOOKUP(BQ$61,'LeC '!$C$11:$J$82,7,0),0)</f>
        <v>0</v>
      </c>
      <c r="BR145" s="33">
        <f>IFERROR(+VLOOKUP(BR$61,'LeC '!$C$11:$J$82,7,0),0)</f>
        <v>0</v>
      </c>
      <c r="BS145" s="33">
        <f>IFERROR(+VLOOKUP(BS$61,'LeC '!$C$11:$J$82,7,0),0)</f>
        <v>0</v>
      </c>
      <c r="BT145" s="33">
        <f>IFERROR(+VLOOKUP(BT$61,'LeC '!$C$11:$J$82,7,0),0)</f>
        <v>0</v>
      </c>
      <c r="BU145" s="33">
        <f>IFERROR(+VLOOKUP(BU$61,'LeC '!$C$11:$J$82,7,0),0)</f>
        <v>0</v>
      </c>
      <c r="BV145" s="33">
        <f>IFERROR(+VLOOKUP(BV$61,'LeC '!$C$11:$J$82,7,0),0)</f>
        <v>0</v>
      </c>
      <c r="BW145" s="33">
        <f>IFERROR(+VLOOKUP(BW$61,'LeC '!$C$11:$J$82,7,0),0)</f>
        <v>0</v>
      </c>
      <c r="BX145" s="33">
        <f>IFERROR(+VLOOKUP(BX$61,'LeC '!$C$11:$J$82,7,0),0)</f>
        <v>0</v>
      </c>
    </row>
    <row r="146" spans="1:76">
      <c r="B146" s="32" t="s">
        <v>50</v>
      </c>
      <c r="C146" s="116"/>
      <c r="D146" s="118"/>
      <c r="E146" s="33">
        <f>IFERROR(+VLOOKUP(E$61,'LeC '!$C$11:$M$82,10,0),0)</f>
        <v>0</v>
      </c>
      <c r="F146" s="33">
        <f>IFERROR(+VLOOKUP(F$61,'LeC '!$C$11:$M$82,10,0),0)</f>
        <v>0</v>
      </c>
      <c r="G146" s="33">
        <f>IFERROR(+VLOOKUP(G$61,'LeC '!$C$11:$M$82,10,0),0)</f>
        <v>0</v>
      </c>
      <c r="H146" s="33">
        <f>IFERROR(+VLOOKUP(H$61,'LeC '!$C$11:$M$82,10,0),0)</f>
        <v>0</v>
      </c>
      <c r="I146" s="33">
        <f>IFERROR(+VLOOKUP(I$61,'LeC '!$C$11:$M$82,10,0),0)</f>
        <v>0</v>
      </c>
      <c r="J146" s="33">
        <f>IFERROR(+VLOOKUP(J$61,'LeC '!$C$11:$M$82,10,0),0)</f>
        <v>0</v>
      </c>
      <c r="K146" s="33">
        <f>IFERROR(+VLOOKUP(K$61,'LeC '!$C$11:$M$82,10,0),0)</f>
        <v>0</v>
      </c>
      <c r="L146" s="33">
        <f>IFERROR(+VLOOKUP(L$61,'LeC '!$C$11:$M$82,10,0),0)</f>
        <v>0</v>
      </c>
      <c r="M146" s="33">
        <f>IFERROR(+VLOOKUP(M$61,'LeC '!$C$11:$M$82,10,0),0)</f>
        <v>0</v>
      </c>
      <c r="N146" s="33">
        <f>IFERROR(+VLOOKUP(N$61,'LeC '!$C$11:$M$82,10,0),0)</f>
        <v>0</v>
      </c>
      <c r="O146" s="33">
        <f>IFERROR(+VLOOKUP(O$61,'LeC '!$C$11:$M$82,10,0),0)</f>
        <v>0</v>
      </c>
      <c r="P146" s="33">
        <f>IFERROR(+VLOOKUP(P$61,'LeC '!$C$11:$M$82,10,0),0)</f>
        <v>0</v>
      </c>
      <c r="Q146" s="33">
        <f>IFERROR(+VLOOKUP(Q$61,'LeC '!$C$11:$M$82,10,0),0)</f>
        <v>0</v>
      </c>
      <c r="R146" s="33">
        <f>IFERROR(+VLOOKUP(R$61,'LeC '!$C$11:$M$82,10,0),0)</f>
        <v>0</v>
      </c>
      <c r="S146" s="33">
        <f>IFERROR(+VLOOKUP(S$61,'LeC '!$C$11:$M$82,10,0),0)</f>
        <v>0</v>
      </c>
      <c r="T146" s="33">
        <f>IFERROR(+VLOOKUP(T$61,'LeC '!$C$11:$M$82,10,0),0)</f>
        <v>0</v>
      </c>
      <c r="U146" s="33">
        <f>IFERROR(+VLOOKUP(U$61,'LeC '!$C$11:$M$82,10,0),0)</f>
        <v>0</v>
      </c>
      <c r="V146" s="33">
        <f>IFERROR(+VLOOKUP(V$61,'LeC '!$C$11:$M$82,10,0),0)</f>
        <v>0</v>
      </c>
      <c r="W146" s="33">
        <f>IFERROR(+VLOOKUP(W$61,'LeC '!$C$11:$M$82,10,0),0)</f>
        <v>0</v>
      </c>
      <c r="X146" s="33">
        <f>IFERROR(+VLOOKUP(X$61,'LeC '!$C$11:$M$82,10,0),0)</f>
        <v>0</v>
      </c>
      <c r="Y146" s="33">
        <f>IFERROR(+VLOOKUP(Y$61,'LeC '!$C$11:$M$82,10,0),0)</f>
        <v>0</v>
      </c>
      <c r="Z146" s="33">
        <f>IFERROR(+VLOOKUP(Z$61,'LeC '!$C$11:$M$82,10,0),0)</f>
        <v>0</v>
      </c>
      <c r="AA146" s="33">
        <f>IFERROR(+VLOOKUP(AA$61,'LeC '!$C$11:$M$82,10,0),0)</f>
        <v>0</v>
      </c>
      <c r="AB146" s="33">
        <f>IFERROR(+VLOOKUP(AB$61,'LeC '!$C$11:$M$82,10,0),0)</f>
        <v>0</v>
      </c>
      <c r="AC146" s="33">
        <f>IFERROR(+VLOOKUP(AC$61,'LeC '!$C$11:$M$82,10,0),0)</f>
        <v>0</v>
      </c>
      <c r="AD146" s="33">
        <f>IFERROR(+VLOOKUP(AD$61,'LeC '!$C$11:$M$82,10,0),0)</f>
        <v>0</v>
      </c>
      <c r="AE146" s="33">
        <f>IFERROR(+VLOOKUP(AE$61,'LeC '!$C$11:$M$82,10,0),0)</f>
        <v>0</v>
      </c>
      <c r="AF146" s="33">
        <f>IFERROR(+VLOOKUP(AF$61,'LeC '!$C$11:$M$82,10,0),0)</f>
        <v>0</v>
      </c>
      <c r="AG146" s="33">
        <f>IFERROR(+VLOOKUP(AG$61,'LeC '!$C$11:$M$82,10,0),0)</f>
        <v>0</v>
      </c>
      <c r="AH146" s="33">
        <f>IFERROR(+VLOOKUP(AH$61,'LeC '!$C$11:$M$82,10,0),0)</f>
        <v>0</v>
      </c>
      <c r="AI146" s="33">
        <f>IFERROR(+VLOOKUP(AI$61,'LeC '!$C$11:$M$82,10,0),0)</f>
        <v>0</v>
      </c>
      <c r="AJ146" s="33">
        <f>IFERROR(+VLOOKUP(AJ$61,'LeC '!$C$11:$M$82,10,0),0)</f>
        <v>0</v>
      </c>
      <c r="AK146" s="33">
        <f>IFERROR(+VLOOKUP(AK$61,'LeC '!$C$11:$M$82,10,0),0)</f>
        <v>0</v>
      </c>
      <c r="AL146" s="33">
        <f>IFERROR(+VLOOKUP(AL$61,'LeC '!$C$11:$M$82,10,0),0)</f>
        <v>0</v>
      </c>
      <c r="AM146" s="33">
        <f>IFERROR(+VLOOKUP(AM$61,'LeC '!$C$11:$M$82,10,0),0)</f>
        <v>0</v>
      </c>
      <c r="AN146" s="33">
        <f>IFERROR(+VLOOKUP(AN$61,'LeC '!$C$11:$M$82,10,0),0)</f>
        <v>0</v>
      </c>
      <c r="AO146" s="33">
        <f>IFERROR(+VLOOKUP(AO$61,'LeC '!$C$11:$M$82,10,0),0)</f>
        <v>0</v>
      </c>
      <c r="AP146" s="33">
        <f>IFERROR(+VLOOKUP(AP$61,'LeC '!$C$11:$M$82,10,0),0)</f>
        <v>0</v>
      </c>
      <c r="AQ146" s="33">
        <f>IFERROR(+VLOOKUP(AQ$61,'LeC '!$C$11:$M$82,10,0),0)</f>
        <v>0</v>
      </c>
      <c r="AR146" s="33">
        <f>IFERROR(+VLOOKUP(AR$61,'LeC '!$C$11:$M$82,10,0),0)</f>
        <v>0</v>
      </c>
      <c r="AS146" s="33">
        <f>IFERROR(+VLOOKUP(AS$61,'LeC '!$C$11:$M$82,10,0),0)</f>
        <v>0</v>
      </c>
      <c r="AT146" s="33">
        <f>IFERROR(+VLOOKUP(AT$61,'LeC '!$C$11:$M$82,10,0),0)</f>
        <v>0</v>
      </c>
      <c r="AU146" s="33">
        <f>IFERROR(+VLOOKUP(AU$61,'LeC '!$C$11:$M$82,10,0),0)</f>
        <v>0</v>
      </c>
      <c r="AV146" s="33">
        <f>IFERROR(+VLOOKUP(AV$61,'LeC '!$C$11:$M$82,10,0),0)</f>
        <v>0</v>
      </c>
      <c r="AW146" s="33">
        <f>IFERROR(+VLOOKUP(AW$61,'LeC '!$C$11:$M$82,10,0),0)</f>
        <v>0</v>
      </c>
      <c r="AX146" s="33">
        <f>IFERROR(+VLOOKUP(AX$61,'LeC '!$C$11:$M$82,10,0),0)</f>
        <v>0</v>
      </c>
      <c r="AY146" s="33">
        <f>IFERROR(+VLOOKUP(AY$61,'LeC '!$C$11:$M$82,10,0),0)</f>
        <v>0</v>
      </c>
      <c r="AZ146" s="33">
        <f>IFERROR(+VLOOKUP(AZ$61,'LeC '!$C$11:$M$82,10,0),0)</f>
        <v>0</v>
      </c>
      <c r="BA146" s="33">
        <f>IFERROR(+VLOOKUP(BA$61,'LeC '!$C$11:$M$82,10,0),0)</f>
        <v>0</v>
      </c>
      <c r="BB146" s="33">
        <f>IFERROR(+VLOOKUP(BB$61,'LeC '!$C$11:$M$82,10,0),0)</f>
        <v>0</v>
      </c>
      <c r="BC146" s="33">
        <f>IFERROR(+VLOOKUP(BC$61,'LeC '!$C$11:$M$82,10,0),0)</f>
        <v>0</v>
      </c>
      <c r="BD146" s="33">
        <f>IFERROR(+VLOOKUP(BD$61,'LeC '!$C$11:$M$82,10,0),0)</f>
        <v>0</v>
      </c>
      <c r="BE146" s="33">
        <f>IFERROR(+VLOOKUP(BE$61,'LeC '!$C$11:$M$82,10,0),0)</f>
        <v>0</v>
      </c>
      <c r="BF146" s="33">
        <f>IFERROR(+VLOOKUP(BF$61,'LeC '!$C$11:$M$82,10,0),0)</f>
        <v>0</v>
      </c>
      <c r="BG146" s="33">
        <f>IFERROR(+VLOOKUP(BG$61,'LeC '!$C$11:$M$82,10,0),0)</f>
        <v>0</v>
      </c>
      <c r="BH146" s="33">
        <f>IFERROR(+VLOOKUP(BH$61,'LeC '!$C$11:$M$82,10,0),0)</f>
        <v>0</v>
      </c>
      <c r="BI146" s="33">
        <f>IFERROR(+VLOOKUP(BI$61,'LeC '!$C$11:$M$82,10,0),0)</f>
        <v>0</v>
      </c>
      <c r="BJ146" s="33">
        <f>IFERROR(+VLOOKUP(BJ$61,'LeC '!$C$11:$M$82,10,0),0)</f>
        <v>0</v>
      </c>
      <c r="BK146" s="33">
        <f>IFERROR(+VLOOKUP(BK$61,'LeC '!$C$11:$M$82,10,0),0)</f>
        <v>0</v>
      </c>
      <c r="BL146" s="33">
        <f>IFERROR(+VLOOKUP(BL$61,'LeC '!$C$11:$M$82,10,0),0)</f>
        <v>0</v>
      </c>
      <c r="BM146" s="33">
        <f>IFERROR(+VLOOKUP(BM$61,'LeC '!$C$11:$M$82,10,0),0)</f>
        <v>0</v>
      </c>
      <c r="BN146" s="33">
        <f>IFERROR(+VLOOKUP(BN$61,'LeC '!$C$11:$M$82,10,0),0)</f>
        <v>0</v>
      </c>
      <c r="BO146" s="33">
        <f>IFERROR(+VLOOKUP(BO$61,'LeC '!$C$11:$M$82,10,0),0)</f>
        <v>0</v>
      </c>
      <c r="BP146" s="33">
        <f>IFERROR(+VLOOKUP(BP$61,'LeC '!$C$11:$M$82,10,0),0)</f>
        <v>0</v>
      </c>
      <c r="BQ146" s="33">
        <f>IFERROR(+VLOOKUP(BQ$61,'LeC '!$C$11:$M$82,10,0),0)</f>
        <v>0</v>
      </c>
      <c r="BR146" s="33">
        <f>IFERROR(+VLOOKUP(BR$61,'LeC '!$C$11:$M$82,10,0),0)</f>
        <v>0</v>
      </c>
      <c r="BS146" s="33">
        <f>IFERROR(+VLOOKUP(BS$61,'LeC '!$C$11:$M$82,10,0),0)</f>
        <v>0</v>
      </c>
      <c r="BT146" s="33">
        <f>IFERROR(+VLOOKUP(BT$61,'LeC '!$C$11:$M$82,10,0),0)</f>
        <v>0</v>
      </c>
      <c r="BU146" s="33">
        <f>IFERROR(+VLOOKUP(BU$61,'LeC '!$C$11:$M$82,10,0),0)</f>
        <v>0</v>
      </c>
      <c r="BV146" s="33">
        <f>IFERROR(+VLOOKUP(BV$61,'LeC '!$C$11:$M$82,10,0),0)</f>
        <v>0</v>
      </c>
      <c r="BW146" s="33">
        <f>IFERROR(+VLOOKUP(BW$61,'LeC '!$C$11:$M$82,10,0),0)</f>
        <v>0</v>
      </c>
      <c r="BX146" s="33">
        <f>IFERROR(+VLOOKUP(BX$61,'LeC '!$C$11:$M$82,10,0),0)</f>
        <v>0</v>
      </c>
    </row>
    <row r="147" spans="1:76">
      <c r="B147" s="32" t="s">
        <v>244</v>
      </c>
      <c r="C147" s="116"/>
      <c r="D147" s="118"/>
      <c r="E147" s="33">
        <f>IFERROR(+VLOOKUP(E$61,'LeC '!$C$11:$M$82,11,0),0)</f>
        <v>0</v>
      </c>
      <c r="F147" s="33">
        <f>IFERROR(+VLOOKUP(F$61,'LeC '!$C$11:$M$82,11,0),0)</f>
        <v>0</v>
      </c>
      <c r="G147" s="33">
        <f>IFERROR(+VLOOKUP(G$61,'LeC '!$C$11:$M$82,11,0),0)</f>
        <v>0</v>
      </c>
      <c r="H147" s="33">
        <f>IFERROR(+VLOOKUP(H$61,'LeC '!$C$11:$M$82,11,0),0)</f>
        <v>0</v>
      </c>
      <c r="I147" s="33">
        <f>IFERROR(+VLOOKUP(I$61,'LeC '!$C$11:$M$82,11,0),0)</f>
        <v>0</v>
      </c>
      <c r="J147" s="33">
        <f>IFERROR(+VLOOKUP(J$61,'LeC '!$C$11:$M$82,11,0),0)</f>
        <v>0</v>
      </c>
      <c r="K147" s="33">
        <f>IFERROR(+VLOOKUP(K$61,'LeC '!$C$11:$M$82,11,0),0)</f>
        <v>0</v>
      </c>
      <c r="L147" s="33">
        <f>IFERROR(+VLOOKUP(L$61,'LeC '!$C$11:$M$82,11,0),0)</f>
        <v>0</v>
      </c>
      <c r="M147" s="33">
        <f>IFERROR(+VLOOKUP(M$61,'LeC '!$C$11:$M$82,11,0),0)</f>
        <v>0</v>
      </c>
      <c r="N147" s="33">
        <f>IFERROR(+VLOOKUP(N$61,'LeC '!$C$11:$M$82,11,0),0)</f>
        <v>0</v>
      </c>
      <c r="O147" s="33">
        <f>IFERROR(+VLOOKUP(O$61,'LeC '!$C$11:$M$82,11,0),0)</f>
        <v>0</v>
      </c>
      <c r="P147" s="33">
        <f>IFERROR(+VLOOKUP(P$61,'LeC '!$C$11:$M$82,11,0),0)</f>
        <v>0</v>
      </c>
      <c r="Q147" s="33">
        <f>IFERROR(+VLOOKUP(Q$61,'LeC '!$C$11:$M$82,11,0),0)</f>
        <v>0</v>
      </c>
      <c r="R147" s="33">
        <f>IFERROR(+VLOOKUP(R$61,'LeC '!$C$11:$M$82,11,0),0)</f>
        <v>0</v>
      </c>
      <c r="S147" s="33">
        <f>IFERROR(+VLOOKUP(S$61,'LeC '!$C$11:$M$82,11,0),0)</f>
        <v>0</v>
      </c>
      <c r="T147" s="33">
        <f>IFERROR(+VLOOKUP(T$61,'LeC '!$C$11:$M$82,11,0),0)</f>
        <v>0</v>
      </c>
      <c r="U147" s="33">
        <f>IFERROR(+VLOOKUP(U$61,'LeC '!$C$11:$M$82,11,0),0)</f>
        <v>0</v>
      </c>
      <c r="V147" s="33">
        <f>IFERROR(+VLOOKUP(V$61,'LeC '!$C$11:$M$82,11,0),0)</f>
        <v>0</v>
      </c>
      <c r="W147" s="33">
        <f>IFERROR(+VLOOKUP(W$61,'LeC '!$C$11:$M$82,11,0),0)</f>
        <v>0</v>
      </c>
      <c r="X147" s="33">
        <f>IFERROR(+VLOOKUP(X$61,'LeC '!$C$11:$M$82,11,0),0)</f>
        <v>0</v>
      </c>
      <c r="Y147" s="33">
        <f>IFERROR(+VLOOKUP(Y$61,'LeC '!$C$11:$M$82,11,0),0)</f>
        <v>0</v>
      </c>
      <c r="Z147" s="33">
        <f>IFERROR(+VLOOKUP(Z$61,'LeC '!$C$11:$M$82,11,0),0)</f>
        <v>0</v>
      </c>
      <c r="AA147" s="33">
        <f>IFERROR(+VLOOKUP(AA$61,'LeC '!$C$11:$M$82,11,0),0)</f>
        <v>0</v>
      </c>
      <c r="AB147" s="33">
        <f>IFERROR(+VLOOKUP(AB$61,'LeC '!$C$11:$M$82,11,0),0)</f>
        <v>0</v>
      </c>
      <c r="AC147" s="33">
        <f>IFERROR(+VLOOKUP(AC$61,'LeC '!$C$11:$M$82,11,0),0)</f>
        <v>0</v>
      </c>
      <c r="AD147" s="33">
        <f>IFERROR(+VLOOKUP(AD$61,'LeC '!$C$11:$M$82,11,0),0)</f>
        <v>0</v>
      </c>
      <c r="AE147" s="33">
        <f>IFERROR(+VLOOKUP(AE$61,'LeC '!$C$11:$M$82,11,0),0)</f>
        <v>0</v>
      </c>
      <c r="AF147" s="33">
        <f>IFERROR(+VLOOKUP(AF$61,'LeC '!$C$11:$M$82,11,0),0)</f>
        <v>0</v>
      </c>
      <c r="AG147" s="33">
        <f>IFERROR(+VLOOKUP(AG$61,'LeC '!$C$11:$M$82,11,0),0)</f>
        <v>0</v>
      </c>
      <c r="AH147" s="33">
        <f>IFERROR(+VLOOKUP(AH$61,'LeC '!$C$11:$M$82,11,0),0)</f>
        <v>0</v>
      </c>
      <c r="AI147" s="33">
        <f>IFERROR(+VLOOKUP(AI$61,'LeC '!$C$11:$M$82,11,0),0)</f>
        <v>0</v>
      </c>
      <c r="AJ147" s="33">
        <f>IFERROR(+VLOOKUP(AJ$61,'LeC '!$C$11:$M$82,11,0),0)</f>
        <v>0</v>
      </c>
      <c r="AK147" s="33">
        <f>IFERROR(+VLOOKUP(AK$61,'LeC '!$C$11:$M$82,11,0),0)</f>
        <v>0</v>
      </c>
      <c r="AL147" s="33">
        <f>IFERROR(+VLOOKUP(AL$61,'LeC '!$C$11:$M$82,11,0),0)</f>
        <v>0</v>
      </c>
      <c r="AM147" s="33">
        <f>IFERROR(+VLOOKUP(AM$61,'LeC '!$C$11:$M$82,11,0),0)</f>
        <v>0</v>
      </c>
      <c r="AN147" s="33">
        <f>IFERROR(+VLOOKUP(AN$61,'LeC '!$C$11:$M$82,11,0),0)</f>
        <v>0</v>
      </c>
      <c r="AO147" s="33">
        <f>IFERROR(+VLOOKUP(AO$61,'LeC '!$C$11:$M$82,11,0),0)</f>
        <v>0</v>
      </c>
      <c r="AP147" s="33">
        <f>IFERROR(+VLOOKUP(AP$61,'LeC '!$C$11:$M$82,11,0),0)</f>
        <v>0</v>
      </c>
      <c r="AQ147" s="33">
        <f>IFERROR(+VLOOKUP(AQ$61,'LeC '!$C$11:$M$82,11,0),0)</f>
        <v>0</v>
      </c>
      <c r="AR147" s="33">
        <f>IFERROR(+VLOOKUP(AR$61,'LeC '!$C$11:$M$82,11,0),0)</f>
        <v>0</v>
      </c>
      <c r="AS147" s="33">
        <f>IFERROR(+VLOOKUP(AS$61,'LeC '!$C$11:$M$82,11,0),0)</f>
        <v>0</v>
      </c>
      <c r="AT147" s="33">
        <f>IFERROR(+VLOOKUP(AT$61,'LeC '!$C$11:$M$82,11,0),0)</f>
        <v>0</v>
      </c>
      <c r="AU147" s="33">
        <f>IFERROR(+VLOOKUP(AU$61,'LeC '!$C$11:$M$82,11,0),0)</f>
        <v>0</v>
      </c>
      <c r="AV147" s="33">
        <f>IFERROR(+VLOOKUP(AV$61,'LeC '!$C$11:$M$82,11,0),0)</f>
        <v>0</v>
      </c>
      <c r="AW147" s="33">
        <f>IFERROR(+VLOOKUP(AW$61,'LeC '!$C$11:$M$82,11,0),0)</f>
        <v>0</v>
      </c>
      <c r="AX147" s="33">
        <f>IFERROR(+VLOOKUP(AX$61,'LeC '!$C$11:$M$82,11,0),0)</f>
        <v>0</v>
      </c>
      <c r="AY147" s="33">
        <f>IFERROR(+VLOOKUP(AY$61,'LeC '!$C$11:$M$82,11,0),0)</f>
        <v>0</v>
      </c>
      <c r="AZ147" s="33">
        <f>IFERROR(+VLOOKUP(AZ$61,'LeC '!$C$11:$M$82,11,0),0)</f>
        <v>0</v>
      </c>
      <c r="BA147" s="33">
        <f>IFERROR(+VLOOKUP(BA$61,'LeC '!$C$11:$M$82,11,0),0)</f>
        <v>0</v>
      </c>
      <c r="BB147" s="33">
        <f>IFERROR(+VLOOKUP(BB$61,'LeC '!$C$11:$M$82,11,0),0)</f>
        <v>0</v>
      </c>
      <c r="BC147" s="33">
        <f>IFERROR(+VLOOKUP(BC$61,'LeC '!$C$11:$M$82,11,0),0)</f>
        <v>0</v>
      </c>
      <c r="BD147" s="33">
        <f>IFERROR(+VLOOKUP(BD$61,'LeC '!$C$11:$M$82,11,0),0)</f>
        <v>0</v>
      </c>
      <c r="BE147" s="33">
        <f>IFERROR(+VLOOKUP(BE$61,'LeC '!$C$11:$M$82,11,0),0)</f>
        <v>0</v>
      </c>
      <c r="BF147" s="33">
        <f>IFERROR(+VLOOKUP(BF$61,'LeC '!$C$11:$M$82,11,0),0)</f>
        <v>0</v>
      </c>
      <c r="BG147" s="33">
        <f>IFERROR(+VLOOKUP(BG$61,'LeC '!$C$11:$M$82,11,0),0)</f>
        <v>0</v>
      </c>
      <c r="BH147" s="33">
        <f>IFERROR(+VLOOKUP(BH$61,'LeC '!$C$11:$M$82,11,0),0)</f>
        <v>0</v>
      </c>
      <c r="BI147" s="33">
        <f>IFERROR(+VLOOKUP(BI$61,'LeC '!$C$11:$M$82,11,0),0)</f>
        <v>0</v>
      </c>
      <c r="BJ147" s="33">
        <f>IFERROR(+VLOOKUP(BJ$61,'LeC '!$C$11:$M$82,11,0),0)</f>
        <v>0</v>
      </c>
      <c r="BK147" s="33">
        <f>IFERROR(+VLOOKUP(BK$61,'LeC '!$C$11:$M$82,11,0),0)</f>
        <v>0</v>
      </c>
      <c r="BL147" s="33">
        <f>IFERROR(+VLOOKUP(BL$61,'LeC '!$C$11:$M$82,11,0),0)</f>
        <v>0</v>
      </c>
      <c r="BM147" s="33">
        <f>IFERROR(+VLOOKUP(BM$61,'LeC '!$C$11:$M$82,11,0),0)</f>
        <v>0</v>
      </c>
      <c r="BN147" s="33">
        <f>IFERROR(+VLOOKUP(BN$61,'LeC '!$C$11:$M$82,11,0),0)</f>
        <v>0</v>
      </c>
      <c r="BO147" s="33">
        <f>IFERROR(+VLOOKUP(BO$61,'LeC '!$C$11:$M$82,11,0),0)</f>
        <v>0</v>
      </c>
      <c r="BP147" s="33">
        <f>IFERROR(+VLOOKUP(BP$61,'LeC '!$C$11:$M$82,11,0),0)</f>
        <v>0</v>
      </c>
      <c r="BQ147" s="33">
        <f>IFERROR(+VLOOKUP(BQ$61,'LeC '!$C$11:$M$82,11,0),0)</f>
        <v>0</v>
      </c>
      <c r="BR147" s="33">
        <f>IFERROR(+VLOOKUP(BR$61,'LeC '!$C$11:$M$82,11,0),0)</f>
        <v>0</v>
      </c>
      <c r="BS147" s="33">
        <f>IFERROR(+VLOOKUP(BS$61,'LeC '!$C$11:$M$82,11,0),0)</f>
        <v>0</v>
      </c>
      <c r="BT147" s="33">
        <f>IFERROR(+VLOOKUP(BT$61,'LeC '!$C$11:$M$82,11,0),0)</f>
        <v>0</v>
      </c>
      <c r="BU147" s="33">
        <f>IFERROR(+VLOOKUP(BU$61,'LeC '!$C$11:$M$82,11,0),0)</f>
        <v>0</v>
      </c>
      <c r="BV147" s="33">
        <f>IFERROR(+VLOOKUP(BV$61,'LeC '!$C$11:$M$82,11,0),0)</f>
        <v>0</v>
      </c>
      <c r="BW147" s="33">
        <f>IFERROR(+VLOOKUP(BW$61,'LeC '!$C$11:$M$82,11,0),0)</f>
        <v>0</v>
      </c>
      <c r="BX147" s="33">
        <f>IFERROR(+VLOOKUP(BX$61,'LeC '!$C$11:$M$82,11,0),0)</f>
        <v>0</v>
      </c>
    </row>
    <row r="148" spans="1:76">
      <c r="B148" s="32" t="s">
        <v>352</v>
      </c>
      <c r="C148" s="116"/>
      <c r="D148" s="118"/>
      <c r="E148" s="33">
        <f>+IF(E139=FIN!$J$36,FIN!$M$36,0)</f>
        <v>0</v>
      </c>
      <c r="F148" s="33">
        <f>+IF(F139=FIN!$J$36,FIN!$M$36,0)</f>
        <v>0</v>
      </c>
      <c r="G148" s="33">
        <f>+IF(G139=FIN!$J$36,FIN!$M$36,0)</f>
        <v>0</v>
      </c>
      <c r="H148" s="33">
        <f>+IF(H139=FIN!$J$36,FIN!$M$36,0)</f>
        <v>0</v>
      </c>
      <c r="I148" s="33">
        <f>+IF(I139=FIN!$J$36,FIN!$M$36,0)</f>
        <v>0</v>
      </c>
      <c r="J148" s="33">
        <f>+IF(J139=FIN!$J$36,FIN!$M$36,0)</f>
        <v>0</v>
      </c>
      <c r="K148" s="33">
        <f>+IF(K139=FIN!$J$36,FIN!$M$36,0)</f>
        <v>0</v>
      </c>
      <c r="L148" s="33">
        <f>+IF(L139=FIN!$J$36,FIN!$M$36,0)</f>
        <v>0</v>
      </c>
      <c r="M148" s="33">
        <f>+IF(M139=FIN!$J$36,FIN!$M$36,0)</f>
        <v>0</v>
      </c>
      <c r="N148" s="33">
        <f>+IF(N139=FIN!$J$36,FIN!$M$36,0)</f>
        <v>0</v>
      </c>
      <c r="O148" s="33">
        <f>+IF(O139=FIN!$J$36,FIN!$M$36,0)</f>
        <v>0</v>
      </c>
      <c r="P148" s="33">
        <f>+IF(P139=FIN!$J$36,FIN!$M$36,0)</f>
        <v>0</v>
      </c>
      <c r="Q148" s="33">
        <f>+IF(Q139=FIN!$J$36,FIN!$M$36,0)</f>
        <v>0</v>
      </c>
      <c r="R148" s="33">
        <f>+IF(R139=FIN!$J$36,FIN!$M$36,0)</f>
        <v>0</v>
      </c>
      <c r="S148" s="33">
        <f>+IF(S139=FIN!$J$36,FIN!$M$36,0)</f>
        <v>0</v>
      </c>
      <c r="T148" s="33">
        <f>+IF(T139=FIN!$J$36,FIN!$M$36,0)</f>
        <v>0</v>
      </c>
      <c r="U148" s="33">
        <f>+IF(U139=FIN!$J$36,FIN!$M$36,0)</f>
        <v>0</v>
      </c>
      <c r="V148" s="33">
        <f>+IF(V139=FIN!$J$36,FIN!$M$36,0)</f>
        <v>0</v>
      </c>
      <c r="W148" s="33">
        <f>+IF(W139=FIN!$J$36,FIN!$M$36,0)</f>
        <v>0</v>
      </c>
      <c r="X148" s="33">
        <f>+IF(X139=FIN!$J$36,FIN!$M$36,0)</f>
        <v>0</v>
      </c>
      <c r="Y148" s="33">
        <f>+IF(Y139=FIN!$J$36,FIN!$M$36,0)</f>
        <v>0</v>
      </c>
      <c r="Z148" s="33">
        <f>+IF(Z139=FIN!$J$36,FIN!$M$36,0)</f>
        <v>0</v>
      </c>
      <c r="AA148" s="33">
        <f>+IF(AA139=FIN!$J$36,FIN!$M$36,0)</f>
        <v>0</v>
      </c>
      <c r="AB148" s="33">
        <f>+IF(AB139=FIN!$J$36,FIN!$M$36,0)</f>
        <v>0</v>
      </c>
      <c r="AC148" s="33">
        <f>+IF(AC139=FIN!$J$36,FIN!$M$36,0)</f>
        <v>0</v>
      </c>
      <c r="AD148" s="33">
        <f>+IF(AD139=FIN!$J$36,FIN!$M$36,0)</f>
        <v>0</v>
      </c>
      <c r="AE148" s="33">
        <f>+IF(AE139=FIN!$J$36,FIN!$M$36,0)</f>
        <v>0</v>
      </c>
      <c r="AF148" s="33">
        <f>+IF(AF139=FIN!$J$36,FIN!$M$36,0)</f>
        <v>0</v>
      </c>
      <c r="AG148" s="33">
        <f>+IF(AG139=FIN!$J$36,FIN!$M$36,0)</f>
        <v>0</v>
      </c>
      <c r="AH148" s="33">
        <f>+IF(AH139=FIN!$J$36,FIN!$M$36,0)</f>
        <v>0</v>
      </c>
      <c r="AI148" s="33">
        <f>+IF(AI139=FIN!$J$36,FIN!$M$36,0)</f>
        <v>0</v>
      </c>
      <c r="AJ148" s="33">
        <f>+IF(AJ139=FIN!$J$36,FIN!$M$36,0)</f>
        <v>0</v>
      </c>
      <c r="AK148" s="33">
        <f>+IF(AK139=FIN!$J$36,FIN!$M$36,0)</f>
        <v>0</v>
      </c>
      <c r="AL148" s="33">
        <f>+IF(AL139=FIN!$J$36,FIN!$M$36,0)</f>
        <v>0</v>
      </c>
      <c r="AM148" s="33">
        <f>+IF(AM139=FIN!$J$36,FIN!$M$36,0)</f>
        <v>0</v>
      </c>
      <c r="AN148" s="33">
        <f>+IF(AN139=FIN!$J$36,FIN!$M$36,0)</f>
        <v>0</v>
      </c>
      <c r="AO148" s="33">
        <f>+IF(AO139=FIN!$J$36,FIN!$M$36,0)</f>
        <v>0</v>
      </c>
      <c r="AP148" s="33">
        <f>+IF(AP139=FIN!$J$36,FIN!$M$36,0)</f>
        <v>0</v>
      </c>
      <c r="AQ148" s="33">
        <f>+IF(AQ139=FIN!$J$36,FIN!$M$36,0)</f>
        <v>0</v>
      </c>
      <c r="AR148" s="33">
        <f>+IF(AR139=FIN!$J$36,FIN!$M$36,0)</f>
        <v>0</v>
      </c>
      <c r="AS148" s="33">
        <f>+IF(AS139=FIN!$J$36,FIN!$M$36,0)</f>
        <v>0</v>
      </c>
      <c r="AT148" s="33">
        <f>+IF(AT139=FIN!$J$36,FIN!$M$36,0)</f>
        <v>0</v>
      </c>
      <c r="AU148" s="33">
        <f>+IF(AU139=FIN!$J$36,FIN!$M$36,0)</f>
        <v>0</v>
      </c>
      <c r="AV148" s="33">
        <f>+IF(AV139=FIN!$J$36,FIN!$M$36,0)</f>
        <v>0</v>
      </c>
      <c r="AW148" s="33">
        <f>+IF(AW139=FIN!$J$36,FIN!$M$36,0)</f>
        <v>0</v>
      </c>
      <c r="AX148" s="33">
        <f>+IF(AX139=FIN!$J$36,FIN!$M$36,0)</f>
        <v>0</v>
      </c>
      <c r="AY148" s="33">
        <f>+IF(AY139=FIN!$J$36,FIN!$M$36,0)</f>
        <v>0</v>
      </c>
      <c r="AZ148" s="33">
        <f>+IF(AZ139=FIN!$J$36,FIN!$M$36,0)</f>
        <v>0</v>
      </c>
      <c r="BA148" s="33">
        <f>+IF(BA139=FIN!$J$36,FIN!$M$36,0)</f>
        <v>0</v>
      </c>
      <c r="BB148" s="33">
        <f>+IF(BB139=FIN!$J$36,FIN!$M$36,0)</f>
        <v>0</v>
      </c>
      <c r="BC148" s="33">
        <f>+IF(BC139=FIN!$J$36,FIN!$M$36,0)</f>
        <v>0</v>
      </c>
      <c r="BD148" s="33">
        <f>+IF(BD139=FIN!$J$36,FIN!$M$36,0)</f>
        <v>0</v>
      </c>
      <c r="BE148" s="33">
        <f>+IF(BE139=FIN!$J$36,FIN!$M$36,0)</f>
        <v>0</v>
      </c>
      <c r="BF148" s="33">
        <f>+IF(BF139=FIN!$J$36,FIN!$M$36,0)</f>
        <v>0</v>
      </c>
      <c r="BG148" s="33">
        <f>+IF(BG139=FIN!$J$36,FIN!$M$36,0)</f>
        <v>0</v>
      </c>
      <c r="BH148" s="33">
        <f>+IF(BH139=FIN!$J$36,FIN!$M$36,0)</f>
        <v>0</v>
      </c>
      <c r="BI148" s="33">
        <f>+IF(BI139=FIN!$J$36,FIN!$M$36,0)</f>
        <v>0</v>
      </c>
      <c r="BJ148" s="33">
        <f>+IF(BJ139=FIN!$J$36,FIN!$M$36,0)</f>
        <v>0</v>
      </c>
      <c r="BK148" s="33">
        <f>+IF(BK139=FIN!$J$36,FIN!$M$36,0)</f>
        <v>0</v>
      </c>
      <c r="BL148" s="33">
        <f>+IF(BL139=FIN!$J$36,FIN!$M$36,0)</f>
        <v>0</v>
      </c>
      <c r="BM148" s="33">
        <f>+IF(BM139=FIN!$J$36,FIN!$M$36,0)</f>
        <v>0</v>
      </c>
      <c r="BN148" s="33">
        <f>+IF(BN139=FIN!$J$36,FIN!$M$36,0)</f>
        <v>0</v>
      </c>
      <c r="BO148" s="33">
        <f>+IF(BO139=FIN!$J$36,FIN!$M$36,0)</f>
        <v>0</v>
      </c>
      <c r="BP148" s="33">
        <f>+IF(BP139=FIN!$J$36,FIN!$M$36,0)</f>
        <v>0</v>
      </c>
      <c r="BQ148" s="33">
        <f>+IF(BQ139=FIN!$J$36,FIN!$M$36,0)</f>
        <v>0</v>
      </c>
      <c r="BR148" s="33">
        <f>+IF(BR139=FIN!$J$36,FIN!$M$36,0)</f>
        <v>0</v>
      </c>
      <c r="BS148" s="33">
        <f>+IF(BS139=FIN!$J$36,FIN!$M$36,0)</f>
        <v>0</v>
      </c>
      <c r="BT148" s="33">
        <f>+IF(BT139=FIN!$J$36,FIN!$M$36,0)</f>
        <v>0</v>
      </c>
      <c r="BU148" s="33">
        <f>+IF(BU139=FIN!$J$36,FIN!$M$36,0)</f>
        <v>0</v>
      </c>
      <c r="BV148" s="33">
        <f>+IF(BV139=FIN!$J$36,FIN!$M$36,0)</f>
        <v>0</v>
      </c>
      <c r="BW148" s="33">
        <f>+IF(BW139=FIN!$J$36,FIN!$M$36,0)</f>
        <v>0</v>
      </c>
      <c r="BX148" s="33">
        <f>+IF(BX139=FIN!$J$36,FIN!$M$36,0)</f>
        <v>0</v>
      </c>
    </row>
    <row r="150" spans="1:76">
      <c r="A150" s="291"/>
      <c r="B150" s="119" t="str">
        <f>+FIN!B39</f>
        <v>SUBVENCIÓ PER INVERSIÓ</v>
      </c>
      <c r="C150" s="18"/>
      <c r="D150" s="113"/>
      <c r="E150" s="52">
        <f t="shared" ref="E150:AJ150" si="206">+E7</f>
        <v>40909</v>
      </c>
      <c r="F150" s="52">
        <f t="shared" si="206"/>
        <v>40940</v>
      </c>
      <c r="G150" s="52">
        <f t="shared" si="206"/>
        <v>40969</v>
      </c>
      <c r="H150" s="52">
        <f t="shared" si="206"/>
        <v>41000</v>
      </c>
      <c r="I150" s="52">
        <f t="shared" si="206"/>
        <v>41030</v>
      </c>
      <c r="J150" s="52">
        <f t="shared" si="206"/>
        <v>41061</v>
      </c>
      <c r="K150" s="52">
        <f t="shared" si="206"/>
        <v>41091</v>
      </c>
      <c r="L150" s="52">
        <f t="shared" si="206"/>
        <v>41122</v>
      </c>
      <c r="M150" s="52">
        <f t="shared" si="206"/>
        <v>41153</v>
      </c>
      <c r="N150" s="52">
        <f t="shared" si="206"/>
        <v>41183</v>
      </c>
      <c r="O150" s="52">
        <f t="shared" si="206"/>
        <v>41214</v>
      </c>
      <c r="P150" s="52">
        <f t="shared" si="206"/>
        <v>41244</v>
      </c>
      <c r="Q150" s="52">
        <f t="shared" si="206"/>
        <v>41275</v>
      </c>
      <c r="R150" s="52">
        <f t="shared" si="206"/>
        <v>41306</v>
      </c>
      <c r="S150" s="52">
        <f t="shared" si="206"/>
        <v>41334</v>
      </c>
      <c r="T150" s="52">
        <f t="shared" si="206"/>
        <v>41365</v>
      </c>
      <c r="U150" s="52">
        <f t="shared" si="206"/>
        <v>41395</v>
      </c>
      <c r="V150" s="52">
        <f t="shared" si="206"/>
        <v>41426</v>
      </c>
      <c r="W150" s="52">
        <f t="shared" si="206"/>
        <v>41456</v>
      </c>
      <c r="X150" s="52">
        <f t="shared" si="206"/>
        <v>41487</v>
      </c>
      <c r="Y150" s="52">
        <f t="shared" si="206"/>
        <v>41518</v>
      </c>
      <c r="Z150" s="52">
        <f t="shared" si="206"/>
        <v>41548</v>
      </c>
      <c r="AA150" s="52">
        <f t="shared" si="206"/>
        <v>41579</v>
      </c>
      <c r="AB150" s="52">
        <f t="shared" si="206"/>
        <v>41609</v>
      </c>
      <c r="AC150" s="52">
        <f t="shared" si="206"/>
        <v>41640</v>
      </c>
      <c r="AD150" s="52">
        <f t="shared" si="206"/>
        <v>41671</v>
      </c>
      <c r="AE150" s="52">
        <f t="shared" si="206"/>
        <v>41699</v>
      </c>
      <c r="AF150" s="52">
        <f t="shared" si="206"/>
        <v>41730</v>
      </c>
      <c r="AG150" s="52">
        <f t="shared" si="206"/>
        <v>41760</v>
      </c>
      <c r="AH150" s="52">
        <f t="shared" si="206"/>
        <v>41791</v>
      </c>
      <c r="AI150" s="52">
        <f t="shared" si="206"/>
        <v>41821</v>
      </c>
      <c r="AJ150" s="52">
        <f t="shared" si="206"/>
        <v>41852</v>
      </c>
      <c r="AK150" s="52">
        <f t="shared" ref="AK150:BL150" si="207">+AK7</f>
        <v>41883</v>
      </c>
      <c r="AL150" s="52">
        <f t="shared" si="207"/>
        <v>41913</v>
      </c>
      <c r="AM150" s="52">
        <f t="shared" si="207"/>
        <v>41944</v>
      </c>
      <c r="AN150" s="52">
        <f t="shared" si="207"/>
        <v>41974</v>
      </c>
      <c r="AO150" s="52">
        <f t="shared" si="207"/>
        <v>42005</v>
      </c>
      <c r="AP150" s="52">
        <f t="shared" si="207"/>
        <v>42036</v>
      </c>
      <c r="AQ150" s="52">
        <f t="shared" si="207"/>
        <v>42064</v>
      </c>
      <c r="AR150" s="52">
        <f t="shared" si="207"/>
        <v>42095</v>
      </c>
      <c r="AS150" s="52">
        <f t="shared" si="207"/>
        <v>42125</v>
      </c>
      <c r="AT150" s="52">
        <f t="shared" si="207"/>
        <v>42156</v>
      </c>
      <c r="AU150" s="52">
        <f t="shared" si="207"/>
        <v>42186</v>
      </c>
      <c r="AV150" s="52">
        <f t="shared" si="207"/>
        <v>42217</v>
      </c>
      <c r="AW150" s="52">
        <f t="shared" si="207"/>
        <v>42248</v>
      </c>
      <c r="AX150" s="52">
        <f t="shared" si="207"/>
        <v>42278</v>
      </c>
      <c r="AY150" s="52">
        <f t="shared" si="207"/>
        <v>42309</v>
      </c>
      <c r="AZ150" s="52">
        <f t="shared" si="207"/>
        <v>42339</v>
      </c>
      <c r="BA150" s="52">
        <f t="shared" si="207"/>
        <v>42370</v>
      </c>
      <c r="BB150" s="52">
        <f t="shared" si="207"/>
        <v>42401</v>
      </c>
      <c r="BC150" s="52">
        <f t="shared" si="207"/>
        <v>42430</v>
      </c>
      <c r="BD150" s="52">
        <f t="shared" si="207"/>
        <v>42461</v>
      </c>
      <c r="BE150" s="52">
        <f t="shared" si="207"/>
        <v>42491</v>
      </c>
      <c r="BF150" s="52">
        <f t="shared" si="207"/>
        <v>42522</v>
      </c>
      <c r="BG150" s="52">
        <f t="shared" si="207"/>
        <v>42552</v>
      </c>
      <c r="BH150" s="52">
        <f t="shared" si="207"/>
        <v>42583</v>
      </c>
      <c r="BI150" s="52">
        <f t="shared" si="207"/>
        <v>42614</v>
      </c>
      <c r="BJ150" s="52">
        <f t="shared" si="207"/>
        <v>42644</v>
      </c>
      <c r="BK150" s="52">
        <f t="shared" si="207"/>
        <v>42675</v>
      </c>
      <c r="BL150" s="52">
        <f t="shared" si="207"/>
        <v>42705</v>
      </c>
    </row>
    <row r="151" spans="1:76">
      <c r="A151" s="291"/>
      <c r="B151" s="53" t="s">
        <v>22</v>
      </c>
      <c r="C151" s="289"/>
      <c r="D151" s="114"/>
      <c r="E151" s="37">
        <f>+E154+E157+E160+E164</f>
        <v>0</v>
      </c>
      <c r="F151" s="37">
        <f t="shared" ref="F151:BL151" si="208">+F154+F157+F160+F164</f>
        <v>0</v>
      </c>
      <c r="G151" s="37">
        <f t="shared" si="208"/>
        <v>0</v>
      </c>
      <c r="H151" s="37">
        <f t="shared" si="208"/>
        <v>18000</v>
      </c>
      <c r="I151" s="37">
        <f t="shared" si="208"/>
        <v>0</v>
      </c>
      <c r="J151" s="37">
        <f t="shared" si="208"/>
        <v>0</v>
      </c>
      <c r="K151" s="37">
        <f t="shared" si="208"/>
        <v>0</v>
      </c>
      <c r="L151" s="37">
        <f t="shared" si="208"/>
        <v>0</v>
      </c>
      <c r="M151" s="37">
        <f t="shared" si="208"/>
        <v>0</v>
      </c>
      <c r="N151" s="37">
        <f t="shared" si="208"/>
        <v>0</v>
      </c>
      <c r="O151" s="37">
        <f t="shared" si="208"/>
        <v>0</v>
      </c>
      <c r="P151" s="37">
        <f t="shared" si="208"/>
        <v>0</v>
      </c>
      <c r="Q151" s="37">
        <f t="shared" si="208"/>
        <v>0</v>
      </c>
      <c r="R151" s="37">
        <f t="shared" si="208"/>
        <v>0</v>
      </c>
      <c r="S151" s="37">
        <f t="shared" si="208"/>
        <v>0</v>
      </c>
      <c r="T151" s="37">
        <f t="shared" si="208"/>
        <v>0</v>
      </c>
      <c r="U151" s="37">
        <f t="shared" si="208"/>
        <v>0</v>
      </c>
      <c r="V151" s="37">
        <f t="shared" si="208"/>
        <v>0</v>
      </c>
      <c r="W151" s="37">
        <f t="shared" si="208"/>
        <v>0</v>
      </c>
      <c r="X151" s="37">
        <f t="shared" si="208"/>
        <v>0</v>
      </c>
      <c r="Y151" s="37">
        <f t="shared" si="208"/>
        <v>0</v>
      </c>
      <c r="Z151" s="37">
        <f t="shared" si="208"/>
        <v>0</v>
      </c>
      <c r="AA151" s="37">
        <f t="shared" si="208"/>
        <v>0</v>
      </c>
      <c r="AB151" s="37">
        <f t="shared" si="208"/>
        <v>0</v>
      </c>
      <c r="AC151" s="37">
        <f t="shared" si="208"/>
        <v>0</v>
      </c>
      <c r="AD151" s="37">
        <f t="shared" si="208"/>
        <v>0</v>
      </c>
      <c r="AE151" s="37">
        <f t="shared" si="208"/>
        <v>0</v>
      </c>
      <c r="AF151" s="37">
        <f t="shared" si="208"/>
        <v>0</v>
      </c>
      <c r="AG151" s="37">
        <f t="shared" si="208"/>
        <v>0</v>
      </c>
      <c r="AH151" s="37">
        <f t="shared" si="208"/>
        <v>0</v>
      </c>
      <c r="AI151" s="37">
        <f t="shared" si="208"/>
        <v>0</v>
      </c>
      <c r="AJ151" s="37">
        <f t="shared" si="208"/>
        <v>0</v>
      </c>
      <c r="AK151" s="37">
        <f t="shared" si="208"/>
        <v>0</v>
      </c>
      <c r="AL151" s="37">
        <f t="shared" si="208"/>
        <v>0</v>
      </c>
      <c r="AM151" s="37">
        <f t="shared" si="208"/>
        <v>0</v>
      </c>
      <c r="AN151" s="37">
        <f t="shared" si="208"/>
        <v>0</v>
      </c>
      <c r="AO151" s="37">
        <f t="shared" si="208"/>
        <v>0</v>
      </c>
      <c r="AP151" s="37">
        <f t="shared" si="208"/>
        <v>0</v>
      </c>
      <c r="AQ151" s="37">
        <f t="shared" si="208"/>
        <v>0</v>
      </c>
      <c r="AR151" s="37">
        <f t="shared" si="208"/>
        <v>0</v>
      </c>
      <c r="AS151" s="37">
        <f t="shared" si="208"/>
        <v>0</v>
      </c>
      <c r="AT151" s="37">
        <f t="shared" si="208"/>
        <v>0</v>
      </c>
      <c r="AU151" s="37">
        <f t="shared" si="208"/>
        <v>0</v>
      </c>
      <c r="AV151" s="37">
        <f t="shared" si="208"/>
        <v>0</v>
      </c>
      <c r="AW151" s="37">
        <f t="shared" si="208"/>
        <v>0</v>
      </c>
      <c r="AX151" s="37">
        <f t="shared" si="208"/>
        <v>0</v>
      </c>
      <c r="AY151" s="37">
        <f t="shared" si="208"/>
        <v>0</v>
      </c>
      <c r="AZ151" s="37">
        <f t="shared" si="208"/>
        <v>0</v>
      </c>
      <c r="BA151" s="37">
        <f t="shared" si="208"/>
        <v>0</v>
      </c>
      <c r="BB151" s="37">
        <f t="shared" si="208"/>
        <v>0</v>
      </c>
      <c r="BC151" s="37">
        <f t="shared" si="208"/>
        <v>0</v>
      </c>
      <c r="BD151" s="37">
        <f t="shared" si="208"/>
        <v>0</v>
      </c>
      <c r="BE151" s="37">
        <f t="shared" si="208"/>
        <v>0</v>
      </c>
      <c r="BF151" s="37">
        <f t="shared" si="208"/>
        <v>0</v>
      </c>
      <c r="BG151" s="37">
        <f t="shared" si="208"/>
        <v>0</v>
      </c>
      <c r="BH151" s="37">
        <f t="shared" si="208"/>
        <v>0</v>
      </c>
      <c r="BI151" s="37">
        <f t="shared" si="208"/>
        <v>0</v>
      </c>
      <c r="BJ151" s="37">
        <f t="shared" si="208"/>
        <v>0</v>
      </c>
      <c r="BK151" s="37">
        <f t="shared" si="208"/>
        <v>0</v>
      </c>
      <c r="BL151" s="37">
        <f t="shared" si="208"/>
        <v>0</v>
      </c>
    </row>
    <row r="152" spans="1:76" s="60" customFormat="1">
      <c r="A152" s="433"/>
      <c r="B152" s="432" t="s">
        <v>179</v>
      </c>
      <c r="C152" s="434"/>
      <c r="D152" s="292"/>
      <c r="E152" s="435">
        <f>+E155+E158+E161</f>
        <v>0</v>
      </c>
      <c r="F152" s="435">
        <f t="shared" ref="F152:BL152" si="209">+F155+F158+F161</f>
        <v>0</v>
      </c>
      <c r="G152" s="435">
        <f t="shared" si="209"/>
        <v>0</v>
      </c>
      <c r="H152" s="435">
        <f t="shared" si="209"/>
        <v>0</v>
      </c>
      <c r="I152" s="435">
        <f t="shared" si="209"/>
        <v>0</v>
      </c>
      <c r="J152" s="435">
        <f t="shared" si="209"/>
        <v>0</v>
      </c>
      <c r="K152" s="435">
        <f t="shared" si="209"/>
        <v>0</v>
      </c>
      <c r="L152" s="435">
        <f t="shared" si="209"/>
        <v>0</v>
      </c>
      <c r="M152" s="435">
        <f t="shared" si="209"/>
        <v>0</v>
      </c>
      <c r="N152" s="435">
        <f t="shared" si="209"/>
        <v>0</v>
      </c>
      <c r="O152" s="435">
        <f t="shared" si="209"/>
        <v>0</v>
      </c>
      <c r="P152" s="435">
        <f t="shared" si="209"/>
        <v>0</v>
      </c>
      <c r="Q152" s="435">
        <f t="shared" si="209"/>
        <v>0</v>
      </c>
      <c r="R152" s="435">
        <f t="shared" si="209"/>
        <v>0</v>
      </c>
      <c r="S152" s="435">
        <f t="shared" si="209"/>
        <v>0</v>
      </c>
      <c r="T152" s="435">
        <f t="shared" si="209"/>
        <v>0</v>
      </c>
      <c r="U152" s="435">
        <f t="shared" si="209"/>
        <v>0</v>
      </c>
      <c r="V152" s="435">
        <f t="shared" si="209"/>
        <v>0</v>
      </c>
      <c r="W152" s="435">
        <f t="shared" si="209"/>
        <v>0</v>
      </c>
      <c r="X152" s="435">
        <f t="shared" si="209"/>
        <v>0</v>
      </c>
      <c r="Y152" s="435">
        <f t="shared" si="209"/>
        <v>0</v>
      </c>
      <c r="Z152" s="435">
        <f t="shared" si="209"/>
        <v>0</v>
      </c>
      <c r="AA152" s="435">
        <f t="shared" si="209"/>
        <v>0</v>
      </c>
      <c r="AB152" s="435">
        <f t="shared" si="209"/>
        <v>0</v>
      </c>
      <c r="AC152" s="435">
        <f t="shared" si="209"/>
        <v>0</v>
      </c>
      <c r="AD152" s="435">
        <f t="shared" si="209"/>
        <v>0</v>
      </c>
      <c r="AE152" s="435">
        <f t="shared" si="209"/>
        <v>0</v>
      </c>
      <c r="AF152" s="435">
        <f t="shared" si="209"/>
        <v>0</v>
      </c>
      <c r="AG152" s="435">
        <f t="shared" si="209"/>
        <v>0</v>
      </c>
      <c r="AH152" s="435">
        <f t="shared" si="209"/>
        <v>0</v>
      </c>
      <c r="AI152" s="435">
        <f t="shared" si="209"/>
        <v>0</v>
      </c>
      <c r="AJ152" s="435">
        <f t="shared" si="209"/>
        <v>0</v>
      </c>
      <c r="AK152" s="435">
        <f t="shared" si="209"/>
        <v>0</v>
      </c>
      <c r="AL152" s="435">
        <f t="shared" si="209"/>
        <v>0</v>
      </c>
      <c r="AM152" s="435">
        <f t="shared" si="209"/>
        <v>0</v>
      </c>
      <c r="AN152" s="435">
        <f t="shared" si="209"/>
        <v>0</v>
      </c>
      <c r="AO152" s="435">
        <f t="shared" si="209"/>
        <v>0</v>
      </c>
      <c r="AP152" s="435">
        <f t="shared" si="209"/>
        <v>0</v>
      </c>
      <c r="AQ152" s="435">
        <f t="shared" si="209"/>
        <v>0</v>
      </c>
      <c r="AR152" s="435">
        <f t="shared" si="209"/>
        <v>0</v>
      </c>
      <c r="AS152" s="435">
        <f t="shared" si="209"/>
        <v>0</v>
      </c>
      <c r="AT152" s="435">
        <f t="shared" si="209"/>
        <v>0</v>
      </c>
      <c r="AU152" s="435">
        <f t="shared" si="209"/>
        <v>0</v>
      </c>
      <c r="AV152" s="435">
        <f t="shared" si="209"/>
        <v>0</v>
      </c>
      <c r="AW152" s="435">
        <f t="shared" si="209"/>
        <v>0</v>
      </c>
      <c r="AX152" s="435">
        <f t="shared" si="209"/>
        <v>0</v>
      </c>
      <c r="AY152" s="435">
        <f t="shared" si="209"/>
        <v>0</v>
      </c>
      <c r="AZ152" s="435">
        <f t="shared" si="209"/>
        <v>0</v>
      </c>
      <c r="BA152" s="435">
        <f t="shared" si="209"/>
        <v>0</v>
      </c>
      <c r="BB152" s="435">
        <f t="shared" si="209"/>
        <v>0</v>
      </c>
      <c r="BC152" s="435">
        <f t="shared" si="209"/>
        <v>0</v>
      </c>
      <c r="BD152" s="435">
        <f t="shared" si="209"/>
        <v>0</v>
      </c>
      <c r="BE152" s="435">
        <f t="shared" si="209"/>
        <v>0</v>
      </c>
      <c r="BF152" s="435">
        <f t="shared" si="209"/>
        <v>0</v>
      </c>
      <c r="BG152" s="435">
        <f t="shared" si="209"/>
        <v>0</v>
      </c>
      <c r="BH152" s="435">
        <f t="shared" si="209"/>
        <v>0</v>
      </c>
      <c r="BI152" s="435">
        <f t="shared" si="209"/>
        <v>0</v>
      </c>
      <c r="BJ152" s="435">
        <f t="shared" si="209"/>
        <v>0</v>
      </c>
      <c r="BK152" s="435">
        <f t="shared" si="209"/>
        <v>0</v>
      </c>
      <c r="BL152" s="435">
        <f t="shared" si="209"/>
        <v>0</v>
      </c>
    </row>
    <row r="153" spans="1:76" s="60" customFormat="1">
      <c r="A153" s="433"/>
      <c r="B153" s="432" t="s">
        <v>368</v>
      </c>
      <c r="C153" s="434"/>
      <c r="D153" s="292"/>
      <c r="E153" s="435">
        <f>+E156+E159+E162+E164</f>
        <v>0</v>
      </c>
      <c r="F153" s="435">
        <f>+F156+F159+F162+F164</f>
        <v>0</v>
      </c>
      <c r="G153" s="435">
        <f t="shared" ref="G153:BL153" si="210">+G156+G159+G162+G164</f>
        <v>0</v>
      </c>
      <c r="H153" s="435">
        <f t="shared" si="210"/>
        <v>18000</v>
      </c>
      <c r="I153" s="435">
        <f t="shared" si="210"/>
        <v>0</v>
      </c>
      <c r="J153" s="435">
        <f t="shared" si="210"/>
        <v>0</v>
      </c>
      <c r="K153" s="435">
        <f t="shared" si="210"/>
        <v>0</v>
      </c>
      <c r="L153" s="435">
        <f t="shared" si="210"/>
        <v>0</v>
      </c>
      <c r="M153" s="435">
        <f t="shared" si="210"/>
        <v>0</v>
      </c>
      <c r="N153" s="435">
        <f t="shared" si="210"/>
        <v>0</v>
      </c>
      <c r="O153" s="435">
        <f t="shared" si="210"/>
        <v>0</v>
      </c>
      <c r="P153" s="435">
        <f t="shared" si="210"/>
        <v>0</v>
      </c>
      <c r="Q153" s="435">
        <f t="shared" si="210"/>
        <v>0</v>
      </c>
      <c r="R153" s="435">
        <f t="shared" si="210"/>
        <v>0</v>
      </c>
      <c r="S153" s="435">
        <f t="shared" si="210"/>
        <v>0</v>
      </c>
      <c r="T153" s="435">
        <f t="shared" si="210"/>
        <v>0</v>
      </c>
      <c r="U153" s="435">
        <f t="shared" si="210"/>
        <v>0</v>
      </c>
      <c r="V153" s="435">
        <f t="shared" si="210"/>
        <v>0</v>
      </c>
      <c r="W153" s="435">
        <f t="shared" si="210"/>
        <v>0</v>
      </c>
      <c r="X153" s="435">
        <f t="shared" si="210"/>
        <v>0</v>
      </c>
      <c r="Y153" s="435">
        <f t="shared" si="210"/>
        <v>0</v>
      </c>
      <c r="Z153" s="435">
        <f t="shared" si="210"/>
        <v>0</v>
      </c>
      <c r="AA153" s="435">
        <f t="shared" si="210"/>
        <v>0</v>
      </c>
      <c r="AB153" s="435">
        <f t="shared" si="210"/>
        <v>0</v>
      </c>
      <c r="AC153" s="435">
        <f t="shared" si="210"/>
        <v>0</v>
      </c>
      <c r="AD153" s="435">
        <f t="shared" si="210"/>
        <v>0</v>
      </c>
      <c r="AE153" s="435">
        <f t="shared" si="210"/>
        <v>0</v>
      </c>
      <c r="AF153" s="435">
        <f t="shared" si="210"/>
        <v>0</v>
      </c>
      <c r="AG153" s="435">
        <f t="shared" si="210"/>
        <v>0</v>
      </c>
      <c r="AH153" s="435">
        <f t="shared" si="210"/>
        <v>0</v>
      </c>
      <c r="AI153" s="435">
        <f t="shared" si="210"/>
        <v>0</v>
      </c>
      <c r="AJ153" s="435">
        <f t="shared" si="210"/>
        <v>0</v>
      </c>
      <c r="AK153" s="435">
        <f t="shared" si="210"/>
        <v>0</v>
      </c>
      <c r="AL153" s="435">
        <f t="shared" si="210"/>
        <v>0</v>
      </c>
      <c r="AM153" s="435">
        <f t="shared" si="210"/>
        <v>0</v>
      </c>
      <c r="AN153" s="435">
        <f t="shared" si="210"/>
        <v>0</v>
      </c>
      <c r="AO153" s="435">
        <f t="shared" si="210"/>
        <v>0</v>
      </c>
      <c r="AP153" s="435">
        <f t="shared" si="210"/>
        <v>0</v>
      </c>
      <c r="AQ153" s="435">
        <f t="shared" si="210"/>
        <v>0</v>
      </c>
      <c r="AR153" s="435">
        <f t="shared" si="210"/>
        <v>0</v>
      </c>
      <c r="AS153" s="435">
        <f t="shared" si="210"/>
        <v>0</v>
      </c>
      <c r="AT153" s="435">
        <f t="shared" si="210"/>
        <v>0</v>
      </c>
      <c r="AU153" s="435">
        <f t="shared" si="210"/>
        <v>0</v>
      </c>
      <c r="AV153" s="435">
        <f t="shared" si="210"/>
        <v>0</v>
      </c>
      <c r="AW153" s="435">
        <f t="shared" si="210"/>
        <v>0</v>
      </c>
      <c r="AX153" s="435">
        <f t="shared" si="210"/>
        <v>0</v>
      </c>
      <c r="AY153" s="435">
        <f t="shared" si="210"/>
        <v>0</v>
      </c>
      <c r="AZ153" s="435">
        <f t="shared" si="210"/>
        <v>0</v>
      </c>
      <c r="BA153" s="435">
        <f t="shared" si="210"/>
        <v>0</v>
      </c>
      <c r="BB153" s="435">
        <f t="shared" si="210"/>
        <v>0</v>
      </c>
      <c r="BC153" s="435">
        <f t="shared" si="210"/>
        <v>0</v>
      </c>
      <c r="BD153" s="435">
        <f t="shared" si="210"/>
        <v>0</v>
      </c>
      <c r="BE153" s="435">
        <f t="shared" si="210"/>
        <v>0</v>
      </c>
      <c r="BF153" s="435">
        <f t="shared" si="210"/>
        <v>0</v>
      </c>
      <c r="BG153" s="435">
        <f t="shared" si="210"/>
        <v>0</v>
      </c>
      <c r="BH153" s="435">
        <f t="shared" si="210"/>
        <v>0</v>
      </c>
      <c r="BI153" s="435">
        <f t="shared" si="210"/>
        <v>0</v>
      </c>
      <c r="BJ153" s="435">
        <f t="shared" si="210"/>
        <v>0</v>
      </c>
      <c r="BK153" s="435">
        <f t="shared" si="210"/>
        <v>0</v>
      </c>
      <c r="BL153" s="435">
        <f t="shared" si="210"/>
        <v>0</v>
      </c>
    </row>
    <row r="154" spans="1:76" s="431" customFormat="1">
      <c r="A154" s="428"/>
      <c r="B154" s="429" t="str">
        <f>+FIN!B40</f>
        <v>Subvenció A</v>
      </c>
      <c r="C154" s="429"/>
      <c r="D154" s="430"/>
      <c r="E154" s="40">
        <f>+IF(E$150=FIN!$E$40,FIN!$C$40,0)</f>
        <v>0</v>
      </c>
      <c r="F154" s="40">
        <f>+IF(F$150=FIN!$E$40,FIN!$C$40,0)</f>
        <v>0</v>
      </c>
      <c r="G154" s="40">
        <f>+IF(G$150=FIN!$E$40,FIN!$C$40,0)</f>
        <v>0</v>
      </c>
      <c r="H154" s="40">
        <f>+IF(H$150=FIN!$E$40,FIN!$C$40,0)</f>
        <v>18000</v>
      </c>
      <c r="I154" s="40">
        <f>+IF(I$150=FIN!$E$40,FIN!$C$40,0)</f>
        <v>0</v>
      </c>
      <c r="J154" s="40">
        <f>+IF(J$150=FIN!$E$40,FIN!$C$40,0)</f>
        <v>0</v>
      </c>
      <c r="K154" s="40">
        <f>+IF(K$150=FIN!$E$40,FIN!$C$40,0)</f>
        <v>0</v>
      </c>
      <c r="L154" s="40">
        <f>+IF(L$150=FIN!$E$40,FIN!$C$40,0)</f>
        <v>0</v>
      </c>
      <c r="M154" s="40">
        <f>+IF(M$150=FIN!$E$40,FIN!$C$40,0)</f>
        <v>0</v>
      </c>
      <c r="N154" s="40">
        <f>+IF(N$150=FIN!$E$40,FIN!$C$40,0)</f>
        <v>0</v>
      </c>
      <c r="O154" s="40">
        <f>+IF(O$150=FIN!$E$40,FIN!$C$40,0)</f>
        <v>0</v>
      </c>
      <c r="P154" s="40">
        <f>+IF(P$150=FIN!$E$40,FIN!$C$40,0)</f>
        <v>0</v>
      </c>
      <c r="Q154" s="40">
        <f>+IF(Q$150=FIN!$E$40,FIN!$C$40,0)</f>
        <v>0</v>
      </c>
      <c r="R154" s="40">
        <f>+IF(R$150=FIN!$E$40,FIN!$C$40,0)</f>
        <v>0</v>
      </c>
      <c r="S154" s="40">
        <f>+IF(S$150=FIN!$E$40,FIN!$C$40,0)</f>
        <v>0</v>
      </c>
      <c r="T154" s="40">
        <f>+IF(T$150=FIN!$E$40,FIN!$C$40,0)</f>
        <v>0</v>
      </c>
      <c r="U154" s="40">
        <f>+IF(U$150=FIN!$E$40,FIN!$C$40,0)</f>
        <v>0</v>
      </c>
      <c r="V154" s="40">
        <f>+IF(V$150=FIN!$E$40,FIN!$C$40,0)</f>
        <v>0</v>
      </c>
      <c r="W154" s="40">
        <f>+IF(W$150=FIN!$E$40,FIN!$C$40,0)</f>
        <v>0</v>
      </c>
      <c r="X154" s="40">
        <f>+IF(X$150=FIN!$E$40,FIN!$C$40,0)</f>
        <v>0</v>
      </c>
      <c r="Y154" s="40">
        <f>+IF(Y$150=FIN!$E$40,FIN!$C$40,0)</f>
        <v>0</v>
      </c>
      <c r="Z154" s="40">
        <f>+IF(Z$150=FIN!$E$40,FIN!$C$40,0)</f>
        <v>0</v>
      </c>
      <c r="AA154" s="40">
        <f>+IF(AA$150=FIN!$E$40,FIN!$C$40,0)</f>
        <v>0</v>
      </c>
      <c r="AB154" s="40">
        <f>+IF(AB$150=FIN!$E$40,FIN!$C$40,0)</f>
        <v>0</v>
      </c>
      <c r="AC154" s="40">
        <f>+IF(AC$150=FIN!$E$40,FIN!$C$40,0)</f>
        <v>0</v>
      </c>
      <c r="AD154" s="40">
        <f>+IF(AD$150=FIN!$E$40,FIN!$C$40,0)</f>
        <v>0</v>
      </c>
      <c r="AE154" s="40">
        <f>+IF(AE$150=FIN!$E$40,FIN!$C$40,0)</f>
        <v>0</v>
      </c>
      <c r="AF154" s="40">
        <f>+IF(AF$150=FIN!$E$40,FIN!$C$40,0)</f>
        <v>0</v>
      </c>
      <c r="AG154" s="40">
        <f>+IF(AG$150=FIN!$E$40,FIN!$C$40,0)</f>
        <v>0</v>
      </c>
      <c r="AH154" s="40">
        <f>+IF(AH$150=FIN!$E$40,FIN!$C$40,0)</f>
        <v>0</v>
      </c>
      <c r="AI154" s="40">
        <f>+IF(AI$150=FIN!$E$40,FIN!$C$40,0)</f>
        <v>0</v>
      </c>
      <c r="AJ154" s="40">
        <f>+IF(AJ$150=FIN!$E$40,FIN!$C$40,0)</f>
        <v>0</v>
      </c>
      <c r="AK154" s="40">
        <f>+IF(AK$150=FIN!$E$40,FIN!$C$40,0)</f>
        <v>0</v>
      </c>
      <c r="AL154" s="40">
        <f>+IF(AL$150=FIN!$E$40,FIN!$C$40,0)</f>
        <v>0</v>
      </c>
      <c r="AM154" s="40">
        <f>+IF(AM$150=FIN!$E$40,FIN!$C$40,0)</f>
        <v>0</v>
      </c>
      <c r="AN154" s="40">
        <f>+IF(AN$150=FIN!$E$40,FIN!$C$40,0)</f>
        <v>0</v>
      </c>
      <c r="AO154" s="40">
        <f>+IF(AO$150=FIN!$E$40,FIN!$C$40,0)</f>
        <v>0</v>
      </c>
      <c r="AP154" s="40">
        <f>+IF(AP$150=FIN!$E$40,FIN!$C$40,0)</f>
        <v>0</v>
      </c>
      <c r="AQ154" s="40">
        <f>+IF(AQ$150=FIN!$E$40,FIN!$C$40,0)</f>
        <v>0</v>
      </c>
      <c r="AR154" s="40">
        <f>+IF(AR$150=FIN!$E$40,FIN!$C$40,0)</f>
        <v>0</v>
      </c>
      <c r="AS154" s="40">
        <f>+IF(AS$150=FIN!$E$40,FIN!$C$40,0)</f>
        <v>0</v>
      </c>
      <c r="AT154" s="40">
        <f>+IF(AT$150=FIN!$E$40,FIN!$C$40,0)</f>
        <v>0</v>
      </c>
      <c r="AU154" s="40">
        <f>+IF(AU$150=FIN!$E$40,FIN!$C$40,0)</f>
        <v>0</v>
      </c>
      <c r="AV154" s="40">
        <f>+IF(AV$150=FIN!$E$40,FIN!$C$40,0)</f>
        <v>0</v>
      </c>
      <c r="AW154" s="40">
        <f>+IF(AW$150=FIN!$E$40,FIN!$C$40,0)</f>
        <v>0</v>
      </c>
      <c r="AX154" s="40">
        <f>+IF(AX$150=FIN!$E$40,FIN!$C$40,0)</f>
        <v>0</v>
      </c>
      <c r="AY154" s="40">
        <f>+IF(AY$150=FIN!$E$40,FIN!$C$40,0)</f>
        <v>0</v>
      </c>
      <c r="AZ154" s="40">
        <f>+IF(AZ$150=FIN!$E$40,FIN!$C$40,0)</f>
        <v>0</v>
      </c>
      <c r="BA154" s="40">
        <f>+IF(BA$150=FIN!$E$40,FIN!$C$40,0)</f>
        <v>0</v>
      </c>
      <c r="BB154" s="40">
        <f>+IF(BB$150=FIN!$E$40,FIN!$C$40,0)</f>
        <v>0</v>
      </c>
      <c r="BC154" s="40">
        <f>+IF(BC$150=FIN!$E$40,FIN!$C$40,0)</f>
        <v>0</v>
      </c>
      <c r="BD154" s="40">
        <f>+IF(BD$150=FIN!$E$40,FIN!$C$40,0)</f>
        <v>0</v>
      </c>
      <c r="BE154" s="40">
        <f>+IF(BE$150=FIN!$E$40,FIN!$C$40,0)</f>
        <v>0</v>
      </c>
      <c r="BF154" s="40">
        <f>+IF(BF$150=FIN!$E$40,FIN!$C$40,0)</f>
        <v>0</v>
      </c>
      <c r="BG154" s="40">
        <f>+IF(BG$150=FIN!$E$40,FIN!$C$40,0)</f>
        <v>0</v>
      </c>
      <c r="BH154" s="40">
        <f>+IF(BH$150=FIN!$E$40,FIN!$C$40,0)</f>
        <v>0</v>
      </c>
      <c r="BI154" s="40">
        <f>+IF(BI$150=FIN!$E$40,FIN!$C$40,0)</f>
        <v>0</v>
      </c>
      <c r="BJ154" s="40">
        <f>+IF(BJ$150=FIN!$E$40,FIN!$C$40,0)</f>
        <v>0</v>
      </c>
      <c r="BK154" s="40">
        <f>+IF(BK$150=FIN!$E$40,FIN!$C$40,0)</f>
        <v>0</v>
      </c>
      <c r="BL154" s="40">
        <f>+IF(BL$150=FIN!$E$40,FIN!$C$40,0)</f>
        <v>0</v>
      </c>
    </row>
    <row r="155" spans="1:76">
      <c r="A155" s="291"/>
      <c r="B155" s="32" t="s">
        <v>179</v>
      </c>
      <c r="C155" s="32"/>
      <c r="D155" s="115"/>
      <c r="E155" s="33">
        <f>+SUM($E$154:E154)-SUM($E$156:E156)</f>
        <v>0</v>
      </c>
      <c r="F155" s="33">
        <f>+SUM($E$154:F154)-SUM($E$156:F156)</f>
        <v>0</v>
      </c>
      <c r="G155" s="33">
        <f>+SUM($E$154:G154)-SUM($E$156:G156)</f>
        <v>0</v>
      </c>
      <c r="H155" s="33">
        <f>+SUM($E$154:H154)-SUM($E$156:H156)</f>
        <v>0</v>
      </c>
      <c r="I155" s="33">
        <f>+SUM($E$154:I154)-SUM($E$156:I156)</f>
        <v>0</v>
      </c>
      <c r="J155" s="33">
        <f>+SUM($E$154:J154)-SUM($E$156:J156)</f>
        <v>0</v>
      </c>
      <c r="K155" s="33">
        <f>+SUM($E$154:K154)-SUM($E$156:K156)</f>
        <v>0</v>
      </c>
      <c r="L155" s="33">
        <f>+SUM($E$154:L154)-SUM($E$156:L156)</f>
        <v>0</v>
      </c>
      <c r="M155" s="33">
        <f>+SUM($E$154:M154)-SUM($E$156:M156)</f>
        <v>0</v>
      </c>
      <c r="N155" s="33">
        <f>+SUM($E$154:N154)-SUM($E$156:N156)</f>
        <v>0</v>
      </c>
      <c r="O155" s="33">
        <f>+SUM($E$154:O154)-SUM($E$156:O156)</f>
        <v>0</v>
      </c>
      <c r="P155" s="33">
        <f>+SUM($E$154:P154)-SUM($E$156:P156)</f>
        <v>0</v>
      </c>
      <c r="Q155" s="33">
        <f>+SUM($E$154:Q154)-SUM($E$156:Q156)</f>
        <v>0</v>
      </c>
      <c r="R155" s="33">
        <f>+SUM($E$154:R154)-SUM($E$156:R156)</f>
        <v>0</v>
      </c>
      <c r="S155" s="33">
        <f>+SUM($E$154:S154)-SUM($E$156:S156)</f>
        <v>0</v>
      </c>
      <c r="T155" s="33">
        <f>+SUM($E$154:T154)-SUM($E$156:T156)</f>
        <v>0</v>
      </c>
      <c r="U155" s="33">
        <f>+SUM($E$154:U154)-SUM($E$156:U156)</f>
        <v>0</v>
      </c>
      <c r="V155" s="33">
        <f>+SUM($E$154:V154)-SUM($E$156:V156)</f>
        <v>0</v>
      </c>
      <c r="W155" s="33">
        <f>+SUM($E$154:W154)-SUM($E$156:W156)</f>
        <v>0</v>
      </c>
      <c r="X155" s="33">
        <f>+SUM($E$154:X154)-SUM($E$156:X156)</f>
        <v>0</v>
      </c>
      <c r="Y155" s="33">
        <f>+SUM($E$154:Y154)-SUM($E$156:Y156)</f>
        <v>0</v>
      </c>
      <c r="Z155" s="33">
        <f>+SUM($E$154:Z154)-SUM($E$156:Z156)</f>
        <v>0</v>
      </c>
      <c r="AA155" s="33">
        <f>+SUM($E$154:AA154)-SUM($E$156:AA156)</f>
        <v>0</v>
      </c>
      <c r="AB155" s="33">
        <f>+SUM($E$154:AB154)-SUM($E$156:AB156)</f>
        <v>0</v>
      </c>
      <c r="AC155" s="33">
        <f>+SUM($E$154:AC154)-SUM($E$156:AC156)</f>
        <v>0</v>
      </c>
      <c r="AD155" s="33">
        <f>+SUM($E$154:AD154)-SUM($E$156:AD156)</f>
        <v>0</v>
      </c>
      <c r="AE155" s="33">
        <f>+SUM($E$154:AE154)-SUM($E$156:AE156)</f>
        <v>0</v>
      </c>
      <c r="AF155" s="33">
        <f>+SUM($E$154:AF154)-SUM($E$156:AF156)</f>
        <v>0</v>
      </c>
      <c r="AG155" s="33">
        <f>+SUM($E$154:AG154)-SUM($E$156:AG156)</f>
        <v>0</v>
      </c>
      <c r="AH155" s="33">
        <f>+SUM($E$154:AH154)-SUM($E$156:AH156)</f>
        <v>0</v>
      </c>
      <c r="AI155" s="33">
        <f>+SUM($E$154:AI154)-SUM($E$156:AI156)</f>
        <v>0</v>
      </c>
      <c r="AJ155" s="33">
        <f>+SUM($E$154:AJ154)-SUM($E$156:AJ156)</f>
        <v>0</v>
      </c>
      <c r="AK155" s="33">
        <f>+SUM($E$154:AK154)-SUM($E$156:AK156)</f>
        <v>0</v>
      </c>
      <c r="AL155" s="33">
        <f>+SUM($E$154:AL154)-SUM($E$156:AL156)</f>
        <v>0</v>
      </c>
      <c r="AM155" s="33">
        <f>+SUM($E$154:AM154)-SUM($E$156:AM156)</f>
        <v>0</v>
      </c>
      <c r="AN155" s="33">
        <f>+SUM($E$154:AN154)-SUM($E$156:AN156)</f>
        <v>0</v>
      </c>
      <c r="AO155" s="33">
        <f>+SUM($E$154:AO154)-SUM($E$156:AO156)</f>
        <v>0</v>
      </c>
      <c r="AP155" s="33">
        <f>+SUM($E$154:AP154)-SUM($E$156:AP156)</f>
        <v>0</v>
      </c>
      <c r="AQ155" s="33">
        <f>+SUM($E$154:AQ154)-SUM($E$156:AQ156)</f>
        <v>0</v>
      </c>
      <c r="AR155" s="33">
        <f>+SUM($E$154:AR154)-SUM($E$156:AR156)</f>
        <v>0</v>
      </c>
      <c r="AS155" s="33">
        <f>+SUM($E$154:AS154)-SUM($E$156:AS156)</f>
        <v>0</v>
      </c>
      <c r="AT155" s="33">
        <f>+SUM($E$154:AT154)-SUM($E$156:AT156)</f>
        <v>0</v>
      </c>
      <c r="AU155" s="33">
        <f>+SUM($E$154:AU154)-SUM($E$156:AU156)</f>
        <v>0</v>
      </c>
      <c r="AV155" s="33">
        <f>+SUM($E$154:AV154)-SUM($E$156:AV156)</f>
        <v>0</v>
      </c>
      <c r="AW155" s="33">
        <f>+SUM($E$154:AW154)-SUM($E$156:AW156)</f>
        <v>0</v>
      </c>
      <c r="AX155" s="33">
        <f>+SUM($E$154:AX154)-SUM($E$156:AX156)</f>
        <v>0</v>
      </c>
      <c r="AY155" s="33">
        <f>+SUM($E$154:AY154)-SUM($E$156:AY156)</f>
        <v>0</v>
      </c>
      <c r="AZ155" s="33">
        <f>+SUM($E$154:AZ154)-SUM($E$156:AZ156)</f>
        <v>0</v>
      </c>
      <c r="BA155" s="33">
        <f>+SUM($E$154:BA154)-SUM($E$156:BA156)</f>
        <v>0</v>
      </c>
      <c r="BB155" s="33">
        <f>+SUM($E$154:BB154)-SUM($E$156:BB156)</f>
        <v>0</v>
      </c>
      <c r="BC155" s="33">
        <f>+SUM($E$154:BC154)-SUM($E$156:BC156)</f>
        <v>0</v>
      </c>
      <c r="BD155" s="33">
        <f>+SUM($E$154:BD154)-SUM($E$156:BD156)</f>
        <v>0</v>
      </c>
      <c r="BE155" s="33">
        <f>+SUM($E$154:BE154)-SUM($E$156:BE156)</f>
        <v>0</v>
      </c>
      <c r="BF155" s="33">
        <f>+SUM($E$154:BF154)-SUM($E$156:BF156)</f>
        <v>0</v>
      </c>
      <c r="BG155" s="33">
        <f>+SUM($E$154:BG154)-SUM($E$156:BG156)</f>
        <v>0</v>
      </c>
      <c r="BH155" s="33">
        <f>+SUM($E$154:BH154)-SUM($E$156:BH156)</f>
        <v>0</v>
      </c>
      <c r="BI155" s="33">
        <f>+SUM($E$154:BI154)-SUM($E$156:BI156)</f>
        <v>0</v>
      </c>
      <c r="BJ155" s="33">
        <f>+SUM($E$154:BJ154)-SUM($E$156:BJ156)</f>
        <v>0</v>
      </c>
      <c r="BK155" s="33">
        <f>+SUM($E$154:BK154)-SUM($E$156:BK156)</f>
        <v>0</v>
      </c>
      <c r="BL155" s="33">
        <f>+SUM($E$154:BL154)-SUM($E$156:BL156)</f>
        <v>0</v>
      </c>
    </row>
    <row r="156" spans="1:76">
      <c r="A156" s="291"/>
      <c r="B156" s="32" t="s">
        <v>368</v>
      </c>
      <c r="C156" s="32"/>
      <c r="D156" s="115"/>
      <c r="E156" s="33">
        <f>IF(AND(E$150&lt;FIN!$G$40,E$150&gt;=FIN!$E$40),FIN!$C$40/FIN!$F$40,0)</f>
        <v>0</v>
      </c>
      <c r="F156" s="33">
        <f>IF(AND(F$150&lt;FIN!$G$40,F$150&gt;=FIN!$E$40),FIN!$C$40/FIN!$F$40,0)</f>
        <v>0</v>
      </c>
      <c r="G156" s="33">
        <f>IF(AND(G$150&lt;FIN!$G$40,G$150&gt;=FIN!$E$40),FIN!$C$40/FIN!$F$40,0)</f>
        <v>0</v>
      </c>
      <c r="H156" s="33">
        <f>IF(AND(H$150&lt;FIN!$G$40,H$150&gt;=FIN!$E$40),FIN!$C$40/FIN!$F$40,0)</f>
        <v>18000</v>
      </c>
      <c r="I156" s="33">
        <f>IF(AND(I$150&lt;FIN!$G$40,I$150&gt;=FIN!$E$40),FIN!$C$40/FIN!$F$40,0)</f>
        <v>0</v>
      </c>
      <c r="J156" s="33">
        <f>IF(AND(J$150&lt;FIN!$G$40,J$150&gt;=FIN!$E$40),FIN!$C$40/FIN!$F$40,0)</f>
        <v>0</v>
      </c>
      <c r="K156" s="33">
        <f>IF(AND(K$150&lt;FIN!$G$40,K$150&gt;=FIN!$E$40),FIN!$C$40/FIN!$F$40,0)</f>
        <v>0</v>
      </c>
      <c r="L156" s="33">
        <f>IF(AND(L$150&lt;FIN!$G$40,L$150&gt;=FIN!$E$40),FIN!$C$40/FIN!$F$40,0)</f>
        <v>0</v>
      </c>
      <c r="M156" s="33">
        <f>IF(AND(M$150&lt;FIN!$G$40,M$150&gt;=FIN!$E$40),FIN!$C$40/FIN!$F$40,0)</f>
        <v>0</v>
      </c>
      <c r="N156" s="33">
        <f>IF(AND(N$150&lt;FIN!$G$40,N$150&gt;=FIN!$E$40),FIN!$C$40/FIN!$F$40,0)</f>
        <v>0</v>
      </c>
      <c r="O156" s="33">
        <f>IF(AND(O$150&lt;FIN!$G$40,O$150&gt;=FIN!$E$40),FIN!$C$40/FIN!$F$40,0)</f>
        <v>0</v>
      </c>
      <c r="P156" s="33">
        <f>IF(AND(P$150&lt;FIN!$G$40,P$150&gt;=FIN!$E$40),FIN!$C$40/FIN!$F$40,0)</f>
        <v>0</v>
      </c>
      <c r="Q156" s="33">
        <f>IF(AND(Q$150&lt;FIN!$G$40,Q$150&gt;=FIN!$E$40),FIN!$C$40/FIN!$F$40,0)</f>
        <v>0</v>
      </c>
      <c r="R156" s="33">
        <f>IF(AND(R$150&lt;FIN!$G$40,R$150&gt;=FIN!$E$40),FIN!$C$40/FIN!$F$40,0)</f>
        <v>0</v>
      </c>
      <c r="S156" s="33">
        <f>IF(AND(S$150&lt;FIN!$G$40,S$150&gt;=FIN!$E$40),FIN!$C$40/FIN!$F$40,0)</f>
        <v>0</v>
      </c>
      <c r="T156" s="33">
        <f>IF(AND(T$150&lt;FIN!$G$40,T$150&gt;=FIN!$E$40),FIN!$C$40/FIN!$F$40,0)</f>
        <v>0</v>
      </c>
      <c r="U156" s="33">
        <f>IF(AND(U$150&lt;FIN!$G$40,U$150&gt;=FIN!$E$40),FIN!$C$40/FIN!$F$40,0)</f>
        <v>0</v>
      </c>
      <c r="V156" s="33">
        <f>IF(AND(V$150&lt;FIN!$G$40,V$150&gt;=FIN!$E$40),FIN!$C$40/FIN!$F$40,0)</f>
        <v>0</v>
      </c>
      <c r="W156" s="33">
        <f>IF(AND(W$150&lt;FIN!$G$40,W$150&gt;=FIN!$E$40),FIN!$C$40/FIN!$F$40,0)</f>
        <v>0</v>
      </c>
      <c r="X156" s="33">
        <f>IF(AND(X$150&lt;FIN!$G$40,X$150&gt;=FIN!$E$40),FIN!$C$40/FIN!$F$40,0)</f>
        <v>0</v>
      </c>
      <c r="Y156" s="33">
        <f>IF(AND(Y$150&lt;FIN!$G$40,Y$150&gt;=FIN!$E$40),FIN!$C$40/FIN!$F$40,0)</f>
        <v>0</v>
      </c>
      <c r="Z156" s="33">
        <f>IF(AND(Z$150&lt;FIN!$G$40,Z$150&gt;=FIN!$E$40),FIN!$C$40/FIN!$F$40,0)</f>
        <v>0</v>
      </c>
      <c r="AA156" s="33">
        <f>IF(AND(AA$150&lt;FIN!$G$40,AA$150&gt;=FIN!$E$40),FIN!$C$40/FIN!$F$40,0)</f>
        <v>0</v>
      </c>
      <c r="AB156" s="33">
        <f>IF(AND(AB$150&lt;FIN!$G$40,AB$150&gt;=FIN!$E$40),FIN!$C$40/FIN!$F$40,0)</f>
        <v>0</v>
      </c>
      <c r="AC156" s="33">
        <f>IF(AND(AC$150&lt;FIN!$G$40,AC$150&gt;=FIN!$E$40),FIN!$C$40/FIN!$F$40,0)</f>
        <v>0</v>
      </c>
      <c r="AD156" s="33">
        <f>IF(AND(AD$150&lt;FIN!$G$40,AD$150&gt;=FIN!$E$40),FIN!$C$40/FIN!$F$40,0)</f>
        <v>0</v>
      </c>
      <c r="AE156" s="33">
        <f>IF(AND(AE$150&lt;FIN!$G$40,AE$150&gt;=FIN!$E$40),FIN!$C$40/FIN!$F$40,0)</f>
        <v>0</v>
      </c>
      <c r="AF156" s="33">
        <f>IF(AND(AF$150&lt;FIN!$G$40,AF$150&gt;=FIN!$E$40),FIN!$C$40/FIN!$F$40,0)</f>
        <v>0</v>
      </c>
      <c r="AG156" s="33">
        <f>IF(AND(AG$150&lt;FIN!$G$40,AG$150&gt;=FIN!$E$40),FIN!$C$40/FIN!$F$40,0)</f>
        <v>0</v>
      </c>
      <c r="AH156" s="33">
        <f>IF(AND(AH$150&lt;FIN!$G$40,AH$150&gt;=FIN!$E$40),FIN!$C$40/FIN!$F$40,0)</f>
        <v>0</v>
      </c>
      <c r="AI156" s="33">
        <f>IF(AND(AI$150&lt;FIN!$G$40,AI$150&gt;=FIN!$E$40),FIN!$C$40/FIN!$F$40,0)</f>
        <v>0</v>
      </c>
      <c r="AJ156" s="33">
        <f>IF(AND(AJ$150&lt;FIN!$G$40,AJ$150&gt;=FIN!$E$40),FIN!$C$40/FIN!$F$40,0)</f>
        <v>0</v>
      </c>
      <c r="AK156" s="33">
        <f>IF(AND(AK$150&lt;FIN!$G$40,AK$150&gt;=FIN!$E$40),FIN!$C$40/FIN!$F$40,0)</f>
        <v>0</v>
      </c>
      <c r="AL156" s="33">
        <f>IF(AND(AL$150&lt;FIN!$G$40,AL$150&gt;=FIN!$E$40),FIN!$C$40/FIN!$F$40,0)</f>
        <v>0</v>
      </c>
      <c r="AM156" s="33">
        <f>IF(AND(AM$150&lt;FIN!$G$40,AM$150&gt;=FIN!$E$40),FIN!$C$40/FIN!$F$40,0)</f>
        <v>0</v>
      </c>
      <c r="AN156" s="33">
        <f>IF(AND(AN$150&lt;FIN!$G$40,AN$150&gt;=FIN!$E$40),FIN!$C$40/FIN!$F$40,0)</f>
        <v>0</v>
      </c>
      <c r="AO156" s="33">
        <f>IF(AND(AO$150&lt;FIN!$G$40,AO$150&gt;=FIN!$E$40),FIN!$C$40/FIN!$F$40,0)</f>
        <v>0</v>
      </c>
      <c r="AP156" s="33">
        <f>IF(AND(AP$150&lt;FIN!$G$40,AP$150&gt;=FIN!$E$40),FIN!$C$40/FIN!$F$40,0)</f>
        <v>0</v>
      </c>
      <c r="AQ156" s="33">
        <f>IF(AND(AQ$150&lt;FIN!$G$40,AQ$150&gt;=FIN!$E$40),FIN!$C$40/FIN!$F$40,0)</f>
        <v>0</v>
      </c>
      <c r="AR156" s="33">
        <f>IF(AND(AR$150&lt;FIN!$G$40,AR$150&gt;=FIN!$E$40),FIN!$C$40/FIN!$F$40,0)</f>
        <v>0</v>
      </c>
      <c r="AS156" s="33">
        <f>IF(AND(AS$150&lt;FIN!$G$40,AS$150&gt;=FIN!$E$40),FIN!$C$40/FIN!$F$40,0)</f>
        <v>0</v>
      </c>
      <c r="AT156" s="33">
        <f>IF(AND(AT$150&lt;FIN!$G$40,AT$150&gt;=FIN!$E$40),FIN!$C$40/FIN!$F$40,0)</f>
        <v>0</v>
      </c>
      <c r="AU156" s="33">
        <f>IF(AND(AU$150&lt;FIN!$G$40,AU$150&gt;=FIN!$E$40),FIN!$C$40/FIN!$F$40,0)</f>
        <v>0</v>
      </c>
      <c r="AV156" s="33">
        <f>IF(AND(AV$150&lt;FIN!$G$40,AV$150&gt;=FIN!$E$40),FIN!$C$40/FIN!$F$40,0)</f>
        <v>0</v>
      </c>
      <c r="AW156" s="33">
        <f>IF(AND(AW$150&lt;FIN!$G$40,AW$150&gt;=FIN!$E$40),FIN!$C$40/FIN!$F$40,0)</f>
        <v>0</v>
      </c>
      <c r="AX156" s="33">
        <f>IF(AND(AX$150&lt;FIN!$G$40,AX$150&gt;=FIN!$E$40),FIN!$C$40/FIN!$F$40,0)</f>
        <v>0</v>
      </c>
      <c r="AY156" s="33">
        <f>IF(AND(AY$150&lt;FIN!$G$40,AY$150&gt;=FIN!$E$40),FIN!$C$40/FIN!$F$40,0)</f>
        <v>0</v>
      </c>
      <c r="AZ156" s="33">
        <f>IF(AND(AZ$150&lt;FIN!$G$40,AZ$150&gt;=FIN!$E$40),FIN!$C$40/FIN!$F$40,0)</f>
        <v>0</v>
      </c>
      <c r="BA156" s="33">
        <f>IF(AND(BA$150&lt;FIN!$G$40,BA$150&gt;=FIN!$E$40),FIN!$C$40/FIN!$F$40,0)</f>
        <v>0</v>
      </c>
      <c r="BB156" s="33">
        <f>IF(AND(BB$150&lt;FIN!$G$40,BB$150&gt;=FIN!$E$40),FIN!$C$40/FIN!$F$40,0)</f>
        <v>0</v>
      </c>
      <c r="BC156" s="33">
        <f>IF(AND(BC$150&lt;FIN!$G$40,BC$150&gt;=FIN!$E$40),FIN!$C$40/FIN!$F$40,0)</f>
        <v>0</v>
      </c>
      <c r="BD156" s="33">
        <f>IF(AND(BD$150&lt;FIN!$G$40,BD$150&gt;=FIN!$E$40),FIN!$C$40/FIN!$F$40,0)</f>
        <v>0</v>
      </c>
      <c r="BE156" s="33">
        <f>IF(AND(BE$150&lt;FIN!$G$40,BE$150&gt;=FIN!$E$40),FIN!$C$40/FIN!$F$40,0)</f>
        <v>0</v>
      </c>
      <c r="BF156" s="33">
        <f>IF(AND(BF$150&lt;FIN!$G$40,BF$150&gt;=FIN!$E$40),FIN!$C$40/FIN!$F$40,0)</f>
        <v>0</v>
      </c>
      <c r="BG156" s="33">
        <f>IF(AND(BG$150&lt;FIN!$G$40,BG$150&gt;=FIN!$E$40),FIN!$C$40/FIN!$F$40,0)</f>
        <v>0</v>
      </c>
      <c r="BH156" s="33">
        <f>IF(AND(BH$150&lt;FIN!$G$40,BH$150&gt;=FIN!$E$40),FIN!$C$40/FIN!$F$40,0)</f>
        <v>0</v>
      </c>
      <c r="BI156" s="33">
        <f>IF(AND(BI$150&lt;FIN!$G$40,BI$150&gt;=FIN!$E$40),FIN!$C$40/FIN!$F$40,0)</f>
        <v>0</v>
      </c>
      <c r="BJ156" s="33">
        <f>IF(AND(BJ$150&lt;FIN!$G$40,BJ$150&gt;=FIN!$E$40),FIN!$C$40/FIN!$F$40,0)</f>
        <v>0</v>
      </c>
      <c r="BK156" s="33">
        <f>IF(AND(BK$150&lt;FIN!$G$40,BK$150&gt;=FIN!$E$40),FIN!$C$40/FIN!$F$40,0)</f>
        <v>0</v>
      </c>
      <c r="BL156" s="33">
        <f>IF(AND(BL$150&lt;FIN!$G$40,BL$150&gt;=FIN!$E$40),FIN!$C$40/FIN!$F$40,0)</f>
        <v>0</v>
      </c>
    </row>
    <row r="157" spans="1:76" s="431" customFormat="1">
      <c r="A157" s="428"/>
      <c r="B157" s="429" t="str">
        <f>+FIN!B41</f>
        <v>Subvenció B</v>
      </c>
      <c r="C157" s="429"/>
      <c r="D157" s="430"/>
      <c r="E157" s="40">
        <f>+IF(E$150=FIN!$E$41,FIN!$C$41,0)</f>
        <v>0</v>
      </c>
      <c r="F157" s="40">
        <f>+IF(F$150=FIN!$E$41,FIN!$C$41,0)</f>
        <v>0</v>
      </c>
      <c r="G157" s="40">
        <f>+IF(G$150=FIN!$E$41,FIN!$C$41,0)</f>
        <v>0</v>
      </c>
      <c r="H157" s="40">
        <f>+IF(H$150=FIN!$E$41,FIN!$C$41,0)</f>
        <v>0</v>
      </c>
      <c r="I157" s="40">
        <f>+IF(I$150=FIN!$E$41,FIN!$C$41,0)</f>
        <v>0</v>
      </c>
      <c r="J157" s="40">
        <f>+IF(J$150=FIN!$E$41,FIN!$C$41,0)</f>
        <v>0</v>
      </c>
      <c r="K157" s="40">
        <f>+IF(K$150=FIN!$E$41,FIN!$C$41,0)</f>
        <v>0</v>
      </c>
      <c r="L157" s="40">
        <f>+IF(L$150=FIN!$E$41,FIN!$C$41,0)</f>
        <v>0</v>
      </c>
      <c r="M157" s="40">
        <f>+IF(M$150=FIN!$E$41,FIN!$C$41,0)</f>
        <v>0</v>
      </c>
      <c r="N157" s="40">
        <f>+IF(N$150=FIN!$E$41,FIN!$C$41,0)</f>
        <v>0</v>
      </c>
      <c r="O157" s="40">
        <f>+IF(O$150=FIN!$E$41,FIN!$C$41,0)</f>
        <v>0</v>
      </c>
      <c r="P157" s="40">
        <f>+IF(P$150=FIN!$E$41,FIN!$C$41,0)</f>
        <v>0</v>
      </c>
      <c r="Q157" s="40">
        <f>+IF(Q$150=FIN!$E$41,FIN!$C$41,0)</f>
        <v>0</v>
      </c>
      <c r="R157" s="40">
        <f>+IF(R$150=FIN!$E$41,FIN!$C$41,0)</f>
        <v>0</v>
      </c>
      <c r="S157" s="40">
        <f>+IF(S$150=FIN!$E$41,FIN!$C$41,0)</f>
        <v>0</v>
      </c>
      <c r="T157" s="40">
        <f>+IF(T$150=FIN!$E$41,FIN!$C$41,0)</f>
        <v>0</v>
      </c>
      <c r="U157" s="40">
        <f>+IF(U$150=FIN!$E$41,FIN!$C$41,0)</f>
        <v>0</v>
      </c>
      <c r="V157" s="40">
        <f>+IF(V$150=FIN!$E$41,FIN!$C$41,0)</f>
        <v>0</v>
      </c>
      <c r="W157" s="40">
        <f>+IF(W$150=FIN!$E$41,FIN!$C$41,0)</f>
        <v>0</v>
      </c>
      <c r="X157" s="40">
        <f>+IF(X$150=FIN!$E$41,FIN!$C$41,0)</f>
        <v>0</v>
      </c>
      <c r="Y157" s="40">
        <f>+IF(Y$150=FIN!$E$41,FIN!$C$41,0)</f>
        <v>0</v>
      </c>
      <c r="Z157" s="40">
        <f>+IF(Z$150=FIN!$E$41,FIN!$C$41,0)</f>
        <v>0</v>
      </c>
      <c r="AA157" s="40">
        <f>+IF(AA$150=FIN!$E$41,FIN!$C$41,0)</f>
        <v>0</v>
      </c>
      <c r="AB157" s="40">
        <f>+IF(AB$150=FIN!$E$41,FIN!$C$41,0)</f>
        <v>0</v>
      </c>
      <c r="AC157" s="40">
        <f>+IF(AC$150=FIN!$E$41,FIN!$C$41,0)</f>
        <v>0</v>
      </c>
      <c r="AD157" s="40">
        <f>+IF(AD$150=FIN!$E$41,FIN!$C$41,0)</f>
        <v>0</v>
      </c>
      <c r="AE157" s="40">
        <f>+IF(AE$150=FIN!$E$41,FIN!$C$41,0)</f>
        <v>0</v>
      </c>
      <c r="AF157" s="40">
        <f>+IF(AF$150=FIN!$E$41,FIN!$C$41,0)</f>
        <v>0</v>
      </c>
      <c r="AG157" s="40">
        <f>+IF(AG$150=FIN!$E$41,FIN!$C$41,0)</f>
        <v>0</v>
      </c>
      <c r="AH157" s="40">
        <f>+IF(AH$150=FIN!$E$41,FIN!$C$41,0)</f>
        <v>0</v>
      </c>
      <c r="AI157" s="40">
        <f>+IF(AI$150=FIN!$E$41,FIN!$C$41,0)</f>
        <v>0</v>
      </c>
      <c r="AJ157" s="40">
        <f>+IF(AJ$150=FIN!$E$41,FIN!$C$41,0)</f>
        <v>0</v>
      </c>
      <c r="AK157" s="40">
        <f>+IF(AK$150=FIN!$E$41,FIN!$C$41,0)</f>
        <v>0</v>
      </c>
      <c r="AL157" s="40">
        <f>+IF(AL$150=FIN!$E$41,FIN!$C$41,0)</f>
        <v>0</v>
      </c>
      <c r="AM157" s="40">
        <f>+IF(AM$150=FIN!$E$41,FIN!$C$41,0)</f>
        <v>0</v>
      </c>
      <c r="AN157" s="40">
        <f>+IF(AN$150=FIN!$E$41,FIN!$C$41,0)</f>
        <v>0</v>
      </c>
      <c r="AO157" s="40">
        <f>+IF(AO$150=FIN!$E$41,FIN!$C$41,0)</f>
        <v>0</v>
      </c>
      <c r="AP157" s="40">
        <f>+IF(AP$150=FIN!$E$41,FIN!$C$41,0)</f>
        <v>0</v>
      </c>
      <c r="AQ157" s="40">
        <f>+IF(AQ$150=FIN!$E$41,FIN!$C$41,0)</f>
        <v>0</v>
      </c>
      <c r="AR157" s="40">
        <f>+IF(AR$150=FIN!$E$41,FIN!$C$41,0)</f>
        <v>0</v>
      </c>
      <c r="AS157" s="40">
        <f>+IF(AS$150=FIN!$E$41,FIN!$C$41,0)</f>
        <v>0</v>
      </c>
      <c r="AT157" s="40">
        <f>+IF(AT$150=FIN!$E$41,FIN!$C$41,0)</f>
        <v>0</v>
      </c>
      <c r="AU157" s="40">
        <f>+IF(AU$150=FIN!$E$41,FIN!$C$41,0)</f>
        <v>0</v>
      </c>
      <c r="AV157" s="40">
        <f>+IF(AV$150=FIN!$E$41,FIN!$C$41,0)</f>
        <v>0</v>
      </c>
      <c r="AW157" s="40">
        <f>+IF(AW$150=FIN!$E$41,FIN!$C$41,0)</f>
        <v>0</v>
      </c>
      <c r="AX157" s="40">
        <f>+IF(AX$150=FIN!$E$41,FIN!$C$41,0)</f>
        <v>0</v>
      </c>
      <c r="AY157" s="40">
        <f>+IF(AY$150=FIN!$E$41,FIN!$C$41,0)</f>
        <v>0</v>
      </c>
      <c r="AZ157" s="40">
        <f>+IF(AZ$150=FIN!$E$41,FIN!$C$41,0)</f>
        <v>0</v>
      </c>
      <c r="BA157" s="40">
        <f>+IF(BA$150=FIN!$E$41,FIN!$C$41,0)</f>
        <v>0</v>
      </c>
      <c r="BB157" s="40">
        <f>+IF(BB$150=FIN!$E$41,FIN!$C$41,0)</f>
        <v>0</v>
      </c>
      <c r="BC157" s="40">
        <f>+IF(BC$150=FIN!$E$41,FIN!$C$41,0)</f>
        <v>0</v>
      </c>
      <c r="BD157" s="40">
        <f>+IF(BD$150=FIN!$E$41,FIN!$C$41,0)</f>
        <v>0</v>
      </c>
      <c r="BE157" s="40">
        <f>+IF(BE$150=FIN!$E$41,FIN!$C$41,0)</f>
        <v>0</v>
      </c>
      <c r="BF157" s="40">
        <f>+IF(BF$150=FIN!$E$41,FIN!$C$41,0)</f>
        <v>0</v>
      </c>
      <c r="BG157" s="40">
        <f>+IF(BG$150=FIN!$E$41,FIN!$C$41,0)</f>
        <v>0</v>
      </c>
      <c r="BH157" s="40">
        <f>+IF(BH$150=FIN!$E$41,FIN!$C$41,0)</f>
        <v>0</v>
      </c>
      <c r="BI157" s="40">
        <f>+IF(BI$150=FIN!$E$41,FIN!$C$41,0)</f>
        <v>0</v>
      </c>
      <c r="BJ157" s="40">
        <f>+IF(BJ$150=FIN!$E$41,FIN!$C$41,0)</f>
        <v>0</v>
      </c>
      <c r="BK157" s="40">
        <f>+IF(BK$150=FIN!$E$41,FIN!$C$41,0)</f>
        <v>0</v>
      </c>
      <c r="BL157" s="40">
        <f>+IF(BL$150=FIN!$E$41,FIN!$C$41,0)</f>
        <v>0</v>
      </c>
    </row>
    <row r="158" spans="1:76">
      <c r="A158" s="291"/>
      <c r="B158" s="32" t="s">
        <v>179</v>
      </c>
      <c r="C158" s="32"/>
      <c r="D158" s="115"/>
      <c r="E158" s="33">
        <f>+SUM($E$157:E157)-SUM($E$159:E159)</f>
        <v>0</v>
      </c>
      <c r="F158" s="33">
        <f>+SUM($E$157:F157)-SUM($E$159:F159)</f>
        <v>0</v>
      </c>
      <c r="G158" s="33">
        <f>+SUM($E$157:G157)-SUM($E$159:G159)</f>
        <v>0</v>
      </c>
      <c r="H158" s="33">
        <f>+SUM($E$157:H157)-SUM($E$159:H159)</f>
        <v>0</v>
      </c>
      <c r="I158" s="33">
        <f>+SUM($E$157:I157)-SUM($E$159:I159)</f>
        <v>0</v>
      </c>
      <c r="J158" s="33">
        <f>+SUM($E$157:J157)-SUM($E$159:J159)</f>
        <v>0</v>
      </c>
      <c r="K158" s="33">
        <f>+SUM($E$157:K157)-SUM($E$159:K159)</f>
        <v>0</v>
      </c>
      <c r="L158" s="33">
        <f>+SUM($E$157:L157)-SUM($E$159:L159)</f>
        <v>0</v>
      </c>
      <c r="M158" s="33">
        <f>+SUM($E$157:M157)-SUM($E$159:M159)</f>
        <v>0</v>
      </c>
      <c r="N158" s="33">
        <f>+SUM($E$157:N157)-SUM($E$159:N159)</f>
        <v>0</v>
      </c>
      <c r="O158" s="33">
        <f>+SUM($E$157:O157)-SUM($E$159:O159)</f>
        <v>0</v>
      </c>
      <c r="P158" s="33">
        <f>+SUM($E$157:P157)-SUM($E$159:P159)</f>
        <v>0</v>
      </c>
      <c r="Q158" s="33">
        <f>+SUM($E$157:Q157)-SUM($E$159:Q159)</f>
        <v>0</v>
      </c>
      <c r="R158" s="33">
        <f>+SUM($E$157:R157)-SUM($E$159:R159)</f>
        <v>0</v>
      </c>
      <c r="S158" s="33">
        <f>+SUM($E$157:S157)-SUM($E$159:S159)</f>
        <v>0</v>
      </c>
      <c r="T158" s="33">
        <f>+SUM($E$157:T157)-SUM($E$159:T159)</f>
        <v>0</v>
      </c>
      <c r="U158" s="33">
        <f>+SUM($E$157:U157)-SUM($E$159:U159)</f>
        <v>0</v>
      </c>
      <c r="V158" s="33">
        <f>+SUM($E$157:V157)-SUM($E$159:V159)</f>
        <v>0</v>
      </c>
      <c r="W158" s="33">
        <f>+SUM($E$157:W157)-SUM($E$159:W159)</f>
        <v>0</v>
      </c>
      <c r="X158" s="33">
        <f>+SUM($E$157:X157)-SUM($E$159:X159)</f>
        <v>0</v>
      </c>
      <c r="Y158" s="33">
        <f>+SUM($E$157:Y157)-SUM($E$159:Y159)</f>
        <v>0</v>
      </c>
      <c r="Z158" s="33">
        <f>+SUM($E$157:Z157)-SUM($E$159:Z159)</f>
        <v>0</v>
      </c>
      <c r="AA158" s="33">
        <f>+SUM($E$157:AA157)-SUM($E$159:AA159)</f>
        <v>0</v>
      </c>
      <c r="AB158" s="33">
        <f>+SUM($E$157:AB157)-SUM($E$159:AB159)</f>
        <v>0</v>
      </c>
      <c r="AC158" s="33">
        <f>+SUM($E$157:AC157)-SUM($E$159:AC159)</f>
        <v>0</v>
      </c>
      <c r="AD158" s="33">
        <f>+SUM($E$157:AD157)-SUM($E$159:AD159)</f>
        <v>0</v>
      </c>
      <c r="AE158" s="33">
        <f>+SUM($E$157:AE157)-SUM($E$159:AE159)</f>
        <v>0</v>
      </c>
      <c r="AF158" s="33">
        <f>+SUM($E$157:AF157)-SUM($E$159:AF159)</f>
        <v>0</v>
      </c>
      <c r="AG158" s="33">
        <f>+SUM($E$157:AG157)-SUM($E$159:AG159)</f>
        <v>0</v>
      </c>
      <c r="AH158" s="33">
        <f>+SUM($E$157:AH157)-SUM($E$159:AH159)</f>
        <v>0</v>
      </c>
      <c r="AI158" s="33">
        <f>+SUM($E$157:AI157)-SUM($E$159:AI159)</f>
        <v>0</v>
      </c>
      <c r="AJ158" s="33">
        <f>+SUM($E$157:AJ157)-SUM($E$159:AJ159)</f>
        <v>0</v>
      </c>
      <c r="AK158" s="33">
        <f>+SUM($E$157:AK157)-SUM($E$159:AK159)</f>
        <v>0</v>
      </c>
      <c r="AL158" s="33">
        <f>+SUM($E$157:AL157)-SUM($E$159:AL159)</f>
        <v>0</v>
      </c>
      <c r="AM158" s="33">
        <f>+SUM($E$157:AM157)-SUM($E$159:AM159)</f>
        <v>0</v>
      </c>
      <c r="AN158" s="33">
        <f>+SUM($E$157:AN157)-SUM($E$159:AN159)</f>
        <v>0</v>
      </c>
      <c r="AO158" s="33">
        <f>+SUM($E$157:AO157)-SUM($E$159:AO159)</f>
        <v>0</v>
      </c>
      <c r="AP158" s="33">
        <f>+SUM($E$157:AP157)-SUM($E$159:AP159)</f>
        <v>0</v>
      </c>
      <c r="AQ158" s="33">
        <f>+SUM($E$157:AQ157)-SUM($E$159:AQ159)</f>
        <v>0</v>
      </c>
      <c r="AR158" s="33">
        <f>+SUM($E$157:AR157)-SUM($E$159:AR159)</f>
        <v>0</v>
      </c>
      <c r="AS158" s="33">
        <f>+SUM($E$157:AS157)-SUM($E$159:AS159)</f>
        <v>0</v>
      </c>
      <c r="AT158" s="33">
        <f>+SUM($E$157:AT157)-SUM($E$159:AT159)</f>
        <v>0</v>
      </c>
      <c r="AU158" s="33">
        <f>+SUM($E$157:AU157)-SUM($E$159:AU159)</f>
        <v>0</v>
      </c>
      <c r="AV158" s="33">
        <f>+SUM($E$157:AV157)-SUM($E$159:AV159)</f>
        <v>0</v>
      </c>
      <c r="AW158" s="33">
        <f>+SUM($E$157:AW157)-SUM($E$159:AW159)</f>
        <v>0</v>
      </c>
      <c r="AX158" s="33">
        <f>+SUM($E$157:AX157)-SUM($E$159:AX159)</f>
        <v>0</v>
      </c>
      <c r="AY158" s="33">
        <f>+SUM($E$157:AY157)-SUM($E$159:AY159)</f>
        <v>0</v>
      </c>
      <c r="AZ158" s="33">
        <f>+SUM($E$157:AZ157)-SUM($E$159:AZ159)</f>
        <v>0</v>
      </c>
      <c r="BA158" s="33">
        <f>+SUM($E$157:BA157)-SUM($E$159:BA159)</f>
        <v>0</v>
      </c>
      <c r="BB158" s="33">
        <f>+SUM($E$157:BB157)-SUM($E$159:BB159)</f>
        <v>0</v>
      </c>
      <c r="BC158" s="33">
        <f>+SUM($E$157:BC157)-SUM($E$159:BC159)</f>
        <v>0</v>
      </c>
      <c r="BD158" s="33">
        <f>+SUM($E$157:BD157)-SUM($E$159:BD159)</f>
        <v>0</v>
      </c>
      <c r="BE158" s="33">
        <f>+SUM($E$157:BE157)-SUM($E$159:BE159)</f>
        <v>0</v>
      </c>
      <c r="BF158" s="33">
        <f>+SUM($E$157:BF157)-SUM($E$159:BF159)</f>
        <v>0</v>
      </c>
      <c r="BG158" s="33">
        <f>+SUM($E$157:BG157)-SUM($E$159:BG159)</f>
        <v>0</v>
      </c>
      <c r="BH158" s="33">
        <f>+SUM($E$157:BH157)-SUM($E$159:BH159)</f>
        <v>0</v>
      </c>
      <c r="BI158" s="33">
        <f>+SUM($E$157:BI157)-SUM($E$159:BI159)</f>
        <v>0</v>
      </c>
      <c r="BJ158" s="33">
        <f>+SUM($E$157:BJ157)-SUM($E$159:BJ159)</f>
        <v>0</v>
      </c>
      <c r="BK158" s="33">
        <f>+SUM($E$157:BK157)-SUM($E$159:BK159)</f>
        <v>0</v>
      </c>
      <c r="BL158" s="33">
        <f>+SUM($E$157:BL157)-SUM($E$159:BL159)</f>
        <v>0</v>
      </c>
    </row>
    <row r="159" spans="1:76">
      <c r="A159" s="291"/>
      <c r="B159" s="32" t="s">
        <v>368</v>
      </c>
      <c r="C159" s="32"/>
      <c r="D159" s="115"/>
      <c r="E159" s="33">
        <f>IF(AND(E$150&lt;FIN!$G$41,E$150&gt;=FIN!$E$41),FIN!$C$41/FIN!$F$41,0)</f>
        <v>0</v>
      </c>
      <c r="F159" s="33">
        <f>IF(AND(F$150&lt;FIN!$G$41,F$150&gt;=FIN!$E$41),FIN!$C$41/FIN!$F$41,0)</f>
        <v>0</v>
      </c>
      <c r="G159" s="33">
        <f>IF(AND(G$150&lt;FIN!$G$41,G$150&gt;=FIN!$E$41),FIN!$C$41/FIN!$F$41,0)</f>
        <v>0</v>
      </c>
      <c r="H159" s="33">
        <f>IF(AND(H$150&lt;FIN!$G$41,H$150&gt;=FIN!$E$41),FIN!$C$41/FIN!$F$41,0)</f>
        <v>0</v>
      </c>
      <c r="I159" s="33">
        <f>IF(AND(I$150&lt;FIN!$G$41,I$150&gt;=FIN!$E$41),FIN!$C$41/FIN!$F$41,0)</f>
        <v>0</v>
      </c>
      <c r="J159" s="33">
        <f>IF(AND(J$150&lt;FIN!$G$41,J$150&gt;=FIN!$E$41),FIN!$C$41/FIN!$F$41,0)</f>
        <v>0</v>
      </c>
      <c r="K159" s="33">
        <f>IF(AND(K$150&lt;FIN!$G$41,K$150&gt;=FIN!$E$41),FIN!$C$41/FIN!$F$41,0)</f>
        <v>0</v>
      </c>
      <c r="L159" s="33">
        <f>IF(AND(L$150&lt;FIN!$G$41,L$150&gt;=FIN!$E$41),FIN!$C$41/FIN!$F$41,0)</f>
        <v>0</v>
      </c>
      <c r="M159" s="33">
        <f>IF(AND(M$150&lt;FIN!$G$41,M$150&gt;=FIN!$E$41),FIN!$C$41/FIN!$F$41,0)</f>
        <v>0</v>
      </c>
      <c r="N159" s="33">
        <f>IF(AND(N$150&lt;FIN!$G$41,N$150&gt;=FIN!$E$41),FIN!$C$41/FIN!$F$41,0)</f>
        <v>0</v>
      </c>
      <c r="O159" s="33">
        <f>IF(AND(O$150&lt;FIN!$G$41,O$150&gt;=FIN!$E$41),FIN!$C$41/FIN!$F$41,0)</f>
        <v>0</v>
      </c>
      <c r="P159" s="33">
        <f>IF(AND(P$150&lt;FIN!$G$41,P$150&gt;=FIN!$E$41),FIN!$C$41/FIN!$F$41,0)</f>
        <v>0</v>
      </c>
      <c r="Q159" s="33">
        <f>IF(AND(Q$150&lt;FIN!$G$41,Q$150&gt;=FIN!$E$41),FIN!$C$41/FIN!$F$41,0)</f>
        <v>0</v>
      </c>
      <c r="R159" s="33">
        <f>IF(AND(R$150&lt;FIN!$G$41,R$150&gt;=FIN!$E$41),FIN!$C$41/FIN!$F$41,0)</f>
        <v>0</v>
      </c>
      <c r="S159" s="33">
        <f>IF(AND(S$150&lt;FIN!$G$41,S$150&gt;=FIN!$E$41),FIN!$C$41/FIN!$F$41,0)</f>
        <v>0</v>
      </c>
      <c r="T159" s="33">
        <f>IF(AND(T$150&lt;FIN!$G$41,T$150&gt;=FIN!$E$41),FIN!$C$41/FIN!$F$41,0)</f>
        <v>0</v>
      </c>
      <c r="U159" s="33">
        <f>IF(AND(U$150&lt;FIN!$G$41,U$150&gt;=FIN!$E$41),FIN!$C$41/FIN!$F$41,0)</f>
        <v>0</v>
      </c>
      <c r="V159" s="33">
        <f>IF(AND(V$150&lt;FIN!$G$41,V$150&gt;=FIN!$E$41),FIN!$C$41/FIN!$F$41,0)</f>
        <v>0</v>
      </c>
      <c r="W159" s="33">
        <f>IF(AND(W$150&lt;FIN!$G$41,W$150&gt;=FIN!$E$41),FIN!$C$41/FIN!$F$41,0)</f>
        <v>0</v>
      </c>
      <c r="X159" s="33">
        <f>IF(AND(X$150&lt;FIN!$G$41,X$150&gt;=FIN!$E$41),FIN!$C$41/FIN!$F$41,0)</f>
        <v>0</v>
      </c>
      <c r="Y159" s="33">
        <f>IF(AND(Y$150&lt;FIN!$G$41,Y$150&gt;=FIN!$E$41),FIN!$C$41/FIN!$F$41,0)</f>
        <v>0</v>
      </c>
      <c r="Z159" s="33">
        <f>IF(AND(Z$150&lt;FIN!$G$41,Z$150&gt;=FIN!$E$41),FIN!$C$41/FIN!$F$41,0)</f>
        <v>0</v>
      </c>
      <c r="AA159" s="33">
        <f>IF(AND(AA$150&lt;FIN!$G$41,AA$150&gt;=FIN!$E$41),FIN!$C$41/FIN!$F$41,0)</f>
        <v>0</v>
      </c>
      <c r="AB159" s="33">
        <f>IF(AND(AB$150&lt;FIN!$G$41,AB$150&gt;=FIN!$E$41),FIN!$C$41/FIN!$F$41,0)</f>
        <v>0</v>
      </c>
      <c r="AC159" s="33">
        <f>IF(AND(AC$150&lt;FIN!$G$41,AC$150&gt;=FIN!$E$41),FIN!$C$41/FIN!$F$41,0)</f>
        <v>0</v>
      </c>
      <c r="AD159" s="33">
        <f>IF(AND(AD$150&lt;FIN!$G$41,AD$150&gt;=FIN!$E$41),FIN!$C$41/FIN!$F$41,0)</f>
        <v>0</v>
      </c>
      <c r="AE159" s="33">
        <f>IF(AND(AE$150&lt;FIN!$G$41,AE$150&gt;=FIN!$E$41),FIN!$C$41/FIN!$F$41,0)</f>
        <v>0</v>
      </c>
      <c r="AF159" s="33">
        <f>IF(AND(AF$150&lt;FIN!$G$41,AF$150&gt;=FIN!$E$41),FIN!$C$41/FIN!$F$41,0)</f>
        <v>0</v>
      </c>
      <c r="AG159" s="33">
        <f>IF(AND(AG$150&lt;FIN!$G$41,AG$150&gt;=FIN!$E$41),FIN!$C$41/FIN!$F$41,0)</f>
        <v>0</v>
      </c>
      <c r="AH159" s="33">
        <f>IF(AND(AH$150&lt;FIN!$G$41,AH$150&gt;=FIN!$E$41),FIN!$C$41/FIN!$F$41,0)</f>
        <v>0</v>
      </c>
      <c r="AI159" s="33">
        <f>IF(AND(AI$150&lt;FIN!$G$41,AI$150&gt;=FIN!$E$41),FIN!$C$41/FIN!$F$41,0)</f>
        <v>0</v>
      </c>
      <c r="AJ159" s="33">
        <f>IF(AND(AJ$150&lt;FIN!$G$41,AJ$150&gt;=FIN!$E$41),FIN!$C$41/FIN!$F$41,0)</f>
        <v>0</v>
      </c>
      <c r="AK159" s="33">
        <f>IF(AND(AK$150&lt;FIN!$G$41,AK$150&gt;=FIN!$E$41),FIN!$C$41/FIN!$F$41,0)</f>
        <v>0</v>
      </c>
      <c r="AL159" s="33">
        <f>IF(AND(AL$150&lt;FIN!$G$41,AL$150&gt;=FIN!$E$41),FIN!$C$41/FIN!$F$41,0)</f>
        <v>0</v>
      </c>
      <c r="AM159" s="33">
        <f>IF(AND(AM$150&lt;FIN!$G$41,AM$150&gt;=FIN!$E$41),FIN!$C$41/FIN!$F$41,0)</f>
        <v>0</v>
      </c>
      <c r="AN159" s="33">
        <f>IF(AND(AN$150&lt;FIN!$G$41,AN$150&gt;=FIN!$E$41),FIN!$C$41/FIN!$F$41,0)</f>
        <v>0</v>
      </c>
      <c r="AO159" s="33">
        <f>IF(AND(AO$150&lt;FIN!$G$41,AO$150&gt;=FIN!$E$41),FIN!$C$41/FIN!$F$41,0)</f>
        <v>0</v>
      </c>
      <c r="AP159" s="33">
        <f>IF(AND(AP$150&lt;FIN!$G$41,AP$150&gt;=FIN!$E$41),FIN!$C$41/FIN!$F$41,0)</f>
        <v>0</v>
      </c>
      <c r="AQ159" s="33">
        <f>IF(AND(AQ$150&lt;FIN!$G$41,AQ$150&gt;=FIN!$E$41),FIN!$C$41/FIN!$F$41,0)</f>
        <v>0</v>
      </c>
      <c r="AR159" s="33">
        <f>IF(AND(AR$150&lt;FIN!$G$41,AR$150&gt;=FIN!$E$41),FIN!$C$41/FIN!$F$41,0)</f>
        <v>0</v>
      </c>
      <c r="AS159" s="33">
        <f>IF(AND(AS$150&lt;FIN!$G$41,AS$150&gt;=FIN!$E$41),FIN!$C$41/FIN!$F$41,0)</f>
        <v>0</v>
      </c>
      <c r="AT159" s="33">
        <f>IF(AND(AT$150&lt;FIN!$G$41,AT$150&gt;=FIN!$E$41),FIN!$C$41/FIN!$F$41,0)</f>
        <v>0</v>
      </c>
      <c r="AU159" s="33">
        <f>IF(AND(AU$150&lt;FIN!$G$41,AU$150&gt;=FIN!$E$41),FIN!$C$41/FIN!$F$41,0)</f>
        <v>0</v>
      </c>
      <c r="AV159" s="33">
        <f>IF(AND(AV$150&lt;FIN!$G$41,AV$150&gt;=FIN!$E$41),FIN!$C$41/FIN!$F$41,0)</f>
        <v>0</v>
      </c>
      <c r="AW159" s="33">
        <f>IF(AND(AW$150&lt;FIN!$G$41,AW$150&gt;=FIN!$E$41),FIN!$C$41/FIN!$F$41,0)</f>
        <v>0</v>
      </c>
      <c r="AX159" s="33">
        <f>IF(AND(AX$150&lt;FIN!$G$41,AX$150&gt;=FIN!$E$41),FIN!$C$41/FIN!$F$41,0)</f>
        <v>0</v>
      </c>
      <c r="AY159" s="33">
        <f>IF(AND(AY$150&lt;FIN!$G$41,AY$150&gt;=FIN!$E$41),FIN!$C$41/FIN!$F$41,0)</f>
        <v>0</v>
      </c>
      <c r="AZ159" s="33">
        <f>IF(AND(AZ$150&lt;FIN!$G$41,AZ$150&gt;=FIN!$E$41),FIN!$C$41/FIN!$F$41,0)</f>
        <v>0</v>
      </c>
      <c r="BA159" s="33">
        <f>IF(AND(BA$150&lt;FIN!$G$41,BA$150&gt;=FIN!$E$41),FIN!$C$41/FIN!$F$41,0)</f>
        <v>0</v>
      </c>
      <c r="BB159" s="33">
        <f>IF(AND(BB$150&lt;FIN!$G$41,BB$150&gt;=FIN!$E$41),FIN!$C$41/FIN!$F$41,0)</f>
        <v>0</v>
      </c>
      <c r="BC159" s="33">
        <f>IF(AND(BC$150&lt;FIN!$G$41,BC$150&gt;=FIN!$E$41),FIN!$C$41/FIN!$F$41,0)</f>
        <v>0</v>
      </c>
      <c r="BD159" s="33">
        <f>IF(AND(BD$150&lt;FIN!$G$41,BD$150&gt;=FIN!$E$41),FIN!$C$41/FIN!$F$41,0)</f>
        <v>0</v>
      </c>
      <c r="BE159" s="33">
        <f>IF(AND(BE$150&lt;FIN!$G$41,BE$150&gt;=FIN!$E$41),FIN!$C$41/FIN!$F$41,0)</f>
        <v>0</v>
      </c>
      <c r="BF159" s="33">
        <f>IF(AND(BF$150&lt;FIN!$G$41,BF$150&gt;=FIN!$E$41),FIN!$C$41/FIN!$F$41,0)</f>
        <v>0</v>
      </c>
      <c r="BG159" s="33">
        <f>IF(AND(BG$150&lt;FIN!$G$41,BG$150&gt;=FIN!$E$41),FIN!$C$41/FIN!$F$41,0)</f>
        <v>0</v>
      </c>
      <c r="BH159" s="33">
        <f>IF(AND(BH$150&lt;FIN!$G$41,BH$150&gt;=FIN!$E$41),FIN!$C$41/FIN!$F$41,0)</f>
        <v>0</v>
      </c>
      <c r="BI159" s="33">
        <f>IF(AND(BI$150&lt;FIN!$G$41,BI$150&gt;=FIN!$E$41),FIN!$C$41/FIN!$F$41,0)</f>
        <v>0</v>
      </c>
      <c r="BJ159" s="33">
        <f>IF(AND(BJ$150&lt;FIN!$G$41,BJ$150&gt;=FIN!$E$41),FIN!$C$41/FIN!$F$41,0)</f>
        <v>0</v>
      </c>
      <c r="BK159" s="33">
        <f>IF(AND(BK$150&lt;FIN!$G$41,BK$150&gt;=FIN!$E$41),FIN!$C$41/FIN!$F$41,0)</f>
        <v>0</v>
      </c>
      <c r="BL159" s="33">
        <f>IF(AND(BL$150&lt;FIN!$G$41,BL$150&gt;=FIN!$E$41),FIN!$C$41/FIN!$F$41,0)</f>
        <v>0</v>
      </c>
    </row>
    <row r="160" spans="1:76" s="431" customFormat="1">
      <c r="A160" s="428"/>
      <c r="B160" s="429" t="str">
        <f>+FIN!B42</f>
        <v>Subvenció C</v>
      </c>
      <c r="C160" s="429"/>
      <c r="D160" s="430"/>
      <c r="E160" s="40">
        <f>+IF(E$150=FIN!$E$42,FIN!$C$42,0)</f>
        <v>0</v>
      </c>
      <c r="F160" s="40">
        <f>+IF(F$150=FIN!$E$42,FIN!$C$42,0)</f>
        <v>0</v>
      </c>
      <c r="G160" s="40">
        <f>+IF(G$150=FIN!$E$42,FIN!$C$42,0)</f>
        <v>0</v>
      </c>
      <c r="H160" s="40">
        <f>+IF(H$150=FIN!$E$42,FIN!$C$42,0)</f>
        <v>0</v>
      </c>
      <c r="I160" s="40">
        <f>+IF(I$150=FIN!$E$42,FIN!$C$42,0)</f>
        <v>0</v>
      </c>
      <c r="J160" s="40">
        <f>+IF(J$150=FIN!$E$42,FIN!$C$42,0)</f>
        <v>0</v>
      </c>
      <c r="K160" s="40">
        <f>+IF(K$150=FIN!$E$42,FIN!$C$42,0)</f>
        <v>0</v>
      </c>
      <c r="L160" s="40">
        <f>+IF(L$150=FIN!$E$42,FIN!$C$42,0)</f>
        <v>0</v>
      </c>
      <c r="M160" s="40">
        <f>+IF(M$150=FIN!$E$42,FIN!$C$42,0)</f>
        <v>0</v>
      </c>
      <c r="N160" s="40">
        <f>+IF(N$150=FIN!$E$42,FIN!$C$42,0)</f>
        <v>0</v>
      </c>
      <c r="O160" s="40">
        <f>+IF(O$150=FIN!$E$42,FIN!$C$42,0)</f>
        <v>0</v>
      </c>
      <c r="P160" s="40">
        <f>+IF(P$150=FIN!$E$42,FIN!$C$42,0)</f>
        <v>0</v>
      </c>
      <c r="Q160" s="40">
        <f>+IF(Q$150=FIN!$E$42,FIN!$C$42,0)</f>
        <v>0</v>
      </c>
      <c r="R160" s="40">
        <f>+IF(R$150=FIN!$E$42,FIN!$C$42,0)</f>
        <v>0</v>
      </c>
      <c r="S160" s="40">
        <f>+IF(S$150=FIN!$E$42,FIN!$C$42,0)</f>
        <v>0</v>
      </c>
      <c r="T160" s="40">
        <f>+IF(T$150=FIN!$E$42,FIN!$C$42,0)</f>
        <v>0</v>
      </c>
      <c r="U160" s="40">
        <f>+IF(U$150=FIN!$E$42,FIN!$C$42,0)</f>
        <v>0</v>
      </c>
      <c r="V160" s="40">
        <f>+IF(V$150=FIN!$E$42,FIN!$C$42,0)</f>
        <v>0</v>
      </c>
      <c r="W160" s="40">
        <f>+IF(W$150=FIN!$E$42,FIN!$C$42,0)</f>
        <v>0</v>
      </c>
      <c r="X160" s="40">
        <f>+IF(X$150=FIN!$E$42,FIN!$C$42,0)</f>
        <v>0</v>
      </c>
      <c r="Y160" s="40">
        <f>+IF(Y$150=FIN!$E$42,FIN!$C$42,0)</f>
        <v>0</v>
      </c>
      <c r="Z160" s="40">
        <f>+IF(Z$150=FIN!$E$42,FIN!$C$42,0)</f>
        <v>0</v>
      </c>
      <c r="AA160" s="40">
        <f>+IF(AA$150=FIN!$E$42,FIN!$C$42,0)</f>
        <v>0</v>
      </c>
      <c r="AB160" s="40">
        <f>+IF(AB$150=FIN!$E$42,FIN!$C$42,0)</f>
        <v>0</v>
      </c>
      <c r="AC160" s="40">
        <f>+IF(AC$150=FIN!$E$42,FIN!$C$42,0)</f>
        <v>0</v>
      </c>
      <c r="AD160" s="40">
        <f>+IF(AD$150=FIN!$E$42,FIN!$C$42,0)</f>
        <v>0</v>
      </c>
      <c r="AE160" s="40">
        <f>+IF(AE$150=FIN!$E$42,FIN!$C$42,0)</f>
        <v>0</v>
      </c>
      <c r="AF160" s="40">
        <f>+IF(AF$150=FIN!$E$42,FIN!$C$42,0)</f>
        <v>0</v>
      </c>
      <c r="AG160" s="40">
        <f>+IF(AG$150=FIN!$E$42,FIN!$C$42,0)</f>
        <v>0</v>
      </c>
      <c r="AH160" s="40">
        <f>+IF(AH$150=FIN!$E$42,FIN!$C$42,0)</f>
        <v>0</v>
      </c>
      <c r="AI160" s="40">
        <f>+IF(AI$150=FIN!$E$42,FIN!$C$42,0)</f>
        <v>0</v>
      </c>
      <c r="AJ160" s="40">
        <f>+IF(AJ$150=FIN!$E$42,FIN!$C$42,0)</f>
        <v>0</v>
      </c>
      <c r="AK160" s="40">
        <f>+IF(AK$150=FIN!$E$42,FIN!$C$42,0)</f>
        <v>0</v>
      </c>
      <c r="AL160" s="40">
        <f>+IF(AL$150=FIN!$E$42,FIN!$C$42,0)</f>
        <v>0</v>
      </c>
      <c r="AM160" s="40">
        <f>+IF(AM$150=FIN!$E$42,FIN!$C$42,0)</f>
        <v>0</v>
      </c>
      <c r="AN160" s="40">
        <f>+IF(AN$150=FIN!$E$42,FIN!$C$42,0)</f>
        <v>0</v>
      </c>
      <c r="AO160" s="40">
        <f>+IF(AO$150=FIN!$E$42,FIN!$C$42,0)</f>
        <v>0</v>
      </c>
      <c r="AP160" s="40">
        <f>+IF(AP$150=FIN!$E$42,FIN!$C$42,0)</f>
        <v>0</v>
      </c>
      <c r="AQ160" s="40">
        <f>+IF(AQ$150=FIN!$E$42,FIN!$C$42,0)</f>
        <v>0</v>
      </c>
      <c r="AR160" s="40">
        <f>+IF(AR$150=FIN!$E$42,FIN!$C$42,0)</f>
        <v>0</v>
      </c>
      <c r="AS160" s="40">
        <f>+IF(AS$150=FIN!$E$42,FIN!$C$42,0)</f>
        <v>0</v>
      </c>
      <c r="AT160" s="40">
        <f>+IF(AT$150=FIN!$E$42,FIN!$C$42,0)</f>
        <v>0</v>
      </c>
      <c r="AU160" s="40">
        <f>+IF(AU$150=FIN!$E$42,FIN!$C$42,0)</f>
        <v>0</v>
      </c>
      <c r="AV160" s="40">
        <f>+IF(AV$150=FIN!$E$42,FIN!$C$42,0)</f>
        <v>0</v>
      </c>
      <c r="AW160" s="40">
        <f>+IF(AW$150=FIN!$E$42,FIN!$C$42,0)</f>
        <v>0</v>
      </c>
      <c r="AX160" s="40">
        <f>+IF(AX$150=FIN!$E$42,FIN!$C$42,0)</f>
        <v>0</v>
      </c>
      <c r="AY160" s="40">
        <f>+IF(AY$150=FIN!$E$42,FIN!$C$42,0)</f>
        <v>0</v>
      </c>
      <c r="AZ160" s="40">
        <f>+IF(AZ$150=FIN!$E$42,FIN!$C$42,0)</f>
        <v>0</v>
      </c>
      <c r="BA160" s="40">
        <f>+IF(BA$150=FIN!$E$42,FIN!$C$42,0)</f>
        <v>0</v>
      </c>
      <c r="BB160" s="40">
        <f>+IF(BB$150=FIN!$E$42,FIN!$C$42,0)</f>
        <v>0</v>
      </c>
      <c r="BC160" s="40">
        <f>+IF(BC$150=FIN!$E$42,FIN!$C$42,0)</f>
        <v>0</v>
      </c>
      <c r="BD160" s="40">
        <f>+IF(BD$150=FIN!$E$42,FIN!$C$42,0)</f>
        <v>0</v>
      </c>
      <c r="BE160" s="40">
        <f>+IF(BE$150=FIN!$E$42,FIN!$C$42,0)</f>
        <v>0</v>
      </c>
      <c r="BF160" s="40">
        <f>+IF(BF$150=FIN!$E$42,FIN!$C$42,0)</f>
        <v>0</v>
      </c>
      <c r="BG160" s="40">
        <f>+IF(BG$150=FIN!$E$42,FIN!$C$42,0)</f>
        <v>0</v>
      </c>
      <c r="BH160" s="40">
        <f>+IF(BH$150=FIN!$E$42,FIN!$C$42,0)</f>
        <v>0</v>
      </c>
      <c r="BI160" s="40">
        <f>+IF(BI$150=FIN!$E$42,FIN!$C$42,0)</f>
        <v>0</v>
      </c>
      <c r="BJ160" s="40">
        <f>+IF(BJ$150=FIN!$E$42,FIN!$C$42,0)</f>
        <v>0</v>
      </c>
      <c r="BK160" s="40">
        <f>+IF(BK$150=FIN!$E$42,FIN!$C$42,0)</f>
        <v>0</v>
      </c>
      <c r="BL160" s="40">
        <f>+IF(BL$150=FIN!$E$42,FIN!$C$42,0)</f>
        <v>0</v>
      </c>
    </row>
    <row r="161" spans="1:64">
      <c r="A161" s="291"/>
      <c r="B161" s="32" t="s">
        <v>179</v>
      </c>
      <c r="C161" s="32"/>
      <c r="D161" s="115"/>
      <c r="E161" s="33">
        <f>+SUM($E$160:E160)-SUM($E$162:E162)</f>
        <v>0</v>
      </c>
      <c r="F161" s="33">
        <f>+SUM($E$160:F160)-SUM($E$162:F162)</f>
        <v>0</v>
      </c>
      <c r="G161" s="33">
        <f>+SUM($E$160:G160)-SUM($E$162:G162)</f>
        <v>0</v>
      </c>
      <c r="H161" s="33">
        <f>+SUM($E$160:H160)-SUM($E$162:H162)</f>
        <v>0</v>
      </c>
      <c r="I161" s="33">
        <f>+SUM($E$160:I160)-SUM($E$162:I162)</f>
        <v>0</v>
      </c>
      <c r="J161" s="33">
        <f>+SUM($E$160:J160)-SUM($E$162:J162)</f>
        <v>0</v>
      </c>
      <c r="K161" s="33">
        <f>+SUM($E$160:K160)-SUM($E$162:K162)</f>
        <v>0</v>
      </c>
      <c r="L161" s="33">
        <f>+SUM($E$160:L160)-SUM($E$162:L162)</f>
        <v>0</v>
      </c>
      <c r="M161" s="33">
        <f>+SUM($E$160:M160)-SUM($E$162:M162)</f>
        <v>0</v>
      </c>
      <c r="N161" s="33">
        <f>+SUM($E$160:N160)-SUM($E$162:N162)</f>
        <v>0</v>
      </c>
      <c r="O161" s="33">
        <f>+SUM($E$160:O160)-SUM($E$162:O162)</f>
        <v>0</v>
      </c>
      <c r="P161" s="33">
        <f>+SUM($E$160:P160)-SUM($E$162:P162)</f>
        <v>0</v>
      </c>
      <c r="Q161" s="33">
        <f>+SUM($E$160:Q160)-SUM($E$162:Q162)</f>
        <v>0</v>
      </c>
      <c r="R161" s="33">
        <f>+SUM($E$160:R160)-SUM($E$162:R162)</f>
        <v>0</v>
      </c>
      <c r="S161" s="33">
        <f>+SUM($E$160:S160)-SUM($E$162:S162)</f>
        <v>0</v>
      </c>
      <c r="T161" s="33">
        <f>+SUM($E$160:T160)-SUM($E$162:T162)</f>
        <v>0</v>
      </c>
      <c r="U161" s="33">
        <f>+SUM($E$160:U160)-SUM($E$162:U162)</f>
        <v>0</v>
      </c>
      <c r="V161" s="33">
        <f>+SUM($E$160:V160)-SUM($E$162:V162)</f>
        <v>0</v>
      </c>
      <c r="W161" s="33">
        <f>+SUM($E$160:W160)-SUM($E$162:W162)</f>
        <v>0</v>
      </c>
      <c r="X161" s="33">
        <f>+SUM($E$160:X160)-SUM($E$162:X162)</f>
        <v>0</v>
      </c>
      <c r="Y161" s="33">
        <f>+SUM($E$160:Y160)-SUM($E$162:Y162)</f>
        <v>0</v>
      </c>
      <c r="Z161" s="33">
        <f>+SUM($E$160:Z160)-SUM($E$162:Z162)</f>
        <v>0</v>
      </c>
      <c r="AA161" s="33">
        <f>+SUM($E$160:AA160)-SUM($E$162:AA162)</f>
        <v>0</v>
      </c>
      <c r="AB161" s="33">
        <f>+SUM($E$160:AB160)-SUM($E$162:AB162)</f>
        <v>0</v>
      </c>
      <c r="AC161" s="33">
        <f>+SUM($E$160:AC160)-SUM($E$162:AC162)</f>
        <v>0</v>
      </c>
      <c r="AD161" s="33">
        <f>+SUM($E$160:AD160)-SUM($E$162:AD162)</f>
        <v>0</v>
      </c>
      <c r="AE161" s="33">
        <f>+SUM($E$160:AE160)-SUM($E$162:AE162)</f>
        <v>0</v>
      </c>
      <c r="AF161" s="33">
        <f>+SUM($E$160:AF160)-SUM($E$162:AF162)</f>
        <v>0</v>
      </c>
      <c r="AG161" s="33">
        <f>+SUM($E$160:AG160)-SUM($E$162:AG162)</f>
        <v>0</v>
      </c>
      <c r="AH161" s="33">
        <f>+SUM($E$160:AH160)-SUM($E$162:AH162)</f>
        <v>0</v>
      </c>
      <c r="AI161" s="33">
        <f>+SUM($E$160:AI160)-SUM($E$162:AI162)</f>
        <v>0</v>
      </c>
      <c r="AJ161" s="33">
        <f>+SUM($E$160:AJ160)-SUM($E$162:AJ162)</f>
        <v>0</v>
      </c>
      <c r="AK161" s="33">
        <f>+SUM($E$160:AK160)-SUM($E$162:AK162)</f>
        <v>0</v>
      </c>
      <c r="AL161" s="33">
        <f>+SUM($E$160:AL160)-SUM($E$162:AL162)</f>
        <v>0</v>
      </c>
      <c r="AM161" s="33">
        <f>+SUM($E$160:AM160)-SUM($E$162:AM162)</f>
        <v>0</v>
      </c>
      <c r="AN161" s="33">
        <f>+SUM($E$160:AN160)-SUM($E$162:AN162)</f>
        <v>0</v>
      </c>
      <c r="AO161" s="33">
        <f>+SUM($E$160:AO160)-SUM($E$162:AO162)</f>
        <v>0</v>
      </c>
      <c r="AP161" s="33">
        <f>+SUM($E$160:AP160)-SUM($E$162:AP162)</f>
        <v>0</v>
      </c>
      <c r="AQ161" s="33">
        <f>+SUM($E$160:AQ160)-SUM($E$162:AQ162)</f>
        <v>0</v>
      </c>
      <c r="AR161" s="33">
        <f>+SUM($E$160:AR160)-SUM($E$162:AR162)</f>
        <v>0</v>
      </c>
      <c r="AS161" s="33">
        <f>+SUM($E$160:AS160)-SUM($E$162:AS162)</f>
        <v>0</v>
      </c>
      <c r="AT161" s="33">
        <f>+SUM($E$160:AT160)-SUM($E$162:AT162)</f>
        <v>0</v>
      </c>
      <c r="AU161" s="33">
        <f>+SUM($E$160:AU160)-SUM($E$162:AU162)</f>
        <v>0</v>
      </c>
      <c r="AV161" s="33">
        <f>+SUM($E$160:AV160)-SUM($E$162:AV162)</f>
        <v>0</v>
      </c>
      <c r="AW161" s="33">
        <f>+SUM($E$160:AW160)-SUM($E$162:AW162)</f>
        <v>0</v>
      </c>
      <c r="AX161" s="33">
        <f>+SUM($E$160:AX160)-SUM($E$162:AX162)</f>
        <v>0</v>
      </c>
      <c r="AY161" s="33">
        <f>+SUM($E$160:AY160)-SUM($E$162:AY162)</f>
        <v>0</v>
      </c>
      <c r="AZ161" s="33">
        <f>+SUM($E$160:AZ160)-SUM($E$162:AZ162)</f>
        <v>0</v>
      </c>
      <c r="BA161" s="33">
        <f>+SUM($E$160:BA160)-SUM($E$162:BA162)</f>
        <v>0</v>
      </c>
      <c r="BB161" s="33">
        <f>+SUM($E$160:BB160)-SUM($E$162:BB162)</f>
        <v>0</v>
      </c>
      <c r="BC161" s="33">
        <f>+SUM($E$160:BC160)-SUM($E$162:BC162)</f>
        <v>0</v>
      </c>
      <c r="BD161" s="33">
        <f>+SUM($E$160:BD160)-SUM($E$162:BD162)</f>
        <v>0</v>
      </c>
      <c r="BE161" s="33">
        <f>+SUM($E$160:BE160)-SUM($E$162:BE162)</f>
        <v>0</v>
      </c>
      <c r="BF161" s="33">
        <f>+SUM($E$160:BF160)-SUM($E$162:BF162)</f>
        <v>0</v>
      </c>
      <c r="BG161" s="33">
        <f>+SUM($E$160:BG160)-SUM($E$162:BG162)</f>
        <v>0</v>
      </c>
      <c r="BH161" s="33">
        <f>+SUM($E$160:BH160)-SUM($E$162:BH162)</f>
        <v>0</v>
      </c>
      <c r="BI161" s="33">
        <f>+SUM($E$160:BI160)-SUM($E$162:BI162)</f>
        <v>0</v>
      </c>
      <c r="BJ161" s="33">
        <f>+SUM($E$160:BJ160)-SUM($E$162:BJ162)</f>
        <v>0</v>
      </c>
      <c r="BK161" s="33">
        <f>+SUM($E$160:BK160)-SUM($E$162:BK162)</f>
        <v>0</v>
      </c>
      <c r="BL161" s="33">
        <f>+SUM($E$160:BL160)-SUM($E$162:BL162)</f>
        <v>0</v>
      </c>
    </row>
    <row r="162" spans="1:64">
      <c r="A162" s="291"/>
      <c r="B162" s="32" t="s">
        <v>368</v>
      </c>
      <c r="C162" s="32"/>
      <c r="D162" s="115"/>
      <c r="E162" s="33">
        <f>IF(AND(E$150&lt;FIN!$G$42,E$150&gt;=FIN!$E$42),FIN!$C$42/FIN!$F$42,0)</f>
        <v>0</v>
      </c>
      <c r="F162" s="33">
        <f>IF(AND(F$150&lt;FIN!$G$42,F$150&gt;=FIN!$E$42),FIN!$C$42/FIN!$F$42,0)</f>
        <v>0</v>
      </c>
      <c r="G162" s="33">
        <f>IF(AND(G$150&lt;FIN!$G$42,G$150&gt;=FIN!$E$42),FIN!$C$42/FIN!$F$42,0)</f>
        <v>0</v>
      </c>
      <c r="H162" s="33">
        <f>IF(AND(H$150&lt;FIN!$G$42,H$150&gt;=FIN!$E$42),FIN!$C$42/FIN!$F$42,0)</f>
        <v>0</v>
      </c>
      <c r="I162" s="33">
        <f>IF(AND(I$150&lt;FIN!$G$42,I$150&gt;=FIN!$E$42),FIN!$C$42/FIN!$F$42,0)</f>
        <v>0</v>
      </c>
      <c r="J162" s="33">
        <f>IF(AND(J$150&lt;FIN!$G$42,J$150&gt;=FIN!$E$42),FIN!$C$42/FIN!$F$42,0)</f>
        <v>0</v>
      </c>
      <c r="K162" s="33">
        <f>IF(AND(K$150&lt;FIN!$G$42,K$150&gt;=FIN!$E$42),FIN!$C$42/FIN!$F$42,0)</f>
        <v>0</v>
      </c>
      <c r="L162" s="33">
        <f>IF(AND(L$150&lt;FIN!$G$42,L$150&gt;=FIN!$E$42),FIN!$C$42/FIN!$F$42,0)</f>
        <v>0</v>
      </c>
      <c r="M162" s="33">
        <f>IF(AND(M$150&lt;FIN!$G$42,M$150&gt;=FIN!$E$42),FIN!$C$42/FIN!$F$42,0)</f>
        <v>0</v>
      </c>
      <c r="N162" s="33">
        <f>IF(AND(N$150&lt;FIN!$G$42,N$150&gt;=FIN!$E$42),FIN!$C$42/FIN!$F$42,0)</f>
        <v>0</v>
      </c>
      <c r="O162" s="33">
        <f>IF(AND(O$150&lt;FIN!$G$42,O$150&gt;=FIN!$E$42),FIN!$C$42/FIN!$F$42,0)</f>
        <v>0</v>
      </c>
      <c r="P162" s="33">
        <f>IF(AND(P$150&lt;FIN!$G$42,P$150&gt;=FIN!$E$42),FIN!$C$42/FIN!$F$42,0)</f>
        <v>0</v>
      </c>
      <c r="Q162" s="33">
        <f>IF(AND(Q$150&lt;FIN!$G$42,Q$150&gt;=FIN!$E$42),FIN!$C$42/FIN!$F$42,0)</f>
        <v>0</v>
      </c>
      <c r="R162" s="33">
        <f>IF(AND(R$150&lt;FIN!$G$42,R$150&gt;=FIN!$E$42),FIN!$C$42/FIN!$F$42,0)</f>
        <v>0</v>
      </c>
      <c r="S162" s="33">
        <f>IF(AND(S$150&lt;FIN!$G$42,S$150&gt;=FIN!$E$42),FIN!$C$42/FIN!$F$42,0)</f>
        <v>0</v>
      </c>
      <c r="T162" s="33">
        <f>IF(AND(T$150&lt;FIN!$G$42,T$150&gt;=FIN!$E$42),FIN!$C$42/FIN!$F$42,0)</f>
        <v>0</v>
      </c>
      <c r="U162" s="33">
        <f>IF(AND(U$150&lt;FIN!$G$42,U$150&gt;=FIN!$E$42),FIN!$C$42/FIN!$F$42,0)</f>
        <v>0</v>
      </c>
      <c r="V162" s="33">
        <f>IF(AND(V$150&lt;FIN!$G$42,V$150&gt;=FIN!$E$42),FIN!$C$42/FIN!$F$42,0)</f>
        <v>0</v>
      </c>
      <c r="W162" s="33">
        <f>IF(AND(W$150&lt;FIN!$G$42,W$150&gt;=FIN!$E$42),FIN!$C$42/FIN!$F$42,0)</f>
        <v>0</v>
      </c>
      <c r="X162" s="33">
        <f>IF(AND(X$150&lt;FIN!$G$42,X$150&gt;=FIN!$E$42),FIN!$C$42/FIN!$F$42,0)</f>
        <v>0</v>
      </c>
      <c r="Y162" s="33">
        <f>IF(AND(Y$150&lt;FIN!$G$42,Y$150&gt;=FIN!$E$42),FIN!$C$42/FIN!$F$42,0)</f>
        <v>0</v>
      </c>
      <c r="Z162" s="33">
        <f>IF(AND(Z$150&lt;FIN!$G$42,Z$150&gt;=FIN!$E$42),FIN!$C$42/FIN!$F$42,0)</f>
        <v>0</v>
      </c>
      <c r="AA162" s="33">
        <f>IF(AND(AA$150&lt;FIN!$G$42,AA$150&gt;=FIN!$E$42),FIN!$C$42/FIN!$F$42,0)</f>
        <v>0</v>
      </c>
      <c r="AB162" s="33">
        <f>IF(AND(AB$150&lt;FIN!$G$42,AB$150&gt;=FIN!$E$42),FIN!$C$42/FIN!$F$42,0)</f>
        <v>0</v>
      </c>
      <c r="AC162" s="33">
        <f>IF(AND(AC$150&lt;FIN!$G$42,AC$150&gt;=FIN!$E$42),FIN!$C$42/FIN!$F$42,0)</f>
        <v>0</v>
      </c>
      <c r="AD162" s="33">
        <f>IF(AND(AD$150&lt;FIN!$G$42,AD$150&gt;=FIN!$E$42),FIN!$C$42/FIN!$F$42,0)</f>
        <v>0</v>
      </c>
      <c r="AE162" s="33">
        <f>IF(AND(AE$150&lt;FIN!$G$42,AE$150&gt;=FIN!$E$42),FIN!$C$42/FIN!$F$42,0)</f>
        <v>0</v>
      </c>
      <c r="AF162" s="33">
        <f>IF(AND(AF$150&lt;FIN!$G$42,AF$150&gt;=FIN!$E$42),FIN!$C$42/FIN!$F$42,0)</f>
        <v>0</v>
      </c>
      <c r="AG162" s="33">
        <f>IF(AND(AG$150&lt;FIN!$G$42,AG$150&gt;=FIN!$E$42),FIN!$C$42/FIN!$F$42,0)</f>
        <v>0</v>
      </c>
      <c r="AH162" s="33">
        <f>IF(AND(AH$150&lt;FIN!$G$42,AH$150&gt;=FIN!$E$42),FIN!$C$42/FIN!$F$42,0)</f>
        <v>0</v>
      </c>
      <c r="AI162" s="33">
        <f>IF(AND(AI$150&lt;FIN!$G$42,AI$150&gt;=FIN!$E$42),FIN!$C$42/FIN!$F$42,0)</f>
        <v>0</v>
      </c>
      <c r="AJ162" s="33">
        <f>IF(AND(AJ$150&lt;FIN!$G$42,AJ$150&gt;=FIN!$E$42),FIN!$C$42/FIN!$F$42,0)</f>
        <v>0</v>
      </c>
      <c r="AK162" s="33">
        <f>IF(AND(AK$150&lt;FIN!$G$42,AK$150&gt;=FIN!$E$42),FIN!$C$42/FIN!$F$42,0)</f>
        <v>0</v>
      </c>
      <c r="AL162" s="33">
        <f>IF(AND(AL$150&lt;FIN!$G$42,AL$150&gt;=FIN!$E$42),FIN!$C$42/FIN!$F$42,0)</f>
        <v>0</v>
      </c>
      <c r="AM162" s="33">
        <f>IF(AND(AM$150&lt;FIN!$G$42,AM$150&gt;=FIN!$E$42),FIN!$C$42/FIN!$F$42,0)</f>
        <v>0</v>
      </c>
      <c r="AN162" s="33">
        <f>IF(AND(AN$150&lt;FIN!$G$42,AN$150&gt;=FIN!$E$42),FIN!$C$42/FIN!$F$42,0)</f>
        <v>0</v>
      </c>
      <c r="AO162" s="33">
        <f>IF(AND(AO$150&lt;FIN!$G$42,AO$150&gt;=FIN!$E$42),FIN!$C$42/FIN!$F$42,0)</f>
        <v>0</v>
      </c>
      <c r="AP162" s="33">
        <f>IF(AND(AP$150&lt;FIN!$G$42,AP$150&gt;=FIN!$E$42),FIN!$C$42/FIN!$F$42,0)</f>
        <v>0</v>
      </c>
      <c r="AQ162" s="33">
        <f>IF(AND(AQ$150&lt;FIN!$G$42,AQ$150&gt;=FIN!$E$42),FIN!$C$42/FIN!$F$42,0)</f>
        <v>0</v>
      </c>
      <c r="AR162" s="33">
        <f>IF(AND(AR$150&lt;FIN!$G$42,AR$150&gt;=FIN!$E$42),FIN!$C$42/FIN!$F$42,0)</f>
        <v>0</v>
      </c>
      <c r="AS162" s="33">
        <f>IF(AND(AS$150&lt;FIN!$G$42,AS$150&gt;=FIN!$E$42),FIN!$C$42/FIN!$F$42,0)</f>
        <v>0</v>
      </c>
      <c r="AT162" s="33">
        <f>IF(AND(AT$150&lt;FIN!$G$42,AT$150&gt;=FIN!$E$42),FIN!$C$42/FIN!$F$42,0)</f>
        <v>0</v>
      </c>
      <c r="AU162" s="33">
        <f>IF(AND(AU$150&lt;FIN!$G$42,AU$150&gt;=FIN!$E$42),FIN!$C$42/FIN!$F$42,0)</f>
        <v>0</v>
      </c>
      <c r="AV162" s="33">
        <f>IF(AND(AV$150&lt;FIN!$G$42,AV$150&gt;=FIN!$E$42),FIN!$C$42/FIN!$F$42,0)</f>
        <v>0</v>
      </c>
      <c r="AW162" s="33">
        <f>IF(AND(AW$150&lt;FIN!$G$42,AW$150&gt;=FIN!$E$42),FIN!$C$42/FIN!$F$42,0)</f>
        <v>0</v>
      </c>
      <c r="AX162" s="33">
        <f>IF(AND(AX$150&lt;FIN!$G$42,AX$150&gt;=FIN!$E$42),FIN!$C$42/FIN!$F$42,0)</f>
        <v>0</v>
      </c>
      <c r="AY162" s="33">
        <f>IF(AND(AY$150&lt;FIN!$G$42,AY$150&gt;=FIN!$E$42),FIN!$C$42/FIN!$F$42,0)</f>
        <v>0</v>
      </c>
      <c r="AZ162" s="33">
        <f>IF(AND(AZ$150&lt;FIN!$G$42,AZ$150&gt;=FIN!$E$42),FIN!$C$42/FIN!$F$42,0)</f>
        <v>0</v>
      </c>
      <c r="BA162" s="33">
        <f>IF(AND(BA$150&lt;FIN!$G$42,BA$150&gt;=FIN!$E$42),FIN!$C$42/FIN!$F$42,0)</f>
        <v>0</v>
      </c>
      <c r="BB162" s="33">
        <f>IF(AND(BB$150&lt;FIN!$G$42,BB$150&gt;=FIN!$E$42),FIN!$C$42/FIN!$F$42,0)</f>
        <v>0</v>
      </c>
      <c r="BC162" s="33">
        <f>IF(AND(BC$150&lt;FIN!$G$42,BC$150&gt;=FIN!$E$42),FIN!$C$42/FIN!$F$42,0)</f>
        <v>0</v>
      </c>
      <c r="BD162" s="33">
        <f>IF(AND(BD$150&lt;FIN!$G$42,BD$150&gt;=FIN!$E$42),FIN!$C$42/FIN!$F$42,0)</f>
        <v>0</v>
      </c>
      <c r="BE162" s="33">
        <f>IF(AND(BE$150&lt;FIN!$G$42,BE$150&gt;=FIN!$E$42),FIN!$C$42/FIN!$F$42,0)</f>
        <v>0</v>
      </c>
      <c r="BF162" s="33">
        <f>IF(AND(BF$150&lt;FIN!$G$42,BF$150&gt;=FIN!$E$42),FIN!$C$42/FIN!$F$42,0)</f>
        <v>0</v>
      </c>
      <c r="BG162" s="33">
        <f>IF(AND(BG$150&lt;FIN!$G$42,BG$150&gt;=FIN!$E$42),FIN!$C$42/FIN!$F$42,0)</f>
        <v>0</v>
      </c>
      <c r="BH162" s="33">
        <f>IF(AND(BH$150&lt;FIN!$G$42,BH$150&gt;=FIN!$E$42),FIN!$C$42/FIN!$F$42,0)</f>
        <v>0</v>
      </c>
      <c r="BI162" s="33">
        <f>IF(AND(BI$150&lt;FIN!$G$42,BI$150&gt;=FIN!$E$42),FIN!$C$42/FIN!$F$42,0)</f>
        <v>0</v>
      </c>
      <c r="BJ162" s="33">
        <f>IF(AND(BJ$150&lt;FIN!$G$42,BJ$150&gt;=FIN!$E$42),FIN!$C$42/FIN!$F$42,0)</f>
        <v>0</v>
      </c>
      <c r="BK162" s="33">
        <f>IF(AND(BK$150&lt;FIN!$G$42,BK$150&gt;=FIN!$E$42),FIN!$C$42/FIN!$F$42,0)</f>
        <v>0</v>
      </c>
      <c r="BL162" s="33">
        <f>IF(AND(BL$150&lt;FIN!$G$42,BL$150&gt;=FIN!$E$42),FIN!$C$42/FIN!$F$42,0)</f>
        <v>0</v>
      </c>
    </row>
    <row r="163" spans="1:64">
      <c r="B163" s="292"/>
      <c r="C163" s="292"/>
      <c r="D163" s="115"/>
      <c r="E163" s="295"/>
      <c r="F163" s="295"/>
      <c r="G163" s="295"/>
      <c r="H163" s="295"/>
      <c r="I163" s="295"/>
      <c r="J163" s="295"/>
      <c r="K163" s="295"/>
      <c r="L163" s="295"/>
      <c r="M163" s="295"/>
      <c r="N163" s="295"/>
      <c r="O163" s="295"/>
      <c r="P163" s="295"/>
      <c r="Q163" s="295"/>
      <c r="R163" s="295"/>
      <c r="S163" s="295"/>
      <c r="T163" s="295"/>
      <c r="U163" s="295"/>
      <c r="V163" s="295"/>
      <c r="W163" s="295"/>
      <c r="X163" s="295"/>
      <c r="Y163" s="295"/>
      <c r="Z163" s="295"/>
      <c r="AA163" s="295"/>
      <c r="AB163" s="295"/>
      <c r="AC163" s="295"/>
      <c r="AD163" s="295"/>
      <c r="AE163" s="295"/>
      <c r="AF163" s="295"/>
      <c r="AG163" s="295"/>
      <c r="AH163" s="295"/>
      <c r="AI163" s="295"/>
      <c r="AJ163" s="295"/>
      <c r="AK163" s="295"/>
      <c r="AL163" s="295"/>
      <c r="AM163" s="295"/>
      <c r="AN163" s="295"/>
      <c r="AO163" s="295"/>
      <c r="AP163" s="295"/>
      <c r="AQ163" s="295"/>
      <c r="AR163" s="295"/>
      <c r="AS163" s="295"/>
      <c r="AT163" s="295"/>
      <c r="AU163" s="295"/>
      <c r="AV163" s="295"/>
      <c r="AW163" s="295"/>
      <c r="AX163" s="295"/>
      <c r="AY163" s="295"/>
      <c r="AZ163" s="295"/>
      <c r="BA163" s="295"/>
      <c r="BB163" s="295"/>
      <c r="BC163" s="295"/>
      <c r="BD163" s="295"/>
      <c r="BE163" s="295"/>
      <c r="BF163" s="295"/>
      <c r="BG163" s="295"/>
      <c r="BH163" s="295"/>
      <c r="BI163" s="295"/>
      <c r="BJ163" s="295"/>
      <c r="BK163" s="295"/>
      <c r="BL163" s="295"/>
    </row>
    <row r="164" spans="1:64" s="431" customFormat="1">
      <c r="A164" s="428"/>
      <c r="B164" s="429" t="str">
        <f>+FIN!B46</f>
        <v>CAPITALITZACIÓ SS</v>
      </c>
      <c r="C164" s="429"/>
      <c r="D164" s="430"/>
      <c r="E164" s="40">
        <f>SUM(E165:E169)</f>
        <v>0</v>
      </c>
      <c r="F164" s="40">
        <f t="shared" ref="F164:BL164" si="211">SUM(F165:F169)</f>
        <v>0</v>
      </c>
      <c r="G164" s="40">
        <f t="shared" si="211"/>
        <v>0</v>
      </c>
      <c r="H164" s="40">
        <f t="shared" si="211"/>
        <v>0</v>
      </c>
      <c r="I164" s="40">
        <f t="shared" si="211"/>
        <v>0</v>
      </c>
      <c r="J164" s="40">
        <f t="shared" si="211"/>
        <v>0</v>
      </c>
      <c r="K164" s="40">
        <f t="shared" si="211"/>
        <v>0</v>
      </c>
      <c r="L164" s="40">
        <f t="shared" si="211"/>
        <v>0</v>
      </c>
      <c r="M164" s="40">
        <f t="shared" si="211"/>
        <v>0</v>
      </c>
      <c r="N164" s="40">
        <f t="shared" si="211"/>
        <v>0</v>
      </c>
      <c r="O164" s="40">
        <f t="shared" si="211"/>
        <v>0</v>
      </c>
      <c r="P164" s="40">
        <f t="shared" si="211"/>
        <v>0</v>
      </c>
      <c r="Q164" s="40">
        <f t="shared" si="211"/>
        <v>0</v>
      </c>
      <c r="R164" s="40">
        <f t="shared" si="211"/>
        <v>0</v>
      </c>
      <c r="S164" s="40">
        <f t="shared" si="211"/>
        <v>0</v>
      </c>
      <c r="T164" s="40">
        <f t="shared" si="211"/>
        <v>0</v>
      </c>
      <c r="U164" s="40">
        <f t="shared" si="211"/>
        <v>0</v>
      </c>
      <c r="V164" s="40">
        <f t="shared" si="211"/>
        <v>0</v>
      </c>
      <c r="W164" s="40">
        <f t="shared" si="211"/>
        <v>0</v>
      </c>
      <c r="X164" s="40">
        <f t="shared" si="211"/>
        <v>0</v>
      </c>
      <c r="Y164" s="40">
        <f t="shared" si="211"/>
        <v>0</v>
      </c>
      <c r="Z164" s="40">
        <f t="shared" si="211"/>
        <v>0</v>
      </c>
      <c r="AA164" s="40">
        <f t="shared" si="211"/>
        <v>0</v>
      </c>
      <c r="AB164" s="40">
        <f t="shared" si="211"/>
        <v>0</v>
      </c>
      <c r="AC164" s="40">
        <f t="shared" si="211"/>
        <v>0</v>
      </c>
      <c r="AD164" s="40">
        <f t="shared" si="211"/>
        <v>0</v>
      </c>
      <c r="AE164" s="40">
        <f t="shared" si="211"/>
        <v>0</v>
      </c>
      <c r="AF164" s="40">
        <f t="shared" si="211"/>
        <v>0</v>
      </c>
      <c r="AG164" s="40">
        <f t="shared" si="211"/>
        <v>0</v>
      </c>
      <c r="AH164" s="40">
        <f t="shared" si="211"/>
        <v>0</v>
      </c>
      <c r="AI164" s="40">
        <f t="shared" si="211"/>
        <v>0</v>
      </c>
      <c r="AJ164" s="40">
        <f t="shared" si="211"/>
        <v>0</v>
      </c>
      <c r="AK164" s="40">
        <f t="shared" si="211"/>
        <v>0</v>
      </c>
      <c r="AL164" s="40">
        <f t="shared" si="211"/>
        <v>0</v>
      </c>
      <c r="AM164" s="40">
        <f t="shared" si="211"/>
        <v>0</v>
      </c>
      <c r="AN164" s="40">
        <f t="shared" si="211"/>
        <v>0</v>
      </c>
      <c r="AO164" s="40">
        <f t="shared" si="211"/>
        <v>0</v>
      </c>
      <c r="AP164" s="40">
        <f t="shared" si="211"/>
        <v>0</v>
      </c>
      <c r="AQ164" s="40">
        <f t="shared" si="211"/>
        <v>0</v>
      </c>
      <c r="AR164" s="40">
        <f t="shared" si="211"/>
        <v>0</v>
      </c>
      <c r="AS164" s="40">
        <f t="shared" si="211"/>
        <v>0</v>
      </c>
      <c r="AT164" s="40">
        <f t="shared" si="211"/>
        <v>0</v>
      </c>
      <c r="AU164" s="40">
        <f t="shared" si="211"/>
        <v>0</v>
      </c>
      <c r="AV164" s="40">
        <f t="shared" si="211"/>
        <v>0</v>
      </c>
      <c r="AW164" s="40">
        <f t="shared" si="211"/>
        <v>0</v>
      </c>
      <c r="AX164" s="40">
        <f t="shared" si="211"/>
        <v>0</v>
      </c>
      <c r="AY164" s="40">
        <f t="shared" si="211"/>
        <v>0</v>
      </c>
      <c r="AZ164" s="40">
        <f t="shared" si="211"/>
        <v>0</v>
      </c>
      <c r="BA164" s="40">
        <f t="shared" si="211"/>
        <v>0</v>
      </c>
      <c r="BB164" s="40">
        <f t="shared" si="211"/>
        <v>0</v>
      </c>
      <c r="BC164" s="40">
        <f t="shared" si="211"/>
        <v>0</v>
      </c>
      <c r="BD164" s="40">
        <f t="shared" si="211"/>
        <v>0</v>
      </c>
      <c r="BE164" s="40">
        <f t="shared" si="211"/>
        <v>0</v>
      </c>
      <c r="BF164" s="40">
        <f t="shared" si="211"/>
        <v>0</v>
      </c>
      <c r="BG164" s="40">
        <f t="shared" si="211"/>
        <v>0</v>
      </c>
      <c r="BH164" s="40">
        <f t="shared" si="211"/>
        <v>0</v>
      </c>
      <c r="BI164" s="40">
        <f t="shared" si="211"/>
        <v>0</v>
      </c>
      <c r="BJ164" s="40">
        <f t="shared" si="211"/>
        <v>0</v>
      </c>
      <c r="BK164" s="40">
        <f t="shared" si="211"/>
        <v>0</v>
      </c>
      <c r="BL164" s="40">
        <f t="shared" si="211"/>
        <v>0</v>
      </c>
    </row>
    <row r="165" spans="1:64">
      <c r="A165" s="291"/>
      <c r="B165" s="32" t="s">
        <v>368</v>
      </c>
      <c r="C165" s="32"/>
      <c r="D165" s="115"/>
      <c r="E165" s="33">
        <f>IF(AND(E$150&lt;=FIN!$G46,E$150&gt;FIN!$E46),FIN!$C46,0)</f>
        <v>0</v>
      </c>
      <c r="F165" s="33">
        <f>IF(AND(F$150&lt;=FIN!$G$46,F$150&gt;FIN!$E$46),FIN!$C$46,0)</f>
        <v>0</v>
      </c>
      <c r="G165" s="33">
        <f>IF(AND(G$150&lt;=FIN!$G$46,G$150&gt;FIN!$E$46),FIN!$C$46,0)</f>
        <v>0</v>
      </c>
      <c r="H165" s="33">
        <f>IF(AND(H$150&lt;=FIN!$G$46,H$150&gt;FIN!$E$46),FIN!$C$46,0)</f>
        <v>0</v>
      </c>
      <c r="I165" s="33">
        <f>IF(AND(I$150&lt;=FIN!$G$46,I$150&gt;FIN!$E$46),FIN!$C$46,0)</f>
        <v>0</v>
      </c>
      <c r="J165" s="33">
        <f>IF(AND(J$150&lt;=FIN!$G$46,J$150&gt;FIN!$E$46),FIN!$C$46,0)</f>
        <v>0</v>
      </c>
      <c r="K165" s="33">
        <f>IF(AND(K$150&lt;=FIN!$G$46,K$150&gt;FIN!$E$46),FIN!$C$46,0)</f>
        <v>0</v>
      </c>
      <c r="L165" s="33">
        <f>IF(AND(L$150&lt;=FIN!$G$46,L$150&gt;FIN!$E$46),FIN!$C$46,0)</f>
        <v>0</v>
      </c>
      <c r="M165" s="33">
        <f>IF(AND(M$150&lt;=FIN!$G$46,M$150&gt;FIN!$E$46),FIN!$C$46,0)</f>
        <v>0</v>
      </c>
      <c r="N165" s="33">
        <f>IF(AND(N$150&lt;=FIN!$G$46,N$150&gt;FIN!$E$46),FIN!$C$46,0)</f>
        <v>0</v>
      </c>
      <c r="O165" s="33">
        <f>IF(AND(O$150&lt;=FIN!$G$46,O$150&gt;FIN!$E$46),FIN!$C$46,0)</f>
        <v>0</v>
      </c>
      <c r="P165" s="33">
        <f>IF(AND(P$150&lt;=FIN!$G$46,P$150&gt;FIN!$E$46),FIN!$C$46,0)</f>
        <v>0</v>
      </c>
      <c r="Q165" s="33">
        <f>IF(AND(Q$150&lt;=FIN!$G$46,Q$150&gt;FIN!$E$46),FIN!$C$46,0)</f>
        <v>0</v>
      </c>
      <c r="R165" s="33">
        <f>IF(AND(R$150&lt;=FIN!$G$46,R$150&gt;FIN!$E$46),FIN!$C$46,0)</f>
        <v>0</v>
      </c>
      <c r="S165" s="33">
        <f>IF(AND(S$150&lt;=FIN!$G$46,S$150&gt;FIN!$E$46),FIN!$C$46,0)</f>
        <v>0</v>
      </c>
      <c r="T165" s="33">
        <f>IF(AND(T$150&lt;=FIN!$G$46,T$150&gt;FIN!$E$46),FIN!$C$46,0)</f>
        <v>0</v>
      </c>
      <c r="U165" s="33">
        <f>IF(AND(U$150&lt;=FIN!$G$46,U$150&gt;FIN!$E$46),FIN!$C$46,0)</f>
        <v>0</v>
      </c>
      <c r="V165" s="33">
        <f>IF(AND(V$150&lt;=FIN!$G$46,V$150&gt;FIN!$E$46),FIN!$C$46,0)</f>
        <v>0</v>
      </c>
      <c r="W165" s="33">
        <f>IF(AND(W$150&lt;=FIN!$G$46,W$150&gt;FIN!$E$46),FIN!$C$46,0)</f>
        <v>0</v>
      </c>
      <c r="X165" s="33">
        <f>IF(AND(X$150&lt;=FIN!$G$46,X$150&gt;FIN!$E$46),FIN!$C$46,0)</f>
        <v>0</v>
      </c>
      <c r="Y165" s="33">
        <f>IF(AND(Y$150&lt;=FIN!$G$46,Y$150&gt;FIN!$E$46),FIN!$C$46,0)</f>
        <v>0</v>
      </c>
      <c r="Z165" s="33">
        <f>IF(AND(Z$150&lt;=FIN!$G$46,Z$150&gt;FIN!$E$46),FIN!$C$46,0)</f>
        <v>0</v>
      </c>
      <c r="AA165" s="33">
        <f>IF(AND(AA$150&lt;=FIN!$G$46,AA$150&gt;FIN!$E$46),FIN!$C$46,0)</f>
        <v>0</v>
      </c>
      <c r="AB165" s="33">
        <f>IF(AND(AB$150&lt;=FIN!$G$46,AB$150&gt;FIN!$E$46),FIN!$C$46,0)</f>
        <v>0</v>
      </c>
      <c r="AC165" s="33">
        <f>IF(AND(AC$150&lt;=FIN!$G$46,AC$150&gt;FIN!$E$46),FIN!$C$46,0)</f>
        <v>0</v>
      </c>
      <c r="AD165" s="33">
        <f>IF(AND(AD$150&lt;=FIN!$G$46,AD$150&gt;FIN!$E$46),FIN!$C$46,0)</f>
        <v>0</v>
      </c>
      <c r="AE165" s="33">
        <f>IF(AND(AE$150&lt;=FIN!$G$46,AE$150&gt;FIN!$E$46),FIN!$C$46,0)</f>
        <v>0</v>
      </c>
      <c r="AF165" s="33">
        <f>IF(AND(AF$150&lt;=FIN!$G$46,AF$150&gt;FIN!$E$46),FIN!$C$46,0)</f>
        <v>0</v>
      </c>
      <c r="AG165" s="33">
        <f>IF(AND(AG$150&lt;=FIN!$G$46,AG$150&gt;FIN!$E$46),FIN!$C$46,0)</f>
        <v>0</v>
      </c>
      <c r="AH165" s="33">
        <f>IF(AND(AH$150&lt;=FIN!$G$46,AH$150&gt;FIN!$E$46),FIN!$C$46,0)</f>
        <v>0</v>
      </c>
      <c r="AI165" s="33">
        <f>IF(AND(AI$150&lt;=FIN!$G$46,AI$150&gt;FIN!$E$46),FIN!$C$46,0)</f>
        <v>0</v>
      </c>
      <c r="AJ165" s="33">
        <f>IF(AND(AJ$150&lt;=FIN!$G$46,AJ$150&gt;FIN!$E$46),FIN!$C$46,0)</f>
        <v>0</v>
      </c>
      <c r="AK165" s="33">
        <f>IF(AND(AK$150&lt;=FIN!$G$46,AK$150&gt;FIN!$E$46),FIN!$C$46,0)</f>
        <v>0</v>
      </c>
      <c r="AL165" s="33">
        <f>IF(AND(AL$150&lt;=FIN!$G$46,AL$150&gt;FIN!$E$46),FIN!$C$46,0)</f>
        <v>0</v>
      </c>
      <c r="AM165" s="33">
        <f>IF(AND(AM$150&lt;=FIN!$G$46,AM$150&gt;FIN!$E$46),FIN!$C$46,0)</f>
        <v>0</v>
      </c>
      <c r="AN165" s="33">
        <f>IF(AND(AN$150&lt;=FIN!$G$46,AN$150&gt;FIN!$E$46),FIN!$C$46,0)</f>
        <v>0</v>
      </c>
      <c r="AO165" s="33">
        <f>IF(AND(AO$150&lt;=FIN!$G$46,AO$150&gt;FIN!$E$46),FIN!$C$46,0)</f>
        <v>0</v>
      </c>
      <c r="AP165" s="33">
        <f>IF(AND(AP$150&lt;=FIN!$G$46,AP$150&gt;FIN!$E$46),FIN!$C$46,0)</f>
        <v>0</v>
      </c>
      <c r="AQ165" s="33">
        <f>IF(AND(AQ$150&lt;=FIN!$G$46,AQ$150&gt;FIN!$E$46),FIN!$C$46,0)</f>
        <v>0</v>
      </c>
      <c r="AR165" s="33">
        <f>IF(AND(AR$150&lt;=FIN!$G$46,AR$150&gt;FIN!$E$46),FIN!$C$46,0)</f>
        <v>0</v>
      </c>
      <c r="AS165" s="33">
        <f>IF(AND(AS$150&lt;=FIN!$G$46,AS$150&gt;FIN!$E$46),FIN!$C$46,0)</f>
        <v>0</v>
      </c>
      <c r="AT165" s="33">
        <f>IF(AND(AT$150&lt;=FIN!$G$46,AT$150&gt;FIN!$E$46),FIN!$C$46,0)</f>
        <v>0</v>
      </c>
      <c r="AU165" s="33">
        <f>IF(AND(AU$150&lt;=FIN!$G$46,AU$150&gt;FIN!$E$46),FIN!$C$46,0)</f>
        <v>0</v>
      </c>
      <c r="AV165" s="33">
        <f>IF(AND(AV$150&lt;=FIN!$G$46,AV$150&gt;FIN!$E$46),FIN!$C$46,0)</f>
        <v>0</v>
      </c>
      <c r="AW165" s="33">
        <f>IF(AND(AW$150&lt;=FIN!$G$46,AW$150&gt;FIN!$E$46),FIN!$C$46,0)</f>
        <v>0</v>
      </c>
      <c r="AX165" s="33">
        <f>IF(AND(AX$150&lt;=FIN!$G$46,AX$150&gt;FIN!$E$46),FIN!$C$46,0)</f>
        <v>0</v>
      </c>
      <c r="AY165" s="33">
        <f>IF(AND(AY$150&lt;=FIN!$G$46,AY$150&gt;FIN!$E$46),FIN!$C$46,0)</f>
        <v>0</v>
      </c>
      <c r="AZ165" s="33">
        <f>IF(AND(AZ$150&lt;=FIN!$G$46,AZ$150&gt;FIN!$E$46),FIN!$C$46,0)</f>
        <v>0</v>
      </c>
      <c r="BA165" s="33">
        <f>IF(AND(BA$150&lt;=FIN!$G$46,BA$150&gt;FIN!$E$46),FIN!$C$46,0)</f>
        <v>0</v>
      </c>
      <c r="BB165" s="33">
        <f>IF(AND(BB$150&lt;=FIN!$G$46,BB$150&gt;FIN!$E$46),FIN!$C$46,0)</f>
        <v>0</v>
      </c>
      <c r="BC165" s="33">
        <f>IF(AND(BC$150&lt;=FIN!$G$46,BC$150&gt;FIN!$E$46),FIN!$C$46,0)</f>
        <v>0</v>
      </c>
      <c r="BD165" s="33">
        <f>IF(AND(BD$150&lt;=FIN!$G$46,BD$150&gt;FIN!$E$46),FIN!$C$46,0)</f>
        <v>0</v>
      </c>
      <c r="BE165" s="33">
        <f>IF(AND(BE$150&lt;=FIN!$G$46,BE$150&gt;FIN!$E$46),FIN!$C$46,0)</f>
        <v>0</v>
      </c>
      <c r="BF165" s="33">
        <f>IF(AND(BF$150&lt;=FIN!$G$46,BF$150&gt;FIN!$E$46),FIN!$C$46,0)</f>
        <v>0</v>
      </c>
      <c r="BG165" s="33">
        <f>IF(AND(BG$150&lt;=FIN!$G$46,BG$150&gt;FIN!$E$46),FIN!$C$46,0)</f>
        <v>0</v>
      </c>
      <c r="BH165" s="33">
        <f>IF(AND(BH$150&lt;=FIN!$G$46,BH$150&gt;FIN!$E$46),FIN!$C$46,0)</f>
        <v>0</v>
      </c>
      <c r="BI165" s="33">
        <f>IF(AND(BI$150&lt;=FIN!$G$46,BI$150&gt;FIN!$E$46),FIN!$C$46,0)</f>
        <v>0</v>
      </c>
      <c r="BJ165" s="33">
        <f>IF(AND(BJ$150&lt;=FIN!$G$46,BJ$150&gt;FIN!$E$46),FIN!$C$46,0)</f>
        <v>0</v>
      </c>
      <c r="BK165" s="33">
        <f>IF(AND(BK$150&lt;=FIN!$G$46,BK$150&gt;FIN!$E$46),FIN!$C$46,0)</f>
        <v>0</v>
      </c>
      <c r="BL165" s="33">
        <f>IF(AND(BL$150&lt;=FIN!$G$46,BL$150&gt;FIN!$E$46),FIN!$C$46,0)</f>
        <v>0</v>
      </c>
    </row>
    <row r="166" spans="1:64">
      <c r="A166" s="291"/>
      <c r="B166" s="32" t="s">
        <v>368</v>
      </c>
      <c r="C166" s="32"/>
      <c r="D166" s="115"/>
      <c r="E166" s="33">
        <f>IF(AND(E$150&lt;=FIN!$G47,E$150&gt;FIN!$E47),FIN!$C47,0)</f>
        <v>0</v>
      </c>
      <c r="F166" s="33">
        <f>IF(AND(F$150&lt;=FIN!$G47,F$150&gt;FIN!$E47),FIN!$C47,0)</f>
        <v>0</v>
      </c>
      <c r="G166" s="33">
        <f>IF(AND(G$150&lt;=FIN!$G47,G$150&gt;FIN!$E47),FIN!$C47,0)</f>
        <v>0</v>
      </c>
      <c r="H166" s="33">
        <f>IF(AND(H$150&lt;=FIN!$G47,H$150&gt;FIN!$E47),FIN!$C47,0)</f>
        <v>0</v>
      </c>
      <c r="I166" s="33">
        <f>IF(AND(I$150&lt;=FIN!$G47,I$150&gt;FIN!$E47),FIN!$C47,0)</f>
        <v>0</v>
      </c>
      <c r="J166" s="33">
        <f>IF(AND(J$150&lt;=FIN!$G47,J$150&gt;FIN!$E47),FIN!$C47,0)</f>
        <v>0</v>
      </c>
      <c r="K166" s="33">
        <f>IF(AND(K$150&lt;=FIN!$G47,K$150&gt;FIN!$E47),FIN!$C47,0)</f>
        <v>0</v>
      </c>
      <c r="L166" s="33">
        <f>IF(AND(L$150&lt;=FIN!$G47,L$150&gt;FIN!$E47),FIN!$C47,0)</f>
        <v>0</v>
      </c>
      <c r="M166" s="33">
        <f>IF(AND(M$150&lt;=FIN!$G47,M$150&gt;FIN!$E47),FIN!$C47,0)</f>
        <v>0</v>
      </c>
      <c r="N166" s="33">
        <f>IF(AND(N$150&lt;=FIN!$G47,N$150&gt;FIN!$E47),FIN!$C47,0)</f>
        <v>0</v>
      </c>
      <c r="O166" s="33">
        <f>IF(AND(O$150&lt;=FIN!$G47,O$150&gt;FIN!$E47),FIN!$C47,0)</f>
        <v>0</v>
      </c>
      <c r="P166" s="33">
        <f>IF(AND(P$150&lt;=FIN!$G47,P$150&gt;FIN!$E47),FIN!$C47,0)</f>
        <v>0</v>
      </c>
      <c r="Q166" s="33">
        <f>IF(AND(Q$150&lt;=FIN!$G47,Q$150&gt;FIN!$E47),FIN!$C47,0)</f>
        <v>0</v>
      </c>
      <c r="R166" s="33">
        <f>IF(AND(R$150&lt;=FIN!$G47,R$150&gt;FIN!$E47),FIN!$C47,0)</f>
        <v>0</v>
      </c>
      <c r="S166" s="33">
        <f>IF(AND(S$150&lt;=FIN!$G47,S$150&gt;FIN!$E47),FIN!$C47,0)</f>
        <v>0</v>
      </c>
      <c r="T166" s="33">
        <f>IF(AND(T$150&lt;=FIN!$G47,T$150&gt;FIN!$E47),FIN!$C47,0)</f>
        <v>0</v>
      </c>
      <c r="U166" s="33">
        <f>IF(AND(U$150&lt;=FIN!$G47,U$150&gt;FIN!$E47),FIN!$C47,0)</f>
        <v>0</v>
      </c>
      <c r="V166" s="33">
        <f>IF(AND(V$150&lt;=FIN!$G47,V$150&gt;FIN!$E47),FIN!$C47,0)</f>
        <v>0</v>
      </c>
      <c r="W166" s="33">
        <f>IF(AND(W$150&lt;=FIN!$G47,W$150&gt;FIN!$E47),FIN!$C47,0)</f>
        <v>0</v>
      </c>
      <c r="X166" s="33">
        <f>IF(AND(X$150&lt;=FIN!$G47,X$150&gt;FIN!$E47),FIN!$C47,0)</f>
        <v>0</v>
      </c>
      <c r="Y166" s="33">
        <f>IF(AND(Y$150&lt;=FIN!$G47,Y$150&gt;FIN!$E47),FIN!$C47,0)</f>
        <v>0</v>
      </c>
      <c r="Z166" s="33">
        <f>IF(AND(Z$150&lt;=FIN!$G47,Z$150&gt;FIN!$E47),FIN!$C47,0)</f>
        <v>0</v>
      </c>
      <c r="AA166" s="33">
        <f>IF(AND(AA$150&lt;=FIN!$G47,AA$150&gt;FIN!$E47),FIN!$C47,0)</f>
        <v>0</v>
      </c>
      <c r="AB166" s="33">
        <f>IF(AND(AB$150&lt;=FIN!$G47,AB$150&gt;FIN!$E47),FIN!$C47,0)</f>
        <v>0</v>
      </c>
      <c r="AC166" s="33">
        <f>IF(AND(AC$150&lt;=FIN!$G47,AC$150&gt;FIN!$E47),FIN!$C47,0)</f>
        <v>0</v>
      </c>
      <c r="AD166" s="33">
        <f>IF(AND(AD$150&lt;=FIN!$G47,AD$150&gt;FIN!$E47),FIN!$C47,0)</f>
        <v>0</v>
      </c>
      <c r="AE166" s="33">
        <f>IF(AND(AE$150&lt;=FIN!$G47,AE$150&gt;FIN!$E47),FIN!$C47,0)</f>
        <v>0</v>
      </c>
      <c r="AF166" s="33">
        <f>IF(AND(AF$150&lt;=FIN!$G47,AF$150&gt;FIN!$E47),FIN!$C47,0)</f>
        <v>0</v>
      </c>
      <c r="AG166" s="33">
        <f>IF(AND(AG$150&lt;=FIN!$G47,AG$150&gt;FIN!$E47),FIN!$C47,0)</f>
        <v>0</v>
      </c>
      <c r="AH166" s="33">
        <f>IF(AND(AH$150&lt;=FIN!$G47,AH$150&gt;FIN!$E47),FIN!$C47,0)</f>
        <v>0</v>
      </c>
      <c r="AI166" s="33">
        <f>IF(AND(AI$150&lt;=FIN!$G47,AI$150&gt;FIN!$E47),FIN!$C47,0)</f>
        <v>0</v>
      </c>
      <c r="AJ166" s="33">
        <f>IF(AND(AJ$150&lt;=FIN!$G47,AJ$150&gt;FIN!$E47),FIN!$C47,0)</f>
        <v>0</v>
      </c>
      <c r="AK166" s="33">
        <f>IF(AND(AK$150&lt;=FIN!$G47,AK$150&gt;FIN!$E47),FIN!$C47,0)</f>
        <v>0</v>
      </c>
      <c r="AL166" s="33">
        <f>IF(AND(AL$150&lt;=FIN!$G47,AL$150&gt;FIN!$E47),FIN!$C47,0)</f>
        <v>0</v>
      </c>
      <c r="AM166" s="33">
        <f>IF(AND(AM$150&lt;=FIN!$G47,AM$150&gt;FIN!$E47),FIN!$C47,0)</f>
        <v>0</v>
      </c>
      <c r="AN166" s="33">
        <f>IF(AND(AN$150&lt;=FIN!$G47,AN$150&gt;FIN!$E47),FIN!$C47,0)</f>
        <v>0</v>
      </c>
      <c r="AO166" s="33">
        <f>IF(AND(AO$150&lt;=FIN!$G47,AO$150&gt;FIN!$E47),FIN!$C47,0)</f>
        <v>0</v>
      </c>
      <c r="AP166" s="33">
        <f>IF(AND(AP$150&lt;=FIN!$G47,AP$150&gt;FIN!$E47),FIN!$C47,0)</f>
        <v>0</v>
      </c>
      <c r="AQ166" s="33">
        <f>IF(AND(AQ$150&lt;=FIN!$G47,AQ$150&gt;FIN!$E47),FIN!$C47,0)</f>
        <v>0</v>
      </c>
      <c r="AR166" s="33">
        <f>IF(AND(AR$150&lt;=FIN!$G47,AR$150&gt;FIN!$E47),FIN!$C47,0)</f>
        <v>0</v>
      </c>
      <c r="AS166" s="33">
        <f>IF(AND(AS$150&lt;=FIN!$G47,AS$150&gt;FIN!$E47),FIN!$C47,0)</f>
        <v>0</v>
      </c>
      <c r="AT166" s="33">
        <f>IF(AND(AT$150&lt;=FIN!$G47,AT$150&gt;FIN!$E47),FIN!$C47,0)</f>
        <v>0</v>
      </c>
      <c r="AU166" s="33">
        <f>IF(AND(AU$150&lt;=FIN!$G47,AU$150&gt;FIN!$E47),FIN!$C47,0)</f>
        <v>0</v>
      </c>
      <c r="AV166" s="33">
        <f>IF(AND(AV$150&lt;=FIN!$G47,AV$150&gt;FIN!$E47),FIN!$C47,0)</f>
        <v>0</v>
      </c>
      <c r="AW166" s="33">
        <f>IF(AND(AW$150&lt;=FIN!$G47,AW$150&gt;FIN!$E47),FIN!$C47,0)</f>
        <v>0</v>
      </c>
      <c r="AX166" s="33">
        <f>IF(AND(AX$150&lt;=FIN!$G47,AX$150&gt;FIN!$E47),FIN!$C47,0)</f>
        <v>0</v>
      </c>
      <c r="AY166" s="33">
        <f>IF(AND(AY$150&lt;=FIN!$G47,AY$150&gt;FIN!$E47),FIN!$C47,0)</f>
        <v>0</v>
      </c>
      <c r="AZ166" s="33">
        <f>IF(AND(AZ$150&lt;=FIN!$G47,AZ$150&gt;FIN!$E47),FIN!$C47,0)</f>
        <v>0</v>
      </c>
      <c r="BA166" s="33">
        <f>IF(AND(BA$150&lt;=FIN!$G47,BA$150&gt;FIN!$E47),FIN!$C47,0)</f>
        <v>0</v>
      </c>
      <c r="BB166" s="33">
        <f>IF(AND(BB$150&lt;=FIN!$G47,BB$150&gt;FIN!$E47),FIN!$C47,0)</f>
        <v>0</v>
      </c>
      <c r="BC166" s="33">
        <f>IF(AND(BC$150&lt;=FIN!$G47,BC$150&gt;FIN!$E47),FIN!$C47,0)</f>
        <v>0</v>
      </c>
      <c r="BD166" s="33">
        <f>IF(AND(BD$150&lt;=FIN!$G47,BD$150&gt;FIN!$E47),FIN!$C47,0)</f>
        <v>0</v>
      </c>
      <c r="BE166" s="33">
        <f>IF(AND(BE$150&lt;=FIN!$G47,BE$150&gt;FIN!$E47),FIN!$C47,0)</f>
        <v>0</v>
      </c>
      <c r="BF166" s="33">
        <f>IF(AND(BF$150&lt;=FIN!$G47,BF$150&gt;FIN!$E47),FIN!$C47,0)</f>
        <v>0</v>
      </c>
      <c r="BG166" s="33">
        <f>IF(AND(BG$150&lt;=FIN!$G47,BG$150&gt;FIN!$E47),FIN!$C47,0)</f>
        <v>0</v>
      </c>
      <c r="BH166" s="33">
        <f>IF(AND(BH$150&lt;=FIN!$G47,BH$150&gt;FIN!$E47),FIN!$C47,0)</f>
        <v>0</v>
      </c>
      <c r="BI166" s="33">
        <f>IF(AND(BI$150&lt;=FIN!$G47,BI$150&gt;FIN!$E47),FIN!$C47,0)</f>
        <v>0</v>
      </c>
      <c r="BJ166" s="33">
        <f>IF(AND(BJ$150&lt;=FIN!$G47,BJ$150&gt;FIN!$E47),FIN!$C47,0)</f>
        <v>0</v>
      </c>
      <c r="BK166" s="33">
        <f>IF(AND(BK$150&lt;=FIN!$G47,BK$150&gt;FIN!$E47),FIN!$C47,0)</f>
        <v>0</v>
      </c>
      <c r="BL166" s="33">
        <f>IF(AND(BL$150&lt;=FIN!$G47,BL$150&gt;FIN!$E47),FIN!$C47,0)</f>
        <v>0</v>
      </c>
    </row>
    <row r="167" spans="1:64">
      <c r="A167" s="291"/>
      <c r="B167" s="32" t="s">
        <v>368</v>
      </c>
      <c r="C167" s="32"/>
      <c r="D167" s="115"/>
      <c r="E167" s="33">
        <f>IF(AND(E$150&lt;=FIN!$G48,E$150&gt;FIN!$E48),FIN!$C48,0)</f>
        <v>0</v>
      </c>
      <c r="F167" s="33">
        <f>IF(AND(F$150&lt;=FIN!$G48,F$150&gt;FIN!$E48),FIN!$C48,0)</f>
        <v>0</v>
      </c>
      <c r="G167" s="33">
        <f>IF(AND(G$150&lt;=FIN!$G48,G$150&gt;FIN!$E48),FIN!$C48,0)</f>
        <v>0</v>
      </c>
      <c r="H167" s="33">
        <f>IF(AND(H$150&lt;=FIN!$G48,H$150&gt;FIN!$E48),FIN!$C48,0)</f>
        <v>0</v>
      </c>
      <c r="I167" s="33">
        <f>IF(AND(I$150&lt;=FIN!$G48,I$150&gt;FIN!$E48),FIN!$C48,0)</f>
        <v>0</v>
      </c>
      <c r="J167" s="33">
        <f>IF(AND(J$150&lt;=FIN!$G48,J$150&gt;FIN!$E48),FIN!$C48,0)</f>
        <v>0</v>
      </c>
      <c r="K167" s="33">
        <f>IF(AND(K$150&lt;=FIN!$G48,K$150&gt;FIN!$E48),FIN!$C48,0)</f>
        <v>0</v>
      </c>
      <c r="L167" s="33">
        <f>IF(AND(L$150&lt;=FIN!$G48,L$150&gt;FIN!$E48),FIN!$C48,0)</f>
        <v>0</v>
      </c>
      <c r="M167" s="33">
        <f>IF(AND(M$150&lt;=FIN!$G48,M$150&gt;FIN!$E48),FIN!$C48,0)</f>
        <v>0</v>
      </c>
      <c r="N167" s="33">
        <f>IF(AND(N$150&lt;=FIN!$G48,N$150&gt;FIN!$E48),FIN!$C48,0)</f>
        <v>0</v>
      </c>
      <c r="O167" s="33">
        <f>IF(AND(O$150&lt;=FIN!$G48,O$150&gt;FIN!$E48),FIN!$C48,0)</f>
        <v>0</v>
      </c>
      <c r="P167" s="33">
        <f>IF(AND(P$150&lt;=FIN!$G48,P$150&gt;FIN!$E48),FIN!$C48,0)</f>
        <v>0</v>
      </c>
      <c r="Q167" s="33">
        <f>IF(AND(Q$150&lt;=FIN!$G48,Q$150&gt;FIN!$E48),FIN!$C48,0)</f>
        <v>0</v>
      </c>
      <c r="R167" s="33">
        <f>IF(AND(R$150&lt;=FIN!$G48,R$150&gt;FIN!$E48),FIN!$C48,0)</f>
        <v>0</v>
      </c>
      <c r="S167" s="33">
        <f>IF(AND(S$150&lt;=FIN!$G48,S$150&gt;FIN!$E48),FIN!$C48,0)</f>
        <v>0</v>
      </c>
      <c r="T167" s="33">
        <f>IF(AND(T$150&lt;=FIN!$G48,T$150&gt;FIN!$E48),FIN!$C48,0)</f>
        <v>0</v>
      </c>
      <c r="U167" s="33">
        <f>IF(AND(U$150&lt;=FIN!$G48,U$150&gt;FIN!$E48),FIN!$C48,0)</f>
        <v>0</v>
      </c>
      <c r="V167" s="33">
        <f>IF(AND(V$150&lt;=FIN!$G48,V$150&gt;FIN!$E48),FIN!$C48,0)</f>
        <v>0</v>
      </c>
      <c r="W167" s="33">
        <f>IF(AND(W$150&lt;=FIN!$G48,W$150&gt;FIN!$E48),FIN!$C48,0)</f>
        <v>0</v>
      </c>
      <c r="X167" s="33">
        <f>IF(AND(X$150&lt;=FIN!$G48,X$150&gt;FIN!$E48),FIN!$C48,0)</f>
        <v>0</v>
      </c>
      <c r="Y167" s="33">
        <f>IF(AND(Y$150&lt;=FIN!$G48,Y$150&gt;FIN!$E48),FIN!$C48,0)</f>
        <v>0</v>
      </c>
      <c r="Z167" s="33">
        <f>IF(AND(Z$150&lt;=FIN!$G48,Z$150&gt;FIN!$E48),FIN!$C48,0)</f>
        <v>0</v>
      </c>
      <c r="AA167" s="33">
        <f>IF(AND(AA$150&lt;=FIN!$G48,AA$150&gt;FIN!$E48),FIN!$C48,0)</f>
        <v>0</v>
      </c>
      <c r="AB167" s="33">
        <f>IF(AND(AB$150&lt;=FIN!$G48,AB$150&gt;FIN!$E48),FIN!$C48,0)</f>
        <v>0</v>
      </c>
      <c r="AC167" s="33">
        <f>IF(AND(AC$150&lt;=FIN!$G48,AC$150&gt;FIN!$E48),FIN!$C48,0)</f>
        <v>0</v>
      </c>
      <c r="AD167" s="33">
        <f>IF(AND(AD$150&lt;=FIN!$G48,AD$150&gt;FIN!$E48),FIN!$C48,0)</f>
        <v>0</v>
      </c>
      <c r="AE167" s="33">
        <f>IF(AND(AE$150&lt;=FIN!$G48,AE$150&gt;FIN!$E48),FIN!$C48,0)</f>
        <v>0</v>
      </c>
      <c r="AF167" s="33">
        <f>IF(AND(AF$150&lt;=FIN!$G48,AF$150&gt;FIN!$E48),FIN!$C48,0)</f>
        <v>0</v>
      </c>
      <c r="AG167" s="33">
        <f>IF(AND(AG$150&lt;=FIN!$G48,AG$150&gt;FIN!$E48),FIN!$C48,0)</f>
        <v>0</v>
      </c>
      <c r="AH167" s="33">
        <f>IF(AND(AH$150&lt;=FIN!$G48,AH$150&gt;FIN!$E48),FIN!$C48,0)</f>
        <v>0</v>
      </c>
      <c r="AI167" s="33">
        <f>IF(AND(AI$150&lt;=FIN!$G48,AI$150&gt;FIN!$E48),FIN!$C48,0)</f>
        <v>0</v>
      </c>
      <c r="AJ167" s="33">
        <f>IF(AND(AJ$150&lt;=FIN!$G48,AJ$150&gt;FIN!$E48),FIN!$C48,0)</f>
        <v>0</v>
      </c>
      <c r="AK167" s="33">
        <f>IF(AND(AK$150&lt;=FIN!$G48,AK$150&gt;FIN!$E48),FIN!$C48,0)</f>
        <v>0</v>
      </c>
      <c r="AL167" s="33">
        <f>IF(AND(AL$150&lt;=FIN!$G48,AL$150&gt;FIN!$E48),FIN!$C48,0)</f>
        <v>0</v>
      </c>
      <c r="AM167" s="33">
        <f>IF(AND(AM$150&lt;=FIN!$G48,AM$150&gt;FIN!$E48),FIN!$C48,0)</f>
        <v>0</v>
      </c>
      <c r="AN167" s="33">
        <f>IF(AND(AN$150&lt;=FIN!$G48,AN$150&gt;FIN!$E48),FIN!$C48,0)</f>
        <v>0</v>
      </c>
      <c r="AO167" s="33">
        <f>IF(AND(AO$150&lt;=FIN!$G48,AO$150&gt;FIN!$E48),FIN!$C48,0)</f>
        <v>0</v>
      </c>
      <c r="AP167" s="33">
        <f>IF(AND(AP$150&lt;=FIN!$G48,AP$150&gt;FIN!$E48),FIN!$C48,0)</f>
        <v>0</v>
      </c>
      <c r="AQ167" s="33">
        <f>IF(AND(AQ$150&lt;=FIN!$G48,AQ$150&gt;FIN!$E48),FIN!$C48,0)</f>
        <v>0</v>
      </c>
      <c r="AR167" s="33">
        <f>IF(AND(AR$150&lt;=FIN!$G48,AR$150&gt;FIN!$E48),FIN!$C48,0)</f>
        <v>0</v>
      </c>
      <c r="AS167" s="33">
        <f>IF(AND(AS$150&lt;=FIN!$G48,AS$150&gt;FIN!$E48),FIN!$C48,0)</f>
        <v>0</v>
      </c>
      <c r="AT167" s="33">
        <f>IF(AND(AT$150&lt;=FIN!$G48,AT$150&gt;FIN!$E48),FIN!$C48,0)</f>
        <v>0</v>
      </c>
      <c r="AU167" s="33">
        <f>IF(AND(AU$150&lt;=FIN!$G48,AU$150&gt;FIN!$E48),FIN!$C48,0)</f>
        <v>0</v>
      </c>
      <c r="AV167" s="33">
        <f>IF(AND(AV$150&lt;=FIN!$G48,AV$150&gt;FIN!$E48),FIN!$C48,0)</f>
        <v>0</v>
      </c>
      <c r="AW167" s="33">
        <f>IF(AND(AW$150&lt;=FIN!$G48,AW$150&gt;FIN!$E48),FIN!$C48,0)</f>
        <v>0</v>
      </c>
      <c r="AX167" s="33">
        <f>IF(AND(AX$150&lt;=FIN!$G48,AX$150&gt;FIN!$E48),FIN!$C48,0)</f>
        <v>0</v>
      </c>
      <c r="AY167" s="33">
        <f>IF(AND(AY$150&lt;=FIN!$G48,AY$150&gt;FIN!$E48),FIN!$C48,0)</f>
        <v>0</v>
      </c>
      <c r="AZ167" s="33">
        <f>IF(AND(AZ$150&lt;=FIN!$G48,AZ$150&gt;FIN!$E48),FIN!$C48,0)</f>
        <v>0</v>
      </c>
      <c r="BA167" s="33">
        <f>IF(AND(BA$150&lt;=FIN!$G48,BA$150&gt;FIN!$E48),FIN!$C48,0)</f>
        <v>0</v>
      </c>
      <c r="BB167" s="33">
        <f>IF(AND(BB$150&lt;=FIN!$G48,BB$150&gt;FIN!$E48),FIN!$C48,0)</f>
        <v>0</v>
      </c>
      <c r="BC167" s="33">
        <f>IF(AND(BC$150&lt;=FIN!$G48,BC$150&gt;FIN!$E48),FIN!$C48,0)</f>
        <v>0</v>
      </c>
      <c r="BD167" s="33">
        <f>IF(AND(BD$150&lt;=FIN!$G48,BD$150&gt;FIN!$E48),FIN!$C48,0)</f>
        <v>0</v>
      </c>
      <c r="BE167" s="33">
        <f>IF(AND(BE$150&lt;=FIN!$G48,BE$150&gt;FIN!$E48),FIN!$C48,0)</f>
        <v>0</v>
      </c>
      <c r="BF167" s="33">
        <f>IF(AND(BF$150&lt;=FIN!$G48,BF$150&gt;FIN!$E48),FIN!$C48,0)</f>
        <v>0</v>
      </c>
      <c r="BG167" s="33">
        <f>IF(AND(BG$150&lt;=FIN!$G48,BG$150&gt;FIN!$E48),FIN!$C48,0)</f>
        <v>0</v>
      </c>
      <c r="BH167" s="33">
        <f>IF(AND(BH$150&lt;=FIN!$G48,BH$150&gt;FIN!$E48),FIN!$C48,0)</f>
        <v>0</v>
      </c>
      <c r="BI167" s="33">
        <f>IF(AND(BI$150&lt;=FIN!$G48,BI$150&gt;FIN!$E48),FIN!$C48,0)</f>
        <v>0</v>
      </c>
      <c r="BJ167" s="33">
        <f>IF(AND(BJ$150&lt;=FIN!$G48,BJ$150&gt;FIN!$E48),FIN!$C48,0)</f>
        <v>0</v>
      </c>
      <c r="BK167" s="33">
        <f>IF(AND(BK$150&lt;=FIN!$G48,BK$150&gt;FIN!$E48),FIN!$C48,0)</f>
        <v>0</v>
      </c>
      <c r="BL167" s="33">
        <f>IF(AND(BL$150&lt;=FIN!$G48,BL$150&gt;FIN!$E48),FIN!$C48,0)</f>
        <v>0</v>
      </c>
    </row>
    <row r="168" spans="1:64">
      <c r="A168" s="291"/>
      <c r="B168" s="32" t="s">
        <v>368</v>
      </c>
      <c r="C168" s="32"/>
      <c r="D168" s="115"/>
      <c r="E168" s="33">
        <f>IF(AND(E$150&lt;=FIN!$G49,E$150&gt;FIN!$E49),FIN!$C49,0)</f>
        <v>0</v>
      </c>
      <c r="F168" s="33">
        <f>IF(AND(F$150&lt;=FIN!$G49,F$150&gt;FIN!$E49),FIN!$C49,0)</f>
        <v>0</v>
      </c>
      <c r="G168" s="33">
        <f>IF(AND(G$150&lt;=FIN!$G49,G$150&gt;FIN!$E49),FIN!$C49,0)</f>
        <v>0</v>
      </c>
      <c r="H168" s="33">
        <f>IF(AND(H$150&lt;=FIN!$G49,H$150&gt;FIN!$E49),FIN!$C49,0)</f>
        <v>0</v>
      </c>
      <c r="I168" s="33">
        <f>IF(AND(I$150&lt;=FIN!$G49,I$150&gt;FIN!$E49),FIN!$C49,0)</f>
        <v>0</v>
      </c>
      <c r="J168" s="33">
        <f>IF(AND(J$150&lt;=FIN!$G49,J$150&gt;FIN!$E49),FIN!$C49,0)</f>
        <v>0</v>
      </c>
      <c r="K168" s="33">
        <f>IF(AND(K$150&lt;=FIN!$G49,K$150&gt;FIN!$E49),FIN!$C49,0)</f>
        <v>0</v>
      </c>
      <c r="L168" s="33">
        <f>IF(AND(L$150&lt;=FIN!$G49,L$150&gt;FIN!$E49),FIN!$C49,0)</f>
        <v>0</v>
      </c>
      <c r="M168" s="33">
        <f>IF(AND(M$150&lt;=FIN!$G49,M$150&gt;FIN!$E49),FIN!$C49,0)</f>
        <v>0</v>
      </c>
      <c r="N168" s="33">
        <f>IF(AND(N$150&lt;=FIN!$G49,N$150&gt;FIN!$E49),FIN!$C49,0)</f>
        <v>0</v>
      </c>
      <c r="O168" s="33">
        <f>IF(AND(O$150&lt;=FIN!$G49,O$150&gt;FIN!$E49),FIN!$C49,0)</f>
        <v>0</v>
      </c>
      <c r="P168" s="33">
        <f>IF(AND(P$150&lt;=FIN!$G49,P$150&gt;FIN!$E49),FIN!$C49,0)</f>
        <v>0</v>
      </c>
      <c r="Q168" s="33">
        <f>IF(AND(Q$150&lt;=FIN!$G49,Q$150&gt;FIN!$E49),FIN!$C49,0)</f>
        <v>0</v>
      </c>
      <c r="R168" s="33">
        <f>IF(AND(R$150&lt;=FIN!$G49,R$150&gt;FIN!$E49),FIN!$C49,0)</f>
        <v>0</v>
      </c>
      <c r="S168" s="33">
        <f>IF(AND(S$150&lt;=FIN!$G49,S$150&gt;FIN!$E49),FIN!$C49,0)</f>
        <v>0</v>
      </c>
      <c r="T168" s="33">
        <f>IF(AND(T$150&lt;=FIN!$G49,T$150&gt;FIN!$E49),FIN!$C49,0)</f>
        <v>0</v>
      </c>
      <c r="U168" s="33">
        <f>IF(AND(U$150&lt;=FIN!$G49,U$150&gt;FIN!$E49),FIN!$C49,0)</f>
        <v>0</v>
      </c>
      <c r="V168" s="33">
        <f>IF(AND(V$150&lt;=FIN!$G49,V$150&gt;FIN!$E49),FIN!$C49,0)</f>
        <v>0</v>
      </c>
      <c r="W168" s="33">
        <f>IF(AND(W$150&lt;=FIN!$G49,W$150&gt;FIN!$E49),FIN!$C49,0)</f>
        <v>0</v>
      </c>
      <c r="X168" s="33">
        <f>IF(AND(X$150&lt;=FIN!$G49,X$150&gt;FIN!$E49),FIN!$C49,0)</f>
        <v>0</v>
      </c>
      <c r="Y168" s="33">
        <f>IF(AND(Y$150&lt;=FIN!$G49,Y$150&gt;FIN!$E49),FIN!$C49,0)</f>
        <v>0</v>
      </c>
      <c r="Z168" s="33">
        <f>IF(AND(Z$150&lt;=FIN!$G49,Z$150&gt;FIN!$E49),FIN!$C49,0)</f>
        <v>0</v>
      </c>
      <c r="AA168" s="33">
        <f>IF(AND(AA$150&lt;=FIN!$G49,AA$150&gt;FIN!$E49),FIN!$C49,0)</f>
        <v>0</v>
      </c>
      <c r="AB168" s="33">
        <f>IF(AND(AB$150&lt;=FIN!$G49,AB$150&gt;FIN!$E49),FIN!$C49,0)</f>
        <v>0</v>
      </c>
      <c r="AC168" s="33">
        <f>IF(AND(AC$150&lt;=FIN!$G49,AC$150&gt;FIN!$E49),FIN!$C49,0)</f>
        <v>0</v>
      </c>
      <c r="AD168" s="33">
        <f>IF(AND(AD$150&lt;=FIN!$G49,AD$150&gt;FIN!$E49),FIN!$C49,0)</f>
        <v>0</v>
      </c>
      <c r="AE168" s="33">
        <f>IF(AND(AE$150&lt;=FIN!$G49,AE$150&gt;FIN!$E49),FIN!$C49,0)</f>
        <v>0</v>
      </c>
      <c r="AF168" s="33">
        <f>IF(AND(AF$150&lt;=FIN!$G49,AF$150&gt;FIN!$E49),FIN!$C49,0)</f>
        <v>0</v>
      </c>
      <c r="AG168" s="33">
        <f>IF(AND(AG$150&lt;=FIN!$G49,AG$150&gt;FIN!$E49),FIN!$C49,0)</f>
        <v>0</v>
      </c>
      <c r="AH168" s="33">
        <f>IF(AND(AH$150&lt;=FIN!$G49,AH$150&gt;FIN!$E49),FIN!$C49,0)</f>
        <v>0</v>
      </c>
      <c r="AI168" s="33">
        <f>IF(AND(AI$150&lt;=FIN!$G49,AI$150&gt;FIN!$E49),FIN!$C49,0)</f>
        <v>0</v>
      </c>
      <c r="AJ168" s="33">
        <f>IF(AND(AJ$150&lt;=FIN!$G49,AJ$150&gt;FIN!$E49),FIN!$C49,0)</f>
        <v>0</v>
      </c>
      <c r="AK168" s="33">
        <f>IF(AND(AK$150&lt;=FIN!$G49,AK$150&gt;FIN!$E49),FIN!$C49,0)</f>
        <v>0</v>
      </c>
      <c r="AL168" s="33">
        <f>IF(AND(AL$150&lt;=FIN!$G49,AL$150&gt;FIN!$E49),FIN!$C49,0)</f>
        <v>0</v>
      </c>
      <c r="AM168" s="33">
        <f>IF(AND(AM$150&lt;=FIN!$G49,AM$150&gt;FIN!$E49),FIN!$C49,0)</f>
        <v>0</v>
      </c>
      <c r="AN168" s="33">
        <f>IF(AND(AN$150&lt;=FIN!$G49,AN$150&gt;FIN!$E49),FIN!$C49,0)</f>
        <v>0</v>
      </c>
      <c r="AO168" s="33">
        <f>IF(AND(AO$150&lt;=FIN!$G49,AO$150&gt;FIN!$E49),FIN!$C49,0)</f>
        <v>0</v>
      </c>
      <c r="AP168" s="33">
        <f>IF(AND(AP$150&lt;=FIN!$G49,AP$150&gt;FIN!$E49),FIN!$C49,0)</f>
        <v>0</v>
      </c>
      <c r="AQ168" s="33">
        <f>IF(AND(AQ$150&lt;=FIN!$G49,AQ$150&gt;FIN!$E49),FIN!$C49,0)</f>
        <v>0</v>
      </c>
      <c r="AR168" s="33">
        <f>IF(AND(AR$150&lt;=FIN!$G49,AR$150&gt;FIN!$E49),FIN!$C49,0)</f>
        <v>0</v>
      </c>
      <c r="AS168" s="33">
        <f>IF(AND(AS$150&lt;=FIN!$G49,AS$150&gt;FIN!$E49),FIN!$C49,0)</f>
        <v>0</v>
      </c>
      <c r="AT168" s="33">
        <f>IF(AND(AT$150&lt;=FIN!$G49,AT$150&gt;FIN!$E49),FIN!$C49,0)</f>
        <v>0</v>
      </c>
      <c r="AU168" s="33">
        <f>IF(AND(AU$150&lt;=FIN!$G49,AU$150&gt;FIN!$E49),FIN!$C49,0)</f>
        <v>0</v>
      </c>
      <c r="AV168" s="33">
        <f>IF(AND(AV$150&lt;=FIN!$G49,AV$150&gt;FIN!$E49),FIN!$C49,0)</f>
        <v>0</v>
      </c>
      <c r="AW168" s="33">
        <f>IF(AND(AW$150&lt;=FIN!$G49,AW$150&gt;FIN!$E49),FIN!$C49,0)</f>
        <v>0</v>
      </c>
      <c r="AX168" s="33">
        <f>IF(AND(AX$150&lt;=FIN!$G49,AX$150&gt;FIN!$E49),FIN!$C49,0)</f>
        <v>0</v>
      </c>
      <c r="AY168" s="33">
        <f>IF(AND(AY$150&lt;=FIN!$G49,AY$150&gt;FIN!$E49),FIN!$C49,0)</f>
        <v>0</v>
      </c>
      <c r="AZ168" s="33">
        <f>IF(AND(AZ$150&lt;=FIN!$G49,AZ$150&gt;FIN!$E49),FIN!$C49,0)</f>
        <v>0</v>
      </c>
      <c r="BA168" s="33">
        <f>IF(AND(BA$150&lt;=FIN!$G49,BA$150&gt;FIN!$E49),FIN!$C49,0)</f>
        <v>0</v>
      </c>
      <c r="BB168" s="33">
        <f>IF(AND(BB$150&lt;=FIN!$G49,BB$150&gt;FIN!$E49),FIN!$C49,0)</f>
        <v>0</v>
      </c>
      <c r="BC168" s="33">
        <f>IF(AND(BC$150&lt;=FIN!$G49,BC$150&gt;FIN!$E49),FIN!$C49,0)</f>
        <v>0</v>
      </c>
      <c r="BD168" s="33">
        <f>IF(AND(BD$150&lt;=FIN!$G49,BD$150&gt;FIN!$E49),FIN!$C49,0)</f>
        <v>0</v>
      </c>
      <c r="BE168" s="33">
        <f>IF(AND(BE$150&lt;=FIN!$G49,BE$150&gt;FIN!$E49),FIN!$C49,0)</f>
        <v>0</v>
      </c>
      <c r="BF168" s="33">
        <f>IF(AND(BF$150&lt;=FIN!$G49,BF$150&gt;FIN!$E49),FIN!$C49,0)</f>
        <v>0</v>
      </c>
      <c r="BG168" s="33">
        <f>IF(AND(BG$150&lt;=FIN!$G49,BG$150&gt;FIN!$E49),FIN!$C49,0)</f>
        <v>0</v>
      </c>
      <c r="BH168" s="33">
        <f>IF(AND(BH$150&lt;=FIN!$G49,BH$150&gt;FIN!$E49),FIN!$C49,0)</f>
        <v>0</v>
      </c>
      <c r="BI168" s="33">
        <f>IF(AND(BI$150&lt;=FIN!$G49,BI$150&gt;FIN!$E49),FIN!$C49,0)</f>
        <v>0</v>
      </c>
      <c r="BJ168" s="33">
        <f>IF(AND(BJ$150&lt;=FIN!$G49,BJ$150&gt;FIN!$E49),FIN!$C49,0)</f>
        <v>0</v>
      </c>
      <c r="BK168" s="33">
        <f>IF(AND(BK$150&lt;=FIN!$G49,BK$150&gt;FIN!$E49),FIN!$C49,0)</f>
        <v>0</v>
      </c>
      <c r="BL168" s="33">
        <f>IF(AND(BL$150&lt;=FIN!$G49,BL$150&gt;FIN!$E49),FIN!$C49,0)</f>
        <v>0</v>
      </c>
    </row>
    <row r="169" spans="1:64">
      <c r="A169" s="291"/>
      <c r="B169" s="32" t="s">
        <v>368</v>
      </c>
      <c r="C169" s="32"/>
      <c r="D169" s="115"/>
      <c r="E169" s="33">
        <f>IF(AND(E$150&lt;=FIN!$G50,E$150&gt;FIN!$E50),FIN!$C50,0)</f>
        <v>0</v>
      </c>
      <c r="F169" s="33">
        <f>IF(AND(F$150&lt;=FIN!$G50,F$150&gt;FIN!$E50),FIN!$C50,0)</f>
        <v>0</v>
      </c>
      <c r="G169" s="33">
        <f>IF(AND(G$150&lt;=FIN!$G50,G$150&gt;FIN!$E50),FIN!$C50,0)</f>
        <v>0</v>
      </c>
      <c r="H169" s="33">
        <f>IF(AND(H$150&lt;=FIN!$G50,H$150&gt;FIN!$E50),FIN!$C50,0)</f>
        <v>0</v>
      </c>
      <c r="I169" s="33">
        <f>IF(AND(I$150&lt;=FIN!$G50,I$150&gt;FIN!$E50),FIN!$C50,0)</f>
        <v>0</v>
      </c>
      <c r="J169" s="33">
        <f>IF(AND(J$150&lt;=FIN!$G50,J$150&gt;FIN!$E50),FIN!$C50,0)</f>
        <v>0</v>
      </c>
      <c r="K169" s="33">
        <f>IF(AND(K$150&lt;=FIN!$G50,K$150&gt;FIN!$E50),FIN!$C50,0)</f>
        <v>0</v>
      </c>
      <c r="L169" s="33">
        <f>IF(AND(L$150&lt;=FIN!$G50,L$150&gt;FIN!$E50),FIN!$C50,0)</f>
        <v>0</v>
      </c>
      <c r="M169" s="33">
        <f>IF(AND(M$150&lt;=FIN!$G50,M$150&gt;FIN!$E50),FIN!$C50,0)</f>
        <v>0</v>
      </c>
      <c r="N169" s="33">
        <f>IF(AND(N$150&lt;=FIN!$G50,N$150&gt;FIN!$E50),FIN!$C50,0)</f>
        <v>0</v>
      </c>
      <c r="O169" s="33">
        <f>IF(AND(O$150&lt;=FIN!$G50,O$150&gt;FIN!$E50),FIN!$C50,0)</f>
        <v>0</v>
      </c>
      <c r="P169" s="33">
        <f>IF(AND(P$150&lt;=FIN!$G50,P$150&gt;FIN!$E50),FIN!$C50,0)</f>
        <v>0</v>
      </c>
      <c r="Q169" s="33">
        <f>IF(AND(Q$150&lt;=FIN!$G50,Q$150&gt;FIN!$E50),FIN!$C50,0)</f>
        <v>0</v>
      </c>
      <c r="R169" s="33">
        <f>IF(AND(R$150&lt;=FIN!$G50,R$150&gt;FIN!$E50),FIN!$C50,0)</f>
        <v>0</v>
      </c>
      <c r="S169" s="33">
        <f>IF(AND(S$150&lt;=FIN!$G50,S$150&gt;FIN!$E50),FIN!$C50,0)</f>
        <v>0</v>
      </c>
      <c r="T169" s="33">
        <f>IF(AND(T$150&lt;=FIN!$G50,T$150&gt;FIN!$E50),FIN!$C50,0)</f>
        <v>0</v>
      </c>
      <c r="U169" s="33">
        <f>IF(AND(U$150&lt;=FIN!$G50,U$150&gt;FIN!$E50),FIN!$C50,0)</f>
        <v>0</v>
      </c>
      <c r="V169" s="33">
        <f>IF(AND(V$150&lt;=FIN!$G50,V$150&gt;FIN!$E50),FIN!$C50,0)</f>
        <v>0</v>
      </c>
      <c r="W169" s="33">
        <f>IF(AND(W$150&lt;=FIN!$G50,W$150&gt;FIN!$E50),FIN!$C50,0)</f>
        <v>0</v>
      </c>
      <c r="X169" s="33">
        <f>IF(AND(X$150&lt;=FIN!$G50,X$150&gt;FIN!$E50),FIN!$C50,0)</f>
        <v>0</v>
      </c>
      <c r="Y169" s="33">
        <f>IF(AND(Y$150&lt;=FIN!$G50,Y$150&gt;FIN!$E50),FIN!$C50,0)</f>
        <v>0</v>
      </c>
      <c r="Z169" s="33">
        <f>IF(AND(Z$150&lt;=FIN!$G50,Z$150&gt;FIN!$E50),FIN!$C50,0)</f>
        <v>0</v>
      </c>
      <c r="AA169" s="33">
        <f>IF(AND(AA$150&lt;=FIN!$G50,AA$150&gt;FIN!$E50),FIN!$C50,0)</f>
        <v>0</v>
      </c>
      <c r="AB169" s="33">
        <f>IF(AND(AB$150&lt;=FIN!$G50,AB$150&gt;FIN!$E50),FIN!$C50,0)</f>
        <v>0</v>
      </c>
      <c r="AC169" s="33">
        <f>IF(AND(AC$150&lt;=FIN!$G50,AC$150&gt;FIN!$E50),FIN!$C50,0)</f>
        <v>0</v>
      </c>
      <c r="AD169" s="33">
        <f>IF(AND(AD$150&lt;=FIN!$G50,AD$150&gt;FIN!$E50),FIN!$C50,0)</f>
        <v>0</v>
      </c>
      <c r="AE169" s="33">
        <f>IF(AND(AE$150&lt;=FIN!$G50,AE$150&gt;FIN!$E50),FIN!$C50,0)</f>
        <v>0</v>
      </c>
      <c r="AF169" s="33">
        <f>IF(AND(AF$150&lt;=FIN!$G50,AF$150&gt;FIN!$E50),FIN!$C50,0)</f>
        <v>0</v>
      </c>
      <c r="AG169" s="33">
        <f>IF(AND(AG$150&lt;=FIN!$G50,AG$150&gt;FIN!$E50),FIN!$C50,0)</f>
        <v>0</v>
      </c>
      <c r="AH169" s="33">
        <f>IF(AND(AH$150&lt;=FIN!$G50,AH$150&gt;FIN!$E50),FIN!$C50,0)</f>
        <v>0</v>
      </c>
      <c r="AI169" s="33">
        <f>IF(AND(AI$150&lt;=FIN!$G50,AI$150&gt;FIN!$E50),FIN!$C50,0)</f>
        <v>0</v>
      </c>
      <c r="AJ169" s="33">
        <f>IF(AND(AJ$150&lt;=FIN!$G50,AJ$150&gt;FIN!$E50),FIN!$C50,0)</f>
        <v>0</v>
      </c>
      <c r="AK169" s="33">
        <f>IF(AND(AK$150&lt;=FIN!$G50,AK$150&gt;FIN!$E50),FIN!$C50,0)</f>
        <v>0</v>
      </c>
      <c r="AL169" s="33">
        <f>IF(AND(AL$150&lt;=FIN!$G50,AL$150&gt;FIN!$E50),FIN!$C50,0)</f>
        <v>0</v>
      </c>
      <c r="AM169" s="33">
        <f>IF(AND(AM$150&lt;=FIN!$G50,AM$150&gt;FIN!$E50),FIN!$C50,0)</f>
        <v>0</v>
      </c>
      <c r="AN169" s="33">
        <f>IF(AND(AN$150&lt;=FIN!$G50,AN$150&gt;FIN!$E50),FIN!$C50,0)</f>
        <v>0</v>
      </c>
      <c r="AO169" s="33">
        <f>IF(AND(AO$150&lt;=FIN!$G50,AO$150&gt;FIN!$E50),FIN!$C50,0)</f>
        <v>0</v>
      </c>
      <c r="AP169" s="33">
        <f>IF(AND(AP$150&lt;=FIN!$G50,AP$150&gt;FIN!$E50),FIN!$C50,0)</f>
        <v>0</v>
      </c>
      <c r="AQ169" s="33">
        <f>IF(AND(AQ$150&lt;=FIN!$G50,AQ$150&gt;FIN!$E50),FIN!$C50,0)</f>
        <v>0</v>
      </c>
      <c r="AR169" s="33">
        <f>IF(AND(AR$150&lt;=FIN!$G50,AR$150&gt;FIN!$E50),FIN!$C50,0)</f>
        <v>0</v>
      </c>
      <c r="AS169" s="33">
        <f>IF(AND(AS$150&lt;=FIN!$G50,AS$150&gt;FIN!$E50),FIN!$C50,0)</f>
        <v>0</v>
      </c>
      <c r="AT169" s="33">
        <f>IF(AND(AT$150&lt;=FIN!$G50,AT$150&gt;FIN!$E50),FIN!$C50,0)</f>
        <v>0</v>
      </c>
      <c r="AU169" s="33">
        <f>IF(AND(AU$150&lt;=FIN!$G50,AU$150&gt;FIN!$E50),FIN!$C50,0)</f>
        <v>0</v>
      </c>
      <c r="AV169" s="33">
        <f>IF(AND(AV$150&lt;=FIN!$G50,AV$150&gt;FIN!$E50),FIN!$C50,0)</f>
        <v>0</v>
      </c>
      <c r="AW169" s="33">
        <f>IF(AND(AW$150&lt;=FIN!$G50,AW$150&gt;FIN!$E50),FIN!$C50,0)</f>
        <v>0</v>
      </c>
      <c r="AX169" s="33">
        <f>IF(AND(AX$150&lt;=FIN!$G50,AX$150&gt;FIN!$E50),FIN!$C50,0)</f>
        <v>0</v>
      </c>
      <c r="AY169" s="33">
        <f>IF(AND(AY$150&lt;=FIN!$G50,AY$150&gt;FIN!$E50),FIN!$C50,0)</f>
        <v>0</v>
      </c>
      <c r="AZ169" s="33">
        <f>IF(AND(AZ$150&lt;=FIN!$G50,AZ$150&gt;FIN!$E50),FIN!$C50,0)</f>
        <v>0</v>
      </c>
      <c r="BA169" s="33">
        <f>IF(AND(BA$150&lt;=FIN!$G50,BA$150&gt;FIN!$E50),FIN!$C50,0)</f>
        <v>0</v>
      </c>
      <c r="BB169" s="33">
        <f>IF(AND(BB$150&lt;=FIN!$G50,BB$150&gt;FIN!$E50),FIN!$C50,0)</f>
        <v>0</v>
      </c>
      <c r="BC169" s="33">
        <f>IF(AND(BC$150&lt;=FIN!$G50,BC$150&gt;FIN!$E50),FIN!$C50,0)</f>
        <v>0</v>
      </c>
      <c r="BD169" s="33">
        <f>IF(AND(BD$150&lt;=FIN!$G50,BD$150&gt;FIN!$E50),FIN!$C50,0)</f>
        <v>0</v>
      </c>
      <c r="BE169" s="33">
        <f>IF(AND(BE$150&lt;=FIN!$G50,BE$150&gt;FIN!$E50),FIN!$C50,0)</f>
        <v>0</v>
      </c>
      <c r="BF169" s="33">
        <f>IF(AND(BF$150&lt;=FIN!$G50,BF$150&gt;FIN!$E50),FIN!$C50,0)</f>
        <v>0</v>
      </c>
      <c r="BG169" s="33">
        <f>IF(AND(BG$150&lt;=FIN!$G50,BG$150&gt;FIN!$E50),FIN!$C50,0)</f>
        <v>0</v>
      </c>
      <c r="BH169" s="33">
        <f>IF(AND(BH$150&lt;=FIN!$G50,BH$150&gt;FIN!$E50),FIN!$C50,0)</f>
        <v>0</v>
      </c>
      <c r="BI169" s="33">
        <f>IF(AND(BI$150&lt;=FIN!$G50,BI$150&gt;FIN!$E50),FIN!$C50,0)</f>
        <v>0</v>
      </c>
      <c r="BJ169" s="33">
        <f>IF(AND(BJ$150&lt;=FIN!$G50,BJ$150&gt;FIN!$E50),FIN!$C50,0)</f>
        <v>0</v>
      </c>
      <c r="BK169" s="33">
        <f>IF(AND(BK$150&lt;=FIN!$G50,BK$150&gt;FIN!$E50),FIN!$C50,0)</f>
        <v>0</v>
      </c>
      <c r="BL169" s="33">
        <f>IF(AND(BL$150&lt;=FIN!$G50,BL$150&gt;FIN!$E50),FIN!$C50,0)</f>
        <v>0</v>
      </c>
    </row>
  </sheetData>
  <sheetProtection selectLockedCells="1"/>
  <dataConsolidate link="1"/>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4">
    <tabColor theme="7"/>
  </sheetPr>
  <dimension ref="B1:J83"/>
  <sheetViews>
    <sheetView showGridLines="0" zoomScaleNormal="100" workbookViewId="0">
      <selection activeCell="M16" sqref="M16"/>
    </sheetView>
  </sheetViews>
  <sheetFormatPr defaultColWidth="11.44140625" defaultRowHeight="12"/>
  <cols>
    <col min="1" max="1" width="5.5546875" style="75"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7.88671875" style="75" bestFit="1" customWidth="1"/>
    <col min="11" max="11" width="4.33203125" style="75" customWidth="1"/>
    <col min="12" max="12" width="6.6640625" style="75" bestFit="1" customWidth="1"/>
    <col min="13" max="13" width="7.109375" style="75" bestFit="1" customWidth="1"/>
    <col min="14" max="14" width="6.5546875" style="75" bestFit="1" customWidth="1"/>
    <col min="15" max="15" width="7.44140625" style="75" bestFit="1" customWidth="1"/>
    <col min="16" max="17" width="6.5546875" style="75" bestFit="1" customWidth="1"/>
    <col min="18" max="19" width="6.88671875" style="75" bestFit="1" customWidth="1"/>
    <col min="20" max="20" width="6.5546875" style="75" bestFit="1" customWidth="1"/>
    <col min="21" max="21" width="7" style="75" bestFit="1" customWidth="1"/>
    <col min="22" max="22" width="6.5546875" style="75" bestFit="1" customWidth="1"/>
    <col min="23" max="16384" width="11.44140625" style="75"/>
  </cols>
  <sheetData>
    <row r="1" spans="2:10">
      <c r="E1" s="76" t="str">
        <f>+NT!S2</f>
        <v>Mensual</v>
      </c>
    </row>
    <row r="2" spans="2:10">
      <c r="E2" s="76" t="str">
        <f>+NT!S3</f>
        <v>Trimestral</v>
      </c>
    </row>
    <row r="3" spans="2:10">
      <c r="E3" s="76" t="str">
        <f>+NT!S4</f>
        <v>Anual</v>
      </c>
    </row>
    <row r="5" spans="2:10">
      <c r="B5" s="77" t="s">
        <v>102</v>
      </c>
      <c r="C5" s="78" t="s">
        <v>98</v>
      </c>
      <c r="D5" s="79" t="s">
        <v>103</v>
      </c>
      <c r="E5" s="64" t="s">
        <v>100</v>
      </c>
      <c r="F5" s="64" t="s">
        <v>117</v>
      </c>
      <c r="G5" s="64" t="s">
        <v>118</v>
      </c>
      <c r="H5" s="64" t="s">
        <v>116</v>
      </c>
      <c r="I5" s="64" t="s">
        <v>99</v>
      </c>
      <c r="J5" s="64" t="s">
        <v>105</v>
      </c>
    </row>
    <row r="6" spans="2:10">
      <c r="B6" s="32">
        <f>+FIN!B26</f>
        <v>0</v>
      </c>
      <c r="C6" s="80">
        <f>+FIN!C26</f>
        <v>0</v>
      </c>
      <c r="D6" s="81">
        <f>+FIN!E26</f>
        <v>0</v>
      </c>
      <c r="E6" s="82">
        <f>+FIN!F26</f>
        <v>0</v>
      </c>
      <c r="F6" s="82">
        <f>+FIN!G26</f>
        <v>0</v>
      </c>
      <c r="G6" s="82">
        <f>+FIN!H26</f>
        <v>0</v>
      </c>
      <c r="H6" s="83">
        <f>IFERROR(PMT(D$6/E7,F$7,-C$6,,0),0)</f>
        <v>0</v>
      </c>
      <c r="I6" s="84">
        <f>+FIN!J26</f>
        <v>40909</v>
      </c>
      <c r="J6" s="84">
        <f>EDATE(I6,F6*C8)</f>
        <v>40909</v>
      </c>
    </row>
    <row r="7" spans="2:10">
      <c r="E7" s="85">
        <f>+IF(E6=E1,12,0)+IF(E6=E2,4,0)+IF(E6=E3,1,0)</f>
        <v>0</v>
      </c>
      <c r="F7" s="86">
        <f>+F6-G6</f>
        <v>0</v>
      </c>
      <c r="G7" s="87">
        <f>IF(E6=E1,G6,0)+IF(E6=E2,G6/3,0)+IF(E6=E3,G6/12,0)</f>
        <v>0</v>
      </c>
    </row>
    <row r="8" spans="2:10">
      <c r="C8" s="86">
        <f>+IF(E6=E1,1,0)+IF(E6=E2,3,0)+IF(E6=E3,12,0)</f>
        <v>0</v>
      </c>
    </row>
    <row r="9" spans="2:10">
      <c r="E9" s="88"/>
    </row>
    <row r="10" spans="2:10">
      <c r="B10" s="89" t="s">
        <v>110</v>
      </c>
      <c r="C10" s="89" t="s">
        <v>139</v>
      </c>
      <c r="D10" s="89" t="s">
        <v>122</v>
      </c>
      <c r="E10" s="89" t="s">
        <v>121</v>
      </c>
      <c r="F10" s="89" t="s">
        <v>111</v>
      </c>
      <c r="G10" s="89" t="s">
        <v>112</v>
      </c>
      <c r="H10" s="89" t="s">
        <v>113</v>
      </c>
      <c r="I10" s="89" t="s">
        <v>114</v>
      </c>
      <c r="J10" s="89" t="s">
        <v>115</v>
      </c>
    </row>
    <row r="11" spans="2:10">
      <c r="B11" s="90">
        <v>1</v>
      </c>
      <c r="C11" s="91">
        <f>+I6</f>
        <v>40909</v>
      </c>
      <c r="D11" s="92">
        <f>+IF(G6&gt;=1,0,1)</f>
        <v>1</v>
      </c>
      <c r="E11" s="93">
        <f>+IF(D11=0,1,D11)</f>
        <v>1</v>
      </c>
      <c r="F11" s="94">
        <f>C$6</f>
        <v>0</v>
      </c>
      <c r="G11" s="95" t="e">
        <f>F11*(1+D$6/$E$7)</f>
        <v>#DIV/0!</v>
      </c>
      <c r="H11" s="96">
        <f>IFERROR(PPMT(D$6/$E$7,D11,F$7,-C$6),0)</f>
        <v>0</v>
      </c>
      <c r="I11" s="97">
        <f>IFERROR(IPMT(D$6/$E$7,E11,F$7,-C$6),0)</f>
        <v>0</v>
      </c>
      <c r="J11" s="98">
        <f>+H11+I11</f>
        <v>0</v>
      </c>
    </row>
    <row r="12" spans="2:10">
      <c r="B12" s="90">
        <v>2</v>
      </c>
      <c r="C12" s="99">
        <f t="shared" ref="C12:C43" si="0">+EDATE(C11,$C$8)</f>
        <v>40909</v>
      </c>
      <c r="D12" s="92">
        <f t="shared" ref="D12:D43" si="1">+IF($G$6&gt;=B12,0,+D11+1)</f>
        <v>2</v>
      </c>
      <c r="E12" s="93">
        <f t="shared" ref="E12:E75" si="2">+IF(D12=0,1,D12)</f>
        <v>2</v>
      </c>
      <c r="F12" s="94">
        <f t="shared" ref="F12:F43" si="3">IF(F11&gt;0.001,G11-J11,0)</f>
        <v>0</v>
      </c>
      <c r="G12" s="95" t="e">
        <f t="shared" ref="G12:G42" si="4">F12*(1+D$6/$E$7)</f>
        <v>#DIV/0!</v>
      </c>
      <c r="H12" s="96">
        <f t="shared" ref="H12:H42" si="5">IFERROR(PPMT(D$6/$E$7,D12,F$7,-C$6),0)</f>
        <v>0</v>
      </c>
      <c r="I12" s="97">
        <f t="shared" ref="I12:I42" si="6">IFERROR(IPMT(D$6/$E$7,E12,F$7,-C$6),0)</f>
        <v>0</v>
      </c>
      <c r="J12" s="98">
        <f t="shared" ref="J12:J42" si="7">+H12+I12</f>
        <v>0</v>
      </c>
    </row>
    <row r="13" spans="2:10">
      <c r="B13" s="90">
        <v>3</v>
      </c>
      <c r="C13" s="99">
        <f t="shared" si="0"/>
        <v>40909</v>
      </c>
      <c r="D13" s="92">
        <f t="shared" si="1"/>
        <v>3</v>
      </c>
      <c r="E13" s="93">
        <f t="shared" si="2"/>
        <v>3</v>
      </c>
      <c r="F13" s="94">
        <f t="shared" si="3"/>
        <v>0</v>
      </c>
      <c r="G13" s="95" t="e">
        <f t="shared" si="4"/>
        <v>#DIV/0!</v>
      </c>
      <c r="H13" s="96">
        <f t="shared" si="5"/>
        <v>0</v>
      </c>
      <c r="I13" s="97">
        <f>IFERROR(IPMT(D$6/$E$7,E13,F$7,-C$6),0)</f>
        <v>0</v>
      </c>
      <c r="J13" s="98">
        <f t="shared" si="7"/>
        <v>0</v>
      </c>
    </row>
    <row r="14" spans="2:10">
      <c r="B14" s="90">
        <v>4</v>
      </c>
      <c r="C14" s="99">
        <f t="shared" si="0"/>
        <v>40909</v>
      </c>
      <c r="D14" s="92">
        <f t="shared" si="1"/>
        <v>4</v>
      </c>
      <c r="E14" s="93">
        <f t="shared" si="2"/>
        <v>4</v>
      </c>
      <c r="F14" s="94">
        <f t="shared" si="3"/>
        <v>0</v>
      </c>
      <c r="G14" s="95" t="e">
        <f t="shared" si="4"/>
        <v>#DIV/0!</v>
      </c>
      <c r="H14" s="96">
        <f t="shared" si="5"/>
        <v>0</v>
      </c>
      <c r="I14" s="97">
        <f t="shared" si="6"/>
        <v>0</v>
      </c>
      <c r="J14" s="98">
        <f t="shared" si="7"/>
        <v>0</v>
      </c>
    </row>
    <row r="15" spans="2:10">
      <c r="B15" s="90">
        <v>5</v>
      </c>
      <c r="C15" s="99">
        <f t="shared" si="0"/>
        <v>40909</v>
      </c>
      <c r="D15" s="92">
        <f t="shared" si="1"/>
        <v>5</v>
      </c>
      <c r="E15" s="93">
        <f t="shared" si="2"/>
        <v>5</v>
      </c>
      <c r="F15" s="94">
        <f t="shared" si="3"/>
        <v>0</v>
      </c>
      <c r="G15" s="95" t="e">
        <f t="shared" si="4"/>
        <v>#DIV/0!</v>
      </c>
      <c r="H15" s="96">
        <f t="shared" si="5"/>
        <v>0</v>
      </c>
      <c r="I15" s="97">
        <f t="shared" si="6"/>
        <v>0</v>
      </c>
      <c r="J15" s="98">
        <f t="shared" si="7"/>
        <v>0</v>
      </c>
    </row>
    <row r="16" spans="2:10">
      <c r="B16" s="90">
        <v>6</v>
      </c>
      <c r="C16" s="99">
        <f t="shared" si="0"/>
        <v>40909</v>
      </c>
      <c r="D16" s="92">
        <f t="shared" si="1"/>
        <v>6</v>
      </c>
      <c r="E16" s="93">
        <f t="shared" si="2"/>
        <v>6</v>
      </c>
      <c r="F16" s="94">
        <f t="shared" si="3"/>
        <v>0</v>
      </c>
      <c r="G16" s="95" t="e">
        <f t="shared" si="4"/>
        <v>#DIV/0!</v>
      </c>
      <c r="H16" s="96">
        <f t="shared" si="5"/>
        <v>0</v>
      </c>
      <c r="I16" s="97">
        <f t="shared" si="6"/>
        <v>0</v>
      </c>
      <c r="J16" s="98">
        <f t="shared" si="7"/>
        <v>0</v>
      </c>
    </row>
    <row r="17" spans="2:10">
      <c r="B17" s="90">
        <v>7</v>
      </c>
      <c r="C17" s="99">
        <f t="shared" si="0"/>
        <v>40909</v>
      </c>
      <c r="D17" s="92">
        <f t="shared" si="1"/>
        <v>7</v>
      </c>
      <c r="E17" s="93">
        <f t="shared" si="2"/>
        <v>7</v>
      </c>
      <c r="F17" s="94">
        <f t="shared" si="3"/>
        <v>0</v>
      </c>
      <c r="G17" s="95" t="e">
        <f t="shared" si="4"/>
        <v>#DIV/0!</v>
      </c>
      <c r="H17" s="96">
        <f t="shared" si="5"/>
        <v>0</v>
      </c>
      <c r="I17" s="97">
        <f t="shared" si="6"/>
        <v>0</v>
      </c>
      <c r="J17" s="98">
        <f t="shared" si="7"/>
        <v>0</v>
      </c>
    </row>
    <row r="18" spans="2:10">
      <c r="B18" s="90">
        <v>8</v>
      </c>
      <c r="C18" s="99">
        <f t="shared" si="0"/>
        <v>40909</v>
      </c>
      <c r="D18" s="92">
        <f t="shared" si="1"/>
        <v>8</v>
      </c>
      <c r="E18" s="93">
        <f t="shared" si="2"/>
        <v>8</v>
      </c>
      <c r="F18" s="94">
        <f t="shared" si="3"/>
        <v>0</v>
      </c>
      <c r="G18" s="95" t="e">
        <f t="shared" si="4"/>
        <v>#DIV/0!</v>
      </c>
      <c r="H18" s="96">
        <f t="shared" si="5"/>
        <v>0</v>
      </c>
      <c r="I18" s="97">
        <f t="shared" si="6"/>
        <v>0</v>
      </c>
      <c r="J18" s="98">
        <f t="shared" si="7"/>
        <v>0</v>
      </c>
    </row>
    <row r="19" spans="2:10">
      <c r="B19" s="90">
        <v>9</v>
      </c>
      <c r="C19" s="99">
        <f t="shared" si="0"/>
        <v>40909</v>
      </c>
      <c r="D19" s="92">
        <f t="shared" si="1"/>
        <v>9</v>
      </c>
      <c r="E19" s="93">
        <f t="shared" si="2"/>
        <v>9</v>
      </c>
      <c r="F19" s="94">
        <f t="shared" si="3"/>
        <v>0</v>
      </c>
      <c r="G19" s="95" t="e">
        <f t="shared" si="4"/>
        <v>#DIV/0!</v>
      </c>
      <c r="H19" s="96">
        <f t="shared" si="5"/>
        <v>0</v>
      </c>
      <c r="I19" s="97">
        <f t="shared" si="6"/>
        <v>0</v>
      </c>
      <c r="J19" s="98">
        <f t="shared" si="7"/>
        <v>0</v>
      </c>
    </row>
    <row r="20" spans="2:10">
      <c r="B20" s="90">
        <v>10</v>
      </c>
      <c r="C20" s="99">
        <f t="shared" si="0"/>
        <v>40909</v>
      </c>
      <c r="D20" s="92">
        <f t="shared" si="1"/>
        <v>10</v>
      </c>
      <c r="E20" s="93">
        <f t="shared" si="2"/>
        <v>10</v>
      </c>
      <c r="F20" s="94">
        <f t="shared" si="3"/>
        <v>0</v>
      </c>
      <c r="G20" s="95" t="e">
        <f t="shared" si="4"/>
        <v>#DIV/0!</v>
      </c>
      <c r="H20" s="96">
        <f t="shared" si="5"/>
        <v>0</v>
      </c>
      <c r="I20" s="97">
        <f t="shared" si="6"/>
        <v>0</v>
      </c>
      <c r="J20" s="98">
        <f t="shared" si="7"/>
        <v>0</v>
      </c>
    </row>
    <row r="21" spans="2:10">
      <c r="B21" s="90">
        <v>11</v>
      </c>
      <c r="C21" s="99">
        <f t="shared" si="0"/>
        <v>40909</v>
      </c>
      <c r="D21" s="92">
        <f t="shared" si="1"/>
        <v>11</v>
      </c>
      <c r="E21" s="93">
        <f t="shared" si="2"/>
        <v>11</v>
      </c>
      <c r="F21" s="94">
        <f t="shared" si="3"/>
        <v>0</v>
      </c>
      <c r="G21" s="95" t="e">
        <f t="shared" si="4"/>
        <v>#DIV/0!</v>
      </c>
      <c r="H21" s="96">
        <f t="shared" si="5"/>
        <v>0</v>
      </c>
      <c r="I21" s="97">
        <f t="shared" si="6"/>
        <v>0</v>
      </c>
      <c r="J21" s="98">
        <f t="shared" si="7"/>
        <v>0</v>
      </c>
    </row>
    <row r="22" spans="2:10">
      <c r="B22" s="90">
        <v>12</v>
      </c>
      <c r="C22" s="99">
        <f t="shared" si="0"/>
        <v>40909</v>
      </c>
      <c r="D22" s="92">
        <f t="shared" si="1"/>
        <v>12</v>
      </c>
      <c r="E22" s="93">
        <f t="shared" si="2"/>
        <v>12</v>
      </c>
      <c r="F22" s="94">
        <f t="shared" si="3"/>
        <v>0</v>
      </c>
      <c r="G22" s="95" t="e">
        <f t="shared" si="4"/>
        <v>#DIV/0!</v>
      </c>
      <c r="H22" s="96">
        <f t="shared" si="5"/>
        <v>0</v>
      </c>
      <c r="I22" s="97">
        <f t="shared" si="6"/>
        <v>0</v>
      </c>
      <c r="J22" s="98">
        <f t="shared" si="7"/>
        <v>0</v>
      </c>
    </row>
    <row r="23" spans="2:10">
      <c r="B23" s="90">
        <v>13</v>
      </c>
      <c r="C23" s="99">
        <f t="shared" si="0"/>
        <v>40909</v>
      </c>
      <c r="D23" s="92">
        <f t="shared" si="1"/>
        <v>13</v>
      </c>
      <c r="E23" s="93">
        <f t="shared" si="2"/>
        <v>13</v>
      </c>
      <c r="F23" s="94">
        <f t="shared" si="3"/>
        <v>0</v>
      </c>
      <c r="G23" s="95" t="e">
        <f t="shared" si="4"/>
        <v>#DIV/0!</v>
      </c>
      <c r="H23" s="96">
        <f t="shared" si="5"/>
        <v>0</v>
      </c>
      <c r="I23" s="97">
        <f t="shared" si="6"/>
        <v>0</v>
      </c>
      <c r="J23" s="98">
        <f t="shared" si="7"/>
        <v>0</v>
      </c>
    </row>
    <row r="24" spans="2:10">
      <c r="B24" s="90">
        <v>14</v>
      </c>
      <c r="C24" s="99">
        <f t="shared" si="0"/>
        <v>40909</v>
      </c>
      <c r="D24" s="92">
        <f t="shared" si="1"/>
        <v>14</v>
      </c>
      <c r="E24" s="93">
        <f t="shared" si="2"/>
        <v>14</v>
      </c>
      <c r="F24" s="94">
        <f t="shared" si="3"/>
        <v>0</v>
      </c>
      <c r="G24" s="95" t="e">
        <f t="shared" si="4"/>
        <v>#DIV/0!</v>
      </c>
      <c r="H24" s="96">
        <f t="shared" si="5"/>
        <v>0</v>
      </c>
      <c r="I24" s="97">
        <f t="shared" si="6"/>
        <v>0</v>
      </c>
      <c r="J24" s="98">
        <f t="shared" si="7"/>
        <v>0</v>
      </c>
    </row>
    <row r="25" spans="2:10">
      <c r="B25" s="90">
        <v>15</v>
      </c>
      <c r="C25" s="99">
        <f t="shared" si="0"/>
        <v>40909</v>
      </c>
      <c r="D25" s="92">
        <f t="shared" si="1"/>
        <v>15</v>
      </c>
      <c r="E25" s="93">
        <f t="shared" si="2"/>
        <v>15</v>
      </c>
      <c r="F25" s="94">
        <f t="shared" si="3"/>
        <v>0</v>
      </c>
      <c r="G25" s="95" t="e">
        <f t="shared" si="4"/>
        <v>#DIV/0!</v>
      </c>
      <c r="H25" s="96">
        <f t="shared" si="5"/>
        <v>0</v>
      </c>
      <c r="I25" s="97">
        <f t="shared" si="6"/>
        <v>0</v>
      </c>
      <c r="J25" s="98">
        <f t="shared" si="7"/>
        <v>0</v>
      </c>
    </row>
    <row r="26" spans="2:10">
      <c r="B26" s="90">
        <v>16</v>
      </c>
      <c r="C26" s="99">
        <f t="shared" si="0"/>
        <v>40909</v>
      </c>
      <c r="D26" s="92">
        <f t="shared" si="1"/>
        <v>16</v>
      </c>
      <c r="E26" s="93">
        <f t="shared" si="2"/>
        <v>16</v>
      </c>
      <c r="F26" s="94">
        <f t="shared" si="3"/>
        <v>0</v>
      </c>
      <c r="G26" s="95" t="e">
        <f t="shared" si="4"/>
        <v>#DIV/0!</v>
      </c>
      <c r="H26" s="96">
        <f t="shared" si="5"/>
        <v>0</v>
      </c>
      <c r="I26" s="97">
        <f t="shared" si="6"/>
        <v>0</v>
      </c>
      <c r="J26" s="98">
        <f t="shared" si="7"/>
        <v>0</v>
      </c>
    </row>
    <row r="27" spans="2:10">
      <c r="B27" s="90">
        <v>17</v>
      </c>
      <c r="C27" s="99">
        <f t="shared" si="0"/>
        <v>40909</v>
      </c>
      <c r="D27" s="92">
        <f t="shared" si="1"/>
        <v>17</v>
      </c>
      <c r="E27" s="93">
        <f t="shared" si="2"/>
        <v>17</v>
      </c>
      <c r="F27" s="94">
        <f t="shared" si="3"/>
        <v>0</v>
      </c>
      <c r="G27" s="95" t="e">
        <f t="shared" si="4"/>
        <v>#DIV/0!</v>
      </c>
      <c r="H27" s="96">
        <f t="shared" si="5"/>
        <v>0</v>
      </c>
      <c r="I27" s="97">
        <f t="shared" si="6"/>
        <v>0</v>
      </c>
      <c r="J27" s="98">
        <f t="shared" si="7"/>
        <v>0</v>
      </c>
    </row>
    <row r="28" spans="2:10">
      <c r="B28" s="90">
        <v>18</v>
      </c>
      <c r="C28" s="99">
        <f t="shared" si="0"/>
        <v>40909</v>
      </c>
      <c r="D28" s="92">
        <f t="shared" si="1"/>
        <v>18</v>
      </c>
      <c r="E28" s="93">
        <f t="shared" si="2"/>
        <v>18</v>
      </c>
      <c r="F28" s="94">
        <f t="shared" si="3"/>
        <v>0</v>
      </c>
      <c r="G28" s="95" t="e">
        <f t="shared" si="4"/>
        <v>#DIV/0!</v>
      </c>
      <c r="H28" s="96">
        <f t="shared" si="5"/>
        <v>0</v>
      </c>
      <c r="I28" s="97">
        <f t="shared" si="6"/>
        <v>0</v>
      </c>
      <c r="J28" s="98">
        <f t="shared" si="7"/>
        <v>0</v>
      </c>
    </row>
    <row r="29" spans="2:10">
      <c r="B29" s="90">
        <v>19</v>
      </c>
      <c r="C29" s="99">
        <f t="shared" si="0"/>
        <v>40909</v>
      </c>
      <c r="D29" s="92">
        <f t="shared" si="1"/>
        <v>19</v>
      </c>
      <c r="E29" s="93">
        <f t="shared" si="2"/>
        <v>19</v>
      </c>
      <c r="F29" s="94">
        <f t="shared" si="3"/>
        <v>0</v>
      </c>
      <c r="G29" s="95" t="e">
        <f t="shared" si="4"/>
        <v>#DIV/0!</v>
      </c>
      <c r="H29" s="96">
        <f t="shared" si="5"/>
        <v>0</v>
      </c>
      <c r="I29" s="97">
        <f t="shared" si="6"/>
        <v>0</v>
      </c>
      <c r="J29" s="98">
        <f t="shared" si="7"/>
        <v>0</v>
      </c>
    </row>
    <row r="30" spans="2:10">
      <c r="B30" s="90">
        <v>20</v>
      </c>
      <c r="C30" s="99">
        <f t="shared" si="0"/>
        <v>40909</v>
      </c>
      <c r="D30" s="92">
        <f t="shared" si="1"/>
        <v>20</v>
      </c>
      <c r="E30" s="93">
        <f t="shared" si="2"/>
        <v>20</v>
      </c>
      <c r="F30" s="94">
        <f t="shared" si="3"/>
        <v>0</v>
      </c>
      <c r="G30" s="95" t="e">
        <f t="shared" si="4"/>
        <v>#DIV/0!</v>
      </c>
      <c r="H30" s="96">
        <f t="shared" si="5"/>
        <v>0</v>
      </c>
      <c r="I30" s="97">
        <f t="shared" si="6"/>
        <v>0</v>
      </c>
      <c r="J30" s="98">
        <f t="shared" si="7"/>
        <v>0</v>
      </c>
    </row>
    <row r="31" spans="2:10">
      <c r="B31" s="90">
        <v>21</v>
      </c>
      <c r="C31" s="99">
        <f t="shared" si="0"/>
        <v>40909</v>
      </c>
      <c r="D31" s="92">
        <f t="shared" si="1"/>
        <v>21</v>
      </c>
      <c r="E31" s="93">
        <f t="shared" si="2"/>
        <v>21</v>
      </c>
      <c r="F31" s="94">
        <f t="shared" si="3"/>
        <v>0</v>
      </c>
      <c r="G31" s="95" t="e">
        <f t="shared" si="4"/>
        <v>#DIV/0!</v>
      </c>
      <c r="H31" s="96">
        <f t="shared" si="5"/>
        <v>0</v>
      </c>
      <c r="I31" s="97">
        <f t="shared" si="6"/>
        <v>0</v>
      </c>
      <c r="J31" s="98">
        <f t="shared" si="7"/>
        <v>0</v>
      </c>
    </row>
    <row r="32" spans="2:10">
      <c r="B32" s="90">
        <v>22</v>
      </c>
      <c r="C32" s="99">
        <f t="shared" si="0"/>
        <v>40909</v>
      </c>
      <c r="D32" s="92">
        <f t="shared" si="1"/>
        <v>22</v>
      </c>
      <c r="E32" s="93">
        <f t="shared" si="2"/>
        <v>22</v>
      </c>
      <c r="F32" s="94">
        <f t="shared" si="3"/>
        <v>0</v>
      </c>
      <c r="G32" s="95" t="e">
        <f t="shared" si="4"/>
        <v>#DIV/0!</v>
      </c>
      <c r="H32" s="96">
        <f t="shared" si="5"/>
        <v>0</v>
      </c>
      <c r="I32" s="97">
        <f t="shared" si="6"/>
        <v>0</v>
      </c>
      <c r="J32" s="98">
        <f t="shared" si="7"/>
        <v>0</v>
      </c>
    </row>
    <row r="33" spans="2:10">
      <c r="B33" s="90">
        <v>23</v>
      </c>
      <c r="C33" s="99">
        <f t="shared" si="0"/>
        <v>40909</v>
      </c>
      <c r="D33" s="92">
        <f t="shared" si="1"/>
        <v>23</v>
      </c>
      <c r="E33" s="93">
        <f t="shared" si="2"/>
        <v>23</v>
      </c>
      <c r="F33" s="94">
        <f t="shared" si="3"/>
        <v>0</v>
      </c>
      <c r="G33" s="95" t="e">
        <f t="shared" si="4"/>
        <v>#DIV/0!</v>
      </c>
      <c r="H33" s="96">
        <f t="shared" si="5"/>
        <v>0</v>
      </c>
      <c r="I33" s="97">
        <f t="shared" si="6"/>
        <v>0</v>
      </c>
      <c r="J33" s="98">
        <f t="shared" si="7"/>
        <v>0</v>
      </c>
    </row>
    <row r="34" spans="2:10">
      <c r="B34" s="90">
        <v>24</v>
      </c>
      <c r="C34" s="99">
        <f t="shared" si="0"/>
        <v>40909</v>
      </c>
      <c r="D34" s="92">
        <f t="shared" si="1"/>
        <v>24</v>
      </c>
      <c r="E34" s="93">
        <f t="shared" si="2"/>
        <v>24</v>
      </c>
      <c r="F34" s="94">
        <f t="shared" si="3"/>
        <v>0</v>
      </c>
      <c r="G34" s="95" t="e">
        <f t="shared" si="4"/>
        <v>#DIV/0!</v>
      </c>
      <c r="H34" s="96">
        <f t="shared" si="5"/>
        <v>0</v>
      </c>
      <c r="I34" s="97">
        <f t="shared" si="6"/>
        <v>0</v>
      </c>
      <c r="J34" s="98">
        <f t="shared" si="7"/>
        <v>0</v>
      </c>
    </row>
    <row r="35" spans="2:10">
      <c r="B35" s="90">
        <v>25</v>
      </c>
      <c r="C35" s="99">
        <f t="shared" si="0"/>
        <v>40909</v>
      </c>
      <c r="D35" s="92">
        <f t="shared" si="1"/>
        <v>25</v>
      </c>
      <c r="E35" s="93">
        <f t="shared" si="2"/>
        <v>25</v>
      </c>
      <c r="F35" s="94">
        <f t="shared" si="3"/>
        <v>0</v>
      </c>
      <c r="G35" s="95" t="e">
        <f t="shared" si="4"/>
        <v>#DIV/0!</v>
      </c>
      <c r="H35" s="96">
        <f t="shared" si="5"/>
        <v>0</v>
      </c>
      <c r="I35" s="97">
        <f t="shared" si="6"/>
        <v>0</v>
      </c>
      <c r="J35" s="98">
        <f t="shared" si="7"/>
        <v>0</v>
      </c>
    </row>
    <row r="36" spans="2:10">
      <c r="B36" s="90">
        <v>26</v>
      </c>
      <c r="C36" s="99">
        <f t="shared" si="0"/>
        <v>40909</v>
      </c>
      <c r="D36" s="92">
        <f t="shared" si="1"/>
        <v>26</v>
      </c>
      <c r="E36" s="93">
        <f t="shared" si="2"/>
        <v>26</v>
      </c>
      <c r="F36" s="94">
        <f t="shared" si="3"/>
        <v>0</v>
      </c>
      <c r="G36" s="95" t="e">
        <f t="shared" si="4"/>
        <v>#DIV/0!</v>
      </c>
      <c r="H36" s="96">
        <f t="shared" si="5"/>
        <v>0</v>
      </c>
      <c r="I36" s="97">
        <f t="shared" si="6"/>
        <v>0</v>
      </c>
      <c r="J36" s="98">
        <f t="shared" si="7"/>
        <v>0</v>
      </c>
    </row>
    <row r="37" spans="2:10">
      <c r="B37" s="90">
        <v>27</v>
      </c>
      <c r="C37" s="99">
        <f t="shared" si="0"/>
        <v>40909</v>
      </c>
      <c r="D37" s="92">
        <f t="shared" si="1"/>
        <v>27</v>
      </c>
      <c r="E37" s="93">
        <f t="shared" si="2"/>
        <v>27</v>
      </c>
      <c r="F37" s="94">
        <f t="shared" si="3"/>
        <v>0</v>
      </c>
      <c r="G37" s="95" t="e">
        <f t="shared" si="4"/>
        <v>#DIV/0!</v>
      </c>
      <c r="H37" s="96">
        <f t="shared" si="5"/>
        <v>0</v>
      </c>
      <c r="I37" s="97">
        <f t="shared" si="6"/>
        <v>0</v>
      </c>
      <c r="J37" s="98">
        <f t="shared" si="7"/>
        <v>0</v>
      </c>
    </row>
    <row r="38" spans="2:10">
      <c r="B38" s="90">
        <v>28</v>
      </c>
      <c r="C38" s="99">
        <f t="shared" si="0"/>
        <v>40909</v>
      </c>
      <c r="D38" s="92">
        <f t="shared" si="1"/>
        <v>28</v>
      </c>
      <c r="E38" s="93">
        <f t="shared" si="2"/>
        <v>28</v>
      </c>
      <c r="F38" s="94">
        <f t="shared" si="3"/>
        <v>0</v>
      </c>
      <c r="G38" s="95" t="e">
        <f t="shared" si="4"/>
        <v>#DIV/0!</v>
      </c>
      <c r="H38" s="96">
        <f t="shared" si="5"/>
        <v>0</v>
      </c>
      <c r="I38" s="97">
        <f t="shared" si="6"/>
        <v>0</v>
      </c>
      <c r="J38" s="98">
        <f t="shared" si="7"/>
        <v>0</v>
      </c>
    </row>
    <row r="39" spans="2:10">
      <c r="B39" s="90">
        <v>29</v>
      </c>
      <c r="C39" s="99">
        <f t="shared" si="0"/>
        <v>40909</v>
      </c>
      <c r="D39" s="92">
        <f t="shared" si="1"/>
        <v>29</v>
      </c>
      <c r="E39" s="93">
        <f t="shared" si="2"/>
        <v>29</v>
      </c>
      <c r="F39" s="94">
        <f t="shared" si="3"/>
        <v>0</v>
      </c>
      <c r="G39" s="95" t="e">
        <f t="shared" si="4"/>
        <v>#DIV/0!</v>
      </c>
      <c r="H39" s="96">
        <f t="shared" si="5"/>
        <v>0</v>
      </c>
      <c r="I39" s="97">
        <f t="shared" si="6"/>
        <v>0</v>
      </c>
      <c r="J39" s="98">
        <f t="shared" si="7"/>
        <v>0</v>
      </c>
    </row>
    <row r="40" spans="2:10">
      <c r="B40" s="90">
        <v>30</v>
      </c>
      <c r="C40" s="99">
        <f t="shared" si="0"/>
        <v>40909</v>
      </c>
      <c r="D40" s="92">
        <f t="shared" si="1"/>
        <v>30</v>
      </c>
      <c r="E40" s="93">
        <f t="shared" si="2"/>
        <v>30</v>
      </c>
      <c r="F40" s="94">
        <f t="shared" si="3"/>
        <v>0</v>
      </c>
      <c r="G40" s="95" t="e">
        <f t="shared" si="4"/>
        <v>#DIV/0!</v>
      </c>
      <c r="H40" s="96">
        <f t="shared" si="5"/>
        <v>0</v>
      </c>
      <c r="I40" s="97">
        <f t="shared" si="6"/>
        <v>0</v>
      </c>
      <c r="J40" s="98">
        <f t="shared" si="7"/>
        <v>0</v>
      </c>
    </row>
    <row r="41" spans="2:10">
      <c r="B41" s="90">
        <v>31</v>
      </c>
      <c r="C41" s="99">
        <f t="shared" si="0"/>
        <v>40909</v>
      </c>
      <c r="D41" s="92">
        <f t="shared" si="1"/>
        <v>31</v>
      </c>
      <c r="E41" s="93">
        <f t="shared" si="2"/>
        <v>31</v>
      </c>
      <c r="F41" s="94">
        <f t="shared" si="3"/>
        <v>0</v>
      </c>
      <c r="G41" s="95" t="e">
        <f t="shared" si="4"/>
        <v>#DIV/0!</v>
      </c>
      <c r="H41" s="96">
        <f t="shared" si="5"/>
        <v>0</v>
      </c>
      <c r="I41" s="97">
        <f t="shared" si="6"/>
        <v>0</v>
      </c>
      <c r="J41" s="98">
        <f t="shared" si="7"/>
        <v>0</v>
      </c>
    </row>
    <row r="42" spans="2:10">
      <c r="B42" s="90">
        <v>32</v>
      </c>
      <c r="C42" s="99">
        <f t="shared" si="0"/>
        <v>40909</v>
      </c>
      <c r="D42" s="92">
        <f t="shared" si="1"/>
        <v>32</v>
      </c>
      <c r="E42" s="93">
        <f t="shared" si="2"/>
        <v>32</v>
      </c>
      <c r="F42" s="94">
        <f t="shared" si="3"/>
        <v>0</v>
      </c>
      <c r="G42" s="95" t="e">
        <f t="shared" si="4"/>
        <v>#DIV/0!</v>
      </c>
      <c r="H42" s="96">
        <f t="shared" si="5"/>
        <v>0</v>
      </c>
      <c r="I42" s="97">
        <f t="shared" si="6"/>
        <v>0</v>
      </c>
      <c r="J42" s="98">
        <f t="shared" si="7"/>
        <v>0</v>
      </c>
    </row>
    <row r="43" spans="2:10">
      <c r="B43" s="90">
        <v>33</v>
      </c>
      <c r="C43" s="99">
        <f t="shared" si="0"/>
        <v>40909</v>
      </c>
      <c r="D43" s="92">
        <f t="shared" si="1"/>
        <v>33</v>
      </c>
      <c r="E43" s="93">
        <f t="shared" si="2"/>
        <v>33</v>
      </c>
      <c r="F43" s="94">
        <f t="shared" si="3"/>
        <v>0</v>
      </c>
      <c r="G43" s="95" t="e">
        <f t="shared" ref="G43:G74" si="8">F43*(1+D$6/$E$7)</f>
        <v>#DIV/0!</v>
      </c>
      <c r="H43" s="96">
        <f t="shared" ref="H43:H74" si="9">IFERROR(PPMT(D$6/$E$7,D43,F$7,-C$6),0)</f>
        <v>0</v>
      </c>
      <c r="I43" s="97">
        <f t="shared" ref="I43:I74" si="10">IFERROR(IPMT(D$6/$E$7,E43,F$7,-C$6),0)</f>
        <v>0</v>
      </c>
      <c r="J43" s="98">
        <f t="shared" ref="J43:J74" si="11">+H43+I43</f>
        <v>0</v>
      </c>
    </row>
    <row r="44" spans="2:10">
      <c r="B44" s="90">
        <v>34</v>
      </c>
      <c r="C44" s="99">
        <f t="shared" ref="C44:C75" si="12">+EDATE(C43,$C$8)</f>
        <v>40909</v>
      </c>
      <c r="D44" s="92">
        <f t="shared" ref="D44:D75" si="13">+IF($G$6&gt;=B44,0,+D43+1)</f>
        <v>34</v>
      </c>
      <c r="E44" s="93">
        <f t="shared" si="2"/>
        <v>34</v>
      </c>
      <c r="F44" s="94">
        <f t="shared" ref="F44:F75" si="14">IF(F43&gt;0.001,G43-J43,0)</f>
        <v>0</v>
      </c>
      <c r="G44" s="95" t="e">
        <f t="shared" si="8"/>
        <v>#DIV/0!</v>
      </c>
      <c r="H44" s="96">
        <f t="shared" si="9"/>
        <v>0</v>
      </c>
      <c r="I44" s="97">
        <f t="shared" si="10"/>
        <v>0</v>
      </c>
      <c r="J44" s="98">
        <f t="shared" si="11"/>
        <v>0</v>
      </c>
    </row>
    <row r="45" spans="2:10">
      <c r="B45" s="90">
        <v>35</v>
      </c>
      <c r="C45" s="99">
        <f t="shared" si="12"/>
        <v>40909</v>
      </c>
      <c r="D45" s="92">
        <f t="shared" si="13"/>
        <v>35</v>
      </c>
      <c r="E45" s="93">
        <f t="shared" si="2"/>
        <v>35</v>
      </c>
      <c r="F45" s="94">
        <f t="shared" si="14"/>
        <v>0</v>
      </c>
      <c r="G45" s="95" t="e">
        <f t="shared" si="8"/>
        <v>#DIV/0!</v>
      </c>
      <c r="H45" s="96">
        <f t="shared" si="9"/>
        <v>0</v>
      </c>
      <c r="I45" s="97">
        <f t="shared" si="10"/>
        <v>0</v>
      </c>
      <c r="J45" s="98">
        <f t="shared" si="11"/>
        <v>0</v>
      </c>
    </row>
    <row r="46" spans="2:10">
      <c r="B46" s="90">
        <v>36</v>
      </c>
      <c r="C46" s="99">
        <f t="shared" si="12"/>
        <v>40909</v>
      </c>
      <c r="D46" s="92">
        <f t="shared" si="13"/>
        <v>36</v>
      </c>
      <c r="E46" s="93">
        <f t="shared" si="2"/>
        <v>36</v>
      </c>
      <c r="F46" s="94">
        <f t="shared" si="14"/>
        <v>0</v>
      </c>
      <c r="G46" s="95" t="e">
        <f t="shared" si="8"/>
        <v>#DIV/0!</v>
      </c>
      <c r="H46" s="96">
        <f t="shared" si="9"/>
        <v>0</v>
      </c>
      <c r="I46" s="97">
        <f t="shared" si="10"/>
        <v>0</v>
      </c>
      <c r="J46" s="98">
        <f t="shared" si="11"/>
        <v>0</v>
      </c>
    </row>
    <row r="47" spans="2:10">
      <c r="B47" s="90">
        <v>37</v>
      </c>
      <c r="C47" s="99">
        <f t="shared" si="12"/>
        <v>40909</v>
      </c>
      <c r="D47" s="92">
        <f t="shared" si="13"/>
        <v>37</v>
      </c>
      <c r="E47" s="93">
        <f t="shared" si="2"/>
        <v>37</v>
      </c>
      <c r="F47" s="94">
        <f t="shared" si="14"/>
        <v>0</v>
      </c>
      <c r="G47" s="95" t="e">
        <f t="shared" si="8"/>
        <v>#DIV/0!</v>
      </c>
      <c r="H47" s="96">
        <f t="shared" si="9"/>
        <v>0</v>
      </c>
      <c r="I47" s="97">
        <f t="shared" si="10"/>
        <v>0</v>
      </c>
      <c r="J47" s="98">
        <f t="shared" si="11"/>
        <v>0</v>
      </c>
    </row>
    <row r="48" spans="2:10">
      <c r="B48" s="90">
        <v>38</v>
      </c>
      <c r="C48" s="99">
        <f t="shared" si="12"/>
        <v>40909</v>
      </c>
      <c r="D48" s="92">
        <f t="shared" si="13"/>
        <v>38</v>
      </c>
      <c r="E48" s="93">
        <f t="shared" si="2"/>
        <v>38</v>
      </c>
      <c r="F48" s="94">
        <f t="shared" si="14"/>
        <v>0</v>
      </c>
      <c r="G48" s="95" t="e">
        <f t="shared" si="8"/>
        <v>#DIV/0!</v>
      </c>
      <c r="H48" s="96">
        <f t="shared" si="9"/>
        <v>0</v>
      </c>
      <c r="I48" s="97">
        <f t="shared" si="10"/>
        <v>0</v>
      </c>
      <c r="J48" s="98">
        <f t="shared" si="11"/>
        <v>0</v>
      </c>
    </row>
    <row r="49" spans="2:10">
      <c r="B49" s="90">
        <v>39</v>
      </c>
      <c r="C49" s="99">
        <f t="shared" si="12"/>
        <v>40909</v>
      </c>
      <c r="D49" s="92">
        <f t="shared" si="13"/>
        <v>39</v>
      </c>
      <c r="E49" s="93">
        <f t="shared" si="2"/>
        <v>39</v>
      </c>
      <c r="F49" s="94">
        <f t="shared" si="14"/>
        <v>0</v>
      </c>
      <c r="G49" s="95" t="e">
        <f t="shared" si="8"/>
        <v>#DIV/0!</v>
      </c>
      <c r="H49" s="96">
        <f t="shared" si="9"/>
        <v>0</v>
      </c>
      <c r="I49" s="97">
        <f t="shared" si="10"/>
        <v>0</v>
      </c>
      <c r="J49" s="98">
        <f t="shared" si="11"/>
        <v>0</v>
      </c>
    </row>
    <row r="50" spans="2:10">
      <c r="B50" s="90">
        <v>40</v>
      </c>
      <c r="C50" s="99">
        <f t="shared" si="12"/>
        <v>40909</v>
      </c>
      <c r="D50" s="92">
        <f t="shared" si="13"/>
        <v>40</v>
      </c>
      <c r="E50" s="93">
        <f t="shared" si="2"/>
        <v>40</v>
      </c>
      <c r="F50" s="94">
        <f t="shared" si="14"/>
        <v>0</v>
      </c>
      <c r="G50" s="95" t="e">
        <f t="shared" si="8"/>
        <v>#DIV/0!</v>
      </c>
      <c r="H50" s="96">
        <f t="shared" si="9"/>
        <v>0</v>
      </c>
      <c r="I50" s="97">
        <f t="shared" si="10"/>
        <v>0</v>
      </c>
      <c r="J50" s="98">
        <f t="shared" si="11"/>
        <v>0</v>
      </c>
    </row>
    <row r="51" spans="2:10">
      <c r="B51" s="90">
        <v>41</v>
      </c>
      <c r="C51" s="99">
        <f t="shared" si="12"/>
        <v>40909</v>
      </c>
      <c r="D51" s="92">
        <f t="shared" si="13"/>
        <v>41</v>
      </c>
      <c r="E51" s="93">
        <f t="shared" si="2"/>
        <v>41</v>
      </c>
      <c r="F51" s="94">
        <f t="shared" si="14"/>
        <v>0</v>
      </c>
      <c r="G51" s="95" t="e">
        <f t="shared" si="8"/>
        <v>#DIV/0!</v>
      </c>
      <c r="H51" s="96">
        <f t="shared" si="9"/>
        <v>0</v>
      </c>
      <c r="I51" s="97">
        <f t="shared" si="10"/>
        <v>0</v>
      </c>
      <c r="J51" s="98">
        <f t="shared" si="11"/>
        <v>0</v>
      </c>
    </row>
    <row r="52" spans="2:10">
      <c r="B52" s="90">
        <v>42</v>
      </c>
      <c r="C52" s="99">
        <f t="shared" si="12"/>
        <v>40909</v>
      </c>
      <c r="D52" s="92">
        <f t="shared" si="13"/>
        <v>42</v>
      </c>
      <c r="E52" s="93">
        <f t="shared" si="2"/>
        <v>42</v>
      </c>
      <c r="F52" s="94">
        <f t="shared" si="14"/>
        <v>0</v>
      </c>
      <c r="G52" s="95" t="e">
        <f t="shared" si="8"/>
        <v>#DIV/0!</v>
      </c>
      <c r="H52" s="96">
        <f t="shared" si="9"/>
        <v>0</v>
      </c>
      <c r="I52" s="97">
        <f t="shared" si="10"/>
        <v>0</v>
      </c>
      <c r="J52" s="98">
        <f t="shared" si="11"/>
        <v>0</v>
      </c>
    </row>
    <row r="53" spans="2:10">
      <c r="B53" s="90">
        <v>43</v>
      </c>
      <c r="C53" s="99">
        <f t="shared" si="12"/>
        <v>40909</v>
      </c>
      <c r="D53" s="92">
        <f t="shared" si="13"/>
        <v>43</v>
      </c>
      <c r="E53" s="93">
        <f t="shared" si="2"/>
        <v>43</v>
      </c>
      <c r="F53" s="94">
        <f t="shared" si="14"/>
        <v>0</v>
      </c>
      <c r="G53" s="95" t="e">
        <f t="shared" si="8"/>
        <v>#DIV/0!</v>
      </c>
      <c r="H53" s="96">
        <f t="shared" si="9"/>
        <v>0</v>
      </c>
      <c r="I53" s="97">
        <f t="shared" si="10"/>
        <v>0</v>
      </c>
      <c r="J53" s="98">
        <f t="shared" si="11"/>
        <v>0</v>
      </c>
    </row>
    <row r="54" spans="2:10">
      <c r="B54" s="90">
        <v>44</v>
      </c>
      <c r="C54" s="99">
        <f t="shared" si="12"/>
        <v>40909</v>
      </c>
      <c r="D54" s="92">
        <f t="shared" si="13"/>
        <v>44</v>
      </c>
      <c r="E54" s="93">
        <f t="shared" si="2"/>
        <v>44</v>
      </c>
      <c r="F54" s="94">
        <f t="shared" si="14"/>
        <v>0</v>
      </c>
      <c r="G54" s="95" t="e">
        <f t="shared" si="8"/>
        <v>#DIV/0!</v>
      </c>
      <c r="H54" s="96">
        <f t="shared" si="9"/>
        <v>0</v>
      </c>
      <c r="I54" s="97">
        <f t="shared" si="10"/>
        <v>0</v>
      </c>
      <c r="J54" s="98">
        <f t="shared" si="11"/>
        <v>0</v>
      </c>
    </row>
    <row r="55" spans="2:10">
      <c r="B55" s="90">
        <v>45</v>
      </c>
      <c r="C55" s="99">
        <f t="shared" si="12"/>
        <v>40909</v>
      </c>
      <c r="D55" s="92">
        <f t="shared" si="13"/>
        <v>45</v>
      </c>
      <c r="E55" s="93">
        <f t="shared" si="2"/>
        <v>45</v>
      </c>
      <c r="F55" s="94">
        <f t="shared" si="14"/>
        <v>0</v>
      </c>
      <c r="G55" s="95" t="e">
        <f t="shared" si="8"/>
        <v>#DIV/0!</v>
      </c>
      <c r="H55" s="96">
        <f t="shared" si="9"/>
        <v>0</v>
      </c>
      <c r="I55" s="97">
        <f t="shared" si="10"/>
        <v>0</v>
      </c>
      <c r="J55" s="98">
        <f t="shared" si="11"/>
        <v>0</v>
      </c>
    </row>
    <row r="56" spans="2:10">
      <c r="B56" s="90">
        <v>46</v>
      </c>
      <c r="C56" s="99">
        <f t="shared" si="12"/>
        <v>40909</v>
      </c>
      <c r="D56" s="92">
        <f t="shared" si="13"/>
        <v>46</v>
      </c>
      <c r="E56" s="93">
        <f t="shared" si="2"/>
        <v>46</v>
      </c>
      <c r="F56" s="94">
        <f t="shared" si="14"/>
        <v>0</v>
      </c>
      <c r="G56" s="95" t="e">
        <f t="shared" si="8"/>
        <v>#DIV/0!</v>
      </c>
      <c r="H56" s="96">
        <f t="shared" si="9"/>
        <v>0</v>
      </c>
      <c r="I56" s="97">
        <f t="shared" si="10"/>
        <v>0</v>
      </c>
      <c r="J56" s="98">
        <f t="shared" si="11"/>
        <v>0</v>
      </c>
    </row>
    <row r="57" spans="2:10">
      <c r="B57" s="90">
        <v>47</v>
      </c>
      <c r="C57" s="99">
        <f t="shared" si="12"/>
        <v>40909</v>
      </c>
      <c r="D57" s="92">
        <f t="shared" si="13"/>
        <v>47</v>
      </c>
      <c r="E57" s="93">
        <f t="shared" si="2"/>
        <v>47</v>
      </c>
      <c r="F57" s="94">
        <f t="shared" si="14"/>
        <v>0</v>
      </c>
      <c r="G57" s="95" t="e">
        <f t="shared" si="8"/>
        <v>#DIV/0!</v>
      </c>
      <c r="H57" s="96">
        <f t="shared" si="9"/>
        <v>0</v>
      </c>
      <c r="I57" s="97">
        <f t="shared" si="10"/>
        <v>0</v>
      </c>
      <c r="J57" s="98">
        <f t="shared" si="11"/>
        <v>0</v>
      </c>
    </row>
    <row r="58" spans="2:10">
      <c r="B58" s="90">
        <v>48</v>
      </c>
      <c r="C58" s="99">
        <f t="shared" si="12"/>
        <v>40909</v>
      </c>
      <c r="D58" s="92">
        <f t="shared" si="13"/>
        <v>48</v>
      </c>
      <c r="E58" s="93">
        <f t="shared" si="2"/>
        <v>48</v>
      </c>
      <c r="F58" s="94">
        <f t="shared" si="14"/>
        <v>0</v>
      </c>
      <c r="G58" s="95" t="e">
        <f t="shared" si="8"/>
        <v>#DIV/0!</v>
      </c>
      <c r="H58" s="96">
        <f t="shared" si="9"/>
        <v>0</v>
      </c>
      <c r="I58" s="97">
        <f t="shared" si="10"/>
        <v>0</v>
      </c>
      <c r="J58" s="98">
        <f t="shared" si="11"/>
        <v>0</v>
      </c>
    </row>
    <row r="59" spans="2:10">
      <c r="B59" s="90">
        <v>49</v>
      </c>
      <c r="C59" s="99">
        <f t="shared" si="12"/>
        <v>40909</v>
      </c>
      <c r="D59" s="92">
        <f t="shared" si="13"/>
        <v>49</v>
      </c>
      <c r="E59" s="93">
        <f t="shared" si="2"/>
        <v>49</v>
      </c>
      <c r="F59" s="94">
        <f t="shared" si="14"/>
        <v>0</v>
      </c>
      <c r="G59" s="95" t="e">
        <f t="shared" si="8"/>
        <v>#DIV/0!</v>
      </c>
      <c r="H59" s="96">
        <f t="shared" si="9"/>
        <v>0</v>
      </c>
      <c r="I59" s="97">
        <f t="shared" si="10"/>
        <v>0</v>
      </c>
      <c r="J59" s="98">
        <f t="shared" si="11"/>
        <v>0</v>
      </c>
    </row>
    <row r="60" spans="2:10">
      <c r="B60" s="90">
        <v>50</v>
      </c>
      <c r="C60" s="99">
        <f t="shared" si="12"/>
        <v>40909</v>
      </c>
      <c r="D60" s="92">
        <f t="shared" si="13"/>
        <v>50</v>
      </c>
      <c r="E60" s="93">
        <f t="shared" si="2"/>
        <v>50</v>
      </c>
      <c r="F60" s="94">
        <f t="shared" si="14"/>
        <v>0</v>
      </c>
      <c r="G60" s="95" t="e">
        <f t="shared" si="8"/>
        <v>#DIV/0!</v>
      </c>
      <c r="H60" s="96">
        <f t="shared" si="9"/>
        <v>0</v>
      </c>
      <c r="I60" s="97">
        <f t="shared" si="10"/>
        <v>0</v>
      </c>
      <c r="J60" s="98">
        <f t="shared" si="11"/>
        <v>0</v>
      </c>
    </row>
    <row r="61" spans="2:10">
      <c r="B61" s="90">
        <v>51</v>
      </c>
      <c r="C61" s="99">
        <f t="shared" si="12"/>
        <v>40909</v>
      </c>
      <c r="D61" s="92">
        <f t="shared" si="13"/>
        <v>51</v>
      </c>
      <c r="E61" s="93">
        <f t="shared" si="2"/>
        <v>51</v>
      </c>
      <c r="F61" s="94">
        <f t="shared" si="14"/>
        <v>0</v>
      </c>
      <c r="G61" s="95" t="e">
        <f t="shared" si="8"/>
        <v>#DIV/0!</v>
      </c>
      <c r="H61" s="96">
        <f t="shared" si="9"/>
        <v>0</v>
      </c>
      <c r="I61" s="97">
        <f t="shared" si="10"/>
        <v>0</v>
      </c>
      <c r="J61" s="98">
        <f t="shared" si="11"/>
        <v>0</v>
      </c>
    </row>
    <row r="62" spans="2:10">
      <c r="B62" s="90">
        <v>52</v>
      </c>
      <c r="C62" s="99">
        <f t="shared" si="12"/>
        <v>40909</v>
      </c>
      <c r="D62" s="92">
        <f t="shared" si="13"/>
        <v>52</v>
      </c>
      <c r="E62" s="93">
        <f t="shared" si="2"/>
        <v>52</v>
      </c>
      <c r="F62" s="94">
        <f t="shared" si="14"/>
        <v>0</v>
      </c>
      <c r="G62" s="95" t="e">
        <f t="shared" si="8"/>
        <v>#DIV/0!</v>
      </c>
      <c r="H62" s="96">
        <f t="shared" si="9"/>
        <v>0</v>
      </c>
      <c r="I62" s="97">
        <f t="shared" si="10"/>
        <v>0</v>
      </c>
      <c r="J62" s="98">
        <f t="shared" si="11"/>
        <v>0</v>
      </c>
    </row>
    <row r="63" spans="2:10">
      <c r="B63" s="90">
        <v>53</v>
      </c>
      <c r="C63" s="99">
        <f t="shared" si="12"/>
        <v>40909</v>
      </c>
      <c r="D63" s="92">
        <f t="shared" si="13"/>
        <v>53</v>
      </c>
      <c r="E63" s="93">
        <f t="shared" si="2"/>
        <v>53</v>
      </c>
      <c r="F63" s="94">
        <f t="shared" si="14"/>
        <v>0</v>
      </c>
      <c r="G63" s="95" t="e">
        <f t="shared" si="8"/>
        <v>#DIV/0!</v>
      </c>
      <c r="H63" s="96">
        <f t="shared" si="9"/>
        <v>0</v>
      </c>
      <c r="I63" s="97">
        <f t="shared" si="10"/>
        <v>0</v>
      </c>
      <c r="J63" s="98">
        <f t="shared" si="11"/>
        <v>0</v>
      </c>
    </row>
    <row r="64" spans="2:10">
      <c r="B64" s="90">
        <v>54</v>
      </c>
      <c r="C64" s="99">
        <f t="shared" si="12"/>
        <v>40909</v>
      </c>
      <c r="D64" s="92">
        <f t="shared" si="13"/>
        <v>54</v>
      </c>
      <c r="E64" s="93">
        <f t="shared" si="2"/>
        <v>54</v>
      </c>
      <c r="F64" s="94">
        <f t="shared" si="14"/>
        <v>0</v>
      </c>
      <c r="G64" s="95" t="e">
        <f t="shared" si="8"/>
        <v>#DIV/0!</v>
      </c>
      <c r="H64" s="96">
        <f t="shared" si="9"/>
        <v>0</v>
      </c>
      <c r="I64" s="97">
        <f t="shared" si="10"/>
        <v>0</v>
      </c>
      <c r="J64" s="98">
        <f t="shared" si="11"/>
        <v>0</v>
      </c>
    </row>
    <row r="65" spans="2:10">
      <c r="B65" s="90">
        <v>55</v>
      </c>
      <c r="C65" s="99">
        <f t="shared" si="12"/>
        <v>40909</v>
      </c>
      <c r="D65" s="92">
        <f t="shared" si="13"/>
        <v>55</v>
      </c>
      <c r="E65" s="93">
        <f t="shared" si="2"/>
        <v>55</v>
      </c>
      <c r="F65" s="94">
        <f t="shared" si="14"/>
        <v>0</v>
      </c>
      <c r="G65" s="95" t="e">
        <f t="shared" si="8"/>
        <v>#DIV/0!</v>
      </c>
      <c r="H65" s="96">
        <f t="shared" si="9"/>
        <v>0</v>
      </c>
      <c r="I65" s="97">
        <f t="shared" si="10"/>
        <v>0</v>
      </c>
      <c r="J65" s="98">
        <f t="shared" si="11"/>
        <v>0</v>
      </c>
    </row>
    <row r="66" spans="2:10">
      <c r="B66" s="90">
        <v>56</v>
      </c>
      <c r="C66" s="99">
        <f t="shared" si="12"/>
        <v>40909</v>
      </c>
      <c r="D66" s="92">
        <f t="shared" si="13"/>
        <v>56</v>
      </c>
      <c r="E66" s="93">
        <f t="shared" si="2"/>
        <v>56</v>
      </c>
      <c r="F66" s="94">
        <f t="shared" si="14"/>
        <v>0</v>
      </c>
      <c r="G66" s="95" t="e">
        <f t="shared" si="8"/>
        <v>#DIV/0!</v>
      </c>
      <c r="H66" s="96">
        <f t="shared" si="9"/>
        <v>0</v>
      </c>
      <c r="I66" s="97">
        <f t="shared" si="10"/>
        <v>0</v>
      </c>
      <c r="J66" s="98">
        <f t="shared" si="11"/>
        <v>0</v>
      </c>
    </row>
    <row r="67" spans="2:10">
      <c r="B67" s="90">
        <v>57</v>
      </c>
      <c r="C67" s="99">
        <f t="shared" si="12"/>
        <v>40909</v>
      </c>
      <c r="D67" s="92">
        <f t="shared" si="13"/>
        <v>57</v>
      </c>
      <c r="E67" s="93">
        <f t="shared" si="2"/>
        <v>57</v>
      </c>
      <c r="F67" s="94">
        <f t="shared" si="14"/>
        <v>0</v>
      </c>
      <c r="G67" s="95" t="e">
        <f t="shared" si="8"/>
        <v>#DIV/0!</v>
      </c>
      <c r="H67" s="96">
        <f t="shared" si="9"/>
        <v>0</v>
      </c>
      <c r="I67" s="97">
        <f t="shared" si="10"/>
        <v>0</v>
      </c>
      <c r="J67" s="98">
        <f t="shared" si="11"/>
        <v>0</v>
      </c>
    </row>
    <row r="68" spans="2:10">
      <c r="B68" s="90">
        <v>58</v>
      </c>
      <c r="C68" s="99">
        <f t="shared" si="12"/>
        <v>40909</v>
      </c>
      <c r="D68" s="92">
        <f t="shared" si="13"/>
        <v>58</v>
      </c>
      <c r="E68" s="93">
        <f t="shared" si="2"/>
        <v>58</v>
      </c>
      <c r="F68" s="94">
        <f t="shared" si="14"/>
        <v>0</v>
      </c>
      <c r="G68" s="95" t="e">
        <f t="shared" si="8"/>
        <v>#DIV/0!</v>
      </c>
      <c r="H68" s="96">
        <f t="shared" si="9"/>
        <v>0</v>
      </c>
      <c r="I68" s="97">
        <f t="shared" si="10"/>
        <v>0</v>
      </c>
      <c r="J68" s="98">
        <f t="shared" si="11"/>
        <v>0</v>
      </c>
    </row>
    <row r="69" spans="2:10">
      <c r="B69" s="90">
        <v>59</v>
      </c>
      <c r="C69" s="99">
        <f t="shared" si="12"/>
        <v>40909</v>
      </c>
      <c r="D69" s="92">
        <f t="shared" si="13"/>
        <v>59</v>
      </c>
      <c r="E69" s="93">
        <f t="shared" si="2"/>
        <v>59</v>
      </c>
      <c r="F69" s="94">
        <f t="shared" si="14"/>
        <v>0</v>
      </c>
      <c r="G69" s="95" t="e">
        <f t="shared" si="8"/>
        <v>#DIV/0!</v>
      </c>
      <c r="H69" s="96">
        <f t="shared" si="9"/>
        <v>0</v>
      </c>
      <c r="I69" s="97">
        <f t="shared" si="10"/>
        <v>0</v>
      </c>
      <c r="J69" s="98">
        <f t="shared" si="11"/>
        <v>0</v>
      </c>
    </row>
    <row r="70" spans="2:10">
      <c r="B70" s="90">
        <v>60</v>
      </c>
      <c r="C70" s="99">
        <f t="shared" si="12"/>
        <v>40909</v>
      </c>
      <c r="D70" s="92">
        <f t="shared" si="13"/>
        <v>60</v>
      </c>
      <c r="E70" s="93">
        <f t="shared" si="2"/>
        <v>60</v>
      </c>
      <c r="F70" s="94">
        <f t="shared" si="14"/>
        <v>0</v>
      </c>
      <c r="G70" s="95" t="e">
        <f t="shared" si="8"/>
        <v>#DIV/0!</v>
      </c>
      <c r="H70" s="96">
        <f t="shared" si="9"/>
        <v>0</v>
      </c>
      <c r="I70" s="97">
        <f t="shared" si="10"/>
        <v>0</v>
      </c>
      <c r="J70" s="98">
        <f t="shared" si="11"/>
        <v>0</v>
      </c>
    </row>
    <row r="71" spans="2:10">
      <c r="B71" s="90">
        <v>61</v>
      </c>
      <c r="C71" s="99">
        <f t="shared" si="12"/>
        <v>40909</v>
      </c>
      <c r="D71" s="92">
        <f t="shared" si="13"/>
        <v>61</v>
      </c>
      <c r="E71" s="93">
        <f t="shared" si="2"/>
        <v>61</v>
      </c>
      <c r="F71" s="94">
        <f t="shared" si="14"/>
        <v>0</v>
      </c>
      <c r="G71" s="95" t="e">
        <f t="shared" si="8"/>
        <v>#DIV/0!</v>
      </c>
      <c r="H71" s="96">
        <f t="shared" si="9"/>
        <v>0</v>
      </c>
      <c r="I71" s="97">
        <f t="shared" si="10"/>
        <v>0</v>
      </c>
      <c r="J71" s="98">
        <f t="shared" si="11"/>
        <v>0</v>
      </c>
    </row>
    <row r="72" spans="2:10">
      <c r="B72" s="90">
        <v>62</v>
      </c>
      <c r="C72" s="99">
        <f t="shared" si="12"/>
        <v>40909</v>
      </c>
      <c r="D72" s="92">
        <f t="shared" si="13"/>
        <v>62</v>
      </c>
      <c r="E72" s="93">
        <f t="shared" si="2"/>
        <v>62</v>
      </c>
      <c r="F72" s="94">
        <f t="shared" si="14"/>
        <v>0</v>
      </c>
      <c r="G72" s="95" t="e">
        <f t="shared" si="8"/>
        <v>#DIV/0!</v>
      </c>
      <c r="H72" s="96">
        <f t="shared" si="9"/>
        <v>0</v>
      </c>
      <c r="I72" s="97">
        <f t="shared" si="10"/>
        <v>0</v>
      </c>
      <c r="J72" s="98">
        <f t="shared" si="11"/>
        <v>0</v>
      </c>
    </row>
    <row r="73" spans="2:10">
      <c r="B73" s="90">
        <v>63</v>
      </c>
      <c r="C73" s="99">
        <f t="shared" si="12"/>
        <v>40909</v>
      </c>
      <c r="D73" s="92">
        <f t="shared" si="13"/>
        <v>63</v>
      </c>
      <c r="E73" s="93">
        <f t="shared" si="2"/>
        <v>63</v>
      </c>
      <c r="F73" s="94">
        <f t="shared" si="14"/>
        <v>0</v>
      </c>
      <c r="G73" s="95" t="e">
        <f t="shared" si="8"/>
        <v>#DIV/0!</v>
      </c>
      <c r="H73" s="96">
        <f t="shared" si="9"/>
        <v>0</v>
      </c>
      <c r="I73" s="97">
        <f t="shared" si="10"/>
        <v>0</v>
      </c>
      <c r="J73" s="98">
        <f t="shared" si="11"/>
        <v>0</v>
      </c>
    </row>
    <row r="74" spans="2:10">
      <c r="B74" s="90">
        <v>64</v>
      </c>
      <c r="C74" s="99">
        <f t="shared" si="12"/>
        <v>40909</v>
      </c>
      <c r="D74" s="92">
        <f t="shared" si="13"/>
        <v>64</v>
      </c>
      <c r="E74" s="93">
        <f t="shared" si="2"/>
        <v>64</v>
      </c>
      <c r="F74" s="94">
        <f t="shared" si="14"/>
        <v>0</v>
      </c>
      <c r="G74" s="95" t="e">
        <f t="shared" si="8"/>
        <v>#DIV/0!</v>
      </c>
      <c r="H74" s="96">
        <f t="shared" si="9"/>
        <v>0</v>
      </c>
      <c r="I74" s="97">
        <f t="shared" si="10"/>
        <v>0</v>
      </c>
      <c r="J74" s="98">
        <f t="shared" si="11"/>
        <v>0</v>
      </c>
    </row>
    <row r="75" spans="2:10">
      <c r="B75" s="90">
        <v>65</v>
      </c>
      <c r="C75" s="99">
        <f t="shared" si="12"/>
        <v>40909</v>
      </c>
      <c r="D75" s="92">
        <f t="shared" si="13"/>
        <v>65</v>
      </c>
      <c r="E75" s="93">
        <f t="shared" si="2"/>
        <v>65</v>
      </c>
      <c r="F75" s="94">
        <f t="shared" si="14"/>
        <v>0</v>
      </c>
      <c r="G75" s="95" t="e">
        <f t="shared" ref="G75:G82" si="15">F75*(1+D$6/$E$7)</f>
        <v>#DIV/0!</v>
      </c>
      <c r="H75" s="96">
        <f t="shared" ref="H75:H82" si="16">IFERROR(PPMT(D$6/$E$7,D75,F$7,-C$6),0)</f>
        <v>0</v>
      </c>
      <c r="I75" s="97">
        <f t="shared" ref="I75:I82" si="17">IFERROR(IPMT(D$6/$E$7,E75,F$7,-C$6),0)</f>
        <v>0</v>
      </c>
      <c r="J75" s="98">
        <f t="shared" ref="J75:J82" si="18">+H75+I75</f>
        <v>0</v>
      </c>
    </row>
    <row r="76" spans="2:10">
      <c r="B76" s="90">
        <v>66</v>
      </c>
      <c r="C76" s="99">
        <f t="shared" ref="C76:C82" si="19">+EDATE(C75,$C$8)</f>
        <v>40909</v>
      </c>
      <c r="D76" s="92">
        <f t="shared" ref="D76:D82" si="20">+IF($G$6&gt;=B76,0,+D75+1)</f>
        <v>66</v>
      </c>
      <c r="E76" s="93">
        <f t="shared" ref="E76:E82" si="21">+IF(D76=0,1,D76)</f>
        <v>66</v>
      </c>
      <c r="F76" s="94">
        <f t="shared" ref="F76:F82" si="22">IF(F75&gt;0.001,G75-J75,0)</f>
        <v>0</v>
      </c>
      <c r="G76" s="95" t="e">
        <f t="shared" si="15"/>
        <v>#DIV/0!</v>
      </c>
      <c r="H76" s="96">
        <f t="shared" si="16"/>
        <v>0</v>
      </c>
      <c r="I76" s="97">
        <f t="shared" si="17"/>
        <v>0</v>
      </c>
      <c r="J76" s="98">
        <f t="shared" si="18"/>
        <v>0</v>
      </c>
    </row>
    <row r="77" spans="2:10">
      <c r="B77" s="90">
        <v>67</v>
      </c>
      <c r="C77" s="99">
        <f t="shared" si="19"/>
        <v>40909</v>
      </c>
      <c r="D77" s="92">
        <f t="shared" si="20"/>
        <v>67</v>
      </c>
      <c r="E77" s="93">
        <f t="shared" si="21"/>
        <v>67</v>
      </c>
      <c r="F77" s="94">
        <f t="shared" si="22"/>
        <v>0</v>
      </c>
      <c r="G77" s="95" t="e">
        <f t="shared" si="15"/>
        <v>#DIV/0!</v>
      </c>
      <c r="H77" s="96">
        <f t="shared" si="16"/>
        <v>0</v>
      </c>
      <c r="I77" s="97">
        <f t="shared" si="17"/>
        <v>0</v>
      </c>
      <c r="J77" s="98">
        <f t="shared" si="18"/>
        <v>0</v>
      </c>
    </row>
    <row r="78" spans="2:10">
      <c r="B78" s="90">
        <v>68</v>
      </c>
      <c r="C78" s="99">
        <f t="shared" si="19"/>
        <v>40909</v>
      </c>
      <c r="D78" s="92">
        <f t="shared" si="20"/>
        <v>68</v>
      </c>
      <c r="E78" s="93">
        <f t="shared" si="21"/>
        <v>68</v>
      </c>
      <c r="F78" s="94">
        <f t="shared" si="22"/>
        <v>0</v>
      </c>
      <c r="G78" s="95" t="e">
        <f t="shared" si="15"/>
        <v>#DIV/0!</v>
      </c>
      <c r="H78" s="96">
        <f t="shared" si="16"/>
        <v>0</v>
      </c>
      <c r="I78" s="97">
        <f t="shared" si="17"/>
        <v>0</v>
      </c>
      <c r="J78" s="98">
        <f t="shared" si="18"/>
        <v>0</v>
      </c>
    </row>
    <row r="79" spans="2:10">
      <c r="B79" s="90">
        <v>69</v>
      </c>
      <c r="C79" s="99">
        <f t="shared" si="19"/>
        <v>40909</v>
      </c>
      <c r="D79" s="92">
        <f t="shared" si="20"/>
        <v>69</v>
      </c>
      <c r="E79" s="93">
        <f t="shared" si="21"/>
        <v>69</v>
      </c>
      <c r="F79" s="94">
        <f t="shared" si="22"/>
        <v>0</v>
      </c>
      <c r="G79" s="95" t="e">
        <f t="shared" si="15"/>
        <v>#DIV/0!</v>
      </c>
      <c r="H79" s="96">
        <f t="shared" si="16"/>
        <v>0</v>
      </c>
      <c r="I79" s="97">
        <f t="shared" si="17"/>
        <v>0</v>
      </c>
      <c r="J79" s="98">
        <f t="shared" si="18"/>
        <v>0</v>
      </c>
    </row>
    <row r="80" spans="2:10">
      <c r="B80" s="90">
        <v>70</v>
      </c>
      <c r="C80" s="99">
        <f t="shared" si="19"/>
        <v>40909</v>
      </c>
      <c r="D80" s="92">
        <f t="shared" si="20"/>
        <v>70</v>
      </c>
      <c r="E80" s="93">
        <f t="shared" si="21"/>
        <v>70</v>
      </c>
      <c r="F80" s="94">
        <f t="shared" si="22"/>
        <v>0</v>
      </c>
      <c r="G80" s="95" t="e">
        <f t="shared" si="15"/>
        <v>#DIV/0!</v>
      </c>
      <c r="H80" s="96">
        <f t="shared" si="16"/>
        <v>0</v>
      </c>
      <c r="I80" s="97">
        <f t="shared" si="17"/>
        <v>0</v>
      </c>
      <c r="J80" s="98">
        <f t="shared" si="18"/>
        <v>0</v>
      </c>
    </row>
    <row r="81" spans="2:10">
      <c r="B81" s="90">
        <v>71</v>
      </c>
      <c r="C81" s="99">
        <f t="shared" si="19"/>
        <v>40909</v>
      </c>
      <c r="D81" s="92">
        <f t="shared" si="20"/>
        <v>71</v>
      </c>
      <c r="E81" s="93">
        <f t="shared" si="21"/>
        <v>71</v>
      </c>
      <c r="F81" s="94">
        <f t="shared" si="22"/>
        <v>0</v>
      </c>
      <c r="G81" s="95" t="e">
        <f t="shared" si="15"/>
        <v>#DIV/0!</v>
      </c>
      <c r="H81" s="96">
        <f t="shared" si="16"/>
        <v>0</v>
      </c>
      <c r="I81" s="97">
        <f t="shared" si="17"/>
        <v>0</v>
      </c>
      <c r="J81" s="98">
        <f t="shared" si="18"/>
        <v>0</v>
      </c>
    </row>
    <row r="82" spans="2:10">
      <c r="B82" s="90">
        <v>72</v>
      </c>
      <c r="C82" s="100">
        <f t="shared" si="19"/>
        <v>40909</v>
      </c>
      <c r="D82" s="92">
        <f t="shared" si="20"/>
        <v>72</v>
      </c>
      <c r="E82" s="93">
        <f t="shared" si="21"/>
        <v>72</v>
      </c>
      <c r="F82" s="94">
        <f t="shared" si="22"/>
        <v>0</v>
      </c>
      <c r="G82" s="95" t="e">
        <f t="shared" si="15"/>
        <v>#DIV/0!</v>
      </c>
      <c r="H82" s="96">
        <f t="shared" si="16"/>
        <v>0</v>
      </c>
      <c r="I82" s="97">
        <f t="shared" si="17"/>
        <v>0</v>
      </c>
      <c r="J82" s="98">
        <f t="shared" si="18"/>
        <v>0</v>
      </c>
    </row>
    <row r="83" spans="2:10">
      <c r="B83" s="101"/>
      <c r="C83" s="102"/>
      <c r="D83" s="102"/>
      <c r="E83" s="102"/>
      <c r="F83" s="103"/>
      <c r="G83" s="103"/>
      <c r="H83" s="104">
        <f>SUM(H11:H82)</f>
        <v>0</v>
      </c>
      <c r="I83" s="104">
        <f>SUM(I11:I82)</f>
        <v>0</v>
      </c>
      <c r="J83" s="104">
        <f>SUM(J11:J82)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5">
    <tabColor theme="7"/>
  </sheetPr>
  <dimension ref="B1:J83"/>
  <sheetViews>
    <sheetView showGridLines="0" zoomScaleNormal="100" workbookViewId="0">
      <selection activeCell="M18" sqref="M18"/>
    </sheetView>
  </sheetViews>
  <sheetFormatPr defaultColWidth="11.44140625" defaultRowHeight="12"/>
  <cols>
    <col min="1" max="1" width="5.5546875" style="75"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7.88671875" style="75" bestFit="1" customWidth="1"/>
    <col min="11" max="11" width="4.33203125" style="75" customWidth="1"/>
    <col min="12" max="12" width="6.6640625" style="75" bestFit="1" customWidth="1"/>
    <col min="13" max="13" width="7.109375" style="75" bestFit="1" customWidth="1"/>
    <col min="14" max="14" width="6.5546875" style="75" bestFit="1" customWidth="1"/>
    <col min="15" max="15" width="7.44140625" style="75" bestFit="1" customWidth="1"/>
    <col min="16" max="17" width="6.5546875" style="75" bestFit="1" customWidth="1"/>
    <col min="18" max="19" width="6.88671875" style="75" bestFit="1" customWidth="1"/>
    <col min="20" max="20" width="6.5546875" style="75" bestFit="1" customWidth="1"/>
    <col min="21" max="21" width="7" style="75" bestFit="1" customWidth="1"/>
    <col min="22" max="22" width="6.5546875" style="75" bestFit="1" customWidth="1"/>
    <col min="23" max="16384" width="11.44140625" style="75"/>
  </cols>
  <sheetData>
    <row r="1" spans="2:10">
      <c r="E1" s="76" t="str">
        <f>+NT!S2</f>
        <v>Mensual</v>
      </c>
    </row>
    <row r="2" spans="2:10">
      <c r="E2" s="76" t="str">
        <f>+NT!S3</f>
        <v>Trimestral</v>
      </c>
    </row>
    <row r="3" spans="2:10">
      <c r="E3" s="76" t="str">
        <f>+NT!S4</f>
        <v>Anual</v>
      </c>
    </row>
    <row r="5" spans="2:10">
      <c r="B5" s="77" t="s">
        <v>102</v>
      </c>
      <c r="C5" s="78" t="s">
        <v>98</v>
      </c>
      <c r="D5" s="79" t="s">
        <v>103</v>
      </c>
      <c r="E5" s="64" t="s">
        <v>100</v>
      </c>
      <c r="F5" s="64" t="s">
        <v>117</v>
      </c>
      <c r="G5" s="64" t="s">
        <v>118</v>
      </c>
      <c r="H5" s="64" t="s">
        <v>116</v>
      </c>
      <c r="I5" s="64" t="s">
        <v>99</v>
      </c>
      <c r="J5" s="64" t="s">
        <v>105</v>
      </c>
    </row>
    <row r="6" spans="2:10">
      <c r="B6" s="32">
        <f>+FIN!B27</f>
        <v>0</v>
      </c>
      <c r="C6" s="80">
        <f>+FIN!C27</f>
        <v>0</v>
      </c>
      <c r="D6" s="81">
        <f>+FIN!E27</f>
        <v>0</v>
      </c>
      <c r="E6" s="82">
        <f>+FIN!F27</f>
        <v>0</v>
      </c>
      <c r="F6" s="82">
        <f>+FIN!G27</f>
        <v>0</v>
      </c>
      <c r="G6" s="82">
        <f>+FIN!H27</f>
        <v>0</v>
      </c>
      <c r="H6" s="83">
        <f>IFERROR(PMT(D$6/E7,F$7,-C$6,,0),0)</f>
        <v>0</v>
      </c>
      <c r="I6" s="84">
        <f>+FIN!J27</f>
        <v>41275</v>
      </c>
      <c r="J6" s="84">
        <f>EDATE(I6,F6*C8)</f>
        <v>41275</v>
      </c>
    </row>
    <row r="7" spans="2:10">
      <c r="E7" s="85">
        <f>+IF(E6=E1,12,0)+IF(E6=E2,4,0)+IF(E6=E3,1,0)</f>
        <v>0</v>
      </c>
      <c r="F7" s="86">
        <f>+F6-G6</f>
        <v>0</v>
      </c>
      <c r="G7" s="87">
        <f>IF(E6=E1,G6,0)+IF(E6=E2,G6/3,0)+IF(E6=E3,G6/12,0)</f>
        <v>0</v>
      </c>
    </row>
    <row r="8" spans="2:10">
      <c r="C8" s="86">
        <f>+IF(E6=E1,1,0)+IF(E6=E2,3,0)+IF(E6=E3,12,0)</f>
        <v>0</v>
      </c>
    </row>
    <row r="9" spans="2:10">
      <c r="E9" s="88"/>
    </row>
    <row r="10" spans="2:10">
      <c r="B10" s="89" t="s">
        <v>110</v>
      </c>
      <c r="C10" s="89" t="s">
        <v>139</v>
      </c>
      <c r="D10" s="89" t="s">
        <v>122</v>
      </c>
      <c r="E10" s="89" t="s">
        <v>121</v>
      </c>
      <c r="F10" s="89" t="s">
        <v>111</v>
      </c>
      <c r="G10" s="89" t="s">
        <v>112</v>
      </c>
      <c r="H10" s="89" t="s">
        <v>113</v>
      </c>
      <c r="I10" s="89" t="s">
        <v>114</v>
      </c>
      <c r="J10" s="89" t="s">
        <v>115</v>
      </c>
    </row>
    <row r="11" spans="2:10">
      <c r="B11" s="90">
        <v>1</v>
      </c>
      <c r="C11" s="91">
        <f>+I6</f>
        <v>41275</v>
      </c>
      <c r="D11" s="92">
        <f>+IF(G6&gt;=1,0,1)</f>
        <v>1</v>
      </c>
      <c r="E11" s="93">
        <f>+IF(D11=0,1,D11)</f>
        <v>1</v>
      </c>
      <c r="F11" s="94">
        <f>C$6</f>
        <v>0</v>
      </c>
      <c r="G11" s="95" t="e">
        <f t="shared" ref="G11:G74" si="0">F11*(1+D$6/$E$7)</f>
        <v>#DIV/0!</v>
      </c>
      <c r="H11" s="96">
        <f t="shared" ref="H11:H74" si="1">IFERROR(PPMT(D$6/$E$7,D11,F$7,-C$6),0)</f>
        <v>0</v>
      </c>
      <c r="I11" s="97">
        <f>IFERROR(IPMT(D$6/$E$7,E11,F$7,-C$6),0)</f>
        <v>0</v>
      </c>
      <c r="J11" s="98">
        <f>+H11+I11</f>
        <v>0</v>
      </c>
    </row>
    <row r="12" spans="2:10">
      <c r="B12" s="90">
        <v>2</v>
      </c>
      <c r="C12" s="99">
        <f t="shared" ref="C12:C43" si="2">+EDATE(C11,$C$8)</f>
        <v>41275</v>
      </c>
      <c r="D12" s="92">
        <f t="shared" ref="D12:D75" si="3">+IF($G$6&gt;=B12,0,+D11+1)</f>
        <v>2</v>
      </c>
      <c r="E12" s="93">
        <f t="shared" ref="E12:E75" si="4">+IF(D12=0,1,D12)</f>
        <v>2</v>
      </c>
      <c r="F12" s="94">
        <f t="shared" ref="F12:F75" si="5">IF(F11&gt;0.001,G11-J11,0)</f>
        <v>0</v>
      </c>
      <c r="G12" s="95" t="e">
        <f t="shared" si="0"/>
        <v>#DIV/0!</v>
      </c>
      <c r="H12" s="96">
        <f t="shared" si="1"/>
        <v>0</v>
      </c>
      <c r="I12" s="97">
        <f t="shared" ref="I12:I75" si="6">IFERROR(IPMT(D$6/$E$7,E12,F$7,-C$6),0)</f>
        <v>0</v>
      </c>
      <c r="J12" s="98">
        <f t="shared" ref="J12:J75" si="7">+H12+I12</f>
        <v>0</v>
      </c>
    </row>
    <row r="13" spans="2:10">
      <c r="B13" s="90">
        <v>3</v>
      </c>
      <c r="C13" s="99">
        <f t="shared" si="2"/>
        <v>41275</v>
      </c>
      <c r="D13" s="92">
        <f t="shared" si="3"/>
        <v>3</v>
      </c>
      <c r="E13" s="93">
        <f t="shared" si="4"/>
        <v>3</v>
      </c>
      <c r="F13" s="94">
        <f t="shared" si="5"/>
        <v>0</v>
      </c>
      <c r="G13" s="95" t="e">
        <f t="shared" si="0"/>
        <v>#DIV/0!</v>
      </c>
      <c r="H13" s="96">
        <f t="shared" si="1"/>
        <v>0</v>
      </c>
      <c r="I13" s="97">
        <f>IFERROR(IPMT(D$6/$E$7,E13,F$7,-C$6),0)</f>
        <v>0</v>
      </c>
      <c r="J13" s="98">
        <f t="shared" si="7"/>
        <v>0</v>
      </c>
    </row>
    <row r="14" spans="2:10">
      <c r="B14" s="90">
        <v>4</v>
      </c>
      <c r="C14" s="99">
        <f t="shared" si="2"/>
        <v>41275</v>
      </c>
      <c r="D14" s="92">
        <f t="shared" si="3"/>
        <v>4</v>
      </c>
      <c r="E14" s="93">
        <f t="shared" si="4"/>
        <v>4</v>
      </c>
      <c r="F14" s="94">
        <f t="shared" si="5"/>
        <v>0</v>
      </c>
      <c r="G14" s="95" t="e">
        <f t="shared" si="0"/>
        <v>#DIV/0!</v>
      </c>
      <c r="H14" s="96">
        <f t="shared" si="1"/>
        <v>0</v>
      </c>
      <c r="I14" s="97">
        <f t="shared" si="6"/>
        <v>0</v>
      </c>
      <c r="J14" s="98">
        <f t="shared" si="7"/>
        <v>0</v>
      </c>
    </row>
    <row r="15" spans="2:10">
      <c r="B15" s="90">
        <v>5</v>
      </c>
      <c r="C15" s="99">
        <f t="shared" si="2"/>
        <v>41275</v>
      </c>
      <c r="D15" s="92">
        <f t="shared" si="3"/>
        <v>5</v>
      </c>
      <c r="E15" s="93">
        <f t="shared" si="4"/>
        <v>5</v>
      </c>
      <c r="F15" s="94">
        <f t="shared" si="5"/>
        <v>0</v>
      </c>
      <c r="G15" s="95" t="e">
        <f t="shared" si="0"/>
        <v>#DIV/0!</v>
      </c>
      <c r="H15" s="96">
        <f t="shared" si="1"/>
        <v>0</v>
      </c>
      <c r="I15" s="97">
        <f t="shared" si="6"/>
        <v>0</v>
      </c>
      <c r="J15" s="98">
        <f t="shared" si="7"/>
        <v>0</v>
      </c>
    </row>
    <row r="16" spans="2:10">
      <c r="B16" s="90">
        <v>6</v>
      </c>
      <c r="C16" s="99">
        <f t="shared" si="2"/>
        <v>41275</v>
      </c>
      <c r="D16" s="92">
        <f t="shared" si="3"/>
        <v>6</v>
      </c>
      <c r="E16" s="93">
        <f t="shared" si="4"/>
        <v>6</v>
      </c>
      <c r="F16" s="94">
        <f t="shared" si="5"/>
        <v>0</v>
      </c>
      <c r="G16" s="95" t="e">
        <f t="shared" si="0"/>
        <v>#DIV/0!</v>
      </c>
      <c r="H16" s="96">
        <f t="shared" si="1"/>
        <v>0</v>
      </c>
      <c r="I16" s="97">
        <f t="shared" si="6"/>
        <v>0</v>
      </c>
      <c r="J16" s="98">
        <f t="shared" si="7"/>
        <v>0</v>
      </c>
    </row>
    <row r="17" spans="2:10">
      <c r="B17" s="90">
        <v>7</v>
      </c>
      <c r="C17" s="99">
        <f t="shared" si="2"/>
        <v>41275</v>
      </c>
      <c r="D17" s="92">
        <f t="shared" si="3"/>
        <v>7</v>
      </c>
      <c r="E17" s="93">
        <f t="shared" si="4"/>
        <v>7</v>
      </c>
      <c r="F17" s="94">
        <f t="shared" si="5"/>
        <v>0</v>
      </c>
      <c r="G17" s="95" t="e">
        <f t="shared" si="0"/>
        <v>#DIV/0!</v>
      </c>
      <c r="H17" s="96">
        <f t="shared" si="1"/>
        <v>0</v>
      </c>
      <c r="I17" s="97">
        <f t="shared" si="6"/>
        <v>0</v>
      </c>
      <c r="J17" s="98">
        <f t="shared" si="7"/>
        <v>0</v>
      </c>
    </row>
    <row r="18" spans="2:10">
      <c r="B18" s="90">
        <v>8</v>
      </c>
      <c r="C18" s="99">
        <f t="shared" si="2"/>
        <v>41275</v>
      </c>
      <c r="D18" s="92">
        <f t="shared" si="3"/>
        <v>8</v>
      </c>
      <c r="E18" s="93">
        <f t="shared" si="4"/>
        <v>8</v>
      </c>
      <c r="F18" s="94">
        <f t="shared" si="5"/>
        <v>0</v>
      </c>
      <c r="G18" s="95" t="e">
        <f t="shared" si="0"/>
        <v>#DIV/0!</v>
      </c>
      <c r="H18" s="96">
        <f t="shared" si="1"/>
        <v>0</v>
      </c>
      <c r="I18" s="97">
        <f t="shared" si="6"/>
        <v>0</v>
      </c>
      <c r="J18" s="98">
        <f t="shared" si="7"/>
        <v>0</v>
      </c>
    </row>
    <row r="19" spans="2:10">
      <c r="B19" s="90">
        <v>9</v>
      </c>
      <c r="C19" s="99">
        <f t="shared" si="2"/>
        <v>41275</v>
      </c>
      <c r="D19" s="92">
        <f t="shared" si="3"/>
        <v>9</v>
      </c>
      <c r="E19" s="93">
        <f t="shared" si="4"/>
        <v>9</v>
      </c>
      <c r="F19" s="94">
        <f t="shared" si="5"/>
        <v>0</v>
      </c>
      <c r="G19" s="95" t="e">
        <f t="shared" si="0"/>
        <v>#DIV/0!</v>
      </c>
      <c r="H19" s="96">
        <f t="shared" si="1"/>
        <v>0</v>
      </c>
      <c r="I19" s="97">
        <f t="shared" si="6"/>
        <v>0</v>
      </c>
      <c r="J19" s="98">
        <f t="shared" si="7"/>
        <v>0</v>
      </c>
    </row>
    <row r="20" spans="2:10">
      <c r="B20" s="90">
        <v>10</v>
      </c>
      <c r="C20" s="99">
        <f t="shared" si="2"/>
        <v>41275</v>
      </c>
      <c r="D20" s="92">
        <f t="shared" si="3"/>
        <v>10</v>
      </c>
      <c r="E20" s="93">
        <f t="shared" si="4"/>
        <v>10</v>
      </c>
      <c r="F20" s="94">
        <f t="shared" si="5"/>
        <v>0</v>
      </c>
      <c r="G20" s="95" t="e">
        <f t="shared" si="0"/>
        <v>#DIV/0!</v>
      </c>
      <c r="H20" s="96">
        <f t="shared" si="1"/>
        <v>0</v>
      </c>
      <c r="I20" s="97">
        <f t="shared" si="6"/>
        <v>0</v>
      </c>
      <c r="J20" s="98">
        <f t="shared" si="7"/>
        <v>0</v>
      </c>
    </row>
    <row r="21" spans="2:10">
      <c r="B21" s="90">
        <v>11</v>
      </c>
      <c r="C21" s="99">
        <f t="shared" si="2"/>
        <v>41275</v>
      </c>
      <c r="D21" s="92">
        <f t="shared" si="3"/>
        <v>11</v>
      </c>
      <c r="E21" s="93">
        <f t="shared" si="4"/>
        <v>11</v>
      </c>
      <c r="F21" s="94">
        <f t="shared" si="5"/>
        <v>0</v>
      </c>
      <c r="G21" s="95" t="e">
        <f t="shared" si="0"/>
        <v>#DIV/0!</v>
      </c>
      <c r="H21" s="96">
        <f t="shared" si="1"/>
        <v>0</v>
      </c>
      <c r="I21" s="97">
        <f t="shared" si="6"/>
        <v>0</v>
      </c>
      <c r="J21" s="98">
        <f t="shared" si="7"/>
        <v>0</v>
      </c>
    </row>
    <row r="22" spans="2:10">
      <c r="B22" s="90">
        <v>12</v>
      </c>
      <c r="C22" s="99">
        <f t="shared" si="2"/>
        <v>41275</v>
      </c>
      <c r="D22" s="92">
        <f t="shared" si="3"/>
        <v>12</v>
      </c>
      <c r="E22" s="93">
        <f t="shared" si="4"/>
        <v>12</v>
      </c>
      <c r="F22" s="94">
        <f t="shared" si="5"/>
        <v>0</v>
      </c>
      <c r="G22" s="95" t="e">
        <f t="shared" si="0"/>
        <v>#DIV/0!</v>
      </c>
      <c r="H22" s="96">
        <f t="shared" si="1"/>
        <v>0</v>
      </c>
      <c r="I22" s="97">
        <f t="shared" si="6"/>
        <v>0</v>
      </c>
      <c r="J22" s="98">
        <f t="shared" si="7"/>
        <v>0</v>
      </c>
    </row>
    <row r="23" spans="2:10">
      <c r="B23" s="90">
        <v>13</v>
      </c>
      <c r="C23" s="99">
        <f t="shared" si="2"/>
        <v>41275</v>
      </c>
      <c r="D23" s="92">
        <f t="shared" si="3"/>
        <v>13</v>
      </c>
      <c r="E23" s="93">
        <f t="shared" si="4"/>
        <v>13</v>
      </c>
      <c r="F23" s="94">
        <f t="shared" si="5"/>
        <v>0</v>
      </c>
      <c r="G23" s="95" t="e">
        <f t="shared" si="0"/>
        <v>#DIV/0!</v>
      </c>
      <c r="H23" s="96">
        <f t="shared" si="1"/>
        <v>0</v>
      </c>
      <c r="I23" s="97">
        <f t="shared" si="6"/>
        <v>0</v>
      </c>
      <c r="J23" s="98">
        <f t="shared" si="7"/>
        <v>0</v>
      </c>
    </row>
    <row r="24" spans="2:10">
      <c r="B24" s="90">
        <v>14</v>
      </c>
      <c r="C24" s="99">
        <f t="shared" si="2"/>
        <v>41275</v>
      </c>
      <c r="D24" s="92">
        <f t="shared" si="3"/>
        <v>14</v>
      </c>
      <c r="E24" s="93">
        <f t="shared" si="4"/>
        <v>14</v>
      </c>
      <c r="F24" s="94">
        <f t="shared" si="5"/>
        <v>0</v>
      </c>
      <c r="G24" s="95" t="e">
        <f t="shared" si="0"/>
        <v>#DIV/0!</v>
      </c>
      <c r="H24" s="96">
        <f t="shared" si="1"/>
        <v>0</v>
      </c>
      <c r="I24" s="97">
        <f t="shared" si="6"/>
        <v>0</v>
      </c>
      <c r="J24" s="98">
        <f t="shared" si="7"/>
        <v>0</v>
      </c>
    </row>
    <row r="25" spans="2:10">
      <c r="B25" s="90">
        <v>15</v>
      </c>
      <c r="C25" s="99">
        <f t="shared" si="2"/>
        <v>41275</v>
      </c>
      <c r="D25" s="92">
        <f t="shared" si="3"/>
        <v>15</v>
      </c>
      <c r="E25" s="93">
        <f t="shared" si="4"/>
        <v>15</v>
      </c>
      <c r="F25" s="94">
        <f t="shared" si="5"/>
        <v>0</v>
      </c>
      <c r="G25" s="95" t="e">
        <f t="shared" si="0"/>
        <v>#DIV/0!</v>
      </c>
      <c r="H25" s="96">
        <f t="shared" si="1"/>
        <v>0</v>
      </c>
      <c r="I25" s="97">
        <f t="shared" si="6"/>
        <v>0</v>
      </c>
      <c r="J25" s="98">
        <f t="shared" si="7"/>
        <v>0</v>
      </c>
    </row>
    <row r="26" spans="2:10">
      <c r="B26" s="90">
        <v>16</v>
      </c>
      <c r="C26" s="99">
        <f t="shared" si="2"/>
        <v>41275</v>
      </c>
      <c r="D26" s="92">
        <f t="shared" si="3"/>
        <v>16</v>
      </c>
      <c r="E26" s="93">
        <f t="shared" si="4"/>
        <v>16</v>
      </c>
      <c r="F26" s="94">
        <f t="shared" si="5"/>
        <v>0</v>
      </c>
      <c r="G26" s="95" t="e">
        <f t="shared" si="0"/>
        <v>#DIV/0!</v>
      </c>
      <c r="H26" s="96">
        <f t="shared" si="1"/>
        <v>0</v>
      </c>
      <c r="I26" s="97">
        <f t="shared" si="6"/>
        <v>0</v>
      </c>
      <c r="J26" s="98">
        <f t="shared" si="7"/>
        <v>0</v>
      </c>
    </row>
    <row r="27" spans="2:10">
      <c r="B27" s="90">
        <v>17</v>
      </c>
      <c r="C27" s="99">
        <f t="shared" si="2"/>
        <v>41275</v>
      </c>
      <c r="D27" s="92">
        <f t="shared" si="3"/>
        <v>17</v>
      </c>
      <c r="E27" s="93">
        <f t="shared" si="4"/>
        <v>17</v>
      </c>
      <c r="F27" s="94">
        <f t="shared" si="5"/>
        <v>0</v>
      </c>
      <c r="G27" s="95" t="e">
        <f t="shared" si="0"/>
        <v>#DIV/0!</v>
      </c>
      <c r="H27" s="96">
        <f t="shared" si="1"/>
        <v>0</v>
      </c>
      <c r="I27" s="97">
        <f t="shared" si="6"/>
        <v>0</v>
      </c>
      <c r="J27" s="98">
        <f t="shared" si="7"/>
        <v>0</v>
      </c>
    </row>
    <row r="28" spans="2:10">
      <c r="B28" s="90">
        <v>18</v>
      </c>
      <c r="C28" s="99">
        <f t="shared" si="2"/>
        <v>41275</v>
      </c>
      <c r="D28" s="92">
        <f t="shared" si="3"/>
        <v>18</v>
      </c>
      <c r="E28" s="93">
        <f t="shared" si="4"/>
        <v>18</v>
      </c>
      <c r="F28" s="94">
        <f t="shared" si="5"/>
        <v>0</v>
      </c>
      <c r="G28" s="95" t="e">
        <f t="shared" si="0"/>
        <v>#DIV/0!</v>
      </c>
      <c r="H28" s="96">
        <f t="shared" si="1"/>
        <v>0</v>
      </c>
      <c r="I28" s="97">
        <f t="shared" si="6"/>
        <v>0</v>
      </c>
      <c r="J28" s="98">
        <f t="shared" si="7"/>
        <v>0</v>
      </c>
    </row>
    <row r="29" spans="2:10">
      <c r="B29" s="90">
        <v>19</v>
      </c>
      <c r="C29" s="99">
        <f t="shared" si="2"/>
        <v>41275</v>
      </c>
      <c r="D29" s="92">
        <f t="shared" si="3"/>
        <v>19</v>
      </c>
      <c r="E29" s="93">
        <f t="shared" si="4"/>
        <v>19</v>
      </c>
      <c r="F29" s="94">
        <f t="shared" si="5"/>
        <v>0</v>
      </c>
      <c r="G29" s="95" t="e">
        <f t="shared" si="0"/>
        <v>#DIV/0!</v>
      </c>
      <c r="H29" s="96">
        <f t="shared" si="1"/>
        <v>0</v>
      </c>
      <c r="I29" s="97">
        <f t="shared" si="6"/>
        <v>0</v>
      </c>
      <c r="J29" s="98">
        <f t="shared" si="7"/>
        <v>0</v>
      </c>
    </row>
    <row r="30" spans="2:10">
      <c r="B30" s="90">
        <v>20</v>
      </c>
      <c r="C30" s="99">
        <f t="shared" si="2"/>
        <v>41275</v>
      </c>
      <c r="D30" s="92">
        <f t="shared" si="3"/>
        <v>20</v>
      </c>
      <c r="E30" s="93">
        <f t="shared" si="4"/>
        <v>20</v>
      </c>
      <c r="F30" s="94">
        <f t="shared" si="5"/>
        <v>0</v>
      </c>
      <c r="G30" s="95" t="e">
        <f t="shared" si="0"/>
        <v>#DIV/0!</v>
      </c>
      <c r="H30" s="96">
        <f t="shared" si="1"/>
        <v>0</v>
      </c>
      <c r="I30" s="97">
        <f t="shared" si="6"/>
        <v>0</v>
      </c>
      <c r="J30" s="98">
        <f t="shared" si="7"/>
        <v>0</v>
      </c>
    </row>
    <row r="31" spans="2:10">
      <c r="B31" s="90">
        <v>21</v>
      </c>
      <c r="C31" s="99">
        <f t="shared" si="2"/>
        <v>41275</v>
      </c>
      <c r="D31" s="92">
        <f t="shared" si="3"/>
        <v>21</v>
      </c>
      <c r="E31" s="93">
        <f t="shared" si="4"/>
        <v>21</v>
      </c>
      <c r="F31" s="94">
        <f t="shared" si="5"/>
        <v>0</v>
      </c>
      <c r="G31" s="95" t="e">
        <f t="shared" si="0"/>
        <v>#DIV/0!</v>
      </c>
      <c r="H31" s="96">
        <f t="shared" si="1"/>
        <v>0</v>
      </c>
      <c r="I31" s="97">
        <f t="shared" si="6"/>
        <v>0</v>
      </c>
      <c r="J31" s="98">
        <f t="shared" si="7"/>
        <v>0</v>
      </c>
    </row>
    <row r="32" spans="2:10">
      <c r="B32" s="90">
        <v>22</v>
      </c>
      <c r="C32" s="99">
        <f t="shared" si="2"/>
        <v>41275</v>
      </c>
      <c r="D32" s="92">
        <f t="shared" si="3"/>
        <v>22</v>
      </c>
      <c r="E32" s="93">
        <f t="shared" si="4"/>
        <v>22</v>
      </c>
      <c r="F32" s="94">
        <f t="shared" si="5"/>
        <v>0</v>
      </c>
      <c r="G32" s="95" t="e">
        <f t="shared" si="0"/>
        <v>#DIV/0!</v>
      </c>
      <c r="H32" s="96">
        <f t="shared" si="1"/>
        <v>0</v>
      </c>
      <c r="I32" s="97">
        <f t="shared" si="6"/>
        <v>0</v>
      </c>
      <c r="J32" s="98">
        <f t="shared" si="7"/>
        <v>0</v>
      </c>
    </row>
    <row r="33" spans="2:10">
      <c r="B33" s="90">
        <v>23</v>
      </c>
      <c r="C33" s="99">
        <f t="shared" si="2"/>
        <v>41275</v>
      </c>
      <c r="D33" s="92">
        <f t="shared" si="3"/>
        <v>23</v>
      </c>
      <c r="E33" s="93">
        <f t="shared" si="4"/>
        <v>23</v>
      </c>
      <c r="F33" s="94">
        <f t="shared" si="5"/>
        <v>0</v>
      </c>
      <c r="G33" s="95" t="e">
        <f t="shared" si="0"/>
        <v>#DIV/0!</v>
      </c>
      <c r="H33" s="96">
        <f t="shared" si="1"/>
        <v>0</v>
      </c>
      <c r="I33" s="97">
        <f t="shared" si="6"/>
        <v>0</v>
      </c>
      <c r="J33" s="98">
        <f t="shared" si="7"/>
        <v>0</v>
      </c>
    </row>
    <row r="34" spans="2:10">
      <c r="B34" s="90">
        <v>24</v>
      </c>
      <c r="C34" s="99">
        <f t="shared" si="2"/>
        <v>41275</v>
      </c>
      <c r="D34" s="92">
        <f t="shared" si="3"/>
        <v>24</v>
      </c>
      <c r="E34" s="93">
        <f t="shared" si="4"/>
        <v>24</v>
      </c>
      <c r="F34" s="94">
        <f t="shared" si="5"/>
        <v>0</v>
      </c>
      <c r="G34" s="95" t="e">
        <f t="shared" si="0"/>
        <v>#DIV/0!</v>
      </c>
      <c r="H34" s="96">
        <f t="shared" si="1"/>
        <v>0</v>
      </c>
      <c r="I34" s="97">
        <f t="shared" si="6"/>
        <v>0</v>
      </c>
      <c r="J34" s="98">
        <f t="shared" si="7"/>
        <v>0</v>
      </c>
    </row>
    <row r="35" spans="2:10">
      <c r="B35" s="90">
        <v>25</v>
      </c>
      <c r="C35" s="99">
        <f t="shared" si="2"/>
        <v>41275</v>
      </c>
      <c r="D35" s="92">
        <f t="shared" si="3"/>
        <v>25</v>
      </c>
      <c r="E35" s="93">
        <f t="shared" si="4"/>
        <v>25</v>
      </c>
      <c r="F35" s="94">
        <f t="shared" si="5"/>
        <v>0</v>
      </c>
      <c r="G35" s="95" t="e">
        <f t="shared" si="0"/>
        <v>#DIV/0!</v>
      </c>
      <c r="H35" s="96">
        <f t="shared" si="1"/>
        <v>0</v>
      </c>
      <c r="I35" s="97">
        <f t="shared" si="6"/>
        <v>0</v>
      </c>
      <c r="J35" s="98">
        <f t="shared" si="7"/>
        <v>0</v>
      </c>
    </row>
    <row r="36" spans="2:10">
      <c r="B36" s="90">
        <v>26</v>
      </c>
      <c r="C36" s="99">
        <f t="shared" si="2"/>
        <v>41275</v>
      </c>
      <c r="D36" s="92">
        <f t="shared" si="3"/>
        <v>26</v>
      </c>
      <c r="E36" s="93">
        <f t="shared" si="4"/>
        <v>26</v>
      </c>
      <c r="F36" s="94">
        <f t="shared" si="5"/>
        <v>0</v>
      </c>
      <c r="G36" s="95" t="e">
        <f t="shared" si="0"/>
        <v>#DIV/0!</v>
      </c>
      <c r="H36" s="96">
        <f t="shared" si="1"/>
        <v>0</v>
      </c>
      <c r="I36" s="97">
        <f t="shared" si="6"/>
        <v>0</v>
      </c>
      <c r="J36" s="98">
        <f t="shared" si="7"/>
        <v>0</v>
      </c>
    </row>
    <row r="37" spans="2:10">
      <c r="B37" s="90">
        <v>27</v>
      </c>
      <c r="C37" s="99">
        <f t="shared" si="2"/>
        <v>41275</v>
      </c>
      <c r="D37" s="92">
        <f t="shared" si="3"/>
        <v>27</v>
      </c>
      <c r="E37" s="93">
        <f t="shared" si="4"/>
        <v>27</v>
      </c>
      <c r="F37" s="94">
        <f t="shared" si="5"/>
        <v>0</v>
      </c>
      <c r="G37" s="95" t="e">
        <f t="shared" si="0"/>
        <v>#DIV/0!</v>
      </c>
      <c r="H37" s="96">
        <f t="shared" si="1"/>
        <v>0</v>
      </c>
      <c r="I37" s="97">
        <f t="shared" si="6"/>
        <v>0</v>
      </c>
      <c r="J37" s="98">
        <f t="shared" si="7"/>
        <v>0</v>
      </c>
    </row>
    <row r="38" spans="2:10">
      <c r="B38" s="90">
        <v>28</v>
      </c>
      <c r="C38" s="99">
        <f t="shared" si="2"/>
        <v>41275</v>
      </c>
      <c r="D38" s="92">
        <f t="shared" si="3"/>
        <v>28</v>
      </c>
      <c r="E38" s="93">
        <f t="shared" si="4"/>
        <v>28</v>
      </c>
      <c r="F38" s="94">
        <f t="shared" si="5"/>
        <v>0</v>
      </c>
      <c r="G38" s="95" t="e">
        <f t="shared" si="0"/>
        <v>#DIV/0!</v>
      </c>
      <c r="H38" s="96">
        <f t="shared" si="1"/>
        <v>0</v>
      </c>
      <c r="I38" s="97">
        <f t="shared" si="6"/>
        <v>0</v>
      </c>
      <c r="J38" s="98">
        <f t="shared" si="7"/>
        <v>0</v>
      </c>
    </row>
    <row r="39" spans="2:10">
      <c r="B39" s="90">
        <v>29</v>
      </c>
      <c r="C39" s="99">
        <f t="shared" si="2"/>
        <v>41275</v>
      </c>
      <c r="D39" s="92">
        <f t="shared" si="3"/>
        <v>29</v>
      </c>
      <c r="E39" s="93">
        <f t="shared" si="4"/>
        <v>29</v>
      </c>
      <c r="F39" s="94">
        <f t="shared" si="5"/>
        <v>0</v>
      </c>
      <c r="G39" s="95" t="e">
        <f t="shared" si="0"/>
        <v>#DIV/0!</v>
      </c>
      <c r="H39" s="96">
        <f t="shared" si="1"/>
        <v>0</v>
      </c>
      <c r="I39" s="97">
        <f t="shared" si="6"/>
        <v>0</v>
      </c>
      <c r="J39" s="98">
        <f t="shared" si="7"/>
        <v>0</v>
      </c>
    </row>
    <row r="40" spans="2:10">
      <c r="B40" s="90">
        <v>30</v>
      </c>
      <c r="C40" s="99">
        <f t="shared" si="2"/>
        <v>41275</v>
      </c>
      <c r="D40" s="92">
        <f t="shared" si="3"/>
        <v>30</v>
      </c>
      <c r="E40" s="93">
        <f t="shared" si="4"/>
        <v>30</v>
      </c>
      <c r="F40" s="94">
        <f t="shared" si="5"/>
        <v>0</v>
      </c>
      <c r="G40" s="95" t="e">
        <f t="shared" si="0"/>
        <v>#DIV/0!</v>
      </c>
      <c r="H40" s="96">
        <f t="shared" si="1"/>
        <v>0</v>
      </c>
      <c r="I40" s="97">
        <f t="shared" si="6"/>
        <v>0</v>
      </c>
      <c r="J40" s="98">
        <f t="shared" si="7"/>
        <v>0</v>
      </c>
    </row>
    <row r="41" spans="2:10">
      <c r="B41" s="90">
        <v>31</v>
      </c>
      <c r="C41" s="99">
        <f t="shared" si="2"/>
        <v>41275</v>
      </c>
      <c r="D41" s="92">
        <f t="shared" si="3"/>
        <v>31</v>
      </c>
      <c r="E41" s="93">
        <f t="shared" si="4"/>
        <v>31</v>
      </c>
      <c r="F41" s="94">
        <f t="shared" si="5"/>
        <v>0</v>
      </c>
      <c r="G41" s="95" t="e">
        <f t="shared" si="0"/>
        <v>#DIV/0!</v>
      </c>
      <c r="H41" s="96">
        <f t="shared" si="1"/>
        <v>0</v>
      </c>
      <c r="I41" s="97">
        <f t="shared" si="6"/>
        <v>0</v>
      </c>
      <c r="J41" s="98">
        <f t="shared" si="7"/>
        <v>0</v>
      </c>
    </row>
    <row r="42" spans="2:10">
      <c r="B42" s="90">
        <v>32</v>
      </c>
      <c r="C42" s="99">
        <f t="shared" si="2"/>
        <v>41275</v>
      </c>
      <c r="D42" s="92">
        <f t="shared" si="3"/>
        <v>32</v>
      </c>
      <c r="E42" s="93">
        <f t="shared" si="4"/>
        <v>32</v>
      </c>
      <c r="F42" s="94">
        <f t="shared" si="5"/>
        <v>0</v>
      </c>
      <c r="G42" s="95" t="e">
        <f t="shared" si="0"/>
        <v>#DIV/0!</v>
      </c>
      <c r="H42" s="96">
        <f t="shared" si="1"/>
        <v>0</v>
      </c>
      <c r="I42" s="97">
        <f t="shared" si="6"/>
        <v>0</v>
      </c>
      <c r="J42" s="98">
        <f t="shared" si="7"/>
        <v>0</v>
      </c>
    </row>
    <row r="43" spans="2:10">
      <c r="B43" s="90">
        <v>33</v>
      </c>
      <c r="C43" s="99">
        <f t="shared" si="2"/>
        <v>41275</v>
      </c>
      <c r="D43" s="92">
        <f t="shared" si="3"/>
        <v>33</v>
      </c>
      <c r="E43" s="93">
        <f t="shared" si="4"/>
        <v>33</v>
      </c>
      <c r="F43" s="94">
        <f t="shared" si="5"/>
        <v>0</v>
      </c>
      <c r="G43" s="95" t="e">
        <f t="shared" si="0"/>
        <v>#DIV/0!</v>
      </c>
      <c r="H43" s="96">
        <f t="shared" si="1"/>
        <v>0</v>
      </c>
      <c r="I43" s="97">
        <f t="shared" si="6"/>
        <v>0</v>
      </c>
      <c r="J43" s="98">
        <f t="shared" si="7"/>
        <v>0</v>
      </c>
    </row>
    <row r="44" spans="2:10">
      <c r="B44" s="90">
        <v>34</v>
      </c>
      <c r="C44" s="99">
        <f t="shared" ref="C44:C75" si="8">+EDATE(C43,$C$8)</f>
        <v>41275</v>
      </c>
      <c r="D44" s="92">
        <f t="shared" si="3"/>
        <v>34</v>
      </c>
      <c r="E44" s="93">
        <f t="shared" si="4"/>
        <v>34</v>
      </c>
      <c r="F44" s="94">
        <f t="shared" si="5"/>
        <v>0</v>
      </c>
      <c r="G44" s="95" t="e">
        <f t="shared" si="0"/>
        <v>#DIV/0!</v>
      </c>
      <c r="H44" s="96">
        <f t="shared" si="1"/>
        <v>0</v>
      </c>
      <c r="I44" s="97">
        <f t="shared" si="6"/>
        <v>0</v>
      </c>
      <c r="J44" s="98">
        <f t="shared" si="7"/>
        <v>0</v>
      </c>
    </row>
    <row r="45" spans="2:10">
      <c r="B45" s="90">
        <v>35</v>
      </c>
      <c r="C45" s="99">
        <f t="shared" si="8"/>
        <v>41275</v>
      </c>
      <c r="D45" s="92">
        <f t="shared" si="3"/>
        <v>35</v>
      </c>
      <c r="E45" s="93">
        <f t="shared" si="4"/>
        <v>35</v>
      </c>
      <c r="F45" s="94">
        <f t="shared" si="5"/>
        <v>0</v>
      </c>
      <c r="G45" s="95" t="e">
        <f t="shared" si="0"/>
        <v>#DIV/0!</v>
      </c>
      <c r="H45" s="96">
        <f t="shared" si="1"/>
        <v>0</v>
      </c>
      <c r="I45" s="97">
        <f t="shared" si="6"/>
        <v>0</v>
      </c>
      <c r="J45" s="98">
        <f t="shared" si="7"/>
        <v>0</v>
      </c>
    </row>
    <row r="46" spans="2:10">
      <c r="B46" s="90">
        <v>36</v>
      </c>
      <c r="C46" s="99">
        <f t="shared" si="8"/>
        <v>41275</v>
      </c>
      <c r="D46" s="92">
        <f t="shared" si="3"/>
        <v>36</v>
      </c>
      <c r="E46" s="93">
        <f t="shared" si="4"/>
        <v>36</v>
      </c>
      <c r="F46" s="94">
        <f t="shared" si="5"/>
        <v>0</v>
      </c>
      <c r="G46" s="95" t="e">
        <f t="shared" si="0"/>
        <v>#DIV/0!</v>
      </c>
      <c r="H46" s="96">
        <f t="shared" si="1"/>
        <v>0</v>
      </c>
      <c r="I46" s="97">
        <f t="shared" si="6"/>
        <v>0</v>
      </c>
      <c r="J46" s="98">
        <f t="shared" si="7"/>
        <v>0</v>
      </c>
    </row>
    <row r="47" spans="2:10">
      <c r="B47" s="90">
        <v>37</v>
      </c>
      <c r="C47" s="99">
        <f t="shared" si="8"/>
        <v>41275</v>
      </c>
      <c r="D47" s="92">
        <f t="shared" si="3"/>
        <v>37</v>
      </c>
      <c r="E47" s="93">
        <f t="shared" si="4"/>
        <v>37</v>
      </c>
      <c r="F47" s="94">
        <f t="shared" si="5"/>
        <v>0</v>
      </c>
      <c r="G47" s="95" t="e">
        <f t="shared" si="0"/>
        <v>#DIV/0!</v>
      </c>
      <c r="H47" s="96">
        <f t="shared" si="1"/>
        <v>0</v>
      </c>
      <c r="I47" s="97">
        <f t="shared" si="6"/>
        <v>0</v>
      </c>
      <c r="J47" s="98">
        <f t="shared" si="7"/>
        <v>0</v>
      </c>
    </row>
    <row r="48" spans="2:10">
      <c r="B48" s="90">
        <v>38</v>
      </c>
      <c r="C48" s="99">
        <f t="shared" si="8"/>
        <v>41275</v>
      </c>
      <c r="D48" s="92">
        <f t="shared" si="3"/>
        <v>38</v>
      </c>
      <c r="E48" s="93">
        <f t="shared" si="4"/>
        <v>38</v>
      </c>
      <c r="F48" s="94">
        <f t="shared" si="5"/>
        <v>0</v>
      </c>
      <c r="G48" s="95" t="e">
        <f t="shared" si="0"/>
        <v>#DIV/0!</v>
      </c>
      <c r="H48" s="96">
        <f t="shared" si="1"/>
        <v>0</v>
      </c>
      <c r="I48" s="97">
        <f t="shared" si="6"/>
        <v>0</v>
      </c>
      <c r="J48" s="98">
        <f t="shared" si="7"/>
        <v>0</v>
      </c>
    </row>
    <row r="49" spans="2:10">
      <c r="B49" s="90">
        <v>39</v>
      </c>
      <c r="C49" s="99">
        <f t="shared" si="8"/>
        <v>41275</v>
      </c>
      <c r="D49" s="92">
        <f t="shared" si="3"/>
        <v>39</v>
      </c>
      <c r="E49" s="93">
        <f t="shared" si="4"/>
        <v>39</v>
      </c>
      <c r="F49" s="94">
        <f t="shared" si="5"/>
        <v>0</v>
      </c>
      <c r="G49" s="95" t="e">
        <f t="shared" si="0"/>
        <v>#DIV/0!</v>
      </c>
      <c r="H49" s="96">
        <f t="shared" si="1"/>
        <v>0</v>
      </c>
      <c r="I49" s="97">
        <f t="shared" si="6"/>
        <v>0</v>
      </c>
      <c r="J49" s="98">
        <f t="shared" si="7"/>
        <v>0</v>
      </c>
    </row>
    <row r="50" spans="2:10">
      <c r="B50" s="90">
        <v>40</v>
      </c>
      <c r="C50" s="99">
        <f t="shared" si="8"/>
        <v>41275</v>
      </c>
      <c r="D50" s="92">
        <f t="shared" si="3"/>
        <v>40</v>
      </c>
      <c r="E50" s="93">
        <f t="shared" si="4"/>
        <v>40</v>
      </c>
      <c r="F50" s="94">
        <f t="shared" si="5"/>
        <v>0</v>
      </c>
      <c r="G50" s="95" t="e">
        <f t="shared" si="0"/>
        <v>#DIV/0!</v>
      </c>
      <c r="H50" s="96">
        <f t="shared" si="1"/>
        <v>0</v>
      </c>
      <c r="I50" s="97">
        <f t="shared" si="6"/>
        <v>0</v>
      </c>
      <c r="J50" s="98">
        <f t="shared" si="7"/>
        <v>0</v>
      </c>
    </row>
    <row r="51" spans="2:10">
      <c r="B51" s="90">
        <v>41</v>
      </c>
      <c r="C51" s="99">
        <f t="shared" si="8"/>
        <v>41275</v>
      </c>
      <c r="D51" s="92">
        <f t="shared" si="3"/>
        <v>41</v>
      </c>
      <c r="E51" s="93">
        <f t="shared" si="4"/>
        <v>41</v>
      </c>
      <c r="F51" s="94">
        <f t="shared" si="5"/>
        <v>0</v>
      </c>
      <c r="G51" s="95" t="e">
        <f t="shared" si="0"/>
        <v>#DIV/0!</v>
      </c>
      <c r="H51" s="96">
        <f t="shared" si="1"/>
        <v>0</v>
      </c>
      <c r="I51" s="97">
        <f t="shared" si="6"/>
        <v>0</v>
      </c>
      <c r="J51" s="98">
        <f t="shared" si="7"/>
        <v>0</v>
      </c>
    </row>
    <row r="52" spans="2:10">
      <c r="B52" s="90">
        <v>42</v>
      </c>
      <c r="C52" s="99">
        <f t="shared" si="8"/>
        <v>41275</v>
      </c>
      <c r="D52" s="92">
        <f t="shared" si="3"/>
        <v>42</v>
      </c>
      <c r="E52" s="93">
        <f t="shared" si="4"/>
        <v>42</v>
      </c>
      <c r="F52" s="94">
        <f t="shared" si="5"/>
        <v>0</v>
      </c>
      <c r="G52" s="95" t="e">
        <f t="shared" si="0"/>
        <v>#DIV/0!</v>
      </c>
      <c r="H52" s="96">
        <f t="shared" si="1"/>
        <v>0</v>
      </c>
      <c r="I52" s="97">
        <f t="shared" si="6"/>
        <v>0</v>
      </c>
      <c r="J52" s="98">
        <f t="shared" si="7"/>
        <v>0</v>
      </c>
    </row>
    <row r="53" spans="2:10">
      <c r="B53" s="90">
        <v>43</v>
      </c>
      <c r="C53" s="99">
        <f t="shared" si="8"/>
        <v>41275</v>
      </c>
      <c r="D53" s="92">
        <f t="shared" si="3"/>
        <v>43</v>
      </c>
      <c r="E53" s="93">
        <f t="shared" si="4"/>
        <v>43</v>
      </c>
      <c r="F53" s="94">
        <f t="shared" si="5"/>
        <v>0</v>
      </c>
      <c r="G53" s="95" t="e">
        <f t="shared" si="0"/>
        <v>#DIV/0!</v>
      </c>
      <c r="H53" s="96">
        <f t="shared" si="1"/>
        <v>0</v>
      </c>
      <c r="I53" s="97">
        <f t="shared" si="6"/>
        <v>0</v>
      </c>
      <c r="J53" s="98">
        <f t="shared" si="7"/>
        <v>0</v>
      </c>
    </row>
    <row r="54" spans="2:10">
      <c r="B54" s="90">
        <v>44</v>
      </c>
      <c r="C54" s="99">
        <f t="shared" si="8"/>
        <v>41275</v>
      </c>
      <c r="D54" s="92">
        <f t="shared" si="3"/>
        <v>44</v>
      </c>
      <c r="E54" s="93">
        <f t="shared" si="4"/>
        <v>44</v>
      </c>
      <c r="F54" s="94">
        <f t="shared" si="5"/>
        <v>0</v>
      </c>
      <c r="G54" s="95" t="e">
        <f t="shared" si="0"/>
        <v>#DIV/0!</v>
      </c>
      <c r="H54" s="96">
        <f t="shared" si="1"/>
        <v>0</v>
      </c>
      <c r="I54" s="97">
        <f t="shared" si="6"/>
        <v>0</v>
      </c>
      <c r="J54" s="98">
        <f t="shared" si="7"/>
        <v>0</v>
      </c>
    </row>
    <row r="55" spans="2:10">
      <c r="B55" s="90">
        <v>45</v>
      </c>
      <c r="C55" s="99">
        <f t="shared" si="8"/>
        <v>41275</v>
      </c>
      <c r="D55" s="92">
        <f t="shared" si="3"/>
        <v>45</v>
      </c>
      <c r="E55" s="93">
        <f t="shared" si="4"/>
        <v>45</v>
      </c>
      <c r="F55" s="94">
        <f t="shared" si="5"/>
        <v>0</v>
      </c>
      <c r="G55" s="95" t="e">
        <f t="shared" si="0"/>
        <v>#DIV/0!</v>
      </c>
      <c r="H55" s="96">
        <f t="shared" si="1"/>
        <v>0</v>
      </c>
      <c r="I55" s="97">
        <f t="shared" si="6"/>
        <v>0</v>
      </c>
      <c r="J55" s="98">
        <f t="shared" si="7"/>
        <v>0</v>
      </c>
    </row>
    <row r="56" spans="2:10">
      <c r="B56" s="90">
        <v>46</v>
      </c>
      <c r="C56" s="99">
        <f t="shared" si="8"/>
        <v>41275</v>
      </c>
      <c r="D56" s="92">
        <f t="shared" si="3"/>
        <v>46</v>
      </c>
      <c r="E56" s="93">
        <f t="shared" si="4"/>
        <v>46</v>
      </c>
      <c r="F56" s="94">
        <f t="shared" si="5"/>
        <v>0</v>
      </c>
      <c r="G56" s="95" t="e">
        <f t="shared" si="0"/>
        <v>#DIV/0!</v>
      </c>
      <c r="H56" s="96">
        <f t="shared" si="1"/>
        <v>0</v>
      </c>
      <c r="I56" s="97">
        <f t="shared" si="6"/>
        <v>0</v>
      </c>
      <c r="J56" s="98">
        <f t="shared" si="7"/>
        <v>0</v>
      </c>
    </row>
    <row r="57" spans="2:10">
      <c r="B57" s="90">
        <v>47</v>
      </c>
      <c r="C57" s="99">
        <f t="shared" si="8"/>
        <v>41275</v>
      </c>
      <c r="D57" s="92">
        <f t="shared" si="3"/>
        <v>47</v>
      </c>
      <c r="E57" s="93">
        <f t="shared" si="4"/>
        <v>47</v>
      </c>
      <c r="F57" s="94">
        <f t="shared" si="5"/>
        <v>0</v>
      </c>
      <c r="G57" s="95" t="e">
        <f t="shared" si="0"/>
        <v>#DIV/0!</v>
      </c>
      <c r="H57" s="96">
        <f t="shared" si="1"/>
        <v>0</v>
      </c>
      <c r="I57" s="97">
        <f t="shared" si="6"/>
        <v>0</v>
      </c>
      <c r="J57" s="98">
        <f t="shared" si="7"/>
        <v>0</v>
      </c>
    </row>
    <row r="58" spans="2:10">
      <c r="B58" s="90">
        <v>48</v>
      </c>
      <c r="C58" s="99">
        <f t="shared" si="8"/>
        <v>41275</v>
      </c>
      <c r="D58" s="92">
        <f t="shared" si="3"/>
        <v>48</v>
      </c>
      <c r="E58" s="93">
        <f t="shared" si="4"/>
        <v>48</v>
      </c>
      <c r="F58" s="94">
        <f t="shared" si="5"/>
        <v>0</v>
      </c>
      <c r="G58" s="95" t="e">
        <f t="shared" si="0"/>
        <v>#DIV/0!</v>
      </c>
      <c r="H58" s="96">
        <f t="shared" si="1"/>
        <v>0</v>
      </c>
      <c r="I58" s="97">
        <f t="shared" si="6"/>
        <v>0</v>
      </c>
      <c r="J58" s="98">
        <f t="shared" si="7"/>
        <v>0</v>
      </c>
    </row>
    <row r="59" spans="2:10">
      <c r="B59" s="90">
        <v>49</v>
      </c>
      <c r="C59" s="99">
        <f t="shared" si="8"/>
        <v>41275</v>
      </c>
      <c r="D59" s="92">
        <f t="shared" si="3"/>
        <v>49</v>
      </c>
      <c r="E59" s="93">
        <f t="shared" si="4"/>
        <v>49</v>
      </c>
      <c r="F59" s="94">
        <f t="shared" si="5"/>
        <v>0</v>
      </c>
      <c r="G59" s="95" t="e">
        <f t="shared" si="0"/>
        <v>#DIV/0!</v>
      </c>
      <c r="H59" s="96">
        <f t="shared" si="1"/>
        <v>0</v>
      </c>
      <c r="I59" s="97">
        <f t="shared" si="6"/>
        <v>0</v>
      </c>
      <c r="J59" s="98">
        <f t="shared" si="7"/>
        <v>0</v>
      </c>
    </row>
    <row r="60" spans="2:10">
      <c r="B60" s="90">
        <v>50</v>
      </c>
      <c r="C60" s="99">
        <f t="shared" si="8"/>
        <v>41275</v>
      </c>
      <c r="D60" s="92">
        <f t="shared" si="3"/>
        <v>50</v>
      </c>
      <c r="E60" s="93">
        <f t="shared" si="4"/>
        <v>50</v>
      </c>
      <c r="F60" s="94">
        <f t="shared" si="5"/>
        <v>0</v>
      </c>
      <c r="G60" s="95" t="e">
        <f t="shared" si="0"/>
        <v>#DIV/0!</v>
      </c>
      <c r="H60" s="96">
        <f t="shared" si="1"/>
        <v>0</v>
      </c>
      <c r="I60" s="97">
        <f t="shared" si="6"/>
        <v>0</v>
      </c>
      <c r="J60" s="98">
        <f t="shared" si="7"/>
        <v>0</v>
      </c>
    </row>
    <row r="61" spans="2:10">
      <c r="B61" s="90">
        <v>51</v>
      </c>
      <c r="C61" s="99">
        <f t="shared" si="8"/>
        <v>41275</v>
      </c>
      <c r="D61" s="92">
        <f t="shared" si="3"/>
        <v>51</v>
      </c>
      <c r="E61" s="93">
        <f t="shared" si="4"/>
        <v>51</v>
      </c>
      <c r="F61" s="94">
        <f t="shared" si="5"/>
        <v>0</v>
      </c>
      <c r="G61" s="95" t="e">
        <f t="shared" si="0"/>
        <v>#DIV/0!</v>
      </c>
      <c r="H61" s="96">
        <f t="shared" si="1"/>
        <v>0</v>
      </c>
      <c r="I61" s="97">
        <f t="shared" si="6"/>
        <v>0</v>
      </c>
      <c r="J61" s="98">
        <f t="shared" si="7"/>
        <v>0</v>
      </c>
    </row>
    <row r="62" spans="2:10">
      <c r="B62" s="90">
        <v>52</v>
      </c>
      <c r="C62" s="99">
        <f t="shared" si="8"/>
        <v>41275</v>
      </c>
      <c r="D62" s="92">
        <f t="shared" si="3"/>
        <v>52</v>
      </c>
      <c r="E62" s="93">
        <f t="shared" si="4"/>
        <v>52</v>
      </c>
      <c r="F62" s="94">
        <f t="shared" si="5"/>
        <v>0</v>
      </c>
      <c r="G62" s="95" t="e">
        <f t="shared" si="0"/>
        <v>#DIV/0!</v>
      </c>
      <c r="H62" s="96">
        <f t="shared" si="1"/>
        <v>0</v>
      </c>
      <c r="I62" s="97">
        <f t="shared" si="6"/>
        <v>0</v>
      </c>
      <c r="J62" s="98">
        <f t="shared" si="7"/>
        <v>0</v>
      </c>
    </row>
    <row r="63" spans="2:10">
      <c r="B63" s="90">
        <v>53</v>
      </c>
      <c r="C63" s="99">
        <f t="shared" si="8"/>
        <v>41275</v>
      </c>
      <c r="D63" s="92">
        <f t="shared" si="3"/>
        <v>53</v>
      </c>
      <c r="E63" s="93">
        <f t="shared" si="4"/>
        <v>53</v>
      </c>
      <c r="F63" s="94">
        <f t="shared" si="5"/>
        <v>0</v>
      </c>
      <c r="G63" s="95" t="e">
        <f t="shared" si="0"/>
        <v>#DIV/0!</v>
      </c>
      <c r="H63" s="96">
        <f t="shared" si="1"/>
        <v>0</v>
      </c>
      <c r="I63" s="97">
        <f t="shared" si="6"/>
        <v>0</v>
      </c>
      <c r="J63" s="98">
        <f t="shared" si="7"/>
        <v>0</v>
      </c>
    </row>
    <row r="64" spans="2:10">
      <c r="B64" s="90">
        <v>54</v>
      </c>
      <c r="C64" s="99">
        <f t="shared" si="8"/>
        <v>41275</v>
      </c>
      <c r="D64" s="92">
        <f t="shared" si="3"/>
        <v>54</v>
      </c>
      <c r="E64" s="93">
        <f t="shared" si="4"/>
        <v>54</v>
      </c>
      <c r="F64" s="94">
        <f t="shared" si="5"/>
        <v>0</v>
      </c>
      <c r="G64" s="95" t="e">
        <f t="shared" si="0"/>
        <v>#DIV/0!</v>
      </c>
      <c r="H64" s="96">
        <f t="shared" si="1"/>
        <v>0</v>
      </c>
      <c r="I64" s="97">
        <f t="shared" si="6"/>
        <v>0</v>
      </c>
      <c r="J64" s="98">
        <f t="shared" si="7"/>
        <v>0</v>
      </c>
    </row>
    <row r="65" spans="2:10">
      <c r="B65" s="90">
        <v>55</v>
      </c>
      <c r="C65" s="99">
        <f t="shared" si="8"/>
        <v>41275</v>
      </c>
      <c r="D65" s="92">
        <f t="shared" si="3"/>
        <v>55</v>
      </c>
      <c r="E65" s="93">
        <f t="shared" si="4"/>
        <v>55</v>
      </c>
      <c r="F65" s="94">
        <f t="shared" si="5"/>
        <v>0</v>
      </c>
      <c r="G65" s="95" t="e">
        <f t="shared" si="0"/>
        <v>#DIV/0!</v>
      </c>
      <c r="H65" s="96">
        <f t="shared" si="1"/>
        <v>0</v>
      </c>
      <c r="I65" s="97">
        <f t="shared" si="6"/>
        <v>0</v>
      </c>
      <c r="J65" s="98">
        <f t="shared" si="7"/>
        <v>0</v>
      </c>
    </row>
    <row r="66" spans="2:10">
      <c r="B66" s="90">
        <v>56</v>
      </c>
      <c r="C66" s="99">
        <f t="shared" si="8"/>
        <v>41275</v>
      </c>
      <c r="D66" s="92">
        <f t="shared" si="3"/>
        <v>56</v>
      </c>
      <c r="E66" s="93">
        <f t="shared" si="4"/>
        <v>56</v>
      </c>
      <c r="F66" s="94">
        <f t="shared" si="5"/>
        <v>0</v>
      </c>
      <c r="G66" s="95" t="e">
        <f t="shared" si="0"/>
        <v>#DIV/0!</v>
      </c>
      <c r="H66" s="96">
        <f t="shared" si="1"/>
        <v>0</v>
      </c>
      <c r="I66" s="97">
        <f t="shared" si="6"/>
        <v>0</v>
      </c>
      <c r="J66" s="98">
        <f t="shared" si="7"/>
        <v>0</v>
      </c>
    </row>
    <row r="67" spans="2:10">
      <c r="B67" s="90">
        <v>57</v>
      </c>
      <c r="C67" s="99">
        <f t="shared" si="8"/>
        <v>41275</v>
      </c>
      <c r="D67" s="92">
        <f t="shared" si="3"/>
        <v>57</v>
      </c>
      <c r="E67" s="93">
        <f t="shared" si="4"/>
        <v>57</v>
      </c>
      <c r="F67" s="94">
        <f t="shared" si="5"/>
        <v>0</v>
      </c>
      <c r="G67" s="95" t="e">
        <f t="shared" si="0"/>
        <v>#DIV/0!</v>
      </c>
      <c r="H67" s="96">
        <f t="shared" si="1"/>
        <v>0</v>
      </c>
      <c r="I67" s="97">
        <f t="shared" si="6"/>
        <v>0</v>
      </c>
      <c r="J67" s="98">
        <f t="shared" si="7"/>
        <v>0</v>
      </c>
    </row>
    <row r="68" spans="2:10">
      <c r="B68" s="90">
        <v>58</v>
      </c>
      <c r="C68" s="99">
        <f t="shared" si="8"/>
        <v>41275</v>
      </c>
      <c r="D68" s="92">
        <f t="shared" si="3"/>
        <v>58</v>
      </c>
      <c r="E68" s="93">
        <f t="shared" si="4"/>
        <v>58</v>
      </c>
      <c r="F68" s="94">
        <f t="shared" si="5"/>
        <v>0</v>
      </c>
      <c r="G68" s="95" t="e">
        <f t="shared" si="0"/>
        <v>#DIV/0!</v>
      </c>
      <c r="H68" s="96">
        <f t="shared" si="1"/>
        <v>0</v>
      </c>
      <c r="I68" s="97">
        <f t="shared" si="6"/>
        <v>0</v>
      </c>
      <c r="J68" s="98">
        <f t="shared" si="7"/>
        <v>0</v>
      </c>
    </row>
    <row r="69" spans="2:10">
      <c r="B69" s="90">
        <v>59</v>
      </c>
      <c r="C69" s="99">
        <f t="shared" si="8"/>
        <v>41275</v>
      </c>
      <c r="D69" s="92">
        <f t="shared" si="3"/>
        <v>59</v>
      </c>
      <c r="E69" s="93">
        <f t="shared" si="4"/>
        <v>59</v>
      </c>
      <c r="F69" s="94">
        <f t="shared" si="5"/>
        <v>0</v>
      </c>
      <c r="G69" s="95" t="e">
        <f t="shared" si="0"/>
        <v>#DIV/0!</v>
      </c>
      <c r="H69" s="96">
        <f t="shared" si="1"/>
        <v>0</v>
      </c>
      <c r="I69" s="97">
        <f t="shared" si="6"/>
        <v>0</v>
      </c>
      <c r="J69" s="98">
        <f t="shared" si="7"/>
        <v>0</v>
      </c>
    </row>
    <row r="70" spans="2:10">
      <c r="B70" s="90">
        <v>60</v>
      </c>
      <c r="C70" s="99">
        <f t="shared" si="8"/>
        <v>41275</v>
      </c>
      <c r="D70" s="92">
        <f t="shared" si="3"/>
        <v>60</v>
      </c>
      <c r="E70" s="93">
        <f t="shared" si="4"/>
        <v>60</v>
      </c>
      <c r="F70" s="94">
        <f t="shared" si="5"/>
        <v>0</v>
      </c>
      <c r="G70" s="95" t="e">
        <f t="shared" si="0"/>
        <v>#DIV/0!</v>
      </c>
      <c r="H70" s="96">
        <f t="shared" si="1"/>
        <v>0</v>
      </c>
      <c r="I70" s="97">
        <f t="shared" si="6"/>
        <v>0</v>
      </c>
      <c r="J70" s="98">
        <f t="shared" si="7"/>
        <v>0</v>
      </c>
    </row>
    <row r="71" spans="2:10">
      <c r="B71" s="90">
        <v>61</v>
      </c>
      <c r="C71" s="99">
        <f t="shared" si="8"/>
        <v>41275</v>
      </c>
      <c r="D71" s="92">
        <f t="shared" si="3"/>
        <v>61</v>
      </c>
      <c r="E71" s="93">
        <f t="shared" si="4"/>
        <v>61</v>
      </c>
      <c r="F71" s="94">
        <f t="shared" si="5"/>
        <v>0</v>
      </c>
      <c r="G71" s="95" t="e">
        <f t="shared" si="0"/>
        <v>#DIV/0!</v>
      </c>
      <c r="H71" s="96">
        <f t="shared" si="1"/>
        <v>0</v>
      </c>
      <c r="I71" s="97">
        <f t="shared" si="6"/>
        <v>0</v>
      </c>
      <c r="J71" s="98">
        <f t="shared" si="7"/>
        <v>0</v>
      </c>
    </row>
    <row r="72" spans="2:10">
      <c r="B72" s="90">
        <v>62</v>
      </c>
      <c r="C72" s="99">
        <f t="shared" si="8"/>
        <v>41275</v>
      </c>
      <c r="D72" s="92">
        <f t="shared" si="3"/>
        <v>62</v>
      </c>
      <c r="E72" s="93">
        <f t="shared" si="4"/>
        <v>62</v>
      </c>
      <c r="F72" s="94">
        <f t="shared" si="5"/>
        <v>0</v>
      </c>
      <c r="G72" s="95" t="e">
        <f t="shared" si="0"/>
        <v>#DIV/0!</v>
      </c>
      <c r="H72" s="96">
        <f t="shared" si="1"/>
        <v>0</v>
      </c>
      <c r="I72" s="97">
        <f t="shared" si="6"/>
        <v>0</v>
      </c>
      <c r="J72" s="98">
        <f t="shared" si="7"/>
        <v>0</v>
      </c>
    </row>
    <row r="73" spans="2:10">
      <c r="B73" s="90">
        <v>63</v>
      </c>
      <c r="C73" s="99">
        <f t="shared" si="8"/>
        <v>41275</v>
      </c>
      <c r="D73" s="92">
        <f t="shared" si="3"/>
        <v>63</v>
      </c>
      <c r="E73" s="93">
        <f t="shared" si="4"/>
        <v>63</v>
      </c>
      <c r="F73" s="94">
        <f t="shared" si="5"/>
        <v>0</v>
      </c>
      <c r="G73" s="95" t="e">
        <f t="shared" si="0"/>
        <v>#DIV/0!</v>
      </c>
      <c r="H73" s="96">
        <f t="shared" si="1"/>
        <v>0</v>
      </c>
      <c r="I73" s="97">
        <f t="shared" si="6"/>
        <v>0</v>
      </c>
      <c r="J73" s="98">
        <f t="shared" si="7"/>
        <v>0</v>
      </c>
    </row>
    <row r="74" spans="2:10">
      <c r="B74" s="90">
        <v>64</v>
      </c>
      <c r="C74" s="99">
        <f t="shared" si="8"/>
        <v>41275</v>
      </c>
      <c r="D74" s="92">
        <f t="shared" si="3"/>
        <v>64</v>
      </c>
      <c r="E74" s="93">
        <f t="shared" si="4"/>
        <v>64</v>
      </c>
      <c r="F74" s="94">
        <f t="shared" si="5"/>
        <v>0</v>
      </c>
      <c r="G74" s="95" t="e">
        <f t="shared" si="0"/>
        <v>#DIV/0!</v>
      </c>
      <c r="H74" s="96">
        <f t="shared" si="1"/>
        <v>0</v>
      </c>
      <c r="I74" s="97">
        <f t="shared" si="6"/>
        <v>0</v>
      </c>
      <c r="J74" s="98">
        <f t="shared" si="7"/>
        <v>0</v>
      </c>
    </row>
    <row r="75" spans="2:10">
      <c r="B75" s="90">
        <v>65</v>
      </c>
      <c r="C75" s="99">
        <f t="shared" si="8"/>
        <v>41275</v>
      </c>
      <c r="D75" s="92">
        <f t="shared" si="3"/>
        <v>65</v>
      </c>
      <c r="E75" s="93">
        <f t="shared" si="4"/>
        <v>65</v>
      </c>
      <c r="F75" s="94">
        <f t="shared" si="5"/>
        <v>0</v>
      </c>
      <c r="G75" s="95" t="e">
        <f t="shared" ref="G75:G82" si="9">F75*(1+D$6/$E$7)</f>
        <v>#DIV/0!</v>
      </c>
      <c r="H75" s="96">
        <f t="shared" ref="H75:H82" si="10">IFERROR(PPMT(D$6/$E$7,D75,F$7,-C$6),0)</f>
        <v>0</v>
      </c>
      <c r="I75" s="97">
        <f t="shared" si="6"/>
        <v>0</v>
      </c>
      <c r="J75" s="98">
        <f t="shared" si="7"/>
        <v>0</v>
      </c>
    </row>
    <row r="76" spans="2:10">
      <c r="B76" s="90">
        <v>66</v>
      </c>
      <c r="C76" s="99">
        <f t="shared" ref="C76:C82" si="11">+EDATE(C75,$C$8)</f>
        <v>41275</v>
      </c>
      <c r="D76" s="92">
        <f t="shared" ref="D76:D82" si="12">+IF($G$6&gt;=B76,0,+D75+1)</f>
        <v>66</v>
      </c>
      <c r="E76" s="93">
        <f t="shared" ref="E76:E82" si="13">+IF(D76=0,1,D76)</f>
        <v>66</v>
      </c>
      <c r="F76" s="94">
        <f t="shared" ref="F76:F82" si="14">IF(F75&gt;0.001,G75-J75,0)</f>
        <v>0</v>
      </c>
      <c r="G76" s="95" t="e">
        <f t="shared" si="9"/>
        <v>#DIV/0!</v>
      </c>
      <c r="H76" s="96">
        <f t="shared" si="10"/>
        <v>0</v>
      </c>
      <c r="I76" s="97">
        <f t="shared" ref="I76:I82" si="15">IFERROR(IPMT(D$6/$E$7,E76,F$7,-C$6),0)</f>
        <v>0</v>
      </c>
      <c r="J76" s="98">
        <f t="shared" ref="J76:J82" si="16">+H76+I76</f>
        <v>0</v>
      </c>
    </row>
    <row r="77" spans="2:10">
      <c r="B77" s="90">
        <v>67</v>
      </c>
      <c r="C77" s="99">
        <f t="shared" si="11"/>
        <v>41275</v>
      </c>
      <c r="D77" s="92">
        <f t="shared" si="12"/>
        <v>67</v>
      </c>
      <c r="E77" s="93">
        <f t="shared" si="13"/>
        <v>67</v>
      </c>
      <c r="F77" s="94">
        <f t="shared" si="14"/>
        <v>0</v>
      </c>
      <c r="G77" s="95" t="e">
        <f t="shared" si="9"/>
        <v>#DIV/0!</v>
      </c>
      <c r="H77" s="96">
        <f t="shared" si="10"/>
        <v>0</v>
      </c>
      <c r="I77" s="97">
        <f t="shared" si="15"/>
        <v>0</v>
      </c>
      <c r="J77" s="98">
        <f t="shared" si="16"/>
        <v>0</v>
      </c>
    </row>
    <row r="78" spans="2:10">
      <c r="B78" s="90">
        <v>68</v>
      </c>
      <c r="C78" s="99">
        <f t="shared" si="11"/>
        <v>41275</v>
      </c>
      <c r="D78" s="92">
        <f t="shared" si="12"/>
        <v>68</v>
      </c>
      <c r="E78" s="93">
        <f t="shared" si="13"/>
        <v>68</v>
      </c>
      <c r="F78" s="94">
        <f t="shared" si="14"/>
        <v>0</v>
      </c>
      <c r="G78" s="95" t="e">
        <f t="shared" si="9"/>
        <v>#DIV/0!</v>
      </c>
      <c r="H78" s="96">
        <f t="shared" si="10"/>
        <v>0</v>
      </c>
      <c r="I78" s="97">
        <f t="shared" si="15"/>
        <v>0</v>
      </c>
      <c r="J78" s="98">
        <f t="shared" si="16"/>
        <v>0</v>
      </c>
    </row>
    <row r="79" spans="2:10">
      <c r="B79" s="90">
        <v>69</v>
      </c>
      <c r="C79" s="99">
        <f t="shared" si="11"/>
        <v>41275</v>
      </c>
      <c r="D79" s="92">
        <f t="shared" si="12"/>
        <v>69</v>
      </c>
      <c r="E79" s="93">
        <f t="shared" si="13"/>
        <v>69</v>
      </c>
      <c r="F79" s="94">
        <f t="shared" si="14"/>
        <v>0</v>
      </c>
      <c r="G79" s="95" t="e">
        <f t="shared" si="9"/>
        <v>#DIV/0!</v>
      </c>
      <c r="H79" s="96">
        <f t="shared" si="10"/>
        <v>0</v>
      </c>
      <c r="I79" s="97">
        <f t="shared" si="15"/>
        <v>0</v>
      </c>
      <c r="J79" s="98">
        <f t="shared" si="16"/>
        <v>0</v>
      </c>
    </row>
    <row r="80" spans="2:10">
      <c r="B80" s="90">
        <v>70</v>
      </c>
      <c r="C80" s="99">
        <f t="shared" si="11"/>
        <v>41275</v>
      </c>
      <c r="D80" s="92">
        <f t="shared" si="12"/>
        <v>70</v>
      </c>
      <c r="E80" s="93">
        <f t="shared" si="13"/>
        <v>70</v>
      </c>
      <c r="F80" s="94">
        <f t="shared" si="14"/>
        <v>0</v>
      </c>
      <c r="G80" s="95" t="e">
        <f t="shared" si="9"/>
        <v>#DIV/0!</v>
      </c>
      <c r="H80" s="96">
        <f t="shared" si="10"/>
        <v>0</v>
      </c>
      <c r="I80" s="97">
        <f t="shared" si="15"/>
        <v>0</v>
      </c>
      <c r="J80" s="98">
        <f t="shared" si="16"/>
        <v>0</v>
      </c>
    </row>
    <row r="81" spans="2:10">
      <c r="B81" s="90">
        <v>71</v>
      </c>
      <c r="C81" s="99">
        <f t="shared" si="11"/>
        <v>41275</v>
      </c>
      <c r="D81" s="92">
        <f t="shared" si="12"/>
        <v>71</v>
      </c>
      <c r="E81" s="93">
        <f t="shared" si="13"/>
        <v>71</v>
      </c>
      <c r="F81" s="94">
        <f t="shared" si="14"/>
        <v>0</v>
      </c>
      <c r="G81" s="95" t="e">
        <f t="shared" si="9"/>
        <v>#DIV/0!</v>
      </c>
      <c r="H81" s="96">
        <f t="shared" si="10"/>
        <v>0</v>
      </c>
      <c r="I81" s="97">
        <f t="shared" si="15"/>
        <v>0</v>
      </c>
      <c r="J81" s="98">
        <f t="shared" si="16"/>
        <v>0</v>
      </c>
    </row>
    <row r="82" spans="2:10">
      <c r="B82" s="90">
        <v>72</v>
      </c>
      <c r="C82" s="100">
        <f t="shared" si="11"/>
        <v>41275</v>
      </c>
      <c r="D82" s="92">
        <f t="shared" si="12"/>
        <v>72</v>
      </c>
      <c r="E82" s="93">
        <f t="shared" si="13"/>
        <v>72</v>
      </c>
      <c r="F82" s="94">
        <f t="shared" si="14"/>
        <v>0</v>
      </c>
      <c r="G82" s="95" t="e">
        <f t="shared" si="9"/>
        <v>#DIV/0!</v>
      </c>
      <c r="H82" s="96">
        <f t="shared" si="10"/>
        <v>0</v>
      </c>
      <c r="I82" s="97">
        <f t="shared" si="15"/>
        <v>0</v>
      </c>
      <c r="J82" s="98">
        <f t="shared" si="16"/>
        <v>0</v>
      </c>
    </row>
    <row r="83" spans="2:10">
      <c r="B83" s="101"/>
      <c r="C83" s="102"/>
      <c r="D83" s="102"/>
      <c r="E83" s="102"/>
      <c r="F83" s="103"/>
      <c r="G83" s="103"/>
      <c r="H83" s="104">
        <f>SUM(H11:H82)</f>
        <v>0</v>
      </c>
      <c r="I83" s="104">
        <f>SUM(I11:I82)</f>
        <v>0</v>
      </c>
      <c r="J83" s="104">
        <f>SUM(J11:J82)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6">
    <tabColor theme="7"/>
  </sheetPr>
  <dimension ref="B1:J83"/>
  <sheetViews>
    <sheetView showGridLines="0" zoomScaleNormal="100" workbookViewId="0">
      <selection activeCell="E1" sqref="E1:E3"/>
    </sheetView>
  </sheetViews>
  <sheetFormatPr defaultColWidth="11.44140625" defaultRowHeight="12"/>
  <cols>
    <col min="1" max="1" width="5.5546875" style="75"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7.88671875" style="75" bestFit="1" customWidth="1"/>
    <col min="11" max="11" width="4.33203125" style="75" customWidth="1"/>
    <col min="12" max="12" width="6.6640625" style="75" bestFit="1" customWidth="1"/>
    <col min="13" max="13" width="7.109375" style="75" bestFit="1" customWidth="1"/>
    <col min="14" max="14" width="6.5546875" style="75" bestFit="1" customWidth="1"/>
    <col min="15" max="15" width="7.44140625" style="75" bestFit="1" customWidth="1"/>
    <col min="16" max="17" width="6.5546875" style="75" bestFit="1" customWidth="1"/>
    <col min="18" max="19" width="6.88671875" style="75" bestFit="1" customWidth="1"/>
    <col min="20" max="20" width="6.5546875" style="75" bestFit="1" customWidth="1"/>
    <col min="21" max="21" width="7" style="75" bestFit="1" customWidth="1"/>
    <col min="22" max="22" width="6.5546875" style="75" bestFit="1" customWidth="1"/>
    <col min="23" max="16384" width="11.44140625" style="75"/>
  </cols>
  <sheetData>
    <row r="1" spans="2:10">
      <c r="E1" s="76" t="str">
        <f>+NT!S2</f>
        <v>Mensual</v>
      </c>
    </row>
    <row r="2" spans="2:10">
      <c r="E2" s="76" t="str">
        <f>+NT!S3</f>
        <v>Trimestral</v>
      </c>
    </row>
    <row r="3" spans="2:10">
      <c r="E3" s="76" t="str">
        <f>+NT!S4</f>
        <v>Anual</v>
      </c>
    </row>
    <row r="5" spans="2:10">
      <c r="B5" s="77" t="s">
        <v>102</v>
      </c>
      <c r="C5" s="78" t="s">
        <v>98</v>
      </c>
      <c r="D5" s="79" t="s">
        <v>103</v>
      </c>
      <c r="E5" s="64" t="s">
        <v>100</v>
      </c>
      <c r="F5" s="64" t="s">
        <v>117</v>
      </c>
      <c r="G5" s="64" t="s">
        <v>118</v>
      </c>
      <c r="H5" s="64" t="s">
        <v>116</v>
      </c>
      <c r="I5" s="64" t="s">
        <v>99</v>
      </c>
      <c r="J5" s="64" t="s">
        <v>105</v>
      </c>
    </row>
    <row r="6" spans="2:10">
      <c r="B6" s="32">
        <f>+FIN!B28</f>
        <v>0</v>
      </c>
      <c r="C6" s="80">
        <f>+FIN!C28</f>
        <v>0</v>
      </c>
      <c r="D6" s="81">
        <f>+FIN!E28</f>
        <v>0</v>
      </c>
      <c r="E6" s="82">
        <f>+FIN!F28</f>
        <v>0</v>
      </c>
      <c r="F6" s="82">
        <f>+FIN!G28</f>
        <v>0</v>
      </c>
      <c r="G6" s="82">
        <f>+FIN!H28</f>
        <v>0</v>
      </c>
      <c r="H6" s="83">
        <f>IFERROR(PMT(D$6/E7,F$7,-C$6,,0),0)</f>
        <v>0</v>
      </c>
      <c r="I6" s="84">
        <f>+FIN!J28</f>
        <v>0</v>
      </c>
      <c r="J6" s="84">
        <f>EDATE(I6,F6*C8)</f>
        <v>0</v>
      </c>
    </row>
    <row r="7" spans="2:10">
      <c r="E7" s="85">
        <f>+IF(E6=E1,12,0)+IF(E6=E2,4,0)+IF(E6=E3,1,0)</f>
        <v>0</v>
      </c>
      <c r="F7" s="86">
        <f>+F6-G6</f>
        <v>0</v>
      </c>
      <c r="G7" s="87">
        <f>IF(E6=E1,G6,0)+IF(E6=E2,G6/3,0)+IF(E6=E3,G6/12,0)</f>
        <v>0</v>
      </c>
    </row>
    <row r="8" spans="2:10">
      <c r="C8" s="86">
        <f>+IF(E6=E1,1,0)+IF(E6=E2,3,0)+IF(E6=E3,12,0)</f>
        <v>0</v>
      </c>
    </row>
    <row r="9" spans="2:10">
      <c r="E9" s="88"/>
    </row>
    <row r="10" spans="2:10">
      <c r="B10" s="89" t="s">
        <v>110</v>
      </c>
      <c r="C10" s="89" t="s">
        <v>139</v>
      </c>
      <c r="D10" s="89" t="s">
        <v>122</v>
      </c>
      <c r="E10" s="89" t="s">
        <v>121</v>
      </c>
      <c r="F10" s="89" t="s">
        <v>111</v>
      </c>
      <c r="G10" s="89" t="s">
        <v>112</v>
      </c>
      <c r="H10" s="89" t="s">
        <v>113</v>
      </c>
      <c r="I10" s="89" t="s">
        <v>114</v>
      </c>
      <c r="J10" s="89" t="s">
        <v>115</v>
      </c>
    </row>
    <row r="11" spans="2:10">
      <c r="B11" s="90">
        <v>1</v>
      </c>
      <c r="C11" s="91">
        <f>+I6</f>
        <v>0</v>
      </c>
      <c r="D11" s="92">
        <f>+IF(G6&gt;=1,0,1)</f>
        <v>1</v>
      </c>
      <c r="E11" s="93">
        <f>+IF(D11=0,1,D11)</f>
        <v>1</v>
      </c>
      <c r="F11" s="94">
        <f>C$6</f>
        <v>0</v>
      </c>
      <c r="G11" s="95" t="e">
        <f t="shared" ref="G11:G74" si="0">F11*(1+D$6/$E$7)</f>
        <v>#DIV/0!</v>
      </c>
      <c r="H11" s="96">
        <f t="shared" ref="H11:H74" si="1">IFERROR(PPMT(D$6/$E$7,D11,F$7,-C$6),0)</f>
        <v>0</v>
      </c>
      <c r="I11" s="97">
        <f>IFERROR(IPMT(D$6/$E$7,E11,F$7,-C$6),0)</f>
        <v>0</v>
      </c>
      <c r="J11" s="98">
        <f>+H11+I11</f>
        <v>0</v>
      </c>
    </row>
    <row r="12" spans="2:10">
      <c r="B12" s="90">
        <v>2</v>
      </c>
      <c r="C12" s="99">
        <f t="shared" ref="C12:C43" si="2">+EDATE(C11,$C$8)</f>
        <v>0</v>
      </c>
      <c r="D12" s="92">
        <f t="shared" ref="D12:D75" si="3">+IF($G$6&gt;=B12,0,+D11+1)</f>
        <v>2</v>
      </c>
      <c r="E12" s="93">
        <f t="shared" ref="E12:E75" si="4">+IF(D12=0,1,D12)</f>
        <v>2</v>
      </c>
      <c r="F12" s="94">
        <f t="shared" ref="F12:F75" si="5">IF(F11&gt;0.001,G11-J11,0)</f>
        <v>0</v>
      </c>
      <c r="G12" s="95" t="e">
        <f t="shared" si="0"/>
        <v>#DIV/0!</v>
      </c>
      <c r="H12" s="96">
        <f t="shared" si="1"/>
        <v>0</v>
      </c>
      <c r="I12" s="97">
        <f t="shared" ref="I12:I75" si="6">IFERROR(IPMT(D$6/$E$7,E12,F$7,-C$6),0)</f>
        <v>0</v>
      </c>
      <c r="J12" s="98">
        <f t="shared" ref="J12:J75" si="7">+H12+I12</f>
        <v>0</v>
      </c>
    </row>
    <row r="13" spans="2:10">
      <c r="B13" s="90">
        <v>3</v>
      </c>
      <c r="C13" s="99">
        <f t="shared" si="2"/>
        <v>0</v>
      </c>
      <c r="D13" s="92">
        <f t="shared" si="3"/>
        <v>3</v>
      </c>
      <c r="E13" s="93">
        <f t="shared" si="4"/>
        <v>3</v>
      </c>
      <c r="F13" s="94">
        <f t="shared" si="5"/>
        <v>0</v>
      </c>
      <c r="G13" s="95" t="e">
        <f t="shared" si="0"/>
        <v>#DIV/0!</v>
      </c>
      <c r="H13" s="96">
        <f t="shared" si="1"/>
        <v>0</v>
      </c>
      <c r="I13" s="97">
        <f>IFERROR(IPMT(D$6/$E$7,E13,F$7,-C$6),0)</f>
        <v>0</v>
      </c>
      <c r="J13" s="98">
        <f t="shared" si="7"/>
        <v>0</v>
      </c>
    </row>
    <row r="14" spans="2:10">
      <c r="B14" s="90">
        <v>4</v>
      </c>
      <c r="C14" s="99">
        <f t="shared" si="2"/>
        <v>0</v>
      </c>
      <c r="D14" s="92">
        <f t="shared" si="3"/>
        <v>4</v>
      </c>
      <c r="E14" s="93">
        <f t="shared" si="4"/>
        <v>4</v>
      </c>
      <c r="F14" s="94">
        <f t="shared" si="5"/>
        <v>0</v>
      </c>
      <c r="G14" s="95" t="e">
        <f t="shared" si="0"/>
        <v>#DIV/0!</v>
      </c>
      <c r="H14" s="96">
        <f t="shared" si="1"/>
        <v>0</v>
      </c>
      <c r="I14" s="97">
        <f t="shared" si="6"/>
        <v>0</v>
      </c>
      <c r="J14" s="98">
        <f t="shared" si="7"/>
        <v>0</v>
      </c>
    </row>
    <row r="15" spans="2:10">
      <c r="B15" s="90">
        <v>5</v>
      </c>
      <c r="C15" s="99">
        <f t="shared" si="2"/>
        <v>0</v>
      </c>
      <c r="D15" s="92">
        <f t="shared" si="3"/>
        <v>5</v>
      </c>
      <c r="E15" s="93">
        <f t="shared" si="4"/>
        <v>5</v>
      </c>
      <c r="F15" s="94">
        <f t="shared" si="5"/>
        <v>0</v>
      </c>
      <c r="G15" s="95" t="e">
        <f t="shared" si="0"/>
        <v>#DIV/0!</v>
      </c>
      <c r="H15" s="96">
        <f t="shared" si="1"/>
        <v>0</v>
      </c>
      <c r="I15" s="97">
        <f t="shared" si="6"/>
        <v>0</v>
      </c>
      <c r="J15" s="98">
        <f t="shared" si="7"/>
        <v>0</v>
      </c>
    </row>
    <row r="16" spans="2:10">
      <c r="B16" s="90">
        <v>6</v>
      </c>
      <c r="C16" s="99">
        <f t="shared" si="2"/>
        <v>0</v>
      </c>
      <c r="D16" s="92">
        <f t="shared" si="3"/>
        <v>6</v>
      </c>
      <c r="E16" s="93">
        <f t="shared" si="4"/>
        <v>6</v>
      </c>
      <c r="F16" s="94">
        <f t="shared" si="5"/>
        <v>0</v>
      </c>
      <c r="G16" s="95" t="e">
        <f t="shared" si="0"/>
        <v>#DIV/0!</v>
      </c>
      <c r="H16" s="96">
        <f t="shared" si="1"/>
        <v>0</v>
      </c>
      <c r="I16" s="97">
        <f t="shared" si="6"/>
        <v>0</v>
      </c>
      <c r="J16" s="98">
        <f t="shared" si="7"/>
        <v>0</v>
      </c>
    </row>
    <row r="17" spans="2:10">
      <c r="B17" s="90">
        <v>7</v>
      </c>
      <c r="C17" s="99">
        <f t="shared" si="2"/>
        <v>0</v>
      </c>
      <c r="D17" s="92">
        <f t="shared" si="3"/>
        <v>7</v>
      </c>
      <c r="E17" s="93">
        <f t="shared" si="4"/>
        <v>7</v>
      </c>
      <c r="F17" s="94">
        <f t="shared" si="5"/>
        <v>0</v>
      </c>
      <c r="G17" s="95" t="e">
        <f t="shared" si="0"/>
        <v>#DIV/0!</v>
      </c>
      <c r="H17" s="96">
        <f t="shared" si="1"/>
        <v>0</v>
      </c>
      <c r="I17" s="97">
        <f t="shared" si="6"/>
        <v>0</v>
      </c>
      <c r="J17" s="98">
        <f t="shared" si="7"/>
        <v>0</v>
      </c>
    </row>
    <row r="18" spans="2:10">
      <c r="B18" s="90">
        <v>8</v>
      </c>
      <c r="C18" s="99">
        <f t="shared" si="2"/>
        <v>0</v>
      </c>
      <c r="D18" s="92">
        <f t="shared" si="3"/>
        <v>8</v>
      </c>
      <c r="E18" s="93">
        <f t="shared" si="4"/>
        <v>8</v>
      </c>
      <c r="F18" s="94">
        <f t="shared" si="5"/>
        <v>0</v>
      </c>
      <c r="G18" s="95" t="e">
        <f t="shared" si="0"/>
        <v>#DIV/0!</v>
      </c>
      <c r="H18" s="96">
        <f t="shared" si="1"/>
        <v>0</v>
      </c>
      <c r="I18" s="97">
        <f t="shared" si="6"/>
        <v>0</v>
      </c>
      <c r="J18" s="98">
        <f t="shared" si="7"/>
        <v>0</v>
      </c>
    </row>
    <row r="19" spans="2:10">
      <c r="B19" s="90">
        <v>9</v>
      </c>
      <c r="C19" s="99">
        <f t="shared" si="2"/>
        <v>0</v>
      </c>
      <c r="D19" s="92">
        <f t="shared" si="3"/>
        <v>9</v>
      </c>
      <c r="E19" s="93">
        <f t="shared" si="4"/>
        <v>9</v>
      </c>
      <c r="F19" s="94">
        <f t="shared" si="5"/>
        <v>0</v>
      </c>
      <c r="G19" s="95" t="e">
        <f t="shared" si="0"/>
        <v>#DIV/0!</v>
      </c>
      <c r="H19" s="96">
        <f t="shared" si="1"/>
        <v>0</v>
      </c>
      <c r="I19" s="97">
        <f t="shared" si="6"/>
        <v>0</v>
      </c>
      <c r="J19" s="98">
        <f t="shared" si="7"/>
        <v>0</v>
      </c>
    </row>
    <row r="20" spans="2:10">
      <c r="B20" s="90">
        <v>10</v>
      </c>
      <c r="C20" s="99">
        <f t="shared" si="2"/>
        <v>0</v>
      </c>
      <c r="D20" s="92">
        <f t="shared" si="3"/>
        <v>10</v>
      </c>
      <c r="E20" s="93">
        <f t="shared" si="4"/>
        <v>10</v>
      </c>
      <c r="F20" s="94">
        <f t="shared" si="5"/>
        <v>0</v>
      </c>
      <c r="G20" s="95" t="e">
        <f t="shared" si="0"/>
        <v>#DIV/0!</v>
      </c>
      <c r="H20" s="96">
        <f t="shared" si="1"/>
        <v>0</v>
      </c>
      <c r="I20" s="97">
        <f t="shared" si="6"/>
        <v>0</v>
      </c>
      <c r="J20" s="98">
        <f t="shared" si="7"/>
        <v>0</v>
      </c>
    </row>
    <row r="21" spans="2:10">
      <c r="B21" s="90">
        <v>11</v>
      </c>
      <c r="C21" s="99">
        <f t="shared" si="2"/>
        <v>0</v>
      </c>
      <c r="D21" s="92">
        <f t="shared" si="3"/>
        <v>11</v>
      </c>
      <c r="E21" s="93">
        <f t="shared" si="4"/>
        <v>11</v>
      </c>
      <c r="F21" s="94">
        <f t="shared" si="5"/>
        <v>0</v>
      </c>
      <c r="G21" s="95" t="e">
        <f t="shared" si="0"/>
        <v>#DIV/0!</v>
      </c>
      <c r="H21" s="96">
        <f t="shared" si="1"/>
        <v>0</v>
      </c>
      <c r="I21" s="97">
        <f t="shared" si="6"/>
        <v>0</v>
      </c>
      <c r="J21" s="98">
        <f t="shared" si="7"/>
        <v>0</v>
      </c>
    </row>
    <row r="22" spans="2:10">
      <c r="B22" s="90">
        <v>12</v>
      </c>
      <c r="C22" s="99">
        <f t="shared" si="2"/>
        <v>0</v>
      </c>
      <c r="D22" s="92">
        <f t="shared" si="3"/>
        <v>12</v>
      </c>
      <c r="E22" s="93">
        <f t="shared" si="4"/>
        <v>12</v>
      </c>
      <c r="F22" s="94">
        <f t="shared" si="5"/>
        <v>0</v>
      </c>
      <c r="G22" s="95" t="e">
        <f t="shared" si="0"/>
        <v>#DIV/0!</v>
      </c>
      <c r="H22" s="96">
        <f t="shared" si="1"/>
        <v>0</v>
      </c>
      <c r="I22" s="97">
        <f t="shared" si="6"/>
        <v>0</v>
      </c>
      <c r="J22" s="98">
        <f t="shared" si="7"/>
        <v>0</v>
      </c>
    </row>
    <row r="23" spans="2:10">
      <c r="B23" s="90">
        <v>13</v>
      </c>
      <c r="C23" s="99">
        <f t="shared" si="2"/>
        <v>0</v>
      </c>
      <c r="D23" s="92">
        <f t="shared" si="3"/>
        <v>13</v>
      </c>
      <c r="E23" s="93">
        <f t="shared" si="4"/>
        <v>13</v>
      </c>
      <c r="F23" s="94">
        <f t="shared" si="5"/>
        <v>0</v>
      </c>
      <c r="G23" s="95" t="e">
        <f t="shared" si="0"/>
        <v>#DIV/0!</v>
      </c>
      <c r="H23" s="96">
        <f t="shared" si="1"/>
        <v>0</v>
      </c>
      <c r="I23" s="97">
        <f t="shared" si="6"/>
        <v>0</v>
      </c>
      <c r="J23" s="98">
        <f t="shared" si="7"/>
        <v>0</v>
      </c>
    </row>
    <row r="24" spans="2:10">
      <c r="B24" s="90">
        <v>14</v>
      </c>
      <c r="C24" s="99">
        <f t="shared" si="2"/>
        <v>0</v>
      </c>
      <c r="D24" s="92">
        <f t="shared" si="3"/>
        <v>14</v>
      </c>
      <c r="E24" s="93">
        <f t="shared" si="4"/>
        <v>14</v>
      </c>
      <c r="F24" s="94">
        <f t="shared" si="5"/>
        <v>0</v>
      </c>
      <c r="G24" s="95" t="e">
        <f t="shared" si="0"/>
        <v>#DIV/0!</v>
      </c>
      <c r="H24" s="96">
        <f t="shared" si="1"/>
        <v>0</v>
      </c>
      <c r="I24" s="97">
        <f t="shared" si="6"/>
        <v>0</v>
      </c>
      <c r="J24" s="98">
        <f t="shared" si="7"/>
        <v>0</v>
      </c>
    </row>
    <row r="25" spans="2:10">
      <c r="B25" s="90">
        <v>15</v>
      </c>
      <c r="C25" s="99">
        <f t="shared" si="2"/>
        <v>0</v>
      </c>
      <c r="D25" s="92">
        <f t="shared" si="3"/>
        <v>15</v>
      </c>
      <c r="E25" s="93">
        <f t="shared" si="4"/>
        <v>15</v>
      </c>
      <c r="F25" s="94">
        <f t="shared" si="5"/>
        <v>0</v>
      </c>
      <c r="G25" s="95" t="e">
        <f t="shared" si="0"/>
        <v>#DIV/0!</v>
      </c>
      <c r="H25" s="96">
        <f t="shared" si="1"/>
        <v>0</v>
      </c>
      <c r="I25" s="97">
        <f t="shared" si="6"/>
        <v>0</v>
      </c>
      <c r="J25" s="98">
        <f t="shared" si="7"/>
        <v>0</v>
      </c>
    </row>
    <row r="26" spans="2:10">
      <c r="B26" s="90">
        <v>16</v>
      </c>
      <c r="C26" s="99">
        <f t="shared" si="2"/>
        <v>0</v>
      </c>
      <c r="D26" s="92">
        <f t="shared" si="3"/>
        <v>16</v>
      </c>
      <c r="E26" s="93">
        <f t="shared" si="4"/>
        <v>16</v>
      </c>
      <c r="F26" s="94">
        <f t="shared" si="5"/>
        <v>0</v>
      </c>
      <c r="G26" s="95" t="e">
        <f t="shared" si="0"/>
        <v>#DIV/0!</v>
      </c>
      <c r="H26" s="96">
        <f t="shared" si="1"/>
        <v>0</v>
      </c>
      <c r="I26" s="97">
        <f t="shared" si="6"/>
        <v>0</v>
      </c>
      <c r="J26" s="98">
        <f t="shared" si="7"/>
        <v>0</v>
      </c>
    </row>
    <row r="27" spans="2:10">
      <c r="B27" s="90">
        <v>17</v>
      </c>
      <c r="C27" s="99">
        <f t="shared" si="2"/>
        <v>0</v>
      </c>
      <c r="D27" s="92">
        <f t="shared" si="3"/>
        <v>17</v>
      </c>
      <c r="E27" s="93">
        <f t="shared" si="4"/>
        <v>17</v>
      </c>
      <c r="F27" s="94">
        <f t="shared" si="5"/>
        <v>0</v>
      </c>
      <c r="G27" s="95" t="e">
        <f t="shared" si="0"/>
        <v>#DIV/0!</v>
      </c>
      <c r="H27" s="96">
        <f t="shared" si="1"/>
        <v>0</v>
      </c>
      <c r="I27" s="97">
        <f t="shared" si="6"/>
        <v>0</v>
      </c>
      <c r="J27" s="98">
        <f t="shared" si="7"/>
        <v>0</v>
      </c>
    </row>
    <row r="28" spans="2:10">
      <c r="B28" s="90">
        <v>18</v>
      </c>
      <c r="C28" s="99">
        <f t="shared" si="2"/>
        <v>0</v>
      </c>
      <c r="D28" s="92">
        <f t="shared" si="3"/>
        <v>18</v>
      </c>
      <c r="E28" s="93">
        <f t="shared" si="4"/>
        <v>18</v>
      </c>
      <c r="F28" s="94">
        <f t="shared" si="5"/>
        <v>0</v>
      </c>
      <c r="G28" s="95" t="e">
        <f t="shared" si="0"/>
        <v>#DIV/0!</v>
      </c>
      <c r="H28" s="96">
        <f t="shared" si="1"/>
        <v>0</v>
      </c>
      <c r="I28" s="97">
        <f t="shared" si="6"/>
        <v>0</v>
      </c>
      <c r="J28" s="98">
        <f t="shared" si="7"/>
        <v>0</v>
      </c>
    </row>
    <row r="29" spans="2:10">
      <c r="B29" s="90">
        <v>19</v>
      </c>
      <c r="C29" s="99">
        <f t="shared" si="2"/>
        <v>0</v>
      </c>
      <c r="D29" s="92">
        <f t="shared" si="3"/>
        <v>19</v>
      </c>
      <c r="E29" s="93">
        <f t="shared" si="4"/>
        <v>19</v>
      </c>
      <c r="F29" s="94">
        <f t="shared" si="5"/>
        <v>0</v>
      </c>
      <c r="G29" s="95" t="e">
        <f t="shared" si="0"/>
        <v>#DIV/0!</v>
      </c>
      <c r="H29" s="96">
        <f t="shared" si="1"/>
        <v>0</v>
      </c>
      <c r="I29" s="97">
        <f t="shared" si="6"/>
        <v>0</v>
      </c>
      <c r="J29" s="98">
        <f t="shared" si="7"/>
        <v>0</v>
      </c>
    </row>
    <row r="30" spans="2:10">
      <c r="B30" s="90">
        <v>20</v>
      </c>
      <c r="C30" s="99">
        <f t="shared" si="2"/>
        <v>0</v>
      </c>
      <c r="D30" s="92">
        <f t="shared" si="3"/>
        <v>20</v>
      </c>
      <c r="E30" s="93">
        <f t="shared" si="4"/>
        <v>20</v>
      </c>
      <c r="F30" s="94">
        <f t="shared" si="5"/>
        <v>0</v>
      </c>
      <c r="G30" s="95" t="e">
        <f t="shared" si="0"/>
        <v>#DIV/0!</v>
      </c>
      <c r="H30" s="96">
        <f t="shared" si="1"/>
        <v>0</v>
      </c>
      <c r="I30" s="97">
        <f t="shared" si="6"/>
        <v>0</v>
      </c>
      <c r="J30" s="98">
        <f t="shared" si="7"/>
        <v>0</v>
      </c>
    </row>
    <row r="31" spans="2:10">
      <c r="B31" s="90">
        <v>21</v>
      </c>
      <c r="C31" s="99">
        <f t="shared" si="2"/>
        <v>0</v>
      </c>
      <c r="D31" s="92">
        <f t="shared" si="3"/>
        <v>21</v>
      </c>
      <c r="E31" s="93">
        <f t="shared" si="4"/>
        <v>21</v>
      </c>
      <c r="F31" s="94">
        <f t="shared" si="5"/>
        <v>0</v>
      </c>
      <c r="G31" s="95" t="e">
        <f t="shared" si="0"/>
        <v>#DIV/0!</v>
      </c>
      <c r="H31" s="96">
        <f t="shared" si="1"/>
        <v>0</v>
      </c>
      <c r="I31" s="97">
        <f t="shared" si="6"/>
        <v>0</v>
      </c>
      <c r="J31" s="98">
        <f t="shared" si="7"/>
        <v>0</v>
      </c>
    </row>
    <row r="32" spans="2:10">
      <c r="B32" s="90">
        <v>22</v>
      </c>
      <c r="C32" s="99">
        <f t="shared" si="2"/>
        <v>0</v>
      </c>
      <c r="D32" s="92">
        <f t="shared" si="3"/>
        <v>22</v>
      </c>
      <c r="E32" s="93">
        <f t="shared" si="4"/>
        <v>22</v>
      </c>
      <c r="F32" s="94">
        <f t="shared" si="5"/>
        <v>0</v>
      </c>
      <c r="G32" s="95" t="e">
        <f t="shared" si="0"/>
        <v>#DIV/0!</v>
      </c>
      <c r="H32" s="96">
        <f t="shared" si="1"/>
        <v>0</v>
      </c>
      <c r="I32" s="97">
        <f t="shared" si="6"/>
        <v>0</v>
      </c>
      <c r="J32" s="98">
        <f t="shared" si="7"/>
        <v>0</v>
      </c>
    </row>
    <row r="33" spans="2:10">
      <c r="B33" s="90">
        <v>23</v>
      </c>
      <c r="C33" s="99">
        <f t="shared" si="2"/>
        <v>0</v>
      </c>
      <c r="D33" s="92">
        <f t="shared" si="3"/>
        <v>23</v>
      </c>
      <c r="E33" s="93">
        <f t="shared" si="4"/>
        <v>23</v>
      </c>
      <c r="F33" s="94">
        <f t="shared" si="5"/>
        <v>0</v>
      </c>
      <c r="G33" s="95" t="e">
        <f t="shared" si="0"/>
        <v>#DIV/0!</v>
      </c>
      <c r="H33" s="96">
        <f t="shared" si="1"/>
        <v>0</v>
      </c>
      <c r="I33" s="97">
        <f t="shared" si="6"/>
        <v>0</v>
      </c>
      <c r="J33" s="98">
        <f t="shared" si="7"/>
        <v>0</v>
      </c>
    </row>
    <row r="34" spans="2:10">
      <c r="B34" s="90">
        <v>24</v>
      </c>
      <c r="C34" s="99">
        <f t="shared" si="2"/>
        <v>0</v>
      </c>
      <c r="D34" s="92">
        <f t="shared" si="3"/>
        <v>24</v>
      </c>
      <c r="E34" s="93">
        <f t="shared" si="4"/>
        <v>24</v>
      </c>
      <c r="F34" s="94">
        <f t="shared" si="5"/>
        <v>0</v>
      </c>
      <c r="G34" s="95" t="e">
        <f t="shared" si="0"/>
        <v>#DIV/0!</v>
      </c>
      <c r="H34" s="96">
        <f t="shared" si="1"/>
        <v>0</v>
      </c>
      <c r="I34" s="97">
        <f t="shared" si="6"/>
        <v>0</v>
      </c>
      <c r="J34" s="98">
        <f t="shared" si="7"/>
        <v>0</v>
      </c>
    </row>
    <row r="35" spans="2:10">
      <c r="B35" s="90">
        <v>25</v>
      </c>
      <c r="C35" s="99">
        <f t="shared" si="2"/>
        <v>0</v>
      </c>
      <c r="D35" s="92">
        <f t="shared" si="3"/>
        <v>25</v>
      </c>
      <c r="E35" s="93">
        <f t="shared" si="4"/>
        <v>25</v>
      </c>
      <c r="F35" s="94">
        <f t="shared" si="5"/>
        <v>0</v>
      </c>
      <c r="G35" s="95" t="e">
        <f t="shared" si="0"/>
        <v>#DIV/0!</v>
      </c>
      <c r="H35" s="96">
        <f t="shared" si="1"/>
        <v>0</v>
      </c>
      <c r="I35" s="97">
        <f t="shared" si="6"/>
        <v>0</v>
      </c>
      <c r="J35" s="98">
        <f t="shared" si="7"/>
        <v>0</v>
      </c>
    </row>
    <row r="36" spans="2:10">
      <c r="B36" s="90">
        <v>26</v>
      </c>
      <c r="C36" s="99">
        <f t="shared" si="2"/>
        <v>0</v>
      </c>
      <c r="D36" s="92">
        <f t="shared" si="3"/>
        <v>26</v>
      </c>
      <c r="E36" s="93">
        <f t="shared" si="4"/>
        <v>26</v>
      </c>
      <c r="F36" s="94">
        <f t="shared" si="5"/>
        <v>0</v>
      </c>
      <c r="G36" s="95" t="e">
        <f t="shared" si="0"/>
        <v>#DIV/0!</v>
      </c>
      <c r="H36" s="96">
        <f t="shared" si="1"/>
        <v>0</v>
      </c>
      <c r="I36" s="97">
        <f t="shared" si="6"/>
        <v>0</v>
      </c>
      <c r="J36" s="98">
        <f t="shared" si="7"/>
        <v>0</v>
      </c>
    </row>
    <row r="37" spans="2:10">
      <c r="B37" s="90">
        <v>27</v>
      </c>
      <c r="C37" s="99">
        <f t="shared" si="2"/>
        <v>0</v>
      </c>
      <c r="D37" s="92">
        <f t="shared" si="3"/>
        <v>27</v>
      </c>
      <c r="E37" s="93">
        <f t="shared" si="4"/>
        <v>27</v>
      </c>
      <c r="F37" s="94">
        <f t="shared" si="5"/>
        <v>0</v>
      </c>
      <c r="G37" s="95" t="e">
        <f t="shared" si="0"/>
        <v>#DIV/0!</v>
      </c>
      <c r="H37" s="96">
        <f t="shared" si="1"/>
        <v>0</v>
      </c>
      <c r="I37" s="97">
        <f t="shared" si="6"/>
        <v>0</v>
      </c>
      <c r="J37" s="98">
        <f t="shared" si="7"/>
        <v>0</v>
      </c>
    </row>
    <row r="38" spans="2:10">
      <c r="B38" s="90">
        <v>28</v>
      </c>
      <c r="C38" s="99">
        <f t="shared" si="2"/>
        <v>0</v>
      </c>
      <c r="D38" s="92">
        <f t="shared" si="3"/>
        <v>28</v>
      </c>
      <c r="E38" s="93">
        <f t="shared" si="4"/>
        <v>28</v>
      </c>
      <c r="F38" s="94">
        <f t="shared" si="5"/>
        <v>0</v>
      </c>
      <c r="G38" s="95" t="e">
        <f t="shared" si="0"/>
        <v>#DIV/0!</v>
      </c>
      <c r="H38" s="96">
        <f t="shared" si="1"/>
        <v>0</v>
      </c>
      <c r="I38" s="97">
        <f t="shared" si="6"/>
        <v>0</v>
      </c>
      <c r="J38" s="98">
        <f t="shared" si="7"/>
        <v>0</v>
      </c>
    </row>
    <row r="39" spans="2:10">
      <c r="B39" s="90">
        <v>29</v>
      </c>
      <c r="C39" s="99">
        <f t="shared" si="2"/>
        <v>0</v>
      </c>
      <c r="D39" s="92">
        <f t="shared" si="3"/>
        <v>29</v>
      </c>
      <c r="E39" s="93">
        <f t="shared" si="4"/>
        <v>29</v>
      </c>
      <c r="F39" s="94">
        <f t="shared" si="5"/>
        <v>0</v>
      </c>
      <c r="G39" s="95" t="e">
        <f t="shared" si="0"/>
        <v>#DIV/0!</v>
      </c>
      <c r="H39" s="96">
        <f t="shared" si="1"/>
        <v>0</v>
      </c>
      <c r="I39" s="97">
        <f t="shared" si="6"/>
        <v>0</v>
      </c>
      <c r="J39" s="98">
        <f t="shared" si="7"/>
        <v>0</v>
      </c>
    </row>
    <row r="40" spans="2:10">
      <c r="B40" s="90">
        <v>30</v>
      </c>
      <c r="C40" s="99">
        <f t="shared" si="2"/>
        <v>0</v>
      </c>
      <c r="D40" s="92">
        <f t="shared" si="3"/>
        <v>30</v>
      </c>
      <c r="E40" s="93">
        <f t="shared" si="4"/>
        <v>30</v>
      </c>
      <c r="F40" s="94">
        <f t="shared" si="5"/>
        <v>0</v>
      </c>
      <c r="G40" s="95" t="e">
        <f t="shared" si="0"/>
        <v>#DIV/0!</v>
      </c>
      <c r="H40" s="96">
        <f t="shared" si="1"/>
        <v>0</v>
      </c>
      <c r="I40" s="97">
        <f t="shared" si="6"/>
        <v>0</v>
      </c>
      <c r="J40" s="98">
        <f t="shared" si="7"/>
        <v>0</v>
      </c>
    </row>
    <row r="41" spans="2:10">
      <c r="B41" s="90">
        <v>31</v>
      </c>
      <c r="C41" s="99">
        <f t="shared" si="2"/>
        <v>0</v>
      </c>
      <c r="D41" s="92">
        <f t="shared" si="3"/>
        <v>31</v>
      </c>
      <c r="E41" s="93">
        <f t="shared" si="4"/>
        <v>31</v>
      </c>
      <c r="F41" s="94">
        <f t="shared" si="5"/>
        <v>0</v>
      </c>
      <c r="G41" s="95" t="e">
        <f t="shared" si="0"/>
        <v>#DIV/0!</v>
      </c>
      <c r="H41" s="96">
        <f t="shared" si="1"/>
        <v>0</v>
      </c>
      <c r="I41" s="97">
        <f t="shared" si="6"/>
        <v>0</v>
      </c>
      <c r="J41" s="98">
        <f t="shared" si="7"/>
        <v>0</v>
      </c>
    </row>
    <row r="42" spans="2:10">
      <c r="B42" s="90">
        <v>32</v>
      </c>
      <c r="C42" s="99">
        <f t="shared" si="2"/>
        <v>0</v>
      </c>
      <c r="D42" s="92">
        <f t="shared" si="3"/>
        <v>32</v>
      </c>
      <c r="E42" s="93">
        <f t="shared" si="4"/>
        <v>32</v>
      </c>
      <c r="F42" s="94">
        <f t="shared" si="5"/>
        <v>0</v>
      </c>
      <c r="G42" s="95" t="e">
        <f t="shared" si="0"/>
        <v>#DIV/0!</v>
      </c>
      <c r="H42" s="96">
        <f t="shared" si="1"/>
        <v>0</v>
      </c>
      <c r="I42" s="97">
        <f t="shared" si="6"/>
        <v>0</v>
      </c>
      <c r="J42" s="98">
        <f t="shared" si="7"/>
        <v>0</v>
      </c>
    </row>
    <row r="43" spans="2:10">
      <c r="B43" s="90">
        <v>33</v>
      </c>
      <c r="C43" s="99">
        <f t="shared" si="2"/>
        <v>0</v>
      </c>
      <c r="D43" s="92">
        <f t="shared" si="3"/>
        <v>33</v>
      </c>
      <c r="E43" s="93">
        <f t="shared" si="4"/>
        <v>33</v>
      </c>
      <c r="F43" s="94">
        <f t="shared" si="5"/>
        <v>0</v>
      </c>
      <c r="G43" s="95" t="e">
        <f t="shared" si="0"/>
        <v>#DIV/0!</v>
      </c>
      <c r="H43" s="96">
        <f t="shared" si="1"/>
        <v>0</v>
      </c>
      <c r="I43" s="97">
        <f t="shared" si="6"/>
        <v>0</v>
      </c>
      <c r="J43" s="98">
        <f t="shared" si="7"/>
        <v>0</v>
      </c>
    </row>
    <row r="44" spans="2:10">
      <c r="B44" s="90">
        <v>34</v>
      </c>
      <c r="C44" s="99">
        <f t="shared" ref="C44:C75" si="8">+EDATE(C43,$C$8)</f>
        <v>0</v>
      </c>
      <c r="D44" s="92">
        <f t="shared" si="3"/>
        <v>34</v>
      </c>
      <c r="E44" s="93">
        <f t="shared" si="4"/>
        <v>34</v>
      </c>
      <c r="F44" s="94">
        <f t="shared" si="5"/>
        <v>0</v>
      </c>
      <c r="G44" s="95" t="e">
        <f t="shared" si="0"/>
        <v>#DIV/0!</v>
      </c>
      <c r="H44" s="96">
        <f t="shared" si="1"/>
        <v>0</v>
      </c>
      <c r="I44" s="97">
        <f t="shared" si="6"/>
        <v>0</v>
      </c>
      <c r="J44" s="98">
        <f t="shared" si="7"/>
        <v>0</v>
      </c>
    </row>
    <row r="45" spans="2:10">
      <c r="B45" s="90">
        <v>35</v>
      </c>
      <c r="C45" s="99">
        <f t="shared" si="8"/>
        <v>0</v>
      </c>
      <c r="D45" s="92">
        <f t="shared" si="3"/>
        <v>35</v>
      </c>
      <c r="E45" s="93">
        <f t="shared" si="4"/>
        <v>35</v>
      </c>
      <c r="F45" s="94">
        <f t="shared" si="5"/>
        <v>0</v>
      </c>
      <c r="G45" s="95" t="e">
        <f t="shared" si="0"/>
        <v>#DIV/0!</v>
      </c>
      <c r="H45" s="96">
        <f t="shared" si="1"/>
        <v>0</v>
      </c>
      <c r="I45" s="97">
        <f t="shared" si="6"/>
        <v>0</v>
      </c>
      <c r="J45" s="98">
        <f t="shared" si="7"/>
        <v>0</v>
      </c>
    </row>
    <row r="46" spans="2:10">
      <c r="B46" s="90">
        <v>36</v>
      </c>
      <c r="C46" s="99">
        <f t="shared" si="8"/>
        <v>0</v>
      </c>
      <c r="D46" s="92">
        <f t="shared" si="3"/>
        <v>36</v>
      </c>
      <c r="E46" s="93">
        <f t="shared" si="4"/>
        <v>36</v>
      </c>
      <c r="F46" s="94">
        <f t="shared" si="5"/>
        <v>0</v>
      </c>
      <c r="G46" s="95" t="e">
        <f t="shared" si="0"/>
        <v>#DIV/0!</v>
      </c>
      <c r="H46" s="96">
        <f t="shared" si="1"/>
        <v>0</v>
      </c>
      <c r="I46" s="97">
        <f t="shared" si="6"/>
        <v>0</v>
      </c>
      <c r="J46" s="98">
        <f t="shared" si="7"/>
        <v>0</v>
      </c>
    </row>
    <row r="47" spans="2:10">
      <c r="B47" s="90">
        <v>37</v>
      </c>
      <c r="C47" s="99">
        <f t="shared" si="8"/>
        <v>0</v>
      </c>
      <c r="D47" s="92">
        <f t="shared" si="3"/>
        <v>37</v>
      </c>
      <c r="E47" s="93">
        <f t="shared" si="4"/>
        <v>37</v>
      </c>
      <c r="F47" s="94">
        <f t="shared" si="5"/>
        <v>0</v>
      </c>
      <c r="G47" s="95" t="e">
        <f t="shared" si="0"/>
        <v>#DIV/0!</v>
      </c>
      <c r="H47" s="96">
        <f t="shared" si="1"/>
        <v>0</v>
      </c>
      <c r="I47" s="97">
        <f t="shared" si="6"/>
        <v>0</v>
      </c>
      <c r="J47" s="98">
        <f t="shared" si="7"/>
        <v>0</v>
      </c>
    </row>
    <row r="48" spans="2:10">
      <c r="B48" s="90">
        <v>38</v>
      </c>
      <c r="C48" s="99">
        <f t="shared" si="8"/>
        <v>0</v>
      </c>
      <c r="D48" s="92">
        <f t="shared" si="3"/>
        <v>38</v>
      </c>
      <c r="E48" s="93">
        <f t="shared" si="4"/>
        <v>38</v>
      </c>
      <c r="F48" s="94">
        <f t="shared" si="5"/>
        <v>0</v>
      </c>
      <c r="G48" s="95" t="e">
        <f t="shared" si="0"/>
        <v>#DIV/0!</v>
      </c>
      <c r="H48" s="96">
        <f t="shared" si="1"/>
        <v>0</v>
      </c>
      <c r="I48" s="97">
        <f t="shared" si="6"/>
        <v>0</v>
      </c>
      <c r="J48" s="98">
        <f t="shared" si="7"/>
        <v>0</v>
      </c>
    </row>
    <row r="49" spans="2:10">
      <c r="B49" s="90">
        <v>39</v>
      </c>
      <c r="C49" s="99">
        <f t="shared" si="8"/>
        <v>0</v>
      </c>
      <c r="D49" s="92">
        <f t="shared" si="3"/>
        <v>39</v>
      </c>
      <c r="E49" s="93">
        <f t="shared" si="4"/>
        <v>39</v>
      </c>
      <c r="F49" s="94">
        <f t="shared" si="5"/>
        <v>0</v>
      </c>
      <c r="G49" s="95" t="e">
        <f t="shared" si="0"/>
        <v>#DIV/0!</v>
      </c>
      <c r="H49" s="96">
        <f t="shared" si="1"/>
        <v>0</v>
      </c>
      <c r="I49" s="97">
        <f t="shared" si="6"/>
        <v>0</v>
      </c>
      <c r="J49" s="98">
        <f t="shared" si="7"/>
        <v>0</v>
      </c>
    </row>
    <row r="50" spans="2:10">
      <c r="B50" s="90">
        <v>40</v>
      </c>
      <c r="C50" s="99">
        <f t="shared" si="8"/>
        <v>0</v>
      </c>
      <c r="D50" s="92">
        <f t="shared" si="3"/>
        <v>40</v>
      </c>
      <c r="E50" s="93">
        <f t="shared" si="4"/>
        <v>40</v>
      </c>
      <c r="F50" s="94">
        <f t="shared" si="5"/>
        <v>0</v>
      </c>
      <c r="G50" s="95" t="e">
        <f t="shared" si="0"/>
        <v>#DIV/0!</v>
      </c>
      <c r="H50" s="96">
        <f t="shared" si="1"/>
        <v>0</v>
      </c>
      <c r="I50" s="97">
        <f t="shared" si="6"/>
        <v>0</v>
      </c>
      <c r="J50" s="98">
        <f t="shared" si="7"/>
        <v>0</v>
      </c>
    </row>
    <row r="51" spans="2:10">
      <c r="B51" s="90">
        <v>41</v>
      </c>
      <c r="C51" s="99">
        <f t="shared" si="8"/>
        <v>0</v>
      </c>
      <c r="D51" s="92">
        <f t="shared" si="3"/>
        <v>41</v>
      </c>
      <c r="E51" s="93">
        <f t="shared" si="4"/>
        <v>41</v>
      </c>
      <c r="F51" s="94">
        <f t="shared" si="5"/>
        <v>0</v>
      </c>
      <c r="G51" s="95" t="e">
        <f t="shared" si="0"/>
        <v>#DIV/0!</v>
      </c>
      <c r="H51" s="96">
        <f t="shared" si="1"/>
        <v>0</v>
      </c>
      <c r="I51" s="97">
        <f t="shared" si="6"/>
        <v>0</v>
      </c>
      <c r="J51" s="98">
        <f t="shared" si="7"/>
        <v>0</v>
      </c>
    </row>
    <row r="52" spans="2:10">
      <c r="B52" s="90">
        <v>42</v>
      </c>
      <c r="C52" s="99">
        <f t="shared" si="8"/>
        <v>0</v>
      </c>
      <c r="D52" s="92">
        <f t="shared" si="3"/>
        <v>42</v>
      </c>
      <c r="E52" s="93">
        <f t="shared" si="4"/>
        <v>42</v>
      </c>
      <c r="F52" s="94">
        <f t="shared" si="5"/>
        <v>0</v>
      </c>
      <c r="G52" s="95" t="e">
        <f t="shared" si="0"/>
        <v>#DIV/0!</v>
      </c>
      <c r="H52" s="96">
        <f t="shared" si="1"/>
        <v>0</v>
      </c>
      <c r="I52" s="97">
        <f t="shared" si="6"/>
        <v>0</v>
      </c>
      <c r="J52" s="98">
        <f t="shared" si="7"/>
        <v>0</v>
      </c>
    </row>
    <row r="53" spans="2:10">
      <c r="B53" s="90">
        <v>43</v>
      </c>
      <c r="C53" s="99">
        <f t="shared" si="8"/>
        <v>0</v>
      </c>
      <c r="D53" s="92">
        <f t="shared" si="3"/>
        <v>43</v>
      </c>
      <c r="E53" s="93">
        <f t="shared" si="4"/>
        <v>43</v>
      </c>
      <c r="F53" s="94">
        <f t="shared" si="5"/>
        <v>0</v>
      </c>
      <c r="G53" s="95" t="e">
        <f t="shared" si="0"/>
        <v>#DIV/0!</v>
      </c>
      <c r="H53" s="96">
        <f t="shared" si="1"/>
        <v>0</v>
      </c>
      <c r="I53" s="97">
        <f t="shared" si="6"/>
        <v>0</v>
      </c>
      <c r="J53" s="98">
        <f t="shared" si="7"/>
        <v>0</v>
      </c>
    </row>
    <row r="54" spans="2:10">
      <c r="B54" s="90">
        <v>44</v>
      </c>
      <c r="C54" s="99">
        <f t="shared" si="8"/>
        <v>0</v>
      </c>
      <c r="D54" s="92">
        <f t="shared" si="3"/>
        <v>44</v>
      </c>
      <c r="E54" s="93">
        <f t="shared" si="4"/>
        <v>44</v>
      </c>
      <c r="F54" s="94">
        <f t="shared" si="5"/>
        <v>0</v>
      </c>
      <c r="G54" s="95" t="e">
        <f t="shared" si="0"/>
        <v>#DIV/0!</v>
      </c>
      <c r="H54" s="96">
        <f t="shared" si="1"/>
        <v>0</v>
      </c>
      <c r="I54" s="97">
        <f t="shared" si="6"/>
        <v>0</v>
      </c>
      <c r="J54" s="98">
        <f t="shared" si="7"/>
        <v>0</v>
      </c>
    </row>
    <row r="55" spans="2:10">
      <c r="B55" s="90">
        <v>45</v>
      </c>
      <c r="C55" s="99">
        <f t="shared" si="8"/>
        <v>0</v>
      </c>
      <c r="D55" s="92">
        <f t="shared" si="3"/>
        <v>45</v>
      </c>
      <c r="E55" s="93">
        <f t="shared" si="4"/>
        <v>45</v>
      </c>
      <c r="F55" s="94">
        <f t="shared" si="5"/>
        <v>0</v>
      </c>
      <c r="G55" s="95" t="e">
        <f t="shared" si="0"/>
        <v>#DIV/0!</v>
      </c>
      <c r="H55" s="96">
        <f t="shared" si="1"/>
        <v>0</v>
      </c>
      <c r="I55" s="97">
        <f t="shared" si="6"/>
        <v>0</v>
      </c>
      <c r="J55" s="98">
        <f t="shared" si="7"/>
        <v>0</v>
      </c>
    </row>
    <row r="56" spans="2:10">
      <c r="B56" s="90">
        <v>46</v>
      </c>
      <c r="C56" s="99">
        <f t="shared" si="8"/>
        <v>0</v>
      </c>
      <c r="D56" s="92">
        <f t="shared" si="3"/>
        <v>46</v>
      </c>
      <c r="E56" s="93">
        <f t="shared" si="4"/>
        <v>46</v>
      </c>
      <c r="F56" s="94">
        <f t="shared" si="5"/>
        <v>0</v>
      </c>
      <c r="G56" s="95" t="e">
        <f t="shared" si="0"/>
        <v>#DIV/0!</v>
      </c>
      <c r="H56" s="96">
        <f t="shared" si="1"/>
        <v>0</v>
      </c>
      <c r="I56" s="97">
        <f t="shared" si="6"/>
        <v>0</v>
      </c>
      <c r="J56" s="98">
        <f t="shared" si="7"/>
        <v>0</v>
      </c>
    </row>
    <row r="57" spans="2:10">
      <c r="B57" s="90">
        <v>47</v>
      </c>
      <c r="C57" s="99">
        <f t="shared" si="8"/>
        <v>0</v>
      </c>
      <c r="D57" s="92">
        <f t="shared" si="3"/>
        <v>47</v>
      </c>
      <c r="E57" s="93">
        <f t="shared" si="4"/>
        <v>47</v>
      </c>
      <c r="F57" s="94">
        <f t="shared" si="5"/>
        <v>0</v>
      </c>
      <c r="G57" s="95" t="e">
        <f t="shared" si="0"/>
        <v>#DIV/0!</v>
      </c>
      <c r="H57" s="96">
        <f t="shared" si="1"/>
        <v>0</v>
      </c>
      <c r="I57" s="97">
        <f t="shared" si="6"/>
        <v>0</v>
      </c>
      <c r="J57" s="98">
        <f t="shared" si="7"/>
        <v>0</v>
      </c>
    </row>
    <row r="58" spans="2:10">
      <c r="B58" s="90">
        <v>48</v>
      </c>
      <c r="C58" s="99">
        <f t="shared" si="8"/>
        <v>0</v>
      </c>
      <c r="D58" s="92">
        <f t="shared" si="3"/>
        <v>48</v>
      </c>
      <c r="E58" s="93">
        <f t="shared" si="4"/>
        <v>48</v>
      </c>
      <c r="F58" s="94">
        <f t="shared" si="5"/>
        <v>0</v>
      </c>
      <c r="G58" s="95" t="e">
        <f t="shared" si="0"/>
        <v>#DIV/0!</v>
      </c>
      <c r="H58" s="96">
        <f t="shared" si="1"/>
        <v>0</v>
      </c>
      <c r="I58" s="97">
        <f t="shared" si="6"/>
        <v>0</v>
      </c>
      <c r="J58" s="98">
        <f t="shared" si="7"/>
        <v>0</v>
      </c>
    </row>
    <row r="59" spans="2:10">
      <c r="B59" s="90">
        <v>49</v>
      </c>
      <c r="C59" s="99">
        <f t="shared" si="8"/>
        <v>0</v>
      </c>
      <c r="D59" s="92">
        <f t="shared" si="3"/>
        <v>49</v>
      </c>
      <c r="E59" s="93">
        <f t="shared" si="4"/>
        <v>49</v>
      </c>
      <c r="F59" s="94">
        <f t="shared" si="5"/>
        <v>0</v>
      </c>
      <c r="G59" s="95" t="e">
        <f t="shared" si="0"/>
        <v>#DIV/0!</v>
      </c>
      <c r="H59" s="96">
        <f t="shared" si="1"/>
        <v>0</v>
      </c>
      <c r="I59" s="97">
        <f t="shared" si="6"/>
        <v>0</v>
      </c>
      <c r="J59" s="98">
        <f t="shared" si="7"/>
        <v>0</v>
      </c>
    </row>
    <row r="60" spans="2:10">
      <c r="B60" s="90">
        <v>50</v>
      </c>
      <c r="C60" s="99">
        <f t="shared" si="8"/>
        <v>0</v>
      </c>
      <c r="D60" s="92">
        <f t="shared" si="3"/>
        <v>50</v>
      </c>
      <c r="E60" s="93">
        <f t="shared" si="4"/>
        <v>50</v>
      </c>
      <c r="F60" s="94">
        <f t="shared" si="5"/>
        <v>0</v>
      </c>
      <c r="G60" s="95" t="e">
        <f t="shared" si="0"/>
        <v>#DIV/0!</v>
      </c>
      <c r="H60" s="96">
        <f t="shared" si="1"/>
        <v>0</v>
      </c>
      <c r="I60" s="97">
        <f t="shared" si="6"/>
        <v>0</v>
      </c>
      <c r="J60" s="98">
        <f t="shared" si="7"/>
        <v>0</v>
      </c>
    </row>
    <row r="61" spans="2:10">
      <c r="B61" s="90">
        <v>51</v>
      </c>
      <c r="C61" s="99">
        <f t="shared" si="8"/>
        <v>0</v>
      </c>
      <c r="D61" s="92">
        <f t="shared" si="3"/>
        <v>51</v>
      </c>
      <c r="E61" s="93">
        <f t="shared" si="4"/>
        <v>51</v>
      </c>
      <c r="F61" s="94">
        <f t="shared" si="5"/>
        <v>0</v>
      </c>
      <c r="G61" s="95" t="e">
        <f t="shared" si="0"/>
        <v>#DIV/0!</v>
      </c>
      <c r="H61" s="96">
        <f t="shared" si="1"/>
        <v>0</v>
      </c>
      <c r="I61" s="97">
        <f t="shared" si="6"/>
        <v>0</v>
      </c>
      <c r="J61" s="98">
        <f t="shared" si="7"/>
        <v>0</v>
      </c>
    </row>
    <row r="62" spans="2:10">
      <c r="B62" s="90">
        <v>52</v>
      </c>
      <c r="C62" s="99">
        <f t="shared" si="8"/>
        <v>0</v>
      </c>
      <c r="D62" s="92">
        <f t="shared" si="3"/>
        <v>52</v>
      </c>
      <c r="E62" s="93">
        <f t="shared" si="4"/>
        <v>52</v>
      </c>
      <c r="F62" s="94">
        <f t="shared" si="5"/>
        <v>0</v>
      </c>
      <c r="G62" s="95" t="e">
        <f t="shared" si="0"/>
        <v>#DIV/0!</v>
      </c>
      <c r="H62" s="96">
        <f t="shared" si="1"/>
        <v>0</v>
      </c>
      <c r="I62" s="97">
        <f t="shared" si="6"/>
        <v>0</v>
      </c>
      <c r="J62" s="98">
        <f t="shared" si="7"/>
        <v>0</v>
      </c>
    </row>
    <row r="63" spans="2:10">
      <c r="B63" s="90">
        <v>53</v>
      </c>
      <c r="C63" s="99">
        <f t="shared" si="8"/>
        <v>0</v>
      </c>
      <c r="D63" s="92">
        <f t="shared" si="3"/>
        <v>53</v>
      </c>
      <c r="E63" s="93">
        <f t="shared" si="4"/>
        <v>53</v>
      </c>
      <c r="F63" s="94">
        <f t="shared" si="5"/>
        <v>0</v>
      </c>
      <c r="G63" s="95" t="e">
        <f t="shared" si="0"/>
        <v>#DIV/0!</v>
      </c>
      <c r="H63" s="96">
        <f t="shared" si="1"/>
        <v>0</v>
      </c>
      <c r="I63" s="97">
        <f t="shared" si="6"/>
        <v>0</v>
      </c>
      <c r="J63" s="98">
        <f t="shared" si="7"/>
        <v>0</v>
      </c>
    </row>
    <row r="64" spans="2:10">
      <c r="B64" s="90">
        <v>54</v>
      </c>
      <c r="C64" s="99">
        <f t="shared" si="8"/>
        <v>0</v>
      </c>
      <c r="D64" s="92">
        <f t="shared" si="3"/>
        <v>54</v>
      </c>
      <c r="E64" s="93">
        <f t="shared" si="4"/>
        <v>54</v>
      </c>
      <c r="F64" s="94">
        <f t="shared" si="5"/>
        <v>0</v>
      </c>
      <c r="G64" s="95" t="e">
        <f t="shared" si="0"/>
        <v>#DIV/0!</v>
      </c>
      <c r="H64" s="96">
        <f t="shared" si="1"/>
        <v>0</v>
      </c>
      <c r="I64" s="97">
        <f t="shared" si="6"/>
        <v>0</v>
      </c>
      <c r="J64" s="98">
        <f t="shared" si="7"/>
        <v>0</v>
      </c>
    </row>
    <row r="65" spans="2:10">
      <c r="B65" s="90">
        <v>55</v>
      </c>
      <c r="C65" s="99">
        <f t="shared" si="8"/>
        <v>0</v>
      </c>
      <c r="D65" s="92">
        <f t="shared" si="3"/>
        <v>55</v>
      </c>
      <c r="E65" s="93">
        <f t="shared" si="4"/>
        <v>55</v>
      </c>
      <c r="F65" s="94">
        <f t="shared" si="5"/>
        <v>0</v>
      </c>
      <c r="G65" s="95" t="e">
        <f t="shared" si="0"/>
        <v>#DIV/0!</v>
      </c>
      <c r="H65" s="96">
        <f t="shared" si="1"/>
        <v>0</v>
      </c>
      <c r="I65" s="97">
        <f t="shared" si="6"/>
        <v>0</v>
      </c>
      <c r="J65" s="98">
        <f t="shared" si="7"/>
        <v>0</v>
      </c>
    </row>
    <row r="66" spans="2:10">
      <c r="B66" s="90">
        <v>56</v>
      </c>
      <c r="C66" s="99">
        <f t="shared" si="8"/>
        <v>0</v>
      </c>
      <c r="D66" s="92">
        <f t="shared" si="3"/>
        <v>56</v>
      </c>
      <c r="E66" s="93">
        <f t="shared" si="4"/>
        <v>56</v>
      </c>
      <c r="F66" s="94">
        <f t="shared" si="5"/>
        <v>0</v>
      </c>
      <c r="G66" s="95" t="e">
        <f t="shared" si="0"/>
        <v>#DIV/0!</v>
      </c>
      <c r="H66" s="96">
        <f t="shared" si="1"/>
        <v>0</v>
      </c>
      <c r="I66" s="97">
        <f t="shared" si="6"/>
        <v>0</v>
      </c>
      <c r="J66" s="98">
        <f t="shared" si="7"/>
        <v>0</v>
      </c>
    </row>
    <row r="67" spans="2:10">
      <c r="B67" s="90">
        <v>57</v>
      </c>
      <c r="C67" s="99">
        <f t="shared" si="8"/>
        <v>0</v>
      </c>
      <c r="D67" s="92">
        <f t="shared" si="3"/>
        <v>57</v>
      </c>
      <c r="E67" s="93">
        <f t="shared" si="4"/>
        <v>57</v>
      </c>
      <c r="F67" s="94">
        <f t="shared" si="5"/>
        <v>0</v>
      </c>
      <c r="G67" s="95" t="e">
        <f t="shared" si="0"/>
        <v>#DIV/0!</v>
      </c>
      <c r="H67" s="96">
        <f t="shared" si="1"/>
        <v>0</v>
      </c>
      <c r="I67" s="97">
        <f t="shared" si="6"/>
        <v>0</v>
      </c>
      <c r="J67" s="98">
        <f t="shared" si="7"/>
        <v>0</v>
      </c>
    </row>
    <row r="68" spans="2:10">
      <c r="B68" s="90">
        <v>58</v>
      </c>
      <c r="C68" s="99">
        <f t="shared" si="8"/>
        <v>0</v>
      </c>
      <c r="D68" s="92">
        <f t="shared" si="3"/>
        <v>58</v>
      </c>
      <c r="E68" s="93">
        <f t="shared" si="4"/>
        <v>58</v>
      </c>
      <c r="F68" s="94">
        <f t="shared" si="5"/>
        <v>0</v>
      </c>
      <c r="G68" s="95" t="e">
        <f t="shared" si="0"/>
        <v>#DIV/0!</v>
      </c>
      <c r="H68" s="96">
        <f t="shared" si="1"/>
        <v>0</v>
      </c>
      <c r="I68" s="97">
        <f t="shared" si="6"/>
        <v>0</v>
      </c>
      <c r="J68" s="98">
        <f t="shared" si="7"/>
        <v>0</v>
      </c>
    </row>
    <row r="69" spans="2:10">
      <c r="B69" s="90">
        <v>59</v>
      </c>
      <c r="C69" s="99">
        <f t="shared" si="8"/>
        <v>0</v>
      </c>
      <c r="D69" s="92">
        <f t="shared" si="3"/>
        <v>59</v>
      </c>
      <c r="E69" s="93">
        <f t="shared" si="4"/>
        <v>59</v>
      </c>
      <c r="F69" s="94">
        <f t="shared" si="5"/>
        <v>0</v>
      </c>
      <c r="G69" s="95" t="e">
        <f t="shared" si="0"/>
        <v>#DIV/0!</v>
      </c>
      <c r="H69" s="96">
        <f t="shared" si="1"/>
        <v>0</v>
      </c>
      <c r="I69" s="97">
        <f t="shared" si="6"/>
        <v>0</v>
      </c>
      <c r="J69" s="98">
        <f t="shared" si="7"/>
        <v>0</v>
      </c>
    </row>
    <row r="70" spans="2:10">
      <c r="B70" s="90">
        <v>60</v>
      </c>
      <c r="C70" s="99">
        <f t="shared" si="8"/>
        <v>0</v>
      </c>
      <c r="D70" s="92">
        <f t="shared" si="3"/>
        <v>60</v>
      </c>
      <c r="E70" s="93">
        <f t="shared" si="4"/>
        <v>60</v>
      </c>
      <c r="F70" s="94">
        <f t="shared" si="5"/>
        <v>0</v>
      </c>
      <c r="G70" s="95" t="e">
        <f t="shared" si="0"/>
        <v>#DIV/0!</v>
      </c>
      <c r="H70" s="96">
        <f t="shared" si="1"/>
        <v>0</v>
      </c>
      <c r="I70" s="97">
        <f t="shared" si="6"/>
        <v>0</v>
      </c>
      <c r="J70" s="98">
        <f t="shared" si="7"/>
        <v>0</v>
      </c>
    </row>
    <row r="71" spans="2:10">
      <c r="B71" s="90">
        <v>61</v>
      </c>
      <c r="C71" s="99">
        <f t="shared" si="8"/>
        <v>0</v>
      </c>
      <c r="D71" s="92">
        <f t="shared" si="3"/>
        <v>61</v>
      </c>
      <c r="E71" s="93">
        <f t="shared" si="4"/>
        <v>61</v>
      </c>
      <c r="F71" s="94">
        <f t="shared" si="5"/>
        <v>0</v>
      </c>
      <c r="G71" s="95" t="e">
        <f t="shared" si="0"/>
        <v>#DIV/0!</v>
      </c>
      <c r="H71" s="96">
        <f t="shared" si="1"/>
        <v>0</v>
      </c>
      <c r="I71" s="97">
        <f t="shared" si="6"/>
        <v>0</v>
      </c>
      <c r="J71" s="98">
        <f t="shared" si="7"/>
        <v>0</v>
      </c>
    </row>
    <row r="72" spans="2:10">
      <c r="B72" s="90">
        <v>62</v>
      </c>
      <c r="C72" s="99">
        <f t="shared" si="8"/>
        <v>0</v>
      </c>
      <c r="D72" s="92">
        <f t="shared" si="3"/>
        <v>62</v>
      </c>
      <c r="E72" s="93">
        <f t="shared" si="4"/>
        <v>62</v>
      </c>
      <c r="F72" s="94">
        <f t="shared" si="5"/>
        <v>0</v>
      </c>
      <c r="G72" s="95" t="e">
        <f t="shared" si="0"/>
        <v>#DIV/0!</v>
      </c>
      <c r="H72" s="96">
        <f t="shared" si="1"/>
        <v>0</v>
      </c>
      <c r="I72" s="97">
        <f t="shared" si="6"/>
        <v>0</v>
      </c>
      <c r="J72" s="98">
        <f t="shared" si="7"/>
        <v>0</v>
      </c>
    </row>
    <row r="73" spans="2:10">
      <c r="B73" s="90">
        <v>63</v>
      </c>
      <c r="C73" s="99">
        <f t="shared" si="8"/>
        <v>0</v>
      </c>
      <c r="D73" s="92">
        <f t="shared" si="3"/>
        <v>63</v>
      </c>
      <c r="E73" s="93">
        <f t="shared" si="4"/>
        <v>63</v>
      </c>
      <c r="F73" s="94">
        <f t="shared" si="5"/>
        <v>0</v>
      </c>
      <c r="G73" s="95" t="e">
        <f t="shared" si="0"/>
        <v>#DIV/0!</v>
      </c>
      <c r="H73" s="96">
        <f t="shared" si="1"/>
        <v>0</v>
      </c>
      <c r="I73" s="97">
        <f t="shared" si="6"/>
        <v>0</v>
      </c>
      <c r="J73" s="98">
        <f t="shared" si="7"/>
        <v>0</v>
      </c>
    </row>
    <row r="74" spans="2:10">
      <c r="B74" s="90">
        <v>64</v>
      </c>
      <c r="C74" s="99">
        <f t="shared" si="8"/>
        <v>0</v>
      </c>
      <c r="D74" s="92">
        <f t="shared" si="3"/>
        <v>64</v>
      </c>
      <c r="E74" s="93">
        <f t="shared" si="4"/>
        <v>64</v>
      </c>
      <c r="F74" s="94">
        <f t="shared" si="5"/>
        <v>0</v>
      </c>
      <c r="G74" s="95" t="e">
        <f t="shared" si="0"/>
        <v>#DIV/0!</v>
      </c>
      <c r="H74" s="96">
        <f t="shared" si="1"/>
        <v>0</v>
      </c>
      <c r="I74" s="97">
        <f t="shared" si="6"/>
        <v>0</v>
      </c>
      <c r="J74" s="98">
        <f t="shared" si="7"/>
        <v>0</v>
      </c>
    </row>
    <row r="75" spans="2:10">
      <c r="B75" s="90">
        <v>65</v>
      </c>
      <c r="C75" s="99">
        <f t="shared" si="8"/>
        <v>0</v>
      </c>
      <c r="D75" s="92">
        <f t="shared" si="3"/>
        <v>65</v>
      </c>
      <c r="E75" s="93">
        <f t="shared" si="4"/>
        <v>65</v>
      </c>
      <c r="F75" s="94">
        <f t="shared" si="5"/>
        <v>0</v>
      </c>
      <c r="G75" s="95" t="e">
        <f t="shared" ref="G75:G82" si="9">F75*(1+D$6/$E$7)</f>
        <v>#DIV/0!</v>
      </c>
      <c r="H75" s="96">
        <f t="shared" ref="H75:H82" si="10">IFERROR(PPMT(D$6/$E$7,D75,F$7,-C$6),0)</f>
        <v>0</v>
      </c>
      <c r="I75" s="97">
        <f t="shared" si="6"/>
        <v>0</v>
      </c>
      <c r="J75" s="98">
        <f t="shared" si="7"/>
        <v>0</v>
      </c>
    </row>
    <row r="76" spans="2:10">
      <c r="B76" s="90">
        <v>66</v>
      </c>
      <c r="C76" s="99">
        <f t="shared" ref="C76:C82" si="11">+EDATE(C75,$C$8)</f>
        <v>0</v>
      </c>
      <c r="D76" s="92">
        <f t="shared" ref="D76:D82" si="12">+IF($G$6&gt;=B76,0,+D75+1)</f>
        <v>66</v>
      </c>
      <c r="E76" s="93">
        <f t="shared" ref="E76:E82" si="13">+IF(D76=0,1,D76)</f>
        <v>66</v>
      </c>
      <c r="F76" s="94">
        <f t="shared" ref="F76:F82" si="14">IF(F75&gt;0.001,G75-J75,0)</f>
        <v>0</v>
      </c>
      <c r="G76" s="95" t="e">
        <f t="shared" si="9"/>
        <v>#DIV/0!</v>
      </c>
      <c r="H76" s="96">
        <f t="shared" si="10"/>
        <v>0</v>
      </c>
      <c r="I76" s="97">
        <f t="shared" ref="I76:I82" si="15">IFERROR(IPMT(D$6/$E$7,E76,F$7,-C$6),0)</f>
        <v>0</v>
      </c>
      <c r="J76" s="98">
        <f t="shared" ref="J76:J82" si="16">+H76+I76</f>
        <v>0</v>
      </c>
    </row>
    <row r="77" spans="2:10">
      <c r="B77" s="90">
        <v>67</v>
      </c>
      <c r="C77" s="99">
        <f t="shared" si="11"/>
        <v>0</v>
      </c>
      <c r="D77" s="92">
        <f t="shared" si="12"/>
        <v>67</v>
      </c>
      <c r="E77" s="93">
        <f t="shared" si="13"/>
        <v>67</v>
      </c>
      <c r="F77" s="94">
        <f t="shared" si="14"/>
        <v>0</v>
      </c>
      <c r="G77" s="95" t="e">
        <f t="shared" si="9"/>
        <v>#DIV/0!</v>
      </c>
      <c r="H77" s="96">
        <f t="shared" si="10"/>
        <v>0</v>
      </c>
      <c r="I77" s="97">
        <f t="shared" si="15"/>
        <v>0</v>
      </c>
      <c r="J77" s="98">
        <f t="shared" si="16"/>
        <v>0</v>
      </c>
    </row>
    <row r="78" spans="2:10">
      <c r="B78" s="90">
        <v>68</v>
      </c>
      <c r="C78" s="99">
        <f t="shared" si="11"/>
        <v>0</v>
      </c>
      <c r="D78" s="92">
        <f t="shared" si="12"/>
        <v>68</v>
      </c>
      <c r="E78" s="93">
        <f t="shared" si="13"/>
        <v>68</v>
      </c>
      <c r="F78" s="94">
        <f t="shared" si="14"/>
        <v>0</v>
      </c>
      <c r="G78" s="95" t="e">
        <f t="shared" si="9"/>
        <v>#DIV/0!</v>
      </c>
      <c r="H78" s="96">
        <f t="shared" si="10"/>
        <v>0</v>
      </c>
      <c r="I78" s="97">
        <f t="shared" si="15"/>
        <v>0</v>
      </c>
      <c r="J78" s="98">
        <f t="shared" si="16"/>
        <v>0</v>
      </c>
    </row>
    <row r="79" spans="2:10">
      <c r="B79" s="90">
        <v>69</v>
      </c>
      <c r="C79" s="99">
        <f t="shared" si="11"/>
        <v>0</v>
      </c>
      <c r="D79" s="92">
        <f t="shared" si="12"/>
        <v>69</v>
      </c>
      <c r="E79" s="93">
        <f t="shared" si="13"/>
        <v>69</v>
      </c>
      <c r="F79" s="94">
        <f t="shared" si="14"/>
        <v>0</v>
      </c>
      <c r="G79" s="95" t="e">
        <f t="shared" si="9"/>
        <v>#DIV/0!</v>
      </c>
      <c r="H79" s="96">
        <f t="shared" si="10"/>
        <v>0</v>
      </c>
      <c r="I79" s="97">
        <f t="shared" si="15"/>
        <v>0</v>
      </c>
      <c r="J79" s="98">
        <f t="shared" si="16"/>
        <v>0</v>
      </c>
    </row>
    <row r="80" spans="2:10">
      <c r="B80" s="90">
        <v>70</v>
      </c>
      <c r="C80" s="99">
        <f t="shared" si="11"/>
        <v>0</v>
      </c>
      <c r="D80" s="92">
        <f t="shared" si="12"/>
        <v>70</v>
      </c>
      <c r="E80" s="93">
        <f t="shared" si="13"/>
        <v>70</v>
      </c>
      <c r="F80" s="94">
        <f t="shared" si="14"/>
        <v>0</v>
      </c>
      <c r="G80" s="95" t="e">
        <f t="shared" si="9"/>
        <v>#DIV/0!</v>
      </c>
      <c r="H80" s="96">
        <f t="shared" si="10"/>
        <v>0</v>
      </c>
      <c r="I80" s="97">
        <f t="shared" si="15"/>
        <v>0</v>
      </c>
      <c r="J80" s="98">
        <f t="shared" si="16"/>
        <v>0</v>
      </c>
    </row>
    <row r="81" spans="2:10">
      <c r="B81" s="90">
        <v>71</v>
      </c>
      <c r="C81" s="99">
        <f t="shared" si="11"/>
        <v>0</v>
      </c>
      <c r="D81" s="92">
        <f t="shared" si="12"/>
        <v>71</v>
      </c>
      <c r="E81" s="93">
        <f t="shared" si="13"/>
        <v>71</v>
      </c>
      <c r="F81" s="94">
        <f t="shared" si="14"/>
        <v>0</v>
      </c>
      <c r="G81" s="95" t="e">
        <f t="shared" si="9"/>
        <v>#DIV/0!</v>
      </c>
      <c r="H81" s="96">
        <f t="shared" si="10"/>
        <v>0</v>
      </c>
      <c r="I81" s="97">
        <f t="shared" si="15"/>
        <v>0</v>
      </c>
      <c r="J81" s="98">
        <f t="shared" si="16"/>
        <v>0</v>
      </c>
    </row>
    <row r="82" spans="2:10">
      <c r="B82" s="90">
        <v>72</v>
      </c>
      <c r="C82" s="100">
        <f t="shared" si="11"/>
        <v>0</v>
      </c>
      <c r="D82" s="92">
        <f t="shared" si="12"/>
        <v>72</v>
      </c>
      <c r="E82" s="93">
        <f t="shared" si="13"/>
        <v>72</v>
      </c>
      <c r="F82" s="94">
        <f t="shared" si="14"/>
        <v>0</v>
      </c>
      <c r="G82" s="95" t="e">
        <f t="shared" si="9"/>
        <v>#DIV/0!</v>
      </c>
      <c r="H82" s="96">
        <f t="shared" si="10"/>
        <v>0</v>
      </c>
      <c r="I82" s="97">
        <f t="shared" si="15"/>
        <v>0</v>
      </c>
      <c r="J82" s="98">
        <f t="shared" si="16"/>
        <v>0</v>
      </c>
    </row>
    <row r="83" spans="2:10">
      <c r="B83" s="101"/>
      <c r="C83" s="102"/>
      <c r="D83" s="102"/>
      <c r="E83" s="102"/>
      <c r="F83" s="103"/>
      <c r="G83" s="103"/>
      <c r="H83" s="104">
        <f>SUM(H11:H82)</f>
        <v>0</v>
      </c>
      <c r="I83" s="104">
        <f>SUM(I11:I82)</f>
        <v>0</v>
      </c>
      <c r="J83" s="104">
        <f>SUM(J11:J82)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7">
    <tabColor theme="7"/>
  </sheetPr>
  <dimension ref="B1:J83"/>
  <sheetViews>
    <sheetView showGridLines="0" zoomScaleNormal="100" workbookViewId="0">
      <selection activeCell="E1" sqref="E1:E3"/>
    </sheetView>
  </sheetViews>
  <sheetFormatPr defaultColWidth="11.44140625" defaultRowHeight="12"/>
  <cols>
    <col min="1" max="1" width="5.5546875" style="75"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7.88671875" style="75" bestFit="1" customWidth="1"/>
    <col min="11" max="11" width="4.33203125" style="75" customWidth="1"/>
    <col min="12" max="12" width="6.6640625" style="75" bestFit="1" customWidth="1"/>
    <col min="13" max="13" width="7.109375" style="75" bestFit="1" customWidth="1"/>
    <col min="14" max="14" width="6.5546875" style="75" bestFit="1" customWidth="1"/>
    <col min="15" max="15" width="7.44140625" style="75" bestFit="1" customWidth="1"/>
    <col min="16" max="17" width="6.5546875" style="75" bestFit="1" customWidth="1"/>
    <col min="18" max="19" width="6.88671875" style="75" bestFit="1" customWidth="1"/>
    <col min="20" max="20" width="6.5546875" style="75" bestFit="1" customWidth="1"/>
    <col min="21" max="21" width="7" style="75" bestFit="1" customWidth="1"/>
    <col min="22" max="22" width="6.5546875" style="75" bestFit="1" customWidth="1"/>
    <col min="23" max="16384" width="11.44140625" style="75"/>
  </cols>
  <sheetData>
    <row r="1" spans="2:10">
      <c r="E1" s="76" t="str">
        <f>+NT!S2</f>
        <v>Mensual</v>
      </c>
    </row>
    <row r="2" spans="2:10">
      <c r="E2" s="76" t="str">
        <f>+NT!S3</f>
        <v>Trimestral</v>
      </c>
    </row>
    <row r="3" spans="2:10">
      <c r="E3" s="76" t="str">
        <f>+NT!S4</f>
        <v>Anual</v>
      </c>
    </row>
    <row r="5" spans="2:10">
      <c r="B5" s="77" t="s">
        <v>102</v>
      </c>
      <c r="C5" s="78" t="s">
        <v>98</v>
      </c>
      <c r="D5" s="79" t="s">
        <v>103</v>
      </c>
      <c r="E5" s="64" t="s">
        <v>100</v>
      </c>
      <c r="F5" s="64" t="s">
        <v>117</v>
      </c>
      <c r="G5" s="64" t="s">
        <v>118</v>
      </c>
      <c r="H5" s="64" t="s">
        <v>116</v>
      </c>
      <c r="I5" s="64" t="s">
        <v>99</v>
      </c>
      <c r="J5" s="64" t="s">
        <v>105</v>
      </c>
    </row>
    <row r="6" spans="2:10">
      <c r="B6" s="32" t="str">
        <f>+FIN!B29</f>
        <v>Préstec D</v>
      </c>
      <c r="C6" s="80">
        <f>+FIN!C29</f>
        <v>0</v>
      </c>
      <c r="D6" s="81">
        <f>+FIN!E29</f>
        <v>0</v>
      </c>
      <c r="E6" s="82">
        <f>+FIN!F29</f>
        <v>0</v>
      </c>
      <c r="F6" s="82">
        <f>+FIN!G29</f>
        <v>0</v>
      </c>
      <c r="G6" s="82">
        <f>+FIN!H29</f>
        <v>0</v>
      </c>
      <c r="H6" s="83">
        <f>IFERROR(PMT(D$6/E7,F$7,-C$6,,0),0)</f>
        <v>0</v>
      </c>
      <c r="I6" s="84">
        <f>+FIN!J29</f>
        <v>0</v>
      </c>
      <c r="J6" s="84">
        <f>EDATE(I6,F6*C8)</f>
        <v>0</v>
      </c>
    </row>
    <row r="7" spans="2:10">
      <c r="E7" s="85">
        <f>+IF(E6=E1,12,0)+IF(E6=E2,4,0)+IF(E6=E3,1,0)</f>
        <v>0</v>
      </c>
      <c r="F7" s="86">
        <f>+F6-G6</f>
        <v>0</v>
      </c>
      <c r="G7" s="87">
        <f>IF(E6=E1,G6,0)+IF(E6=E2,G6/3,0)+IF(E6=E3,G6/12,0)</f>
        <v>0</v>
      </c>
    </row>
    <row r="8" spans="2:10">
      <c r="C8" s="86">
        <f>+IF(E6=E1,1,0)+IF(E6=E2,3,0)+IF(E6=E3,12,0)</f>
        <v>0</v>
      </c>
    </row>
    <row r="9" spans="2:10">
      <c r="E9" s="88"/>
    </row>
    <row r="10" spans="2:10">
      <c r="B10" s="89" t="s">
        <v>110</v>
      </c>
      <c r="C10" s="89" t="s">
        <v>139</v>
      </c>
      <c r="D10" s="89" t="s">
        <v>122</v>
      </c>
      <c r="E10" s="89" t="s">
        <v>121</v>
      </c>
      <c r="F10" s="89" t="s">
        <v>111</v>
      </c>
      <c r="G10" s="89" t="s">
        <v>112</v>
      </c>
      <c r="H10" s="89" t="s">
        <v>113</v>
      </c>
      <c r="I10" s="89" t="s">
        <v>114</v>
      </c>
      <c r="J10" s="89" t="s">
        <v>115</v>
      </c>
    </row>
    <row r="11" spans="2:10">
      <c r="B11" s="90">
        <v>1</v>
      </c>
      <c r="C11" s="91">
        <f>+I6</f>
        <v>0</v>
      </c>
      <c r="D11" s="92">
        <f>+IF(G6&gt;=1,0,1)</f>
        <v>1</v>
      </c>
      <c r="E11" s="93">
        <f>+IF(D11=0,1,D11)</f>
        <v>1</v>
      </c>
      <c r="F11" s="94">
        <f>C$6</f>
        <v>0</v>
      </c>
      <c r="G11" s="95" t="e">
        <f t="shared" ref="G11:G74" si="0">F11*(1+D$6/$E$7)</f>
        <v>#DIV/0!</v>
      </c>
      <c r="H11" s="96">
        <f t="shared" ref="H11:H74" si="1">IFERROR(PPMT(D$6/$E$7,D11,F$7,-C$6),0)</f>
        <v>0</v>
      </c>
      <c r="I11" s="97">
        <f>IFERROR(IPMT(D$6/$E$7,E11,F$7,-C$6),0)</f>
        <v>0</v>
      </c>
      <c r="J11" s="98">
        <f>+H11+I11</f>
        <v>0</v>
      </c>
    </row>
    <row r="12" spans="2:10">
      <c r="B12" s="90">
        <v>2</v>
      </c>
      <c r="C12" s="99">
        <f t="shared" ref="C12:C43" si="2">+EDATE(C11,$C$8)</f>
        <v>0</v>
      </c>
      <c r="D12" s="92">
        <f t="shared" ref="D12:D75" si="3">+IF($G$6&gt;=B12,0,+D11+1)</f>
        <v>2</v>
      </c>
      <c r="E12" s="93">
        <f t="shared" ref="E12:E75" si="4">+IF(D12=0,1,D12)</f>
        <v>2</v>
      </c>
      <c r="F12" s="94">
        <f t="shared" ref="F12:F75" si="5">IF(F11&gt;0.001,G11-J11,0)</f>
        <v>0</v>
      </c>
      <c r="G12" s="95" t="e">
        <f t="shared" si="0"/>
        <v>#DIV/0!</v>
      </c>
      <c r="H12" s="96">
        <f t="shared" si="1"/>
        <v>0</v>
      </c>
      <c r="I12" s="97">
        <f t="shared" ref="I12:I75" si="6">IFERROR(IPMT(D$6/$E$7,E12,F$7,-C$6),0)</f>
        <v>0</v>
      </c>
      <c r="J12" s="98">
        <f t="shared" ref="J12:J75" si="7">+H12+I12</f>
        <v>0</v>
      </c>
    </row>
    <row r="13" spans="2:10">
      <c r="B13" s="90">
        <v>3</v>
      </c>
      <c r="C13" s="99">
        <f t="shared" si="2"/>
        <v>0</v>
      </c>
      <c r="D13" s="92">
        <f t="shared" si="3"/>
        <v>3</v>
      </c>
      <c r="E13" s="93">
        <f t="shared" si="4"/>
        <v>3</v>
      </c>
      <c r="F13" s="94">
        <f t="shared" si="5"/>
        <v>0</v>
      </c>
      <c r="G13" s="95" t="e">
        <f t="shared" si="0"/>
        <v>#DIV/0!</v>
      </c>
      <c r="H13" s="96">
        <f t="shared" si="1"/>
        <v>0</v>
      </c>
      <c r="I13" s="97">
        <f>IFERROR(IPMT(D$6/$E$7,E13,F$7,-C$6),0)</f>
        <v>0</v>
      </c>
      <c r="J13" s="98">
        <f t="shared" si="7"/>
        <v>0</v>
      </c>
    </row>
    <row r="14" spans="2:10">
      <c r="B14" s="90">
        <v>4</v>
      </c>
      <c r="C14" s="99">
        <f t="shared" si="2"/>
        <v>0</v>
      </c>
      <c r="D14" s="92">
        <f t="shared" si="3"/>
        <v>4</v>
      </c>
      <c r="E14" s="93">
        <f t="shared" si="4"/>
        <v>4</v>
      </c>
      <c r="F14" s="94">
        <f t="shared" si="5"/>
        <v>0</v>
      </c>
      <c r="G14" s="95" t="e">
        <f t="shared" si="0"/>
        <v>#DIV/0!</v>
      </c>
      <c r="H14" s="96">
        <f t="shared" si="1"/>
        <v>0</v>
      </c>
      <c r="I14" s="97">
        <f t="shared" si="6"/>
        <v>0</v>
      </c>
      <c r="J14" s="98">
        <f t="shared" si="7"/>
        <v>0</v>
      </c>
    </row>
    <row r="15" spans="2:10">
      <c r="B15" s="90">
        <v>5</v>
      </c>
      <c r="C15" s="99">
        <f t="shared" si="2"/>
        <v>0</v>
      </c>
      <c r="D15" s="92">
        <f t="shared" si="3"/>
        <v>5</v>
      </c>
      <c r="E15" s="93">
        <f t="shared" si="4"/>
        <v>5</v>
      </c>
      <c r="F15" s="94">
        <f t="shared" si="5"/>
        <v>0</v>
      </c>
      <c r="G15" s="95" t="e">
        <f t="shared" si="0"/>
        <v>#DIV/0!</v>
      </c>
      <c r="H15" s="96">
        <f t="shared" si="1"/>
        <v>0</v>
      </c>
      <c r="I15" s="97">
        <f t="shared" si="6"/>
        <v>0</v>
      </c>
      <c r="J15" s="98">
        <f t="shared" si="7"/>
        <v>0</v>
      </c>
    </row>
    <row r="16" spans="2:10">
      <c r="B16" s="90">
        <v>6</v>
      </c>
      <c r="C16" s="99">
        <f t="shared" si="2"/>
        <v>0</v>
      </c>
      <c r="D16" s="92">
        <f t="shared" si="3"/>
        <v>6</v>
      </c>
      <c r="E16" s="93">
        <f t="shared" si="4"/>
        <v>6</v>
      </c>
      <c r="F16" s="94">
        <f t="shared" si="5"/>
        <v>0</v>
      </c>
      <c r="G16" s="95" t="e">
        <f t="shared" si="0"/>
        <v>#DIV/0!</v>
      </c>
      <c r="H16" s="96">
        <f t="shared" si="1"/>
        <v>0</v>
      </c>
      <c r="I16" s="97">
        <f t="shared" si="6"/>
        <v>0</v>
      </c>
      <c r="J16" s="98">
        <f t="shared" si="7"/>
        <v>0</v>
      </c>
    </row>
    <row r="17" spans="2:10">
      <c r="B17" s="90">
        <v>7</v>
      </c>
      <c r="C17" s="99">
        <f t="shared" si="2"/>
        <v>0</v>
      </c>
      <c r="D17" s="92">
        <f t="shared" si="3"/>
        <v>7</v>
      </c>
      <c r="E17" s="93">
        <f t="shared" si="4"/>
        <v>7</v>
      </c>
      <c r="F17" s="94">
        <f t="shared" si="5"/>
        <v>0</v>
      </c>
      <c r="G17" s="95" t="e">
        <f t="shared" si="0"/>
        <v>#DIV/0!</v>
      </c>
      <c r="H17" s="96">
        <f t="shared" si="1"/>
        <v>0</v>
      </c>
      <c r="I17" s="97">
        <f t="shared" si="6"/>
        <v>0</v>
      </c>
      <c r="J17" s="98">
        <f t="shared" si="7"/>
        <v>0</v>
      </c>
    </row>
    <row r="18" spans="2:10">
      <c r="B18" s="90">
        <v>8</v>
      </c>
      <c r="C18" s="99">
        <f t="shared" si="2"/>
        <v>0</v>
      </c>
      <c r="D18" s="92">
        <f t="shared" si="3"/>
        <v>8</v>
      </c>
      <c r="E18" s="93">
        <f t="shared" si="4"/>
        <v>8</v>
      </c>
      <c r="F18" s="94">
        <f t="shared" si="5"/>
        <v>0</v>
      </c>
      <c r="G18" s="95" t="e">
        <f t="shared" si="0"/>
        <v>#DIV/0!</v>
      </c>
      <c r="H18" s="96">
        <f t="shared" si="1"/>
        <v>0</v>
      </c>
      <c r="I18" s="97">
        <f t="shared" si="6"/>
        <v>0</v>
      </c>
      <c r="J18" s="98">
        <f t="shared" si="7"/>
        <v>0</v>
      </c>
    </row>
    <row r="19" spans="2:10">
      <c r="B19" s="90">
        <v>9</v>
      </c>
      <c r="C19" s="99">
        <f t="shared" si="2"/>
        <v>0</v>
      </c>
      <c r="D19" s="92">
        <f t="shared" si="3"/>
        <v>9</v>
      </c>
      <c r="E19" s="93">
        <f t="shared" si="4"/>
        <v>9</v>
      </c>
      <c r="F19" s="94">
        <f t="shared" si="5"/>
        <v>0</v>
      </c>
      <c r="G19" s="95" t="e">
        <f t="shared" si="0"/>
        <v>#DIV/0!</v>
      </c>
      <c r="H19" s="96">
        <f t="shared" si="1"/>
        <v>0</v>
      </c>
      <c r="I19" s="97">
        <f t="shared" si="6"/>
        <v>0</v>
      </c>
      <c r="J19" s="98">
        <f t="shared" si="7"/>
        <v>0</v>
      </c>
    </row>
    <row r="20" spans="2:10">
      <c r="B20" s="90">
        <v>10</v>
      </c>
      <c r="C20" s="99">
        <f t="shared" si="2"/>
        <v>0</v>
      </c>
      <c r="D20" s="92">
        <f t="shared" si="3"/>
        <v>10</v>
      </c>
      <c r="E20" s="93">
        <f t="shared" si="4"/>
        <v>10</v>
      </c>
      <c r="F20" s="94">
        <f t="shared" si="5"/>
        <v>0</v>
      </c>
      <c r="G20" s="95" t="e">
        <f t="shared" si="0"/>
        <v>#DIV/0!</v>
      </c>
      <c r="H20" s="96">
        <f t="shared" si="1"/>
        <v>0</v>
      </c>
      <c r="I20" s="97">
        <f t="shared" si="6"/>
        <v>0</v>
      </c>
      <c r="J20" s="98">
        <f t="shared" si="7"/>
        <v>0</v>
      </c>
    </row>
    <row r="21" spans="2:10">
      <c r="B21" s="90">
        <v>11</v>
      </c>
      <c r="C21" s="99">
        <f t="shared" si="2"/>
        <v>0</v>
      </c>
      <c r="D21" s="92">
        <f t="shared" si="3"/>
        <v>11</v>
      </c>
      <c r="E21" s="93">
        <f t="shared" si="4"/>
        <v>11</v>
      </c>
      <c r="F21" s="94">
        <f t="shared" si="5"/>
        <v>0</v>
      </c>
      <c r="G21" s="95" t="e">
        <f t="shared" si="0"/>
        <v>#DIV/0!</v>
      </c>
      <c r="H21" s="96">
        <f t="shared" si="1"/>
        <v>0</v>
      </c>
      <c r="I21" s="97">
        <f t="shared" si="6"/>
        <v>0</v>
      </c>
      <c r="J21" s="98">
        <f t="shared" si="7"/>
        <v>0</v>
      </c>
    </row>
    <row r="22" spans="2:10">
      <c r="B22" s="90">
        <v>12</v>
      </c>
      <c r="C22" s="99">
        <f t="shared" si="2"/>
        <v>0</v>
      </c>
      <c r="D22" s="92">
        <f t="shared" si="3"/>
        <v>12</v>
      </c>
      <c r="E22" s="93">
        <f t="shared" si="4"/>
        <v>12</v>
      </c>
      <c r="F22" s="94">
        <f t="shared" si="5"/>
        <v>0</v>
      </c>
      <c r="G22" s="95" t="e">
        <f t="shared" si="0"/>
        <v>#DIV/0!</v>
      </c>
      <c r="H22" s="96">
        <f t="shared" si="1"/>
        <v>0</v>
      </c>
      <c r="I22" s="97">
        <f t="shared" si="6"/>
        <v>0</v>
      </c>
      <c r="J22" s="98">
        <f t="shared" si="7"/>
        <v>0</v>
      </c>
    </row>
    <row r="23" spans="2:10">
      <c r="B23" s="90">
        <v>13</v>
      </c>
      <c r="C23" s="99">
        <f t="shared" si="2"/>
        <v>0</v>
      </c>
      <c r="D23" s="92">
        <f t="shared" si="3"/>
        <v>13</v>
      </c>
      <c r="E23" s="93">
        <f t="shared" si="4"/>
        <v>13</v>
      </c>
      <c r="F23" s="94">
        <f t="shared" si="5"/>
        <v>0</v>
      </c>
      <c r="G23" s="95" t="e">
        <f t="shared" si="0"/>
        <v>#DIV/0!</v>
      </c>
      <c r="H23" s="96">
        <f t="shared" si="1"/>
        <v>0</v>
      </c>
      <c r="I23" s="97">
        <f t="shared" si="6"/>
        <v>0</v>
      </c>
      <c r="J23" s="98">
        <f t="shared" si="7"/>
        <v>0</v>
      </c>
    </row>
    <row r="24" spans="2:10">
      <c r="B24" s="90">
        <v>14</v>
      </c>
      <c r="C24" s="99">
        <f t="shared" si="2"/>
        <v>0</v>
      </c>
      <c r="D24" s="92">
        <f t="shared" si="3"/>
        <v>14</v>
      </c>
      <c r="E24" s="93">
        <f t="shared" si="4"/>
        <v>14</v>
      </c>
      <c r="F24" s="94">
        <f t="shared" si="5"/>
        <v>0</v>
      </c>
      <c r="G24" s="95" t="e">
        <f t="shared" si="0"/>
        <v>#DIV/0!</v>
      </c>
      <c r="H24" s="96">
        <f t="shared" si="1"/>
        <v>0</v>
      </c>
      <c r="I24" s="97">
        <f t="shared" si="6"/>
        <v>0</v>
      </c>
      <c r="J24" s="98">
        <f t="shared" si="7"/>
        <v>0</v>
      </c>
    </row>
    <row r="25" spans="2:10">
      <c r="B25" s="90">
        <v>15</v>
      </c>
      <c r="C25" s="99">
        <f t="shared" si="2"/>
        <v>0</v>
      </c>
      <c r="D25" s="92">
        <f t="shared" si="3"/>
        <v>15</v>
      </c>
      <c r="E25" s="93">
        <f t="shared" si="4"/>
        <v>15</v>
      </c>
      <c r="F25" s="94">
        <f t="shared" si="5"/>
        <v>0</v>
      </c>
      <c r="G25" s="95" t="e">
        <f t="shared" si="0"/>
        <v>#DIV/0!</v>
      </c>
      <c r="H25" s="96">
        <f t="shared" si="1"/>
        <v>0</v>
      </c>
      <c r="I25" s="97">
        <f t="shared" si="6"/>
        <v>0</v>
      </c>
      <c r="J25" s="98">
        <f t="shared" si="7"/>
        <v>0</v>
      </c>
    </row>
    <row r="26" spans="2:10">
      <c r="B26" s="90">
        <v>16</v>
      </c>
      <c r="C26" s="99">
        <f t="shared" si="2"/>
        <v>0</v>
      </c>
      <c r="D26" s="92">
        <f t="shared" si="3"/>
        <v>16</v>
      </c>
      <c r="E26" s="93">
        <f t="shared" si="4"/>
        <v>16</v>
      </c>
      <c r="F26" s="94">
        <f t="shared" si="5"/>
        <v>0</v>
      </c>
      <c r="G26" s="95" t="e">
        <f t="shared" si="0"/>
        <v>#DIV/0!</v>
      </c>
      <c r="H26" s="96">
        <f t="shared" si="1"/>
        <v>0</v>
      </c>
      <c r="I26" s="97">
        <f t="shared" si="6"/>
        <v>0</v>
      </c>
      <c r="J26" s="98">
        <f t="shared" si="7"/>
        <v>0</v>
      </c>
    </row>
    <row r="27" spans="2:10">
      <c r="B27" s="90">
        <v>17</v>
      </c>
      <c r="C27" s="99">
        <f t="shared" si="2"/>
        <v>0</v>
      </c>
      <c r="D27" s="92">
        <f t="shared" si="3"/>
        <v>17</v>
      </c>
      <c r="E27" s="93">
        <f t="shared" si="4"/>
        <v>17</v>
      </c>
      <c r="F27" s="94">
        <f t="shared" si="5"/>
        <v>0</v>
      </c>
      <c r="G27" s="95" t="e">
        <f t="shared" si="0"/>
        <v>#DIV/0!</v>
      </c>
      <c r="H27" s="96">
        <f t="shared" si="1"/>
        <v>0</v>
      </c>
      <c r="I27" s="97">
        <f t="shared" si="6"/>
        <v>0</v>
      </c>
      <c r="J27" s="98">
        <f t="shared" si="7"/>
        <v>0</v>
      </c>
    </row>
    <row r="28" spans="2:10">
      <c r="B28" s="90">
        <v>18</v>
      </c>
      <c r="C28" s="99">
        <f t="shared" si="2"/>
        <v>0</v>
      </c>
      <c r="D28" s="92">
        <f t="shared" si="3"/>
        <v>18</v>
      </c>
      <c r="E28" s="93">
        <f t="shared" si="4"/>
        <v>18</v>
      </c>
      <c r="F28" s="94">
        <f t="shared" si="5"/>
        <v>0</v>
      </c>
      <c r="G28" s="95" t="e">
        <f t="shared" si="0"/>
        <v>#DIV/0!</v>
      </c>
      <c r="H28" s="96">
        <f t="shared" si="1"/>
        <v>0</v>
      </c>
      <c r="I28" s="97">
        <f t="shared" si="6"/>
        <v>0</v>
      </c>
      <c r="J28" s="98">
        <f t="shared" si="7"/>
        <v>0</v>
      </c>
    </row>
    <row r="29" spans="2:10">
      <c r="B29" s="90">
        <v>19</v>
      </c>
      <c r="C29" s="99">
        <f t="shared" si="2"/>
        <v>0</v>
      </c>
      <c r="D29" s="92">
        <f t="shared" si="3"/>
        <v>19</v>
      </c>
      <c r="E29" s="93">
        <f t="shared" si="4"/>
        <v>19</v>
      </c>
      <c r="F29" s="94">
        <f t="shared" si="5"/>
        <v>0</v>
      </c>
      <c r="G29" s="95" t="e">
        <f t="shared" si="0"/>
        <v>#DIV/0!</v>
      </c>
      <c r="H29" s="96">
        <f t="shared" si="1"/>
        <v>0</v>
      </c>
      <c r="I29" s="97">
        <f t="shared" si="6"/>
        <v>0</v>
      </c>
      <c r="J29" s="98">
        <f t="shared" si="7"/>
        <v>0</v>
      </c>
    </row>
    <row r="30" spans="2:10">
      <c r="B30" s="90">
        <v>20</v>
      </c>
      <c r="C30" s="99">
        <f t="shared" si="2"/>
        <v>0</v>
      </c>
      <c r="D30" s="92">
        <f t="shared" si="3"/>
        <v>20</v>
      </c>
      <c r="E30" s="93">
        <f t="shared" si="4"/>
        <v>20</v>
      </c>
      <c r="F30" s="94">
        <f t="shared" si="5"/>
        <v>0</v>
      </c>
      <c r="G30" s="95" t="e">
        <f t="shared" si="0"/>
        <v>#DIV/0!</v>
      </c>
      <c r="H30" s="96">
        <f t="shared" si="1"/>
        <v>0</v>
      </c>
      <c r="I30" s="97">
        <f t="shared" si="6"/>
        <v>0</v>
      </c>
      <c r="J30" s="98">
        <f t="shared" si="7"/>
        <v>0</v>
      </c>
    </row>
    <row r="31" spans="2:10">
      <c r="B31" s="90">
        <v>21</v>
      </c>
      <c r="C31" s="99">
        <f t="shared" si="2"/>
        <v>0</v>
      </c>
      <c r="D31" s="92">
        <f t="shared" si="3"/>
        <v>21</v>
      </c>
      <c r="E31" s="93">
        <f t="shared" si="4"/>
        <v>21</v>
      </c>
      <c r="F31" s="94">
        <f t="shared" si="5"/>
        <v>0</v>
      </c>
      <c r="G31" s="95" t="e">
        <f t="shared" si="0"/>
        <v>#DIV/0!</v>
      </c>
      <c r="H31" s="96">
        <f t="shared" si="1"/>
        <v>0</v>
      </c>
      <c r="I31" s="97">
        <f t="shared" si="6"/>
        <v>0</v>
      </c>
      <c r="J31" s="98">
        <f t="shared" si="7"/>
        <v>0</v>
      </c>
    </row>
    <row r="32" spans="2:10">
      <c r="B32" s="90">
        <v>22</v>
      </c>
      <c r="C32" s="99">
        <f t="shared" si="2"/>
        <v>0</v>
      </c>
      <c r="D32" s="92">
        <f t="shared" si="3"/>
        <v>22</v>
      </c>
      <c r="E32" s="93">
        <f t="shared" si="4"/>
        <v>22</v>
      </c>
      <c r="F32" s="94">
        <f t="shared" si="5"/>
        <v>0</v>
      </c>
      <c r="G32" s="95" t="e">
        <f t="shared" si="0"/>
        <v>#DIV/0!</v>
      </c>
      <c r="H32" s="96">
        <f t="shared" si="1"/>
        <v>0</v>
      </c>
      <c r="I32" s="97">
        <f t="shared" si="6"/>
        <v>0</v>
      </c>
      <c r="J32" s="98">
        <f t="shared" si="7"/>
        <v>0</v>
      </c>
    </row>
    <row r="33" spans="2:10">
      <c r="B33" s="90">
        <v>23</v>
      </c>
      <c r="C33" s="99">
        <f t="shared" si="2"/>
        <v>0</v>
      </c>
      <c r="D33" s="92">
        <f t="shared" si="3"/>
        <v>23</v>
      </c>
      <c r="E33" s="93">
        <f t="shared" si="4"/>
        <v>23</v>
      </c>
      <c r="F33" s="94">
        <f t="shared" si="5"/>
        <v>0</v>
      </c>
      <c r="G33" s="95" t="e">
        <f t="shared" si="0"/>
        <v>#DIV/0!</v>
      </c>
      <c r="H33" s="96">
        <f t="shared" si="1"/>
        <v>0</v>
      </c>
      <c r="I33" s="97">
        <f t="shared" si="6"/>
        <v>0</v>
      </c>
      <c r="J33" s="98">
        <f t="shared" si="7"/>
        <v>0</v>
      </c>
    </row>
    <row r="34" spans="2:10">
      <c r="B34" s="90">
        <v>24</v>
      </c>
      <c r="C34" s="99">
        <f t="shared" si="2"/>
        <v>0</v>
      </c>
      <c r="D34" s="92">
        <f t="shared" si="3"/>
        <v>24</v>
      </c>
      <c r="E34" s="93">
        <f t="shared" si="4"/>
        <v>24</v>
      </c>
      <c r="F34" s="94">
        <f t="shared" si="5"/>
        <v>0</v>
      </c>
      <c r="G34" s="95" t="e">
        <f t="shared" si="0"/>
        <v>#DIV/0!</v>
      </c>
      <c r="H34" s="96">
        <f t="shared" si="1"/>
        <v>0</v>
      </c>
      <c r="I34" s="97">
        <f t="shared" si="6"/>
        <v>0</v>
      </c>
      <c r="J34" s="98">
        <f t="shared" si="7"/>
        <v>0</v>
      </c>
    </row>
    <row r="35" spans="2:10">
      <c r="B35" s="90">
        <v>25</v>
      </c>
      <c r="C35" s="99">
        <f t="shared" si="2"/>
        <v>0</v>
      </c>
      <c r="D35" s="92">
        <f t="shared" si="3"/>
        <v>25</v>
      </c>
      <c r="E35" s="93">
        <f t="shared" si="4"/>
        <v>25</v>
      </c>
      <c r="F35" s="94">
        <f t="shared" si="5"/>
        <v>0</v>
      </c>
      <c r="G35" s="95" t="e">
        <f t="shared" si="0"/>
        <v>#DIV/0!</v>
      </c>
      <c r="H35" s="96">
        <f t="shared" si="1"/>
        <v>0</v>
      </c>
      <c r="I35" s="97">
        <f t="shared" si="6"/>
        <v>0</v>
      </c>
      <c r="J35" s="98">
        <f t="shared" si="7"/>
        <v>0</v>
      </c>
    </row>
    <row r="36" spans="2:10">
      <c r="B36" s="90">
        <v>26</v>
      </c>
      <c r="C36" s="99">
        <f t="shared" si="2"/>
        <v>0</v>
      </c>
      <c r="D36" s="92">
        <f t="shared" si="3"/>
        <v>26</v>
      </c>
      <c r="E36" s="93">
        <f t="shared" si="4"/>
        <v>26</v>
      </c>
      <c r="F36" s="94">
        <f t="shared" si="5"/>
        <v>0</v>
      </c>
      <c r="G36" s="95" t="e">
        <f t="shared" si="0"/>
        <v>#DIV/0!</v>
      </c>
      <c r="H36" s="96">
        <f t="shared" si="1"/>
        <v>0</v>
      </c>
      <c r="I36" s="97">
        <f t="shared" si="6"/>
        <v>0</v>
      </c>
      <c r="J36" s="98">
        <f t="shared" si="7"/>
        <v>0</v>
      </c>
    </row>
    <row r="37" spans="2:10">
      <c r="B37" s="90">
        <v>27</v>
      </c>
      <c r="C37" s="99">
        <f t="shared" si="2"/>
        <v>0</v>
      </c>
      <c r="D37" s="92">
        <f t="shared" si="3"/>
        <v>27</v>
      </c>
      <c r="E37" s="93">
        <f t="shared" si="4"/>
        <v>27</v>
      </c>
      <c r="F37" s="94">
        <f t="shared" si="5"/>
        <v>0</v>
      </c>
      <c r="G37" s="95" t="e">
        <f t="shared" si="0"/>
        <v>#DIV/0!</v>
      </c>
      <c r="H37" s="96">
        <f t="shared" si="1"/>
        <v>0</v>
      </c>
      <c r="I37" s="97">
        <f t="shared" si="6"/>
        <v>0</v>
      </c>
      <c r="J37" s="98">
        <f t="shared" si="7"/>
        <v>0</v>
      </c>
    </row>
    <row r="38" spans="2:10">
      <c r="B38" s="90">
        <v>28</v>
      </c>
      <c r="C38" s="99">
        <f t="shared" si="2"/>
        <v>0</v>
      </c>
      <c r="D38" s="92">
        <f t="shared" si="3"/>
        <v>28</v>
      </c>
      <c r="E38" s="93">
        <f t="shared" si="4"/>
        <v>28</v>
      </c>
      <c r="F38" s="94">
        <f t="shared" si="5"/>
        <v>0</v>
      </c>
      <c r="G38" s="95" t="e">
        <f t="shared" si="0"/>
        <v>#DIV/0!</v>
      </c>
      <c r="H38" s="96">
        <f t="shared" si="1"/>
        <v>0</v>
      </c>
      <c r="I38" s="97">
        <f t="shared" si="6"/>
        <v>0</v>
      </c>
      <c r="J38" s="98">
        <f t="shared" si="7"/>
        <v>0</v>
      </c>
    </row>
    <row r="39" spans="2:10">
      <c r="B39" s="90">
        <v>29</v>
      </c>
      <c r="C39" s="99">
        <f t="shared" si="2"/>
        <v>0</v>
      </c>
      <c r="D39" s="92">
        <f t="shared" si="3"/>
        <v>29</v>
      </c>
      <c r="E39" s="93">
        <f t="shared" si="4"/>
        <v>29</v>
      </c>
      <c r="F39" s="94">
        <f t="shared" si="5"/>
        <v>0</v>
      </c>
      <c r="G39" s="95" t="e">
        <f t="shared" si="0"/>
        <v>#DIV/0!</v>
      </c>
      <c r="H39" s="96">
        <f t="shared" si="1"/>
        <v>0</v>
      </c>
      <c r="I39" s="97">
        <f t="shared" si="6"/>
        <v>0</v>
      </c>
      <c r="J39" s="98">
        <f t="shared" si="7"/>
        <v>0</v>
      </c>
    </row>
    <row r="40" spans="2:10">
      <c r="B40" s="90">
        <v>30</v>
      </c>
      <c r="C40" s="99">
        <f t="shared" si="2"/>
        <v>0</v>
      </c>
      <c r="D40" s="92">
        <f t="shared" si="3"/>
        <v>30</v>
      </c>
      <c r="E40" s="93">
        <f t="shared" si="4"/>
        <v>30</v>
      </c>
      <c r="F40" s="94">
        <f t="shared" si="5"/>
        <v>0</v>
      </c>
      <c r="G40" s="95" t="e">
        <f t="shared" si="0"/>
        <v>#DIV/0!</v>
      </c>
      <c r="H40" s="96">
        <f t="shared" si="1"/>
        <v>0</v>
      </c>
      <c r="I40" s="97">
        <f t="shared" si="6"/>
        <v>0</v>
      </c>
      <c r="J40" s="98">
        <f t="shared" si="7"/>
        <v>0</v>
      </c>
    </row>
    <row r="41" spans="2:10">
      <c r="B41" s="90">
        <v>31</v>
      </c>
      <c r="C41" s="99">
        <f t="shared" si="2"/>
        <v>0</v>
      </c>
      <c r="D41" s="92">
        <f t="shared" si="3"/>
        <v>31</v>
      </c>
      <c r="E41" s="93">
        <f t="shared" si="4"/>
        <v>31</v>
      </c>
      <c r="F41" s="94">
        <f t="shared" si="5"/>
        <v>0</v>
      </c>
      <c r="G41" s="95" t="e">
        <f t="shared" si="0"/>
        <v>#DIV/0!</v>
      </c>
      <c r="H41" s="96">
        <f t="shared" si="1"/>
        <v>0</v>
      </c>
      <c r="I41" s="97">
        <f t="shared" si="6"/>
        <v>0</v>
      </c>
      <c r="J41" s="98">
        <f t="shared" si="7"/>
        <v>0</v>
      </c>
    </row>
    <row r="42" spans="2:10">
      <c r="B42" s="90">
        <v>32</v>
      </c>
      <c r="C42" s="99">
        <f t="shared" si="2"/>
        <v>0</v>
      </c>
      <c r="D42" s="92">
        <f t="shared" si="3"/>
        <v>32</v>
      </c>
      <c r="E42" s="93">
        <f t="shared" si="4"/>
        <v>32</v>
      </c>
      <c r="F42" s="94">
        <f t="shared" si="5"/>
        <v>0</v>
      </c>
      <c r="G42" s="95" t="e">
        <f t="shared" si="0"/>
        <v>#DIV/0!</v>
      </c>
      <c r="H42" s="96">
        <f t="shared" si="1"/>
        <v>0</v>
      </c>
      <c r="I42" s="97">
        <f t="shared" si="6"/>
        <v>0</v>
      </c>
      <c r="J42" s="98">
        <f t="shared" si="7"/>
        <v>0</v>
      </c>
    </row>
    <row r="43" spans="2:10">
      <c r="B43" s="90">
        <v>33</v>
      </c>
      <c r="C43" s="99">
        <f t="shared" si="2"/>
        <v>0</v>
      </c>
      <c r="D43" s="92">
        <f t="shared" si="3"/>
        <v>33</v>
      </c>
      <c r="E43" s="93">
        <f t="shared" si="4"/>
        <v>33</v>
      </c>
      <c r="F43" s="94">
        <f t="shared" si="5"/>
        <v>0</v>
      </c>
      <c r="G43" s="95" t="e">
        <f t="shared" si="0"/>
        <v>#DIV/0!</v>
      </c>
      <c r="H43" s="96">
        <f t="shared" si="1"/>
        <v>0</v>
      </c>
      <c r="I43" s="97">
        <f t="shared" si="6"/>
        <v>0</v>
      </c>
      <c r="J43" s="98">
        <f t="shared" si="7"/>
        <v>0</v>
      </c>
    </row>
    <row r="44" spans="2:10">
      <c r="B44" s="90">
        <v>34</v>
      </c>
      <c r="C44" s="99">
        <f t="shared" ref="C44:C75" si="8">+EDATE(C43,$C$8)</f>
        <v>0</v>
      </c>
      <c r="D44" s="92">
        <f t="shared" si="3"/>
        <v>34</v>
      </c>
      <c r="E44" s="93">
        <f t="shared" si="4"/>
        <v>34</v>
      </c>
      <c r="F44" s="94">
        <f t="shared" si="5"/>
        <v>0</v>
      </c>
      <c r="G44" s="95" t="e">
        <f t="shared" si="0"/>
        <v>#DIV/0!</v>
      </c>
      <c r="H44" s="96">
        <f t="shared" si="1"/>
        <v>0</v>
      </c>
      <c r="I44" s="97">
        <f t="shared" si="6"/>
        <v>0</v>
      </c>
      <c r="J44" s="98">
        <f t="shared" si="7"/>
        <v>0</v>
      </c>
    </row>
    <row r="45" spans="2:10">
      <c r="B45" s="90">
        <v>35</v>
      </c>
      <c r="C45" s="99">
        <f t="shared" si="8"/>
        <v>0</v>
      </c>
      <c r="D45" s="92">
        <f t="shared" si="3"/>
        <v>35</v>
      </c>
      <c r="E45" s="93">
        <f t="shared" si="4"/>
        <v>35</v>
      </c>
      <c r="F45" s="94">
        <f t="shared" si="5"/>
        <v>0</v>
      </c>
      <c r="G45" s="95" t="e">
        <f t="shared" si="0"/>
        <v>#DIV/0!</v>
      </c>
      <c r="H45" s="96">
        <f t="shared" si="1"/>
        <v>0</v>
      </c>
      <c r="I45" s="97">
        <f t="shared" si="6"/>
        <v>0</v>
      </c>
      <c r="J45" s="98">
        <f t="shared" si="7"/>
        <v>0</v>
      </c>
    </row>
    <row r="46" spans="2:10">
      <c r="B46" s="90">
        <v>36</v>
      </c>
      <c r="C46" s="99">
        <f t="shared" si="8"/>
        <v>0</v>
      </c>
      <c r="D46" s="92">
        <f t="shared" si="3"/>
        <v>36</v>
      </c>
      <c r="E46" s="93">
        <f t="shared" si="4"/>
        <v>36</v>
      </c>
      <c r="F46" s="94">
        <f t="shared" si="5"/>
        <v>0</v>
      </c>
      <c r="G46" s="95" t="e">
        <f t="shared" si="0"/>
        <v>#DIV/0!</v>
      </c>
      <c r="H46" s="96">
        <f t="shared" si="1"/>
        <v>0</v>
      </c>
      <c r="I46" s="97">
        <f t="shared" si="6"/>
        <v>0</v>
      </c>
      <c r="J46" s="98">
        <f t="shared" si="7"/>
        <v>0</v>
      </c>
    </row>
    <row r="47" spans="2:10">
      <c r="B47" s="90">
        <v>37</v>
      </c>
      <c r="C47" s="99">
        <f t="shared" si="8"/>
        <v>0</v>
      </c>
      <c r="D47" s="92">
        <f t="shared" si="3"/>
        <v>37</v>
      </c>
      <c r="E47" s="93">
        <f t="shared" si="4"/>
        <v>37</v>
      </c>
      <c r="F47" s="94">
        <f t="shared" si="5"/>
        <v>0</v>
      </c>
      <c r="G47" s="95" t="e">
        <f t="shared" si="0"/>
        <v>#DIV/0!</v>
      </c>
      <c r="H47" s="96">
        <f t="shared" si="1"/>
        <v>0</v>
      </c>
      <c r="I47" s="97">
        <f t="shared" si="6"/>
        <v>0</v>
      </c>
      <c r="J47" s="98">
        <f t="shared" si="7"/>
        <v>0</v>
      </c>
    </row>
    <row r="48" spans="2:10">
      <c r="B48" s="90">
        <v>38</v>
      </c>
      <c r="C48" s="99">
        <f t="shared" si="8"/>
        <v>0</v>
      </c>
      <c r="D48" s="92">
        <f t="shared" si="3"/>
        <v>38</v>
      </c>
      <c r="E48" s="93">
        <f t="shared" si="4"/>
        <v>38</v>
      </c>
      <c r="F48" s="94">
        <f t="shared" si="5"/>
        <v>0</v>
      </c>
      <c r="G48" s="95" t="e">
        <f t="shared" si="0"/>
        <v>#DIV/0!</v>
      </c>
      <c r="H48" s="96">
        <f t="shared" si="1"/>
        <v>0</v>
      </c>
      <c r="I48" s="97">
        <f t="shared" si="6"/>
        <v>0</v>
      </c>
      <c r="J48" s="98">
        <f t="shared" si="7"/>
        <v>0</v>
      </c>
    </row>
    <row r="49" spans="2:10">
      <c r="B49" s="90">
        <v>39</v>
      </c>
      <c r="C49" s="99">
        <f t="shared" si="8"/>
        <v>0</v>
      </c>
      <c r="D49" s="92">
        <f t="shared" si="3"/>
        <v>39</v>
      </c>
      <c r="E49" s="93">
        <f t="shared" si="4"/>
        <v>39</v>
      </c>
      <c r="F49" s="94">
        <f t="shared" si="5"/>
        <v>0</v>
      </c>
      <c r="G49" s="95" t="e">
        <f t="shared" si="0"/>
        <v>#DIV/0!</v>
      </c>
      <c r="H49" s="96">
        <f t="shared" si="1"/>
        <v>0</v>
      </c>
      <c r="I49" s="97">
        <f t="shared" si="6"/>
        <v>0</v>
      </c>
      <c r="J49" s="98">
        <f t="shared" si="7"/>
        <v>0</v>
      </c>
    </row>
    <row r="50" spans="2:10">
      <c r="B50" s="90">
        <v>40</v>
      </c>
      <c r="C50" s="99">
        <f t="shared" si="8"/>
        <v>0</v>
      </c>
      <c r="D50" s="92">
        <f t="shared" si="3"/>
        <v>40</v>
      </c>
      <c r="E50" s="93">
        <f t="shared" si="4"/>
        <v>40</v>
      </c>
      <c r="F50" s="94">
        <f t="shared" si="5"/>
        <v>0</v>
      </c>
      <c r="G50" s="95" t="e">
        <f t="shared" si="0"/>
        <v>#DIV/0!</v>
      </c>
      <c r="H50" s="96">
        <f t="shared" si="1"/>
        <v>0</v>
      </c>
      <c r="I50" s="97">
        <f t="shared" si="6"/>
        <v>0</v>
      </c>
      <c r="J50" s="98">
        <f t="shared" si="7"/>
        <v>0</v>
      </c>
    </row>
    <row r="51" spans="2:10">
      <c r="B51" s="90">
        <v>41</v>
      </c>
      <c r="C51" s="99">
        <f t="shared" si="8"/>
        <v>0</v>
      </c>
      <c r="D51" s="92">
        <f t="shared" si="3"/>
        <v>41</v>
      </c>
      <c r="E51" s="93">
        <f t="shared" si="4"/>
        <v>41</v>
      </c>
      <c r="F51" s="94">
        <f t="shared" si="5"/>
        <v>0</v>
      </c>
      <c r="G51" s="95" t="e">
        <f t="shared" si="0"/>
        <v>#DIV/0!</v>
      </c>
      <c r="H51" s="96">
        <f t="shared" si="1"/>
        <v>0</v>
      </c>
      <c r="I51" s="97">
        <f t="shared" si="6"/>
        <v>0</v>
      </c>
      <c r="J51" s="98">
        <f t="shared" si="7"/>
        <v>0</v>
      </c>
    </row>
    <row r="52" spans="2:10">
      <c r="B52" s="90">
        <v>42</v>
      </c>
      <c r="C52" s="99">
        <f t="shared" si="8"/>
        <v>0</v>
      </c>
      <c r="D52" s="92">
        <f t="shared" si="3"/>
        <v>42</v>
      </c>
      <c r="E52" s="93">
        <f t="shared" si="4"/>
        <v>42</v>
      </c>
      <c r="F52" s="94">
        <f t="shared" si="5"/>
        <v>0</v>
      </c>
      <c r="G52" s="95" t="e">
        <f t="shared" si="0"/>
        <v>#DIV/0!</v>
      </c>
      <c r="H52" s="96">
        <f t="shared" si="1"/>
        <v>0</v>
      </c>
      <c r="I52" s="97">
        <f t="shared" si="6"/>
        <v>0</v>
      </c>
      <c r="J52" s="98">
        <f t="shared" si="7"/>
        <v>0</v>
      </c>
    </row>
    <row r="53" spans="2:10">
      <c r="B53" s="90">
        <v>43</v>
      </c>
      <c r="C53" s="99">
        <f t="shared" si="8"/>
        <v>0</v>
      </c>
      <c r="D53" s="92">
        <f t="shared" si="3"/>
        <v>43</v>
      </c>
      <c r="E53" s="93">
        <f t="shared" si="4"/>
        <v>43</v>
      </c>
      <c r="F53" s="94">
        <f t="shared" si="5"/>
        <v>0</v>
      </c>
      <c r="G53" s="95" t="e">
        <f t="shared" si="0"/>
        <v>#DIV/0!</v>
      </c>
      <c r="H53" s="96">
        <f t="shared" si="1"/>
        <v>0</v>
      </c>
      <c r="I53" s="97">
        <f t="shared" si="6"/>
        <v>0</v>
      </c>
      <c r="J53" s="98">
        <f t="shared" si="7"/>
        <v>0</v>
      </c>
    </row>
    <row r="54" spans="2:10">
      <c r="B54" s="90">
        <v>44</v>
      </c>
      <c r="C54" s="99">
        <f t="shared" si="8"/>
        <v>0</v>
      </c>
      <c r="D54" s="92">
        <f t="shared" si="3"/>
        <v>44</v>
      </c>
      <c r="E54" s="93">
        <f t="shared" si="4"/>
        <v>44</v>
      </c>
      <c r="F54" s="94">
        <f t="shared" si="5"/>
        <v>0</v>
      </c>
      <c r="G54" s="95" t="e">
        <f t="shared" si="0"/>
        <v>#DIV/0!</v>
      </c>
      <c r="H54" s="96">
        <f t="shared" si="1"/>
        <v>0</v>
      </c>
      <c r="I54" s="97">
        <f t="shared" si="6"/>
        <v>0</v>
      </c>
      <c r="J54" s="98">
        <f t="shared" si="7"/>
        <v>0</v>
      </c>
    </row>
    <row r="55" spans="2:10">
      <c r="B55" s="90">
        <v>45</v>
      </c>
      <c r="C55" s="99">
        <f t="shared" si="8"/>
        <v>0</v>
      </c>
      <c r="D55" s="92">
        <f t="shared" si="3"/>
        <v>45</v>
      </c>
      <c r="E55" s="93">
        <f t="shared" si="4"/>
        <v>45</v>
      </c>
      <c r="F55" s="94">
        <f t="shared" si="5"/>
        <v>0</v>
      </c>
      <c r="G55" s="95" t="e">
        <f t="shared" si="0"/>
        <v>#DIV/0!</v>
      </c>
      <c r="H55" s="96">
        <f t="shared" si="1"/>
        <v>0</v>
      </c>
      <c r="I55" s="97">
        <f t="shared" si="6"/>
        <v>0</v>
      </c>
      <c r="J55" s="98">
        <f t="shared" si="7"/>
        <v>0</v>
      </c>
    </row>
    <row r="56" spans="2:10">
      <c r="B56" s="90">
        <v>46</v>
      </c>
      <c r="C56" s="99">
        <f t="shared" si="8"/>
        <v>0</v>
      </c>
      <c r="D56" s="92">
        <f t="shared" si="3"/>
        <v>46</v>
      </c>
      <c r="E56" s="93">
        <f t="shared" si="4"/>
        <v>46</v>
      </c>
      <c r="F56" s="94">
        <f t="shared" si="5"/>
        <v>0</v>
      </c>
      <c r="G56" s="95" t="e">
        <f t="shared" si="0"/>
        <v>#DIV/0!</v>
      </c>
      <c r="H56" s="96">
        <f t="shared" si="1"/>
        <v>0</v>
      </c>
      <c r="I56" s="97">
        <f t="shared" si="6"/>
        <v>0</v>
      </c>
      <c r="J56" s="98">
        <f t="shared" si="7"/>
        <v>0</v>
      </c>
    </row>
    <row r="57" spans="2:10">
      <c r="B57" s="90">
        <v>47</v>
      </c>
      <c r="C57" s="99">
        <f t="shared" si="8"/>
        <v>0</v>
      </c>
      <c r="D57" s="92">
        <f t="shared" si="3"/>
        <v>47</v>
      </c>
      <c r="E57" s="93">
        <f t="shared" si="4"/>
        <v>47</v>
      </c>
      <c r="F57" s="94">
        <f t="shared" si="5"/>
        <v>0</v>
      </c>
      <c r="G57" s="95" t="e">
        <f t="shared" si="0"/>
        <v>#DIV/0!</v>
      </c>
      <c r="H57" s="96">
        <f t="shared" si="1"/>
        <v>0</v>
      </c>
      <c r="I57" s="97">
        <f t="shared" si="6"/>
        <v>0</v>
      </c>
      <c r="J57" s="98">
        <f t="shared" si="7"/>
        <v>0</v>
      </c>
    </row>
    <row r="58" spans="2:10">
      <c r="B58" s="90">
        <v>48</v>
      </c>
      <c r="C58" s="99">
        <f t="shared" si="8"/>
        <v>0</v>
      </c>
      <c r="D58" s="92">
        <f t="shared" si="3"/>
        <v>48</v>
      </c>
      <c r="E58" s="93">
        <f t="shared" si="4"/>
        <v>48</v>
      </c>
      <c r="F58" s="94">
        <f t="shared" si="5"/>
        <v>0</v>
      </c>
      <c r="G58" s="95" t="e">
        <f t="shared" si="0"/>
        <v>#DIV/0!</v>
      </c>
      <c r="H58" s="96">
        <f t="shared" si="1"/>
        <v>0</v>
      </c>
      <c r="I58" s="97">
        <f t="shared" si="6"/>
        <v>0</v>
      </c>
      <c r="J58" s="98">
        <f t="shared" si="7"/>
        <v>0</v>
      </c>
    </row>
    <row r="59" spans="2:10">
      <c r="B59" s="90">
        <v>49</v>
      </c>
      <c r="C59" s="99">
        <f t="shared" si="8"/>
        <v>0</v>
      </c>
      <c r="D59" s="92">
        <f t="shared" si="3"/>
        <v>49</v>
      </c>
      <c r="E59" s="93">
        <f t="shared" si="4"/>
        <v>49</v>
      </c>
      <c r="F59" s="94">
        <f t="shared" si="5"/>
        <v>0</v>
      </c>
      <c r="G59" s="95" t="e">
        <f t="shared" si="0"/>
        <v>#DIV/0!</v>
      </c>
      <c r="H59" s="96">
        <f t="shared" si="1"/>
        <v>0</v>
      </c>
      <c r="I59" s="97">
        <f t="shared" si="6"/>
        <v>0</v>
      </c>
      <c r="J59" s="98">
        <f t="shared" si="7"/>
        <v>0</v>
      </c>
    </row>
    <row r="60" spans="2:10">
      <c r="B60" s="90">
        <v>50</v>
      </c>
      <c r="C60" s="99">
        <f t="shared" si="8"/>
        <v>0</v>
      </c>
      <c r="D60" s="92">
        <f t="shared" si="3"/>
        <v>50</v>
      </c>
      <c r="E60" s="93">
        <f t="shared" si="4"/>
        <v>50</v>
      </c>
      <c r="F60" s="94">
        <f t="shared" si="5"/>
        <v>0</v>
      </c>
      <c r="G60" s="95" t="e">
        <f t="shared" si="0"/>
        <v>#DIV/0!</v>
      </c>
      <c r="H60" s="96">
        <f t="shared" si="1"/>
        <v>0</v>
      </c>
      <c r="I60" s="97">
        <f t="shared" si="6"/>
        <v>0</v>
      </c>
      <c r="J60" s="98">
        <f t="shared" si="7"/>
        <v>0</v>
      </c>
    </row>
    <row r="61" spans="2:10">
      <c r="B61" s="90">
        <v>51</v>
      </c>
      <c r="C61" s="99">
        <f t="shared" si="8"/>
        <v>0</v>
      </c>
      <c r="D61" s="92">
        <f t="shared" si="3"/>
        <v>51</v>
      </c>
      <c r="E61" s="93">
        <f t="shared" si="4"/>
        <v>51</v>
      </c>
      <c r="F61" s="94">
        <f t="shared" si="5"/>
        <v>0</v>
      </c>
      <c r="G61" s="95" t="e">
        <f t="shared" si="0"/>
        <v>#DIV/0!</v>
      </c>
      <c r="H61" s="96">
        <f t="shared" si="1"/>
        <v>0</v>
      </c>
      <c r="I61" s="97">
        <f t="shared" si="6"/>
        <v>0</v>
      </c>
      <c r="J61" s="98">
        <f t="shared" si="7"/>
        <v>0</v>
      </c>
    </row>
    <row r="62" spans="2:10">
      <c r="B62" s="90">
        <v>52</v>
      </c>
      <c r="C62" s="99">
        <f t="shared" si="8"/>
        <v>0</v>
      </c>
      <c r="D62" s="92">
        <f t="shared" si="3"/>
        <v>52</v>
      </c>
      <c r="E62" s="93">
        <f t="shared" si="4"/>
        <v>52</v>
      </c>
      <c r="F62" s="94">
        <f t="shared" si="5"/>
        <v>0</v>
      </c>
      <c r="G62" s="95" t="e">
        <f t="shared" si="0"/>
        <v>#DIV/0!</v>
      </c>
      <c r="H62" s="96">
        <f t="shared" si="1"/>
        <v>0</v>
      </c>
      <c r="I62" s="97">
        <f t="shared" si="6"/>
        <v>0</v>
      </c>
      <c r="J62" s="98">
        <f t="shared" si="7"/>
        <v>0</v>
      </c>
    </row>
    <row r="63" spans="2:10">
      <c r="B63" s="90">
        <v>53</v>
      </c>
      <c r="C63" s="99">
        <f t="shared" si="8"/>
        <v>0</v>
      </c>
      <c r="D63" s="92">
        <f t="shared" si="3"/>
        <v>53</v>
      </c>
      <c r="E63" s="93">
        <f t="shared" si="4"/>
        <v>53</v>
      </c>
      <c r="F63" s="94">
        <f t="shared" si="5"/>
        <v>0</v>
      </c>
      <c r="G63" s="95" t="e">
        <f t="shared" si="0"/>
        <v>#DIV/0!</v>
      </c>
      <c r="H63" s="96">
        <f t="shared" si="1"/>
        <v>0</v>
      </c>
      <c r="I63" s="97">
        <f t="shared" si="6"/>
        <v>0</v>
      </c>
      <c r="J63" s="98">
        <f t="shared" si="7"/>
        <v>0</v>
      </c>
    </row>
    <row r="64" spans="2:10">
      <c r="B64" s="90">
        <v>54</v>
      </c>
      <c r="C64" s="99">
        <f t="shared" si="8"/>
        <v>0</v>
      </c>
      <c r="D64" s="92">
        <f t="shared" si="3"/>
        <v>54</v>
      </c>
      <c r="E64" s="93">
        <f t="shared" si="4"/>
        <v>54</v>
      </c>
      <c r="F64" s="94">
        <f t="shared" si="5"/>
        <v>0</v>
      </c>
      <c r="G64" s="95" t="e">
        <f t="shared" si="0"/>
        <v>#DIV/0!</v>
      </c>
      <c r="H64" s="96">
        <f t="shared" si="1"/>
        <v>0</v>
      </c>
      <c r="I64" s="97">
        <f t="shared" si="6"/>
        <v>0</v>
      </c>
      <c r="J64" s="98">
        <f t="shared" si="7"/>
        <v>0</v>
      </c>
    </row>
    <row r="65" spans="2:10">
      <c r="B65" s="90">
        <v>55</v>
      </c>
      <c r="C65" s="99">
        <f t="shared" si="8"/>
        <v>0</v>
      </c>
      <c r="D65" s="92">
        <f t="shared" si="3"/>
        <v>55</v>
      </c>
      <c r="E65" s="93">
        <f t="shared" si="4"/>
        <v>55</v>
      </c>
      <c r="F65" s="94">
        <f t="shared" si="5"/>
        <v>0</v>
      </c>
      <c r="G65" s="95" t="e">
        <f t="shared" si="0"/>
        <v>#DIV/0!</v>
      </c>
      <c r="H65" s="96">
        <f t="shared" si="1"/>
        <v>0</v>
      </c>
      <c r="I65" s="97">
        <f t="shared" si="6"/>
        <v>0</v>
      </c>
      <c r="J65" s="98">
        <f t="shared" si="7"/>
        <v>0</v>
      </c>
    </row>
    <row r="66" spans="2:10">
      <c r="B66" s="90">
        <v>56</v>
      </c>
      <c r="C66" s="99">
        <f t="shared" si="8"/>
        <v>0</v>
      </c>
      <c r="D66" s="92">
        <f t="shared" si="3"/>
        <v>56</v>
      </c>
      <c r="E66" s="93">
        <f t="shared" si="4"/>
        <v>56</v>
      </c>
      <c r="F66" s="94">
        <f t="shared" si="5"/>
        <v>0</v>
      </c>
      <c r="G66" s="95" t="e">
        <f t="shared" si="0"/>
        <v>#DIV/0!</v>
      </c>
      <c r="H66" s="96">
        <f t="shared" si="1"/>
        <v>0</v>
      </c>
      <c r="I66" s="97">
        <f t="shared" si="6"/>
        <v>0</v>
      </c>
      <c r="J66" s="98">
        <f t="shared" si="7"/>
        <v>0</v>
      </c>
    </row>
    <row r="67" spans="2:10">
      <c r="B67" s="90">
        <v>57</v>
      </c>
      <c r="C67" s="99">
        <f t="shared" si="8"/>
        <v>0</v>
      </c>
      <c r="D67" s="92">
        <f t="shared" si="3"/>
        <v>57</v>
      </c>
      <c r="E67" s="93">
        <f t="shared" si="4"/>
        <v>57</v>
      </c>
      <c r="F67" s="94">
        <f t="shared" si="5"/>
        <v>0</v>
      </c>
      <c r="G67" s="95" t="e">
        <f t="shared" si="0"/>
        <v>#DIV/0!</v>
      </c>
      <c r="H67" s="96">
        <f t="shared" si="1"/>
        <v>0</v>
      </c>
      <c r="I67" s="97">
        <f t="shared" si="6"/>
        <v>0</v>
      </c>
      <c r="J67" s="98">
        <f t="shared" si="7"/>
        <v>0</v>
      </c>
    </row>
    <row r="68" spans="2:10">
      <c r="B68" s="90">
        <v>58</v>
      </c>
      <c r="C68" s="99">
        <f t="shared" si="8"/>
        <v>0</v>
      </c>
      <c r="D68" s="92">
        <f t="shared" si="3"/>
        <v>58</v>
      </c>
      <c r="E68" s="93">
        <f t="shared" si="4"/>
        <v>58</v>
      </c>
      <c r="F68" s="94">
        <f t="shared" si="5"/>
        <v>0</v>
      </c>
      <c r="G68" s="95" t="e">
        <f t="shared" si="0"/>
        <v>#DIV/0!</v>
      </c>
      <c r="H68" s="96">
        <f t="shared" si="1"/>
        <v>0</v>
      </c>
      <c r="I68" s="97">
        <f t="shared" si="6"/>
        <v>0</v>
      </c>
      <c r="J68" s="98">
        <f t="shared" si="7"/>
        <v>0</v>
      </c>
    </row>
    <row r="69" spans="2:10">
      <c r="B69" s="90">
        <v>59</v>
      </c>
      <c r="C69" s="99">
        <f t="shared" si="8"/>
        <v>0</v>
      </c>
      <c r="D69" s="92">
        <f t="shared" si="3"/>
        <v>59</v>
      </c>
      <c r="E69" s="93">
        <f t="shared" si="4"/>
        <v>59</v>
      </c>
      <c r="F69" s="94">
        <f t="shared" si="5"/>
        <v>0</v>
      </c>
      <c r="G69" s="95" t="e">
        <f t="shared" si="0"/>
        <v>#DIV/0!</v>
      </c>
      <c r="H69" s="96">
        <f t="shared" si="1"/>
        <v>0</v>
      </c>
      <c r="I69" s="97">
        <f t="shared" si="6"/>
        <v>0</v>
      </c>
      <c r="J69" s="98">
        <f t="shared" si="7"/>
        <v>0</v>
      </c>
    </row>
    <row r="70" spans="2:10">
      <c r="B70" s="90">
        <v>60</v>
      </c>
      <c r="C70" s="99">
        <f t="shared" si="8"/>
        <v>0</v>
      </c>
      <c r="D70" s="92">
        <f t="shared" si="3"/>
        <v>60</v>
      </c>
      <c r="E70" s="93">
        <f t="shared" si="4"/>
        <v>60</v>
      </c>
      <c r="F70" s="94">
        <f t="shared" si="5"/>
        <v>0</v>
      </c>
      <c r="G70" s="95" t="e">
        <f t="shared" si="0"/>
        <v>#DIV/0!</v>
      </c>
      <c r="H70" s="96">
        <f t="shared" si="1"/>
        <v>0</v>
      </c>
      <c r="I70" s="97">
        <f t="shared" si="6"/>
        <v>0</v>
      </c>
      <c r="J70" s="98">
        <f t="shared" si="7"/>
        <v>0</v>
      </c>
    </row>
    <row r="71" spans="2:10">
      <c r="B71" s="90">
        <v>61</v>
      </c>
      <c r="C71" s="99">
        <f t="shared" si="8"/>
        <v>0</v>
      </c>
      <c r="D71" s="92">
        <f t="shared" si="3"/>
        <v>61</v>
      </c>
      <c r="E71" s="93">
        <f t="shared" si="4"/>
        <v>61</v>
      </c>
      <c r="F71" s="94">
        <f t="shared" si="5"/>
        <v>0</v>
      </c>
      <c r="G71" s="95" t="e">
        <f t="shared" si="0"/>
        <v>#DIV/0!</v>
      </c>
      <c r="H71" s="96">
        <f t="shared" si="1"/>
        <v>0</v>
      </c>
      <c r="I71" s="97">
        <f t="shared" si="6"/>
        <v>0</v>
      </c>
      <c r="J71" s="98">
        <f t="shared" si="7"/>
        <v>0</v>
      </c>
    </row>
    <row r="72" spans="2:10">
      <c r="B72" s="90">
        <v>62</v>
      </c>
      <c r="C72" s="99">
        <f t="shared" si="8"/>
        <v>0</v>
      </c>
      <c r="D72" s="92">
        <f t="shared" si="3"/>
        <v>62</v>
      </c>
      <c r="E72" s="93">
        <f t="shared" si="4"/>
        <v>62</v>
      </c>
      <c r="F72" s="94">
        <f t="shared" si="5"/>
        <v>0</v>
      </c>
      <c r="G72" s="95" t="e">
        <f t="shared" si="0"/>
        <v>#DIV/0!</v>
      </c>
      <c r="H72" s="96">
        <f t="shared" si="1"/>
        <v>0</v>
      </c>
      <c r="I72" s="97">
        <f t="shared" si="6"/>
        <v>0</v>
      </c>
      <c r="J72" s="98">
        <f t="shared" si="7"/>
        <v>0</v>
      </c>
    </row>
    <row r="73" spans="2:10">
      <c r="B73" s="90">
        <v>63</v>
      </c>
      <c r="C73" s="99">
        <f t="shared" si="8"/>
        <v>0</v>
      </c>
      <c r="D73" s="92">
        <f t="shared" si="3"/>
        <v>63</v>
      </c>
      <c r="E73" s="93">
        <f t="shared" si="4"/>
        <v>63</v>
      </c>
      <c r="F73" s="94">
        <f t="shared" si="5"/>
        <v>0</v>
      </c>
      <c r="G73" s="95" t="e">
        <f t="shared" si="0"/>
        <v>#DIV/0!</v>
      </c>
      <c r="H73" s="96">
        <f t="shared" si="1"/>
        <v>0</v>
      </c>
      <c r="I73" s="97">
        <f t="shared" si="6"/>
        <v>0</v>
      </c>
      <c r="J73" s="98">
        <f t="shared" si="7"/>
        <v>0</v>
      </c>
    </row>
    <row r="74" spans="2:10">
      <c r="B74" s="90">
        <v>64</v>
      </c>
      <c r="C74" s="99">
        <f t="shared" si="8"/>
        <v>0</v>
      </c>
      <c r="D74" s="92">
        <f t="shared" si="3"/>
        <v>64</v>
      </c>
      <c r="E74" s="93">
        <f t="shared" si="4"/>
        <v>64</v>
      </c>
      <c r="F74" s="94">
        <f t="shared" si="5"/>
        <v>0</v>
      </c>
      <c r="G74" s="95" t="e">
        <f t="shared" si="0"/>
        <v>#DIV/0!</v>
      </c>
      <c r="H74" s="96">
        <f t="shared" si="1"/>
        <v>0</v>
      </c>
      <c r="I74" s="97">
        <f t="shared" si="6"/>
        <v>0</v>
      </c>
      <c r="J74" s="98">
        <f t="shared" si="7"/>
        <v>0</v>
      </c>
    </row>
    <row r="75" spans="2:10">
      <c r="B75" s="90">
        <v>65</v>
      </c>
      <c r="C75" s="99">
        <f t="shared" si="8"/>
        <v>0</v>
      </c>
      <c r="D75" s="92">
        <f t="shared" si="3"/>
        <v>65</v>
      </c>
      <c r="E75" s="93">
        <f t="shared" si="4"/>
        <v>65</v>
      </c>
      <c r="F75" s="94">
        <f t="shared" si="5"/>
        <v>0</v>
      </c>
      <c r="G75" s="95" t="e">
        <f t="shared" ref="G75:G82" si="9">F75*(1+D$6/$E$7)</f>
        <v>#DIV/0!</v>
      </c>
      <c r="H75" s="96">
        <f t="shared" ref="H75:H82" si="10">IFERROR(PPMT(D$6/$E$7,D75,F$7,-C$6),0)</f>
        <v>0</v>
      </c>
      <c r="I75" s="97">
        <f t="shared" si="6"/>
        <v>0</v>
      </c>
      <c r="J75" s="98">
        <f t="shared" si="7"/>
        <v>0</v>
      </c>
    </row>
    <row r="76" spans="2:10">
      <c r="B76" s="90">
        <v>66</v>
      </c>
      <c r="C76" s="99">
        <f t="shared" ref="C76:C82" si="11">+EDATE(C75,$C$8)</f>
        <v>0</v>
      </c>
      <c r="D76" s="92">
        <f t="shared" ref="D76:D82" si="12">+IF($G$6&gt;=B76,0,+D75+1)</f>
        <v>66</v>
      </c>
      <c r="E76" s="93">
        <f t="shared" ref="E76:E82" si="13">+IF(D76=0,1,D76)</f>
        <v>66</v>
      </c>
      <c r="F76" s="94">
        <f t="shared" ref="F76:F82" si="14">IF(F75&gt;0.001,G75-J75,0)</f>
        <v>0</v>
      </c>
      <c r="G76" s="95" t="e">
        <f t="shared" si="9"/>
        <v>#DIV/0!</v>
      </c>
      <c r="H76" s="96">
        <f t="shared" si="10"/>
        <v>0</v>
      </c>
      <c r="I76" s="97">
        <f t="shared" ref="I76:I82" si="15">IFERROR(IPMT(D$6/$E$7,E76,F$7,-C$6),0)</f>
        <v>0</v>
      </c>
      <c r="J76" s="98">
        <f t="shared" ref="J76:J82" si="16">+H76+I76</f>
        <v>0</v>
      </c>
    </row>
    <row r="77" spans="2:10">
      <c r="B77" s="90">
        <v>67</v>
      </c>
      <c r="C77" s="99">
        <f t="shared" si="11"/>
        <v>0</v>
      </c>
      <c r="D77" s="92">
        <f t="shared" si="12"/>
        <v>67</v>
      </c>
      <c r="E77" s="93">
        <f t="shared" si="13"/>
        <v>67</v>
      </c>
      <c r="F77" s="94">
        <f t="shared" si="14"/>
        <v>0</v>
      </c>
      <c r="G77" s="95" t="e">
        <f t="shared" si="9"/>
        <v>#DIV/0!</v>
      </c>
      <c r="H77" s="96">
        <f t="shared" si="10"/>
        <v>0</v>
      </c>
      <c r="I77" s="97">
        <f t="shared" si="15"/>
        <v>0</v>
      </c>
      <c r="J77" s="98">
        <f t="shared" si="16"/>
        <v>0</v>
      </c>
    </row>
    <row r="78" spans="2:10">
      <c r="B78" s="90">
        <v>68</v>
      </c>
      <c r="C78" s="99">
        <f t="shared" si="11"/>
        <v>0</v>
      </c>
      <c r="D78" s="92">
        <f t="shared" si="12"/>
        <v>68</v>
      </c>
      <c r="E78" s="93">
        <f t="shared" si="13"/>
        <v>68</v>
      </c>
      <c r="F78" s="94">
        <f t="shared" si="14"/>
        <v>0</v>
      </c>
      <c r="G78" s="95" t="e">
        <f t="shared" si="9"/>
        <v>#DIV/0!</v>
      </c>
      <c r="H78" s="96">
        <f t="shared" si="10"/>
        <v>0</v>
      </c>
      <c r="I78" s="97">
        <f t="shared" si="15"/>
        <v>0</v>
      </c>
      <c r="J78" s="98">
        <f t="shared" si="16"/>
        <v>0</v>
      </c>
    </row>
    <row r="79" spans="2:10">
      <c r="B79" s="90">
        <v>69</v>
      </c>
      <c r="C79" s="99">
        <f t="shared" si="11"/>
        <v>0</v>
      </c>
      <c r="D79" s="92">
        <f t="shared" si="12"/>
        <v>69</v>
      </c>
      <c r="E79" s="93">
        <f t="shared" si="13"/>
        <v>69</v>
      </c>
      <c r="F79" s="94">
        <f t="shared" si="14"/>
        <v>0</v>
      </c>
      <c r="G79" s="95" t="e">
        <f t="shared" si="9"/>
        <v>#DIV/0!</v>
      </c>
      <c r="H79" s="96">
        <f t="shared" si="10"/>
        <v>0</v>
      </c>
      <c r="I79" s="97">
        <f t="shared" si="15"/>
        <v>0</v>
      </c>
      <c r="J79" s="98">
        <f t="shared" si="16"/>
        <v>0</v>
      </c>
    </row>
    <row r="80" spans="2:10">
      <c r="B80" s="90">
        <v>70</v>
      </c>
      <c r="C80" s="99">
        <f t="shared" si="11"/>
        <v>0</v>
      </c>
      <c r="D80" s="92">
        <f t="shared" si="12"/>
        <v>70</v>
      </c>
      <c r="E80" s="93">
        <f t="shared" si="13"/>
        <v>70</v>
      </c>
      <c r="F80" s="94">
        <f t="shared" si="14"/>
        <v>0</v>
      </c>
      <c r="G80" s="95" t="e">
        <f t="shared" si="9"/>
        <v>#DIV/0!</v>
      </c>
      <c r="H80" s="96">
        <f t="shared" si="10"/>
        <v>0</v>
      </c>
      <c r="I80" s="97">
        <f t="shared" si="15"/>
        <v>0</v>
      </c>
      <c r="J80" s="98">
        <f t="shared" si="16"/>
        <v>0</v>
      </c>
    </row>
    <row r="81" spans="2:10">
      <c r="B81" s="90">
        <v>71</v>
      </c>
      <c r="C81" s="99">
        <f t="shared" si="11"/>
        <v>0</v>
      </c>
      <c r="D81" s="92">
        <f t="shared" si="12"/>
        <v>71</v>
      </c>
      <c r="E81" s="93">
        <f t="shared" si="13"/>
        <v>71</v>
      </c>
      <c r="F81" s="94">
        <f t="shared" si="14"/>
        <v>0</v>
      </c>
      <c r="G81" s="95" t="e">
        <f t="shared" si="9"/>
        <v>#DIV/0!</v>
      </c>
      <c r="H81" s="96">
        <f t="shared" si="10"/>
        <v>0</v>
      </c>
      <c r="I81" s="97">
        <f t="shared" si="15"/>
        <v>0</v>
      </c>
      <c r="J81" s="98">
        <f t="shared" si="16"/>
        <v>0</v>
      </c>
    </row>
    <row r="82" spans="2:10">
      <c r="B82" s="90">
        <v>72</v>
      </c>
      <c r="C82" s="100">
        <f t="shared" si="11"/>
        <v>0</v>
      </c>
      <c r="D82" s="92">
        <f t="shared" si="12"/>
        <v>72</v>
      </c>
      <c r="E82" s="93">
        <f t="shared" si="13"/>
        <v>72</v>
      </c>
      <c r="F82" s="94">
        <f t="shared" si="14"/>
        <v>0</v>
      </c>
      <c r="G82" s="95" t="e">
        <f t="shared" si="9"/>
        <v>#DIV/0!</v>
      </c>
      <c r="H82" s="96">
        <f t="shared" si="10"/>
        <v>0</v>
      </c>
      <c r="I82" s="97">
        <f t="shared" si="15"/>
        <v>0</v>
      </c>
      <c r="J82" s="98">
        <f t="shared" si="16"/>
        <v>0</v>
      </c>
    </row>
    <row r="83" spans="2:10">
      <c r="B83" s="101"/>
      <c r="C83" s="102"/>
      <c r="D83" s="102"/>
      <c r="E83" s="102"/>
      <c r="F83" s="103"/>
      <c r="G83" s="103"/>
      <c r="H83" s="104">
        <f>SUM(H11:H82)</f>
        <v>0</v>
      </c>
      <c r="I83" s="104">
        <f>SUM(I11:I82)</f>
        <v>0</v>
      </c>
      <c r="J83" s="104">
        <f>SUM(J11:J82)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8">
    <tabColor theme="7"/>
  </sheetPr>
  <dimension ref="B1:J83"/>
  <sheetViews>
    <sheetView showGridLines="0" zoomScaleNormal="100" workbookViewId="0">
      <selection activeCell="N24" sqref="N24"/>
    </sheetView>
  </sheetViews>
  <sheetFormatPr defaultColWidth="11.44140625" defaultRowHeight="12"/>
  <cols>
    <col min="1" max="1" width="5.5546875" style="75"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7.88671875" style="75" bestFit="1" customWidth="1"/>
    <col min="11" max="11" width="4.33203125" style="75" customWidth="1"/>
    <col min="12" max="12" width="6.6640625" style="75" bestFit="1" customWidth="1"/>
    <col min="13" max="13" width="7.109375" style="75" bestFit="1" customWidth="1"/>
    <col min="14" max="14" width="6.5546875" style="75" bestFit="1" customWidth="1"/>
    <col min="15" max="15" width="7.44140625" style="75" bestFit="1" customWidth="1"/>
    <col min="16" max="17" width="6.5546875" style="75" bestFit="1" customWidth="1"/>
    <col min="18" max="19" width="6.88671875" style="75" bestFit="1" customWidth="1"/>
    <col min="20" max="20" width="6.5546875" style="75" bestFit="1" customWidth="1"/>
    <col min="21" max="21" width="7" style="75" bestFit="1" customWidth="1"/>
    <col min="22" max="22" width="6.5546875" style="75" bestFit="1" customWidth="1"/>
    <col min="23" max="16384" width="11.44140625" style="75"/>
  </cols>
  <sheetData>
    <row r="1" spans="2:10">
      <c r="E1" s="76" t="str">
        <f>+NT!S2</f>
        <v>Mensual</v>
      </c>
    </row>
    <row r="2" spans="2:10">
      <c r="E2" s="76" t="str">
        <f>+NT!S3</f>
        <v>Trimestral</v>
      </c>
    </row>
    <row r="3" spans="2:10">
      <c r="E3" s="76" t="str">
        <f>+NT!S4</f>
        <v>Anual</v>
      </c>
    </row>
    <row r="5" spans="2:10">
      <c r="B5" s="77" t="s">
        <v>102</v>
      </c>
      <c r="C5" s="78" t="s">
        <v>98</v>
      </c>
      <c r="D5" s="79" t="s">
        <v>103</v>
      </c>
      <c r="E5" s="64" t="s">
        <v>100</v>
      </c>
      <c r="F5" s="64" t="s">
        <v>117</v>
      </c>
      <c r="G5" s="64" t="s">
        <v>118</v>
      </c>
      <c r="H5" s="64" t="s">
        <v>116</v>
      </c>
      <c r="I5" s="64" t="s">
        <v>99</v>
      </c>
      <c r="J5" s="64" t="s">
        <v>105</v>
      </c>
    </row>
    <row r="6" spans="2:10">
      <c r="B6" s="32" t="str">
        <f>+FIN!B30</f>
        <v>Préstec E</v>
      </c>
      <c r="C6" s="80">
        <f>+FIN!C30</f>
        <v>0</v>
      </c>
      <c r="D6" s="81">
        <f>+FIN!E30</f>
        <v>0</v>
      </c>
      <c r="E6" s="82">
        <f>+FIN!F30</f>
        <v>0</v>
      </c>
      <c r="F6" s="82">
        <f>+FIN!G30</f>
        <v>0</v>
      </c>
      <c r="G6" s="82">
        <f>+FIN!H30</f>
        <v>0</v>
      </c>
      <c r="H6" s="83">
        <f>IFERROR(PMT(D$6/E7,F$7,-C$6,,0),0)</f>
        <v>0</v>
      </c>
      <c r="I6" s="84">
        <f>+FIN!J30</f>
        <v>0</v>
      </c>
      <c r="J6" s="84">
        <f>EDATE(I6,F6*C8)</f>
        <v>0</v>
      </c>
    </row>
    <row r="7" spans="2:10">
      <c r="E7" s="85">
        <f>+IF(E6=E1,12,0)+IF(E6=E2,4,0)+IF(E6=E3,1,0)</f>
        <v>0</v>
      </c>
      <c r="F7" s="86">
        <f>+F6-G6</f>
        <v>0</v>
      </c>
      <c r="G7" s="87">
        <f>IF(E6=E1,G6,0)+IF(E6=E2,G6/3,0)+IF(E6=E3,G6/12,0)</f>
        <v>0</v>
      </c>
    </row>
    <row r="8" spans="2:10">
      <c r="C8" s="86">
        <f>+IF(E6=E1,1,0)+IF(E6=E2,3,0)+IF(E6=E3,12,0)</f>
        <v>0</v>
      </c>
    </row>
    <row r="9" spans="2:10">
      <c r="E9" s="88"/>
    </row>
    <row r="10" spans="2:10">
      <c r="B10" s="89" t="s">
        <v>110</v>
      </c>
      <c r="C10" s="89" t="s">
        <v>139</v>
      </c>
      <c r="D10" s="89" t="s">
        <v>122</v>
      </c>
      <c r="E10" s="89" t="s">
        <v>121</v>
      </c>
      <c r="F10" s="89" t="s">
        <v>111</v>
      </c>
      <c r="G10" s="89" t="s">
        <v>112</v>
      </c>
      <c r="H10" s="89" t="s">
        <v>113</v>
      </c>
      <c r="I10" s="89" t="s">
        <v>114</v>
      </c>
      <c r="J10" s="89" t="s">
        <v>115</v>
      </c>
    </row>
    <row r="11" spans="2:10">
      <c r="B11" s="90">
        <v>1</v>
      </c>
      <c r="C11" s="91">
        <f>+I6</f>
        <v>0</v>
      </c>
      <c r="D11" s="92">
        <f>+IF(G6&gt;=1,0,1)</f>
        <v>1</v>
      </c>
      <c r="E11" s="93">
        <f>+IF(D11=0,1,D11)</f>
        <v>1</v>
      </c>
      <c r="F11" s="94">
        <f>C$6</f>
        <v>0</v>
      </c>
      <c r="G11" s="95" t="e">
        <f t="shared" ref="G11:G74" si="0">F11*(1+D$6/$E$7)</f>
        <v>#DIV/0!</v>
      </c>
      <c r="H11" s="96">
        <f t="shared" ref="H11:H74" si="1">IFERROR(PPMT(D$6/$E$7,D11,F$7,-C$6),0)</f>
        <v>0</v>
      </c>
      <c r="I11" s="97">
        <f>IFERROR(IPMT(D$6/$E$7,E11,F$7,-C$6),0)</f>
        <v>0</v>
      </c>
      <c r="J11" s="98">
        <f>+H11+I11</f>
        <v>0</v>
      </c>
    </row>
    <row r="12" spans="2:10">
      <c r="B12" s="90">
        <v>2</v>
      </c>
      <c r="C12" s="99">
        <f t="shared" ref="C12:C43" si="2">+EDATE(C11,$C$8)</f>
        <v>0</v>
      </c>
      <c r="D12" s="92">
        <f t="shared" ref="D12:D75" si="3">+IF($G$6&gt;=B12,0,+D11+1)</f>
        <v>2</v>
      </c>
      <c r="E12" s="93">
        <f t="shared" ref="E12:E75" si="4">+IF(D12=0,1,D12)</f>
        <v>2</v>
      </c>
      <c r="F12" s="94">
        <f t="shared" ref="F12:F75" si="5">IF(F11&gt;0.001,G11-J11,0)</f>
        <v>0</v>
      </c>
      <c r="G12" s="95" t="e">
        <f t="shared" si="0"/>
        <v>#DIV/0!</v>
      </c>
      <c r="H12" s="96">
        <f t="shared" si="1"/>
        <v>0</v>
      </c>
      <c r="I12" s="97">
        <f t="shared" ref="I12:I75" si="6">IFERROR(IPMT(D$6/$E$7,E12,F$7,-C$6),0)</f>
        <v>0</v>
      </c>
      <c r="J12" s="98">
        <f t="shared" ref="J12:J75" si="7">+H12+I12</f>
        <v>0</v>
      </c>
    </row>
    <row r="13" spans="2:10">
      <c r="B13" s="90">
        <v>3</v>
      </c>
      <c r="C13" s="99">
        <f t="shared" si="2"/>
        <v>0</v>
      </c>
      <c r="D13" s="92">
        <f t="shared" si="3"/>
        <v>3</v>
      </c>
      <c r="E13" s="93">
        <f t="shared" si="4"/>
        <v>3</v>
      </c>
      <c r="F13" s="94">
        <f t="shared" si="5"/>
        <v>0</v>
      </c>
      <c r="G13" s="95" t="e">
        <f t="shared" si="0"/>
        <v>#DIV/0!</v>
      </c>
      <c r="H13" s="96">
        <f t="shared" si="1"/>
        <v>0</v>
      </c>
      <c r="I13" s="97">
        <f>IFERROR(IPMT(D$6/$E$7,E13,F$7,-C$6),0)</f>
        <v>0</v>
      </c>
      <c r="J13" s="98">
        <f t="shared" si="7"/>
        <v>0</v>
      </c>
    </row>
    <row r="14" spans="2:10">
      <c r="B14" s="90">
        <v>4</v>
      </c>
      <c r="C14" s="99">
        <f t="shared" si="2"/>
        <v>0</v>
      </c>
      <c r="D14" s="92">
        <f t="shared" si="3"/>
        <v>4</v>
      </c>
      <c r="E14" s="93">
        <f t="shared" si="4"/>
        <v>4</v>
      </c>
      <c r="F14" s="94">
        <f t="shared" si="5"/>
        <v>0</v>
      </c>
      <c r="G14" s="95" t="e">
        <f t="shared" si="0"/>
        <v>#DIV/0!</v>
      </c>
      <c r="H14" s="96">
        <f t="shared" si="1"/>
        <v>0</v>
      </c>
      <c r="I14" s="97">
        <f t="shared" si="6"/>
        <v>0</v>
      </c>
      <c r="J14" s="98">
        <f t="shared" si="7"/>
        <v>0</v>
      </c>
    </row>
    <row r="15" spans="2:10">
      <c r="B15" s="90">
        <v>5</v>
      </c>
      <c r="C15" s="99">
        <f t="shared" si="2"/>
        <v>0</v>
      </c>
      <c r="D15" s="92">
        <f t="shared" si="3"/>
        <v>5</v>
      </c>
      <c r="E15" s="93">
        <f t="shared" si="4"/>
        <v>5</v>
      </c>
      <c r="F15" s="94">
        <f t="shared" si="5"/>
        <v>0</v>
      </c>
      <c r="G15" s="95" t="e">
        <f t="shared" si="0"/>
        <v>#DIV/0!</v>
      </c>
      <c r="H15" s="96">
        <f t="shared" si="1"/>
        <v>0</v>
      </c>
      <c r="I15" s="97">
        <f t="shared" si="6"/>
        <v>0</v>
      </c>
      <c r="J15" s="98">
        <f t="shared" si="7"/>
        <v>0</v>
      </c>
    </row>
    <row r="16" spans="2:10">
      <c r="B16" s="90">
        <v>6</v>
      </c>
      <c r="C16" s="99">
        <f t="shared" si="2"/>
        <v>0</v>
      </c>
      <c r="D16" s="92">
        <f t="shared" si="3"/>
        <v>6</v>
      </c>
      <c r="E16" s="93">
        <f t="shared" si="4"/>
        <v>6</v>
      </c>
      <c r="F16" s="94">
        <f t="shared" si="5"/>
        <v>0</v>
      </c>
      <c r="G16" s="95" t="e">
        <f t="shared" si="0"/>
        <v>#DIV/0!</v>
      </c>
      <c r="H16" s="96">
        <f t="shared" si="1"/>
        <v>0</v>
      </c>
      <c r="I16" s="97">
        <f t="shared" si="6"/>
        <v>0</v>
      </c>
      <c r="J16" s="98">
        <f t="shared" si="7"/>
        <v>0</v>
      </c>
    </row>
    <row r="17" spans="2:10">
      <c r="B17" s="90">
        <v>7</v>
      </c>
      <c r="C17" s="99">
        <f t="shared" si="2"/>
        <v>0</v>
      </c>
      <c r="D17" s="92">
        <f t="shared" si="3"/>
        <v>7</v>
      </c>
      <c r="E17" s="93">
        <f t="shared" si="4"/>
        <v>7</v>
      </c>
      <c r="F17" s="94">
        <f t="shared" si="5"/>
        <v>0</v>
      </c>
      <c r="G17" s="95" t="e">
        <f t="shared" si="0"/>
        <v>#DIV/0!</v>
      </c>
      <c r="H17" s="96">
        <f t="shared" si="1"/>
        <v>0</v>
      </c>
      <c r="I17" s="97">
        <f t="shared" si="6"/>
        <v>0</v>
      </c>
      <c r="J17" s="98">
        <f t="shared" si="7"/>
        <v>0</v>
      </c>
    </row>
    <row r="18" spans="2:10">
      <c r="B18" s="90">
        <v>8</v>
      </c>
      <c r="C18" s="99">
        <f t="shared" si="2"/>
        <v>0</v>
      </c>
      <c r="D18" s="92">
        <f t="shared" si="3"/>
        <v>8</v>
      </c>
      <c r="E18" s="93">
        <f t="shared" si="4"/>
        <v>8</v>
      </c>
      <c r="F18" s="94">
        <f t="shared" si="5"/>
        <v>0</v>
      </c>
      <c r="G18" s="95" t="e">
        <f t="shared" si="0"/>
        <v>#DIV/0!</v>
      </c>
      <c r="H18" s="96">
        <f t="shared" si="1"/>
        <v>0</v>
      </c>
      <c r="I18" s="97">
        <f t="shared" si="6"/>
        <v>0</v>
      </c>
      <c r="J18" s="98">
        <f t="shared" si="7"/>
        <v>0</v>
      </c>
    </row>
    <row r="19" spans="2:10">
      <c r="B19" s="90">
        <v>9</v>
      </c>
      <c r="C19" s="99">
        <f t="shared" si="2"/>
        <v>0</v>
      </c>
      <c r="D19" s="92">
        <f t="shared" si="3"/>
        <v>9</v>
      </c>
      <c r="E19" s="93">
        <f t="shared" si="4"/>
        <v>9</v>
      </c>
      <c r="F19" s="94">
        <f t="shared" si="5"/>
        <v>0</v>
      </c>
      <c r="G19" s="95" t="e">
        <f t="shared" si="0"/>
        <v>#DIV/0!</v>
      </c>
      <c r="H19" s="96">
        <f t="shared" si="1"/>
        <v>0</v>
      </c>
      <c r="I19" s="97">
        <f t="shared" si="6"/>
        <v>0</v>
      </c>
      <c r="J19" s="98">
        <f t="shared" si="7"/>
        <v>0</v>
      </c>
    </row>
    <row r="20" spans="2:10">
      <c r="B20" s="90">
        <v>10</v>
      </c>
      <c r="C20" s="99">
        <f t="shared" si="2"/>
        <v>0</v>
      </c>
      <c r="D20" s="92">
        <f t="shared" si="3"/>
        <v>10</v>
      </c>
      <c r="E20" s="93">
        <f t="shared" si="4"/>
        <v>10</v>
      </c>
      <c r="F20" s="94">
        <f t="shared" si="5"/>
        <v>0</v>
      </c>
      <c r="G20" s="95" t="e">
        <f t="shared" si="0"/>
        <v>#DIV/0!</v>
      </c>
      <c r="H20" s="96">
        <f t="shared" si="1"/>
        <v>0</v>
      </c>
      <c r="I20" s="97">
        <f t="shared" si="6"/>
        <v>0</v>
      </c>
      <c r="J20" s="98">
        <f t="shared" si="7"/>
        <v>0</v>
      </c>
    </row>
    <row r="21" spans="2:10">
      <c r="B21" s="90">
        <v>11</v>
      </c>
      <c r="C21" s="99">
        <f t="shared" si="2"/>
        <v>0</v>
      </c>
      <c r="D21" s="92">
        <f t="shared" si="3"/>
        <v>11</v>
      </c>
      <c r="E21" s="93">
        <f t="shared" si="4"/>
        <v>11</v>
      </c>
      <c r="F21" s="94">
        <f t="shared" si="5"/>
        <v>0</v>
      </c>
      <c r="G21" s="95" t="e">
        <f t="shared" si="0"/>
        <v>#DIV/0!</v>
      </c>
      <c r="H21" s="96">
        <f t="shared" si="1"/>
        <v>0</v>
      </c>
      <c r="I21" s="97">
        <f t="shared" si="6"/>
        <v>0</v>
      </c>
      <c r="J21" s="98">
        <f t="shared" si="7"/>
        <v>0</v>
      </c>
    </row>
    <row r="22" spans="2:10">
      <c r="B22" s="90">
        <v>12</v>
      </c>
      <c r="C22" s="99">
        <f t="shared" si="2"/>
        <v>0</v>
      </c>
      <c r="D22" s="92">
        <f t="shared" si="3"/>
        <v>12</v>
      </c>
      <c r="E22" s="93">
        <f t="shared" si="4"/>
        <v>12</v>
      </c>
      <c r="F22" s="94">
        <f t="shared" si="5"/>
        <v>0</v>
      </c>
      <c r="G22" s="95" t="e">
        <f t="shared" si="0"/>
        <v>#DIV/0!</v>
      </c>
      <c r="H22" s="96">
        <f t="shared" si="1"/>
        <v>0</v>
      </c>
      <c r="I22" s="97">
        <f t="shared" si="6"/>
        <v>0</v>
      </c>
      <c r="J22" s="98">
        <f t="shared" si="7"/>
        <v>0</v>
      </c>
    </row>
    <row r="23" spans="2:10">
      <c r="B23" s="90">
        <v>13</v>
      </c>
      <c r="C23" s="99">
        <f t="shared" si="2"/>
        <v>0</v>
      </c>
      <c r="D23" s="92">
        <f t="shared" si="3"/>
        <v>13</v>
      </c>
      <c r="E23" s="93">
        <f t="shared" si="4"/>
        <v>13</v>
      </c>
      <c r="F23" s="94">
        <f t="shared" si="5"/>
        <v>0</v>
      </c>
      <c r="G23" s="95" t="e">
        <f t="shared" si="0"/>
        <v>#DIV/0!</v>
      </c>
      <c r="H23" s="96">
        <f t="shared" si="1"/>
        <v>0</v>
      </c>
      <c r="I23" s="97">
        <f t="shared" si="6"/>
        <v>0</v>
      </c>
      <c r="J23" s="98">
        <f t="shared" si="7"/>
        <v>0</v>
      </c>
    </row>
    <row r="24" spans="2:10">
      <c r="B24" s="90">
        <v>14</v>
      </c>
      <c r="C24" s="99">
        <f t="shared" si="2"/>
        <v>0</v>
      </c>
      <c r="D24" s="92">
        <f t="shared" si="3"/>
        <v>14</v>
      </c>
      <c r="E24" s="93">
        <f t="shared" si="4"/>
        <v>14</v>
      </c>
      <c r="F24" s="94">
        <f t="shared" si="5"/>
        <v>0</v>
      </c>
      <c r="G24" s="95" t="e">
        <f t="shared" si="0"/>
        <v>#DIV/0!</v>
      </c>
      <c r="H24" s="96">
        <f t="shared" si="1"/>
        <v>0</v>
      </c>
      <c r="I24" s="97">
        <f t="shared" si="6"/>
        <v>0</v>
      </c>
      <c r="J24" s="98">
        <f t="shared" si="7"/>
        <v>0</v>
      </c>
    </row>
    <row r="25" spans="2:10">
      <c r="B25" s="90">
        <v>15</v>
      </c>
      <c r="C25" s="99">
        <f t="shared" si="2"/>
        <v>0</v>
      </c>
      <c r="D25" s="92">
        <f t="shared" si="3"/>
        <v>15</v>
      </c>
      <c r="E25" s="93">
        <f t="shared" si="4"/>
        <v>15</v>
      </c>
      <c r="F25" s="94">
        <f t="shared" si="5"/>
        <v>0</v>
      </c>
      <c r="G25" s="95" t="e">
        <f t="shared" si="0"/>
        <v>#DIV/0!</v>
      </c>
      <c r="H25" s="96">
        <f t="shared" si="1"/>
        <v>0</v>
      </c>
      <c r="I25" s="97">
        <f t="shared" si="6"/>
        <v>0</v>
      </c>
      <c r="J25" s="98">
        <f t="shared" si="7"/>
        <v>0</v>
      </c>
    </row>
    <row r="26" spans="2:10">
      <c r="B26" s="90">
        <v>16</v>
      </c>
      <c r="C26" s="99">
        <f t="shared" si="2"/>
        <v>0</v>
      </c>
      <c r="D26" s="92">
        <f t="shared" si="3"/>
        <v>16</v>
      </c>
      <c r="E26" s="93">
        <f t="shared" si="4"/>
        <v>16</v>
      </c>
      <c r="F26" s="94">
        <f t="shared" si="5"/>
        <v>0</v>
      </c>
      <c r="G26" s="95" t="e">
        <f t="shared" si="0"/>
        <v>#DIV/0!</v>
      </c>
      <c r="H26" s="96">
        <f t="shared" si="1"/>
        <v>0</v>
      </c>
      <c r="I26" s="97">
        <f t="shared" si="6"/>
        <v>0</v>
      </c>
      <c r="J26" s="98">
        <f t="shared" si="7"/>
        <v>0</v>
      </c>
    </row>
    <row r="27" spans="2:10">
      <c r="B27" s="90">
        <v>17</v>
      </c>
      <c r="C27" s="99">
        <f t="shared" si="2"/>
        <v>0</v>
      </c>
      <c r="D27" s="92">
        <f t="shared" si="3"/>
        <v>17</v>
      </c>
      <c r="E27" s="93">
        <f t="shared" si="4"/>
        <v>17</v>
      </c>
      <c r="F27" s="94">
        <f t="shared" si="5"/>
        <v>0</v>
      </c>
      <c r="G27" s="95" t="e">
        <f t="shared" si="0"/>
        <v>#DIV/0!</v>
      </c>
      <c r="H27" s="96">
        <f t="shared" si="1"/>
        <v>0</v>
      </c>
      <c r="I27" s="97">
        <f t="shared" si="6"/>
        <v>0</v>
      </c>
      <c r="J27" s="98">
        <f t="shared" si="7"/>
        <v>0</v>
      </c>
    </row>
    <row r="28" spans="2:10">
      <c r="B28" s="90">
        <v>18</v>
      </c>
      <c r="C28" s="99">
        <f t="shared" si="2"/>
        <v>0</v>
      </c>
      <c r="D28" s="92">
        <f t="shared" si="3"/>
        <v>18</v>
      </c>
      <c r="E28" s="93">
        <f t="shared" si="4"/>
        <v>18</v>
      </c>
      <c r="F28" s="94">
        <f t="shared" si="5"/>
        <v>0</v>
      </c>
      <c r="G28" s="95" t="e">
        <f t="shared" si="0"/>
        <v>#DIV/0!</v>
      </c>
      <c r="H28" s="96">
        <f t="shared" si="1"/>
        <v>0</v>
      </c>
      <c r="I28" s="97">
        <f t="shared" si="6"/>
        <v>0</v>
      </c>
      <c r="J28" s="98">
        <f t="shared" si="7"/>
        <v>0</v>
      </c>
    </row>
    <row r="29" spans="2:10">
      <c r="B29" s="90">
        <v>19</v>
      </c>
      <c r="C29" s="99">
        <f t="shared" si="2"/>
        <v>0</v>
      </c>
      <c r="D29" s="92">
        <f t="shared" si="3"/>
        <v>19</v>
      </c>
      <c r="E29" s="93">
        <f t="shared" si="4"/>
        <v>19</v>
      </c>
      <c r="F29" s="94">
        <f t="shared" si="5"/>
        <v>0</v>
      </c>
      <c r="G29" s="95" t="e">
        <f t="shared" si="0"/>
        <v>#DIV/0!</v>
      </c>
      <c r="H29" s="96">
        <f t="shared" si="1"/>
        <v>0</v>
      </c>
      <c r="I29" s="97">
        <f t="shared" si="6"/>
        <v>0</v>
      </c>
      <c r="J29" s="98">
        <f t="shared" si="7"/>
        <v>0</v>
      </c>
    </row>
    <row r="30" spans="2:10">
      <c r="B30" s="90">
        <v>20</v>
      </c>
      <c r="C30" s="99">
        <f t="shared" si="2"/>
        <v>0</v>
      </c>
      <c r="D30" s="92">
        <f t="shared" si="3"/>
        <v>20</v>
      </c>
      <c r="E30" s="93">
        <f t="shared" si="4"/>
        <v>20</v>
      </c>
      <c r="F30" s="94">
        <f t="shared" si="5"/>
        <v>0</v>
      </c>
      <c r="G30" s="95" t="e">
        <f t="shared" si="0"/>
        <v>#DIV/0!</v>
      </c>
      <c r="H30" s="96">
        <f t="shared" si="1"/>
        <v>0</v>
      </c>
      <c r="I30" s="97">
        <f t="shared" si="6"/>
        <v>0</v>
      </c>
      <c r="J30" s="98">
        <f t="shared" si="7"/>
        <v>0</v>
      </c>
    </row>
    <row r="31" spans="2:10">
      <c r="B31" s="90">
        <v>21</v>
      </c>
      <c r="C31" s="99">
        <f t="shared" si="2"/>
        <v>0</v>
      </c>
      <c r="D31" s="92">
        <f t="shared" si="3"/>
        <v>21</v>
      </c>
      <c r="E31" s="93">
        <f t="shared" si="4"/>
        <v>21</v>
      </c>
      <c r="F31" s="94">
        <f t="shared" si="5"/>
        <v>0</v>
      </c>
      <c r="G31" s="95" t="e">
        <f t="shared" si="0"/>
        <v>#DIV/0!</v>
      </c>
      <c r="H31" s="96">
        <f t="shared" si="1"/>
        <v>0</v>
      </c>
      <c r="I31" s="97">
        <f t="shared" si="6"/>
        <v>0</v>
      </c>
      <c r="J31" s="98">
        <f t="shared" si="7"/>
        <v>0</v>
      </c>
    </row>
    <row r="32" spans="2:10">
      <c r="B32" s="90">
        <v>22</v>
      </c>
      <c r="C32" s="99">
        <f t="shared" si="2"/>
        <v>0</v>
      </c>
      <c r="D32" s="92">
        <f t="shared" si="3"/>
        <v>22</v>
      </c>
      <c r="E32" s="93">
        <f t="shared" si="4"/>
        <v>22</v>
      </c>
      <c r="F32" s="94">
        <f t="shared" si="5"/>
        <v>0</v>
      </c>
      <c r="G32" s="95" t="e">
        <f t="shared" si="0"/>
        <v>#DIV/0!</v>
      </c>
      <c r="H32" s="96">
        <f t="shared" si="1"/>
        <v>0</v>
      </c>
      <c r="I32" s="97">
        <f t="shared" si="6"/>
        <v>0</v>
      </c>
      <c r="J32" s="98">
        <f t="shared" si="7"/>
        <v>0</v>
      </c>
    </row>
    <row r="33" spans="2:10">
      <c r="B33" s="90">
        <v>23</v>
      </c>
      <c r="C33" s="99">
        <f t="shared" si="2"/>
        <v>0</v>
      </c>
      <c r="D33" s="92">
        <f t="shared" si="3"/>
        <v>23</v>
      </c>
      <c r="E33" s="93">
        <f t="shared" si="4"/>
        <v>23</v>
      </c>
      <c r="F33" s="94">
        <f t="shared" si="5"/>
        <v>0</v>
      </c>
      <c r="G33" s="95" t="e">
        <f t="shared" si="0"/>
        <v>#DIV/0!</v>
      </c>
      <c r="H33" s="96">
        <f t="shared" si="1"/>
        <v>0</v>
      </c>
      <c r="I33" s="97">
        <f t="shared" si="6"/>
        <v>0</v>
      </c>
      <c r="J33" s="98">
        <f t="shared" si="7"/>
        <v>0</v>
      </c>
    </row>
    <row r="34" spans="2:10">
      <c r="B34" s="90">
        <v>24</v>
      </c>
      <c r="C34" s="99">
        <f t="shared" si="2"/>
        <v>0</v>
      </c>
      <c r="D34" s="92">
        <f t="shared" si="3"/>
        <v>24</v>
      </c>
      <c r="E34" s="93">
        <f t="shared" si="4"/>
        <v>24</v>
      </c>
      <c r="F34" s="94">
        <f t="shared" si="5"/>
        <v>0</v>
      </c>
      <c r="G34" s="95" t="e">
        <f t="shared" si="0"/>
        <v>#DIV/0!</v>
      </c>
      <c r="H34" s="96">
        <f t="shared" si="1"/>
        <v>0</v>
      </c>
      <c r="I34" s="97">
        <f t="shared" si="6"/>
        <v>0</v>
      </c>
      <c r="J34" s="98">
        <f t="shared" si="7"/>
        <v>0</v>
      </c>
    </row>
    <row r="35" spans="2:10">
      <c r="B35" s="90">
        <v>25</v>
      </c>
      <c r="C35" s="99">
        <f t="shared" si="2"/>
        <v>0</v>
      </c>
      <c r="D35" s="92">
        <f t="shared" si="3"/>
        <v>25</v>
      </c>
      <c r="E35" s="93">
        <f t="shared" si="4"/>
        <v>25</v>
      </c>
      <c r="F35" s="94">
        <f t="shared" si="5"/>
        <v>0</v>
      </c>
      <c r="G35" s="95" t="e">
        <f t="shared" si="0"/>
        <v>#DIV/0!</v>
      </c>
      <c r="H35" s="96">
        <f t="shared" si="1"/>
        <v>0</v>
      </c>
      <c r="I35" s="97">
        <f t="shared" si="6"/>
        <v>0</v>
      </c>
      <c r="J35" s="98">
        <f t="shared" si="7"/>
        <v>0</v>
      </c>
    </row>
    <row r="36" spans="2:10">
      <c r="B36" s="90">
        <v>26</v>
      </c>
      <c r="C36" s="99">
        <f t="shared" si="2"/>
        <v>0</v>
      </c>
      <c r="D36" s="92">
        <f t="shared" si="3"/>
        <v>26</v>
      </c>
      <c r="E36" s="93">
        <f t="shared" si="4"/>
        <v>26</v>
      </c>
      <c r="F36" s="94">
        <f t="shared" si="5"/>
        <v>0</v>
      </c>
      <c r="G36" s="95" t="e">
        <f t="shared" si="0"/>
        <v>#DIV/0!</v>
      </c>
      <c r="H36" s="96">
        <f t="shared" si="1"/>
        <v>0</v>
      </c>
      <c r="I36" s="97">
        <f t="shared" si="6"/>
        <v>0</v>
      </c>
      <c r="J36" s="98">
        <f t="shared" si="7"/>
        <v>0</v>
      </c>
    </row>
    <row r="37" spans="2:10">
      <c r="B37" s="90">
        <v>27</v>
      </c>
      <c r="C37" s="99">
        <f t="shared" si="2"/>
        <v>0</v>
      </c>
      <c r="D37" s="92">
        <f t="shared" si="3"/>
        <v>27</v>
      </c>
      <c r="E37" s="93">
        <f t="shared" si="4"/>
        <v>27</v>
      </c>
      <c r="F37" s="94">
        <f t="shared" si="5"/>
        <v>0</v>
      </c>
      <c r="G37" s="95" t="e">
        <f t="shared" si="0"/>
        <v>#DIV/0!</v>
      </c>
      <c r="H37" s="96">
        <f t="shared" si="1"/>
        <v>0</v>
      </c>
      <c r="I37" s="97">
        <f t="shared" si="6"/>
        <v>0</v>
      </c>
      <c r="J37" s="98">
        <f t="shared" si="7"/>
        <v>0</v>
      </c>
    </row>
    <row r="38" spans="2:10">
      <c r="B38" s="90">
        <v>28</v>
      </c>
      <c r="C38" s="99">
        <f t="shared" si="2"/>
        <v>0</v>
      </c>
      <c r="D38" s="92">
        <f t="shared" si="3"/>
        <v>28</v>
      </c>
      <c r="E38" s="93">
        <f t="shared" si="4"/>
        <v>28</v>
      </c>
      <c r="F38" s="94">
        <f t="shared" si="5"/>
        <v>0</v>
      </c>
      <c r="G38" s="95" t="e">
        <f t="shared" si="0"/>
        <v>#DIV/0!</v>
      </c>
      <c r="H38" s="96">
        <f t="shared" si="1"/>
        <v>0</v>
      </c>
      <c r="I38" s="97">
        <f t="shared" si="6"/>
        <v>0</v>
      </c>
      <c r="J38" s="98">
        <f t="shared" si="7"/>
        <v>0</v>
      </c>
    </row>
    <row r="39" spans="2:10">
      <c r="B39" s="90">
        <v>29</v>
      </c>
      <c r="C39" s="99">
        <f t="shared" si="2"/>
        <v>0</v>
      </c>
      <c r="D39" s="92">
        <f t="shared" si="3"/>
        <v>29</v>
      </c>
      <c r="E39" s="93">
        <f t="shared" si="4"/>
        <v>29</v>
      </c>
      <c r="F39" s="94">
        <f t="shared" si="5"/>
        <v>0</v>
      </c>
      <c r="G39" s="95" t="e">
        <f t="shared" si="0"/>
        <v>#DIV/0!</v>
      </c>
      <c r="H39" s="96">
        <f t="shared" si="1"/>
        <v>0</v>
      </c>
      <c r="I39" s="97">
        <f t="shared" si="6"/>
        <v>0</v>
      </c>
      <c r="J39" s="98">
        <f t="shared" si="7"/>
        <v>0</v>
      </c>
    </row>
    <row r="40" spans="2:10">
      <c r="B40" s="90">
        <v>30</v>
      </c>
      <c r="C40" s="99">
        <f t="shared" si="2"/>
        <v>0</v>
      </c>
      <c r="D40" s="92">
        <f t="shared" si="3"/>
        <v>30</v>
      </c>
      <c r="E40" s="93">
        <f t="shared" si="4"/>
        <v>30</v>
      </c>
      <c r="F40" s="94">
        <f t="shared" si="5"/>
        <v>0</v>
      </c>
      <c r="G40" s="95" t="e">
        <f t="shared" si="0"/>
        <v>#DIV/0!</v>
      </c>
      <c r="H40" s="96">
        <f t="shared" si="1"/>
        <v>0</v>
      </c>
      <c r="I40" s="97">
        <f t="shared" si="6"/>
        <v>0</v>
      </c>
      <c r="J40" s="98">
        <f t="shared" si="7"/>
        <v>0</v>
      </c>
    </row>
    <row r="41" spans="2:10">
      <c r="B41" s="90">
        <v>31</v>
      </c>
      <c r="C41" s="99">
        <f t="shared" si="2"/>
        <v>0</v>
      </c>
      <c r="D41" s="92">
        <f t="shared" si="3"/>
        <v>31</v>
      </c>
      <c r="E41" s="93">
        <f t="shared" si="4"/>
        <v>31</v>
      </c>
      <c r="F41" s="94">
        <f t="shared" si="5"/>
        <v>0</v>
      </c>
      <c r="G41" s="95" t="e">
        <f t="shared" si="0"/>
        <v>#DIV/0!</v>
      </c>
      <c r="H41" s="96">
        <f t="shared" si="1"/>
        <v>0</v>
      </c>
      <c r="I41" s="97">
        <f t="shared" si="6"/>
        <v>0</v>
      </c>
      <c r="J41" s="98">
        <f t="shared" si="7"/>
        <v>0</v>
      </c>
    </row>
    <row r="42" spans="2:10">
      <c r="B42" s="90">
        <v>32</v>
      </c>
      <c r="C42" s="99">
        <f t="shared" si="2"/>
        <v>0</v>
      </c>
      <c r="D42" s="92">
        <f t="shared" si="3"/>
        <v>32</v>
      </c>
      <c r="E42" s="93">
        <f t="shared" si="4"/>
        <v>32</v>
      </c>
      <c r="F42" s="94">
        <f t="shared" si="5"/>
        <v>0</v>
      </c>
      <c r="G42" s="95" t="e">
        <f t="shared" si="0"/>
        <v>#DIV/0!</v>
      </c>
      <c r="H42" s="96">
        <f t="shared" si="1"/>
        <v>0</v>
      </c>
      <c r="I42" s="97">
        <f t="shared" si="6"/>
        <v>0</v>
      </c>
      <c r="J42" s="98">
        <f t="shared" si="7"/>
        <v>0</v>
      </c>
    </row>
    <row r="43" spans="2:10">
      <c r="B43" s="90">
        <v>33</v>
      </c>
      <c r="C43" s="99">
        <f t="shared" si="2"/>
        <v>0</v>
      </c>
      <c r="D43" s="92">
        <f t="shared" si="3"/>
        <v>33</v>
      </c>
      <c r="E43" s="93">
        <f t="shared" si="4"/>
        <v>33</v>
      </c>
      <c r="F43" s="94">
        <f t="shared" si="5"/>
        <v>0</v>
      </c>
      <c r="G43" s="95" t="e">
        <f t="shared" si="0"/>
        <v>#DIV/0!</v>
      </c>
      <c r="H43" s="96">
        <f t="shared" si="1"/>
        <v>0</v>
      </c>
      <c r="I43" s="97">
        <f t="shared" si="6"/>
        <v>0</v>
      </c>
      <c r="J43" s="98">
        <f t="shared" si="7"/>
        <v>0</v>
      </c>
    </row>
    <row r="44" spans="2:10">
      <c r="B44" s="90">
        <v>34</v>
      </c>
      <c r="C44" s="99">
        <f t="shared" ref="C44:C75" si="8">+EDATE(C43,$C$8)</f>
        <v>0</v>
      </c>
      <c r="D44" s="92">
        <f t="shared" si="3"/>
        <v>34</v>
      </c>
      <c r="E44" s="93">
        <f t="shared" si="4"/>
        <v>34</v>
      </c>
      <c r="F44" s="94">
        <f t="shared" si="5"/>
        <v>0</v>
      </c>
      <c r="G44" s="95" t="e">
        <f t="shared" si="0"/>
        <v>#DIV/0!</v>
      </c>
      <c r="H44" s="96">
        <f t="shared" si="1"/>
        <v>0</v>
      </c>
      <c r="I44" s="97">
        <f t="shared" si="6"/>
        <v>0</v>
      </c>
      <c r="J44" s="98">
        <f t="shared" si="7"/>
        <v>0</v>
      </c>
    </row>
    <row r="45" spans="2:10">
      <c r="B45" s="90">
        <v>35</v>
      </c>
      <c r="C45" s="99">
        <f t="shared" si="8"/>
        <v>0</v>
      </c>
      <c r="D45" s="92">
        <f t="shared" si="3"/>
        <v>35</v>
      </c>
      <c r="E45" s="93">
        <f t="shared" si="4"/>
        <v>35</v>
      </c>
      <c r="F45" s="94">
        <f t="shared" si="5"/>
        <v>0</v>
      </c>
      <c r="G45" s="95" t="e">
        <f t="shared" si="0"/>
        <v>#DIV/0!</v>
      </c>
      <c r="H45" s="96">
        <f t="shared" si="1"/>
        <v>0</v>
      </c>
      <c r="I45" s="97">
        <f t="shared" si="6"/>
        <v>0</v>
      </c>
      <c r="J45" s="98">
        <f t="shared" si="7"/>
        <v>0</v>
      </c>
    </row>
    <row r="46" spans="2:10">
      <c r="B46" s="90">
        <v>36</v>
      </c>
      <c r="C46" s="99">
        <f t="shared" si="8"/>
        <v>0</v>
      </c>
      <c r="D46" s="92">
        <f t="shared" si="3"/>
        <v>36</v>
      </c>
      <c r="E46" s="93">
        <f t="shared" si="4"/>
        <v>36</v>
      </c>
      <c r="F46" s="94">
        <f t="shared" si="5"/>
        <v>0</v>
      </c>
      <c r="G46" s="95" t="e">
        <f t="shared" si="0"/>
        <v>#DIV/0!</v>
      </c>
      <c r="H46" s="96">
        <f t="shared" si="1"/>
        <v>0</v>
      </c>
      <c r="I46" s="97">
        <f t="shared" si="6"/>
        <v>0</v>
      </c>
      <c r="J46" s="98">
        <f t="shared" si="7"/>
        <v>0</v>
      </c>
    </row>
    <row r="47" spans="2:10">
      <c r="B47" s="90">
        <v>37</v>
      </c>
      <c r="C47" s="99">
        <f t="shared" si="8"/>
        <v>0</v>
      </c>
      <c r="D47" s="92">
        <f t="shared" si="3"/>
        <v>37</v>
      </c>
      <c r="E47" s="93">
        <f t="shared" si="4"/>
        <v>37</v>
      </c>
      <c r="F47" s="94">
        <f t="shared" si="5"/>
        <v>0</v>
      </c>
      <c r="G47" s="95" t="e">
        <f t="shared" si="0"/>
        <v>#DIV/0!</v>
      </c>
      <c r="H47" s="96">
        <f t="shared" si="1"/>
        <v>0</v>
      </c>
      <c r="I47" s="97">
        <f t="shared" si="6"/>
        <v>0</v>
      </c>
      <c r="J47" s="98">
        <f t="shared" si="7"/>
        <v>0</v>
      </c>
    </row>
    <row r="48" spans="2:10">
      <c r="B48" s="90">
        <v>38</v>
      </c>
      <c r="C48" s="99">
        <f t="shared" si="8"/>
        <v>0</v>
      </c>
      <c r="D48" s="92">
        <f t="shared" si="3"/>
        <v>38</v>
      </c>
      <c r="E48" s="93">
        <f t="shared" si="4"/>
        <v>38</v>
      </c>
      <c r="F48" s="94">
        <f t="shared" si="5"/>
        <v>0</v>
      </c>
      <c r="G48" s="95" t="e">
        <f t="shared" si="0"/>
        <v>#DIV/0!</v>
      </c>
      <c r="H48" s="96">
        <f t="shared" si="1"/>
        <v>0</v>
      </c>
      <c r="I48" s="97">
        <f t="shared" si="6"/>
        <v>0</v>
      </c>
      <c r="J48" s="98">
        <f t="shared" si="7"/>
        <v>0</v>
      </c>
    </row>
    <row r="49" spans="2:10">
      <c r="B49" s="90">
        <v>39</v>
      </c>
      <c r="C49" s="99">
        <f t="shared" si="8"/>
        <v>0</v>
      </c>
      <c r="D49" s="92">
        <f t="shared" si="3"/>
        <v>39</v>
      </c>
      <c r="E49" s="93">
        <f t="shared" si="4"/>
        <v>39</v>
      </c>
      <c r="F49" s="94">
        <f t="shared" si="5"/>
        <v>0</v>
      </c>
      <c r="G49" s="95" t="e">
        <f t="shared" si="0"/>
        <v>#DIV/0!</v>
      </c>
      <c r="H49" s="96">
        <f t="shared" si="1"/>
        <v>0</v>
      </c>
      <c r="I49" s="97">
        <f t="shared" si="6"/>
        <v>0</v>
      </c>
      <c r="J49" s="98">
        <f t="shared" si="7"/>
        <v>0</v>
      </c>
    </row>
    <row r="50" spans="2:10">
      <c r="B50" s="90">
        <v>40</v>
      </c>
      <c r="C50" s="99">
        <f t="shared" si="8"/>
        <v>0</v>
      </c>
      <c r="D50" s="92">
        <f t="shared" si="3"/>
        <v>40</v>
      </c>
      <c r="E50" s="93">
        <f t="shared" si="4"/>
        <v>40</v>
      </c>
      <c r="F50" s="94">
        <f t="shared" si="5"/>
        <v>0</v>
      </c>
      <c r="G50" s="95" t="e">
        <f t="shared" si="0"/>
        <v>#DIV/0!</v>
      </c>
      <c r="H50" s="96">
        <f t="shared" si="1"/>
        <v>0</v>
      </c>
      <c r="I50" s="97">
        <f t="shared" si="6"/>
        <v>0</v>
      </c>
      <c r="J50" s="98">
        <f t="shared" si="7"/>
        <v>0</v>
      </c>
    </row>
    <row r="51" spans="2:10">
      <c r="B51" s="90">
        <v>41</v>
      </c>
      <c r="C51" s="99">
        <f t="shared" si="8"/>
        <v>0</v>
      </c>
      <c r="D51" s="92">
        <f t="shared" si="3"/>
        <v>41</v>
      </c>
      <c r="E51" s="93">
        <f t="shared" si="4"/>
        <v>41</v>
      </c>
      <c r="F51" s="94">
        <f t="shared" si="5"/>
        <v>0</v>
      </c>
      <c r="G51" s="95" t="e">
        <f t="shared" si="0"/>
        <v>#DIV/0!</v>
      </c>
      <c r="H51" s="96">
        <f t="shared" si="1"/>
        <v>0</v>
      </c>
      <c r="I51" s="97">
        <f t="shared" si="6"/>
        <v>0</v>
      </c>
      <c r="J51" s="98">
        <f t="shared" si="7"/>
        <v>0</v>
      </c>
    </row>
    <row r="52" spans="2:10">
      <c r="B52" s="90">
        <v>42</v>
      </c>
      <c r="C52" s="99">
        <f t="shared" si="8"/>
        <v>0</v>
      </c>
      <c r="D52" s="92">
        <f t="shared" si="3"/>
        <v>42</v>
      </c>
      <c r="E52" s="93">
        <f t="shared" si="4"/>
        <v>42</v>
      </c>
      <c r="F52" s="94">
        <f t="shared" si="5"/>
        <v>0</v>
      </c>
      <c r="G52" s="95" t="e">
        <f t="shared" si="0"/>
        <v>#DIV/0!</v>
      </c>
      <c r="H52" s="96">
        <f t="shared" si="1"/>
        <v>0</v>
      </c>
      <c r="I52" s="97">
        <f t="shared" si="6"/>
        <v>0</v>
      </c>
      <c r="J52" s="98">
        <f t="shared" si="7"/>
        <v>0</v>
      </c>
    </row>
    <row r="53" spans="2:10">
      <c r="B53" s="90">
        <v>43</v>
      </c>
      <c r="C53" s="99">
        <f t="shared" si="8"/>
        <v>0</v>
      </c>
      <c r="D53" s="92">
        <f t="shared" si="3"/>
        <v>43</v>
      </c>
      <c r="E53" s="93">
        <f t="shared" si="4"/>
        <v>43</v>
      </c>
      <c r="F53" s="94">
        <f t="shared" si="5"/>
        <v>0</v>
      </c>
      <c r="G53" s="95" t="e">
        <f t="shared" si="0"/>
        <v>#DIV/0!</v>
      </c>
      <c r="H53" s="96">
        <f t="shared" si="1"/>
        <v>0</v>
      </c>
      <c r="I53" s="97">
        <f t="shared" si="6"/>
        <v>0</v>
      </c>
      <c r="J53" s="98">
        <f t="shared" si="7"/>
        <v>0</v>
      </c>
    </row>
    <row r="54" spans="2:10">
      <c r="B54" s="90">
        <v>44</v>
      </c>
      <c r="C54" s="99">
        <f t="shared" si="8"/>
        <v>0</v>
      </c>
      <c r="D54" s="92">
        <f t="shared" si="3"/>
        <v>44</v>
      </c>
      <c r="E54" s="93">
        <f t="shared" si="4"/>
        <v>44</v>
      </c>
      <c r="F54" s="94">
        <f t="shared" si="5"/>
        <v>0</v>
      </c>
      <c r="G54" s="95" t="e">
        <f t="shared" si="0"/>
        <v>#DIV/0!</v>
      </c>
      <c r="H54" s="96">
        <f t="shared" si="1"/>
        <v>0</v>
      </c>
      <c r="I54" s="97">
        <f t="shared" si="6"/>
        <v>0</v>
      </c>
      <c r="J54" s="98">
        <f t="shared" si="7"/>
        <v>0</v>
      </c>
    </row>
    <row r="55" spans="2:10">
      <c r="B55" s="90">
        <v>45</v>
      </c>
      <c r="C55" s="99">
        <f t="shared" si="8"/>
        <v>0</v>
      </c>
      <c r="D55" s="92">
        <f t="shared" si="3"/>
        <v>45</v>
      </c>
      <c r="E55" s="93">
        <f t="shared" si="4"/>
        <v>45</v>
      </c>
      <c r="F55" s="94">
        <f t="shared" si="5"/>
        <v>0</v>
      </c>
      <c r="G55" s="95" t="e">
        <f t="shared" si="0"/>
        <v>#DIV/0!</v>
      </c>
      <c r="H55" s="96">
        <f t="shared" si="1"/>
        <v>0</v>
      </c>
      <c r="I55" s="97">
        <f t="shared" si="6"/>
        <v>0</v>
      </c>
      <c r="J55" s="98">
        <f t="shared" si="7"/>
        <v>0</v>
      </c>
    </row>
    <row r="56" spans="2:10">
      <c r="B56" s="90">
        <v>46</v>
      </c>
      <c r="C56" s="99">
        <f t="shared" si="8"/>
        <v>0</v>
      </c>
      <c r="D56" s="92">
        <f t="shared" si="3"/>
        <v>46</v>
      </c>
      <c r="E56" s="93">
        <f t="shared" si="4"/>
        <v>46</v>
      </c>
      <c r="F56" s="94">
        <f t="shared" si="5"/>
        <v>0</v>
      </c>
      <c r="G56" s="95" t="e">
        <f t="shared" si="0"/>
        <v>#DIV/0!</v>
      </c>
      <c r="H56" s="96">
        <f t="shared" si="1"/>
        <v>0</v>
      </c>
      <c r="I56" s="97">
        <f t="shared" si="6"/>
        <v>0</v>
      </c>
      <c r="J56" s="98">
        <f t="shared" si="7"/>
        <v>0</v>
      </c>
    </row>
    <row r="57" spans="2:10">
      <c r="B57" s="90">
        <v>47</v>
      </c>
      <c r="C57" s="99">
        <f t="shared" si="8"/>
        <v>0</v>
      </c>
      <c r="D57" s="92">
        <f t="shared" si="3"/>
        <v>47</v>
      </c>
      <c r="E57" s="93">
        <f t="shared" si="4"/>
        <v>47</v>
      </c>
      <c r="F57" s="94">
        <f t="shared" si="5"/>
        <v>0</v>
      </c>
      <c r="G57" s="95" t="e">
        <f t="shared" si="0"/>
        <v>#DIV/0!</v>
      </c>
      <c r="H57" s="96">
        <f t="shared" si="1"/>
        <v>0</v>
      </c>
      <c r="I57" s="97">
        <f t="shared" si="6"/>
        <v>0</v>
      </c>
      <c r="J57" s="98">
        <f t="shared" si="7"/>
        <v>0</v>
      </c>
    </row>
    <row r="58" spans="2:10">
      <c r="B58" s="90">
        <v>48</v>
      </c>
      <c r="C58" s="99">
        <f t="shared" si="8"/>
        <v>0</v>
      </c>
      <c r="D58" s="92">
        <f t="shared" si="3"/>
        <v>48</v>
      </c>
      <c r="E58" s="93">
        <f t="shared" si="4"/>
        <v>48</v>
      </c>
      <c r="F58" s="94">
        <f t="shared" si="5"/>
        <v>0</v>
      </c>
      <c r="G58" s="95" t="e">
        <f t="shared" si="0"/>
        <v>#DIV/0!</v>
      </c>
      <c r="H58" s="96">
        <f t="shared" si="1"/>
        <v>0</v>
      </c>
      <c r="I58" s="97">
        <f t="shared" si="6"/>
        <v>0</v>
      </c>
      <c r="J58" s="98">
        <f t="shared" si="7"/>
        <v>0</v>
      </c>
    </row>
    <row r="59" spans="2:10">
      <c r="B59" s="90">
        <v>49</v>
      </c>
      <c r="C59" s="99">
        <f t="shared" si="8"/>
        <v>0</v>
      </c>
      <c r="D59" s="92">
        <f t="shared" si="3"/>
        <v>49</v>
      </c>
      <c r="E59" s="93">
        <f t="shared" si="4"/>
        <v>49</v>
      </c>
      <c r="F59" s="94">
        <f t="shared" si="5"/>
        <v>0</v>
      </c>
      <c r="G59" s="95" t="e">
        <f t="shared" si="0"/>
        <v>#DIV/0!</v>
      </c>
      <c r="H59" s="96">
        <f t="shared" si="1"/>
        <v>0</v>
      </c>
      <c r="I59" s="97">
        <f t="shared" si="6"/>
        <v>0</v>
      </c>
      <c r="J59" s="98">
        <f t="shared" si="7"/>
        <v>0</v>
      </c>
    </row>
    <row r="60" spans="2:10">
      <c r="B60" s="90">
        <v>50</v>
      </c>
      <c r="C60" s="99">
        <f t="shared" si="8"/>
        <v>0</v>
      </c>
      <c r="D60" s="92">
        <f t="shared" si="3"/>
        <v>50</v>
      </c>
      <c r="E60" s="93">
        <f t="shared" si="4"/>
        <v>50</v>
      </c>
      <c r="F60" s="94">
        <f t="shared" si="5"/>
        <v>0</v>
      </c>
      <c r="G60" s="95" t="e">
        <f t="shared" si="0"/>
        <v>#DIV/0!</v>
      </c>
      <c r="H60" s="96">
        <f t="shared" si="1"/>
        <v>0</v>
      </c>
      <c r="I60" s="97">
        <f t="shared" si="6"/>
        <v>0</v>
      </c>
      <c r="J60" s="98">
        <f t="shared" si="7"/>
        <v>0</v>
      </c>
    </row>
    <row r="61" spans="2:10">
      <c r="B61" s="90">
        <v>51</v>
      </c>
      <c r="C61" s="99">
        <f t="shared" si="8"/>
        <v>0</v>
      </c>
      <c r="D61" s="92">
        <f t="shared" si="3"/>
        <v>51</v>
      </c>
      <c r="E61" s="93">
        <f t="shared" si="4"/>
        <v>51</v>
      </c>
      <c r="F61" s="94">
        <f t="shared" si="5"/>
        <v>0</v>
      </c>
      <c r="G61" s="95" t="e">
        <f t="shared" si="0"/>
        <v>#DIV/0!</v>
      </c>
      <c r="H61" s="96">
        <f t="shared" si="1"/>
        <v>0</v>
      </c>
      <c r="I61" s="97">
        <f t="shared" si="6"/>
        <v>0</v>
      </c>
      <c r="J61" s="98">
        <f t="shared" si="7"/>
        <v>0</v>
      </c>
    </row>
    <row r="62" spans="2:10">
      <c r="B62" s="90">
        <v>52</v>
      </c>
      <c r="C62" s="99">
        <f t="shared" si="8"/>
        <v>0</v>
      </c>
      <c r="D62" s="92">
        <f t="shared" si="3"/>
        <v>52</v>
      </c>
      <c r="E62" s="93">
        <f t="shared" si="4"/>
        <v>52</v>
      </c>
      <c r="F62" s="94">
        <f t="shared" si="5"/>
        <v>0</v>
      </c>
      <c r="G62" s="95" t="e">
        <f t="shared" si="0"/>
        <v>#DIV/0!</v>
      </c>
      <c r="H62" s="96">
        <f t="shared" si="1"/>
        <v>0</v>
      </c>
      <c r="I62" s="97">
        <f t="shared" si="6"/>
        <v>0</v>
      </c>
      <c r="J62" s="98">
        <f t="shared" si="7"/>
        <v>0</v>
      </c>
    </row>
    <row r="63" spans="2:10">
      <c r="B63" s="90">
        <v>53</v>
      </c>
      <c r="C63" s="99">
        <f t="shared" si="8"/>
        <v>0</v>
      </c>
      <c r="D63" s="92">
        <f t="shared" si="3"/>
        <v>53</v>
      </c>
      <c r="E63" s="93">
        <f t="shared" si="4"/>
        <v>53</v>
      </c>
      <c r="F63" s="94">
        <f t="shared" si="5"/>
        <v>0</v>
      </c>
      <c r="G63" s="95" t="e">
        <f t="shared" si="0"/>
        <v>#DIV/0!</v>
      </c>
      <c r="H63" s="96">
        <f t="shared" si="1"/>
        <v>0</v>
      </c>
      <c r="I63" s="97">
        <f t="shared" si="6"/>
        <v>0</v>
      </c>
      <c r="J63" s="98">
        <f t="shared" si="7"/>
        <v>0</v>
      </c>
    </row>
    <row r="64" spans="2:10">
      <c r="B64" s="90">
        <v>54</v>
      </c>
      <c r="C64" s="99">
        <f t="shared" si="8"/>
        <v>0</v>
      </c>
      <c r="D64" s="92">
        <f t="shared" si="3"/>
        <v>54</v>
      </c>
      <c r="E64" s="93">
        <f t="shared" si="4"/>
        <v>54</v>
      </c>
      <c r="F64" s="94">
        <f t="shared" si="5"/>
        <v>0</v>
      </c>
      <c r="G64" s="95" t="e">
        <f t="shared" si="0"/>
        <v>#DIV/0!</v>
      </c>
      <c r="H64" s="96">
        <f t="shared" si="1"/>
        <v>0</v>
      </c>
      <c r="I64" s="97">
        <f t="shared" si="6"/>
        <v>0</v>
      </c>
      <c r="J64" s="98">
        <f t="shared" si="7"/>
        <v>0</v>
      </c>
    </row>
    <row r="65" spans="2:10">
      <c r="B65" s="90">
        <v>55</v>
      </c>
      <c r="C65" s="99">
        <f t="shared" si="8"/>
        <v>0</v>
      </c>
      <c r="D65" s="92">
        <f t="shared" si="3"/>
        <v>55</v>
      </c>
      <c r="E65" s="93">
        <f t="shared" si="4"/>
        <v>55</v>
      </c>
      <c r="F65" s="94">
        <f t="shared" si="5"/>
        <v>0</v>
      </c>
      <c r="G65" s="95" t="e">
        <f t="shared" si="0"/>
        <v>#DIV/0!</v>
      </c>
      <c r="H65" s="96">
        <f t="shared" si="1"/>
        <v>0</v>
      </c>
      <c r="I65" s="97">
        <f t="shared" si="6"/>
        <v>0</v>
      </c>
      <c r="J65" s="98">
        <f t="shared" si="7"/>
        <v>0</v>
      </c>
    </row>
    <row r="66" spans="2:10">
      <c r="B66" s="90">
        <v>56</v>
      </c>
      <c r="C66" s="99">
        <f t="shared" si="8"/>
        <v>0</v>
      </c>
      <c r="D66" s="92">
        <f t="shared" si="3"/>
        <v>56</v>
      </c>
      <c r="E66" s="93">
        <f t="shared" si="4"/>
        <v>56</v>
      </c>
      <c r="F66" s="94">
        <f t="shared" si="5"/>
        <v>0</v>
      </c>
      <c r="G66" s="95" t="e">
        <f t="shared" si="0"/>
        <v>#DIV/0!</v>
      </c>
      <c r="H66" s="96">
        <f t="shared" si="1"/>
        <v>0</v>
      </c>
      <c r="I66" s="97">
        <f t="shared" si="6"/>
        <v>0</v>
      </c>
      <c r="J66" s="98">
        <f t="shared" si="7"/>
        <v>0</v>
      </c>
    </row>
    <row r="67" spans="2:10">
      <c r="B67" s="90">
        <v>57</v>
      </c>
      <c r="C67" s="99">
        <f t="shared" si="8"/>
        <v>0</v>
      </c>
      <c r="D67" s="92">
        <f t="shared" si="3"/>
        <v>57</v>
      </c>
      <c r="E67" s="93">
        <f t="shared" si="4"/>
        <v>57</v>
      </c>
      <c r="F67" s="94">
        <f t="shared" si="5"/>
        <v>0</v>
      </c>
      <c r="G67" s="95" t="e">
        <f t="shared" si="0"/>
        <v>#DIV/0!</v>
      </c>
      <c r="H67" s="96">
        <f t="shared" si="1"/>
        <v>0</v>
      </c>
      <c r="I67" s="97">
        <f t="shared" si="6"/>
        <v>0</v>
      </c>
      <c r="J67" s="98">
        <f t="shared" si="7"/>
        <v>0</v>
      </c>
    </row>
    <row r="68" spans="2:10">
      <c r="B68" s="90">
        <v>58</v>
      </c>
      <c r="C68" s="99">
        <f t="shared" si="8"/>
        <v>0</v>
      </c>
      <c r="D68" s="92">
        <f t="shared" si="3"/>
        <v>58</v>
      </c>
      <c r="E68" s="93">
        <f t="shared" si="4"/>
        <v>58</v>
      </c>
      <c r="F68" s="94">
        <f t="shared" si="5"/>
        <v>0</v>
      </c>
      <c r="G68" s="95" t="e">
        <f t="shared" si="0"/>
        <v>#DIV/0!</v>
      </c>
      <c r="H68" s="96">
        <f t="shared" si="1"/>
        <v>0</v>
      </c>
      <c r="I68" s="97">
        <f t="shared" si="6"/>
        <v>0</v>
      </c>
      <c r="J68" s="98">
        <f t="shared" si="7"/>
        <v>0</v>
      </c>
    </row>
    <row r="69" spans="2:10">
      <c r="B69" s="90">
        <v>59</v>
      </c>
      <c r="C69" s="99">
        <f t="shared" si="8"/>
        <v>0</v>
      </c>
      <c r="D69" s="92">
        <f t="shared" si="3"/>
        <v>59</v>
      </c>
      <c r="E69" s="93">
        <f t="shared" si="4"/>
        <v>59</v>
      </c>
      <c r="F69" s="94">
        <f t="shared" si="5"/>
        <v>0</v>
      </c>
      <c r="G69" s="95" t="e">
        <f t="shared" si="0"/>
        <v>#DIV/0!</v>
      </c>
      <c r="H69" s="96">
        <f t="shared" si="1"/>
        <v>0</v>
      </c>
      <c r="I69" s="97">
        <f t="shared" si="6"/>
        <v>0</v>
      </c>
      <c r="J69" s="98">
        <f t="shared" si="7"/>
        <v>0</v>
      </c>
    </row>
    <row r="70" spans="2:10">
      <c r="B70" s="90">
        <v>60</v>
      </c>
      <c r="C70" s="99">
        <f t="shared" si="8"/>
        <v>0</v>
      </c>
      <c r="D70" s="92">
        <f t="shared" si="3"/>
        <v>60</v>
      </c>
      <c r="E70" s="93">
        <f t="shared" si="4"/>
        <v>60</v>
      </c>
      <c r="F70" s="94">
        <f t="shared" si="5"/>
        <v>0</v>
      </c>
      <c r="G70" s="95" t="e">
        <f t="shared" si="0"/>
        <v>#DIV/0!</v>
      </c>
      <c r="H70" s="96">
        <f t="shared" si="1"/>
        <v>0</v>
      </c>
      <c r="I70" s="97">
        <f t="shared" si="6"/>
        <v>0</v>
      </c>
      <c r="J70" s="98">
        <f t="shared" si="7"/>
        <v>0</v>
      </c>
    </row>
    <row r="71" spans="2:10">
      <c r="B71" s="90">
        <v>61</v>
      </c>
      <c r="C71" s="99">
        <f t="shared" si="8"/>
        <v>0</v>
      </c>
      <c r="D71" s="92">
        <f t="shared" si="3"/>
        <v>61</v>
      </c>
      <c r="E71" s="93">
        <f t="shared" si="4"/>
        <v>61</v>
      </c>
      <c r="F71" s="94">
        <f t="shared" si="5"/>
        <v>0</v>
      </c>
      <c r="G71" s="95" t="e">
        <f t="shared" si="0"/>
        <v>#DIV/0!</v>
      </c>
      <c r="H71" s="96">
        <f t="shared" si="1"/>
        <v>0</v>
      </c>
      <c r="I71" s="97">
        <f t="shared" si="6"/>
        <v>0</v>
      </c>
      <c r="J71" s="98">
        <f t="shared" si="7"/>
        <v>0</v>
      </c>
    </row>
    <row r="72" spans="2:10">
      <c r="B72" s="90">
        <v>62</v>
      </c>
      <c r="C72" s="99">
        <f t="shared" si="8"/>
        <v>0</v>
      </c>
      <c r="D72" s="92">
        <f t="shared" si="3"/>
        <v>62</v>
      </c>
      <c r="E72" s="93">
        <f t="shared" si="4"/>
        <v>62</v>
      </c>
      <c r="F72" s="94">
        <f t="shared" si="5"/>
        <v>0</v>
      </c>
      <c r="G72" s="95" t="e">
        <f t="shared" si="0"/>
        <v>#DIV/0!</v>
      </c>
      <c r="H72" s="96">
        <f t="shared" si="1"/>
        <v>0</v>
      </c>
      <c r="I72" s="97">
        <f t="shared" si="6"/>
        <v>0</v>
      </c>
      <c r="J72" s="98">
        <f t="shared" si="7"/>
        <v>0</v>
      </c>
    </row>
    <row r="73" spans="2:10">
      <c r="B73" s="90">
        <v>63</v>
      </c>
      <c r="C73" s="99">
        <f t="shared" si="8"/>
        <v>0</v>
      </c>
      <c r="D73" s="92">
        <f t="shared" si="3"/>
        <v>63</v>
      </c>
      <c r="E73" s="93">
        <f t="shared" si="4"/>
        <v>63</v>
      </c>
      <c r="F73" s="94">
        <f t="shared" si="5"/>
        <v>0</v>
      </c>
      <c r="G73" s="95" t="e">
        <f t="shared" si="0"/>
        <v>#DIV/0!</v>
      </c>
      <c r="H73" s="96">
        <f t="shared" si="1"/>
        <v>0</v>
      </c>
      <c r="I73" s="97">
        <f t="shared" si="6"/>
        <v>0</v>
      </c>
      <c r="J73" s="98">
        <f t="shared" si="7"/>
        <v>0</v>
      </c>
    </row>
    <row r="74" spans="2:10">
      <c r="B74" s="90">
        <v>64</v>
      </c>
      <c r="C74" s="99">
        <f t="shared" si="8"/>
        <v>0</v>
      </c>
      <c r="D74" s="92">
        <f t="shared" si="3"/>
        <v>64</v>
      </c>
      <c r="E74" s="93">
        <f t="shared" si="4"/>
        <v>64</v>
      </c>
      <c r="F74" s="94">
        <f t="shared" si="5"/>
        <v>0</v>
      </c>
      <c r="G74" s="95" t="e">
        <f t="shared" si="0"/>
        <v>#DIV/0!</v>
      </c>
      <c r="H74" s="96">
        <f t="shared" si="1"/>
        <v>0</v>
      </c>
      <c r="I74" s="97">
        <f t="shared" si="6"/>
        <v>0</v>
      </c>
      <c r="J74" s="98">
        <f t="shared" si="7"/>
        <v>0</v>
      </c>
    </row>
    <row r="75" spans="2:10">
      <c r="B75" s="90">
        <v>65</v>
      </c>
      <c r="C75" s="99">
        <f t="shared" si="8"/>
        <v>0</v>
      </c>
      <c r="D75" s="92">
        <f t="shared" si="3"/>
        <v>65</v>
      </c>
      <c r="E75" s="93">
        <f t="shared" si="4"/>
        <v>65</v>
      </c>
      <c r="F75" s="94">
        <f t="shared" si="5"/>
        <v>0</v>
      </c>
      <c r="G75" s="95" t="e">
        <f t="shared" ref="G75:G82" si="9">F75*(1+D$6/$E$7)</f>
        <v>#DIV/0!</v>
      </c>
      <c r="H75" s="96">
        <f t="shared" ref="H75:H82" si="10">IFERROR(PPMT(D$6/$E$7,D75,F$7,-C$6),0)</f>
        <v>0</v>
      </c>
      <c r="I75" s="97">
        <f t="shared" si="6"/>
        <v>0</v>
      </c>
      <c r="J75" s="98">
        <f t="shared" si="7"/>
        <v>0</v>
      </c>
    </row>
    <row r="76" spans="2:10">
      <c r="B76" s="90">
        <v>66</v>
      </c>
      <c r="C76" s="99">
        <f t="shared" ref="C76:C82" si="11">+EDATE(C75,$C$8)</f>
        <v>0</v>
      </c>
      <c r="D76" s="92">
        <f t="shared" ref="D76:D82" si="12">+IF($G$6&gt;=B76,0,+D75+1)</f>
        <v>66</v>
      </c>
      <c r="E76" s="93">
        <f t="shared" ref="E76:E82" si="13">+IF(D76=0,1,D76)</f>
        <v>66</v>
      </c>
      <c r="F76" s="94">
        <f t="shared" ref="F76:F82" si="14">IF(F75&gt;0.001,G75-J75,0)</f>
        <v>0</v>
      </c>
      <c r="G76" s="95" t="e">
        <f t="shared" si="9"/>
        <v>#DIV/0!</v>
      </c>
      <c r="H76" s="96">
        <f t="shared" si="10"/>
        <v>0</v>
      </c>
      <c r="I76" s="97">
        <f t="shared" ref="I76:I82" si="15">IFERROR(IPMT(D$6/$E$7,E76,F$7,-C$6),0)</f>
        <v>0</v>
      </c>
      <c r="J76" s="98">
        <f t="shared" ref="J76:J82" si="16">+H76+I76</f>
        <v>0</v>
      </c>
    </row>
    <row r="77" spans="2:10">
      <c r="B77" s="90">
        <v>67</v>
      </c>
      <c r="C77" s="99">
        <f t="shared" si="11"/>
        <v>0</v>
      </c>
      <c r="D77" s="92">
        <f t="shared" si="12"/>
        <v>67</v>
      </c>
      <c r="E77" s="93">
        <f t="shared" si="13"/>
        <v>67</v>
      </c>
      <c r="F77" s="94">
        <f t="shared" si="14"/>
        <v>0</v>
      </c>
      <c r="G77" s="95" t="e">
        <f t="shared" si="9"/>
        <v>#DIV/0!</v>
      </c>
      <c r="H77" s="96">
        <f t="shared" si="10"/>
        <v>0</v>
      </c>
      <c r="I77" s="97">
        <f t="shared" si="15"/>
        <v>0</v>
      </c>
      <c r="J77" s="98">
        <f t="shared" si="16"/>
        <v>0</v>
      </c>
    </row>
    <row r="78" spans="2:10">
      <c r="B78" s="90">
        <v>68</v>
      </c>
      <c r="C78" s="99">
        <f t="shared" si="11"/>
        <v>0</v>
      </c>
      <c r="D78" s="92">
        <f t="shared" si="12"/>
        <v>68</v>
      </c>
      <c r="E78" s="93">
        <f t="shared" si="13"/>
        <v>68</v>
      </c>
      <c r="F78" s="94">
        <f t="shared" si="14"/>
        <v>0</v>
      </c>
      <c r="G78" s="95" t="e">
        <f t="shared" si="9"/>
        <v>#DIV/0!</v>
      </c>
      <c r="H78" s="96">
        <f t="shared" si="10"/>
        <v>0</v>
      </c>
      <c r="I78" s="97">
        <f t="shared" si="15"/>
        <v>0</v>
      </c>
      <c r="J78" s="98">
        <f t="shared" si="16"/>
        <v>0</v>
      </c>
    </row>
    <row r="79" spans="2:10">
      <c r="B79" s="90">
        <v>69</v>
      </c>
      <c r="C79" s="99">
        <f t="shared" si="11"/>
        <v>0</v>
      </c>
      <c r="D79" s="92">
        <f t="shared" si="12"/>
        <v>69</v>
      </c>
      <c r="E79" s="93">
        <f t="shared" si="13"/>
        <v>69</v>
      </c>
      <c r="F79" s="94">
        <f t="shared" si="14"/>
        <v>0</v>
      </c>
      <c r="G79" s="95" t="e">
        <f t="shared" si="9"/>
        <v>#DIV/0!</v>
      </c>
      <c r="H79" s="96">
        <f t="shared" si="10"/>
        <v>0</v>
      </c>
      <c r="I79" s="97">
        <f t="shared" si="15"/>
        <v>0</v>
      </c>
      <c r="J79" s="98">
        <f t="shared" si="16"/>
        <v>0</v>
      </c>
    </row>
    <row r="80" spans="2:10">
      <c r="B80" s="90">
        <v>70</v>
      </c>
      <c r="C80" s="99">
        <f t="shared" si="11"/>
        <v>0</v>
      </c>
      <c r="D80" s="92">
        <f t="shared" si="12"/>
        <v>70</v>
      </c>
      <c r="E80" s="93">
        <f t="shared" si="13"/>
        <v>70</v>
      </c>
      <c r="F80" s="94">
        <f t="shared" si="14"/>
        <v>0</v>
      </c>
      <c r="G80" s="95" t="e">
        <f t="shared" si="9"/>
        <v>#DIV/0!</v>
      </c>
      <c r="H80" s="96">
        <f t="shared" si="10"/>
        <v>0</v>
      </c>
      <c r="I80" s="97">
        <f t="shared" si="15"/>
        <v>0</v>
      </c>
      <c r="J80" s="98">
        <f t="shared" si="16"/>
        <v>0</v>
      </c>
    </row>
    <row r="81" spans="2:10">
      <c r="B81" s="90">
        <v>71</v>
      </c>
      <c r="C81" s="99">
        <f t="shared" si="11"/>
        <v>0</v>
      </c>
      <c r="D81" s="92">
        <f t="shared" si="12"/>
        <v>71</v>
      </c>
      <c r="E81" s="93">
        <f t="shared" si="13"/>
        <v>71</v>
      </c>
      <c r="F81" s="94">
        <f t="shared" si="14"/>
        <v>0</v>
      </c>
      <c r="G81" s="95" t="e">
        <f t="shared" si="9"/>
        <v>#DIV/0!</v>
      </c>
      <c r="H81" s="96">
        <f t="shared" si="10"/>
        <v>0</v>
      </c>
      <c r="I81" s="97">
        <f t="shared" si="15"/>
        <v>0</v>
      </c>
      <c r="J81" s="98">
        <f t="shared" si="16"/>
        <v>0</v>
      </c>
    </row>
    <row r="82" spans="2:10">
      <c r="B82" s="90">
        <v>72</v>
      </c>
      <c r="C82" s="100">
        <f t="shared" si="11"/>
        <v>0</v>
      </c>
      <c r="D82" s="92">
        <f t="shared" si="12"/>
        <v>72</v>
      </c>
      <c r="E82" s="93">
        <f t="shared" si="13"/>
        <v>72</v>
      </c>
      <c r="F82" s="94">
        <f t="shared" si="14"/>
        <v>0</v>
      </c>
      <c r="G82" s="95" t="e">
        <f t="shared" si="9"/>
        <v>#DIV/0!</v>
      </c>
      <c r="H82" s="96">
        <f t="shared" si="10"/>
        <v>0</v>
      </c>
      <c r="I82" s="97">
        <f t="shared" si="15"/>
        <v>0</v>
      </c>
      <c r="J82" s="98">
        <f t="shared" si="16"/>
        <v>0</v>
      </c>
    </row>
    <row r="83" spans="2:10">
      <c r="B83" s="101"/>
      <c r="C83" s="102"/>
      <c r="D83" s="102"/>
      <c r="E83" s="102"/>
      <c r="F83" s="103"/>
      <c r="G83" s="103"/>
      <c r="H83" s="104">
        <f>SUM(H11:H82)</f>
        <v>0</v>
      </c>
      <c r="I83" s="104">
        <f>SUM(I11:I82)</f>
        <v>0</v>
      </c>
      <c r="J83" s="104">
        <f>SUM(J11:J82)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29">
    <tabColor theme="7"/>
  </sheetPr>
  <dimension ref="A1:M83"/>
  <sheetViews>
    <sheetView showGridLines="0" zoomScaleNormal="100" workbookViewId="0">
      <selection activeCell="E1" sqref="E1:E3"/>
    </sheetView>
  </sheetViews>
  <sheetFormatPr defaultColWidth="11.44140625" defaultRowHeight="12"/>
  <cols>
    <col min="1" max="1" width="8.6640625" style="75" bestFit="1"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9.88671875" style="75" bestFit="1" customWidth="1"/>
    <col min="11" max="11" width="4.88671875" style="75" bestFit="1" customWidth="1"/>
    <col min="12" max="12" width="6.5546875" style="75" bestFit="1" customWidth="1"/>
    <col min="13" max="13" width="10.5546875" style="75" bestFit="1" customWidth="1"/>
    <col min="14" max="14" width="7.109375" style="75" bestFit="1" customWidth="1"/>
    <col min="15" max="15" width="6.5546875" style="75" bestFit="1" customWidth="1"/>
    <col min="16" max="16" width="7.44140625" style="75" bestFit="1" customWidth="1"/>
    <col min="17" max="18" width="6.5546875" style="75" bestFit="1" customWidth="1"/>
    <col min="19" max="20" width="6.88671875" style="75" bestFit="1" customWidth="1"/>
    <col min="21" max="21" width="6.5546875" style="75" bestFit="1" customWidth="1"/>
    <col min="22" max="22" width="7" style="75" bestFit="1" customWidth="1"/>
    <col min="23" max="23" width="6.5546875" style="75" bestFit="1" customWidth="1"/>
    <col min="24" max="16384" width="11.44140625" style="75"/>
  </cols>
  <sheetData>
    <row r="1" spans="1:13">
      <c r="E1" s="76" t="str">
        <f>+NT!S2</f>
        <v>Mensual</v>
      </c>
      <c r="G1" s="64" t="s">
        <v>118</v>
      </c>
    </row>
    <row r="2" spans="1:13">
      <c r="E2" s="76" t="str">
        <f>+NT!S3</f>
        <v>Trimestral</v>
      </c>
      <c r="G2" s="82">
        <v>0</v>
      </c>
    </row>
    <row r="3" spans="1:13">
      <c r="E3" s="76" t="str">
        <f>+NT!S4</f>
        <v>Anual</v>
      </c>
    </row>
    <row r="4" spans="1:13">
      <c r="M4" s="75">
        <f>58000/37</f>
        <v>1567.5675675675675</v>
      </c>
    </row>
    <row r="5" spans="1:13">
      <c r="B5" s="77" t="s">
        <v>102</v>
      </c>
      <c r="C5" s="78" t="s">
        <v>98</v>
      </c>
      <c r="D5" s="79" t="s">
        <v>103</v>
      </c>
      <c r="E5" s="64" t="s">
        <v>100</v>
      </c>
      <c r="F5" s="64" t="s">
        <v>117</v>
      </c>
      <c r="G5" s="64" t="s">
        <v>160</v>
      </c>
      <c r="H5" s="64" t="s">
        <v>116</v>
      </c>
      <c r="I5" s="64" t="s">
        <v>99</v>
      </c>
      <c r="J5" s="64" t="s">
        <v>105</v>
      </c>
    </row>
    <row r="6" spans="1:13">
      <c r="B6" s="32" t="str">
        <f>+FIN!B34</f>
        <v>Leasing A</v>
      </c>
      <c r="C6" s="80">
        <f>+FIN!C34</f>
        <v>0</v>
      </c>
      <c r="D6" s="81">
        <f>+FIN!E34</f>
        <v>0</v>
      </c>
      <c r="E6" s="82">
        <f>+FIN!F34</f>
        <v>0</v>
      </c>
      <c r="F6" s="82">
        <f>+FIN!G34</f>
        <v>0</v>
      </c>
      <c r="G6" s="83">
        <f>IFERROR(PMT(D$6/E7,F$7+1,-C$6,,0),0)</f>
        <v>0</v>
      </c>
      <c r="H6" s="83">
        <f>IFERROR(PMT(D$6/E7,F$7,-C$6,G6,0),0)</f>
        <v>0</v>
      </c>
      <c r="I6" s="84">
        <f>+FIN!J34</f>
        <v>0</v>
      </c>
      <c r="J6" s="84">
        <f>EDATE(I6,F6*C8)</f>
        <v>0</v>
      </c>
    </row>
    <row r="7" spans="1:13">
      <c r="C7" s="107">
        <f>+C6-G6</f>
        <v>0</v>
      </c>
      <c r="E7" s="85">
        <f>+IF(E6=E1,12,0)+IF(E6=E2,4,0)+IF(E6=E3,1,0)</f>
        <v>0</v>
      </c>
      <c r="F7" s="86">
        <f>+F6-G2</f>
        <v>0</v>
      </c>
      <c r="G7" s="395">
        <f>+ROUND(G6,0)</f>
        <v>0</v>
      </c>
    </row>
    <row r="8" spans="1:13">
      <c r="C8" s="86">
        <f>+IF(E6=E1,1,0)+IF(E6=E2,3,0)+IF(E6=E3,12,0)</f>
        <v>0</v>
      </c>
      <c r="G8" s="87">
        <f>IF(E6=E1,G2,0)+IF(E6=E2,G2/3,0)+IF(E6=E3,G2/12,0)</f>
        <v>0</v>
      </c>
    </row>
    <row r="9" spans="1:13">
      <c r="E9" s="88"/>
    </row>
    <row r="10" spans="1:13">
      <c r="B10" s="89" t="s">
        <v>110</v>
      </c>
      <c r="C10" s="89" t="s">
        <v>139</v>
      </c>
      <c r="D10" s="89" t="s">
        <v>122</v>
      </c>
      <c r="E10" s="89" t="s">
        <v>121</v>
      </c>
      <c r="F10" s="89" t="s">
        <v>111</v>
      </c>
      <c r="G10" s="89" t="s">
        <v>112</v>
      </c>
      <c r="H10" s="89" t="s">
        <v>113</v>
      </c>
      <c r="I10" s="89" t="s">
        <v>114</v>
      </c>
      <c r="J10" s="89" t="s">
        <v>243</v>
      </c>
      <c r="K10" s="89" t="s">
        <v>215</v>
      </c>
      <c r="L10" s="89" t="s">
        <v>50</v>
      </c>
      <c r="M10" s="89" t="s">
        <v>244</v>
      </c>
    </row>
    <row r="11" spans="1:13">
      <c r="A11" s="107">
        <f>+ROUND(F11,0)</f>
        <v>0</v>
      </c>
      <c r="B11" s="90">
        <v>1</v>
      </c>
      <c r="C11" s="91">
        <f>+I6</f>
        <v>0</v>
      </c>
      <c r="D11" s="92">
        <f>+IF(G2&gt;=1,0,1)</f>
        <v>1</v>
      </c>
      <c r="E11" s="93">
        <f>+IF(D11=0,1,D11)</f>
        <v>1</v>
      </c>
      <c r="F11" s="94">
        <f>C$6</f>
        <v>0</v>
      </c>
      <c r="G11" s="95">
        <f t="shared" ref="G11:G74" si="0">IF(A11=$G$7,$G$7,F11*(1+D$6/$E$7))</f>
        <v>0</v>
      </c>
      <c r="H11" s="96">
        <f>IF(A11=$G$7,$G$7,IFERROR(PPMT(D$6/$E$7,D11,F$7,-C$6,$G$6),0))</f>
        <v>0</v>
      </c>
      <c r="I11" s="97">
        <f>IFERROR(IPMT(D$6/$E$7,E11,F$7,-$C$6,$G$6),0)</f>
        <v>0</v>
      </c>
      <c r="J11" s="98">
        <f>+H11+I11</f>
        <v>0</v>
      </c>
      <c r="K11" s="251">
        <f>+NT!$K$5</f>
        <v>0.21</v>
      </c>
      <c r="L11" s="98">
        <f>+J11*K11</f>
        <v>0</v>
      </c>
      <c r="M11" s="98">
        <f>+J11+J11*K11</f>
        <v>0</v>
      </c>
    </row>
    <row r="12" spans="1:13">
      <c r="A12" s="107">
        <f t="shared" ref="A12:A75" si="1">+ROUND(F12,0)</f>
        <v>0</v>
      </c>
      <c r="B12" s="90">
        <v>2</v>
      </c>
      <c r="C12" s="99">
        <f t="shared" ref="C12:C43" si="2">+EDATE(C11,$C$8)</f>
        <v>0</v>
      </c>
      <c r="D12" s="92">
        <f t="shared" ref="D12:D43" si="3">+IF($G$2&gt;=B12,0,+D11+1)</f>
        <v>2</v>
      </c>
      <c r="E12" s="93">
        <f t="shared" ref="E12:E75" si="4">+IF(D12=0,1,D12)</f>
        <v>2</v>
      </c>
      <c r="F12" s="94">
        <f t="shared" ref="F12:F75" si="5">IF(F11&gt;0.001,G11-J11,0)</f>
        <v>0</v>
      </c>
      <c r="G12" s="95">
        <f t="shared" si="0"/>
        <v>0</v>
      </c>
      <c r="H12" s="96">
        <f t="shared" ref="H12:H22" si="6">IF(A12=$G$7,$G$7,IFERROR(PPMT(D$6/$E$7,D12,F$7,-C$6,$G$6),0))</f>
        <v>0</v>
      </c>
      <c r="I12" s="97">
        <f>IFERROR(IPMT(D$6/$E$7,E12,F$7,-$C$6,$G$6),0)</f>
        <v>0</v>
      </c>
      <c r="J12" s="98">
        <f t="shared" ref="J12:J75" si="7">+H12+I12</f>
        <v>0</v>
      </c>
      <c r="K12" s="251">
        <f>+NT!$K$5</f>
        <v>0.21</v>
      </c>
      <c r="L12" s="98">
        <f t="shared" ref="L12:L75" si="8">+J12*K12</f>
        <v>0</v>
      </c>
      <c r="M12" s="98">
        <f t="shared" ref="M12:M75" si="9">+J12+J12*K12</f>
        <v>0</v>
      </c>
    </row>
    <row r="13" spans="1:13">
      <c r="A13" s="107">
        <f t="shared" si="1"/>
        <v>0</v>
      </c>
      <c r="B13" s="90">
        <v>3</v>
      </c>
      <c r="C13" s="99">
        <f t="shared" si="2"/>
        <v>0</v>
      </c>
      <c r="D13" s="92">
        <f t="shared" si="3"/>
        <v>3</v>
      </c>
      <c r="E13" s="93">
        <f t="shared" si="4"/>
        <v>3</v>
      </c>
      <c r="F13" s="94">
        <f t="shared" si="5"/>
        <v>0</v>
      </c>
      <c r="G13" s="95">
        <f t="shared" si="0"/>
        <v>0</v>
      </c>
      <c r="H13" s="96">
        <f t="shared" si="6"/>
        <v>0</v>
      </c>
      <c r="I13" s="97">
        <f t="shared" ref="I13:I22" si="10">IFERROR(IPMT(D$6/$E$7,E13,F$7,-$C$6,$G$6),0)</f>
        <v>0</v>
      </c>
      <c r="J13" s="98">
        <f t="shared" si="7"/>
        <v>0</v>
      </c>
      <c r="K13" s="251">
        <f>+NT!$K$5</f>
        <v>0.21</v>
      </c>
      <c r="L13" s="98">
        <f t="shared" si="8"/>
        <v>0</v>
      </c>
      <c r="M13" s="98">
        <f t="shared" si="9"/>
        <v>0</v>
      </c>
    </row>
    <row r="14" spans="1:13">
      <c r="A14" s="107">
        <f t="shared" si="1"/>
        <v>0</v>
      </c>
      <c r="B14" s="90">
        <v>4</v>
      </c>
      <c r="C14" s="99">
        <f t="shared" si="2"/>
        <v>0</v>
      </c>
      <c r="D14" s="92">
        <f t="shared" si="3"/>
        <v>4</v>
      </c>
      <c r="E14" s="93">
        <f t="shared" si="4"/>
        <v>4</v>
      </c>
      <c r="F14" s="94">
        <f t="shared" si="5"/>
        <v>0</v>
      </c>
      <c r="G14" s="95">
        <f t="shared" si="0"/>
        <v>0</v>
      </c>
      <c r="H14" s="96">
        <f t="shared" si="6"/>
        <v>0</v>
      </c>
      <c r="I14" s="97">
        <f t="shared" si="10"/>
        <v>0</v>
      </c>
      <c r="J14" s="98">
        <f t="shared" si="7"/>
        <v>0</v>
      </c>
      <c r="K14" s="251">
        <f>+NT!$K$5</f>
        <v>0.21</v>
      </c>
      <c r="L14" s="98">
        <f t="shared" si="8"/>
        <v>0</v>
      </c>
      <c r="M14" s="98">
        <f t="shared" si="9"/>
        <v>0</v>
      </c>
    </row>
    <row r="15" spans="1:13">
      <c r="A15" s="107">
        <f t="shared" si="1"/>
        <v>0</v>
      </c>
      <c r="B15" s="90">
        <v>5</v>
      </c>
      <c r="C15" s="99">
        <f t="shared" si="2"/>
        <v>0</v>
      </c>
      <c r="D15" s="92">
        <f t="shared" si="3"/>
        <v>5</v>
      </c>
      <c r="E15" s="93">
        <f t="shared" si="4"/>
        <v>5</v>
      </c>
      <c r="F15" s="94">
        <f t="shared" si="5"/>
        <v>0</v>
      </c>
      <c r="G15" s="95">
        <f t="shared" si="0"/>
        <v>0</v>
      </c>
      <c r="H15" s="96">
        <f t="shared" si="6"/>
        <v>0</v>
      </c>
      <c r="I15" s="97">
        <f t="shared" si="10"/>
        <v>0</v>
      </c>
      <c r="J15" s="98">
        <f t="shared" si="7"/>
        <v>0</v>
      </c>
      <c r="K15" s="251">
        <f>+NT!$K$5</f>
        <v>0.21</v>
      </c>
      <c r="L15" s="98">
        <f t="shared" si="8"/>
        <v>0</v>
      </c>
      <c r="M15" s="98">
        <f t="shared" si="9"/>
        <v>0</v>
      </c>
    </row>
    <row r="16" spans="1:13">
      <c r="A16" s="107">
        <f t="shared" si="1"/>
        <v>0</v>
      </c>
      <c r="B16" s="90">
        <v>6</v>
      </c>
      <c r="C16" s="99">
        <f t="shared" si="2"/>
        <v>0</v>
      </c>
      <c r="D16" s="92">
        <f t="shared" si="3"/>
        <v>6</v>
      </c>
      <c r="E16" s="93">
        <f t="shared" si="4"/>
        <v>6</v>
      </c>
      <c r="F16" s="94">
        <f t="shared" si="5"/>
        <v>0</v>
      </c>
      <c r="G16" s="95">
        <f t="shared" si="0"/>
        <v>0</v>
      </c>
      <c r="H16" s="96">
        <f t="shared" si="6"/>
        <v>0</v>
      </c>
      <c r="I16" s="97">
        <f t="shared" si="10"/>
        <v>0</v>
      </c>
      <c r="J16" s="98">
        <f t="shared" si="7"/>
        <v>0</v>
      </c>
      <c r="K16" s="251">
        <f>+NT!$K$5</f>
        <v>0.21</v>
      </c>
      <c r="L16" s="98">
        <f t="shared" si="8"/>
        <v>0</v>
      </c>
      <c r="M16" s="98">
        <f t="shared" si="9"/>
        <v>0</v>
      </c>
    </row>
    <row r="17" spans="1:13">
      <c r="A17" s="107">
        <f t="shared" si="1"/>
        <v>0</v>
      </c>
      <c r="B17" s="90">
        <v>7</v>
      </c>
      <c r="C17" s="99">
        <f t="shared" si="2"/>
        <v>0</v>
      </c>
      <c r="D17" s="92">
        <f t="shared" si="3"/>
        <v>7</v>
      </c>
      <c r="E17" s="93">
        <f t="shared" si="4"/>
        <v>7</v>
      </c>
      <c r="F17" s="94">
        <f t="shared" si="5"/>
        <v>0</v>
      </c>
      <c r="G17" s="95">
        <f t="shared" si="0"/>
        <v>0</v>
      </c>
      <c r="H17" s="96">
        <f t="shared" si="6"/>
        <v>0</v>
      </c>
      <c r="I17" s="97">
        <f t="shared" si="10"/>
        <v>0</v>
      </c>
      <c r="J17" s="98">
        <f t="shared" si="7"/>
        <v>0</v>
      </c>
      <c r="K17" s="251">
        <f>+NT!$K$5</f>
        <v>0.21</v>
      </c>
      <c r="L17" s="98">
        <f t="shared" si="8"/>
        <v>0</v>
      </c>
      <c r="M17" s="98">
        <f t="shared" si="9"/>
        <v>0</v>
      </c>
    </row>
    <row r="18" spans="1:13">
      <c r="A18" s="107">
        <f t="shared" si="1"/>
        <v>0</v>
      </c>
      <c r="B18" s="90">
        <v>8</v>
      </c>
      <c r="C18" s="99">
        <f t="shared" si="2"/>
        <v>0</v>
      </c>
      <c r="D18" s="92">
        <f t="shared" si="3"/>
        <v>8</v>
      </c>
      <c r="E18" s="93">
        <f t="shared" si="4"/>
        <v>8</v>
      </c>
      <c r="F18" s="94">
        <f t="shared" si="5"/>
        <v>0</v>
      </c>
      <c r="G18" s="95">
        <f t="shared" si="0"/>
        <v>0</v>
      </c>
      <c r="H18" s="96">
        <f t="shared" si="6"/>
        <v>0</v>
      </c>
      <c r="I18" s="97">
        <f t="shared" si="10"/>
        <v>0</v>
      </c>
      <c r="J18" s="98">
        <f t="shared" si="7"/>
        <v>0</v>
      </c>
      <c r="K18" s="251">
        <f>+NT!$K$5</f>
        <v>0.21</v>
      </c>
      <c r="L18" s="98">
        <f t="shared" si="8"/>
        <v>0</v>
      </c>
      <c r="M18" s="98">
        <f t="shared" si="9"/>
        <v>0</v>
      </c>
    </row>
    <row r="19" spans="1:13">
      <c r="A19" s="107">
        <f t="shared" si="1"/>
        <v>0</v>
      </c>
      <c r="B19" s="90">
        <v>9</v>
      </c>
      <c r="C19" s="99">
        <f t="shared" si="2"/>
        <v>0</v>
      </c>
      <c r="D19" s="92">
        <f t="shared" si="3"/>
        <v>9</v>
      </c>
      <c r="E19" s="93">
        <f t="shared" si="4"/>
        <v>9</v>
      </c>
      <c r="F19" s="94">
        <f t="shared" si="5"/>
        <v>0</v>
      </c>
      <c r="G19" s="95">
        <f t="shared" si="0"/>
        <v>0</v>
      </c>
      <c r="H19" s="96">
        <f t="shared" si="6"/>
        <v>0</v>
      </c>
      <c r="I19" s="97">
        <f t="shared" si="10"/>
        <v>0</v>
      </c>
      <c r="J19" s="98">
        <f t="shared" si="7"/>
        <v>0</v>
      </c>
      <c r="K19" s="251">
        <f>+NT!$K$5</f>
        <v>0.21</v>
      </c>
      <c r="L19" s="98">
        <f t="shared" si="8"/>
        <v>0</v>
      </c>
      <c r="M19" s="98">
        <f t="shared" si="9"/>
        <v>0</v>
      </c>
    </row>
    <row r="20" spans="1:13">
      <c r="A20" s="107">
        <f t="shared" si="1"/>
        <v>0</v>
      </c>
      <c r="B20" s="90">
        <v>10</v>
      </c>
      <c r="C20" s="99">
        <f t="shared" si="2"/>
        <v>0</v>
      </c>
      <c r="D20" s="92">
        <f t="shared" si="3"/>
        <v>10</v>
      </c>
      <c r="E20" s="93">
        <f t="shared" si="4"/>
        <v>10</v>
      </c>
      <c r="F20" s="94">
        <f t="shared" si="5"/>
        <v>0</v>
      </c>
      <c r="G20" s="95">
        <f t="shared" si="0"/>
        <v>0</v>
      </c>
      <c r="H20" s="96">
        <f t="shared" si="6"/>
        <v>0</v>
      </c>
      <c r="I20" s="97">
        <f t="shared" si="10"/>
        <v>0</v>
      </c>
      <c r="J20" s="98">
        <f t="shared" si="7"/>
        <v>0</v>
      </c>
      <c r="K20" s="251">
        <f>+NT!$K$5</f>
        <v>0.21</v>
      </c>
      <c r="L20" s="98">
        <f t="shared" si="8"/>
        <v>0</v>
      </c>
      <c r="M20" s="98">
        <f t="shared" si="9"/>
        <v>0</v>
      </c>
    </row>
    <row r="21" spans="1:13">
      <c r="A21" s="107">
        <f t="shared" si="1"/>
        <v>0</v>
      </c>
      <c r="B21" s="90">
        <v>11</v>
      </c>
      <c r="C21" s="99">
        <f t="shared" si="2"/>
        <v>0</v>
      </c>
      <c r="D21" s="92">
        <f t="shared" si="3"/>
        <v>11</v>
      </c>
      <c r="E21" s="93">
        <f t="shared" si="4"/>
        <v>11</v>
      </c>
      <c r="F21" s="94">
        <f t="shared" si="5"/>
        <v>0</v>
      </c>
      <c r="G21" s="95">
        <f t="shared" si="0"/>
        <v>0</v>
      </c>
      <c r="H21" s="96">
        <f t="shared" si="6"/>
        <v>0</v>
      </c>
      <c r="I21" s="97">
        <f t="shared" si="10"/>
        <v>0</v>
      </c>
      <c r="J21" s="98">
        <f t="shared" si="7"/>
        <v>0</v>
      </c>
      <c r="K21" s="251">
        <f>+NT!$K$5</f>
        <v>0.21</v>
      </c>
      <c r="L21" s="98">
        <f t="shared" si="8"/>
        <v>0</v>
      </c>
      <c r="M21" s="98">
        <f t="shared" si="9"/>
        <v>0</v>
      </c>
    </row>
    <row r="22" spans="1:13">
      <c r="A22" s="107">
        <f t="shared" si="1"/>
        <v>0</v>
      </c>
      <c r="B22" s="90">
        <v>12</v>
      </c>
      <c r="C22" s="99">
        <f t="shared" si="2"/>
        <v>0</v>
      </c>
      <c r="D22" s="92">
        <f t="shared" si="3"/>
        <v>12</v>
      </c>
      <c r="E22" s="93">
        <f t="shared" si="4"/>
        <v>12</v>
      </c>
      <c r="F22" s="94">
        <f t="shared" si="5"/>
        <v>0</v>
      </c>
      <c r="G22" s="95">
        <f t="shared" si="0"/>
        <v>0</v>
      </c>
      <c r="H22" s="96">
        <f t="shared" si="6"/>
        <v>0</v>
      </c>
      <c r="I22" s="97">
        <f t="shared" si="10"/>
        <v>0</v>
      </c>
      <c r="J22" s="98">
        <f t="shared" si="7"/>
        <v>0</v>
      </c>
      <c r="K22" s="251">
        <f>+NT!$K$5</f>
        <v>0.21</v>
      </c>
      <c r="L22" s="98">
        <f t="shared" si="8"/>
        <v>0</v>
      </c>
      <c r="M22" s="98">
        <f t="shared" si="9"/>
        <v>0</v>
      </c>
    </row>
    <row r="23" spans="1:13">
      <c r="A23" s="107">
        <f t="shared" si="1"/>
        <v>0</v>
      </c>
      <c r="B23" s="90">
        <v>13</v>
      </c>
      <c r="C23" s="99">
        <f t="shared" si="2"/>
        <v>0</v>
      </c>
      <c r="D23" s="92">
        <f t="shared" si="3"/>
        <v>13</v>
      </c>
      <c r="E23" s="93">
        <f t="shared" si="4"/>
        <v>13</v>
      </c>
      <c r="F23" s="94">
        <f t="shared" si="5"/>
        <v>0</v>
      </c>
      <c r="G23" s="95">
        <f t="shared" si="0"/>
        <v>0</v>
      </c>
      <c r="H23" s="96">
        <f>IF(A23=$G$7,$G$7,IFERROR(PPMT(D$6/$E$7,D23,F$7,-C$6,$G$6),0))</f>
        <v>0</v>
      </c>
      <c r="I23" s="97">
        <f t="shared" ref="I23:I82" si="11">IFERROR(IPMT(D$6/$E$7,E23,F$7,-$C$6,$G$6),0)</f>
        <v>0</v>
      </c>
      <c r="J23" s="98">
        <f t="shared" si="7"/>
        <v>0</v>
      </c>
      <c r="K23" s="251">
        <f>+NT!$K$5</f>
        <v>0.21</v>
      </c>
      <c r="L23" s="98">
        <f t="shared" si="8"/>
        <v>0</v>
      </c>
      <c r="M23" s="98">
        <f t="shared" si="9"/>
        <v>0</v>
      </c>
    </row>
    <row r="24" spans="1:13">
      <c r="A24" s="107">
        <f t="shared" si="1"/>
        <v>0</v>
      </c>
      <c r="B24" s="90">
        <v>14</v>
      </c>
      <c r="C24" s="99">
        <f t="shared" si="2"/>
        <v>0</v>
      </c>
      <c r="D24" s="92">
        <f t="shared" si="3"/>
        <v>14</v>
      </c>
      <c r="E24" s="93">
        <f t="shared" si="4"/>
        <v>14</v>
      </c>
      <c r="F24" s="94">
        <f t="shared" si="5"/>
        <v>0</v>
      </c>
      <c r="G24" s="95">
        <f t="shared" si="0"/>
        <v>0</v>
      </c>
      <c r="H24" s="96">
        <f>IF(A24=$G$7,$G$7,IFERROR(PPMT(D$6/$E$7,D24,F$7,-C$6,$G$6),0))</f>
        <v>0</v>
      </c>
      <c r="I24" s="97">
        <f t="shared" si="11"/>
        <v>0</v>
      </c>
      <c r="J24" s="98">
        <f t="shared" si="7"/>
        <v>0</v>
      </c>
      <c r="K24" s="251">
        <f>+NT!$K$5</f>
        <v>0.21</v>
      </c>
      <c r="L24" s="98">
        <f t="shared" si="8"/>
        <v>0</v>
      </c>
      <c r="M24" s="98">
        <f t="shared" si="9"/>
        <v>0</v>
      </c>
    </row>
    <row r="25" spans="1:13">
      <c r="A25" s="107">
        <f t="shared" si="1"/>
        <v>0</v>
      </c>
      <c r="B25" s="90">
        <v>15</v>
      </c>
      <c r="C25" s="99">
        <f t="shared" si="2"/>
        <v>0</v>
      </c>
      <c r="D25" s="92">
        <f t="shared" si="3"/>
        <v>15</v>
      </c>
      <c r="E25" s="93">
        <f t="shared" si="4"/>
        <v>15</v>
      </c>
      <c r="F25" s="94">
        <f t="shared" si="5"/>
        <v>0</v>
      </c>
      <c r="G25" s="95">
        <f t="shared" si="0"/>
        <v>0</v>
      </c>
      <c r="H25" s="96">
        <f>IF(A25=$G$7,$G$7,IFERROR(PPMT(D$6/$E$7,D25,F$7,-C$6,$G$6),0))</f>
        <v>0</v>
      </c>
      <c r="I25" s="97">
        <f t="shared" si="11"/>
        <v>0</v>
      </c>
      <c r="J25" s="98">
        <f t="shared" si="7"/>
        <v>0</v>
      </c>
      <c r="K25" s="251">
        <f>+NT!$K$5</f>
        <v>0.21</v>
      </c>
      <c r="L25" s="98">
        <f t="shared" si="8"/>
        <v>0</v>
      </c>
      <c r="M25" s="98">
        <f t="shared" si="9"/>
        <v>0</v>
      </c>
    </row>
    <row r="26" spans="1:13">
      <c r="A26" s="107">
        <f t="shared" si="1"/>
        <v>0</v>
      </c>
      <c r="B26" s="90">
        <v>16</v>
      </c>
      <c r="C26" s="99">
        <f t="shared" si="2"/>
        <v>0</v>
      </c>
      <c r="D26" s="92">
        <f t="shared" si="3"/>
        <v>16</v>
      </c>
      <c r="E26" s="93">
        <f t="shared" si="4"/>
        <v>16</v>
      </c>
      <c r="F26" s="94">
        <f t="shared" si="5"/>
        <v>0</v>
      </c>
      <c r="G26" s="95">
        <f t="shared" si="0"/>
        <v>0</v>
      </c>
      <c r="H26" s="96">
        <f>IF(A26=$G$7,$G$7,IFERROR(PPMT(D$6/$E$7,D26,F$7,-C$6,$G$6),0))</f>
        <v>0</v>
      </c>
      <c r="I26" s="97">
        <f t="shared" si="11"/>
        <v>0</v>
      </c>
      <c r="J26" s="98">
        <f t="shared" si="7"/>
        <v>0</v>
      </c>
      <c r="K26" s="251">
        <f>+NT!$K$5</f>
        <v>0.21</v>
      </c>
      <c r="L26" s="98">
        <f t="shared" si="8"/>
        <v>0</v>
      </c>
      <c r="M26" s="98">
        <f t="shared" si="9"/>
        <v>0</v>
      </c>
    </row>
    <row r="27" spans="1:13">
      <c r="A27" s="107">
        <f t="shared" si="1"/>
        <v>0</v>
      </c>
      <c r="B27" s="90">
        <v>17</v>
      </c>
      <c r="C27" s="99">
        <f t="shared" si="2"/>
        <v>0</v>
      </c>
      <c r="D27" s="92">
        <f t="shared" si="3"/>
        <v>17</v>
      </c>
      <c r="E27" s="93">
        <f t="shared" si="4"/>
        <v>17</v>
      </c>
      <c r="F27" s="94">
        <f t="shared" si="5"/>
        <v>0</v>
      </c>
      <c r="G27" s="95">
        <f>IF(A27=$G$7,$G$7,F27*(1+D$6/$E$7))</f>
        <v>0</v>
      </c>
      <c r="H27" s="96">
        <f>IF(A27=$G$7,$G$7,IFERROR(PPMT(D$6/$E$7,D27,F$7,-C$6,$G$6),0))</f>
        <v>0</v>
      </c>
      <c r="I27" s="97">
        <f t="shared" si="11"/>
        <v>0</v>
      </c>
      <c r="J27" s="98">
        <f t="shared" si="7"/>
        <v>0</v>
      </c>
      <c r="K27" s="251">
        <f>+NT!$K$5</f>
        <v>0.21</v>
      </c>
      <c r="L27" s="98">
        <f t="shared" si="8"/>
        <v>0</v>
      </c>
      <c r="M27" s="98">
        <f t="shared" si="9"/>
        <v>0</v>
      </c>
    </row>
    <row r="28" spans="1:13">
      <c r="A28" s="107">
        <f t="shared" si="1"/>
        <v>0</v>
      </c>
      <c r="B28" s="90">
        <v>18</v>
      </c>
      <c r="C28" s="99">
        <f t="shared" si="2"/>
        <v>0</v>
      </c>
      <c r="D28" s="92">
        <f t="shared" si="3"/>
        <v>18</v>
      </c>
      <c r="E28" s="93">
        <f t="shared" si="4"/>
        <v>18</v>
      </c>
      <c r="F28" s="94">
        <f>IF(F27&gt;0.001,G27-J27,0)</f>
        <v>0</v>
      </c>
      <c r="G28" s="95">
        <f t="shared" si="0"/>
        <v>0</v>
      </c>
      <c r="H28" s="96">
        <f t="shared" ref="H28:H82" si="12">IF(A28=$G$7,$G$7,IFERROR(PPMT(D$6/$E$7,D28,F$7,-C$6,$G$6),0))</f>
        <v>0</v>
      </c>
      <c r="I28" s="97">
        <f t="shared" si="11"/>
        <v>0</v>
      </c>
      <c r="J28" s="98">
        <f t="shared" si="7"/>
        <v>0</v>
      </c>
      <c r="K28" s="251">
        <f>+NT!$K$5</f>
        <v>0.21</v>
      </c>
      <c r="L28" s="98">
        <f t="shared" si="8"/>
        <v>0</v>
      </c>
      <c r="M28" s="98">
        <f t="shared" si="9"/>
        <v>0</v>
      </c>
    </row>
    <row r="29" spans="1:13">
      <c r="A29" s="107">
        <f t="shared" si="1"/>
        <v>0</v>
      </c>
      <c r="B29" s="90">
        <v>19</v>
      </c>
      <c r="C29" s="99">
        <f t="shared" si="2"/>
        <v>0</v>
      </c>
      <c r="D29" s="92">
        <f t="shared" si="3"/>
        <v>19</v>
      </c>
      <c r="E29" s="93">
        <f t="shared" si="4"/>
        <v>19</v>
      </c>
      <c r="F29" s="94">
        <f t="shared" si="5"/>
        <v>0</v>
      </c>
      <c r="G29" s="95">
        <f t="shared" si="0"/>
        <v>0</v>
      </c>
      <c r="H29" s="96">
        <f t="shared" si="12"/>
        <v>0</v>
      </c>
      <c r="I29" s="97">
        <f t="shared" si="11"/>
        <v>0</v>
      </c>
      <c r="J29" s="98">
        <f t="shared" si="7"/>
        <v>0</v>
      </c>
      <c r="K29" s="251">
        <f>+NT!$K$5</f>
        <v>0.21</v>
      </c>
      <c r="L29" s="98">
        <f t="shared" si="8"/>
        <v>0</v>
      </c>
      <c r="M29" s="98">
        <f t="shared" si="9"/>
        <v>0</v>
      </c>
    </row>
    <row r="30" spans="1:13">
      <c r="A30" s="107">
        <f t="shared" si="1"/>
        <v>0</v>
      </c>
      <c r="B30" s="90">
        <v>20</v>
      </c>
      <c r="C30" s="99">
        <f t="shared" si="2"/>
        <v>0</v>
      </c>
      <c r="D30" s="92">
        <f t="shared" si="3"/>
        <v>20</v>
      </c>
      <c r="E30" s="93">
        <f t="shared" si="4"/>
        <v>20</v>
      </c>
      <c r="F30" s="94">
        <f t="shared" si="5"/>
        <v>0</v>
      </c>
      <c r="G30" s="95">
        <f t="shared" si="0"/>
        <v>0</v>
      </c>
      <c r="H30" s="96">
        <f t="shared" si="12"/>
        <v>0</v>
      </c>
      <c r="I30" s="97">
        <f t="shared" si="11"/>
        <v>0</v>
      </c>
      <c r="J30" s="98">
        <f t="shared" si="7"/>
        <v>0</v>
      </c>
      <c r="K30" s="251">
        <f>+NT!$K$5</f>
        <v>0.21</v>
      </c>
      <c r="L30" s="98">
        <f t="shared" si="8"/>
        <v>0</v>
      </c>
      <c r="M30" s="98">
        <f t="shared" si="9"/>
        <v>0</v>
      </c>
    </row>
    <row r="31" spans="1:13">
      <c r="A31" s="107">
        <f t="shared" si="1"/>
        <v>0</v>
      </c>
      <c r="B31" s="90">
        <v>21</v>
      </c>
      <c r="C31" s="99">
        <f t="shared" si="2"/>
        <v>0</v>
      </c>
      <c r="D31" s="92">
        <f t="shared" si="3"/>
        <v>21</v>
      </c>
      <c r="E31" s="93">
        <f t="shared" si="4"/>
        <v>21</v>
      </c>
      <c r="F31" s="94">
        <f t="shared" si="5"/>
        <v>0</v>
      </c>
      <c r="G31" s="95">
        <f t="shared" si="0"/>
        <v>0</v>
      </c>
      <c r="H31" s="96">
        <f t="shared" si="12"/>
        <v>0</v>
      </c>
      <c r="I31" s="97">
        <f t="shared" si="11"/>
        <v>0</v>
      </c>
      <c r="J31" s="98">
        <f t="shared" si="7"/>
        <v>0</v>
      </c>
      <c r="K31" s="251">
        <f>+NT!$K$5</f>
        <v>0.21</v>
      </c>
      <c r="L31" s="98">
        <f t="shared" si="8"/>
        <v>0</v>
      </c>
      <c r="M31" s="98">
        <f t="shared" si="9"/>
        <v>0</v>
      </c>
    </row>
    <row r="32" spans="1:13">
      <c r="A32" s="107">
        <f t="shared" si="1"/>
        <v>0</v>
      </c>
      <c r="B32" s="90">
        <v>22</v>
      </c>
      <c r="C32" s="99">
        <f t="shared" si="2"/>
        <v>0</v>
      </c>
      <c r="D32" s="92">
        <f t="shared" si="3"/>
        <v>22</v>
      </c>
      <c r="E32" s="93">
        <f t="shared" si="4"/>
        <v>22</v>
      </c>
      <c r="F32" s="94">
        <f t="shared" si="5"/>
        <v>0</v>
      </c>
      <c r="G32" s="95">
        <f t="shared" si="0"/>
        <v>0</v>
      </c>
      <c r="H32" s="96">
        <f t="shared" si="12"/>
        <v>0</v>
      </c>
      <c r="I32" s="97">
        <f t="shared" si="11"/>
        <v>0</v>
      </c>
      <c r="J32" s="98">
        <f t="shared" si="7"/>
        <v>0</v>
      </c>
      <c r="K32" s="251">
        <f>+NT!$K$5</f>
        <v>0.21</v>
      </c>
      <c r="L32" s="98">
        <f t="shared" si="8"/>
        <v>0</v>
      </c>
      <c r="M32" s="98">
        <f t="shared" si="9"/>
        <v>0</v>
      </c>
    </row>
    <row r="33" spans="1:13">
      <c r="A33" s="107">
        <f t="shared" si="1"/>
        <v>0</v>
      </c>
      <c r="B33" s="90">
        <v>23</v>
      </c>
      <c r="C33" s="99">
        <f t="shared" si="2"/>
        <v>0</v>
      </c>
      <c r="D33" s="92">
        <f t="shared" si="3"/>
        <v>23</v>
      </c>
      <c r="E33" s="93">
        <f t="shared" si="4"/>
        <v>23</v>
      </c>
      <c r="F33" s="94">
        <f t="shared" si="5"/>
        <v>0</v>
      </c>
      <c r="G33" s="95">
        <f t="shared" si="0"/>
        <v>0</v>
      </c>
      <c r="H33" s="96">
        <f t="shared" si="12"/>
        <v>0</v>
      </c>
      <c r="I33" s="97">
        <f t="shared" si="11"/>
        <v>0</v>
      </c>
      <c r="J33" s="98">
        <f t="shared" si="7"/>
        <v>0</v>
      </c>
      <c r="K33" s="251">
        <f>+NT!$K$5</f>
        <v>0.21</v>
      </c>
      <c r="L33" s="98">
        <f t="shared" si="8"/>
        <v>0</v>
      </c>
      <c r="M33" s="98">
        <f t="shared" si="9"/>
        <v>0</v>
      </c>
    </row>
    <row r="34" spans="1:13">
      <c r="A34" s="107">
        <f t="shared" si="1"/>
        <v>0</v>
      </c>
      <c r="B34" s="90">
        <v>24</v>
      </c>
      <c r="C34" s="99">
        <f t="shared" si="2"/>
        <v>0</v>
      </c>
      <c r="D34" s="92">
        <f t="shared" si="3"/>
        <v>24</v>
      </c>
      <c r="E34" s="93">
        <f t="shared" si="4"/>
        <v>24</v>
      </c>
      <c r="F34" s="94">
        <f t="shared" si="5"/>
        <v>0</v>
      </c>
      <c r="G34" s="95">
        <f t="shared" si="0"/>
        <v>0</v>
      </c>
      <c r="H34" s="96">
        <f t="shared" si="12"/>
        <v>0</v>
      </c>
      <c r="I34" s="97">
        <f t="shared" si="11"/>
        <v>0</v>
      </c>
      <c r="J34" s="98">
        <f t="shared" si="7"/>
        <v>0</v>
      </c>
      <c r="K34" s="251">
        <f>+NT!$K$5</f>
        <v>0.21</v>
      </c>
      <c r="L34" s="98">
        <f t="shared" si="8"/>
        <v>0</v>
      </c>
      <c r="M34" s="98">
        <f t="shared" si="9"/>
        <v>0</v>
      </c>
    </row>
    <row r="35" spans="1:13">
      <c r="A35" s="107">
        <f t="shared" si="1"/>
        <v>0</v>
      </c>
      <c r="B35" s="90">
        <v>25</v>
      </c>
      <c r="C35" s="99">
        <f t="shared" si="2"/>
        <v>0</v>
      </c>
      <c r="D35" s="92">
        <f t="shared" si="3"/>
        <v>25</v>
      </c>
      <c r="E35" s="93">
        <f t="shared" si="4"/>
        <v>25</v>
      </c>
      <c r="F35" s="94">
        <f t="shared" si="5"/>
        <v>0</v>
      </c>
      <c r="G35" s="95">
        <f t="shared" si="0"/>
        <v>0</v>
      </c>
      <c r="H35" s="96">
        <f t="shared" si="12"/>
        <v>0</v>
      </c>
      <c r="I35" s="97">
        <f t="shared" si="11"/>
        <v>0</v>
      </c>
      <c r="J35" s="98">
        <f t="shared" si="7"/>
        <v>0</v>
      </c>
      <c r="K35" s="251">
        <f>+NT!$K$5</f>
        <v>0.21</v>
      </c>
      <c r="L35" s="98">
        <f t="shared" si="8"/>
        <v>0</v>
      </c>
      <c r="M35" s="98">
        <f t="shared" si="9"/>
        <v>0</v>
      </c>
    </row>
    <row r="36" spans="1:13">
      <c r="A36" s="107">
        <f t="shared" si="1"/>
        <v>0</v>
      </c>
      <c r="B36" s="90">
        <v>26</v>
      </c>
      <c r="C36" s="99">
        <f t="shared" si="2"/>
        <v>0</v>
      </c>
      <c r="D36" s="92">
        <f t="shared" si="3"/>
        <v>26</v>
      </c>
      <c r="E36" s="93">
        <f t="shared" si="4"/>
        <v>26</v>
      </c>
      <c r="F36" s="94">
        <f t="shared" si="5"/>
        <v>0</v>
      </c>
      <c r="G36" s="95">
        <f t="shared" si="0"/>
        <v>0</v>
      </c>
      <c r="H36" s="96">
        <f t="shared" si="12"/>
        <v>0</v>
      </c>
      <c r="I36" s="97">
        <f t="shared" si="11"/>
        <v>0</v>
      </c>
      <c r="J36" s="98">
        <f t="shared" si="7"/>
        <v>0</v>
      </c>
      <c r="K36" s="251">
        <f>+NT!$K$5</f>
        <v>0.21</v>
      </c>
      <c r="L36" s="98">
        <f t="shared" si="8"/>
        <v>0</v>
      </c>
      <c r="M36" s="98">
        <f t="shared" si="9"/>
        <v>0</v>
      </c>
    </row>
    <row r="37" spans="1:13">
      <c r="A37" s="107">
        <f t="shared" si="1"/>
        <v>0</v>
      </c>
      <c r="B37" s="90">
        <v>27</v>
      </c>
      <c r="C37" s="99">
        <f t="shared" si="2"/>
        <v>0</v>
      </c>
      <c r="D37" s="92">
        <f t="shared" si="3"/>
        <v>27</v>
      </c>
      <c r="E37" s="93">
        <f t="shared" si="4"/>
        <v>27</v>
      </c>
      <c r="F37" s="94">
        <f t="shared" si="5"/>
        <v>0</v>
      </c>
      <c r="G37" s="95">
        <f t="shared" si="0"/>
        <v>0</v>
      </c>
      <c r="H37" s="96">
        <f t="shared" si="12"/>
        <v>0</v>
      </c>
      <c r="I37" s="97">
        <f t="shared" si="11"/>
        <v>0</v>
      </c>
      <c r="J37" s="98">
        <f t="shared" si="7"/>
        <v>0</v>
      </c>
      <c r="K37" s="251">
        <f>+NT!$K$5</f>
        <v>0.21</v>
      </c>
      <c r="L37" s="98">
        <f t="shared" si="8"/>
        <v>0</v>
      </c>
      <c r="M37" s="98">
        <f t="shared" si="9"/>
        <v>0</v>
      </c>
    </row>
    <row r="38" spans="1:13">
      <c r="A38" s="107">
        <f t="shared" si="1"/>
        <v>0</v>
      </c>
      <c r="B38" s="90">
        <v>28</v>
      </c>
      <c r="C38" s="99">
        <f t="shared" si="2"/>
        <v>0</v>
      </c>
      <c r="D38" s="92">
        <f t="shared" si="3"/>
        <v>28</v>
      </c>
      <c r="E38" s="93">
        <f t="shared" si="4"/>
        <v>28</v>
      </c>
      <c r="F38" s="94">
        <f t="shared" si="5"/>
        <v>0</v>
      </c>
      <c r="G38" s="95">
        <f t="shared" si="0"/>
        <v>0</v>
      </c>
      <c r="H38" s="96">
        <f t="shared" si="12"/>
        <v>0</v>
      </c>
      <c r="I38" s="97">
        <f t="shared" si="11"/>
        <v>0</v>
      </c>
      <c r="J38" s="98">
        <f t="shared" si="7"/>
        <v>0</v>
      </c>
      <c r="K38" s="251">
        <f>+NT!$K$5</f>
        <v>0.21</v>
      </c>
      <c r="L38" s="98">
        <f t="shared" si="8"/>
        <v>0</v>
      </c>
      <c r="M38" s="98">
        <f t="shared" si="9"/>
        <v>0</v>
      </c>
    </row>
    <row r="39" spans="1:13">
      <c r="A39" s="107">
        <f t="shared" si="1"/>
        <v>0</v>
      </c>
      <c r="B39" s="90">
        <v>29</v>
      </c>
      <c r="C39" s="99">
        <f t="shared" si="2"/>
        <v>0</v>
      </c>
      <c r="D39" s="92">
        <f t="shared" si="3"/>
        <v>29</v>
      </c>
      <c r="E39" s="93">
        <f t="shared" si="4"/>
        <v>29</v>
      </c>
      <c r="F39" s="94">
        <f t="shared" si="5"/>
        <v>0</v>
      </c>
      <c r="G39" s="95">
        <f t="shared" si="0"/>
        <v>0</v>
      </c>
      <c r="H39" s="96">
        <f t="shared" si="12"/>
        <v>0</v>
      </c>
      <c r="I39" s="97">
        <f t="shared" si="11"/>
        <v>0</v>
      </c>
      <c r="J39" s="98">
        <f t="shared" si="7"/>
        <v>0</v>
      </c>
      <c r="K39" s="251">
        <f>+NT!$K$5</f>
        <v>0.21</v>
      </c>
      <c r="L39" s="98">
        <f t="shared" si="8"/>
        <v>0</v>
      </c>
      <c r="M39" s="98">
        <f t="shared" si="9"/>
        <v>0</v>
      </c>
    </row>
    <row r="40" spans="1:13">
      <c r="A40" s="107">
        <f t="shared" si="1"/>
        <v>0</v>
      </c>
      <c r="B40" s="90">
        <v>30</v>
      </c>
      <c r="C40" s="99">
        <f t="shared" si="2"/>
        <v>0</v>
      </c>
      <c r="D40" s="92">
        <f t="shared" si="3"/>
        <v>30</v>
      </c>
      <c r="E40" s="93">
        <f t="shared" si="4"/>
        <v>30</v>
      </c>
      <c r="F40" s="94">
        <f t="shared" si="5"/>
        <v>0</v>
      </c>
      <c r="G40" s="95">
        <f t="shared" si="0"/>
        <v>0</v>
      </c>
      <c r="H40" s="96">
        <f t="shared" si="12"/>
        <v>0</v>
      </c>
      <c r="I40" s="97">
        <f t="shared" si="11"/>
        <v>0</v>
      </c>
      <c r="J40" s="98">
        <f t="shared" si="7"/>
        <v>0</v>
      </c>
      <c r="K40" s="251">
        <f>+NT!$K$5</f>
        <v>0.21</v>
      </c>
      <c r="L40" s="98">
        <f t="shared" si="8"/>
        <v>0</v>
      </c>
      <c r="M40" s="98">
        <f t="shared" si="9"/>
        <v>0</v>
      </c>
    </row>
    <row r="41" spans="1:13">
      <c r="A41" s="107">
        <f t="shared" si="1"/>
        <v>0</v>
      </c>
      <c r="B41" s="90">
        <v>31</v>
      </c>
      <c r="C41" s="99">
        <f t="shared" si="2"/>
        <v>0</v>
      </c>
      <c r="D41" s="92">
        <f t="shared" si="3"/>
        <v>31</v>
      </c>
      <c r="E41" s="93">
        <f t="shared" si="4"/>
        <v>31</v>
      </c>
      <c r="F41" s="94">
        <f t="shared" si="5"/>
        <v>0</v>
      </c>
      <c r="G41" s="95">
        <f t="shared" si="0"/>
        <v>0</v>
      </c>
      <c r="H41" s="96">
        <f t="shared" si="12"/>
        <v>0</v>
      </c>
      <c r="I41" s="97">
        <f t="shared" si="11"/>
        <v>0</v>
      </c>
      <c r="J41" s="98">
        <f t="shared" si="7"/>
        <v>0</v>
      </c>
      <c r="K41" s="251">
        <f>+NT!$K$5</f>
        <v>0.21</v>
      </c>
      <c r="L41" s="98">
        <f t="shared" si="8"/>
        <v>0</v>
      </c>
      <c r="M41" s="98">
        <f t="shared" si="9"/>
        <v>0</v>
      </c>
    </row>
    <row r="42" spans="1:13">
      <c r="A42" s="107">
        <f t="shared" si="1"/>
        <v>0</v>
      </c>
      <c r="B42" s="90">
        <v>32</v>
      </c>
      <c r="C42" s="99">
        <f t="shared" si="2"/>
        <v>0</v>
      </c>
      <c r="D42" s="92">
        <f t="shared" si="3"/>
        <v>32</v>
      </c>
      <c r="E42" s="93">
        <f t="shared" si="4"/>
        <v>32</v>
      </c>
      <c r="F42" s="94">
        <f t="shared" si="5"/>
        <v>0</v>
      </c>
      <c r="G42" s="95">
        <f t="shared" si="0"/>
        <v>0</v>
      </c>
      <c r="H42" s="96">
        <f t="shared" si="12"/>
        <v>0</v>
      </c>
      <c r="I42" s="97">
        <f t="shared" si="11"/>
        <v>0</v>
      </c>
      <c r="J42" s="98">
        <f t="shared" si="7"/>
        <v>0</v>
      </c>
      <c r="K42" s="251">
        <f>+NT!$K$5</f>
        <v>0.21</v>
      </c>
      <c r="L42" s="98">
        <f t="shared" si="8"/>
        <v>0</v>
      </c>
      <c r="M42" s="98">
        <f t="shared" si="9"/>
        <v>0</v>
      </c>
    </row>
    <row r="43" spans="1:13">
      <c r="A43" s="107">
        <f t="shared" si="1"/>
        <v>0</v>
      </c>
      <c r="B43" s="90">
        <v>33</v>
      </c>
      <c r="C43" s="99">
        <f t="shared" si="2"/>
        <v>0</v>
      </c>
      <c r="D43" s="92">
        <f t="shared" si="3"/>
        <v>33</v>
      </c>
      <c r="E43" s="93">
        <f t="shared" si="4"/>
        <v>33</v>
      </c>
      <c r="F43" s="94">
        <f t="shared" si="5"/>
        <v>0</v>
      </c>
      <c r="G43" s="95">
        <f t="shared" si="0"/>
        <v>0</v>
      </c>
      <c r="H43" s="96">
        <f t="shared" si="12"/>
        <v>0</v>
      </c>
      <c r="I43" s="97">
        <f t="shared" si="11"/>
        <v>0</v>
      </c>
      <c r="J43" s="98">
        <f t="shared" si="7"/>
        <v>0</v>
      </c>
      <c r="K43" s="251">
        <f>+NT!$K$5</f>
        <v>0.21</v>
      </c>
      <c r="L43" s="98">
        <f t="shared" si="8"/>
        <v>0</v>
      </c>
      <c r="M43" s="98">
        <f t="shared" si="9"/>
        <v>0</v>
      </c>
    </row>
    <row r="44" spans="1:13">
      <c r="A44" s="107">
        <f t="shared" si="1"/>
        <v>0</v>
      </c>
      <c r="B44" s="90">
        <v>34</v>
      </c>
      <c r="C44" s="99">
        <f t="shared" ref="C44:C75" si="13">+EDATE(C43,$C$8)</f>
        <v>0</v>
      </c>
      <c r="D44" s="92">
        <f t="shared" ref="D44:D75" si="14">+IF($G$2&gt;=B44,0,+D43+1)</f>
        <v>34</v>
      </c>
      <c r="E44" s="93">
        <f t="shared" si="4"/>
        <v>34</v>
      </c>
      <c r="F44" s="94">
        <f t="shared" si="5"/>
        <v>0</v>
      </c>
      <c r="G44" s="95">
        <f t="shared" si="0"/>
        <v>0</v>
      </c>
      <c r="H44" s="96">
        <f t="shared" si="12"/>
        <v>0</v>
      </c>
      <c r="I44" s="97">
        <f t="shared" si="11"/>
        <v>0</v>
      </c>
      <c r="J44" s="98">
        <f t="shared" si="7"/>
        <v>0</v>
      </c>
      <c r="K44" s="251">
        <f>+NT!$K$5</f>
        <v>0.21</v>
      </c>
      <c r="L44" s="98">
        <f t="shared" si="8"/>
        <v>0</v>
      </c>
      <c r="M44" s="98">
        <f t="shared" si="9"/>
        <v>0</v>
      </c>
    </row>
    <row r="45" spans="1:13">
      <c r="A45" s="107">
        <f t="shared" si="1"/>
        <v>0</v>
      </c>
      <c r="B45" s="90">
        <v>35</v>
      </c>
      <c r="C45" s="99">
        <f t="shared" si="13"/>
        <v>0</v>
      </c>
      <c r="D45" s="92">
        <f t="shared" si="14"/>
        <v>35</v>
      </c>
      <c r="E45" s="93">
        <f t="shared" si="4"/>
        <v>35</v>
      </c>
      <c r="F45" s="94">
        <f t="shared" si="5"/>
        <v>0</v>
      </c>
      <c r="G45" s="95">
        <f t="shared" si="0"/>
        <v>0</v>
      </c>
      <c r="H45" s="96">
        <f t="shared" si="12"/>
        <v>0</v>
      </c>
      <c r="I45" s="97">
        <f t="shared" si="11"/>
        <v>0</v>
      </c>
      <c r="J45" s="98">
        <f t="shared" si="7"/>
        <v>0</v>
      </c>
      <c r="K45" s="251">
        <f>+NT!$K$5</f>
        <v>0.21</v>
      </c>
      <c r="L45" s="98">
        <f t="shared" si="8"/>
        <v>0</v>
      </c>
      <c r="M45" s="98">
        <f t="shared" si="9"/>
        <v>0</v>
      </c>
    </row>
    <row r="46" spans="1:13">
      <c r="A46" s="107">
        <f t="shared" si="1"/>
        <v>0</v>
      </c>
      <c r="B46" s="90">
        <v>36</v>
      </c>
      <c r="C46" s="99">
        <f t="shared" si="13"/>
        <v>0</v>
      </c>
      <c r="D46" s="92">
        <f t="shared" si="14"/>
        <v>36</v>
      </c>
      <c r="E46" s="93">
        <f t="shared" si="4"/>
        <v>36</v>
      </c>
      <c r="F46" s="94">
        <f t="shared" si="5"/>
        <v>0</v>
      </c>
      <c r="G46" s="95">
        <f t="shared" si="0"/>
        <v>0</v>
      </c>
      <c r="H46" s="96">
        <f t="shared" si="12"/>
        <v>0</v>
      </c>
      <c r="I46" s="97">
        <f t="shared" si="11"/>
        <v>0</v>
      </c>
      <c r="J46" s="98">
        <f t="shared" si="7"/>
        <v>0</v>
      </c>
      <c r="K46" s="251">
        <f>+NT!$K$5</f>
        <v>0.21</v>
      </c>
      <c r="L46" s="98">
        <f t="shared" si="8"/>
        <v>0</v>
      </c>
      <c r="M46" s="98">
        <f t="shared" si="9"/>
        <v>0</v>
      </c>
    </row>
    <row r="47" spans="1:13">
      <c r="A47" s="107">
        <f t="shared" si="1"/>
        <v>0</v>
      </c>
      <c r="B47" s="90">
        <v>37</v>
      </c>
      <c r="C47" s="99">
        <f t="shared" si="13"/>
        <v>0</v>
      </c>
      <c r="D47" s="92">
        <f t="shared" si="14"/>
        <v>37</v>
      </c>
      <c r="E47" s="93">
        <f t="shared" si="4"/>
        <v>37</v>
      </c>
      <c r="F47" s="94">
        <f t="shared" si="5"/>
        <v>0</v>
      </c>
      <c r="G47" s="95">
        <f t="shared" si="0"/>
        <v>0</v>
      </c>
      <c r="H47" s="96">
        <f t="shared" si="12"/>
        <v>0</v>
      </c>
      <c r="I47" s="97">
        <f t="shared" si="11"/>
        <v>0</v>
      </c>
      <c r="J47" s="98">
        <f t="shared" si="7"/>
        <v>0</v>
      </c>
      <c r="K47" s="251">
        <f>+NT!$K$5</f>
        <v>0.21</v>
      </c>
      <c r="L47" s="98">
        <f t="shared" si="8"/>
        <v>0</v>
      </c>
      <c r="M47" s="98">
        <f t="shared" si="9"/>
        <v>0</v>
      </c>
    </row>
    <row r="48" spans="1:13">
      <c r="A48" s="107">
        <f t="shared" si="1"/>
        <v>0</v>
      </c>
      <c r="B48" s="90">
        <v>38</v>
      </c>
      <c r="C48" s="99">
        <f t="shared" si="13"/>
        <v>0</v>
      </c>
      <c r="D48" s="92">
        <f t="shared" si="14"/>
        <v>38</v>
      </c>
      <c r="E48" s="93">
        <f t="shared" si="4"/>
        <v>38</v>
      </c>
      <c r="F48" s="94">
        <f t="shared" si="5"/>
        <v>0</v>
      </c>
      <c r="G48" s="95">
        <f t="shared" si="0"/>
        <v>0</v>
      </c>
      <c r="H48" s="96">
        <f t="shared" si="12"/>
        <v>0</v>
      </c>
      <c r="I48" s="97">
        <f t="shared" si="11"/>
        <v>0</v>
      </c>
      <c r="J48" s="98">
        <f t="shared" si="7"/>
        <v>0</v>
      </c>
      <c r="K48" s="251">
        <f>+NT!$K$5</f>
        <v>0.21</v>
      </c>
      <c r="L48" s="98">
        <f t="shared" si="8"/>
        <v>0</v>
      </c>
      <c r="M48" s="98">
        <f t="shared" si="9"/>
        <v>0</v>
      </c>
    </row>
    <row r="49" spans="1:13">
      <c r="A49" s="107">
        <f t="shared" si="1"/>
        <v>0</v>
      </c>
      <c r="B49" s="90">
        <v>39</v>
      </c>
      <c r="C49" s="99">
        <f t="shared" si="13"/>
        <v>0</v>
      </c>
      <c r="D49" s="92">
        <f t="shared" si="14"/>
        <v>39</v>
      </c>
      <c r="E49" s="93">
        <f t="shared" si="4"/>
        <v>39</v>
      </c>
      <c r="F49" s="94">
        <f t="shared" si="5"/>
        <v>0</v>
      </c>
      <c r="G49" s="95">
        <f t="shared" si="0"/>
        <v>0</v>
      </c>
      <c r="H49" s="96">
        <f t="shared" si="12"/>
        <v>0</v>
      </c>
      <c r="I49" s="97">
        <f t="shared" si="11"/>
        <v>0</v>
      </c>
      <c r="J49" s="98">
        <f t="shared" si="7"/>
        <v>0</v>
      </c>
      <c r="K49" s="251">
        <f>+NT!$K$5</f>
        <v>0.21</v>
      </c>
      <c r="L49" s="98">
        <f t="shared" si="8"/>
        <v>0</v>
      </c>
      <c r="M49" s="98">
        <f t="shared" si="9"/>
        <v>0</v>
      </c>
    </row>
    <row r="50" spans="1:13">
      <c r="A50" s="107">
        <f t="shared" si="1"/>
        <v>0</v>
      </c>
      <c r="B50" s="90">
        <v>40</v>
      </c>
      <c r="C50" s="99">
        <f t="shared" si="13"/>
        <v>0</v>
      </c>
      <c r="D50" s="92">
        <f t="shared" si="14"/>
        <v>40</v>
      </c>
      <c r="E50" s="93">
        <f t="shared" si="4"/>
        <v>40</v>
      </c>
      <c r="F50" s="94">
        <f t="shared" si="5"/>
        <v>0</v>
      </c>
      <c r="G50" s="95">
        <f t="shared" si="0"/>
        <v>0</v>
      </c>
      <c r="H50" s="96">
        <f t="shared" si="12"/>
        <v>0</v>
      </c>
      <c r="I50" s="97">
        <f t="shared" si="11"/>
        <v>0</v>
      </c>
      <c r="J50" s="98">
        <f t="shared" si="7"/>
        <v>0</v>
      </c>
      <c r="K50" s="251">
        <f>+NT!$K$5</f>
        <v>0.21</v>
      </c>
      <c r="L50" s="98">
        <f t="shared" si="8"/>
        <v>0</v>
      </c>
      <c r="M50" s="98">
        <f t="shared" si="9"/>
        <v>0</v>
      </c>
    </row>
    <row r="51" spans="1:13">
      <c r="A51" s="107">
        <f t="shared" si="1"/>
        <v>0</v>
      </c>
      <c r="B51" s="90">
        <v>41</v>
      </c>
      <c r="C51" s="99">
        <f t="shared" si="13"/>
        <v>0</v>
      </c>
      <c r="D51" s="92">
        <f t="shared" si="14"/>
        <v>41</v>
      </c>
      <c r="E51" s="93">
        <f t="shared" si="4"/>
        <v>41</v>
      </c>
      <c r="F51" s="94">
        <f t="shared" si="5"/>
        <v>0</v>
      </c>
      <c r="G51" s="95">
        <f t="shared" si="0"/>
        <v>0</v>
      </c>
      <c r="H51" s="96">
        <f t="shared" si="12"/>
        <v>0</v>
      </c>
      <c r="I51" s="97">
        <f t="shared" si="11"/>
        <v>0</v>
      </c>
      <c r="J51" s="98">
        <f t="shared" si="7"/>
        <v>0</v>
      </c>
      <c r="K51" s="251">
        <f>+NT!$K$5</f>
        <v>0.21</v>
      </c>
      <c r="L51" s="98">
        <f t="shared" si="8"/>
        <v>0</v>
      </c>
      <c r="M51" s="98">
        <f t="shared" si="9"/>
        <v>0</v>
      </c>
    </row>
    <row r="52" spans="1:13">
      <c r="A52" s="107">
        <f t="shared" si="1"/>
        <v>0</v>
      </c>
      <c r="B52" s="90">
        <v>42</v>
      </c>
      <c r="C52" s="99">
        <f t="shared" si="13"/>
        <v>0</v>
      </c>
      <c r="D52" s="92">
        <f t="shared" si="14"/>
        <v>42</v>
      </c>
      <c r="E52" s="93">
        <f t="shared" si="4"/>
        <v>42</v>
      </c>
      <c r="F52" s="94">
        <f t="shared" si="5"/>
        <v>0</v>
      </c>
      <c r="G52" s="95">
        <f t="shared" si="0"/>
        <v>0</v>
      </c>
      <c r="H52" s="96">
        <f t="shared" si="12"/>
        <v>0</v>
      </c>
      <c r="I52" s="97">
        <f t="shared" si="11"/>
        <v>0</v>
      </c>
      <c r="J52" s="98">
        <f t="shared" si="7"/>
        <v>0</v>
      </c>
      <c r="K52" s="251">
        <f>+NT!$K$5</f>
        <v>0.21</v>
      </c>
      <c r="L52" s="98">
        <f t="shared" si="8"/>
        <v>0</v>
      </c>
      <c r="M52" s="98">
        <f t="shared" si="9"/>
        <v>0</v>
      </c>
    </row>
    <row r="53" spans="1:13">
      <c r="A53" s="107">
        <f t="shared" si="1"/>
        <v>0</v>
      </c>
      <c r="B53" s="90">
        <v>43</v>
      </c>
      <c r="C53" s="99">
        <f t="shared" si="13"/>
        <v>0</v>
      </c>
      <c r="D53" s="92">
        <f t="shared" si="14"/>
        <v>43</v>
      </c>
      <c r="E53" s="93">
        <f t="shared" si="4"/>
        <v>43</v>
      </c>
      <c r="F53" s="94">
        <f t="shared" si="5"/>
        <v>0</v>
      </c>
      <c r="G53" s="95">
        <f t="shared" si="0"/>
        <v>0</v>
      </c>
      <c r="H53" s="96">
        <f t="shared" si="12"/>
        <v>0</v>
      </c>
      <c r="I53" s="97">
        <f t="shared" si="11"/>
        <v>0</v>
      </c>
      <c r="J53" s="98">
        <f t="shared" si="7"/>
        <v>0</v>
      </c>
      <c r="K53" s="251">
        <f>+NT!$K$5</f>
        <v>0.21</v>
      </c>
      <c r="L53" s="98">
        <f t="shared" si="8"/>
        <v>0</v>
      </c>
      <c r="M53" s="98">
        <f t="shared" si="9"/>
        <v>0</v>
      </c>
    </row>
    <row r="54" spans="1:13">
      <c r="A54" s="107">
        <f t="shared" si="1"/>
        <v>0</v>
      </c>
      <c r="B54" s="90">
        <v>44</v>
      </c>
      <c r="C54" s="99">
        <f t="shared" si="13"/>
        <v>0</v>
      </c>
      <c r="D54" s="92">
        <f t="shared" si="14"/>
        <v>44</v>
      </c>
      <c r="E54" s="93">
        <f t="shared" si="4"/>
        <v>44</v>
      </c>
      <c r="F54" s="94">
        <f t="shared" si="5"/>
        <v>0</v>
      </c>
      <c r="G54" s="95">
        <f t="shared" si="0"/>
        <v>0</v>
      </c>
      <c r="H54" s="96">
        <f t="shared" si="12"/>
        <v>0</v>
      </c>
      <c r="I54" s="97">
        <f t="shared" si="11"/>
        <v>0</v>
      </c>
      <c r="J54" s="98">
        <f t="shared" si="7"/>
        <v>0</v>
      </c>
      <c r="K54" s="251">
        <f>+NT!$K$5</f>
        <v>0.21</v>
      </c>
      <c r="L54" s="98">
        <f t="shared" si="8"/>
        <v>0</v>
      </c>
      <c r="M54" s="98">
        <f t="shared" si="9"/>
        <v>0</v>
      </c>
    </row>
    <row r="55" spans="1:13">
      <c r="A55" s="107">
        <f t="shared" si="1"/>
        <v>0</v>
      </c>
      <c r="B55" s="90">
        <v>45</v>
      </c>
      <c r="C55" s="99">
        <f t="shared" si="13"/>
        <v>0</v>
      </c>
      <c r="D55" s="92">
        <f t="shared" si="14"/>
        <v>45</v>
      </c>
      <c r="E55" s="93">
        <f t="shared" si="4"/>
        <v>45</v>
      </c>
      <c r="F55" s="94">
        <f t="shared" si="5"/>
        <v>0</v>
      </c>
      <c r="G55" s="95">
        <f t="shared" si="0"/>
        <v>0</v>
      </c>
      <c r="H55" s="96">
        <f t="shared" si="12"/>
        <v>0</v>
      </c>
      <c r="I55" s="97">
        <f t="shared" si="11"/>
        <v>0</v>
      </c>
      <c r="J55" s="98">
        <f t="shared" si="7"/>
        <v>0</v>
      </c>
      <c r="K55" s="251">
        <f>+NT!$K$5</f>
        <v>0.21</v>
      </c>
      <c r="L55" s="98">
        <f t="shared" si="8"/>
        <v>0</v>
      </c>
      <c r="M55" s="98">
        <f t="shared" si="9"/>
        <v>0</v>
      </c>
    </row>
    <row r="56" spans="1:13">
      <c r="A56" s="107">
        <f t="shared" si="1"/>
        <v>0</v>
      </c>
      <c r="B56" s="90">
        <v>46</v>
      </c>
      <c r="C56" s="99">
        <f t="shared" si="13"/>
        <v>0</v>
      </c>
      <c r="D56" s="92">
        <f t="shared" si="14"/>
        <v>46</v>
      </c>
      <c r="E56" s="93">
        <f t="shared" si="4"/>
        <v>46</v>
      </c>
      <c r="F56" s="94">
        <f t="shared" si="5"/>
        <v>0</v>
      </c>
      <c r="G56" s="95">
        <f t="shared" si="0"/>
        <v>0</v>
      </c>
      <c r="H56" s="96">
        <f t="shared" si="12"/>
        <v>0</v>
      </c>
      <c r="I56" s="97">
        <f t="shared" si="11"/>
        <v>0</v>
      </c>
      <c r="J56" s="98">
        <f t="shared" si="7"/>
        <v>0</v>
      </c>
      <c r="K56" s="251">
        <f>+NT!$K$5</f>
        <v>0.21</v>
      </c>
      <c r="L56" s="98">
        <f t="shared" si="8"/>
        <v>0</v>
      </c>
      <c r="M56" s="98">
        <f t="shared" si="9"/>
        <v>0</v>
      </c>
    </row>
    <row r="57" spans="1:13">
      <c r="A57" s="107">
        <f t="shared" si="1"/>
        <v>0</v>
      </c>
      <c r="B57" s="90">
        <v>47</v>
      </c>
      <c r="C57" s="99">
        <f t="shared" si="13"/>
        <v>0</v>
      </c>
      <c r="D57" s="92">
        <f t="shared" si="14"/>
        <v>47</v>
      </c>
      <c r="E57" s="93">
        <f t="shared" si="4"/>
        <v>47</v>
      </c>
      <c r="F57" s="94">
        <f t="shared" si="5"/>
        <v>0</v>
      </c>
      <c r="G57" s="95">
        <f t="shared" si="0"/>
        <v>0</v>
      </c>
      <c r="H57" s="96">
        <f t="shared" si="12"/>
        <v>0</v>
      </c>
      <c r="I57" s="97">
        <f t="shared" si="11"/>
        <v>0</v>
      </c>
      <c r="J57" s="98">
        <f t="shared" si="7"/>
        <v>0</v>
      </c>
      <c r="K57" s="251">
        <f>+NT!$K$5</f>
        <v>0.21</v>
      </c>
      <c r="L57" s="98">
        <f t="shared" si="8"/>
        <v>0</v>
      </c>
      <c r="M57" s="98">
        <f t="shared" si="9"/>
        <v>0</v>
      </c>
    </row>
    <row r="58" spans="1:13">
      <c r="A58" s="107">
        <f t="shared" si="1"/>
        <v>0</v>
      </c>
      <c r="B58" s="90">
        <v>48</v>
      </c>
      <c r="C58" s="99">
        <f t="shared" si="13"/>
        <v>0</v>
      </c>
      <c r="D58" s="92">
        <f t="shared" si="14"/>
        <v>48</v>
      </c>
      <c r="E58" s="93">
        <f t="shared" si="4"/>
        <v>48</v>
      </c>
      <c r="F58" s="94">
        <f t="shared" si="5"/>
        <v>0</v>
      </c>
      <c r="G58" s="95">
        <f t="shared" si="0"/>
        <v>0</v>
      </c>
      <c r="H58" s="96">
        <f t="shared" si="12"/>
        <v>0</v>
      </c>
      <c r="I58" s="97">
        <f t="shared" si="11"/>
        <v>0</v>
      </c>
      <c r="J58" s="98">
        <f t="shared" si="7"/>
        <v>0</v>
      </c>
      <c r="K58" s="251">
        <f>+NT!$K$5</f>
        <v>0.21</v>
      </c>
      <c r="L58" s="98">
        <f t="shared" si="8"/>
        <v>0</v>
      </c>
      <c r="M58" s="98">
        <f t="shared" si="9"/>
        <v>0</v>
      </c>
    </row>
    <row r="59" spans="1:13">
      <c r="A59" s="107">
        <f t="shared" si="1"/>
        <v>0</v>
      </c>
      <c r="B59" s="90">
        <v>49</v>
      </c>
      <c r="C59" s="99">
        <f t="shared" si="13"/>
        <v>0</v>
      </c>
      <c r="D59" s="92">
        <f t="shared" si="14"/>
        <v>49</v>
      </c>
      <c r="E59" s="93">
        <f t="shared" si="4"/>
        <v>49</v>
      </c>
      <c r="F59" s="94">
        <f t="shared" si="5"/>
        <v>0</v>
      </c>
      <c r="G59" s="95">
        <f t="shared" si="0"/>
        <v>0</v>
      </c>
      <c r="H59" s="96">
        <f t="shared" si="12"/>
        <v>0</v>
      </c>
      <c r="I59" s="97">
        <f t="shared" si="11"/>
        <v>0</v>
      </c>
      <c r="J59" s="98">
        <f t="shared" si="7"/>
        <v>0</v>
      </c>
      <c r="K59" s="251">
        <f>+NT!$K$5</f>
        <v>0.21</v>
      </c>
      <c r="L59" s="98">
        <f t="shared" si="8"/>
        <v>0</v>
      </c>
      <c r="M59" s="98">
        <f t="shared" si="9"/>
        <v>0</v>
      </c>
    </row>
    <row r="60" spans="1:13">
      <c r="A60" s="107">
        <f t="shared" si="1"/>
        <v>0</v>
      </c>
      <c r="B60" s="90">
        <v>50</v>
      </c>
      <c r="C60" s="99">
        <f t="shared" si="13"/>
        <v>0</v>
      </c>
      <c r="D60" s="92">
        <f t="shared" si="14"/>
        <v>50</v>
      </c>
      <c r="E60" s="93">
        <f t="shared" si="4"/>
        <v>50</v>
      </c>
      <c r="F60" s="94">
        <f t="shared" si="5"/>
        <v>0</v>
      </c>
      <c r="G60" s="95">
        <f t="shared" si="0"/>
        <v>0</v>
      </c>
      <c r="H60" s="96">
        <f t="shared" si="12"/>
        <v>0</v>
      </c>
      <c r="I60" s="97">
        <f t="shared" si="11"/>
        <v>0</v>
      </c>
      <c r="J60" s="98">
        <f t="shared" si="7"/>
        <v>0</v>
      </c>
      <c r="K60" s="251">
        <f>+NT!$K$5</f>
        <v>0.21</v>
      </c>
      <c r="L60" s="98">
        <f t="shared" si="8"/>
        <v>0</v>
      </c>
      <c r="M60" s="98">
        <f t="shared" si="9"/>
        <v>0</v>
      </c>
    </row>
    <row r="61" spans="1:13">
      <c r="A61" s="107">
        <f t="shared" si="1"/>
        <v>0</v>
      </c>
      <c r="B61" s="90">
        <v>51</v>
      </c>
      <c r="C61" s="99">
        <f t="shared" si="13"/>
        <v>0</v>
      </c>
      <c r="D61" s="92">
        <f t="shared" si="14"/>
        <v>51</v>
      </c>
      <c r="E61" s="93">
        <f t="shared" si="4"/>
        <v>51</v>
      </c>
      <c r="F61" s="94">
        <f t="shared" si="5"/>
        <v>0</v>
      </c>
      <c r="G61" s="95">
        <f t="shared" si="0"/>
        <v>0</v>
      </c>
      <c r="H61" s="96">
        <f t="shared" si="12"/>
        <v>0</v>
      </c>
      <c r="I61" s="97">
        <f t="shared" si="11"/>
        <v>0</v>
      </c>
      <c r="J61" s="98">
        <f t="shared" si="7"/>
        <v>0</v>
      </c>
      <c r="K61" s="251">
        <f>+NT!$K$5</f>
        <v>0.21</v>
      </c>
      <c r="L61" s="98">
        <f t="shared" si="8"/>
        <v>0</v>
      </c>
      <c r="M61" s="98">
        <f t="shared" si="9"/>
        <v>0</v>
      </c>
    </row>
    <row r="62" spans="1:13">
      <c r="A62" s="107">
        <f t="shared" si="1"/>
        <v>0</v>
      </c>
      <c r="B62" s="90">
        <v>52</v>
      </c>
      <c r="C62" s="99">
        <f t="shared" si="13"/>
        <v>0</v>
      </c>
      <c r="D62" s="92">
        <f t="shared" si="14"/>
        <v>52</v>
      </c>
      <c r="E62" s="93">
        <f t="shared" si="4"/>
        <v>52</v>
      </c>
      <c r="F62" s="94">
        <f t="shared" si="5"/>
        <v>0</v>
      </c>
      <c r="G62" s="95">
        <f t="shared" si="0"/>
        <v>0</v>
      </c>
      <c r="H62" s="96">
        <f t="shared" si="12"/>
        <v>0</v>
      </c>
      <c r="I62" s="97">
        <f t="shared" si="11"/>
        <v>0</v>
      </c>
      <c r="J62" s="98">
        <f t="shared" si="7"/>
        <v>0</v>
      </c>
      <c r="K62" s="251">
        <f>+NT!$K$5</f>
        <v>0.21</v>
      </c>
      <c r="L62" s="98">
        <f t="shared" si="8"/>
        <v>0</v>
      </c>
      <c r="M62" s="98">
        <f t="shared" si="9"/>
        <v>0</v>
      </c>
    </row>
    <row r="63" spans="1:13">
      <c r="A63" s="107">
        <f t="shared" si="1"/>
        <v>0</v>
      </c>
      <c r="B63" s="90">
        <v>53</v>
      </c>
      <c r="C63" s="99">
        <f t="shared" si="13"/>
        <v>0</v>
      </c>
      <c r="D63" s="92">
        <f t="shared" si="14"/>
        <v>53</v>
      </c>
      <c r="E63" s="93">
        <f t="shared" si="4"/>
        <v>53</v>
      </c>
      <c r="F63" s="94">
        <f t="shared" si="5"/>
        <v>0</v>
      </c>
      <c r="G63" s="95">
        <f t="shared" si="0"/>
        <v>0</v>
      </c>
      <c r="H63" s="96">
        <f t="shared" si="12"/>
        <v>0</v>
      </c>
      <c r="I63" s="97">
        <f t="shared" si="11"/>
        <v>0</v>
      </c>
      <c r="J63" s="98">
        <f t="shared" si="7"/>
        <v>0</v>
      </c>
      <c r="K63" s="251">
        <f>+NT!$K$5</f>
        <v>0.21</v>
      </c>
      <c r="L63" s="98">
        <f t="shared" si="8"/>
        <v>0</v>
      </c>
      <c r="M63" s="98">
        <f t="shared" si="9"/>
        <v>0</v>
      </c>
    </row>
    <row r="64" spans="1:13">
      <c r="A64" s="107">
        <f t="shared" si="1"/>
        <v>0</v>
      </c>
      <c r="B64" s="90">
        <v>54</v>
      </c>
      <c r="C64" s="99">
        <f t="shared" si="13"/>
        <v>0</v>
      </c>
      <c r="D64" s="92">
        <f t="shared" si="14"/>
        <v>54</v>
      </c>
      <c r="E64" s="93">
        <f t="shared" si="4"/>
        <v>54</v>
      </c>
      <c r="F64" s="94">
        <f t="shared" si="5"/>
        <v>0</v>
      </c>
      <c r="G64" s="95">
        <f t="shared" si="0"/>
        <v>0</v>
      </c>
      <c r="H64" s="96">
        <f t="shared" si="12"/>
        <v>0</v>
      </c>
      <c r="I64" s="97">
        <f t="shared" si="11"/>
        <v>0</v>
      </c>
      <c r="J64" s="98">
        <f t="shared" si="7"/>
        <v>0</v>
      </c>
      <c r="K64" s="251">
        <f>+NT!$K$5</f>
        <v>0.21</v>
      </c>
      <c r="L64" s="98">
        <f t="shared" si="8"/>
        <v>0</v>
      </c>
      <c r="M64" s="98">
        <f t="shared" si="9"/>
        <v>0</v>
      </c>
    </row>
    <row r="65" spans="1:13">
      <c r="A65" s="107">
        <f t="shared" si="1"/>
        <v>0</v>
      </c>
      <c r="B65" s="90">
        <v>55</v>
      </c>
      <c r="C65" s="99">
        <f t="shared" si="13"/>
        <v>0</v>
      </c>
      <c r="D65" s="92">
        <f t="shared" si="14"/>
        <v>55</v>
      </c>
      <c r="E65" s="93">
        <f t="shared" si="4"/>
        <v>55</v>
      </c>
      <c r="F65" s="94">
        <f t="shared" si="5"/>
        <v>0</v>
      </c>
      <c r="G65" s="95">
        <f t="shared" si="0"/>
        <v>0</v>
      </c>
      <c r="H65" s="96">
        <f t="shared" si="12"/>
        <v>0</v>
      </c>
      <c r="I65" s="97">
        <f t="shared" si="11"/>
        <v>0</v>
      </c>
      <c r="J65" s="98">
        <f t="shared" si="7"/>
        <v>0</v>
      </c>
      <c r="K65" s="251">
        <f>+NT!$K$5</f>
        <v>0.21</v>
      </c>
      <c r="L65" s="98">
        <f t="shared" si="8"/>
        <v>0</v>
      </c>
      <c r="M65" s="98">
        <f t="shared" si="9"/>
        <v>0</v>
      </c>
    </row>
    <row r="66" spans="1:13">
      <c r="A66" s="107">
        <f t="shared" si="1"/>
        <v>0</v>
      </c>
      <c r="B66" s="90">
        <v>56</v>
      </c>
      <c r="C66" s="99">
        <f t="shared" si="13"/>
        <v>0</v>
      </c>
      <c r="D66" s="92">
        <f t="shared" si="14"/>
        <v>56</v>
      </c>
      <c r="E66" s="93">
        <f t="shared" si="4"/>
        <v>56</v>
      </c>
      <c r="F66" s="94">
        <f t="shared" si="5"/>
        <v>0</v>
      </c>
      <c r="G66" s="95">
        <f t="shared" si="0"/>
        <v>0</v>
      </c>
      <c r="H66" s="96">
        <f t="shared" si="12"/>
        <v>0</v>
      </c>
      <c r="I66" s="97">
        <f t="shared" si="11"/>
        <v>0</v>
      </c>
      <c r="J66" s="98">
        <f t="shared" si="7"/>
        <v>0</v>
      </c>
      <c r="K66" s="251">
        <f>+NT!$K$5</f>
        <v>0.21</v>
      </c>
      <c r="L66" s="98">
        <f t="shared" si="8"/>
        <v>0</v>
      </c>
      <c r="M66" s="98">
        <f t="shared" si="9"/>
        <v>0</v>
      </c>
    </row>
    <row r="67" spans="1:13">
      <c r="A67" s="107">
        <f t="shared" si="1"/>
        <v>0</v>
      </c>
      <c r="B67" s="90">
        <v>57</v>
      </c>
      <c r="C67" s="99">
        <f t="shared" si="13"/>
        <v>0</v>
      </c>
      <c r="D67" s="92">
        <f t="shared" si="14"/>
        <v>57</v>
      </c>
      <c r="E67" s="93">
        <f t="shared" si="4"/>
        <v>57</v>
      </c>
      <c r="F67" s="94">
        <f t="shared" si="5"/>
        <v>0</v>
      </c>
      <c r="G67" s="95">
        <f t="shared" si="0"/>
        <v>0</v>
      </c>
      <c r="H67" s="96">
        <f t="shared" si="12"/>
        <v>0</v>
      </c>
      <c r="I67" s="97">
        <f t="shared" si="11"/>
        <v>0</v>
      </c>
      <c r="J67" s="98">
        <f t="shared" si="7"/>
        <v>0</v>
      </c>
      <c r="K67" s="251">
        <f>+NT!$K$5</f>
        <v>0.21</v>
      </c>
      <c r="L67" s="98">
        <f t="shared" si="8"/>
        <v>0</v>
      </c>
      <c r="M67" s="98">
        <f t="shared" si="9"/>
        <v>0</v>
      </c>
    </row>
    <row r="68" spans="1:13">
      <c r="A68" s="107">
        <f t="shared" si="1"/>
        <v>0</v>
      </c>
      <c r="B68" s="90">
        <v>58</v>
      </c>
      <c r="C68" s="99">
        <f t="shared" si="13"/>
        <v>0</v>
      </c>
      <c r="D68" s="92">
        <f t="shared" si="14"/>
        <v>58</v>
      </c>
      <c r="E68" s="93">
        <f t="shared" si="4"/>
        <v>58</v>
      </c>
      <c r="F68" s="94">
        <f t="shared" si="5"/>
        <v>0</v>
      </c>
      <c r="G68" s="95">
        <f t="shared" si="0"/>
        <v>0</v>
      </c>
      <c r="H68" s="96">
        <f t="shared" si="12"/>
        <v>0</v>
      </c>
      <c r="I68" s="97">
        <f t="shared" si="11"/>
        <v>0</v>
      </c>
      <c r="J68" s="98">
        <f t="shared" si="7"/>
        <v>0</v>
      </c>
      <c r="K68" s="251">
        <f>+NT!$K$5</f>
        <v>0.21</v>
      </c>
      <c r="L68" s="98">
        <f t="shared" si="8"/>
        <v>0</v>
      </c>
      <c r="M68" s="98">
        <f t="shared" si="9"/>
        <v>0</v>
      </c>
    </row>
    <row r="69" spans="1:13">
      <c r="A69" s="107">
        <f t="shared" si="1"/>
        <v>0</v>
      </c>
      <c r="B69" s="90">
        <v>59</v>
      </c>
      <c r="C69" s="99">
        <f t="shared" si="13"/>
        <v>0</v>
      </c>
      <c r="D69" s="92">
        <f t="shared" si="14"/>
        <v>59</v>
      </c>
      <c r="E69" s="93">
        <f t="shared" si="4"/>
        <v>59</v>
      </c>
      <c r="F69" s="94">
        <f t="shared" si="5"/>
        <v>0</v>
      </c>
      <c r="G69" s="95">
        <f t="shared" si="0"/>
        <v>0</v>
      </c>
      <c r="H69" s="96">
        <f t="shared" si="12"/>
        <v>0</v>
      </c>
      <c r="I69" s="97">
        <f t="shared" si="11"/>
        <v>0</v>
      </c>
      <c r="J69" s="98">
        <f t="shared" si="7"/>
        <v>0</v>
      </c>
      <c r="K69" s="251">
        <f>+NT!$K$5</f>
        <v>0.21</v>
      </c>
      <c r="L69" s="98">
        <f t="shared" si="8"/>
        <v>0</v>
      </c>
      <c r="M69" s="98">
        <f t="shared" si="9"/>
        <v>0</v>
      </c>
    </row>
    <row r="70" spans="1:13">
      <c r="A70" s="107">
        <f t="shared" si="1"/>
        <v>0</v>
      </c>
      <c r="B70" s="90">
        <v>60</v>
      </c>
      <c r="C70" s="99">
        <f t="shared" si="13"/>
        <v>0</v>
      </c>
      <c r="D70" s="92">
        <f t="shared" si="14"/>
        <v>60</v>
      </c>
      <c r="E70" s="93">
        <f t="shared" si="4"/>
        <v>60</v>
      </c>
      <c r="F70" s="94">
        <f t="shared" si="5"/>
        <v>0</v>
      </c>
      <c r="G70" s="95">
        <f t="shared" si="0"/>
        <v>0</v>
      </c>
      <c r="H70" s="96">
        <f t="shared" si="12"/>
        <v>0</v>
      </c>
      <c r="I70" s="97">
        <f t="shared" si="11"/>
        <v>0</v>
      </c>
      <c r="J70" s="98">
        <f t="shared" si="7"/>
        <v>0</v>
      </c>
      <c r="K70" s="251">
        <f>+NT!$K$5</f>
        <v>0.21</v>
      </c>
      <c r="L70" s="98">
        <f t="shared" si="8"/>
        <v>0</v>
      </c>
      <c r="M70" s="98">
        <f t="shared" si="9"/>
        <v>0</v>
      </c>
    </row>
    <row r="71" spans="1:13">
      <c r="A71" s="107">
        <f t="shared" si="1"/>
        <v>0</v>
      </c>
      <c r="B71" s="90">
        <v>61</v>
      </c>
      <c r="C71" s="99">
        <f t="shared" si="13"/>
        <v>0</v>
      </c>
      <c r="D71" s="92">
        <f t="shared" si="14"/>
        <v>61</v>
      </c>
      <c r="E71" s="93">
        <f t="shared" si="4"/>
        <v>61</v>
      </c>
      <c r="F71" s="94">
        <f t="shared" si="5"/>
        <v>0</v>
      </c>
      <c r="G71" s="95">
        <f t="shared" si="0"/>
        <v>0</v>
      </c>
      <c r="H71" s="96">
        <f t="shared" si="12"/>
        <v>0</v>
      </c>
      <c r="I71" s="97">
        <f t="shared" si="11"/>
        <v>0</v>
      </c>
      <c r="J71" s="98">
        <f t="shared" si="7"/>
        <v>0</v>
      </c>
      <c r="K71" s="251">
        <f>+NT!$K$5</f>
        <v>0.21</v>
      </c>
      <c r="L71" s="98">
        <f t="shared" si="8"/>
        <v>0</v>
      </c>
      <c r="M71" s="98">
        <f t="shared" si="9"/>
        <v>0</v>
      </c>
    </row>
    <row r="72" spans="1:13">
      <c r="A72" s="107">
        <f t="shared" si="1"/>
        <v>0</v>
      </c>
      <c r="B72" s="90">
        <v>62</v>
      </c>
      <c r="C72" s="99">
        <f t="shared" si="13"/>
        <v>0</v>
      </c>
      <c r="D72" s="92">
        <f t="shared" si="14"/>
        <v>62</v>
      </c>
      <c r="E72" s="93">
        <f t="shared" si="4"/>
        <v>62</v>
      </c>
      <c r="F72" s="94">
        <f t="shared" si="5"/>
        <v>0</v>
      </c>
      <c r="G72" s="95">
        <f t="shared" si="0"/>
        <v>0</v>
      </c>
      <c r="H72" s="96">
        <f t="shared" si="12"/>
        <v>0</v>
      </c>
      <c r="I72" s="97">
        <f t="shared" si="11"/>
        <v>0</v>
      </c>
      <c r="J72" s="98">
        <f t="shared" si="7"/>
        <v>0</v>
      </c>
      <c r="K72" s="251">
        <f>+NT!$K$5</f>
        <v>0.21</v>
      </c>
      <c r="L72" s="98">
        <f t="shared" si="8"/>
        <v>0</v>
      </c>
      <c r="M72" s="98">
        <f t="shared" si="9"/>
        <v>0</v>
      </c>
    </row>
    <row r="73" spans="1:13">
      <c r="A73" s="107">
        <f t="shared" si="1"/>
        <v>0</v>
      </c>
      <c r="B73" s="90">
        <v>63</v>
      </c>
      <c r="C73" s="99">
        <f t="shared" si="13"/>
        <v>0</v>
      </c>
      <c r="D73" s="92">
        <f t="shared" si="14"/>
        <v>63</v>
      </c>
      <c r="E73" s="93">
        <f t="shared" si="4"/>
        <v>63</v>
      </c>
      <c r="F73" s="94">
        <f t="shared" si="5"/>
        <v>0</v>
      </c>
      <c r="G73" s="95">
        <f t="shared" si="0"/>
        <v>0</v>
      </c>
      <c r="H73" s="96">
        <f t="shared" si="12"/>
        <v>0</v>
      </c>
      <c r="I73" s="97">
        <f t="shared" si="11"/>
        <v>0</v>
      </c>
      <c r="J73" s="98">
        <f t="shared" si="7"/>
        <v>0</v>
      </c>
      <c r="K73" s="251">
        <f>+NT!$K$5</f>
        <v>0.21</v>
      </c>
      <c r="L73" s="98">
        <f t="shared" si="8"/>
        <v>0</v>
      </c>
      <c r="M73" s="98">
        <f t="shared" si="9"/>
        <v>0</v>
      </c>
    </row>
    <row r="74" spans="1:13">
      <c r="A74" s="107">
        <f t="shared" si="1"/>
        <v>0</v>
      </c>
      <c r="B74" s="90">
        <v>64</v>
      </c>
      <c r="C74" s="99">
        <f t="shared" si="13"/>
        <v>0</v>
      </c>
      <c r="D74" s="92">
        <f t="shared" si="14"/>
        <v>64</v>
      </c>
      <c r="E74" s="93">
        <f t="shared" si="4"/>
        <v>64</v>
      </c>
      <c r="F74" s="94">
        <f t="shared" si="5"/>
        <v>0</v>
      </c>
      <c r="G74" s="95">
        <f t="shared" si="0"/>
        <v>0</v>
      </c>
      <c r="H74" s="96">
        <f t="shared" si="12"/>
        <v>0</v>
      </c>
      <c r="I74" s="97">
        <f t="shared" si="11"/>
        <v>0</v>
      </c>
      <c r="J74" s="98">
        <f t="shared" si="7"/>
        <v>0</v>
      </c>
      <c r="K74" s="251">
        <f>+NT!$K$5</f>
        <v>0.21</v>
      </c>
      <c r="L74" s="98">
        <f t="shared" si="8"/>
        <v>0</v>
      </c>
      <c r="M74" s="98">
        <f t="shared" si="9"/>
        <v>0</v>
      </c>
    </row>
    <row r="75" spans="1:13">
      <c r="A75" s="107">
        <f t="shared" si="1"/>
        <v>0</v>
      </c>
      <c r="B75" s="90">
        <v>65</v>
      </c>
      <c r="C75" s="99">
        <f t="shared" si="13"/>
        <v>0</v>
      </c>
      <c r="D75" s="92">
        <f t="shared" si="14"/>
        <v>65</v>
      </c>
      <c r="E75" s="93">
        <f t="shared" si="4"/>
        <v>65</v>
      </c>
      <c r="F75" s="94">
        <f t="shared" si="5"/>
        <v>0</v>
      </c>
      <c r="G75" s="95">
        <f t="shared" ref="G75:G82" si="15">IF(A75=$G$7,$G$7,F75*(1+D$6/$E$7))</f>
        <v>0</v>
      </c>
      <c r="H75" s="96">
        <f t="shared" si="12"/>
        <v>0</v>
      </c>
      <c r="I75" s="97">
        <f t="shared" si="11"/>
        <v>0</v>
      </c>
      <c r="J75" s="98">
        <f t="shared" si="7"/>
        <v>0</v>
      </c>
      <c r="K75" s="251">
        <f>+NT!$K$5</f>
        <v>0.21</v>
      </c>
      <c r="L75" s="98">
        <f t="shared" si="8"/>
        <v>0</v>
      </c>
      <c r="M75" s="98">
        <f t="shared" si="9"/>
        <v>0</v>
      </c>
    </row>
    <row r="76" spans="1:13">
      <c r="A76" s="107">
        <f t="shared" ref="A76:A82" si="16">+ROUND(F76,0)</f>
        <v>0</v>
      </c>
      <c r="B76" s="90">
        <v>66</v>
      </c>
      <c r="C76" s="99">
        <f t="shared" ref="C76:C82" si="17">+EDATE(C75,$C$8)</f>
        <v>0</v>
      </c>
      <c r="D76" s="92">
        <f t="shared" ref="D76:D82" si="18">+IF($G$2&gt;=B76,0,+D75+1)</f>
        <v>66</v>
      </c>
      <c r="E76" s="93">
        <f t="shared" ref="E76:E82" si="19">+IF(D76=0,1,D76)</f>
        <v>66</v>
      </c>
      <c r="F76" s="94">
        <f t="shared" ref="F76:F82" si="20">IF(F75&gt;0.001,G75-J75,0)</f>
        <v>0</v>
      </c>
      <c r="G76" s="95">
        <f t="shared" si="15"/>
        <v>0</v>
      </c>
      <c r="H76" s="96">
        <f t="shared" si="12"/>
        <v>0</v>
      </c>
      <c r="I76" s="97">
        <f t="shared" si="11"/>
        <v>0</v>
      </c>
      <c r="J76" s="98">
        <f t="shared" ref="J76:J82" si="21">+H76+I76</f>
        <v>0</v>
      </c>
      <c r="K76" s="251">
        <f>+NT!$K$5</f>
        <v>0.21</v>
      </c>
      <c r="L76" s="98">
        <f t="shared" ref="L76:L82" si="22">+J76*K76</f>
        <v>0</v>
      </c>
      <c r="M76" s="98">
        <f t="shared" ref="M76:M82" si="23">+J76+J76*K76</f>
        <v>0</v>
      </c>
    </row>
    <row r="77" spans="1:13">
      <c r="A77" s="107">
        <f t="shared" si="16"/>
        <v>0</v>
      </c>
      <c r="B77" s="90">
        <v>67</v>
      </c>
      <c r="C77" s="99">
        <f t="shared" si="17"/>
        <v>0</v>
      </c>
      <c r="D77" s="92">
        <f t="shared" si="18"/>
        <v>67</v>
      </c>
      <c r="E77" s="93">
        <f t="shared" si="19"/>
        <v>67</v>
      </c>
      <c r="F77" s="94">
        <f t="shared" si="20"/>
        <v>0</v>
      </c>
      <c r="G77" s="95">
        <f t="shared" si="15"/>
        <v>0</v>
      </c>
      <c r="H77" s="96">
        <f t="shared" si="12"/>
        <v>0</v>
      </c>
      <c r="I77" s="97">
        <f t="shared" si="11"/>
        <v>0</v>
      </c>
      <c r="J77" s="98">
        <f t="shared" si="21"/>
        <v>0</v>
      </c>
      <c r="K77" s="251">
        <f>+NT!$K$5</f>
        <v>0.21</v>
      </c>
      <c r="L77" s="98">
        <f t="shared" si="22"/>
        <v>0</v>
      </c>
      <c r="M77" s="98">
        <f t="shared" si="23"/>
        <v>0</v>
      </c>
    </row>
    <row r="78" spans="1:13">
      <c r="A78" s="107">
        <f t="shared" si="16"/>
        <v>0</v>
      </c>
      <c r="B78" s="90">
        <v>68</v>
      </c>
      <c r="C78" s="99">
        <f t="shared" si="17"/>
        <v>0</v>
      </c>
      <c r="D78" s="92">
        <f t="shared" si="18"/>
        <v>68</v>
      </c>
      <c r="E78" s="93">
        <f t="shared" si="19"/>
        <v>68</v>
      </c>
      <c r="F78" s="94">
        <f t="shared" si="20"/>
        <v>0</v>
      </c>
      <c r="G78" s="95">
        <f t="shared" si="15"/>
        <v>0</v>
      </c>
      <c r="H78" s="96">
        <f t="shared" si="12"/>
        <v>0</v>
      </c>
      <c r="I78" s="97">
        <f t="shared" si="11"/>
        <v>0</v>
      </c>
      <c r="J78" s="98">
        <f t="shared" si="21"/>
        <v>0</v>
      </c>
      <c r="K78" s="251">
        <f>+NT!$K$5</f>
        <v>0.21</v>
      </c>
      <c r="L78" s="98">
        <f t="shared" si="22"/>
        <v>0</v>
      </c>
      <c r="M78" s="98">
        <f t="shared" si="23"/>
        <v>0</v>
      </c>
    </row>
    <row r="79" spans="1:13">
      <c r="A79" s="107">
        <f t="shared" si="16"/>
        <v>0</v>
      </c>
      <c r="B79" s="90">
        <v>69</v>
      </c>
      <c r="C79" s="99">
        <f t="shared" si="17"/>
        <v>0</v>
      </c>
      <c r="D79" s="92">
        <f t="shared" si="18"/>
        <v>69</v>
      </c>
      <c r="E79" s="93">
        <f t="shared" si="19"/>
        <v>69</v>
      </c>
      <c r="F79" s="94">
        <f t="shared" si="20"/>
        <v>0</v>
      </c>
      <c r="G79" s="95">
        <f t="shared" si="15"/>
        <v>0</v>
      </c>
      <c r="H79" s="96">
        <f t="shared" si="12"/>
        <v>0</v>
      </c>
      <c r="I79" s="97">
        <f t="shared" si="11"/>
        <v>0</v>
      </c>
      <c r="J79" s="98">
        <f t="shared" si="21"/>
        <v>0</v>
      </c>
      <c r="K79" s="251">
        <f>+NT!$K$5</f>
        <v>0.21</v>
      </c>
      <c r="L79" s="98">
        <f t="shared" si="22"/>
        <v>0</v>
      </c>
      <c r="M79" s="98">
        <f t="shared" si="23"/>
        <v>0</v>
      </c>
    </row>
    <row r="80" spans="1:13">
      <c r="A80" s="107">
        <f t="shared" si="16"/>
        <v>0</v>
      </c>
      <c r="B80" s="90">
        <v>70</v>
      </c>
      <c r="C80" s="99">
        <f t="shared" si="17"/>
        <v>0</v>
      </c>
      <c r="D80" s="92">
        <f t="shared" si="18"/>
        <v>70</v>
      </c>
      <c r="E80" s="93">
        <f t="shared" si="19"/>
        <v>70</v>
      </c>
      <c r="F80" s="94">
        <f t="shared" si="20"/>
        <v>0</v>
      </c>
      <c r="G80" s="95">
        <f t="shared" si="15"/>
        <v>0</v>
      </c>
      <c r="H80" s="96">
        <f t="shared" si="12"/>
        <v>0</v>
      </c>
      <c r="I80" s="97">
        <f t="shared" si="11"/>
        <v>0</v>
      </c>
      <c r="J80" s="98">
        <f t="shared" si="21"/>
        <v>0</v>
      </c>
      <c r="K80" s="251">
        <f>+NT!$K$5</f>
        <v>0.21</v>
      </c>
      <c r="L80" s="98">
        <f t="shared" si="22"/>
        <v>0</v>
      </c>
      <c r="M80" s="98">
        <f t="shared" si="23"/>
        <v>0</v>
      </c>
    </row>
    <row r="81" spans="1:13">
      <c r="A81" s="107">
        <f t="shared" si="16"/>
        <v>0</v>
      </c>
      <c r="B81" s="90">
        <v>71</v>
      </c>
      <c r="C81" s="99">
        <f t="shared" si="17"/>
        <v>0</v>
      </c>
      <c r="D81" s="92">
        <f t="shared" si="18"/>
        <v>71</v>
      </c>
      <c r="E81" s="93">
        <f t="shared" si="19"/>
        <v>71</v>
      </c>
      <c r="F81" s="94">
        <f t="shared" si="20"/>
        <v>0</v>
      </c>
      <c r="G81" s="95">
        <f t="shared" si="15"/>
        <v>0</v>
      </c>
      <c r="H81" s="96">
        <f t="shared" si="12"/>
        <v>0</v>
      </c>
      <c r="I81" s="97">
        <f t="shared" si="11"/>
        <v>0</v>
      </c>
      <c r="J81" s="98">
        <f t="shared" si="21"/>
        <v>0</v>
      </c>
      <c r="K81" s="251">
        <f>+NT!$K$5</f>
        <v>0.21</v>
      </c>
      <c r="L81" s="98">
        <f t="shared" si="22"/>
        <v>0</v>
      </c>
      <c r="M81" s="98">
        <f t="shared" si="23"/>
        <v>0</v>
      </c>
    </row>
    <row r="82" spans="1:13">
      <c r="A82" s="107">
        <f t="shared" si="16"/>
        <v>0</v>
      </c>
      <c r="B82" s="90">
        <v>72</v>
      </c>
      <c r="C82" s="100">
        <f t="shared" si="17"/>
        <v>0</v>
      </c>
      <c r="D82" s="92">
        <f t="shared" si="18"/>
        <v>72</v>
      </c>
      <c r="E82" s="93">
        <f t="shared" si="19"/>
        <v>72</v>
      </c>
      <c r="F82" s="94">
        <f t="shared" si="20"/>
        <v>0</v>
      </c>
      <c r="G82" s="95">
        <f t="shared" si="15"/>
        <v>0</v>
      </c>
      <c r="H82" s="96">
        <f t="shared" si="12"/>
        <v>0</v>
      </c>
      <c r="I82" s="97">
        <f t="shared" si="11"/>
        <v>0</v>
      </c>
      <c r="J82" s="98">
        <f t="shared" si="21"/>
        <v>0</v>
      </c>
      <c r="K82" s="251">
        <f>+NT!$K$5</f>
        <v>0.21</v>
      </c>
      <c r="L82" s="98">
        <f t="shared" si="22"/>
        <v>0</v>
      </c>
      <c r="M82" s="98">
        <f t="shared" si="23"/>
        <v>0</v>
      </c>
    </row>
    <row r="83" spans="1:13">
      <c r="B83" s="101"/>
      <c r="C83" s="102"/>
      <c r="D83" s="102"/>
      <c r="E83" s="102"/>
      <c r="F83" s="103"/>
      <c r="G83" s="103"/>
      <c r="H83" s="104">
        <f>SUM(H11:H82)</f>
        <v>0</v>
      </c>
      <c r="I83" s="104">
        <f>SUM(I11:I82)</f>
        <v>0</v>
      </c>
      <c r="J83" s="104">
        <f>SUM(J11:J82)</f>
        <v>0</v>
      </c>
      <c r="K83" s="104">
        <f>SUM(K11:K82)</f>
        <v>15.120000000000028</v>
      </c>
      <c r="L83" s="104"/>
      <c r="M83" s="104">
        <f>SUM(M11:M82)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5">
    <tabColor theme="7"/>
  </sheetPr>
  <dimension ref="A1:M83"/>
  <sheetViews>
    <sheetView showGridLines="0" zoomScaleNormal="100" workbookViewId="0">
      <selection activeCell="E1" sqref="E1:E3"/>
    </sheetView>
  </sheetViews>
  <sheetFormatPr defaultColWidth="11.44140625" defaultRowHeight="12"/>
  <cols>
    <col min="1" max="1" width="10.109375" style="75" bestFit="1"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9.88671875" style="75" bestFit="1" customWidth="1"/>
    <col min="11" max="11" width="4.88671875" style="75" bestFit="1" customWidth="1"/>
    <col min="12" max="12" width="6.5546875" style="75" bestFit="1" customWidth="1"/>
    <col min="13" max="13" width="10.5546875" style="75" bestFit="1" customWidth="1"/>
    <col min="14" max="14" width="7.109375" style="75" bestFit="1" customWidth="1"/>
    <col min="15" max="15" width="6.5546875" style="75" bestFit="1" customWidth="1"/>
    <col min="16" max="16" width="7.44140625" style="75" bestFit="1" customWidth="1"/>
    <col min="17" max="18" width="6.5546875" style="75" bestFit="1" customWidth="1"/>
    <col min="19" max="20" width="6.88671875" style="75" bestFit="1" customWidth="1"/>
    <col min="21" max="21" width="6.5546875" style="75" bestFit="1" customWidth="1"/>
    <col min="22" max="22" width="7" style="75" bestFit="1" customWidth="1"/>
    <col min="23" max="23" width="6.5546875" style="75" bestFit="1" customWidth="1"/>
    <col min="24" max="16384" width="11.44140625" style="75"/>
  </cols>
  <sheetData>
    <row r="1" spans="1:13">
      <c r="E1" s="76" t="str">
        <f>+NT!S2</f>
        <v>Mensual</v>
      </c>
      <c r="G1" s="64" t="s">
        <v>118</v>
      </c>
    </row>
    <row r="2" spans="1:13">
      <c r="E2" s="76" t="str">
        <f>+NT!S3</f>
        <v>Trimestral</v>
      </c>
      <c r="G2" s="82">
        <v>0</v>
      </c>
    </row>
    <row r="3" spans="1:13">
      <c r="E3" s="76" t="str">
        <f>+NT!S4</f>
        <v>Anual</v>
      </c>
    </row>
    <row r="5" spans="1:13">
      <c r="B5" s="77" t="s">
        <v>102</v>
      </c>
      <c r="C5" s="78" t="s">
        <v>98</v>
      </c>
      <c r="D5" s="79" t="s">
        <v>103</v>
      </c>
      <c r="E5" s="64" t="s">
        <v>100</v>
      </c>
      <c r="F5" s="64" t="s">
        <v>117</v>
      </c>
      <c r="G5" s="64" t="s">
        <v>160</v>
      </c>
      <c r="H5" s="64" t="s">
        <v>116</v>
      </c>
      <c r="I5" s="64" t="s">
        <v>99</v>
      </c>
      <c r="J5" s="64" t="s">
        <v>105</v>
      </c>
    </row>
    <row r="6" spans="1:13">
      <c r="B6" s="32" t="str">
        <f>+FIN!B35</f>
        <v>Leasing B</v>
      </c>
      <c r="C6" s="80">
        <f>+FIN!C35</f>
        <v>0</v>
      </c>
      <c r="D6" s="81">
        <f>+FIN!E35</f>
        <v>0</v>
      </c>
      <c r="E6" s="82">
        <f>+FIN!F35</f>
        <v>0</v>
      </c>
      <c r="F6" s="82">
        <f>+FIN!G35</f>
        <v>0</v>
      </c>
      <c r="G6" s="83">
        <f>IFERROR(PMT(D$6/E7,F$7+1,-C$6,,0),0)</f>
        <v>0</v>
      </c>
      <c r="H6" s="83">
        <f>IFERROR(PMT(D$6/E7,F$7,-C$6,G6,0),0)</f>
        <v>0</v>
      </c>
      <c r="I6" s="84">
        <f>+FIN!J35</f>
        <v>0</v>
      </c>
      <c r="J6" s="84">
        <f>EDATE(I6,F6*C8)</f>
        <v>0</v>
      </c>
    </row>
    <row r="7" spans="1:13">
      <c r="C7" s="107">
        <f>+C6-G6</f>
        <v>0</v>
      </c>
      <c r="E7" s="85">
        <f>+IF(E6=E1,12,0)+IF(E6=E2,4,0)+IF(E6=E3,1,0)</f>
        <v>0</v>
      </c>
      <c r="F7" s="86">
        <f>+F6-G2</f>
        <v>0</v>
      </c>
      <c r="G7" s="395">
        <f>+ROUND(G6,0)</f>
        <v>0</v>
      </c>
    </row>
    <row r="8" spans="1:13">
      <c r="C8" s="86">
        <f>+IF(E6=E1,1,0)+IF(E6=E2,3,0)+IF(E6=E3,12,0)</f>
        <v>0</v>
      </c>
      <c r="G8" s="87">
        <f>IF(E6=E1,G2,0)+IF(E6=E2,G2/3,0)+IF(E6=E3,G2/12,0)</f>
        <v>0</v>
      </c>
    </row>
    <row r="9" spans="1:13">
      <c r="E9" s="88"/>
    </row>
    <row r="10" spans="1:13">
      <c r="B10" s="89" t="s">
        <v>110</v>
      </c>
      <c r="C10" s="89" t="s">
        <v>139</v>
      </c>
      <c r="D10" s="89" t="s">
        <v>122</v>
      </c>
      <c r="E10" s="89" t="s">
        <v>121</v>
      </c>
      <c r="F10" s="89" t="s">
        <v>111</v>
      </c>
      <c r="G10" s="89" t="s">
        <v>112</v>
      </c>
      <c r="H10" s="89" t="s">
        <v>113</v>
      </c>
      <c r="I10" s="89" t="s">
        <v>114</v>
      </c>
      <c r="J10" s="89" t="s">
        <v>243</v>
      </c>
      <c r="K10" s="89" t="s">
        <v>215</v>
      </c>
      <c r="L10" s="89" t="s">
        <v>50</v>
      </c>
      <c r="M10" s="89" t="s">
        <v>244</v>
      </c>
    </row>
    <row r="11" spans="1:13">
      <c r="A11" s="107">
        <f>+ROUND(F11,0)</f>
        <v>0</v>
      </c>
      <c r="B11" s="90">
        <v>1</v>
      </c>
      <c r="C11" s="91">
        <f>+I6</f>
        <v>0</v>
      </c>
      <c r="D11" s="92">
        <f>+IF(G2&gt;=1,0,1)</f>
        <v>1</v>
      </c>
      <c r="E11" s="93">
        <f>+IF(D11=0,1,D11)</f>
        <v>1</v>
      </c>
      <c r="F11" s="94">
        <f>C$6</f>
        <v>0</v>
      </c>
      <c r="G11" s="95">
        <f t="shared" ref="G11:G74" si="0">IF(A11=$G$7,$G$7,F11*(1+D$6/$E$7))</f>
        <v>0</v>
      </c>
      <c r="H11" s="96">
        <f>IF(A11=$G$7,$G$7,IFERROR(PPMT(D$6/$E$7,D11,F$7,-C$6,$G$6),0))</f>
        <v>0</v>
      </c>
      <c r="I11" s="97">
        <f>IFERROR(IPMT(D$6/$E$7,E11,F$7,-$C$6,$G$6),0)</f>
        <v>0</v>
      </c>
      <c r="J11" s="98">
        <f>+H11+I11</f>
        <v>0</v>
      </c>
      <c r="K11" s="251">
        <f>+NT!$K$5</f>
        <v>0.21</v>
      </c>
      <c r="L11" s="98">
        <f>+J11*K11</f>
        <v>0</v>
      </c>
      <c r="M11" s="98">
        <f>+J11+J11*K11</f>
        <v>0</v>
      </c>
    </row>
    <row r="12" spans="1:13">
      <c r="A12" s="107">
        <f t="shared" ref="A12:A75" si="1">+ROUND(F12,0)</f>
        <v>0</v>
      </c>
      <c r="B12" s="90">
        <v>2</v>
      </c>
      <c r="C12" s="99">
        <f t="shared" ref="C12:C75" si="2">+EDATE(C11,$C$8)</f>
        <v>0</v>
      </c>
      <c r="D12" s="92">
        <f t="shared" ref="D12:D75" si="3">+IF($G$2&gt;=B12,0,+D11+1)</f>
        <v>2</v>
      </c>
      <c r="E12" s="93">
        <f t="shared" ref="E12:E75" si="4">+IF(D12=0,1,D12)</f>
        <v>2</v>
      </c>
      <c r="F12" s="94">
        <f t="shared" ref="F12:F75" si="5">IF(F11&gt;0.001,G11-J11,0)</f>
        <v>0</v>
      </c>
      <c r="G12" s="95">
        <f t="shared" si="0"/>
        <v>0</v>
      </c>
      <c r="H12" s="96">
        <f t="shared" ref="H12:H26" si="6">IF(A12=$G$7,$G$7,IFERROR(PPMT(D$6/$E$7,D12,F$7,-C$6,$G$6),0))</f>
        <v>0</v>
      </c>
      <c r="I12" s="97">
        <f>IFERROR(IPMT(D$6/$E$7,E12,F$7,-$C$6,$G$6),0)</f>
        <v>0</v>
      </c>
      <c r="J12" s="98">
        <f t="shared" ref="J12:J75" si="7">+H12+I12</f>
        <v>0</v>
      </c>
      <c r="K12" s="251">
        <f>+NT!$K$5</f>
        <v>0.21</v>
      </c>
      <c r="L12" s="98">
        <f t="shared" ref="L12:L75" si="8">+J12*K12</f>
        <v>0</v>
      </c>
      <c r="M12" s="98">
        <f t="shared" ref="M12:M75" si="9">+J12+J12*K12</f>
        <v>0</v>
      </c>
    </row>
    <row r="13" spans="1:13">
      <c r="A13" s="107">
        <f t="shared" si="1"/>
        <v>0</v>
      </c>
      <c r="B13" s="90">
        <v>3</v>
      </c>
      <c r="C13" s="99">
        <f t="shared" si="2"/>
        <v>0</v>
      </c>
      <c r="D13" s="92">
        <f t="shared" si="3"/>
        <v>3</v>
      </c>
      <c r="E13" s="93">
        <f t="shared" si="4"/>
        <v>3</v>
      </c>
      <c r="F13" s="94">
        <f t="shared" si="5"/>
        <v>0</v>
      </c>
      <c r="G13" s="95">
        <f t="shared" si="0"/>
        <v>0</v>
      </c>
      <c r="H13" s="96">
        <f t="shared" si="6"/>
        <v>0</v>
      </c>
      <c r="I13" s="97">
        <f t="shared" ref="I13:I76" si="10">IFERROR(IPMT(D$6/$E$7,E13,F$7,-$C$6,$G$6),0)</f>
        <v>0</v>
      </c>
      <c r="J13" s="98">
        <f t="shared" si="7"/>
        <v>0</v>
      </c>
      <c r="K13" s="251">
        <f>+NT!$K$5</f>
        <v>0.21</v>
      </c>
      <c r="L13" s="98">
        <f t="shared" si="8"/>
        <v>0</v>
      </c>
      <c r="M13" s="98">
        <f t="shared" si="9"/>
        <v>0</v>
      </c>
    </row>
    <row r="14" spans="1:13">
      <c r="A14" s="107">
        <f t="shared" si="1"/>
        <v>0</v>
      </c>
      <c r="B14" s="90">
        <v>4</v>
      </c>
      <c r="C14" s="99">
        <f t="shared" si="2"/>
        <v>0</v>
      </c>
      <c r="D14" s="92">
        <f t="shared" si="3"/>
        <v>4</v>
      </c>
      <c r="E14" s="93">
        <f t="shared" si="4"/>
        <v>4</v>
      </c>
      <c r="F14" s="94">
        <f t="shared" si="5"/>
        <v>0</v>
      </c>
      <c r="G14" s="95">
        <f t="shared" si="0"/>
        <v>0</v>
      </c>
      <c r="H14" s="96">
        <f t="shared" si="6"/>
        <v>0</v>
      </c>
      <c r="I14" s="97">
        <f t="shared" si="10"/>
        <v>0</v>
      </c>
      <c r="J14" s="98">
        <f t="shared" si="7"/>
        <v>0</v>
      </c>
      <c r="K14" s="251">
        <f>+NT!$K$5</f>
        <v>0.21</v>
      </c>
      <c r="L14" s="98">
        <f t="shared" si="8"/>
        <v>0</v>
      </c>
      <c r="M14" s="98">
        <f t="shared" si="9"/>
        <v>0</v>
      </c>
    </row>
    <row r="15" spans="1:13">
      <c r="A15" s="107">
        <f t="shared" si="1"/>
        <v>0</v>
      </c>
      <c r="B15" s="90">
        <v>5</v>
      </c>
      <c r="C15" s="99">
        <f t="shared" si="2"/>
        <v>0</v>
      </c>
      <c r="D15" s="92">
        <f t="shared" si="3"/>
        <v>5</v>
      </c>
      <c r="E15" s="93">
        <f t="shared" si="4"/>
        <v>5</v>
      </c>
      <c r="F15" s="94">
        <f t="shared" si="5"/>
        <v>0</v>
      </c>
      <c r="G15" s="95">
        <f t="shared" si="0"/>
        <v>0</v>
      </c>
      <c r="H15" s="96">
        <f t="shared" si="6"/>
        <v>0</v>
      </c>
      <c r="I15" s="97">
        <f t="shared" si="10"/>
        <v>0</v>
      </c>
      <c r="J15" s="98">
        <f t="shared" si="7"/>
        <v>0</v>
      </c>
      <c r="K15" s="251">
        <f>+NT!$K$5</f>
        <v>0.21</v>
      </c>
      <c r="L15" s="98">
        <f t="shared" si="8"/>
        <v>0</v>
      </c>
      <c r="M15" s="98">
        <f t="shared" si="9"/>
        <v>0</v>
      </c>
    </row>
    <row r="16" spans="1:13">
      <c r="A16" s="107">
        <f t="shared" si="1"/>
        <v>0</v>
      </c>
      <c r="B16" s="90">
        <v>6</v>
      </c>
      <c r="C16" s="99">
        <f t="shared" si="2"/>
        <v>0</v>
      </c>
      <c r="D16" s="92">
        <f t="shared" si="3"/>
        <v>6</v>
      </c>
      <c r="E16" s="93">
        <f t="shared" si="4"/>
        <v>6</v>
      </c>
      <c r="F16" s="94">
        <f t="shared" si="5"/>
        <v>0</v>
      </c>
      <c r="G16" s="95">
        <f t="shared" si="0"/>
        <v>0</v>
      </c>
      <c r="H16" s="96">
        <f t="shared" si="6"/>
        <v>0</v>
      </c>
      <c r="I16" s="97">
        <f t="shared" si="10"/>
        <v>0</v>
      </c>
      <c r="J16" s="98">
        <f t="shared" si="7"/>
        <v>0</v>
      </c>
      <c r="K16" s="251">
        <f>+NT!$K$5</f>
        <v>0.21</v>
      </c>
      <c r="L16" s="98">
        <f t="shared" si="8"/>
        <v>0</v>
      </c>
      <c r="M16" s="98">
        <f t="shared" si="9"/>
        <v>0</v>
      </c>
    </row>
    <row r="17" spans="1:13">
      <c r="A17" s="107">
        <f t="shared" si="1"/>
        <v>0</v>
      </c>
      <c r="B17" s="90">
        <v>7</v>
      </c>
      <c r="C17" s="99">
        <f t="shared" si="2"/>
        <v>0</v>
      </c>
      <c r="D17" s="92">
        <f t="shared" si="3"/>
        <v>7</v>
      </c>
      <c r="E17" s="93">
        <f t="shared" si="4"/>
        <v>7</v>
      </c>
      <c r="F17" s="94">
        <f t="shared" si="5"/>
        <v>0</v>
      </c>
      <c r="G17" s="95">
        <f t="shared" si="0"/>
        <v>0</v>
      </c>
      <c r="H17" s="96">
        <f t="shared" si="6"/>
        <v>0</v>
      </c>
      <c r="I17" s="97">
        <f t="shared" si="10"/>
        <v>0</v>
      </c>
      <c r="J17" s="98">
        <f t="shared" si="7"/>
        <v>0</v>
      </c>
      <c r="K17" s="251">
        <f>+NT!$K$5</f>
        <v>0.21</v>
      </c>
      <c r="L17" s="98">
        <f t="shared" si="8"/>
        <v>0</v>
      </c>
      <c r="M17" s="98">
        <f t="shared" si="9"/>
        <v>0</v>
      </c>
    </row>
    <row r="18" spans="1:13">
      <c r="A18" s="107">
        <f t="shared" si="1"/>
        <v>0</v>
      </c>
      <c r="B18" s="90">
        <v>8</v>
      </c>
      <c r="C18" s="99">
        <f t="shared" si="2"/>
        <v>0</v>
      </c>
      <c r="D18" s="92">
        <f t="shared" si="3"/>
        <v>8</v>
      </c>
      <c r="E18" s="93">
        <f t="shared" si="4"/>
        <v>8</v>
      </c>
      <c r="F18" s="94">
        <f t="shared" si="5"/>
        <v>0</v>
      </c>
      <c r="G18" s="95">
        <f t="shared" si="0"/>
        <v>0</v>
      </c>
      <c r="H18" s="96">
        <f t="shared" si="6"/>
        <v>0</v>
      </c>
      <c r="I18" s="97">
        <f t="shared" si="10"/>
        <v>0</v>
      </c>
      <c r="J18" s="98">
        <f t="shared" si="7"/>
        <v>0</v>
      </c>
      <c r="K18" s="251">
        <f>+NT!$K$5</f>
        <v>0.21</v>
      </c>
      <c r="L18" s="98">
        <f t="shared" si="8"/>
        <v>0</v>
      </c>
      <c r="M18" s="98">
        <f t="shared" si="9"/>
        <v>0</v>
      </c>
    </row>
    <row r="19" spans="1:13">
      <c r="A19" s="107">
        <f t="shared" si="1"/>
        <v>0</v>
      </c>
      <c r="B19" s="90">
        <v>9</v>
      </c>
      <c r="C19" s="99">
        <f t="shared" si="2"/>
        <v>0</v>
      </c>
      <c r="D19" s="92">
        <f t="shared" si="3"/>
        <v>9</v>
      </c>
      <c r="E19" s="93">
        <f t="shared" si="4"/>
        <v>9</v>
      </c>
      <c r="F19" s="94">
        <f t="shared" si="5"/>
        <v>0</v>
      </c>
      <c r="G19" s="95">
        <f t="shared" si="0"/>
        <v>0</v>
      </c>
      <c r="H19" s="96">
        <f t="shared" si="6"/>
        <v>0</v>
      </c>
      <c r="I19" s="97">
        <f t="shared" si="10"/>
        <v>0</v>
      </c>
      <c r="J19" s="98">
        <f t="shared" si="7"/>
        <v>0</v>
      </c>
      <c r="K19" s="251">
        <f>+NT!$K$5</f>
        <v>0.21</v>
      </c>
      <c r="L19" s="98">
        <f t="shared" si="8"/>
        <v>0</v>
      </c>
      <c r="M19" s="98">
        <f t="shared" si="9"/>
        <v>0</v>
      </c>
    </row>
    <row r="20" spans="1:13">
      <c r="A20" s="107">
        <f t="shared" si="1"/>
        <v>0</v>
      </c>
      <c r="B20" s="90">
        <v>10</v>
      </c>
      <c r="C20" s="99">
        <f t="shared" si="2"/>
        <v>0</v>
      </c>
      <c r="D20" s="92">
        <f t="shared" si="3"/>
        <v>10</v>
      </c>
      <c r="E20" s="93">
        <f t="shared" si="4"/>
        <v>10</v>
      </c>
      <c r="F20" s="94">
        <f t="shared" si="5"/>
        <v>0</v>
      </c>
      <c r="G20" s="95">
        <f t="shared" si="0"/>
        <v>0</v>
      </c>
      <c r="H20" s="96">
        <f t="shared" si="6"/>
        <v>0</v>
      </c>
      <c r="I20" s="97">
        <f t="shared" si="10"/>
        <v>0</v>
      </c>
      <c r="J20" s="98">
        <f t="shared" si="7"/>
        <v>0</v>
      </c>
      <c r="K20" s="251">
        <f>+NT!$K$5</f>
        <v>0.21</v>
      </c>
      <c r="L20" s="98">
        <f t="shared" si="8"/>
        <v>0</v>
      </c>
      <c r="M20" s="98">
        <f t="shared" si="9"/>
        <v>0</v>
      </c>
    </row>
    <row r="21" spans="1:13">
      <c r="A21" s="107">
        <f t="shared" si="1"/>
        <v>0</v>
      </c>
      <c r="B21" s="90">
        <v>11</v>
      </c>
      <c r="C21" s="99">
        <f t="shared" si="2"/>
        <v>0</v>
      </c>
      <c r="D21" s="92">
        <f t="shared" si="3"/>
        <v>11</v>
      </c>
      <c r="E21" s="93">
        <f t="shared" si="4"/>
        <v>11</v>
      </c>
      <c r="F21" s="94">
        <f t="shared" si="5"/>
        <v>0</v>
      </c>
      <c r="G21" s="95">
        <f t="shared" si="0"/>
        <v>0</v>
      </c>
      <c r="H21" s="96">
        <f t="shared" si="6"/>
        <v>0</v>
      </c>
      <c r="I21" s="97">
        <f t="shared" si="10"/>
        <v>0</v>
      </c>
      <c r="J21" s="98">
        <f t="shared" si="7"/>
        <v>0</v>
      </c>
      <c r="K21" s="251">
        <f>+NT!$K$5</f>
        <v>0.21</v>
      </c>
      <c r="L21" s="98">
        <f t="shared" si="8"/>
        <v>0</v>
      </c>
      <c r="M21" s="98">
        <f t="shared" si="9"/>
        <v>0</v>
      </c>
    </row>
    <row r="22" spans="1:13">
      <c r="A22" s="107">
        <f t="shared" si="1"/>
        <v>0</v>
      </c>
      <c r="B22" s="90">
        <v>12</v>
      </c>
      <c r="C22" s="99">
        <f t="shared" si="2"/>
        <v>0</v>
      </c>
      <c r="D22" s="92">
        <f t="shared" si="3"/>
        <v>12</v>
      </c>
      <c r="E22" s="93">
        <f t="shared" si="4"/>
        <v>12</v>
      </c>
      <c r="F22" s="94">
        <f t="shared" si="5"/>
        <v>0</v>
      </c>
      <c r="G22" s="95">
        <f t="shared" si="0"/>
        <v>0</v>
      </c>
      <c r="H22" s="96">
        <f t="shared" si="6"/>
        <v>0</v>
      </c>
      <c r="I22" s="97">
        <f t="shared" si="10"/>
        <v>0</v>
      </c>
      <c r="J22" s="98">
        <f t="shared" si="7"/>
        <v>0</v>
      </c>
      <c r="K22" s="251">
        <f>+NT!$K$5</f>
        <v>0.21</v>
      </c>
      <c r="L22" s="98">
        <f t="shared" si="8"/>
        <v>0</v>
      </c>
      <c r="M22" s="98">
        <f t="shared" si="9"/>
        <v>0</v>
      </c>
    </row>
    <row r="23" spans="1:13">
      <c r="A23" s="107">
        <f t="shared" si="1"/>
        <v>0</v>
      </c>
      <c r="B23" s="90">
        <v>13</v>
      </c>
      <c r="C23" s="99">
        <f t="shared" si="2"/>
        <v>0</v>
      </c>
      <c r="D23" s="92">
        <f t="shared" si="3"/>
        <v>13</v>
      </c>
      <c r="E23" s="93">
        <f t="shared" si="4"/>
        <v>13</v>
      </c>
      <c r="F23" s="94">
        <f t="shared" si="5"/>
        <v>0</v>
      </c>
      <c r="G23" s="95">
        <f t="shared" si="0"/>
        <v>0</v>
      </c>
      <c r="H23" s="96">
        <f t="shared" si="6"/>
        <v>0</v>
      </c>
      <c r="I23" s="97">
        <f t="shared" si="10"/>
        <v>0</v>
      </c>
      <c r="J23" s="98">
        <f t="shared" si="7"/>
        <v>0</v>
      </c>
      <c r="K23" s="251">
        <f>+NT!$K$5</f>
        <v>0.21</v>
      </c>
      <c r="L23" s="98">
        <f t="shared" si="8"/>
        <v>0</v>
      </c>
      <c r="M23" s="98">
        <f t="shared" si="9"/>
        <v>0</v>
      </c>
    </row>
    <row r="24" spans="1:13">
      <c r="A24" s="107">
        <f t="shared" si="1"/>
        <v>0</v>
      </c>
      <c r="B24" s="90">
        <v>14</v>
      </c>
      <c r="C24" s="99">
        <f t="shared" si="2"/>
        <v>0</v>
      </c>
      <c r="D24" s="92">
        <f t="shared" si="3"/>
        <v>14</v>
      </c>
      <c r="E24" s="93">
        <f t="shared" si="4"/>
        <v>14</v>
      </c>
      <c r="F24" s="94">
        <f t="shared" si="5"/>
        <v>0</v>
      </c>
      <c r="G24" s="95">
        <f t="shared" si="0"/>
        <v>0</v>
      </c>
      <c r="H24" s="96">
        <f t="shared" si="6"/>
        <v>0</v>
      </c>
      <c r="I24" s="97">
        <f t="shared" si="10"/>
        <v>0</v>
      </c>
      <c r="J24" s="98">
        <f t="shared" si="7"/>
        <v>0</v>
      </c>
      <c r="K24" s="251">
        <f>+NT!$K$5</f>
        <v>0.21</v>
      </c>
      <c r="L24" s="98">
        <f t="shared" si="8"/>
        <v>0</v>
      </c>
      <c r="M24" s="98">
        <f t="shared" si="9"/>
        <v>0</v>
      </c>
    </row>
    <row r="25" spans="1:13">
      <c r="A25" s="107">
        <f t="shared" si="1"/>
        <v>0</v>
      </c>
      <c r="B25" s="90">
        <v>15</v>
      </c>
      <c r="C25" s="99">
        <f t="shared" si="2"/>
        <v>0</v>
      </c>
      <c r="D25" s="92">
        <f t="shared" si="3"/>
        <v>15</v>
      </c>
      <c r="E25" s="93">
        <f t="shared" si="4"/>
        <v>15</v>
      </c>
      <c r="F25" s="94">
        <f t="shared" si="5"/>
        <v>0</v>
      </c>
      <c r="G25" s="95">
        <f t="shared" si="0"/>
        <v>0</v>
      </c>
      <c r="H25" s="96">
        <f t="shared" si="6"/>
        <v>0</v>
      </c>
      <c r="I25" s="97">
        <f t="shared" si="10"/>
        <v>0</v>
      </c>
      <c r="J25" s="98">
        <f t="shared" si="7"/>
        <v>0</v>
      </c>
      <c r="K25" s="251">
        <f>+NT!$K$5</f>
        <v>0.21</v>
      </c>
      <c r="L25" s="98">
        <f t="shared" si="8"/>
        <v>0</v>
      </c>
      <c r="M25" s="98">
        <f t="shared" si="9"/>
        <v>0</v>
      </c>
    </row>
    <row r="26" spans="1:13">
      <c r="A26" s="107">
        <f t="shared" si="1"/>
        <v>0</v>
      </c>
      <c r="B26" s="90">
        <v>16</v>
      </c>
      <c r="C26" s="99">
        <f t="shared" si="2"/>
        <v>0</v>
      </c>
      <c r="D26" s="92">
        <f t="shared" si="3"/>
        <v>16</v>
      </c>
      <c r="E26" s="93">
        <f t="shared" si="4"/>
        <v>16</v>
      </c>
      <c r="F26" s="94">
        <f t="shared" si="5"/>
        <v>0</v>
      </c>
      <c r="G26" s="95">
        <f t="shared" si="0"/>
        <v>0</v>
      </c>
      <c r="H26" s="96">
        <f t="shared" si="6"/>
        <v>0</v>
      </c>
      <c r="I26" s="97">
        <f t="shared" si="10"/>
        <v>0</v>
      </c>
      <c r="J26" s="98">
        <f t="shared" si="7"/>
        <v>0</v>
      </c>
      <c r="K26" s="251">
        <f>+NT!$K$5</f>
        <v>0.21</v>
      </c>
      <c r="L26" s="98">
        <f t="shared" si="8"/>
        <v>0</v>
      </c>
      <c r="M26" s="98">
        <f t="shared" si="9"/>
        <v>0</v>
      </c>
    </row>
    <row r="27" spans="1:13">
      <c r="A27" s="107">
        <f t="shared" si="1"/>
        <v>0</v>
      </c>
      <c r="B27" s="90">
        <v>17</v>
      </c>
      <c r="C27" s="99">
        <f t="shared" si="2"/>
        <v>0</v>
      </c>
      <c r="D27" s="92">
        <f t="shared" si="3"/>
        <v>17</v>
      </c>
      <c r="E27" s="93">
        <f t="shared" si="4"/>
        <v>17</v>
      </c>
      <c r="F27" s="94">
        <f t="shared" si="5"/>
        <v>0</v>
      </c>
      <c r="G27" s="95">
        <f>IF(A27=$G$7,$G$7,F27*(1+D$6/$E$7))</f>
        <v>0</v>
      </c>
      <c r="H27" s="96">
        <f>IF(A27=$G$7,$G$7,IFERROR(PPMT(D$6/$E$7,D27,F$7,-C$6,$G$6),0))</f>
        <v>0</v>
      </c>
      <c r="I27" s="97">
        <f t="shared" si="10"/>
        <v>0</v>
      </c>
      <c r="J27" s="98">
        <f t="shared" si="7"/>
        <v>0</v>
      </c>
      <c r="K27" s="251">
        <f>+NT!$K$5</f>
        <v>0.21</v>
      </c>
      <c r="L27" s="98">
        <f t="shared" si="8"/>
        <v>0</v>
      </c>
      <c r="M27" s="98">
        <f t="shared" si="9"/>
        <v>0</v>
      </c>
    </row>
    <row r="28" spans="1:13">
      <c r="A28" s="107">
        <f t="shared" si="1"/>
        <v>0</v>
      </c>
      <c r="B28" s="90">
        <v>18</v>
      </c>
      <c r="C28" s="99">
        <f t="shared" si="2"/>
        <v>0</v>
      </c>
      <c r="D28" s="92">
        <f t="shared" si="3"/>
        <v>18</v>
      </c>
      <c r="E28" s="93">
        <f t="shared" si="4"/>
        <v>18</v>
      </c>
      <c r="F28" s="94">
        <f t="shared" si="5"/>
        <v>0</v>
      </c>
      <c r="G28" s="95">
        <f t="shared" si="0"/>
        <v>0</v>
      </c>
      <c r="H28" s="96">
        <f t="shared" ref="H28:H82" si="11">IF(A28=$G$7,$G$7,IFERROR(PPMT(D$6/$E$7,D28,F$7,-C$6,$G$6),0))</f>
        <v>0</v>
      </c>
      <c r="I28" s="97">
        <f t="shared" si="10"/>
        <v>0</v>
      </c>
      <c r="J28" s="98">
        <f t="shared" si="7"/>
        <v>0</v>
      </c>
      <c r="K28" s="251">
        <f>+NT!$K$5</f>
        <v>0.21</v>
      </c>
      <c r="L28" s="98">
        <f t="shared" si="8"/>
        <v>0</v>
      </c>
      <c r="M28" s="98">
        <f t="shared" si="9"/>
        <v>0</v>
      </c>
    </row>
    <row r="29" spans="1:13">
      <c r="A29" s="107">
        <f t="shared" si="1"/>
        <v>0</v>
      </c>
      <c r="B29" s="90">
        <v>19</v>
      </c>
      <c r="C29" s="99">
        <f t="shared" si="2"/>
        <v>0</v>
      </c>
      <c r="D29" s="92">
        <f t="shared" si="3"/>
        <v>19</v>
      </c>
      <c r="E29" s="93">
        <f t="shared" si="4"/>
        <v>19</v>
      </c>
      <c r="F29" s="94">
        <f t="shared" si="5"/>
        <v>0</v>
      </c>
      <c r="G29" s="95">
        <f t="shared" si="0"/>
        <v>0</v>
      </c>
      <c r="H29" s="96">
        <f t="shared" si="11"/>
        <v>0</v>
      </c>
      <c r="I29" s="97">
        <f t="shared" si="10"/>
        <v>0</v>
      </c>
      <c r="J29" s="98">
        <f t="shared" si="7"/>
        <v>0</v>
      </c>
      <c r="K29" s="251">
        <f>+NT!$K$5</f>
        <v>0.21</v>
      </c>
      <c r="L29" s="98">
        <f t="shared" si="8"/>
        <v>0</v>
      </c>
      <c r="M29" s="98">
        <f t="shared" si="9"/>
        <v>0</v>
      </c>
    </row>
    <row r="30" spans="1:13">
      <c r="A30" s="107">
        <f t="shared" si="1"/>
        <v>0</v>
      </c>
      <c r="B30" s="90">
        <v>20</v>
      </c>
      <c r="C30" s="99">
        <f t="shared" si="2"/>
        <v>0</v>
      </c>
      <c r="D30" s="92">
        <f t="shared" si="3"/>
        <v>20</v>
      </c>
      <c r="E30" s="93">
        <f t="shared" si="4"/>
        <v>20</v>
      </c>
      <c r="F30" s="94">
        <f t="shared" si="5"/>
        <v>0</v>
      </c>
      <c r="G30" s="95">
        <f t="shared" si="0"/>
        <v>0</v>
      </c>
      <c r="H30" s="96">
        <f t="shared" si="11"/>
        <v>0</v>
      </c>
      <c r="I30" s="97">
        <f t="shared" si="10"/>
        <v>0</v>
      </c>
      <c r="J30" s="98">
        <f t="shared" si="7"/>
        <v>0</v>
      </c>
      <c r="K30" s="251">
        <f>+NT!$K$5</f>
        <v>0.21</v>
      </c>
      <c r="L30" s="98">
        <f t="shared" si="8"/>
        <v>0</v>
      </c>
      <c r="M30" s="98">
        <f t="shared" si="9"/>
        <v>0</v>
      </c>
    </row>
    <row r="31" spans="1:13">
      <c r="A31" s="107">
        <f t="shared" si="1"/>
        <v>0</v>
      </c>
      <c r="B31" s="90">
        <v>21</v>
      </c>
      <c r="C31" s="99">
        <f t="shared" si="2"/>
        <v>0</v>
      </c>
      <c r="D31" s="92">
        <f t="shared" si="3"/>
        <v>21</v>
      </c>
      <c r="E31" s="93">
        <f t="shared" si="4"/>
        <v>21</v>
      </c>
      <c r="F31" s="94">
        <f t="shared" si="5"/>
        <v>0</v>
      </c>
      <c r="G31" s="95">
        <f t="shared" si="0"/>
        <v>0</v>
      </c>
      <c r="H31" s="96">
        <f t="shared" si="11"/>
        <v>0</v>
      </c>
      <c r="I31" s="97">
        <f t="shared" si="10"/>
        <v>0</v>
      </c>
      <c r="J31" s="98">
        <f t="shared" si="7"/>
        <v>0</v>
      </c>
      <c r="K31" s="251">
        <f>+NT!$K$5</f>
        <v>0.21</v>
      </c>
      <c r="L31" s="98">
        <f t="shared" si="8"/>
        <v>0</v>
      </c>
      <c r="M31" s="98">
        <f t="shared" si="9"/>
        <v>0</v>
      </c>
    </row>
    <row r="32" spans="1:13">
      <c r="A32" s="107">
        <f t="shared" si="1"/>
        <v>0</v>
      </c>
      <c r="B32" s="90">
        <v>22</v>
      </c>
      <c r="C32" s="99">
        <f t="shared" si="2"/>
        <v>0</v>
      </c>
      <c r="D32" s="92">
        <f t="shared" si="3"/>
        <v>22</v>
      </c>
      <c r="E32" s="93">
        <f t="shared" si="4"/>
        <v>22</v>
      </c>
      <c r="F32" s="94">
        <f t="shared" si="5"/>
        <v>0</v>
      </c>
      <c r="G32" s="95">
        <f t="shared" si="0"/>
        <v>0</v>
      </c>
      <c r="H32" s="96">
        <f t="shared" si="11"/>
        <v>0</v>
      </c>
      <c r="I32" s="97">
        <f t="shared" si="10"/>
        <v>0</v>
      </c>
      <c r="J32" s="98">
        <f t="shared" si="7"/>
        <v>0</v>
      </c>
      <c r="K32" s="251">
        <f>+NT!$K$5</f>
        <v>0.21</v>
      </c>
      <c r="L32" s="98">
        <f t="shared" si="8"/>
        <v>0</v>
      </c>
      <c r="M32" s="98">
        <f t="shared" si="9"/>
        <v>0</v>
      </c>
    </row>
    <row r="33" spans="1:13">
      <c r="A33" s="107">
        <f t="shared" si="1"/>
        <v>0</v>
      </c>
      <c r="B33" s="90">
        <v>23</v>
      </c>
      <c r="C33" s="99">
        <f t="shared" si="2"/>
        <v>0</v>
      </c>
      <c r="D33" s="92">
        <f t="shared" si="3"/>
        <v>23</v>
      </c>
      <c r="E33" s="93">
        <f t="shared" si="4"/>
        <v>23</v>
      </c>
      <c r="F33" s="94">
        <f t="shared" si="5"/>
        <v>0</v>
      </c>
      <c r="G33" s="95">
        <f t="shared" si="0"/>
        <v>0</v>
      </c>
      <c r="H33" s="96">
        <f t="shared" si="11"/>
        <v>0</v>
      </c>
      <c r="I33" s="97">
        <f t="shared" si="10"/>
        <v>0</v>
      </c>
      <c r="J33" s="98">
        <f t="shared" si="7"/>
        <v>0</v>
      </c>
      <c r="K33" s="251">
        <f>+NT!$K$5</f>
        <v>0.21</v>
      </c>
      <c r="L33" s="98">
        <f t="shared" si="8"/>
        <v>0</v>
      </c>
      <c r="M33" s="98">
        <f t="shared" si="9"/>
        <v>0</v>
      </c>
    </row>
    <row r="34" spans="1:13">
      <c r="A34" s="107">
        <f t="shared" si="1"/>
        <v>0</v>
      </c>
      <c r="B34" s="90">
        <v>24</v>
      </c>
      <c r="C34" s="99">
        <f t="shared" si="2"/>
        <v>0</v>
      </c>
      <c r="D34" s="92">
        <f t="shared" si="3"/>
        <v>24</v>
      </c>
      <c r="E34" s="93">
        <f t="shared" si="4"/>
        <v>24</v>
      </c>
      <c r="F34" s="94">
        <f t="shared" si="5"/>
        <v>0</v>
      </c>
      <c r="G34" s="95">
        <f t="shared" si="0"/>
        <v>0</v>
      </c>
      <c r="H34" s="96">
        <f t="shared" si="11"/>
        <v>0</v>
      </c>
      <c r="I34" s="97">
        <f t="shared" si="10"/>
        <v>0</v>
      </c>
      <c r="J34" s="98">
        <f t="shared" si="7"/>
        <v>0</v>
      </c>
      <c r="K34" s="251">
        <f>+NT!$K$5</f>
        <v>0.21</v>
      </c>
      <c r="L34" s="98">
        <f t="shared" si="8"/>
        <v>0</v>
      </c>
      <c r="M34" s="98">
        <f t="shared" si="9"/>
        <v>0</v>
      </c>
    </row>
    <row r="35" spans="1:13">
      <c r="A35" s="107">
        <f t="shared" si="1"/>
        <v>0</v>
      </c>
      <c r="B35" s="90">
        <v>25</v>
      </c>
      <c r="C35" s="99">
        <f t="shared" si="2"/>
        <v>0</v>
      </c>
      <c r="D35" s="92">
        <f t="shared" si="3"/>
        <v>25</v>
      </c>
      <c r="E35" s="93">
        <f t="shared" si="4"/>
        <v>25</v>
      </c>
      <c r="F35" s="94">
        <f t="shared" si="5"/>
        <v>0</v>
      </c>
      <c r="G35" s="95">
        <f t="shared" si="0"/>
        <v>0</v>
      </c>
      <c r="H35" s="96">
        <f t="shared" si="11"/>
        <v>0</v>
      </c>
      <c r="I35" s="97">
        <f t="shared" si="10"/>
        <v>0</v>
      </c>
      <c r="J35" s="98">
        <f t="shared" si="7"/>
        <v>0</v>
      </c>
      <c r="K35" s="251">
        <f>+NT!$K$5</f>
        <v>0.21</v>
      </c>
      <c r="L35" s="98">
        <f t="shared" si="8"/>
        <v>0</v>
      </c>
      <c r="M35" s="98">
        <f t="shared" si="9"/>
        <v>0</v>
      </c>
    </row>
    <row r="36" spans="1:13">
      <c r="A36" s="107">
        <f t="shared" si="1"/>
        <v>0</v>
      </c>
      <c r="B36" s="90">
        <v>26</v>
      </c>
      <c r="C36" s="99">
        <f t="shared" si="2"/>
        <v>0</v>
      </c>
      <c r="D36" s="92">
        <f t="shared" si="3"/>
        <v>26</v>
      </c>
      <c r="E36" s="93">
        <f t="shared" si="4"/>
        <v>26</v>
      </c>
      <c r="F36" s="94">
        <f t="shared" si="5"/>
        <v>0</v>
      </c>
      <c r="G36" s="95">
        <f t="shared" si="0"/>
        <v>0</v>
      </c>
      <c r="H36" s="96">
        <f t="shared" si="11"/>
        <v>0</v>
      </c>
      <c r="I36" s="97">
        <f t="shared" si="10"/>
        <v>0</v>
      </c>
      <c r="J36" s="98">
        <f t="shared" si="7"/>
        <v>0</v>
      </c>
      <c r="K36" s="251">
        <f>+NT!$K$5</f>
        <v>0.21</v>
      </c>
      <c r="L36" s="98">
        <f t="shared" si="8"/>
        <v>0</v>
      </c>
      <c r="M36" s="98">
        <f t="shared" si="9"/>
        <v>0</v>
      </c>
    </row>
    <row r="37" spans="1:13">
      <c r="A37" s="107">
        <f t="shared" si="1"/>
        <v>0</v>
      </c>
      <c r="B37" s="90">
        <v>27</v>
      </c>
      <c r="C37" s="99">
        <f t="shared" si="2"/>
        <v>0</v>
      </c>
      <c r="D37" s="92">
        <f t="shared" si="3"/>
        <v>27</v>
      </c>
      <c r="E37" s="93">
        <f t="shared" si="4"/>
        <v>27</v>
      </c>
      <c r="F37" s="94">
        <f t="shared" si="5"/>
        <v>0</v>
      </c>
      <c r="G37" s="95">
        <f t="shared" si="0"/>
        <v>0</v>
      </c>
      <c r="H37" s="96">
        <f t="shared" si="11"/>
        <v>0</v>
      </c>
      <c r="I37" s="97">
        <f t="shared" si="10"/>
        <v>0</v>
      </c>
      <c r="J37" s="98">
        <f t="shared" si="7"/>
        <v>0</v>
      </c>
      <c r="K37" s="251">
        <f>+NT!$K$5</f>
        <v>0.21</v>
      </c>
      <c r="L37" s="98">
        <f t="shared" si="8"/>
        <v>0</v>
      </c>
      <c r="M37" s="98">
        <f t="shared" si="9"/>
        <v>0</v>
      </c>
    </row>
    <row r="38" spans="1:13">
      <c r="A38" s="107">
        <f t="shared" si="1"/>
        <v>0</v>
      </c>
      <c r="B38" s="90">
        <v>28</v>
      </c>
      <c r="C38" s="99">
        <f t="shared" si="2"/>
        <v>0</v>
      </c>
      <c r="D38" s="92">
        <f t="shared" si="3"/>
        <v>28</v>
      </c>
      <c r="E38" s="93">
        <f t="shared" si="4"/>
        <v>28</v>
      </c>
      <c r="F38" s="94">
        <f t="shared" si="5"/>
        <v>0</v>
      </c>
      <c r="G38" s="95">
        <f t="shared" si="0"/>
        <v>0</v>
      </c>
      <c r="H38" s="96">
        <f t="shared" si="11"/>
        <v>0</v>
      </c>
      <c r="I38" s="97">
        <f t="shared" si="10"/>
        <v>0</v>
      </c>
      <c r="J38" s="98">
        <f t="shared" si="7"/>
        <v>0</v>
      </c>
      <c r="K38" s="251">
        <f>+NT!$K$5</f>
        <v>0.21</v>
      </c>
      <c r="L38" s="98">
        <f t="shared" si="8"/>
        <v>0</v>
      </c>
      <c r="M38" s="98">
        <f t="shared" si="9"/>
        <v>0</v>
      </c>
    </row>
    <row r="39" spans="1:13">
      <c r="A39" s="107">
        <f t="shared" si="1"/>
        <v>0</v>
      </c>
      <c r="B39" s="90">
        <v>29</v>
      </c>
      <c r="C39" s="99">
        <f t="shared" si="2"/>
        <v>0</v>
      </c>
      <c r="D39" s="92">
        <f t="shared" si="3"/>
        <v>29</v>
      </c>
      <c r="E39" s="93">
        <f t="shared" si="4"/>
        <v>29</v>
      </c>
      <c r="F39" s="94">
        <f t="shared" si="5"/>
        <v>0</v>
      </c>
      <c r="G39" s="95">
        <f t="shared" si="0"/>
        <v>0</v>
      </c>
      <c r="H39" s="96">
        <f t="shared" si="11"/>
        <v>0</v>
      </c>
      <c r="I39" s="97">
        <f t="shared" si="10"/>
        <v>0</v>
      </c>
      <c r="J39" s="98">
        <f t="shared" si="7"/>
        <v>0</v>
      </c>
      <c r="K39" s="251">
        <f>+NT!$K$5</f>
        <v>0.21</v>
      </c>
      <c r="L39" s="98">
        <f t="shared" si="8"/>
        <v>0</v>
      </c>
      <c r="M39" s="98">
        <f t="shared" si="9"/>
        <v>0</v>
      </c>
    </row>
    <row r="40" spans="1:13">
      <c r="A40" s="107">
        <f t="shared" si="1"/>
        <v>0</v>
      </c>
      <c r="B40" s="90">
        <v>30</v>
      </c>
      <c r="C40" s="99">
        <f t="shared" si="2"/>
        <v>0</v>
      </c>
      <c r="D40" s="92">
        <f t="shared" si="3"/>
        <v>30</v>
      </c>
      <c r="E40" s="93">
        <f t="shared" si="4"/>
        <v>30</v>
      </c>
      <c r="F40" s="94">
        <f t="shared" si="5"/>
        <v>0</v>
      </c>
      <c r="G40" s="95">
        <f t="shared" si="0"/>
        <v>0</v>
      </c>
      <c r="H40" s="96">
        <f t="shared" si="11"/>
        <v>0</v>
      </c>
      <c r="I40" s="97">
        <f t="shared" si="10"/>
        <v>0</v>
      </c>
      <c r="J40" s="98">
        <f t="shared" si="7"/>
        <v>0</v>
      </c>
      <c r="K40" s="251">
        <f>+NT!$K$5</f>
        <v>0.21</v>
      </c>
      <c r="L40" s="98">
        <f t="shared" si="8"/>
        <v>0</v>
      </c>
      <c r="M40" s="98">
        <f t="shared" si="9"/>
        <v>0</v>
      </c>
    </row>
    <row r="41" spans="1:13">
      <c r="A41" s="107">
        <f t="shared" si="1"/>
        <v>0</v>
      </c>
      <c r="B41" s="90">
        <v>31</v>
      </c>
      <c r="C41" s="99">
        <f t="shared" si="2"/>
        <v>0</v>
      </c>
      <c r="D41" s="92">
        <f t="shared" si="3"/>
        <v>31</v>
      </c>
      <c r="E41" s="93">
        <f t="shared" si="4"/>
        <v>31</v>
      </c>
      <c r="F41" s="94">
        <f t="shared" si="5"/>
        <v>0</v>
      </c>
      <c r="G41" s="95">
        <f t="shared" si="0"/>
        <v>0</v>
      </c>
      <c r="H41" s="96">
        <f t="shared" si="11"/>
        <v>0</v>
      </c>
      <c r="I41" s="97">
        <f t="shared" si="10"/>
        <v>0</v>
      </c>
      <c r="J41" s="98">
        <f t="shared" si="7"/>
        <v>0</v>
      </c>
      <c r="K41" s="251">
        <f>+NT!$K$5</f>
        <v>0.21</v>
      </c>
      <c r="L41" s="98">
        <f t="shared" si="8"/>
        <v>0</v>
      </c>
      <c r="M41" s="98">
        <f t="shared" si="9"/>
        <v>0</v>
      </c>
    </row>
    <row r="42" spans="1:13">
      <c r="A42" s="107">
        <f t="shared" si="1"/>
        <v>0</v>
      </c>
      <c r="B42" s="90">
        <v>32</v>
      </c>
      <c r="C42" s="99">
        <f t="shared" si="2"/>
        <v>0</v>
      </c>
      <c r="D42" s="92">
        <f t="shared" si="3"/>
        <v>32</v>
      </c>
      <c r="E42" s="93">
        <f t="shared" si="4"/>
        <v>32</v>
      </c>
      <c r="F42" s="94">
        <f t="shared" si="5"/>
        <v>0</v>
      </c>
      <c r="G42" s="95">
        <f t="shared" si="0"/>
        <v>0</v>
      </c>
      <c r="H42" s="96">
        <f t="shared" si="11"/>
        <v>0</v>
      </c>
      <c r="I42" s="97">
        <f t="shared" si="10"/>
        <v>0</v>
      </c>
      <c r="J42" s="98">
        <f t="shared" si="7"/>
        <v>0</v>
      </c>
      <c r="K42" s="251">
        <f>+NT!$K$5</f>
        <v>0.21</v>
      </c>
      <c r="L42" s="98">
        <f t="shared" si="8"/>
        <v>0</v>
      </c>
      <c r="M42" s="98">
        <f t="shared" si="9"/>
        <v>0</v>
      </c>
    </row>
    <row r="43" spans="1:13">
      <c r="A43" s="107">
        <f t="shared" si="1"/>
        <v>0</v>
      </c>
      <c r="B43" s="90">
        <v>33</v>
      </c>
      <c r="C43" s="99">
        <f t="shared" si="2"/>
        <v>0</v>
      </c>
      <c r="D43" s="92">
        <f t="shared" si="3"/>
        <v>33</v>
      </c>
      <c r="E43" s="93">
        <f t="shared" si="4"/>
        <v>33</v>
      </c>
      <c r="F43" s="94">
        <f t="shared" si="5"/>
        <v>0</v>
      </c>
      <c r="G43" s="95">
        <f t="shared" si="0"/>
        <v>0</v>
      </c>
      <c r="H43" s="96">
        <f t="shared" si="11"/>
        <v>0</v>
      </c>
      <c r="I43" s="97">
        <f t="shared" si="10"/>
        <v>0</v>
      </c>
      <c r="J43" s="98">
        <f t="shared" si="7"/>
        <v>0</v>
      </c>
      <c r="K43" s="251">
        <f>+NT!$K$5</f>
        <v>0.21</v>
      </c>
      <c r="L43" s="98">
        <f t="shared" si="8"/>
        <v>0</v>
      </c>
      <c r="M43" s="98">
        <f t="shared" si="9"/>
        <v>0</v>
      </c>
    </row>
    <row r="44" spans="1:13">
      <c r="A44" s="107">
        <f t="shared" si="1"/>
        <v>0</v>
      </c>
      <c r="B44" s="90">
        <v>34</v>
      </c>
      <c r="C44" s="99">
        <f t="shared" si="2"/>
        <v>0</v>
      </c>
      <c r="D44" s="92">
        <f t="shared" si="3"/>
        <v>34</v>
      </c>
      <c r="E44" s="93">
        <f t="shared" si="4"/>
        <v>34</v>
      </c>
      <c r="F44" s="94">
        <f t="shared" si="5"/>
        <v>0</v>
      </c>
      <c r="G44" s="95">
        <f t="shared" si="0"/>
        <v>0</v>
      </c>
      <c r="H44" s="96">
        <f t="shared" si="11"/>
        <v>0</v>
      </c>
      <c r="I44" s="97">
        <f t="shared" si="10"/>
        <v>0</v>
      </c>
      <c r="J44" s="98">
        <f t="shared" si="7"/>
        <v>0</v>
      </c>
      <c r="K44" s="251">
        <f>+NT!$K$5</f>
        <v>0.21</v>
      </c>
      <c r="L44" s="98">
        <f t="shared" si="8"/>
        <v>0</v>
      </c>
      <c r="M44" s="98">
        <f t="shared" si="9"/>
        <v>0</v>
      </c>
    </row>
    <row r="45" spans="1:13">
      <c r="A45" s="107">
        <f t="shared" si="1"/>
        <v>0</v>
      </c>
      <c r="B45" s="90">
        <v>35</v>
      </c>
      <c r="C45" s="99">
        <f t="shared" si="2"/>
        <v>0</v>
      </c>
      <c r="D45" s="92">
        <f t="shared" si="3"/>
        <v>35</v>
      </c>
      <c r="E45" s="93">
        <f t="shared" si="4"/>
        <v>35</v>
      </c>
      <c r="F45" s="94">
        <f t="shared" si="5"/>
        <v>0</v>
      </c>
      <c r="G45" s="95">
        <f t="shared" si="0"/>
        <v>0</v>
      </c>
      <c r="H45" s="96">
        <f t="shared" si="11"/>
        <v>0</v>
      </c>
      <c r="I45" s="97">
        <f t="shared" si="10"/>
        <v>0</v>
      </c>
      <c r="J45" s="98">
        <f t="shared" si="7"/>
        <v>0</v>
      </c>
      <c r="K45" s="251">
        <f>+NT!$K$5</f>
        <v>0.21</v>
      </c>
      <c r="L45" s="98">
        <f t="shared" si="8"/>
        <v>0</v>
      </c>
      <c r="M45" s="98">
        <f t="shared" si="9"/>
        <v>0</v>
      </c>
    </row>
    <row r="46" spans="1:13">
      <c r="A46" s="107">
        <f t="shared" si="1"/>
        <v>0</v>
      </c>
      <c r="B46" s="90">
        <v>36</v>
      </c>
      <c r="C46" s="99">
        <f t="shared" si="2"/>
        <v>0</v>
      </c>
      <c r="D46" s="92">
        <f t="shared" si="3"/>
        <v>36</v>
      </c>
      <c r="E46" s="93">
        <f t="shared" si="4"/>
        <v>36</v>
      </c>
      <c r="F46" s="94">
        <f t="shared" si="5"/>
        <v>0</v>
      </c>
      <c r="G46" s="95">
        <f t="shared" si="0"/>
        <v>0</v>
      </c>
      <c r="H46" s="96">
        <f t="shared" si="11"/>
        <v>0</v>
      </c>
      <c r="I46" s="97">
        <f t="shared" si="10"/>
        <v>0</v>
      </c>
      <c r="J46" s="98">
        <f t="shared" si="7"/>
        <v>0</v>
      </c>
      <c r="K46" s="251">
        <f>+NT!$K$5</f>
        <v>0.21</v>
      </c>
      <c r="L46" s="98">
        <f t="shared" si="8"/>
        <v>0</v>
      </c>
      <c r="M46" s="98">
        <f t="shared" si="9"/>
        <v>0</v>
      </c>
    </row>
    <row r="47" spans="1:13">
      <c r="A47" s="107">
        <f t="shared" si="1"/>
        <v>0</v>
      </c>
      <c r="B47" s="90">
        <v>37</v>
      </c>
      <c r="C47" s="99">
        <f t="shared" si="2"/>
        <v>0</v>
      </c>
      <c r="D47" s="92">
        <f t="shared" si="3"/>
        <v>37</v>
      </c>
      <c r="E47" s="93">
        <f t="shared" si="4"/>
        <v>37</v>
      </c>
      <c r="F47" s="94">
        <f t="shared" si="5"/>
        <v>0</v>
      </c>
      <c r="G47" s="95">
        <f t="shared" si="0"/>
        <v>0</v>
      </c>
      <c r="H47" s="96">
        <f t="shared" si="11"/>
        <v>0</v>
      </c>
      <c r="I47" s="97">
        <f t="shared" si="10"/>
        <v>0</v>
      </c>
      <c r="J47" s="98">
        <f t="shared" si="7"/>
        <v>0</v>
      </c>
      <c r="K47" s="251">
        <f>+NT!$K$5</f>
        <v>0.21</v>
      </c>
      <c r="L47" s="98">
        <f t="shared" si="8"/>
        <v>0</v>
      </c>
      <c r="M47" s="98">
        <f t="shared" si="9"/>
        <v>0</v>
      </c>
    </row>
    <row r="48" spans="1:13">
      <c r="A48" s="107">
        <f t="shared" si="1"/>
        <v>0</v>
      </c>
      <c r="B48" s="90">
        <v>38</v>
      </c>
      <c r="C48" s="99">
        <f t="shared" si="2"/>
        <v>0</v>
      </c>
      <c r="D48" s="92">
        <f t="shared" si="3"/>
        <v>38</v>
      </c>
      <c r="E48" s="93">
        <f t="shared" si="4"/>
        <v>38</v>
      </c>
      <c r="F48" s="94">
        <f t="shared" si="5"/>
        <v>0</v>
      </c>
      <c r="G48" s="95">
        <f t="shared" si="0"/>
        <v>0</v>
      </c>
      <c r="H48" s="96">
        <f t="shared" si="11"/>
        <v>0</v>
      </c>
      <c r="I48" s="97">
        <f t="shared" si="10"/>
        <v>0</v>
      </c>
      <c r="J48" s="98">
        <f t="shared" si="7"/>
        <v>0</v>
      </c>
      <c r="K48" s="251">
        <f>+NT!$K$5</f>
        <v>0.21</v>
      </c>
      <c r="L48" s="98">
        <f t="shared" si="8"/>
        <v>0</v>
      </c>
      <c r="M48" s="98">
        <f t="shared" si="9"/>
        <v>0</v>
      </c>
    </row>
    <row r="49" spans="1:13">
      <c r="A49" s="107">
        <f t="shared" si="1"/>
        <v>0</v>
      </c>
      <c r="B49" s="90">
        <v>39</v>
      </c>
      <c r="C49" s="99">
        <f t="shared" si="2"/>
        <v>0</v>
      </c>
      <c r="D49" s="92">
        <f t="shared" si="3"/>
        <v>39</v>
      </c>
      <c r="E49" s="93">
        <f t="shared" si="4"/>
        <v>39</v>
      </c>
      <c r="F49" s="94">
        <f t="shared" si="5"/>
        <v>0</v>
      </c>
      <c r="G49" s="95">
        <f t="shared" si="0"/>
        <v>0</v>
      </c>
      <c r="H49" s="96">
        <f t="shared" si="11"/>
        <v>0</v>
      </c>
      <c r="I49" s="97">
        <f t="shared" si="10"/>
        <v>0</v>
      </c>
      <c r="J49" s="98">
        <f t="shared" si="7"/>
        <v>0</v>
      </c>
      <c r="K49" s="251">
        <f>+NT!$K$5</f>
        <v>0.21</v>
      </c>
      <c r="L49" s="98">
        <f t="shared" si="8"/>
        <v>0</v>
      </c>
      <c r="M49" s="98">
        <f t="shared" si="9"/>
        <v>0</v>
      </c>
    </row>
    <row r="50" spans="1:13">
      <c r="A50" s="107">
        <f t="shared" si="1"/>
        <v>0</v>
      </c>
      <c r="B50" s="90">
        <v>40</v>
      </c>
      <c r="C50" s="99">
        <f t="shared" si="2"/>
        <v>0</v>
      </c>
      <c r="D50" s="92">
        <f t="shared" si="3"/>
        <v>40</v>
      </c>
      <c r="E50" s="93">
        <f t="shared" si="4"/>
        <v>40</v>
      </c>
      <c r="F50" s="94">
        <f t="shared" si="5"/>
        <v>0</v>
      </c>
      <c r="G50" s="95">
        <f t="shared" si="0"/>
        <v>0</v>
      </c>
      <c r="H50" s="96">
        <f t="shared" si="11"/>
        <v>0</v>
      </c>
      <c r="I50" s="97">
        <f t="shared" si="10"/>
        <v>0</v>
      </c>
      <c r="J50" s="98">
        <f t="shared" si="7"/>
        <v>0</v>
      </c>
      <c r="K50" s="251">
        <f>+NT!$K$5</f>
        <v>0.21</v>
      </c>
      <c r="L50" s="98">
        <f t="shared" si="8"/>
        <v>0</v>
      </c>
      <c r="M50" s="98">
        <f t="shared" si="9"/>
        <v>0</v>
      </c>
    </row>
    <row r="51" spans="1:13">
      <c r="A51" s="107">
        <f t="shared" si="1"/>
        <v>0</v>
      </c>
      <c r="B51" s="90">
        <v>41</v>
      </c>
      <c r="C51" s="99">
        <f t="shared" si="2"/>
        <v>0</v>
      </c>
      <c r="D51" s="92">
        <f t="shared" si="3"/>
        <v>41</v>
      </c>
      <c r="E51" s="93">
        <f t="shared" si="4"/>
        <v>41</v>
      </c>
      <c r="F51" s="94">
        <f t="shared" si="5"/>
        <v>0</v>
      </c>
      <c r="G51" s="95">
        <f t="shared" si="0"/>
        <v>0</v>
      </c>
      <c r="H51" s="96">
        <f t="shared" si="11"/>
        <v>0</v>
      </c>
      <c r="I51" s="97">
        <f t="shared" si="10"/>
        <v>0</v>
      </c>
      <c r="J51" s="98">
        <f t="shared" si="7"/>
        <v>0</v>
      </c>
      <c r="K51" s="251">
        <f>+NT!$K$5</f>
        <v>0.21</v>
      </c>
      <c r="L51" s="98">
        <f t="shared" si="8"/>
        <v>0</v>
      </c>
      <c r="M51" s="98">
        <f t="shared" si="9"/>
        <v>0</v>
      </c>
    </row>
    <row r="52" spans="1:13">
      <c r="A52" s="107">
        <f t="shared" si="1"/>
        <v>0</v>
      </c>
      <c r="B52" s="90">
        <v>42</v>
      </c>
      <c r="C52" s="99">
        <f t="shared" si="2"/>
        <v>0</v>
      </c>
      <c r="D52" s="92">
        <f t="shared" si="3"/>
        <v>42</v>
      </c>
      <c r="E52" s="93">
        <f t="shared" si="4"/>
        <v>42</v>
      </c>
      <c r="F52" s="94">
        <f t="shared" si="5"/>
        <v>0</v>
      </c>
      <c r="G52" s="95">
        <f t="shared" si="0"/>
        <v>0</v>
      </c>
      <c r="H52" s="96">
        <f t="shared" si="11"/>
        <v>0</v>
      </c>
      <c r="I52" s="97">
        <f t="shared" si="10"/>
        <v>0</v>
      </c>
      <c r="J52" s="98">
        <f t="shared" si="7"/>
        <v>0</v>
      </c>
      <c r="K52" s="251">
        <f>+NT!$K$5</f>
        <v>0.21</v>
      </c>
      <c r="L52" s="98">
        <f t="shared" si="8"/>
        <v>0</v>
      </c>
      <c r="M52" s="98">
        <f t="shared" si="9"/>
        <v>0</v>
      </c>
    </row>
    <row r="53" spans="1:13">
      <c r="A53" s="107">
        <f t="shared" si="1"/>
        <v>0</v>
      </c>
      <c r="B53" s="90">
        <v>43</v>
      </c>
      <c r="C53" s="99">
        <f t="shared" si="2"/>
        <v>0</v>
      </c>
      <c r="D53" s="92">
        <f t="shared" si="3"/>
        <v>43</v>
      </c>
      <c r="E53" s="93">
        <f t="shared" si="4"/>
        <v>43</v>
      </c>
      <c r="F53" s="94">
        <f t="shared" si="5"/>
        <v>0</v>
      </c>
      <c r="G53" s="95">
        <f t="shared" si="0"/>
        <v>0</v>
      </c>
      <c r="H53" s="96">
        <f t="shared" si="11"/>
        <v>0</v>
      </c>
      <c r="I53" s="97">
        <f t="shared" si="10"/>
        <v>0</v>
      </c>
      <c r="J53" s="98">
        <f t="shared" si="7"/>
        <v>0</v>
      </c>
      <c r="K53" s="251">
        <f>+NT!$K$5</f>
        <v>0.21</v>
      </c>
      <c r="L53" s="98">
        <f t="shared" si="8"/>
        <v>0</v>
      </c>
      <c r="M53" s="98">
        <f t="shared" si="9"/>
        <v>0</v>
      </c>
    </row>
    <row r="54" spans="1:13">
      <c r="A54" s="107">
        <f t="shared" si="1"/>
        <v>0</v>
      </c>
      <c r="B54" s="90">
        <v>44</v>
      </c>
      <c r="C54" s="99">
        <f t="shared" si="2"/>
        <v>0</v>
      </c>
      <c r="D54" s="92">
        <f t="shared" si="3"/>
        <v>44</v>
      </c>
      <c r="E54" s="93">
        <f t="shared" si="4"/>
        <v>44</v>
      </c>
      <c r="F54" s="94">
        <f t="shared" si="5"/>
        <v>0</v>
      </c>
      <c r="G54" s="95">
        <f t="shared" si="0"/>
        <v>0</v>
      </c>
      <c r="H54" s="96">
        <f t="shared" si="11"/>
        <v>0</v>
      </c>
      <c r="I54" s="97">
        <f t="shared" si="10"/>
        <v>0</v>
      </c>
      <c r="J54" s="98">
        <f t="shared" si="7"/>
        <v>0</v>
      </c>
      <c r="K54" s="251">
        <f>+NT!$K$5</f>
        <v>0.21</v>
      </c>
      <c r="L54" s="98">
        <f t="shared" si="8"/>
        <v>0</v>
      </c>
      <c r="M54" s="98">
        <f t="shared" si="9"/>
        <v>0</v>
      </c>
    </row>
    <row r="55" spans="1:13">
      <c r="A55" s="107">
        <f t="shared" si="1"/>
        <v>0</v>
      </c>
      <c r="B55" s="90">
        <v>45</v>
      </c>
      <c r="C55" s="99">
        <f t="shared" si="2"/>
        <v>0</v>
      </c>
      <c r="D55" s="92">
        <f t="shared" si="3"/>
        <v>45</v>
      </c>
      <c r="E55" s="93">
        <f t="shared" si="4"/>
        <v>45</v>
      </c>
      <c r="F55" s="94">
        <f t="shared" si="5"/>
        <v>0</v>
      </c>
      <c r="G55" s="95">
        <f t="shared" si="0"/>
        <v>0</v>
      </c>
      <c r="H55" s="96">
        <f t="shared" si="11"/>
        <v>0</v>
      </c>
      <c r="I55" s="97">
        <f t="shared" si="10"/>
        <v>0</v>
      </c>
      <c r="J55" s="98">
        <f t="shared" si="7"/>
        <v>0</v>
      </c>
      <c r="K55" s="251">
        <f>+NT!$K$5</f>
        <v>0.21</v>
      </c>
      <c r="L55" s="98">
        <f t="shared" si="8"/>
        <v>0</v>
      </c>
      <c r="M55" s="98">
        <f t="shared" si="9"/>
        <v>0</v>
      </c>
    </row>
    <row r="56" spans="1:13">
      <c r="A56" s="107">
        <f t="shared" si="1"/>
        <v>0</v>
      </c>
      <c r="B56" s="90">
        <v>46</v>
      </c>
      <c r="C56" s="99">
        <f t="shared" si="2"/>
        <v>0</v>
      </c>
      <c r="D56" s="92">
        <f t="shared" si="3"/>
        <v>46</v>
      </c>
      <c r="E56" s="93">
        <f t="shared" si="4"/>
        <v>46</v>
      </c>
      <c r="F56" s="94">
        <f t="shared" si="5"/>
        <v>0</v>
      </c>
      <c r="G56" s="95">
        <f t="shared" si="0"/>
        <v>0</v>
      </c>
      <c r="H56" s="96">
        <f t="shared" si="11"/>
        <v>0</v>
      </c>
      <c r="I56" s="97">
        <f t="shared" si="10"/>
        <v>0</v>
      </c>
      <c r="J56" s="98">
        <f t="shared" si="7"/>
        <v>0</v>
      </c>
      <c r="K56" s="251">
        <f>+NT!$K$5</f>
        <v>0.21</v>
      </c>
      <c r="L56" s="98">
        <f t="shared" si="8"/>
        <v>0</v>
      </c>
      <c r="M56" s="98">
        <f t="shared" si="9"/>
        <v>0</v>
      </c>
    </row>
    <row r="57" spans="1:13">
      <c r="A57" s="107">
        <f t="shared" si="1"/>
        <v>0</v>
      </c>
      <c r="B57" s="90">
        <v>47</v>
      </c>
      <c r="C57" s="99">
        <f t="shared" si="2"/>
        <v>0</v>
      </c>
      <c r="D57" s="92">
        <f t="shared" si="3"/>
        <v>47</v>
      </c>
      <c r="E57" s="93">
        <f t="shared" si="4"/>
        <v>47</v>
      </c>
      <c r="F57" s="94">
        <f t="shared" si="5"/>
        <v>0</v>
      </c>
      <c r="G57" s="95">
        <f t="shared" si="0"/>
        <v>0</v>
      </c>
      <c r="H57" s="96">
        <f t="shared" si="11"/>
        <v>0</v>
      </c>
      <c r="I57" s="97">
        <f t="shared" si="10"/>
        <v>0</v>
      </c>
      <c r="J57" s="98">
        <f t="shared" si="7"/>
        <v>0</v>
      </c>
      <c r="K57" s="251">
        <f>+NT!$K$5</f>
        <v>0.21</v>
      </c>
      <c r="L57" s="98">
        <f t="shared" si="8"/>
        <v>0</v>
      </c>
      <c r="M57" s="98">
        <f t="shared" si="9"/>
        <v>0</v>
      </c>
    </row>
    <row r="58" spans="1:13">
      <c r="A58" s="107">
        <f t="shared" si="1"/>
        <v>0</v>
      </c>
      <c r="B58" s="90">
        <v>48</v>
      </c>
      <c r="C58" s="99">
        <f t="shared" si="2"/>
        <v>0</v>
      </c>
      <c r="D58" s="92">
        <f t="shared" si="3"/>
        <v>48</v>
      </c>
      <c r="E58" s="93">
        <f t="shared" si="4"/>
        <v>48</v>
      </c>
      <c r="F58" s="94">
        <f t="shared" si="5"/>
        <v>0</v>
      </c>
      <c r="G58" s="95">
        <f t="shared" si="0"/>
        <v>0</v>
      </c>
      <c r="H58" s="96">
        <f t="shared" si="11"/>
        <v>0</v>
      </c>
      <c r="I58" s="97">
        <f t="shared" si="10"/>
        <v>0</v>
      </c>
      <c r="J58" s="98">
        <f t="shared" si="7"/>
        <v>0</v>
      </c>
      <c r="K58" s="251">
        <f>+NT!$K$5</f>
        <v>0.21</v>
      </c>
      <c r="L58" s="98">
        <f t="shared" si="8"/>
        <v>0</v>
      </c>
      <c r="M58" s="98">
        <f t="shared" si="9"/>
        <v>0</v>
      </c>
    </row>
    <row r="59" spans="1:13">
      <c r="A59" s="107">
        <f t="shared" si="1"/>
        <v>0</v>
      </c>
      <c r="B59" s="90">
        <v>49</v>
      </c>
      <c r="C59" s="99">
        <f t="shared" si="2"/>
        <v>0</v>
      </c>
      <c r="D59" s="92">
        <f t="shared" si="3"/>
        <v>49</v>
      </c>
      <c r="E59" s="93">
        <f t="shared" si="4"/>
        <v>49</v>
      </c>
      <c r="F59" s="94">
        <f t="shared" si="5"/>
        <v>0</v>
      </c>
      <c r="G59" s="95">
        <f t="shared" si="0"/>
        <v>0</v>
      </c>
      <c r="H59" s="96">
        <f t="shared" si="11"/>
        <v>0</v>
      </c>
      <c r="I59" s="97">
        <f t="shared" si="10"/>
        <v>0</v>
      </c>
      <c r="J59" s="98">
        <f t="shared" si="7"/>
        <v>0</v>
      </c>
      <c r="K59" s="251">
        <f>+NT!$K$5</f>
        <v>0.21</v>
      </c>
      <c r="L59" s="98">
        <f t="shared" si="8"/>
        <v>0</v>
      </c>
      <c r="M59" s="98">
        <f t="shared" si="9"/>
        <v>0</v>
      </c>
    </row>
    <row r="60" spans="1:13">
      <c r="A60" s="107">
        <f t="shared" si="1"/>
        <v>0</v>
      </c>
      <c r="B60" s="90">
        <v>50</v>
      </c>
      <c r="C60" s="99">
        <f t="shared" si="2"/>
        <v>0</v>
      </c>
      <c r="D60" s="92">
        <f t="shared" si="3"/>
        <v>50</v>
      </c>
      <c r="E60" s="93">
        <f t="shared" si="4"/>
        <v>50</v>
      </c>
      <c r="F60" s="94">
        <f t="shared" si="5"/>
        <v>0</v>
      </c>
      <c r="G60" s="95">
        <f t="shared" si="0"/>
        <v>0</v>
      </c>
      <c r="H60" s="96">
        <f t="shared" si="11"/>
        <v>0</v>
      </c>
      <c r="I60" s="97">
        <f t="shared" si="10"/>
        <v>0</v>
      </c>
      <c r="J60" s="98">
        <f t="shared" si="7"/>
        <v>0</v>
      </c>
      <c r="K60" s="251">
        <f>+NT!$K$5</f>
        <v>0.21</v>
      </c>
      <c r="L60" s="98">
        <f t="shared" si="8"/>
        <v>0</v>
      </c>
      <c r="M60" s="98">
        <f t="shared" si="9"/>
        <v>0</v>
      </c>
    </row>
    <row r="61" spans="1:13">
      <c r="A61" s="107">
        <f t="shared" si="1"/>
        <v>0</v>
      </c>
      <c r="B61" s="90">
        <v>51</v>
      </c>
      <c r="C61" s="99">
        <f t="shared" si="2"/>
        <v>0</v>
      </c>
      <c r="D61" s="92">
        <f t="shared" si="3"/>
        <v>51</v>
      </c>
      <c r="E61" s="93">
        <f t="shared" si="4"/>
        <v>51</v>
      </c>
      <c r="F61" s="94">
        <f t="shared" si="5"/>
        <v>0</v>
      </c>
      <c r="G61" s="95">
        <f t="shared" si="0"/>
        <v>0</v>
      </c>
      <c r="H61" s="96">
        <f t="shared" si="11"/>
        <v>0</v>
      </c>
      <c r="I61" s="97">
        <f t="shared" si="10"/>
        <v>0</v>
      </c>
      <c r="J61" s="98">
        <f t="shared" si="7"/>
        <v>0</v>
      </c>
      <c r="K61" s="251">
        <f>+NT!$K$5</f>
        <v>0.21</v>
      </c>
      <c r="L61" s="98">
        <f t="shared" si="8"/>
        <v>0</v>
      </c>
      <c r="M61" s="98">
        <f t="shared" si="9"/>
        <v>0</v>
      </c>
    </row>
    <row r="62" spans="1:13">
      <c r="A62" s="107">
        <f t="shared" si="1"/>
        <v>0</v>
      </c>
      <c r="B62" s="90">
        <v>52</v>
      </c>
      <c r="C62" s="99">
        <f t="shared" si="2"/>
        <v>0</v>
      </c>
      <c r="D62" s="92">
        <f t="shared" si="3"/>
        <v>52</v>
      </c>
      <c r="E62" s="93">
        <f t="shared" si="4"/>
        <v>52</v>
      </c>
      <c r="F62" s="94">
        <f t="shared" si="5"/>
        <v>0</v>
      </c>
      <c r="G62" s="95">
        <f t="shared" si="0"/>
        <v>0</v>
      </c>
      <c r="H62" s="96">
        <f t="shared" si="11"/>
        <v>0</v>
      </c>
      <c r="I62" s="97">
        <f t="shared" si="10"/>
        <v>0</v>
      </c>
      <c r="J62" s="98">
        <f t="shared" si="7"/>
        <v>0</v>
      </c>
      <c r="K62" s="251">
        <f>+NT!$K$5</f>
        <v>0.21</v>
      </c>
      <c r="L62" s="98">
        <f t="shared" si="8"/>
        <v>0</v>
      </c>
      <c r="M62" s="98">
        <f t="shared" si="9"/>
        <v>0</v>
      </c>
    </row>
    <row r="63" spans="1:13">
      <c r="A63" s="107">
        <f t="shared" si="1"/>
        <v>0</v>
      </c>
      <c r="B63" s="90">
        <v>53</v>
      </c>
      <c r="C63" s="99">
        <f t="shared" si="2"/>
        <v>0</v>
      </c>
      <c r="D63" s="92">
        <f t="shared" si="3"/>
        <v>53</v>
      </c>
      <c r="E63" s="93">
        <f t="shared" si="4"/>
        <v>53</v>
      </c>
      <c r="F63" s="94">
        <f t="shared" si="5"/>
        <v>0</v>
      </c>
      <c r="G63" s="95">
        <f t="shared" si="0"/>
        <v>0</v>
      </c>
      <c r="H63" s="96">
        <f t="shared" si="11"/>
        <v>0</v>
      </c>
      <c r="I63" s="97">
        <f t="shared" si="10"/>
        <v>0</v>
      </c>
      <c r="J63" s="98">
        <f t="shared" si="7"/>
        <v>0</v>
      </c>
      <c r="K63" s="251">
        <f>+NT!$K$5</f>
        <v>0.21</v>
      </c>
      <c r="L63" s="98">
        <f t="shared" si="8"/>
        <v>0</v>
      </c>
      <c r="M63" s="98">
        <f t="shared" si="9"/>
        <v>0</v>
      </c>
    </row>
    <row r="64" spans="1:13">
      <c r="A64" s="107">
        <f t="shared" si="1"/>
        <v>0</v>
      </c>
      <c r="B64" s="90">
        <v>54</v>
      </c>
      <c r="C64" s="99">
        <f t="shared" si="2"/>
        <v>0</v>
      </c>
      <c r="D64" s="92">
        <f t="shared" si="3"/>
        <v>54</v>
      </c>
      <c r="E64" s="93">
        <f t="shared" si="4"/>
        <v>54</v>
      </c>
      <c r="F64" s="94">
        <f t="shared" si="5"/>
        <v>0</v>
      </c>
      <c r="G64" s="95">
        <f t="shared" si="0"/>
        <v>0</v>
      </c>
      <c r="H64" s="96">
        <f t="shared" si="11"/>
        <v>0</v>
      </c>
      <c r="I64" s="97">
        <f t="shared" si="10"/>
        <v>0</v>
      </c>
      <c r="J64" s="98">
        <f t="shared" si="7"/>
        <v>0</v>
      </c>
      <c r="K64" s="251">
        <f>+NT!$K$5</f>
        <v>0.21</v>
      </c>
      <c r="L64" s="98">
        <f t="shared" si="8"/>
        <v>0</v>
      </c>
      <c r="M64" s="98">
        <f t="shared" si="9"/>
        <v>0</v>
      </c>
    </row>
    <row r="65" spans="1:13">
      <c r="A65" s="107">
        <f t="shared" si="1"/>
        <v>0</v>
      </c>
      <c r="B65" s="90">
        <v>55</v>
      </c>
      <c r="C65" s="99">
        <f t="shared" si="2"/>
        <v>0</v>
      </c>
      <c r="D65" s="92">
        <f t="shared" si="3"/>
        <v>55</v>
      </c>
      <c r="E65" s="93">
        <f t="shared" si="4"/>
        <v>55</v>
      </c>
      <c r="F65" s="94">
        <f t="shared" si="5"/>
        <v>0</v>
      </c>
      <c r="G65" s="95">
        <f t="shared" si="0"/>
        <v>0</v>
      </c>
      <c r="H65" s="96">
        <f t="shared" si="11"/>
        <v>0</v>
      </c>
      <c r="I65" s="97">
        <f t="shared" si="10"/>
        <v>0</v>
      </c>
      <c r="J65" s="98">
        <f t="shared" si="7"/>
        <v>0</v>
      </c>
      <c r="K65" s="251">
        <f>+NT!$K$5</f>
        <v>0.21</v>
      </c>
      <c r="L65" s="98">
        <f t="shared" si="8"/>
        <v>0</v>
      </c>
      <c r="M65" s="98">
        <f t="shared" si="9"/>
        <v>0</v>
      </c>
    </row>
    <row r="66" spans="1:13">
      <c r="A66" s="107">
        <f t="shared" si="1"/>
        <v>0</v>
      </c>
      <c r="B66" s="90">
        <v>56</v>
      </c>
      <c r="C66" s="99">
        <f t="shared" si="2"/>
        <v>0</v>
      </c>
      <c r="D66" s="92">
        <f t="shared" si="3"/>
        <v>56</v>
      </c>
      <c r="E66" s="93">
        <f t="shared" si="4"/>
        <v>56</v>
      </c>
      <c r="F66" s="94">
        <f t="shared" si="5"/>
        <v>0</v>
      </c>
      <c r="G66" s="95">
        <f t="shared" si="0"/>
        <v>0</v>
      </c>
      <c r="H66" s="96">
        <f t="shared" si="11"/>
        <v>0</v>
      </c>
      <c r="I66" s="97">
        <f t="shared" si="10"/>
        <v>0</v>
      </c>
      <c r="J66" s="98">
        <f t="shared" si="7"/>
        <v>0</v>
      </c>
      <c r="K66" s="251">
        <f>+NT!$K$5</f>
        <v>0.21</v>
      </c>
      <c r="L66" s="98">
        <f t="shared" si="8"/>
        <v>0</v>
      </c>
      <c r="M66" s="98">
        <f t="shared" si="9"/>
        <v>0</v>
      </c>
    </row>
    <row r="67" spans="1:13">
      <c r="A67" s="107">
        <f t="shared" si="1"/>
        <v>0</v>
      </c>
      <c r="B67" s="90">
        <v>57</v>
      </c>
      <c r="C67" s="99">
        <f t="shared" si="2"/>
        <v>0</v>
      </c>
      <c r="D67" s="92">
        <f t="shared" si="3"/>
        <v>57</v>
      </c>
      <c r="E67" s="93">
        <f t="shared" si="4"/>
        <v>57</v>
      </c>
      <c r="F67" s="94">
        <f t="shared" si="5"/>
        <v>0</v>
      </c>
      <c r="G67" s="95">
        <f t="shared" si="0"/>
        <v>0</v>
      </c>
      <c r="H67" s="96">
        <f t="shared" si="11"/>
        <v>0</v>
      </c>
      <c r="I67" s="97">
        <f t="shared" si="10"/>
        <v>0</v>
      </c>
      <c r="J67" s="98">
        <f t="shared" si="7"/>
        <v>0</v>
      </c>
      <c r="K67" s="251">
        <f>+NT!$K$5</f>
        <v>0.21</v>
      </c>
      <c r="L67" s="98">
        <f t="shared" si="8"/>
        <v>0</v>
      </c>
      <c r="M67" s="98">
        <f t="shared" si="9"/>
        <v>0</v>
      </c>
    </row>
    <row r="68" spans="1:13">
      <c r="A68" s="107">
        <f t="shared" si="1"/>
        <v>0</v>
      </c>
      <c r="B68" s="90">
        <v>58</v>
      </c>
      <c r="C68" s="99">
        <f t="shared" si="2"/>
        <v>0</v>
      </c>
      <c r="D68" s="92">
        <f t="shared" si="3"/>
        <v>58</v>
      </c>
      <c r="E68" s="93">
        <f t="shared" si="4"/>
        <v>58</v>
      </c>
      <c r="F68" s="94">
        <f t="shared" si="5"/>
        <v>0</v>
      </c>
      <c r="G68" s="95">
        <f t="shared" si="0"/>
        <v>0</v>
      </c>
      <c r="H68" s="96">
        <f t="shared" si="11"/>
        <v>0</v>
      </c>
      <c r="I68" s="97">
        <f t="shared" si="10"/>
        <v>0</v>
      </c>
      <c r="J68" s="98">
        <f t="shared" si="7"/>
        <v>0</v>
      </c>
      <c r="K68" s="251">
        <f>+NT!$K$5</f>
        <v>0.21</v>
      </c>
      <c r="L68" s="98">
        <f t="shared" si="8"/>
        <v>0</v>
      </c>
      <c r="M68" s="98">
        <f t="shared" si="9"/>
        <v>0</v>
      </c>
    </row>
    <row r="69" spans="1:13">
      <c r="A69" s="107">
        <f t="shared" si="1"/>
        <v>0</v>
      </c>
      <c r="B69" s="90">
        <v>59</v>
      </c>
      <c r="C69" s="99">
        <f t="shared" si="2"/>
        <v>0</v>
      </c>
      <c r="D69" s="92">
        <f t="shared" si="3"/>
        <v>59</v>
      </c>
      <c r="E69" s="93">
        <f t="shared" si="4"/>
        <v>59</v>
      </c>
      <c r="F69" s="94">
        <f t="shared" si="5"/>
        <v>0</v>
      </c>
      <c r="G69" s="95">
        <f t="shared" si="0"/>
        <v>0</v>
      </c>
      <c r="H69" s="96">
        <f t="shared" si="11"/>
        <v>0</v>
      </c>
      <c r="I69" s="97">
        <f t="shared" si="10"/>
        <v>0</v>
      </c>
      <c r="J69" s="98">
        <f t="shared" si="7"/>
        <v>0</v>
      </c>
      <c r="K69" s="251">
        <f>+NT!$K$5</f>
        <v>0.21</v>
      </c>
      <c r="L69" s="98">
        <f t="shared" si="8"/>
        <v>0</v>
      </c>
      <c r="M69" s="98">
        <f t="shared" si="9"/>
        <v>0</v>
      </c>
    </row>
    <row r="70" spans="1:13">
      <c r="A70" s="107">
        <f t="shared" si="1"/>
        <v>0</v>
      </c>
      <c r="B70" s="90">
        <v>60</v>
      </c>
      <c r="C70" s="99">
        <f t="shared" si="2"/>
        <v>0</v>
      </c>
      <c r="D70" s="92">
        <f t="shared" si="3"/>
        <v>60</v>
      </c>
      <c r="E70" s="93">
        <f t="shared" si="4"/>
        <v>60</v>
      </c>
      <c r="F70" s="94">
        <f t="shared" si="5"/>
        <v>0</v>
      </c>
      <c r="G70" s="95">
        <f t="shared" si="0"/>
        <v>0</v>
      </c>
      <c r="H70" s="96">
        <f t="shared" si="11"/>
        <v>0</v>
      </c>
      <c r="I70" s="97">
        <f t="shared" si="10"/>
        <v>0</v>
      </c>
      <c r="J70" s="98">
        <f t="shared" si="7"/>
        <v>0</v>
      </c>
      <c r="K70" s="251">
        <f>+NT!$K$5</f>
        <v>0.21</v>
      </c>
      <c r="L70" s="98">
        <f t="shared" si="8"/>
        <v>0</v>
      </c>
      <c r="M70" s="98">
        <f t="shared" si="9"/>
        <v>0</v>
      </c>
    </row>
    <row r="71" spans="1:13">
      <c r="A71" s="107">
        <f t="shared" si="1"/>
        <v>0</v>
      </c>
      <c r="B71" s="90">
        <v>61</v>
      </c>
      <c r="C71" s="99">
        <f t="shared" si="2"/>
        <v>0</v>
      </c>
      <c r="D71" s="92">
        <f t="shared" si="3"/>
        <v>61</v>
      </c>
      <c r="E71" s="93">
        <f t="shared" si="4"/>
        <v>61</v>
      </c>
      <c r="F71" s="94">
        <f t="shared" si="5"/>
        <v>0</v>
      </c>
      <c r="G71" s="95">
        <f t="shared" si="0"/>
        <v>0</v>
      </c>
      <c r="H71" s="96">
        <f t="shared" si="11"/>
        <v>0</v>
      </c>
      <c r="I71" s="97">
        <f t="shared" si="10"/>
        <v>0</v>
      </c>
      <c r="J71" s="98">
        <f t="shared" si="7"/>
        <v>0</v>
      </c>
      <c r="K71" s="251">
        <f>+NT!$K$5</f>
        <v>0.21</v>
      </c>
      <c r="L71" s="98">
        <f t="shared" si="8"/>
        <v>0</v>
      </c>
      <c r="M71" s="98">
        <f t="shared" si="9"/>
        <v>0</v>
      </c>
    </row>
    <row r="72" spans="1:13">
      <c r="A72" s="107">
        <f t="shared" si="1"/>
        <v>0</v>
      </c>
      <c r="B72" s="90">
        <v>62</v>
      </c>
      <c r="C72" s="99">
        <f t="shared" si="2"/>
        <v>0</v>
      </c>
      <c r="D72" s="92">
        <f t="shared" si="3"/>
        <v>62</v>
      </c>
      <c r="E72" s="93">
        <f t="shared" si="4"/>
        <v>62</v>
      </c>
      <c r="F72" s="94">
        <f t="shared" si="5"/>
        <v>0</v>
      </c>
      <c r="G72" s="95">
        <f t="shared" si="0"/>
        <v>0</v>
      </c>
      <c r="H72" s="96">
        <f t="shared" si="11"/>
        <v>0</v>
      </c>
      <c r="I72" s="97">
        <f t="shared" si="10"/>
        <v>0</v>
      </c>
      <c r="J72" s="98">
        <f t="shared" si="7"/>
        <v>0</v>
      </c>
      <c r="K72" s="251">
        <f>+NT!$K$5</f>
        <v>0.21</v>
      </c>
      <c r="L72" s="98">
        <f t="shared" si="8"/>
        <v>0</v>
      </c>
      <c r="M72" s="98">
        <f t="shared" si="9"/>
        <v>0</v>
      </c>
    </row>
    <row r="73" spans="1:13">
      <c r="A73" s="107">
        <f t="shared" si="1"/>
        <v>0</v>
      </c>
      <c r="B73" s="90">
        <v>63</v>
      </c>
      <c r="C73" s="99">
        <f t="shared" si="2"/>
        <v>0</v>
      </c>
      <c r="D73" s="92">
        <f t="shared" si="3"/>
        <v>63</v>
      </c>
      <c r="E73" s="93">
        <f t="shared" si="4"/>
        <v>63</v>
      </c>
      <c r="F73" s="94">
        <f t="shared" si="5"/>
        <v>0</v>
      </c>
      <c r="G73" s="95">
        <f t="shared" si="0"/>
        <v>0</v>
      </c>
      <c r="H73" s="96">
        <f t="shared" si="11"/>
        <v>0</v>
      </c>
      <c r="I73" s="97">
        <f t="shared" si="10"/>
        <v>0</v>
      </c>
      <c r="J73" s="98">
        <f t="shared" si="7"/>
        <v>0</v>
      </c>
      <c r="K73" s="251">
        <f>+NT!$K$5</f>
        <v>0.21</v>
      </c>
      <c r="L73" s="98">
        <f t="shared" si="8"/>
        <v>0</v>
      </c>
      <c r="M73" s="98">
        <f t="shared" si="9"/>
        <v>0</v>
      </c>
    </row>
    <row r="74" spans="1:13">
      <c r="A74" s="107">
        <f t="shared" si="1"/>
        <v>0</v>
      </c>
      <c r="B74" s="90">
        <v>64</v>
      </c>
      <c r="C74" s="99">
        <f t="shared" si="2"/>
        <v>0</v>
      </c>
      <c r="D74" s="92">
        <f t="shared" si="3"/>
        <v>64</v>
      </c>
      <c r="E74" s="93">
        <f t="shared" si="4"/>
        <v>64</v>
      </c>
      <c r="F74" s="94">
        <f t="shared" si="5"/>
        <v>0</v>
      </c>
      <c r="G74" s="95">
        <f t="shared" si="0"/>
        <v>0</v>
      </c>
      <c r="H74" s="96">
        <f t="shared" si="11"/>
        <v>0</v>
      </c>
      <c r="I74" s="97">
        <f t="shared" si="10"/>
        <v>0</v>
      </c>
      <c r="J74" s="98">
        <f t="shared" si="7"/>
        <v>0</v>
      </c>
      <c r="K74" s="251">
        <f>+NT!$K$5</f>
        <v>0.21</v>
      </c>
      <c r="L74" s="98">
        <f t="shared" si="8"/>
        <v>0</v>
      </c>
      <c r="M74" s="98">
        <f t="shared" si="9"/>
        <v>0</v>
      </c>
    </row>
    <row r="75" spans="1:13">
      <c r="A75" s="107">
        <f t="shared" si="1"/>
        <v>0</v>
      </c>
      <c r="B75" s="90">
        <v>65</v>
      </c>
      <c r="C75" s="99">
        <f t="shared" si="2"/>
        <v>0</v>
      </c>
      <c r="D75" s="92">
        <f t="shared" si="3"/>
        <v>65</v>
      </c>
      <c r="E75" s="93">
        <f t="shared" si="4"/>
        <v>65</v>
      </c>
      <c r="F75" s="94">
        <f t="shared" si="5"/>
        <v>0</v>
      </c>
      <c r="G75" s="95">
        <f t="shared" ref="G75:G82" si="12">IF(A75=$G$7,$G$7,F75*(1+D$6/$E$7))</f>
        <v>0</v>
      </c>
      <c r="H75" s="96">
        <f t="shared" si="11"/>
        <v>0</v>
      </c>
      <c r="I75" s="97">
        <f t="shared" si="10"/>
        <v>0</v>
      </c>
      <c r="J75" s="98">
        <f t="shared" si="7"/>
        <v>0</v>
      </c>
      <c r="K75" s="251">
        <f>+NT!$K$5</f>
        <v>0.21</v>
      </c>
      <c r="L75" s="98">
        <f t="shared" si="8"/>
        <v>0</v>
      </c>
      <c r="M75" s="98">
        <f t="shared" si="9"/>
        <v>0</v>
      </c>
    </row>
    <row r="76" spans="1:13">
      <c r="A76" s="107">
        <f t="shared" ref="A76:A82" si="13">+ROUND(F76,0)</f>
        <v>0</v>
      </c>
      <c r="B76" s="90">
        <v>66</v>
      </c>
      <c r="C76" s="99">
        <f t="shared" ref="C76:C82" si="14">+EDATE(C75,$C$8)</f>
        <v>0</v>
      </c>
      <c r="D76" s="92">
        <f t="shared" ref="D76:D82" si="15">+IF($G$2&gt;=B76,0,+D75+1)</f>
        <v>66</v>
      </c>
      <c r="E76" s="93">
        <f t="shared" ref="E76:E82" si="16">+IF(D76=0,1,D76)</f>
        <v>66</v>
      </c>
      <c r="F76" s="94">
        <f t="shared" ref="F76:F82" si="17">IF(F75&gt;0.001,G75-J75,0)</f>
        <v>0</v>
      </c>
      <c r="G76" s="95">
        <f t="shared" si="12"/>
        <v>0</v>
      </c>
      <c r="H76" s="96">
        <f t="shared" si="11"/>
        <v>0</v>
      </c>
      <c r="I76" s="97">
        <f t="shared" si="10"/>
        <v>0</v>
      </c>
      <c r="J76" s="98">
        <f t="shared" ref="J76:J82" si="18">+H76+I76</f>
        <v>0</v>
      </c>
      <c r="K76" s="251">
        <f>+NT!$K$5</f>
        <v>0.21</v>
      </c>
      <c r="L76" s="98">
        <f t="shared" ref="L76:L82" si="19">+J76*K76</f>
        <v>0</v>
      </c>
      <c r="M76" s="98">
        <f t="shared" ref="M76:M82" si="20">+J76+J76*K76</f>
        <v>0</v>
      </c>
    </row>
    <row r="77" spans="1:13">
      <c r="A77" s="107">
        <f t="shared" si="13"/>
        <v>0</v>
      </c>
      <c r="B77" s="90">
        <v>67</v>
      </c>
      <c r="C77" s="99">
        <f t="shared" si="14"/>
        <v>0</v>
      </c>
      <c r="D77" s="92">
        <f t="shared" si="15"/>
        <v>67</v>
      </c>
      <c r="E77" s="93">
        <f t="shared" si="16"/>
        <v>67</v>
      </c>
      <c r="F77" s="94">
        <f t="shared" si="17"/>
        <v>0</v>
      </c>
      <c r="G77" s="95">
        <f t="shared" si="12"/>
        <v>0</v>
      </c>
      <c r="H77" s="96">
        <f t="shared" si="11"/>
        <v>0</v>
      </c>
      <c r="I77" s="97">
        <f t="shared" ref="I77:I82" si="21">IFERROR(IPMT(D$6/$E$7,E77,F$7,-$C$6,$G$6),0)</f>
        <v>0</v>
      </c>
      <c r="J77" s="98">
        <f t="shared" si="18"/>
        <v>0</v>
      </c>
      <c r="K77" s="251">
        <f>+NT!$K$5</f>
        <v>0.21</v>
      </c>
      <c r="L77" s="98">
        <f t="shared" si="19"/>
        <v>0</v>
      </c>
      <c r="M77" s="98">
        <f t="shared" si="20"/>
        <v>0</v>
      </c>
    </row>
    <row r="78" spans="1:13">
      <c r="A78" s="107">
        <f t="shared" si="13"/>
        <v>0</v>
      </c>
      <c r="B78" s="90">
        <v>68</v>
      </c>
      <c r="C78" s="99">
        <f t="shared" si="14"/>
        <v>0</v>
      </c>
      <c r="D78" s="92">
        <f t="shared" si="15"/>
        <v>68</v>
      </c>
      <c r="E78" s="93">
        <f t="shared" si="16"/>
        <v>68</v>
      </c>
      <c r="F78" s="94">
        <f t="shared" si="17"/>
        <v>0</v>
      </c>
      <c r="G78" s="95">
        <f t="shared" si="12"/>
        <v>0</v>
      </c>
      <c r="H78" s="96">
        <f t="shared" si="11"/>
        <v>0</v>
      </c>
      <c r="I78" s="97">
        <f t="shared" si="21"/>
        <v>0</v>
      </c>
      <c r="J78" s="98">
        <f t="shared" si="18"/>
        <v>0</v>
      </c>
      <c r="K78" s="251">
        <f>+NT!$K$5</f>
        <v>0.21</v>
      </c>
      <c r="L78" s="98">
        <f t="shared" si="19"/>
        <v>0</v>
      </c>
      <c r="M78" s="98">
        <f t="shared" si="20"/>
        <v>0</v>
      </c>
    </row>
    <row r="79" spans="1:13">
      <c r="A79" s="107">
        <f t="shared" si="13"/>
        <v>0</v>
      </c>
      <c r="B79" s="90">
        <v>69</v>
      </c>
      <c r="C79" s="99">
        <f t="shared" si="14"/>
        <v>0</v>
      </c>
      <c r="D79" s="92">
        <f t="shared" si="15"/>
        <v>69</v>
      </c>
      <c r="E79" s="93">
        <f t="shared" si="16"/>
        <v>69</v>
      </c>
      <c r="F79" s="94">
        <f t="shared" si="17"/>
        <v>0</v>
      </c>
      <c r="G79" s="95">
        <f t="shared" si="12"/>
        <v>0</v>
      </c>
      <c r="H79" s="96">
        <f t="shared" si="11"/>
        <v>0</v>
      </c>
      <c r="I79" s="97">
        <f t="shared" si="21"/>
        <v>0</v>
      </c>
      <c r="J79" s="98">
        <f t="shared" si="18"/>
        <v>0</v>
      </c>
      <c r="K79" s="251">
        <f>+NT!$K$5</f>
        <v>0.21</v>
      </c>
      <c r="L79" s="98">
        <f t="shared" si="19"/>
        <v>0</v>
      </c>
      <c r="M79" s="98">
        <f t="shared" si="20"/>
        <v>0</v>
      </c>
    </row>
    <row r="80" spans="1:13">
      <c r="A80" s="107">
        <f t="shared" si="13"/>
        <v>0</v>
      </c>
      <c r="B80" s="90">
        <v>70</v>
      </c>
      <c r="C80" s="99">
        <f t="shared" si="14"/>
        <v>0</v>
      </c>
      <c r="D80" s="92">
        <f t="shared" si="15"/>
        <v>70</v>
      </c>
      <c r="E80" s="93">
        <f t="shared" si="16"/>
        <v>70</v>
      </c>
      <c r="F80" s="94">
        <f t="shared" si="17"/>
        <v>0</v>
      </c>
      <c r="G80" s="95">
        <f t="shared" si="12"/>
        <v>0</v>
      </c>
      <c r="H80" s="96">
        <f t="shared" si="11"/>
        <v>0</v>
      </c>
      <c r="I80" s="97">
        <f t="shared" si="21"/>
        <v>0</v>
      </c>
      <c r="J80" s="98">
        <f t="shared" si="18"/>
        <v>0</v>
      </c>
      <c r="K80" s="251">
        <f>+NT!$K$5</f>
        <v>0.21</v>
      </c>
      <c r="L80" s="98">
        <f t="shared" si="19"/>
        <v>0</v>
      </c>
      <c r="M80" s="98">
        <f t="shared" si="20"/>
        <v>0</v>
      </c>
    </row>
    <row r="81" spans="1:13">
      <c r="A81" s="107">
        <f t="shared" si="13"/>
        <v>0</v>
      </c>
      <c r="B81" s="90">
        <v>71</v>
      </c>
      <c r="C81" s="99">
        <f t="shared" si="14"/>
        <v>0</v>
      </c>
      <c r="D81" s="92">
        <f t="shared" si="15"/>
        <v>71</v>
      </c>
      <c r="E81" s="93">
        <f t="shared" si="16"/>
        <v>71</v>
      </c>
      <c r="F81" s="94">
        <f t="shared" si="17"/>
        <v>0</v>
      </c>
      <c r="G81" s="95">
        <f t="shared" si="12"/>
        <v>0</v>
      </c>
      <c r="H81" s="96">
        <f t="shared" si="11"/>
        <v>0</v>
      </c>
      <c r="I81" s="97">
        <f t="shared" si="21"/>
        <v>0</v>
      </c>
      <c r="J81" s="98">
        <f t="shared" si="18"/>
        <v>0</v>
      </c>
      <c r="K81" s="251">
        <f>+NT!$K$5</f>
        <v>0.21</v>
      </c>
      <c r="L81" s="98">
        <f t="shared" si="19"/>
        <v>0</v>
      </c>
      <c r="M81" s="98">
        <f t="shared" si="20"/>
        <v>0</v>
      </c>
    </row>
    <row r="82" spans="1:13">
      <c r="A82" s="107">
        <f t="shared" si="13"/>
        <v>0</v>
      </c>
      <c r="B82" s="90">
        <v>72</v>
      </c>
      <c r="C82" s="100">
        <f t="shared" si="14"/>
        <v>0</v>
      </c>
      <c r="D82" s="92">
        <f t="shared" si="15"/>
        <v>72</v>
      </c>
      <c r="E82" s="93">
        <f t="shared" si="16"/>
        <v>72</v>
      </c>
      <c r="F82" s="94">
        <f t="shared" si="17"/>
        <v>0</v>
      </c>
      <c r="G82" s="95">
        <f t="shared" si="12"/>
        <v>0</v>
      </c>
      <c r="H82" s="96">
        <f t="shared" si="11"/>
        <v>0</v>
      </c>
      <c r="I82" s="97">
        <f t="shared" si="21"/>
        <v>0</v>
      </c>
      <c r="J82" s="98">
        <f t="shared" si="18"/>
        <v>0</v>
      </c>
      <c r="K82" s="251">
        <f>+NT!$K$5</f>
        <v>0.21</v>
      </c>
      <c r="L82" s="98">
        <f t="shared" si="19"/>
        <v>0</v>
      </c>
      <c r="M82" s="98">
        <f t="shared" si="20"/>
        <v>0</v>
      </c>
    </row>
    <row r="83" spans="1:13">
      <c r="B83" s="101"/>
      <c r="C83" s="102"/>
      <c r="D83" s="102"/>
      <c r="E83" s="102"/>
      <c r="F83" s="103"/>
      <c r="G83" s="103"/>
      <c r="H83" s="104">
        <f>SUM(H11:H82)</f>
        <v>0</v>
      </c>
      <c r="I83" s="104">
        <f>SUM(I11:I82)</f>
        <v>0</v>
      </c>
      <c r="J83" s="104">
        <f>SUM(J11:J82)</f>
        <v>0</v>
      </c>
      <c r="K83" s="104">
        <f>SUM(K11:K82)</f>
        <v>15.120000000000028</v>
      </c>
      <c r="L83" s="104"/>
      <c r="M83" s="104">
        <f>SUM(M11:M82)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6">
    <tabColor theme="7"/>
  </sheetPr>
  <dimension ref="A1:M83"/>
  <sheetViews>
    <sheetView showGridLines="0" zoomScaleNormal="100" workbookViewId="0">
      <selection activeCell="P25" sqref="P25"/>
    </sheetView>
  </sheetViews>
  <sheetFormatPr defaultColWidth="11.44140625" defaultRowHeight="12"/>
  <cols>
    <col min="1" max="1" width="8.6640625" style="75" bestFit="1"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9.88671875" style="75" bestFit="1" customWidth="1"/>
    <col min="11" max="11" width="4.88671875" style="75" bestFit="1" customWidth="1"/>
    <col min="12" max="12" width="6.5546875" style="75" bestFit="1" customWidth="1"/>
    <col min="13" max="13" width="10.5546875" style="75" bestFit="1" customWidth="1"/>
    <col min="14" max="14" width="7.109375" style="75" bestFit="1" customWidth="1"/>
    <col min="15" max="15" width="6.5546875" style="75" bestFit="1" customWidth="1"/>
    <col min="16" max="16" width="7.44140625" style="75" bestFit="1" customWidth="1"/>
    <col min="17" max="18" width="6.5546875" style="75" bestFit="1" customWidth="1"/>
    <col min="19" max="20" width="6.88671875" style="75" bestFit="1" customWidth="1"/>
    <col min="21" max="21" width="6.5546875" style="75" bestFit="1" customWidth="1"/>
    <col min="22" max="22" width="7" style="75" bestFit="1" customWidth="1"/>
    <col min="23" max="23" width="6.5546875" style="75" bestFit="1" customWidth="1"/>
    <col min="24" max="16384" width="11.44140625" style="75"/>
  </cols>
  <sheetData>
    <row r="1" spans="1:13">
      <c r="E1" s="76" t="str">
        <f>+NT!S2</f>
        <v>Mensual</v>
      </c>
      <c r="G1" s="64" t="s">
        <v>118</v>
      </c>
    </row>
    <row r="2" spans="1:13">
      <c r="E2" s="76" t="str">
        <f>+NT!S3</f>
        <v>Trimestral</v>
      </c>
      <c r="G2" s="82">
        <v>0</v>
      </c>
    </row>
    <row r="3" spans="1:13">
      <c r="E3" s="76" t="str">
        <f>+NT!S4</f>
        <v>Anual</v>
      </c>
    </row>
    <row r="5" spans="1:13">
      <c r="B5" s="77" t="s">
        <v>102</v>
      </c>
      <c r="C5" s="78" t="s">
        <v>98</v>
      </c>
      <c r="D5" s="79" t="s">
        <v>103</v>
      </c>
      <c r="E5" s="64" t="s">
        <v>100</v>
      </c>
      <c r="F5" s="64" t="s">
        <v>117</v>
      </c>
      <c r="G5" s="64" t="s">
        <v>160</v>
      </c>
      <c r="H5" s="64" t="s">
        <v>116</v>
      </c>
      <c r="I5" s="64" t="s">
        <v>99</v>
      </c>
      <c r="J5" s="64" t="s">
        <v>105</v>
      </c>
    </row>
    <row r="6" spans="1:13">
      <c r="B6" s="32" t="str">
        <f>+FIN!B36</f>
        <v>Leasing C</v>
      </c>
      <c r="C6" s="80">
        <f>+FIN!C36</f>
        <v>0</v>
      </c>
      <c r="D6" s="81">
        <f>+FIN!E36</f>
        <v>0</v>
      </c>
      <c r="E6" s="82">
        <f>+FIN!F36</f>
        <v>0</v>
      </c>
      <c r="F6" s="82">
        <f>+FIN!G36</f>
        <v>0</v>
      </c>
      <c r="G6" s="83">
        <f>IFERROR(PMT(D$6/E7,F$7+1,-C$6,,0),0)</f>
        <v>0</v>
      </c>
      <c r="H6" s="83">
        <f>IFERROR(PMT(D$6/E7,F$7,-C$6,G6,0),0)</f>
        <v>0</v>
      </c>
      <c r="I6" s="84">
        <f>+FIN!J36</f>
        <v>0</v>
      </c>
      <c r="J6" s="84">
        <f>EDATE(I6,F6*C8)</f>
        <v>0</v>
      </c>
    </row>
    <row r="7" spans="1:13">
      <c r="C7" s="107">
        <f>+C6-G6</f>
        <v>0</v>
      </c>
      <c r="E7" s="85">
        <f>+IF(E6=E1,12,0)+IF(E6=E2,4,0)+IF(E6=E3,1,0)</f>
        <v>0</v>
      </c>
      <c r="F7" s="86">
        <f>+F6-G2</f>
        <v>0</v>
      </c>
      <c r="G7" s="395">
        <f>+ROUND(G6,0)</f>
        <v>0</v>
      </c>
    </row>
    <row r="8" spans="1:13">
      <c r="C8" s="86">
        <f>+IF(E6=E1,1,0)+IF(E6=E2,3,0)+IF(E6=E3,12,0)</f>
        <v>0</v>
      </c>
      <c r="G8" s="87">
        <f>IF(E6=E1,G2,0)+IF(E6=E2,G2/3,0)+IF(E6=E3,G2/12,0)</f>
        <v>0</v>
      </c>
    </row>
    <row r="9" spans="1:13">
      <c r="E9" s="88"/>
    </row>
    <row r="10" spans="1:13">
      <c r="B10" s="89" t="s">
        <v>110</v>
      </c>
      <c r="C10" s="89" t="s">
        <v>139</v>
      </c>
      <c r="D10" s="89" t="s">
        <v>122</v>
      </c>
      <c r="E10" s="89" t="s">
        <v>121</v>
      </c>
      <c r="F10" s="89" t="s">
        <v>111</v>
      </c>
      <c r="G10" s="89" t="s">
        <v>112</v>
      </c>
      <c r="H10" s="89" t="s">
        <v>113</v>
      </c>
      <c r="I10" s="89" t="s">
        <v>114</v>
      </c>
      <c r="J10" s="89" t="s">
        <v>243</v>
      </c>
      <c r="K10" s="89" t="s">
        <v>215</v>
      </c>
      <c r="L10" s="89" t="s">
        <v>50</v>
      </c>
      <c r="M10" s="89" t="s">
        <v>244</v>
      </c>
    </row>
    <row r="11" spans="1:13">
      <c r="A11" s="107">
        <f>+ROUND(F11,0)</f>
        <v>0</v>
      </c>
      <c r="B11" s="90">
        <v>1</v>
      </c>
      <c r="C11" s="91">
        <f>+I6</f>
        <v>0</v>
      </c>
      <c r="D11" s="92">
        <f>+IF(G2&gt;=1,0,1)</f>
        <v>1</v>
      </c>
      <c r="E11" s="93">
        <f>+IF(D11=0,1,D11)</f>
        <v>1</v>
      </c>
      <c r="F11" s="94">
        <f>C$6</f>
        <v>0</v>
      </c>
      <c r="G11" s="95">
        <f t="shared" ref="G11:G74" si="0">IF(A11=$G$7,$G$7,F11*(1+D$6/$E$7))</f>
        <v>0</v>
      </c>
      <c r="H11" s="96">
        <f>IF(A11=$G$7,$G$7,IFERROR(PPMT(D$6/$E$7,D11,F$7,-C$6,$G$6),0))</f>
        <v>0</v>
      </c>
      <c r="I11" s="97">
        <f>IFERROR(IPMT(D$6/$E$7,E11,F$7,-$C$6,$G$6),0)</f>
        <v>0</v>
      </c>
      <c r="J11" s="98">
        <f>+H11+I11</f>
        <v>0</v>
      </c>
      <c r="K11" s="251">
        <f>+NT!$K$5</f>
        <v>0.21</v>
      </c>
      <c r="L11" s="98">
        <f>+J11*K11</f>
        <v>0</v>
      </c>
      <c r="M11" s="98">
        <f>+J11+J11*K11</f>
        <v>0</v>
      </c>
    </row>
    <row r="12" spans="1:13">
      <c r="A12" s="107">
        <f t="shared" ref="A12:A75" si="1">+ROUND(F12,0)</f>
        <v>0</v>
      </c>
      <c r="B12" s="90">
        <v>2</v>
      </c>
      <c r="C12" s="99">
        <f t="shared" ref="C12:C75" si="2">+EDATE(C11,$C$8)</f>
        <v>0</v>
      </c>
      <c r="D12" s="92">
        <f t="shared" ref="D12:D75" si="3">+IF($G$2&gt;=B12,0,+D11+1)</f>
        <v>2</v>
      </c>
      <c r="E12" s="93">
        <f t="shared" ref="E12:E75" si="4">+IF(D12=0,1,D12)</f>
        <v>2</v>
      </c>
      <c r="F12" s="94">
        <f t="shared" ref="F12:F75" si="5">IF(F11&gt;0.001,G11-J11,0)</f>
        <v>0</v>
      </c>
      <c r="G12" s="95">
        <f t="shared" si="0"/>
        <v>0</v>
      </c>
      <c r="H12" s="96">
        <f t="shared" ref="H12:H26" si="6">IF(A12=$G$7,$G$7,IFERROR(PPMT(D$6/$E$7,D12,F$7,-C$6,$G$6),0))</f>
        <v>0</v>
      </c>
      <c r="I12" s="97">
        <f>IFERROR(IPMT(D$6/$E$7,E12,F$7,-$C$6,$G$6),0)</f>
        <v>0</v>
      </c>
      <c r="J12" s="98">
        <f t="shared" ref="J12:J75" si="7">+H12+I12</f>
        <v>0</v>
      </c>
      <c r="K12" s="251">
        <f>+NT!$K$5</f>
        <v>0.21</v>
      </c>
      <c r="L12" s="98">
        <f t="shared" ref="L12:L75" si="8">+J12*K12</f>
        <v>0</v>
      </c>
      <c r="M12" s="98">
        <f t="shared" ref="M12:M75" si="9">+J12+J12*K12</f>
        <v>0</v>
      </c>
    </row>
    <row r="13" spans="1:13">
      <c r="A13" s="107">
        <f t="shared" si="1"/>
        <v>0</v>
      </c>
      <c r="B13" s="90">
        <v>3</v>
      </c>
      <c r="C13" s="99">
        <f t="shared" si="2"/>
        <v>0</v>
      </c>
      <c r="D13" s="92">
        <f t="shared" si="3"/>
        <v>3</v>
      </c>
      <c r="E13" s="93">
        <f t="shared" si="4"/>
        <v>3</v>
      </c>
      <c r="F13" s="94">
        <f t="shared" si="5"/>
        <v>0</v>
      </c>
      <c r="G13" s="95">
        <f t="shared" si="0"/>
        <v>0</v>
      </c>
      <c r="H13" s="96">
        <f t="shared" si="6"/>
        <v>0</v>
      </c>
      <c r="I13" s="97">
        <f t="shared" ref="I13:I76" si="10">IFERROR(IPMT(D$6/$E$7,E13,F$7,-$C$6,$G$6),0)</f>
        <v>0</v>
      </c>
      <c r="J13" s="98">
        <f t="shared" si="7"/>
        <v>0</v>
      </c>
      <c r="K13" s="251">
        <f>+NT!$K$5</f>
        <v>0.21</v>
      </c>
      <c r="L13" s="98">
        <f t="shared" si="8"/>
        <v>0</v>
      </c>
      <c r="M13" s="98">
        <f t="shared" si="9"/>
        <v>0</v>
      </c>
    </row>
    <row r="14" spans="1:13">
      <c r="A14" s="107">
        <f t="shared" si="1"/>
        <v>0</v>
      </c>
      <c r="B14" s="90">
        <v>4</v>
      </c>
      <c r="C14" s="99">
        <f t="shared" si="2"/>
        <v>0</v>
      </c>
      <c r="D14" s="92">
        <f t="shared" si="3"/>
        <v>4</v>
      </c>
      <c r="E14" s="93">
        <f t="shared" si="4"/>
        <v>4</v>
      </c>
      <c r="F14" s="94">
        <f t="shared" si="5"/>
        <v>0</v>
      </c>
      <c r="G14" s="95">
        <f t="shared" si="0"/>
        <v>0</v>
      </c>
      <c r="H14" s="96">
        <f t="shared" si="6"/>
        <v>0</v>
      </c>
      <c r="I14" s="97">
        <f t="shared" si="10"/>
        <v>0</v>
      </c>
      <c r="J14" s="98">
        <f t="shared" si="7"/>
        <v>0</v>
      </c>
      <c r="K14" s="251">
        <f>+NT!$K$5</f>
        <v>0.21</v>
      </c>
      <c r="L14" s="98">
        <f t="shared" si="8"/>
        <v>0</v>
      </c>
      <c r="M14" s="98">
        <f t="shared" si="9"/>
        <v>0</v>
      </c>
    </row>
    <row r="15" spans="1:13">
      <c r="A15" s="107">
        <f t="shared" si="1"/>
        <v>0</v>
      </c>
      <c r="B15" s="90">
        <v>5</v>
      </c>
      <c r="C15" s="99">
        <f t="shared" si="2"/>
        <v>0</v>
      </c>
      <c r="D15" s="92">
        <f t="shared" si="3"/>
        <v>5</v>
      </c>
      <c r="E15" s="93">
        <f t="shared" si="4"/>
        <v>5</v>
      </c>
      <c r="F15" s="94">
        <f t="shared" si="5"/>
        <v>0</v>
      </c>
      <c r="G15" s="95">
        <f t="shared" si="0"/>
        <v>0</v>
      </c>
      <c r="H15" s="96">
        <f t="shared" si="6"/>
        <v>0</v>
      </c>
      <c r="I15" s="97">
        <f t="shared" si="10"/>
        <v>0</v>
      </c>
      <c r="J15" s="98">
        <f t="shared" si="7"/>
        <v>0</v>
      </c>
      <c r="K15" s="251">
        <f>+NT!$K$5</f>
        <v>0.21</v>
      </c>
      <c r="L15" s="98">
        <f t="shared" si="8"/>
        <v>0</v>
      </c>
      <c r="M15" s="98">
        <f t="shared" si="9"/>
        <v>0</v>
      </c>
    </row>
    <row r="16" spans="1:13">
      <c r="A16" s="107">
        <f t="shared" si="1"/>
        <v>0</v>
      </c>
      <c r="B16" s="90">
        <v>6</v>
      </c>
      <c r="C16" s="99">
        <f t="shared" si="2"/>
        <v>0</v>
      </c>
      <c r="D16" s="92">
        <f t="shared" si="3"/>
        <v>6</v>
      </c>
      <c r="E16" s="93">
        <f t="shared" si="4"/>
        <v>6</v>
      </c>
      <c r="F16" s="94">
        <f t="shared" si="5"/>
        <v>0</v>
      </c>
      <c r="G16" s="95">
        <f t="shared" si="0"/>
        <v>0</v>
      </c>
      <c r="H16" s="96">
        <f t="shared" si="6"/>
        <v>0</v>
      </c>
      <c r="I16" s="97">
        <f t="shared" si="10"/>
        <v>0</v>
      </c>
      <c r="J16" s="98">
        <f t="shared" si="7"/>
        <v>0</v>
      </c>
      <c r="K16" s="251">
        <f>+NT!$K$5</f>
        <v>0.21</v>
      </c>
      <c r="L16" s="98">
        <f t="shared" si="8"/>
        <v>0</v>
      </c>
      <c r="M16" s="98">
        <f t="shared" si="9"/>
        <v>0</v>
      </c>
    </row>
    <row r="17" spans="1:13">
      <c r="A17" s="107">
        <f t="shared" si="1"/>
        <v>0</v>
      </c>
      <c r="B17" s="90">
        <v>7</v>
      </c>
      <c r="C17" s="99">
        <f t="shared" si="2"/>
        <v>0</v>
      </c>
      <c r="D17" s="92">
        <f t="shared" si="3"/>
        <v>7</v>
      </c>
      <c r="E17" s="93">
        <f t="shared" si="4"/>
        <v>7</v>
      </c>
      <c r="F17" s="94">
        <f t="shared" si="5"/>
        <v>0</v>
      </c>
      <c r="G17" s="95">
        <f t="shared" si="0"/>
        <v>0</v>
      </c>
      <c r="H17" s="96">
        <f t="shared" si="6"/>
        <v>0</v>
      </c>
      <c r="I17" s="97">
        <f t="shared" si="10"/>
        <v>0</v>
      </c>
      <c r="J17" s="98">
        <f t="shared" si="7"/>
        <v>0</v>
      </c>
      <c r="K17" s="251">
        <f>+NT!$K$5</f>
        <v>0.21</v>
      </c>
      <c r="L17" s="98">
        <f t="shared" si="8"/>
        <v>0</v>
      </c>
      <c r="M17" s="98">
        <f t="shared" si="9"/>
        <v>0</v>
      </c>
    </row>
    <row r="18" spans="1:13">
      <c r="A18" s="107">
        <f t="shared" si="1"/>
        <v>0</v>
      </c>
      <c r="B18" s="90">
        <v>8</v>
      </c>
      <c r="C18" s="99">
        <f t="shared" si="2"/>
        <v>0</v>
      </c>
      <c r="D18" s="92">
        <f t="shared" si="3"/>
        <v>8</v>
      </c>
      <c r="E18" s="93">
        <f t="shared" si="4"/>
        <v>8</v>
      </c>
      <c r="F18" s="94">
        <f t="shared" si="5"/>
        <v>0</v>
      </c>
      <c r="G18" s="95">
        <f t="shared" si="0"/>
        <v>0</v>
      </c>
      <c r="H18" s="96">
        <f t="shared" si="6"/>
        <v>0</v>
      </c>
      <c r="I18" s="97">
        <f t="shared" si="10"/>
        <v>0</v>
      </c>
      <c r="J18" s="98">
        <f t="shared" si="7"/>
        <v>0</v>
      </c>
      <c r="K18" s="251">
        <f>+NT!$K$5</f>
        <v>0.21</v>
      </c>
      <c r="L18" s="98">
        <f t="shared" si="8"/>
        <v>0</v>
      </c>
      <c r="M18" s="98">
        <f t="shared" si="9"/>
        <v>0</v>
      </c>
    </row>
    <row r="19" spans="1:13">
      <c r="A19" s="107">
        <f t="shared" si="1"/>
        <v>0</v>
      </c>
      <c r="B19" s="90">
        <v>9</v>
      </c>
      <c r="C19" s="99">
        <f t="shared" si="2"/>
        <v>0</v>
      </c>
      <c r="D19" s="92">
        <f t="shared" si="3"/>
        <v>9</v>
      </c>
      <c r="E19" s="93">
        <f t="shared" si="4"/>
        <v>9</v>
      </c>
      <c r="F19" s="94">
        <f t="shared" si="5"/>
        <v>0</v>
      </c>
      <c r="G19" s="95">
        <f t="shared" si="0"/>
        <v>0</v>
      </c>
      <c r="H19" s="96">
        <f t="shared" si="6"/>
        <v>0</v>
      </c>
      <c r="I19" s="97">
        <f t="shared" si="10"/>
        <v>0</v>
      </c>
      <c r="J19" s="98">
        <f t="shared" si="7"/>
        <v>0</v>
      </c>
      <c r="K19" s="251">
        <f>+NT!$K$5</f>
        <v>0.21</v>
      </c>
      <c r="L19" s="98">
        <f t="shared" si="8"/>
        <v>0</v>
      </c>
      <c r="M19" s="98">
        <f t="shared" si="9"/>
        <v>0</v>
      </c>
    </row>
    <row r="20" spans="1:13">
      <c r="A20" s="107">
        <f t="shared" si="1"/>
        <v>0</v>
      </c>
      <c r="B20" s="90">
        <v>10</v>
      </c>
      <c r="C20" s="99">
        <f t="shared" si="2"/>
        <v>0</v>
      </c>
      <c r="D20" s="92">
        <f t="shared" si="3"/>
        <v>10</v>
      </c>
      <c r="E20" s="93">
        <f t="shared" si="4"/>
        <v>10</v>
      </c>
      <c r="F20" s="94">
        <f t="shared" si="5"/>
        <v>0</v>
      </c>
      <c r="G20" s="95">
        <f t="shared" si="0"/>
        <v>0</v>
      </c>
      <c r="H20" s="96">
        <f t="shared" si="6"/>
        <v>0</v>
      </c>
      <c r="I20" s="97">
        <f t="shared" si="10"/>
        <v>0</v>
      </c>
      <c r="J20" s="98">
        <f t="shared" si="7"/>
        <v>0</v>
      </c>
      <c r="K20" s="251">
        <f>+NT!$K$5</f>
        <v>0.21</v>
      </c>
      <c r="L20" s="98">
        <f t="shared" si="8"/>
        <v>0</v>
      </c>
      <c r="M20" s="98">
        <f t="shared" si="9"/>
        <v>0</v>
      </c>
    </row>
    <row r="21" spans="1:13">
      <c r="A21" s="107">
        <f t="shared" si="1"/>
        <v>0</v>
      </c>
      <c r="B21" s="90">
        <v>11</v>
      </c>
      <c r="C21" s="99">
        <f t="shared" si="2"/>
        <v>0</v>
      </c>
      <c r="D21" s="92">
        <f t="shared" si="3"/>
        <v>11</v>
      </c>
      <c r="E21" s="93">
        <f t="shared" si="4"/>
        <v>11</v>
      </c>
      <c r="F21" s="94">
        <f t="shared" si="5"/>
        <v>0</v>
      </c>
      <c r="G21" s="95">
        <f t="shared" si="0"/>
        <v>0</v>
      </c>
      <c r="H21" s="96">
        <f t="shared" si="6"/>
        <v>0</v>
      </c>
      <c r="I21" s="97">
        <f t="shared" si="10"/>
        <v>0</v>
      </c>
      <c r="J21" s="98">
        <f t="shared" si="7"/>
        <v>0</v>
      </c>
      <c r="K21" s="251">
        <f>+NT!$K$5</f>
        <v>0.21</v>
      </c>
      <c r="L21" s="98">
        <f t="shared" si="8"/>
        <v>0</v>
      </c>
      <c r="M21" s="98">
        <f t="shared" si="9"/>
        <v>0</v>
      </c>
    </row>
    <row r="22" spans="1:13">
      <c r="A22" s="107">
        <f t="shared" si="1"/>
        <v>0</v>
      </c>
      <c r="B22" s="90">
        <v>12</v>
      </c>
      <c r="C22" s="99">
        <f t="shared" si="2"/>
        <v>0</v>
      </c>
      <c r="D22" s="92">
        <f t="shared" si="3"/>
        <v>12</v>
      </c>
      <c r="E22" s="93">
        <f t="shared" si="4"/>
        <v>12</v>
      </c>
      <c r="F22" s="94">
        <f t="shared" si="5"/>
        <v>0</v>
      </c>
      <c r="G22" s="95">
        <f t="shared" si="0"/>
        <v>0</v>
      </c>
      <c r="H22" s="96">
        <f t="shared" si="6"/>
        <v>0</v>
      </c>
      <c r="I22" s="97">
        <f t="shared" si="10"/>
        <v>0</v>
      </c>
      <c r="J22" s="98">
        <f t="shared" si="7"/>
        <v>0</v>
      </c>
      <c r="K22" s="251">
        <f>+NT!$K$5</f>
        <v>0.21</v>
      </c>
      <c r="L22" s="98">
        <f t="shared" si="8"/>
        <v>0</v>
      </c>
      <c r="M22" s="98">
        <f t="shared" si="9"/>
        <v>0</v>
      </c>
    </row>
    <row r="23" spans="1:13">
      <c r="A23" s="107">
        <f t="shared" si="1"/>
        <v>0</v>
      </c>
      <c r="B23" s="90">
        <v>13</v>
      </c>
      <c r="C23" s="99">
        <f t="shared" si="2"/>
        <v>0</v>
      </c>
      <c r="D23" s="92">
        <f t="shared" si="3"/>
        <v>13</v>
      </c>
      <c r="E23" s="93">
        <f t="shared" si="4"/>
        <v>13</v>
      </c>
      <c r="F23" s="94">
        <f t="shared" si="5"/>
        <v>0</v>
      </c>
      <c r="G23" s="95">
        <f t="shared" si="0"/>
        <v>0</v>
      </c>
      <c r="H23" s="96">
        <f t="shared" si="6"/>
        <v>0</v>
      </c>
      <c r="I23" s="97">
        <f t="shared" si="10"/>
        <v>0</v>
      </c>
      <c r="J23" s="98">
        <f t="shared" si="7"/>
        <v>0</v>
      </c>
      <c r="K23" s="251">
        <f>+NT!$K$5</f>
        <v>0.21</v>
      </c>
      <c r="L23" s="98">
        <f t="shared" si="8"/>
        <v>0</v>
      </c>
      <c r="M23" s="98">
        <f t="shared" si="9"/>
        <v>0</v>
      </c>
    </row>
    <row r="24" spans="1:13">
      <c r="A24" s="107">
        <f t="shared" si="1"/>
        <v>0</v>
      </c>
      <c r="B24" s="90">
        <v>14</v>
      </c>
      <c r="C24" s="99">
        <f t="shared" si="2"/>
        <v>0</v>
      </c>
      <c r="D24" s="92">
        <f t="shared" si="3"/>
        <v>14</v>
      </c>
      <c r="E24" s="93">
        <f t="shared" si="4"/>
        <v>14</v>
      </c>
      <c r="F24" s="94">
        <f t="shared" si="5"/>
        <v>0</v>
      </c>
      <c r="G24" s="95">
        <f t="shared" si="0"/>
        <v>0</v>
      </c>
      <c r="H24" s="96">
        <f t="shared" si="6"/>
        <v>0</v>
      </c>
      <c r="I24" s="97">
        <f t="shared" si="10"/>
        <v>0</v>
      </c>
      <c r="J24" s="98">
        <f t="shared" si="7"/>
        <v>0</v>
      </c>
      <c r="K24" s="251">
        <f>+NT!$K$5</f>
        <v>0.21</v>
      </c>
      <c r="L24" s="98">
        <f t="shared" si="8"/>
        <v>0</v>
      </c>
      <c r="M24" s="98">
        <f t="shared" si="9"/>
        <v>0</v>
      </c>
    </row>
    <row r="25" spans="1:13">
      <c r="A25" s="107">
        <f t="shared" si="1"/>
        <v>0</v>
      </c>
      <c r="B25" s="90">
        <v>15</v>
      </c>
      <c r="C25" s="99">
        <f t="shared" si="2"/>
        <v>0</v>
      </c>
      <c r="D25" s="92">
        <f t="shared" si="3"/>
        <v>15</v>
      </c>
      <c r="E25" s="93">
        <f t="shared" si="4"/>
        <v>15</v>
      </c>
      <c r="F25" s="94">
        <f t="shared" si="5"/>
        <v>0</v>
      </c>
      <c r="G25" s="95">
        <f t="shared" si="0"/>
        <v>0</v>
      </c>
      <c r="H25" s="96">
        <f t="shared" si="6"/>
        <v>0</v>
      </c>
      <c r="I25" s="97">
        <f t="shared" si="10"/>
        <v>0</v>
      </c>
      <c r="J25" s="98">
        <f t="shared" si="7"/>
        <v>0</v>
      </c>
      <c r="K25" s="251">
        <f>+NT!$K$5</f>
        <v>0.21</v>
      </c>
      <c r="L25" s="98">
        <f t="shared" si="8"/>
        <v>0</v>
      </c>
      <c r="M25" s="98">
        <f t="shared" si="9"/>
        <v>0</v>
      </c>
    </row>
    <row r="26" spans="1:13">
      <c r="A26" s="107">
        <f t="shared" si="1"/>
        <v>0</v>
      </c>
      <c r="B26" s="90">
        <v>16</v>
      </c>
      <c r="C26" s="99">
        <f t="shared" si="2"/>
        <v>0</v>
      </c>
      <c r="D26" s="92">
        <f t="shared" si="3"/>
        <v>16</v>
      </c>
      <c r="E26" s="93">
        <f t="shared" si="4"/>
        <v>16</v>
      </c>
      <c r="F26" s="94">
        <f t="shared" si="5"/>
        <v>0</v>
      </c>
      <c r="G26" s="95">
        <f t="shared" si="0"/>
        <v>0</v>
      </c>
      <c r="H26" s="96">
        <f t="shared" si="6"/>
        <v>0</v>
      </c>
      <c r="I26" s="97">
        <f t="shared" si="10"/>
        <v>0</v>
      </c>
      <c r="J26" s="98">
        <f t="shared" si="7"/>
        <v>0</v>
      </c>
      <c r="K26" s="251">
        <f>+NT!$K$5</f>
        <v>0.21</v>
      </c>
      <c r="L26" s="98">
        <f t="shared" si="8"/>
        <v>0</v>
      </c>
      <c r="M26" s="98">
        <f t="shared" si="9"/>
        <v>0</v>
      </c>
    </row>
    <row r="27" spans="1:13">
      <c r="A27" s="107">
        <f t="shared" si="1"/>
        <v>0</v>
      </c>
      <c r="B27" s="90">
        <v>17</v>
      </c>
      <c r="C27" s="99">
        <f t="shared" si="2"/>
        <v>0</v>
      </c>
      <c r="D27" s="92">
        <f t="shared" si="3"/>
        <v>17</v>
      </c>
      <c r="E27" s="93">
        <f t="shared" si="4"/>
        <v>17</v>
      </c>
      <c r="F27" s="94">
        <f t="shared" si="5"/>
        <v>0</v>
      </c>
      <c r="G27" s="95">
        <f>IF(A27=$G$7,$G$7,F27*(1+D$6/$E$7))</f>
        <v>0</v>
      </c>
      <c r="H27" s="96">
        <f>IF(A27=$G$7,$G$7,IFERROR(PPMT(D$6/$E$7,D27,F$7,-C$6,$G$6),0))</f>
        <v>0</v>
      </c>
      <c r="I27" s="97">
        <f t="shared" si="10"/>
        <v>0</v>
      </c>
      <c r="J27" s="98">
        <f t="shared" si="7"/>
        <v>0</v>
      </c>
      <c r="K27" s="251">
        <f>+NT!$K$5</f>
        <v>0.21</v>
      </c>
      <c r="L27" s="98">
        <f t="shared" si="8"/>
        <v>0</v>
      </c>
      <c r="M27" s="98">
        <f t="shared" si="9"/>
        <v>0</v>
      </c>
    </row>
    <row r="28" spans="1:13">
      <c r="A28" s="107">
        <f t="shared" si="1"/>
        <v>0</v>
      </c>
      <c r="B28" s="90">
        <v>18</v>
      </c>
      <c r="C28" s="99">
        <f t="shared" si="2"/>
        <v>0</v>
      </c>
      <c r="D28" s="92">
        <f t="shared" si="3"/>
        <v>18</v>
      </c>
      <c r="E28" s="93">
        <f t="shared" si="4"/>
        <v>18</v>
      </c>
      <c r="F28" s="94">
        <f t="shared" si="5"/>
        <v>0</v>
      </c>
      <c r="G28" s="95">
        <f t="shared" si="0"/>
        <v>0</v>
      </c>
      <c r="H28" s="96">
        <f t="shared" ref="H28:H82" si="11">IF(A28=$G$7,$G$7,IFERROR(PPMT(D$6/$E$7,D28,F$7,-C$6,$G$6),0))</f>
        <v>0</v>
      </c>
      <c r="I28" s="97">
        <f t="shared" si="10"/>
        <v>0</v>
      </c>
      <c r="J28" s="98">
        <f t="shared" si="7"/>
        <v>0</v>
      </c>
      <c r="K28" s="251">
        <f>+NT!$K$5</f>
        <v>0.21</v>
      </c>
      <c r="L28" s="98">
        <f t="shared" si="8"/>
        <v>0</v>
      </c>
      <c r="M28" s="98">
        <f t="shared" si="9"/>
        <v>0</v>
      </c>
    </row>
    <row r="29" spans="1:13">
      <c r="A29" s="107">
        <f t="shared" si="1"/>
        <v>0</v>
      </c>
      <c r="B29" s="90">
        <v>19</v>
      </c>
      <c r="C29" s="99">
        <f t="shared" si="2"/>
        <v>0</v>
      </c>
      <c r="D29" s="92">
        <f t="shared" si="3"/>
        <v>19</v>
      </c>
      <c r="E29" s="93">
        <f t="shared" si="4"/>
        <v>19</v>
      </c>
      <c r="F29" s="94">
        <f t="shared" si="5"/>
        <v>0</v>
      </c>
      <c r="G29" s="95">
        <f t="shared" si="0"/>
        <v>0</v>
      </c>
      <c r="H29" s="96">
        <f t="shared" si="11"/>
        <v>0</v>
      </c>
      <c r="I29" s="97">
        <f t="shared" si="10"/>
        <v>0</v>
      </c>
      <c r="J29" s="98">
        <f t="shared" si="7"/>
        <v>0</v>
      </c>
      <c r="K29" s="251">
        <f>+NT!$K$5</f>
        <v>0.21</v>
      </c>
      <c r="L29" s="98">
        <f t="shared" si="8"/>
        <v>0</v>
      </c>
      <c r="M29" s="98">
        <f t="shared" si="9"/>
        <v>0</v>
      </c>
    </row>
    <row r="30" spans="1:13">
      <c r="A30" s="107">
        <f t="shared" si="1"/>
        <v>0</v>
      </c>
      <c r="B30" s="90">
        <v>20</v>
      </c>
      <c r="C30" s="99">
        <f t="shared" si="2"/>
        <v>0</v>
      </c>
      <c r="D30" s="92">
        <f t="shared" si="3"/>
        <v>20</v>
      </c>
      <c r="E30" s="93">
        <f t="shared" si="4"/>
        <v>20</v>
      </c>
      <c r="F30" s="94">
        <f t="shared" si="5"/>
        <v>0</v>
      </c>
      <c r="G30" s="95">
        <f t="shared" si="0"/>
        <v>0</v>
      </c>
      <c r="H30" s="96">
        <f t="shared" si="11"/>
        <v>0</v>
      </c>
      <c r="I30" s="97">
        <f t="shared" si="10"/>
        <v>0</v>
      </c>
      <c r="J30" s="98">
        <f t="shared" si="7"/>
        <v>0</v>
      </c>
      <c r="K30" s="251">
        <f>+NT!$K$5</f>
        <v>0.21</v>
      </c>
      <c r="L30" s="98">
        <f t="shared" si="8"/>
        <v>0</v>
      </c>
      <c r="M30" s="98">
        <f t="shared" si="9"/>
        <v>0</v>
      </c>
    </row>
    <row r="31" spans="1:13">
      <c r="A31" s="107">
        <f t="shared" si="1"/>
        <v>0</v>
      </c>
      <c r="B31" s="90">
        <v>21</v>
      </c>
      <c r="C31" s="99">
        <f t="shared" si="2"/>
        <v>0</v>
      </c>
      <c r="D31" s="92">
        <f t="shared" si="3"/>
        <v>21</v>
      </c>
      <c r="E31" s="93">
        <f t="shared" si="4"/>
        <v>21</v>
      </c>
      <c r="F31" s="94">
        <f t="shared" si="5"/>
        <v>0</v>
      </c>
      <c r="G31" s="95">
        <f t="shared" si="0"/>
        <v>0</v>
      </c>
      <c r="H31" s="96">
        <f t="shared" si="11"/>
        <v>0</v>
      </c>
      <c r="I31" s="97">
        <f t="shared" si="10"/>
        <v>0</v>
      </c>
      <c r="J31" s="98">
        <f t="shared" si="7"/>
        <v>0</v>
      </c>
      <c r="K31" s="251">
        <f>+NT!$K$5</f>
        <v>0.21</v>
      </c>
      <c r="L31" s="98">
        <f t="shared" si="8"/>
        <v>0</v>
      </c>
      <c r="M31" s="98">
        <f t="shared" si="9"/>
        <v>0</v>
      </c>
    </row>
    <row r="32" spans="1:13">
      <c r="A32" s="107">
        <f t="shared" si="1"/>
        <v>0</v>
      </c>
      <c r="B32" s="90">
        <v>22</v>
      </c>
      <c r="C32" s="99">
        <f t="shared" si="2"/>
        <v>0</v>
      </c>
      <c r="D32" s="92">
        <f t="shared" si="3"/>
        <v>22</v>
      </c>
      <c r="E32" s="93">
        <f t="shared" si="4"/>
        <v>22</v>
      </c>
      <c r="F32" s="94">
        <f t="shared" si="5"/>
        <v>0</v>
      </c>
      <c r="G32" s="95">
        <f t="shared" si="0"/>
        <v>0</v>
      </c>
      <c r="H32" s="96">
        <f t="shared" si="11"/>
        <v>0</v>
      </c>
      <c r="I32" s="97">
        <f t="shared" si="10"/>
        <v>0</v>
      </c>
      <c r="J32" s="98">
        <f t="shared" si="7"/>
        <v>0</v>
      </c>
      <c r="K32" s="251">
        <f>+NT!$K$5</f>
        <v>0.21</v>
      </c>
      <c r="L32" s="98">
        <f t="shared" si="8"/>
        <v>0</v>
      </c>
      <c r="M32" s="98">
        <f t="shared" si="9"/>
        <v>0</v>
      </c>
    </row>
    <row r="33" spans="1:13">
      <c r="A33" s="107">
        <f t="shared" si="1"/>
        <v>0</v>
      </c>
      <c r="B33" s="90">
        <v>23</v>
      </c>
      <c r="C33" s="99">
        <f t="shared" si="2"/>
        <v>0</v>
      </c>
      <c r="D33" s="92">
        <f t="shared" si="3"/>
        <v>23</v>
      </c>
      <c r="E33" s="93">
        <f t="shared" si="4"/>
        <v>23</v>
      </c>
      <c r="F33" s="94">
        <f t="shared" si="5"/>
        <v>0</v>
      </c>
      <c r="G33" s="95">
        <f t="shared" si="0"/>
        <v>0</v>
      </c>
      <c r="H33" s="96">
        <f t="shared" si="11"/>
        <v>0</v>
      </c>
      <c r="I33" s="97">
        <f t="shared" si="10"/>
        <v>0</v>
      </c>
      <c r="J33" s="98">
        <f t="shared" si="7"/>
        <v>0</v>
      </c>
      <c r="K33" s="251">
        <f>+NT!$K$5</f>
        <v>0.21</v>
      </c>
      <c r="L33" s="98">
        <f t="shared" si="8"/>
        <v>0</v>
      </c>
      <c r="M33" s="98">
        <f t="shared" si="9"/>
        <v>0</v>
      </c>
    </row>
    <row r="34" spans="1:13">
      <c r="A34" s="107">
        <f t="shared" si="1"/>
        <v>0</v>
      </c>
      <c r="B34" s="90">
        <v>24</v>
      </c>
      <c r="C34" s="99">
        <f t="shared" si="2"/>
        <v>0</v>
      </c>
      <c r="D34" s="92">
        <f t="shared" si="3"/>
        <v>24</v>
      </c>
      <c r="E34" s="93">
        <f t="shared" si="4"/>
        <v>24</v>
      </c>
      <c r="F34" s="94">
        <f t="shared" si="5"/>
        <v>0</v>
      </c>
      <c r="G34" s="95">
        <f t="shared" si="0"/>
        <v>0</v>
      </c>
      <c r="H34" s="96">
        <f t="shared" si="11"/>
        <v>0</v>
      </c>
      <c r="I34" s="97">
        <f t="shared" si="10"/>
        <v>0</v>
      </c>
      <c r="J34" s="98">
        <f t="shared" si="7"/>
        <v>0</v>
      </c>
      <c r="K34" s="251">
        <f>+NT!$K$5</f>
        <v>0.21</v>
      </c>
      <c r="L34" s="98">
        <f t="shared" si="8"/>
        <v>0</v>
      </c>
      <c r="M34" s="98">
        <f t="shared" si="9"/>
        <v>0</v>
      </c>
    </row>
    <row r="35" spans="1:13">
      <c r="A35" s="107">
        <f t="shared" si="1"/>
        <v>0</v>
      </c>
      <c r="B35" s="90">
        <v>25</v>
      </c>
      <c r="C35" s="99">
        <f t="shared" si="2"/>
        <v>0</v>
      </c>
      <c r="D35" s="92">
        <f t="shared" si="3"/>
        <v>25</v>
      </c>
      <c r="E35" s="93">
        <f t="shared" si="4"/>
        <v>25</v>
      </c>
      <c r="F35" s="94">
        <f t="shared" si="5"/>
        <v>0</v>
      </c>
      <c r="G35" s="95">
        <f t="shared" si="0"/>
        <v>0</v>
      </c>
      <c r="H35" s="96">
        <f t="shared" si="11"/>
        <v>0</v>
      </c>
      <c r="I35" s="97">
        <f t="shared" si="10"/>
        <v>0</v>
      </c>
      <c r="J35" s="98">
        <f t="shared" si="7"/>
        <v>0</v>
      </c>
      <c r="K35" s="251">
        <f>+NT!$K$5</f>
        <v>0.21</v>
      </c>
      <c r="L35" s="98">
        <f t="shared" si="8"/>
        <v>0</v>
      </c>
      <c r="M35" s="98">
        <f t="shared" si="9"/>
        <v>0</v>
      </c>
    </row>
    <row r="36" spans="1:13">
      <c r="A36" s="107">
        <f t="shared" si="1"/>
        <v>0</v>
      </c>
      <c r="B36" s="90">
        <v>26</v>
      </c>
      <c r="C36" s="99">
        <f t="shared" si="2"/>
        <v>0</v>
      </c>
      <c r="D36" s="92">
        <f t="shared" si="3"/>
        <v>26</v>
      </c>
      <c r="E36" s="93">
        <f t="shared" si="4"/>
        <v>26</v>
      </c>
      <c r="F36" s="94">
        <f t="shared" si="5"/>
        <v>0</v>
      </c>
      <c r="G36" s="95">
        <f t="shared" si="0"/>
        <v>0</v>
      </c>
      <c r="H36" s="96">
        <f t="shared" si="11"/>
        <v>0</v>
      </c>
      <c r="I36" s="97">
        <f t="shared" si="10"/>
        <v>0</v>
      </c>
      <c r="J36" s="98">
        <f t="shared" si="7"/>
        <v>0</v>
      </c>
      <c r="K36" s="251">
        <f>+NT!$K$5</f>
        <v>0.21</v>
      </c>
      <c r="L36" s="98">
        <f t="shared" si="8"/>
        <v>0</v>
      </c>
      <c r="M36" s="98">
        <f t="shared" si="9"/>
        <v>0</v>
      </c>
    </row>
    <row r="37" spans="1:13">
      <c r="A37" s="107">
        <f t="shared" si="1"/>
        <v>0</v>
      </c>
      <c r="B37" s="90">
        <v>27</v>
      </c>
      <c r="C37" s="99">
        <f t="shared" si="2"/>
        <v>0</v>
      </c>
      <c r="D37" s="92">
        <f t="shared" si="3"/>
        <v>27</v>
      </c>
      <c r="E37" s="93">
        <f t="shared" si="4"/>
        <v>27</v>
      </c>
      <c r="F37" s="94">
        <f t="shared" si="5"/>
        <v>0</v>
      </c>
      <c r="G37" s="95">
        <f t="shared" si="0"/>
        <v>0</v>
      </c>
      <c r="H37" s="96">
        <f t="shared" si="11"/>
        <v>0</v>
      </c>
      <c r="I37" s="97">
        <f t="shared" si="10"/>
        <v>0</v>
      </c>
      <c r="J37" s="98">
        <f t="shared" si="7"/>
        <v>0</v>
      </c>
      <c r="K37" s="251">
        <f>+NT!$K$5</f>
        <v>0.21</v>
      </c>
      <c r="L37" s="98">
        <f t="shared" si="8"/>
        <v>0</v>
      </c>
      <c r="M37" s="98">
        <f t="shared" si="9"/>
        <v>0</v>
      </c>
    </row>
    <row r="38" spans="1:13">
      <c r="A38" s="107">
        <f t="shared" si="1"/>
        <v>0</v>
      </c>
      <c r="B38" s="90">
        <v>28</v>
      </c>
      <c r="C38" s="99">
        <f t="shared" si="2"/>
        <v>0</v>
      </c>
      <c r="D38" s="92">
        <f t="shared" si="3"/>
        <v>28</v>
      </c>
      <c r="E38" s="93">
        <f t="shared" si="4"/>
        <v>28</v>
      </c>
      <c r="F38" s="94">
        <f t="shared" si="5"/>
        <v>0</v>
      </c>
      <c r="G38" s="95">
        <f t="shared" si="0"/>
        <v>0</v>
      </c>
      <c r="H38" s="96">
        <f t="shared" si="11"/>
        <v>0</v>
      </c>
      <c r="I38" s="97">
        <f t="shared" si="10"/>
        <v>0</v>
      </c>
      <c r="J38" s="98">
        <f t="shared" si="7"/>
        <v>0</v>
      </c>
      <c r="K38" s="251">
        <f>+NT!$K$5</f>
        <v>0.21</v>
      </c>
      <c r="L38" s="98">
        <f t="shared" si="8"/>
        <v>0</v>
      </c>
      <c r="M38" s="98">
        <f t="shared" si="9"/>
        <v>0</v>
      </c>
    </row>
    <row r="39" spans="1:13">
      <c r="A39" s="107">
        <f t="shared" si="1"/>
        <v>0</v>
      </c>
      <c r="B39" s="90">
        <v>29</v>
      </c>
      <c r="C39" s="99">
        <f t="shared" si="2"/>
        <v>0</v>
      </c>
      <c r="D39" s="92">
        <f t="shared" si="3"/>
        <v>29</v>
      </c>
      <c r="E39" s="93">
        <f t="shared" si="4"/>
        <v>29</v>
      </c>
      <c r="F39" s="94">
        <f t="shared" si="5"/>
        <v>0</v>
      </c>
      <c r="G39" s="95">
        <f t="shared" si="0"/>
        <v>0</v>
      </c>
      <c r="H39" s="96">
        <f t="shared" si="11"/>
        <v>0</v>
      </c>
      <c r="I39" s="97">
        <f t="shared" si="10"/>
        <v>0</v>
      </c>
      <c r="J39" s="98">
        <f t="shared" si="7"/>
        <v>0</v>
      </c>
      <c r="K39" s="251">
        <f>+NT!$K$5</f>
        <v>0.21</v>
      </c>
      <c r="L39" s="98">
        <f t="shared" si="8"/>
        <v>0</v>
      </c>
      <c r="M39" s="98">
        <f t="shared" si="9"/>
        <v>0</v>
      </c>
    </row>
    <row r="40" spans="1:13">
      <c r="A40" s="107">
        <f t="shared" si="1"/>
        <v>0</v>
      </c>
      <c r="B40" s="90">
        <v>30</v>
      </c>
      <c r="C40" s="99">
        <f t="shared" si="2"/>
        <v>0</v>
      </c>
      <c r="D40" s="92">
        <f t="shared" si="3"/>
        <v>30</v>
      </c>
      <c r="E40" s="93">
        <f t="shared" si="4"/>
        <v>30</v>
      </c>
      <c r="F40" s="94">
        <f t="shared" si="5"/>
        <v>0</v>
      </c>
      <c r="G40" s="95">
        <f t="shared" si="0"/>
        <v>0</v>
      </c>
      <c r="H40" s="96">
        <f t="shared" si="11"/>
        <v>0</v>
      </c>
      <c r="I40" s="97">
        <f t="shared" si="10"/>
        <v>0</v>
      </c>
      <c r="J40" s="98">
        <f t="shared" si="7"/>
        <v>0</v>
      </c>
      <c r="K40" s="251">
        <f>+NT!$K$5</f>
        <v>0.21</v>
      </c>
      <c r="L40" s="98">
        <f t="shared" si="8"/>
        <v>0</v>
      </c>
      <c r="M40" s="98">
        <f t="shared" si="9"/>
        <v>0</v>
      </c>
    </row>
    <row r="41" spans="1:13">
      <c r="A41" s="107">
        <f t="shared" si="1"/>
        <v>0</v>
      </c>
      <c r="B41" s="90">
        <v>31</v>
      </c>
      <c r="C41" s="99">
        <f t="shared" si="2"/>
        <v>0</v>
      </c>
      <c r="D41" s="92">
        <f t="shared" si="3"/>
        <v>31</v>
      </c>
      <c r="E41" s="93">
        <f t="shared" si="4"/>
        <v>31</v>
      </c>
      <c r="F41" s="94">
        <f t="shared" si="5"/>
        <v>0</v>
      </c>
      <c r="G41" s="95">
        <f t="shared" si="0"/>
        <v>0</v>
      </c>
      <c r="H41" s="96">
        <f t="shared" si="11"/>
        <v>0</v>
      </c>
      <c r="I41" s="97">
        <f t="shared" si="10"/>
        <v>0</v>
      </c>
      <c r="J41" s="98">
        <f t="shared" si="7"/>
        <v>0</v>
      </c>
      <c r="K41" s="251">
        <f>+NT!$K$5</f>
        <v>0.21</v>
      </c>
      <c r="L41" s="98">
        <f t="shared" si="8"/>
        <v>0</v>
      </c>
      <c r="M41" s="98">
        <f t="shared" si="9"/>
        <v>0</v>
      </c>
    </row>
    <row r="42" spans="1:13">
      <c r="A42" s="107">
        <f t="shared" si="1"/>
        <v>0</v>
      </c>
      <c r="B42" s="90">
        <v>32</v>
      </c>
      <c r="C42" s="99">
        <f t="shared" si="2"/>
        <v>0</v>
      </c>
      <c r="D42" s="92">
        <f t="shared" si="3"/>
        <v>32</v>
      </c>
      <c r="E42" s="93">
        <f t="shared" si="4"/>
        <v>32</v>
      </c>
      <c r="F42" s="94">
        <f t="shared" si="5"/>
        <v>0</v>
      </c>
      <c r="G42" s="95">
        <f t="shared" si="0"/>
        <v>0</v>
      </c>
      <c r="H42" s="96">
        <f t="shared" si="11"/>
        <v>0</v>
      </c>
      <c r="I42" s="97">
        <f t="shared" si="10"/>
        <v>0</v>
      </c>
      <c r="J42" s="98">
        <f t="shared" si="7"/>
        <v>0</v>
      </c>
      <c r="K42" s="251">
        <f>+NT!$K$5</f>
        <v>0.21</v>
      </c>
      <c r="L42" s="98">
        <f t="shared" si="8"/>
        <v>0</v>
      </c>
      <c r="M42" s="98">
        <f t="shared" si="9"/>
        <v>0</v>
      </c>
    </row>
    <row r="43" spans="1:13">
      <c r="A43" s="107">
        <f t="shared" si="1"/>
        <v>0</v>
      </c>
      <c r="B43" s="90">
        <v>33</v>
      </c>
      <c r="C43" s="99">
        <f t="shared" si="2"/>
        <v>0</v>
      </c>
      <c r="D43" s="92">
        <f t="shared" si="3"/>
        <v>33</v>
      </c>
      <c r="E43" s="93">
        <f t="shared" si="4"/>
        <v>33</v>
      </c>
      <c r="F43" s="94">
        <f t="shared" si="5"/>
        <v>0</v>
      </c>
      <c r="G43" s="95">
        <f t="shared" si="0"/>
        <v>0</v>
      </c>
      <c r="H43" s="96">
        <f t="shared" si="11"/>
        <v>0</v>
      </c>
      <c r="I43" s="97">
        <f t="shared" si="10"/>
        <v>0</v>
      </c>
      <c r="J43" s="98">
        <f t="shared" si="7"/>
        <v>0</v>
      </c>
      <c r="K43" s="251">
        <f>+NT!$K$5</f>
        <v>0.21</v>
      </c>
      <c r="L43" s="98">
        <f t="shared" si="8"/>
        <v>0</v>
      </c>
      <c r="M43" s="98">
        <f t="shared" si="9"/>
        <v>0</v>
      </c>
    </row>
    <row r="44" spans="1:13">
      <c r="A44" s="107">
        <f t="shared" si="1"/>
        <v>0</v>
      </c>
      <c r="B44" s="90">
        <v>34</v>
      </c>
      <c r="C44" s="99">
        <f t="shared" si="2"/>
        <v>0</v>
      </c>
      <c r="D44" s="92">
        <f t="shared" si="3"/>
        <v>34</v>
      </c>
      <c r="E44" s="93">
        <f t="shared" si="4"/>
        <v>34</v>
      </c>
      <c r="F44" s="94">
        <f t="shared" si="5"/>
        <v>0</v>
      </c>
      <c r="G44" s="95">
        <f t="shared" si="0"/>
        <v>0</v>
      </c>
      <c r="H44" s="96">
        <f t="shared" si="11"/>
        <v>0</v>
      </c>
      <c r="I44" s="97">
        <f t="shared" si="10"/>
        <v>0</v>
      </c>
      <c r="J44" s="98">
        <f t="shared" si="7"/>
        <v>0</v>
      </c>
      <c r="K44" s="251">
        <f>+NT!$K$5</f>
        <v>0.21</v>
      </c>
      <c r="L44" s="98">
        <f t="shared" si="8"/>
        <v>0</v>
      </c>
      <c r="M44" s="98">
        <f t="shared" si="9"/>
        <v>0</v>
      </c>
    </row>
    <row r="45" spans="1:13">
      <c r="A45" s="107">
        <f t="shared" si="1"/>
        <v>0</v>
      </c>
      <c r="B45" s="90">
        <v>35</v>
      </c>
      <c r="C45" s="99">
        <f t="shared" si="2"/>
        <v>0</v>
      </c>
      <c r="D45" s="92">
        <f t="shared" si="3"/>
        <v>35</v>
      </c>
      <c r="E45" s="93">
        <f t="shared" si="4"/>
        <v>35</v>
      </c>
      <c r="F45" s="94">
        <f t="shared" si="5"/>
        <v>0</v>
      </c>
      <c r="G45" s="95">
        <f t="shared" si="0"/>
        <v>0</v>
      </c>
      <c r="H45" s="96">
        <f t="shared" si="11"/>
        <v>0</v>
      </c>
      <c r="I45" s="97">
        <f t="shared" si="10"/>
        <v>0</v>
      </c>
      <c r="J45" s="98">
        <f t="shared" si="7"/>
        <v>0</v>
      </c>
      <c r="K45" s="251">
        <f>+NT!$K$5</f>
        <v>0.21</v>
      </c>
      <c r="L45" s="98">
        <f t="shared" si="8"/>
        <v>0</v>
      </c>
      <c r="M45" s="98">
        <f t="shared" si="9"/>
        <v>0</v>
      </c>
    </row>
    <row r="46" spans="1:13">
      <c r="A46" s="107">
        <f t="shared" si="1"/>
        <v>0</v>
      </c>
      <c r="B46" s="90">
        <v>36</v>
      </c>
      <c r="C46" s="99">
        <f t="shared" si="2"/>
        <v>0</v>
      </c>
      <c r="D46" s="92">
        <f t="shared" si="3"/>
        <v>36</v>
      </c>
      <c r="E46" s="93">
        <f t="shared" si="4"/>
        <v>36</v>
      </c>
      <c r="F46" s="94">
        <f t="shared" si="5"/>
        <v>0</v>
      </c>
      <c r="G46" s="95">
        <f t="shared" si="0"/>
        <v>0</v>
      </c>
      <c r="H46" s="96">
        <f t="shared" si="11"/>
        <v>0</v>
      </c>
      <c r="I46" s="97">
        <f t="shared" si="10"/>
        <v>0</v>
      </c>
      <c r="J46" s="98">
        <f t="shared" si="7"/>
        <v>0</v>
      </c>
      <c r="K46" s="251">
        <f>+NT!$K$5</f>
        <v>0.21</v>
      </c>
      <c r="L46" s="98">
        <f t="shared" si="8"/>
        <v>0</v>
      </c>
      <c r="M46" s="98">
        <f t="shared" si="9"/>
        <v>0</v>
      </c>
    </row>
    <row r="47" spans="1:13">
      <c r="A47" s="107">
        <f t="shared" si="1"/>
        <v>0</v>
      </c>
      <c r="B47" s="90">
        <v>37</v>
      </c>
      <c r="C47" s="99">
        <f t="shared" si="2"/>
        <v>0</v>
      </c>
      <c r="D47" s="92">
        <f t="shared" si="3"/>
        <v>37</v>
      </c>
      <c r="E47" s="93">
        <f t="shared" si="4"/>
        <v>37</v>
      </c>
      <c r="F47" s="94">
        <f t="shared" si="5"/>
        <v>0</v>
      </c>
      <c r="G47" s="95">
        <f t="shared" si="0"/>
        <v>0</v>
      </c>
      <c r="H47" s="96">
        <f t="shared" si="11"/>
        <v>0</v>
      </c>
      <c r="I47" s="97">
        <f t="shared" si="10"/>
        <v>0</v>
      </c>
      <c r="J47" s="98">
        <f t="shared" si="7"/>
        <v>0</v>
      </c>
      <c r="K47" s="251">
        <f>+NT!$K$5</f>
        <v>0.21</v>
      </c>
      <c r="L47" s="98">
        <f t="shared" si="8"/>
        <v>0</v>
      </c>
      <c r="M47" s="98">
        <f t="shared" si="9"/>
        <v>0</v>
      </c>
    </row>
    <row r="48" spans="1:13">
      <c r="A48" s="107">
        <f t="shared" si="1"/>
        <v>0</v>
      </c>
      <c r="B48" s="90">
        <v>38</v>
      </c>
      <c r="C48" s="99">
        <f t="shared" si="2"/>
        <v>0</v>
      </c>
      <c r="D48" s="92">
        <f t="shared" si="3"/>
        <v>38</v>
      </c>
      <c r="E48" s="93">
        <f t="shared" si="4"/>
        <v>38</v>
      </c>
      <c r="F48" s="94">
        <f t="shared" si="5"/>
        <v>0</v>
      </c>
      <c r="G48" s="95">
        <f t="shared" si="0"/>
        <v>0</v>
      </c>
      <c r="H48" s="96">
        <f t="shared" si="11"/>
        <v>0</v>
      </c>
      <c r="I48" s="97">
        <f t="shared" si="10"/>
        <v>0</v>
      </c>
      <c r="J48" s="98">
        <f t="shared" si="7"/>
        <v>0</v>
      </c>
      <c r="K48" s="251">
        <f>+NT!$K$5</f>
        <v>0.21</v>
      </c>
      <c r="L48" s="98">
        <f t="shared" si="8"/>
        <v>0</v>
      </c>
      <c r="M48" s="98">
        <f t="shared" si="9"/>
        <v>0</v>
      </c>
    </row>
    <row r="49" spans="1:13">
      <c r="A49" s="107">
        <f t="shared" si="1"/>
        <v>0</v>
      </c>
      <c r="B49" s="90">
        <v>39</v>
      </c>
      <c r="C49" s="99">
        <f t="shared" si="2"/>
        <v>0</v>
      </c>
      <c r="D49" s="92">
        <f t="shared" si="3"/>
        <v>39</v>
      </c>
      <c r="E49" s="93">
        <f t="shared" si="4"/>
        <v>39</v>
      </c>
      <c r="F49" s="94">
        <f t="shared" si="5"/>
        <v>0</v>
      </c>
      <c r="G49" s="95">
        <f t="shared" si="0"/>
        <v>0</v>
      </c>
      <c r="H49" s="96">
        <f t="shared" si="11"/>
        <v>0</v>
      </c>
      <c r="I49" s="97">
        <f t="shared" si="10"/>
        <v>0</v>
      </c>
      <c r="J49" s="98">
        <f t="shared" si="7"/>
        <v>0</v>
      </c>
      <c r="K49" s="251">
        <f>+NT!$K$5</f>
        <v>0.21</v>
      </c>
      <c r="L49" s="98">
        <f t="shared" si="8"/>
        <v>0</v>
      </c>
      <c r="M49" s="98">
        <f t="shared" si="9"/>
        <v>0</v>
      </c>
    </row>
    <row r="50" spans="1:13">
      <c r="A50" s="107">
        <f t="shared" si="1"/>
        <v>0</v>
      </c>
      <c r="B50" s="90">
        <v>40</v>
      </c>
      <c r="C50" s="99">
        <f t="shared" si="2"/>
        <v>0</v>
      </c>
      <c r="D50" s="92">
        <f t="shared" si="3"/>
        <v>40</v>
      </c>
      <c r="E50" s="93">
        <f t="shared" si="4"/>
        <v>40</v>
      </c>
      <c r="F50" s="94">
        <f t="shared" si="5"/>
        <v>0</v>
      </c>
      <c r="G50" s="95">
        <f t="shared" si="0"/>
        <v>0</v>
      </c>
      <c r="H50" s="96">
        <f t="shared" si="11"/>
        <v>0</v>
      </c>
      <c r="I50" s="97">
        <f t="shared" si="10"/>
        <v>0</v>
      </c>
      <c r="J50" s="98">
        <f t="shared" si="7"/>
        <v>0</v>
      </c>
      <c r="K50" s="251">
        <f>+NT!$K$5</f>
        <v>0.21</v>
      </c>
      <c r="L50" s="98">
        <f t="shared" si="8"/>
        <v>0</v>
      </c>
      <c r="M50" s="98">
        <f t="shared" si="9"/>
        <v>0</v>
      </c>
    </row>
    <row r="51" spans="1:13">
      <c r="A51" s="107">
        <f t="shared" si="1"/>
        <v>0</v>
      </c>
      <c r="B51" s="90">
        <v>41</v>
      </c>
      <c r="C51" s="99">
        <f t="shared" si="2"/>
        <v>0</v>
      </c>
      <c r="D51" s="92">
        <f t="shared" si="3"/>
        <v>41</v>
      </c>
      <c r="E51" s="93">
        <f t="shared" si="4"/>
        <v>41</v>
      </c>
      <c r="F51" s="94">
        <f t="shared" si="5"/>
        <v>0</v>
      </c>
      <c r="G51" s="95">
        <f t="shared" si="0"/>
        <v>0</v>
      </c>
      <c r="H51" s="96">
        <f t="shared" si="11"/>
        <v>0</v>
      </c>
      <c r="I51" s="97">
        <f t="shared" si="10"/>
        <v>0</v>
      </c>
      <c r="J51" s="98">
        <f t="shared" si="7"/>
        <v>0</v>
      </c>
      <c r="K51" s="251">
        <f>+NT!$K$5</f>
        <v>0.21</v>
      </c>
      <c r="L51" s="98">
        <f t="shared" si="8"/>
        <v>0</v>
      </c>
      <c r="M51" s="98">
        <f t="shared" si="9"/>
        <v>0</v>
      </c>
    </row>
    <row r="52" spans="1:13">
      <c r="A52" s="107">
        <f t="shared" si="1"/>
        <v>0</v>
      </c>
      <c r="B52" s="90">
        <v>42</v>
      </c>
      <c r="C52" s="99">
        <f t="shared" si="2"/>
        <v>0</v>
      </c>
      <c r="D52" s="92">
        <f t="shared" si="3"/>
        <v>42</v>
      </c>
      <c r="E52" s="93">
        <f t="shared" si="4"/>
        <v>42</v>
      </c>
      <c r="F52" s="94">
        <f t="shared" si="5"/>
        <v>0</v>
      </c>
      <c r="G52" s="95">
        <f t="shared" si="0"/>
        <v>0</v>
      </c>
      <c r="H52" s="96">
        <f t="shared" si="11"/>
        <v>0</v>
      </c>
      <c r="I52" s="97">
        <f t="shared" si="10"/>
        <v>0</v>
      </c>
      <c r="J52" s="98">
        <f t="shared" si="7"/>
        <v>0</v>
      </c>
      <c r="K52" s="251">
        <f>+NT!$K$5</f>
        <v>0.21</v>
      </c>
      <c r="L52" s="98">
        <f t="shared" si="8"/>
        <v>0</v>
      </c>
      <c r="M52" s="98">
        <f t="shared" si="9"/>
        <v>0</v>
      </c>
    </row>
    <row r="53" spans="1:13">
      <c r="A53" s="107">
        <f t="shared" si="1"/>
        <v>0</v>
      </c>
      <c r="B53" s="90">
        <v>43</v>
      </c>
      <c r="C53" s="99">
        <f t="shared" si="2"/>
        <v>0</v>
      </c>
      <c r="D53" s="92">
        <f t="shared" si="3"/>
        <v>43</v>
      </c>
      <c r="E53" s="93">
        <f t="shared" si="4"/>
        <v>43</v>
      </c>
      <c r="F53" s="94">
        <f t="shared" si="5"/>
        <v>0</v>
      </c>
      <c r="G53" s="95">
        <f t="shared" si="0"/>
        <v>0</v>
      </c>
      <c r="H53" s="96">
        <f t="shared" si="11"/>
        <v>0</v>
      </c>
      <c r="I53" s="97">
        <f t="shared" si="10"/>
        <v>0</v>
      </c>
      <c r="J53" s="98">
        <f t="shared" si="7"/>
        <v>0</v>
      </c>
      <c r="K53" s="251">
        <f>+NT!$K$5</f>
        <v>0.21</v>
      </c>
      <c r="L53" s="98">
        <f t="shared" si="8"/>
        <v>0</v>
      </c>
      <c r="M53" s="98">
        <f t="shared" si="9"/>
        <v>0</v>
      </c>
    </row>
    <row r="54" spans="1:13">
      <c r="A54" s="107">
        <f t="shared" si="1"/>
        <v>0</v>
      </c>
      <c r="B54" s="90">
        <v>44</v>
      </c>
      <c r="C54" s="99">
        <f t="shared" si="2"/>
        <v>0</v>
      </c>
      <c r="D54" s="92">
        <f t="shared" si="3"/>
        <v>44</v>
      </c>
      <c r="E54" s="93">
        <f t="shared" si="4"/>
        <v>44</v>
      </c>
      <c r="F54" s="94">
        <f t="shared" si="5"/>
        <v>0</v>
      </c>
      <c r="G54" s="95">
        <f t="shared" si="0"/>
        <v>0</v>
      </c>
      <c r="H54" s="96">
        <f t="shared" si="11"/>
        <v>0</v>
      </c>
      <c r="I54" s="97">
        <f t="shared" si="10"/>
        <v>0</v>
      </c>
      <c r="J54" s="98">
        <f t="shared" si="7"/>
        <v>0</v>
      </c>
      <c r="K54" s="251">
        <f>+NT!$K$5</f>
        <v>0.21</v>
      </c>
      <c r="L54" s="98">
        <f t="shared" si="8"/>
        <v>0</v>
      </c>
      <c r="M54" s="98">
        <f t="shared" si="9"/>
        <v>0</v>
      </c>
    </row>
    <row r="55" spans="1:13">
      <c r="A55" s="107">
        <f t="shared" si="1"/>
        <v>0</v>
      </c>
      <c r="B55" s="90">
        <v>45</v>
      </c>
      <c r="C55" s="99">
        <f t="shared" si="2"/>
        <v>0</v>
      </c>
      <c r="D55" s="92">
        <f t="shared" si="3"/>
        <v>45</v>
      </c>
      <c r="E55" s="93">
        <f t="shared" si="4"/>
        <v>45</v>
      </c>
      <c r="F55" s="94">
        <f t="shared" si="5"/>
        <v>0</v>
      </c>
      <c r="G55" s="95">
        <f t="shared" si="0"/>
        <v>0</v>
      </c>
      <c r="H55" s="96">
        <f t="shared" si="11"/>
        <v>0</v>
      </c>
      <c r="I55" s="97">
        <f t="shared" si="10"/>
        <v>0</v>
      </c>
      <c r="J55" s="98">
        <f t="shared" si="7"/>
        <v>0</v>
      </c>
      <c r="K55" s="251">
        <f>+NT!$K$5</f>
        <v>0.21</v>
      </c>
      <c r="L55" s="98">
        <f t="shared" si="8"/>
        <v>0</v>
      </c>
      <c r="M55" s="98">
        <f t="shared" si="9"/>
        <v>0</v>
      </c>
    </row>
    <row r="56" spans="1:13">
      <c r="A56" s="107">
        <f t="shared" si="1"/>
        <v>0</v>
      </c>
      <c r="B56" s="90">
        <v>46</v>
      </c>
      <c r="C56" s="99">
        <f t="shared" si="2"/>
        <v>0</v>
      </c>
      <c r="D56" s="92">
        <f t="shared" si="3"/>
        <v>46</v>
      </c>
      <c r="E56" s="93">
        <f t="shared" si="4"/>
        <v>46</v>
      </c>
      <c r="F56" s="94">
        <f t="shared" si="5"/>
        <v>0</v>
      </c>
      <c r="G56" s="95">
        <f t="shared" si="0"/>
        <v>0</v>
      </c>
      <c r="H56" s="96">
        <f t="shared" si="11"/>
        <v>0</v>
      </c>
      <c r="I56" s="97">
        <f t="shared" si="10"/>
        <v>0</v>
      </c>
      <c r="J56" s="98">
        <f t="shared" si="7"/>
        <v>0</v>
      </c>
      <c r="K56" s="251">
        <f>+NT!$K$5</f>
        <v>0.21</v>
      </c>
      <c r="L56" s="98">
        <f t="shared" si="8"/>
        <v>0</v>
      </c>
      <c r="M56" s="98">
        <f t="shared" si="9"/>
        <v>0</v>
      </c>
    </row>
    <row r="57" spans="1:13">
      <c r="A57" s="107">
        <f t="shared" si="1"/>
        <v>0</v>
      </c>
      <c r="B57" s="90">
        <v>47</v>
      </c>
      <c r="C57" s="99">
        <f t="shared" si="2"/>
        <v>0</v>
      </c>
      <c r="D57" s="92">
        <f t="shared" si="3"/>
        <v>47</v>
      </c>
      <c r="E57" s="93">
        <f t="shared" si="4"/>
        <v>47</v>
      </c>
      <c r="F57" s="94">
        <f t="shared" si="5"/>
        <v>0</v>
      </c>
      <c r="G57" s="95">
        <f t="shared" si="0"/>
        <v>0</v>
      </c>
      <c r="H57" s="96">
        <f t="shared" si="11"/>
        <v>0</v>
      </c>
      <c r="I57" s="97">
        <f t="shared" si="10"/>
        <v>0</v>
      </c>
      <c r="J57" s="98">
        <f t="shared" si="7"/>
        <v>0</v>
      </c>
      <c r="K57" s="251">
        <f>+NT!$K$5</f>
        <v>0.21</v>
      </c>
      <c r="L57" s="98">
        <f t="shared" si="8"/>
        <v>0</v>
      </c>
      <c r="M57" s="98">
        <f t="shared" si="9"/>
        <v>0</v>
      </c>
    </row>
    <row r="58" spans="1:13">
      <c r="A58" s="107">
        <f t="shared" si="1"/>
        <v>0</v>
      </c>
      <c r="B58" s="90">
        <v>48</v>
      </c>
      <c r="C58" s="99">
        <f t="shared" si="2"/>
        <v>0</v>
      </c>
      <c r="D58" s="92">
        <f t="shared" si="3"/>
        <v>48</v>
      </c>
      <c r="E58" s="93">
        <f t="shared" si="4"/>
        <v>48</v>
      </c>
      <c r="F58" s="94">
        <f t="shared" si="5"/>
        <v>0</v>
      </c>
      <c r="G58" s="95">
        <f t="shared" si="0"/>
        <v>0</v>
      </c>
      <c r="H58" s="96">
        <f t="shared" si="11"/>
        <v>0</v>
      </c>
      <c r="I58" s="97">
        <f t="shared" si="10"/>
        <v>0</v>
      </c>
      <c r="J58" s="98">
        <f t="shared" si="7"/>
        <v>0</v>
      </c>
      <c r="K58" s="251">
        <f>+NT!$K$5</f>
        <v>0.21</v>
      </c>
      <c r="L58" s="98">
        <f t="shared" si="8"/>
        <v>0</v>
      </c>
      <c r="M58" s="98">
        <f t="shared" si="9"/>
        <v>0</v>
      </c>
    </row>
    <row r="59" spans="1:13">
      <c r="A59" s="107">
        <f t="shared" si="1"/>
        <v>0</v>
      </c>
      <c r="B59" s="90">
        <v>49</v>
      </c>
      <c r="C59" s="99">
        <f t="shared" si="2"/>
        <v>0</v>
      </c>
      <c r="D59" s="92">
        <f t="shared" si="3"/>
        <v>49</v>
      </c>
      <c r="E59" s="93">
        <f t="shared" si="4"/>
        <v>49</v>
      </c>
      <c r="F59" s="94">
        <f t="shared" si="5"/>
        <v>0</v>
      </c>
      <c r="G59" s="95">
        <f t="shared" si="0"/>
        <v>0</v>
      </c>
      <c r="H59" s="96">
        <f t="shared" si="11"/>
        <v>0</v>
      </c>
      <c r="I59" s="97">
        <f t="shared" si="10"/>
        <v>0</v>
      </c>
      <c r="J59" s="98">
        <f t="shared" si="7"/>
        <v>0</v>
      </c>
      <c r="K59" s="251">
        <f>+NT!$K$5</f>
        <v>0.21</v>
      </c>
      <c r="L59" s="98">
        <f t="shared" si="8"/>
        <v>0</v>
      </c>
      <c r="M59" s="98">
        <f t="shared" si="9"/>
        <v>0</v>
      </c>
    </row>
    <row r="60" spans="1:13">
      <c r="A60" s="107">
        <f t="shared" si="1"/>
        <v>0</v>
      </c>
      <c r="B60" s="90">
        <v>50</v>
      </c>
      <c r="C60" s="99">
        <f t="shared" si="2"/>
        <v>0</v>
      </c>
      <c r="D60" s="92">
        <f t="shared" si="3"/>
        <v>50</v>
      </c>
      <c r="E60" s="93">
        <f t="shared" si="4"/>
        <v>50</v>
      </c>
      <c r="F60" s="94">
        <f t="shared" si="5"/>
        <v>0</v>
      </c>
      <c r="G60" s="95">
        <f t="shared" si="0"/>
        <v>0</v>
      </c>
      <c r="H60" s="96">
        <f t="shared" si="11"/>
        <v>0</v>
      </c>
      <c r="I60" s="97">
        <f t="shared" si="10"/>
        <v>0</v>
      </c>
      <c r="J60" s="98">
        <f t="shared" si="7"/>
        <v>0</v>
      </c>
      <c r="K60" s="251">
        <f>+NT!$K$5</f>
        <v>0.21</v>
      </c>
      <c r="L60" s="98">
        <f t="shared" si="8"/>
        <v>0</v>
      </c>
      <c r="M60" s="98">
        <f t="shared" si="9"/>
        <v>0</v>
      </c>
    </row>
    <row r="61" spans="1:13">
      <c r="A61" s="107">
        <f t="shared" si="1"/>
        <v>0</v>
      </c>
      <c r="B61" s="90">
        <v>51</v>
      </c>
      <c r="C61" s="99">
        <f t="shared" si="2"/>
        <v>0</v>
      </c>
      <c r="D61" s="92">
        <f t="shared" si="3"/>
        <v>51</v>
      </c>
      <c r="E61" s="93">
        <f t="shared" si="4"/>
        <v>51</v>
      </c>
      <c r="F61" s="94">
        <f t="shared" si="5"/>
        <v>0</v>
      </c>
      <c r="G61" s="95">
        <f t="shared" si="0"/>
        <v>0</v>
      </c>
      <c r="H61" s="96">
        <f t="shared" si="11"/>
        <v>0</v>
      </c>
      <c r="I61" s="97">
        <f t="shared" si="10"/>
        <v>0</v>
      </c>
      <c r="J61" s="98">
        <f t="shared" si="7"/>
        <v>0</v>
      </c>
      <c r="K61" s="251">
        <f>+NT!$K$5</f>
        <v>0.21</v>
      </c>
      <c r="L61" s="98">
        <f t="shared" si="8"/>
        <v>0</v>
      </c>
      <c r="M61" s="98">
        <f t="shared" si="9"/>
        <v>0</v>
      </c>
    </row>
    <row r="62" spans="1:13">
      <c r="A62" s="107">
        <f t="shared" si="1"/>
        <v>0</v>
      </c>
      <c r="B62" s="90">
        <v>52</v>
      </c>
      <c r="C62" s="99">
        <f t="shared" si="2"/>
        <v>0</v>
      </c>
      <c r="D62" s="92">
        <f t="shared" si="3"/>
        <v>52</v>
      </c>
      <c r="E62" s="93">
        <f t="shared" si="4"/>
        <v>52</v>
      </c>
      <c r="F62" s="94">
        <f t="shared" si="5"/>
        <v>0</v>
      </c>
      <c r="G62" s="95">
        <f t="shared" si="0"/>
        <v>0</v>
      </c>
      <c r="H62" s="96">
        <f t="shared" si="11"/>
        <v>0</v>
      </c>
      <c r="I62" s="97">
        <f t="shared" si="10"/>
        <v>0</v>
      </c>
      <c r="J62" s="98">
        <f t="shared" si="7"/>
        <v>0</v>
      </c>
      <c r="K62" s="251">
        <f>+NT!$K$5</f>
        <v>0.21</v>
      </c>
      <c r="L62" s="98">
        <f t="shared" si="8"/>
        <v>0</v>
      </c>
      <c r="M62" s="98">
        <f t="shared" si="9"/>
        <v>0</v>
      </c>
    </row>
    <row r="63" spans="1:13">
      <c r="A63" s="107">
        <f t="shared" si="1"/>
        <v>0</v>
      </c>
      <c r="B63" s="90">
        <v>53</v>
      </c>
      <c r="C63" s="99">
        <f t="shared" si="2"/>
        <v>0</v>
      </c>
      <c r="D63" s="92">
        <f t="shared" si="3"/>
        <v>53</v>
      </c>
      <c r="E63" s="93">
        <f t="shared" si="4"/>
        <v>53</v>
      </c>
      <c r="F63" s="94">
        <f t="shared" si="5"/>
        <v>0</v>
      </c>
      <c r="G63" s="95">
        <f t="shared" si="0"/>
        <v>0</v>
      </c>
      <c r="H63" s="96">
        <f t="shared" si="11"/>
        <v>0</v>
      </c>
      <c r="I63" s="97">
        <f t="shared" si="10"/>
        <v>0</v>
      </c>
      <c r="J63" s="98">
        <f t="shared" si="7"/>
        <v>0</v>
      </c>
      <c r="K63" s="251">
        <f>+NT!$K$5</f>
        <v>0.21</v>
      </c>
      <c r="L63" s="98">
        <f t="shared" si="8"/>
        <v>0</v>
      </c>
      <c r="M63" s="98">
        <f t="shared" si="9"/>
        <v>0</v>
      </c>
    </row>
    <row r="64" spans="1:13">
      <c r="A64" s="107">
        <f t="shared" si="1"/>
        <v>0</v>
      </c>
      <c r="B64" s="90">
        <v>54</v>
      </c>
      <c r="C64" s="99">
        <f t="shared" si="2"/>
        <v>0</v>
      </c>
      <c r="D64" s="92">
        <f t="shared" si="3"/>
        <v>54</v>
      </c>
      <c r="E64" s="93">
        <f t="shared" si="4"/>
        <v>54</v>
      </c>
      <c r="F64" s="94">
        <f t="shared" si="5"/>
        <v>0</v>
      </c>
      <c r="G64" s="95">
        <f t="shared" si="0"/>
        <v>0</v>
      </c>
      <c r="H64" s="96">
        <f t="shared" si="11"/>
        <v>0</v>
      </c>
      <c r="I64" s="97">
        <f t="shared" si="10"/>
        <v>0</v>
      </c>
      <c r="J64" s="98">
        <f t="shared" si="7"/>
        <v>0</v>
      </c>
      <c r="K64" s="251">
        <f>+NT!$K$5</f>
        <v>0.21</v>
      </c>
      <c r="L64" s="98">
        <f t="shared" si="8"/>
        <v>0</v>
      </c>
      <c r="M64" s="98">
        <f t="shared" si="9"/>
        <v>0</v>
      </c>
    </row>
    <row r="65" spans="1:13">
      <c r="A65" s="107">
        <f t="shared" si="1"/>
        <v>0</v>
      </c>
      <c r="B65" s="90">
        <v>55</v>
      </c>
      <c r="C65" s="99">
        <f t="shared" si="2"/>
        <v>0</v>
      </c>
      <c r="D65" s="92">
        <f t="shared" si="3"/>
        <v>55</v>
      </c>
      <c r="E65" s="93">
        <f t="shared" si="4"/>
        <v>55</v>
      </c>
      <c r="F65" s="94">
        <f t="shared" si="5"/>
        <v>0</v>
      </c>
      <c r="G65" s="95">
        <f t="shared" si="0"/>
        <v>0</v>
      </c>
      <c r="H65" s="96">
        <f t="shared" si="11"/>
        <v>0</v>
      </c>
      <c r="I65" s="97">
        <f t="shared" si="10"/>
        <v>0</v>
      </c>
      <c r="J65" s="98">
        <f t="shared" si="7"/>
        <v>0</v>
      </c>
      <c r="K65" s="251">
        <f>+NT!$K$5</f>
        <v>0.21</v>
      </c>
      <c r="L65" s="98">
        <f t="shared" si="8"/>
        <v>0</v>
      </c>
      <c r="M65" s="98">
        <f t="shared" si="9"/>
        <v>0</v>
      </c>
    </row>
    <row r="66" spans="1:13">
      <c r="A66" s="107">
        <f t="shared" si="1"/>
        <v>0</v>
      </c>
      <c r="B66" s="90">
        <v>56</v>
      </c>
      <c r="C66" s="99">
        <f t="shared" si="2"/>
        <v>0</v>
      </c>
      <c r="D66" s="92">
        <f t="shared" si="3"/>
        <v>56</v>
      </c>
      <c r="E66" s="93">
        <f t="shared" si="4"/>
        <v>56</v>
      </c>
      <c r="F66" s="94">
        <f t="shared" si="5"/>
        <v>0</v>
      </c>
      <c r="G66" s="95">
        <f t="shared" si="0"/>
        <v>0</v>
      </c>
      <c r="H66" s="96">
        <f t="shared" si="11"/>
        <v>0</v>
      </c>
      <c r="I66" s="97">
        <f t="shared" si="10"/>
        <v>0</v>
      </c>
      <c r="J66" s="98">
        <f t="shared" si="7"/>
        <v>0</v>
      </c>
      <c r="K66" s="251">
        <f>+NT!$K$5</f>
        <v>0.21</v>
      </c>
      <c r="L66" s="98">
        <f t="shared" si="8"/>
        <v>0</v>
      </c>
      <c r="M66" s="98">
        <f t="shared" si="9"/>
        <v>0</v>
      </c>
    </row>
    <row r="67" spans="1:13">
      <c r="A67" s="107">
        <f t="shared" si="1"/>
        <v>0</v>
      </c>
      <c r="B67" s="90">
        <v>57</v>
      </c>
      <c r="C67" s="99">
        <f t="shared" si="2"/>
        <v>0</v>
      </c>
      <c r="D67" s="92">
        <f t="shared" si="3"/>
        <v>57</v>
      </c>
      <c r="E67" s="93">
        <f t="shared" si="4"/>
        <v>57</v>
      </c>
      <c r="F67" s="94">
        <f t="shared" si="5"/>
        <v>0</v>
      </c>
      <c r="G67" s="95">
        <f t="shared" si="0"/>
        <v>0</v>
      </c>
      <c r="H67" s="96">
        <f t="shared" si="11"/>
        <v>0</v>
      </c>
      <c r="I67" s="97">
        <f t="shared" si="10"/>
        <v>0</v>
      </c>
      <c r="J67" s="98">
        <f t="shared" si="7"/>
        <v>0</v>
      </c>
      <c r="K67" s="251">
        <f>+NT!$K$5</f>
        <v>0.21</v>
      </c>
      <c r="L67" s="98">
        <f t="shared" si="8"/>
        <v>0</v>
      </c>
      <c r="M67" s="98">
        <f t="shared" si="9"/>
        <v>0</v>
      </c>
    </row>
    <row r="68" spans="1:13">
      <c r="A68" s="107">
        <f t="shared" si="1"/>
        <v>0</v>
      </c>
      <c r="B68" s="90">
        <v>58</v>
      </c>
      <c r="C68" s="99">
        <f t="shared" si="2"/>
        <v>0</v>
      </c>
      <c r="D68" s="92">
        <f t="shared" si="3"/>
        <v>58</v>
      </c>
      <c r="E68" s="93">
        <f t="shared" si="4"/>
        <v>58</v>
      </c>
      <c r="F68" s="94">
        <f t="shared" si="5"/>
        <v>0</v>
      </c>
      <c r="G68" s="95">
        <f t="shared" si="0"/>
        <v>0</v>
      </c>
      <c r="H68" s="96">
        <f t="shared" si="11"/>
        <v>0</v>
      </c>
      <c r="I68" s="97">
        <f t="shared" si="10"/>
        <v>0</v>
      </c>
      <c r="J68" s="98">
        <f t="shared" si="7"/>
        <v>0</v>
      </c>
      <c r="K68" s="251">
        <f>+NT!$K$5</f>
        <v>0.21</v>
      </c>
      <c r="L68" s="98">
        <f t="shared" si="8"/>
        <v>0</v>
      </c>
      <c r="M68" s="98">
        <f t="shared" si="9"/>
        <v>0</v>
      </c>
    </row>
    <row r="69" spans="1:13">
      <c r="A69" s="107">
        <f t="shared" si="1"/>
        <v>0</v>
      </c>
      <c r="B69" s="90">
        <v>59</v>
      </c>
      <c r="C69" s="99">
        <f t="shared" si="2"/>
        <v>0</v>
      </c>
      <c r="D69" s="92">
        <f t="shared" si="3"/>
        <v>59</v>
      </c>
      <c r="E69" s="93">
        <f t="shared" si="4"/>
        <v>59</v>
      </c>
      <c r="F69" s="94">
        <f t="shared" si="5"/>
        <v>0</v>
      </c>
      <c r="G69" s="95">
        <f t="shared" si="0"/>
        <v>0</v>
      </c>
      <c r="H69" s="96">
        <f t="shared" si="11"/>
        <v>0</v>
      </c>
      <c r="I69" s="97">
        <f t="shared" si="10"/>
        <v>0</v>
      </c>
      <c r="J69" s="98">
        <f t="shared" si="7"/>
        <v>0</v>
      </c>
      <c r="K69" s="251">
        <f>+NT!$K$5</f>
        <v>0.21</v>
      </c>
      <c r="L69" s="98">
        <f t="shared" si="8"/>
        <v>0</v>
      </c>
      <c r="M69" s="98">
        <f t="shared" si="9"/>
        <v>0</v>
      </c>
    </row>
    <row r="70" spans="1:13">
      <c r="A70" s="107">
        <f t="shared" si="1"/>
        <v>0</v>
      </c>
      <c r="B70" s="90">
        <v>60</v>
      </c>
      <c r="C70" s="99">
        <f t="shared" si="2"/>
        <v>0</v>
      </c>
      <c r="D70" s="92">
        <f t="shared" si="3"/>
        <v>60</v>
      </c>
      <c r="E70" s="93">
        <f t="shared" si="4"/>
        <v>60</v>
      </c>
      <c r="F70" s="94">
        <f t="shared" si="5"/>
        <v>0</v>
      </c>
      <c r="G70" s="95">
        <f t="shared" si="0"/>
        <v>0</v>
      </c>
      <c r="H70" s="96">
        <f t="shared" si="11"/>
        <v>0</v>
      </c>
      <c r="I70" s="97">
        <f t="shared" si="10"/>
        <v>0</v>
      </c>
      <c r="J70" s="98">
        <f t="shared" si="7"/>
        <v>0</v>
      </c>
      <c r="K70" s="251">
        <f>+NT!$K$5</f>
        <v>0.21</v>
      </c>
      <c r="L70" s="98">
        <f t="shared" si="8"/>
        <v>0</v>
      </c>
      <c r="M70" s="98">
        <f t="shared" si="9"/>
        <v>0</v>
      </c>
    </row>
    <row r="71" spans="1:13">
      <c r="A71" s="107">
        <f t="shared" si="1"/>
        <v>0</v>
      </c>
      <c r="B71" s="90">
        <v>61</v>
      </c>
      <c r="C71" s="99">
        <f t="shared" si="2"/>
        <v>0</v>
      </c>
      <c r="D71" s="92">
        <f t="shared" si="3"/>
        <v>61</v>
      </c>
      <c r="E71" s="93">
        <f t="shared" si="4"/>
        <v>61</v>
      </c>
      <c r="F71" s="94">
        <f t="shared" si="5"/>
        <v>0</v>
      </c>
      <c r="G71" s="95">
        <f t="shared" si="0"/>
        <v>0</v>
      </c>
      <c r="H71" s="96">
        <f t="shared" si="11"/>
        <v>0</v>
      </c>
      <c r="I71" s="97">
        <f t="shared" si="10"/>
        <v>0</v>
      </c>
      <c r="J71" s="98">
        <f t="shared" si="7"/>
        <v>0</v>
      </c>
      <c r="K71" s="251">
        <f>+NT!$K$5</f>
        <v>0.21</v>
      </c>
      <c r="L71" s="98">
        <f t="shared" si="8"/>
        <v>0</v>
      </c>
      <c r="M71" s="98">
        <f t="shared" si="9"/>
        <v>0</v>
      </c>
    </row>
    <row r="72" spans="1:13">
      <c r="A72" s="107">
        <f t="shared" si="1"/>
        <v>0</v>
      </c>
      <c r="B72" s="90">
        <v>62</v>
      </c>
      <c r="C72" s="99">
        <f t="shared" si="2"/>
        <v>0</v>
      </c>
      <c r="D72" s="92">
        <f t="shared" si="3"/>
        <v>62</v>
      </c>
      <c r="E72" s="93">
        <f t="shared" si="4"/>
        <v>62</v>
      </c>
      <c r="F72" s="94">
        <f t="shared" si="5"/>
        <v>0</v>
      </c>
      <c r="G72" s="95">
        <f t="shared" si="0"/>
        <v>0</v>
      </c>
      <c r="H72" s="96">
        <f t="shared" si="11"/>
        <v>0</v>
      </c>
      <c r="I72" s="97">
        <f t="shared" si="10"/>
        <v>0</v>
      </c>
      <c r="J72" s="98">
        <f t="shared" si="7"/>
        <v>0</v>
      </c>
      <c r="K72" s="251">
        <f>+NT!$K$5</f>
        <v>0.21</v>
      </c>
      <c r="L72" s="98">
        <f t="shared" si="8"/>
        <v>0</v>
      </c>
      <c r="M72" s="98">
        <f t="shared" si="9"/>
        <v>0</v>
      </c>
    </row>
    <row r="73" spans="1:13">
      <c r="A73" s="107">
        <f t="shared" si="1"/>
        <v>0</v>
      </c>
      <c r="B73" s="90">
        <v>63</v>
      </c>
      <c r="C73" s="99">
        <f t="shared" si="2"/>
        <v>0</v>
      </c>
      <c r="D73" s="92">
        <f t="shared" si="3"/>
        <v>63</v>
      </c>
      <c r="E73" s="93">
        <f t="shared" si="4"/>
        <v>63</v>
      </c>
      <c r="F73" s="94">
        <f t="shared" si="5"/>
        <v>0</v>
      </c>
      <c r="G73" s="95">
        <f t="shared" si="0"/>
        <v>0</v>
      </c>
      <c r="H73" s="96">
        <f t="shared" si="11"/>
        <v>0</v>
      </c>
      <c r="I73" s="97">
        <f t="shared" si="10"/>
        <v>0</v>
      </c>
      <c r="J73" s="98">
        <f t="shared" si="7"/>
        <v>0</v>
      </c>
      <c r="K73" s="251">
        <f>+NT!$K$5</f>
        <v>0.21</v>
      </c>
      <c r="L73" s="98">
        <f t="shared" si="8"/>
        <v>0</v>
      </c>
      <c r="M73" s="98">
        <f t="shared" si="9"/>
        <v>0</v>
      </c>
    </row>
    <row r="74" spans="1:13">
      <c r="A74" s="107">
        <f t="shared" si="1"/>
        <v>0</v>
      </c>
      <c r="B74" s="90">
        <v>64</v>
      </c>
      <c r="C74" s="99">
        <f t="shared" si="2"/>
        <v>0</v>
      </c>
      <c r="D74" s="92">
        <f t="shared" si="3"/>
        <v>64</v>
      </c>
      <c r="E74" s="93">
        <f t="shared" si="4"/>
        <v>64</v>
      </c>
      <c r="F74" s="94">
        <f t="shared" si="5"/>
        <v>0</v>
      </c>
      <c r="G74" s="95">
        <f t="shared" si="0"/>
        <v>0</v>
      </c>
      <c r="H74" s="96">
        <f t="shared" si="11"/>
        <v>0</v>
      </c>
      <c r="I74" s="97">
        <f t="shared" si="10"/>
        <v>0</v>
      </c>
      <c r="J74" s="98">
        <f t="shared" si="7"/>
        <v>0</v>
      </c>
      <c r="K74" s="251">
        <f>+NT!$K$5</f>
        <v>0.21</v>
      </c>
      <c r="L74" s="98">
        <f t="shared" si="8"/>
        <v>0</v>
      </c>
      <c r="M74" s="98">
        <f t="shared" si="9"/>
        <v>0</v>
      </c>
    </row>
    <row r="75" spans="1:13">
      <c r="A75" s="107">
        <f t="shared" si="1"/>
        <v>0</v>
      </c>
      <c r="B75" s="90">
        <v>65</v>
      </c>
      <c r="C75" s="99">
        <f t="shared" si="2"/>
        <v>0</v>
      </c>
      <c r="D75" s="92">
        <f t="shared" si="3"/>
        <v>65</v>
      </c>
      <c r="E75" s="93">
        <f t="shared" si="4"/>
        <v>65</v>
      </c>
      <c r="F75" s="94">
        <f t="shared" si="5"/>
        <v>0</v>
      </c>
      <c r="G75" s="95">
        <f t="shared" ref="G75:G82" si="12">IF(A75=$G$7,$G$7,F75*(1+D$6/$E$7))</f>
        <v>0</v>
      </c>
      <c r="H75" s="96">
        <f t="shared" si="11"/>
        <v>0</v>
      </c>
      <c r="I75" s="97">
        <f t="shared" si="10"/>
        <v>0</v>
      </c>
      <c r="J75" s="98">
        <f t="shared" si="7"/>
        <v>0</v>
      </c>
      <c r="K75" s="251">
        <f>+NT!$K$5</f>
        <v>0.21</v>
      </c>
      <c r="L75" s="98">
        <f t="shared" si="8"/>
        <v>0</v>
      </c>
      <c r="M75" s="98">
        <f t="shared" si="9"/>
        <v>0</v>
      </c>
    </row>
    <row r="76" spans="1:13">
      <c r="A76" s="107">
        <f t="shared" ref="A76:A82" si="13">+ROUND(F76,0)</f>
        <v>0</v>
      </c>
      <c r="B76" s="90">
        <v>66</v>
      </c>
      <c r="C76" s="99">
        <f t="shared" ref="C76:C82" si="14">+EDATE(C75,$C$8)</f>
        <v>0</v>
      </c>
      <c r="D76" s="92">
        <f t="shared" ref="D76:D82" si="15">+IF($G$2&gt;=B76,0,+D75+1)</f>
        <v>66</v>
      </c>
      <c r="E76" s="93">
        <f t="shared" ref="E76:E82" si="16">+IF(D76=0,1,D76)</f>
        <v>66</v>
      </c>
      <c r="F76" s="94">
        <f t="shared" ref="F76:F82" si="17">IF(F75&gt;0.001,G75-J75,0)</f>
        <v>0</v>
      </c>
      <c r="G76" s="95">
        <f t="shared" si="12"/>
        <v>0</v>
      </c>
      <c r="H76" s="96">
        <f t="shared" si="11"/>
        <v>0</v>
      </c>
      <c r="I76" s="97">
        <f t="shared" si="10"/>
        <v>0</v>
      </c>
      <c r="J76" s="98">
        <f t="shared" ref="J76:J82" si="18">+H76+I76</f>
        <v>0</v>
      </c>
      <c r="K76" s="251">
        <f>+NT!$K$5</f>
        <v>0.21</v>
      </c>
      <c r="L76" s="98">
        <f t="shared" ref="L76:L82" si="19">+J76*K76</f>
        <v>0</v>
      </c>
      <c r="M76" s="98">
        <f t="shared" ref="M76:M82" si="20">+J76+J76*K76</f>
        <v>0</v>
      </c>
    </row>
    <row r="77" spans="1:13">
      <c r="A77" s="107">
        <f t="shared" si="13"/>
        <v>0</v>
      </c>
      <c r="B77" s="90">
        <v>67</v>
      </c>
      <c r="C77" s="99">
        <f t="shared" si="14"/>
        <v>0</v>
      </c>
      <c r="D77" s="92">
        <f t="shared" si="15"/>
        <v>67</v>
      </c>
      <c r="E77" s="93">
        <f t="shared" si="16"/>
        <v>67</v>
      </c>
      <c r="F77" s="94">
        <f t="shared" si="17"/>
        <v>0</v>
      </c>
      <c r="G77" s="95">
        <f t="shared" si="12"/>
        <v>0</v>
      </c>
      <c r="H77" s="96">
        <f t="shared" si="11"/>
        <v>0</v>
      </c>
      <c r="I77" s="97">
        <f t="shared" ref="I77:I82" si="21">IFERROR(IPMT(D$6/$E$7,E77,F$7,-$C$6,$G$6),0)</f>
        <v>0</v>
      </c>
      <c r="J77" s="98">
        <f t="shared" si="18"/>
        <v>0</v>
      </c>
      <c r="K77" s="251">
        <f>+NT!$K$5</f>
        <v>0.21</v>
      </c>
      <c r="L77" s="98">
        <f t="shared" si="19"/>
        <v>0</v>
      </c>
      <c r="M77" s="98">
        <f t="shared" si="20"/>
        <v>0</v>
      </c>
    </row>
    <row r="78" spans="1:13">
      <c r="A78" s="107">
        <f t="shared" si="13"/>
        <v>0</v>
      </c>
      <c r="B78" s="90">
        <v>68</v>
      </c>
      <c r="C78" s="99">
        <f t="shared" si="14"/>
        <v>0</v>
      </c>
      <c r="D78" s="92">
        <f t="shared" si="15"/>
        <v>68</v>
      </c>
      <c r="E78" s="93">
        <f t="shared" si="16"/>
        <v>68</v>
      </c>
      <c r="F78" s="94">
        <f t="shared" si="17"/>
        <v>0</v>
      </c>
      <c r="G78" s="95">
        <f t="shared" si="12"/>
        <v>0</v>
      </c>
      <c r="H78" s="96">
        <f t="shared" si="11"/>
        <v>0</v>
      </c>
      <c r="I78" s="97">
        <f t="shared" si="21"/>
        <v>0</v>
      </c>
      <c r="J78" s="98">
        <f t="shared" si="18"/>
        <v>0</v>
      </c>
      <c r="K78" s="251">
        <f>+NT!$K$5</f>
        <v>0.21</v>
      </c>
      <c r="L78" s="98">
        <f t="shared" si="19"/>
        <v>0</v>
      </c>
      <c r="M78" s="98">
        <f t="shared" si="20"/>
        <v>0</v>
      </c>
    </row>
    <row r="79" spans="1:13">
      <c r="A79" s="107">
        <f t="shared" si="13"/>
        <v>0</v>
      </c>
      <c r="B79" s="90">
        <v>69</v>
      </c>
      <c r="C79" s="99">
        <f t="shared" si="14"/>
        <v>0</v>
      </c>
      <c r="D79" s="92">
        <f t="shared" si="15"/>
        <v>69</v>
      </c>
      <c r="E79" s="93">
        <f t="shared" si="16"/>
        <v>69</v>
      </c>
      <c r="F79" s="94">
        <f t="shared" si="17"/>
        <v>0</v>
      </c>
      <c r="G79" s="95">
        <f t="shared" si="12"/>
        <v>0</v>
      </c>
      <c r="H79" s="96">
        <f t="shared" si="11"/>
        <v>0</v>
      </c>
      <c r="I79" s="97">
        <f t="shared" si="21"/>
        <v>0</v>
      </c>
      <c r="J79" s="98">
        <f t="shared" si="18"/>
        <v>0</v>
      </c>
      <c r="K79" s="251">
        <f>+NT!$K$5</f>
        <v>0.21</v>
      </c>
      <c r="L79" s="98">
        <f t="shared" si="19"/>
        <v>0</v>
      </c>
      <c r="M79" s="98">
        <f t="shared" si="20"/>
        <v>0</v>
      </c>
    </row>
    <row r="80" spans="1:13">
      <c r="A80" s="107">
        <f t="shared" si="13"/>
        <v>0</v>
      </c>
      <c r="B80" s="90">
        <v>70</v>
      </c>
      <c r="C80" s="99">
        <f t="shared" si="14"/>
        <v>0</v>
      </c>
      <c r="D80" s="92">
        <f t="shared" si="15"/>
        <v>70</v>
      </c>
      <c r="E80" s="93">
        <f t="shared" si="16"/>
        <v>70</v>
      </c>
      <c r="F80" s="94">
        <f t="shared" si="17"/>
        <v>0</v>
      </c>
      <c r="G80" s="95">
        <f t="shared" si="12"/>
        <v>0</v>
      </c>
      <c r="H80" s="96">
        <f t="shared" si="11"/>
        <v>0</v>
      </c>
      <c r="I80" s="97">
        <f t="shared" si="21"/>
        <v>0</v>
      </c>
      <c r="J80" s="98">
        <f t="shared" si="18"/>
        <v>0</v>
      </c>
      <c r="K80" s="251">
        <f>+NT!$K$5</f>
        <v>0.21</v>
      </c>
      <c r="L80" s="98">
        <f t="shared" si="19"/>
        <v>0</v>
      </c>
      <c r="M80" s="98">
        <f t="shared" si="20"/>
        <v>0</v>
      </c>
    </row>
    <row r="81" spans="1:13">
      <c r="A81" s="107">
        <f t="shared" si="13"/>
        <v>0</v>
      </c>
      <c r="B81" s="90">
        <v>71</v>
      </c>
      <c r="C81" s="99">
        <f t="shared" si="14"/>
        <v>0</v>
      </c>
      <c r="D81" s="92">
        <f t="shared" si="15"/>
        <v>71</v>
      </c>
      <c r="E81" s="93">
        <f t="shared" si="16"/>
        <v>71</v>
      </c>
      <c r="F81" s="94">
        <f t="shared" si="17"/>
        <v>0</v>
      </c>
      <c r="G81" s="95">
        <f t="shared" si="12"/>
        <v>0</v>
      </c>
      <c r="H81" s="96">
        <f t="shared" si="11"/>
        <v>0</v>
      </c>
      <c r="I81" s="97">
        <f t="shared" si="21"/>
        <v>0</v>
      </c>
      <c r="J81" s="98">
        <f t="shared" si="18"/>
        <v>0</v>
      </c>
      <c r="K81" s="251">
        <f>+NT!$K$5</f>
        <v>0.21</v>
      </c>
      <c r="L81" s="98">
        <f t="shared" si="19"/>
        <v>0</v>
      </c>
      <c r="M81" s="98">
        <f t="shared" si="20"/>
        <v>0</v>
      </c>
    </row>
    <row r="82" spans="1:13">
      <c r="A82" s="107">
        <f t="shared" si="13"/>
        <v>0</v>
      </c>
      <c r="B82" s="90">
        <v>72</v>
      </c>
      <c r="C82" s="100">
        <f t="shared" si="14"/>
        <v>0</v>
      </c>
      <c r="D82" s="92">
        <f t="shared" si="15"/>
        <v>72</v>
      </c>
      <c r="E82" s="93">
        <f t="shared" si="16"/>
        <v>72</v>
      </c>
      <c r="F82" s="94">
        <f t="shared" si="17"/>
        <v>0</v>
      </c>
      <c r="G82" s="95">
        <f t="shared" si="12"/>
        <v>0</v>
      </c>
      <c r="H82" s="96">
        <f t="shared" si="11"/>
        <v>0</v>
      </c>
      <c r="I82" s="97">
        <f t="shared" si="21"/>
        <v>0</v>
      </c>
      <c r="J82" s="98">
        <f t="shared" si="18"/>
        <v>0</v>
      </c>
      <c r="K82" s="251">
        <f>+NT!$K$5</f>
        <v>0.21</v>
      </c>
      <c r="L82" s="98">
        <f t="shared" si="19"/>
        <v>0</v>
      </c>
      <c r="M82" s="98">
        <f t="shared" si="20"/>
        <v>0</v>
      </c>
    </row>
    <row r="83" spans="1:13">
      <c r="B83" s="101"/>
      <c r="C83" s="102"/>
      <c r="D83" s="102"/>
      <c r="E83" s="102"/>
      <c r="F83" s="103"/>
      <c r="G83" s="103"/>
      <c r="H83" s="104">
        <f>SUM(H11:H82)</f>
        <v>0</v>
      </c>
      <c r="I83" s="104">
        <f>SUM(I11:I82)</f>
        <v>0</v>
      </c>
      <c r="J83" s="104">
        <f>SUM(J11:J82)</f>
        <v>0</v>
      </c>
      <c r="K83" s="104">
        <f>SUM(K11:K82)</f>
        <v>15.120000000000028</v>
      </c>
      <c r="L83" s="104"/>
      <c r="M83" s="104">
        <f>SUM(M11:M82)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5">
    <tabColor theme="4" tint="-0.499984740745262"/>
  </sheetPr>
  <dimension ref="A2:AD178"/>
  <sheetViews>
    <sheetView showGridLines="0" zoomScaleNormal="100" workbookViewId="0">
      <pane ySplit="3" topLeftCell="A49" activePane="bottomLeft" state="frozen"/>
      <selection activeCell="C40" sqref="C40"/>
      <selection pane="bottomLeft"/>
    </sheetView>
  </sheetViews>
  <sheetFormatPr defaultColWidth="11.44140625" defaultRowHeight="13.8"/>
  <cols>
    <col min="1" max="1" width="2.109375" style="122" customWidth="1"/>
    <col min="2" max="2" width="29.33203125" style="197" bestFit="1" customWidth="1"/>
    <col min="3" max="3" width="11.33203125" style="197" bestFit="1" customWidth="1"/>
    <col min="4" max="4" width="1.44140625" style="147" customWidth="1"/>
    <col min="5" max="5" width="9.44140625" style="122" bestFit="1" customWidth="1"/>
    <col min="6" max="6" width="8.33203125" style="122" customWidth="1"/>
    <col min="7" max="7" width="7.88671875" style="122" customWidth="1"/>
    <col min="8" max="8" width="10.44140625" style="122" bestFit="1" customWidth="1"/>
    <col min="9" max="16" width="7.109375" style="122" customWidth="1"/>
    <col min="17" max="17" width="6" style="124" bestFit="1" customWidth="1"/>
    <col min="18" max="18" width="11.109375" style="122" bestFit="1" customWidth="1"/>
    <col min="19" max="19" width="17.6640625" style="122" bestFit="1" customWidth="1"/>
    <col min="20" max="20" width="12.44140625" style="122" hidden="1" customWidth="1"/>
    <col min="21" max="21" width="5.88671875" style="122" bestFit="1" customWidth="1"/>
    <col min="22" max="23" width="11.44140625" style="122"/>
    <col min="24" max="24" width="10.33203125" style="122" bestFit="1" customWidth="1"/>
    <col min="25" max="25" width="10.109375" style="122" bestFit="1" customWidth="1"/>
    <col min="26" max="26" width="10.33203125" style="122" bestFit="1" customWidth="1"/>
    <col min="27" max="27" width="10.5546875" style="122" bestFit="1" customWidth="1"/>
    <col min="28" max="29" width="11.33203125" style="122" bestFit="1" customWidth="1"/>
    <col min="30" max="30" width="9.109375" style="122" bestFit="1" customWidth="1"/>
    <col min="31" max="16384" width="11.44140625" style="122"/>
  </cols>
  <sheetData>
    <row r="2" spans="1:29" ht="15" customHeight="1"/>
    <row r="3" spans="1:29" ht="15" customHeight="1"/>
    <row r="4" spans="1:29" ht="15" customHeight="1"/>
    <row r="5" spans="1:29" ht="12.75" customHeight="1">
      <c r="A5" s="586" t="s">
        <v>728</v>
      </c>
      <c r="B5" s="148" t="str">
        <f>+IF(Home!$C$5=NT!$A$2,MI!$B56,IF(Home!$C$5=NT!$A$3,MI!$C56,IF(Home!$C$5=NT!$A$4,MI!$D56,)))</f>
        <v>SERVEIS EXTERIORS</v>
      </c>
      <c r="C5" s="148"/>
      <c r="D5" s="137"/>
      <c r="E5" s="495" t="s">
        <v>199</v>
      </c>
      <c r="F5" s="496">
        <f>+Configuració!I5</f>
        <v>0.02</v>
      </c>
      <c r="G5" s="256"/>
      <c r="H5" s="256"/>
      <c r="I5" s="256"/>
      <c r="J5" s="256"/>
      <c r="K5" s="256"/>
      <c r="L5" s="256"/>
      <c r="M5" s="256"/>
      <c r="N5" s="256"/>
      <c r="O5" s="256"/>
      <c r="P5" s="256"/>
    </row>
    <row r="6" spans="1:29" s="129" customFormat="1">
      <c r="B6" s="191"/>
      <c r="C6" s="191"/>
      <c r="D6" s="147"/>
      <c r="Q6" s="124"/>
    </row>
    <row r="7" spans="1:29">
      <c r="B7" s="192" t="str">
        <f>+IF(Home!$C$5=NT!$A$2,MI!$B$3,IF(Home!$C$5=NT!$A$3,MI!$C$3,IF(Home!$C$5=NT!$A$4,MI!$D$3,)))</f>
        <v>ANY 1</v>
      </c>
      <c r="C7" s="193" t="s">
        <v>13</v>
      </c>
      <c r="D7" s="194"/>
      <c r="E7" s="155">
        <f>+Home!$J$11</f>
        <v>40909</v>
      </c>
      <c r="F7" s="155">
        <f>EDATE(E7,1)</f>
        <v>40940</v>
      </c>
      <c r="G7" s="155">
        <f>EDATE(F7,1)</f>
        <v>40969</v>
      </c>
      <c r="H7" s="155">
        <f t="shared" ref="H7:P7" si="0">EDATE(G7,1)</f>
        <v>41000</v>
      </c>
      <c r="I7" s="155">
        <f t="shared" si="0"/>
        <v>41030</v>
      </c>
      <c r="J7" s="155">
        <f t="shared" si="0"/>
        <v>41061</v>
      </c>
      <c r="K7" s="155">
        <f t="shared" si="0"/>
        <v>41091</v>
      </c>
      <c r="L7" s="155">
        <f t="shared" si="0"/>
        <v>41122</v>
      </c>
      <c r="M7" s="155">
        <f t="shared" si="0"/>
        <v>41153</v>
      </c>
      <c r="N7" s="155">
        <f t="shared" si="0"/>
        <v>41183</v>
      </c>
      <c r="O7" s="155">
        <f t="shared" si="0"/>
        <v>41214</v>
      </c>
      <c r="P7" s="193">
        <f t="shared" si="0"/>
        <v>41244</v>
      </c>
      <c r="Q7" s="201"/>
      <c r="AB7" s="193" t="str">
        <f>+IF(Home!$C$5=NT!$A$2,MI!$B239,IF(Home!$C$5=NT!$A$3,MI!$C239,IF(Home!$C$5=NT!$A$4,MI!$D239,)))</f>
        <v>IVA Compres</v>
      </c>
      <c r="AC7" s="193" t="e">
        <f ca="1">+NT!J3</f>
        <v>#N/A</v>
      </c>
    </row>
    <row r="8" spans="1:29">
      <c r="B8" s="162" t="str">
        <f>+IF(Home!$C$5=NT!$A$2,MI!$B57,IF(Home!$C$5=NT!$A$3,MI!$C57,IF(Home!$C$5=NT!$A$4,MI!$D57,)))</f>
        <v>Lloguers</v>
      </c>
      <c r="C8" s="195">
        <f>SUM(E8:P8)</f>
        <v>0</v>
      </c>
      <c r="D8" s="213"/>
      <c r="E8" s="159"/>
      <c r="F8" s="399">
        <v>0</v>
      </c>
      <c r="G8" s="399">
        <v>0</v>
      </c>
      <c r="H8" s="399">
        <v>0</v>
      </c>
      <c r="I8" s="399">
        <v>0</v>
      </c>
      <c r="J8" s="399">
        <v>0</v>
      </c>
      <c r="K8" s="399">
        <v>0</v>
      </c>
      <c r="L8" s="399">
        <v>0</v>
      </c>
      <c r="M8" s="399">
        <v>0</v>
      </c>
      <c r="N8" s="399">
        <v>0</v>
      </c>
      <c r="O8" s="399">
        <v>0</v>
      </c>
      <c r="P8" s="399">
        <v>0</v>
      </c>
      <c r="Q8" s="175"/>
      <c r="AB8" s="715">
        <f>+Configuració!$J$11</f>
        <v>0.26200000000000001</v>
      </c>
      <c r="AC8" s="195">
        <f t="shared" ref="AC8:AC19" si="1">+C8*(1+AB8)</f>
        <v>0</v>
      </c>
    </row>
    <row r="9" spans="1:29">
      <c r="B9" s="162" t="str">
        <f>+IF(Home!$C$5=NT!$A$2,MI!$B58,IF(Home!$C$5=NT!$A$3,MI!$C58,IF(Home!$C$5=NT!$A$4,MI!$D58,)))</f>
        <v>Rentings</v>
      </c>
      <c r="C9" s="195">
        <f>SUM(E9:P9)</f>
        <v>0</v>
      </c>
      <c r="D9" s="213"/>
      <c r="E9" s="159"/>
      <c r="F9" s="399">
        <v>0</v>
      </c>
      <c r="G9" s="399">
        <v>0</v>
      </c>
      <c r="H9" s="399">
        <v>0</v>
      </c>
      <c r="I9" s="399">
        <v>0</v>
      </c>
      <c r="J9" s="399">
        <v>0</v>
      </c>
      <c r="K9" s="399">
        <v>0</v>
      </c>
      <c r="L9" s="399">
        <v>0</v>
      </c>
      <c r="M9" s="399">
        <v>0</v>
      </c>
      <c r="N9" s="399">
        <v>0</v>
      </c>
      <c r="O9" s="399">
        <v>0</v>
      </c>
      <c r="P9" s="399">
        <v>0</v>
      </c>
      <c r="Q9" s="175"/>
      <c r="AB9" s="715">
        <f>+Configuració!$J$11</f>
        <v>0.26200000000000001</v>
      </c>
      <c r="AC9" s="195">
        <f t="shared" si="1"/>
        <v>0</v>
      </c>
    </row>
    <row r="10" spans="1:29">
      <c r="B10" s="162" t="str">
        <f>+IF(Home!$C$5=NT!$A$2,MI!$B59,IF(Home!$C$5=NT!$A$3,MI!$C59,IF(Home!$C$5=NT!$A$4,MI!$D59,)))</f>
        <v>Reparacions</v>
      </c>
      <c r="C10" s="195">
        <f t="shared" ref="C10:C19" si="2">SUM(E10:P10)</f>
        <v>0</v>
      </c>
      <c r="D10" s="213"/>
      <c r="E10" s="159"/>
      <c r="F10" s="399">
        <f t="shared" ref="F10:P10" si="3">+E10</f>
        <v>0</v>
      </c>
      <c r="G10" s="399">
        <f t="shared" si="3"/>
        <v>0</v>
      </c>
      <c r="H10" s="399">
        <f t="shared" si="3"/>
        <v>0</v>
      </c>
      <c r="I10" s="399">
        <f t="shared" si="3"/>
        <v>0</v>
      </c>
      <c r="J10" s="399">
        <f t="shared" si="3"/>
        <v>0</v>
      </c>
      <c r="K10" s="399">
        <f t="shared" si="3"/>
        <v>0</v>
      </c>
      <c r="L10" s="399">
        <f t="shared" si="3"/>
        <v>0</v>
      </c>
      <c r="M10" s="399">
        <f t="shared" si="3"/>
        <v>0</v>
      </c>
      <c r="N10" s="399">
        <f t="shared" si="3"/>
        <v>0</v>
      </c>
      <c r="O10" s="399">
        <f t="shared" si="3"/>
        <v>0</v>
      </c>
      <c r="P10" s="399">
        <f t="shared" si="3"/>
        <v>0</v>
      </c>
      <c r="Q10" s="175"/>
      <c r="AB10" s="715">
        <f>+Configuració!$J$11</f>
        <v>0.26200000000000001</v>
      </c>
      <c r="AC10" s="195">
        <f t="shared" si="1"/>
        <v>0</v>
      </c>
    </row>
    <row r="11" spans="1:29">
      <c r="B11" s="162" t="str">
        <f>+IF(Home!$C$5=NT!$A$2,MI!$B60,IF(Home!$C$5=NT!$A$3,MI!$C60,IF(Home!$C$5=NT!$A$4,MI!$D60,)))</f>
        <v>Serveis professionals independents</v>
      </c>
      <c r="C11" s="195">
        <f t="shared" si="2"/>
        <v>0</v>
      </c>
      <c r="D11" s="213"/>
      <c r="E11" s="159"/>
      <c r="F11" s="399">
        <f t="shared" ref="F11:P11" si="4">+E11</f>
        <v>0</v>
      </c>
      <c r="G11" s="399">
        <f t="shared" si="4"/>
        <v>0</v>
      </c>
      <c r="H11" s="399">
        <f t="shared" si="4"/>
        <v>0</v>
      </c>
      <c r="I11" s="399">
        <f t="shared" si="4"/>
        <v>0</v>
      </c>
      <c r="J11" s="399">
        <f t="shared" si="4"/>
        <v>0</v>
      </c>
      <c r="K11" s="399">
        <f t="shared" si="4"/>
        <v>0</v>
      </c>
      <c r="L11" s="399">
        <f t="shared" si="4"/>
        <v>0</v>
      </c>
      <c r="M11" s="399">
        <f t="shared" si="4"/>
        <v>0</v>
      </c>
      <c r="N11" s="399">
        <f t="shared" si="4"/>
        <v>0</v>
      </c>
      <c r="O11" s="399">
        <f t="shared" si="4"/>
        <v>0</v>
      </c>
      <c r="P11" s="399">
        <f t="shared" si="4"/>
        <v>0</v>
      </c>
      <c r="Q11" s="175"/>
      <c r="AB11" s="715">
        <f>+Configuració!$J$11</f>
        <v>0.26200000000000001</v>
      </c>
      <c r="AC11" s="195">
        <f t="shared" si="1"/>
        <v>0</v>
      </c>
    </row>
    <row r="12" spans="1:29">
      <c r="B12" s="162" t="str">
        <f>+IF(Home!$C$5=NT!$A$2,MI!$B61,IF(Home!$C$5=NT!$A$3,MI!$C61,IF(Home!$C$5=NT!$A$4,MI!$D61,)))</f>
        <v>Transports</v>
      </c>
      <c r="C12" s="195">
        <f t="shared" si="2"/>
        <v>0</v>
      </c>
      <c r="D12" s="213"/>
      <c r="E12" s="159"/>
      <c r="F12" s="399">
        <f>+E12</f>
        <v>0</v>
      </c>
      <c r="G12" s="399">
        <f t="shared" ref="G12:P12" si="5">+F12</f>
        <v>0</v>
      </c>
      <c r="H12" s="399">
        <f t="shared" si="5"/>
        <v>0</v>
      </c>
      <c r="I12" s="399">
        <f t="shared" si="5"/>
        <v>0</v>
      </c>
      <c r="J12" s="399">
        <f t="shared" si="5"/>
        <v>0</v>
      </c>
      <c r="K12" s="399">
        <f t="shared" si="5"/>
        <v>0</v>
      </c>
      <c r="L12" s="399">
        <f t="shared" si="5"/>
        <v>0</v>
      </c>
      <c r="M12" s="399">
        <f t="shared" si="5"/>
        <v>0</v>
      </c>
      <c r="N12" s="399">
        <f t="shared" si="5"/>
        <v>0</v>
      </c>
      <c r="O12" s="399">
        <f t="shared" si="5"/>
        <v>0</v>
      </c>
      <c r="P12" s="399">
        <f t="shared" si="5"/>
        <v>0</v>
      </c>
      <c r="Q12" s="175"/>
      <c r="AB12" s="715">
        <f>+Configuració!$J$11</f>
        <v>0.26200000000000001</v>
      </c>
      <c r="AC12" s="195">
        <f t="shared" si="1"/>
        <v>0</v>
      </c>
    </row>
    <row r="13" spans="1:29">
      <c r="B13" s="162" t="str">
        <f>+IF(Home!$C$5=NT!$A$2,MI!$B62,IF(Home!$C$5=NT!$A$3,MI!$C62,IF(Home!$C$5=NT!$A$4,MI!$D62,)))</f>
        <v>Primes d'assegurança</v>
      </c>
      <c r="C13" s="195">
        <f t="shared" si="2"/>
        <v>600</v>
      </c>
      <c r="D13" s="213"/>
      <c r="E13" s="159">
        <v>50</v>
      </c>
      <c r="F13" s="159">
        <v>50</v>
      </c>
      <c r="G13" s="159">
        <v>50</v>
      </c>
      <c r="H13" s="159">
        <v>50</v>
      </c>
      <c r="I13" s="159">
        <v>50</v>
      </c>
      <c r="J13" s="159">
        <v>50</v>
      </c>
      <c r="K13" s="159">
        <v>50</v>
      </c>
      <c r="L13" s="159">
        <v>50</v>
      </c>
      <c r="M13" s="159">
        <v>50</v>
      </c>
      <c r="N13" s="159">
        <v>50</v>
      </c>
      <c r="O13" s="159">
        <v>50</v>
      </c>
      <c r="P13" s="159">
        <v>50</v>
      </c>
      <c r="Q13" s="175"/>
      <c r="AB13" s="715">
        <f>+Configuració!$J$11</f>
        <v>0.26200000000000001</v>
      </c>
      <c r="AC13" s="195">
        <f t="shared" si="1"/>
        <v>757.2</v>
      </c>
    </row>
    <row r="14" spans="1:29">
      <c r="B14" s="162" t="str">
        <f>+IF(Home!$C$5=NT!$A$2,MI!$B63,IF(Home!$C$5=NT!$A$3,MI!$C63,IF(Home!$C$5=NT!$A$4,MI!$D63,)))</f>
        <v>Serveis Bancaris</v>
      </c>
      <c r="C14" s="195">
        <f t="shared" si="2"/>
        <v>0</v>
      </c>
      <c r="D14" s="213"/>
      <c r="E14" s="158">
        <f>+E15+E16</f>
        <v>0</v>
      </c>
      <c r="F14" s="158">
        <f t="shared" ref="F14:P14" si="6">+F15+F16</f>
        <v>0</v>
      </c>
      <c r="G14" s="158">
        <f t="shared" si="6"/>
        <v>0</v>
      </c>
      <c r="H14" s="158">
        <f t="shared" si="6"/>
        <v>0</v>
      </c>
      <c r="I14" s="158">
        <f t="shared" si="6"/>
        <v>0</v>
      </c>
      <c r="J14" s="158">
        <f t="shared" si="6"/>
        <v>0</v>
      </c>
      <c r="K14" s="158">
        <f t="shared" si="6"/>
        <v>0</v>
      </c>
      <c r="L14" s="158">
        <f t="shared" si="6"/>
        <v>0</v>
      </c>
      <c r="M14" s="158">
        <f t="shared" si="6"/>
        <v>0</v>
      </c>
      <c r="N14" s="158">
        <f t="shared" si="6"/>
        <v>0</v>
      </c>
      <c r="O14" s="158">
        <f t="shared" si="6"/>
        <v>0</v>
      </c>
      <c r="P14" s="195">
        <f t="shared" si="6"/>
        <v>0</v>
      </c>
      <c r="Q14" s="271"/>
      <c r="AB14" s="715">
        <f>+Configuració!$J$11</f>
        <v>0.26200000000000001</v>
      </c>
      <c r="AC14" s="195">
        <f t="shared" si="1"/>
        <v>0</v>
      </c>
    </row>
    <row r="15" spans="1:29">
      <c r="B15" s="162" t="str">
        <f>+IF(Home!$C$5=NT!$A$2,MI!$B64,IF(Home!$C$5=NT!$A$3,MI!$C64,IF(Home!$C$5=NT!$A$4,MI!$D64,)))</f>
        <v xml:space="preserve">   Despeses Finançament</v>
      </c>
      <c r="C15" s="404">
        <f t="shared" si="2"/>
        <v>0</v>
      </c>
      <c r="D15" s="405"/>
      <c r="E15" s="275">
        <f>+'Mov FIN'!E41+'Mov FIN'!E115</f>
        <v>0</v>
      </c>
      <c r="F15" s="275">
        <f>+'Mov FIN'!F41+'Mov FIN'!F115</f>
        <v>0</v>
      </c>
      <c r="G15" s="275">
        <f>+'Mov FIN'!G41+'Mov FIN'!G115</f>
        <v>0</v>
      </c>
      <c r="H15" s="275">
        <f>+'Mov FIN'!H41+'Mov FIN'!H115</f>
        <v>0</v>
      </c>
      <c r="I15" s="275">
        <f>+'Mov FIN'!I41+'Mov FIN'!I115</f>
        <v>0</v>
      </c>
      <c r="J15" s="275">
        <f>+'Mov FIN'!J41+'Mov FIN'!J115</f>
        <v>0</v>
      </c>
      <c r="K15" s="275">
        <f>+'Mov FIN'!K41+'Mov FIN'!K115</f>
        <v>0</v>
      </c>
      <c r="L15" s="275">
        <f>+'Mov FIN'!L41+'Mov FIN'!L115</f>
        <v>0</v>
      </c>
      <c r="M15" s="275">
        <f>+'Mov FIN'!M41+'Mov FIN'!M115</f>
        <v>0</v>
      </c>
      <c r="N15" s="275">
        <f>+'Mov FIN'!N41+'Mov FIN'!N115</f>
        <v>0</v>
      </c>
      <c r="O15" s="275">
        <f>+'Mov FIN'!O41+'Mov FIN'!O115</f>
        <v>0</v>
      </c>
      <c r="P15" s="404">
        <f>+'Mov FIN'!P41+'Mov FIN'!P115</f>
        <v>0</v>
      </c>
      <c r="Q15" s="412"/>
      <c r="AB15" s="715">
        <f>+Configuració!$J$11</f>
        <v>0.26200000000000001</v>
      </c>
      <c r="AC15" s="195">
        <f t="shared" si="1"/>
        <v>0</v>
      </c>
    </row>
    <row r="16" spans="1:29">
      <c r="B16" s="162" t="str">
        <f>+IF(Home!$C$5=NT!$A$2,MI!$B65,IF(Home!$C$5=NT!$A$3,MI!$C65,IF(Home!$C$5=NT!$A$4,MI!$D65,)))</f>
        <v xml:space="preserve">   Altres servies bancaris</v>
      </c>
      <c r="C16" s="404">
        <f t="shared" si="2"/>
        <v>0</v>
      </c>
      <c r="D16" s="405"/>
      <c r="E16" s="406"/>
      <c r="F16" s="406"/>
      <c r="G16" s="406"/>
      <c r="H16" s="406"/>
      <c r="I16" s="406"/>
      <c r="J16" s="406"/>
      <c r="K16" s="406"/>
      <c r="L16" s="406"/>
      <c r="M16" s="406"/>
      <c r="N16" s="406"/>
      <c r="O16" s="406"/>
      <c r="P16" s="411"/>
      <c r="Q16" s="413"/>
      <c r="AB16" s="715">
        <f>+Configuració!$J$11</f>
        <v>0.26200000000000001</v>
      </c>
      <c r="AC16" s="195">
        <f t="shared" si="1"/>
        <v>0</v>
      </c>
    </row>
    <row r="17" spans="2:29">
      <c r="B17" s="162" t="str">
        <f>+IF(Home!$C$5=NT!$A$2,MI!$B66,IF(Home!$C$5=NT!$A$3,MI!$C66,IF(Home!$C$5=NT!$A$4,MI!$D66,)))</f>
        <v>Marketing i Publicitat</v>
      </c>
      <c r="C17" s="195">
        <f t="shared" si="2"/>
        <v>0</v>
      </c>
      <c r="D17" s="213"/>
      <c r="E17" s="159"/>
      <c r="F17" s="399">
        <f>+E17</f>
        <v>0</v>
      </c>
      <c r="G17" s="399">
        <f>+F17</f>
        <v>0</v>
      </c>
      <c r="H17" s="399">
        <f>+G17</f>
        <v>0</v>
      </c>
      <c r="I17" s="399">
        <f>+H17</f>
        <v>0</v>
      </c>
      <c r="J17" s="399">
        <f>+I17</f>
        <v>0</v>
      </c>
      <c r="K17" s="399">
        <f t="shared" ref="K17:P17" si="7">+J17</f>
        <v>0</v>
      </c>
      <c r="L17" s="399">
        <f t="shared" si="7"/>
        <v>0</v>
      </c>
      <c r="M17" s="399">
        <f t="shared" si="7"/>
        <v>0</v>
      </c>
      <c r="N17" s="399">
        <f t="shared" si="7"/>
        <v>0</v>
      </c>
      <c r="O17" s="399">
        <f t="shared" si="7"/>
        <v>0</v>
      </c>
      <c r="P17" s="399">
        <f t="shared" si="7"/>
        <v>0</v>
      </c>
      <c r="Q17" s="175"/>
      <c r="AB17" s="715">
        <f>+Configuració!$J$11</f>
        <v>0.26200000000000001</v>
      </c>
      <c r="AC17" s="195">
        <f t="shared" si="1"/>
        <v>0</v>
      </c>
    </row>
    <row r="18" spans="2:29">
      <c r="B18" s="162" t="str">
        <f>+IF(Home!$C$5=NT!$A$2,MI!$B67,IF(Home!$C$5=NT!$A$3,MI!$C67,IF(Home!$C$5=NT!$A$4,MI!$D67,)))</f>
        <v>Subministraments</v>
      </c>
      <c r="C18" s="195">
        <f t="shared" si="2"/>
        <v>0</v>
      </c>
      <c r="D18" s="213"/>
      <c r="E18" s="159"/>
      <c r="F18" s="399"/>
      <c r="G18" s="399"/>
      <c r="H18" s="399"/>
      <c r="I18" s="399"/>
      <c r="J18" s="399"/>
      <c r="K18" s="399"/>
      <c r="L18" s="399"/>
      <c r="M18" s="399"/>
      <c r="N18" s="399"/>
      <c r="O18" s="399"/>
      <c r="P18" s="399"/>
      <c r="Q18" s="175"/>
      <c r="AB18" s="715">
        <f>+Configuració!$J$11</f>
        <v>0.26200000000000001</v>
      </c>
      <c r="AC18" s="195">
        <f t="shared" si="1"/>
        <v>0</v>
      </c>
    </row>
    <row r="19" spans="2:29">
      <c r="B19" s="162" t="str">
        <f>+IF(Home!$C$5=NT!$A$2,MI!$B68,IF(Home!$C$5=NT!$A$3,MI!$C68,IF(Home!$C$5=NT!$A$4,MI!$D68,)))</f>
        <v>Altres Serveis</v>
      </c>
      <c r="C19" s="195">
        <f t="shared" si="2"/>
        <v>2575</v>
      </c>
      <c r="D19" s="213"/>
      <c r="E19" s="758">
        <f>200*0.05</f>
        <v>10</v>
      </c>
      <c r="F19" s="760">
        <f>0.05*500</f>
        <v>25</v>
      </c>
      <c r="G19" s="760">
        <f>0.05*1000</f>
        <v>50</v>
      </c>
      <c r="H19" s="760">
        <f>0.05*1500</f>
        <v>75</v>
      </c>
      <c r="I19" s="760">
        <f>0.05*2000</f>
        <v>100</v>
      </c>
      <c r="J19" s="760">
        <f>0.05*2500</f>
        <v>125</v>
      </c>
      <c r="K19" s="760">
        <f>0.05*7300</f>
        <v>365</v>
      </c>
      <c r="L19" s="760">
        <f t="shared" ref="L19:P19" si="8">0.05*7300</f>
        <v>365</v>
      </c>
      <c r="M19" s="760">
        <f t="shared" si="8"/>
        <v>365</v>
      </c>
      <c r="N19" s="760">
        <f t="shared" si="8"/>
        <v>365</v>
      </c>
      <c r="O19" s="760">
        <f t="shared" si="8"/>
        <v>365</v>
      </c>
      <c r="P19" s="760">
        <f t="shared" si="8"/>
        <v>365</v>
      </c>
      <c r="Q19" s="175"/>
      <c r="AB19" s="715">
        <f>+Configuració!$J$11</f>
        <v>0.26200000000000001</v>
      </c>
      <c r="AC19" s="195">
        <f t="shared" si="1"/>
        <v>3249.65</v>
      </c>
    </row>
    <row r="20" spans="2:29">
      <c r="B20" s="160" t="str">
        <f>+IF(Home!$C$5=NT!$A$2,MI!$B69,IF(Home!$C$5=NT!$A$3,MI!$C69,IF(Home!$C$5=NT!$A$4,MI!$D69,)))</f>
        <v>TOTAL SERVEIS EXTERIORS</v>
      </c>
      <c r="C20" s="157">
        <f>+C8+C9+C10+C11+C12+C13+C14+C17+C18+C19</f>
        <v>3175</v>
      </c>
      <c r="D20" s="215"/>
      <c r="E20" s="157">
        <f>+E8+E9+E10+E11+E12+E13+E14+E17+E18+E19</f>
        <v>60</v>
      </c>
      <c r="F20" s="157">
        <f t="shared" ref="F20:P20" si="9">+F8+F9+F10+F11+F12+F13+F14+F17+F18+F19</f>
        <v>75</v>
      </c>
      <c r="G20" s="157">
        <f t="shared" si="9"/>
        <v>100</v>
      </c>
      <c r="H20" s="157">
        <f t="shared" si="9"/>
        <v>125</v>
      </c>
      <c r="I20" s="157">
        <f t="shared" si="9"/>
        <v>150</v>
      </c>
      <c r="J20" s="157">
        <f t="shared" si="9"/>
        <v>175</v>
      </c>
      <c r="K20" s="157">
        <f t="shared" si="9"/>
        <v>415</v>
      </c>
      <c r="L20" s="157">
        <f t="shared" si="9"/>
        <v>415</v>
      </c>
      <c r="M20" s="157">
        <f t="shared" si="9"/>
        <v>415</v>
      </c>
      <c r="N20" s="157">
        <f t="shared" si="9"/>
        <v>415</v>
      </c>
      <c r="O20" s="157">
        <f t="shared" si="9"/>
        <v>415</v>
      </c>
      <c r="P20" s="204">
        <f t="shared" si="9"/>
        <v>415</v>
      </c>
      <c r="Q20" s="205"/>
      <c r="AB20" s="157"/>
      <c r="AC20" s="157">
        <f>SUM(AC8:AC19)</f>
        <v>4006.8500000000004</v>
      </c>
    </row>
    <row r="21" spans="2:29">
      <c r="AB21" s="197"/>
      <c r="AC21" s="197"/>
    </row>
    <row r="22" spans="2:29">
      <c r="B22" s="192" t="str">
        <f>+IF(Home!$C$5=NT!$A$2,MI!$B$4,IF(Home!$C$5=NT!$A$3,MI!$C$4,IF(Home!$C$5=NT!$A$4,MI!$D$4,)))</f>
        <v>ANY 2</v>
      </c>
      <c r="C22" s="193" t="str">
        <f>+C7</f>
        <v>TOTAL</v>
      </c>
      <c r="D22" s="194"/>
      <c r="E22" s="155">
        <f>EDATE(P7,1)</f>
        <v>41275</v>
      </c>
      <c r="F22" s="155">
        <f t="shared" ref="F22:P22" si="10">EDATE(E22,1)</f>
        <v>41306</v>
      </c>
      <c r="G22" s="155">
        <f t="shared" si="10"/>
        <v>41334</v>
      </c>
      <c r="H22" s="155">
        <f t="shared" si="10"/>
        <v>41365</v>
      </c>
      <c r="I22" s="155">
        <f t="shared" si="10"/>
        <v>41395</v>
      </c>
      <c r="J22" s="155">
        <f t="shared" si="10"/>
        <v>41426</v>
      </c>
      <c r="K22" s="155">
        <f t="shared" si="10"/>
        <v>41456</v>
      </c>
      <c r="L22" s="155">
        <f t="shared" si="10"/>
        <v>41487</v>
      </c>
      <c r="M22" s="155">
        <f t="shared" si="10"/>
        <v>41518</v>
      </c>
      <c r="N22" s="155">
        <f t="shared" si="10"/>
        <v>41548</v>
      </c>
      <c r="O22" s="155">
        <f t="shared" si="10"/>
        <v>41579</v>
      </c>
      <c r="P22" s="193">
        <f t="shared" si="10"/>
        <v>41609</v>
      </c>
      <c r="Q22" s="201"/>
      <c r="AB22" s="193" t="str">
        <f>+AB7</f>
        <v>IVA Compres</v>
      </c>
      <c r="AC22" s="193" t="e">
        <f ca="1">+AC7</f>
        <v>#N/A</v>
      </c>
    </row>
    <row r="23" spans="2:29">
      <c r="B23" s="162" t="str">
        <f>+B8</f>
        <v>Lloguers</v>
      </c>
      <c r="C23" s="195">
        <f>SUM(E23:P23)</f>
        <v>0</v>
      </c>
      <c r="D23" s="213"/>
      <c r="E23" s="399">
        <f t="shared" ref="E23:E27" si="11">IF(P8&gt;0,+P8*(1+$F$5),0)</f>
        <v>0</v>
      </c>
      <c r="F23" s="399">
        <f>+E23</f>
        <v>0</v>
      </c>
      <c r="G23" s="399">
        <f>+F23</f>
        <v>0</v>
      </c>
      <c r="H23" s="399">
        <f>+G23</f>
        <v>0</v>
      </c>
      <c r="I23" s="399">
        <f>+H23</f>
        <v>0</v>
      </c>
      <c r="J23" s="399">
        <f>+I23</f>
        <v>0</v>
      </c>
      <c r="K23" s="399">
        <f t="shared" ref="K23:P23" si="12">+J23</f>
        <v>0</v>
      </c>
      <c r="L23" s="399">
        <f t="shared" si="12"/>
        <v>0</v>
      </c>
      <c r="M23" s="399">
        <f t="shared" si="12"/>
        <v>0</v>
      </c>
      <c r="N23" s="399">
        <f t="shared" si="12"/>
        <v>0</v>
      </c>
      <c r="O23" s="399">
        <f t="shared" si="12"/>
        <v>0</v>
      </c>
      <c r="P23" s="399">
        <f t="shared" si="12"/>
        <v>0</v>
      </c>
      <c r="Q23" s="175"/>
      <c r="AB23" s="715">
        <f>+Configuració!$J$11</f>
        <v>0.26200000000000001</v>
      </c>
      <c r="AC23" s="195">
        <f t="shared" ref="AC23:AC34" si="13">+C23*(1+AB23)</f>
        <v>0</v>
      </c>
    </row>
    <row r="24" spans="2:29">
      <c r="B24" s="214" t="str">
        <f t="shared" ref="B24:B35" si="14">+B9</f>
        <v>Rentings</v>
      </c>
      <c r="C24" s="195">
        <f>SUM(E24:P24)</f>
        <v>0</v>
      </c>
      <c r="D24" s="213"/>
      <c r="E24" s="399">
        <f t="shared" si="11"/>
        <v>0</v>
      </c>
      <c r="F24" s="399">
        <f t="shared" ref="F24:P24" si="15">+E24</f>
        <v>0</v>
      </c>
      <c r="G24" s="399">
        <f t="shared" si="15"/>
        <v>0</v>
      </c>
      <c r="H24" s="399">
        <f t="shared" si="15"/>
        <v>0</v>
      </c>
      <c r="I24" s="399">
        <f t="shared" si="15"/>
        <v>0</v>
      </c>
      <c r="J24" s="399">
        <f t="shared" si="15"/>
        <v>0</v>
      </c>
      <c r="K24" s="399">
        <f t="shared" si="15"/>
        <v>0</v>
      </c>
      <c r="L24" s="399">
        <f t="shared" si="15"/>
        <v>0</v>
      </c>
      <c r="M24" s="399">
        <f t="shared" si="15"/>
        <v>0</v>
      </c>
      <c r="N24" s="399">
        <f t="shared" si="15"/>
        <v>0</v>
      </c>
      <c r="O24" s="399">
        <f t="shared" si="15"/>
        <v>0</v>
      </c>
      <c r="P24" s="399">
        <f t="shared" si="15"/>
        <v>0</v>
      </c>
      <c r="Q24" s="175"/>
      <c r="AB24" s="715">
        <f>+Configuració!$J$11</f>
        <v>0.26200000000000001</v>
      </c>
      <c r="AC24" s="195">
        <f t="shared" si="13"/>
        <v>0</v>
      </c>
    </row>
    <row r="25" spans="2:29">
      <c r="B25" s="162" t="str">
        <f t="shared" si="14"/>
        <v>Reparacions</v>
      </c>
      <c r="C25" s="195">
        <f t="shared" ref="C25:C34" si="16">SUM(E25:P25)</f>
        <v>0</v>
      </c>
      <c r="D25" s="213"/>
      <c r="E25" s="399">
        <f t="shared" si="11"/>
        <v>0</v>
      </c>
      <c r="F25" s="399">
        <f t="shared" ref="F25:P25" si="17">+E25</f>
        <v>0</v>
      </c>
      <c r="G25" s="399">
        <f t="shared" si="17"/>
        <v>0</v>
      </c>
      <c r="H25" s="399">
        <f t="shared" si="17"/>
        <v>0</v>
      </c>
      <c r="I25" s="399">
        <f t="shared" si="17"/>
        <v>0</v>
      </c>
      <c r="J25" s="399">
        <f t="shared" si="17"/>
        <v>0</v>
      </c>
      <c r="K25" s="399">
        <f t="shared" si="17"/>
        <v>0</v>
      </c>
      <c r="L25" s="399">
        <f t="shared" si="17"/>
        <v>0</v>
      </c>
      <c r="M25" s="399">
        <f t="shared" si="17"/>
        <v>0</v>
      </c>
      <c r="N25" s="399">
        <f t="shared" si="17"/>
        <v>0</v>
      </c>
      <c r="O25" s="399">
        <f t="shared" si="17"/>
        <v>0</v>
      </c>
      <c r="P25" s="399">
        <f t="shared" si="17"/>
        <v>0</v>
      </c>
      <c r="Q25" s="175"/>
      <c r="AB25" s="715">
        <f>+Configuració!$J$11</f>
        <v>0.26200000000000001</v>
      </c>
      <c r="AC25" s="195">
        <f t="shared" si="13"/>
        <v>0</v>
      </c>
    </row>
    <row r="26" spans="2:29">
      <c r="B26" s="162" t="str">
        <f t="shared" si="14"/>
        <v>Serveis professionals independents</v>
      </c>
      <c r="C26" s="195">
        <f t="shared" si="16"/>
        <v>0</v>
      </c>
      <c r="D26" s="213"/>
      <c r="E26" s="399">
        <f t="shared" si="11"/>
        <v>0</v>
      </c>
      <c r="F26" s="399">
        <f t="shared" ref="F26:P26" si="18">+E26</f>
        <v>0</v>
      </c>
      <c r="G26" s="399">
        <f t="shared" si="18"/>
        <v>0</v>
      </c>
      <c r="H26" s="399">
        <f t="shared" si="18"/>
        <v>0</v>
      </c>
      <c r="I26" s="399">
        <f t="shared" si="18"/>
        <v>0</v>
      </c>
      <c r="J26" s="399">
        <f t="shared" si="18"/>
        <v>0</v>
      </c>
      <c r="K26" s="399">
        <f t="shared" si="18"/>
        <v>0</v>
      </c>
      <c r="L26" s="399">
        <f t="shared" si="18"/>
        <v>0</v>
      </c>
      <c r="M26" s="399">
        <f t="shared" si="18"/>
        <v>0</v>
      </c>
      <c r="N26" s="399">
        <f t="shared" si="18"/>
        <v>0</v>
      </c>
      <c r="O26" s="399">
        <f t="shared" si="18"/>
        <v>0</v>
      </c>
      <c r="P26" s="399">
        <f t="shared" si="18"/>
        <v>0</v>
      </c>
      <c r="Q26" s="175"/>
      <c r="AB26" s="715">
        <f>+Configuració!$J$11</f>
        <v>0.26200000000000001</v>
      </c>
      <c r="AC26" s="195">
        <f t="shared" si="13"/>
        <v>0</v>
      </c>
    </row>
    <row r="27" spans="2:29">
      <c r="B27" s="162" t="str">
        <f t="shared" si="14"/>
        <v>Transports</v>
      </c>
      <c r="C27" s="195">
        <f t="shared" si="16"/>
        <v>0</v>
      </c>
      <c r="D27" s="213"/>
      <c r="E27" s="399">
        <f t="shared" si="11"/>
        <v>0</v>
      </c>
      <c r="F27" s="399">
        <f t="shared" ref="F27:P27" si="19">+E27</f>
        <v>0</v>
      </c>
      <c r="G27" s="399">
        <f t="shared" si="19"/>
        <v>0</v>
      </c>
      <c r="H27" s="399">
        <f t="shared" si="19"/>
        <v>0</v>
      </c>
      <c r="I27" s="399">
        <f t="shared" si="19"/>
        <v>0</v>
      </c>
      <c r="J27" s="399">
        <f t="shared" si="19"/>
        <v>0</v>
      </c>
      <c r="K27" s="399">
        <f t="shared" si="19"/>
        <v>0</v>
      </c>
      <c r="L27" s="399">
        <f t="shared" si="19"/>
        <v>0</v>
      </c>
      <c r="M27" s="399">
        <f t="shared" si="19"/>
        <v>0</v>
      </c>
      <c r="N27" s="399">
        <f t="shared" si="19"/>
        <v>0</v>
      </c>
      <c r="O27" s="399">
        <f t="shared" si="19"/>
        <v>0</v>
      </c>
      <c r="P27" s="399">
        <f t="shared" si="19"/>
        <v>0</v>
      </c>
      <c r="Q27" s="175"/>
      <c r="AB27" s="715">
        <f>+Configuració!$J$11</f>
        <v>0.26200000000000001</v>
      </c>
      <c r="AC27" s="195">
        <f t="shared" si="13"/>
        <v>0</v>
      </c>
    </row>
    <row r="28" spans="2:29">
      <c r="B28" s="162" t="str">
        <f t="shared" si="14"/>
        <v>Primes d'assegurança</v>
      </c>
      <c r="C28" s="195">
        <f t="shared" si="16"/>
        <v>600</v>
      </c>
      <c r="D28" s="213"/>
      <c r="E28" s="159">
        <v>50</v>
      </c>
      <c r="F28" s="159">
        <v>50</v>
      </c>
      <c r="G28" s="159">
        <v>50</v>
      </c>
      <c r="H28" s="159">
        <v>50</v>
      </c>
      <c r="I28" s="159">
        <v>50</v>
      </c>
      <c r="J28" s="159">
        <v>50</v>
      </c>
      <c r="K28" s="159">
        <v>50</v>
      </c>
      <c r="L28" s="159">
        <v>50</v>
      </c>
      <c r="M28" s="159">
        <v>50</v>
      </c>
      <c r="N28" s="159">
        <v>50</v>
      </c>
      <c r="O28" s="159">
        <v>50</v>
      </c>
      <c r="P28" s="159">
        <v>50</v>
      </c>
      <c r="Q28" s="175"/>
      <c r="AB28" s="715">
        <f>+Configuració!$J$11</f>
        <v>0.26200000000000001</v>
      </c>
      <c r="AC28" s="195">
        <f t="shared" si="13"/>
        <v>757.2</v>
      </c>
    </row>
    <row r="29" spans="2:29">
      <c r="B29" s="162" t="str">
        <f t="shared" si="14"/>
        <v>Serveis Bancaris</v>
      </c>
      <c r="C29" s="195">
        <f t="shared" si="16"/>
        <v>0</v>
      </c>
      <c r="D29" s="213"/>
      <c r="E29" s="158">
        <f t="shared" ref="E29:P29" si="20">+E30+E31</f>
        <v>0</v>
      </c>
      <c r="F29" s="158">
        <f t="shared" si="20"/>
        <v>0</v>
      </c>
      <c r="G29" s="158">
        <f t="shared" si="20"/>
        <v>0</v>
      </c>
      <c r="H29" s="158">
        <f t="shared" si="20"/>
        <v>0</v>
      </c>
      <c r="I29" s="158">
        <f t="shared" si="20"/>
        <v>0</v>
      </c>
      <c r="J29" s="158">
        <f t="shared" si="20"/>
        <v>0</v>
      </c>
      <c r="K29" s="158">
        <f t="shared" si="20"/>
        <v>0</v>
      </c>
      <c r="L29" s="158">
        <f t="shared" si="20"/>
        <v>0</v>
      </c>
      <c r="M29" s="158">
        <f t="shared" si="20"/>
        <v>0</v>
      </c>
      <c r="N29" s="158">
        <f t="shared" si="20"/>
        <v>0</v>
      </c>
      <c r="O29" s="158">
        <f t="shared" si="20"/>
        <v>0</v>
      </c>
      <c r="P29" s="195">
        <f t="shared" si="20"/>
        <v>0</v>
      </c>
      <c r="Q29" s="271"/>
      <c r="AB29" s="715">
        <f>+Configuració!$J$11</f>
        <v>0.26200000000000001</v>
      </c>
      <c r="AC29" s="195">
        <f t="shared" si="13"/>
        <v>0</v>
      </c>
    </row>
    <row r="30" spans="2:29">
      <c r="B30" s="214" t="str">
        <f t="shared" si="14"/>
        <v xml:space="preserve">   Despeses Finançament</v>
      </c>
      <c r="C30" s="195">
        <f t="shared" si="16"/>
        <v>0</v>
      </c>
      <c r="D30" s="213"/>
      <c r="E30" s="275">
        <f>+'Mov FIN'!Q41+'Mov FIN'!Q115</f>
        <v>0</v>
      </c>
      <c r="F30" s="275">
        <f>+'Mov FIN'!R41+'Mov FIN'!R115</f>
        <v>0</v>
      </c>
      <c r="G30" s="275">
        <f>+'Mov FIN'!S41+'Mov FIN'!S115</f>
        <v>0</v>
      </c>
      <c r="H30" s="275">
        <f>+'Mov FIN'!T41+'Mov FIN'!T115</f>
        <v>0</v>
      </c>
      <c r="I30" s="275">
        <f>+'Mov FIN'!U41+'Mov FIN'!U115</f>
        <v>0</v>
      </c>
      <c r="J30" s="275">
        <f>+'Mov FIN'!V41+'Mov FIN'!V115</f>
        <v>0</v>
      </c>
      <c r="K30" s="275">
        <f>+'Mov FIN'!W41+'Mov FIN'!W115</f>
        <v>0</v>
      </c>
      <c r="L30" s="275">
        <f>+'Mov FIN'!X41+'Mov FIN'!X115</f>
        <v>0</v>
      </c>
      <c r="M30" s="275">
        <f>+'Mov FIN'!Y41+'Mov FIN'!Y115</f>
        <v>0</v>
      </c>
      <c r="N30" s="275">
        <f>+'Mov FIN'!Z41+'Mov FIN'!Z115</f>
        <v>0</v>
      </c>
      <c r="O30" s="275">
        <f>+'Mov FIN'!AA41+'Mov FIN'!AA115</f>
        <v>0</v>
      </c>
      <c r="P30" s="404">
        <f>+'Mov FIN'!AB41+'Mov FIN'!AB115</f>
        <v>0</v>
      </c>
      <c r="Q30" s="412"/>
      <c r="AB30" s="715">
        <f>+Configuració!$J$11</f>
        <v>0.26200000000000001</v>
      </c>
      <c r="AC30" s="195">
        <f t="shared" si="13"/>
        <v>0</v>
      </c>
    </row>
    <row r="31" spans="2:29">
      <c r="B31" s="214" t="str">
        <f t="shared" si="14"/>
        <v xml:space="preserve">   Altres servies bancaris</v>
      </c>
      <c r="C31" s="404">
        <f t="shared" si="16"/>
        <v>0</v>
      </c>
      <c r="D31" s="213"/>
      <c r="E31" s="399">
        <f>IF(P16&gt;0,+P16*(1+$F$5),0)</f>
        <v>0</v>
      </c>
      <c r="F31" s="399">
        <f>IF(E31&gt;0,+E31*(1+$F$5),0)</f>
        <v>0</v>
      </c>
      <c r="G31" s="399">
        <f t="shared" ref="G31:P31" si="21">IF(F31&gt;0,+F31*(1+$F$5),0)</f>
        <v>0</v>
      </c>
      <c r="H31" s="399">
        <f t="shared" si="21"/>
        <v>0</v>
      </c>
      <c r="I31" s="399">
        <f t="shared" si="21"/>
        <v>0</v>
      </c>
      <c r="J31" s="399">
        <f t="shared" si="21"/>
        <v>0</v>
      </c>
      <c r="K31" s="399">
        <f t="shared" si="21"/>
        <v>0</v>
      </c>
      <c r="L31" s="399">
        <f t="shared" si="21"/>
        <v>0</v>
      </c>
      <c r="M31" s="399">
        <f t="shared" si="21"/>
        <v>0</v>
      </c>
      <c r="N31" s="399">
        <f t="shared" si="21"/>
        <v>0</v>
      </c>
      <c r="O31" s="399">
        <f t="shared" si="21"/>
        <v>0</v>
      </c>
      <c r="P31" s="399">
        <f t="shared" si="21"/>
        <v>0</v>
      </c>
      <c r="Q31" s="175"/>
      <c r="AB31" s="715">
        <f>+Configuració!$J$11</f>
        <v>0.26200000000000001</v>
      </c>
      <c r="AC31" s="195">
        <f t="shared" si="13"/>
        <v>0</v>
      </c>
    </row>
    <row r="32" spans="2:29">
      <c r="B32" s="162" t="str">
        <f t="shared" si="14"/>
        <v>Marketing i Publicitat</v>
      </c>
      <c r="C32" s="195">
        <f t="shared" si="16"/>
        <v>0</v>
      </c>
      <c r="D32" s="213"/>
      <c r="E32" s="399">
        <f>IF(P17&gt;0,+P17*(1+$F$5),0)</f>
        <v>0</v>
      </c>
      <c r="F32" s="399">
        <f>+E32</f>
        <v>0</v>
      </c>
      <c r="G32" s="399">
        <f>+F32</f>
        <v>0</v>
      </c>
      <c r="H32" s="399">
        <f>+G32</f>
        <v>0</v>
      </c>
      <c r="I32" s="399">
        <f>+H32</f>
        <v>0</v>
      </c>
      <c r="J32" s="399">
        <f>+I32</f>
        <v>0</v>
      </c>
      <c r="K32" s="399">
        <f t="shared" ref="K32:P32" si="22">+J32</f>
        <v>0</v>
      </c>
      <c r="L32" s="399">
        <f t="shared" si="22"/>
        <v>0</v>
      </c>
      <c r="M32" s="399">
        <f t="shared" si="22"/>
        <v>0</v>
      </c>
      <c r="N32" s="399">
        <f t="shared" si="22"/>
        <v>0</v>
      </c>
      <c r="O32" s="399">
        <f t="shared" si="22"/>
        <v>0</v>
      </c>
      <c r="P32" s="399">
        <f t="shared" si="22"/>
        <v>0</v>
      </c>
      <c r="Q32" s="175"/>
      <c r="AB32" s="715">
        <f>+Configuració!$J$11</f>
        <v>0.26200000000000001</v>
      </c>
      <c r="AC32" s="195">
        <f t="shared" si="13"/>
        <v>0</v>
      </c>
    </row>
    <row r="33" spans="2:29">
      <c r="B33" s="162" t="str">
        <f t="shared" si="14"/>
        <v>Subministraments</v>
      </c>
      <c r="C33" s="195">
        <f t="shared" si="16"/>
        <v>0</v>
      </c>
      <c r="D33" s="213"/>
      <c r="E33" s="399">
        <f>IF(P18&gt;0,+P18*(1+$F$5),0)</f>
        <v>0</v>
      </c>
      <c r="F33" s="399">
        <f t="shared" ref="F33:P33" si="23">+E33</f>
        <v>0</v>
      </c>
      <c r="G33" s="399">
        <f t="shared" si="23"/>
        <v>0</v>
      </c>
      <c r="H33" s="399">
        <f t="shared" si="23"/>
        <v>0</v>
      </c>
      <c r="I33" s="399">
        <f t="shared" si="23"/>
        <v>0</v>
      </c>
      <c r="J33" s="399">
        <f t="shared" si="23"/>
        <v>0</v>
      </c>
      <c r="K33" s="399">
        <f t="shared" si="23"/>
        <v>0</v>
      </c>
      <c r="L33" s="399">
        <f t="shared" si="23"/>
        <v>0</v>
      </c>
      <c r="M33" s="399">
        <f t="shared" si="23"/>
        <v>0</v>
      </c>
      <c r="N33" s="399">
        <f t="shared" si="23"/>
        <v>0</v>
      </c>
      <c r="O33" s="399">
        <f t="shared" si="23"/>
        <v>0</v>
      </c>
      <c r="P33" s="399">
        <f t="shared" si="23"/>
        <v>0</v>
      </c>
      <c r="Q33" s="175"/>
      <c r="AB33" s="715">
        <f>+Configuració!$J$11</f>
        <v>0.26200000000000001</v>
      </c>
      <c r="AC33" s="195">
        <f t="shared" si="13"/>
        <v>0</v>
      </c>
    </row>
    <row r="34" spans="2:29">
      <c r="B34" s="162" t="str">
        <f t="shared" si="14"/>
        <v>Altres Serveis</v>
      </c>
      <c r="C34" s="195">
        <f t="shared" si="16"/>
        <v>4467.6000000000013</v>
      </c>
      <c r="D34" s="213"/>
      <c r="E34" s="399">
        <f>IF(P19&gt;0,+P19*(1+$F$5),0)</f>
        <v>372.3</v>
      </c>
      <c r="F34" s="399">
        <f t="shared" ref="F34:P34" si="24">+E34</f>
        <v>372.3</v>
      </c>
      <c r="G34" s="399">
        <f t="shared" si="24"/>
        <v>372.3</v>
      </c>
      <c r="H34" s="399">
        <f t="shared" si="24"/>
        <v>372.3</v>
      </c>
      <c r="I34" s="399">
        <f t="shared" si="24"/>
        <v>372.3</v>
      </c>
      <c r="J34" s="399">
        <f t="shared" si="24"/>
        <v>372.3</v>
      </c>
      <c r="K34" s="399">
        <f t="shared" si="24"/>
        <v>372.3</v>
      </c>
      <c r="L34" s="399">
        <f t="shared" si="24"/>
        <v>372.3</v>
      </c>
      <c r="M34" s="399">
        <f t="shared" si="24"/>
        <v>372.3</v>
      </c>
      <c r="N34" s="399">
        <f t="shared" si="24"/>
        <v>372.3</v>
      </c>
      <c r="O34" s="399">
        <f t="shared" si="24"/>
        <v>372.3</v>
      </c>
      <c r="P34" s="399">
        <f t="shared" si="24"/>
        <v>372.3</v>
      </c>
      <c r="Q34" s="175"/>
      <c r="AB34" s="715">
        <f>+Configuració!$J$11</f>
        <v>0.26200000000000001</v>
      </c>
      <c r="AC34" s="195">
        <f t="shared" si="13"/>
        <v>5638.1112000000021</v>
      </c>
    </row>
    <row r="35" spans="2:29">
      <c r="B35" s="160" t="str">
        <f t="shared" si="14"/>
        <v>TOTAL SERVEIS EXTERIORS</v>
      </c>
      <c r="C35" s="157">
        <f>+C23+C24+C25+C26+C27+C28+C29+C32+C33+C34</f>
        <v>5067.6000000000013</v>
      </c>
      <c r="D35" s="215"/>
      <c r="E35" s="157">
        <f t="shared" ref="E35:P35" si="25">+E23+E24+E25+E26+E27+E28+E29+E32+E33+E34</f>
        <v>422.3</v>
      </c>
      <c r="F35" s="157">
        <f t="shared" si="25"/>
        <v>422.3</v>
      </c>
      <c r="G35" s="157">
        <f t="shared" si="25"/>
        <v>422.3</v>
      </c>
      <c r="H35" s="157">
        <f t="shared" si="25"/>
        <v>422.3</v>
      </c>
      <c r="I35" s="157">
        <f t="shared" si="25"/>
        <v>422.3</v>
      </c>
      <c r="J35" s="157">
        <f t="shared" si="25"/>
        <v>422.3</v>
      </c>
      <c r="K35" s="157">
        <f t="shared" si="25"/>
        <v>422.3</v>
      </c>
      <c r="L35" s="157">
        <f t="shared" si="25"/>
        <v>422.3</v>
      </c>
      <c r="M35" s="157">
        <f t="shared" si="25"/>
        <v>422.3</v>
      </c>
      <c r="N35" s="157">
        <f t="shared" si="25"/>
        <v>422.3</v>
      </c>
      <c r="O35" s="157">
        <f t="shared" si="25"/>
        <v>422.3</v>
      </c>
      <c r="P35" s="204">
        <f t="shared" si="25"/>
        <v>422.3</v>
      </c>
      <c r="Q35" s="205"/>
      <c r="AB35" s="157"/>
      <c r="AC35" s="157">
        <f>SUM(AC23:AC34)</f>
        <v>6395.3112000000019</v>
      </c>
    </row>
    <row r="36" spans="2:29">
      <c r="AB36" s="197"/>
      <c r="AC36" s="197"/>
    </row>
    <row r="37" spans="2:29">
      <c r="B37" s="192" t="str">
        <f>+IF(Home!$C$5=NT!$A$2,MI!$B$5,IF(Home!$C$5=NT!$A$3,MI!$C$5,IF(Home!$C$5=NT!$A$4,MI!$D$5,)))</f>
        <v>ANY 3</v>
      </c>
      <c r="C37" s="193" t="str">
        <f>+C22</f>
        <v>TOTAL</v>
      </c>
      <c r="D37" s="194"/>
      <c r="E37" s="155">
        <f>EDATE(P22,1)</f>
        <v>41640</v>
      </c>
      <c r="F37" s="155">
        <f t="shared" ref="F37:P37" si="26">EDATE(E37,1)</f>
        <v>41671</v>
      </c>
      <c r="G37" s="155">
        <f t="shared" si="26"/>
        <v>41699</v>
      </c>
      <c r="H37" s="155">
        <f t="shared" si="26"/>
        <v>41730</v>
      </c>
      <c r="I37" s="155">
        <f t="shared" si="26"/>
        <v>41760</v>
      </c>
      <c r="J37" s="155">
        <f t="shared" si="26"/>
        <v>41791</v>
      </c>
      <c r="K37" s="155">
        <f t="shared" si="26"/>
        <v>41821</v>
      </c>
      <c r="L37" s="155">
        <f t="shared" si="26"/>
        <v>41852</v>
      </c>
      <c r="M37" s="155">
        <f t="shared" si="26"/>
        <v>41883</v>
      </c>
      <c r="N37" s="155">
        <f t="shared" si="26"/>
        <v>41913</v>
      </c>
      <c r="O37" s="155">
        <f t="shared" si="26"/>
        <v>41944</v>
      </c>
      <c r="P37" s="193">
        <f t="shared" si="26"/>
        <v>41974</v>
      </c>
      <c r="Q37" s="201"/>
      <c r="AB37" s="193" t="str">
        <f>+AB22</f>
        <v>IVA Compres</v>
      </c>
      <c r="AC37" s="193" t="e">
        <f ca="1">+AC22</f>
        <v>#N/A</v>
      </c>
    </row>
    <row r="38" spans="2:29">
      <c r="B38" s="162" t="str">
        <f t="shared" ref="B38:B50" si="27">+B23</f>
        <v>Lloguers</v>
      </c>
      <c r="C38" s="195">
        <f>SUM(E38:P38)</f>
        <v>0</v>
      </c>
      <c r="D38" s="213"/>
      <c r="E38" s="399">
        <f>IF(P23&gt;0,+P23*(1+$F$5),0)</f>
        <v>0</v>
      </c>
      <c r="F38" s="399">
        <f>+E38</f>
        <v>0</v>
      </c>
      <c r="G38" s="399">
        <f>+F38</f>
        <v>0</v>
      </c>
      <c r="H38" s="399">
        <f>+G38</f>
        <v>0</v>
      </c>
      <c r="I38" s="399">
        <f>+H38</f>
        <v>0</v>
      </c>
      <c r="J38" s="399">
        <f>+I38</f>
        <v>0</v>
      </c>
      <c r="K38" s="399">
        <f t="shared" ref="K38:P38" si="28">+J38</f>
        <v>0</v>
      </c>
      <c r="L38" s="399">
        <f t="shared" si="28"/>
        <v>0</v>
      </c>
      <c r="M38" s="399">
        <f t="shared" si="28"/>
        <v>0</v>
      </c>
      <c r="N38" s="399">
        <f t="shared" si="28"/>
        <v>0</v>
      </c>
      <c r="O38" s="399">
        <f t="shared" si="28"/>
        <v>0</v>
      </c>
      <c r="P38" s="399">
        <f t="shared" si="28"/>
        <v>0</v>
      </c>
      <c r="Q38" s="175"/>
      <c r="AB38" s="715">
        <f>+Configuració!$J$11</f>
        <v>0.26200000000000001</v>
      </c>
      <c r="AC38" s="195">
        <f t="shared" ref="AC38:AC49" si="29">+C38*(1+AB38)</f>
        <v>0</v>
      </c>
    </row>
    <row r="39" spans="2:29">
      <c r="B39" s="214" t="str">
        <f t="shared" si="27"/>
        <v>Rentings</v>
      </c>
      <c r="C39" s="195">
        <f>SUM(E39:P39)</f>
        <v>0</v>
      </c>
      <c r="D39" s="213"/>
      <c r="E39" s="399">
        <f t="shared" ref="E39:E42" si="30">IF(P24&gt;0,+P24*(1+$F$5),0)</f>
        <v>0</v>
      </c>
      <c r="F39" s="399">
        <f t="shared" ref="F39:P39" si="31">+E39</f>
        <v>0</v>
      </c>
      <c r="G39" s="399">
        <f t="shared" si="31"/>
        <v>0</v>
      </c>
      <c r="H39" s="399">
        <f t="shared" si="31"/>
        <v>0</v>
      </c>
      <c r="I39" s="399">
        <f t="shared" si="31"/>
        <v>0</v>
      </c>
      <c r="J39" s="399">
        <f t="shared" si="31"/>
        <v>0</v>
      </c>
      <c r="K39" s="399">
        <f t="shared" si="31"/>
        <v>0</v>
      </c>
      <c r="L39" s="399">
        <f t="shared" si="31"/>
        <v>0</v>
      </c>
      <c r="M39" s="399">
        <f t="shared" si="31"/>
        <v>0</v>
      </c>
      <c r="N39" s="399">
        <f t="shared" si="31"/>
        <v>0</v>
      </c>
      <c r="O39" s="399">
        <f t="shared" si="31"/>
        <v>0</v>
      </c>
      <c r="P39" s="399">
        <f t="shared" si="31"/>
        <v>0</v>
      </c>
      <c r="Q39" s="175"/>
      <c r="AB39" s="715">
        <f>+Configuració!$J$11</f>
        <v>0.26200000000000001</v>
      </c>
      <c r="AC39" s="195">
        <f t="shared" si="29"/>
        <v>0</v>
      </c>
    </row>
    <row r="40" spans="2:29">
      <c r="B40" s="162" t="str">
        <f t="shared" si="27"/>
        <v>Reparacions</v>
      </c>
      <c r="C40" s="195">
        <f t="shared" ref="C40:C49" si="32">SUM(E40:P40)</f>
        <v>0</v>
      </c>
      <c r="D40" s="213"/>
      <c r="E40" s="399">
        <f t="shared" si="30"/>
        <v>0</v>
      </c>
      <c r="F40" s="399">
        <f t="shared" ref="F40:P40" si="33">+E40</f>
        <v>0</v>
      </c>
      <c r="G40" s="399">
        <f t="shared" si="33"/>
        <v>0</v>
      </c>
      <c r="H40" s="399">
        <f t="shared" si="33"/>
        <v>0</v>
      </c>
      <c r="I40" s="399">
        <f t="shared" si="33"/>
        <v>0</v>
      </c>
      <c r="J40" s="399">
        <f t="shared" si="33"/>
        <v>0</v>
      </c>
      <c r="K40" s="399">
        <f t="shared" si="33"/>
        <v>0</v>
      </c>
      <c r="L40" s="399">
        <f t="shared" si="33"/>
        <v>0</v>
      </c>
      <c r="M40" s="399">
        <f t="shared" si="33"/>
        <v>0</v>
      </c>
      <c r="N40" s="399">
        <f t="shared" si="33"/>
        <v>0</v>
      </c>
      <c r="O40" s="399">
        <f t="shared" si="33"/>
        <v>0</v>
      </c>
      <c r="P40" s="399">
        <f t="shared" si="33"/>
        <v>0</v>
      </c>
      <c r="Q40" s="175"/>
      <c r="AB40" s="715">
        <f>+Configuració!$J$11</f>
        <v>0.26200000000000001</v>
      </c>
      <c r="AC40" s="195">
        <f t="shared" si="29"/>
        <v>0</v>
      </c>
    </row>
    <row r="41" spans="2:29">
      <c r="B41" s="162" t="str">
        <f t="shared" si="27"/>
        <v>Serveis professionals independents</v>
      </c>
      <c r="C41" s="195">
        <f t="shared" si="32"/>
        <v>0</v>
      </c>
      <c r="D41" s="213"/>
      <c r="E41" s="399">
        <f t="shared" si="30"/>
        <v>0</v>
      </c>
      <c r="F41" s="399">
        <f t="shared" ref="F41:P41" si="34">+E41</f>
        <v>0</v>
      </c>
      <c r="G41" s="399">
        <f t="shared" si="34"/>
        <v>0</v>
      </c>
      <c r="H41" s="399">
        <f t="shared" si="34"/>
        <v>0</v>
      </c>
      <c r="I41" s="399">
        <f t="shared" si="34"/>
        <v>0</v>
      </c>
      <c r="J41" s="399">
        <f t="shared" si="34"/>
        <v>0</v>
      </c>
      <c r="K41" s="399">
        <f t="shared" si="34"/>
        <v>0</v>
      </c>
      <c r="L41" s="399">
        <f t="shared" si="34"/>
        <v>0</v>
      </c>
      <c r="M41" s="399">
        <f t="shared" si="34"/>
        <v>0</v>
      </c>
      <c r="N41" s="399">
        <f t="shared" si="34"/>
        <v>0</v>
      </c>
      <c r="O41" s="399">
        <f t="shared" si="34"/>
        <v>0</v>
      </c>
      <c r="P41" s="399">
        <f t="shared" si="34"/>
        <v>0</v>
      </c>
      <c r="Q41" s="175"/>
      <c r="AB41" s="715">
        <f>+Configuració!$J$11</f>
        <v>0.26200000000000001</v>
      </c>
      <c r="AC41" s="195">
        <f t="shared" si="29"/>
        <v>0</v>
      </c>
    </row>
    <row r="42" spans="2:29">
      <c r="B42" s="162" t="str">
        <f t="shared" si="27"/>
        <v>Transports</v>
      </c>
      <c r="C42" s="195">
        <f t="shared" si="32"/>
        <v>0</v>
      </c>
      <c r="D42" s="213"/>
      <c r="E42" s="399">
        <f t="shared" si="30"/>
        <v>0</v>
      </c>
      <c r="F42" s="399">
        <f t="shared" ref="F42:P42" si="35">+E42</f>
        <v>0</v>
      </c>
      <c r="G42" s="399">
        <f t="shared" si="35"/>
        <v>0</v>
      </c>
      <c r="H42" s="399">
        <f t="shared" si="35"/>
        <v>0</v>
      </c>
      <c r="I42" s="399">
        <f t="shared" si="35"/>
        <v>0</v>
      </c>
      <c r="J42" s="399">
        <f t="shared" si="35"/>
        <v>0</v>
      </c>
      <c r="K42" s="399">
        <f t="shared" si="35"/>
        <v>0</v>
      </c>
      <c r="L42" s="399">
        <f t="shared" si="35"/>
        <v>0</v>
      </c>
      <c r="M42" s="399">
        <f t="shared" si="35"/>
        <v>0</v>
      </c>
      <c r="N42" s="399">
        <f t="shared" si="35"/>
        <v>0</v>
      </c>
      <c r="O42" s="399">
        <f t="shared" si="35"/>
        <v>0</v>
      </c>
      <c r="P42" s="399">
        <f t="shared" si="35"/>
        <v>0</v>
      </c>
      <c r="Q42" s="175"/>
      <c r="AB42" s="715">
        <f>+Configuració!$J$11</f>
        <v>0.26200000000000001</v>
      </c>
      <c r="AC42" s="195">
        <f t="shared" si="29"/>
        <v>0</v>
      </c>
    </row>
    <row r="43" spans="2:29">
      <c r="B43" s="162" t="str">
        <f t="shared" si="27"/>
        <v>Primes d'assegurança</v>
      </c>
      <c r="C43" s="195">
        <f t="shared" si="32"/>
        <v>600</v>
      </c>
      <c r="D43" s="213"/>
      <c r="E43" s="159">
        <v>50</v>
      </c>
      <c r="F43" s="159">
        <v>50</v>
      </c>
      <c r="G43" s="159">
        <v>50</v>
      </c>
      <c r="H43" s="159">
        <v>50</v>
      </c>
      <c r="I43" s="159">
        <v>50</v>
      </c>
      <c r="J43" s="159">
        <v>50</v>
      </c>
      <c r="K43" s="159">
        <v>50</v>
      </c>
      <c r="L43" s="159">
        <v>50</v>
      </c>
      <c r="M43" s="159">
        <v>50</v>
      </c>
      <c r="N43" s="159">
        <v>50</v>
      </c>
      <c r="O43" s="159">
        <v>50</v>
      </c>
      <c r="P43" s="159">
        <v>50</v>
      </c>
      <c r="Q43" s="175"/>
      <c r="AB43" s="715">
        <f>+Configuració!$J$11</f>
        <v>0.26200000000000001</v>
      </c>
      <c r="AC43" s="195">
        <f t="shared" si="29"/>
        <v>757.2</v>
      </c>
    </row>
    <row r="44" spans="2:29">
      <c r="B44" s="162" t="str">
        <f t="shared" si="27"/>
        <v>Serveis Bancaris</v>
      </c>
      <c r="C44" s="195">
        <f t="shared" si="32"/>
        <v>0</v>
      </c>
      <c r="D44" s="213"/>
      <c r="E44" s="158">
        <f t="shared" ref="E44:P44" si="36">+E45+E46</f>
        <v>0</v>
      </c>
      <c r="F44" s="158">
        <f t="shared" si="36"/>
        <v>0</v>
      </c>
      <c r="G44" s="158">
        <f t="shared" si="36"/>
        <v>0</v>
      </c>
      <c r="H44" s="158">
        <f t="shared" si="36"/>
        <v>0</v>
      </c>
      <c r="I44" s="158">
        <f t="shared" si="36"/>
        <v>0</v>
      </c>
      <c r="J44" s="158">
        <f t="shared" si="36"/>
        <v>0</v>
      </c>
      <c r="K44" s="158">
        <f t="shared" si="36"/>
        <v>0</v>
      </c>
      <c r="L44" s="158">
        <f t="shared" si="36"/>
        <v>0</v>
      </c>
      <c r="M44" s="158">
        <f t="shared" si="36"/>
        <v>0</v>
      </c>
      <c r="N44" s="158">
        <f t="shared" si="36"/>
        <v>0</v>
      </c>
      <c r="O44" s="158">
        <f t="shared" si="36"/>
        <v>0</v>
      </c>
      <c r="P44" s="195">
        <f t="shared" si="36"/>
        <v>0</v>
      </c>
      <c r="Q44" s="271"/>
      <c r="AB44" s="715">
        <f>+Configuració!$J$11</f>
        <v>0.26200000000000001</v>
      </c>
      <c r="AC44" s="195">
        <f t="shared" si="29"/>
        <v>0</v>
      </c>
    </row>
    <row r="45" spans="2:29">
      <c r="B45" s="214" t="str">
        <f t="shared" si="27"/>
        <v xml:space="preserve">   Despeses Finançament</v>
      </c>
      <c r="C45" s="195">
        <f t="shared" si="32"/>
        <v>0</v>
      </c>
      <c r="D45" s="213"/>
      <c r="E45" s="275">
        <f>+'Mov FIN'!AC41+'Mov FIN'!AC115</f>
        <v>0</v>
      </c>
      <c r="F45" s="275">
        <f>+'Mov FIN'!AD41+'Mov FIN'!AD115</f>
        <v>0</v>
      </c>
      <c r="G45" s="275">
        <f>+'Mov FIN'!AE41+'Mov FIN'!AE115</f>
        <v>0</v>
      </c>
      <c r="H45" s="275">
        <f>+'Mov FIN'!AF41+'Mov FIN'!AF115</f>
        <v>0</v>
      </c>
      <c r="I45" s="275">
        <f>+'Mov FIN'!AG41+'Mov FIN'!AG115</f>
        <v>0</v>
      </c>
      <c r="J45" s="275">
        <f>+'Mov FIN'!AH41+'Mov FIN'!AH115</f>
        <v>0</v>
      </c>
      <c r="K45" s="275">
        <f>+'Mov FIN'!AI41+'Mov FIN'!AI115</f>
        <v>0</v>
      </c>
      <c r="L45" s="275">
        <f>+'Mov FIN'!AJ41+'Mov FIN'!AJ115</f>
        <v>0</v>
      </c>
      <c r="M45" s="275">
        <f>+'Mov FIN'!AK41+'Mov FIN'!AK115</f>
        <v>0</v>
      </c>
      <c r="N45" s="275">
        <f>+'Mov FIN'!AL41+'Mov FIN'!AL115</f>
        <v>0</v>
      </c>
      <c r="O45" s="275">
        <f>+'Mov FIN'!AM41+'Mov FIN'!AM115</f>
        <v>0</v>
      </c>
      <c r="P45" s="404">
        <f>+'Mov FIN'!AN41+'Mov FIN'!AN115</f>
        <v>0</v>
      </c>
      <c r="Q45" s="412"/>
      <c r="AB45" s="715">
        <f>+Configuració!$J$11</f>
        <v>0.26200000000000001</v>
      </c>
      <c r="AC45" s="195">
        <f t="shared" si="29"/>
        <v>0</v>
      </c>
    </row>
    <row r="46" spans="2:29">
      <c r="B46" s="214" t="str">
        <f t="shared" si="27"/>
        <v xml:space="preserve">   Altres servies bancaris</v>
      </c>
      <c r="C46" s="404">
        <f t="shared" si="32"/>
        <v>0</v>
      </c>
      <c r="D46" s="213"/>
      <c r="E46" s="159"/>
      <c r="F46" s="159"/>
      <c r="G46" s="159"/>
      <c r="H46" s="159"/>
      <c r="I46" s="159"/>
      <c r="J46" s="159"/>
      <c r="K46" s="159"/>
      <c r="L46" s="159"/>
      <c r="M46" s="159"/>
      <c r="N46" s="159"/>
      <c r="O46" s="159"/>
      <c r="P46" s="159"/>
      <c r="Q46" s="175"/>
      <c r="AB46" s="715">
        <f>+Configuració!$J$11</f>
        <v>0.26200000000000001</v>
      </c>
      <c r="AC46" s="195">
        <f t="shared" si="29"/>
        <v>0</v>
      </c>
    </row>
    <row r="47" spans="2:29">
      <c r="B47" s="162" t="str">
        <f t="shared" si="27"/>
        <v>Marketing i Publicitat</v>
      </c>
      <c r="C47" s="195">
        <f t="shared" si="32"/>
        <v>0</v>
      </c>
      <c r="D47" s="213"/>
      <c r="E47" s="399">
        <f>IF(P32&gt;0,+P32*(1+$F$5),0)</f>
        <v>0</v>
      </c>
      <c r="F47" s="399">
        <f>+E47</f>
        <v>0</v>
      </c>
      <c r="G47" s="399">
        <f>+F47</f>
        <v>0</v>
      </c>
      <c r="H47" s="399">
        <f>+G47</f>
        <v>0</v>
      </c>
      <c r="I47" s="399">
        <f>+H47</f>
        <v>0</v>
      </c>
      <c r="J47" s="399">
        <f>+I47</f>
        <v>0</v>
      </c>
      <c r="K47" s="399">
        <f t="shared" ref="K47:P47" si="37">+J47</f>
        <v>0</v>
      </c>
      <c r="L47" s="399">
        <f t="shared" si="37"/>
        <v>0</v>
      </c>
      <c r="M47" s="399">
        <f t="shared" si="37"/>
        <v>0</v>
      </c>
      <c r="N47" s="399">
        <f t="shared" si="37"/>
        <v>0</v>
      </c>
      <c r="O47" s="399">
        <f t="shared" si="37"/>
        <v>0</v>
      </c>
      <c r="P47" s="399">
        <f t="shared" si="37"/>
        <v>0</v>
      </c>
      <c r="Q47" s="175"/>
      <c r="AB47" s="715">
        <f>+Configuració!$J$11</f>
        <v>0.26200000000000001</v>
      </c>
      <c r="AC47" s="195">
        <f t="shared" si="29"/>
        <v>0</v>
      </c>
    </row>
    <row r="48" spans="2:29">
      <c r="B48" s="162" t="str">
        <f t="shared" si="27"/>
        <v>Subministraments</v>
      </c>
      <c r="C48" s="195">
        <f t="shared" si="32"/>
        <v>0</v>
      </c>
      <c r="D48" s="213"/>
      <c r="E48" s="399">
        <f>IF(P33&gt;0,+P33*(1+$F$5),0)</f>
        <v>0</v>
      </c>
      <c r="F48" s="399">
        <f t="shared" ref="F48:P48" si="38">+E48</f>
        <v>0</v>
      </c>
      <c r="G48" s="399">
        <f t="shared" si="38"/>
        <v>0</v>
      </c>
      <c r="H48" s="399">
        <f t="shared" si="38"/>
        <v>0</v>
      </c>
      <c r="I48" s="399">
        <f t="shared" si="38"/>
        <v>0</v>
      </c>
      <c r="J48" s="399">
        <f t="shared" si="38"/>
        <v>0</v>
      </c>
      <c r="K48" s="399">
        <f t="shared" si="38"/>
        <v>0</v>
      </c>
      <c r="L48" s="399">
        <f t="shared" si="38"/>
        <v>0</v>
      </c>
      <c r="M48" s="399">
        <f t="shared" si="38"/>
        <v>0</v>
      </c>
      <c r="N48" s="399">
        <f t="shared" si="38"/>
        <v>0</v>
      </c>
      <c r="O48" s="399">
        <f t="shared" si="38"/>
        <v>0</v>
      </c>
      <c r="P48" s="399">
        <f t="shared" si="38"/>
        <v>0</v>
      </c>
      <c r="Q48" s="175"/>
      <c r="AB48" s="715">
        <f>+Configuració!$J$11</f>
        <v>0.26200000000000001</v>
      </c>
      <c r="AC48" s="195">
        <f t="shared" si="29"/>
        <v>0</v>
      </c>
    </row>
    <row r="49" spans="2:29">
      <c r="B49" s="162" t="str">
        <f t="shared" si="27"/>
        <v>Altres Serveis</v>
      </c>
      <c r="C49" s="195">
        <f t="shared" si="32"/>
        <v>4556.9520000000002</v>
      </c>
      <c r="D49" s="213"/>
      <c r="E49" s="399">
        <f>IF(P34&gt;0,+P34*(1+$F$5),0)</f>
        <v>379.74600000000004</v>
      </c>
      <c r="F49" s="399">
        <f t="shared" ref="F49:P49" si="39">+E49</f>
        <v>379.74600000000004</v>
      </c>
      <c r="G49" s="399">
        <f t="shared" si="39"/>
        <v>379.74600000000004</v>
      </c>
      <c r="H49" s="399">
        <f t="shared" si="39"/>
        <v>379.74600000000004</v>
      </c>
      <c r="I49" s="399">
        <f t="shared" si="39"/>
        <v>379.74600000000004</v>
      </c>
      <c r="J49" s="399">
        <f t="shared" si="39"/>
        <v>379.74600000000004</v>
      </c>
      <c r="K49" s="399">
        <f t="shared" si="39"/>
        <v>379.74600000000004</v>
      </c>
      <c r="L49" s="399">
        <f t="shared" si="39"/>
        <v>379.74600000000004</v>
      </c>
      <c r="M49" s="399">
        <f t="shared" si="39"/>
        <v>379.74600000000004</v>
      </c>
      <c r="N49" s="399">
        <f t="shared" si="39"/>
        <v>379.74600000000004</v>
      </c>
      <c r="O49" s="399">
        <f t="shared" si="39"/>
        <v>379.74600000000004</v>
      </c>
      <c r="P49" s="399">
        <f t="shared" si="39"/>
        <v>379.74600000000004</v>
      </c>
      <c r="Q49" s="175"/>
      <c r="AB49" s="715">
        <f>+Configuració!$J$11</f>
        <v>0.26200000000000001</v>
      </c>
      <c r="AC49" s="195">
        <f t="shared" si="29"/>
        <v>5750.8734240000003</v>
      </c>
    </row>
    <row r="50" spans="2:29">
      <c r="B50" s="160" t="str">
        <f t="shared" si="27"/>
        <v>TOTAL SERVEIS EXTERIORS</v>
      </c>
      <c r="C50" s="157">
        <f>+C38+C39+C40+C41+C42+C43+C44+C47+C48+C49</f>
        <v>5156.9520000000002</v>
      </c>
      <c r="D50" s="215"/>
      <c r="E50" s="157">
        <f>SUM(E38:E49)</f>
        <v>429.74600000000004</v>
      </c>
      <c r="F50" s="157">
        <f t="shared" ref="F50:P50" si="40">SUM(F38:F49)</f>
        <v>429.74600000000004</v>
      </c>
      <c r="G50" s="157">
        <f t="shared" si="40"/>
        <v>429.74600000000004</v>
      </c>
      <c r="H50" s="157">
        <f t="shared" si="40"/>
        <v>429.74600000000004</v>
      </c>
      <c r="I50" s="157">
        <f t="shared" si="40"/>
        <v>429.74600000000004</v>
      </c>
      <c r="J50" s="157">
        <f t="shared" si="40"/>
        <v>429.74600000000004</v>
      </c>
      <c r="K50" s="157">
        <f t="shared" si="40"/>
        <v>429.74600000000004</v>
      </c>
      <c r="L50" s="157">
        <f t="shared" si="40"/>
        <v>429.74600000000004</v>
      </c>
      <c r="M50" s="157">
        <f t="shared" si="40"/>
        <v>429.74600000000004</v>
      </c>
      <c r="N50" s="157">
        <f t="shared" si="40"/>
        <v>429.74600000000004</v>
      </c>
      <c r="O50" s="157">
        <f t="shared" si="40"/>
        <v>429.74600000000004</v>
      </c>
      <c r="P50" s="204">
        <f t="shared" si="40"/>
        <v>429.74600000000004</v>
      </c>
      <c r="Q50" s="205"/>
      <c r="AB50" s="157"/>
      <c r="AC50" s="157">
        <f>SUM(AC38:AC49)</f>
        <v>6508.0734240000002</v>
      </c>
    </row>
    <row r="51" spans="2:29">
      <c r="AB51" s="197"/>
      <c r="AC51" s="197"/>
    </row>
    <row r="52" spans="2:29" hidden="1">
      <c r="B52" s="192" t="str">
        <f>+IF(Home!$C$5=NT!$A$2,MI!$B$6,IF(Home!$C$5=NT!$A$3,MI!$C$6,IF(Home!$C$5=NT!$A$4,MI!$D$6,)))</f>
        <v>ANY 4</v>
      </c>
      <c r="C52" s="193" t="str">
        <f>+C37</f>
        <v>TOTAL</v>
      </c>
      <c r="D52" s="194"/>
      <c r="E52" s="155">
        <f>EDATE(P37,1)</f>
        <v>42005</v>
      </c>
      <c r="F52" s="155">
        <f t="shared" ref="F52:P52" si="41">EDATE(E52,1)</f>
        <v>42036</v>
      </c>
      <c r="G52" s="155">
        <f t="shared" si="41"/>
        <v>42064</v>
      </c>
      <c r="H52" s="155">
        <f t="shared" si="41"/>
        <v>42095</v>
      </c>
      <c r="I52" s="155">
        <f t="shared" si="41"/>
        <v>42125</v>
      </c>
      <c r="J52" s="155">
        <f t="shared" si="41"/>
        <v>42156</v>
      </c>
      <c r="K52" s="155">
        <f t="shared" si="41"/>
        <v>42186</v>
      </c>
      <c r="L52" s="155">
        <f t="shared" si="41"/>
        <v>42217</v>
      </c>
      <c r="M52" s="155">
        <f t="shared" si="41"/>
        <v>42248</v>
      </c>
      <c r="N52" s="155">
        <f t="shared" si="41"/>
        <v>42278</v>
      </c>
      <c r="O52" s="155">
        <f t="shared" si="41"/>
        <v>42309</v>
      </c>
      <c r="P52" s="193">
        <f t="shared" si="41"/>
        <v>42339</v>
      </c>
      <c r="Q52" s="201"/>
      <c r="AB52" s="193" t="str">
        <f>+AB37</f>
        <v>IVA Compres</v>
      </c>
      <c r="AC52" s="193" t="e">
        <f ca="1">+AC37</f>
        <v>#N/A</v>
      </c>
    </row>
    <row r="53" spans="2:29" hidden="1">
      <c r="B53" s="162" t="str">
        <f t="shared" ref="B53:B65" si="42">+B38</f>
        <v>Lloguers</v>
      </c>
      <c r="C53" s="195">
        <f>SUM(E53:P53)</f>
        <v>0</v>
      </c>
      <c r="D53" s="213"/>
      <c r="E53" s="399">
        <f t="shared" ref="E53:E57" si="43">IF(P38&gt;0,+P38*(1+$F$5),0)</f>
        <v>0</v>
      </c>
      <c r="F53" s="399">
        <f>+E53</f>
        <v>0</v>
      </c>
      <c r="G53" s="399">
        <f>+F53</f>
        <v>0</v>
      </c>
      <c r="H53" s="399">
        <f>+G53</f>
        <v>0</v>
      </c>
      <c r="I53" s="399">
        <f>+H53</f>
        <v>0</v>
      </c>
      <c r="J53" s="399">
        <f>+I53</f>
        <v>0</v>
      </c>
      <c r="K53" s="399">
        <f t="shared" ref="K53:P53" si="44">+J53</f>
        <v>0</v>
      </c>
      <c r="L53" s="399">
        <f t="shared" si="44"/>
        <v>0</v>
      </c>
      <c r="M53" s="399">
        <f t="shared" si="44"/>
        <v>0</v>
      </c>
      <c r="N53" s="399">
        <f t="shared" si="44"/>
        <v>0</v>
      </c>
      <c r="O53" s="399">
        <f t="shared" si="44"/>
        <v>0</v>
      </c>
      <c r="P53" s="399">
        <f t="shared" si="44"/>
        <v>0</v>
      </c>
      <c r="Q53" s="175"/>
      <c r="AB53" s="715">
        <f>+Configuració!$J$11</f>
        <v>0.26200000000000001</v>
      </c>
      <c r="AC53" s="195">
        <f t="shared" ref="AC53:AC64" si="45">+C53*(1+AB53)</f>
        <v>0</v>
      </c>
    </row>
    <row r="54" spans="2:29" hidden="1">
      <c r="B54" s="214" t="str">
        <f t="shared" si="42"/>
        <v>Rentings</v>
      </c>
      <c r="C54" s="195">
        <f>SUM(E54:P54)</f>
        <v>0</v>
      </c>
      <c r="D54" s="213"/>
      <c r="E54" s="399">
        <f t="shared" si="43"/>
        <v>0</v>
      </c>
      <c r="F54" s="399">
        <f t="shared" ref="F54:P54" si="46">+E54</f>
        <v>0</v>
      </c>
      <c r="G54" s="399">
        <f t="shared" si="46"/>
        <v>0</v>
      </c>
      <c r="H54" s="399">
        <f t="shared" si="46"/>
        <v>0</v>
      </c>
      <c r="I54" s="399">
        <f t="shared" si="46"/>
        <v>0</v>
      </c>
      <c r="J54" s="399">
        <f t="shared" si="46"/>
        <v>0</v>
      </c>
      <c r="K54" s="399">
        <f t="shared" si="46"/>
        <v>0</v>
      </c>
      <c r="L54" s="399">
        <f t="shared" si="46"/>
        <v>0</v>
      </c>
      <c r="M54" s="399">
        <f t="shared" si="46"/>
        <v>0</v>
      </c>
      <c r="N54" s="399">
        <f t="shared" si="46"/>
        <v>0</v>
      </c>
      <c r="O54" s="399">
        <f t="shared" si="46"/>
        <v>0</v>
      </c>
      <c r="P54" s="399">
        <f t="shared" si="46"/>
        <v>0</v>
      </c>
      <c r="Q54" s="175"/>
      <c r="AB54" s="715">
        <f>+Configuració!$J$11</f>
        <v>0.26200000000000001</v>
      </c>
      <c r="AC54" s="195">
        <f t="shared" si="45"/>
        <v>0</v>
      </c>
    </row>
    <row r="55" spans="2:29" hidden="1">
      <c r="B55" s="162" t="str">
        <f t="shared" si="42"/>
        <v>Reparacions</v>
      </c>
      <c r="C55" s="195">
        <f t="shared" ref="C55:C64" si="47">SUM(E55:P55)</f>
        <v>0</v>
      </c>
      <c r="D55" s="213"/>
      <c r="E55" s="399">
        <f t="shared" si="43"/>
        <v>0</v>
      </c>
      <c r="F55" s="399">
        <f t="shared" ref="F55:P55" si="48">+E55</f>
        <v>0</v>
      </c>
      <c r="G55" s="399">
        <f t="shared" si="48"/>
        <v>0</v>
      </c>
      <c r="H55" s="399">
        <f t="shared" si="48"/>
        <v>0</v>
      </c>
      <c r="I55" s="399">
        <f t="shared" si="48"/>
        <v>0</v>
      </c>
      <c r="J55" s="399">
        <f t="shared" si="48"/>
        <v>0</v>
      </c>
      <c r="K55" s="399">
        <f t="shared" si="48"/>
        <v>0</v>
      </c>
      <c r="L55" s="399">
        <f t="shared" si="48"/>
        <v>0</v>
      </c>
      <c r="M55" s="399">
        <f t="shared" si="48"/>
        <v>0</v>
      </c>
      <c r="N55" s="399">
        <f t="shared" si="48"/>
        <v>0</v>
      </c>
      <c r="O55" s="399">
        <f t="shared" si="48"/>
        <v>0</v>
      </c>
      <c r="P55" s="399">
        <f t="shared" si="48"/>
        <v>0</v>
      </c>
      <c r="Q55" s="175"/>
      <c r="AB55" s="715">
        <f>+Configuració!$J$11</f>
        <v>0.26200000000000001</v>
      </c>
      <c r="AC55" s="195">
        <f t="shared" si="45"/>
        <v>0</v>
      </c>
    </row>
    <row r="56" spans="2:29" hidden="1">
      <c r="B56" s="162" t="str">
        <f t="shared" si="42"/>
        <v>Serveis professionals independents</v>
      </c>
      <c r="C56" s="195">
        <f t="shared" si="47"/>
        <v>0</v>
      </c>
      <c r="D56" s="213"/>
      <c r="E56" s="399">
        <f t="shared" si="43"/>
        <v>0</v>
      </c>
      <c r="F56" s="399">
        <f t="shared" ref="F56:P56" si="49">+E56</f>
        <v>0</v>
      </c>
      <c r="G56" s="399">
        <f t="shared" si="49"/>
        <v>0</v>
      </c>
      <c r="H56" s="399">
        <f t="shared" si="49"/>
        <v>0</v>
      </c>
      <c r="I56" s="399">
        <f t="shared" si="49"/>
        <v>0</v>
      </c>
      <c r="J56" s="399">
        <f t="shared" si="49"/>
        <v>0</v>
      </c>
      <c r="K56" s="399">
        <f t="shared" si="49"/>
        <v>0</v>
      </c>
      <c r="L56" s="399">
        <f t="shared" si="49"/>
        <v>0</v>
      </c>
      <c r="M56" s="399">
        <f t="shared" si="49"/>
        <v>0</v>
      </c>
      <c r="N56" s="399">
        <f t="shared" si="49"/>
        <v>0</v>
      </c>
      <c r="O56" s="399">
        <f t="shared" si="49"/>
        <v>0</v>
      </c>
      <c r="P56" s="399">
        <f t="shared" si="49"/>
        <v>0</v>
      </c>
      <c r="Q56" s="175"/>
      <c r="AB56" s="715">
        <f>+Configuració!$J$11</f>
        <v>0.26200000000000001</v>
      </c>
      <c r="AC56" s="195">
        <f t="shared" si="45"/>
        <v>0</v>
      </c>
    </row>
    <row r="57" spans="2:29" hidden="1">
      <c r="B57" s="162" t="str">
        <f t="shared" si="42"/>
        <v>Transports</v>
      </c>
      <c r="C57" s="195">
        <f t="shared" si="47"/>
        <v>0</v>
      </c>
      <c r="D57" s="213"/>
      <c r="E57" s="399">
        <f t="shared" si="43"/>
        <v>0</v>
      </c>
      <c r="F57" s="399">
        <f t="shared" ref="F57:P57" si="50">+E57</f>
        <v>0</v>
      </c>
      <c r="G57" s="399">
        <f t="shared" si="50"/>
        <v>0</v>
      </c>
      <c r="H57" s="399">
        <f t="shared" si="50"/>
        <v>0</v>
      </c>
      <c r="I57" s="399">
        <f t="shared" si="50"/>
        <v>0</v>
      </c>
      <c r="J57" s="399">
        <f t="shared" si="50"/>
        <v>0</v>
      </c>
      <c r="K57" s="399">
        <f t="shared" si="50"/>
        <v>0</v>
      </c>
      <c r="L57" s="399">
        <f t="shared" si="50"/>
        <v>0</v>
      </c>
      <c r="M57" s="399">
        <f t="shared" si="50"/>
        <v>0</v>
      </c>
      <c r="N57" s="399">
        <f t="shared" si="50"/>
        <v>0</v>
      </c>
      <c r="O57" s="399">
        <f t="shared" si="50"/>
        <v>0</v>
      </c>
      <c r="P57" s="399">
        <f t="shared" si="50"/>
        <v>0</v>
      </c>
      <c r="Q57" s="175"/>
      <c r="AB57" s="715">
        <f>+Configuració!$J$11</f>
        <v>0.26200000000000001</v>
      </c>
      <c r="AC57" s="195">
        <f t="shared" si="45"/>
        <v>0</v>
      </c>
    </row>
    <row r="58" spans="2:29" hidden="1">
      <c r="B58" s="162" t="str">
        <f t="shared" si="42"/>
        <v>Primes d'assegurança</v>
      </c>
      <c r="C58" s="195">
        <f t="shared" si="47"/>
        <v>0</v>
      </c>
      <c r="D58" s="213"/>
      <c r="E58" s="159"/>
      <c r="F58" s="159"/>
      <c r="G58" s="159"/>
      <c r="H58" s="159"/>
      <c r="I58" s="159"/>
      <c r="J58" s="159"/>
      <c r="K58" s="159"/>
      <c r="L58" s="159"/>
      <c r="M58" s="159"/>
      <c r="N58" s="159"/>
      <c r="O58" s="159"/>
      <c r="P58" s="159"/>
      <c r="Q58" s="175"/>
      <c r="AB58" s="715">
        <f>+Configuració!$J$11</f>
        <v>0.26200000000000001</v>
      </c>
      <c r="AC58" s="195">
        <f t="shared" si="45"/>
        <v>0</v>
      </c>
    </row>
    <row r="59" spans="2:29" hidden="1">
      <c r="B59" s="162" t="str">
        <f t="shared" si="42"/>
        <v>Serveis Bancaris</v>
      </c>
      <c r="C59" s="195">
        <f t="shared" si="47"/>
        <v>0</v>
      </c>
      <c r="D59" s="213"/>
      <c r="E59" s="158">
        <f t="shared" ref="E59:P59" si="51">+E60+E61</f>
        <v>0</v>
      </c>
      <c r="F59" s="158">
        <f t="shared" si="51"/>
        <v>0</v>
      </c>
      <c r="G59" s="158">
        <f t="shared" si="51"/>
        <v>0</v>
      </c>
      <c r="H59" s="158">
        <f t="shared" si="51"/>
        <v>0</v>
      </c>
      <c r="I59" s="158">
        <f t="shared" si="51"/>
        <v>0</v>
      </c>
      <c r="J59" s="158">
        <f t="shared" si="51"/>
        <v>0</v>
      </c>
      <c r="K59" s="158">
        <f t="shared" si="51"/>
        <v>0</v>
      </c>
      <c r="L59" s="158">
        <f t="shared" si="51"/>
        <v>0</v>
      </c>
      <c r="M59" s="158">
        <f t="shared" si="51"/>
        <v>0</v>
      </c>
      <c r="N59" s="158">
        <f t="shared" si="51"/>
        <v>0</v>
      </c>
      <c r="O59" s="158">
        <f t="shared" si="51"/>
        <v>0</v>
      </c>
      <c r="P59" s="195">
        <f t="shared" si="51"/>
        <v>0</v>
      </c>
      <c r="Q59" s="271"/>
      <c r="AB59" s="715">
        <f>+Configuració!$J$11</f>
        <v>0.26200000000000001</v>
      </c>
      <c r="AC59" s="195">
        <f t="shared" si="45"/>
        <v>0</v>
      </c>
    </row>
    <row r="60" spans="2:29" hidden="1">
      <c r="B60" s="214" t="str">
        <f t="shared" si="42"/>
        <v xml:space="preserve">   Despeses Finançament</v>
      </c>
      <c r="C60" s="195">
        <f t="shared" si="47"/>
        <v>0</v>
      </c>
      <c r="D60" s="213"/>
      <c r="E60" s="275">
        <f>+'Mov FIN'!AO41+'Mov FIN'!AO115</f>
        <v>0</v>
      </c>
      <c r="F60" s="275">
        <f>+'Mov FIN'!AP41+'Mov FIN'!AP115</f>
        <v>0</v>
      </c>
      <c r="G60" s="275">
        <f>+'Mov FIN'!AQ41+'Mov FIN'!AQ115</f>
        <v>0</v>
      </c>
      <c r="H60" s="275">
        <f>+'Mov FIN'!AR41+'Mov FIN'!AR115</f>
        <v>0</v>
      </c>
      <c r="I60" s="275">
        <f>+'Mov FIN'!AS41+'Mov FIN'!AS115</f>
        <v>0</v>
      </c>
      <c r="J60" s="275">
        <f>+'Mov FIN'!AT41+'Mov FIN'!AT115</f>
        <v>0</v>
      </c>
      <c r="K60" s="275">
        <f>+'Mov FIN'!AU41+'Mov FIN'!AU115</f>
        <v>0</v>
      </c>
      <c r="L60" s="275">
        <f>+'Mov FIN'!AV41+'Mov FIN'!AV115</f>
        <v>0</v>
      </c>
      <c r="M60" s="275">
        <f>+'Mov FIN'!AW41+'Mov FIN'!AW115</f>
        <v>0</v>
      </c>
      <c r="N60" s="275">
        <f>+'Mov FIN'!AX41+'Mov FIN'!AX115</f>
        <v>0</v>
      </c>
      <c r="O60" s="275">
        <f>+'Mov FIN'!AY41+'Mov FIN'!AY115</f>
        <v>0</v>
      </c>
      <c r="P60" s="404">
        <f>+'Mov FIN'!AZ41+'Mov FIN'!AZ115</f>
        <v>0</v>
      </c>
      <c r="Q60" s="412"/>
      <c r="AB60" s="715">
        <f>+Configuració!$J$11</f>
        <v>0.26200000000000001</v>
      </c>
      <c r="AC60" s="195">
        <f t="shared" si="45"/>
        <v>0</v>
      </c>
    </row>
    <row r="61" spans="2:29" hidden="1">
      <c r="B61" s="214" t="str">
        <f t="shared" si="42"/>
        <v xml:space="preserve">   Altres servies bancaris</v>
      </c>
      <c r="C61" s="404">
        <f t="shared" si="47"/>
        <v>0</v>
      </c>
      <c r="D61" s="213"/>
      <c r="E61" s="159"/>
      <c r="F61" s="159"/>
      <c r="G61" s="159"/>
      <c r="H61" s="159"/>
      <c r="I61" s="159"/>
      <c r="J61" s="159"/>
      <c r="K61" s="159"/>
      <c r="L61" s="159"/>
      <c r="M61" s="159"/>
      <c r="N61" s="159"/>
      <c r="O61" s="159"/>
      <c r="P61" s="159"/>
      <c r="Q61" s="175"/>
      <c r="AB61" s="715">
        <f>+Configuració!$J$11</f>
        <v>0.26200000000000001</v>
      </c>
      <c r="AC61" s="195">
        <f t="shared" si="45"/>
        <v>0</v>
      </c>
    </row>
    <row r="62" spans="2:29" hidden="1">
      <c r="B62" s="162" t="str">
        <f t="shared" si="42"/>
        <v>Marketing i Publicitat</v>
      </c>
      <c r="C62" s="195">
        <f t="shared" si="47"/>
        <v>0</v>
      </c>
      <c r="D62" s="213"/>
      <c r="E62" s="399">
        <f>IF(P47&gt;0,+P47*(1+$F$5),0)</f>
        <v>0</v>
      </c>
      <c r="F62" s="399">
        <f>+E62</f>
        <v>0</v>
      </c>
      <c r="G62" s="399">
        <f>+F62</f>
        <v>0</v>
      </c>
      <c r="H62" s="399">
        <f>+G62</f>
        <v>0</v>
      </c>
      <c r="I62" s="399">
        <f>+H62</f>
        <v>0</v>
      </c>
      <c r="J62" s="399">
        <f>+I62</f>
        <v>0</v>
      </c>
      <c r="K62" s="399">
        <f t="shared" ref="K62:P62" si="52">+J62</f>
        <v>0</v>
      </c>
      <c r="L62" s="399">
        <f t="shared" si="52"/>
        <v>0</v>
      </c>
      <c r="M62" s="399">
        <f t="shared" si="52"/>
        <v>0</v>
      </c>
      <c r="N62" s="399">
        <f t="shared" si="52"/>
        <v>0</v>
      </c>
      <c r="O62" s="399">
        <f t="shared" si="52"/>
        <v>0</v>
      </c>
      <c r="P62" s="399">
        <f t="shared" si="52"/>
        <v>0</v>
      </c>
      <c r="Q62" s="175"/>
      <c r="AB62" s="715">
        <f>+Configuració!$J$11</f>
        <v>0.26200000000000001</v>
      </c>
      <c r="AC62" s="195">
        <f t="shared" si="45"/>
        <v>0</v>
      </c>
    </row>
    <row r="63" spans="2:29" hidden="1">
      <c r="B63" s="162" t="str">
        <f t="shared" si="42"/>
        <v>Subministraments</v>
      </c>
      <c r="C63" s="195">
        <f t="shared" si="47"/>
        <v>0</v>
      </c>
      <c r="D63" s="213"/>
      <c r="E63" s="399">
        <f>IF(P48&gt;0,+P48*(1+$F$5),0)</f>
        <v>0</v>
      </c>
      <c r="F63" s="399">
        <f t="shared" ref="F63:P63" si="53">+E63</f>
        <v>0</v>
      </c>
      <c r="G63" s="399">
        <f t="shared" si="53"/>
        <v>0</v>
      </c>
      <c r="H63" s="399">
        <f t="shared" si="53"/>
        <v>0</v>
      </c>
      <c r="I63" s="399">
        <f t="shared" si="53"/>
        <v>0</v>
      </c>
      <c r="J63" s="399">
        <f t="shared" si="53"/>
        <v>0</v>
      </c>
      <c r="K63" s="399">
        <f t="shared" si="53"/>
        <v>0</v>
      </c>
      <c r="L63" s="399">
        <f t="shared" si="53"/>
        <v>0</v>
      </c>
      <c r="M63" s="399">
        <f t="shared" si="53"/>
        <v>0</v>
      </c>
      <c r="N63" s="399">
        <f t="shared" si="53"/>
        <v>0</v>
      </c>
      <c r="O63" s="399">
        <f t="shared" si="53"/>
        <v>0</v>
      </c>
      <c r="P63" s="399">
        <f t="shared" si="53"/>
        <v>0</v>
      </c>
      <c r="Q63" s="175"/>
      <c r="AB63" s="715">
        <f>+Configuració!$J$11</f>
        <v>0.26200000000000001</v>
      </c>
      <c r="AC63" s="195">
        <f t="shared" si="45"/>
        <v>0</v>
      </c>
    </row>
    <row r="64" spans="2:29" hidden="1">
      <c r="B64" s="162" t="str">
        <f t="shared" si="42"/>
        <v>Altres Serveis</v>
      </c>
      <c r="C64" s="195">
        <f t="shared" si="47"/>
        <v>4648.0910400000002</v>
      </c>
      <c r="D64" s="213"/>
      <c r="E64" s="399">
        <f>IF(P49&gt;0,+P49*(1+$F$5),0)</f>
        <v>387.34092000000004</v>
      </c>
      <c r="F64" s="399">
        <f t="shared" ref="F64:P64" si="54">+E64</f>
        <v>387.34092000000004</v>
      </c>
      <c r="G64" s="399">
        <f t="shared" si="54"/>
        <v>387.34092000000004</v>
      </c>
      <c r="H64" s="399">
        <f t="shared" si="54"/>
        <v>387.34092000000004</v>
      </c>
      <c r="I64" s="399">
        <f t="shared" si="54"/>
        <v>387.34092000000004</v>
      </c>
      <c r="J64" s="399">
        <f t="shared" si="54"/>
        <v>387.34092000000004</v>
      </c>
      <c r="K64" s="399">
        <f t="shared" si="54"/>
        <v>387.34092000000004</v>
      </c>
      <c r="L64" s="399">
        <f t="shared" si="54"/>
        <v>387.34092000000004</v>
      </c>
      <c r="M64" s="399">
        <f t="shared" si="54"/>
        <v>387.34092000000004</v>
      </c>
      <c r="N64" s="399">
        <f t="shared" si="54"/>
        <v>387.34092000000004</v>
      </c>
      <c r="O64" s="399">
        <f t="shared" si="54"/>
        <v>387.34092000000004</v>
      </c>
      <c r="P64" s="399">
        <f t="shared" si="54"/>
        <v>387.34092000000004</v>
      </c>
      <c r="Q64" s="175"/>
      <c r="AB64" s="715">
        <f>+Configuració!$J$11</f>
        <v>0.26200000000000001</v>
      </c>
      <c r="AC64" s="195">
        <f t="shared" si="45"/>
        <v>5865.8908924800007</v>
      </c>
    </row>
    <row r="65" spans="2:29" hidden="1">
      <c r="B65" s="160" t="str">
        <f t="shared" si="42"/>
        <v>TOTAL SERVEIS EXTERIORS</v>
      </c>
      <c r="C65" s="157">
        <f>+C53+C54+C55+C56+C57+C58+C59+C62+C63+C64</f>
        <v>4648.0910400000002</v>
      </c>
      <c r="D65" s="215"/>
      <c r="E65" s="157">
        <f>SUM(E53:E64)</f>
        <v>387.34092000000004</v>
      </c>
      <c r="F65" s="157">
        <f t="shared" ref="F65:P65" si="55">SUM(F53:F64)</f>
        <v>387.34092000000004</v>
      </c>
      <c r="G65" s="157">
        <f t="shared" si="55"/>
        <v>387.34092000000004</v>
      </c>
      <c r="H65" s="157">
        <f t="shared" si="55"/>
        <v>387.34092000000004</v>
      </c>
      <c r="I65" s="157">
        <f t="shared" si="55"/>
        <v>387.34092000000004</v>
      </c>
      <c r="J65" s="157">
        <f t="shared" si="55"/>
        <v>387.34092000000004</v>
      </c>
      <c r="K65" s="157">
        <f t="shared" si="55"/>
        <v>387.34092000000004</v>
      </c>
      <c r="L65" s="157">
        <f t="shared" si="55"/>
        <v>387.34092000000004</v>
      </c>
      <c r="M65" s="157">
        <f t="shared" si="55"/>
        <v>387.34092000000004</v>
      </c>
      <c r="N65" s="157">
        <f t="shared" si="55"/>
        <v>387.34092000000004</v>
      </c>
      <c r="O65" s="157">
        <f t="shared" si="55"/>
        <v>387.34092000000004</v>
      </c>
      <c r="P65" s="204">
        <f t="shared" si="55"/>
        <v>387.34092000000004</v>
      </c>
      <c r="Q65" s="205"/>
      <c r="AB65" s="157"/>
      <c r="AC65" s="157">
        <f>SUM(AC53:AC64)</f>
        <v>5865.8908924800007</v>
      </c>
    </row>
    <row r="66" spans="2:29" hidden="1">
      <c r="AB66" s="197"/>
      <c r="AC66" s="197"/>
    </row>
    <row r="67" spans="2:29" hidden="1">
      <c r="B67" s="192" t="str">
        <f>+IF(Home!$C$5=NT!$A$2,MI!$B$7,IF(Home!$C$5=NT!$A$3,MI!$C$7,IF(Home!$C$5=NT!$A$4,MI!$D$7,)))</f>
        <v>ANY 5</v>
      </c>
      <c r="C67" s="193" t="str">
        <f>+C52</f>
        <v>TOTAL</v>
      </c>
      <c r="D67" s="194"/>
      <c r="E67" s="155">
        <f>EDATE(P52,1)</f>
        <v>42370</v>
      </c>
      <c r="F67" s="155">
        <f t="shared" ref="F67:P67" si="56">EDATE(E67,1)</f>
        <v>42401</v>
      </c>
      <c r="G67" s="155">
        <f t="shared" si="56"/>
        <v>42430</v>
      </c>
      <c r="H67" s="155">
        <f t="shared" si="56"/>
        <v>42461</v>
      </c>
      <c r="I67" s="155">
        <f t="shared" si="56"/>
        <v>42491</v>
      </c>
      <c r="J67" s="155">
        <f t="shared" si="56"/>
        <v>42522</v>
      </c>
      <c r="K67" s="155">
        <f t="shared" si="56"/>
        <v>42552</v>
      </c>
      <c r="L67" s="155">
        <f t="shared" si="56"/>
        <v>42583</v>
      </c>
      <c r="M67" s="155">
        <f t="shared" si="56"/>
        <v>42614</v>
      </c>
      <c r="N67" s="155">
        <f t="shared" si="56"/>
        <v>42644</v>
      </c>
      <c r="O67" s="155">
        <f t="shared" si="56"/>
        <v>42675</v>
      </c>
      <c r="P67" s="193">
        <f t="shared" si="56"/>
        <v>42705</v>
      </c>
      <c r="Q67" s="201"/>
      <c r="AB67" s="193" t="str">
        <f>+AB52</f>
        <v>IVA Compres</v>
      </c>
      <c r="AC67" s="193" t="e">
        <f ca="1">+AC52</f>
        <v>#N/A</v>
      </c>
    </row>
    <row r="68" spans="2:29" hidden="1">
      <c r="B68" s="162" t="str">
        <f t="shared" ref="B68:B80" si="57">+B53</f>
        <v>Lloguers</v>
      </c>
      <c r="C68" s="195">
        <f>SUM(E68:P68)</f>
        <v>0</v>
      </c>
      <c r="D68" s="213"/>
      <c r="E68" s="399">
        <f t="shared" ref="E68:E72" si="58">IF(P53&gt;0,+P53*(1+$F$5),0)</f>
        <v>0</v>
      </c>
      <c r="F68" s="399">
        <f>+E68</f>
        <v>0</v>
      </c>
      <c r="G68" s="399">
        <f>+F68</f>
        <v>0</v>
      </c>
      <c r="H68" s="399">
        <f>+G68</f>
        <v>0</v>
      </c>
      <c r="I68" s="399">
        <f>+H68</f>
        <v>0</v>
      </c>
      <c r="J68" s="399">
        <f>+I68</f>
        <v>0</v>
      </c>
      <c r="K68" s="399">
        <f t="shared" ref="K68:P68" si="59">+J68</f>
        <v>0</v>
      </c>
      <c r="L68" s="399">
        <f t="shared" si="59"/>
        <v>0</v>
      </c>
      <c r="M68" s="399">
        <f t="shared" si="59"/>
        <v>0</v>
      </c>
      <c r="N68" s="399">
        <f t="shared" si="59"/>
        <v>0</v>
      </c>
      <c r="O68" s="399">
        <f t="shared" si="59"/>
        <v>0</v>
      </c>
      <c r="P68" s="399">
        <f t="shared" si="59"/>
        <v>0</v>
      </c>
      <c r="Q68" s="175"/>
      <c r="AB68" s="715">
        <f>+Configuració!$J$11</f>
        <v>0.26200000000000001</v>
      </c>
      <c r="AC68" s="195">
        <f t="shared" ref="AC68:AC79" si="60">+C68*(1+AB68)</f>
        <v>0</v>
      </c>
    </row>
    <row r="69" spans="2:29" hidden="1">
      <c r="B69" s="214" t="str">
        <f t="shared" si="57"/>
        <v>Rentings</v>
      </c>
      <c r="C69" s="195">
        <f>SUM(E69:P69)</f>
        <v>0</v>
      </c>
      <c r="D69" s="213"/>
      <c r="E69" s="399">
        <f t="shared" si="58"/>
        <v>0</v>
      </c>
      <c r="F69" s="399">
        <f t="shared" ref="F69:P69" si="61">+E69</f>
        <v>0</v>
      </c>
      <c r="G69" s="399">
        <f t="shared" si="61"/>
        <v>0</v>
      </c>
      <c r="H69" s="399">
        <f t="shared" si="61"/>
        <v>0</v>
      </c>
      <c r="I69" s="399">
        <f t="shared" si="61"/>
        <v>0</v>
      </c>
      <c r="J69" s="399">
        <f t="shared" si="61"/>
        <v>0</v>
      </c>
      <c r="K69" s="399">
        <f t="shared" si="61"/>
        <v>0</v>
      </c>
      <c r="L69" s="399">
        <f t="shared" si="61"/>
        <v>0</v>
      </c>
      <c r="M69" s="399">
        <f t="shared" si="61"/>
        <v>0</v>
      </c>
      <c r="N69" s="399">
        <f t="shared" si="61"/>
        <v>0</v>
      </c>
      <c r="O69" s="399">
        <f t="shared" si="61"/>
        <v>0</v>
      </c>
      <c r="P69" s="399">
        <f t="shared" si="61"/>
        <v>0</v>
      </c>
      <c r="Q69" s="175"/>
      <c r="AB69" s="715">
        <f>+Configuració!$J$11</f>
        <v>0.26200000000000001</v>
      </c>
      <c r="AC69" s="195">
        <f t="shared" si="60"/>
        <v>0</v>
      </c>
    </row>
    <row r="70" spans="2:29" hidden="1">
      <c r="B70" s="162" t="str">
        <f t="shared" si="57"/>
        <v>Reparacions</v>
      </c>
      <c r="C70" s="195">
        <f t="shared" ref="C70:C79" si="62">SUM(E70:P70)</f>
        <v>0</v>
      </c>
      <c r="D70" s="213"/>
      <c r="E70" s="399">
        <f t="shared" si="58"/>
        <v>0</v>
      </c>
      <c r="F70" s="399">
        <f t="shared" ref="F70:P70" si="63">+E70</f>
        <v>0</v>
      </c>
      <c r="G70" s="399">
        <f t="shared" si="63"/>
        <v>0</v>
      </c>
      <c r="H70" s="399">
        <f t="shared" si="63"/>
        <v>0</v>
      </c>
      <c r="I70" s="399">
        <f t="shared" si="63"/>
        <v>0</v>
      </c>
      <c r="J70" s="399">
        <f t="shared" si="63"/>
        <v>0</v>
      </c>
      <c r="K70" s="399">
        <f t="shared" si="63"/>
        <v>0</v>
      </c>
      <c r="L70" s="399">
        <f t="shared" si="63"/>
        <v>0</v>
      </c>
      <c r="M70" s="399">
        <f t="shared" si="63"/>
        <v>0</v>
      </c>
      <c r="N70" s="399">
        <f t="shared" si="63"/>
        <v>0</v>
      </c>
      <c r="O70" s="399">
        <f t="shared" si="63"/>
        <v>0</v>
      </c>
      <c r="P70" s="399">
        <f t="shared" si="63"/>
        <v>0</v>
      </c>
      <c r="Q70" s="175"/>
      <c r="AB70" s="715">
        <f>+Configuració!$J$11</f>
        <v>0.26200000000000001</v>
      </c>
      <c r="AC70" s="195">
        <f t="shared" si="60"/>
        <v>0</v>
      </c>
    </row>
    <row r="71" spans="2:29" hidden="1">
      <c r="B71" s="162" t="str">
        <f t="shared" si="57"/>
        <v>Serveis professionals independents</v>
      </c>
      <c r="C71" s="195">
        <f t="shared" si="62"/>
        <v>0</v>
      </c>
      <c r="D71" s="213"/>
      <c r="E71" s="399">
        <f t="shared" si="58"/>
        <v>0</v>
      </c>
      <c r="F71" s="399">
        <f t="shared" ref="F71:P71" si="64">+E71</f>
        <v>0</v>
      </c>
      <c r="G71" s="399">
        <f t="shared" si="64"/>
        <v>0</v>
      </c>
      <c r="H71" s="399">
        <f t="shared" si="64"/>
        <v>0</v>
      </c>
      <c r="I71" s="399">
        <f t="shared" si="64"/>
        <v>0</v>
      </c>
      <c r="J71" s="399">
        <f t="shared" si="64"/>
        <v>0</v>
      </c>
      <c r="K71" s="399">
        <f t="shared" si="64"/>
        <v>0</v>
      </c>
      <c r="L71" s="399">
        <f t="shared" si="64"/>
        <v>0</v>
      </c>
      <c r="M71" s="399">
        <f t="shared" si="64"/>
        <v>0</v>
      </c>
      <c r="N71" s="399">
        <f t="shared" si="64"/>
        <v>0</v>
      </c>
      <c r="O71" s="399">
        <f t="shared" si="64"/>
        <v>0</v>
      </c>
      <c r="P71" s="399">
        <f t="shared" si="64"/>
        <v>0</v>
      </c>
      <c r="Q71" s="175"/>
      <c r="AB71" s="715">
        <f>+Configuració!$J$11</f>
        <v>0.26200000000000001</v>
      </c>
      <c r="AC71" s="195">
        <f t="shared" si="60"/>
        <v>0</v>
      </c>
    </row>
    <row r="72" spans="2:29" hidden="1">
      <c r="B72" s="162" t="str">
        <f t="shared" si="57"/>
        <v>Transports</v>
      </c>
      <c r="C72" s="195">
        <f t="shared" si="62"/>
        <v>0</v>
      </c>
      <c r="D72" s="213"/>
      <c r="E72" s="399">
        <f t="shared" si="58"/>
        <v>0</v>
      </c>
      <c r="F72" s="399">
        <f t="shared" ref="F72:P72" si="65">+E72</f>
        <v>0</v>
      </c>
      <c r="G72" s="399">
        <f t="shared" si="65"/>
        <v>0</v>
      </c>
      <c r="H72" s="399">
        <f t="shared" si="65"/>
        <v>0</v>
      </c>
      <c r="I72" s="399">
        <f t="shared" si="65"/>
        <v>0</v>
      </c>
      <c r="J72" s="399">
        <f t="shared" si="65"/>
        <v>0</v>
      </c>
      <c r="K72" s="399">
        <f t="shared" si="65"/>
        <v>0</v>
      </c>
      <c r="L72" s="399">
        <f t="shared" si="65"/>
        <v>0</v>
      </c>
      <c r="M72" s="399">
        <f t="shared" si="65"/>
        <v>0</v>
      </c>
      <c r="N72" s="399">
        <f t="shared" si="65"/>
        <v>0</v>
      </c>
      <c r="O72" s="399">
        <f t="shared" si="65"/>
        <v>0</v>
      </c>
      <c r="P72" s="399">
        <f t="shared" si="65"/>
        <v>0</v>
      </c>
      <c r="Q72" s="175"/>
      <c r="AB72" s="715">
        <f>+Configuració!$J$11</f>
        <v>0.26200000000000001</v>
      </c>
      <c r="AC72" s="195">
        <f t="shared" si="60"/>
        <v>0</v>
      </c>
    </row>
    <row r="73" spans="2:29" hidden="1">
      <c r="B73" s="162" t="str">
        <f t="shared" si="57"/>
        <v>Primes d'assegurança</v>
      </c>
      <c r="C73" s="195">
        <f t="shared" si="62"/>
        <v>0</v>
      </c>
      <c r="D73" s="213"/>
      <c r="E73" s="159"/>
      <c r="F73" s="159"/>
      <c r="G73" s="159"/>
      <c r="H73" s="159"/>
      <c r="I73" s="159"/>
      <c r="J73" s="159"/>
      <c r="K73" s="159"/>
      <c r="L73" s="159"/>
      <c r="M73" s="159"/>
      <c r="N73" s="159"/>
      <c r="O73" s="159"/>
      <c r="P73" s="159"/>
      <c r="Q73" s="175"/>
      <c r="AB73" s="715">
        <f>+Configuració!$J$11</f>
        <v>0.26200000000000001</v>
      </c>
      <c r="AC73" s="195">
        <f t="shared" si="60"/>
        <v>0</v>
      </c>
    </row>
    <row r="74" spans="2:29" hidden="1">
      <c r="B74" s="162" t="str">
        <f t="shared" si="57"/>
        <v>Serveis Bancaris</v>
      </c>
      <c r="C74" s="195">
        <f t="shared" si="62"/>
        <v>0</v>
      </c>
      <c r="D74" s="213"/>
      <c r="E74" s="158">
        <f t="shared" ref="E74:P74" si="66">+E75+E76</f>
        <v>0</v>
      </c>
      <c r="F74" s="158">
        <f t="shared" si="66"/>
        <v>0</v>
      </c>
      <c r="G74" s="158">
        <f t="shared" si="66"/>
        <v>0</v>
      </c>
      <c r="H74" s="158">
        <f t="shared" si="66"/>
        <v>0</v>
      </c>
      <c r="I74" s="158">
        <f t="shared" si="66"/>
        <v>0</v>
      </c>
      <c r="J74" s="158">
        <f t="shared" si="66"/>
        <v>0</v>
      </c>
      <c r="K74" s="158">
        <f t="shared" si="66"/>
        <v>0</v>
      </c>
      <c r="L74" s="158">
        <f t="shared" si="66"/>
        <v>0</v>
      </c>
      <c r="M74" s="158">
        <f t="shared" si="66"/>
        <v>0</v>
      </c>
      <c r="N74" s="158">
        <f t="shared" si="66"/>
        <v>0</v>
      </c>
      <c r="O74" s="158">
        <f t="shared" si="66"/>
        <v>0</v>
      </c>
      <c r="P74" s="195">
        <f t="shared" si="66"/>
        <v>0</v>
      </c>
      <c r="Q74" s="271"/>
      <c r="AB74" s="715">
        <f>+Configuració!$J$11</f>
        <v>0.26200000000000001</v>
      </c>
      <c r="AC74" s="195">
        <f t="shared" si="60"/>
        <v>0</v>
      </c>
    </row>
    <row r="75" spans="2:29" hidden="1">
      <c r="B75" s="214" t="str">
        <f t="shared" si="57"/>
        <v xml:space="preserve">   Despeses Finançament</v>
      </c>
      <c r="C75" s="195">
        <f t="shared" si="62"/>
        <v>0</v>
      </c>
      <c r="D75" s="213"/>
      <c r="E75" s="275">
        <f>+'Mov FIN'!BA41+'Mov FIN'!BA115</f>
        <v>0</v>
      </c>
      <c r="F75" s="275">
        <f>+'Mov FIN'!BB41+'Mov FIN'!BB115</f>
        <v>0</v>
      </c>
      <c r="G75" s="275">
        <f>+'Mov FIN'!BC41+'Mov FIN'!BC115</f>
        <v>0</v>
      </c>
      <c r="H75" s="275">
        <f>+'Mov FIN'!BD41+'Mov FIN'!BD115</f>
        <v>0</v>
      </c>
      <c r="I75" s="275">
        <f>+'Mov FIN'!BE41+'Mov FIN'!BE115</f>
        <v>0</v>
      </c>
      <c r="J75" s="275">
        <f>+'Mov FIN'!BF41+'Mov FIN'!BF115</f>
        <v>0</v>
      </c>
      <c r="K75" s="275">
        <f>+'Mov FIN'!BG41+'Mov FIN'!BG115</f>
        <v>0</v>
      </c>
      <c r="L75" s="275">
        <f>+'Mov FIN'!BH41+'Mov FIN'!BH115</f>
        <v>0</v>
      </c>
      <c r="M75" s="275">
        <f>+'Mov FIN'!BI41+'Mov FIN'!BI115</f>
        <v>0</v>
      </c>
      <c r="N75" s="275">
        <f>+'Mov FIN'!BJ41+'Mov FIN'!BJ115</f>
        <v>0</v>
      </c>
      <c r="O75" s="275">
        <f>+'Mov FIN'!BK41+'Mov FIN'!BK115</f>
        <v>0</v>
      </c>
      <c r="P75" s="404">
        <f>+'Mov FIN'!BL41+'Mov FIN'!BL115</f>
        <v>0</v>
      </c>
      <c r="Q75" s="412"/>
      <c r="AB75" s="715">
        <f>+Configuració!$J$11</f>
        <v>0.26200000000000001</v>
      </c>
      <c r="AC75" s="195">
        <f t="shared" si="60"/>
        <v>0</v>
      </c>
    </row>
    <row r="76" spans="2:29" hidden="1">
      <c r="B76" s="214" t="str">
        <f t="shared" si="57"/>
        <v xml:space="preserve">   Altres servies bancaris</v>
      </c>
      <c r="C76" s="404">
        <f t="shared" si="62"/>
        <v>0</v>
      </c>
      <c r="D76" s="213"/>
      <c r="E76" s="159"/>
      <c r="F76" s="159"/>
      <c r="G76" s="159"/>
      <c r="H76" s="159"/>
      <c r="I76" s="159"/>
      <c r="J76" s="159"/>
      <c r="K76" s="159"/>
      <c r="L76" s="159"/>
      <c r="M76" s="159"/>
      <c r="N76" s="159"/>
      <c r="O76" s="159"/>
      <c r="P76" s="159"/>
      <c r="Q76" s="175"/>
      <c r="AB76" s="715">
        <f>+Configuració!$J$11</f>
        <v>0.26200000000000001</v>
      </c>
      <c r="AC76" s="195">
        <f t="shared" si="60"/>
        <v>0</v>
      </c>
    </row>
    <row r="77" spans="2:29" hidden="1">
      <c r="B77" s="162" t="str">
        <f t="shared" si="57"/>
        <v>Marketing i Publicitat</v>
      </c>
      <c r="C77" s="195">
        <f t="shared" si="62"/>
        <v>0</v>
      </c>
      <c r="D77" s="213"/>
      <c r="E77" s="399">
        <f>IF(P62&gt;0,+P62*(1+$F$5),0)</f>
        <v>0</v>
      </c>
      <c r="F77" s="399">
        <f>+E77</f>
        <v>0</v>
      </c>
      <c r="G77" s="399">
        <f>+F77</f>
        <v>0</v>
      </c>
      <c r="H77" s="399">
        <f>+G77</f>
        <v>0</v>
      </c>
      <c r="I77" s="399">
        <f>+H77</f>
        <v>0</v>
      </c>
      <c r="J77" s="399">
        <f>+I77</f>
        <v>0</v>
      </c>
      <c r="K77" s="399">
        <f t="shared" ref="K77:P77" si="67">+J77</f>
        <v>0</v>
      </c>
      <c r="L77" s="399">
        <f t="shared" si="67"/>
        <v>0</v>
      </c>
      <c r="M77" s="399">
        <f t="shared" si="67"/>
        <v>0</v>
      </c>
      <c r="N77" s="399">
        <f t="shared" si="67"/>
        <v>0</v>
      </c>
      <c r="O77" s="399">
        <f t="shared" si="67"/>
        <v>0</v>
      </c>
      <c r="P77" s="399">
        <f t="shared" si="67"/>
        <v>0</v>
      </c>
      <c r="Q77" s="175"/>
      <c r="AB77" s="715">
        <f>+Configuració!$J$11</f>
        <v>0.26200000000000001</v>
      </c>
      <c r="AC77" s="195">
        <f t="shared" si="60"/>
        <v>0</v>
      </c>
    </row>
    <row r="78" spans="2:29" hidden="1">
      <c r="B78" s="162" t="str">
        <f t="shared" si="57"/>
        <v>Subministraments</v>
      </c>
      <c r="C78" s="195">
        <f t="shared" si="62"/>
        <v>0</v>
      </c>
      <c r="D78" s="213"/>
      <c r="E78" s="399">
        <f>IF(P63&gt;0,+P63*(1+$F$5),0)</f>
        <v>0</v>
      </c>
      <c r="F78" s="399">
        <f t="shared" ref="F78:P78" si="68">+E78</f>
        <v>0</v>
      </c>
      <c r="G78" s="399">
        <f t="shared" si="68"/>
        <v>0</v>
      </c>
      <c r="H78" s="399">
        <f t="shared" si="68"/>
        <v>0</v>
      </c>
      <c r="I78" s="399">
        <f t="shared" si="68"/>
        <v>0</v>
      </c>
      <c r="J78" s="399">
        <f t="shared" si="68"/>
        <v>0</v>
      </c>
      <c r="K78" s="399">
        <f t="shared" si="68"/>
        <v>0</v>
      </c>
      <c r="L78" s="399">
        <f t="shared" si="68"/>
        <v>0</v>
      </c>
      <c r="M78" s="399">
        <f t="shared" si="68"/>
        <v>0</v>
      </c>
      <c r="N78" s="399">
        <f t="shared" si="68"/>
        <v>0</v>
      </c>
      <c r="O78" s="399">
        <f t="shared" si="68"/>
        <v>0</v>
      </c>
      <c r="P78" s="399">
        <f t="shared" si="68"/>
        <v>0</v>
      </c>
      <c r="Q78" s="175"/>
      <c r="AB78" s="715">
        <f>+Configuració!$J$11</f>
        <v>0.26200000000000001</v>
      </c>
      <c r="AC78" s="195">
        <f t="shared" si="60"/>
        <v>0</v>
      </c>
    </row>
    <row r="79" spans="2:29" hidden="1">
      <c r="B79" s="162" t="str">
        <f t="shared" si="57"/>
        <v>Altres Serveis</v>
      </c>
      <c r="C79" s="195">
        <f t="shared" si="62"/>
        <v>4741.0528608000004</v>
      </c>
      <c r="D79" s="213"/>
      <c r="E79" s="399">
        <f>IF(P64&gt;0,+P64*(1+$F$5),0)</f>
        <v>395.08773840000003</v>
      </c>
      <c r="F79" s="399">
        <f t="shared" ref="F79:P79" si="69">+E79</f>
        <v>395.08773840000003</v>
      </c>
      <c r="G79" s="399">
        <f t="shared" si="69"/>
        <v>395.08773840000003</v>
      </c>
      <c r="H79" s="399">
        <f t="shared" si="69"/>
        <v>395.08773840000003</v>
      </c>
      <c r="I79" s="399">
        <f t="shared" si="69"/>
        <v>395.08773840000003</v>
      </c>
      <c r="J79" s="399">
        <f t="shared" si="69"/>
        <v>395.08773840000003</v>
      </c>
      <c r="K79" s="399">
        <f t="shared" si="69"/>
        <v>395.08773840000003</v>
      </c>
      <c r="L79" s="399">
        <f t="shared" si="69"/>
        <v>395.08773840000003</v>
      </c>
      <c r="M79" s="399">
        <f t="shared" si="69"/>
        <v>395.08773840000003</v>
      </c>
      <c r="N79" s="399">
        <f t="shared" si="69"/>
        <v>395.08773840000003</v>
      </c>
      <c r="O79" s="399">
        <f t="shared" si="69"/>
        <v>395.08773840000003</v>
      </c>
      <c r="P79" s="399">
        <f t="shared" si="69"/>
        <v>395.08773840000003</v>
      </c>
      <c r="Q79" s="175"/>
      <c r="AB79" s="715">
        <f>+Configuració!$J$11</f>
        <v>0.26200000000000001</v>
      </c>
      <c r="AC79" s="195">
        <f t="shared" si="60"/>
        <v>5983.2087103296008</v>
      </c>
    </row>
    <row r="80" spans="2:29" hidden="1">
      <c r="B80" s="160" t="str">
        <f t="shared" si="57"/>
        <v>TOTAL SERVEIS EXTERIORS</v>
      </c>
      <c r="C80" s="157">
        <f>+C68+C69+C70+C71+C72+C73+C74+C77+C78+C79</f>
        <v>4741.0528608000004</v>
      </c>
      <c r="D80" s="215"/>
      <c r="E80" s="157">
        <f t="shared" ref="E80:P80" si="70">SUM(E68:E79)</f>
        <v>395.08773840000003</v>
      </c>
      <c r="F80" s="157">
        <f t="shared" si="70"/>
        <v>395.08773840000003</v>
      </c>
      <c r="G80" s="157">
        <f t="shared" si="70"/>
        <v>395.08773840000003</v>
      </c>
      <c r="H80" s="157">
        <f t="shared" si="70"/>
        <v>395.08773840000003</v>
      </c>
      <c r="I80" s="157">
        <f t="shared" si="70"/>
        <v>395.08773840000003</v>
      </c>
      <c r="J80" s="157">
        <f t="shared" si="70"/>
        <v>395.08773840000003</v>
      </c>
      <c r="K80" s="157">
        <f t="shared" si="70"/>
        <v>395.08773840000003</v>
      </c>
      <c r="L80" s="157">
        <f t="shared" si="70"/>
        <v>395.08773840000003</v>
      </c>
      <c r="M80" s="157">
        <f t="shared" si="70"/>
        <v>395.08773840000003</v>
      </c>
      <c r="N80" s="157">
        <f t="shared" si="70"/>
        <v>395.08773840000003</v>
      </c>
      <c r="O80" s="157">
        <f t="shared" si="70"/>
        <v>395.08773840000003</v>
      </c>
      <c r="P80" s="204">
        <f t="shared" si="70"/>
        <v>395.08773840000003</v>
      </c>
      <c r="Q80" s="205"/>
      <c r="AB80" s="157"/>
      <c r="AC80" s="157">
        <f>SUM(AC68:AC79)</f>
        <v>5983.2087103296008</v>
      </c>
    </row>
    <row r="83" spans="1:30" ht="12.75" customHeight="1">
      <c r="A83" s="586" t="s">
        <v>728</v>
      </c>
      <c r="B83" s="148" t="str">
        <f>+IF(Home!$C$5=NT!$A$2,MI!$B$71,IF(Home!$C$5=NT!$A$3,MI!$C$71,IF(Home!$C$5=NT!$A$4,MI!$D$71,)))</f>
        <v>RECURSOS HUMANS</v>
      </c>
      <c r="C83" s="148"/>
      <c r="D83" s="137"/>
      <c r="E83" s="256"/>
      <c r="F83" s="256"/>
      <c r="G83" s="256"/>
      <c r="H83" s="256"/>
      <c r="I83" s="256"/>
      <c r="J83" s="256"/>
      <c r="K83" s="256"/>
      <c r="L83" s="256"/>
      <c r="M83" s="256"/>
      <c r="N83" s="256"/>
      <c r="O83" s="256"/>
      <c r="P83" s="256"/>
      <c r="R83" s="256"/>
      <c r="S83" s="256"/>
      <c r="X83" s="199" t="str">
        <f>+IF(Home!$C$5=NT!$A$2,MI!$B$381,IF(Home!$C$5=NT!$A$3,MI!$C$381,IF(Home!$C$5=NT!$A$4,MI!$D$381,)))</f>
        <v>Càlcul orientatiu % IRPF</v>
      </c>
      <c r="Y83" s="397"/>
      <c r="Z83" s="397"/>
      <c r="AA83" s="402"/>
      <c r="AB83" s="402"/>
      <c r="AC83" s="402"/>
      <c r="AD83" s="402"/>
    </row>
    <row r="84" spans="1:30" ht="12.75" customHeight="1">
      <c r="R84" s="604" t="str">
        <f>+NT!AA2</f>
        <v>Fixe</v>
      </c>
      <c r="X84" s="645"/>
    </row>
    <row r="85" spans="1:30" ht="27.6">
      <c r="B85" s="216" t="str">
        <f>+IF(Home!$C$5=NT!$A$2,MI!$B$72,IF(Home!$C$5=NT!$A$3,MI!$C$72,IF(Home!$C$5=NT!$A$4,MI!$D$72,)))</f>
        <v>PROMOTORS</v>
      </c>
      <c r="C85" s="177" t="str">
        <f>+IF(Home!$C$5=NT!$A$2,MI!$B$73,IF(Home!$C$5=NT!$A$3,MI!$C$73,IF(Home!$C$5=NT!$A$4,MI!$D$73,)))</f>
        <v>PAGUES</v>
      </c>
      <c r="E85" s="177" t="str">
        <f>+IF(Home!$C$5=NT!$A$2,MI!$B$74,IF(Home!$C$5=NT!$A$3,MI!$C$74,IF(Home!$C$5=NT!$A$4,MI!$D$74,)))</f>
        <v>RÈGIM</v>
      </c>
      <c r="F85" s="177" t="str">
        <f>+IF(Home!$C$5=NT!$A$2,MI!$B$27,IF(Home!$C$5=NT!$A$3,MI!$C$27,IF(Home!$C$5=NT!$A$4,MI!$D$27,)))</f>
        <v>TIPUS</v>
      </c>
      <c r="G85" s="598" t="str">
        <f>+IF(Home!$C$5=NT!$A$2,MI!$B$75,IF(Home!$C$5=NT!$A$3,MI!$C$75,IF(Home!$C$5=NT!$A$4,MI!$D$75,)))</f>
        <v>SALARI BRUT</v>
      </c>
      <c r="H85" s="598" t="str">
        <f>+IF(Home!$C$5=NT!$A$2,MI!$B$76,IF(Home!$C$5=NT!$A$3,MI!$C$76,IF(Home!$C$5=NT!$A$4,MI!$D$76,)))</f>
        <v>SALARI NET</v>
      </c>
      <c r="I85" s="218" t="s">
        <v>62</v>
      </c>
      <c r="J85" s="218" t="str">
        <f>+IF(Home!$C$5=NT!$A$2,MI!$B$77,IF(Home!$C$5=NT!$A$3,MI!$C$77,IF(Home!$C$5=NT!$A$4,MI!$D$77,)))</f>
        <v>IRPF</v>
      </c>
      <c r="K85" s="218" t="str">
        <f>+IF(Home!$C$5=NT!$A$2,MI!$B$78,IF(Home!$C$5=NT!$A$3,MI!$C$78,IF(Home!$C$5=NT!$A$4,MI!$D$78,)))</f>
        <v>BASE SS</v>
      </c>
      <c r="L85" s="218" t="s">
        <v>62</v>
      </c>
      <c r="M85" s="218" t="str">
        <f>+IF(Home!$C$5=NT!$A$2,MI!$B$79,IF(Home!$C$5=NT!$A$3,MI!$C$79,IF(Home!$C$5=NT!$A$4,MI!$D$79,)))</f>
        <v>SSE</v>
      </c>
      <c r="N85" s="218" t="s">
        <v>62</v>
      </c>
      <c r="O85" s="218" t="str">
        <f>+IF(Home!$C$5=NT!$A$2,MI!$B$80,IF(Home!$C$5=NT!$A$3,MI!$C$80,IF(Home!$C$5=NT!$A$4,MI!$D$80,)))</f>
        <v>SST</v>
      </c>
      <c r="P85" s="219" t="str">
        <f>+IF(Home!$C$5=NT!$A$2,MI!$B$81,IF(Home!$C$5=NT!$A$3,MI!$C$81,IF(Home!$C$5=NT!$A$4,MI!$D$81,)))</f>
        <v>COST</v>
      </c>
      <c r="Q85" s="132"/>
      <c r="R85" s="177" t="str">
        <f>+IF(Home!$C$5=NT!$A$2,MI!$B$23,IF(Home!$C$5=NT!$A$3,MI!$C$23,IF(Home!$C$5=NT!$A$4,MI!$D$23,)))</f>
        <v>INICI</v>
      </c>
      <c r="S85" s="177" t="str">
        <f>+IF(Home!$C$5=NT!$A$2,MI!$B$24,IF(Home!$C$5=NT!$A$3,MI!$C$24,IF(Home!$C$5=NT!$A$4,MI!$D$24,)))</f>
        <v>FINAL</v>
      </c>
      <c r="T85" s="219" t="s">
        <v>95</v>
      </c>
      <c r="U85" s="129"/>
      <c r="X85" s="666" t="str">
        <f>+IF(Home!$C$5=NT!$A$2,MI!$B$75,IF(Home!$C$5=NT!$A$3,MI!$C$75,IF(Home!$C$5=NT!$A$4,MI!$D$75,)))</f>
        <v>SALARI BRUT</v>
      </c>
      <c r="Y85" s="667">
        <f>+C111</f>
        <v>0</v>
      </c>
    </row>
    <row r="86" spans="1:30">
      <c r="B86" s="169"/>
      <c r="C86" s="159"/>
      <c r="E86" s="159"/>
      <c r="F86" s="171"/>
      <c r="G86" s="158">
        <f>+(H86/(1-I86))</f>
        <v>0</v>
      </c>
      <c r="H86" s="159"/>
      <c r="I86" s="493"/>
      <c r="J86" s="158">
        <f t="shared" ref="J86:J95" si="71">+(H86/(1-I86)*I86)</f>
        <v>0</v>
      </c>
      <c r="K86" s="159"/>
      <c r="L86" s="196">
        <f>IF(E86=NT!$Z$3,0%,+Configuració!$I$14)</f>
        <v>0.23599999999999999</v>
      </c>
      <c r="M86" s="158">
        <f>+K86*L86</f>
        <v>0</v>
      </c>
      <c r="N86" s="196">
        <f>IF(E86=NT!$Z$3,Configuració!$K$14,+Configuració!$J$14)</f>
        <v>4.7E-2</v>
      </c>
      <c r="O86" s="158">
        <f>+K86*N86</f>
        <v>0</v>
      </c>
      <c r="P86" s="158">
        <f t="shared" ref="P86:P95" si="72">+G86+M86</f>
        <v>0</v>
      </c>
      <c r="Q86" s="127" t="str">
        <f>+IF(B86&lt;&gt;0,IF(AND(C86&lt;&gt;0,E86&lt;&gt;0,F86&lt;&gt;0,H86&lt;&gt;0),"Ok","No Ok"),"")</f>
        <v/>
      </c>
      <c r="R86" s="171"/>
      <c r="S86" s="171"/>
      <c r="T86" s="252">
        <f>+IF(F86=NT!$AA$3,'C'!$S86,NT!$C$134)</f>
        <v>44927</v>
      </c>
      <c r="U86" s="608" t="str">
        <f>IF(B86&lt;&gt;0,+IF(AND(F86=NT!$AA$3,'C'!S86&lt;='C'!R86),"No Ok","Ok"),"")</f>
        <v/>
      </c>
    </row>
    <row r="87" spans="1:30">
      <c r="B87" s="169"/>
      <c r="C87" s="159"/>
      <c r="E87" s="159"/>
      <c r="F87" s="171"/>
      <c r="G87" s="158">
        <f t="shared" ref="G87:G95" si="73">+(H87/(1-I87))</f>
        <v>0</v>
      </c>
      <c r="H87" s="159"/>
      <c r="I87" s="493"/>
      <c r="J87" s="158">
        <f t="shared" si="71"/>
        <v>0</v>
      </c>
      <c r="K87" s="159"/>
      <c r="L87" s="196">
        <f>IF(E87=NT!$Z$3,0%,+Configuració!$I$14)</f>
        <v>0.23599999999999999</v>
      </c>
      <c r="M87" s="158">
        <f t="shared" ref="M87:M107" si="74">+K87*L87</f>
        <v>0</v>
      </c>
      <c r="N87" s="196">
        <f>IF(E87=NT!$Z$3,Configuració!$K$14,+Configuració!$J$14)</f>
        <v>4.7E-2</v>
      </c>
      <c r="O87" s="158">
        <f t="shared" ref="O87:O107" si="75">+K87*N87</f>
        <v>0</v>
      </c>
      <c r="P87" s="158">
        <f t="shared" si="72"/>
        <v>0</v>
      </c>
      <c r="Q87" s="127" t="str">
        <f t="shared" ref="Q87:Q95" si="76">+IF(B87&lt;&gt;0,IF(AND(C87&lt;&gt;0,E87&lt;&gt;0,F87&lt;&gt;0,H87&lt;&gt;0),"Ok","No Ok"),"")</f>
        <v/>
      </c>
      <c r="R87" s="171"/>
      <c r="S87" s="171"/>
      <c r="T87" s="252">
        <f>+IF(F87=NT!$AA$3,'C'!$S87,NT!$C$134)</f>
        <v>44927</v>
      </c>
      <c r="U87" s="608" t="str">
        <f>IF(B87&lt;&gt;0,+IF(AND(F87=NT!$AA$3,'C'!S87&lt;='C'!R87),"No Ok","Ok"),"")</f>
        <v/>
      </c>
      <c r="X87" s="666" t="str">
        <f>+IF(Home!$C$5=NT!$A$2,MI!$B$73,IF(Home!$C$5=NT!$A$3,MI!$C$73,IF(Home!$C$5=NT!$A$4,MI!$D$73,)))</f>
        <v>PAGUES</v>
      </c>
      <c r="Y87" s="668">
        <f>+C112</f>
        <v>0</v>
      </c>
    </row>
    <row r="88" spans="1:30" ht="14.4" thickBot="1">
      <c r="B88" s="169"/>
      <c r="C88" s="159"/>
      <c r="E88" s="159"/>
      <c r="F88" s="171"/>
      <c r="G88" s="158">
        <f t="shared" si="73"/>
        <v>0</v>
      </c>
      <c r="H88" s="159"/>
      <c r="I88" s="493"/>
      <c r="J88" s="158">
        <f t="shared" si="71"/>
        <v>0</v>
      </c>
      <c r="K88" s="159"/>
      <c r="L88" s="196">
        <f>IF(E88=NT!$Z$3,0%,+Configuració!$I$14)</f>
        <v>0.23599999999999999</v>
      </c>
      <c r="M88" s="158">
        <f t="shared" si="74"/>
        <v>0</v>
      </c>
      <c r="N88" s="196">
        <f>IF(E88=NT!$Z$3,Configuració!$K$14,+Configuració!$J$14)</f>
        <v>4.7E-2</v>
      </c>
      <c r="O88" s="158">
        <f t="shared" si="75"/>
        <v>0</v>
      </c>
      <c r="P88" s="158">
        <f t="shared" si="72"/>
        <v>0</v>
      </c>
      <c r="Q88" s="127" t="str">
        <f t="shared" si="76"/>
        <v/>
      </c>
      <c r="R88" s="171"/>
      <c r="S88" s="171"/>
      <c r="T88" s="252">
        <f>+IF(F88=NT!$AA$3,'C'!$S88,NT!$C$134)</f>
        <v>44927</v>
      </c>
      <c r="U88" s="608" t="str">
        <f>IF(B88&lt;&gt;0,+IF(AND(F88=NT!$AA$3,'C'!S88&lt;='C'!R88),"No Ok","Ok"),"")</f>
        <v/>
      </c>
    </row>
    <row r="89" spans="1:30" ht="14.4" thickBot="1">
      <c r="B89" s="169"/>
      <c r="C89" s="159"/>
      <c r="E89" s="159"/>
      <c r="F89" s="171"/>
      <c r="G89" s="158">
        <f t="shared" si="73"/>
        <v>0</v>
      </c>
      <c r="H89" s="159"/>
      <c r="I89" s="493"/>
      <c r="J89" s="158">
        <f t="shared" si="71"/>
        <v>0</v>
      </c>
      <c r="K89" s="159"/>
      <c r="L89" s="196">
        <f>IF(E89=NT!$Z$3,0%,+Configuració!$I$14)</f>
        <v>0.23599999999999999</v>
      </c>
      <c r="M89" s="158">
        <f t="shared" si="74"/>
        <v>0</v>
      </c>
      <c r="N89" s="196">
        <f>IF(E89=NT!$Z$3,Configuració!$K$14,+Configuració!$J$14)</f>
        <v>4.7E-2</v>
      </c>
      <c r="O89" s="158">
        <f t="shared" si="75"/>
        <v>0</v>
      </c>
      <c r="P89" s="158">
        <f t="shared" si="72"/>
        <v>0</v>
      </c>
      <c r="Q89" s="127" t="str">
        <f t="shared" si="76"/>
        <v/>
      </c>
      <c r="R89" s="171"/>
      <c r="S89" s="171"/>
      <c r="T89" s="252">
        <f>+IF(F89=NT!$AA$3,'C'!$S89,NT!$C$134)</f>
        <v>44927</v>
      </c>
      <c r="U89" s="608" t="str">
        <f>IF(B89&lt;&gt;0,+IF(AND(F89=NT!$AA$3,'C'!S89&lt;='C'!R89),"No Ok","Ok"),"")</f>
        <v/>
      </c>
      <c r="X89" s="694" t="s">
        <v>1169</v>
      </c>
      <c r="Y89" s="689" t="s">
        <v>1322</v>
      </c>
      <c r="Z89" s="695" t="s">
        <v>451</v>
      </c>
    </row>
    <row r="90" spans="1:30">
      <c r="B90" s="169"/>
      <c r="C90" s="159"/>
      <c r="E90" s="159"/>
      <c r="F90" s="171"/>
      <c r="G90" s="158">
        <f t="shared" si="73"/>
        <v>0</v>
      </c>
      <c r="H90" s="159"/>
      <c r="I90" s="493"/>
      <c r="J90" s="158">
        <f t="shared" si="71"/>
        <v>0</v>
      </c>
      <c r="K90" s="159"/>
      <c r="L90" s="196">
        <f>IF(E90=NT!$Z$3,0%,+Configuració!$I$14)</f>
        <v>0.23599999999999999</v>
      </c>
      <c r="M90" s="158">
        <f t="shared" si="74"/>
        <v>0</v>
      </c>
      <c r="N90" s="196">
        <f>IF(E90=NT!$Z$3,Configuració!$K$14,+Configuració!$J$14)</f>
        <v>4.7E-2</v>
      </c>
      <c r="O90" s="158">
        <f t="shared" si="75"/>
        <v>0</v>
      </c>
      <c r="P90" s="158">
        <f t="shared" si="72"/>
        <v>0</v>
      </c>
      <c r="Q90" s="127" t="str">
        <f t="shared" si="76"/>
        <v/>
      </c>
      <c r="R90" s="171"/>
      <c r="S90" s="171"/>
      <c r="T90" s="252">
        <f>+IF(F90=NT!$AA$3,'C'!$S90,NT!$C$134)</f>
        <v>44927</v>
      </c>
      <c r="U90" s="608" t="str">
        <f>IF(B90&lt;&gt;0,+IF(AND(F90=NT!$AA$3,'C'!S90&lt;='C'!R90),"No Ok","Ok"),"")</f>
        <v/>
      </c>
      <c r="X90" s="691">
        <f>+Y85*Y87</f>
        <v>0</v>
      </c>
      <c r="Y90" s="692">
        <f t="shared" ref="Y90:Y95" si="77">X90-X91</f>
        <v>0</v>
      </c>
      <c r="Z90" s="693">
        <f>Y90*Configuració!D28</f>
        <v>0</v>
      </c>
    </row>
    <row r="91" spans="1:30">
      <c r="B91" s="169"/>
      <c r="C91" s="159"/>
      <c r="E91" s="159"/>
      <c r="F91" s="171"/>
      <c r="G91" s="158">
        <f t="shared" si="73"/>
        <v>0</v>
      </c>
      <c r="H91" s="159"/>
      <c r="I91" s="493"/>
      <c r="J91" s="158">
        <f t="shared" si="71"/>
        <v>0</v>
      </c>
      <c r="K91" s="159"/>
      <c r="L91" s="196">
        <f>IF(E91=NT!$Z$3,0%,+Configuració!$I$14)</f>
        <v>0.23599999999999999</v>
      </c>
      <c r="M91" s="158">
        <f>+K91*L91</f>
        <v>0</v>
      </c>
      <c r="N91" s="196">
        <f>IF(E91=NT!$Z$3,Configuració!$K$14,+Configuració!$J$14)</f>
        <v>4.7E-2</v>
      </c>
      <c r="O91" s="158">
        <f>+K91*N91</f>
        <v>0</v>
      </c>
      <c r="P91" s="158">
        <f t="shared" si="72"/>
        <v>0</v>
      </c>
      <c r="Q91" s="127" t="str">
        <f t="shared" si="76"/>
        <v/>
      </c>
      <c r="R91" s="171"/>
      <c r="S91" s="171"/>
      <c r="T91" s="252">
        <f>+IF(F91=NT!$AA$3,'C'!$S91,NT!$C$134)</f>
        <v>44927</v>
      </c>
      <c r="U91" s="608" t="str">
        <f>IF(B91&lt;&gt;0,+IF(AND(F91=NT!$AA$3,'C'!S91&lt;='C'!R91),"No Ok","Ok"),"")</f>
        <v/>
      </c>
      <c r="X91" s="658">
        <f>+IF(X90-Configuració!B29&lt;0,0,X90-Configuració!B29)</f>
        <v>0</v>
      </c>
      <c r="Y91" s="646">
        <f t="shared" si="77"/>
        <v>0</v>
      </c>
      <c r="Z91" s="647">
        <f>Y91*Configuració!D29</f>
        <v>0</v>
      </c>
    </row>
    <row r="92" spans="1:30">
      <c r="B92" s="169"/>
      <c r="C92" s="159"/>
      <c r="E92" s="159"/>
      <c r="F92" s="171"/>
      <c r="G92" s="158">
        <f t="shared" si="73"/>
        <v>0</v>
      </c>
      <c r="H92" s="159"/>
      <c r="I92" s="493"/>
      <c r="J92" s="158">
        <f t="shared" si="71"/>
        <v>0</v>
      </c>
      <c r="K92" s="159"/>
      <c r="L92" s="196">
        <f>IF(E92=NT!$Z$3,0%,+Configuració!$I$14)</f>
        <v>0.23599999999999999</v>
      </c>
      <c r="M92" s="158">
        <f>+K92*L92</f>
        <v>0</v>
      </c>
      <c r="N92" s="196">
        <f>IF(E92=NT!$Z$3,Configuració!$K$14,+Configuració!$J$14)</f>
        <v>4.7E-2</v>
      </c>
      <c r="O92" s="158">
        <f>+K92*N92</f>
        <v>0</v>
      </c>
      <c r="P92" s="158">
        <f t="shared" si="72"/>
        <v>0</v>
      </c>
      <c r="Q92" s="127" t="str">
        <f t="shared" si="76"/>
        <v/>
      </c>
      <c r="R92" s="171"/>
      <c r="S92" s="171"/>
      <c r="T92" s="252">
        <f>+IF(F92=NT!$AA$3,'C'!$S92,NT!$C$134)</f>
        <v>44927</v>
      </c>
      <c r="U92" s="608" t="str">
        <f>IF(B92&lt;&gt;0,+IF(AND(F92=NT!$AA$3,'C'!S92&lt;='C'!R92),"No Ok","Ok"),"")</f>
        <v/>
      </c>
      <c r="X92" s="658">
        <f>+IF(X91-Configuració!B30&lt;0,0,X91-Configuració!B30)</f>
        <v>0</v>
      </c>
      <c r="Y92" s="646">
        <f t="shared" si="77"/>
        <v>0</v>
      </c>
      <c r="Z92" s="647">
        <f>Y92*Configuració!D30</f>
        <v>0</v>
      </c>
    </row>
    <row r="93" spans="1:30">
      <c r="B93" s="169"/>
      <c r="C93" s="159"/>
      <c r="E93" s="159"/>
      <c r="F93" s="171"/>
      <c r="G93" s="158">
        <f t="shared" si="73"/>
        <v>0</v>
      </c>
      <c r="H93" s="159"/>
      <c r="I93" s="493"/>
      <c r="J93" s="158">
        <f t="shared" si="71"/>
        <v>0</v>
      </c>
      <c r="K93" s="159"/>
      <c r="L93" s="196">
        <f>IF(E93=NT!$Z$3,0%,+Configuració!$I$14)</f>
        <v>0.23599999999999999</v>
      </c>
      <c r="M93" s="158">
        <f>+K93*L93</f>
        <v>0</v>
      </c>
      <c r="N93" s="196">
        <f>IF(E93=NT!$Z$3,Configuració!$K$14,+Configuració!$J$14)</f>
        <v>4.7E-2</v>
      </c>
      <c r="O93" s="158">
        <f>+K93*N93</f>
        <v>0</v>
      </c>
      <c r="P93" s="158">
        <f t="shared" si="72"/>
        <v>0</v>
      </c>
      <c r="Q93" s="127" t="str">
        <f t="shared" si="76"/>
        <v/>
      </c>
      <c r="R93" s="171"/>
      <c r="S93" s="171"/>
      <c r="T93" s="252">
        <f>+IF(F93=NT!$AA$3,'C'!$S93,NT!$C$134)</f>
        <v>44927</v>
      </c>
      <c r="U93" s="608" t="str">
        <f>IF(B93&lt;&gt;0,+IF(AND(F93=NT!$AA$3,'C'!S93&lt;='C'!R93),"No Ok","Ok"),"")</f>
        <v/>
      </c>
      <c r="X93" s="658">
        <f>+IF(X92-Configuració!B31&lt;0,0,X92-Configuració!B31)</f>
        <v>0</v>
      </c>
      <c r="Y93" s="646">
        <f t="shared" si="77"/>
        <v>0</v>
      </c>
      <c r="Z93" s="647">
        <f>Y93*Configuració!D31</f>
        <v>0</v>
      </c>
    </row>
    <row r="94" spans="1:30">
      <c r="B94" s="169"/>
      <c r="C94" s="159"/>
      <c r="E94" s="159"/>
      <c r="F94" s="171"/>
      <c r="G94" s="158">
        <f t="shared" si="73"/>
        <v>0</v>
      </c>
      <c r="H94" s="159"/>
      <c r="I94" s="493"/>
      <c r="J94" s="158">
        <f t="shared" si="71"/>
        <v>0</v>
      </c>
      <c r="K94" s="159"/>
      <c r="L94" s="196">
        <f>IF(E94=NT!$Z$3,0%,+Configuració!$I$14)</f>
        <v>0.23599999999999999</v>
      </c>
      <c r="M94" s="158">
        <f>+K94*L94</f>
        <v>0</v>
      </c>
      <c r="N94" s="196">
        <f>IF(E94=NT!$Z$3,Configuració!$K$14,+Configuració!$J$14)</f>
        <v>4.7E-2</v>
      </c>
      <c r="O94" s="158">
        <f>+K94*N94</f>
        <v>0</v>
      </c>
      <c r="P94" s="158">
        <f t="shared" si="72"/>
        <v>0</v>
      </c>
      <c r="Q94" s="127" t="str">
        <f t="shared" si="76"/>
        <v/>
      </c>
      <c r="R94" s="171"/>
      <c r="S94" s="171"/>
      <c r="T94" s="252">
        <f>+IF(F94=NT!$AA$3,'C'!$S94,NT!$C$134)</f>
        <v>44927</v>
      </c>
      <c r="U94" s="608" t="str">
        <f>IF(B94&lt;&gt;0,+IF(AND(F94=NT!$AA$3,'C'!S94&lt;='C'!R94),"No Ok","Ok"),"")</f>
        <v/>
      </c>
      <c r="X94" s="658">
        <f>+IF(X93-Configuració!B32&lt;0,0,X93-Configuració!B32)</f>
        <v>0</v>
      </c>
      <c r="Y94" s="646">
        <f t="shared" si="77"/>
        <v>0</v>
      </c>
      <c r="Z94" s="647">
        <f>Y94*Configuració!D32</f>
        <v>0</v>
      </c>
    </row>
    <row r="95" spans="1:30">
      <c r="B95" s="169"/>
      <c r="C95" s="159"/>
      <c r="E95" s="159"/>
      <c r="F95" s="171"/>
      <c r="G95" s="158">
        <f t="shared" si="73"/>
        <v>0</v>
      </c>
      <c r="H95" s="159"/>
      <c r="I95" s="493"/>
      <c r="J95" s="158">
        <f t="shared" si="71"/>
        <v>0</v>
      </c>
      <c r="K95" s="159"/>
      <c r="L95" s="196">
        <f>IF(E95=NT!$Z$3,0%,+Configuració!$I$14)</f>
        <v>0.23599999999999999</v>
      </c>
      <c r="M95" s="158">
        <f>+K95*L95</f>
        <v>0</v>
      </c>
      <c r="N95" s="196">
        <f>IF(E95=NT!$Z$3,Configuració!$K$14,+Configuració!$J$14)</f>
        <v>4.7E-2</v>
      </c>
      <c r="O95" s="158">
        <f>+K95*N95</f>
        <v>0</v>
      </c>
      <c r="P95" s="158">
        <f t="shared" si="72"/>
        <v>0</v>
      </c>
      <c r="Q95" s="127" t="str">
        <f t="shared" si="76"/>
        <v/>
      </c>
      <c r="R95" s="171"/>
      <c r="S95" s="171"/>
      <c r="T95" s="252">
        <f>+IF(F95=NT!$AA$3,'C'!$S95,NT!$C$134)</f>
        <v>44927</v>
      </c>
      <c r="U95" s="608" t="str">
        <f>IF(B95&lt;&gt;0,+IF(AND(F95=NT!$AA$3,'C'!S95&lt;='C'!R95),"No Ok","Ok"),"")</f>
        <v/>
      </c>
      <c r="X95" s="658">
        <f>+IF(X94-Configuració!B33&lt;0,0,X94-Configuració!B33)</f>
        <v>0</v>
      </c>
      <c r="Y95" s="646">
        <f t="shared" si="77"/>
        <v>0</v>
      </c>
      <c r="Z95" s="647">
        <f>Y95*Configuració!D33</f>
        <v>0</v>
      </c>
    </row>
    <row r="96" spans="1:30" s="402" customFormat="1">
      <c r="Q96" s="665"/>
      <c r="X96" s="658">
        <f>+IF(X95-Configuració!B34&lt;0,0,X95-Configuració!B34)</f>
        <v>0</v>
      </c>
      <c r="Y96" s="646">
        <f>X96</f>
        <v>0</v>
      </c>
      <c r="Z96" s="647">
        <f>Y96*Configuració!D34</f>
        <v>0</v>
      </c>
      <c r="AA96" s="122"/>
    </row>
    <row r="97" spans="1:27" ht="27.6">
      <c r="B97" s="216" t="str">
        <f>+IF(Home!$C$5=NT!$A$2,MI!$B$82,IF(Home!$C$5=NT!$A$3,MI!$C$82,IF(Home!$C$5=NT!$A$4,MI!$D$82,)))</f>
        <v>TREBALLADORS</v>
      </c>
      <c r="C97" s="217" t="str">
        <f>+IF(Home!$C$5=NT!$A$2,MI!$B$73,IF(Home!$C$5=NT!$A$3,MI!$C$73,IF(Home!$C$5=NT!$A$4,MI!$D$73,)))</f>
        <v>PAGUES</v>
      </c>
      <c r="E97" s="177" t="str">
        <f>+IF(Home!$C$5=NT!$A$2,MI!$B$74,IF(Home!$C$5=NT!$A$3,MI!$C$74,IF(Home!$C$5=NT!$A$4,MI!$D$74,)))</f>
        <v>RÈGIM</v>
      </c>
      <c r="F97" s="177" t="str">
        <f>+IF(Home!$C$5=NT!$A$2,MI!$B$27,IF(Home!$C$5=NT!$A$3,MI!$C$27,IF(Home!$C$5=NT!$A$4,MI!$D$27,)))</f>
        <v>TIPUS</v>
      </c>
      <c r="G97" s="598" t="str">
        <f>+IF(Home!$C$5=NT!$A$2,MI!$B$75,IF(Home!$C$5=NT!$A$3,MI!$C$75,IF(Home!$C$5=NT!$A$4,MI!$D$75,)))</f>
        <v>SALARI BRUT</v>
      </c>
      <c r="H97" s="598" t="str">
        <f>+IF(Home!$C$5=NT!$A$2,MI!$B$76,IF(Home!$C$5=NT!$A$3,MI!$C$76,IF(Home!$C$5=NT!$A$4,MI!$D$76,)))</f>
        <v>SALARI NET</v>
      </c>
      <c r="I97" s="218" t="s">
        <v>62</v>
      </c>
      <c r="J97" s="218" t="str">
        <f>+IF(Home!$C$5=NT!$A$2,MI!$B$77,IF(Home!$C$5=NT!$A$3,MI!$C$77,IF(Home!$C$5=NT!$A$4,MI!$D$77,)))</f>
        <v>IRPF</v>
      </c>
      <c r="K97" s="218" t="str">
        <f>+IF(Home!$C$5=NT!$A$2,MI!$B$78,IF(Home!$C$5=NT!$A$3,MI!$C$78,IF(Home!$C$5=NT!$A$4,MI!$D$78,)))</f>
        <v>BASE SS</v>
      </c>
      <c r="L97" s="218" t="s">
        <v>62</v>
      </c>
      <c r="M97" s="218" t="str">
        <f>+IF(Home!$C$5=NT!$A$2,MI!$B$79,IF(Home!$C$5=NT!$A$3,MI!$C$79,IF(Home!$C$5=NT!$A$4,MI!$D$79,)))</f>
        <v>SSE</v>
      </c>
      <c r="N97" s="218" t="s">
        <v>62</v>
      </c>
      <c r="O97" s="218" t="str">
        <f>+IF(Home!$C$5=NT!$A$2,MI!$B$80,IF(Home!$C$5=NT!$A$3,MI!$C$80,IF(Home!$C$5=NT!$A$4,MI!$D$80,)))</f>
        <v>SST</v>
      </c>
      <c r="P97" s="219" t="str">
        <f>+IF(Home!$C$5=NT!$A$2,MI!$B$81,IF(Home!$C$5=NT!$A$3,MI!$C$81,IF(Home!$C$5=NT!$A$4,MI!$D$81,)))</f>
        <v>COST</v>
      </c>
      <c r="Q97" s="132"/>
      <c r="R97" s="177" t="str">
        <f>+IF(Home!$C$5=NT!$A$2,MI!$B$23,IF(Home!$C$5=NT!$A$3,MI!$C$23,IF(Home!$C$5=NT!$A$4,MI!$D$23,)))</f>
        <v>INICI</v>
      </c>
      <c r="S97" s="177" t="str">
        <f>+IF(Home!$C$5=NT!$A$2,MI!$B$24,IF(Home!$C$5=NT!$A$3,MI!$C$24,IF(Home!$C$5=NT!$A$4,MI!$D$24,)))</f>
        <v>FINAL</v>
      </c>
      <c r="T97" s="219" t="s">
        <v>95</v>
      </c>
      <c r="U97" s="129"/>
      <c r="X97" s="658" t="s">
        <v>1168</v>
      </c>
      <c r="Y97" s="657">
        <v>5151</v>
      </c>
      <c r="Z97" s="659">
        <f>-Y97*Configuració!D28</f>
        <v>-1274.8724999999999</v>
      </c>
    </row>
    <row r="98" spans="1:27" ht="14.4" thickBot="1">
      <c r="B98" s="255" t="s">
        <v>1499</v>
      </c>
      <c r="C98" s="159">
        <v>14</v>
      </c>
      <c r="E98" s="159" t="str">
        <f t="shared" ref="E98:E101" si="78">INDEX(Regim, 1)</f>
        <v>General</v>
      </c>
      <c r="F98" s="171" t="str">
        <f t="shared" ref="F98:F101" si="79">INDEX(TipusTreballador, 1)</f>
        <v>Fixe</v>
      </c>
      <c r="G98" s="159">
        <v>1500</v>
      </c>
      <c r="H98" s="158">
        <f>+G98-J98-O98</f>
        <v>1042.75</v>
      </c>
      <c r="I98" s="493">
        <v>0.25</v>
      </c>
      <c r="J98" s="158">
        <f t="shared" ref="J98:J107" si="80">+G98*I98</f>
        <v>375</v>
      </c>
      <c r="K98" s="158">
        <f>IF(G98&lt;&gt;0,+G98*C98/12,0)</f>
        <v>1750</v>
      </c>
      <c r="L98" s="196">
        <f>IF(E98=NT!$Z$3,0%,+Configuració!$I$14)</f>
        <v>0.23599999999999999</v>
      </c>
      <c r="M98" s="158">
        <f t="shared" si="74"/>
        <v>413</v>
      </c>
      <c r="N98" s="196">
        <f>IF(E98=NT!$Z$3,Configuració!$K$14,+Configuració!$J$14)</f>
        <v>4.7E-2</v>
      </c>
      <c r="O98" s="158">
        <f t="shared" si="75"/>
        <v>82.25</v>
      </c>
      <c r="P98" s="158">
        <f t="shared" ref="P98:P107" si="81">+G98+M98</f>
        <v>1913</v>
      </c>
      <c r="Q98" s="127" t="str">
        <f>+IF(B98&lt;&gt;0,IF(AND(C98&lt;&gt;0,E98&lt;&gt;0,F98&lt;&gt;0,H98&lt;&gt;0),"Ok","No Ok"),"")</f>
        <v>Ok</v>
      </c>
      <c r="R98" s="171"/>
      <c r="S98" s="171"/>
      <c r="T98" s="252">
        <f>+IF(F98=NT!$AA$3,'C'!$S98,NT!$C$134)</f>
        <v>44927</v>
      </c>
      <c r="U98" s="608" t="str">
        <f>IF(B98&lt;&gt;0,+IF(AND(F98=NT!$AA$3,'C'!S98&lt;='C'!R98),"No Ok","Ok"),"")</f>
        <v>Ok</v>
      </c>
      <c r="X98" s="685" t="s">
        <v>13</v>
      </c>
      <c r="Y98" s="686"/>
      <c r="Z98" s="687">
        <f>SUM(Z90:Z97)</f>
        <v>-1274.8724999999999</v>
      </c>
    </row>
    <row r="99" spans="1:27" ht="14.4" thickBot="1">
      <c r="B99" s="255" t="s">
        <v>1500</v>
      </c>
      <c r="C99" s="159">
        <v>14</v>
      </c>
      <c r="E99" s="159" t="str">
        <f t="shared" si="78"/>
        <v>General</v>
      </c>
      <c r="F99" s="171" t="str">
        <f t="shared" si="79"/>
        <v>Fixe</v>
      </c>
      <c r="G99" s="159">
        <v>1350</v>
      </c>
      <c r="H99" s="158">
        <f t="shared" ref="H99:H107" si="82">+G99-J99-O99</f>
        <v>938.47500000000002</v>
      </c>
      <c r="I99" s="493">
        <v>0.25</v>
      </c>
      <c r="J99" s="158">
        <f t="shared" si="80"/>
        <v>337.5</v>
      </c>
      <c r="K99" s="158">
        <f t="shared" ref="K99:K107" si="83">IF(G99&lt;&gt;0,+G99*C99/12,0)</f>
        <v>1575</v>
      </c>
      <c r="L99" s="196">
        <f>IF(E99=NT!$Z$3,0%,+Configuració!$I$14)</f>
        <v>0.23599999999999999</v>
      </c>
      <c r="M99" s="158">
        <f t="shared" si="74"/>
        <v>371.7</v>
      </c>
      <c r="N99" s="196">
        <f>IF(E99=NT!$Z$3,Configuració!$K$14,+Configuració!$J$14)</f>
        <v>4.7E-2</v>
      </c>
      <c r="O99" s="158">
        <f t="shared" si="75"/>
        <v>74.025000000000006</v>
      </c>
      <c r="P99" s="158">
        <f t="shared" si="81"/>
        <v>1721.7</v>
      </c>
      <c r="Q99" s="127" t="str">
        <f>+IF(B99&lt;&gt;0,IF(AND(C99&lt;&gt;0,E99&lt;&gt;0,F99&lt;&gt;0,H99&lt;&gt;0),"Ok","No Ok"),"")</f>
        <v>Ok</v>
      </c>
      <c r="R99" s="171"/>
      <c r="S99" s="171">
        <v>41061</v>
      </c>
      <c r="T99" s="252">
        <f>+IF(F99=NT!$AA$3,'C'!$S99,NT!$C$134)</f>
        <v>44927</v>
      </c>
      <c r="U99" s="684" t="str">
        <f>IF(B99&lt;&gt;0,+IF(AND(F99=NT!$AA$3,'C'!S99&lt;='C'!R99),"No Ok","Ok"),"")</f>
        <v>Ok</v>
      </c>
      <c r="X99" s="688" t="s">
        <v>1164</v>
      </c>
      <c r="Y99" s="689"/>
      <c r="Z99" s="690">
        <f>IF(Z98&gt;0,(Z98/X90),0)</f>
        <v>0</v>
      </c>
    </row>
    <row r="100" spans="1:27">
      <c r="B100" s="255"/>
      <c r="C100" s="159"/>
      <c r="E100" s="159" t="str">
        <f t="shared" si="78"/>
        <v>General</v>
      </c>
      <c r="F100" s="171" t="str">
        <f t="shared" si="79"/>
        <v>Fixe</v>
      </c>
      <c r="G100" s="159"/>
      <c r="H100" s="158">
        <f>+G100-J100-O100</f>
        <v>0</v>
      </c>
      <c r="I100" s="493">
        <v>0.25</v>
      </c>
      <c r="J100" s="158">
        <f t="shared" si="80"/>
        <v>0</v>
      </c>
      <c r="K100" s="158">
        <f t="shared" si="83"/>
        <v>0</v>
      </c>
      <c r="L100" s="196">
        <f>IF(E100=NT!$Z$3,0%,+Configuració!$I$14)</f>
        <v>0.23599999999999999</v>
      </c>
      <c r="M100" s="158">
        <f t="shared" si="74"/>
        <v>0</v>
      </c>
      <c r="N100" s="196">
        <f>IF(E100=NT!$Z$3,Configuració!$K$14,+Configuració!$J$14)</f>
        <v>4.7E-2</v>
      </c>
      <c r="O100" s="158">
        <f t="shared" si="75"/>
        <v>0</v>
      </c>
      <c r="P100" s="158">
        <f t="shared" si="81"/>
        <v>0</v>
      </c>
      <c r="Q100" s="127" t="str">
        <f t="shared" ref="Q100:Q107" si="84">+IF(B100&lt;&gt;0,IF(AND(C100&lt;&gt;0,E100&lt;&gt;0,F100&lt;&gt;0,H100&lt;&gt;0),"Ok","No Ok"),"")</f>
        <v/>
      </c>
      <c r="R100" s="171"/>
      <c r="S100" s="171"/>
      <c r="T100" s="252">
        <f>+IF(F100=NT!$AA$3,'C'!$S100,NT!$C$134)</f>
        <v>44927</v>
      </c>
      <c r="U100" s="608" t="str">
        <f>IF(B100&lt;&gt;0,+IF(AND(F100=NT!$AA$3,'C'!S100&lt;='C'!R100),"No Ok","Ok"),"")</f>
        <v/>
      </c>
      <c r="AA100" s="402"/>
    </row>
    <row r="101" spans="1:27">
      <c r="B101" s="255"/>
      <c r="C101" s="159"/>
      <c r="E101" s="159" t="str">
        <f t="shared" si="78"/>
        <v>General</v>
      </c>
      <c r="F101" s="171" t="str">
        <f t="shared" si="79"/>
        <v>Fixe</v>
      </c>
      <c r="G101" s="159"/>
      <c r="H101" s="158">
        <f t="shared" si="82"/>
        <v>0</v>
      </c>
      <c r="I101" s="493">
        <v>0.25</v>
      </c>
      <c r="J101" s="158">
        <f t="shared" si="80"/>
        <v>0</v>
      </c>
      <c r="K101" s="158">
        <f t="shared" si="83"/>
        <v>0</v>
      </c>
      <c r="L101" s="196">
        <f>IF(E101=NT!$Z$3,0%,+Configuració!$I$14)</f>
        <v>0.23599999999999999</v>
      </c>
      <c r="M101" s="158">
        <f t="shared" si="74"/>
        <v>0</v>
      </c>
      <c r="N101" s="196">
        <f>IF(E101=NT!$Z$3,Configuració!$K$14,+Configuració!$J$14)</f>
        <v>4.7E-2</v>
      </c>
      <c r="O101" s="158">
        <f t="shared" si="75"/>
        <v>0</v>
      </c>
      <c r="P101" s="158">
        <f t="shared" si="81"/>
        <v>0</v>
      </c>
      <c r="Q101" s="127" t="str">
        <f>+IF(B101&lt;&gt;0,IF(AND(C101&lt;&gt;0,E101&lt;&gt;0,F101&lt;&gt;0,H101&lt;&gt;0),"Ok","No Ok"),"")</f>
        <v/>
      </c>
      <c r="R101" s="171"/>
      <c r="S101" s="171"/>
      <c r="T101" s="252">
        <f>+IF(F101=NT!$AA$3,'C'!$S101,NT!$C$134)</f>
        <v>44927</v>
      </c>
      <c r="U101" s="608" t="str">
        <f>IF(B101&lt;&gt;0,+IF(AND(F101=NT!$AA$3,'C'!S101&lt;='C'!R101),"No Ok","Ok"),"")</f>
        <v/>
      </c>
    </row>
    <row r="102" spans="1:27">
      <c r="B102" s="255"/>
      <c r="C102" s="159"/>
      <c r="E102" s="159"/>
      <c r="F102" s="171"/>
      <c r="G102" s="159"/>
      <c r="H102" s="158">
        <f t="shared" si="82"/>
        <v>0</v>
      </c>
      <c r="I102" s="493"/>
      <c r="J102" s="158">
        <f t="shared" si="80"/>
        <v>0</v>
      </c>
      <c r="K102" s="158">
        <f t="shared" si="83"/>
        <v>0</v>
      </c>
      <c r="L102" s="196">
        <f>IF(E102=NT!$Z$3,0%,+Configuració!$I$14)</f>
        <v>0.23599999999999999</v>
      </c>
      <c r="M102" s="158">
        <f t="shared" si="74"/>
        <v>0</v>
      </c>
      <c r="N102" s="196">
        <f>IF(E102=NT!$Z$3,Configuració!$K$14,+Configuració!$J$14)</f>
        <v>4.7E-2</v>
      </c>
      <c r="O102" s="158">
        <f t="shared" si="75"/>
        <v>0</v>
      </c>
      <c r="P102" s="158">
        <f t="shared" si="81"/>
        <v>0</v>
      </c>
      <c r="Q102" s="127" t="str">
        <f t="shared" si="84"/>
        <v/>
      </c>
      <c r="R102" s="171"/>
      <c r="S102" s="171"/>
      <c r="T102" s="252">
        <f>+IF(F102=NT!$AA$3,'C'!$S102,NT!$C$134)</f>
        <v>44927</v>
      </c>
      <c r="U102" s="608" t="str">
        <f>IF(B102&lt;&gt;0,+IF(AND(F102=NT!$AA$3,'C'!S102&lt;='C'!R102),"No Ok","Ok"),"")</f>
        <v/>
      </c>
    </row>
    <row r="103" spans="1:27">
      <c r="B103" s="255"/>
      <c r="C103" s="159"/>
      <c r="E103" s="159"/>
      <c r="F103" s="171"/>
      <c r="G103" s="159"/>
      <c r="H103" s="158">
        <f t="shared" si="82"/>
        <v>0</v>
      </c>
      <c r="I103" s="493"/>
      <c r="J103" s="158">
        <f t="shared" si="80"/>
        <v>0</v>
      </c>
      <c r="K103" s="158">
        <f t="shared" si="83"/>
        <v>0</v>
      </c>
      <c r="L103" s="196">
        <f>IF(E103=NT!$Z$3,0%,+Configuració!$I$14)</f>
        <v>0.23599999999999999</v>
      </c>
      <c r="M103" s="158">
        <f t="shared" si="74"/>
        <v>0</v>
      </c>
      <c r="N103" s="196">
        <f>IF(E103=NT!$Z$3,Configuració!$K$14,+Configuració!$J$14)</f>
        <v>4.7E-2</v>
      </c>
      <c r="O103" s="158">
        <f t="shared" si="75"/>
        <v>0</v>
      </c>
      <c r="P103" s="158">
        <f t="shared" si="81"/>
        <v>0</v>
      </c>
      <c r="Q103" s="127" t="str">
        <f t="shared" si="84"/>
        <v/>
      </c>
      <c r="R103" s="171"/>
      <c r="S103" s="171"/>
      <c r="T103" s="252">
        <f>+IF(F103=NT!$AA$3,'C'!$S103,NT!$C$134)</f>
        <v>44927</v>
      </c>
      <c r="U103" s="608" t="str">
        <f>IF(B103&lt;&gt;0,+IF(AND(F103=NT!$AA$3,'C'!S103&lt;='C'!R103),"No Ok","Ok"),"")</f>
        <v/>
      </c>
    </row>
    <row r="104" spans="1:27">
      <c r="A104" s="122" t="s">
        <v>26</v>
      </c>
      <c r="B104" s="255"/>
      <c r="C104" s="159"/>
      <c r="E104" s="159"/>
      <c r="F104" s="171"/>
      <c r="G104" s="159"/>
      <c r="H104" s="158">
        <f t="shared" si="82"/>
        <v>0</v>
      </c>
      <c r="I104" s="493"/>
      <c r="J104" s="158">
        <f t="shared" si="80"/>
        <v>0</v>
      </c>
      <c r="K104" s="158">
        <f t="shared" si="83"/>
        <v>0</v>
      </c>
      <c r="L104" s="196">
        <f>IF(E104=NT!$Z$3,0%,+Configuració!$I$14)</f>
        <v>0.23599999999999999</v>
      </c>
      <c r="M104" s="158">
        <f t="shared" si="74"/>
        <v>0</v>
      </c>
      <c r="N104" s="196">
        <f>IF(E104=NT!$Z$3,Configuració!$K$14,+Configuració!$J$14)</f>
        <v>4.7E-2</v>
      </c>
      <c r="O104" s="158">
        <f t="shared" si="75"/>
        <v>0</v>
      </c>
      <c r="P104" s="158">
        <f t="shared" si="81"/>
        <v>0</v>
      </c>
      <c r="Q104" s="127" t="str">
        <f t="shared" si="84"/>
        <v/>
      </c>
      <c r="R104" s="171">
        <v>40909</v>
      </c>
      <c r="S104" s="171">
        <v>40969</v>
      </c>
      <c r="T104" s="252">
        <f>+IF(F104=NT!$AA$3,'C'!$S104,NT!$C$134)</f>
        <v>44927</v>
      </c>
      <c r="U104" s="608" t="str">
        <f>IF(B104&lt;&gt;0,+IF(AND(F104=NT!$AA$3,'C'!S104&lt;='C'!R104),"No Ok","Ok"),"")</f>
        <v/>
      </c>
    </row>
    <row r="105" spans="1:27">
      <c r="B105" s="255"/>
      <c r="C105" s="159"/>
      <c r="E105" s="159"/>
      <c r="F105" s="171"/>
      <c r="G105" s="159"/>
      <c r="H105" s="158">
        <f t="shared" si="82"/>
        <v>0</v>
      </c>
      <c r="I105" s="493"/>
      <c r="J105" s="158">
        <f t="shared" si="80"/>
        <v>0</v>
      </c>
      <c r="K105" s="158">
        <f t="shared" si="83"/>
        <v>0</v>
      </c>
      <c r="L105" s="196">
        <f>IF(E105=NT!$Z$3,0%,+Configuració!$I$14)</f>
        <v>0.23599999999999999</v>
      </c>
      <c r="M105" s="158">
        <f t="shared" si="74"/>
        <v>0</v>
      </c>
      <c r="N105" s="196">
        <f>IF(E105=NT!$Z$3,Configuració!$K$14,+Configuració!$J$14)</f>
        <v>4.7E-2</v>
      </c>
      <c r="O105" s="158">
        <f t="shared" si="75"/>
        <v>0</v>
      </c>
      <c r="P105" s="158">
        <f t="shared" si="81"/>
        <v>0</v>
      </c>
      <c r="Q105" s="127" t="str">
        <f t="shared" si="84"/>
        <v/>
      </c>
      <c r="R105" s="171">
        <v>41122</v>
      </c>
      <c r="S105" s="171">
        <v>41214</v>
      </c>
      <c r="T105" s="252">
        <f>+IF(F105=NT!$AA$3,'C'!$S105,NT!$C$134)</f>
        <v>44927</v>
      </c>
      <c r="U105" s="608" t="str">
        <f>IF(B105&lt;&gt;0,+IF(AND(F105=NT!$AA$3,'C'!S105&lt;='C'!R105),"No Ok","Ok"),"")</f>
        <v/>
      </c>
    </row>
    <row r="106" spans="1:27">
      <c r="B106" s="255"/>
      <c r="C106" s="159"/>
      <c r="E106" s="159"/>
      <c r="F106" s="171"/>
      <c r="G106" s="159"/>
      <c r="H106" s="158">
        <f t="shared" si="82"/>
        <v>0</v>
      </c>
      <c r="I106" s="493"/>
      <c r="J106" s="158">
        <f t="shared" si="80"/>
        <v>0</v>
      </c>
      <c r="K106" s="158">
        <f t="shared" si="83"/>
        <v>0</v>
      </c>
      <c r="L106" s="196">
        <f>IF(E106=NT!$Z$3,0%,+Configuració!$I$14)</f>
        <v>0.23599999999999999</v>
      </c>
      <c r="M106" s="158">
        <f t="shared" si="74"/>
        <v>0</v>
      </c>
      <c r="N106" s="196">
        <f>IF(E106=NT!$Z$3,Configuració!$K$14,+Configuració!$J$14)</f>
        <v>4.7E-2</v>
      </c>
      <c r="O106" s="158">
        <f t="shared" si="75"/>
        <v>0</v>
      </c>
      <c r="P106" s="158">
        <f t="shared" si="81"/>
        <v>0</v>
      </c>
      <c r="Q106" s="127" t="str">
        <f t="shared" si="84"/>
        <v/>
      </c>
      <c r="R106" s="171">
        <v>41487</v>
      </c>
      <c r="S106" s="171">
        <v>41579</v>
      </c>
      <c r="T106" s="252">
        <f>+IF(F106=NT!$AA$3,'C'!$S106,NT!$C$134)</f>
        <v>44927</v>
      </c>
      <c r="U106" s="608" t="str">
        <f>IF(B106&lt;&gt;0,+IF(AND(F106=NT!$AA$3,'C'!S106&lt;='C'!R106),"No Ok","Ok"),"")</f>
        <v/>
      </c>
    </row>
    <row r="107" spans="1:27">
      <c r="B107" s="255"/>
      <c r="C107" s="159"/>
      <c r="E107" s="159"/>
      <c r="F107" s="171"/>
      <c r="G107" s="159"/>
      <c r="H107" s="158">
        <f t="shared" si="82"/>
        <v>0</v>
      </c>
      <c r="I107" s="493"/>
      <c r="J107" s="158">
        <f t="shared" si="80"/>
        <v>0</v>
      </c>
      <c r="K107" s="158">
        <f t="shared" si="83"/>
        <v>0</v>
      </c>
      <c r="L107" s="196">
        <f>IF(E107=NT!$Z$3,0%,+Configuració!$I$14)</f>
        <v>0.23599999999999999</v>
      </c>
      <c r="M107" s="158">
        <f t="shared" si="74"/>
        <v>0</v>
      </c>
      <c r="N107" s="196">
        <f>IF(E107=NT!$Z$3,Configuració!$K$14,+Configuració!$J$14)</f>
        <v>4.7E-2</v>
      </c>
      <c r="O107" s="158">
        <f t="shared" si="75"/>
        <v>0</v>
      </c>
      <c r="P107" s="158">
        <f t="shared" si="81"/>
        <v>0</v>
      </c>
      <c r="Q107" s="127" t="str">
        <f t="shared" si="84"/>
        <v/>
      </c>
      <c r="R107" s="171"/>
      <c r="S107" s="171"/>
      <c r="T107" s="252">
        <f>+IF(F107=NT!$AA$3,'C'!$S107,NT!$C$134)</f>
        <v>44927</v>
      </c>
      <c r="U107" s="608" t="str">
        <f>IF(B107&lt;&gt;0,+IF(AND(F107=NT!$AA$3,'C'!S107&lt;='C'!R107),"No Ok","Ok"),"")</f>
        <v/>
      </c>
    </row>
    <row r="108" spans="1:27">
      <c r="U108" s="129"/>
    </row>
    <row r="109" spans="1:27">
      <c r="B109" s="698" t="str">
        <f>+IF(Home!$C$5=NT!$A$2,MI!$B$83,IF(Home!$C$5=NT!$A$3,MI!$C$83,IF(Home!$C$5=NT!$A$4,MI!$D$83,)))</f>
        <v>CALCULADORA IRPF</v>
      </c>
      <c r="U109" s="129"/>
    </row>
    <row r="110" spans="1:27" s="129" customFormat="1">
      <c r="B110" s="699"/>
      <c r="C110" s="140"/>
      <c r="D110" s="147"/>
      <c r="Q110" s="124"/>
    </row>
    <row r="111" spans="1:27">
      <c r="B111" s="697" t="str">
        <f>+IF(Home!$C$5=NT!$A$2,MI!$B$75,IF(Home!$C$5=NT!$A$3,MI!$C$75,IF(Home!$C$5=NT!$A$4,MI!$D$75,)))</f>
        <v>SALARI BRUT</v>
      </c>
      <c r="C111" s="667"/>
      <c r="U111" s="129"/>
    </row>
    <row r="112" spans="1:27" ht="14.4" thickBot="1">
      <c r="B112" s="697" t="str">
        <f>+IF(Home!$C$5=NT!$A$2,MI!$B$73,IF(Home!$C$5=NT!$A$3,MI!$C$73,IF(Home!$C$5=NT!$A$4,MI!$D$73,)))</f>
        <v>PAGUES</v>
      </c>
      <c r="C112" s="668"/>
      <c r="U112" s="129"/>
    </row>
    <row r="113" spans="1:24" ht="14.4" thickBot="1">
      <c r="B113" s="688" t="s">
        <v>1164</v>
      </c>
      <c r="C113" s="696">
        <f>+Z99</f>
        <v>0</v>
      </c>
      <c r="U113" s="129"/>
    </row>
    <row r="114" spans="1:24">
      <c r="U114" s="129"/>
    </row>
    <row r="115" spans="1:24">
      <c r="U115" s="129"/>
    </row>
    <row r="116" spans="1:24" ht="12.75" customHeight="1"/>
    <row r="117" spans="1:24" s="129" customFormat="1" ht="12.75" customHeight="1">
      <c r="A117" s="586" t="s">
        <v>728</v>
      </c>
      <c r="B117" s="301" t="str">
        <f>+IF(Home!$C$5=NT!$A$2,MI!$B$84,IF(Home!$C$5=NT!$A$3,MI!$C$84,IF(Home!$C$5=NT!$A$4,MI!$D$84,)))</f>
        <v>ACTIVACIÓ I+D</v>
      </c>
      <c r="C117" s="301"/>
      <c r="D117" s="147"/>
      <c r="E117" s="397"/>
      <c r="F117" s="397"/>
      <c r="G117" s="397"/>
      <c r="H117" s="397"/>
      <c r="I117" s="397"/>
      <c r="J117" s="397"/>
      <c r="K117" s="397"/>
      <c r="L117" s="397"/>
      <c r="M117" s="397"/>
      <c r="N117" s="397"/>
      <c r="O117" s="397"/>
      <c r="P117" s="397"/>
      <c r="Q117" s="124"/>
      <c r="R117" s="122"/>
      <c r="S117" s="122"/>
      <c r="T117" s="122"/>
      <c r="U117" s="122"/>
      <c r="V117" s="122"/>
      <c r="W117" s="122"/>
      <c r="X117" s="122"/>
    </row>
    <row r="118" spans="1:24">
      <c r="B118" s="234"/>
      <c r="C118" s="140"/>
      <c r="E118" s="129"/>
      <c r="F118" s="129"/>
      <c r="G118" s="129"/>
      <c r="H118" s="129"/>
      <c r="I118" s="129"/>
      <c r="J118" s="129"/>
      <c r="K118" s="129"/>
      <c r="L118" s="129"/>
      <c r="M118" s="129"/>
      <c r="N118" s="129"/>
      <c r="O118" s="129"/>
      <c r="P118" s="129"/>
      <c r="R118" s="129"/>
      <c r="S118" s="129"/>
      <c r="T118" s="129"/>
      <c r="U118" s="129"/>
      <c r="V118" s="129"/>
      <c r="W118" s="129"/>
      <c r="X118" s="129"/>
    </row>
    <row r="119" spans="1:24">
      <c r="B119" s="192" t="str">
        <f>+IF(Home!$C$5=NT!$A$2,MI!$B$3,IF(Home!$C$5=NT!$A$3,MI!$C$3,IF(Home!$C$5=NT!$A$4,MI!$D$3,)))</f>
        <v>ANY 1</v>
      </c>
      <c r="C119" s="193" t="str">
        <f>+C67</f>
        <v>TOTAL</v>
      </c>
      <c r="D119" s="194"/>
      <c r="E119" s="155">
        <f>+Home!$J$11</f>
        <v>40909</v>
      </c>
      <c r="F119" s="155">
        <f t="shared" ref="F119:P119" si="85">EDATE(E119,1)</f>
        <v>40940</v>
      </c>
      <c r="G119" s="155">
        <f t="shared" si="85"/>
        <v>40969</v>
      </c>
      <c r="H119" s="155">
        <f t="shared" si="85"/>
        <v>41000</v>
      </c>
      <c r="I119" s="155">
        <f t="shared" si="85"/>
        <v>41030</v>
      </c>
      <c r="J119" s="155">
        <f t="shared" si="85"/>
        <v>41061</v>
      </c>
      <c r="K119" s="155">
        <f t="shared" si="85"/>
        <v>41091</v>
      </c>
      <c r="L119" s="155">
        <f t="shared" si="85"/>
        <v>41122</v>
      </c>
      <c r="M119" s="155">
        <f t="shared" si="85"/>
        <v>41153</v>
      </c>
      <c r="N119" s="155">
        <f t="shared" si="85"/>
        <v>41183</v>
      </c>
      <c r="O119" s="155">
        <f t="shared" si="85"/>
        <v>41214</v>
      </c>
      <c r="P119" s="193">
        <f t="shared" si="85"/>
        <v>41244</v>
      </c>
      <c r="Q119" s="201"/>
      <c r="R119" s="416"/>
    </row>
    <row r="120" spans="1:24">
      <c r="B120" s="159" t="str">
        <f>INDEX(Immobilitzatid, 1)</f>
        <v>Recerca i Desenvolupament</v>
      </c>
      <c r="C120" s="195">
        <f>SUM(E120:P120)</f>
        <v>0</v>
      </c>
      <c r="E120" s="159"/>
      <c r="F120" s="159"/>
      <c r="G120" s="159"/>
      <c r="H120" s="159"/>
      <c r="I120" s="159"/>
      <c r="J120" s="159"/>
      <c r="K120" s="159"/>
      <c r="L120" s="159"/>
      <c r="M120" s="159"/>
      <c r="N120" s="159"/>
      <c r="O120" s="159"/>
      <c r="P120" s="159"/>
      <c r="Q120" s="175"/>
      <c r="R120" s="417"/>
    </row>
    <row r="121" spans="1:24">
      <c r="B121" s="159"/>
      <c r="C121" s="195">
        <f>SUM(E121:P121)</f>
        <v>0</v>
      </c>
      <c r="E121" s="159"/>
      <c r="F121" s="159"/>
      <c r="G121" s="159"/>
      <c r="H121" s="159"/>
      <c r="I121" s="159"/>
      <c r="J121" s="159"/>
      <c r="K121" s="159"/>
      <c r="L121" s="159"/>
      <c r="M121" s="159"/>
      <c r="N121" s="159"/>
      <c r="O121" s="159"/>
      <c r="P121" s="159"/>
      <c r="Q121" s="175"/>
      <c r="R121" s="417"/>
    </row>
    <row r="122" spans="1:24">
      <c r="B122" s="159"/>
      <c r="C122" s="195">
        <f>SUM(E122:P122)</f>
        <v>0</v>
      </c>
      <c r="E122" s="159"/>
      <c r="F122" s="159"/>
      <c r="G122" s="159"/>
      <c r="H122" s="159"/>
      <c r="I122" s="159"/>
      <c r="J122" s="159"/>
      <c r="K122" s="159"/>
      <c r="L122" s="159"/>
      <c r="M122" s="159"/>
      <c r="N122" s="159"/>
      <c r="O122" s="159"/>
      <c r="P122" s="703"/>
      <c r="Q122" s="175"/>
      <c r="R122" s="417"/>
    </row>
    <row r="123" spans="1:24">
      <c r="B123" s="159"/>
      <c r="C123" s="195">
        <f>SUM(E123:P123)</f>
        <v>0</v>
      </c>
      <c r="E123" s="159"/>
      <c r="F123" s="159"/>
      <c r="G123" s="159"/>
      <c r="H123" s="159"/>
      <c r="I123" s="159"/>
      <c r="J123" s="159"/>
      <c r="K123" s="159"/>
      <c r="L123" s="159"/>
      <c r="M123" s="159"/>
      <c r="N123" s="159"/>
      <c r="O123" s="159"/>
      <c r="P123" s="703"/>
      <c r="Q123" s="175"/>
      <c r="R123" s="417"/>
    </row>
    <row r="124" spans="1:24">
      <c r="B124" s="159"/>
      <c r="C124" s="195">
        <f>SUM(E124:P124)</f>
        <v>0</v>
      </c>
      <c r="E124" s="159"/>
      <c r="F124" s="159"/>
      <c r="G124" s="159"/>
      <c r="H124" s="159"/>
      <c r="I124" s="159"/>
      <c r="J124" s="159"/>
      <c r="K124" s="159"/>
      <c r="L124" s="159"/>
      <c r="M124" s="159"/>
      <c r="N124" s="159"/>
      <c r="O124" s="159"/>
      <c r="P124" s="703"/>
      <c r="Q124" s="175"/>
      <c r="R124" s="417"/>
    </row>
    <row r="125" spans="1:24">
      <c r="B125" s="160" t="s">
        <v>357</v>
      </c>
      <c r="C125" s="157">
        <f>SUM(C120:C124)</f>
        <v>0</v>
      </c>
      <c r="D125" s="215"/>
      <c r="E125" s="157">
        <f>SUM(E120:E124)</f>
        <v>0</v>
      </c>
      <c r="F125" s="157">
        <f>SUM(F120:F124)</f>
        <v>0</v>
      </c>
      <c r="G125" s="157">
        <f>SUM(G120:G124)</f>
        <v>0</v>
      </c>
      <c r="H125" s="157">
        <f>SUM(H120:H124)</f>
        <v>0</v>
      </c>
      <c r="I125" s="157">
        <f t="shared" ref="I125:P125" si="86">SUM(I120:I124)</f>
        <v>0</v>
      </c>
      <c r="J125" s="157">
        <f t="shared" si="86"/>
        <v>0</v>
      </c>
      <c r="K125" s="157">
        <f t="shared" si="86"/>
        <v>0</v>
      </c>
      <c r="L125" s="157">
        <f t="shared" si="86"/>
        <v>0</v>
      </c>
      <c r="M125" s="157">
        <f t="shared" si="86"/>
        <v>0</v>
      </c>
      <c r="N125" s="157">
        <f t="shared" si="86"/>
        <v>0</v>
      </c>
      <c r="O125" s="157">
        <f t="shared" si="86"/>
        <v>0</v>
      </c>
      <c r="P125" s="204">
        <f t="shared" si="86"/>
        <v>0</v>
      </c>
      <c r="Q125" s="205"/>
      <c r="R125" s="415"/>
    </row>
    <row r="126" spans="1:24">
      <c r="R126" s="415"/>
    </row>
    <row r="127" spans="1:24">
      <c r="B127" s="192" t="str">
        <f>+IF(Home!$C$5=NT!$A$2,MI!$B$4,IF(Home!$C$5=NT!$A$3,MI!$C$4,IF(Home!$C$5=NT!$A$4,MI!$D$4,)))</f>
        <v>ANY 2</v>
      </c>
      <c r="C127" s="193" t="str">
        <f>+C119</f>
        <v>TOTAL</v>
      </c>
      <c r="D127" s="194"/>
      <c r="E127" s="155">
        <f>EDATE(P119,1)</f>
        <v>41275</v>
      </c>
      <c r="F127" s="155">
        <f t="shared" ref="F127:P127" si="87">EDATE(E127,1)</f>
        <v>41306</v>
      </c>
      <c r="G127" s="155">
        <f t="shared" si="87"/>
        <v>41334</v>
      </c>
      <c r="H127" s="155">
        <f t="shared" si="87"/>
        <v>41365</v>
      </c>
      <c r="I127" s="155">
        <f t="shared" si="87"/>
        <v>41395</v>
      </c>
      <c r="J127" s="155">
        <f t="shared" si="87"/>
        <v>41426</v>
      </c>
      <c r="K127" s="155">
        <f t="shared" si="87"/>
        <v>41456</v>
      </c>
      <c r="L127" s="155">
        <f t="shared" si="87"/>
        <v>41487</v>
      </c>
      <c r="M127" s="155">
        <f t="shared" si="87"/>
        <v>41518</v>
      </c>
      <c r="N127" s="155">
        <f t="shared" si="87"/>
        <v>41548</v>
      </c>
      <c r="O127" s="155">
        <f t="shared" si="87"/>
        <v>41579</v>
      </c>
      <c r="P127" s="193">
        <f t="shared" si="87"/>
        <v>41609</v>
      </c>
      <c r="Q127" s="201"/>
      <c r="R127" s="415"/>
    </row>
    <row r="128" spans="1:24">
      <c r="B128" s="162" t="str">
        <f>+IF($B$120=0,"",+$B$120)</f>
        <v>Recerca i Desenvolupament</v>
      </c>
      <c r="C128" s="195">
        <f>SUM(E128:P128)</f>
        <v>0</v>
      </c>
      <c r="D128" s="213"/>
      <c r="E128" s="159"/>
      <c r="F128" s="159"/>
      <c r="G128" s="159"/>
      <c r="H128" s="159"/>
      <c r="I128" s="159"/>
      <c r="J128" s="159"/>
      <c r="K128" s="159"/>
      <c r="L128" s="159"/>
      <c r="M128" s="159"/>
      <c r="N128" s="159"/>
      <c r="O128" s="159"/>
      <c r="P128" s="159"/>
      <c r="Q128" s="175"/>
      <c r="R128" s="415"/>
    </row>
    <row r="129" spans="2:18">
      <c r="B129" s="162" t="str">
        <f>+IF($B$121=0,"",+$B$121)</f>
        <v/>
      </c>
      <c r="C129" s="195">
        <f>SUM(E129:P129)</f>
        <v>0</v>
      </c>
      <c r="D129" s="213"/>
      <c r="E129" s="159"/>
      <c r="F129" s="159"/>
      <c r="G129" s="159"/>
      <c r="H129" s="159"/>
      <c r="I129" s="159"/>
      <c r="J129" s="159"/>
      <c r="K129" s="159"/>
      <c r="L129" s="159"/>
      <c r="M129" s="159"/>
      <c r="N129" s="159"/>
      <c r="O129" s="159"/>
      <c r="P129" s="703"/>
      <c r="Q129" s="175"/>
      <c r="R129" s="415"/>
    </row>
    <row r="130" spans="2:18">
      <c r="B130" s="162" t="str">
        <f>+IF($B$122=0,"",+$B$122)</f>
        <v/>
      </c>
      <c r="C130" s="195">
        <f>SUM(E130:P130)</f>
        <v>0</v>
      </c>
      <c r="D130" s="213"/>
      <c r="E130" s="159"/>
      <c r="F130" s="159"/>
      <c r="G130" s="159"/>
      <c r="H130" s="159"/>
      <c r="I130" s="159"/>
      <c r="J130" s="159"/>
      <c r="K130" s="159"/>
      <c r="L130" s="159"/>
      <c r="M130" s="159"/>
      <c r="N130" s="159"/>
      <c r="O130" s="159"/>
      <c r="P130" s="159"/>
      <c r="Q130" s="175"/>
      <c r="R130" s="415"/>
    </row>
    <row r="131" spans="2:18">
      <c r="B131" s="162" t="str">
        <f>+IF($B$123=0,"",+$B$123)</f>
        <v/>
      </c>
      <c r="C131" s="195">
        <f>SUM(E131:P131)</f>
        <v>0</v>
      </c>
      <c r="D131" s="213"/>
      <c r="E131" s="159"/>
      <c r="F131" s="159"/>
      <c r="G131" s="159"/>
      <c r="H131" s="159"/>
      <c r="I131" s="159"/>
      <c r="J131" s="159"/>
      <c r="K131" s="159"/>
      <c r="L131" s="159"/>
      <c r="M131" s="159"/>
      <c r="N131" s="159"/>
      <c r="O131" s="159"/>
      <c r="P131" s="703"/>
      <c r="Q131" s="175"/>
      <c r="R131" s="415"/>
    </row>
    <row r="132" spans="2:18">
      <c r="B132" s="162" t="str">
        <f>+IF($B$124=0,"",+$B$124)</f>
        <v/>
      </c>
      <c r="C132" s="195">
        <f>SUM(E132:P132)</f>
        <v>0</v>
      </c>
      <c r="D132" s="213"/>
      <c r="E132" s="159"/>
      <c r="F132" s="159"/>
      <c r="G132" s="159"/>
      <c r="H132" s="159"/>
      <c r="I132" s="159"/>
      <c r="J132" s="159"/>
      <c r="K132" s="159"/>
      <c r="L132" s="159"/>
      <c r="M132" s="159"/>
      <c r="N132" s="159"/>
      <c r="O132" s="159"/>
      <c r="P132" s="159"/>
      <c r="Q132" s="175"/>
      <c r="R132" s="415"/>
    </row>
    <row r="133" spans="2:18">
      <c r="B133" s="160" t="s">
        <v>357</v>
      </c>
      <c r="C133" s="157">
        <f>SUM(C128:C132)</f>
        <v>0</v>
      </c>
      <c r="D133" s="215"/>
      <c r="E133" s="157">
        <f t="shared" ref="E133:P133" si="88">SUM(E128:E132)</f>
        <v>0</v>
      </c>
      <c r="F133" s="157">
        <f t="shared" si="88"/>
        <v>0</v>
      </c>
      <c r="G133" s="157">
        <f t="shared" si="88"/>
        <v>0</v>
      </c>
      <c r="H133" s="157">
        <f t="shared" si="88"/>
        <v>0</v>
      </c>
      <c r="I133" s="157">
        <f t="shared" si="88"/>
        <v>0</v>
      </c>
      <c r="J133" s="157">
        <f t="shared" si="88"/>
        <v>0</v>
      </c>
      <c r="K133" s="157">
        <f t="shared" si="88"/>
        <v>0</v>
      </c>
      <c r="L133" s="157">
        <f t="shared" si="88"/>
        <v>0</v>
      </c>
      <c r="M133" s="157">
        <f t="shared" si="88"/>
        <v>0</v>
      </c>
      <c r="N133" s="157">
        <f t="shared" si="88"/>
        <v>0</v>
      </c>
      <c r="O133" s="157">
        <f t="shared" si="88"/>
        <v>0</v>
      </c>
      <c r="P133" s="204">
        <f t="shared" si="88"/>
        <v>0</v>
      </c>
      <c r="Q133" s="205"/>
      <c r="R133" s="415"/>
    </row>
    <row r="134" spans="2:18">
      <c r="R134" s="415"/>
    </row>
    <row r="135" spans="2:18">
      <c r="B135" s="192" t="str">
        <f>+IF(Home!$C$5=NT!$A$2,MI!$B$5,IF(Home!$C$5=NT!$A$3,MI!$C$5,IF(Home!$C$5=NT!$A$4,MI!$D$5,)))</f>
        <v>ANY 3</v>
      </c>
      <c r="C135" s="193" t="str">
        <f>+C127</f>
        <v>TOTAL</v>
      </c>
      <c r="D135" s="194"/>
      <c r="E135" s="155">
        <f>EDATE(P127,1)</f>
        <v>41640</v>
      </c>
      <c r="F135" s="155">
        <f t="shared" ref="F135:P135" si="89">EDATE(E135,1)</f>
        <v>41671</v>
      </c>
      <c r="G135" s="155">
        <f t="shared" si="89"/>
        <v>41699</v>
      </c>
      <c r="H135" s="155">
        <f t="shared" si="89"/>
        <v>41730</v>
      </c>
      <c r="I135" s="155">
        <f t="shared" si="89"/>
        <v>41760</v>
      </c>
      <c r="J135" s="155">
        <f t="shared" si="89"/>
        <v>41791</v>
      </c>
      <c r="K135" s="155">
        <f t="shared" si="89"/>
        <v>41821</v>
      </c>
      <c r="L135" s="155">
        <f t="shared" si="89"/>
        <v>41852</v>
      </c>
      <c r="M135" s="155">
        <f t="shared" si="89"/>
        <v>41883</v>
      </c>
      <c r="N135" s="155">
        <f t="shared" si="89"/>
        <v>41913</v>
      </c>
      <c r="O135" s="155">
        <f t="shared" si="89"/>
        <v>41944</v>
      </c>
      <c r="P135" s="193">
        <f t="shared" si="89"/>
        <v>41974</v>
      </c>
      <c r="Q135" s="201"/>
      <c r="R135" s="415"/>
    </row>
    <row r="136" spans="2:18">
      <c r="B136" s="162" t="str">
        <f>+IF($B$120=0,"",+$B$120)</f>
        <v>Recerca i Desenvolupament</v>
      </c>
      <c r="C136" s="195">
        <f>SUM(E136:P136)</f>
        <v>0</v>
      </c>
      <c r="D136" s="213"/>
      <c r="E136" s="159"/>
      <c r="F136" s="159"/>
      <c r="G136" s="159"/>
      <c r="H136" s="159"/>
      <c r="I136" s="159"/>
      <c r="J136" s="159"/>
      <c r="K136" s="159"/>
      <c r="L136" s="159"/>
      <c r="M136" s="159"/>
      <c r="N136" s="159"/>
      <c r="O136" s="159"/>
      <c r="P136" s="703"/>
      <c r="Q136" s="175"/>
      <c r="R136" s="415"/>
    </row>
    <row r="137" spans="2:18">
      <c r="B137" s="162" t="str">
        <f>+IF($B$121=0,"",+$B$121)</f>
        <v/>
      </c>
      <c r="C137" s="195">
        <f>SUM(E137:P137)</f>
        <v>0</v>
      </c>
      <c r="D137" s="213"/>
      <c r="E137" s="159"/>
      <c r="F137" s="159"/>
      <c r="G137" s="159"/>
      <c r="H137" s="159"/>
      <c r="I137" s="159"/>
      <c r="J137" s="159"/>
      <c r="K137" s="159"/>
      <c r="L137" s="159"/>
      <c r="M137" s="159"/>
      <c r="N137" s="159"/>
      <c r="O137" s="159"/>
      <c r="P137" s="703"/>
      <c r="Q137" s="175"/>
      <c r="R137" s="415"/>
    </row>
    <row r="138" spans="2:18">
      <c r="B138" s="162" t="str">
        <f>+IF($B$122=0,"",+$B$122)</f>
        <v/>
      </c>
      <c r="C138" s="195">
        <f>SUM(E138:P138)</f>
        <v>0</v>
      </c>
      <c r="D138" s="213"/>
      <c r="E138" s="159"/>
      <c r="F138" s="159"/>
      <c r="G138" s="159"/>
      <c r="H138" s="159"/>
      <c r="I138" s="159"/>
      <c r="J138" s="159"/>
      <c r="K138" s="159"/>
      <c r="L138" s="159"/>
      <c r="M138" s="159"/>
      <c r="N138" s="159"/>
      <c r="O138" s="159"/>
      <c r="P138" s="703"/>
      <c r="Q138" s="175"/>
      <c r="R138" s="415"/>
    </row>
    <row r="139" spans="2:18">
      <c r="B139" s="162" t="str">
        <f>+IF($B$123=0,"",+$B$123)</f>
        <v/>
      </c>
      <c r="C139" s="195">
        <f>SUM(E139:P139)</f>
        <v>0</v>
      </c>
      <c r="D139" s="213"/>
      <c r="E139" s="159"/>
      <c r="F139" s="159"/>
      <c r="G139" s="159"/>
      <c r="H139" s="159"/>
      <c r="I139" s="159"/>
      <c r="J139" s="159"/>
      <c r="K139" s="159"/>
      <c r="L139" s="159"/>
      <c r="M139" s="159"/>
      <c r="N139" s="159"/>
      <c r="O139" s="159"/>
      <c r="P139" s="703"/>
      <c r="Q139" s="175"/>
      <c r="R139" s="415"/>
    </row>
    <row r="140" spans="2:18">
      <c r="B140" s="162" t="str">
        <f>+IF($B$124=0,"",+$B$124)</f>
        <v/>
      </c>
      <c r="C140" s="195">
        <f>SUM(E140:P140)</f>
        <v>0</v>
      </c>
      <c r="D140" s="213"/>
      <c r="E140" s="159"/>
      <c r="F140" s="159"/>
      <c r="G140" s="159"/>
      <c r="H140" s="159"/>
      <c r="I140" s="159"/>
      <c r="J140" s="159"/>
      <c r="K140" s="159"/>
      <c r="L140" s="159"/>
      <c r="M140" s="159"/>
      <c r="N140" s="159"/>
      <c r="O140" s="159"/>
      <c r="P140" s="703"/>
      <c r="Q140" s="175"/>
      <c r="R140" s="415"/>
    </row>
    <row r="141" spans="2:18">
      <c r="B141" s="160" t="s">
        <v>357</v>
      </c>
      <c r="C141" s="157">
        <f>SUM(C136:C140)</f>
        <v>0</v>
      </c>
      <c r="D141" s="215"/>
      <c r="E141" s="157">
        <f t="shared" ref="E141:P141" si="90">SUM(E136:E140)</f>
        <v>0</v>
      </c>
      <c r="F141" s="157">
        <f t="shared" si="90"/>
        <v>0</v>
      </c>
      <c r="G141" s="157">
        <f t="shared" si="90"/>
        <v>0</v>
      </c>
      <c r="H141" s="157">
        <f t="shared" si="90"/>
        <v>0</v>
      </c>
      <c r="I141" s="157">
        <f t="shared" si="90"/>
        <v>0</v>
      </c>
      <c r="J141" s="157">
        <f t="shared" si="90"/>
        <v>0</v>
      </c>
      <c r="K141" s="157">
        <f t="shared" si="90"/>
        <v>0</v>
      </c>
      <c r="L141" s="157">
        <f t="shared" si="90"/>
        <v>0</v>
      </c>
      <c r="M141" s="157">
        <f t="shared" si="90"/>
        <v>0</v>
      </c>
      <c r="N141" s="157">
        <f t="shared" si="90"/>
        <v>0</v>
      </c>
      <c r="O141" s="157">
        <f t="shared" si="90"/>
        <v>0</v>
      </c>
      <c r="P141" s="204">
        <f t="shared" si="90"/>
        <v>0</v>
      </c>
      <c r="Q141" s="205"/>
      <c r="R141" s="415"/>
    </row>
    <row r="142" spans="2:18" hidden="1">
      <c r="R142" s="415"/>
    </row>
    <row r="143" spans="2:18" hidden="1">
      <c r="B143" s="192" t="str">
        <f>+IF(Home!$C$5=NT!$A$2,MI!$B$6,IF(Home!$C$5=NT!$A$3,MI!$C$6,IF(Home!$C$5=NT!$A$4,MI!$D$6,)))</f>
        <v>ANY 4</v>
      </c>
      <c r="C143" s="193" t="str">
        <f>+C135</f>
        <v>TOTAL</v>
      </c>
      <c r="D143" s="194"/>
      <c r="E143" s="155">
        <f>EDATE(P135,1)</f>
        <v>42005</v>
      </c>
      <c r="F143" s="155">
        <f t="shared" ref="F143:P143" si="91">EDATE(E143,1)</f>
        <v>42036</v>
      </c>
      <c r="G143" s="155">
        <f t="shared" si="91"/>
        <v>42064</v>
      </c>
      <c r="H143" s="155">
        <f t="shared" si="91"/>
        <v>42095</v>
      </c>
      <c r="I143" s="155">
        <f t="shared" si="91"/>
        <v>42125</v>
      </c>
      <c r="J143" s="155">
        <f t="shared" si="91"/>
        <v>42156</v>
      </c>
      <c r="K143" s="155">
        <f t="shared" si="91"/>
        <v>42186</v>
      </c>
      <c r="L143" s="155">
        <f t="shared" si="91"/>
        <v>42217</v>
      </c>
      <c r="M143" s="155">
        <f t="shared" si="91"/>
        <v>42248</v>
      </c>
      <c r="N143" s="155">
        <f t="shared" si="91"/>
        <v>42278</v>
      </c>
      <c r="O143" s="155">
        <f t="shared" si="91"/>
        <v>42309</v>
      </c>
      <c r="P143" s="193">
        <f t="shared" si="91"/>
        <v>42339</v>
      </c>
      <c r="Q143" s="201"/>
      <c r="R143" s="415"/>
    </row>
    <row r="144" spans="2:18" hidden="1">
      <c r="B144" s="162" t="str">
        <f>+IF($B$120=0,"",+$B$120)</f>
        <v>Recerca i Desenvolupament</v>
      </c>
      <c r="C144" s="195">
        <f>SUM(E144:P144)</f>
        <v>0</v>
      </c>
      <c r="D144" s="213"/>
      <c r="E144" s="159"/>
      <c r="F144" s="159"/>
      <c r="G144" s="159"/>
      <c r="H144" s="159"/>
      <c r="I144" s="159"/>
      <c r="J144" s="159"/>
      <c r="K144" s="159"/>
      <c r="L144" s="159"/>
      <c r="M144" s="159"/>
      <c r="N144" s="159"/>
      <c r="O144" s="159"/>
      <c r="P144" s="703"/>
      <c r="Q144" s="175"/>
      <c r="R144" s="415"/>
    </row>
    <row r="145" spans="1:24" hidden="1">
      <c r="B145" s="162" t="str">
        <f>+IF($B$121=0,"",+$B$121)</f>
        <v/>
      </c>
      <c r="C145" s="195">
        <f>SUM(E145:P145)</f>
        <v>0</v>
      </c>
      <c r="D145" s="213"/>
      <c r="E145" s="159"/>
      <c r="F145" s="159"/>
      <c r="G145" s="159"/>
      <c r="H145" s="159"/>
      <c r="I145" s="159"/>
      <c r="J145" s="159"/>
      <c r="K145" s="159"/>
      <c r="L145" s="159"/>
      <c r="M145" s="159"/>
      <c r="N145" s="159"/>
      <c r="O145" s="159"/>
      <c r="P145" s="703"/>
      <c r="Q145" s="175"/>
      <c r="R145" s="415"/>
    </row>
    <row r="146" spans="1:24" hidden="1">
      <c r="B146" s="162" t="str">
        <f>+IF($B$122=0,"",+$B$122)</f>
        <v/>
      </c>
      <c r="C146" s="195">
        <f>SUM(E146:P146)</f>
        <v>0</v>
      </c>
      <c r="D146" s="213"/>
      <c r="E146" s="159"/>
      <c r="F146" s="159"/>
      <c r="G146" s="159"/>
      <c r="H146" s="159"/>
      <c r="I146" s="159"/>
      <c r="J146" s="159"/>
      <c r="K146" s="159"/>
      <c r="L146" s="159"/>
      <c r="M146" s="159"/>
      <c r="N146" s="159"/>
      <c r="O146" s="159"/>
      <c r="P146" s="703"/>
      <c r="Q146" s="175"/>
      <c r="R146" s="415"/>
    </row>
    <row r="147" spans="1:24" hidden="1">
      <c r="B147" s="162" t="str">
        <f>+IF($B$123=0,"",+$B$123)</f>
        <v/>
      </c>
      <c r="C147" s="195">
        <f>SUM(E147:P147)</f>
        <v>0</v>
      </c>
      <c r="D147" s="213"/>
      <c r="E147" s="159"/>
      <c r="F147" s="159"/>
      <c r="G147" s="159"/>
      <c r="H147" s="159"/>
      <c r="I147" s="159"/>
      <c r="J147" s="159"/>
      <c r="K147" s="159"/>
      <c r="L147" s="159"/>
      <c r="M147" s="159"/>
      <c r="N147" s="159"/>
      <c r="O147" s="159"/>
      <c r="P147" s="703"/>
      <c r="Q147" s="175"/>
      <c r="R147" s="415"/>
    </row>
    <row r="148" spans="1:24" hidden="1">
      <c r="B148" s="162" t="str">
        <f>+IF($B$124=0,"",+$B$124)</f>
        <v/>
      </c>
      <c r="C148" s="195">
        <f>SUM(E148:P148)</f>
        <v>0</v>
      </c>
      <c r="D148" s="213"/>
      <c r="E148" s="159"/>
      <c r="F148" s="159"/>
      <c r="G148" s="159"/>
      <c r="H148" s="159"/>
      <c r="I148" s="159"/>
      <c r="J148" s="159"/>
      <c r="K148" s="159"/>
      <c r="L148" s="159"/>
      <c r="M148" s="159"/>
      <c r="N148" s="159"/>
      <c r="O148" s="159"/>
      <c r="P148" s="703"/>
      <c r="Q148" s="175"/>
      <c r="R148" s="415"/>
    </row>
    <row r="149" spans="1:24" hidden="1">
      <c r="B149" s="160" t="s">
        <v>357</v>
      </c>
      <c r="C149" s="157">
        <f>SUM(C144:C148)</f>
        <v>0</v>
      </c>
      <c r="D149" s="215"/>
      <c r="E149" s="157">
        <f t="shared" ref="E149:P149" si="92">SUM(E144:E148)</f>
        <v>0</v>
      </c>
      <c r="F149" s="157">
        <f t="shared" si="92"/>
        <v>0</v>
      </c>
      <c r="G149" s="157">
        <f t="shared" si="92"/>
        <v>0</v>
      </c>
      <c r="H149" s="157">
        <f t="shared" si="92"/>
        <v>0</v>
      </c>
      <c r="I149" s="157">
        <f t="shared" si="92"/>
        <v>0</v>
      </c>
      <c r="J149" s="157">
        <f t="shared" si="92"/>
        <v>0</v>
      </c>
      <c r="K149" s="157">
        <f t="shared" si="92"/>
        <v>0</v>
      </c>
      <c r="L149" s="157">
        <f t="shared" si="92"/>
        <v>0</v>
      </c>
      <c r="M149" s="157">
        <f t="shared" si="92"/>
        <v>0</v>
      </c>
      <c r="N149" s="157">
        <f t="shared" si="92"/>
        <v>0</v>
      </c>
      <c r="O149" s="157">
        <f t="shared" si="92"/>
        <v>0</v>
      </c>
      <c r="P149" s="204">
        <f t="shared" si="92"/>
        <v>0</v>
      </c>
      <c r="Q149" s="205"/>
      <c r="R149" s="415"/>
    </row>
    <row r="150" spans="1:24" hidden="1">
      <c r="R150" s="415"/>
    </row>
    <row r="151" spans="1:24" hidden="1">
      <c r="B151" s="192" t="str">
        <f>+IF(Home!$C$5=NT!$A$2,MI!$B$7,IF(Home!$C$5=NT!$A$3,MI!$C$7,IF(Home!$C$5=NT!$A$4,MI!$D$7,)))</f>
        <v>ANY 5</v>
      </c>
      <c r="C151" s="193" t="str">
        <f>+C143</f>
        <v>TOTAL</v>
      </c>
      <c r="D151" s="194"/>
      <c r="E151" s="155">
        <f>EDATE(P143,1)</f>
        <v>42370</v>
      </c>
      <c r="F151" s="155">
        <f t="shared" ref="F151:P151" si="93">EDATE(E151,1)</f>
        <v>42401</v>
      </c>
      <c r="G151" s="155">
        <f t="shared" si="93"/>
        <v>42430</v>
      </c>
      <c r="H151" s="155">
        <f t="shared" si="93"/>
        <v>42461</v>
      </c>
      <c r="I151" s="155">
        <f t="shared" si="93"/>
        <v>42491</v>
      </c>
      <c r="J151" s="155">
        <f t="shared" si="93"/>
        <v>42522</v>
      </c>
      <c r="K151" s="155">
        <f t="shared" si="93"/>
        <v>42552</v>
      </c>
      <c r="L151" s="155">
        <f t="shared" si="93"/>
        <v>42583</v>
      </c>
      <c r="M151" s="155">
        <f t="shared" si="93"/>
        <v>42614</v>
      </c>
      <c r="N151" s="155">
        <f t="shared" si="93"/>
        <v>42644</v>
      </c>
      <c r="O151" s="155">
        <f t="shared" si="93"/>
        <v>42675</v>
      </c>
      <c r="P151" s="193">
        <f t="shared" si="93"/>
        <v>42705</v>
      </c>
      <c r="Q151" s="201"/>
      <c r="R151" s="415"/>
    </row>
    <row r="152" spans="1:24" hidden="1">
      <c r="B152" s="162" t="str">
        <f>+IF($B$120=0,"",+$B$120)</f>
        <v>Recerca i Desenvolupament</v>
      </c>
      <c r="C152" s="195">
        <f>SUM(E152:P152)</f>
        <v>0</v>
      </c>
      <c r="D152" s="213"/>
      <c r="E152" s="159"/>
      <c r="F152" s="159"/>
      <c r="G152" s="159"/>
      <c r="H152" s="159"/>
      <c r="I152" s="159"/>
      <c r="J152" s="159"/>
      <c r="K152" s="159"/>
      <c r="L152" s="159"/>
      <c r="M152" s="159"/>
      <c r="N152" s="159"/>
      <c r="O152" s="159"/>
      <c r="P152" s="703"/>
      <c r="Q152" s="175"/>
      <c r="R152" s="415"/>
    </row>
    <row r="153" spans="1:24" hidden="1">
      <c r="B153" s="162" t="str">
        <f>+IF($B$121=0,"",+$B$121)</f>
        <v/>
      </c>
      <c r="C153" s="195">
        <f>SUM(E153:P153)</f>
        <v>0</v>
      </c>
      <c r="D153" s="213"/>
      <c r="E153" s="159"/>
      <c r="F153" s="159"/>
      <c r="G153" s="159"/>
      <c r="H153" s="159"/>
      <c r="I153" s="159"/>
      <c r="J153" s="159"/>
      <c r="K153" s="159"/>
      <c r="L153" s="159"/>
      <c r="M153" s="159"/>
      <c r="N153" s="159"/>
      <c r="O153" s="159"/>
      <c r="P153" s="703"/>
      <c r="Q153" s="175"/>
      <c r="R153" s="415"/>
    </row>
    <row r="154" spans="1:24" hidden="1">
      <c r="B154" s="162" t="str">
        <f>+IF($B$122=0,"",+$B$122)</f>
        <v/>
      </c>
      <c r="C154" s="195">
        <f>SUM(E154:P154)</f>
        <v>0</v>
      </c>
      <c r="D154" s="213"/>
      <c r="E154" s="159"/>
      <c r="F154" s="159"/>
      <c r="G154" s="159"/>
      <c r="H154" s="159"/>
      <c r="I154" s="159"/>
      <c r="J154" s="159"/>
      <c r="K154" s="159"/>
      <c r="L154" s="159"/>
      <c r="M154" s="159"/>
      <c r="N154" s="159"/>
      <c r="O154" s="159"/>
      <c r="P154" s="703"/>
      <c r="Q154" s="175"/>
      <c r="R154" s="415"/>
    </row>
    <row r="155" spans="1:24" hidden="1">
      <c r="B155" s="162" t="str">
        <f>+IF($B$123=0,"",+$B$123)</f>
        <v/>
      </c>
      <c r="C155" s="195">
        <f>SUM(E155:P155)</f>
        <v>0</v>
      </c>
      <c r="D155" s="213"/>
      <c r="E155" s="159"/>
      <c r="F155" s="159"/>
      <c r="G155" s="159"/>
      <c r="H155" s="159"/>
      <c r="I155" s="159"/>
      <c r="J155" s="159"/>
      <c r="K155" s="159"/>
      <c r="L155" s="159"/>
      <c r="M155" s="159"/>
      <c r="N155" s="159"/>
      <c r="O155" s="159"/>
      <c r="P155" s="703"/>
      <c r="Q155" s="175"/>
      <c r="R155" s="415"/>
    </row>
    <row r="156" spans="1:24" hidden="1">
      <c r="B156" s="162" t="str">
        <f>+IF($B$124=0,"",+$B$124)</f>
        <v/>
      </c>
      <c r="C156" s="195">
        <f>SUM(E156:P156)</f>
        <v>0</v>
      </c>
      <c r="D156" s="213"/>
      <c r="E156" s="159"/>
      <c r="F156" s="159"/>
      <c r="G156" s="159"/>
      <c r="H156" s="159"/>
      <c r="I156" s="159"/>
      <c r="J156" s="159"/>
      <c r="K156" s="159"/>
      <c r="L156" s="159"/>
      <c r="M156" s="159"/>
      <c r="N156" s="159"/>
      <c r="O156" s="159"/>
      <c r="P156" s="703"/>
      <c r="Q156" s="175"/>
      <c r="R156" s="415"/>
    </row>
    <row r="157" spans="1:24" hidden="1">
      <c r="B157" s="160" t="s">
        <v>357</v>
      </c>
      <c r="C157" s="157">
        <f>SUM(C152:C156)</f>
        <v>0</v>
      </c>
      <c r="D157" s="215"/>
      <c r="E157" s="157">
        <f t="shared" ref="E157:P157" si="94">SUM(E152:E156)</f>
        <v>0</v>
      </c>
      <c r="F157" s="157">
        <f t="shared" si="94"/>
        <v>0</v>
      </c>
      <c r="G157" s="157">
        <f t="shared" si="94"/>
        <v>0</v>
      </c>
      <c r="H157" s="157">
        <f t="shared" si="94"/>
        <v>0</v>
      </c>
      <c r="I157" s="157">
        <f t="shared" si="94"/>
        <v>0</v>
      </c>
      <c r="J157" s="157">
        <f t="shared" si="94"/>
        <v>0</v>
      </c>
      <c r="K157" s="157">
        <f t="shared" si="94"/>
        <v>0</v>
      </c>
      <c r="L157" s="157">
        <f t="shared" si="94"/>
        <v>0</v>
      </c>
      <c r="M157" s="157">
        <f t="shared" si="94"/>
        <v>0</v>
      </c>
      <c r="N157" s="157">
        <f t="shared" si="94"/>
        <v>0</v>
      </c>
      <c r="O157" s="157">
        <f t="shared" si="94"/>
        <v>0</v>
      </c>
      <c r="P157" s="204">
        <f t="shared" si="94"/>
        <v>0</v>
      </c>
      <c r="Q157" s="205"/>
      <c r="R157" s="415"/>
    </row>
    <row r="158" spans="1:24" ht="12.75" customHeight="1">
      <c r="R158" s="415"/>
    </row>
    <row r="159" spans="1:24" ht="12.75" customHeight="1"/>
    <row r="160" spans="1:24" s="129" customFormat="1" ht="12.75" customHeight="1">
      <c r="A160" s="586" t="s">
        <v>728</v>
      </c>
      <c r="B160" s="301" t="str">
        <f>+IF(Home!$C$5=NT!$A$2,MI!$B$86,IF(Home!$C$5=NT!$A$3,MI!$C$86,IF(Home!$C$5=NT!$A$4,MI!$D$86,)))</f>
        <v>POSTA EN MARXA</v>
      </c>
      <c r="C160" s="301"/>
      <c r="D160" s="147"/>
      <c r="E160" s="397"/>
      <c r="F160" s="397"/>
      <c r="G160" s="397"/>
      <c r="H160" s="397"/>
      <c r="I160" s="397"/>
      <c r="J160" s="397"/>
      <c r="K160" s="397"/>
      <c r="L160" s="397"/>
      <c r="M160" s="397"/>
      <c r="N160" s="397"/>
      <c r="O160" s="397"/>
      <c r="P160" s="397"/>
      <c r="Q160" s="124"/>
      <c r="R160" s="122"/>
      <c r="S160" s="122"/>
      <c r="T160" s="122"/>
      <c r="U160" s="122"/>
      <c r="V160" s="122"/>
      <c r="W160" s="122"/>
      <c r="X160" s="122"/>
    </row>
    <row r="161" spans="2:24" s="129" customFormat="1" ht="12.75" customHeight="1"/>
    <row r="162" spans="2:24" ht="12.75" customHeight="1">
      <c r="B162" s="419" t="str">
        <f>+IF(Home!$C$5=NT!$A$2,MI!$B$86,IF(Home!$C$5=NT!$A$3,MI!$C$86,IF(Home!$C$5=NT!$A$4,MI!$D$86,)))</f>
        <v>POSTA EN MARXA</v>
      </c>
      <c r="C162" s="704" t="str">
        <f>+C151</f>
        <v>TOTAL</v>
      </c>
      <c r="D162" s="194"/>
      <c r="E162" s="212" t="str">
        <f>+IF(Home!$C$5=NT!$A$2,MI!$B$11,IF(Home!$C$5=NT!$A$3,MI!$C$11,IF(Home!$C$5=NT!$A$4,MI!$D$11,)))</f>
        <v>IMPORT</v>
      </c>
      <c r="F162" s="746" t="str">
        <f>+IF(Home!$C$5=NT!$A$2,MI!$B$87,IF(Home!$C$5=NT!$A$3,MI!$C$87,IF(Home!$C$5=NT!$A$4,MI!$D$87,)))</f>
        <v>INICI ACTIVACIÓ</v>
      </c>
      <c r="G162" s="744"/>
      <c r="H162" s="414"/>
      <c r="I162" s="414"/>
      <c r="J162" s="414"/>
      <c r="K162" s="414"/>
      <c r="L162" s="414"/>
      <c r="M162" s="414"/>
      <c r="N162" s="414"/>
      <c r="O162" s="414"/>
      <c r="P162" s="421"/>
      <c r="Q162" s="201"/>
      <c r="R162" s="415"/>
    </row>
    <row r="163" spans="2:24" ht="12.75" customHeight="1">
      <c r="B163" s="162" t="str">
        <f>+IF($B$120=0,"",+$B$120)</f>
        <v>Recerca i Desenvolupament</v>
      </c>
      <c r="C163" s="195">
        <f>+C120+C128+C136+C144+C152</f>
        <v>0</v>
      </c>
      <c r="D163" s="213"/>
      <c r="E163" s="159"/>
      <c r="F163" s="743"/>
      <c r="G163" s="744"/>
      <c r="I163" s="608" t="str">
        <f>+IF(E163&lt;&gt;0,IF(X163=1,"Ok","No Ok"),"")</f>
        <v/>
      </c>
      <c r="J163" s="234"/>
      <c r="L163" s="234"/>
      <c r="M163" s="234"/>
      <c r="N163" s="234"/>
      <c r="O163" s="234"/>
      <c r="P163" s="234"/>
      <c r="Q163" s="175"/>
      <c r="X163" s="710">
        <f ca="1">esImportActivacioValid(120,119,E163,F163)</f>
        <v>1</v>
      </c>
    </row>
    <row r="164" spans="2:24" s="129" customFormat="1" ht="12.75" customHeight="1">
      <c r="B164" s="122"/>
      <c r="C164" s="122"/>
      <c r="D164" s="213"/>
      <c r="E164" s="159"/>
      <c r="F164" s="743"/>
      <c r="G164" s="744"/>
      <c r="H164" s="122"/>
      <c r="I164" s="608" t="str">
        <f>+IF(E164&lt;&gt;0,IF(X164=1,"Ok","No Ok"),"")</f>
        <v/>
      </c>
      <c r="J164" s="234"/>
      <c r="K164" s="122"/>
      <c r="L164" s="234"/>
      <c r="M164" s="234"/>
      <c r="N164" s="234"/>
      <c r="O164" s="234"/>
      <c r="P164" s="234"/>
      <c r="Q164" s="175"/>
      <c r="R164" s="122"/>
      <c r="S164" s="122"/>
      <c r="T164" s="122"/>
      <c r="U164" s="122"/>
      <c r="V164" s="122"/>
      <c r="W164" s="122"/>
      <c r="X164" s="710">
        <f ca="1">esImportActivacioValid(120,119,+E164+E163,F164)</f>
        <v>1</v>
      </c>
    </row>
    <row r="165" spans="2:24" s="129" customFormat="1" ht="12.75" customHeight="1">
      <c r="D165" s="213"/>
      <c r="E165" s="234"/>
      <c r="F165" s="481"/>
      <c r="G165" s="482"/>
      <c r="I165" s="234"/>
      <c r="J165" s="234"/>
      <c r="L165" s="234"/>
      <c r="M165" s="234"/>
      <c r="N165" s="234"/>
      <c r="O165" s="234"/>
      <c r="P165" s="234"/>
      <c r="Q165" s="175"/>
      <c r="X165" s="710"/>
    </row>
    <row r="166" spans="2:24" s="129" customFormat="1" ht="12.75" customHeight="1">
      <c r="B166" s="162" t="str">
        <f>+IF($B$121=0,"",+$B$121)</f>
        <v/>
      </c>
      <c r="C166" s="195">
        <f>+C121+C129+C137+C145+C153</f>
        <v>0</v>
      </c>
      <c r="D166" s="213"/>
      <c r="E166" s="159"/>
      <c r="F166" s="743"/>
      <c r="G166" s="744"/>
      <c r="H166" s="122"/>
      <c r="I166" s="608" t="str">
        <f>+IF(E166&lt;&gt;0,IF(X166=1,"Ok","No Ok"),"")</f>
        <v/>
      </c>
      <c r="J166" s="234"/>
      <c r="K166" s="122"/>
      <c r="L166" s="234"/>
      <c r="M166" s="234"/>
      <c r="N166" s="234"/>
      <c r="O166" s="234"/>
      <c r="P166" s="234"/>
      <c r="Q166" s="175"/>
      <c r="R166" s="122"/>
      <c r="S166" s="122"/>
      <c r="T166" s="122"/>
      <c r="U166" s="122"/>
      <c r="V166" s="122"/>
      <c r="W166" s="122"/>
      <c r="X166" s="710">
        <f ca="1">esImportActivacioValid(121,119,E166,F166)</f>
        <v>1</v>
      </c>
    </row>
    <row r="167" spans="2:24" s="129" customFormat="1" ht="12.75" customHeight="1">
      <c r="B167" s="234"/>
      <c r="C167" s="424"/>
      <c r="D167" s="213"/>
      <c r="E167" s="159"/>
      <c r="F167" s="743"/>
      <c r="G167" s="744"/>
      <c r="H167" s="122"/>
      <c r="I167" s="608" t="str">
        <f>+IF(E167&lt;&gt;0,IF(X167=1,"Ok","No Ok"),"")</f>
        <v/>
      </c>
      <c r="J167" s="234"/>
      <c r="K167" s="122"/>
      <c r="L167" s="234"/>
      <c r="M167" s="234"/>
      <c r="N167" s="234"/>
      <c r="O167" s="234"/>
      <c r="P167" s="422"/>
      <c r="Q167" s="175"/>
      <c r="R167" s="122"/>
      <c r="S167" s="122"/>
      <c r="T167" s="122"/>
      <c r="U167" s="122"/>
      <c r="V167" s="122"/>
      <c r="W167" s="122"/>
      <c r="X167" s="710">
        <f ca="1">esImportActivacioValid(121,119,+E167+E166,F167)</f>
        <v>1</v>
      </c>
    </row>
    <row r="168" spans="2:24" s="129" customFormat="1" ht="12.75" customHeight="1">
      <c r="B168" s="234"/>
      <c r="C168" s="424"/>
      <c r="D168" s="213"/>
      <c r="E168" s="234"/>
      <c r="F168" s="481"/>
      <c r="G168" s="482"/>
      <c r="I168" s="234"/>
      <c r="J168" s="234"/>
      <c r="L168" s="234"/>
      <c r="M168" s="234"/>
      <c r="N168" s="234"/>
      <c r="O168" s="234"/>
      <c r="P168" s="422"/>
      <c r="Q168" s="175"/>
      <c r="X168" s="710"/>
    </row>
    <row r="169" spans="2:24" s="129" customFormat="1" ht="12.75" customHeight="1">
      <c r="B169" s="162" t="str">
        <f>+IF($B$122=0,"",+$B$122)</f>
        <v/>
      </c>
      <c r="C169" s="195">
        <f>+C122+C130+C138+C146+C154</f>
        <v>0</v>
      </c>
      <c r="D169" s="213"/>
      <c r="E169" s="159"/>
      <c r="F169" s="743"/>
      <c r="G169" s="744"/>
      <c r="I169" s="608" t="str">
        <f>+IF(E169&lt;&gt;0,IF(X169=1,"Ok","No Ok"),"")</f>
        <v/>
      </c>
      <c r="J169" s="234"/>
      <c r="L169" s="234"/>
      <c r="M169" s="234"/>
      <c r="N169" s="234"/>
      <c r="O169" s="234"/>
      <c r="P169" s="422"/>
      <c r="Q169" s="175"/>
      <c r="X169" s="710">
        <f ca="1">esImportActivacioValid(122,119,E169,F169)</f>
        <v>1</v>
      </c>
    </row>
    <row r="170" spans="2:24" s="129" customFormat="1" ht="12.75" customHeight="1">
      <c r="B170" s="234"/>
      <c r="C170" s="424"/>
      <c r="D170" s="213"/>
      <c r="E170" s="159"/>
      <c r="F170" s="743"/>
      <c r="G170" s="744"/>
      <c r="I170" s="608" t="str">
        <f>+IF(E170&lt;&gt;0,IF(X170=1,"Ok","No Ok"),"")</f>
        <v/>
      </c>
      <c r="J170" s="234"/>
      <c r="L170" s="234"/>
      <c r="M170" s="234"/>
      <c r="N170" s="234"/>
      <c r="O170" s="234"/>
      <c r="P170" s="422"/>
      <c r="Q170" s="175"/>
      <c r="X170" s="710">
        <f ca="1">esImportActivacioValid(122,119,E170+E169,F170)</f>
        <v>1</v>
      </c>
    </row>
    <row r="171" spans="2:24" s="129" customFormat="1" ht="12.75" customHeight="1">
      <c r="B171" s="234"/>
      <c r="C171" s="424"/>
      <c r="D171" s="213"/>
      <c r="E171" s="234"/>
      <c r="F171" s="481"/>
      <c r="G171" s="482"/>
      <c r="I171" s="234"/>
      <c r="J171" s="234"/>
      <c r="L171" s="234"/>
      <c r="M171" s="234"/>
      <c r="N171" s="234"/>
      <c r="O171" s="234"/>
      <c r="P171" s="422"/>
      <c r="Q171" s="175"/>
      <c r="X171" s="710"/>
    </row>
    <row r="172" spans="2:24" s="129" customFormat="1" ht="12.75" customHeight="1">
      <c r="B172" s="162" t="str">
        <f>+IF($B$123=0,"",+$B$123)</f>
        <v/>
      </c>
      <c r="C172" s="195">
        <f>+C123+C131+C139+C147+C155</f>
        <v>0</v>
      </c>
      <c r="D172" s="213"/>
      <c r="E172" s="159"/>
      <c r="F172" s="743"/>
      <c r="G172" s="744"/>
      <c r="I172" s="608" t="str">
        <f>+IF(E172&lt;&gt;0,IF(X172=1,"Ok","No Ok"),"")</f>
        <v/>
      </c>
      <c r="J172" s="234"/>
      <c r="L172" s="234"/>
      <c r="M172" s="234"/>
      <c r="N172" s="234"/>
      <c r="O172" s="234"/>
      <c r="P172" s="422"/>
      <c r="Q172" s="175"/>
      <c r="X172" s="710">
        <f ca="1">esImportActivacioValid(123,119,E172,F172)</f>
        <v>1</v>
      </c>
    </row>
    <row r="173" spans="2:24" s="129" customFormat="1" ht="12.75" customHeight="1">
      <c r="B173" s="234"/>
      <c r="C173" s="424"/>
      <c r="D173" s="213"/>
      <c r="E173" s="159"/>
      <c r="F173" s="743"/>
      <c r="G173" s="744"/>
      <c r="I173" s="608" t="str">
        <f>+IF(E173&lt;&gt;0,IF(X173=1,"Ok","No Ok"),"")</f>
        <v/>
      </c>
      <c r="J173" s="234"/>
      <c r="L173" s="234"/>
      <c r="M173" s="234"/>
      <c r="N173" s="234"/>
      <c r="O173" s="234"/>
      <c r="P173" s="422"/>
      <c r="Q173" s="175"/>
      <c r="X173" s="710">
        <f ca="1">esImportActivacioValid(123,119,E173+E172,F173)</f>
        <v>1</v>
      </c>
    </row>
    <row r="174" spans="2:24" ht="12.75" customHeight="1">
      <c r="B174" s="234"/>
      <c r="C174" s="424"/>
      <c r="D174" s="213"/>
      <c r="E174" s="234"/>
      <c r="F174" s="481"/>
      <c r="G174" s="482"/>
      <c r="H174" s="129"/>
      <c r="I174" s="234"/>
      <c r="J174" s="234"/>
      <c r="K174" s="129"/>
      <c r="L174" s="234"/>
      <c r="M174" s="234"/>
      <c r="N174" s="234"/>
      <c r="O174" s="234"/>
      <c r="P174" s="422"/>
      <c r="Q174" s="175"/>
      <c r="R174" s="129"/>
      <c r="S174" s="129"/>
      <c r="T174" s="129"/>
      <c r="U174" s="129"/>
      <c r="V174" s="129"/>
      <c r="W174" s="129"/>
      <c r="X174" s="710"/>
    </row>
    <row r="175" spans="2:24" ht="12.75" customHeight="1">
      <c r="B175" s="162" t="str">
        <f>+IF($B$124=0,"",+$B$124)</f>
        <v/>
      </c>
      <c r="C175" s="195">
        <f>+C124+C132+C140+C148+C156</f>
        <v>0</v>
      </c>
      <c r="D175" s="213"/>
      <c r="E175" s="159"/>
      <c r="F175" s="743"/>
      <c r="G175" s="744"/>
      <c r="H175" s="129"/>
      <c r="I175" s="608" t="str">
        <f>+IF(E175&lt;&gt;0,IF(X175=1,"Ok","No Ok"),"")</f>
        <v/>
      </c>
      <c r="J175" s="234"/>
      <c r="K175" s="129"/>
      <c r="L175" s="234"/>
      <c r="M175" s="234"/>
      <c r="N175" s="234"/>
      <c r="O175" s="234"/>
      <c r="P175" s="422"/>
      <c r="Q175" s="175"/>
      <c r="R175" s="129"/>
      <c r="S175" s="129"/>
      <c r="T175" s="129"/>
      <c r="U175" s="129"/>
      <c r="V175" s="129"/>
      <c r="W175" s="129"/>
      <c r="X175" s="710">
        <f ca="1">esImportActivacioValid(124,119,E175,F175)</f>
        <v>1</v>
      </c>
    </row>
    <row r="176" spans="2:24" ht="12.75" customHeight="1">
      <c r="B176" s="234"/>
      <c r="C176" s="424"/>
      <c r="D176" s="213"/>
      <c r="E176" s="159"/>
      <c r="F176" s="743"/>
      <c r="G176" s="744"/>
      <c r="H176" s="129"/>
      <c r="I176" s="608" t="str">
        <f>+IF(E176&lt;&gt;0,IF(X176=1,"Ok","No Ok"),"")</f>
        <v/>
      </c>
      <c r="J176" s="234"/>
      <c r="K176" s="129"/>
      <c r="L176" s="234"/>
      <c r="M176" s="234"/>
      <c r="N176" s="234"/>
      <c r="O176" s="234"/>
      <c r="P176" s="422"/>
      <c r="Q176" s="175"/>
      <c r="R176" s="129"/>
      <c r="S176" s="129"/>
      <c r="T176" s="129"/>
      <c r="U176" s="129"/>
      <c r="V176" s="129"/>
      <c r="W176" s="129"/>
      <c r="X176" s="710">
        <f ca="1">esImportActivacioValid(124,119,E176+E175,F176)</f>
        <v>1</v>
      </c>
    </row>
    <row r="177" spans="2:24" ht="14.4">
      <c r="B177" s="234"/>
      <c r="C177" s="424"/>
      <c r="D177" s="213"/>
      <c r="E177" s="234"/>
      <c r="F177" s="481"/>
      <c r="G177" s="482"/>
      <c r="H177" s="234"/>
      <c r="I177" s="234"/>
      <c r="J177" s="234"/>
      <c r="K177" s="234"/>
      <c r="L177" s="234"/>
      <c r="M177" s="234"/>
      <c r="N177" s="234"/>
      <c r="O177" s="234"/>
      <c r="P177" s="422"/>
      <c r="Q177" s="175"/>
      <c r="R177" s="415"/>
      <c r="S177" s="129"/>
      <c r="T177" s="129"/>
      <c r="U177" s="129"/>
      <c r="V177" s="129"/>
      <c r="W177" s="129"/>
      <c r="X177" s="129"/>
    </row>
    <row r="178" spans="2:24" ht="14.4">
      <c r="B178" s="160" t="str">
        <f>+IF(Home!$C$5=NT!$A$2,MI!$B$88,IF(Home!$C$5=NT!$A$3,MI!$C$88,IF(Home!$C$5=NT!$A$4,MI!$D$88,)))</f>
        <v>TOTAL ACTIVACIÓ</v>
      </c>
      <c r="C178" s="157">
        <f>+C163+C166+C169+C172+C175</f>
        <v>0</v>
      </c>
      <c r="D178" s="215"/>
      <c r="E178" s="157">
        <f>+E163+E164+E166+E167+E169+E170+E172+E173+E175+E176</f>
        <v>0</v>
      </c>
      <c r="F178" s="745"/>
      <c r="G178" s="744"/>
      <c r="H178" s="420"/>
      <c r="I178" s="608"/>
      <c r="J178" s="420"/>
      <c r="K178" s="420"/>
      <c r="L178" s="420"/>
      <c r="M178" s="420"/>
      <c r="N178" s="420"/>
      <c r="O178" s="420"/>
      <c r="P178" s="423"/>
      <c r="Q178" s="205"/>
    </row>
  </sheetData>
  <sheetProtection algorithmName="SHA-512" hashValue="sGqTMLSsgstRekhcwECfRCucsHJX/Uz4uc4+obgJRjziV/v+XXkVZfPKcH8S31phBcFo+UaO5Korvp19t1qcMg==" saltValue="vj6DnJuOVYSOG1vCM25TVg==" spinCount="100000" sheet="1" scenarios="1" formatColumns="0" formatRows="0"/>
  <mergeCells count="12">
    <mergeCell ref="F173:G173"/>
    <mergeCell ref="F175:G175"/>
    <mergeCell ref="F176:G176"/>
    <mergeCell ref="F178:G178"/>
    <mergeCell ref="F162:G162"/>
    <mergeCell ref="F166:G166"/>
    <mergeCell ref="F169:G169"/>
    <mergeCell ref="F172:G172"/>
    <mergeCell ref="F163:G163"/>
    <mergeCell ref="F164:G164"/>
    <mergeCell ref="F167:G167"/>
    <mergeCell ref="F170:G170"/>
  </mergeCells>
  <conditionalFormatting sqref="S98:S107 S86:S90">
    <cfRule type="expression" dxfId="131" priority="7">
      <formula>$F86=$R$84</formula>
    </cfRule>
  </conditionalFormatting>
  <conditionalFormatting sqref="S91">
    <cfRule type="expression" dxfId="130" priority="4">
      <formula>$F91=$R$84</formula>
    </cfRule>
  </conditionalFormatting>
  <conditionalFormatting sqref="S92:S93">
    <cfRule type="expression" dxfId="129" priority="3">
      <formula>$F92=$R$84</formula>
    </cfRule>
  </conditionalFormatting>
  <conditionalFormatting sqref="S94:S95">
    <cfRule type="expression" dxfId="128" priority="2">
      <formula>$F94=$R$84</formula>
    </cfRule>
  </conditionalFormatting>
  <dataValidations count="6">
    <dataValidation type="list" allowBlank="1" showInputMessage="1" showErrorMessage="1" sqref="R98:S107 R86:S95 F163:F177" xr:uid="{00000000-0002-0000-1200-000000000000}">
      <formula1>Dataseleccionada</formula1>
    </dataValidation>
    <dataValidation type="list" allowBlank="1" showInputMessage="1" showErrorMessage="1" sqref="B120:B124 B167:B168 B170:B171 B173:B174 B176:B177" xr:uid="{00000000-0002-0000-1200-000001000000}">
      <formula1>Immobilitzatid</formula1>
    </dataValidation>
    <dataValidation type="list" allowBlank="1" showInputMessage="1" showErrorMessage="1" sqref="B86:B95" xr:uid="{00000000-0002-0000-1200-000002000000}">
      <formula1>Socisunic</formula1>
    </dataValidation>
    <dataValidation type="list" allowBlank="1" showInputMessage="1" showErrorMessage="1" sqref="Y87 C98:C107 C86:C95 C112" xr:uid="{00000000-0002-0000-1200-000003000000}">
      <formula1>Pagas</formula1>
    </dataValidation>
    <dataValidation type="list" allowBlank="1" showInputMessage="1" showErrorMessage="1" sqref="E86:E95 E98:E107" xr:uid="{00000000-0002-0000-1200-000004000000}">
      <formula1>Regim</formula1>
    </dataValidation>
    <dataValidation type="list" allowBlank="1" showInputMessage="1" showErrorMessage="1" sqref="F98:F107 F86:F95" xr:uid="{00000000-0002-0000-1200-000005000000}">
      <formula1>TipusTreballador</formula1>
    </dataValidation>
  </dataValidations>
  <pageMargins left="0.25" right="0.25" top="0.75" bottom="0.75" header="0.3" footer="0.3"/>
  <pageSetup paperSize="9" scale="66" orientation="landscape" horizontalDpi="4294967295" verticalDpi="4294967295" r:id="rId1"/>
  <headerFooter>
    <oddFooter>&amp;L&amp;"-,Negrita"&amp;9Promotor &amp;"-,Normal"a &amp;"-,Negrita"Nom del projecte &amp;"-,Normal"a &amp;"-,Negrita"Email: &amp;"-,Normal"a &amp;"-,Negrita"Telèfon &amp;"-,Normal"a</oddFooter>
  </headerFooter>
  <rowBreaks count="2" manualBreakCount="2">
    <brk id="50" max="18" man="1"/>
    <brk id="81" max="18" man="1"/>
  </rowBreaks>
  <ignoredErrors>
    <ignoredError sqref="E29:P30 E44:P45 E59:P60 E74:P75"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F60C6C4B-6B33-454D-AA34-342CFACDF911}">
            <xm:f>+Home!$J$17&lt;&gt;NT!$G$3</xm:f>
            <x14:dxf>
              <font>
                <color theme="0"/>
              </font>
              <fill>
                <patternFill>
                  <bgColor theme="0"/>
                </patternFill>
              </fill>
              <border>
                <left/>
                <right/>
                <top/>
                <bottom/>
              </border>
            </x14:dxf>
          </x14:cfRule>
          <xm:sqref>AB7:AC80</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1">
    <tabColor rgb="FFFFC000"/>
  </sheetPr>
  <dimension ref="A1:BK223"/>
  <sheetViews>
    <sheetView showGridLines="0" zoomScaleNormal="100" workbookViewId="0">
      <pane ySplit="3" topLeftCell="A10" activePane="bottomLeft" state="frozen"/>
      <selection pane="bottomLeft" activeCell="G31" sqref="G31"/>
    </sheetView>
  </sheetViews>
  <sheetFormatPr defaultColWidth="11.44140625" defaultRowHeight="13.8"/>
  <cols>
    <col min="1" max="1" width="2.44140625" style="140" customWidth="1"/>
    <col min="2" max="2" width="26" style="140" bestFit="1" customWidth="1"/>
    <col min="3" max="3" width="2.5546875" style="137" customWidth="1"/>
    <col min="4" max="4" width="10.109375" style="140" bestFit="1" customWidth="1"/>
    <col min="5" max="5" width="11.88671875" style="140" bestFit="1" customWidth="1"/>
    <col min="6" max="15" width="10.109375" style="140" bestFit="1" customWidth="1"/>
    <col min="16" max="16" width="11.44140625" style="122"/>
    <col min="17" max="17" width="11.44140625" style="140" collapsed="1"/>
    <col min="18" max="30" width="11.44140625" style="140" customWidth="1"/>
    <col min="31" max="31" width="11.44140625" style="140" collapsed="1"/>
    <col min="32" max="16384" width="11.44140625" style="140"/>
  </cols>
  <sheetData>
    <row r="1" spans="1:63">
      <c r="B1" s="135"/>
      <c r="D1" s="138"/>
      <c r="E1" s="138"/>
      <c r="F1" s="138"/>
      <c r="G1" s="138"/>
      <c r="H1" s="138"/>
      <c r="I1" s="139"/>
    </row>
    <row r="2" spans="1:63">
      <c r="B2" s="141"/>
      <c r="D2" s="142"/>
      <c r="E2" s="142"/>
      <c r="F2" s="142"/>
      <c r="G2" s="142"/>
      <c r="H2" s="142"/>
      <c r="I2" s="143"/>
    </row>
    <row r="3" spans="1:63">
      <c r="B3" s="141"/>
      <c r="D3" s="144"/>
    </row>
    <row r="4" spans="1:63">
      <c r="B4" s="146"/>
      <c r="D4" s="144"/>
    </row>
    <row r="5" spans="1:63">
      <c r="B5" s="135"/>
      <c r="D5" s="138"/>
      <c r="E5" s="139"/>
    </row>
    <row r="6" spans="1:63" s="122" customFormat="1">
      <c r="A6" s="140"/>
      <c r="B6" s="225" t="s">
        <v>196</v>
      </c>
      <c r="C6" s="194"/>
      <c r="D6" s="155">
        <f>+Home!$J$11</f>
        <v>40909</v>
      </c>
      <c r="E6" s="155">
        <f>EDATE(D6,1)</f>
        <v>40940</v>
      </c>
      <c r="F6" s="155">
        <f>EDATE(E6,1)</f>
        <v>40969</v>
      </c>
      <c r="G6" s="155">
        <f t="shared" ref="G6:O6" si="0">EDATE(F6,1)</f>
        <v>41000</v>
      </c>
      <c r="H6" s="155">
        <f t="shared" si="0"/>
        <v>41030</v>
      </c>
      <c r="I6" s="155">
        <f t="shared" si="0"/>
        <v>41061</v>
      </c>
      <c r="J6" s="155">
        <f t="shared" si="0"/>
        <v>41091</v>
      </c>
      <c r="K6" s="155">
        <f t="shared" si="0"/>
        <v>41122</v>
      </c>
      <c r="L6" s="155">
        <f t="shared" si="0"/>
        <v>41153</v>
      </c>
      <c r="M6" s="155">
        <f t="shared" si="0"/>
        <v>41183</v>
      </c>
      <c r="N6" s="155">
        <f t="shared" si="0"/>
        <v>41214</v>
      </c>
      <c r="O6" s="155">
        <f t="shared" si="0"/>
        <v>41244</v>
      </c>
      <c r="P6" s="155">
        <f t="shared" ref="P6:BK6" si="1">EDATE(O6,1)</f>
        <v>41275</v>
      </c>
      <c r="Q6" s="155">
        <f t="shared" si="1"/>
        <v>41306</v>
      </c>
      <c r="R6" s="155">
        <f t="shared" si="1"/>
        <v>41334</v>
      </c>
      <c r="S6" s="155">
        <f t="shared" si="1"/>
        <v>41365</v>
      </c>
      <c r="T6" s="155">
        <f t="shared" si="1"/>
        <v>41395</v>
      </c>
      <c r="U6" s="155">
        <f t="shared" si="1"/>
        <v>41426</v>
      </c>
      <c r="V6" s="155">
        <f t="shared" si="1"/>
        <v>41456</v>
      </c>
      <c r="W6" s="155">
        <f t="shared" si="1"/>
        <v>41487</v>
      </c>
      <c r="X6" s="155">
        <f t="shared" si="1"/>
        <v>41518</v>
      </c>
      <c r="Y6" s="155">
        <f t="shared" si="1"/>
        <v>41548</v>
      </c>
      <c r="Z6" s="155">
        <f t="shared" si="1"/>
        <v>41579</v>
      </c>
      <c r="AA6" s="155">
        <f t="shared" si="1"/>
        <v>41609</v>
      </c>
      <c r="AB6" s="155">
        <f t="shared" si="1"/>
        <v>41640</v>
      </c>
      <c r="AC6" s="155">
        <f t="shared" si="1"/>
        <v>41671</v>
      </c>
      <c r="AD6" s="155">
        <f t="shared" si="1"/>
        <v>41699</v>
      </c>
      <c r="AE6" s="155">
        <f t="shared" si="1"/>
        <v>41730</v>
      </c>
      <c r="AF6" s="155">
        <f t="shared" si="1"/>
        <v>41760</v>
      </c>
      <c r="AG6" s="155">
        <f t="shared" si="1"/>
        <v>41791</v>
      </c>
      <c r="AH6" s="155">
        <f t="shared" si="1"/>
        <v>41821</v>
      </c>
      <c r="AI6" s="155">
        <f t="shared" si="1"/>
        <v>41852</v>
      </c>
      <c r="AJ6" s="155">
        <f t="shared" si="1"/>
        <v>41883</v>
      </c>
      <c r="AK6" s="155">
        <f t="shared" si="1"/>
        <v>41913</v>
      </c>
      <c r="AL6" s="155">
        <f t="shared" si="1"/>
        <v>41944</v>
      </c>
      <c r="AM6" s="155">
        <f t="shared" si="1"/>
        <v>41974</v>
      </c>
      <c r="AN6" s="155">
        <f t="shared" si="1"/>
        <v>42005</v>
      </c>
      <c r="AO6" s="155">
        <f t="shared" si="1"/>
        <v>42036</v>
      </c>
      <c r="AP6" s="155">
        <f t="shared" si="1"/>
        <v>42064</v>
      </c>
      <c r="AQ6" s="155">
        <f t="shared" si="1"/>
        <v>42095</v>
      </c>
      <c r="AR6" s="155">
        <f t="shared" si="1"/>
        <v>42125</v>
      </c>
      <c r="AS6" s="155">
        <f t="shared" si="1"/>
        <v>42156</v>
      </c>
      <c r="AT6" s="155">
        <f t="shared" si="1"/>
        <v>42186</v>
      </c>
      <c r="AU6" s="155">
        <f t="shared" si="1"/>
        <v>42217</v>
      </c>
      <c r="AV6" s="155">
        <f t="shared" si="1"/>
        <v>42248</v>
      </c>
      <c r="AW6" s="155">
        <f t="shared" si="1"/>
        <v>42278</v>
      </c>
      <c r="AX6" s="155">
        <f t="shared" si="1"/>
        <v>42309</v>
      </c>
      <c r="AY6" s="155">
        <f t="shared" si="1"/>
        <v>42339</v>
      </c>
      <c r="AZ6" s="155">
        <f t="shared" si="1"/>
        <v>42370</v>
      </c>
      <c r="BA6" s="155">
        <f t="shared" si="1"/>
        <v>42401</v>
      </c>
      <c r="BB6" s="155">
        <f t="shared" si="1"/>
        <v>42430</v>
      </c>
      <c r="BC6" s="155">
        <f t="shared" si="1"/>
        <v>42461</v>
      </c>
      <c r="BD6" s="155">
        <f t="shared" si="1"/>
        <v>42491</v>
      </c>
      <c r="BE6" s="155">
        <f t="shared" si="1"/>
        <v>42522</v>
      </c>
      <c r="BF6" s="155">
        <f t="shared" si="1"/>
        <v>42552</v>
      </c>
      <c r="BG6" s="155">
        <f t="shared" si="1"/>
        <v>42583</v>
      </c>
      <c r="BH6" s="155">
        <f t="shared" si="1"/>
        <v>42614</v>
      </c>
      <c r="BI6" s="155">
        <f t="shared" si="1"/>
        <v>42644</v>
      </c>
      <c r="BJ6" s="155">
        <f t="shared" si="1"/>
        <v>42675</v>
      </c>
      <c r="BK6" s="155">
        <f t="shared" si="1"/>
        <v>42705</v>
      </c>
    </row>
    <row r="7" spans="1:63" s="122" customFormat="1">
      <c r="A7" s="140"/>
      <c r="B7" s="226" t="s">
        <v>40</v>
      </c>
      <c r="C7" s="213"/>
      <c r="D7" s="229">
        <f>+'C'!E8</f>
        <v>0</v>
      </c>
      <c r="E7" s="229">
        <f>+'C'!F8</f>
        <v>0</v>
      </c>
      <c r="F7" s="229">
        <f>+'C'!G8</f>
        <v>0</v>
      </c>
      <c r="G7" s="229">
        <f>+'C'!H8</f>
        <v>0</v>
      </c>
      <c r="H7" s="229">
        <f>+'C'!I8</f>
        <v>0</v>
      </c>
      <c r="I7" s="229">
        <f>+'C'!J8</f>
        <v>0</v>
      </c>
      <c r="J7" s="229">
        <f>+'C'!K8</f>
        <v>0</v>
      </c>
      <c r="K7" s="229">
        <f>+'C'!L8</f>
        <v>0</v>
      </c>
      <c r="L7" s="229">
        <f>+'C'!M8</f>
        <v>0</v>
      </c>
      <c r="M7" s="229">
        <f>+'C'!N8</f>
        <v>0</v>
      </c>
      <c r="N7" s="229">
        <f>+'C'!O8</f>
        <v>0</v>
      </c>
      <c r="O7" s="229">
        <f>+'C'!P8</f>
        <v>0</v>
      </c>
      <c r="P7" s="229">
        <f>+'C'!E23</f>
        <v>0</v>
      </c>
      <c r="Q7" s="229">
        <f>+'C'!F23</f>
        <v>0</v>
      </c>
      <c r="R7" s="229">
        <f>+'C'!G23</f>
        <v>0</v>
      </c>
      <c r="S7" s="229">
        <f>+'C'!H23</f>
        <v>0</v>
      </c>
      <c r="T7" s="229">
        <f>+'C'!I23</f>
        <v>0</v>
      </c>
      <c r="U7" s="229">
        <f>+'C'!J23</f>
        <v>0</v>
      </c>
      <c r="V7" s="229">
        <f>+'C'!K23</f>
        <v>0</v>
      </c>
      <c r="W7" s="229">
        <f>+'C'!L23</f>
        <v>0</v>
      </c>
      <c r="X7" s="229">
        <f>+'C'!M23</f>
        <v>0</v>
      </c>
      <c r="Y7" s="229">
        <f>+'C'!N23</f>
        <v>0</v>
      </c>
      <c r="Z7" s="229">
        <f>+'C'!O23</f>
        <v>0</v>
      </c>
      <c r="AA7" s="229">
        <f>+'C'!P23</f>
        <v>0</v>
      </c>
      <c r="AB7" s="229">
        <f>+'C'!E38</f>
        <v>0</v>
      </c>
      <c r="AC7" s="229">
        <f>+'C'!F38</f>
        <v>0</v>
      </c>
      <c r="AD7" s="229">
        <f>+'C'!G38</f>
        <v>0</v>
      </c>
      <c r="AE7" s="229">
        <f>+'C'!H38</f>
        <v>0</v>
      </c>
      <c r="AF7" s="229">
        <f>+'C'!I38</f>
        <v>0</v>
      </c>
      <c r="AG7" s="229">
        <f>+'C'!J38</f>
        <v>0</v>
      </c>
      <c r="AH7" s="229">
        <f>+'C'!K38</f>
        <v>0</v>
      </c>
      <c r="AI7" s="229">
        <f>+'C'!L38</f>
        <v>0</v>
      </c>
      <c r="AJ7" s="229">
        <f>+'C'!M38</f>
        <v>0</v>
      </c>
      <c r="AK7" s="229">
        <f>+'C'!N38</f>
        <v>0</v>
      </c>
      <c r="AL7" s="229">
        <f>+'C'!O38</f>
        <v>0</v>
      </c>
      <c r="AM7" s="229">
        <f>+'C'!P38</f>
        <v>0</v>
      </c>
      <c r="AN7" s="229">
        <f>+'C'!E53</f>
        <v>0</v>
      </c>
      <c r="AO7" s="229">
        <f>+'C'!F53</f>
        <v>0</v>
      </c>
      <c r="AP7" s="229">
        <f>+'C'!G53</f>
        <v>0</v>
      </c>
      <c r="AQ7" s="229">
        <f>+'C'!H53</f>
        <v>0</v>
      </c>
      <c r="AR7" s="229">
        <f>+'C'!I53</f>
        <v>0</v>
      </c>
      <c r="AS7" s="229">
        <f>+'C'!J53</f>
        <v>0</v>
      </c>
      <c r="AT7" s="229">
        <f>+'C'!K53</f>
        <v>0</v>
      </c>
      <c r="AU7" s="229">
        <f>+'C'!L53</f>
        <v>0</v>
      </c>
      <c r="AV7" s="229">
        <f>+'C'!M53</f>
        <v>0</v>
      </c>
      <c r="AW7" s="229">
        <f>+'C'!N53</f>
        <v>0</v>
      </c>
      <c r="AX7" s="229">
        <f>+'C'!O53</f>
        <v>0</v>
      </c>
      <c r="AY7" s="229">
        <f>+'C'!P53</f>
        <v>0</v>
      </c>
      <c r="AZ7" s="229">
        <f>+'C'!E68</f>
        <v>0</v>
      </c>
      <c r="BA7" s="229">
        <f>+'C'!F68</f>
        <v>0</v>
      </c>
      <c r="BB7" s="229">
        <f>+'C'!G68</f>
        <v>0</v>
      </c>
      <c r="BC7" s="229">
        <f>+'C'!H68</f>
        <v>0</v>
      </c>
      <c r="BD7" s="229">
        <f>+'C'!I68</f>
        <v>0</v>
      </c>
      <c r="BE7" s="229">
        <f>+'C'!J68</f>
        <v>0</v>
      </c>
      <c r="BF7" s="229">
        <f>+'C'!K68</f>
        <v>0</v>
      </c>
      <c r="BG7" s="229">
        <f>+'C'!L68</f>
        <v>0</v>
      </c>
      <c r="BH7" s="229">
        <f>+'C'!M68</f>
        <v>0</v>
      </c>
      <c r="BI7" s="229">
        <f>+'C'!N68</f>
        <v>0</v>
      </c>
      <c r="BJ7" s="229">
        <f>+'C'!O68</f>
        <v>0</v>
      </c>
      <c r="BK7" s="229">
        <f>+'C'!P68</f>
        <v>0</v>
      </c>
    </row>
    <row r="8" spans="1:63" s="122" customFormat="1">
      <c r="A8" s="140"/>
      <c r="B8" s="227" t="s">
        <v>171</v>
      </c>
      <c r="C8" s="213"/>
      <c r="D8" s="229">
        <f>+'C'!E9</f>
        <v>0</v>
      </c>
      <c r="E8" s="229">
        <f>+'C'!F9</f>
        <v>0</v>
      </c>
      <c r="F8" s="229">
        <f>+'C'!G9</f>
        <v>0</v>
      </c>
      <c r="G8" s="229">
        <f>+'C'!H9</f>
        <v>0</v>
      </c>
      <c r="H8" s="229">
        <f>+'C'!I9</f>
        <v>0</v>
      </c>
      <c r="I8" s="229">
        <f>+'C'!J9</f>
        <v>0</v>
      </c>
      <c r="J8" s="229">
        <f>+'C'!K9</f>
        <v>0</v>
      </c>
      <c r="K8" s="229">
        <f>+'C'!L9</f>
        <v>0</v>
      </c>
      <c r="L8" s="229">
        <f>+'C'!M9</f>
        <v>0</v>
      </c>
      <c r="M8" s="229">
        <f>+'C'!N9</f>
        <v>0</v>
      </c>
      <c r="N8" s="229">
        <f>+'C'!O9</f>
        <v>0</v>
      </c>
      <c r="O8" s="229">
        <f>+'C'!P9</f>
        <v>0</v>
      </c>
      <c r="P8" s="229">
        <f>+'C'!E24</f>
        <v>0</v>
      </c>
      <c r="Q8" s="229">
        <f>+'C'!F24</f>
        <v>0</v>
      </c>
      <c r="R8" s="229">
        <f>+'C'!G24</f>
        <v>0</v>
      </c>
      <c r="S8" s="229">
        <f>+'C'!H24</f>
        <v>0</v>
      </c>
      <c r="T8" s="229">
        <f>+'C'!I24</f>
        <v>0</v>
      </c>
      <c r="U8" s="229">
        <f>+'C'!J24</f>
        <v>0</v>
      </c>
      <c r="V8" s="229">
        <f>+'C'!K24</f>
        <v>0</v>
      </c>
      <c r="W8" s="229">
        <f>+'C'!L24</f>
        <v>0</v>
      </c>
      <c r="X8" s="229">
        <f>+'C'!M24</f>
        <v>0</v>
      </c>
      <c r="Y8" s="229">
        <f>+'C'!N24</f>
        <v>0</v>
      </c>
      <c r="Z8" s="229">
        <f>+'C'!O24</f>
        <v>0</v>
      </c>
      <c r="AA8" s="229">
        <f>+'C'!P24</f>
        <v>0</v>
      </c>
      <c r="AB8" s="229">
        <f>+'C'!E39</f>
        <v>0</v>
      </c>
      <c r="AC8" s="229">
        <f>+'C'!F39</f>
        <v>0</v>
      </c>
      <c r="AD8" s="229">
        <f>+'C'!G39</f>
        <v>0</v>
      </c>
      <c r="AE8" s="229">
        <f>+'C'!H39</f>
        <v>0</v>
      </c>
      <c r="AF8" s="229">
        <f>+'C'!I39</f>
        <v>0</v>
      </c>
      <c r="AG8" s="229">
        <f>+'C'!J39</f>
        <v>0</v>
      </c>
      <c r="AH8" s="229">
        <f>+'C'!K39</f>
        <v>0</v>
      </c>
      <c r="AI8" s="229">
        <f>+'C'!L39</f>
        <v>0</v>
      </c>
      <c r="AJ8" s="229">
        <f>+'C'!M39</f>
        <v>0</v>
      </c>
      <c r="AK8" s="229">
        <f>+'C'!N39</f>
        <v>0</v>
      </c>
      <c r="AL8" s="229">
        <f>+'C'!O39</f>
        <v>0</v>
      </c>
      <c r="AM8" s="229">
        <f>+'C'!P39</f>
        <v>0</v>
      </c>
      <c r="AN8" s="229">
        <f>+'C'!E54</f>
        <v>0</v>
      </c>
      <c r="AO8" s="229">
        <f>+'C'!F54</f>
        <v>0</v>
      </c>
      <c r="AP8" s="229">
        <f>+'C'!G54</f>
        <v>0</v>
      </c>
      <c r="AQ8" s="229">
        <f>+'C'!H54</f>
        <v>0</v>
      </c>
      <c r="AR8" s="229">
        <f>+'C'!I54</f>
        <v>0</v>
      </c>
      <c r="AS8" s="229">
        <f>+'C'!J54</f>
        <v>0</v>
      </c>
      <c r="AT8" s="229">
        <f>+'C'!K54</f>
        <v>0</v>
      </c>
      <c r="AU8" s="229">
        <f>+'C'!L54</f>
        <v>0</v>
      </c>
      <c r="AV8" s="229">
        <f>+'C'!M54</f>
        <v>0</v>
      </c>
      <c r="AW8" s="229">
        <f>+'C'!N54</f>
        <v>0</v>
      </c>
      <c r="AX8" s="229">
        <f>+'C'!O54</f>
        <v>0</v>
      </c>
      <c r="AY8" s="229">
        <f>+'C'!P54</f>
        <v>0</v>
      </c>
      <c r="AZ8" s="229">
        <f>+'C'!E69</f>
        <v>0</v>
      </c>
      <c r="BA8" s="229">
        <f>+'C'!F69</f>
        <v>0</v>
      </c>
      <c r="BB8" s="229">
        <f>+'C'!G69</f>
        <v>0</v>
      </c>
      <c r="BC8" s="229">
        <f>+'C'!H69</f>
        <v>0</v>
      </c>
      <c r="BD8" s="229">
        <f>+'C'!I69</f>
        <v>0</v>
      </c>
      <c r="BE8" s="229">
        <f>+'C'!J69</f>
        <v>0</v>
      </c>
      <c r="BF8" s="229">
        <f>+'C'!K69</f>
        <v>0</v>
      </c>
      <c r="BG8" s="229">
        <f>+'C'!L69</f>
        <v>0</v>
      </c>
      <c r="BH8" s="229">
        <f>+'C'!M69</f>
        <v>0</v>
      </c>
      <c r="BI8" s="229">
        <f>+'C'!N69</f>
        <v>0</v>
      </c>
      <c r="BJ8" s="229">
        <f>+'C'!O69</f>
        <v>0</v>
      </c>
      <c r="BK8" s="229">
        <f>+'C'!P69</f>
        <v>0</v>
      </c>
    </row>
    <row r="9" spans="1:63" s="122" customFormat="1">
      <c r="A9" s="140"/>
      <c r="B9" s="226" t="s">
        <v>41</v>
      </c>
      <c r="C9" s="213"/>
      <c r="D9" s="229">
        <f>+'C'!E10</f>
        <v>0</v>
      </c>
      <c r="E9" s="229">
        <f>+'C'!F10</f>
        <v>0</v>
      </c>
      <c r="F9" s="229">
        <f>+'C'!G10</f>
        <v>0</v>
      </c>
      <c r="G9" s="229">
        <f>+'C'!H10</f>
        <v>0</v>
      </c>
      <c r="H9" s="229">
        <f>+'C'!I10</f>
        <v>0</v>
      </c>
      <c r="I9" s="229">
        <f>+'C'!J10</f>
        <v>0</v>
      </c>
      <c r="J9" s="229">
        <f>+'C'!K10</f>
        <v>0</v>
      </c>
      <c r="K9" s="229">
        <f>+'C'!L10</f>
        <v>0</v>
      </c>
      <c r="L9" s="229">
        <f>+'C'!M10</f>
        <v>0</v>
      </c>
      <c r="M9" s="229">
        <f>+'C'!N10</f>
        <v>0</v>
      </c>
      <c r="N9" s="229">
        <f>+'C'!O10</f>
        <v>0</v>
      </c>
      <c r="O9" s="229">
        <f>+'C'!P10</f>
        <v>0</v>
      </c>
      <c r="P9" s="229">
        <f>+'C'!E25</f>
        <v>0</v>
      </c>
      <c r="Q9" s="229">
        <f>+'C'!F25</f>
        <v>0</v>
      </c>
      <c r="R9" s="229">
        <f>+'C'!G25</f>
        <v>0</v>
      </c>
      <c r="S9" s="229">
        <f>+'C'!H25</f>
        <v>0</v>
      </c>
      <c r="T9" s="229">
        <f>+'C'!I25</f>
        <v>0</v>
      </c>
      <c r="U9" s="229">
        <f>+'C'!J25</f>
        <v>0</v>
      </c>
      <c r="V9" s="229">
        <f>+'C'!K25</f>
        <v>0</v>
      </c>
      <c r="W9" s="229">
        <f>+'C'!L25</f>
        <v>0</v>
      </c>
      <c r="X9" s="229">
        <f>+'C'!M25</f>
        <v>0</v>
      </c>
      <c r="Y9" s="229">
        <f>+'C'!N25</f>
        <v>0</v>
      </c>
      <c r="Z9" s="229">
        <f>+'C'!O25</f>
        <v>0</v>
      </c>
      <c r="AA9" s="229">
        <f>+'C'!P25</f>
        <v>0</v>
      </c>
      <c r="AB9" s="229">
        <f>+'C'!E40</f>
        <v>0</v>
      </c>
      <c r="AC9" s="229">
        <f>+'C'!F40</f>
        <v>0</v>
      </c>
      <c r="AD9" s="229">
        <f>+'C'!G40</f>
        <v>0</v>
      </c>
      <c r="AE9" s="229">
        <f>+'C'!H40</f>
        <v>0</v>
      </c>
      <c r="AF9" s="229">
        <f>+'C'!I40</f>
        <v>0</v>
      </c>
      <c r="AG9" s="229">
        <f>+'C'!J40</f>
        <v>0</v>
      </c>
      <c r="AH9" s="229">
        <f>+'C'!K40</f>
        <v>0</v>
      </c>
      <c r="AI9" s="229">
        <f>+'C'!L40</f>
        <v>0</v>
      </c>
      <c r="AJ9" s="229">
        <f>+'C'!M40</f>
        <v>0</v>
      </c>
      <c r="AK9" s="229">
        <f>+'C'!N40</f>
        <v>0</v>
      </c>
      <c r="AL9" s="229">
        <f>+'C'!O40</f>
        <v>0</v>
      </c>
      <c r="AM9" s="229">
        <f>+'C'!P40</f>
        <v>0</v>
      </c>
      <c r="AN9" s="229">
        <f>+'C'!E55</f>
        <v>0</v>
      </c>
      <c r="AO9" s="229">
        <f>+'C'!F55</f>
        <v>0</v>
      </c>
      <c r="AP9" s="229">
        <f>+'C'!G55</f>
        <v>0</v>
      </c>
      <c r="AQ9" s="229">
        <f>+'C'!H55</f>
        <v>0</v>
      </c>
      <c r="AR9" s="229">
        <f>+'C'!I55</f>
        <v>0</v>
      </c>
      <c r="AS9" s="229">
        <f>+'C'!J55</f>
        <v>0</v>
      </c>
      <c r="AT9" s="229">
        <f>+'C'!K55</f>
        <v>0</v>
      </c>
      <c r="AU9" s="229">
        <f>+'C'!L55</f>
        <v>0</v>
      </c>
      <c r="AV9" s="229">
        <f>+'C'!M55</f>
        <v>0</v>
      </c>
      <c r="AW9" s="229">
        <f>+'C'!N55</f>
        <v>0</v>
      </c>
      <c r="AX9" s="229">
        <f>+'C'!O55</f>
        <v>0</v>
      </c>
      <c r="AY9" s="229">
        <f>+'C'!P55</f>
        <v>0</v>
      </c>
      <c r="AZ9" s="229">
        <f>+'C'!E70</f>
        <v>0</v>
      </c>
      <c r="BA9" s="229">
        <f>+'C'!F70</f>
        <v>0</v>
      </c>
      <c r="BB9" s="229">
        <f>+'C'!G70</f>
        <v>0</v>
      </c>
      <c r="BC9" s="229">
        <f>+'C'!H70</f>
        <v>0</v>
      </c>
      <c r="BD9" s="229">
        <f>+'C'!I70</f>
        <v>0</v>
      </c>
      <c r="BE9" s="229">
        <f>+'C'!J70</f>
        <v>0</v>
      </c>
      <c r="BF9" s="229">
        <f>+'C'!K70</f>
        <v>0</v>
      </c>
      <c r="BG9" s="229">
        <f>+'C'!L70</f>
        <v>0</v>
      </c>
      <c r="BH9" s="229">
        <f>+'C'!M70</f>
        <v>0</v>
      </c>
      <c r="BI9" s="229">
        <f>+'C'!N70</f>
        <v>0</v>
      </c>
      <c r="BJ9" s="229">
        <f>+'C'!O70</f>
        <v>0</v>
      </c>
      <c r="BK9" s="229">
        <f>+'C'!P70</f>
        <v>0</v>
      </c>
    </row>
    <row r="10" spans="1:63" s="122" customFormat="1">
      <c r="A10" s="140"/>
      <c r="B10" s="226" t="s">
        <v>209</v>
      </c>
      <c r="C10" s="213"/>
      <c r="D10" s="229">
        <f>+'C'!E11</f>
        <v>0</v>
      </c>
      <c r="E10" s="229">
        <f>+'C'!F11</f>
        <v>0</v>
      </c>
      <c r="F10" s="229">
        <f>+'C'!G11</f>
        <v>0</v>
      </c>
      <c r="G10" s="229">
        <f>+'C'!H11</f>
        <v>0</v>
      </c>
      <c r="H10" s="229">
        <f>+'C'!I11</f>
        <v>0</v>
      </c>
      <c r="I10" s="229">
        <f>+'C'!J11</f>
        <v>0</v>
      </c>
      <c r="J10" s="229">
        <f>+'C'!K11</f>
        <v>0</v>
      </c>
      <c r="K10" s="229">
        <f>+'C'!L11</f>
        <v>0</v>
      </c>
      <c r="L10" s="229">
        <f>+'C'!M11</f>
        <v>0</v>
      </c>
      <c r="M10" s="229">
        <f>+'C'!N11</f>
        <v>0</v>
      </c>
      <c r="N10" s="229">
        <f>+'C'!O11</f>
        <v>0</v>
      </c>
      <c r="O10" s="229">
        <f>+'C'!P11</f>
        <v>0</v>
      </c>
      <c r="P10" s="229">
        <f>+'C'!E26</f>
        <v>0</v>
      </c>
      <c r="Q10" s="229">
        <f>+'C'!F26</f>
        <v>0</v>
      </c>
      <c r="R10" s="229">
        <f>+'C'!G26</f>
        <v>0</v>
      </c>
      <c r="S10" s="229">
        <f>+'C'!H26</f>
        <v>0</v>
      </c>
      <c r="T10" s="229">
        <f>+'C'!I26</f>
        <v>0</v>
      </c>
      <c r="U10" s="229">
        <f>+'C'!J26</f>
        <v>0</v>
      </c>
      <c r="V10" s="229">
        <f>+'C'!K26</f>
        <v>0</v>
      </c>
      <c r="W10" s="229">
        <f>+'C'!L26</f>
        <v>0</v>
      </c>
      <c r="X10" s="229">
        <f>+'C'!M26</f>
        <v>0</v>
      </c>
      <c r="Y10" s="229">
        <f>+'C'!N26</f>
        <v>0</v>
      </c>
      <c r="Z10" s="229">
        <f>+'C'!O26</f>
        <v>0</v>
      </c>
      <c r="AA10" s="229">
        <f>+'C'!P26</f>
        <v>0</v>
      </c>
      <c r="AB10" s="229">
        <f>+'C'!E41</f>
        <v>0</v>
      </c>
      <c r="AC10" s="229">
        <f>+'C'!F41</f>
        <v>0</v>
      </c>
      <c r="AD10" s="229">
        <f>+'C'!G41</f>
        <v>0</v>
      </c>
      <c r="AE10" s="229">
        <f>+'C'!H41</f>
        <v>0</v>
      </c>
      <c r="AF10" s="229">
        <f>+'C'!I41</f>
        <v>0</v>
      </c>
      <c r="AG10" s="229">
        <f>+'C'!J41</f>
        <v>0</v>
      </c>
      <c r="AH10" s="229">
        <f>+'C'!K41</f>
        <v>0</v>
      </c>
      <c r="AI10" s="229">
        <f>+'C'!L41</f>
        <v>0</v>
      </c>
      <c r="AJ10" s="229">
        <f>+'C'!M41</f>
        <v>0</v>
      </c>
      <c r="AK10" s="229">
        <f>+'C'!N41</f>
        <v>0</v>
      </c>
      <c r="AL10" s="229">
        <f>+'C'!O41</f>
        <v>0</v>
      </c>
      <c r="AM10" s="229">
        <f>+'C'!P41</f>
        <v>0</v>
      </c>
      <c r="AN10" s="229">
        <f>+'C'!E56</f>
        <v>0</v>
      </c>
      <c r="AO10" s="229">
        <f>+'C'!F56</f>
        <v>0</v>
      </c>
      <c r="AP10" s="229">
        <f>+'C'!G56</f>
        <v>0</v>
      </c>
      <c r="AQ10" s="229">
        <f>+'C'!H56</f>
        <v>0</v>
      </c>
      <c r="AR10" s="229">
        <f>+'C'!I56</f>
        <v>0</v>
      </c>
      <c r="AS10" s="229">
        <f>+'C'!J56</f>
        <v>0</v>
      </c>
      <c r="AT10" s="229">
        <f>+'C'!K56</f>
        <v>0</v>
      </c>
      <c r="AU10" s="229">
        <f>+'C'!L56</f>
        <v>0</v>
      </c>
      <c r="AV10" s="229">
        <f>+'C'!M56</f>
        <v>0</v>
      </c>
      <c r="AW10" s="229">
        <f>+'C'!N56</f>
        <v>0</v>
      </c>
      <c r="AX10" s="229">
        <f>+'C'!O56</f>
        <v>0</v>
      </c>
      <c r="AY10" s="229">
        <f>+'C'!P56</f>
        <v>0</v>
      </c>
      <c r="AZ10" s="229">
        <f>+'C'!E71</f>
        <v>0</v>
      </c>
      <c r="BA10" s="229">
        <f>+'C'!F71</f>
        <v>0</v>
      </c>
      <c r="BB10" s="229">
        <f>+'C'!G71</f>
        <v>0</v>
      </c>
      <c r="BC10" s="229">
        <f>+'C'!H71</f>
        <v>0</v>
      </c>
      <c r="BD10" s="229">
        <f>+'C'!I71</f>
        <v>0</v>
      </c>
      <c r="BE10" s="229">
        <f>+'C'!J71</f>
        <v>0</v>
      </c>
      <c r="BF10" s="229">
        <f>+'C'!K71</f>
        <v>0</v>
      </c>
      <c r="BG10" s="229">
        <f>+'C'!L71</f>
        <v>0</v>
      </c>
      <c r="BH10" s="229">
        <f>+'C'!M71</f>
        <v>0</v>
      </c>
      <c r="BI10" s="229">
        <f>+'C'!N71</f>
        <v>0</v>
      </c>
      <c r="BJ10" s="229">
        <f>+'C'!O71</f>
        <v>0</v>
      </c>
      <c r="BK10" s="229">
        <f>+'C'!P71</f>
        <v>0</v>
      </c>
    </row>
    <row r="11" spans="1:63">
      <c r="B11" s="226" t="s">
        <v>43</v>
      </c>
      <c r="C11" s="213"/>
      <c r="D11" s="229">
        <f>+'C'!E12</f>
        <v>0</v>
      </c>
      <c r="E11" s="229">
        <f>+'C'!F12</f>
        <v>0</v>
      </c>
      <c r="F11" s="229">
        <f>+'C'!G12</f>
        <v>0</v>
      </c>
      <c r="G11" s="229">
        <f>+'C'!H12</f>
        <v>0</v>
      </c>
      <c r="H11" s="229">
        <f>+'C'!I12</f>
        <v>0</v>
      </c>
      <c r="I11" s="229">
        <f>+'C'!J12</f>
        <v>0</v>
      </c>
      <c r="J11" s="229">
        <f>+'C'!K12</f>
        <v>0</v>
      </c>
      <c r="K11" s="229">
        <f>+'C'!L12</f>
        <v>0</v>
      </c>
      <c r="L11" s="229">
        <f>+'C'!M12</f>
        <v>0</v>
      </c>
      <c r="M11" s="229">
        <f>+'C'!N12</f>
        <v>0</v>
      </c>
      <c r="N11" s="229">
        <f>+'C'!O12</f>
        <v>0</v>
      </c>
      <c r="O11" s="229">
        <f>+'C'!P12</f>
        <v>0</v>
      </c>
      <c r="P11" s="229">
        <f>+'C'!E27</f>
        <v>0</v>
      </c>
      <c r="Q11" s="229">
        <f>+'C'!F27</f>
        <v>0</v>
      </c>
      <c r="R11" s="229">
        <f>+'C'!G27</f>
        <v>0</v>
      </c>
      <c r="S11" s="229">
        <f>+'C'!H27</f>
        <v>0</v>
      </c>
      <c r="T11" s="229">
        <f>+'C'!I27</f>
        <v>0</v>
      </c>
      <c r="U11" s="229">
        <f>+'C'!J27</f>
        <v>0</v>
      </c>
      <c r="V11" s="229">
        <f>+'C'!K27</f>
        <v>0</v>
      </c>
      <c r="W11" s="229">
        <f>+'C'!L27</f>
        <v>0</v>
      </c>
      <c r="X11" s="229">
        <f>+'C'!M27</f>
        <v>0</v>
      </c>
      <c r="Y11" s="229">
        <f>+'C'!N27</f>
        <v>0</v>
      </c>
      <c r="Z11" s="229">
        <f>+'C'!O27</f>
        <v>0</v>
      </c>
      <c r="AA11" s="229">
        <f>+'C'!P27</f>
        <v>0</v>
      </c>
      <c r="AB11" s="229">
        <f>+'C'!E42</f>
        <v>0</v>
      </c>
      <c r="AC11" s="229">
        <f>+'C'!F42</f>
        <v>0</v>
      </c>
      <c r="AD11" s="229">
        <f>+'C'!G42</f>
        <v>0</v>
      </c>
      <c r="AE11" s="229">
        <f>+'C'!H42</f>
        <v>0</v>
      </c>
      <c r="AF11" s="229">
        <f>+'C'!I42</f>
        <v>0</v>
      </c>
      <c r="AG11" s="229">
        <f>+'C'!J42</f>
        <v>0</v>
      </c>
      <c r="AH11" s="229">
        <f>+'C'!K42</f>
        <v>0</v>
      </c>
      <c r="AI11" s="229">
        <f>+'C'!L42</f>
        <v>0</v>
      </c>
      <c r="AJ11" s="229">
        <f>+'C'!M42</f>
        <v>0</v>
      </c>
      <c r="AK11" s="229">
        <f>+'C'!N42</f>
        <v>0</v>
      </c>
      <c r="AL11" s="229">
        <f>+'C'!O42</f>
        <v>0</v>
      </c>
      <c r="AM11" s="229">
        <f>+'C'!P42</f>
        <v>0</v>
      </c>
      <c r="AN11" s="229">
        <f>+'C'!E57</f>
        <v>0</v>
      </c>
      <c r="AO11" s="229">
        <f>+'C'!F57</f>
        <v>0</v>
      </c>
      <c r="AP11" s="229">
        <f>+'C'!G57</f>
        <v>0</v>
      </c>
      <c r="AQ11" s="229">
        <f>+'C'!H57</f>
        <v>0</v>
      </c>
      <c r="AR11" s="229">
        <f>+'C'!I57</f>
        <v>0</v>
      </c>
      <c r="AS11" s="229">
        <f>+'C'!J57</f>
        <v>0</v>
      </c>
      <c r="AT11" s="229">
        <f>+'C'!K57</f>
        <v>0</v>
      </c>
      <c r="AU11" s="229">
        <f>+'C'!L57</f>
        <v>0</v>
      </c>
      <c r="AV11" s="229">
        <f>+'C'!M57</f>
        <v>0</v>
      </c>
      <c r="AW11" s="229">
        <f>+'C'!N57</f>
        <v>0</v>
      </c>
      <c r="AX11" s="229">
        <f>+'C'!O57</f>
        <v>0</v>
      </c>
      <c r="AY11" s="229">
        <f>+'C'!P57</f>
        <v>0</v>
      </c>
      <c r="AZ11" s="229">
        <f>+'C'!E72</f>
        <v>0</v>
      </c>
      <c r="BA11" s="229">
        <f>+'C'!F72</f>
        <v>0</v>
      </c>
      <c r="BB11" s="229">
        <f>+'C'!G72</f>
        <v>0</v>
      </c>
      <c r="BC11" s="229">
        <f>+'C'!H72</f>
        <v>0</v>
      </c>
      <c r="BD11" s="229">
        <f>+'C'!I72</f>
        <v>0</v>
      </c>
      <c r="BE11" s="229">
        <f>+'C'!J72</f>
        <v>0</v>
      </c>
      <c r="BF11" s="229">
        <f>+'C'!K72</f>
        <v>0</v>
      </c>
      <c r="BG11" s="229">
        <f>+'C'!L72</f>
        <v>0</v>
      </c>
      <c r="BH11" s="229">
        <f>+'C'!M72</f>
        <v>0</v>
      </c>
      <c r="BI11" s="229">
        <f>+'C'!N72</f>
        <v>0</v>
      </c>
      <c r="BJ11" s="229">
        <f>+'C'!O72</f>
        <v>0</v>
      </c>
      <c r="BK11" s="229">
        <f>+'C'!P72</f>
        <v>0</v>
      </c>
    </row>
    <row r="12" spans="1:63">
      <c r="B12" s="226" t="s">
        <v>44</v>
      </c>
      <c r="C12" s="213"/>
      <c r="D12" s="229">
        <f>+'C'!E13</f>
        <v>50</v>
      </c>
      <c r="E12" s="229">
        <f>+'C'!F13</f>
        <v>50</v>
      </c>
      <c r="F12" s="229">
        <f>+'C'!G13</f>
        <v>50</v>
      </c>
      <c r="G12" s="229">
        <f>+'C'!H13</f>
        <v>50</v>
      </c>
      <c r="H12" s="229">
        <f>+'C'!I13</f>
        <v>50</v>
      </c>
      <c r="I12" s="229">
        <f>+'C'!J13</f>
        <v>50</v>
      </c>
      <c r="J12" s="229">
        <f>+'C'!K13</f>
        <v>50</v>
      </c>
      <c r="K12" s="229">
        <f>+'C'!L13</f>
        <v>50</v>
      </c>
      <c r="L12" s="229">
        <f>+'C'!M13</f>
        <v>50</v>
      </c>
      <c r="M12" s="229">
        <f>+'C'!N13</f>
        <v>50</v>
      </c>
      <c r="N12" s="229">
        <f>+'C'!O13</f>
        <v>50</v>
      </c>
      <c r="O12" s="229">
        <f>+'C'!P13</f>
        <v>50</v>
      </c>
      <c r="P12" s="229">
        <f>+'C'!E28</f>
        <v>50</v>
      </c>
      <c r="Q12" s="229">
        <f>+'C'!F28</f>
        <v>50</v>
      </c>
      <c r="R12" s="229">
        <f>+'C'!G28</f>
        <v>50</v>
      </c>
      <c r="S12" s="229">
        <f>+'C'!H28</f>
        <v>50</v>
      </c>
      <c r="T12" s="229">
        <f>+'C'!I28</f>
        <v>50</v>
      </c>
      <c r="U12" s="229">
        <f>+'C'!J28</f>
        <v>50</v>
      </c>
      <c r="V12" s="229">
        <f>+'C'!K28</f>
        <v>50</v>
      </c>
      <c r="W12" s="229">
        <f>+'C'!L28</f>
        <v>50</v>
      </c>
      <c r="X12" s="229">
        <f>+'C'!M28</f>
        <v>50</v>
      </c>
      <c r="Y12" s="229">
        <f>+'C'!N28</f>
        <v>50</v>
      </c>
      <c r="Z12" s="229">
        <f>+'C'!O28</f>
        <v>50</v>
      </c>
      <c r="AA12" s="229">
        <f>+'C'!P28</f>
        <v>50</v>
      </c>
      <c r="AB12" s="229">
        <f>+'C'!E43</f>
        <v>50</v>
      </c>
      <c r="AC12" s="229">
        <f>+'C'!F43</f>
        <v>50</v>
      </c>
      <c r="AD12" s="229">
        <f>+'C'!G43</f>
        <v>50</v>
      </c>
      <c r="AE12" s="229">
        <f>+'C'!H43</f>
        <v>50</v>
      </c>
      <c r="AF12" s="229">
        <f>+'C'!I43</f>
        <v>50</v>
      </c>
      <c r="AG12" s="229">
        <f>+'C'!J43</f>
        <v>50</v>
      </c>
      <c r="AH12" s="229">
        <f>+'C'!K43</f>
        <v>50</v>
      </c>
      <c r="AI12" s="229">
        <f>+'C'!L43</f>
        <v>50</v>
      </c>
      <c r="AJ12" s="229">
        <f>+'C'!M43</f>
        <v>50</v>
      </c>
      <c r="AK12" s="229">
        <f>+'C'!N43</f>
        <v>50</v>
      </c>
      <c r="AL12" s="229">
        <f>+'C'!O43</f>
        <v>50</v>
      </c>
      <c r="AM12" s="229">
        <f>+'C'!P43</f>
        <v>50</v>
      </c>
      <c r="AN12" s="229">
        <f>+'C'!E58</f>
        <v>0</v>
      </c>
      <c r="AO12" s="229">
        <f>+'C'!F58</f>
        <v>0</v>
      </c>
      <c r="AP12" s="229">
        <f>+'C'!G58</f>
        <v>0</v>
      </c>
      <c r="AQ12" s="229">
        <f>+'C'!H58</f>
        <v>0</v>
      </c>
      <c r="AR12" s="229">
        <f>+'C'!I58</f>
        <v>0</v>
      </c>
      <c r="AS12" s="229">
        <f>+'C'!J58</f>
        <v>0</v>
      </c>
      <c r="AT12" s="229">
        <f>+'C'!K58</f>
        <v>0</v>
      </c>
      <c r="AU12" s="229">
        <f>+'C'!L58</f>
        <v>0</v>
      </c>
      <c r="AV12" s="229">
        <f>+'C'!M58</f>
        <v>0</v>
      </c>
      <c r="AW12" s="229">
        <f>+'C'!N58</f>
        <v>0</v>
      </c>
      <c r="AX12" s="229">
        <f>+'C'!O58</f>
        <v>0</v>
      </c>
      <c r="AY12" s="229">
        <f>+'C'!P58</f>
        <v>0</v>
      </c>
      <c r="AZ12" s="229">
        <f>+'C'!E73</f>
        <v>0</v>
      </c>
      <c r="BA12" s="229">
        <f>+'C'!F73</f>
        <v>0</v>
      </c>
      <c r="BB12" s="229">
        <f>+'C'!G73</f>
        <v>0</v>
      </c>
      <c r="BC12" s="229">
        <f>+'C'!H73</f>
        <v>0</v>
      </c>
      <c r="BD12" s="229">
        <f>+'C'!I73</f>
        <v>0</v>
      </c>
      <c r="BE12" s="229">
        <f>+'C'!J73</f>
        <v>0</v>
      </c>
      <c r="BF12" s="229">
        <f>+'C'!K73</f>
        <v>0</v>
      </c>
      <c r="BG12" s="229">
        <f>+'C'!L73</f>
        <v>0</v>
      </c>
      <c r="BH12" s="229">
        <f>+'C'!M73</f>
        <v>0</v>
      </c>
      <c r="BI12" s="229">
        <f>+'C'!N73</f>
        <v>0</v>
      </c>
      <c r="BJ12" s="229">
        <f>+'C'!O73</f>
        <v>0</v>
      </c>
      <c r="BK12" s="229">
        <f>+'C'!P73</f>
        <v>0</v>
      </c>
    </row>
    <row r="13" spans="1:63">
      <c r="B13" s="226" t="s">
        <v>46</v>
      </c>
      <c r="C13" s="213"/>
      <c r="D13" s="229">
        <f>+'C'!E14</f>
        <v>0</v>
      </c>
      <c r="E13" s="229">
        <f>+'C'!F14</f>
        <v>0</v>
      </c>
      <c r="F13" s="229">
        <f>+'C'!G14</f>
        <v>0</v>
      </c>
      <c r="G13" s="229">
        <f>+'C'!H14</f>
        <v>0</v>
      </c>
      <c r="H13" s="229">
        <f>+'C'!I14</f>
        <v>0</v>
      </c>
      <c r="I13" s="229">
        <f>+'C'!J14</f>
        <v>0</v>
      </c>
      <c r="J13" s="229">
        <f>+'C'!K14</f>
        <v>0</v>
      </c>
      <c r="K13" s="229">
        <f>+'C'!L14</f>
        <v>0</v>
      </c>
      <c r="L13" s="229">
        <f>+'C'!M14</f>
        <v>0</v>
      </c>
      <c r="M13" s="229">
        <f>+'C'!N14</f>
        <v>0</v>
      </c>
      <c r="N13" s="229">
        <f>+'C'!O14</f>
        <v>0</v>
      </c>
      <c r="O13" s="229">
        <f>+'C'!P14</f>
        <v>0</v>
      </c>
      <c r="P13" s="229">
        <f>+'C'!E29</f>
        <v>0</v>
      </c>
      <c r="Q13" s="229">
        <f>+'C'!F29</f>
        <v>0</v>
      </c>
      <c r="R13" s="229">
        <f>+'C'!G29</f>
        <v>0</v>
      </c>
      <c r="S13" s="229">
        <f>+'C'!H29</f>
        <v>0</v>
      </c>
      <c r="T13" s="229">
        <f>+'C'!I29</f>
        <v>0</v>
      </c>
      <c r="U13" s="229">
        <f>+'C'!J29</f>
        <v>0</v>
      </c>
      <c r="V13" s="229">
        <f>+'C'!K29</f>
        <v>0</v>
      </c>
      <c r="W13" s="229">
        <f>+'C'!L29</f>
        <v>0</v>
      </c>
      <c r="X13" s="229">
        <f>+'C'!M29</f>
        <v>0</v>
      </c>
      <c r="Y13" s="229">
        <f>+'C'!N29</f>
        <v>0</v>
      </c>
      <c r="Z13" s="229">
        <f>+'C'!O29</f>
        <v>0</v>
      </c>
      <c r="AA13" s="229">
        <f>+'C'!P29</f>
        <v>0</v>
      </c>
      <c r="AB13" s="229">
        <f>+'C'!E44</f>
        <v>0</v>
      </c>
      <c r="AC13" s="229">
        <f>+'C'!F44</f>
        <v>0</v>
      </c>
      <c r="AD13" s="229">
        <f>+'C'!G44</f>
        <v>0</v>
      </c>
      <c r="AE13" s="229">
        <f>+'C'!H44</f>
        <v>0</v>
      </c>
      <c r="AF13" s="229">
        <f>+'C'!I44</f>
        <v>0</v>
      </c>
      <c r="AG13" s="229">
        <f>+'C'!J44</f>
        <v>0</v>
      </c>
      <c r="AH13" s="229">
        <f>+'C'!K44</f>
        <v>0</v>
      </c>
      <c r="AI13" s="229">
        <f>+'C'!L44</f>
        <v>0</v>
      </c>
      <c r="AJ13" s="229">
        <f>+'C'!M44</f>
        <v>0</v>
      </c>
      <c r="AK13" s="229">
        <f>+'C'!N44</f>
        <v>0</v>
      </c>
      <c r="AL13" s="229">
        <f>+'C'!O44</f>
        <v>0</v>
      </c>
      <c r="AM13" s="229">
        <f>+'C'!P44</f>
        <v>0</v>
      </c>
      <c r="AN13" s="229">
        <f>+'C'!E59</f>
        <v>0</v>
      </c>
      <c r="AO13" s="229">
        <f>+'C'!F59</f>
        <v>0</v>
      </c>
      <c r="AP13" s="229">
        <f>+'C'!G59</f>
        <v>0</v>
      </c>
      <c r="AQ13" s="229">
        <f>+'C'!H59</f>
        <v>0</v>
      </c>
      <c r="AR13" s="229">
        <f>+'C'!I59</f>
        <v>0</v>
      </c>
      <c r="AS13" s="229">
        <f>+'C'!J59</f>
        <v>0</v>
      </c>
      <c r="AT13" s="229">
        <f>+'C'!K59</f>
        <v>0</v>
      </c>
      <c r="AU13" s="229">
        <f>+'C'!L59</f>
        <v>0</v>
      </c>
      <c r="AV13" s="229">
        <f>+'C'!M59</f>
        <v>0</v>
      </c>
      <c r="AW13" s="229">
        <f>+'C'!N59</f>
        <v>0</v>
      </c>
      <c r="AX13" s="229">
        <f>+'C'!O59</f>
        <v>0</v>
      </c>
      <c r="AY13" s="229">
        <f>+'C'!P59</f>
        <v>0</v>
      </c>
      <c r="AZ13" s="229">
        <f>+'C'!E74</f>
        <v>0</v>
      </c>
      <c r="BA13" s="229">
        <f>+'C'!F74</f>
        <v>0</v>
      </c>
      <c r="BB13" s="229">
        <f>+'C'!G74</f>
        <v>0</v>
      </c>
      <c r="BC13" s="229">
        <f>+'C'!H74</f>
        <v>0</v>
      </c>
      <c r="BD13" s="229">
        <f>+'C'!I74</f>
        <v>0</v>
      </c>
      <c r="BE13" s="229">
        <f>+'C'!J74</f>
        <v>0</v>
      </c>
      <c r="BF13" s="229">
        <f>+'C'!K74</f>
        <v>0</v>
      </c>
      <c r="BG13" s="229">
        <f>+'C'!L74</f>
        <v>0</v>
      </c>
      <c r="BH13" s="229">
        <f>+'C'!M74</f>
        <v>0</v>
      </c>
      <c r="BI13" s="229">
        <f>+'C'!N74</f>
        <v>0</v>
      </c>
      <c r="BJ13" s="229">
        <f>+'C'!O74</f>
        <v>0</v>
      </c>
      <c r="BK13" s="229">
        <f>+'C'!P74</f>
        <v>0</v>
      </c>
    </row>
    <row r="14" spans="1:63">
      <c r="B14" s="226" t="s">
        <v>47</v>
      </c>
      <c r="C14" s="213"/>
      <c r="D14" s="229">
        <f>+'C'!E17</f>
        <v>0</v>
      </c>
      <c r="E14" s="229">
        <f>+'C'!F17</f>
        <v>0</v>
      </c>
      <c r="F14" s="229">
        <f>+'C'!G17</f>
        <v>0</v>
      </c>
      <c r="G14" s="229">
        <f>+'C'!H17</f>
        <v>0</v>
      </c>
      <c r="H14" s="229">
        <f>+'C'!I17</f>
        <v>0</v>
      </c>
      <c r="I14" s="229">
        <f>+'C'!J17</f>
        <v>0</v>
      </c>
      <c r="J14" s="229">
        <f>+'C'!K17</f>
        <v>0</v>
      </c>
      <c r="K14" s="229">
        <f>+'C'!L17</f>
        <v>0</v>
      </c>
      <c r="L14" s="229">
        <f>+'C'!M17</f>
        <v>0</v>
      </c>
      <c r="M14" s="229">
        <f>+'C'!N17</f>
        <v>0</v>
      </c>
      <c r="N14" s="229">
        <f>+'C'!O17</f>
        <v>0</v>
      </c>
      <c r="O14" s="229">
        <f>+'C'!P17</f>
        <v>0</v>
      </c>
      <c r="P14" s="229">
        <f>+'C'!E32</f>
        <v>0</v>
      </c>
      <c r="Q14" s="229">
        <f>+'C'!F32</f>
        <v>0</v>
      </c>
      <c r="R14" s="229">
        <f>+'C'!G32</f>
        <v>0</v>
      </c>
      <c r="S14" s="229">
        <f>+'C'!H32</f>
        <v>0</v>
      </c>
      <c r="T14" s="229">
        <f>+'C'!I32</f>
        <v>0</v>
      </c>
      <c r="U14" s="229">
        <f>+'C'!J32</f>
        <v>0</v>
      </c>
      <c r="V14" s="229">
        <f>+'C'!K32</f>
        <v>0</v>
      </c>
      <c r="W14" s="229">
        <f>+'C'!L32</f>
        <v>0</v>
      </c>
      <c r="X14" s="229">
        <f>+'C'!M32</f>
        <v>0</v>
      </c>
      <c r="Y14" s="229">
        <f>+'C'!N32</f>
        <v>0</v>
      </c>
      <c r="Z14" s="229">
        <f>+'C'!O32</f>
        <v>0</v>
      </c>
      <c r="AA14" s="229">
        <f>+'C'!P32</f>
        <v>0</v>
      </c>
      <c r="AB14" s="229">
        <f>+'C'!E47</f>
        <v>0</v>
      </c>
      <c r="AC14" s="229">
        <f>+'C'!F47</f>
        <v>0</v>
      </c>
      <c r="AD14" s="229">
        <f>+'C'!G47</f>
        <v>0</v>
      </c>
      <c r="AE14" s="229">
        <f>+'C'!H47</f>
        <v>0</v>
      </c>
      <c r="AF14" s="229">
        <f>+'C'!I47</f>
        <v>0</v>
      </c>
      <c r="AG14" s="229">
        <f>+'C'!J47</f>
        <v>0</v>
      </c>
      <c r="AH14" s="229">
        <f>+'C'!K47</f>
        <v>0</v>
      </c>
      <c r="AI14" s="229">
        <f>+'C'!L47</f>
        <v>0</v>
      </c>
      <c r="AJ14" s="229">
        <f>+'C'!M47</f>
        <v>0</v>
      </c>
      <c r="AK14" s="229">
        <f>+'C'!N47</f>
        <v>0</v>
      </c>
      <c r="AL14" s="229">
        <f>+'C'!O47</f>
        <v>0</v>
      </c>
      <c r="AM14" s="229">
        <f>+'C'!P47</f>
        <v>0</v>
      </c>
      <c r="AN14" s="229">
        <f>+'C'!E62</f>
        <v>0</v>
      </c>
      <c r="AO14" s="229">
        <f>+'C'!F62</f>
        <v>0</v>
      </c>
      <c r="AP14" s="229">
        <f>+'C'!G62</f>
        <v>0</v>
      </c>
      <c r="AQ14" s="229">
        <f>+'C'!H62</f>
        <v>0</v>
      </c>
      <c r="AR14" s="229">
        <f>+'C'!I62</f>
        <v>0</v>
      </c>
      <c r="AS14" s="229">
        <f>+'C'!J62</f>
        <v>0</v>
      </c>
      <c r="AT14" s="229">
        <f>+'C'!K62</f>
        <v>0</v>
      </c>
      <c r="AU14" s="229">
        <f>+'C'!L62</f>
        <v>0</v>
      </c>
      <c r="AV14" s="229">
        <f>+'C'!M62</f>
        <v>0</v>
      </c>
      <c r="AW14" s="229">
        <f>+'C'!N62</f>
        <v>0</v>
      </c>
      <c r="AX14" s="229">
        <f>+'C'!O62</f>
        <v>0</v>
      </c>
      <c r="AY14" s="229">
        <f>+'C'!P62</f>
        <v>0</v>
      </c>
      <c r="AZ14" s="229">
        <f>+'C'!E77</f>
        <v>0</v>
      </c>
      <c r="BA14" s="229">
        <f>+'C'!F77</f>
        <v>0</v>
      </c>
      <c r="BB14" s="229">
        <f>+'C'!G77</f>
        <v>0</v>
      </c>
      <c r="BC14" s="229">
        <f>+'C'!H77</f>
        <v>0</v>
      </c>
      <c r="BD14" s="229">
        <f>+'C'!I77</f>
        <v>0</v>
      </c>
      <c r="BE14" s="229">
        <f>+'C'!J77</f>
        <v>0</v>
      </c>
      <c r="BF14" s="229">
        <f>+'C'!K77</f>
        <v>0</v>
      </c>
      <c r="BG14" s="229">
        <f>+'C'!L77</f>
        <v>0</v>
      </c>
      <c r="BH14" s="229">
        <f>+'C'!M77</f>
        <v>0</v>
      </c>
      <c r="BI14" s="229">
        <f>+'C'!N77</f>
        <v>0</v>
      </c>
      <c r="BJ14" s="229">
        <f>+'C'!O77</f>
        <v>0</v>
      </c>
      <c r="BK14" s="229">
        <f>+'C'!P77</f>
        <v>0</v>
      </c>
    </row>
    <row r="15" spans="1:63">
      <c r="B15" s="226" t="s">
        <v>45</v>
      </c>
      <c r="C15" s="213"/>
      <c r="D15" s="229">
        <f>+'C'!E18</f>
        <v>0</v>
      </c>
      <c r="E15" s="229">
        <f>+'C'!F18</f>
        <v>0</v>
      </c>
      <c r="F15" s="229">
        <f>+'C'!G18</f>
        <v>0</v>
      </c>
      <c r="G15" s="229">
        <f>+'C'!H18</f>
        <v>0</v>
      </c>
      <c r="H15" s="229">
        <f>+'C'!I18</f>
        <v>0</v>
      </c>
      <c r="I15" s="229">
        <f>+'C'!J18</f>
        <v>0</v>
      </c>
      <c r="J15" s="229">
        <f>+'C'!K18</f>
        <v>0</v>
      </c>
      <c r="K15" s="229">
        <f>+'C'!L18</f>
        <v>0</v>
      </c>
      <c r="L15" s="229">
        <f>+'C'!M18</f>
        <v>0</v>
      </c>
      <c r="M15" s="229">
        <f>+'C'!N18</f>
        <v>0</v>
      </c>
      <c r="N15" s="229">
        <f>+'C'!O18</f>
        <v>0</v>
      </c>
      <c r="O15" s="229">
        <f>+'C'!P18</f>
        <v>0</v>
      </c>
      <c r="P15" s="229">
        <f>+'C'!E33</f>
        <v>0</v>
      </c>
      <c r="Q15" s="229">
        <f>+'C'!F33</f>
        <v>0</v>
      </c>
      <c r="R15" s="229">
        <f>+'C'!G33</f>
        <v>0</v>
      </c>
      <c r="S15" s="229">
        <f>+'C'!H33</f>
        <v>0</v>
      </c>
      <c r="T15" s="229">
        <f>+'C'!I33</f>
        <v>0</v>
      </c>
      <c r="U15" s="229">
        <f>+'C'!J33</f>
        <v>0</v>
      </c>
      <c r="V15" s="229">
        <f>+'C'!K33</f>
        <v>0</v>
      </c>
      <c r="W15" s="229">
        <f>+'C'!L33</f>
        <v>0</v>
      </c>
      <c r="X15" s="229">
        <f>+'C'!M33</f>
        <v>0</v>
      </c>
      <c r="Y15" s="229">
        <f>+'C'!N33</f>
        <v>0</v>
      </c>
      <c r="Z15" s="229">
        <f>+'C'!O33</f>
        <v>0</v>
      </c>
      <c r="AA15" s="229">
        <f>+'C'!P33</f>
        <v>0</v>
      </c>
      <c r="AB15" s="229">
        <f>+'C'!E48</f>
        <v>0</v>
      </c>
      <c r="AC15" s="229">
        <f>+'C'!F48</f>
        <v>0</v>
      </c>
      <c r="AD15" s="229">
        <f>+'C'!G48</f>
        <v>0</v>
      </c>
      <c r="AE15" s="229">
        <f>+'C'!H48</f>
        <v>0</v>
      </c>
      <c r="AF15" s="229">
        <f>+'C'!I48</f>
        <v>0</v>
      </c>
      <c r="AG15" s="229">
        <f>+'C'!J48</f>
        <v>0</v>
      </c>
      <c r="AH15" s="229">
        <f>+'C'!K48</f>
        <v>0</v>
      </c>
      <c r="AI15" s="229">
        <f>+'C'!L48</f>
        <v>0</v>
      </c>
      <c r="AJ15" s="229">
        <f>+'C'!M48</f>
        <v>0</v>
      </c>
      <c r="AK15" s="229">
        <f>+'C'!N48</f>
        <v>0</v>
      </c>
      <c r="AL15" s="229">
        <f>+'C'!O48</f>
        <v>0</v>
      </c>
      <c r="AM15" s="229">
        <f>+'C'!P48</f>
        <v>0</v>
      </c>
      <c r="AN15" s="229">
        <f>+'C'!E63</f>
        <v>0</v>
      </c>
      <c r="AO15" s="229">
        <f>+'C'!F63</f>
        <v>0</v>
      </c>
      <c r="AP15" s="229">
        <f>+'C'!G63</f>
        <v>0</v>
      </c>
      <c r="AQ15" s="229">
        <f>+'C'!H63</f>
        <v>0</v>
      </c>
      <c r="AR15" s="229">
        <f>+'C'!I63</f>
        <v>0</v>
      </c>
      <c r="AS15" s="229">
        <f>+'C'!J63</f>
        <v>0</v>
      </c>
      <c r="AT15" s="229">
        <f>+'C'!K63</f>
        <v>0</v>
      </c>
      <c r="AU15" s="229">
        <f>+'C'!L63</f>
        <v>0</v>
      </c>
      <c r="AV15" s="229">
        <f>+'C'!M63</f>
        <v>0</v>
      </c>
      <c r="AW15" s="229">
        <f>+'C'!N63</f>
        <v>0</v>
      </c>
      <c r="AX15" s="229">
        <f>+'C'!O63</f>
        <v>0</v>
      </c>
      <c r="AY15" s="229">
        <f>+'C'!P63</f>
        <v>0</v>
      </c>
      <c r="AZ15" s="229">
        <f>+'C'!E78</f>
        <v>0</v>
      </c>
      <c r="BA15" s="229">
        <f>+'C'!F78</f>
        <v>0</v>
      </c>
      <c r="BB15" s="229">
        <f>+'C'!G78</f>
        <v>0</v>
      </c>
      <c r="BC15" s="229">
        <f>+'C'!H78</f>
        <v>0</v>
      </c>
      <c r="BD15" s="229">
        <f>+'C'!I78</f>
        <v>0</v>
      </c>
      <c r="BE15" s="229">
        <f>+'C'!J78</f>
        <v>0</v>
      </c>
      <c r="BF15" s="229">
        <f>+'C'!K78</f>
        <v>0</v>
      </c>
      <c r="BG15" s="229">
        <f>+'C'!L78</f>
        <v>0</v>
      </c>
      <c r="BH15" s="229">
        <f>+'C'!M78</f>
        <v>0</v>
      </c>
      <c r="BI15" s="229">
        <f>+'C'!N78</f>
        <v>0</v>
      </c>
      <c r="BJ15" s="229">
        <f>+'C'!O78</f>
        <v>0</v>
      </c>
      <c r="BK15" s="229">
        <f>+'C'!P78</f>
        <v>0</v>
      </c>
    </row>
    <row r="16" spans="1:63">
      <c r="B16" s="226" t="s">
        <v>48</v>
      </c>
      <c r="C16" s="213"/>
      <c r="D16" s="229">
        <f>+'C'!E19</f>
        <v>10</v>
      </c>
      <c r="E16" s="229">
        <f>+'C'!F19</f>
        <v>25</v>
      </c>
      <c r="F16" s="229">
        <f>+'C'!G19</f>
        <v>50</v>
      </c>
      <c r="G16" s="229">
        <f>+'C'!H19</f>
        <v>75</v>
      </c>
      <c r="H16" s="229">
        <f>+'C'!I19</f>
        <v>100</v>
      </c>
      <c r="I16" s="229">
        <f>+'C'!J19</f>
        <v>125</v>
      </c>
      <c r="J16" s="229">
        <f>+'C'!K19</f>
        <v>365</v>
      </c>
      <c r="K16" s="229">
        <f>+'C'!L19</f>
        <v>365</v>
      </c>
      <c r="L16" s="229">
        <f>+'C'!M19</f>
        <v>365</v>
      </c>
      <c r="M16" s="229">
        <f>+'C'!N19</f>
        <v>365</v>
      </c>
      <c r="N16" s="229">
        <f>+'C'!O19</f>
        <v>365</v>
      </c>
      <c r="O16" s="229">
        <f>+'C'!P19</f>
        <v>365</v>
      </c>
      <c r="P16" s="229">
        <f>+'C'!E34</f>
        <v>372.3</v>
      </c>
      <c r="Q16" s="229">
        <f>+'C'!F34</f>
        <v>372.3</v>
      </c>
      <c r="R16" s="229">
        <f>+'C'!G34</f>
        <v>372.3</v>
      </c>
      <c r="S16" s="229">
        <f>+'C'!H34</f>
        <v>372.3</v>
      </c>
      <c r="T16" s="229">
        <f>+'C'!I34</f>
        <v>372.3</v>
      </c>
      <c r="U16" s="229">
        <f>+'C'!J34</f>
        <v>372.3</v>
      </c>
      <c r="V16" s="229">
        <f>+'C'!K34</f>
        <v>372.3</v>
      </c>
      <c r="W16" s="229">
        <f>+'C'!L34</f>
        <v>372.3</v>
      </c>
      <c r="X16" s="229">
        <f>+'C'!M34</f>
        <v>372.3</v>
      </c>
      <c r="Y16" s="229">
        <f>+'C'!N34</f>
        <v>372.3</v>
      </c>
      <c r="Z16" s="229">
        <f>+'C'!O34</f>
        <v>372.3</v>
      </c>
      <c r="AA16" s="229">
        <f>+'C'!P34</f>
        <v>372.3</v>
      </c>
      <c r="AB16" s="229">
        <f>+'C'!E49</f>
        <v>379.74600000000004</v>
      </c>
      <c r="AC16" s="229">
        <f>+'C'!F49</f>
        <v>379.74600000000004</v>
      </c>
      <c r="AD16" s="229">
        <f>+'C'!G49</f>
        <v>379.74600000000004</v>
      </c>
      <c r="AE16" s="229">
        <f>+'C'!H49</f>
        <v>379.74600000000004</v>
      </c>
      <c r="AF16" s="229">
        <f>+'C'!I49</f>
        <v>379.74600000000004</v>
      </c>
      <c r="AG16" s="229">
        <f>+'C'!J49</f>
        <v>379.74600000000004</v>
      </c>
      <c r="AH16" s="229">
        <f>+'C'!K49</f>
        <v>379.74600000000004</v>
      </c>
      <c r="AI16" s="229">
        <f>+'C'!L49</f>
        <v>379.74600000000004</v>
      </c>
      <c r="AJ16" s="229">
        <f>+'C'!M49</f>
        <v>379.74600000000004</v>
      </c>
      <c r="AK16" s="229">
        <f>+'C'!N49</f>
        <v>379.74600000000004</v>
      </c>
      <c r="AL16" s="229">
        <f>+'C'!O49</f>
        <v>379.74600000000004</v>
      </c>
      <c r="AM16" s="229">
        <f>+'C'!P49</f>
        <v>379.74600000000004</v>
      </c>
      <c r="AN16" s="229">
        <f>+'C'!E64</f>
        <v>387.34092000000004</v>
      </c>
      <c r="AO16" s="229">
        <f>+'C'!F64</f>
        <v>387.34092000000004</v>
      </c>
      <c r="AP16" s="229">
        <f>+'C'!G64</f>
        <v>387.34092000000004</v>
      </c>
      <c r="AQ16" s="229">
        <f>+'C'!H64</f>
        <v>387.34092000000004</v>
      </c>
      <c r="AR16" s="229">
        <f>+'C'!I64</f>
        <v>387.34092000000004</v>
      </c>
      <c r="AS16" s="229">
        <f>+'C'!J64</f>
        <v>387.34092000000004</v>
      </c>
      <c r="AT16" s="229">
        <f>+'C'!K64</f>
        <v>387.34092000000004</v>
      </c>
      <c r="AU16" s="229">
        <f>+'C'!L64</f>
        <v>387.34092000000004</v>
      </c>
      <c r="AV16" s="229">
        <f>+'C'!M64</f>
        <v>387.34092000000004</v>
      </c>
      <c r="AW16" s="229">
        <f>+'C'!N64</f>
        <v>387.34092000000004</v>
      </c>
      <c r="AX16" s="229">
        <f>+'C'!O64</f>
        <v>387.34092000000004</v>
      </c>
      <c r="AY16" s="229">
        <f>+'C'!P64</f>
        <v>387.34092000000004</v>
      </c>
      <c r="AZ16" s="229">
        <f>+'C'!E79</f>
        <v>395.08773840000003</v>
      </c>
      <c r="BA16" s="229">
        <f>+'C'!F79</f>
        <v>395.08773840000003</v>
      </c>
      <c r="BB16" s="229">
        <f>+'C'!G79</f>
        <v>395.08773840000003</v>
      </c>
      <c r="BC16" s="229">
        <f>+'C'!H79</f>
        <v>395.08773840000003</v>
      </c>
      <c r="BD16" s="229">
        <f>+'C'!I79</f>
        <v>395.08773840000003</v>
      </c>
      <c r="BE16" s="229">
        <f>+'C'!J79</f>
        <v>395.08773840000003</v>
      </c>
      <c r="BF16" s="229">
        <f>+'C'!K79</f>
        <v>395.08773840000003</v>
      </c>
      <c r="BG16" s="229">
        <f>+'C'!L79</f>
        <v>395.08773840000003</v>
      </c>
      <c r="BH16" s="229">
        <f>+'C'!M79</f>
        <v>395.08773840000003</v>
      </c>
      <c r="BI16" s="229">
        <f>+'C'!N79</f>
        <v>395.08773840000003</v>
      </c>
      <c r="BJ16" s="229">
        <f>+'C'!O79</f>
        <v>395.08773840000003</v>
      </c>
      <c r="BK16" s="229">
        <f>+'C'!P79</f>
        <v>395.08773840000003</v>
      </c>
    </row>
    <row r="17" spans="1:63">
      <c r="B17" s="228" t="s">
        <v>49</v>
      </c>
      <c r="C17" s="215"/>
      <c r="D17" s="157">
        <f>SUM(D7:D16)</f>
        <v>60</v>
      </c>
      <c r="E17" s="157">
        <f t="shared" ref="E17:O17" si="2">SUM(E7:E16)</f>
        <v>75</v>
      </c>
      <c r="F17" s="157">
        <f t="shared" si="2"/>
        <v>100</v>
      </c>
      <c r="G17" s="157">
        <f t="shared" si="2"/>
        <v>125</v>
      </c>
      <c r="H17" s="157">
        <f t="shared" si="2"/>
        <v>150</v>
      </c>
      <c r="I17" s="157">
        <f t="shared" si="2"/>
        <v>175</v>
      </c>
      <c r="J17" s="157">
        <f t="shared" si="2"/>
        <v>415</v>
      </c>
      <c r="K17" s="157">
        <f t="shared" si="2"/>
        <v>415</v>
      </c>
      <c r="L17" s="157">
        <f t="shared" si="2"/>
        <v>415</v>
      </c>
      <c r="M17" s="157">
        <f t="shared" si="2"/>
        <v>415</v>
      </c>
      <c r="N17" s="157">
        <f t="shared" si="2"/>
        <v>415</v>
      </c>
      <c r="O17" s="157">
        <f t="shared" si="2"/>
        <v>415</v>
      </c>
      <c r="P17" s="157">
        <f t="shared" ref="P17:BK17" si="3">SUM(P7:P16)</f>
        <v>422.3</v>
      </c>
      <c r="Q17" s="157">
        <f t="shared" si="3"/>
        <v>422.3</v>
      </c>
      <c r="R17" s="157">
        <f t="shared" si="3"/>
        <v>422.3</v>
      </c>
      <c r="S17" s="157">
        <f t="shared" si="3"/>
        <v>422.3</v>
      </c>
      <c r="T17" s="157">
        <f t="shared" si="3"/>
        <v>422.3</v>
      </c>
      <c r="U17" s="157">
        <f t="shared" si="3"/>
        <v>422.3</v>
      </c>
      <c r="V17" s="157">
        <f t="shared" si="3"/>
        <v>422.3</v>
      </c>
      <c r="W17" s="157">
        <f t="shared" si="3"/>
        <v>422.3</v>
      </c>
      <c r="X17" s="157">
        <f t="shared" si="3"/>
        <v>422.3</v>
      </c>
      <c r="Y17" s="157">
        <f t="shared" si="3"/>
        <v>422.3</v>
      </c>
      <c r="Z17" s="157">
        <f t="shared" si="3"/>
        <v>422.3</v>
      </c>
      <c r="AA17" s="157">
        <f t="shared" si="3"/>
        <v>422.3</v>
      </c>
      <c r="AB17" s="157">
        <f t="shared" si="3"/>
        <v>429.74600000000004</v>
      </c>
      <c r="AC17" s="157">
        <f t="shared" si="3"/>
        <v>429.74600000000004</v>
      </c>
      <c r="AD17" s="157">
        <f t="shared" si="3"/>
        <v>429.74600000000004</v>
      </c>
      <c r="AE17" s="157">
        <f t="shared" si="3"/>
        <v>429.74600000000004</v>
      </c>
      <c r="AF17" s="157">
        <f t="shared" si="3"/>
        <v>429.74600000000004</v>
      </c>
      <c r="AG17" s="157">
        <f t="shared" si="3"/>
        <v>429.74600000000004</v>
      </c>
      <c r="AH17" s="157">
        <f t="shared" si="3"/>
        <v>429.74600000000004</v>
      </c>
      <c r="AI17" s="157">
        <f t="shared" si="3"/>
        <v>429.74600000000004</v>
      </c>
      <c r="AJ17" s="157">
        <f t="shared" si="3"/>
        <v>429.74600000000004</v>
      </c>
      <c r="AK17" s="157">
        <f t="shared" si="3"/>
        <v>429.74600000000004</v>
      </c>
      <c r="AL17" s="157">
        <f t="shared" si="3"/>
        <v>429.74600000000004</v>
      </c>
      <c r="AM17" s="157">
        <f t="shared" si="3"/>
        <v>429.74600000000004</v>
      </c>
      <c r="AN17" s="157">
        <f t="shared" si="3"/>
        <v>387.34092000000004</v>
      </c>
      <c r="AO17" s="157">
        <f t="shared" si="3"/>
        <v>387.34092000000004</v>
      </c>
      <c r="AP17" s="157">
        <f t="shared" si="3"/>
        <v>387.34092000000004</v>
      </c>
      <c r="AQ17" s="157">
        <f t="shared" si="3"/>
        <v>387.34092000000004</v>
      </c>
      <c r="AR17" s="157">
        <f t="shared" si="3"/>
        <v>387.34092000000004</v>
      </c>
      <c r="AS17" s="157">
        <f t="shared" si="3"/>
        <v>387.34092000000004</v>
      </c>
      <c r="AT17" s="157">
        <f t="shared" si="3"/>
        <v>387.34092000000004</v>
      </c>
      <c r="AU17" s="157">
        <f t="shared" si="3"/>
        <v>387.34092000000004</v>
      </c>
      <c r="AV17" s="157">
        <f t="shared" si="3"/>
        <v>387.34092000000004</v>
      </c>
      <c r="AW17" s="157">
        <f t="shared" si="3"/>
        <v>387.34092000000004</v>
      </c>
      <c r="AX17" s="157">
        <f t="shared" si="3"/>
        <v>387.34092000000004</v>
      </c>
      <c r="AY17" s="157">
        <f t="shared" si="3"/>
        <v>387.34092000000004</v>
      </c>
      <c r="AZ17" s="157">
        <f t="shared" si="3"/>
        <v>395.08773840000003</v>
      </c>
      <c r="BA17" s="157">
        <f t="shared" si="3"/>
        <v>395.08773840000003</v>
      </c>
      <c r="BB17" s="157">
        <f t="shared" si="3"/>
        <v>395.08773840000003</v>
      </c>
      <c r="BC17" s="157">
        <f t="shared" si="3"/>
        <v>395.08773840000003</v>
      </c>
      <c r="BD17" s="157">
        <f t="shared" si="3"/>
        <v>395.08773840000003</v>
      </c>
      <c r="BE17" s="157">
        <f t="shared" si="3"/>
        <v>395.08773840000003</v>
      </c>
      <c r="BF17" s="157">
        <f t="shared" si="3"/>
        <v>395.08773840000003</v>
      </c>
      <c r="BG17" s="157">
        <f t="shared" si="3"/>
        <v>395.08773840000003</v>
      </c>
      <c r="BH17" s="157">
        <f t="shared" si="3"/>
        <v>395.08773840000003</v>
      </c>
      <c r="BI17" s="157">
        <f t="shared" si="3"/>
        <v>395.08773840000003</v>
      </c>
      <c r="BJ17" s="157">
        <f t="shared" si="3"/>
        <v>395.08773840000003</v>
      </c>
      <c r="BK17" s="157">
        <f t="shared" si="3"/>
        <v>395.08773840000003</v>
      </c>
    </row>
    <row r="18" spans="1:63" s="147" customFormat="1">
      <c r="B18" s="133"/>
      <c r="C18" s="134"/>
      <c r="D18" s="175"/>
      <c r="E18" s="175"/>
      <c r="F18" s="175"/>
      <c r="G18" s="175"/>
      <c r="H18" s="175"/>
      <c r="I18" s="175"/>
      <c r="J18" s="175"/>
      <c r="K18" s="175"/>
      <c r="L18" s="175"/>
      <c r="M18" s="175"/>
      <c r="N18" s="175"/>
      <c r="O18" s="175"/>
    </row>
    <row r="19" spans="1:63" s="122" customFormat="1">
      <c r="A19" s="257"/>
      <c r="B19" s="225" t="s">
        <v>245</v>
      </c>
      <c r="C19" s="194"/>
      <c r="D19" s="155">
        <f>+Home!$J$11</f>
        <v>40909</v>
      </c>
      <c r="E19" s="155">
        <f t="shared" ref="E19:AJ19" si="4">EDATE(D19,1)</f>
        <v>40940</v>
      </c>
      <c r="F19" s="155">
        <f t="shared" si="4"/>
        <v>40969</v>
      </c>
      <c r="G19" s="155">
        <f t="shared" si="4"/>
        <v>41000</v>
      </c>
      <c r="H19" s="155">
        <f t="shared" si="4"/>
        <v>41030</v>
      </c>
      <c r="I19" s="155">
        <f t="shared" si="4"/>
        <v>41061</v>
      </c>
      <c r="J19" s="155">
        <f t="shared" si="4"/>
        <v>41091</v>
      </c>
      <c r="K19" s="155">
        <f t="shared" si="4"/>
        <v>41122</v>
      </c>
      <c r="L19" s="155">
        <f t="shared" si="4"/>
        <v>41153</v>
      </c>
      <c r="M19" s="155">
        <f t="shared" si="4"/>
        <v>41183</v>
      </c>
      <c r="N19" s="155">
        <f t="shared" si="4"/>
        <v>41214</v>
      </c>
      <c r="O19" s="155">
        <f t="shared" si="4"/>
        <v>41244</v>
      </c>
      <c r="P19" s="155">
        <f t="shared" si="4"/>
        <v>41275</v>
      </c>
      <c r="Q19" s="155">
        <f t="shared" si="4"/>
        <v>41306</v>
      </c>
      <c r="R19" s="155">
        <f t="shared" si="4"/>
        <v>41334</v>
      </c>
      <c r="S19" s="155">
        <f t="shared" si="4"/>
        <v>41365</v>
      </c>
      <c r="T19" s="155">
        <f t="shared" si="4"/>
        <v>41395</v>
      </c>
      <c r="U19" s="155">
        <f t="shared" si="4"/>
        <v>41426</v>
      </c>
      <c r="V19" s="155">
        <f t="shared" si="4"/>
        <v>41456</v>
      </c>
      <c r="W19" s="155">
        <f t="shared" si="4"/>
        <v>41487</v>
      </c>
      <c r="X19" s="155">
        <f t="shared" si="4"/>
        <v>41518</v>
      </c>
      <c r="Y19" s="155">
        <f t="shared" si="4"/>
        <v>41548</v>
      </c>
      <c r="Z19" s="155">
        <f t="shared" si="4"/>
        <v>41579</v>
      </c>
      <c r="AA19" s="155">
        <f t="shared" si="4"/>
        <v>41609</v>
      </c>
      <c r="AB19" s="155">
        <f t="shared" si="4"/>
        <v>41640</v>
      </c>
      <c r="AC19" s="155">
        <f t="shared" si="4"/>
        <v>41671</v>
      </c>
      <c r="AD19" s="155">
        <f t="shared" si="4"/>
        <v>41699</v>
      </c>
      <c r="AE19" s="155">
        <f t="shared" si="4"/>
        <v>41730</v>
      </c>
      <c r="AF19" s="155">
        <f t="shared" si="4"/>
        <v>41760</v>
      </c>
      <c r="AG19" s="155">
        <f t="shared" si="4"/>
        <v>41791</v>
      </c>
      <c r="AH19" s="155">
        <f t="shared" si="4"/>
        <v>41821</v>
      </c>
      <c r="AI19" s="155">
        <f t="shared" si="4"/>
        <v>41852</v>
      </c>
      <c r="AJ19" s="155">
        <f t="shared" si="4"/>
        <v>41883</v>
      </c>
      <c r="AK19" s="155">
        <f t="shared" ref="AK19:BK19" si="5">EDATE(AJ19,1)</f>
        <v>41913</v>
      </c>
      <c r="AL19" s="155">
        <f t="shared" si="5"/>
        <v>41944</v>
      </c>
      <c r="AM19" s="155">
        <f t="shared" si="5"/>
        <v>41974</v>
      </c>
      <c r="AN19" s="155">
        <f t="shared" si="5"/>
        <v>42005</v>
      </c>
      <c r="AO19" s="155">
        <f t="shared" si="5"/>
        <v>42036</v>
      </c>
      <c r="AP19" s="155">
        <f t="shared" si="5"/>
        <v>42064</v>
      </c>
      <c r="AQ19" s="155">
        <f t="shared" si="5"/>
        <v>42095</v>
      </c>
      <c r="AR19" s="155">
        <f t="shared" si="5"/>
        <v>42125</v>
      </c>
      <c r="AS19" s="155">
        <f t="shared" si="5"/>
        <v>42156</v>
      </c>
      <c r="AT19" s="155">
        <f t="shared" si="5"/>
        <v>42186</v>
      </c>
      <c r="AU19" s="155">
        <f t="shared" si="5"/>
        <v>42217</v>
      </c>
      <c r="AV19" s="155">
        <f t="shared" si="5"/>
        <v>42248</v>
      </c>
      <c r="AW19" s="155">
        <f t="shared" si="5"/>
        <v>42278</v>
      </c>
      <c r="AX19" s="155">
        <f t="shared" si="5"/>
        <v>42309</v>
      </c>
      <c r="AY19" s="155">
        <f t="shared" si="5"/>
        <v>42339</v>
      </c>
      <c r="AZ19" s="155">
        <f t="shared" si="5"/>
        <v>42370</v>
      </c>
      <c r="BA19" s="155">
        <f t="shared" si="5"/>
        <v>42401</v>
      </c>
      <c r="BB19" s="155">
        <f t="shared" si="5"/>
        <v>42430</v>
      </c>
      <c r="BC19" s="155">
        <f t="shared" si="5"/>
        <v>42461</v>
      </c>
      <c r="BD19" s="155">
        <f t="shared" si="5"/>
        <v>42491</v>
      </c>
      <c r="BE19" s="155">
        <f t="shared" si="5"/>
        <v>42522</v>
      </c>
      <c r="BF19" s="155">
        <f t="shared" si="5"/>
        <v>42552</v>
      </c>
      <c r="BG19" s="155">
        <f t="shared" si="5"/>
        <v>42583</v>
      </c>
      <c r="BH19" s="155">
        <f t="shared" si="5"/>
        <v>42614</v>
      </c>
      <c r="BI19" s="155">
        <f t="shared" si="5"/>
        <v>42644</v>
      </c>
      <c r="BJ19" s="155">
        <f t="shared" si="5"/>
        <v>42675</v>
      </c>
      <c r="BK19" s="155">
        <f t="shared" si="5"/>
        <v>42705</v>
      </c>
    </row>
    <row r="20" spans="1:63" s="122" customFormat="1">
      <c r="A20" s="257"/>
      <c r="B20" s="226" t="s">
        <v>175</v>
      </c>
      <c r="C20" s="213"/>
      <c r="D20" s="229">
        <f>+D45+D54+D63+D72+D81+D90+D99+D108+D117+D126+D136+D145+D154+D163+D172+D181+D190+D199+D208+D217</f>
        <v>156.27500000000001</v>
      </c>
      <c r="E20" s="229">
        <f t="shared" ref="E20:BK24" si="6">+E45+E54+E63+E72+E81+E90+E99+E108+E117+E126+E136+E145+E154+E163+E172+E181+E190+E199+E208+E217</f>
        <v>156.27500000000001</v>
      </c>
      <c r="F20" s="229">
        <f t="shared" si="6"/>
        <v>156.27500000000001</v>
      </c>
      <c r="G20" s="229">
        <f t="shared" si="6"/>
        <v>156.27500000000001</v>
      </c>
      <c r="H20" s="229">
        <f t="shared" si="6"/>
        <v>156.27500000000001</v>
      </c>
      <c r="I20" s="229">
        <f t="shared" si="6"/>
        <v>156.27500000000001</v>
      </c>
      <c r="J20" s="229">
        <f t="shared" si="6"/>
        <v>156.27500000000001</v>
      </c>
      <c r="K20" s="229">
        <f t="shared" si="6"/>
        <v>156.27500000000001</v>
      </c>
      <c r="L20" s="229">
        <f t="shared" si="6"/>
        <v>156.27500000000001</v>
      </c>
      <c r="M20" s="229">
        <f t="shared" si="6"/>
        <v>156.27500000000001</v>
      </c>
      <c r="N20" s="229">
        <f t="shared" si="6"/>
        <v>156.27500000000001</v>
      </c>
      <c r="O20" s="229">
        <f t="shared" si="6"/>
        <v>156.27500000000001</v>
      </c>
      <c r="P20" s="229">
        <f t="shared" si="6"/>
        <v>156.27500000000001</v>
      </c>
      <c r="Q20" s="229">
        <f t="shared" si="6"/>
        <v>156.27500000000001</v>
      </c>
      <c r="R20" s="229">
        <f t="shared" si="6"/>
        <v>156.27500000000001</v>
      </c>
      <c r="S20" s="229">
        <f t="shared" si="6"/>
        <v>156.27500000000001</v>
      </c>
      <c r="T20" s="229">
        <f t="shared" si="6"/>
        <v>156.27500000000001</v>
      </c>
      <c r="U20" s="229">
        <f t="shared" si="6"/>
        <v>156.27500000000001</v>
      </c>
      <c r="V20" s="229">
        <f t="shared" si="6"/>
        <v>156.27500000000001</v>
      </c>
      <c r="W20" s="229">
        <f t="shared" si="6"/>
        <v>156.27500000000001</v>
      </c>
      <c r="X20" s="229">
        <f t="shared" si="6"/>
        <v>156.27500000000001</v>
      </c>
      <c r="Y20" s="229">
        <f t="shared" si="6"/>
        <v>156.27500000000001</v>
      </c>
      <c r="Z20" s="229">
        <f t="shared" si="6"/>
        <v>156.27500000000001</v>
      </c>
      <c r="AA20" s="229">
        <f t="shared" si="6"/>
        <v>156.27500000000001</v>
      </c>
      <c r="AB20" s="229">
        <f t="shared" si="6"/>
        <v>156.27500000000001</v>
      </c>
      <c r="AC20" s="229">
        <f t="shared" si="6"/>
        <v>156.27500000000001</v>
      </c>
      <c r="AD20" s="229">
        <f t="shared" si="6"/>
        <v>156.27500000000001</v>
      </c>
      <c r="AE20" s="229">
        <f t="shared" si="6"/>
        <v>156.27500000000001</v>
      </c>
      <c r="AF20" s="229">
        <f t="shared" si="6"/>
        <v>156.27500000000001</v>
      </c>
      <c r="AG20" s="229">
        <f t="shared" si="6"/>
        <v>156.27500000000001</v>
      </c>
      <c r="AH20" s="229">
        <f t="shared" si="6"/>
        <v>156.27500000000001</v>
      </c>
      <c r="AI20" s="229">
        <f t="shared" si="6"/>
        <v>156.27500000000001</v>
      </c>
      <c r="AJ20" s="229">
        <f t="shared" si="6"/>
        <v>156.27500000000001</v>
      </c>
      <c r="AK20" s="229">
        <f t="shared" si="6"/>
        <v>156.27500000000001</v>
      </c>
      <c r="AL20" s="229">
        <f t="shared" si="6"/>
        <v>156.27500000000001</v>
      </c>
      <c r="AM20" s="229">
        <f t="shared" si="6"/>
        <v>156.27500000000001</v>
      </c>
      <c r="AN20" s="229">
        <f t="shared" si="6"/>
        <v>156.27500000000001</v>
      </c>
      <c r="AO20" s="229">
        <f t="shared" si="6"/>
        <v>156.27500000000001</v>
      </c>
      <c r="AP20" s="229">
        <f t="shared" si="6"/>
        <v>156.27500000000001</v>
      </c>
      <c r="AQ20" s="229">
        <f t="shared" si="6"/>
        <v>156.27500000000001</v>
      </c>
      <c r="AR20" s="229">
        <f t="shared" si="6"/>
        <v>156.27500000000001</v>
      </c>
      <c r="AS20" s="229">
        <f t="shared" si="6"/>
        <v>156.27500000000001</v>
      </c>
      <c r="AT20" s="229">
        <f t="shared" si="6"/>
        <v>156.27500000000001</v>
      </c>
      <c r="AU20" s="229">
        <f t="shared" si="6"/>
        <v>156.27500000000001</v>
      </c>
      <c r="AV20" s="229">
        <f t="shared" si="6"/>
        <v>156.27500000000001</v>
      </c>
      <c r="AW20" s="229">
        <f t="shared" si="6"/>
        <v>156.27500000000001</v>
      </c>
      <c r="AX20" s="229">
        <f t="shared" si="6"/>
        <v>156.27500000000001</v>
      </c>
      <c r="AY20" s="229">
        <f t="shared" si="6"/>
        <v>156.27500000000001</v>
      </c>
      <c r="AZ20" s="229">
        <f t="shared" si="6"/>
        <v>156.27500000000001</v>
      </c>
      <c r="BA20" s="229">
        <f t="shared" si="6"/>
        <v>156.27500000000001</v>
      </c>
      <c r="BB20" s="229">
        <f t="shared" si="6"/>
        <v>156.27500000000001</v>
      </c>
      <c r="BC20" s="229">
        <f t="shared" si="6"/>
        <v>156.27500000000001</v>
      </c>
      <c r="BD20" s="229">
        <f t="shared" si="6"/>
        <v>156.27500000000001</v>
      </c>
      <c r="BE20" s="229">
        <f t="shared" si="6"/>
        <v>156.27500000000001</v>
      </c>
      <c r="BF20" s="229">
        <f t="shared" si="6"/>
        <v>156.27500000000001</v>
      </c>
      <c r="BG20" s="229">
        <f t="shared" si="6"/>
        <v>156.27500000000001</v>
      </c>
      <c r="BH20" s="229">
        <f t="shared" si="6"/>
        <v>156.27500000000001</v>
      </c>
      <c r="BI20" s="229">
        <f t="shared" si="6"/>
        <v>156.27500000000001</v>
      </c>
      <c r="BJ20" s="229">
        <f t="shared" si="6"/>
        <v>156.27500000000001</v>
      </c>
      <c r="BK20" s="229">
        <f t="shared" si="6"/>
        <v>156.27500000000001</v>
      </c>
    </row>
    <row r="21" spans="1:63" s="122" customFormat="1">
      <c r="A21" s="257"/>
      <c r="B21" s="226" t="s">
        <v>248</v>
      </c>
      <c r="C21" s="213"/>
      <c r="D21" s="229">
        <f>+D46+D55+D64+D73+D82+D91+D100+D109+D118+D127+D137+D146+D155+D164+D173+D182+D191+D200+D209+D218</f>
        <v>2850</v>
      </c>
      <c r="E21" s="229">
        <f t="shared" ref="E21:S21" si="7">+E46+E55+E64+E73+E82+E91+E100+E109+E118+E127+E137+E146+E155+E164+E173+E182+E191+E200+E209+E218</f>
        <v>2850</v>
      </c>
      <c r="F21" s="229">
        <f t="shared" si="7"/>
        <v>2850</v>
      </c>
      <c r="G21" s="229">
        <f t="shared" si="7"/>
        <v>2850</v>
      </c>
      <c r="H21" s="229">
        <f t="shared" si="7"/>
        <v>2850</v>
      </c>
      <c r="I21" s="229">
        <f t="shared" si="7"/>
        <v>2850</v>
      </c>
      <c r="J21" s="229">
        <f t="shared" si="7"/>
        <v>2850</v>
      </c>
      <c r="K21" s="229">
        <f t="shared" si="7"/>
        <v>2850</v>
      </c>
      <c r="L21" s="229">
        <f t="shared" si="7"/>
        <v>2850</v>
      </c>
      <c r="M21" s="229">
        <f t="shared" si="7"/>
        <v>2850</v>
      </c>
      <c r="N21" s="229">
        <f t="shared" si="7"/>
        <v>2850</v>
      </c>
      <c r="O21" s="229">
        <f t="shared" si="7"/>
        <v>2850</v>
      </c>
      <c r="P21" s="229">
        <f t="shared" si="7"/>
        <v>2850</v>
      </c>
      <c r="Q21" s="229">
        <f t="shared" si="7"/>
        <v>2850</v>
      </c>
      <c r="R21" s="229">
        <f t="shared" si="7"/>
        <v>2850</v>
      </c>
      <c r="S21" s="229">
        <f t="shared" si="7"/>
        <v>2850</v>
      </c>
      <c r="T21" s="229">
        <f t="shared" si="6"/>
        <v>2850</v>
      </c>
      <c r="U21" s="229">
        <f t="shared" si="6"/>
        <v>2850</v>
      </c>
      <c r="V21" s="229">
        <f t="shared" si="6"/>
        <v>2850</v>
      </c>
      <c r="W21" s="229">
        <f t="shared" si="6"/>
        <v>2850</v>
      </c>
      <c r="X21" s="229">
        <f t="shared" si="6"/>
        <v>2850</v>
      </c>
      <c r="Y21" s="229">
        <f t="shared" si="6"/>
        <v>2850</v>
      </c>
      <c r="Z21" s="229">
        <f t="shared" si="6"/>
        <v>2850</v>
      </c>
      <c r="AA21" s="229">
        <f t="shared" si="6"/>
        <v>2850</v>
      </c>
      <c r="AB21" s="229">
        <f t="shared" si="6"/>
        <v>2850</v>
      </c>
      <c r="AC21" s="229">
        <f t="shared" si="6"/>
        <v>2850</v>
      </c>
      <c r="AD21" s="229">
        <f t="shared" si="6"/>
        <v>2850</v>
      </c>
      <c r="AE21" s="229">
        <f t="shared" si="6"/>
        <v>2850</v>
      </c>
      <c r="AF21" s="229">
        <f t="shared" si="6"/>
        <v>2850</v>
      </c>
      <c r="AG21" s="229">
        <f t="shared" si="6"/>
        <v>5700</v>
      </c>
      <c r="AH21" s="229">
        <f t="shared" si="6"/>
        <v>2850</v>
      </c>
      <c r="AI21" s="229">
        <f t="shared" si="6"/>
        <v>2850</v>
      </c>
      <c r="AJ21" s="229">
        <f t="shared" si="6"/>
        <v>2850</v>
      </c>
      <c r="AK21" s="229">
        <f t="shared" si="6"/>
        <v>2850</v>
      </c>
      <c r="AL21" s="229">
        <f t="shared" si="6"/>
        <v>2850</v>
      </c>
      <c r="AM21" s="229">
        <f t="shared" si="6"/>
        <v>5700</v>
      </c>
      <c r="AN21" s="229">
        <f t="shared" si="6"/>
        <v>2850</v>
      </c>
      <c r="AO21" s="229">
        <f t="shared" si="6"/>
        <v>2850</v>
      </c>
      <c r="AP21" s="229">
        <f t="shared" si="6"/>
        <v>2850</v>
      </c>
      <c r="AQ21" s="229">
        <f t="shared" si="6"/>
        <v>2850</v>
      </c>
      <c r="AR21" s="229">
        <f t="shared" si="6"/>
        <v>2850</v>
      </c>
      <c r="AS21" s="229">
        <f t="shared" si="6"/>
        <v>5700</v>
      </c>
      <c r="AT21" s="229">
        <f t="shared" si="6"/>
        <v>2850</v>
      </c>
      <c r="AU21" s="229">
        <f t="shared" si="6"/>
        <v>2850</v>
      </c>
      <c r="AV21" s="229">
        <f t="shared" si="6"/>
        <v>2850</v>
      </c>
      <c r="AW21" s="229">
        <f t="shared" si="6"/>
        <v>2850</v>
      </c>
      <c r="AX21" s="229">
        <f t="shared" si="6"/>
        <v>2850</v>
      </c>
      <c r="AY21" s="229">
        <f t="shared" si="6"/>
        <v>5700</v>
      </c>
      <c r="AZ21" s="229">
        <f t="shared" si="6"/>
        <v>2850</v>
      </c>
      <c r="BA21" s="229">
        <f t="shared" si="6"/>
        <v>2850</v>
      </c>
      <c r="BB21" s="229">
        <f t="shared" si="6"/>
        <v>2850</v>
      </c>
      <c r="BC21" s="229">
        <f t="shared" si="6"/>
        <v>2850</v>
      </c>
      <c r="BD21" s="229">
        <f t="shared" si="6"/>
        <v>2850</v>
      </c>
      <c r="BE21" s="229">
        <f t="shared" si="6"/>
        <v>5700</v>
      </c>
      <c r="BF21" s="229">
        <f t="shared" si="6"/>
        <v>2850</v>
      </c>
      <c r="BG21" s="229">
        <f t="shared" si="6"/>
        <v>2850</v>
      </c>
      <c r="BH21" s="229">
        <f t="shared" si="6"/>
        <v>2850</v>
      </c>
      <c r="BI21" s="229">
        <f t="shared" si="6"/>
        <v>2850</v>
      </c>
      <c r="BJ21" s="229">
        <f t="shared" si="6"/>
        <v>2850</v>
      </c>
      <c r="BK21" s="229">
        <f t="shared" si="6"/>
        <v>5700</v>
      </c>
    </row>
    <row r="22" spans="1:63" s="122" customFormat="1">
      <c r="A22" s="257"/>
      <c r="B22" s="226" t="s">
        <v>247</v>
      </c>
      <c r="C22" s="213"/>
      <c r="D22" s="229">
        <f>+D47+D56+D65+D74+D83+D92+D101+D110+D119+D128+D138+D147+D156+D165+D174+D183+D192+D201+D210+D219</f>
        <v>1981.2249999999999</v>
      </c>
      <c r="E22" s="229">
        <f t="shared" si="6"/>
        <v>1981.2249999999999</v>
      </c>
      <c r="F22" s="229">
        <f t="shared" si="6"/>
        <v>1981.2249999999999</v>
      </c>
      <c r="G22" s="229">
        <f t="shared" si="6"/>
        <v>1981.2249999999999</v>
      </c>
      <c r="H22" s="229">
        <f t="shared" si="6"/>
        <v>1981.2249999999999</v>
      </c>
      <c r="I22" s="229">
        <f t="shared" si="6"/>
        <v>1981.2249999999999</v>
      </c>
      <c r="J22" s="229">
        <f t="shared" si="6"/>
        <v>1981.2249999999999</v>
      </c>
      <c r="K22" s="229">
        <f t="shared" si="6"/>
        <v>1981.2249999999999</v>
      </c>
      <c r="L22" s="229">
        <f t="shared" si="6"/>
        <v>1981.2249999999999</v>
      </c>
      <c r="M22" s="229">
        <f t="shared" si="6"/>
        <v>1981.2249999999999</v>
      </c>
      <c r="N22" s="229">
        <f t="shared" si="6"/>
        <v>1981.2249999999999</v>
      </c>
      <c r="O22" s="229">
        <f t="shared" si="6"/>
        <v>1981.2249999999999</v>
      </c>
      <c r="P22" s="229">
        <f t="shared" si="6"/>
        <v>1981.2249999999999</v>
      </c>
      <c r="Q22" s="229">
        <f t="shared" si="6"/>
        <v>1981.2249999999999</v>
      </c>
      <c r="R22" s="229">
        <f t="shared" si="6"/>
        <v>1981.2249999999999</v>
      </c>
      <c r="S22" s="229">
        <f t="shared" si="6"/>
        <v>1981.2249999999999</v>
      </c>
      <c r="T22" s="229">
        <f t="shared" si="6"/>
        <v>1981.2249999999999</v>
      </c>
      <c r="U22" s="229">
        <f t="shared" si="6"/>
        <v>1981.2249999999999</v>
      </c>
      <c r="V22" s="229">
        <f t="shared" si="6"/>
        <v>1981.2249999999999</v>
      </c>
      <c r="W22" s="229">
        <f t="shared" si="6"/>
        <v>1981.2249999999999</v>
      </c>
      <c r="X22" s="229">
        <f t="shared" si="6"/>
        <v>1981.2249999999999</v>
      </c>
      <c r="Y22" s="229">
        <f t="shared" si="6"/>
        <v>1981.2249999999999</v>
      </c>
      <c r="Z22" s="229">
        <f t="shared" si="6"/>
        <v>1981.2249999999999</v>
      </c>
      <c r="AA22" s="229">
        <f t="shared" si="6"/>
        <v>1981.2249999999999</v>
      </c>
      <c r="AB22" s="229">
        <f t="shared" si="6"/>
        <v>1981.2249999999999</v>
      </c>
      <c r="AC22" s="229">
        <f t="shared" si="6"/>
        <v>1981.2249999999999</v>
      </c>
      <c r="AD22" s="229">
        <f t="shared" si="6"/>
        <v>1981.2249999999999</v>
      </c>
      <c r="AE22" s="229">
        <f t="shared" si="6"/>
        <v>1981.2249999999999</v>
      </c>
      <c r="AF22" s="229">
        <f t="shared" si="6"/>
        <v>1981.2249999999999</v>
      </c>
      <c r="AG22" s="229">
        <f t="shared" si="6"/>
        <v>4118.7250000000004</v>
      </c>
      <c r="AH22" s="229">
        <f t="shared" si="6"/>
        <v>1981.2249999999999</v>
      </c>
      <c r="AI22" s="229">
        <f t="shared" si="6"/>
        <v>1981.2249999999999</v>
      </c>
      <c r="AJ22" s="229">
        <f t="shared" si="6"/>
        <v>1981.2249999999999</v>
      </c>
      <c r="AK22" s="229">
        <f t="shared" si="6"/>
        <v>1981.2249999999999</v>
      </c>
      <c r="AL22" s="229">
        <f t="shared" si="6"/>
        <v>1981.2249999999999</v>
      </c>
      <c r="AM22" s="229">
        <f t="shared" si="6"/>
        <v>4118.7250000000004</v>
      </c>
      <c r="AN22" s="229">
        <f t="shared" si="6"/>
        <v>1981.2249999999999</v>
      </c>
      <c r="AO22" s="229">
        <f t="shared" si="6"/>
        <v>1981.2249999999999</v>
      </c>
      <c r="AP22" s="229">
        <f t="shared" si="6"/>
        <v>1981.2249999999999</v>
      </c>
      <c r="AQ22" s="229">
        <f t="shared" si="6"/>
        <v>1981.2249999999999</v>
      </c>
      <c r="AR22" s="229">
        <f t="shared" si="6"/>
        <v>1981.2249999999999</v>
      </c>
      <c r="AS22" s="229">
        <f t="shared" si="6"/>
        <v>4118.7250000000004</v>
      </c>
      <c r="AT22" s="229">
        <f t="shared" si="6"/>
        <v>1981.2249999999999</v>
      </c>
      <c r="AU22" s="229">
        <f t="shared" si="6"/>
        <v>1981.2249999999999</v>
      </c>
      <c r="AV22" s="229">
        <f t="shared" si="6"/>
        <v>1981.2249999999999</v>
      </c>
      <c r="AW22" s="229">
        <f t="shared" si="6"/>
        <v>1981.2249999999999</v>
      </c>
      <c r="AX22" s="229">
        <f t="shared" si="6"/>
        <v>1981.2249999999999</v>
      </c>
      <c r="AY22" s="229">
        <f t="shared" si="6"/>
        <v>4118.7250000000004</v>
      </c>
      <c r="AZ22" s="229">
        <f t="shared" si="6"/>
        <v>1981.2249999999999</v>
      </c>
      <c r="BA22" s="229">
        <f t="shared" si="6"/>
        <v>1981.2249999999999</v>
      </c>
      <c r="BB22" s="229">
        <f t="shared" si="6"/>
        <v>1981.2249999999999</v>
      </c>
      <c r="BC22" s="229">
        <f t="shared" si="6"/>
        <v>1981.2249999999999</v>
      </c>
      <c r="BD22" s="229">
        <f t="shared" si="6"/>
        <v>1981.2249999999999</v>
      </c>
      <c r="BE22" s="229">
        <f t="shared" si="6"/>
        <v>4118.7250000000004</v>
      </c>
      <c r="BF22" s="229">
        <f t="shared" si="6"/>
        <v>1981.2249999999999</v>
      </c>
      <c r="BG22" s="229">
        <f t="shared" si="6"/>
        <v>1981.2249999999999</v>
      </c>
      <c r="BH22" s="229">
        <f t="shared" si="6"/>
        <v>1981.2249999999999</v>
      </c>
      <c r="BI22" s="229">
        <f t="shared" si="6"/>
        <v>1981.2249999999999</v>
      </c>
      <c r="BJ22" s="229">
        <f t="shared" si="6"/>
        <v>1981.2249999999999</v>
      </c>
      <c r="BK22" s="229">
        <f t="shared" si="6"/>
        <v>4118.7250000000004</v>
      </c>
    </row>
    <row r="23" spans="1:63" s="122" customFormat="1">
      <c r="A23" s="257"/>
      <c r="B23" s="226" t="s">
        <v>93</v>
      </c>
      <c r="C23" s="213"/>
      <c r="D23" s="229">
        <f>+D48+D57+D66+D75+D84+D93+D102+D111+D120+D129+D139+D148+D157+D166+D175+D184+D193+D202+D211+D220</f>
        <v>712.5</v>
      </c>
      <c r="E23" s="229">
        <f t="shared" si="6"/>
        <v>712.5</v>
      </c>
      <c r="F23" s="229">
        <f t="shared" si="6"/>
        <v>712.5</v>
      </c>
      <c r="G23" s="229">
        <f t="shared" si="6"/>
        <v>712.5</v>
      </c>
      <c r="H23" s="229">
        <f t="shared" si="6"/>
        <v>712.5</v>
      </c>
      <c r="I23" s="229">
        <f t="shared" si="6"/>
        <v>712.5</v>
      </c>
      <c r="J23" s="229">
        <f t="shared" si="6"/>
        <v>712.5</v>
      </c>
      <c r="K23" s="229">
        <f t="shared" si="6"/>
        <v>712.5</v>
      </c>
      <c r="L23" s="229">
        <f t="shared" si="6"/>
        <v>712.5</v>
      </c>
      <c r="M23" s="229">
        <f t="shared" si="6"/>
        <v>712.5</v>
      </c>
      <c r="N23" s="229">
        <f t="shared" si="6"/>
        <v>712.5</v>
      </c>
      <c r="O23" s="229">
        <f t="shared" si="6"/>
        <v>712.5</v>
      </c>
      <c r="P23" s="229">
        <f t="shared" si="6"/>
        <v>712.5</v>
      </c>
      <c r="Q23" s="229">
        <f t="shared" si="6"/>
        <v>712.5</v>
      </c>
      <c r="R23" s="229">
        <f t="shared" si="6"/>
        <v>712.5</v>
      </c>
      <c r="S23" s="229">
        <f t="shared" si="6"/>
        <v>712.5</v>
      </c>
      <c r="T23" s="229">
        <f t="shared" si="6"/>
        <v>712.5</v>
      </c>
      <c r="U23" s="229">
        <f t="shared" si="6"/>
        <v>712.5</v>
      </c>
      <c r="V23" s="229">
        <f t="shared" si="6"/>
        <v>712.5</v>
      </c>
      <c r="W23" s="229">
        <f t="shared" si="6"/>
        <v>712.5</v>
      </c>
      <c r="X23" s="229">
        <f t="shared" si="6"/>
        <v>712.5</v>
      </c>
      <c r="Y23" s="229">
        <f t="shared" si="6"/>
        <v>712.5</v>
      </c>
      <c r="Z23" s="229">
        <f t="shared" si="6"/>
        <v>712.5</v>
      </c>
      <c r="AA23" s="229">
        <f t="shared" si="6"/>
        <v>712.5</v>
      </c>
      <c r="AB23" s="229">
        <f t="shared" si="6"/>
        <v>712.5</v>
      </c>
      <c r="AC23" s="229">
        <f t="shared" si="6"/>
        <v>712.5</v>
      </c>
      <c r="AD23" s="229">
        <f t="shared" si="6"/>
        <v>712.5</v>
      </c>
      <c r="AE23" s="229">
        <f t="shared" si="6"/>
        <v>712.5</v>
      </c>
      <c r="AF23" s="229">
        <f t="shared" si="6"/>
        <v>712.5</v>
      </c>
      <c r="AG23" s="229">
        <f t="shared" si="6"/>
        <v>1425</v>
      </c>
      <c r="AH23" s="229">
        <f t="shared" si="6"/>
        <v>712.5</v>
      </c>
      <c r="AI23" s="229">
        <f t="shared" si="6"/>
        <v>712.5</v>
      </c>
      <c r="AJ23" s="229">
        <f t="shared" si="6"/>
        <v>712.5</v>
      </c>
      <c r="AK23" s="229">
        <f t="shared" si="6"/>
        <v>712.5</v>
      </c>
      <c r="AL23" s="229">
        <f t="shared" si="6"/>
        <v>712.5</v>
      </c>
      <c r="AM23" s="229">
        <f t="shared" si="6"/>
        <v>1425</v>
      </c>
      <c r="AN23" s="229">
        <f t="shared" si="6"/>
        <v>712.5</v>
      </c>
      <c r="AO23" s="229">
        <f t="shared" si="6"/>
        <v>712.5</v>
      </c>
      <c r="AP23" s="229">
        <f t="shared" si="6"/>
        <v>712.5</v>
      </c>
      <c r="AQ23" s="229">
        <f t="shared" si="6"/>
        <v>712.5</v>
      </c>
      <c r="AR23" s="229">
        <f t="shared" si="6"/>
        <v>712.5</v>
      </c>
      <c r="AS23" s="229">
        <f t="shared" si="6"/>
        <v>1425</v>
      </c>
      <c r="AT23" s="229">
        <f t="shared" si="6"/>
        <v>712.5</v>
      </c>
      <c r="AU23" s="229">
        <f t="shared" si="6"/>
        <v>712.5</v>
      </c>
      <c r="AV23" s="229">
        <f t="shared" si="6"/>
        <v>712.5</v>
      </c>
      <c r="AW23" s="229">
        <f t="shared" si="6"/>
        <v>712.5</v>
      </c>
      <c r="AX23" s="229">
        <f t="shared" si="6"/>
        <v>712.5</v>
      </c>
      <c r="AY23" s="229">
        <f t="shared" si="6"/>
        <v>1425</v>
      </c>
      <c r="AZ23" s="229">
        <f t="shared" si="6"/>
        <v>712.5</v>
      </c>
      <c r="BA23" s="229">
        <f t="shared" si="6"/>
        <v>712.5</v>
      </c>
      <c r="BB23" s="229">
        <f t="shared" si="6"/>
        <v>712.5</v>
      </c>
      <c r="BC23" s="229">
        <f t="shared" si="6"/>
        <v>712.5</v>
      </c>
      <c r="BD23" s="229">
        <f t="shared" si="6"/>
        <v>712.5</v>
      </c>
      <c r="BE23" s="229">
        <f t="shared" si="6"/>
        <v>1425</v>
      </c>
      <c r="BF23" s="229">
        <f t="shared" si="6"/>
        <v>712.5</v>
      </c>
      <c r="BG23" s="229">
        <f t="shared" si="6"/>
        <v>712.5</v>
      </c>
      <c r="BH23" s="229">
        <f t="shared" si="6"/>
        <v>712.5</v>
      </c>
      <c r="BI23" s="229">
        <f t="shared" si="6"/>
        <v>712.5</v>
      </c>
      <c r="BJ23" s="229">
        <f t="shared" si="6"/>
        <v>712.5</v>
      </c>
      <c r="BK23" s="229">
        <f t="shared" si="6"/>
        <v>1425</v>
      </c>
    </row>
    <row r="24" spans="1:63" s="122" customFormat="1">
      <c r="A24" s="257"/>
      <c r="B24" s="227" t="s">
        <v>174</v>
      </c>
      <c r="C24" s="213"/>
      <c r="D24" s="229">
        <f>+D49+D58+D67+D76+D85+D94+D103+D112+D121+D130+D140+D149+D158+D167+D176+D185+D194+D203+D212+D221</f>
        <v>784.7</v>
      </c>
      <c r="E24" s="229">
        <f t="shared" si="6"/>
        <v>784.7</v>
      </c>
      <c r="F24" s="229">
        <f t="shared" si="6"/>
        <v>784.7</v>
      </c>
      <c r="G24" s="229">
        <f t="shared" si="6"/>
        <v>784.7</v>
      </c>
      <c r="H24" s="229">
        <f t="shared" si="6"/>
        <v>784.7</v>
      </c>
      <c r="I24" s="229">
        <f t="shared" si="6"/>
        <v>784.7</v>
      </c>
      <c r="J24" s="229">
        <f t="shared" si="6"/>
        <v>784.7</v>
      </c>
      <c r="K24" s="229">
        <f t="shared" si="6"/>
        <v>784.7</v>
      </c>
      <c r="L24" s="229">
        <f t="shared" si="6"/>
        <v>784.7</v>
      </c>
      <c r="M24" s="229">
        <f t="shared" si="6"/>
        <v>784.7</v>
      </c>
      <c r="N24" s="229">
        <f t="shared" si="6"/>
        <v>784.7</v>
      </c>
      <c r="O24" s="229">
        <f t="shared" si="6"/>
        <v>784.7</v>
      </c>
      <c r="P24" s="229">
        <f t="shared" si="6"/>
        <v>784.7</v>
      </c>
      <c r="Q24" s="229">
        <f t="shared" si="6"/>
        <v>784.7</v>
      </c>
      <c r="R24" s="229">
        <f t="shared" si="6"/>
        <v>784.7</v>
      </c>
      <c r="S24" s="229">
        <f t="shared" si="6"/>
        <v>784.7</v>
      </c>
      <c r="T24" s="229">
        <f t="shared" si="6"/>
        <v>784.7</v>
      </c>
      <c r="U24" s="229">
        <f t="shared" si="6"/>
        <v>784.7</v>
      </c>
      <c r="V24" s="229">
        <f t="shared" si="6"/>
        <v>784.7</v>
      </c>
      <c r="W24" s="229">
        <f t="shared" si="6"/>
        <v>784.7</v>
      </c>
      <c r="X24" s="229">
        <f t="shared" si="6"/>
        <v>784.7</v>
      </c>
      <c r="Y24" s="229">
        <f t="shared" si="6"/>
        <v>784.7</v>
      </c>
      <c r="Z24" s="229">
        <f t="shared" si="6"/>
        <v>784.7</v>
      </c>
      <c r="AA24" s="229">
        <f t="shared" si="6"/>
        <v>784.7</v>
      </c>
      <c r="AB24" s="229">
        <f t="shared" si="6"/>
        <v>784.7</v>
      </c>
      <c r="AC24" s="229">
        <f t="shared" si="6"/>
        <v>784.7</v>
      </c>
      <c r="AD24" s="229">
        <f t="shared" si="6"/>
        <v>784.7</v>
      </c>
      <c r="AE24" s="229">
        <f t="shared" si="6"/>
        <v>784.7</v>
      </c>
      <c r="AF24" s="229">
        <f t="shared" si="6"/>
        <v>784.7</v>
      </c>
      <c r="AG24" s="229">
        <f t="shared" si="6"/>
        <v>784.7</v>
      </c>
      <c r="AH24" s="229">
        <f t="shared" si="6"/>
        <v>784.7</v>
      </c>
      <c r="AI24" s="229">
        <f t="shared" si="6"/>
        <v>784.7</v>
      </c>
      <c r="AJ24" s="229">
        <f t="shared" si="6"/>
        <v>784.7</v>
      </c>
      <c r="AK24" s="229">
        <f t="shared" si="6"/>
        <v>784.7</v>
      </c>
      <c r="AL24" s="229">
        <f t="shared" si="6"/>
        <v>784.7</v>
      </c>
      <c r="AM24" s="229">
        <f t="shared" ref="AM24:BK24" si="8">+AM49+AM58+AM67+AM76+AM85+AM94+AM103+AM112+AM121+AM130+AM140+AM149+AM158+AM167+AM176+AM185+AM194+AM203+AM212+AM221</f>
        <v>784.7</v>
      </c>
      <c r="AN24" s="229">
        <f t="shared" si="8"/>
        <v>784.7</v>
      </c>
      <c r="AO24" s="229">
        <f t="shared" si="8"/>
        <v>784.7</v>
      </c>
      <c r="AP24" s="229">
        <f t="shared" si="8"/>
        <v>784.7</v>
      </c>
      <c r="AQ24" s="229">
        <f t="shared" si="8"/>
        <v>784.7</v>
      </c>
      <c r="AR24" s="229">
        <f t="shared" si="8"/>
        <v>784.7</v>
      </c>
      <c r="AS24" s="229">
        <f t="shared" si="8"/>
        <v>784.7</v>
      </c>
      <c r="AT24" s="229">
        <f t="shared" si="8"/>
        <v>784.7</v>
      </c>
      <c r="AU24" s="229">
        <f t="shared" si="8"/>
        <v>784.7</v>
      </c>
      <c r="AV24" s="229">
        <f t="shared" si="8"/>
        <v>784.7</v>
      </c>
      <c r="AW24" s="229">
        <f t="shared" si="8"/>
        <v>784.7</v>
      </c>
      <c r="AX24" s="229">
        <f t="shared" si="8"/>
        <v>784.7</v>
      </c>
      <c r="AY24" s="229">
        <f t="shared" si="8"/>
        <v>784.7</v>
      </c>
      <c r="AZ24" s="229">
        <f t="shared" si="8"/>
        <v>784.7</v>
      </c>
      <c r="BA24" s="229">
        <f t="shared" si="8"/>
        <v>784.7</v>
      </c>
      <c r="BB24" s="229">
        <f t="shared" si="8"/>
        <v>784.7</v>
      </c>
      <c r="BC24" s="229">
        <f t="shared" si="8"/>
        <v>784.7</v>
      </c>
      <c r="BD24" s="229">
        <f t="shared" si="8"/>
        <v>784.7</v>
      </c>
      <c r="BE24" s="229">
        <f t="shared" si="8"/>
        <v>784.7</v>
      </c>
      <c r="BF24" s="229">
        <f t="shared" si="8"/>
        <v>784.7</v>
      </c>
      <c r="BG24" s="229">
        <f t="shared" si="8"/>
        <v>784.7</v>
      </c>
      <c r="BH24" s="229">
        <f t="shared" si="8"/>
        <v>784.7</v>
      </c>
      <c r="BI24" s="229">
        <f t="shared" si="8"/>
        <v>784.7</v>
      </c>
      <c r="BJ24" s="229">
        <f t="shared" si="8"/>
        <v>784.7</v>
      </c>
      <c r="BK24" s="229">
        <f t="shared" si="8"/>
        <v>784.7</v>
      </c>
    </row>
    <row r="25" spans="1:63" ht="14.4" thickBot="1">
      <c r="A25" s="257"/>
      <c r="B25" s="259" t="s">
        <v>246</v>
      </c>
      <c r="C25" s="215"/>
      <c r="D25" s="260">
        <f>SUM(D22:D24)+D20</f>
        <v>3634.7000000000003</v>
      </c>
      <c r="E25" s="260">
        <f t="shared" ref="E25:BK25" si="9">SUM(E22:E24)+E20</f>
        <v>3634.7000000000003</v>
      </c>
      <c r="F25" s="260">
        <f t="shared" si="9"/>
        <v>3634.7000000000003</v>
      </c>
      <c r="G25" s="260">
        <f t="shared" si="9"/>
        <v>3634.7000000000003</v>
      </c>
      <c r="H25" s="260">
        <f t="shared" si="9"/>
        <v>3634.7000000000003</v>
      </c>
      <c r="I25" s="260">
        <f t="shared" si="9"/>
        <v>3634.7000000000003</v>
      </c>
      <c r="J25" s="260">
        <f t="shared" si="9"/>
        <v>3634.7000000000003</v>
      </c>
      <c r="K25" s="260">
        <f t="shared" si="9"/>
        <v>3634.7000000000003</v>
      </c>
      <c r="L25" s="260">
        <f t="shared" si="9"/>
        <v>3634.7000000000003</v>
      </c>
      <c r="M25" s="260">
        <f t="shared" si="9"/>
        <v>3634.7000000000003</v>
      </c>
      <c r="N25" s="260">
        <f t="shared" si="9"/>
        <v>3634.7000000000003</v>
      </c>
      <c r="O25" s="260">
        <f t="shared" si="9"/>
        <v>3634.7000000000003</v>
      </c>
      <c r="P25" s="260">
        <f t="shared" si="9"/>
        <v>3634.7000000000003</v>
      </c>
      <c r="Q25" s="260">
        <f t="shared" si="9"/>
        <v>3634.7000000000003</v>
      </c>
      <c r="R25" s="260">
        <f t="shared" si="9"/>
        <v>3634.7000000000003</v>
      </c>
      <c r="S25" s="260">
        <f t="shared" si="9"/>
        <v>3634.7000000000003</v>
      </c>
      <c r="T25" s="260">
        <f t="shared" si="9"/>
        <v>3634.7000000000003</v>
      </c>
      <c r="U25" s="260">
        <f t="shared" si="9"/>
        <v>3634.7000000000003</v>
      </c>
      <c r="V25" s="260">
        <f t="shared" si="9"/>
        <v>3634.7000000000003</v>
      </c>
      <c r="W25" s="260">
        <f t="shared" si="9"/>
        <v>3634.7000000000003</v>
      </c>
      <c r="X25" s="260">
        <f t="shared" si="9"/>
        <v>3634.7000000000003</v>
      </c>
      <c r="Y25" s="260">
        <f t="shared" si="9"/>
        <v>3634.7000000000003</v>
      </c>
      <c r="Z25" s="260">
        <f t="shared" si="9"/>
        <v>3634.7000000000003</v>
      </c>
      <c r="AA25" s="260">
        <f t="shared" si="9"/>
        <v>3634.7000000000003</v>
      </c>
      <c r="AB25" s="260">
        <f t="shared" si="9"/>
        <v>3634.7000000000003</v>
      </c>
      <c r="AC25" s="260">
        <f t="shared" si="9"/>
        <v>3634.7000000000003</v>
      </c>
      <c r="AD25" s="260">
        <f t="shared" si="9"/>
        <v>3634.7000000000003</v>
      </c>
      <c r="AE25" s="260">
        <f t="shared" si="9"/>
        <v>3634.7000000000003</v>
      </c>
      <c r="AF25" s="260">
        <f t="shared" si="9"/>
        <v>3634.7000000000003</v>
      </c>
      <c r="AG25" s="260">
        <f t="shared" si="9"/>
        <v>6484.7</v>
      </c>
      <c r="AH25" s="260">
        <f t="shared" si="9"/>
        <v>3634.7000000000003</v>
      </c>
      <c r="AI25" s="260">
        <f t="shared" si="9"/>
        <v>3634.7000000000003</v>
      </c>
      <c r="AJ25" s="260">
        <f t="shared" si="9"/>
        <v>3634.7000000000003</v>
      </c>
      <c r="AK25" s="260">
        <f t="shared" si="9"/>
        <v>3634.7000000000003</v>
      </c>
      <c r="AL25" s="260">
        <f t="shared" si="9"/>
        <v>3634.7000000000003</v>
      </c>
      <c r="AM25" s="260">
        <f t="shared" si="9"/>
        <v>6484.7</v>
      </c>
      <c r="AN25" s="260">
        <f t="shared" si="9"/>
        <v>3634.7000000000003</v>
      </c>
      <c r="AO25" s="260">
        <f t="shared" si="9"/>
        <v>3634.7000000000003</v>
      </c>
      <c r="AP25" s="260">
        <f t="shared" si="9"/>
        <v>3634.7000000000003</v>
      </c>
      <c r="AQ25" s="260">
        <f t="shared" si="9"/>
        <v>3634.7000000000003</v>
      </c>
      <c r="AR25" s="260">
        <f t="shared" si="9"/>
        <v>3634.7000000000003</v>
      </c>
      <c r="AS25" s="260">
        <f t="shared" si="9"/>
        <v>6484.7</v>
      </c>
      <c r="AT25" s="260">
        <f t="shared" si="9"/>
        <v>3634.7000000000003</v>
      </c>
      <c r="AU25" s="260">
        <f t="shared" si="9"/>
        <v>3634.7000000000003</v>
      </c>
      <c r="AV25" s="260">
        <f t="shared" si="9"/>
        <v>3634.7000000000003</v>
      </c>
      <c r="AW25" s="260">
        <f t="shared" si="9"/>
        <v>3634.7000000000003</v>
      </c>
      <c r="AX25" s="260">
        <f t="shared" si="9"/>
        <v>3634.7000000000003</v>
      </c>
      <c r="AY25" s="260">
        <f t="shared" si="9"/>
        <v>6484.7</v>
      </c>
      <c r="AZ25" s="260">
        <f t="shared" si="9"/>
        <v>3634.7000000000003</v>
      </c>
      <c r="BA25" s="260">
        <f t="shared" si="9"/>
        <v>3634.7000000000003</v>
      </c>
      <c r="BB25" s="260">
        <f t="shared" si="9"/>
        <v>3634.7000000000003</v>
      </c>
      <c r="BC25" s="260">
        <f t="shared" si="9"/>
        <v>3634.7000000000003</v>
      </c>
      <c r="BD25" s="260">
        <f t="shared" si="9"/>
        <v>3634.7000000000003</v>
      </c>
      <c r="BE25" s="260">
        <f t="shared" si="9"/>
        <v>6484.7</v>
      </c>
      <c r="BF25" s="260">
        <f t="shared" si="9"/>
        <v>3634.7000000000003</v>
      </c>
      <c r="BG25" s="260">
        <f t="shared" si="9"/>
        <v>3634.7000000000003</v>
      </c>
      <c r="BH25" s="260">
        <f t="shared" si="9"/>
        <v>3634.7000000000003</v>
      </c>
      <c r="BI25" s="260">
        <f t="shared" si="9"/>
        <v>3634.7000000000003</v>
      </c>
      <c r="BJ25" s="260">
        <f t="shared" si="9"/>
        <v>3634.7000000000003</v>
      </c>
      <c r="BK25" s="260">
        <f t="shared" si="9"/>
        <v>6484.7</v>
      </c>
    </row>
    <row r="26" spans="1:63" s="708" customFormat="1" ht="10.8" thickBot="1">
      <c r="A26" s="705"/>
      <c r="B26" s="706"/>
      <c r="C26" s="706"/>
      <c r="D26" s="707">
        <f>+MONTH(D27)</f>
        <v>1</v>
      </c>
      <c r="E26" s="707">
        <f t="shared" ref="E26:BK26" si="10">+MONTH(E27)</f>
        <v>2</v>
      </c>
      <c r="F26" s="707">
        <f t="shared" si="10"/>
        <v>3</v>
      </c>
      <c r="G26" s="707">
        <f t="shared" si="10"/>
        <v>4</v>
      </c>
      <c r="H26" s="707">
        <f t="shared" si="10"/>
        <v>5</v>
      </c>
      <c r="I26" s="707">
        <f t="shared" si="10"/>
        <v>6</v>
      </c>
      <c r="J26" s="707">
        <f t="shared" si="10"/>
        <v>7</v>
      </c>
      <c r="K26" s="707">
        <f t="shared" si="10"/>
        <v>8</v>
      </c>
      <c r="L26" s="707">
        <f t="shared" si="10"/>
        <v>9</v>
      </c>
      <c r="M26" s="707">
        <f t="shared" si="10"/>
        <v>10</v>
      </c>
      <c r="N26" s="707">
        <f t="shared" si="10"/>
        <v>11</v>
      </c>
      <c r="O26" s="707">
        <f t="shared" si="10"/>
        <v>12</v>
      </c>
      <c r="P26" s="707">
        <f t="shared" si="10"/>
        <v>1</v>
      </c>
      <c r="Q26" s="707">
        <f t="shared" si="10"/>
        <v>2</v>
      </c>
      <c r="R26" s="707">
        <f t="shared" si="10"/>
        <v>3</v>
      </c>
      <c r="S26" s="707">
        <f t="shared" si="10"/>
        <v>4</v>
      </c>
      <c r="T26" s="707">
        <f t="shared" si="10"/>
        <v>5</v>
      </c>
      <c r="U26" s="707">
        <f t="shared" si="10"/>
        <v>6</v>
      </c>
      <c r="V26" s="707">
        <f t="shared" si="10"/>
        <v>7</v>
      </c>
      <c r="W26" s="707">
        <f t="shared" si="10"/>
        <v>8</v>
      </c>
      <c r="X26" s="707">
        <f t="shared" si="10"/>
        <v>9</v>
      </c>
      <c r="Y26" s="707">
        <f t="shared" si="10"/>
        <v>10</v>
      </c>
      <c r="Z26" s="707">
        <f t="shared" si="10"/>
        <v>11</v>
      </c>
      <c r="AA26" s="707">
        <f t="shared" si="10"/>
        <v>12</v>
      </c>
      <c r="AB26" s="707">
        <f t="shared" si="10"/>
        <v>1</v>
      </c>
      <c r="AC26" s="707">
        <f t="shared" si="10"/>
        <v>2</v>
      </c>
      <c r="AD26" s="707">
        <f t="shared" si="10"/>
        <v>3</v>
      </c>
      <c r="AE26" s="707">
        <f t="shared" si="10"/>
        <v>4</v>
      </c>
      <c r="AF26" s="707">
        <f t="shared" si="10"/>
        <v>5</v>
      </c>
      <c r="AG26" s="707">
        <f t="shared" si="10"/>
        <v>6</v>
      </c>
      <c r="AH26" s="707">
        <f t="shared" si="10"/>
        <v>7</v>
      </c>
      <c r="AI26" s="707">
        <f t="shared" si="10"/>
        <v>8</v>
      </c>
      <c r="AJ26" s="707">
        <f t="shared" si="10"/>
        <v>9</v>
      </c>
      <c r="AK26" s="707">
        <f t="shared" si="10"/>
        <v>10</v>
      </c>
      <c r="AL26" s="707">
        <f t="shared" si="10"/>
        <v>11</v>
      </c>
      <c r="AM26" s="707">
        <f t="shared" si="10"/>
        <v>12</v>
      </c>
      <c r="AN26" s="707">
        <f t="shared" si="10"/>
        <v>1</v>
      </c>
      <c r="AO26" s="707">
        <f t="shared" si="10"/>
        <v>2</v>
      </c>
      <c r="AP26" s="707">
        <f t="shared" si="10"/>
        <v>3</v>
      </c>
      <c r="AQ26" s="707">
        <f t="shared" si="10"/>
        <v>4</v>
      </c>
      <c r="AR26" s="707">
        <f t="shared" si="10"/>
        <v>5</v>
      </c>
      <c r="AS26" s="707">
        <f t="shared" si="10"/>
        <v>6</v>
      </c>
      <c r="AT26" s="707">
        <f t="shared" si="10"/>
        <v>7</v>
      </c>
      <c r="AU26" s="707">
        <f t="shared" si="10"/>
        <v>8</v>
      </c>
      <c r="AV26" s="707">
        <f t="shared" si="10"/>
        <v>9</v>
      </c>
      <c r="AW26" s="707">
        <f t="shared" si="10"/>
        <v>10</v>
      </c>
      <c r="AX26" s="707">
        <f t="shared" si="10"/>
        <v>11</v>
      </c>
      <c r="AY26" s="707">
        <f t="shared" si="10"/>
        <v>12</v>
      </c>
      <c r="AZ26" s="707">
        <f t="shared" si="10"/>
        <v>1</v>
      </c>
      <c r="BA26" s="707">
        <f t="shared" si="10"/>
        <v>2</v>
      </c>
      <c r="BB26" s="707">
        <f t="shared" si="10"/>
        <v>3</v>
      </c>
      <c r="BC26" s="707">
        <f t="shared" si="10"/>
        <v>4</v>
      </c>
      <c r="BD26" s="707">
        <f t="shared" si="10"/>
        <v>5</v>
      </c>
      <c r="BE26" s="707">
        <f t="shared" si="10"/>
        <v>6</v>
      </c>
      <c r="BF26" s="707">
        <f t="shared" si="10"/>
        <v>7</v>
      </c>
      <c r="BG26" s="707">
        <f t="shared" si="10"/>
        <v>8</v>
      </c>
      <c r="BH26" s="707">
        <f t="shared" si="10"/>
        <v>9</v>
      </c>
      <c r="BI26" s="707">
        <f t="shared" si="10"/>
        <v>10</v>
      </c>
      <c r="BJ26" s="707">
        <f t="shared" si="10"/>
        <v>11</v>
      </c>
      <c r="BK26" s="707">
        <f t="shared" si="10"/>
        <v>12</v>
      </c>
    </row>
    <row r="27" spans="1:63" s="122" customFormat="1">
      <c r="A27" s="257"/>
      <c r="B27" s="261" t="s">
        <v>245</v>
      </c>
      <c r="C27" s="194"/>
      <c r="D27" s="262">
        <f>+Home!$J$11</f>
        <v>40909</v>
      </c>
      <c r="E27" s="262">
        <f t="shared" ref="E27:AJ27" si="11">EDATE(D27,1)</f>
        <v>40940</v>
      </c>
      <c r="F27" s="262">
        <f t="shared" si="11"/>
        <v>40969</v>
      </c>
      <c r="G27" s="262">
        <f t="shared" si="11"/>
        <v>41000</v>
      </c>
      <c r="H27" s="262">
        <f t="shared" si="11"/>
        <v>41030</v>
      </c>
      <c r="I27" s="262">
        <f t="shared" si="11"/>
        <v>41061</v>
      </c>
      <c r="J27" s="262">
        <f t="shared" si="11"/>
        <v>41091</v>
      </c>
      <c r="K27" s="262">
        <f t="shared" si="11"/>
        <v>41122</v>
      </c>
      <c r="L27" s="262">
        <f t="shared" si="11"/>
        <v>41153</v>
      </c>
      <c r="M27" s="262">
        <f t="shared" si="11"/>
        <v>41183</v>
      </c>
      <c r="N27" s="262">
        <f t="shared" si="11"/>
        <v>41214</v>
      </c>
      <c r="O27" s="262">
        <f t="shared" si="11"/>
        <v>41244</v>
      </c>
      <c r="P27" s="262">
        <f t="shared" si="11"/>
        <v>41275</v>
      </c>
      <c r="Q27" s="262">
        <f t="shared" si="11"/>
        <v>41306</v>
      </c>
      <c r="R27" s="262">
        <f t="shared" si="11"/>
        <v>41334</v>
      </c>
      <c r="S27" s="262">
        <f t="shared" si="11"/>
        <v>41365</v>
      </c>
      <c r="T27" s="262">
        <f t="shared" si="11"/>
        <v>41395</v>
      </c>
      <c r="U27" s="262">
        <f t="shared" si="11"/>
        <v>41426</v>
      </c>
      <c r="V27" s="262">
        <f t="shared" si="11"/>
        <v>41456</v>
      </c>
      <c r="W27" s="262">
        <f t="shared" si="11"/>
        <v>41487</v>
      </c>
      <c r="X27" s="262">
        <f t="shared" si="11"/>
        <v>41518</v>
      </c>
      <c r="Y27" s="262">
        <f t="shared" si="11"/>
        <v>41548</v>
      </c>
      <c r="Z27" s="262">
        <f t="shared" si="11"/>
        <v>41579</v>
      </c>
      <c r="AA27" s="262">
        <f t="shared" si="11"/>
        <v>41609</v>
      </c>
      <c r="AB27" s="262">
        <f t="shared" si="11"/>
        <v>41640</v>
      </c>
      <c r="AC27" s="262">
        <f t="shared" si="11"/>
        <v>41671</v>
      </c>
      <c r="AD27" s="262">
        <f t="shared" si="11"/>
        <v>41699</v>
      </c>
      <c r="AE27" s="262">
        <f t="shared" si="11"/>
        <v>41730</v>
      </c>
      <c r="AF27" s="262">
        <f t="shared" si="11"/>
        <v>41760</v>
      </c>
      <c r="AG27" s="262">
        <f t="shared" si="11"/>
        <v>41791</v>
      </c>
      <c r="AH27" s="262">
        <f t="shared" si="11"/>
        <v>41821</v>
      </c>
      <c r="AI27" s="262">
        <f t="shared" si="11"/>
        <v>41852</v>
      </c>
      <c r="AJ27" s="262">
        <f t="shared" si="11"/>
        <v>41883</v>
      </c>
      <c r="AK27" s="262">
        <f t="shared" ref="AK27:BK27" si="12">EDATE(AJ27,1)</f>
        <v>41913</v>
      </c>
      <c r="AL27" s="262">
        <f t="shared" si="12"/>
        <v>41944</v>
      </c>
      <c r="AM27" s="262">
        <f t="shared" si="12"/>
        <v>41974</v>
      </c>
      <c r="AN27" s="262">
        <f t="shared" si="12"/>
        <v>42005</v>
      </c>
      <c r="AO27" s="262">
        <f t="shared" si="12"/>
        <v>42036</v>
      </c>
      <c r="AP27" s="262">
        <f t="shared" si="12"/>
        <v>42064</v>
      </c>
      <c r="AQ27" s="262">
        <f t="shared" si="12"/>
        <v>42095</v>
      </c>
      <c r="AR27" s="262">
        <f t="shared" si="12"/>
        <v>42125</v>
      </c>
      <c r="AS27" s="262">
        <f t="shared" si="12"/>
        <v>42156</v>
      </c>
      <c r="AT27" s="262">
        <f t="shared" si="12"/>
        <v>42186</v>
      </c>
      <c r="AU27" s="262">
        <f t="shared" si="12"/>
        <v>42217</v>
      </c>
      <c r="AV27" s="262">
        <f t="shared" si="12"/>
        <v>42248</v>
      </c>
      <c r="AW27" s="262">
        <f t="shared" si="12"/>
        <v>42278</v>
      </c>
      <c r="AX27" s="262">
        <f t="shared" si="12"/>
        <v>42309</v>
      </c>
      <c r="AY27" s="262">
        <f t="shared" si="12"/>
        <v>42339</v>
      </c>
      <c r="AZ27" s="262">
        <f t="shared" si="12"/>
        <v>42370</v>
      </c>
      <c r="BA27" s="262">
        <f t="shared" si="12"/>
        <v>42401</v>
      </c>
      <c r="BB27" s="262">
        <f t="shared" si="12"/>
        <v>42430</v>
      </c>
      <c r="BC27" s="262">
        <f t="shared" si="12"/>
        <v>42461</v>
      </c>
      <c r="BD27" s="262">
        <f t="shared" si="12"/>
        <v>42491</v>
      </c>
      <c r="BE27" s="262">
        <f t="shared" si="12"/>
        <v>42522</v>
      </c>
      <c r="BF27" s="262">
        <f t="shared" si="12"/>
        <v>42552</v>
      </c>
      <c r="BG27" s="262">
        <f t="shared" si="12"/>
        <v>42583</v>
      </c>
      <c r="BH27" s="262">
        <f t="shared" si="12"/>
        <v>42614</v>
      </c>
      <c r="BI27" s="262">
        <f t="shared" si="12"/>
        <v>42644</v>
      </c>
      <c r="BJ27" s="262">
        <f t="shared" si="12"/>
        <v>42675</v>
      </c>
      <c r="BK27" s="262">
        <f t="shared" si="12"/>
        <v>42705</v>
      </c>
    </row>
    <row r="28" spans="1:63" ht="14.4">
      <c r="A28" s="257"/>
      <c r="B28" s="258" t="s">
        <v>250</v>
      </c>
      <c r="C28" s="215"/>
      <c r="D28" s="249">
        <v>0</v>
      </c>
      <c r="E28" s="249">
        <f>IF(OR(G26=1,G26=4,G26=7,G26=10),+D23,0)</f>
        <v>712.5</v>
      </c>
      <c r="F28" s="249">
        <f>IF(OR(G26=1,G26=4,G26=7,G26=10),+D23+E23,0)</f>
        <v>1425</v>
      </c>
      <c r="G28" s="33">
        <f>+IF(OR(G26=1,G26=4,G26=7,G26=10),+D23+E23+F23,0)</f>
        <v>2137.5</v>
      </c>
      <c r="H28" s="33">
        <f>+IF(OR(H26=1,H26=4,H26=7,H26=10),+E23+F23+G23,0)</f>
        <v>0</v>
      </c>
      <c r="I28" s="33">
        <f t="shared" ref="I28:BK28" si="13">+IF(OR(I26=1,I26=4,I26=7,I26=10),+F23+G23+H23,0)</f>
        <v>0</v>
      </c>
      <c r="J28" s="33">
        <f t="shared" si="13"/>
        <v>2137.5</v>
      </c>
      <c r="K28" s="33">
        <f t="shared" si="13"/>
        <v>0</v>
      </c>
      <c r="L28" s="33">
        <f t="shared" si="13"/>
        <v>0</v>
      </c>
      <c r="M28" s="33">
        <f t="shared" si="13"/>
        <v>2137.5</v>
      </c>
      <c r="N28" s="33">
        <f t="shared" si="13"/>
        <v>0</v>
      </c>
      <c r="O28" s="33">
        <f t="shared" si="13"/>
        <v>0</v>
      </c>
      <c r="P28" s="33">
        <f t="shared" si="13"/>
        <v>2137.5</v>
      </c>
      <c r="Q28" s="33">
        <f t="shared" si="13"/>
        <v>0</v>
      </c>
      <c r="R28" s="33">
        <f t="shared" si="13"/>
        <v>0</v>
      </c>
      <c r="S28" s="33">
        <f t="shared" si="13"/>
        <v>2137.5</v>
      </c>
      <c r="T28" s="33">
        <f t="shared" si="13"/>
        <v>0</v>
      </c>
      <c r="U28" s="33">
        <f t="shared" si="13"/>
        <v>0</v>
      </c>
      <c r="V28" s="33">
        <f t="shared" si="13"/>
        <v>2137.5</v>
      </c>
      <c r="W28" s="33">
        <f t="shared" si="13"/>
        <v>0</v>
      </c>
      <c r="X28" s="33">
        <f t="shared" si="13"/>
        <v>0</v>
      </c>
      <c r="Y28" s="33">
        <f t="shared" si="13"/>
        <v>2137.5</v>
      </c>
      <c r="Z28" s="33">
        <f t="shared" si="13"/>
        <v>0</v>
      </c>
      <c r="AA28" s="33">
        <f t="shared" si="13"/>
        <v>0</v>
      </c>
      <c r="AB28" s="33">
        <f t="shared" si="13"/>
        <v>2137.5</v>
      </c>
      <c r="AC28" s="33">
        <f t="shared" si="13"/>
        <v>0</v>
      </c>
      <c r="AD28" s="33">
        <f t="shared" si="13"/>
        <v>0</v>
      </c>
      <c r="AE28" s="33">
        <f t="shared" si="13"/>
        <v>2137.5</v>
      </c>
      <c r="AF28" s="33">
        <f t="shared" si="13"/>
        <v>0</v>
      </c>
      <c r="AG28" s="33">
        <f t="shared" si="13"/>
        <v>0</v>
      </c>
      <c r="AH28" s="33">
        <f t="shared" si="13"/>
        <v>2850</v>
      </c>
      <c r="AI28" s="33">
        <f t="shared" si="13"/>
        <v>0</v>
      </c>
      <c r="AJ28" s="33">
        <f t="shared" si="13"/>
        <v>0</v>
      </c>
      <c r="AK28" s="33">
        <f t="shared" si="13"/>
        <v>2137.5</v>
      </c>
      <c r="AL28" s="33">
        <f t="shared" si="13"/>
        <v>0</v>
      </c>
      <c r="AM28" s="33">
        <f t="shared" si="13"/>
        <v>0</v>
      </c>
      <c r="AN28" s="33">
        <f t="shared" si="13"/>
        <v>2850</v>
      </c>
      <c r="AO28" s="33">
        <f t="shared" si="13"/>
        <v>0</v>
      </c>
      <c r="AP28" s="33">
        <f t="shared" si="13"/>
        <v>0</v>
      </c>
      <c r="AQ28" s="33">
        <f t="shared" si="13"/>
        <v>2137.5</v>
      </c>
      <c r="AR28" s="33">
        <f t="shared" si="13"/>
        <v>0</v>
      </c>
      <c r="AS28" s="33">
        <f t="shared" si="13"/>
        <v>0</v>
      </c>
      <c r="AT28" s="33">
        <f t="shared" si="13"/>
        <v>2850</v>
      </c>
      <c r="AU28" s="33">
        <f t="shared" si="13"/>
        <v>0</v>
      </c>
      <c r="AV28" s="33">
        <f t="shared" si="13"/>
        <v>0</v>
      </c>
      <c r="AW28" s="33">
        <f t="shared" si="13"/>
        <v>2137.5</v>
      </c>
      <c r="AX28" s="33">
        <f t="shared" si="13"/>
        <v>0</v>
      </c>
      <c r="AY28" s="33">
        <f t="shared" si="13"/>
        <v>0</v>
      </c>
      <c r="AZ28" s="33">
        <f t="shared" si="13"/>
        <v>2850</v>
      </c>
      <c r="BA28" s="33">
        <f t="shared" si="13"/>
        <v>0</v>
      </c>
      <c r="BB28" s="33">
        <f t="shared" si="13"/>
        <v>0</v>
      </c>
      <c r="BC28" s="33">
        <f t="shared" si="13"/>
        <v>2137.5</v>
      </c>
      <c r="BD28" s="33">
        <f t="shared" si="13"/>
        <v>0</v>
      </c>
      <c r="BE28" s="33">
        <f t="shared" si="13"/>
        <v>0</v>
      </c>
      <c r="BF28" s="33">
        <f t="shared" si="13"/>
        <v>2850</v>
      </c>
      <c r="BG28" s="33">
        <f t="shared" si="13"/>
        <v>0</v>
      </c>
      <c r="BH28" s="33">
        <f t="shared" si="13"/>
        <v>0</v>
      </c>
      <c r="BI28" s="33">
        <f t="shared" si="13"/>
        <v>2137.5</v>
      </c>
      <c r="BJ28" s="33">
        <f t="shared" si="13"/>
        <v>0</v>
      </c>
      <c r="BK28" s="33">
        <f t="shared" si="13"/>
        <v>0</v>
      </c>
    </row>
    <row r="29" spans="1:63" ht="14.4">
      <c r="B29" s="215"/>
      <c r="C29" s="215"/>
      <c r="D29" s="233"/>
      <c r="E29" s="233"/>
      <c r="F29" s="233"/>
      <c r="G29" s="233"/>
      <c r="H29" s="233"/>
      <c r="I29" s="233"/>
      <c r="J29" s="233"/>
      <c r="K29" s="233"/>
      <c r="L29" s="233"/>
      <c r="M29" s="233"/>
      <c r="N29" s="233"/>
      <c r="O29" s="233"/>
      <c r="P29" s="233"/>
      <c r="Q29" s="233"/>
      <c r="R29" s="233"/>
      <c r="S29" s="233"/>
      <c r="T29" s="233"/>
      <c r="U29" s="233"/>
      <c r="V29" s="233"/>
      <c r="W29" s="233"/>
      <c r="X29" s="233"/>
      <c r="Y29" s="233"/>
      <c r="Z29" s="233"/>
      <c r="AA29" s="233"/>
      <c r="AB29" s="233"/>
      <c r="AC29" s="233"/>
      <c r="AD29" s="233"/>
      <c r="AE29" s="233"/>
      <c r="AF29" s="233"/>
      <c r="AG29" s="233"/>
      <c r="AH29" s="233"/>
      <c r="AI29" s="233"/>
      <c r="AJ29" s="233"/>
      <c r="AK29" s="233"/>
      <c r="AL29" s="233"/>
      <c r="AM29" s="233"/>
      <c r="AN29" s="233"/>
      <c r="AO29" s="233"/>
      <c r="AP29" s="233"/>
      <c r="AQ29" s="233"/>
      <c r="AR29" s="233"/>
      <c r="AS29" s="233"/>
      <c r="AT29" s="233"/>
      <c r="AU29" s="233"/>
      <c r="AV29" s="233"/>
      <c r="AW29" s="233"/>
      <c r="AX29" s="233"/>
      <c r="AY29" s="233"/>
      <c r="AZ29" s="233"/>
      <c r="BA29" s="233"/>
      <c r="BB29" s="233"/>
      <c r="BC29" s="233"/>
      <c r="BD29" s="233"/>
      <c r="BE29" s="233"/>
      <c r="BF29" s="233"/>
      <c r="BG29" s="233"/>
      <c r="BH29" s="233"/>
      <c r="BI29" s="233"/>
      <c r="BJ29" s="233"/>
      <c r="BK29" s="233"/>
    </row>
    <row r="30" spans="1:63" s="122" customFormat="1">
      <c r="A30" s="257"/>
      <c r="B30" s="261" t="s">
        <v>245</v>
      </c>
      <c r="C30" s="194"/>
      <c r="D30" s="262">
        <f>+Home!$J$11</f>
        <v>40909</v>
      </c>
      <c r="E30" s="262">
        <f t="shared" ref="E30:AJ30" si="14">EDATE(D30,1)</f>
        <v>40940</v>
      </c>
      <c r="F30" s="262">
        <f t="shared" si="14"/>
        <v>40969</v>
      </c>
      <c r="G30" s="262">
        <f t="shared" si="14"/>
        <v>41000</v>
      </c>
      <c r="H30" s="262">
        <f t="shared" si="14"/>
        <v>41030</v>
      </c>
      <c r="I30" s="262">
        <f t="shared" si="14"/>
        <v>41061</v>
      </c>
      <c r="J30" s="262">
        <f t="shared" si="14"/>
        <v>41091</v>
      </c>
      <c r="K30" s="262">
        <f t="shared" si="14"/>
        <v>41122</v>
      </c>
      <c r="L30" s="262">
        <f t="shared" si="14"/>
        <v>41153</v>
      </c>
      <c r="M30" s="262">
        <f t="shared" si="14"/>
        <v>41183</v>
      </c>
      <c r="N30" s="262">
        <f t="shared" si="14"/>
        <v>41214</v>
      </c>
      <c r="O30" s="262">
        <f t="shared" si="14"/>
        <v>41244</v>
      </c>
      <c r="P30" s="262">
        <f t="shared" si="14"/>
        <v>41275</v>
      </c>
      <c r="Q30" s="262">
        <f t="shared" si="14"/>
        <v>41306</v>
      </c>
      <c r="R30" s="262">
        <f t="shared" si="14"/>
        <v>41334</v>
      </c>
      <c r="S30" s="262">
        <f t="shared" si="14"/>
        <v>41365</v>
      </c>
      <c r="T30" s="262">
        <f t="shared" si="14"/>
        <v>41395</v>
      </c>
      <c r="U30" s="262">
        <f t="shared" si="14"/>
        <v>41426</v>
      </c>
      <c r="V30" s="262">
        <f t="shared" si="14"/>
        <v>41456</v>
      </c>
      <c r="W30" s="262">
        <f t="shared" si="14"/>
        <v>41487</v>
      </c>
      <c r="X30" s="262">
        <f t="shared" si="14"/>
        <v>41518</v>
      </c>
      <c r="Y30" s="262">
        <f t="shared" si="14"/>
        <v>41548</v>
      </c>
      <c r="Z30" s="262">
        <f t="shared" si="14"/>
        <v>41579</v>
      </c>
      <c r="AA30" s="262">
        <f t="shared" si="14"/>
        <v>41609</v>
      </c>
      <c r="AB30" s="262">
        <f t="shared" si="14"/>
        <v>41640</v>
      </c>
      <c r="AC30" s="262">
        <f t="shared" si="14"/>
        <v>41671</v>
      </c>
      <c r="AD30" s="262">
        <f t="shared" si="14"/>
        <v>41699</v>
      </c>
      <c r="AE30" s="262">
        <f t="shared" si="14"/>
        <v>41730</v>
      </c>
      <c r="AF30" s="262">
        <f t="shared" si="14"/>
        <v>41760</v>
      </c>
      <c r="AG30" s="262">
        <f t="shared" si="14"/>
        <v>41791</v>
      </c>
      <c r="AH30" s="262">
        <f t="shared" si="14"/>
        <v>41821</v>
      </c>
      <c r="AI30" s="262">
        <f t="shared" si="14"/>
        <v>41852</v>
      </c>
      <c r="AJ30" s="262">
        <f t="shared" si="14"/>
        <v>41883</v>
      </c>
      <c r="AK30" s="262">
        <f t="shared" ref="AK30:BK30" si="15">EDATE(AJ30,1)</f>
        <v>41913</v>
      </c>
      <c r="AL30" s="262">
        <f t="shared" si="15"/>
        <v>41944</v>
      </c>
      <c r="AM30" s="262">
        <f t="shared" si="15"/>
        <v>41974</v>
      </c>
      <c r="AN30" s="262">
        <f t="shared" si="15"/>
        <v>42005</v>
      </c>
      <c r="AO30" s="262">
        <f t="shared" si="15"/>
        <v>42036</v>
      </c>
      <c r="AP30" s="262">
        <f t="shared" si="15"/>
        <v>42064</v>
      </c>
      <c r="AQ30" s="262">
        <f t="shared" si="15"/>
        <v>42095</v>
      </c>
      <c r="AR30" s="262">
        <f t="shared" si="15"/>
        <v>42125</v>
      </c>
      <c r="AS30" s="262">
        <f t="shared" si="15"/>
        <v>42156</v>
      </c>
      <c r="AT30" s="262">
        <f t="shared" si="15"/>
        <v>42186</v>
      </c>
      <c r="AU30" s="262">
        <f t="shared" si="15"/>
        <v>42217</v>
      </c>
      <c r="AV30" s="262">
        <f t="shared" si="15"/>
        <v>42248</v>
      </c>
      <c r="AW30" s="262">
        <f t="shared" si="15"/>
        <v>42278</v>
      </c>
      <c r="AX30" s="262">
        <f t="shared" si="15"/>
        <v>42309</v>
      </c>
      <c r="AY30" s="262">
        <f t="shared" si="15"/>
        <v>42339</v>
      </c>
      <c r="AZ30" s="262">
        <f t="shared" si="15"/>
        <v>42370</v>
      </c>
      <c r="BA30" s="262">
        <f t="shared" si="15"/>
        <v>42401</v>
      </c>
      <c r="BB30" s="262">
        <f t="shared" si="15"/>
        <v>42430</v>
      </c>
      <c r="BC30" s="262">
        <f t="shared" si="15"/>
        <v>42461</v>
      </c>
      <c r="BD30" s="262">
        <f t="shared" si="15"/>
        <v>42491</v>
      </c>
      <c r="BE30" s="262">
        <f t="shared" si="15"/>
        <v>42522</v>
      </c>
      <c r="BF30" s="262">
        <f t="shared" si="15"/>
        <v>42552</v>
      </c>
      <c r="BG30" s="262">
        <f t="shared" si="15"/>
        <v>42583</v>
      </c>
      <c r="BH30" s="262">
        <f t="shared" si="15"/>
        <v>42614</v>
      </c>
      <c r="BI30" s="262">
        <f t="shared" si="15"/>
        <v>42644</v>
      </c>
      <c r="BJ30" s="262">
        <f t="shared" si="15"/>
        <v>42675</v>
      </c>
      <c r="BK30" s="262">
        <f t="shared" si="15"/>
        <v>42705</v>
      </c>
    </row>
    <row r="31" spans="1:63" ht="14.4">
      <c r="A31" s="257"/>
      <c r="B31" s="258" t="s">
        <v>363</v>
      </c>
      <c r="C31" s="215"/>
      <c r="D31" s="33">
        <f>+SUM($D$23:D23)-SUM($D$28:D28)</f>
        <v>712.5</v>
      </c>
      <c r="E31" s="33">
        <f>+SUM($D$23:E23)-SUM($D$28:E28)</f>
        <v>712.5</v>
      </c>
      <c r="F31" s="33">
        <f>+SUM($D$23:F23)-SUM($D$28:F28)</f>
        <v>0</v>
      </c>
      <c r="G31" s="33">
        <f>+SUM($D$23:G23)-SUM($D$28:G28)</f>
        <v>-1425</v>
      </c>
      <c r="H31" s="33">
        <f>+SUM($D$23:H23)-SUM($D$28:H28)</f>
        <v>-712.5</v>
      </c>
      <c r="I31" s="33">
        <f>+SUM($D$23:I23)-SUM($D$28:I28)</f>
        <v>0</v>
      </c>
      <c r="J31" s="33">
        <f>+SUM($D$23:J23)-SUM($D$28:J28)</f>
        <v>-1425</v>
      </c>
      <c r="K31" s="33">
        <f>+SUM($D$23:K23)-SUM($D$28:K28)</f>
        <v>-712.5</v>
      </c>
      <c r="L31" s="33">
        <f>+SUM($D$23:L23)-SUM($D$28:L28)</f>
        <v>0</v>
      </c>
      <c r="M31" s="33">
        <f>+SUM($D$23:M23)-SUM($D$28:M28)</f>
        <v>-1425</v>
      </c>
      <c r="N31" s="33">
        <f>+SUM($D$23:N23)-SUM($D$28:N28)</f>
        <v>-712.5</v>
      </c>
      <c r="O31" s="33">
        <f>+SUM($D$23:O23)-SUM($D$28:O28)</f>
        <v>0</v>
      </c>
      <c r="P31" s="33">
        <f>+SUM($D$23:P23)-SUM($D$28:P28)</f>
        <v>-1425</v>
      </c>
      <c r="Q31" s="33">
        <f>+SUM($D$23:Q23)-SUM($D$28:Q28)</f>
        <v>-712.5</v>
      </c>
      <c r="R31" s="33">
        <f>+SUM($D$23:R23)-SUM($D$28:R28)</f>
        <v>0</v>
      </c>
      <c r="S31" s="33">
        <f>+SUM($D$23:S23)-SUM($D$28:S28)</f>
        <v>-1425</v>
      </c>
      <c r="T31" s="33">
        <f>+SUM($D$23:T23)-SUM($D$28:T28)</f>
        <v>-712.5</v>
      </c>
      <c r="U31" s="33">
        <f>+SUM($D$23:U23)-SUM($D$28:U28)</f>
        <v>0</v>
      </c>
      <c r="V31" s="33">
        <f>+SUM($D$23:V23)-SUM($D$28:V28)</f>
        <v>-1425</v>
      </c>
      <c r="W31" s="33">
        <f>+SUM($D$23:W23)-SUM($D$28:W28)</f>
        <v>-712.5</v>
      </c>
      <c r="X31" s="33">
        <f>+SUM($D$23:X23)-SUM($D$28:X28)</f>
        <v>0</v>
      </c>
      <c r="Y31" s="33">
        <f>+SUM($D$23:Y23)-SUM($D$28:Y28)</f>
        <v>-1425</v>
      </c>
      <c r="Z31" s="33">
        <f>+SUM($D$23:Z23)-SUM($D$28:Z28)</f>
        <v>-712.5</v>
      </c>
      <c r="AA31" s="33">
        <f>+SUM($D$23:AA23)-SUM($D$28:AA28)</f>
        <v>0</v>
      </c>
      <c r="AB31" s="33">
        <f>+SUM($D$23:AB23)-SUM($D$28:AB28)</f>
        <v>-1425</v>
      </c>
      <c r="AC31" s="33">
        <f>+SUM($D$23:AC23)-SUM($D$28:AC28)</f>
        <v>-712.5</v>
      </c>
      <c r="AD31" s="33">
        <f>+SUM($D$23:AD23)-SUM($D$28:AD28)</f>
        <v>0</v>
      </c>
      <c r="AE31" s="33">
        <f>+SUM($D$23:AE23)-SUM($D$28:AE28)</f>
        <v>-1425</v>
      </c>
      <c r="AF31" s="33">
        <f>+SUM($D$23:AF23)-SUM($D$28:AF28)</f>
        <v>-712.5</v>
      </c>
      <c r="AG31" s="33">
        <f>+SUM($D$23:AG23)-SUM($D$28:AG28)</f>
        <v>712.5</v>
      </c>
      <c r="AH31" s="33">
        <f>+SUM($D$23:AH23)-SUM($D$28:AH28)</f>
        <v>-1425</v>
      </c>
      <c r="AI31" s="33">
        <f>+SUM($D$23:AI23)-SUM($D$28:AI28)</f>
        <v>-712.5</v>
      </c>
      <c r="AJ31" s="33">
        <f>+SUM($D$23:AJ23)-SUM($D$28:AJ28)</f>
        <v>0</v>
      </c>
      <c r="AK31" s="33">
        <f>+SUM($D$23:AK23)-SUM($D$28:AK28)</f>
        <v>-1425</v>
      </c>
      <c r="AL31" s="33">
        <f>+SUM($D$23:AL23)-SUM($D$28:AL28)</f>
        <v>-712.5</v>
      </c>
      <c r="AM31" s="33">
        <f>+SUM($D$23:AM23)-SUM($D$28:AM28)</f>
        <v>712.5</v>
      </c>
      <c r="AN31" s="33">
        <f>+SUM($D$23:AN23)-SUM($D$28:AN28)</f>
        <v>-1425</v>
      </c>
      <c r="AO31" s="33">
        <f>+SUM($D$23:AO23)-SUM($D$28:AO28)</f>
        <v>-712.5</v>
      </c>
      <c r="AP31" s="33">
        <f>+SUM($D$23:AP23)-SUM($D$28:AP28)</f>
        <v>0</v>
      </c>
      <c r="AQ31" s="33">
        <f>+SUM($D$23:AQ23)-SUM($D$28:AQ28)</f>
        <v>-1425</v>
      </c>
      <c r="AR31" s="33">
        <f>+SUM($D$23:AR23)-SUM($D$28:AR28)</f>
        <v>-712.5</v>
      </c>
      <c r="AS31" s="33">
        <f>+SUM($D$23:AS23)-SUM($D$28:AS28)</f>
        <v>712.5</v>
      </c>
      <c r="AT31" s="33">
        <f>+SUM($D$23:AT23)-SUM($D$28:AT28)</f>
        <v>-1425</v>
      </c>
      <c r="AU31" s="33">
        <f>+SUM($D$23:AU23)-SUM($D$28:AU28)</f>
        <v>-712.5</v>
      </c>
      <c r="AV31" s="33">
        <f>+SUM($D$23:AV23)-SUM($D$28:AV28)</f>
        <v>0</v>
      </c>
      <c r="AW31" s="33">
        <f>+SUM($D$23:AW23)-SUM($D$28:AW28)</f>
        <v>-1425</v>
      </c>
      <c r="AX31" s="33">
        <f>+SUM($D$23:AX23)-SUM($D$28:AX28)</f>
        <v>-712.5</v>
      </c>
      <c r="AY31" s="33">
        <f>+SUM($D$23:AY23)-SUM($D$28:AY28)</f>
        <v>712.5</v>
      </c>
      <c r="AZ31" s="33">
        <f>+SUM($D$23:AZ23)-SUM($D$28:AZ28)</f>
        <v>-1425</v>
      </c>
      <c r="BA31" s="33">
        <f>+SUM($D$23:BA23)-SUM($D$28:BA28)</f>
        <v>-712.5</v>
      </c>
      <c r="BB31" s="33">
        <f>+SUM($D$23:BB23)-SUM($D$28:BB28)</f>
        <v>0</v>
      </c>
      <c r="BC31" s="33">
        <f>+SUM($D$23:BC23)-SUM($D$28:BC28)</f>
        <v>-1425</v>
      </c>
      <c r="BD31" s="33">
        <f>+SUM($D$23:BD23)-SUM($D$28:BD28)</f>
        <v>-712.5</v>
      </c>
      <c r="BE31" s="33">
        <f>+SUM($D$23:BE23)-SUM($D$28:BE28)</f>
        <v>712.5</v>
      </c>
      <c r="BF31" s="33">
        <f>+SUM($D$23:BF23)-SUM($D$28:BF28)</f>
        <v>-1425</v>
      </c>
      <c r="BG31" s="33">
        <f>+SUM($D$23:BG23)-SUM($D$28:BG28)</f>
        <v>-712.5</v>
      </c>
      <c r="BH31" s="33">
        <f>+SUM($D$23:BH23)-SUM($D$28:BH28)</f>
        <v>0</v>
      </c>
      <c r="BI31" s="33">
        <f>+SUM($D$23:BI23)-SUM($D$28:BI28)</f>
        <v>-1425</v>
      </c>
      <c r="BJ31" s="33">
        <f>+SUM($D$23:BJ23)-SUM($D$28:BJ28)</f>
        <v>-712.5</v>
      </c>
      <c r="BK31" s="33">
        <f>+SUM($D$23:BK23)-SUM($D$28:BK28)</f>
        <v>712.5</v>
      </c>
    </row>
    <row r="33" spans="1:63" s="122" customFormat="1">
      <c r="A33" s="257"/>
      <c r="B33" s="261" t="s">
        <v>245</v>
      </c>
      <c r="C33" s="194"/>
      <c r="D33" s="262">
        <f>+Home!$J$11</f>
        <v>40909</v>
      </c>
      <c r="E33" s="262">
        <f t="shared" ref="E33:AJ33" si="16">EDATE(D33,1)</f>
        <v>40940</v>
      </c>
      <c r="F33" s="262">
        <f t="shared" si="16"/>
        <v>40969</v>
      </c>
      <c r="G33" s="262">
        <f t="shared" si="16"/>
        <v>41000</v>
      </c>
      <c r="H33" s="262">
        <f t="shared" si="16"/>
        <v>41030</v>
      </c>
      <c r="I33" s="262">
        <f t="shared" si="16"/>
        <v>41061</v>
      </c>
      <c r="J33" s="262">
        <f t="shared" si="16"/>
        <v>41091</v>
      </c>
      <c r="K33" s="262">
        <f t="shared" si="16"/>
        <v>41122</v>
      </c>
      <c r="L33" s="262">
        <f t="shared" si="16"/>
        <v>41153</v>
      </c>
      <c r="M33" s="262">
        <f t="shared" si="16"/>
        <v>41183</v>
      </c>
      <c r="N33" s="262">
        <f t="shared" si="16"/>
        <v>41214</v>
      </c>
      <c r="O33" s="262">
        <f t="shared" si="16"/>
        <v>41244</v>
      </c>
      <c r="P33" s="262">
        <f t="shared" si="16"/>
        <v>41275</v>
      </c>
      <c r="Q33" s="262">
        <f t="shared" si="16"/>
        <v>41306</v>
      </c>
      <c r="R33" s="262">
        <f t="shared" si="16"/>
        <v>41334</v>
      </c>
      <c r="S33" s="262">
        <f t="shared" si="16"/>
        <v>41365</v>
      </c>
      <c r="T33" s="262">
        <f t="shared" si="16"/>
        <v>41395</v>
      </c>
      <c r="U33" s="262">
        <f t="shared" si="16"/>
        <v>41426</v>
      </c>
      <c r="V33" s="262">
        <f t="shared" si="16"/>
        <v>41456</v>
      </c>
      <c r="W33" s="262">
        <f t="shared" si="16"/>
        <v>41487</v>
      </c>
      <c r="X33" s="262">
        <f t="shared" si="16"/>
        <v>41518</v>
      </c>
      <c r="Y33" s="262">
        <f t="shared" si="16"/>
        <v>41548</v>
      </c>
      <c r="Z33" s="262">
        <f t="shared" si="16"/>
        <v>41579</v>
      </c>
      <c r="AA33" s="262">
        <f t="shared" si="16"/>
        <v>41609</v>
      </c>
      <c r="AB33" s="262">
        <f t="shared" si="16"/>
        <v>41640</v>
      </c>
      <c r="AC33" s="262">
        <f t="shared" si="16"/>
        <v>41671</v>
      </c>
      <c r="AD33" s="262">
        <f t="shared" si="16"/>
        <v>41699</v>
      </c>
      <c r="AE33" s="262">
        <f t="shared" si="16"/>
        <v>41730</v>
      </c>
      <c r="AF33" s="262">
        <f t="shared" si="16"/>
        <v>41760</v>
      </c>
      <c r="AG33" s="262">
        <f t="shared" si="16"/>
        <v>41791</v>
      </c>
      <c r="AH33" s="262">
        <f t="shared" si="16"/>
        <v>41821</v>
      </c>
      <c r="AI33" s="262">
        <f t="shared" si="16"/>
        <v>41852</v>
      </c>
      <c r="AJ33" s="262">
        <f t="shared" si="16"/>
        <v>41883</v>
      </c>
      <c r="AK33" s="262">
        <f t="shared" ref="AK33:BK33" si="17">EDATE(AJ33,1)</f>
        <v>41913</v>
      </c>
      <c r="AL33" s="262">
        <f t="shared" si="17"/>
        <v>41944</v>
      </c>
      <c r="AM33" s="262">
        <f t="shared" si="17"/>
        <v>41974</v>
      </c>
      <c r="AN33" s="262">
        <f t="shared" si="17"/>
        <v>42005</v>
      </c>
      <c r="AO33" s="262">
        <f t="shared" si="17"/>
        <v>42036</v>
      </c>
      <c r="AP33" s="262">
        <f t="shared" si="17"/>
        <v>42064</v>
      </c>
      <c r="AQ33" s="262">
        <f t="shared" si="17"/>
        <v>42095</v>
      </c>
      <c r="AR33" s="262">
        <f t="shared" si="17"/>
        <v>42125</v>
      </c>
      <c r="AS33" s="262">
        <f t="shared" si="17"/>
        <v>42156</v>
      </c>
      <c r="AT33" s="262">
        <f t="shared" si="17"/>
        <v>42186</v>
      </c>
      <c r="AU33" s="262">
        <f t="shared" si="17"/>
        <v>42217</v>
      </c>
      <c r="AV33" s="262">
        <f t="shared" si="17"/>
        <v>42248</v>
      </c>
      <c r="AW33" s="262">
        <f t="shared" si="17"/>
        <v>42278</v>
      </c>
      <c r="AX33" s="262">
        <f t="shared" si="17"/>
        <v>42309</v>
      </c>
      <c r="AY33" s="262">
        <f t="shared" si="17"/>
        <v>42339</v>
      </c>
      <c r="AZ33" s="262">
        <f t="shared" si="17"/>
        <v>42370</v>
      </c>
      <c r="BA33" s="262">
        <f t="shared" si="17"/>
        <v>42401</v>
      </c>
      <c r="BB33" s="262">
        <f t="shared" si="17"/>
        <v>42430</v>
      </c>
      <c r="BC33" s="262">
        <f t="shared" si="17"/>
        <v>42461</v>
      </c>
      <c r="BD33" s="262">
        <f t="shared" si="17"/>
        <v>42491</v>
      </c>
      <c r="BE33" s="262">
        <f t="shared" si="17"/>
        <v>42522</v>
      </c>
      <c r="BF33" s="262">
        <f t="shared" si="17"/>
        <v>42552</v>
      </c>
      <c r="BG33" s="262">
        <f t="shared" si="17"/>
        <v>42583</v>
      </c>
      <c r="BH33" s="262">
        <f t="shared" si="17"/>
        <v>42614</v>
      </c>
      <c r="BI33" s="262">
        <f t="shared" si="17"/>
        <v>42644</v>
      </c>
      <c r="BJ33" s="262">
        <f t="shared" si="17"/>
        <v>42675</v>
      </c>
      <c r="BK33" s="262">
        <f t="shared" si="17"/>
        <v>42705</v>
      </c>
    </row>
    <row r="34" spans="1:63" s="122" customFormat="1">
      <c r="A34" s="257"/>
      <c r="B34" s="226" t="s">
        <v>175</v>
      </c>
      <c r="C34" s="213"/>
      <c r="D34" s="229">
        <v>0</v>
      </c>
      <c r="E34" s="229">
        <f>+D20</f>
        <v>156.27500000000001</v>
      </c>
      <c r="F34" s="229">
        <f t="shared" ref="F34:BK34" si="18">+E20</f>
        <v>156.27500000000001</v>
      </c>
      <c r="G34" s="229">
        <f t="shared" si="18"/>
        <v>156.27500000000001</v>
      </c>
      <c r="H34" s="229">
        <f t="shared" si="18"/>
        <v>156.27500000000001</v>
      </c>
      <c r="I34" s="229">
        <f t="shared" si="18"/>
        <v>156.27500000000001</v>
      </c>
      <c r="J34" s="229">
        <f t="shared" si="18"/>
        <v>156.27500000000001</v>
      </c>
      <c r="K34" s="229">
        <f t="shared" si="18"/>
        <v>156.27500000000001</v>
      </c>
      <c r="L34" s="229">
        <f t="shared" si="18"/>
        <v>156.27500000000001</v>
      </c>
      <c r="M34" s="229">
        <f t="shared" si="18"/>
        <v>156.27500000000001</v>
      </c>
      <c r="N34" s="229">
        <f t="shared" si="18"/>
        <v>156.27500000000001</v>
      </c>
      <c r="O34" s="229">
        <f t="shared" si="18"/>
        <v>156.27500000000001</v>
      </c>
      <c r="P34" s="229">
        <f t="shared" si="18"/>
        <v>156.27500000000001</v>
      </c>
      <c r="Q34" s="229">
        <f t="shared" si="18"/>
        <v>156.27500000000001</v>
      </c>
      <c r="R34" s="229">
        <f t="shared" si="18"/>
        <v>156.27500000000001</v>
      </c>
      <c r="S34" s="229">
        <f t="shared" si="18"/>
        <v>156.27500000000001</v>
      </c>
      <c r="T34" s="229">
        <f t="shared" si="18"/>
        <v>156.27500000000001</v>
      </c>
      <c r="U34" s="229">
        <f t="shared" si="18"/>
        <v>156.27500000000001</v>
      </c>
      <c r="V34" s="229">
        <f t="shared" si="18"/>
        <v>156.27500000000001</v>
      </c>
      <c r="W34" s="229">
        <f t="shared" si="18"/>
        <v>156.27500000000001</v>
      </c>
      <c r="X34" s="229">
        <f t="shared" si="18"/>
        <v>156.27500000000001</v>
      </c>
      <c r="Y34" s="229">
        <f t="shared" si="18"/>
        <v>156.27500000000001</v>
      </c>
      <c r="Z34" s="229">
        <f t="shared" si="18"/>
        <v>156.27500000000001</v>
      </c>
      <c r="AA34" s="229">
        <f t="shared" si="18"/>
        <v>156.27500000000001</v>
      </c>
      <c r="AB34" s="229">
        <f t="shared" si="18"/>
        <v>156.27500000000001</v>
      </c>
      <c r="AC34" s="229">
        <f t="shared" si="18"/>
        <v>156.27500000000001</v>
      </c>
      <c r="AD34" s="229">
        <f t="shared" si="18"/>
        <v>156.27500000000001</v>
      </c>
      <c r="AE34" s="229">
        <f t="shared" si="18"/>
        <v>156.27500000000001</v>
      </c>
      <c r="AF34" s="229">
        <f t="shared" si="18"/>
        <v>156.27500000000001</v>
      </c>
      <c r="AG34" s="229">
        <f t="shared" si="18"/>
        <v>156.27500000000001</v>
      </c>
      <c r="AH34" s="229">
        <f t="shared" si="18"/>
        <v>156.27500000000001</v>
      </c>
      <c r="AI34" s="229">
        <f t="shared" si="18"/>
        <v>156.27500000000001</v>
      </c>
      <c r="AJ34" s="229">
        <f t="shared" si="18"/>
        <v>156.27500000000001</v>
      </c>
      <c r="AK34" s="229">
        <f t="shared" si="18"/>
        <v>156.27500000000001</v>
      </c>
      <c r="AL34" s="229">
        <f t="shared" si="18"/>
        <v>156.27500000000001</v>
      </c>
      <c r="AM34" s="229">
        <f t="shared" si="18"/>
        <v>156.27500000000001</v>
      </c>
      <c r="AN34" s="229">
        <f t="shared" si="18"/>
        <v>156.27500000000001</v>
      </c>
      <c r="AO34" s="229">
        <f t="shared" si="18"/>
        <v>156.27500000000001</v>
      </c>
      <c r="AP34" s="229">
        <f t="shared" si="18"/>
        <v>156.27500000000001</v>
      </c>
      <c r="AQ34" s="229">
        <f t="shared" si="18"/>
        <v>156.27500000000001</v>
      </c>
      <c r="AR34" s="229">
        <f t="shared" si="18"/>
        <v>156.27500000000001</v>
      </c>
      <c r="AS34" s="229">
        <f t="shared" si="18"/>
        <v>156.27500000000001</v>
      </c>
      <c r="AT34" s="229">
        <f t="shared" si="18"/>
        <v>156.27500000000001</v>
      </c>
      <c r="AU34" s="229">
        <f t="shared" si="18"/>
        <v>156.27500000000001</v>
      </c>
      <c r="AV34" s="229">
        <f t="shared" si="18"/>
        <v>156.27500000000001</v>
      </c>
      <c r="AW34" s="229">
        <f t="shared" si="18"/>
        <v>156.27500000000001</v>
      </c>
      <c r="AX34" s="229">
        <f t="shared" si="18"/>
        <v>156.27500000000001</v>
      </c>
      <c r="AY34" s="229">
        <f t="shared" si="18"/>
        <v>156.27500000000001</v>
      </c>
      <c r="AZ34" s="229">
        <f t="shared" si="18"/>
        <v>156.27500000000001</v>
      </c>
      <c r="BA34" s="229">
        <f t="shared" si="18"/>
        <v>156.27500000000001</v>
      </c>
      <c r="BB34" s="229">
        <f t="shared" si="18"/>
        <v>156.27500000000001</v>
      </c>
      <c r="BC34" s="229">
        <f t="shared" si="18"/>
        <v>156.27500000000001</v>
      </c>
      <c r="BD34" s="229">
        <f t="shared" si="18"/>
        <v>156.27500000000001</v>
      </c>
      <c r="BE34" s="229">
        <f t="shared" si="18"/>
        <v>156.27500000000001</v>
      </c>
      <c r="BF34" s="229">
        <f t="shared" si="18"/>
        <v>156.27500000000001</v>
      </c>
      <c r="BG34" s="229">
        <f t="shared" si="18"/>
        <v>156.27500000000001</v>
      </c>
      <c r="BH34" s="229">
        <f t="shared" si="18"/>
        <v>156.27500000000001</v>
      </c>
      <c r="BI34" s="229">
        <f t="shared" si="18"/>
        <v>156.27500000000001</v>
      </c>
      <c r="BJ34" s="229">
        <f t="shared" si="18"/>
        <v>156.27500000000001</v>
      </c>
      <c r="BK34" s="229">
        <f t="shared" si="18"/>
        <v>156.27500000000001</v>
      </c>
    </row>
    <row r="35" spans="1:63" s="122" customFormat="1">
      <c r="A35" s="257"/>
      <c r="B35" s="227" t="s">
        <v>174</v>
      </c>
      <c r="C35" s="213"/>
      <c r="D35" s="229">
        <v>0</v>
      </c>
      <c r="E35" s="229">
        <f>+D24</f>
        <v>784.7</v>
      </c>
      <c r="F35" s="229">
        <f t="shared" ref="F35:BK35" si="19">+E24</f>
        <v>784.7</v>
      </c>
      <c r="G35" s="229">
        <f t="shared" si="19"/>
        <v>784.7</v>
      </c>
      <c r="H35" s="229">
        <f t="shared" si="19"/>
        <v>784.7</v>
      </c>
      <c r="I35" s="229">
        <f t="shared" si="19"/>
        <v>784.7</v>
      </c>
      <c r="J35" s="229">
        <f t="shared" si="19"/>
        <v>784.7</v>
      </c>
      <c r="K35" s="229">
        <f t="shared" si="19"/>
        <v>784.7</v>
      </c>
      <c r="L35" s="229">
        <f t="shared" si="19"/>
        <v>784.7</v>
      </c>
      <c r="M35" s="229">
        <f t="shared" si="19"/>
        <v>784.7</v>
      </c>
      <c r="N35" s="229">
        <f t="shared" si="19"/>
        <v>784.7</v>
      </c>
      <c r="O35" s="229">
        <f t="shared" si="19"/>
        <v>784.7</v>
      </c>
      <c r="P35" s="229">
        <f t="shared" si="19"/>
        <v>784.7</v>
      </c>
      <c r="Q35" s="229">
        <f t="shared" si="19"/>
        <v>784.7</v>
      </c>
      <c r="R35" s="229">
        <f t="shared" si="19"/>
        <v>784.7</v>
      </c>
      <c r="S35" s="229">
        <f t="shared" si="19"/>
        <v>784.7</v>
      </c>
      <c r="T35" s="229">
        <f t="shared" si="19"/>
        <v>784.7</v>
      </c>
      <c r="U35" s="229">
        <f t="shared" si="19"/>
        <v>784.7</v>
      </c>
      <c r="V35" s="229">
        <f t="shared" si="19"/>
        <v>784.7</v>
      </c>
      <c r="W35" s="229">
        <f t="shared" si="19"/>
        <v>784.7</v>
      </c>
      <c r="X35" s="229">
        <f t="shared" si="19"/>
        <v>784.7</v>
      </c>
      <c r="Y35" s="229">
        <f t="shared" si="19"/>
        <v>784.7</v>
      </c>
      <c r="Z35" s="229">
        <f t="shared" si="19"/>
        <v>784.7</v>
      </c>
      <c r="AA35" s="229">
        <f t="shared" si="19"/>
        <v>784.7</v>
      </c>
      <c r="AB35" s="229">
        <f t="shared" si="19"/>
        <v>784.7</v>
      </c>
      <c r="AC35" s="229">
        <f t="shared" si="19"/>
        <v>784.7</v>
      </c>
      <c r="AD35" s="229">
        <f t="shared" si="19"/>
        <v>784.7</v>
      </c>
      <c r="AE35" s="229">
        <f t="shared" si="19"/>
        <v>784.7</v>
      </c>
      <c r="AF35" s="229">
        <f t="shared" si="19"/>
        <v>784.7</v>
      </c>
      <c r="AG35" s="229">
        <f t="shared" si="19"/>
        <v>784.7</v>
      </c>
      <c r="AH35" s="229">
        <f t="shared" si="19"/>
        <v>784.7</v>
      </c>
      <c r="AI35" s="229">
        <f t="shared" si="19"/>
        <v>784.7</v>
      </c>
      <c r="AJ35" s="229">
        <f t="shared" si="19"/>
        <v>784.7</v>
      </c>
      <c r="AK35" s="229">
        <f t="shared" si="19"/>
        <v>784.7</v>
      </c>
      <c r="AL35" s="229">
        <f t="shared" si="19"/>
        <v>784.7</v>
      </c>
      <c r="AM35" s="229">
        <f t="shared" si="19"/>
        <v>784.7</v>
      </c>
      <c r="AN35" s="229">
        <f t="shared" si="19"/>
        <v>784.7</v>
      </c>
      <c r="AO35" s="229">
        <f t="shared" si="19"/>
        <v>784.7</v>
      </c>
      <c r="AP35" s="229">
        <f t="shared" si="19"/>
        <v>784.7</v>
      </c>
      <c r="AQ35" s="229">
        <f t="shared" si="19"/>
        <v>784.7</v>
      </c>
      <c r="AR35" s="229">
        <f t="shared" si="19"/>
        <v>784.7</v>
      </c>
      <c r="AS35" s="229">
        <f t="shared" si="19"/>
        <v>784.7</v>
      </c>
      <c r="AT35" s="229">
        <f t="shared" si="19"/>
        <v>784.7</v>
      </c>
      <c r="AU35" s="229">
        <f t="shared" si="19"/>
        <v>784.7</v>
      </c>
      <c r="AV35" s="229">
        <f t="shared" si="19"/>
        <v>784.7</v>
      </c>
      <c r="AW35" s="229">
        <f t="shared" si="19"/>
        <v>784.7</v>
      </c>
      <c r="AX35" s="229">
        <f t="shared" si="19"/>
        <v>784.7</v>
      </c>
      <c r="AY35" s="229">
        <f t="shared" si="19"/>
        <v>784.7</v>
      </c>
      <c r="AZ35" s="229">
        <f t="shared" si="19"/>
        <v>784.7</v>
      </c>
      <c r="BA35" s="229">
        <f t="shared" si="19"/>
        <v>784.7</v>
      </c>
      <c r="BB35" s="229">
        <f t="shared" si="19"/>
        <v>784.7</v>
      </c>
      <c r="BC35" s="229">
        <f t="shared" si="19"/>
        <v>784.7</v>
      </c>
      <c r="BD35" s="229">
        <f t="shared" si="19"/>
        <v>784.7</v>
      </c>
      <c r="BE35" s="229">
        <f t="shared" si="19"/>
        <v>784.7</v>
      </c>
      <c r="BF35" s="229">
        <f t="shared" si="19"/>
        <v>784.7</v>
      </c>
      <c r="BG35" s="229">
        <f t="shared" si="19"/>
        <v>784.7</v>
      </c>
      <c r="BH35" s="229">
        <f t="shared" si="19"/>
        <v>784.7</v>
      </c>
      <c r="BI35" s="229">
        <f t="shared" si="19"/>
        <v>784.7</v>
      </c>
      <c r="BJ35" s="229">
        <f t="shared" si="19"/>
        <v>784.7</v>
      </c>
      <c r="BK35" s="229">
        <f t="shared" si="19"/>
        <v>784.7</v>
      </c>
    </row>
    <row r="36" spans="1:63">
      <c r="A36" s="257"/>
      <c r="B36" s="259" t="s">
        <v>214</v>
      </c>
      <c r="C36" s="215"/>
      <c r="D36" s="260">
        <f t="shared" ref="D36:AI36" si="20">+D34+D35</f>
        <v>0</v>
      </c>
      <c r="E36" s="260">
        <f t="shared" si="20"/>
        <v>940.97500000000002</v>
      </c>
      <c r="F36" s="260">
        <f t="shared" si="20"/>
        <v>940.97500000000002</v>
      </c>
      <c r="G36" s="260">
        <f t="shared" si="20"/>
        <v>940.97500000000002</v>
      </c>
      <c r="H36" s="260">
        <f t="shared" si="20"/>
        <v>940.97500000000002</v>
      </c>
      <c r="I36" s="260">
        <f t="shared" si="20"/>
        <v>940.97500000000002</v>
      </c>
      <c r="J36" s="260">
        <f t="shared" si="20"/>
        <v>940.97500000000002</v>
      </c>
      <c r="K36" s="260">
        <f t="shared" si="20"/>
        <v>940.97500000000002</v>
      </c>
      <c r="L36" s="260">
        <f t="shared" si="20"/>
        <v>940.97500000000002</v>
      </c>
      <c r="M36" s="260">
        <f t="shared" si="20"/>
        <v>940.97500000000002</v>
      </c>
      <c r="N36" s="260">
        <f t="shared" si="20"/>
        <v>940.97500000000002</v>
      </c>
      <c r="O36" s="260">
        <f t="shared" si="20"/>
        <v>940.97500000000002</v>
      </c>
      <c r="P36" s="260">
        <f t="shared" si="20"/>
        <v>940.97500000000002</v>
      </c>
      <c r="Q36" s="260">
        <f t="shared" si="20"/>
        <v>940.97500000000002</v>
      </c>
      <c r="R36" s="260">
        <f t="shared" si="20"/>
        <v>940.97500000000002</v>
      </c>
      <c r="S36" s="260">
        <f t="shared" si="20"/>
        <v>940.97500000000002</v>
      </c>
      <c r="T36" s="260">
        <f t="shared" si="20"/>
        <v>940.97500000000002</v>
      </c>
      <c r="U36" s="260">
        <f t="shared" si="20"/>
        <v>940.97500000000002</v>
      </c>
      <c r="V36" s="260">
        <f t="shared" si="20"/>
        <v>940.97500000000002</v>
      </c>
      <c r="W36" s="260">
        <f t="shared" si="20"/>
        <v>940.97500000000002</v>
      </c>
      <c r="X36" s="260">
        <f t="shared" si="20"/>
        <v>940.97500000000002</v>
      </c>
      <c r="Y36" s="260">
        <f t="shared" si="20"/>
        <v>940.97500000000002</v>
      </c>
      <c r="Z36" s="260">
        <f t="shared" si="20"/>
        <v>940.97500000000002</v>
      </c>
      <c r="AA36" s="260">
        <f t="shared" si="20"/>
        <v>940.97500000000002</v>
      </c>
      <c r="AB36" s="260">
        <f t="shared" si="20"/>
        <v>940.97500000000002</v>
      </c>
      <c r="AC36" s="260">
        <f t="shared" si="20"/>
        <v>940.97500000000002</v>
      </c>
      <c r="AD36" s="260">
        <f t="shared" si="20"/>
        <v>940.97500000000002</v>
      </c>
      <c r="AE36" s="260">
        <f t="shared" si="20"/>
        <v>940.97500000000002</v>
      </c>
      <c r="AF36" s="260">
        <f t="shared" si="20"/>
        <v>940.97500000000002</v>
      </c>
      <c r="AG36" s="260">
        <f t="shared" si="20"/>
        <v>940.97500000000002</v>
      </c>
      <c r="AH36" s="260">
        <f t="shared" si="20"/>
        <v>940.97500000000002</v>
      </c>
      <c r="AI36" s="260">
        <f t="shared" si="20"/>
        <v>940.97500000000002</v>
      </c>
      <c r="AJ36" s="260">
        <f t="shared" ref="AJ36:BK36" si="21">+AJ34+AJ35</f>
        <v>940.97500000000002</v>
      </c>
      <c r="AK36" s="260">
        <f t="shared" si="21"/>
        <v>940.97500000000002</v>
      </c>
      <c r="AL36" s="260">
        <f t="shared" si="21"/>
        <v>940.97500000000002</v>
      </c>
      <c r="AM36" s="260">
        <f t="shared" si="21"/>
        <v>940.97500000000002</v>
      </c>
      <c r="AN36" s="260">
        <f t="shared" si="21"/>
        <v>940.97500000000002</v>
      </c>
      <c r="AO36" s="260">
        <f t="shared" si="21"/>
        <v>940.97500000000002</v>
      </c>
      <c r="AP36" s="260">
        <f t="shared" si="21"/>
        <v>940.97500000000002</v>
      </c>
      <c r="AQ36" s="260">
        <f t="shared" si="21"/>
        <v>940.97500000000002</v>
      </c>
      <c r="AR36" s="260">
        <f t="shared" si="21"/>
        <v>940.97500000000002</v>
      </c>
      <c r="AS36" s="260">
        <f t="shared" si="21"/>
        <v>940.97500000000002</v>
      </c>
      <c r="AT36" s="260">
        <f t="shared" si="21"/>
        <v>940.97500000000002</v>
      </c>
      <c r="AU36" s="260">
        <f t="shared" si="21"/>
        <v>940.97500000000002</v>
      </c>
      <c r="AV36" s="260">
        <f t="shared" si="21"/>
        <v>940.97500000000002</v>
      </c>
      <c r="AW36" s="260">
        <f t="shared" si="21"/>
        <v>940.97500000000002</v>
      </c>
      <c r="AX36" s="260">
        <f t="shared" si="21"/>
        <v>940.97500000000002</v>
      </c>
      <c r="AY36" s="260">
        <f t="shared" si="21"/>
        <v>940.97500000000002</v>
      </c>
      <c r="AZ36" s="260">
        <f t="shared" si="21"/>
        <v>940.97500000000002</v>
      </c>
      <c r="BA36" s="260">
        <f t="shared" si="21"/>
        <v>940.97500000000002</v>
      </c>
      <c r="BB36" s="260">
        <f t="shared" si="21"/>
        <v>940.97500000000002</v>
      </c>
      <c r="BC36" s="260">
        <f t="shared" si="21"/>
        <v>940.97500000000002</v>
      </c>
      <c r="BD36" s="260">
        <f t="shared" si="21"/>
        <v>940.97500000000002</v>
      </c>
      <c r="BE36" s="260">
        <f t="shared" si="21"/>
        <v>940.97500000000002</v>
      </c>
      <c r="BF36" s="260">
        <f t="shared" si="21"/>
        <v>940.97500000000002</v>
      </c>
      <c r="BG36" s="260">
        <f t="shared" si="21"/>
        <v>940.97500000000002</v>
      </c>
      <c r="BH36" s="260">
        <f t="shared" si="21"/>
        <v>940.97500000000002</v>
      </c>
      <c r="BI36" s="260">
        <f t="shared" si="21"/>
        <v>940.97500000000002</v>
      </c>
      <c r="BJ36" s="260">
        <f t="shared" si="21"/>
        <v>940.97500000000002</v>
      </c>
      <c r="BK36" s="260">
        <f t="shared" si="21"/>
        <v>940.97500000000002</v>
      </c>
    </row>
    <row r="37" spans="1:63" ht="14.4">
      <c r="B37" s="215"/>
      <c r="C37" s="215"/>
      <c r="D37" s="233"/>
      <c r="E37" s="233"/>
      <c r="F37" s="233"/>
      <c r="G37" s="233"/>
      <c r="H37" s="233"/>
      <c r="I37" s="233"/>
      <c r="J37" s="233"/>
      <c r="K37" s="233"/>
      <c r="L37" s="233"/>
      <c r="M37" s="233"/>
      <c r="N37" s="233"/>
      <c r="O37" s="233"/>
      <c r="P37" s="233"/>
      <c r="Q37" s="233"/>
      <c r="R37" s="233"/>
      <c r="S37" s="233"/>
      <c r="T37" s="233"/>
      <c r="U37" s="233"/>
      <c r="V37" s="233"/>
      <c r="W37" s="233"/>
      <c r="X37" s="233"/>
      <c r="Y37" s="233"/>
      <c r="Z37" s="233"/>
      <c r="AA37" s="233"/>
      <c r="AB37" s="233"/>
      <c r="AC37" s="233"/>
      <c r="AD37" s="233"/>
      <c r="AE37" s="233"/>
      <c r="AF37" s="233"/>
      <c r="AG37" s="233"/>
      <c r="AH37" s="233"/>
      <c r="AI37" s="233"/>
      <c r="AJ37" s="233"/>
      <c r="AK37" s="233"/>
      <c r="AL37" s="233"/>
      <c r="AM37" s="233"/>
      <c r="AN37" s="233"/>
      <c r="AO37" s="233"/>
      <c r="AP37" s="233"/>
      <c r="AQ37" s="233"/>
      <c r="AR37" s="233"/>
      <c r="AS37" s="233"/>
      <c r="AT37" s="233"/>
      <c r="AU37" s="233"/>
      <c r="AV37" s="233"/>
      <c r="AW37" s="233"/>
      <c r="AX37" s="233"/>
      <c r="AY37" s="233"/>
      <c r="AZ37" s="233"/>
      <c r="BA37" s="233"/>
      <c r="BB37" s="233"/>
      <c r="BC37" s="233"/>
      <c r="BD37" s="233"/>
      <c r="BE37" s="233"/>
      <c r="BF37" s="233"/>
      <c r="BG37" s="233"/>
      <c r="BH37" s="233"/>
      <c r="BI37" s="233"/>
      <c r="BJ37" s="233"/>
      <c r="BK37" s="233"/>
    </row>
    <row r="38" spans="1:63" s="122" customFormat="1">
      <c r="A38" s="257"/>
      <c r="B38" s="261" t="s">
        <v>245</v>
      </c>
      <c r="C38" s="194"/>
      <c r="D38" s="262">
        <f>+Home!$J$11</f>
        <v>40909</v>
      </c>
      <c r="E38" s="262">
        <f t="shared" ref="E38:AJ38" si="22">EDATE(D38,1)</f>
        <v>40940</v>
      </c>
      <c r="F38" s="262">
        <f t="shared" si="22"/>
        <v>40969</v>
      </c>
      <c r="G38" s="262">
        <f t="shared" si="22"/>
        <v>41000</v>
      </c>
      <c r="H38" s="262">
        <f t="shared" si="22"/>
        <v>41030</v>
      </c>
      <c r="I38" s="262">
        <f t="shared" si="22"/>
        <v>41061</v>
      </c>
      <c r="J38" s="262">
        <f t="shared" si="22"/>
        <v>41091</v>
      </c>
      <c r="K38" s="262">
        <f t="shared" si="22"/>
        <v>41122</v>
      </c>
      <c r="L38" s="262">
        <f t="shared" si="22"/>
        <v>41153</v>
      </c>
      <c r="M38" s="262">
        <f t="shared" si="22"/>
        <v>41183</v>
      </c>
      <c r="N38" s="262">
        <f t="shared" si="22"/>
        <v>41214</v>
      </c>
      <c r="O38" s="262">
        <f t="shared" si="22"/>
        <v>41244</v>
      </c>
      <c r="P38" s="262">
        <f t="shared" si="22"/>
        <v>41275</v>
      </c>
      <c r="Q38" s="262">
        <f t="shared" si="22"/>
        <v>41306</v>
      </c>
      <c r="R38" s="262">
        <f t="shared" si="22"/>
        <v>41334</v>
      </c>
      <c r="S38" s="262">
        <f t="shared" si="22"/>
        <v>41365</v>
      </c>
      <c r="T38" s="262">
        <f t="shared" si="22"/>
        <v>41395</v>
      </c>
      <c r="U38" s="262">
        <f t="shared" si="22"/>
        <v>41426</v>
      </c>
      <c r="V38" s="262">
        <f t="shared" si="22"/>
        <v>41456</v>
      </c>
      <c r="W38" s="262">
        <f t="shared" si="22"/>
        <v>41487</v>
      </c>
      <c r="X38" s="262">
        <f t="shared" si="22"/>
        <v>41518</v>
      </c>
      <c r="Y38" s="262">
        <f t="shared" si="22"/>
        <v>41548</v>
      </c>
      <c r="Z38" s="262">
        <f t="shared" si="22"/>
        <v>41579</v>
      </c>
      <c r="AA38" s="262">
        <f t="shared" si="22"/>
        <v>41609</v>
      </c>
      <c r="AB38" s="262">
        <f t="shared" si="22"/>
        <v>41640</v>
      </c>
      <c r="AC38" s="262">
        <f t="shared" si="22"/>
        <v>41671</v>
      </c>
      <c r="AD38" s="262">
        <f t="shared" si="22"/>
        <v>41699</v>
      </c>
      <c r="AE38" s="262">
        <f t="shared" si="22"/>
        <v>41730</v>
      </c>
      <c r="AF38" s="262">
        <f t="shared" si="22"/>
        <v>41760</v>
      </c>
      <c r="AG38" s="262">
        <f t="shared" si="22"/>
        <v>41791</v>
      </c>
      <c r="AH38" s="262">
        <f t="shared" si="22"/>
        <v>41821</v>
      </c>
      <c r="AI38" s="262">
        <f t="shared" si="22"/>
        <v>41852</v>
      </c>
      <c r="AJ38" s="262">
        <f t="shared" si="22"/>
        <v>41883</v>
      </c>
      <c r="AK38" s="262">
        <f t="shared" ref="AK38:BK38" si="23">EDATE(AJ38,1)</f>
        <v>41913</v>
      </c>
      <c r="AL38" s="262">
        <f t="shared" si="23"/>
        <v>41944</v>
      </c>
      <c r="AM38" s="262">
        <f t="shared" si="23"/>
        <v>41974</v>
      </c>
      <c r="AN38" s="262">
        <f t="shared" si="23"/>
        <v>42005</v>
      </c>
      <c r="AO38" s="262">
        <f t="shared" si="23"/>
        <v>42036</v>
      </c>
      <c r="AP38" s="262">
        <f t="shared" si="23"/>
        <v>42064</v>
      </c>
      <c r="AQ38" s="262">
        <f t="shared" si="23"/>
        <v>42095</v>
      </c>
      <c r="AR38" s="262">
        <f t="shared" si="23"/>
        <v>42125</v>
      </c>
      <c r="AS38" s="262">
        <f t="shared" si="23"/>
        <v>42156</v>
      </c>
      <c r="AT38" s="262">
        <f t="shared" si="23"/>
        <v>42186</v>
      </c>
      <c r="AU38" s="262">
        <f t="shared" si="23"/>
        <v>42217</v>
      </c>
      <c r="AV38" s="262">
        <f t="shared" si="23"/>
        <v>42248</v>
      </c>
      <c r="AW38" s="262">
        <f t="shared" si="23"/>
        <v>42278</v>
      </c>
      <c r="AX38" s="262">
        <f t="shared" si="23"/>
        <v>42309</v>
      </c>
      <c r="AY38" s="262">
        <f t="shared" si="23"/>
        <v>42339</v>
      </c>
      <c r="AZ38" s="262">
        <f t="shared" si="23"/>
        <v>42370</v>
      </c>
      <c r="BA38" s="262">
        <f t="shared" si="23"/>
        <v>42401</v>
      </c>
      <c r="BB38" s="262">
        <f t="shared" si="23"/>
        <v>42430</v>
      </c>
      <c r="BC38" s="262">
        <f t="shared" si="23"/>
        <v>42461</v>
      </c>
      <c r="BD38" s="262">
        <f t="shared" si="23"/>
        <v>42491</v>
      </c>
      <c r="BE38" s="262">
        <f t="shared" si="23"/>
        <v>42522</v>
      </c>
      <c r="BF38" s="262">
        <f t="shared" si="23"/>
        <v>42552</v>
      </c>
      <c r="BG38" s="262">
        <f t="shared" si="23"/>
        <v>42583</v>
      </c>
      <c r="BH38" s="262">
        <f t="shared" si="23"/>
        <v>42614</v>
      </c>
      <c r="BI38" s="262">
        <f t="shared" si="23"/>
        <v>42644</v>
      </c>
      <c r="BJ38" s="262">
        <f t="shared" si="23"/>
        <v>42675</v>
      </c>
      <c r="BK38" s="262">
        <f t="shared" si="23"/>
        <v>42705</v>
      </c>
    </row>
    <row r="39" spans="1:63" s="122" customFormat="1">
      <c r="A39" s="257"/>
      <c r="B39" s="226" t="s">
        <v>175</v>
      </c>
      <c r="C39" s="213"/>
      <c r="D39" s="229">
        <f>+D20</f>
        <v>156.27500000000001</v>
      </c>
      <c r="E39" s="229">
        <f>+D39+E20-E34</f>
        <v>156.27500000000001</v>
      </c>
      <c r="F39" s="229">
        <f t="shared" ref="F39:BK39" si="24">+E39+F20-F34</f>
        <v>156.27500000000001</v>
      </c>
      <c r="G39" s="229">
        <f t="shared" si="24"/>
        <v>156.27500000000001</v>
      </c>
      <c r="H39" s="229">
        <f t="shared" si="24"/>
        <v>156.27500000000001</v>
      </c>
      <c r="I39" s="229">
        <f t="shared" si="24"/>
        <v>156.27500000000001</v>
      </c>
      <c r="J39" s="229">
        <f t="shared" si="24"/>
        <v>156.27500000000001</v>
      </c>
      <c r="K39" s="229">
        <f t="shared" si="24"/>
        <v>156.27500000000001</v>
      </c>
      <c r="L39" s="229">
        <f t="shared" si="24"/>
        <v>156.27500000000001</v>
      </c>
      <c r="M39" s="229">
        <f t="shared" si="24"/>
        <v>156.27500000000001</v>
      </c>
      <c r="N39" s="229">
        <f t="shared" si="24"/>
        <v>156.27500000000001</v>
      </c>
      <c r="O39" s="229">
        <f t="shared" si="24"/>
        <v>156.27500000000001</v>
      </c>
      <c r="P39" s="229">
        <f t="shared" si="24"/>
        <v>156.27500000000001</v>
      </c>
      <c r="Q39" s="229">
        <f t="shared" si="24"/>
        <v>156.27500000000001</v>
      </c>
      <c r="R39" s="229">
        <f t="shared" si="24"/>
        <v>156.27500000000001</v>
      </c>
      <c r="S39" s="229">
        <f t="shared" si="24"/>
        <v>156.27500000000001</v>
      </c>
      <c r="T39" s="229">
        <f t="shared" si="24"/>
        <v>156.27500000000001</v>
      </c>
      <c r="U39" s="229">
        <f t="shared" si="24"/>
        <v>156.27500000000001</v>
      </c>
      <c r="V39" s="229">
        <f t="shared" si="24"/>
        <v>156.27500000000001</v>
      </c>
      <c r="W39" s="229">
        <f t="shared" si="24"/>
        <v>156.27500000000001</v>
      </c>
      <c r="X39" s="229">
        <f t="shared" si="24"/>
        <v>156.27500000000001</v>
      </c>
      <c r="Y39" s="229">
        <f t="shared" si="24"/>
        <v>156.27500000000001</v>
      </c>
      <c r="Z39" s="229">
        <f t="shared" si="24"/>
        <v>156.27500000000001</v>
      </c>
      <c r="AA39" s="229">
        <f t="shared" si="24"/>
        <v>156.27500000000001</v>
      </c>
      <c r="AB39" s="229">
        <f t="shared" si="24"/>
        <v>156.27500000000001</v>
      </c>
      <c r="AC39" s="229">
        <f t="shared" si="24"/>
        <v>156.27500000000001</v>
      </c>
      <c r="AD39" s="229">
        <f t="shared" si="24"/>
        <v>156.27500000000001</v>
      </c>
      <c r="AE39" s="229">
        <f t="shared" si="24"/>
        <v>156.27500000000001</v>
      </c>
      <c r="AF39" s="229">
        <f t="shared" si="24"/>
        <v>156.27500000000001</v>
      </c>
      <c r="AG39" s="229">
        <f t="shared" si="24"/>
        <v>156.27500000000001</v>
      </c>
      <c r="AH39" s="229">
        <f t="shared" si="24"/>
        <v>156.27500000000001</v>
      </c>
      <c r="AI39" s="229">
        <f t="shared" si="24"/>
        <v>156.27500000000001</v>
      </c>
      <c r="AJ39" s="229">
        <f t="shared" si="24"/>
        <v>156.27500000000001</v>
      </c>
      <c r="AK39" s="229">
        <f t="shared" si="24"/>
        <v>156.27500000000001</v>
      </c>
      <c r="AL39" s="229">
        <f t="shared" si="24"/>
        <v>156.27500000000001</v>
      </c>
      <c r="AM39" s="229">
        <f t="shared" si="24"/>
        <v>156.27500000000001</v>
      </c>
      <c r="AN39" s="229">
        <f t="shared" si="24"/>
        <v>156.27500000000001</v>
      </c>
      <c r="AO39" s="229">
        <f t="shared" si="24"/>
        <v>156.27500000000001</v>
      </c>
      <c r="AP39" s="229">
        <f t="shared" si="24"/>
        <v>156.27500000000001</v>
      </c>
      <c r="AQ39" s="229">
        <f t="shared" si="24"/>
        <v>156.27500000000001</v>
      </c>
      <c r="AR39" s="229">
        <f t="shared" si="24"/>
        <v>156.27500000000001</v>
      </c>
      <c r="AS39" s="229">
        <f t="shared" si="24"/>
        <v>156.27500000000001</v>
      </c>
      <c r="AT39" s="229">
        <f t="shared" si="24"/>
        <v>156.27500000000001</v>
      </c>
      <c r="AU39" s="229">
        <f t="shared" si="24"/>
        <v>156.27500000000001</v>
      </c>
      <c r="AV39" s="229">
        <f t="shared" si="24"/>
        <v>156.27500000000001</v>
      </c>
      <c r="AW39" s="229">
        <f t="shared" si="24"/>
        <v>156.27500000000001</v>
      </c>
      <c r="AX39" s="229">
        <f t="shared" si="24"/>
        <v>156.27500000000001</v>
      </c>
      <c r="AY39" s="229">
        <f t="shared" si="24"/>
        <v>156.27500000000001</v>
      </c>
      <c r="AZ39" s="229">
        <f t="shared" si="24"/>
        <v>156.27500000000001</v>
      </c>
      <c r="BA39" s="229">
        <f t="shared" si="24"/>
        <v>156.27500000000001</v>
      </c>
      <c r="BB39" s="229">
        <f t="shared" si="24"/>
        <v>156.27500000000001</v>
      </c>
      <c r="BC39" s="229">
        <f t="shared" si="24"/>
        <v>156.27500000000001</v>
      </c>
      <c r="BD39" s="229">
        <f t="shared" si="24"/>
        <v>156.27500000000001</v>
      </c>
      <c r="BE39" s="229">
        <f t="shared" si="24"/>
        <v>156.27500000000001</v>
      </c>
      <c r="BF39" s="229">
        <f t="shared" si="24"/>
        <v>156.27500000000001</v>
      </c>
      <c r="BG39" s="229">
        <f t="shared" si="24"/>
        <v>156.27500000000001</v>
      </c>
      <c r="BH39" s="229">
        <f t="shared" si="24"/>
        <v>156.27500000000001</v>
      </c>
      <c r="BI39" s="229">
        <f>+BH39+BI20-BI34</f>
        <v>156.27500000000001</v>
      </c>
      <c r="BJ39" s="229">
        <f t="shared" si="24"/>
        <v>156.27500000000001</v>
      </c>
      <c r="BK39" s="229">
        <f t="shared" si="24"/>
        <v>156.27500000000001</v>
      </c>
    </row>
    <row r="40" spans="1:63" s="122" customFormat="1">
      <c r="A40" s="257"/>
      <c r="B40" s="227" t="s">
        <v>174</v>
      </c>
      <c r="C40" s="213"/>
      <c r="D40" s="229">
        <f>+D24</f>
        <v>784.7</v>
      </c>
      <c r="E40" s="229">
        <f>+D40+E24-E35</f>
        <v>784.7</v>
      </c>
      <c r="F40" s="229">
        <f t="shared" ref="F40:BK40" si="25">+E40+F24-F35</f>
        <v>784.7</v>
      </c>
      <c r="G40" s="229">
        <f t="shared" si="25"/>
        <v>784.7</v>
      </c>
      <c r="H40" s="229">
        <f t="shared" si="25"/>
        <v>784.7</v>
      </c>
      <c r="I40" s="229">
        <f t="shared" si="25"/>
        <v>784.7</v>
      </c>
      <c r="J40" s="229">
        <f t="shared" si="25"/>
        <v>784.7</v>
      </c>
      <c r="K40" s="229">
        <f t="shared" si="25"/>
        <v>784.7</v>
      </c>
      <c r="L40" s="229">
        <f t="shared" si="25"/>
        <v>784.7</v>
      </c>
      <c r="M40" s="229">
        <f t="shared" si="25"/>
        <v>784.7</v>
      </c>
      <c r="N40" s="229">
        <f t="shared" si="25"/>
        <v>784.7</v>
      </c>
      <c r="O40" s="229">
        <f t="shared" si="25"/>
        <v>784.7</v>
      </c>
      <c r="P40" s="229">
        <f t="shared" si="25"/>
        <v>784.7</v>
      </c>
      <c r="Q40" s="229">
        <f t="shared" si="25"/>
        <v>784.7</v>
      </c>
      <c r="R40" s="229">
        <f t="shared" si="25"/>
        <v>784.7</v>
      </c>
      <c r="S40" s="229">
        <f t="shared" si="25"/>
        <v>784.7</v>
      </c>
      <c r="T40" s="229">
        <f t="shared" si="25"/>
        <v>784.7</v>
      </c>
      <c r="U40" s="229">
        <f t="shared" si="25"/>
        <v>784.7</v>
      </c>
      <c r="V40" s="229">
        <f t="shared" si="25"/>
        <v>784.7</v>
      </c>
      <c r="W40" s="229">
        <f t="shared" si="25"/>
        <v>784.7</v>
      </c>
      <c r="X40" s="229">
        <f t="shared" si="25"/>
        <v>784.7</v>
      </c>
      <c r="Y40" s="229">
        <f t="shared" si="25"/>
        <v>784.7</v>
      </c>
      <c r="Z40" s="229">
        <f t="shared" si="25"/>
        <v>784.7</v>
      </c>
      <c r="AA40" s="229">
        <f t="shared" si="25"/>
        <v>784.7</v>
      </c>
      <c r="AB40" s="229">
        <f t="shared" si="25"/>
        <v>784.7</v>
      </c>
      <c r="AC40" s="229">
        <f t="shared" si="25"/>
        <v>784.7</v>
      </c>
      <c r="AD40" s="229">
        <f t="shared" si="25"/>
        <v>784.7</v>
      </c>
      <c r="AE40" s="229">
        <f t="shared" si="25"/>
        <v>784.7</v>
      </c>
      <c r="AF40" s="229">
        <f t="shared" si="25"/>
        <v>784.7</v>
      </c>
      <c r="AG40" s="229">
        <f t="shared" si="25"/>
        <v>784.7</v>
      </c>
      <c r="AH40" s="229">
        <f t="shared" si="25"/>
        <v>784.7</v>
      </c>
      <c r="AI40" s="229">
        <f t="shared" si="25"/>
        <v>784.7</v>
      </c>
      <c r="AJ40" s="229">
        <f t="shared" si="25"/>
        <v>784.7</v>
      </c>
      <c r="AK40" s="229">
        <f t="shared" si="25"/>
        <v>784.7</v>
      </c>
      <c r="AL40" s="229">
        <f t="shared" si="25"/>
        <v>784.7</v>
      </c>
      <c r="AM40" s="229">
        <f t="shared" si="25"/>
        <v>784.7</v>
      </c>
      <c r="AN40" s="229">
        <f t="shared" si="25"/>
        <v>784.7</v>
      </c>
      <c r="AO40" s="229">
        <f t="shared" si="25"/>
        <v>784.7</v>
      </c>
      <c r="AP40" s="229">
        <f t="shared" si="25"/>
        <v>784.7</v>
      </c>
      <c r="AQ40" s="229">
        <f t="shared" si="25"/>
        <v>784.7</v>
      </c>
      <c r="AR40" s="229">
        <f t="shared" si="25"/>
        <v>784.7</v>
      </c>
      <c r="AS40" s="229">
        <f t="shared" si="25"/>
        <v>784.7</v>
      </c>
      <c r="AT40" s="229">
        <f t="shared" si="25"/>
        <v>784.7</v>
      </c>
      <c r="AU40" s="229">
        <f t="shared" si="25"/>
        <v>784.7</v>
      </c>
      <c r="AV40" s="229">
        <f t="shared" si="25"/>
        <v>784.7</v>
      </c>
      <c r="AW40" s="229">
        <f t="shared" si="25"/>
        <v>784.7</v>
      </c>
      <c r="AX40" s="229">
        <f t="shared" si="25"/>
        <v>784.7</v>
      </c>
      <c r="AY40" s="229">
        <f t="shared" si="25"/>
        <v>784.7</v>
      </c>
      <c r="AZ40" s="229">
        <f t="shared" si="25"/>
        <v>784.7</v>
      </c>
      <c r="BA40" s="229">
        <f t="shared" si="25"/>
        <v>784.7</v>
      </c>
      <c r="BB40" s="229">
        <f t="shared" si="25"/>
        <v>784.7</v>
      </c>
      <c r="BC40" s="229">
        <f t="shared" si="25"/>
        <v>784.7</v>
      </c>
      <c r="BD40" s="229">
        <f t="shared" si="25"/>
        <v>784.7</v>
      </c>
      <c r="BE40" s="229">
        <f t="shared" si="25"/>
        <v>784.7</v>
      </c>
      <c r="BF40" s="229">
        <f t="shared" si="25"/>
        <v>784.7</v>
      </c>
      <c r="BG40" s="229">
        <f t="shared" si="25"/>
        <v>784.7</v>
      </c>
      <c r="BH40" s="229">
        <f t="shared" si="25"/>
        <v>784.7</v>
      </c>
      <c r="BI40" s="229">
        <f t="shared" si="25"/>
        <v>784.7</v>
      </c>
      <c r="BJ40" s="229">
        <f t="shared" si="25"/>
        <v>784.7</v>
      </c>
      <c r="BK40" s="229">
        <f t="shared" si="25"/>
        <v>784.7</v>
      </c>
    </row>
    <row r="41" spans="1:63">
      <c r="A41" s="257"/>
      <c r="B41" s="259" t="s">
        <v>1345</v>
      </c>
      <c r="C41" s="215"/>
      <c r="D41" s="260">
        <f>+D39+D40</f>
        <v>940.97500000000002</v>
      </c>
      <c r="E41" s="260">
        <f t="shared" ref="E41:BK41" si="26">+E39+E40</f>
        <v>940.97500000000002</v>
      </c>
      <c r="F41" s="260">
        <f t="shared" si="26"/>
        <v>940.97500000000002</v>
      </c>
      <c r="G41" s="260">
        <f t="shared" si="26"/>
        <v>940.97500000000002</v>
      </c>
      <c r="H41" s="260">
        <f t="shared" si="26"/>
        <v>940.97500000000002</v>
      </c>
      <c r="I41" s="260">
        <f t="shared" si="26"/>
        <v>940.97500000000002</v>
      </c>
      <c r="J41" s="260">
        <f t="shared" si="26"/>
        <v>940.97500000000002</v>
      </c>
      <c r="K41" s="260">
        <f t="shared" si="26"/>
        <v>940.97500000000002</v>
      </c>
      <c r="L41" s="260">
        <f t="shared" si="26"/>
        <v>940.97500000000002</v>
      </c>
      <c r="M41" s="260">
        <f t="shared" si="26"/>
        <v>940.97500000000002</v>
      </c>
      <c r="N41" s="260">
        <f t="shared" si="26"/>
        <v>940.97500000000002</v>
      </c>
      <c r="O41" s="260">
        <f t="shared" si="26"/>
        <v>940.97500000000002</v>
      </c>
      <c r="P41" s="260">
        <f t="shared" si="26"/>
        <v>940.97500000000002</v>
      </c>
      <c r="Q41" s="260">
        <f t="shared" si="26"/>
        <v>940.97500000000002</v>
      </c>
      <c r="R41" s="260">
        <f t="shared" si="26"/>
        <v>940.97500000000002</v>
      </c>
      <c r="S41" s="260">
        <f t="shared" si="26"/>
        <v>940.97500000000002</v>
      </c>
      <c r="T41" s="260">
        <f t="shared" si="26"/>
        <v>940.97500000000002</v>
      </c>
      <c r="U41" s="260">
        <f t="shared" si="26"/>
        <v>940.97500000000002</v>
      </c>
      <c r="V41" s="260">
        <f t="shared" si="26"/>
        <v>940.97500000000002</v>
      </c>
      <c r="W41" s="260">
        <f t="shared" si="26"/>
        <v>940.97500000000002</v>
      </c>
      <c r="X41" s="260">
        <f t="shared" si="26"/>
        <v>940.97500000000002</v>
      </c>
      <c r="Y41" s="260">
        <f t="shared" si="26"/>
        <v>940.97500000000002</v>
      </c>
      <c r="Z41" s="260">
        <f t="shared" si="26"/>
        <v>940.97500000000002</v>
      </c>
      <c r="AA41" s="260">
        <f t="shared" si="26"/>
        <v>940.97500000000002</v>
      </c>
      <c r="AB41" s="260">
        <f t="shared" si="26"/>
        <v>940.97500000000002</v>
      </c>
      <c r="AC41" s="260">
        <f t="shared" si="26"/>
        <v>940.97500000000002</v>
      </c>
      <c r="AD41" s="260">
        <f t="shared" si="26"/>
        <v>940.97500000000002</v>
      </c>
      <c r="AE41" s="260">
        <f t="shared" si="26"/>
        <v>940.97500000000002</v>
      </c>
      <c r="AF41" s="260">
        <f t="shared" si="26"/>
        <v>940.97500000000002</v>
      </c>
      <c r="AG41" s="260">
        <f t="shared" si="26"/>
        <v>940.97500000000002</v>
      </c>
      <c r="AH41" s="260">
        <f t="shared" si="26"/>
        <v>940.97500000000002</v>
      </c>
      <c r="AI41" s="260">
        <f t="shared" si="26"/>
        <v>940.97500000000002</v>
      </c>
      <c r="AJ41" s="260">
        <f t="shared" si="26"/>
        <v>940.97500000000002</v>
      </c>
      <c r="AK41" s="260">
        <f t="shared" si="26"/>
        <v>940.97500000000002</v>
      </c>
      <c r="AL41" s="260">
        <f t="shared" si="26"/>
        <v>940.97500000000002</v>
      </c>
      <c r="AM41" s="260">
        <f t="shared" si="26"/>
        <v>940.97500000000002</v>
      </c>
      <c r="AN41" s="260">
        <f t="shared" si="26"/>
        <v>940.97500000000002</v>
      </c>
      <c r="AO41" s="260">
        <f t="shared" si="26"/>
        <v>940.97500000000002</v>
      </c>
      <c r="AP41" s="260">
        <f t="shared" si="26"/>
        <v>940.97500000000002</v>
      </c>
      <c r="AQ41" s="260">
        <f t="shared" si="26"/>
        <v>940.97500000000002</v>
      </c>
      <c r="AR41" s="260">
        <f t="shared" si="26"/>
        <v>940.97500000000002</v>
      </c>
      <c r="AS41" s="260">
        <f t="shared" si="26"/>
        <v>940.97500000000002</v>
      </c>
      <c r="AT41" s="260">
        <f t="shared" si="26"/>
        <v>940.97500000000002</v>
      </c>
      <c r="AU41" s="260">
        <f t="shared" si="26"/>
        <v>940.97500000000002</v>
      </c>
      <c r="AV41" s="260">
        <f t="shared" si="26"/>
        <v>940.97500000000002</v>
      </c>
      <c r="AW41" s="260">
        <f t="shared" si="26"/>
        <v>940.97500000000002</v>
      </c>
      <c r="AX41" s="260">
        <f t="shared" si="26"/>
        <v>940.97500000000002</v>
      </c>
      <c r="AY41" s="260">
        <f t="shared" si="26"/>
        <v>940.97500000000002</v>
      </c>
      <c r="AZ41" s="260">
        <f t="shared" si="26"/>
        <v>940.97500000000002</v>
      </c>
      <c r="BA41" s="260">
        <f t="shared" si="26"/>
        <v>940.97500000000002</v>
      </c>
      <c r="BB41" s="260">
        <f t="shared" si="26"/>
        <v>940.97500000000002</v>
      </c>
      <c r="BC41" s="260">
        <f t="shared" si="26"/>
        <v>940.97500000000002</v>
      </c>
      <c r="BD41" s="260">
        <f t="shared" si="26"/>
        <v>940.97500000000002</v>
      </c>
      <c r="BE41" s="260">
        <f t="shared" si="26"/>
        <v>940.97500000000002</v>
      </c>
      <c r="BF41" s="260">
        <f t="shared" si="26"/>
        <v>940.97500000000002</v>
      </c>
      <c r="BG41" s="260">
        <f t="shared" si="26"/>
        <v>940.97500000000002</v>
      </c>
      <c r="BH41" s="260">
        <f t="shared" si="26"/>
        <v>940.97500000000002</v>
      </c>
      <c r="BI41" s="260">
        <f t="shared" si="26"/>
        <v>940.97500000000002</v>
      </c>
      <c r="BJ41" s="260">
        <f t="shared" si="26"/>
        <v>940.97500000000002</v>
      </c>
      <c r="BK41" s="260">
        <f t="shared" si="26"/>
        <v>940.97500000000002</v>
      </c>
    </row>
    <row r="44" spans="1:63" s="122" customFormat="1">
      <c r="A44" s="140"/>
      <c r="B44" s="253">
        <f>+'C'!B86</f>
        <v>0</v>
      </c>
      <c r="C44" s="194"/>
      <c r="D44" s="155">
        <f>+Home!$J$11</f>
        <v>40909</v>
      </c>
      <c r="E44" s="155">
        <f t="shared" ref="E44:AJ44" si="27">EDATE(D44,1)</f>
        <v>40940</v>
      </c>
      <c r="F44" s="155">
        <f t="shared" si="27"/>
        <v>40969</v>
      </c>
      <c r="G44" s="155">
        <f t="shared" si="27"/>
        <v>41000</v>
      </c>
      <c r="H44" s="155">
        <f t="shared" si="27"/>
        <v>41030</v>
      </c>
      <c r="I44" s="155">
        <f t="shared" si="27"/>
        <v>41061</v>
      </c>
      <c r="J44" s="155">
        <f t="shared" si="27"/>
        <v>41091</v>
      </c>
      <c r="K44" s="155">
        <f t="shared" si="27"/>
        <v>41122</v>
      </c>
      <c r="L44" s="155">
        <f t="shared" si="27"/>
        <v>41153</v>
      </c>
      <c r="M44" s="155">
        <f t="shared" si="27"/>
        <v>41183</v>
      </c>
      <c r="N44" s="155">
        <f t="shared" si="27"/>
        <v>41214</v>
      </c>
      <c r="O44" s="155">
        <f t="shared" si="27"/>
        <v>41244</v>
      </c>
      <c r="P44" s="155">
        <f t="shared" si="27"/>
        <v>41275</v>
      </c>
      <c r="Q44" s="155">
        <f t="shared" si="27"/>
        <v>41306</v>
      </c>
      <c r="R44" s="155">
        <f t="shared" si="27"/>
        <v>41334</v>
      </c>
      <c r="S44" s="155">
        <f t="shared" si="27"/>
        <v>41365</v>
      </c>
      <c r="T44" s="155">
        <f t="shared" si="27"/>
        <v>41395</v>
      </c>
      <c r="U44" s="155">
        <f t="shared" si="27"/>
        <v>41426</v>
      </c>
      <c r="V44" s="155">
        <f t="shared" si="27"/>
        <v>41456</v>
      </c>
      <c r="W44" s="155">
        <f t="shared" si="27"/>
        <v>41487</v>
      </c>
      <c r="X44" s="155">
        <f t="shared" si="27"/>
        <v>41518</v>
      </c>
      <c r="Y44" s="155">
        <f t="shared" si="27"/>
        <v>41548</v>
      </c>
      <c r="Z44" s="155">
        <f t="shared" si="27"/>
        <v>41579</v>
      </c>
      <c r="AA44" s="155">
        <f t="shared" si="27"/>
        <v>41609</v>
      </c>
      <c r="AB44" s="155">
        <f t="shared" si="27"/>
        <v>41640</v>
      </c>
      <c r="AC44" s="155">
        <f t="shared" si="27"/>
        <v>41671</v>
      </c>
      <c r="AD44" s="155">
        <f t="shared" si="27"/>
        <v>41699</v>
      </c>
      <c r="AE44" s="155">
        <f t="shared" si="27"/>
        <v>41730</v>
      </c>
      <c r="AF44" s="155">
        <f t="shared" si="27"/>
        <v>41760</v>
      </c>
      <c r="AG44" s="155">
        <f t="shared" si="27"/>
        <v>41791</v>
      </c>
      <c r="AH44" s="155">
        <f t="shared" si="27"/>
        <v>41821</v>
      </c>
      <c r="AI44" s="155">
        <f t="shared" si="27"/>
        <v>41852</v>
      </c>
      <c r="AJ44" s="155">
        <f t="shared" si="27"/>
        <v>41883</v>
      </c>
      <c r="AK44" s="155">
        <f t="shared" ref="AK44:BK44" si="28">EDATE(AJ44,1)</f>
        <v>41913</v>
      </c>
      <c r="AL44" s="155">
        <f t="shared" si="28"/>
        <v>41944</v>
      </c>
      <c r="AM44" s="155">
        <f t="shared" si="28"/>
        <v>41974</v>
      </c>
      <c r="AN44" s="155">
        <f t="shared" si="28"/>
        <v>42005</v>
      </c>
      <c r="AO44" s="155">
        <f t="shared" si="28"/>
        <v>42036</v>
      </c>
      <c r="AP44" s="155">
        <f t="shared" si="28"/>
        <v>42064</v>
      </c>
      <c r="AQ44" s="155">
        <f t="shared" si="28"/>
        <v>42095</v>
      </c>
      <c r="AR44" s="155">
        <f t="shared" si="28"/>
        <v>42125</v>
      </c>
      <c r="AS44" s="155">
        <f t="shared" si="28"/>
        <v>42156</v>
      </c>
      <c r="AT44" s="155">
        <f t="shared" si="28"/>
        <v>42186</v>
      </c>
      <c r="AU44" s="155">
        <f t="shared" si="28"/>
        <v>42217</v>
      </c>
      <c r="AV44" s="155">
        <f t="shared" si="28"/>
        <v>42248</v>
      </c>
      <c r="AW44" s="155">
        <f t="shared" si="28"/>
        <v>42278</v>
      </c>
      <c r="AX44" s="155">
        <f t="shared" si="28"/>
        <v>42309</v>
      </c>
      <c r="AY44" s="155">
        <f t="shared" si="28"/>
        <v>42339</v>
      </c>
      <c r="AZ44" s="155">
        <f t="shared" si="28"/>
        <v>42370</v>
      </c>
      <c r="BA44" s="155">
        <f t="shared" si="28"/>
        <v>42401</v>
      </c>
      <c r="BB44" s="155">
        <f t="shared" si="28"/>
        <v>42430</v>
      </c>
      <c r="BC44" s="155">
        <f t="shared" si="28"/>
        <v>42461</v>
      </c>
      <c r="BD44" s="155">
        <f t="shared" si="28"/>
        <v>42491</v>
      </c>
      <c r="BE44" s="155">
        <f t="shared" si="28"/>
        <v>42522</v>
      </c>
      <c r="BF44" s="155">
        <f t="shared" si="28"/>
        <v>42552</v>
      </c>
      <c r="BG44" s="155">
        <f t="shared" si="28"/>
        <v>42583</v>
      </c>
      <c r="BH44" s="155">
        <f t="shared" si="28"/>
        <v>42614</v>
      </c>
      <c r="BI44" s="155">
        <f t="shared" si="28"/>
        <v>42644</v>
      </c>
      <c r="BJ44" s="155">
        <f t="shared" si="28"/>
        <v>42675</v>
      </c>
      <c r="BK44" s="155">
        <f t="shared" si="28"/>
        <v>42705</v>
      </c>
    </row>
    <row r="45" spans="1:63" s="122" customFormat="1">
      <c r="A45" s="140"/>
      <c r="B45" s="226" t="s">
        <v>175</v>
      </c>
      <c r="C45" s="213"/>
      <c r="D45" s="229">
        <f>+IF(AND(D44&gt;='C'!$R86,D44&lt;'C'!$T86),'C'!$O86,0)</f>
        <v>0</v>
      </c>
      <c r="E45" s="229">
        <f>+IF(AND(E44&gt;='C'!$R86,E44&lt;'C'!$T86),'C'!$O86,0)</f>
        <v>0</v>
      </c>
      <c r="F45" s="229">
        <f>+IF(AND(F44&gt;='C'!$R86,F44&lt;'C'!$T86),'C'!$O86,0)</f>
        <v>0</v>
      </c>
      <c r="G45" s="229">
        <f>+IF(AND(G44&gt;='C'!$R86,G44&lt;'C'!$T86),'C'!$O86,0)</f>
        <v>0</v>
      </c>
      <c r="H45" s="229">
        <f>+IF(AND(H44&gt;='C'!$R86,H44&lt;'C'!$T86),'C'!$O86,0)</f>
        <v>0</v>
      </c>
      <c r="I45" s="229">
        <f>+IF(AND(I44&gt;='C'!$R86,I44&lt;'C'!$T86),'C'!$O86,0)</f>
        <v>0</v>
      </c>
      <c r="J45" s="229">
        <f>+IF(AND(J44&gt;='C'!$R86,J44&lt;'C'!$T86),'C'!$O86,0)</f>
        <v>0</v>
      </c>
      <c r="K45" s="229">
        <f>+IF(AND(K44&gt;='C'!$R86,K44&lt;'C'!$T86),'C'!$O86,0)</f>
        <v>0</v>
      </c>
      <c r="L45" s="229">
        <f>+IF(AND(L44&gt;='C'!$R86,L44&lt;'C'!$T86),'C'!$O86,0)</f>
        <v>0</v>
      </c>
      <c r="M45" s="229">
        <f>+IF(AND(M44&gt;='C'!$R86,M44&lt;'C'!$T86),'C'!$O86,0)</f>
        <v>0</v>
      </c>
      <c r="N45" s="229">
        <f>+IF(AND(N44&gt;='C'!$R86,N44&lt;'C'!$T86),'C'!$O86,0)</f>
        <v>0</v>
      </c>
      <c r="O45" s="229">
        <f>+IF(AND(O44&gt;='C'!$R86,O44&lt;'C'!$T86),'C'!$O86,0)</f>
        <v>0</v>
      </c>
      <c r="P45" s="229">
        <f>+IF(AND(P44&gt;='C'!$R86,P44&lt;'C'!$T86),'C'!$O86,0)</f>
        <v>0</v>
      </c>
      <c r="Q45" s="229">
        <f>+IF(AND(Q44&gt;='C'!$R86,Q44&lt;'C'!$T86),'C'!$O86,0)</f>
        <v>0</v>
      </c>
      <c r="R45" s="229">
        <f>+IF(AND(R44&gt;='C'!$R86,R44&lt;'C'!$T86),'C'!$O86,0)</f>
        <v>0</v>
      </c>
      <c r="S45" s="229">
        <f>+IF(AND(S44&gt;='C'!$R86,S44&lt;'C'!$T86),'C'!$O86,0)</f>
        <v>0</v>
      </c>
      <c r="T45" s="229">
        <f>+IF(AND(T44&gt;='C'!$R86,T44&lt;'C'!$T86),'C'!$O86,0)</f>
        <v>0</v>
      </c>
      <c r="U45" s="229">
        <f>+IF(AND(U44&gt;='C'!$R86,U44&lt;'C'!$T86),'C'!$O86,0)</f>
        <v>0</v>
      </c>
      <c r="V45" s="229">
        <f>+IF(AND(V44&gt;='C'!$R86,V44&lt;'C'!$T86),'C'!$O86,0)</f>
        <v>0</v>
      </c>
      <c r="W45" s="229">
        <f>+IF(AND(W44&gt;='C'!$R86,W44&lt;'C'!$T86),'C'!$O86,0)</f>
        <v>0</v>
      </c>
      <c r="X45" s="229">
        <f>+IF(AND(X44&gt;='C'!$R86,X44&lt;'C'!$T86),'C'!$O86,0)</f>
        <v>0</v>
      </c>
      <c r="Y45" s="229">
        <f>+IF(AND(Y44&gt;='C'!$R86,Y44&lt;'C'!$T86),'C'!$O86,0)</f>
        <v>0</v>
      </c>
      <c r="Z45" s="229">
        <f>+IF(AND(Z44&gt;='C'!$R86,Z44&lt;'C'!$T86),'C'!$O86,0)</f>
        <v>0</v>
      </c>
      <c r="AA45" s="229">
        <f>+IF(AND(AA44&gt;='C'!$R86,AA44&lt;'C'!$T86),'C'!$O86,0)</f>
        <v>0</v>
      </c>
      <c r="AB45" s="229">
        <f>+IF(AND(AB44&gt;='C'!$R86,AB44&lt;'C'!$T86),'C'!$O86,0)</f>
        <v>0</v>
      </c>
      <c r="AC45" s="229">
        <f>+IF(AND(AC44&gt;='C'!$R86,AC44&lt;'C'!$T86),'C'!$O86,0)</f>
        <v>0</v>
      </c>
      <c r="AD45" s="229">
        <f>+IF(AND(AD44&gt;='C'!$R86,AD44&lt;'C'!$T86),'C'!$O86,0)</f>
        <v>0</v>
      </c>
      <c r="AE45" s="229">
        <f>+IF(AND(AE44&gt;='C'!$R86,AE44&lt;'C'!$T86),'C'!$O86,0)</f>
        <v>0</v>
      </c>
      <c r="AF45" s="229">
        <f>+IF(AND(AF44&gt;='C'!$R86,AF44&lt;'C'!$T86),'C'!$O86,0)</f>
        <v>0</v>
      </c>
      <c r="AG45" s="229">
        <f>+IF(AND(AG44&gt;='C'!$R86,AG44&lt;'C'!$T86),'C'!$O86,0)</f>
        <v>0</v>
      </c>
      <c r="AH45" s="229">
        <f>+IF(AND(AH44&gt;='C'!$R86,AH44&lt;'C'!$T86),'C'!$O86,0)</f>
        <v>0</v>
      </c>
      <c r="AI45" s="229">
        <f>+IF(AND(AI44&gt;='C'!$R86,AI44&lt;'C'!$T86),'C'!$O86,0)</f>
        <v>0</v>
      </c>
      <c r="AJ45" s="229">
        <f>+IF(AND(AJ44&gt;='C'!$R86,AJ44&lt;'C'!$T86),'C'!$O86,0)</f>
        <v>0</v>
      </c>
      <c r="AK45" s="229">
        <f>+IF(AND(AK44&gt;='C'!$R86,AK44&lt;'C'!$T86),'C'!$O86,0)</f>
        <v>0</v>
      </c>
      <c r="AL45" s="229">
        <f>+IF(AND(AL44&gt;='C'!$R86,AL44&lt;'C'!$T86),'C'!$O86,0)</f>
        <v>0</v>
      </c>
      <c r="AM45" s="229">
        <f>+IF(AND(AM44&gt;='C'!$R86,AM44&lt;'C'!$T86),'C'!$O86,0)</f>
        <v>0</v>
      </c>
      <c r="AN45" s="229">
        <f>+IF(AND(AN44&gt;='C'!$R86,AN44&lt;'C'!$T86),'C'!$O86,0)</f>
        <v>0</v>
      </c>
      <c r="AO45" s="229">
        <f>+IF(AND(AO44&gt;='C'!$R86,AO44&lt;'C'!$T86),'C'!$O86,0)</f>
        <v>0</v>
      </c>
      <c r="AP45" s="229">
        <f>+IF(AND(AP44&gt;='C'!$R86,AP44&lt;'C'!$T86),'C'!$O86,0)</f>
        <v>0</v>
      </c>
      <c r="AQ45" s="229">
        <f>+IF(AND(AQ44&gt;='C'!$R86,AQ44&lt;'C'!$T86),'C'!$O86,0)</f>
        <v>0</v>
      </c>
      <c r="AR45" s="229">
        <f>+IF(AND(AR44&gt;='C'!$R86,AR44&lt;'C'!$T86),'C'!$O86,0)</f>
        <v>0</v>
      </c>
      <c r="AS45" s="229">
        <f>+IF(AND(AS44&gt;='C'!$R86,AS44&lt;'C'!$T86),'C'!$O86,0)</f>
        <v>0</v>
      </c>
      <c r="AT45" s="229">
        <f>+IF(AND(AT44&gt;='C'!$R86,AT44&lt;'C'!$T86),'C'!$O86,0)</f>
        <v>0</v>
      </c>
      <c r="AU45" s="229">
        <f>+IF(AND(AU44&gt;='C'!$R86,AU44&lt;'C'!$T86),'C'!$O86,0)</f>
        <v>0</v>
      </c>
      <c r="AV45" s="229">
        <f>+IF(AND(AV44&gt;='C'!$R86,AV44&lt;'C'!$T86),'C'!$O86,0)</f>
        <v>0</v>
      </c>
      <c r="AW45" s="229">
        <f>+IF(AND(AW44&gt;='C'!$R86,AW44&lt;'C'!$T86),'C'!$O86,0)</f>
        <v>0</v>
      </c>
      <c r="AX45" s="229">
        <f>+IF(AND(AX44&gt;='C'!$R86,AX44&lt;'C'!$T86),'C'!$O86,0)</f>
        <v>0</v>
      </c>
      <c r="AY45" s="229">
        <f>+IF(AND(AY44&gt;='C'!$R86,AY44&lt;'C'!$T86),'C'!$O86,0)</f>
        <v>0</v>
      </c>
      <c r="AZ45" s="229">
        <f>+IF(AND(AZ44&gt;='C'!$R86,AZ44&lt;'C'!$T86),'C'!$O86,0)</f>
        <v>0</v>
      </c>
      <c r="BA45" s="229">
        <f>+IF(AND(BA44&gt;='C'!$R86,BA44&lt;'C'!$T86),'C'!$O86,0)</f>
        <v>0</v>
      </c>
      <c r="BB45" s="229">
        <f>+IF(AND(BB44&gt;='C'!$R86,BB44&lt;'C'!$T86),'C'!$O86,0)</f>
        <v>0</v>
      </c>
      <c r="BC45" s="229">
        <f>+IF(AND(BC44&gt;='C'!$R86,BC44&lt;'C'!$T86),'C'!$O86,0)</f>
        <v>0</v>
      </c>
      <c r="BD45" s="229">
        <f>+IF(AND(BD44&gt;='C'!$R86,BD44&lt;'C'!$T86),'C'!$O86,0)</f>
        <v>0</v>
      </c>
      <c r="BE45" s="229">
        <f>+IF(AND(BE44&gt;='C'!$R86,BE44&lt;'C'!$T86),'C'!$O86,0)</f>
        <v>0</v>
      </c>
      <c r="BF45" s="229">
        <f>+IF(AND(BF44&gt;='C'!$R86,BF44&lt;'C'!$T86),'C'!$O86,0)</f>
        <v>0</v>
      </c>
      <c r="BG45" s="229">
        <f>+IF(AND(BG44&gt;='C'!$R86,BG44&lt;'C'!$T86),'C'!$O86,0)</f>
        <v>0</v>
      </c>
      <c r="BH45" s="229">
        <f>+IF(AND(BH44&gt;='C'!$R86,BH44&lt;'C'!$T86),'C'!$O86,0)</f>
        <v>0</v>
      </c>
      <c r="BI45" s="229">
        <f>+IF(AND(BI44&gt;='C'!$R86,BI44&lt;'C'!$T86),'C'!$O86,0)</f>
        <v>0</v>
      </c>
      <c r="BJ45" s="229">
        <f>+IF(AND(BJ44&gt;='C'!$R86,BJ44&lt;'C'!$T86),'C'!$O86,0)</f>
        <v>0</v>
      </c>
      <c r="BK45" s="229">
        <f>+IF(AND(BK44&gt;='C'!$R86,BK44&lt;'C'!$T86),'C'!$O86,0)</f>
        <v>0</v>
      </c>
    </row>
    <row r="46" spans="1:63" s="122" customFormat="1">
      <c r="A46" s="140"/>
      <c r="B46" s="226" t="s">
        <v>248</v>
      </c>
      <c r="C46" s="213"/>
      <c r="D46" s="229">
        <f>+IF(AND(D44&gt;='C'!$R86,D44&lt;'C'!$T86),'C'!$G86,0)*D51</f>
        <v>0</v>
      </c>
      <c r="E46" s="229">
        <f>+IF(AND(E44&gt;='C'!$R86,E44&lt;'C'!$T86),'C'!$G86,0)*E51</f>
        <v>0</v>
      </c>
      <c r="F46" s="229">
        <f>+IF(AND(F44&gt;='C'!$R86,F44&lt;'C'!$T86),'C'!$G86,0)*F51</f>
        <v>0</v>
      </c>
      <c r="G46" s="229">
        <f>+IF(AND(G44&gt;='C'!$R86,G44&lt;'C'!$T86),'C'!$G86,0)*G51</f>
        <v>0</v>
      </c>
      <c r="H46" s="229">
        <f>+IF(AND(H44&gt;='C'!$R86,H44&lt;'C'!$T86),'C'!$G86,0)*H51</f>
        <v>0</v>
      </c>
      <c r="I46" s="229">
        <f>+IF(AND(I44&gt;='C'!$R86,I44&lt;'C'!$T86),'C'!$G86,0)*I51</f>
        <v>0</v>
      </c>
      <c r="J46" s="229">
        <f>+IF(AND(J44&gt;='C'!$R86,J44&lt;'C'!$T86),'C'!$G86,0)*J51</f>
        <v>0</v>
      </c>
      <c r="K46" s="229">
        <f>+IF(AND(K44&gt;='C'!$R86,K44&lt;'C'!$T86),'C'!$G86,0)*K51</f>
        <v>0</v>
      </c>
      <c r="L46" s="229">
        <f>+IF(AND(L44&gt;='C'!$R86,L44&lt;'C'!$T86),'C'!$G86,0)*L51</f>
        <v>0</v>
      </c>
      <c r="M46" s="229">
        <f>+IF(AND(M44&gt;='C'!$R86,M44&lt;'C'!$T86),'C'!$G86,0)*M51</f>
        <v>0</v>
      </c>
      <c r="N46" s="229">
        <f>+IF(AND(N44&gt;='C'!$R86,N44&lt;'C'!$T86),'C'!$G86,0)*N51</f>
        <v>0</v>
      </c>
      <c r="O46" s="229">
        <f>+IF(AND(O44&gt;='C'!$R86,O44&lt;'C'!$T86),'C'!$G86,0)*O51</f>
        <v>0</v>
      </c>
      <c r="P46" s="229">
        <f>+IF(AND(P44&gt;='C'!$R86,P44&lt;'C'!$T86),'C'!$G86,0)*P51</f>
        <v>0</v>
      </c>
      <c r="Q46" s="229">
        <f>+IF(AND(Q44&gt;='C'!$R86,Q44&lt;'C'!$T86),'C'!$G86,0)*Q51</f>
        <v>0</v>
      </c>
      <c r="R46" s="229">
        <f>+IF(AND(R44&gt;='C'!$R86,R44&lt;'C'!$T86),'C'!$G86,0)*R51</f>
        <v>0</v>
      </c>
      <c r="S46" s="229">
        <f>+IF(AND(S44&gt;='C'!$R86,S44&lt;'C'!$T86),'C'!$G86,0)*S51</f>
        <v>0</v>
      </c>
      <c r="T46" s="229">
        <f>+IF(AND(T44&gt;='C'!$R86,T44&lt;'C'!$T86),'C'!$G86,0)*T51</f>
        <v>0</v>
      </c>
      <c r="U46" s="229">
        <f>+IF(AND(U44&gt;='C'!$R86,U44&lt;'C'!$T86),'C'!$G86,0)*U51</f>
        <v>0</v>
      </c>
      <c r="V46" s="229">
        <f>+IF(AND(V44&gt;='C'!$R86,V44&lt;'C'!$T86),'C'!$G86,0)*V51</f>
        <v>0</v>
      </c>
      <c r="W46" s="229">
        <f>+IF(AND(W44&gt;='C'!$R86,W44&lt;'C'!$T86),'C'!$G86,0)*W51</f>
        <v>0</v>
      </c>
      <c r="X46" s="229">
        <f>+IF(AND(X44&gt;='C'!$R86,X44&lt;'C'!$T86),'C'!$G86,0)*X51</f>
        <v>0</v>
      </c>
      <c r="Y46" s="229">
        <f>+IF(AND(Y44&gt;='C'!$R86,Y44&lt;'C'!$T86),'C'!$G86,0)*Y51</f>
        <v>0</v>
      </c>
      <c r="Z46" s="229">
        <f>+IF(AND(Z44&gt;='C'!$R86,Z44&lt;'C'!$T86),'C'!$G86,0)*Z51</f>
        <v>0</v>
      </c>
      <c r="AA46" s="229">
        <f>+IF(AND(AA44&gt;='C'!$R86,AA44&lt;'C'!$T86),'C'!$G86,0)*AA51</f>
        <v>0</v>
      </c>
      <c r="AB46" s="229">
        <f>+IF(AND(AB44&gt;='C'!$R86,AB44&lt;'C'!$T86),'C'!$G86,0)*AB51</f>
        <v>0</v>
      </c>
      <c r="AC46" s="229">
        <f>+IF(AND(AC44&gt;='C'!$R86,AC44&lt;'C'!$T86),'C'!$G86,0)*AC51</f>
        <v>0</v>
      </c>
      <c r="AD46" s="229">
        <f>+IF(AND(AD44&gt;='C'!$R86,AD44&lt;'C'!$T86),'C'!$G86,0)*AD51</f>
        <v>0</v>
      </c>
      <c r="AE46" s="229">
        <f>+IF(AND(AE44&gt;='C'!$R86,AE44&lt;'C'!$T86),'C'!$G86,0)*AE51</f>
        <v>0</v>
      </c>
      <c r="AF46" s="229">
        <f>+IF(AND(AF44&gt;='C'!$R86,AF44&lt;'C'!$T86),'C'!$G86,0)*AF51</f>
        <v>0</v>
      </c>
      <c r="AG46" s="229">
        <f>+IF(AND(AG44&gt;='C'!$R86,AG44&lt;'C'!$T86),'C'!$G86,0)*AG51</f>
        <v>0</v>
      </c>
      <c r="AH46" s="229">
        <f>+IF(AND(AH44&gt;='C'!$R86,AH44&lt;'C'!$T86),'C'!$G86,0)*AH51</f>
        <v>0</v>
      </c>
      <c r="AI46" s="229">
        <f>+IF(AND(AI44&gt;='C'!$R86,AI44&lt;'C'!$T86),'C'!$G86,0)*AI51</f>
        <v>0</v>
      </c>
      <c r="AJ46" s="229">
        <f>+IF(AND(AJ44&gt;='C'!$R86,AJ44&lt;'C'!$T86),'C'!$G86,0)*AJ51</f>
        <v>0</v>
      </c>
      <c r="AK46" s="229">
        <f>+IF(AND(AK44&gt;='C'!$R86,AK44&lt;'C'!$T86),'C'!$G86,0)*AK51</f>
        <v>0</v>
      </c>
      <c r="AL46" s="229">
        <f>+IF(AND(AL44&gt;='C'!$R86,AL44&lt;'C'!$T86),'C'!$G86,0)*AL51</f>
        <v>0</v>
      </c>
      <c r="AM46" s="229">
        <f>+IF(AND(AM44&gt;='C'!$R86,AM44&lt;'C'!$T86),'C'!$G86,0)*AM51</f>
        <v>0</v>
      </c>
      <c r="AN46" s="229">
        <f>+IF(AND(AN44&gt;='C'!$R86,AN44&lt;'C'!$T86),'C'!$G86,0)*AN51</f>
        <v>0</v>
      </c>
      <c r="AO46" s="229">
        <f>+IF(AND(AO44&gt;='C'!$R86,AO44&lt;'C'!$T86),'C'!$G86,0)*AO51</f>
        <v>0</v>
      </c>
      <c r="AP46" s="229">
        <f>+IF(AND(AP44&gt;='C'!$R86,AP44&lt;'C'!$T86),'C'!$G86,0)*AP51</f>
        <v>0</v>
      </c>
      <c r="AQ46" s="229">
        <f>+IF(AND(AQ44&gt;='C'!$R86,AQ44&lt;'C'!$T86),'C'!$G86,0)*AQ51</f>
        <v>0</v>
      </c>
      <c r="AR46" s="229">
        <f>+IF(AND(AR44&gt;='C'!$R86,AR44&lt;'C'!$T86),'C'!$G86,0)*AR51</f>
        <v>0</v>
      </c>
      <c r="AS46" s="229">
        <f>+IF(AND(AS44&gt;='C'!$R86,AS44&lt;'C'!$T86),'C'!$G86,0)*AS51</f>
        <v>0</v>
      </c>
      <c r="AT46" s="229">
        <f>+IF(AND(AT44&gt;='C'!$R86,AT44&lt;'C'!$T86),'C'!$G86,0)*AT51</f>
        <v>0</v>
      </c>
      <c r="AU46" s="229">
        <f>+IF(AND(AU44&gt;='C'!$R86,AU44&lt;'C'!$T86),'C'!$G86,0)*AU51</f>
        <v>0</v>
      </c>
      <c r="AV46" s="229">
        <f>+IF(AND(AV44&gt;='C'!$R86,AV44&lt;'C'!$T86),'C'!$G86,0)*AV51</f>
        <v>0</v>
      </c>
      <c r="AW46" s="229">
        <f>+IF(AND(AW44&gt;='C'!$R86,AW44&lt;'C'!$T86),'C'!$G86,0)*AW51</f>
        <v>0</v>
      </c>
      <c r="AX46" s="229">
        <f>+IF(AND(AX44&gt;='C'!$R86,AX44&lt;'C'!$T86),'C'!$G86,0)*AX51</f>
        <v>0</v>
      </c>
      <c r="AY46" s="229">
        <f>+IF(AND(AY44&gt;='C'!$R86,AY44&lt;'C'!$T86),'C'!$G86,0)*AY51</f>
        <v>0</v>
      </c>
      <c r="AZ46" s="229">
        <f>+IF(AND(AZ44&gt;='C'!$R86,AZ44&lt;'C'!$T86),'C'!$G86,0)*AZ51</f>
        <v>0</v>
      </c>
      <c r="BA46" s="229">
        <f>+IF(AND(BA44&gt;='C'!$R86,BA44&lt;'C'!$T86),'C'!$G86,0)*BA51</f>
        <v>0</v>
      </c>
      <c r="BB46" s="229">
        <f>+IF(AND(BB44&gt;='C'!$R86,BB44&lt;'C'!$T86),'C'!$G86,0)*BB51</f>
        <v>0</v>
      </c>
      <c r="BC46" s="229">
        <f>+IF(AND(BC44&gt;='C'!$R86,BC44&lt;'C'!$T86),'C'!$G86,0)*BC51</f>
        <v>0</v>
      </c>
      <c r="BD46" s="229">
        <f>+IF(AND(BD44&gt;='C'!$R86,BD44&lt;'C'!$T86),'C'!$G86,0)*BD51</f>
        <v>0</v>
      </c>
      <c r="BE46" s="229">
        <f>+IF(AND(BE44&gt;='C'!$R86,BE44&lt;'C'!$T86),'C'!$G86,0)*BE51</f>
        <v>0</v>
      </c>
      <c r="BF46" s="229">
        <f>+IF(AND(BF44&gt;='C'!$R86,BF44&lt;'C'!$T86),'C'!$G86,0)*BF51</f>
        <v>0</v>
      </c>
      <c r="BG46" s="229">
        <f>+IF(AND(BG44&gt;='C'!$R86,BG44&lt;'C'!$T86),'C'!$G86,0)*BG51</f>
        <v>0</v>
      </c>
      <c r="BH46" s="229">
        <f>+IF(AND(BH44&gt;='C'!$R86,BH44&lt;'C'!$T86),'C'!$G86,0)*BH51</f>
        <v>0</v>
      </c>
      <c r="BI46" s="229">
        <f>+IF(AND(BI44&gt;='C'!$R86,BI44&lt;'C'!$T86),'C'!$G86,0)*BI51</f>
        <v>0</v>
      </c>
      <c r="BJ46" s="229">
        <f>+IF(AND(BJ44&gt;='C'!$R86,BJ44&lt;'C'!$T86),'C'!$G86,0)*BJ51</f>
        <v>0</v>
      </c>
      <c r="BK46" s="229">
        <f>+IF(AND(BK44&gt;='C'!$R86,BK44&lt;'C'!$T86),'C'!$G86,0)*BK51</f>
        <v>0</v>
      </c>
    </row>
    <row r="47" spans="1:63" s="122" customFormat="1">
      <c r="A47" s="140"/>
      <c r="B47" s="226" t="s">
        <v>247</v>
      </c>
      <c r="C47" s="213"/>
      <c r="D47" s="229">
        <f>+D46-D48-D45</f>
        <v>0</v>
      </c>
      <c r="E47" s="229">
        <f t="shared" ref="E47:BK47" si="29">+E46-E48-E45</f>
        <v>0</v>
      </c>
      <c r="F47" s="229">
        <f t="shared" si="29"/>
        <v>0</v>
      </c>
      <c r="G47" s="229">
        <f t="shared" si="29"/>
        <v>0</v>
      </c>
      <c r="H47" s="229">
        <f t="shared" si="29"/>
        <v>0</v>
      </c>
      <c r="I47" s="229">
        <f t="shared" si="29"/>
        <v>0</v>
      </c>
      <c r="J47" s="229">
        <f t="shared" si="29"/>
        <v>0</v>
      </c>
      <c r="K47" s="229">
        <f t="shared" si="29"/>
        <v>0</v>
      </c>
      <c r="L47" s="229">
        <f t="shared" si="29"/>
        <v>0</v>
      </c>
      <c r="M47" s="229">
        <f t="shared" si="29"/>
        <v>0</v>
      </c>
      <c r="N47" s="229">
        <f t="shared" si="29"/>
        <v>0</v>
      </c>
      <c r="O47" s="229">
        <f t="shared" si="29"/>
        <v>0</v>
      </c>
      <c r="P47" s="229">
        <f t="shared" si="29"/>
        <v>0</v>
      </c>
      <c r="Q47" s="229">
        <f t="shared" si="29"/>
        <v>0</v>
      </c>
      <c r="R47" s="229">
        <f t="shared" si="29"/>
        <v>0</v>
      </c>
      <c r="S47" s="229">
        <f t="shared" si="29"/>
        <v>0</v>
      </c>
      <c r="T47" s="229">
        <f t="shared" si="29"/>
        <v>0</v>
      </c>
      <c r="U47" s="229">
        <f t="shared" si="29"/>
        <v>0</v>
      </c>
      <c r="V47" s="229">
        <f t="shared" si="29"/>
        <v>0</v>
      </c>
      <c r="W47" s="229">
        <f t="shared" si="29"/>
        <v>0</v>
      </c>
      <c r="X47" s="229">
        <f t="shared" si="29"/>
        <v>0</v>
      </c>
      <c r="Y47" s="229">
        <f t="shared" si="29"/>
        <v>0</v>
      </c>
      <c r="Z47" s="229">
        <f t="shared" si="29"/>
        <v>0</v>
      </c>
      <c r="AA47" s="229">
        <f t="shared" si="29"/>
        <v>0</v>
      </c>
      <c r="AB47" s="229">
        <f t="shared" si="29"/>
        <v>0</v>
      </c>
      <c r="AC47" s="229">
        <f t="shared" si="29"/>
        <v>0</v>
      </c>
      <c r="AD47" s="229">
        <f t="shared" si="29"/>
        <v>0</v>
      </c>
      <c r="AE47" s="229">
        <f t="shared" si="29"/>
        <v>0</v>
      </c>
      <c r="AF47" s="229">
        <f t="shared" si="29"/>
        <v>0</v>
      </c>
      <c r="AG47" s="229">
        <f t="shared" si="29"/>
        <v>0</v>
      </c>
      <c r="AH47" s="229">
        <f t="shared" si="29"/>
        <v>0</v>
      </c>
      <c r="AI47" s="229">
        <f t="shared" si="29"/>
        <v>0</v>
      </c>
      <c r="AJ47" s="229">
        <f t="shared" si="29"/>
        <v>0</v>
      </c>
      <c r="AK47" s="229">
        <f t="shared" si="29"/>
        <v>0</v>
      </c>
      <c r="AL47" s="229">
        <f t="shared" si="29"/>
        <v>0</v>
      </c>
      <c r="AM47" s="229">
        <f t="shared" si="29"/>
        <v>0</v>
      </c>
      <c r="AN47" s="229">
        <f t="shared" si="29"/>
        <v>0</v>
      </c>
      <c r="AO47" s="229">
        <f t="shared" si="29"/>
        <v>0</v>
      </c>
      <c r="AP47" s="229">
        <f t="shared" si="29"/>
        <v>0</v>
      </c>
      <c r="AQ47" s="229">
        <f t="shared" si="29"/>
        <v>0</v>
      </c>
      <c r="AR47" s="229">
        <f t="shared" si="29"/>
        <v>0</v>
      </c>
      <c r="AS47" s="229">
        <f t="shared" si="29"/>
        <v>0</v>
      </c>
      <c r="AT47" s="229">
        <f t="shared" si="29"/>
        <v>0</v>
      </c>
      <c r="AU47" s="229">
        <f t="shared" si="29"/>
        <v>0</v>
      </c>
      <c r="AV47" s="229">
        <f t="shared" si="29"/>
        <v>0</v>
      </c>
      <c r="AW47" s="229">
        <f t="shared" si="29"/>
        <v>0</v>
      </c>
      <c r="AX47" s="229">
        <f t="shared" si="29"/>
        <v>0</v>
      </c>
      <c r="AY47" s="229">
        <f t="shared" si="29"/>
        <v>0</v>
      </c>
      <c r="AZ47" s="229">
        <f t="shared" si="29"/>
        <v>0</v>
      </c>
      <c r="BA47" s="229">
        <f t="shared" si="29"/>
        <v>0</v>
      </c>
      <c r="BB47" s="229">
        <f t="shared" si="29"/>
        <v>0</v>
      </c>
      <c r="BC47" s="229">
        <f t="shared" si="29"/>
        <v>0</v>
      </c>
      <c r="BD47" s="229">
        <f t="shared" si="29"/>
        <v>0</v>
      </c>
      <c r="BE47" s="229">
        <f t="shared" si="29"/>
        <v>0</v>
      </c>
      <c r="BF47" s="229">
        <f t="shared" si="29"/>
        <v>0</v>
      </c>
      <c r="BG47" s="229">
        <f t="shared" si="29"/>
        <v>0</v>
      </c>
      <c r="BH47" s="229">
        <f t="shared" si="29"/>
        <v>0</v>
      </c>
      <c r="BI47" s="229">
        <f t="shared" si="29"/>
        <v>0</v>
      </c>
      <c r="BJ47" s="229">
        <f t="shared" si="29"/>
        <v>0</v>
      </c>
      <c r="BK47" s="229">
        <f t="shared" si="29"/>
        <v>0</v>
      </c>
    </row>
    <row r="48" spans="1:63" s="122" customFormat="1">
      <c r="A48" s="140"/>
      <c r="B48" s="226" t="s">
        <v>93</v>
      </c>
      <c r="C48" s="213"/>
      <c r="D48" s="229">
        <f>+IF(AND(D44&gt;='C'!$R86,D44&lt;'C'!$T86),'C'!$J86,0)*D51</f>
        <v>0</v>
      </c>
      <c r="E48" s="229">
        <f>+IF(AND(E44&gt;='C'!$R86,E44&lt;'C'!$T86),'C'!$J86,0)*E51</f>
        <v>0</v>
      </c>
      <c r="F48" s="229">
        <f>+IF(AND(F44&gt;='C'!$R86,F44&lt;'C'!$T86),'C'!$J86,0)*F51</f>
        <v>0</v>
      </c>
      <c r="G48" s="229">
        <f>+IF(AND(G44&gt;='C'!$R86,G44&lt;'C'!$T86),'C'!$J86,0)*G51</f>
        <v>0</v>
      </c>
      <c r="H48" s="229">
        <f>+IF(AND(H44&gt;='C'!$R86,H44&lt;'C'!$T86),'C'!$J86,0)*H51</f>
        <v>0</v>
      </c>
      <c r="I48" s="229">
        <f>+IF(AND(I44&gt;='C'!$R86,I44&lt;'C'!$T86),'C'!$J86,0)*I51</f>
        <v>0</v>
      </c>
      <c r="J48" s="229">
        <f>+IF(AND(J44&gt;='C'!$R86,J44&lt;'C'!$T86),'C'!$J86,0)*J51</f>
        <v>0</v>
      </c>
      <c r="K48" s="229">
        <f>+IF(AND(K44&gt;='C'!$R86,K44&lt;'C'!$T86),'C'!$J86,0)*K51</f>
        <v>0</v>
      </c>
      <c r="L48" s="229">
        <f>+IF(AND(L44&gt;='C'!$R86,L44&lt;'C'!$T86),'C'!$J86,0)*L51</f>
        <v>0</v>
      </c>
      <c r="M48" s="229">
        <f>+IF(AND(M44&gt;='C'!$R86,M44&lt;'C'!$T86),'C'!$J86,0)*M51</f>
        <v>0</v>
      </c>
      <c r="N48" s="229">
        <f>+IF(AND(N44&gt;='C'!$R86,N44&lt;'C'!$T86),'C'!$J86,0)*N51</f>
        <v>0</v>
      </c>
      <c r="O48" s="229">
        <f>+IF(AND(O44&gt;='C'!$R86,O44&lt;'C'!$T86),'C'!$J86,0)*O51</f>
        <v>0</v>
      </c>
      <c r="P48" s="229">
        <f>+IF(AND(P44&gt;='C'!$R86,P44&lt;'C'!$T86),'C'!$J86,0)*P51</f>
        <v>0</v>
      </c>
      <c r="Q48" s="229">
        <f>+IF(AND(Q44&gt;='C'!$R86,Q44&lt;'C'!$T86),'C'!$J86,0)*Q51</f>
        <v>0</v>
      </c>
      <c r="R48" s="229">
        <f>+IF(AND(R44&gt;='C'!$R86,R44&lt;'C'!$T86),'C'!$J86,0)*R51</f>
        <v>0</v>
      </c>
      <c r="S48" s="229">
        <f>+IF(AND(S44&gt;='C'!$R86,S44&lt;'C'!$T86),'C'!$J86,0)*S51</f>
        <v>0</v>
      </c>
      <c r="T48" s="229">
        <f>+IF(AND(T44&gt;='C'!$R86,T44&lt;'C'!$T86),'C'!$J86,0)*T51</f>
        <v>0</v>
      </c>
      <c r="U48" s="229">
        <f>+IF(AND(U44&gt;='C'!$R86,U44&lt;'C'!$T86),'C'!$J86,0)*U51</f>
        <v>0</v>
      </c>
      <c r="V48" s="229">
        <f>+IF(AND(V44&gt;='C'!$R86,V44&lt;'C'!$T86),'C'!$J86,0)*V51</f>
        <v>0</v>
      </c>
      <c r="W48" s="229">
        <f>+IF(AND(W44&gt;='C'!$R86,W44&lt;'C'!$T86),'C'!$J86,0)*W51</f>
        <v>0</v>
      </c>
      <c r="X48" s="229">
        <f>+IF(AND(X44&gt;='C'!$R86,X44&lt;'C'!$T86),'C'!$J86,0)*X51</f>
        <v>0</v>
      </c>
      <c r="Y48" s="229">
        <f>+IF(AND(Y44&gt;='C'!$R86,Y44&lt;'C'!$T86),'C'!$J86,0)*Y51</f>
        <v>0</v>
      </c>
      <c r="Z48" s="229">
        <f>+IF(AND(Z44&gt;='C'!$R86,Z44&lt;'C'!$T86),'C'!$J86,0)*Z51</f>
        <v>0</v>
      </c>
      <c r="AA48" s="229">
        <f>+IF(AND(AA44&gt;='C'!$R86,AA44&lt;'C'!$T86),'C'!$J86,0)*AA51</f>
        <v>0</v>
      </c>
      <c r="AB48" s="229">
        <f>+IF(AND(AB44&gt;='C'!$R86,AB44&lt;'C'!$T86),'C'!$J86,0)*AB51</f>
        <v>0</v>
      </c>
      <c r="AC48" s="229">
        <f>+IF(AND(AC44&gt;='C'!$R86,AC44&lt;'C'!$T86),'C'!$J86,0)*AC51</f>
        <v>0</v>
      </c>
      <c r="AD48" s="229">
        <f>+IF(AND(AD44&gt;='C'!$R86,AD44&lt;'C'!$T86),'C'!$J86,0)*AD51</f>
        <v>0</v>
      </c>
      <c r="AE48" s="229">
        <f>+IF(AND(AE44&gt;='C'!$R86,AE44&lt;'C'!$T86),'C'!$J86,0)*AE51</f>
        <v>0</v>
      </c>
      <c r="AF48" s="229">
        <f>+IF(AND(AF44&gt;='C'!$R86,AF44&lt;'C'!$T86),'C'!$J86,0)*AF51</f>
        <v>0</v>
      </c>
      <c r="AG48" s="229">
        <f>+IF(AND(AG44&gt;='C'!$R86,AG44&lt;'C'!$T86),'C'!$J86,0)*AG51</f>
        <v>0</v>
      </c>
      <c r="AH48" s="229">
        <f>+IF(AND(AH44&gt;='C'!$R86,AH44&lt;'C'!$T86),'C'!$J86,0)*AH51</f>
        <v>0</v>
      </c>
      <c r="AI48" s="229">
        <f>+IF(AND(AI44&gt;='C'!$R86,AI44&lt;'C'!$T86),'C'!$J86,0)*AI51</f>
        <v>0</v>
      </c>
      <c r="AJ48" s="229">
        <f>+IF(AND(AJ44&gt;='C'!$R86,AJ44&lt;'C'!$T86),'C'!$J86,0)*AJ51</f>
        <v>0</v>
      </c>
      <c r="AK48" s="229">
        <f>+IF(AND(AK44&gt;='C'!$R86,AK44&lt;'C'!$T86),'C'!$J86,0)*AK51</f>
        <v>0</v>
      </c>
      <c r="AL48" s="229">
        <f>+IF(AND(AL44&gt;='C'!$R86,AL44&lt;'C'!$T86),'C'!$J86,0)*AL51</f>
        <v>0</v>
      </c>
      <c r="AM48" s="229">
        <f>+IF(AND(AM44&gt;='C'!$R86,AM44&lt;'C'!$T86),'C'!$J86,0)*AM51</f>
        <v>0</v>
      </c>
      <c r="AN48" s="229">
        <f>+IF(AND(AN44&gt;='C'!$R86,AN44&lt;'C'!$T86),'C'!$J86,0)*AN51</f>
        <v>0</v>
      </c>
      <c r="AO48" s="229">
        <f>+IF(AND(AO44&gt;='C'!$R86,AO44&lt;'C'!$T86),'C'!$J86,0)*AO51</f>
        <v>0</v>
      </c>
      <c r="AP48" s="229">
        <f>+IF(AND(AP44&gt;='C'!$R86,AP44&lt;'C'!$T86),'C'!$J86,0)*AP51</f>
        <v>0</v>
      </c>
      <c r="AQ48" s="229">
        <f>+IF(AND(AQ44&gt;='C'!$R86,AQ44&lt;'C'!$T86),'C'!$J86,0)*AQ51</f>
        <v>0</v>
      </c>
      <c r="AR48" s="229">
        <f>+IF(AND(AR44&gt;='C'!$R86,AR44&lt;'C'!$T86),'C'!$J86,0)*AR51</f>
        <v>0</v>
      </c>
      <c r="AS48" s="229">
        <f>+IF(AND(AS44&gt;='C'!$R86,AS44&lt;'C'!$T86),'C'!$J86,0)*AS51</f>
        <v>0</v>
      </c>
      <c r="AT48" s="229">
        <f>+IF(AND(AT44&gt;='C'!$R86,AT44&lt;'C'!$T86),'C'!$J86,0)*AT51</f>
        <v>0</v>
      </c>
      <c r="AU48" s="229">
        <f>+IF(AND(AU44&gt;='C'!$R86,AU44&lt;'C'!$T86),'C'!$J86,0)*AU51</f>
        <v>0</v>
      </c>
      <c r="AV48" s="229">
        <f>+IF(AND(AV44&gt;='C'!$R86,AV44&lt;'C'!$T86),'C'!$J86,0)*AV51</f>
        <v>0</v>
      </c>
      <c r="AW48" s="229">
        <f>+IF(AND(AW44&gt;='C'!$R86,AW44&lt;'C'!$T86),'C'!$J86,0)*AW51</f>
        <v>0</v>
      </c>
      <c r="AX48" s="229">
        <f>+IF(AND(AX44&gt;='C'!$R86,AX44&lt;'C'!$T86),'C'!$J86,0)*AX51</f>
        <v>0</v>
      </c>
      <c r="AY48" s="229">
        <f>+IF(AND(AY44&gt;='C'!$R86,AY44&lt;'C'!$T86),'C'!$J86,0)*AY51</f>
        <v>0</v>
      </c>
      <c r="AZ48" s="229">
        <f>+IF(AND(AZ44&gt;='C'!$R86,AZ44&lt;'C'!$T86),'C'!$J86,0)*AZ51</f>
        <v>0</v>
      </c>
      <c r="BA48" s="229">
        <f>+IF(AND(BA44&gt;='C'!$R86,BA44&lt;'C'!$T86),'C'!$J86,0)*BA51</f>
        <v>0</v>
      </c>
      <c r="BB48" s="229">
        <f>+IF(AND(BB44&gt;='C'!$R86,BB44&lt;'C'!$T86),'C'!$J86,0)*BB51</f>
        <v>0</v>
      </c>
      <c r="BC48" s="229">
        <f>+IF(AND(BC44&gt;='C'!$R86,BC44&lt;'C'!$T86),'C'!$J86,0)*BC51</f>
        <v>0</v>
      </c>
      <c r="BD48" s="229">
        <f>+IF(AND(BD44&gt;='C'!$R86,BD44&lt;'C'!$T86),'C'!$J86,0)*BD51</f>
        <v>0</v>
      </c>
      <c r="BE48" s="229">
        <f>+IF(AND(BE44&gt;='C'!$R86,BE44&lt;'C'!$T86),'C'!$J86,0)*BE51</f>
        <v>0</v>
      </c>
      <c r="BF48" s="229">
        <f>+IF(AND(BF44&gt;='C'!$R86,BF44&lt;'C'!$T86),'C'!$J86,0)*BF51</f>
        <v>0</v>
      </c>
      <c r="BG48" s="229">
        <f>+IF(AND(BG44&gt;='C'!$R86,BG44&lt;'C'!$T86),'C'!$J86,0)*BG51</f>
        <v>0</v>
      </c>
      <c r="BH48" s="229">
        <f>+IF(AND(BH44&gt;='C'!$R86,BH44&lt;'C'!$T86),'C'!$J86,0)*BH51</f>
        <v>0</v>
      </c>
      <c r="BI48" s="229">
        <f>+IF(AND(BI44&gt;='C'!$R86,BI44&lt;'C'!$T86),'C'!$J86,0)*BI51</f>
        <v>0</v>
      </c>
      <c r="BJ48" s="229">
        <f>+IF(AND(BJ44&gt;='C'!$R86,BJ44&lt;'C'!$T86),'C'!$J86,0)*BJ51</f>
        <v>0</v>
      </c>
      <c r="BK48" s="229">
        <f>+IF(AND(BK44&gt;='C'!$R86,BK44&lt;'C'!$T86),'C'!$J86,0)*BK51</f>
        <v>0</v>
      </c>
    </row>
    <row r="49" spans="1:63" s="122" customFormat="1">
      <c r="A49" s="140"/>
      <c r="B49" s="227" t="s">
        <v>174</v>
      </c>
      <c r="C49" s="213"/>
      <c r="D49" s="229">
        <f>+IF(AND(D44&gt;='C'!$R86,D44&lt;'C'!$T86),'C'!$M86,0)</f>
        <v>0</v>
      </c>
      <c r="E49" s="229">
        <f>+IF(AND(E44&gt;='C'!$R86,E44&lt;'C'!$T86),'C'!$M86,0)</f>
        <v>0</v>
      </c>
      <c r="F49" s="229">
        <f>+IF(AND(F44&gt;='C'!$R86,F44&lt;'C'!$T86),'C'!$M86,0)</f>
        <v>0</v>
      </c>
      <c r="G49" s="229">
        <f>+IF(AND(G44&gt;='C'!$R86,G44&lt;'C'!$T86),'C'!$M86,0)</f>
        <v>0</v>
      </c>
      <c r="H49" s="229">
        <f>+IF(AND(H44&gt;='C'!$R86,H44&lt;'C'!$T86),'C'!$M86,0)</f>
        <v>0</v>
      </c>
      <c r="I49" s="229">
        <f>+IF(AND(I44&gt;='C'!$R86,I44&lt;'C'!$T86),'C'!$M86,0)</f>
        <v>0</v>
      </c>
      <c r="J49" s="229">
        <f>+IF(AND(J44&gt;='C'!$R86,J44&lt;'C'!$T86),'C'!$M86,0)</f>
        <v>0</v>
      </c>
      <c r="K49" s="229">
        <f>+IF(AND(K44&gt;='C'!$R86,K44&lt;'C'!$T86),'C'!$M86,0)</f>
        <v>0</v>
      </c>
      <c r="L49" s="229">
        <f>+IF(AND(L44&gt;='C'!$R86,L44&lt;'C'!$T86),'C'!$M86,0)</f>
        <v>0</v>
      </c>
      <c r="M49" s="229">
        <f>+IF(AND(M44&gt;='C'!$R86,M44&lt;'C'!$T86),'C'!$M86,0)</f>
        <v>0</v>
      </c>
      <c r="N49" s="229">
        <f>+IF(AND(N44&gt;='C'!$R86,N44&lt;'C'!$T86),'C'!$M86,0)</f>
        <v>0</v>
      </c>
      <c r="O49" s="229">
        <f>+IF(AND(O44&gt;='C'!$R86,O44&lt;'C'!$T86),'C'!$M86,0)</f>
        <v>0</v>
      </c>
      <c r="P49" s="229">
        <f>+IF(AND(P44&gt;='C'!$R86,P44&lt;'C'!$T86),'C'!$M86,0)</f>
        <v>0</v>
      </c>
      <c r="Q49" s="229">
        <f>+IF(AND(Q44&gt;='C'!$R86,Q44&lt;'C'!$T86),'C'!$M86,0)</f>
        <v>0</v>
      </c>
      <c r="R49" s="229">
        <f>+IF(AND(R44&gt;='C'!$R86,R44&lt;'C'!$T86),'C'!$M86,0)</f>
        <v>0</v>
      </c>
      <c r="S49" s="229">
        <f>+IF(AND(S44&gt;='C'!$R86,S44&lt;'C'!$T86),'C'!$M86,0)</f>
        <v>0</v>
      </c>
      <c r="T49" s="229">
        <f>+IF(AND(T44&gt;='C'!$R86,T44&lt;'C'!$T86),'C'!$M86,0)</f>
        <v>0</v>
      </c>
      <c r="U49" s="229">
        <f>+IF(AND(U44&gt;='C'!$R86,U44&lt;'C'!$T86),'C'!$M86,0)</f>
        <v>0</v>
      </c>
      <c r="V49" s="229">
        <f>+IF(AND(V44&gt;='C'!$R86,V44&lt;'C'!$T86),'C'!$M86,0)</f>
        <v>0</v>
      </c>
      <c r="W49" s="229">
        <f>+IF(AND(W44&gt;='C'!$R86,W44&lt;'C'!$T86),'C'!$M86,0)</f>
        <v>0</v>
      </c>
      <c r="X49" s="229">
        <f>+IF(AND(X44&gt;='C'!$R86,X44&lt;'C'!$T86),'C'!$M86,0)</f>
        <v>0</v>
      </c>
      <c r="Y49" s="229">
        <f>+IF(AND(Y44&gt;='C'!$R86,Y44&lt;'C'!$T86),'C'!$M86,0)</f>
        <v>0</v>
      </c>
      <c r="Z49" s="229">
        <f>+IF(AND(Z44&gt;='C'!$R86,Z44&lt;'C'!$T86),'C'!$M86,0)</f>
        <v>0</v>
      </c>
      <c r="AA49" s="229">
        <f>+IF(AND(AA44&gt;='C'!$R86,AA44&lt;'C'!$T86),'C'!$M86,0)</f>
        <v>0</v>
      </c>
      <c r="AB49" s="229">
        <f>+IF(AND(AB44&gt;='C'!$R86,AB44&lt;'C'!$T86),'C'!$M86,0)</f>
        <v>0</v>
      </c>
      <c r="AC49" s="229">
        <f>+IF(AND(AC44&gt;='C'!$R86,AC44&lt;'C'!$T86),'C'!$M86,0)</f>
        <v>0</v>
      </c>
      <c r="AD49" s="229">
        <f>+IF(AND(AD44&gt;='C'!$R86,AD44&lt;'C'!$T86),'C'!$M86,0)</f>
        <v>0</v>
      </c>
      <c r="AE49" s="229">
        <f>+IF(AND(AE44&gt;='C'!$R86,AE44&lt;'C'!$T86),'C'!$M86,0)</f>
        <v>0</v>
      </c>
      <c r="AF49" s="229">
        <f>+IF(AND(AF44&gt;='C'!$R86,AF44&lt;'C'!$T86),'C'!$M86,0)</f>
        <v>0</v>
      </c>
      <c r="AG49" s="229">
        <f>+IF(AND(AG44&gt;='C'!$R86,AG44&lt;'C'!$T86),'C'!$M86,0)</f>
        <v>0</v>
      </c>
      <c r="AH49" s="229">
        <f>+IF(AND(AH44&gt;='C'!$R86,AH44&lt;'C'!$T86),'C'!$M86,0)</f>
        <v>0</v>
      </c>
      <c r="AI49" s="229">
        <f>+IF(AND(AI44&gt;='C'!$R86,AI44&lt;'C'!$T86),'C'!$M86,0)</f>
        <v>0</v>
      </c>
      <c r="AJ49" s="229">
        <f>+IF(AND(AJ44&gt;='C'!$R86,AJ44&lt;'C'!$T86),'C'!$M86,0)</f>
        <v>0</v>
      </c>
      <c r="AK49" s="229">
        <f>+IF(AND(AK44&gt;='C'!$R86,AK44&lt;'C'!$T86),'C'!$M86,0)</f>
        <v>0</v>
      </c>
      <c r="AL49" s="229">
        <f>+IF(AND(AL44&gt;='C'!$R86,AL44&lt;'C'!$T86),'C'!$M86,0)</f>
        <v>0</v>
      </c>
      <c r="AM49" s="229">
        <f>+IF(AND(AM44&gt;='C'!$R86,AM44&lt;'C'!$T86),'C'!$M86,0)</f>
        <v>0</v>
      </c>
      <c r="AN49" s="229">
        <f>+IF(AND(AN44&gt;='C'!$R86,AN44&lt;'C'!$T86),'C'!$M86,0)</f>
        <v>0</v>
      </c>
      <c r="AO49" s="229">
        <f>+IF(AND(AO44&gt;='C'!$R86,AO44&lt;'C'!$T86),'C'!$M86,0)</f>
        <v>0</v>
      </c>
      <c r="AP49" s="229">
        <f>+IF(AND(AP44&gt;='C'!$R86,AP44&lt;'C'!$T86),'C'!$M86,0)</f>
        <v>0</v>
      </c>
      <c r="AQ49" s="229">
        <f>+IF(AND(AQ44&gt;='C'!$R86,AQ44&lt;'C'!$T86),'C'!$M86,0)</f>
        <v>0</v>
      </c>
      <c r="AR49" s="229">
        <f>+IF(AND(AR44&gt;='C'!$R86,AR44&lt;'C'!$T86),'C'!$M86,0)</f>
        <v>0</v>
      </c>
      <c r="AS49" s="229">
        <f>+IF(AND(AS44&gt;='C'!$R86,AS44&lt;'C'!$T86),'C'!$M86,0)</f>
        <v>0</v>
      </c>
      <c r="AT49" s="229">
        <f>+IF(AND(AT44&gt;='C'!$R86,AT44&lt;'C'!$T86),'C'!$M86,0)</f>
        <v>0</v>
      </c>
      <c r="AU49" s="229">
        <f>+IF(AND(AU44&gt;='C'!$R86,AU44&lt;'C'!$T86),'C'!$M86,0)</f>
        <v>0</v>
      </c>
      <c r="AV49" s="229">
        <f>+IF(AND(AV44&gt;='C'!$R86,AV44&lt;'C'!$T86),'C'!$M86,0)</f>
        <v>0</v>
      </c>
      <c r="AW49" s="229">
        <f>+IF(AND(AW44&gt;='C'!$R86,AW44&lt;'C'!$T86),'C'!$M86,0)</f>
        <v>0</v>
      </c>
      <c r="AX49" s="229">
        <f>+IF(AND(AX44&gt;='C'!$R86,AX44&lt;'C'!$T86),'C'!$M86,0)</f>
        <v>0</v>
      </c>
      <c r="AY49" s="229">
        <f>+IF(AND(AY44&gt;='C'!$R86,AY44&lt;'C'!$T86),'C'!$M86,0)</f>
        <v>0</v>
      </c>
      <c r="AZ49" s="229">
        <f>+IF(AND(AZ44&gt;='C'!$R86,AZ44&lt;'C'!$T86),'C'!$M86,0)</f>
        <v>0</v>
      </c>
      <c r="BA49" s="229">
        <f>+IF(AND(BA44&gt;='C'!$R86,BA44&lt;'C'!$T86),'C'!$M86,0)</f>
        <v>0</v>
      </c>
      <c r="BB49" s="229">
        <f>+IF(AND(BB44&gt;='C'!$R86,BB44&lt;'C'!$T86),'C'!$M86,0)</f>
        <v>0</v>
      </c>
      <c r="BC49" s="229">
        <f>+IF(AND(BC44&gt;='C'!$R86,BC44&lt;'C'!$T86),'C'!$M86,0)</f>
        <v>0</v>
      </c>
      <c r="BD49" s="229">
        <f>+IF(AND(BD44&gt;='C'!$R86,BD44&lt;'C'!$T86),'C'!$M86,0)</f>
        <v>0</v>
      </c>
      <c r="BE49" s="229">
        <f>+IF(AND(BE44&gt;='C'!$R86,BE44&lt;'C'!$T86),'C'!$M86,0)</f>
        <v>0</v>
      </c>
      <c r="BF49" s="229">
        <f>+IF(AND(BF44&gt;='C'!$R86,BF44&lt;'C'!$T86),'C'!$M86,0)</f>
        <v>0</v>
      </c>
      <c r="BG49" s="229">
        <f>+IF(AND(BG44&gt;='C'!$R86,BG44&lt;'C'!$T86),'C'!$M86,0)</f>
        <v>0</v>
      </c>
      <c r="BH49" s="229">
        <f>+IF(AND(BH44&gt;='C'!$R86,BH44&lt;'C'!$T86),'C'!$M86,0)</f>
        <v>0</v>
      </c>
      <c r="BI49" s="229">
        <f>+IF(AND(BI44&gt;='C'!$R86,BI44&lt;'C'!$T86),'C'!$M86,0)</f>
        <v>0</v>
      </c>
      <c r="BJ49" s="229">
        <f>+IF(AND(BJ44&gt;='C'!$R86,BJ44&lt;'C'!$T86),'C'!$M86,0)</f>
        <v>0</v>
      </c>
      <c r="BK49" s="229">
        <f>+IF(AND(BK44&gt;='C'!$R86,BK44&lt;'C'!$T86),'C'!$M86,0)</f>
        <v>0</v>
      </c>
    </row>
    <row r="50" spans="1:63">
      <c r="B50" s="228" t="s">
        <v>246</v>
      </c>
      <c r="C50" s="215"/>
      <c r="D50" s="157">
        <f t="shared" ref="D50:I50" si="30">SUM(D47:D49)</f>
        <v>0</v>
      </c>
      <c r="E50" s="157">
        <f t="shared" si="30"/>
        <v>0</v>
      </c>
      <c r="F50" s="157">
        <f t="shared" si="30"/>
        <v>0</v>
      </c>
      <c r="G50" s="157">
        <f t="shared" si="30"/>
        <v>0</v>
      </c>
      <c r="H50" s="157">
        <f t="shared" si="30"/>
        <v>0</v>
      </c>
      <c r="I50" s="157">
        <f t="shared" si="30"/>
        <v>0</v>
      </c>
      <c r="J50" s="157">
        <f t="shared" ref="J50:AO50" si="31">SUM(J47:J49)</f>
        <v>0</v>
      </c>
      <c r="K50" s="157">
        <f t="shared" si="31"/>
        <v>0</v>
      </c>
      <c r="L50" s="157">
        <f t="shared" si="31"/>
        <v>0</v>
      </c>
      <c r="M50" s="157">
        <f t="shared" si="31"/>
        <v>0</v>
      </c>
      <c r="N50" s="157">
        <f t="shared" si="31"/>
        <v>0</v>
      </c>
      <c r="O50" s="157">
        <f t="shared" si="31"/>
        <v>0</v>
      </c>
      <c r="P50" s="157">
        <f t="shared" si="31"/>
        <v>0</v>
      </c>
      <c r="Q50" s="157">
        <f t="shared" si="31"/>
        <v>0</v>
      </c>
      <c r="R50" s="157">
        <f t="shared" si="31"/>
        <v>0</v>
      </c>
      <c r="S50" s="157">
        <f t="shared" si="31"/>
        <v>0</v>
      </c>
      <c r="T50" s="157">
        <f t="shared" si="31"/>
        <v>0</v>
      </c>
      <c r="U50" s="157">
        <f t="shared" si="31"/>
        <v>0</v>
      </c>
      <c r="V50" s="157">
        <f t="shared" si="31"/>
        <v>0</v>
      </c>
      <c r="W50" s="157">
        <f t="shared" si="31"/>
        <v>0</v>
      </c>
      <c r="X50" s="157">
        <f t="shared" si="31"/>
        <v>0</v>
      </c>
      <c r="Y50" s="157">
        <f t="shared" si="31"/>
        <v>0</v>
      </c>
      <c r="Z50" s="157">
        <f t="shared" si="31"/>
        <v>0</v>
      </c>
      <c r="AA50" s="157">
        <f t="shared" si="31"/>
        <v>0</v>
      </c>
      <c r="AB50" s="157">
        <f t="shared" si="31"/>
        <v>0</v>
      </c>
      <c r="AC50" s="157">
        <f t="shared" si="31"/>
        <v>0</v>
      </c>
      <c r="AD50" s="157">
        <f t="shared" si="31"/>
        <v>0</v>
      </c>
      <c r="AE50" s="157">
        <f t="shared" si="31"/>
        <v>0</v>
      </c>
      <c r="AF50" s="157">
        <f t="shared" si="31"/>
        <v>0</v>
      </c>
      <c r="AG50" s="157">
        <f t="shared" si="31"/>
        <v>0</v>
      </c>
      <c r="AH50" s="157">
        <f t="shared" si="31"/>
        <v>0</v>
      </c>
      <c r="AI50" s="157">
        <f t="shared" si="31"/>
        <v>0</v>
      </c>
      <c r="AJ50" s="157">
        <f t="shared" si="31"/>
        <v>0</v>
      </c>
      <c r="AK50" s="157">
        <f t="shared" si="31"/>
        <v>0</v>
      </c>
      <c r="AL50" s="157">
        <f t="shared" si="31"/>
        <v>0</v>
      </c>
      <c r="AM50" s="157">
        <f t="shared" si="31"/>
        <v>0</v>
      </c>
      <c r="AN50" s="157">
        <f t="shared" si="31"/>
        <v>0</v>
      </c>
      <c r="AO50" s="157">
        <f t="shared" si="31"/>
        <v>0</v>
      </c>
      <c r="AP50" s="157">
        <f t="shared" ref="AP50:BK50" si="32">SUM(AP47:AP49)</f>
        <v>0</v>
      </c>
      <c r="AQ50" s="157">
        <f t="shared" si="32"/>
        <v>0</v>
      </c>
      <c r="AR50" s="157">
        <f t="shared" si="32"/>
        <v>0</v>
      </c>
      <c r="AS50" s="157">
        <f t="shared" si="32"/>
        <v>0</v>
      </c>
      <c r="AT50" s="157">
        <f t="shared" si="32"/>
        <v>0</v>
      </c>
      <c r="AU50" s="157">
        <f t="shared" si="32"/>
        <v>0</v>
      </c>
      <c r="AV50" s="157">
        <f t="shared" si="32"/>
        <v>0</v>
      </c>
      <c r="AW50" s="157">
        <f t="shared" si="32"/>
        <v>0</v>
      </c>
      <c r="AX50" s="157">
        <f t="shared" si="32"/>
        <v>0</v>
      </c>
      <c r="AY50" s="157">
        <f t="shared" si="32"/>
        <v>0</v>
      </c>
      <c r="AZ50" s="157">
        <f t="shared" si="32"/>
        <v>0</v>
      </c>
      <c r="BA50" s="157">
        <f t="shared" si="32"/>
        <v>0</v>
      </c>
      <c r="BB50" s="157">
        <f t="shared" si="32"/>
        <v>0</v>
      </c>
      <c r="BC50" s="157">
        <f t="shared" si="32"/>
        <v>0</v>
      </c>
      <c r="BD50" s="157">
        <f t="shared" si="32"/>
        <v>0</v>
      </c>
      <c r="BE50" s="157">
        <f t="shared" si="32"/>
        <v>0</v>
      </c>
      <c r="BF50" s="157">
        <f t="shared" si="32"/>
        <v>0</v>
      </c>
      <c r="BG50" s="157">
        <f t="shared" si="32"/>
        <v>0</v>
      </c>
      <c r="BH50" s="157">
        <f t="shared" si="32"/>
        <v>0</v>
      </c>
      <c r="BI50" s="157">
        <f t="shared" si="32"/>
        <v>0</v>
      </c>
      <c r="BJ50" s="157">
        <f t="shared" si="32"/>
        <v>0</v>
      </c>
      <c r="BK50" s="157">
        <f t="shared" si="32"/>
        <v>0</v>
      </c>
    </row>
    <row r="51" spans="1:63">
      <c r="B51" s="123" t="s">
        <v>364</v>
      </c>
      <c r="D51" s="158">
        <f>IF('C'!$C$86=NT!$AB$3,+IF(OR(D44=NT!$C$31,D44=NT!$C$37,D44=NT!$C$43,D44=NT!$C$49,D44=NT!$C$55,D44=NT!$C$61,D44=NT!$C$67,D44=NT!$C$73,D44=NT!$C$79,D44=NT!$C$85,D44=NT!$C$91,D44=NT!$C$97,D44=NT!$C$104,D44=NT!$C$110,D44=NT!$C$116,D44=NT!$C$123,D44=NT!$C$129,D44=NT!$C$135),2,1),1)</f>
        <v>1</v>
      </c>
      <c r="E51" s="158">
        <f>IF('C'!$C$86=NT!$AB$3,+IF(OR(E44=NT!$C$31,E44=NT!$C$37,E44=NT!$C$43,E44=NT!$C$49,E44=NT!$C$55,E44=NT!$C$61,E44=NT!$C$67,E44=NT!$C$73,E44=NT!$C$79,E44=NT!$C$85,E44=NT!$C$91,E44=NT!$C$97,E44=NT!$C$104,E44=NT!$C$110,E44=NT!$C$116,E44=NT!$C$123,E44=NT!$C$129,E44=NT!$C$135),2,1),1)</f>
        <v>1</v>
      </c>
      <c r="F51" s="158">
        <f>IF('C'!$C$86=NT!$AB$3,+IF(OR(F44=NT!$C$31,F44=NT!$C$37,F44=NT!$C$43,F44=NT!$C$49,F44=NT!$C$55,F44=NT!$C$61,F44=NT!$C$67,F44=NT!$C$73,F44=NT!$C$79,F44=NT!$C$85,F44=NT!$C$91,F44=NT!$C$97,F44=NT!$C$104,F44=NT!$C$110,F44=NT!$C$116,F44=NT!$C$123,F44=NT!$C$129,F44=NT!$C$135),2,1),1)</f>
        <v>1</v>
      </c>
      <c r="G51" s="158">
        <f>IF('C'!$C$86=NT!$AB$3,+IF(OR(G44=NT!$C$31,G44=NT!$C$37,G44=NT!$C$43,G44=NT!$C$49,G44=NT!$C$55,G44=NT!$C$61,G44=NT!$C$67,G44=NT!$C$73,G44=NT!$C$79,G44=NT!$C$85,G44=NT!$C$91,G44=NT!$C$97,G44=NT!$C$104,G44=NT!$C$110,G44=NT!$C$116,G44=NT!$C$123,G44=NT!$C$129,G44=NT!$C$135),2,1),1)</f>
        <v>1</v>
      </c>
      <c r="H51" s="158">
        <f>IF('C'!$C$86=NT!$AB$3,+IF(OR(H44=NT!$C$31,H44=NT!$C$37,H44=NT!$C$43,H44=NT!$C$49,H44=NT!$C$55,H44=NT!$C$61,H44=NT!$C$67,H44=NT!$C$73,H44=NT!$C$79,H44=NT!$C$85,H44=NT!$C$91,H44=NT!$C$97,H44=NT!$C$104,H44=NT!$C$110,H44=NT!$C$116,H44=NT!$C$123,H44=NT!$C$129,H44=NT!$C$135),2,1),1)</f>
        <v>1</v>
      </c>
      <c r="I51" s="158">
        <f>IF('C'!$C$86=NT!$AB$3,+IF(OR(I44=NT!$C$31,I44=NT!$C$37,I44=NT!$C$43,I44=NT!$C$49,I44=NT!$C$55,I44=NT!$C$61,I44=NT!$C$67,I44=NT!$C$73,I44=NT!$C$79,I44=NT!$C$85,I44=NT!$C$91,I44=NT!$C$97,I44=NT!$C$104,I44=NT!$C$110,I44=NT!$C$116,I44=NT!$C$123,I44=NT!$C$129,I44=NT!$C$135),2,1),1)</f>
        <v>1</v>
      </c>
      <c r="J51" s="158">
        <f>IF('C'!$C$86=NT!$AB$3,+IF(OR(J44=NT!$C$31,J44=NT!$C$37,J44=NT!$C$43,J44=NT!$C$49,J44=NT!$C$55,J44=NT!$C$61,J44=NT!$C$67,J44=NT!$C$73,J44=NT!$C$79,J44=NT!$C$85,J44=NT!$C$91,J44=NT!$C$97,J44=NT!$C$104,J44=NT!$C$110,J44=NT!$C$116,J44=NT!$C$123,J44=NT!$C$129,J44=NT!$C$135),2,1),1)</f>
        <v>1</v>
      </c>
      <c r="K51" s="158">
        <f>IF('C'!$C$86=NT!$AB$3,+IF(OR(K44=NT!$C$31,K44=NT!$C$37,K44=NT!$C$43,K44=NT!$C$49,K44=NT!$C$55,K44=NT!$C$61,K44=NT!$C$67,K44=NT!$C$73,K44=NT!$C$79,K44=NT!$C$85,K44=NT!$C$91,K44=NT!$C$97,K44=NT!$C$104,K44=NT!$C$110,K44=NT!$C$116,K44=NT!$C$123,K44=NT!$C$129,K44=NT!$C$135),2,1),1)</f>
        <v>1</v>
      </c>
      <c r="L51" s="158">
        <f>IF('C'!$C$86=NT!$AB$3,+IF(OR(L44=NT!$C$31,L44=NT!$C$37,L44=NT!$C$43,L44=NT!$C$49,L44=NT!$C$55,L44=NT!$C$61,L44=NT!$C$67,L44=NT!$C$73,L44=NT!$C$79,L44=NT!$C$85,L44=NT!$C$91,L44=NT!$C$97,L44=NT!$C$104,L44=NT!$C$110,L44=NT!$C$116,L44=NT!$C$123,L44=NT!$C$129,L44=NT!$C$135),2,1),1)</f>
        <v>1</v>
      </c>
      <c r="M51" s="158">
        <f>IF('C'!$C$86=NT!$AB$3,+IF(OR(M44=NT!$C$31,M44=NT!$C$37,M44=NT!$C$43,M44=NT!$C$49,M44=NT!$C$55,M44=NT!$C$61,M44=NT!$C$67,M44=NT!$C$73,M44=NT!$C$79,M44=NT!$C$85,M44=NT!$C$91,M44=NT!$C$97,M44=NT!$C$104,M44=NT!$C$110,M44=NT!$C$116,M44=NT!$C$123,M44=NT!$C$129,M44=NT!$C$135),2,1),1)</f>
        <v>1</v>
      </c>
      <c r="N51" s="158">
        <f>IF('C'!$C$86=NT!$AB$3,+IF(OR(N44=NT!$C$31,N44=NT!$C$37,N44=NT!$C$43,N44=NT!$C$49,N44=NT!$C$55,N44=NT!$C$61,N44=NT!$C$67,N44=NT!$C$73,N44=NT!$C$79,N44=NT!$C$85,N44=NT!$C$91,N44=NT!$C$97,N44=NT!$C$104,N44=NT!$C$110,N44=NT!$C$116,N44=NT!$C$123,N44=NT!$C$129,N44=NT!$C$135),2,1),1)</f>
        <v>1</v>
      </c>
      <c r="O51" s="158">
        <f>IF('C'!$C$86=NT!$AB$3,+IF(OR(O44=NT!$C$31,O44=NT!$C$37,O44=NT!$C$43,O44=NT!$C$49,O44=NT!$C$55,O44=NT!$C$61,O44=NT!$C$67,O44=NT!$C$73,O44=NT!$C$79,O44=NT!$C$85,O44=NT!$C$91,O44=NT!$C$97,O44=NT!$C$104,O44=NT!$C$110,O44=NT!$C$116,O44=NT!$C$123,O44=NT!$C$129,O44=NT!$C$135),2,1),1)</f>
        <v>1</v>
      </c>
      <c r="P51" s="158">
        <f>IF('C'!$C$86=NT!$AB$3,+IF(OR(P44=NT!$C$31,P44=NT!$C$37,P44=NT!$C$43,P44=NT!$C$49,P44=NT!$C$55,P44=NT!$C$61,P44=NT!$C$67,P44=NT!$C$73,P44=NT!$C$79,P44=NT!$C$85,P44=NT!$C$91,P44=NT!$C$97,P44=NT!$C$104,P44=NT!$C$110,P44=NT!$C$116,P44=NT!$C$123,P44=NT!$C$129,P44=NT!$C$135),2,1),1)</f>
        <v>1</v>
      </c>
      <c r="Q51" s="158">
        <f>IF('C'!$C$86=NT!$AB$3,+IF(OR(Q44=NT!$C$31,Q44=NT!$C$37,Q44=NT!$C$43,Q44=NT!$C$49,Q44=NT!$C$55,Q44=NT!$C$61,Q44=NT!$C$67,Q44=NT!$C$73,Q44=NT!$C$79,Q44=NT!$C$85,Q44=NT!$C$91,Q44=NT!$C$97,Q44=NT!$C$104,Q44=NT!$C$110,Q44=NT!$C$116,Q44=NT!$C$123,Q44=NT!$C$129,Q44=NT!$C$135),2,1),1)</f>
        <v>1</v>
      </c>
      <c r="R51" s="158">
        <f>IF('C'!$C$86=NT!$AB$3,+IF(OR(R44=NT!$C$31,R44=NT!$C$37,R44=NT!$C$43,R44=NT!$C$49,R44=NT!$C$55,R44=NT!$C$61,R44=NT!$C$67,R44=NT!$C$73,R44=NT!$C$79,R44=NT!$C$85,R44=NT!$C$91,R44=NT!$C$97,R44=NT!$C$104,R44=NT!$C$110,R44=NT!$C$116,R44=NT!$C$123,R44=NT!$C$129,R44=NT!$C$135),2,1),1)</f>
        <v>1</v>
      </c>
      <c r="S51" s="158">
        <f>IF('C'!$C$86=NT!$AB$3,+IF(OR(S44=NT!$C$31,S44=NT!$C$37,S44=NT!$C$43,S44=NT!$C$49,S44=NT!$C$55,S44=NT!$C$61,S44=NT!$C$67,S44=NT!$C$73,S44=NT!$C$79,S44=NT!$C$85,S44=NT!$C$91,S44=NT!$C$97,S44=NT!$C$104,S44=NT!$C$110,S44=NT!$C$116,S44=NT!$C$123,S44=NT!$C$129,S44=NT!$C$135),2,1),1)</f>
        <v>1</v>
      </c>
      <c r="T51" s="158">
        <f>IF('C'!$C$86=NT!$AB$3,+IF(OR(T44=NT!$C$31,T44=NT!$C$37,T44=NT!$C$43,T44=NT!$C$49,T44=NT!$C$55,T44=NT!$C$61,T44=NT!$C$67,T44=NT!$C$73,T44=NT!$C$79,T44=NT!$C$85,T44=NT!$C$91,T44=NT!$C$97,T44=NT!$C$104,T44=NT!$C$110,T44=NT!$C$116,T44=NT!$C$123,T44=NT!$C$129,T44=NT!$C$135),2,1),1)</f>
        <v>1</v>
      </c>
      <c r="U51" s="158">
        <f>IF('C'!$C$86=NT!$AB$3,+IF(OR(U44=NT!$C$31,U44=NT!$C$37,U44=NT!$C$43,U44=NT!$C$49,U44=NT!$C$55,U44=NT!$C$61,U44=NT!$C$67,U44=NT!$C$73,U44=NT!$C$79,U44=NT!$C$85,U44=NT!$C$91,U44=NT!$C$97,U44=NT!$C$104,U44=NT!$C$110,U44=NT!$C$116,U44=NT!$C$123,U44=NT!$C$129,U44=NT!$C$135),2,1),1)</f>
        <v>1</v>
      </c>
      <c r="V51" s="158">
        <f>IF('C'!$C$86=NT!$AB$3,+IF(OR(V44=NT!$C$31,V44=NT!$C$37,V44=NT!$C$43,V44=NT!$C$49,V44=NT!$C$55,V44=NT!$C$61,V44=NT!$C$67,V44=NT!$C$73,V44=NT!$C$79,V44=NT!$C$85,V44=NT!$C$91,V44=NT!$C$97,V44=NT!$C$104,V44=NT!$C$110,V44=NT!$C$116,V44=NT!$C$123,V44=NT!$C$129,V44=NT!$C$135),2,1),1)</f>
        <v>1</v>
      </c>
      <c r="W51" s="158">
        <f>IF('C'!$C$86=NT!$AB$3,+IF(OR(W44=NT!$C$31,W44=NT!$C$37,W44=NT!$C$43,W44=NT!$C$49,W44=NT!$C$55,W44=NT!$C$61,W44=NT!$C$67,W44=NT!$C$73,W44=NT!$C$79,W44=NT!$C$85,W44=NT!$C$91,W44=NT!$C$97,W44=NT!$C$104,W44=NT!$C$110,W44=NT!$C$116,W44=NT!$C$123,W44=NT!$C$129,W44=NT!$C$135),2,1),1)</f>
        <v>1</v>
      </c>
      <c r="X51" s="158">
        <f>IF('C'!$C$86=NT!$AB$3,+IF(OR(X44=NT!$C$31,X44=NT!$C$37,X44=NT!$C$43,X44=NT!$C$49,X44=NT!$C$55,X44=NT!$C$61,X44=NT!$C$67,X44=NT!$C$73,X44=NT!$C$79,X44=NT!$C$85,X44=NT!$C$91,X44=NT!$C$97,X44=NT!$C$104,X44=NT!$C$110,X44=NT!$C$116,X44=NT!$C$123,X44=NT!$C$129,X44=NT!$C$135),2,1),1)</f>
        <v>1</v>
      </c>
      <c r="Y51" s="158">
        <f>IF('C'!$C$86=NT!$AB$3,+IF(OR(Y44=NT!$C$31,Y44=NT!$C$37,Y44=NT!$C$43,Y44=NT!$C$49,Y44=NT!$C$55,Y44=NT!$C$61,Y44=NT!$C$67,Y44=NT!$C$73,Y44=NT!$C$79,Y44=NT!$C$85,Y44=NT!$C$91,Y44=NT!$C$97,Y44=NT!$C$104,Y44=NT!$C$110,Y44=NT!$C$116,Y44=NT!$C$123,Y44=NT!$C$129,Y44=NT!$C$135),2,1),1)</f>
        <v>1</v>
      </c>
      <c r="Z51" s="158">
        <f>IF('C'!$C$86=NT!$AB$3,+IF(OR(Z44=NT!$C$31,Z44=NT!$C$37,Z44=NT!$C$43,Z44=NT!$C$49,Z44=NT!$C$55,Z44=NT!$C$61,Z44=NT!$C$67,Z44=NT!$C$73,Z44=NT!$C$79,Z44=NT!$C$85,Z44=NT!$C$91,Z44=NT!$C$97,Z44=NT!$C$104,Z44=NT!$C$110,Z44=NT!$C$116,Z44=NT!$C$123,Z44=NT!$C$129,Z44=NT!$C$135),2,1),1)</f>
        <v>1</v>
      </c>
      <c r="AA51" s="158">
        <f>IF('C'!$C$86=NT!$AB$3,+IF(OR(AA44=NT!$C$31,AA44=NT!$C$37,AA44=NT!$C$43,AA44=NT!$C$49,AA44=NT!$C$55,AA44=NT!$C$61,AA44=NT!$C$67,AA44=NT!$C$73,AA44=NT!$C$79,AA44=NT!$C$85,AA44=NT!$C$91,AA44=NT!$C$97,AA44=NT!$C$104,AA44=NT!$C$110,AA44=NT!$C$116,AA44=NT!$C$123,AA44=NT!$C$129,AA44=NT!$C$135),2,1),1)</f>
        <v>1</v>
      </c>
      <c r="AB51" s="158">
        <f>IF('C'!$C$86=NT!$AB$3,+IF(OR(AB44=NT!$C$31,AB44=NT!$C$37,AB44=NT!$C$43,AB44=NT!$C$49,AB44=NT!$C$55,AB44=NT!$C$61,AB44=NT!$C$67,AB44=NT!$C$73,AB44=NT!$C$79,AB44=NT!$C$85,AB44=NT!$C$91,AB44=NT!$C$97,AB44=NT!$C$104,AB44=NT!$C$110,AB44=NT!$C$116,AB44=NT!$C$123,AB44=NT!$C$129,AB44=NT!$C$135),2,1),1)</f>
        <v>1</v>
      </c>
      <c r="AC51" s="158">
        <f>IF('C'!$C$86=NT!$AB$3,+IF(OR(AC44=NT!$C$31,AC44=NT!$C$37,AC44=NT!$C$43,AC44=NT!$C$49,AC44=NT!$C$55,AC44=NT!$C$61,AC44=NT!$C$67,AC44=NT!$C$73,AC44=NT!$C$79,AC44=NT!$C$85,AC44=NT!$C$91,AC44=NT!$C$97,AC44=NT!$C$104,AC44=NT!$C$110,AC44=NT!$C$116,AC44=NT!$C$123,AC44=NT!$C$129,AC44=NT!$C$135),2,1),1)</f>
        <v>1</v>
      </c>
      <c r="AD51" s="158">
        <f>IF('C'!$C$86=NT!$AB$3,+IF(OR(AD44=NT!$C$31,AD44=NT!$C$37,AD44=NT!$C$43,AD44=NT!$C$49,AD44=NT!$C$55,AD44=NT!$C$61,AD44=NT!$C$67,AD44=NT!$C$73,AD44=NT!$C$79,AD44=NT!$C$85,AD44=NT!$C$91,AD44=NT!$C$97,AD44=NT!$C$104,AD44=NT!$C$110,AD44=NT!$C$116,AD44=NT!$C$123,AD44=NT!$C$129,AD44=NT!$C$135),2,1),1)</f>
        <v>1</v>
      </c>
      <c r="AE51" s="158">
        <f>IF('C'!$C$86=NT!$AB$3,+IF(OR(AE44=NT!$C$31,AE44=NT!$C$37,AE44=NT!$C$43,AE44=NT!$C$49,AE44=NT!$C$55,AE44=NT!$C$61,AE44=NT!$C$67,AE44=NT!$C$73,AE44=NT!$C$79,AE44=NT!$C$85,AE44=NT!$C$91,AE44=NT!$C$97,AE44=NT!$C$104,AE44=NT!$C$110,AE44=NT!$C$116,AE44=NT!$C$123,AE44=NT!$C$129,AE44=NT!$C$135),2,1),1)</f>
        <v>1</v>
      </c>
      <c r="AF51" s="158">
        <f>IF('C'!$C$86=NT!$AB$3,+IF(OR(AF44=NT!$C$31,AF44=NT!$C$37,AF44=NT!$C$43,AF44=NT!$C$49,AF44=NT!$C$55,AF44=NT!$C$61,AF44=NT!$C$67,AF44=NT!$C$73,AF44=NT!$C$79,AF44=NT!$C$85,AF44=NT!$C$91,AF44=NT!$C$97,AF44=NT!$C$104,AF44=NT!$C$110,AF44=NT!$C$116,AF44=NT!$C$123,AF44=NT!$C$129,AF44=NT!$C$135),2,1),1)</f>
        <v>1</v>
      </c>
      <c r="AG51" s="158">
        <f>IF('C'!$C$86=NT!$AB$3,+IF(OR(AG44=NT!$C$31,AG44=NT!$C$37,AG44=NT!$C$43,AG44=NT!$C$49,AG44=NT!$C$55,AG44=NT!$C$61,AG44=NT!$C$67,AG44=NT!$C$73,AG44=NT!$C$79,AG44=NT!$C$85,AG44=NT!$C$91,AG44=NT!$C$97,AG44=NT!$C$104,AG44=NT!$C$110,AG44=NT!$C$116,AG44=NT!$C$123,AG44=NT!$C$129,AG44=NT!$C$135),2,1),1)</f>
        <v>1</v>
      </c>
      <c r="AH51" s="158">
        <f>IF('C'!$C$86=NT!$AB$3,+IF(OR(AH44=NT!$C$31,AH44=NT!$C$37,AH44=NT!$C$43,AH44=NT!$C$49,AH44=NT!$C$55,AH44=NT!$C$61,AH44=NT!$C$67,AH44=NT!$C$73,AH44=NT!$C$79,AH44=NT!$C$85,AH44=NT!$C$91,AH44=NT!$C$97,AH44=NT!$C$104,AH44=NT!$C$110,AH44=NT!$C$116,AH44=NT!$C$123,AH44=NT!$C$129,AH44=NT!$C$135),2,1),1)</f>
        <v>1</v>
      </c>
      <c r="AI51" s="158">
        <f>IF('C'!$C$86=NT!$AB$3,+IF(OR(AI44=NT!$C$31,AI44=NT!$C$37,AI44=NT!$C$43,AI44=NT!$C$49,AI44=NT!$C$55,AI44=NT!$C$61,AI44=NT!$C$67,AI44=NT!$C$73,AI44=NT!$C$79,AI44=NT!$C$85,AI44=NT!$C$91,AI44=NT!$C$97,AI44=NT!$C$104,AI44=NT!$C$110,AI44=NT!$C$116,AI44=NT!$C$123,AI44=NT!$C$129,AI44=NT!$C$135),2,1),1)</f>
        <v>1</v>
      </c>
      <c r="AJ51" s="158">
        <f>IF('C'!$C$86=NT!$AB$3,+IF(OR(AJ44=NT!$C$31,AJ44=NT!$C$37,AJ44=NT!$C$43,AJ44=NT!$C$49,AJ44=NT!$C$55,AJ44=NT!$C$61,AJ44=NT!$C$67,AJ44=NT!$C$73,AJ44=NT!$C$79,AJ44=NT!$C$85,AJ44=NT!$C$91,AJ44=NT!$C$97,AJ44=NT!$C$104,AJ44=NT!$C$110,AJ44=NT!$C$116,AJ44=NT!$C$123,AJ44=NT!$C$129,AJ44=NT!$C$135),2,1),1)</f>
        <v>1</v>
      </c>
      <c r="AK51" s="158">
        <f>IF('C'!$C$86=NT!$AB$3,+IF(OR(AK44=NT!$C$31,AK44=NT!$C$37,AK44=NT!$C$43,AK44=NT!$C$49,AK44=NT!$C$55,AK44=NT!$C$61,AK44=NT!$C$67,AK44=NT!$C$73,AK44=NT!$C$79,AK44=NT!$C$85,AK44=NT!$C$91,AK44=NT!$C$97,AK44=NT!$C$104,AK44=NT!$C$110,AK44=NT!$C$116,AK44=NT!$C$123,AK44=NT!$C$129,AK44=NT!$C$135),2,1),1)</f>
        <v>1</v>
      </c>
      <c r="AL51" s="158">
        <f>IF('C'!$C$86=NT!$AB$3,+IF(OR(AL44=NT!$C$31,AL44=NT!$C$37,AL44=NT!$C$43,AL44=NT!$C$49,AL44=NT!$C$55,AL44=NT!$C$61,AL44=NT!$C$67,AL44=NT!$C$73,AL44=NT!$C$79,AL44=NT!$C$85,AL44=NT!$C$91,AL44=NT!$C$97,AL44=NT!$C$104,AL44=NT!$C$110,AL44=NT!$C$116,AL44=NT!$C$123,AL44=NT!$C$129,AL44=NT!$C$135),2,1),1)</f>
        <v>1</v>
      </c>
      <c r="AM51" s="158">
        <f>IF('C'!$C$86=NT!$AB$3,+IF(OR(AM44=NT!$C$31,AM44=NT!$C$37,AM44=NT!$C$43,AM44=NT!$C$49,AM44=NT!$C$55,AM44=NT!$C$61,AM44=NT!$C$67,AM44=NT!$C$73,AM44=NT!$C$79,AM44=NT!$C$85,AM44=NT!$C$91,AM44=NT!$C$97,AM44=NT!$C$104,AM44=NT!$C$110,AM44=NT!$C$116,AM44=NT!$C$123,AM44=NT!$C$129,AM44=NT!$C$135),2,1),1)</f>
        <v>1</v>
      </c>
      <c r="AN51" s="158">
        <f>IF('C'!$C$86=NT!$AB$3,+IF(OR(AN44=NT!$C$31,AN44=NT!$C$37,AN44=NT!$C$43,AN44=NT!$C$49,AN44=NT!$C$55,AN44=NT!$C$61,AN44=NT!$C$67,AN44=NT!$C$73,AN44=NT!$C$79,AN44=NT!$C$85,AN44=NT!$C$91,AN44=NT!$C$97,AN44=NT!$C$104,AN44=NT!$C$110,AN44=NT!$C$116,AN44=NT!$C$123,AN44=NT!$C$129,AN44=NT!$C$135),2,1),1)</f>
        <v>1</v>
      </c>
      <c r="AO51" s="158">
        <f>IF('C'!$C$86=NT!$AB$3,+IF(OR(AO44=NT!$C$31,AO44=NT!$C$37,AO44=NT!$C$43,AO44=NT!$C$49,AO44=NT!$C$55,AO44=NT!$C$61,AO44=NT!$C$67,AO44=NT!$C$73,AO44=NT!$C$79,AO44=NT!$C$85,AO44=NT!$C$91,AO44=NT!$C$97,AO44=NT!$C$104,AO44=NT!$C$110,AO44=NT!$C$116,AO44=NT!$C$123,AO44=NT!$C$129,AO44=NT!$C$135),2,1),1)</f>
        <v>1</v>
      </c>
      <c r="AP51" s="158">
        <f>IF('C'!$C$86=NT!$AB$3,+IF(OR(AP44=NT!$C$31,AP44=NT!$C$37,AP44=NT!$C$43,AP44=NT!$C$49,AP44=NT!$C$55,AP44=NT!$C$61,AP44=NT!$C$67,AP44=NT!$C$73,AP44=NT!$C$79,AP44=NT!$C$85,AP44=NT!$C$91,AP44=NT!$C$97,AP44=NT!$C$104,AP44=NT!$C$110,AP44=NT!$C$116,AP44=NT!$C$123,AP44=NT!$C$129,AP44=NT!$C$135),2,1),1)</f>
        <v>1</v>
      </c>
      <c r="AQ51" s="158">
        <f>IF('C'!$C$86=NT!$AB$3,+IF(OR(AQ44=NT!$C$31,AQ44=NT!$C$37,AQ44=NT!$C$43,AQ44=NT!$C$49,AQ44=NT!$C$55,AQ44=NT!$C$61,AQ44=NT!$C$67,AQ44=NT!$C$73,AQ44=NT!$C$79,AQ44=NT!$C$85,AQ44=NT!$C$91,AQ44=NT!$C$97,AQ44=NT!$C$104,AQ44=NT!$C$110,AQ44=NT!$C$116,AQ44=NT!$C$123,AQ44=NT!$C$129,AQ44=NT!$C$135),2,1),1)</f>
        <v>1</v>
      </c>
      <c r="AR51" s="158">
        <f>IF('C'!$C$86=NT!$AB$3,+IF(OR(AR44=NT!$C$31,AR44=NT!$C$37,AR44=NT!$C$43,AR44=NT!$C$49,AR44=NT!$C$55,AR44=NT!$C$61,AR44=NT!$C$67,AR44=NT!$C$73,AR44=NT!$C$79,AR44=NT!$C$85,AR44=NT!$C$91,AR44=NT!$C$97,AR44=NT!$C$104,AR44=NT!$C$110,AR44=NT!$C$116,AR44=NT!$C$123,AR44=NT!$C$129,AR44=NT!$C$135),2,1),1)</f>
        <v>1</v>
      </c>
      <c r="AS51" s="158">
        <f>IF('C'!$C$86=NT!$AB$3,+IF(OR(AS44=NT!$C$31,AS44=NT!$C$37,AS44=NT!$C$43,AS44=NT!$C$49,AS44=NT!$C$55,AS44=NT!$C$61,AS44=NT!$C$67,AS44=NT!$C$73,AS44=NT!$C$79,AS44=NT!$C$85,AS44=NT!$C$91,AS44=NT!$C$97,AS44=NT!$C$104,AS44=NT!$C$110,AS44=NT!$C$116,AS44=NT!$C$123,AS44=NT!$C$129,AS44=NT!$C$135),2,1),1)</f>
        <v>1</v>
      </c>
      <c r="AT51" s="158">
        <f>IF('C'!$C$86=NT!$AB$3,+IF(OR(AT44=NT!$C$31,AT44=NT!$C$37,AT44=NT!$C$43,AT44=NT!$C$49,AT44=NT!$C$55,AT44=NT!$C$61,AT44=NT!$C$67,AT44=NT!$C$73,AT44=NT!$C$79,AT44=NT!$C$85,AT44=NT!$C$91,AT44=NT!$C$97,AT44=NT!$C$104,AT44=NT!$C$110,AT44=NT!$C$116,AT44=NT!$C$123,AT44=NT!$C$129,AT44=NT!$C$135),2,1),1)</f>
        <v>1</v>
      </c>
      <c r="AU51" s="158">
        <f>IF('C'!$C$86=NT!$AB$3,+IF(OR(AU44=NT!$C$31,AU44=NT!$C$37,AU44=NT!$C$43,AU44=NT!$C$49,AU44=NT!$C$55,AU44=NT!$C$61,AU44=NT!$C$67,AU44=NT!$C$73,AU44=NT!$C$79,AU44=NT!$C$85,AU44=NT!$C$91,AU44=NT!$C$97,AU44=NT!$C$104,AU44=NT!$C$110,AU44=NT!$C$116,AU44=NT!$C$123,AU44=NT!$C$129,AU44=NT!$C$135),2,1),1)</f>
        <v>1</v>
      </c>
      <c r="AV51" s="158">
        <f>IF('C'!$C$86=NT!$AB$3,+IF(OR(AV44=NT!$C$31,AV44=NT!$C$37,AV44=NT!$C$43,AV44=NT!$C$49,AV44=NT!$C$55,AV44=NT!$C$61,AV44=NT!$C$67,AV44=NT!$C$73,AV44=NT!$C$79,AV44=NT!$C$85,AV44=NT!$C$91,AV44=NT!$C$97,AV44=NT!$C$104,AV44=NT!$C$110,AV44=NT!$C$116,AV44=NT!$C$123,AV44=NT!$C$129,AV44=NT!$C$135),2,1),1)</f>
        <v>1</v>
      </c>
      <c r="AW51" s="158">
        <f>IF('C'!$C$86=NT!$AB$3,+IF(OR(AW44=NT!$C$31,AW44=NT!$C$37,AW44=NT!$C$43,AW44=NT!$C$49,AW44=NT!$C$55,AW44=NT!$C$61,AW44=NT!$C$67,AW44=NT!$C$73,AW44=NT!$C$79,AW44=NT!$C$85,AW44=NT!$C$91,AW44=NT!$C$97,AW44=NT!$C$104,AW44=NT!$C$110,AW44=NT!$C$116,AW44=NT!$C$123,AW44=NT!$C$129,AW44=NT!$C$135),2,1),1)</f>
        <v>1</v>
      </c>
      <c r="AX51" s="158">
        <f>IF('C'!$C$86=NT!$AB$3,+IF(OR(AX44=NT!$C$31,AX44=NT!$C$37,AX44=NT!$C$43,AX44=NT!$C$49,AX44=NT!$C$55,AX44=NT!$C$61,AX44=NT!$C$67,AX44=NT!$C$73,AX44=NT!$C$79,AX44=NT!$C$85,AX44=NT!$C$91,AX44=NT!$C$97,AX44=NT!$C$104,AX44=NT!$C$110,AX44=NT!$C$116,AX44=NT!$C$123,AX44=NT!$C$129,AX44=NT!$C$135),2,1),1)</f>
        <v>1</v>
      </c>
      <c r="AY51" s="158">
        <f>IF('C'!$C$86=NT!$AB$3,+IF(OR(AY44=NT!$C$31,AY44=NT!$C$37,AY44=NT!$C$43,AY44=NT!$C$49,AY44=NT!$C$55,AY44=NT!$C$61,AY44=NT!$C$67,AY44=NT!$C$73,AY44=NT!$C$79,AY44=NT!$C$85,AY44=NT!$C$91,AY44=NT!$C$97,AY44=NT!$C$104,AY44=NT!$C$110,AY44=NT!$C$116,AY44=NT!$C$123,AY44=NT!$C$129,AY44=NT!$C$135),2,1),1)</f>
        <v>1</v>
      </c>
      <c r="AZ51" s="158">
        <f>IF('C'!$C$86=NT!$AB$3,+IF(OR(AZ44=NT!$C$31,AZ44=NT!$C$37,AZ44=NT!$C$43,AZ44=NT!$C$49,AZ44=NT!$C$55,AZ44=NT!$C$61,AZ44=NT!$C$67,AZ44=NT!$C$73,AZ44=NT!$C$79,AZ44=NT!$C$85,AZ44=NT!$C$91,AZ44=NT!$C$97,AZ44=NT!$C$104,AZ44=NT!$C$110,AZ44=NT!$C$116,AZ44=NT!$C$123,AZ44=NT!$C$129,AZ44=NT!$C$135),2,1),1)</f>
        <v>1</v>
      </c>
      <c r="BA51" s="158">
        <f>IF('C'!$C$86=NT!$AB$3,+IF(OR(BA44=NT!$C$31,BA44=NT!$C$37,BA44=NT!$C$43,BA44=NT!$C$49,BA44=NT!$C$55,BA44=NT!$C$61,BA44=NT!$C$67,BA44=NT!$C$73,BA44=NT!$C$79,BA44=NT!$C$85,BA44=NT!$C$91,BA44=NT!$C$97,BA44=NT!$C$104,BA44=NT!$C$110,BA44=NT!$C$116,BA44=NT!$C$123,BA44=NT!$C$129,BA44=NT!$C$135),2,1),1)</f>
        <v>1</v>
      </c>
      <c r="BB51" s="158">
        <f>IF('C'!$C$86=NT!$AB$3,+IF(OR(BB44=NT!$C$31,BB44=NT!$C$37,BB44=NT!$C$43,BB44=NT!$C$49,BB44=NT!$C$55,BB44=NT!$C$61,BB44=NT!$C$67,BB44=NT!$C$73,BB44=NT!$C$79,BB44=NT!$C$85,BB44=NT!$C$91,BB44=NT!$C$97,BB44=NT!$C$104,BB44=NT!$C$110,BB44=NT!$C$116,BB44=NT!$C$123,BB44=NT!$C$129,BB44=NT!$C$135),2,1),1)</f>
        <v>1</v>
      </c>
      <c r="BC51" s="158">
        <f>IF('C'!$C$86=NT!$AB$3,+IF(OR(BC44=NT!$C$31,BC44=NT!$C$37,BC44=NT!$C$43,BC44=NT!$C$49,BC44=NT!$C$55,BC44=NT!$C$61,BC44=NT!$C$67,BC44=NT!$C$73,BC44=NT!$C$79,BC44=NT!$C$85,BC44=NT!$C$91,BC44=NT!$C$97,BC44=NT!$C$104,BC44=NT!$C$110,BC44=NT!$C$116,BC44=NT!$C$123,BC44=NT!$C$129,BC44=NT!$C$135),2,1),1)</f>
        <v>1</v>
      </c>
      <c r="BD51" s="158">
        <f>IF('C'!$C$86=NT!$AB$3,+IF(OR(BD44=NT!$C$31,BD44=NT!$C$37,BD44=NT!$C$43,BD44=NT!$C$49,BD44=NT!$C$55,BD44=NT!$C$61,BD44=NT!$C$67,BD44=NT!$C$73,BD44=NT!$C$79,BD44=NT!$C$85,BD44=NT!$C$91,BD44=NT!$C$97,BD44=NT!$C$104,BD44=NT!$C$110,BD44=NT!$C$116,BD44=NT!$C$123,BD44=NT!$C$129,BD44=NT!$C$135),2,1),1)</f>
        <v>1</v>
      </c>
      <c r="BE51" s="158">
        <f>IF('C'!$C$86=NT!$AB$3,+IF(OR(BE44=NT!$C$31,BE44=NT!$C$37,BE44=NT!$C$43,BE44=NT!$C$49,BE44=NT!$C$55,BE44=NT!$C$61,BE44=NT!$C$67,BE44=NT!$C$73,BE44=NT!$C$79,BE44=NT!$C$85,BE44=NT!$C$91,BE44=NT!$C$97,BE44=NT!$C$104,BE44=NT!$C$110,BE44=NT!$C$116,BE44=NT!$C$123,BE44=NT!$C$129,BE44=NT!$C$135),2,1),1)</f>
        <v>1</v>
      </c>
      <c r="BF51" s="158">
        <f>IF('C'!$C$86=NT!$AB$3,+IF(OR(BF44=NT!$C$31,BF44=NT!$C$37,BF44=NT!$C$43,BF44=NT!$C$49,BF44=NT!$C$55,BF44=NT!$C$61,BF44=NT!$C$67,BF44=NT!$C$73,BF44=NT!$C$79,BF44=NT!$C$85,BF44=NT!$C$91,BF44=NT!$C$97,BF44=NT!$C$104,BF44=NT!$C$110,BF44=NT!$C$116,BF44=NT!$C$123,BF44=NT!$C$129,BF44=NT!$C$135),2,1),1)</f>
        <v>1</v>
      </c>
      <c r="BG51" s="158">
        <f>IF('C'!$C$86=NT!$AB$3,+IF(OR(BG44=NT!$C$31,BG44=NT!$C$37,BG44=NT!$C$43,BG44=NT!$C$49,BG44=NT!$C$55,BG44=NT!$C$61,BG44=NT!$C$67,BG44=NT!$C$73,BG44=NT!$C$79,BG44=NT!$C$85,BG44=NT!$C$91,BG44=NT!$C$97,BG44=NT!$C$104,BG44=NT!$C$110,BG44=NT!$C$116,BG44=NT!$C$123,BG44=NT!$C$129,BG44=NT!$C$135),2,1),1)</f>
        <v>1</v>
      </c>
      <c r="BH51" s="158">
        <f>IF('C'!$C$86=NT!$AB$3,+IF(OR(BH44=NT!$C$31,BH44=NT!$C$37,BH44=NT!$C$43,BH44=NT!$C$49,BH44=NT!$C$55,BH44=NT!$C$61,BH44=NT!$C$67,BH44=NT!$C$73,BH44=NT!$C$79,BH44=NT!$C$85,BH44=NT!$C$91,BH44=NT!$C$97,BH44=NT!$C$104,BH44=NT!$C$110,BH44=NT!$C$116,BH44=NT!$C$123,BH44=NT!$C$129,BH44=NT!$C$135),2,1),1)</f>
        <v>1</v>
      </c>
      <c r="BI51" s="158">
        <f>IF('C'!$C$86=NT!$AB$3,+IF(OR(BI44=NT!$C$31,BI44=NT!$C$37,BI44=NT!$C$43,BI44=NT!$C$49,BI44=NT!$C$55,BI44=NT!$C$61,BI44=NT!$C$67,BI44=NT!$C$73,BI44=NT!$C$79,BI44=NT!$C$85,BI44=NT!$C$91,BI44=NT!$C$97,BI44=NT!$C$104,BI44=NT!$C$110,BI44=NT!$C$116,BI44=NT!$C$123,BI44=NT!$C$129,BI44=NT!$C$135),2,1),1)</f>
        <v>1</v>
      </c>
      <c r="BJ51" s="158">
        <f>IF('C'!$C$86=NT!$AB$3,+IF(OR(BJ44=NT!$C$31,BJ44=NT!$C$37,BJ44=NT!$C$43,BJ44=NT!$C$49,BJ44=NT!$C$55,BJ44=NT!$C$61,BJ44=NT!$C$67,BJ44=NT!$C$73,BJ44=NT!$C$79,BJ44=NT!$C$85,BJ44=NT!$C$91,BJ44=NT!$C$97,BJ44=NT!$C$104,BJ44=NT!$C$110,BJ44=NT!$C$116,BJ44=NT!$C$123,BJ44=NT!$C$129,BJ44=NT!$C$135),2,1),1)</f>
        <v>1</v>
      </c>
      <c r="BK51" s="158">
        <f>IF('C'!$C$86=NT!$AB$3,+IF(OR(BK44=NT!$C$31,BK44=NT!$C$37,BK44=NT!$C$43,BK44=NT!$C$49,BK44=NT!$C$55,BK44=NT!$C$61,BK44=NT!$C$67,BK44=NT!$C$73,BK44=NT!$C$79,BK44=NT!$C$85,BK44=NT!$C$91,BK44=NT!$C$97,BK44=NT!$C$104,BK44=NT!$C$110,BK44=NT!$C$116,BK44=NT!$C$123,BK44=NT!$C$129,BK44=NT!$C$135),2,1),1)</f>
        <v>1</v>
      </c>
    </row>
    <row r="53" spans="1:63" s="122" customFormat="1">
      <c r="A53" s="140"/>
      <c r="B53" s="254">
        <f>+'C'!B87</f>
        <v>0</v>
      </c>
      <c r="C53" s="194"/>
      <c r="D53" s="155">
        <f>+Home!$J$11</f>
        <v>40909</v>
      </c>
      <c r="E53" s="155">
        <f t="shared" ref="E53:AJ53" si="33">EDATE(D53,1)</f>
        <v>40940</v>
      </c>
      <c r="F53" s="155">
        <f t="shared" si="33"/>
        <v>40969</v>
      </c>
      <c r="G53" s="155">
        <f t="shared" si="33"/>
        <v>41000</v>
      </c>
      <c r="H53" s="155">
        <f t="shared" si="33"/>
        <v>41030</v>
      </c>
      <c r="I53" s="155">
        <f t="shared" si="33"/>
        <v>41061</v>
      </c>
      <c r="J53" s="155">
        <f t="shared" si="33"/>
        <v>41091</v>
      </c>
      <c r="K53" s="155">
        <f t="shared" si="33"/>
        <v>41122</v>
      </c>
      <c r="L53" s="155">
        <f t="shared" si="33"/>
        <v>41153</v>
      </c>
      <c r="M53" s="155">
        <f t="shared" si="33"/>
        <v>41183</v>
      </c>
      <c r="N53" s="155">
        <f t="shared" si="33"/>
        <v>41214</v>
      </c>
      <c r="O53" s="155">
        <f t="shared" si="33"/>
        <v>41244</v>
      </c>
      <c r="P53" s="155">
        <f t="shared" si="33"/>
        <v>41275</v>
      </c>
      <c r="Q53" s="155">
        <f t="shared" si="33"/>
        <v>41306</v>
      </c>
      <c r="R53" s="155">
        <f t="shared" si="33"/>
        <v>41334</v>
      </c>
      <c r="S53" s="155">
        <f t="shared" si="33"/>
        <v>41365</v>
      </c>
      <c r="T53" s="155">
        <f t="shared" si="33"/>
        <v>41395</v>
      </c>
      <c r="U53" s="155">
        <f t="shared" si="33"/>
        <v>41426</v>
      </c>
      <c r="V53" s="155">
        <f t="shared" si="33"/>
        <v>41456</v>
      </c>
      <c r="W53" s="155">
        <f t="shared" si="33"/>
        <v>41487</v>
      </c>
      <c r="X53" s="155">
        <f t="shared" si="33"/>
        <v>41518</v>
      </c>
      <c r="Y53" s="155">
        <f t="shared" si="33"/>
        <v>41548</v>
      </c>
      <c r="Z53" s="155">
        <f t="shared" si="33"/>
        <v>41579</v>
      </c>
      <c r="AA53" s="155">
        <f t="shared" si="33"/>
        <v>41609</v>
      </c>
      <c r="AB53" s="155">
        <f t="shared" si="33"/>
        <v>41640</v>
      </c>
      <c r="AC53" s="155">
        <f t="shared" si="33"/>
        <v>41671</v>
      </c>
      <c r="AD53" s="155">
        <f t="shared" si="33"/>
        <v>41699</v>
      </c>
      <c r="AE53" s="155">
        <f t="shared" si="33"/>
        <v>41730</v>
      </c>
      <c r="AF53" s="155">
        <f t="shared" si="33"/>
        <v>41760</v>
      </c>
      <c r="AG53" s="155">
        <f t="shared" si="33"/>
        <v>41791</v>
      </c>
      <c r="AH53" s="155">
        <f t="shared" si="33"/>
        <v>41821</v>
      </c>
      <c r="AI53" s="155">
        <f t="shared" si="33"/>
        <v>41852</v>
      </c>
      <c r="AJ53" s="155">
        <f t="shared" si="33"/>
        <v>41883</v>
      </c>
      <c r="AK53" s="155">
        <f t="shared" ref="AK53:BK53" si="34">EDATE(AJ53,1)</f>
        <v>41913</v>
      </c>
      <c r="AL53" s="155">
        <f t="shared" si="34"/>
        <v>41944</v>
      </c>
      <c r="AM53" s="155">
        <f t="shared" si="34"/>
        <v>41974</v>
      </c>
      <c r="AN53" s="155">
        <f t="shared" si="34"/>
        <v>42005</v>
      </c>
      <c r="AO53" s="155">
        <f t="shared" si="34"/>
        <v>42036</v>
      </c>
      <c r="AP53" s="155">
        <f t="shared" si="34"/>
        <v>42064</v>
      </c>
      <c r="AQ53" s="155">
        <f t="shared" si="34"/>
        <v>42095</v>
      </c>
      <c r="AR53" s="155">
        <f t="shared" si="34"/>
        <v>42125</v>
      </c>
      <c r="AS53" s="155">
        <f t="shared" si="34"/>
        <v>42156</v>
      </c>
      <c r="AT53" s="155">
        <f t="shared" si="34"/>
        <v>42186</v>
      </c>
      <c r="AU53" s="155">
        <f t="shared" si="34"/>
        <v>42217</v>
      </c>
      <c r="AV53" s="155">
        <f t="shared" si="34"/>
        <v>42248</v>
      </c>
      <c r="AW53" s="155">
        <f t="shared" si="34"/>
        <v>42278</v>
      </c>
      <c r="AX53" s="155">
        <f t="shared" si="34"/>
        <v>42309</v>
      </c>
      <c r="AY53" s="155">
        <f t="shared" si="34"/>
        <v>42339</v>
      </c>
      <c r="AZ53" s="155">
        <f t="shared" si="34"/>
        <v>42370</v>
      </c>
      <c r="BA53" s="155">
        <f t="shared" si="34"/>
        <v>42401</v>
      </c>
      <c r="BB53" s="155">
        <f t="shared" si="34"/>
        <v>42430</v>
      </c>
      <c r="BC53" s="155">
        <f t="shared" si="34"/>
        <v>42461</v>
      </c>
      <c r="BD53" s="155">
        <f t="shared" si="34"/>
        <v>42491</v>
      </c>
      <c r="BE53" s="155">
        <f t="shared" si="34"/>
        <v>42522</v>
      </c>
      <c r="BF53" s="155">
        <f t="shared" si="34"/>
        <v>42552</v>
      </c>
      <c r="BG53" s="155">
        <f t="shared" si="34"/>
        <v>42583</v>
      </c>
      <c r="BH53" s="155">
        <f t="shared" si="34"/>
        <v>42614</v>
      </c>
      <c r="BI53" s="155">
        <f t="shared" si="34"/>
        <v>42644</v>
      </c>
      <c r="BJ53" s="155">
        <f t="shared" si="34"/>
        <v>42675</v>
      </c>
      <c r="BK53" s="155">
        <f t="shared" si="34"/>
        <v>42705</v>
      </c>
    </row>
    <row r="54" spans="1:63" s="122" customFormat="1">
      <c r="A54" s="140"/>
      <c r="B54" s="226" t="s">
        <v>175</v>
      </c>
      <c r="C54" s="213"/>
      <c r="D54" s="229">
        <f>+IF(AND(D53&gt;='C'!$R87,D53&lt;'C'!$T87),'C'!$O87,0)</f>
        <v>0</v>
      </c>
      <c r="E54" s="229">
        <f>+IF(AND(E53&gt;='C'!$R87,E53&lt;'C'!$T87),'C'!$O87,0)</f>
        <v>0</v>
      </c>
      <c r="F54" s="229">
        <f>+IF(AND(F53&gt;='C'!$R87,F53&lt;'C'!$T87),'C'!$O87,0)</f>
        <v>0</v>
      </c>
      <c r="G54" s="229">
        <f>+IF(AND(G53&gt;='C'!$R87,G53&lt;'C'!$T87),'C'!$O87,0)</f>
        <v>0</v>
      </c>
      <c r="H54" s="229">
        <f>+IF(AND(H53&gt;='C'!$R87,H53&lt;'C'!$T87),'C'!$O87,0)</f>
        <v>0</v>
      </c>
      <c r="I54" s="229">
        <f>+IF(AND(I53&gt;='C'!$R87,I53&lt;'C'!$T87),'C'!$O87,0)</f>
        <v>0</v>
      </c>
      <c r="J54" s="229">
        <f>+IF(AND(J53&gt;='C'!$R87,J53&lt;'C'!$T87),'C'!$O87,0)</f>
        <v>0</v>
      </c>
      <c r="K54" s="229">
        <f>+IF(AND(K53&gt;='C'!$R87,K53&lt;'C'!$T87),'C'!$O87,0)</f>
        <v>0</v>
      </c>
      <c r="L54" s="229">
        <f>+IF(AND(L53&gt;='C'!$R87,L53&lt;'C'!$T87),'C'!$O87,0)</f>
        <v>0</v>
      </c>
      <c r="M54" s="229">
        <f>+IF(AND(M53&gt;='C'!$R87,M53&lt;'C'!$T87),'C'!$O87,0)</f>
        <v>0</v>
      </c>
      <c r="N54" s="229">
        <f>+IF(AND(N53&gt;='C'!$R87,N53&lt;'C'!$T87),'C'!$O87,0)</f>
        <v>0</v>
      </c>
      <c r="O54" s="229">
        <f>+IF(AND(O53&gt;='C'!$R87,O53&lt;'C'!$T87),'C'!$O87,0)</f>
        <v>0</v>
      </c>
      <c r="P54" s="229">
        <f>+IF(AND(P53&gt;='C'!$R87,P53&lt;'C'!$T87),'C'!$O87,0)</f>
        <v>0</v>
      </c>
      <c r="Q54" s="229">
        <f>+IF(AND(Q53&gt;='C'!$R87,Q53&lt;'C'!$T87),'C'!$O87,0)</f>
        <v>0</v>
      </c>
      <c r="R54" s="229">
        <f>+IF(AND(R53&gt;='C'!$R87,R53&lt;'C'!$T87),'C'!$O87,0)</f>
        <v>0</v>
      </c>
      <c r="S54" s="229">
        <f>+IF(AND(S53&gt;='C'!$R87,S53&lt;'C'!$T87),'C'!$O87,0)</f>
        <v>0</v>
      </c>
      <c r="T54" s="229">
        <f>+IF(AND(T53&gt;='C'!$R87,T53&lt;'C'!$T87),'C'!$O87,0)</f>
        <v>0</v>
      </c>
      <c r="U54" s="229">
        <f>+IF(AND(U53&gt;='C'!$R87,U53&lt;'C'!$T87),'C'!$O87,0)</f>
        <v>0</v>
      </c>
      <c r="V54" s="229">
        <f>+IF(AND(V53&gt;='C'!$R87,V53&lt;'C'!$T87),'C'!$O87,0)</f>
        <v>0</v>
      </c>
      <c r="W54" s="229">
        <f>+IF(AND(W53&gt;='C'!$R87,W53&lt;'C'!$T87),'C'!$O87,0)</f>
        <v>0</v>
      </c>
      <c r="X54" s="229">
        <f>+IF(AND(X53&gt;='C'!$R87,X53&lt;'C'!$T87),'C'!$O87,0)</f>
        <v>0</v>
      </c>
      <c r="Y54" s="229">
        <f>+IF(AND(Y53&gt;='C'!$R87,Y53&lt;'C'!$T87),'C'!$O87,0)</f>
        <v>0</v>
      </c>
      <c r="Z54" s="229">
        <f>+IF(AND(Z53&gt;='C'!$R87,Z53&lt;'C'!$T87),'C'!$O87,0)</f>
        <v>0</v>
      </c>
      <c r="AA54" s="229">
        <f>+IF(AND(AA53&gt;='C'!$R87,AA53&lt;'C'!$T87),'C'!$O87,0)</f>
        <v>0</v>
      </c>
      <c r="AB54" s="229">
        <f>+IF(AND(AB53&gt;='C'!$R87,AB53&lt;'C'!$T87),'C'!$O87,0)</f>
        <v>0</v>
      </c>
      <c r="AC54" s="229">
        <f>+IF(AND(AC53&gt;='C'!$R87,AC53&lt;'C'!$T87),'C'!$O87,0)</f>
        <v>0</v>
      </c>
      <c r="AD54" s="229">
        <f>+IF(AND(AD53&gt;='C'!$R87,AD53&lt;'C'!$T87),'C'!$O87,0)</f>
        <v>0</v>
      </c>
      <c r="AE54" s="229">
        <f>+IF(AND(AE53&gt;='C'!$R87,AE53&lt;'C'!$T87),'C'!$O87,0)</f>
        <v>0</v>
      </c>
      <c r="AF54" s="229">
        <f>+IF(AND(AF53&gt;='C'!$R87,AF53&lt;'C'!$T87),'C'!$O87,0)</f>
        <v>0</v>
      </c>
      <c r="AG54" s="229">
        <f>+IF(AND(AG53&gt;='C'!$R87,AG53&lt;'C'!$T87),'C'!$O87,0)</f>
        <v>0</v>
      </c>
      <c r="AH54" s="229">
        <f>+IF(AND(AH53&gt;='C'!$R87,AH53&lt;'C'!$T87),'C'!$O87,0)</f>
        <v>0</v>
      </c>
      <c r="AI54" s="229">
        <f>+IF(AND(AI53&gt;='C'!$R87,AI53&lt;'C'!$T87),'C'!$O87,0)</f>
        <v>0</v>
      </c>
      <c r="AJ54" s="229">
        <f>+IF(AND(AJ53&gt;='C'!$R87,AJ53&lt;'C'!$T87),'C'!$O87,0)</f>
        <v>0</v>
      </c>
      <c r="AK54" s="229">
        <f>+IF(AND(AK53&gt;='C'!$R87,AK53&lt;'C'!$T87),'C'!$O87,0)</f>
        <v>0</v>
      </c>
      <c r="AL54" s="229">
        <f>+IF(AND(AL53&gt;='C'!$R87,AL53&lt;'C'!$T87),'C'!$O87,0)</f>
        <v>0</v>
      </c>
      <c r="AM54" s="229">
        <f>+IF(AND(AM53&gt;='C'!$R87,AM53&lt;'C'!$T87),'C'!$O87,0)</f>
        <v>0</v>
      </c>
      <c r="AN54" s="229">
        <f>+IF(AND(AN53&gt;='C'!$R87,AN53&lt;'C'!$T87),'C'!$O87,0)</f>
        <v>0</v>
      </c>
      <c r="AO54" s="229">
        <f>+IF(AND(AO53&gt;='C'!$R87,AO53&lt;'C'!$T87),'C'!$O87,0)</f>
        <v>0</v>
      </c>
      <c r="AP54" s="229">
        <f>+IF(AND(AP53&gt;='C'!$R87,AP53&lt;'C'!$T87),'C'!$O87,0)</f>
        <v>0</v>
      </c>
      <c r="AQ54" s="229">
        <f>+IF(AND(AQ53&gt;='C'!$R87,AQ53&lt;'C'!$T87),'C'!$O87,0)</f>
        <v>0</v>
      </c>
      <c r="AR54" s="229">
        <f>+IF(AND(AR53&gt;='C'!$R87,AR53&lt;'C'!$T87),'C'!$O87,0)</f>
        <v>0</v>
      </c>
      <c r="AS54" s="229">
        <f>+IF(AND(AS53&gt;='C'!$R87,AS53&lt;'C'!$T87),'C'!$O87,0)</f>
        <v>0</v>
      </c>
      <c r="AT54" s="229">
        <f>+IF(AND(AT53&gt;='C'!$R87,AT53&lt;'C'!$T87),'C'!$O87,0)</f>
        <v>0</v>
      </c>
      <c r="AU54" s="229">
        <f>+IF(AND(AU53&gt;='C'!$R87,AU53&lt;'C'!$T87),'C'!$O87,0)</f>
        <v>0</v>
      </c>
      <c r="AV54" s="229">
        <f>+IF(AND(AV53&gt;='C'!$R87,AV53&lt;'C'!$T87),'C'!$O87,0)</f>
        <v>0</v>
      </c>
      <c r="AW54" s="229">
        <f>+IF(AND(AW53&gt;='C'!$R87,AW53&lt;'C'!$T87),'C'!$O87,0)</f>
        <v>0</v>
      </c>
      <c r="AX54" s="229">
        <f>+IF(AND(AX53&gt;='C'!$R87,AX53&lt;'C'!$T87),'C'!$O87,0)</f>
        <v>0</v>
      </c>
      <c r="AY54" s="229">
        <f>+IF(AND(AY53&gt;='C'!$R87,AY53&lt;'C'!$T87),'C'!$O87,0)</f>
        <v>0</v>
      </c>
      <c r="AZ54" s="229">
        <f>+IF(AND(AZ53&gt;='C'!$R87,AZ53&lt;'C'!$T87),'C'!$O87,0)</f>
        <v>0</v>
      </c>
      <c r="BA54" s="229">
        <f>+IF(AND(BA53&gt;='C'!$R87,BA53&lt;'C'!$T87),'C'!$O87,0)</f>
        <v>0</v>
      </c>
      <c r="BB54" s="229">
        <f>+IF(AND(BB53&gt;='C'!$R87,BB53&lt;'C'!$T87),'C'!$O87,0)</f>
        <v>0</v>
      </c>
      <c r="BC54" s="229">
        <f>+IF(AND(BC53&gt;='C'!$R87,BC53&lt;'C'!$T87),'C'!$O87,0)</f>
        <v>0</v>
      </c>
      <c r="BD54" s="229">
        <f>+IF(AND(BD53&gt;='C'!$R87,BD53&lt;'C'!$T87),'C'!$O87,0)</f>
        <v>0</v>
      </c>
      <c r="BE54" s="229">
        <f>+IF(AND(BE53&gt;='C'!$R87,BE53&lt;'C'!$T87),'C'!$O87,0)</f>
        <v>0</v>
      </c>
      <c r="BF54" s="229">
        <f>+IF(AND(BF53&gt;='C'!$R87,BF53&lt;'C'!$T87),'C'!$O87,0)</f>
        <v>0</v>
      </c>
      <c r="BG54" s="229">
        <f>+IF(AND(BG53&gt;='C'!$R87,BG53&lt;'C'!$T87),'C'!$O87,0)</f>
        <v>0</v>
      </c>
      <c r="BH54" s="229">
        <f>+IF(AND(BH53&gt;='C'!$R87,BH53&lt;'C'!$T87),'C'!$O87,0)</f>
        <v>0</v>
      </c>
      <c r="BI54" s="229">
        <f>+IF(AND(BI53&gt;='C'!$R87,BI53&lt;'C'!$T87),'C'!$O87,0)</f>
        <v>0</v>
      </c>
      <c r="BJ54" s="229">
        <f>+IF(AND(BJ53&gt;='C'!$R87,BJ53&lt;'C'!$T87),'C'!$O87,0)</f>
        <v>0</v>
      </c>
      <c r="BK54" s="229">
        <f>+IF(AND(BK53&gt;='C'!$R87,BK53&lt;'C'!$T87),'C'!$O87,0)</f>
        <v>0</v>
      </c>
    </row>
    <row r="55" spans="1:63" s="122" customFormat="1">
      <c r="A55" s="140"/>
      <c r="B55" s="226" t="s">
        <v>248</v>
      </c>
      <c r="C55" s="213"/>
      <c r="D55" s="229">
        <f>+IF(AND(D53&gt;='C'!$R87,D53&lt;'C'!$T87),'C'!$G87,0)*D60</f>
        <v>0</v>
      </c>
      <c r="E55" s="229">
        <f>+IF(AND(E53&gt;='C'!$R87,E53&lt;'C'!$T87),'C'!$G87,0)*E60</f>
        <v>0</v>
      </c>
      <c r="F55" s="229">
        <f>+IF(AND(F53&gt;='C'!$R87,F53&lt;'C'!$T87),'C'!$G87,0)*F60</f>
        <v>0</v>
      </c>
      <c r="G55" s="229">
        <f>+IF(AND(G53&gt;='C'!$R87,G53&lt;'C'!$T87),'C'!$G87,0)*G60</f>
        <v>0</v>
      </c>
      <c r="H55" s="229">
        <f>+IF(AND(H53&gt;='C'!$R87,H53&lt;'C'!$T87),'C'!$G87,0)*H60</f>
        <v>0</v>
      </c>
      <c r="I55" s="229">
        <f>+IF(AND(I53&gt;='C'!$R87,I53&lt;'C'!$T87),'C'!$G87,0)*I60</f>
        <v>0</v>
      </c>
      <c r="J55" s="229">
        <f>+IF(AND(J53&gt;='C'!$R87,J53&lt;'C'!$T87),'C'!$G87,0)*J60</f>
        <v>0</v>
      </c>
      <c r="K55" s="229">
        <f>+IF(AND(K53&gt;='C'!$R87,K53&lt;'C'!$T87),'C'!$G87,0)*K60</f>
        <v>0</v>
      </c>
      <c r="L55" s="229">
        <f>+IF(AND(L53&gt;='C'!$R87,L53&lt;'C'!$T87),'C'!$G87,0)*L60</f>
        <v>0</v>
      </c>
      <c r="M55" s="229">
        <f>+IF(AND(M53&gt;='C'!$R87,M53&lt;'C'!$T87),'C'!$G87,0)*M60</f>
        <v>0</v>
      </c>
      <c r="N55" s="229">
        <f>+IF(AND(N53&gt;='C'!$R87,N53&lt;'C'!$T87),'C'!$G87,0)*N60</f>
        <v>0</v>
      </c>
      <c r="O55" s="229">
        <f>+IF(AND(O53&gt;='C'!$R87,O53&lt;'C'!$T87),'C'!$G87,0)*O60</f>
        <v>0</v>
      </c>
      <c r="P55" s="229">
        <f>+IF(AND(P53&gt;='C'!$R87,P53&lt;'C'!$T87),'C'!$G87,0)*P60</f>
        <v>0</v>
      </c>
      <c r="Q55" s="229">
        <f>+IF(AND(Q53&gt;='C'!$R87,Q53&lt;'C'!$T87),'C'!$G87,0)*Q60</f>
        <v>0</v>
      </c>
      <c r="R55" s="229">
        <f>+IF(AND(R53&gt;='C'!$R87,R53&lt;'C'!$T87),'C'!$G87,0)*R60</f>
        <v>0</v>
      </c>
      <c r="S55" s="229">
        <f>+IF(AND(S53&gt;='C'!$R87,S53&lt;'C'!$T87),'C'!$G87,0)*S60</f>
        <v>0</v>
      </c>
      <c r="T55" s="229">
        <f>+IF(AND(T53&gt;='C'!$R87,T53&lt;'C'!$T87),'C'!$G87,0)*T60</f>
        <v>0</v>
      </c>
      <c r="U55" s="229">
        <f>+IF(AND(U53&gt;='C'!$R87,U53&lt;'C'!$T87),'C'!$G87,0)*U60</f>
        <v>0</v>
      </c>
      <c r="V55" s="229">
        <f>+IF(AND(V53&gt;='C'!$R87,V53&lt;'C'!$T87),'C'!$G87,0)*V60</f>
        <v>0</v>
      </c>
      <c r="W55" s="229">
        <f>+IF(AND(W53&gt;='C'!$R87,W53&lt;'C'!$T87),'C'!$G87,0)*W60</f>
        <v>0</v>
      </c>
      <c r="X55" s="229">
        <f>+IF(AND(X53&gt;='C'!$R87,X53&lt;'C'!$T87),'C'!$G87,0)*X60</f>
        <v>0</v>
      </c>
      <c r="Y55" s="229">
        <f>+IF(AND(Y53&gt;='C'!$R87,Y53&lt;'C'!$T87),'C'!$G87,0)*Y60</f>
        <v>0</v>
      </c>
      <c r="Z55" s="229">
        <f>+IF(AND(Z53&gt;='C'!$R87,Z53&lt;'C'!$T87),'C'!$G87,0)*Z60</f>
        <v>0</v>
      </c>
      <c r="AA55" s="229">
        <f>+IF(AND(AA53&gt;='C'!$R87,AA53&lt;'C'!$T87),'C'!$G87,0)*AA60</f>
        <v>0</v>
      </c>
      <c r="AB55" s="229">
        <f>+IF(AND(AB53&gt;='C'!$R87,AB53&lt;'C'!$T87),'C'!$G87,0)*AB60</f>
        <v>0</v>
      </c>
      <c r="AC55" s="229">
        <f>+IF(AND(AC53&gt;='C'!$R87,AC53&lt;'C'!$T87),'C'!$G87,0)*AC60</f>
        <v>0</v>
      </c>
      <c r="AD55" s="229">
        <f>+IF(AND(AD53&gt;='C'!$R87,AD53&lt;'C'!$T87),'C'!$G87,0)*AD60</f>
        <v>0</v>
      </c>
      <c r="AE55" s="229">
        <f>+IF(AND(AE53&gt;='C'!$R87,AE53&lt;'C'!$T87),'C'!$G87,0)*AE60</f>
        <v>0</v>
      </c>
      <c r="AF55" s="229">
        <f>+IF(AND(AF53&gt;='C'!$R87,AF53&lt;'C'!$T87),'C'!$G87,0)*AF60</f>
        <v>0</v>
      </c>
      <c r="AG55" s="229">
        <f>+IF(AND(AG53&gt;='C'!$R87,AG53&lt;'C'!$T87),'C'!$G87,0)*AG60</f>
        <v>0</v>
      </c>
      <c r="AH55" s="229">
        <f>+IF(AND(AH53&gt;='C'!$R87,AH53&lt;'C'!$T87),'C'!$G87,0)*AH60</f>
        <v>0</v>
      </c>
      <c r="AI55" s="229">
        <f>+IF(AND(AI53&gt;='C'!$R87,AI53&lt;'C'!$T87),'C'!$G87,0)*AI60</f>
        <v>0</v>
      </c>
      <c r="AJ55" s="229">
        <f>+IF(AND(AJ53&gt;='C'!$R87,AJ53&lt;'C'!$T87),'C'!$G87,0)*AJ60</f>
        <v>0</v>
      </c>
      <c r="AK55" s="229">
        <f>+IF(AND(AK53&gt;='C'!$R87,AK53&lt;'C'!$T87),'C'!$G87,0)*AK60</f>
        <v>0</v>
      </c>
      <c r="AL55" s="229">
        <f>+IF(AND(AL53&gt;='C'!$R87,AL53&lt;'C'!$T87),'C'!$G87,0)*AL60</f>
        <v>0</v>
      </c>
      <c r="AM55" s="229">
        <f>+IF(AND(AM53&gt;='C'!$R87,AM53&lt;'C'!$T87),'C'!$G87,0)*AM60</f>
        <v>0</v>
      </c>
      <c r="AN55" s="229">
        <f>+IF(AND(AN53&gt;='C'!$R87,AN53&lt;'C'!$T87),'C'!$G87,0)*AN60</f>
        <v>0</v>
      </c>
      <c r="AO55" s="229">
        <f>+IF(AND(AO53&gt;='C'!$R87,AO53&lt;'C'!$T87),'C'!$G87,0)*AO60</f>
        <v>0</v>
      </c>
      <c r="AP55" s="229">
        <f>+IF(AND(AP53&gt;='C'!$R87,AP53&lt;'C'!$T87),'C'!$G87,0)*AP60</f>
        <v>0</v>
      </c>
      <c r="AQ55" s="229">
        <f>+IF(AND(AQ53&gt;='C'!$R87,AQ53&lt;'C'!$T87),'C'!$G87,0)*AQ60</f>
        <v>0</v>
      </c>
      <c r="AR55" s="229">
        <f>+IF(AND(AR53&gt;='C'!$R87,AR53&lt;'C'!$T87),'C'!$G87,0)*AR60</f>
        <v>0</v>
      </c>
      <c r="AS55" s="229">
        <f>+IF(AND(AS53&gt;='C'!$R87,AS53&lt;'C'!$T87),'C'!$G87,0)*AS60</f>
        <v>0</v>
      </c>
      <c r="AT55" s="229">
        <f>+IF(AND(AT53&gt;='C'!$R87,AT53&lt;'C'!$T87),'C'!$G87,0)*AT60</f>
        <v>0</v>
      </c>
      <c r="AU55" s="229">
        <f>+IF(AND(AU53&gt;='C'!$R87,AU53&lt;'C'!$T87),'C'!$G87,0)*AU60</f>
        <v>0</v>
      </c>
      <c r="AV55" s="229">
        <f>+IF(AND(AV53&gt;='C'!$R87,AV53&lt;'C'!$T87),'C'!$G87,0)*AV60</f>
        <v>0</v>
      </c>
      <c r="AW55" s="229">
        <f>+IF(AND(AW53&gt;='C'!$R87,AW53&lt;'C'!$T87),'C'!$G87,0)*AW60</f>
        <v>0</v>
      </c>
      <c r="AX55" s="229">
        <f>+IF(AND(AX53&gt;='C'!$R87,AX53&lt;'C'!$T87),'C'!$G87,0)*AX60</f>
        <v>0</v>
      </c>
      <c r="AY55" s="229">
        <f>+IF(AND(AY53&gt;='C'!$R87,AY53&lt;'C'!$T87),'C'!$G87,0)*AY60</f>
        <v>0</v>
      </c>
      <c r="AZ55" s="229">
        <f>+IF(AND(AZ53&gt;='C'!$R87,AZ53&lt;'C'!$T87),'C'!$G87,0)*AZ60</f>
        <v>0</v>
      </c>
      <c r="BA55" s="229">
        <f>+IF(AND(BA53&gt;='C'!$R87,BA53&lt;'C'!$T87),'C'!$G87,0)*BA60</f>
        <v>0</v>
      </c>
      <c r="BB55" s="229">
        <f>+IF(AND(BB53&gt;='C'!$R87,BB53&lt;'C'!$T87),'C'!$G87,0)*BB60</f>
        <v>0</v>
      </c>
      <c r="BC55" s="229">
        <f>+IF(AND(BC53&gt;='C'!$R87,BC53&lt;'C'!$T87),'C'!$G87,0)*BC60</f>
        <v>0</v>
      </c>
      <c r="BD55" s="229">
        <f>+IF(AND(BD53&gt;='C'!$R87,BD53&lt;'C'!$T87),'C'!$G87,0)*BD60</f>
        <v>0</v>
      </c>
      <c r="BE55" s="229">
        <f>+IF(AND(BE53&gt;='C'!$R87,BE53&lt;'C'!$T87),'C'!$G87,0)*BE60</f>
        <v>0</v>
      </c>
      <c r="BF55" s="229">
        <f>+IF(AND(BF53&gt;='C'!$R87,BF53&lt;'C'!$T87),'C'!$G87,0)*BF60</f>
        <v>0</v>
      </c>
      <c r="BG55" s="229">
        <f>+IF(AND(BG53&gt;='C'!$R87,BG53&lt;'C'!$T87),'C'!$G87,0)*BG60</f>
        <v>0</v>
      </c>
      <c r="BH55" s="229">
        <f>+IF(AND(BH53&gt;='C'!$R87,BH53&lt;'C'!$T87),'C'!$G87,0)*BH60</f>
        <v>0</v>
      </c>
      <c r="BI55" s="229">
        <f>+IF(AND(BI53&gt;='C'!$R87,BI53&lt;'C'!$T87),'C'!$G87,0)*BI60</f>
        <v>0</v>
      </c>
      <c r="BJ55" s="229">
        <f>+IF(AND(BJ53&gt;='C'!$R87,BJ53&lt;'C'!$T87),'C'!$G87,0)*BJ60</f>
        <v>0</v>
      </c>
      <c r="BK55" s="229">
        <f>+IF(AND(BK53&gt;='C'!$R87,BK53&lt;'C'!$T87),'C'!$G87,0)*BK60</f>
        <v>0</v>
      </c>
    </row>
    <row r="56" spans="1:63" s="122" customFormat="1">
      <c r="A56" s="140"/>
      <c r="B56" s="226" t="s">
        <v>247</v>
      </c>
      <c r="C56" s="213"/>
      <c r="D56" s="229">
        <f t="shared" ref="D56:AI56" si="35">+D55-D57-D54</f>
        <v>0</v>
      </c>
      <c r="E56" s="229">
        <f t="shared" si="35"/>
        <v>0</v>
      </c>
      <c r="F56" s="229">
        <f t="shared" si="35"/>
        <v>0</v>
      </c>
      <c r="G56" s="229">
        <f t="shared" si="35"/>
        <v>0</v>
      </c>
      <c r="H56" s="229">
        <f t="shared" si="35"/>
        <v>0</v>
      </c>
      <c r="I56" s="229">
        <f t="shared" si="35"/>
        <v>0</v>
      </c>
      <c r="J56" s="229">
        <f t="shared" si="35"/>
        <v>0</v>
      </c>
      <c r="K56" s="229">
        <f t="shared" si="35"/>
        <v>0</v>
      </c>
      <c r="L56" s="229">
        <f t="shared" si="35"/>
        <v>0</v>
      </c>
      <c r="M56" s="229">
        <f t="shared" si="35"/>
        <v>0</v>
      </c>
      <c r="N56" s="229">
        <f t="shared" si="35"/>
        <v>0</v>
      </c>
      <c r="O56" s="229">
        <f t="shared" si="35"/>
        <v>0</v>
      </c>
      <c r="P56" s="229">
        <f t="shared" si="35"/>
        <v>0</v>
      </c>
      <c r="Q56" s="229">
        <f t="shared" si="35"/>
        <v>0</v>
      </c>
      <c r="R56" s="229">
        <f t="shared" si="35"/>
        <v>0</v>
      </c>
      <c r="S56" s="229">
        <f t="shared" si="35"/>
        <v>0</v>
      </c>
      <c r="T56" s="229">
        <f t="shared" si="35"/>
        <v>0</v>
      </c>
      <c r="U56" s="229">
        <f t="shared" si="35"/>
        <v>0</v>
      </c>
      <c r="V56" s="229">
        <f t="shared" si="35"/>
        <v>0</v>
      </c>
      <c r="W56" s="229">
        <f t="shared" si="35"/>
        <v>0</v>
      </c>
      <c r="X56" s="229">
        <f t="shared" si="35"/>
        <v>0</v>
      </c>
      <c r="Y56" s="229">
        <f t="shared" si="35"/>
        <v>0</v>
      </c>
      <c r="Z56" s="229">
        <f t="shared" si="35"/>
        <v>0</v>
      </c>
      <c r="AA56" s="229">
        <f t="shared" si="35"/>
        <v>0</v>
      </c>
      <c r="AB56" s="229">
        <f t="shared" si="35"/>
        <v>0</v>
      </c>
      <c r="AC56" s="229">
        <f t="shared" si="35"/>
        <v>0</v>
      </c>
      <c r="AD56" s="229">
        <f t="shared" si="35"/>
        <v>0</v>
      </c>
      <c r="AE56" s="229">
        <f t="shared" si="35"/>
        <v>0</v>
      </c>
      <c r="AF56" s="229">
        <f t="shared" si="35"/>
        <v>0</v>
      </c>
      <c r="AG56" s="229">
        <f t="shared" si="35"/>
        <v>0</v>
      </c>
      <c r="AH56" s="229">
        <f t="shared" si="35"/>
        <v>0</v>
      </c>
      <c r="AI56" s="229">
        <f t="shared" si="35"/>
        <v>0</v>
      </c>
      <c r="AJ56" s="229">
        <f t="shared" ref="AJ56:BK56" si="36">+AJ55-AJ57-AJ54</f>
        <v>0</v>
      </c>
      <c r="AK56" s="229">
        <f t="shared" si="36"/>
        <v>0</v>
      </c>
      <c r="AL56" s="229">
        <f t="shared" si="36"/>
        <v>0</v>
      </c>
      <c r="AM56" s="229">
        <f t="shared" si="36"/>
        <v>0</v>
      </c>
      <c r="AN56" s="229">
        <f t="shared" si="36"/>
        <v>0</v>
      </c>
      <c r="AO56" s="229">
        <f t="shared" si="36"/>
        <v>0</v>
      </c>
      <c r="AP56" s="229">
        <f t="shared" si="36"/>
        <v>0</v>
      </c>
      <c r="AQ56" s="229">
        <f t="shared" si="36"/>
        <v>0</v>
      </c>
      <c r="AR56" s="229">
        <f t="shared" si="36"/>
        <v>0</v>
      </c>
      <c r="AS56" s="229">
        <f t="shared" si="36"/>
        <v>0</v>
      </c>
      <c r="AT56" s="229">
        <f t="shared" si="36"/>
        <v>0</v>
      </c>
      <c r="AU56" s="229">
        <f t="shared" si="36"/>
        <v>0</v>
      </c>
      <c r="AV56" s="229">
        <f t="shared" si="36"/>
        <v>0</v>
      </c>
      <c r="AW56" s="229">
        <f t="shared" si="36"/>
        <v>0</v>
      </c>
      <c r="AX56" s="229">
        <f t="shared" si="36"/>
        <v>0</v>
      </c>
      <c r="AY56" s="229">
        <f t="shared" si="36"/>
        <v>0</v>
      </c>
      <c r="AZ56" s="229">
        <f t="shared" si="36"/>
        <v>0</v>
      </c>
      <c r="BA56" s="229">
        <f t="shared" si="36"/>
        <v>0</v>
      </c>
      <c r="BB56" s="229">
        <f t="shared" si="36"/>
        <v>0</v>
      </c>
      <c r="BC56" s="229">
        <f t="shared" si="36"/>
        <v>0</v>
      </c>
      <c r="BD56" s="229">
        <f t="shared" si="36"/>
        <v>0</v>
      </c>
      <c r="BE56" s="229">
        <f t="shared" si="36"/>
        <v>0</v>
      </c>
      <c r="BF56" s="229">
        <f t="shared" si="36"/>
        <v>0</v>
      </c>
      <c r="BG56" s="229">
        <f t="shared" si="36"/>
        <v>0</v>
      </c>
      <c r="BH56" s="229">
        <f t="shared" si="36"/>
        <v>0</v>
      </c>
      <c r="BI56" s="229">
        <f t="shared" si="36"/>
        <v>0</v>
      </c>
      <c r="BJ56" s="229">
        <f t="shared" si="36"/>
        <v>0</v>
      </c>
      <c r="BK56" s="229">
        <f t="shared" si="36"/>
        <v>0</v>
      </c>
    </row>
    <row r="57" spans="1:63" s="122" customFormat="1">
      <c r="A57" s="140"/>
      <c r="B57" s="226" t="s">
        <v>93</v>
      </c>
      <c r="C57" s="213"/>
      <c r="D57" s="229">
        <f>+IF(AND(D53&gt;='C'!$R87,D53&lt;'C'!$T87),'C'!$J87,0)*D60</f>
        <v>0</v>
      </c>
      <c r="E57" s="229">
        <f>+IF(AND(E53&gt;='C'!$R87,E53&lt;'C'!$T87),'C'!$J87,0)*E60</f>
        <v>0</v>
      </c>
      <c r="F57" s="229">
        <f>+IF(AND(F53&gt;='C'!$R87,F53&lt;'C'!$T87),'C'!$J87,0)*F60</f>
        <v>0</v>
      </c>
      <c r="G57" s="229">
        <f>+IF(AND(G53&gt;='C'!$R87,G53&lt;'C'!$T87),'C'!$J87,0)*G60</f>
        <v>0</v>
      </c>
      <c r="H57" s="229">
        <f>+IF(AND(H53&gt;='C'!$R87,H53&lt;'C'!$T87),'C'!$J87,0)*H60</f>
        <v>0</v>
      </c>
      <c r="I57" s="229">
        <f>+IF(AND(I53&gt;='C'!$R87,I53&lt;'C'!$T87),'C'!$J87,0)*I60</f>
        <v>0</v>
      </c>
      <c r="J57" s="229">
        <f>+IF(AND(J53&gt;='C'!$R87,J53&lt;'C'!$T87),'C'!$J87,0)*J60</f>
        <v>0</v>
      </c>
      <c r="K57" s="229">
        <f>+IF(AND(K53&gt;='C'!$R87,K53&lt;'C'!$T87),'C'!$J87,0)*K60</f>
        <v>0</v>
      </c>
      <c r="L57" s="229">
        <f>+IF(AND(L53&gt;='C'!$R87,L53&lt;'C'!$T87),'C'!$J87,0)*L60</f>
        <v>0</v>
      </c>
      <c r="M57" s="229">
        <f>+IF(AND(M53&gt;='C'!$R87,M53&lt;'C'!$T87),'C'!$J87,0)*M60</f>
        <v>0</v>
      </c>
      <c r="N57" s="229">
        <f>+IF(AND(N53&gt;='C'!$R87,N53&lt;'C'!$T87),'C'!$J87,0)*N60</f>
        <v>0</v>
      </c>
      <c r="O57" s="229">
        <f>+IF(AND(O53&gt;='C'!$R87,O53&lt;'C'!$T87),'C'!$J87,0)*O60</f>
        <v>0</v>
      </c>
      <c r="P57" s="229">
        <f>+IF(AND(P53&gt;='C'!$R87,P53&lt;'C'!$T87),'C'!$J87,0)*P60</f>
        <v>0</v>
      </c>
      <c r="Q57" s="229">
        <f>+IF(AND(Q53&gt;='C'!$R87,Q53&lt;'C'!$T87),'C'!$J87,0)*Q60</f>
        <v>0</v>
      </c>
      <c r="R57" s="229">
        <f>+IF(AND(R53&gt;='C'!$R87,R53&lt;'C'!$T87),'C'!$J87,0)*R60</f>
        <v>0</v>
      </c>
      <c r="S57" s="229">
        <f>+IF(AND(S53&gt;='C'!$R87,S53&lt;'C'!$T87),'C'!$J87,0)*S60</f>
        <v>0</v>
      </c>
      <c r="T57" s="229">
        <f>+IF(AND(T53&gt;='C'!$R87,T53&lt;'C'!$T87),'C'!$J87,0)*T60</f>
        <v>0</v>
      </c>
      <c r="U57" s="229">
        <f>+IF(AND(U53&gt;='C'!$R87,U53&lt;'C'!$T87),'C'!$J87,0)*U60</f>
        <v>0</v>
      </c>
      <c r="V57" s="229">
        <f>+IF(AND(V53&gt;='C'!$R87,V53&lt;'C'!$T87),'C'!$J87,0)*V60</f>
        <v>0</v>
      </c>
      <c r="W57" s="229">
        <f>+IF(AND(W53&gt;='C'!$R87,W53&lt;'C'!$T87),'C'!$J87,0)*W60</f>
        <v>0</v>
      </c>
      <c r="X57" s="229">
        <f>+IF(AND(X53&gt;='C'!$R87,X53&lt;'C'!$T87),'C'!$J87,0)*X60</f>
        <v>0</v>
      </c>
      <c r="Y57" s="229">
        <f>+IF(AND(Y53&gt;='C'!$R87,Y53&lt;'C'!$T87),'C'!$J87,0)*Y60</f>
        <v>0</v>
      </c>
      <c r="Z57" s="229">
        <f>+IF(AND(Z53&gt;='C'!$R87,Z53&lt;'C'!$T87),'C'!$J87,0)*Z60</f>
        <v>0</v>
      </c>
      <c r="AA57" s="229">
        <f>+IF(AND(AA53&gt;='C'!$R87,AA53&lt;'C'!$T87),'C'!$J87,0)*AA60</f>
        <v>0</v>
      </c>
      <c r="AB57" s="229">
        <f>+IF(AND(AB53&gt;='C'!$R87,AB53&lt;'C'!$T87),'C'!$J87,0)*AB60</f>
        <v>0</v>
      </c>
      <c r="AC57" s="229">
        <f>+IF(AND(AC53&gt;='C'!$R87,AC53&lt;'C'!$T87),'C'!$J87,0)*AC60</f>
        <v>0</v>
      </c>
      <c r="AD57" s="229">
        <f>+IF(AND(AD53&gt;='C'!$R87,AD53&lt;'C'!$T87),'C'!$J87,0)*AD60</f>
        <v>0</v>
      </c>
      <c r="AE57" s="229">
        <f>+IF(AND(AE53&gt;='C'!$R87,AE53&lt;'C'!$T87),'C'!$J87,0)*AE60</f>
        <v>0</v>
      </c>
      <c r="AF57" s="229">
        <f>+IF(AND(AF53&gt;='C'!$R87,AF53&lt;'C'!$T87),'C'!$J87,0)*AF60</f>
        <v>0</v>
      </c>
      <c r="AG57" s="229">
        <f>+IF(AND(AG53&gt;='C'!$R87,AG53&lt;'C'!$T87),'C'!$J87,0)*AG60</f>
        <v>0</v>
      </c>
      <c r="AH57" s="229">
        <f>+IF(AND(AH53&gt;='C'!$R87,AH53&lt;'C'!$T87),'C'!$J87,0)*AH60</f>
        <v>0</v>
      </c>
      <c r="AI57" s="229">
        <f>+IF(AND(AI53&gt;='C'!$R87,AI53&lt;'C'!$T87),'C'!$J87,0)*AI60</f>
        <v>0</v>
      </c>
      <c r="AJ57" s="229">
        <f>+IF(AND(AJ53&gt;='C'!$R87,AJ53&lt;'C'!$T87),'C'!$J87,0)*AJ60</f>
        <v>0</v>
      </c>
      <c r="AK57" s="229">
        <f>+IF(AND(AK53&gt;='C'!$R87,AK53&lt;'C'!$T87),'C'!$J87,0)*AK60</f>
        <v>0</v>
      </c>
      <c r="AL57" s="229">
        <f>+IF(AND(AL53&gt;='C'!$R87,AL53&lt;'C'!$T87),'C'!$J87,0)*AL60</f>
        <v>0</v>
      </c>
      <c r="AM57" s="229">
        <f>+IF(AND(AM53&gt;='C'!$R87,AM53&lt;'C'!$T87),'C'!$J87,0)*AM60</f>
        <v>0</v>
      </c>
      <c r="AN57" s="229">
        <f>+IF(AND(AN53&gt;='C'!$R87,AN53&lt;'C'!$T87),'C'!$J87,0)*AN60</f>
        <v>0</v>
      </c>
      <c r="AO57" s="229">
        <f>+IF(AND(AO53&gt;='C'!$R87,AO53&lt;'C'!$T87),'C'!$J87,0)*AO60</f>
        <v>0</v>
      </c>
      <c r="AP57" s="229">
        <f>+IF(AND(AP53&gt;='C'!$R87,AP53&lt;'C'!$T87),'C'!$J87,0)*AP60</f>
        <v>0</v>
      </c>
      <c r="AQ57" s="229">
        <f>+IF(AND(AQ53&gt;='C'!$R87,AQ53&lt;'C'!$T87),'C'!$J87,0)*AQ60</f>
        <v>0</v>
      </c>
      <c r="AR57" s="229">
        <f>+IF(AND(AR53&gt;='C'!$R87,AR53&lt;'C'!$T87),'C'!$J87,0)*AR60</f>
        <v>0</v>
      </c>
      <c r="AS57" s="229">
        <f>+IF(AND(AS53&gt;='C'!$R87,AS53&lt;'C'!$T87),'C'!$J87,0)*AS60</f>
        <v>0</v>
      </c>
      <c r="AT57" s="229">
        <f>+IF(AND(AT53&gt;='C'!$R87,AT53&lt;'C'!$T87),'C'!$J87,0)*AT60</f>
        <v>0</v>
      </c>
      <c r="AU57" s="229">
        <f>+IF(AND(AU53&gt;='C'!$R87,AU53&lt;'C'!$T87),'C'!$J87,0)*AU60</f>
        <v>0</v>
      </c>
      <c r="AV57" s="229">
        <f>+IF(AND(AV53&gt;='C'!$R87,AV53&lt;'C'!$T87),'C'!$J87,0)*AV60</f>
        <v>0</v>
      </c>
      <c r="AW57" s="229">
        <f>+IF(AND(AW53&gt;='C'!$R87,AW53&lt;'C'!$T87),'C'!$J87,0)*AW60</f>
        <v>0</v>
      </c>
      <c r="AX57" s="229">
        <f>+IF(AND(AX53&gt;='C'!$R87,AX53&lt;'C'!$T87),'C'!$J87,0)*AX60</f>
        <v>0</v>
      </c>
      <c r="AY57" s="229">
        <f>+IF(AND(AY53&gt;='C'!$R87,AY53&lt;'C'!$T87),'C'!$J87,0)*AY60</f>
        <v>0</v>
      </c>
      <c r="AZ57" s="229">
        <f>+IF(AND(AZ53&gt;='C'!$R87,AZ53&lt;'C'!$T87),'C'!$J87,0)*AZ60</f>
        <v>0</v>
      </c>
      <c r="BA57" s="229">
        <f>+IF(AND(BA53&gt;='C'!$R87,BA53&lt;'C'!$T87),'C'!$J87,0)*BA60</f>
        <v>0</v>
      </c>
      <c r="BB57" s="229">
        <f>+IF(AND(BB53&gt;='C'!$R87,BB53&lt;'C'!$T87),'C'!$J87,0)*BB60</f>
        <v>0</v>
      </c>
      <c r="BC57" s="229">
        <f>+IF(AND(BC53&gt;='C'!$R87,BC53&lt;'C'!$T87),'C'!$J87,0)*BC60</f>
        <v>0</v>
      </c>
      <c r="BD57" s="229">
        <f>+IF(AND(BD53&gt;='C'!$R87,BD53&lt;'C'!$T87),'C'!$J87,0)*BD60</f>
        <v>0</v>
      </c>
      <c r="BE57" s="229">
        <f>+IF(AND(BE53&gt;='C'!$R87,BE53&lt;'C'!$T87),'C'!$J87,0)*BE60</f>
        <v>0</v>
      </c>
      <c r="BF57" s="229">
        <f>+IF(AND(BF53&gt;='C'!$R87,BF53&lt;'C'!$T87),'C'!$J87,0)*BF60</f>
        <v>0</v>
      </c>
      <c r="BG57" s="229">
        <f>+IF(AND(BG53&gt;='C'!$R87,BG53&lt;'C'!$T87),'C'!$J87,0)*BG60</f>
        <v>0</v>
      </c>
      <c r="BH57" s="229">
        <f>+IF(AND(BH53&gt;='C'!$R87,BH53&lt;'C'!$T87),'C'!$J87,0)*BH60</f>
        <v>0</v>
      </c>
      <c r="BI57" s="229">
        <f>+IF(AND(BI53&gt;='C'!$R87,BI53&lt;'C'!$T87),'C'!$J87,0)*BI60</f>
        <v>0</v>
      </c>
      <c r="BJ57" s="229">
        <f>+IF(AND(BJ53&gt;='C'!$R87,BJ53&lt;'C'!$T87),'C'!$J87,0)*BJ60</f>
        <v>0</v>
      </c>
      <c r="BK57" s="229">
        <f>+IF(AND(BK53&gt;='C'!$R87,BK53&lt;'C'!$T87),'C'!$J87,0)*BK60</f>
        <v>0</v>
      </c>
    </row>
    <row r="58" spans="1:63" s="122" customFormat="1">
      <c r="A58" s="140"/>
      <c r="B58" s="227" t="s">
        <v>174</v>
      </c>
      <c r="C58" s="213"/>
      <c r="D58" s="229">
        <f>+IF(AND(D53&gt;='C'!$R87,D53&lt;'C'!$T87),'C'!$M87,0)</f>
        <v>0</v>
      </c>
      <c r="E58" s="229">
        <f>+IF(AND(E53&gt;='C'!$R87,E53&lt;'C'!$T87),'C'!$M87,0)</f>
        <v>0</v>
      </c>
      <c r="F58" s="229">
        <f>+IF(AND(F53&gt;='C'!$R87,F53&lt;'C'!$T87),'C'!$M87,0)</f>
        <v>0</v>
      </c>
      <c r="G58" s="229">
        <f>+IF(AND(G53&gt;='C'!$R87,G53&lt;'C'!$T87),'C'!$M87,0)</f>
        <v>0</v>
      </c>
      <c r="H58" s="229">
        <f>+IF(AND(H53&gt;='C'!$R87,H53&lt;'C'!$T87),'C'!$M87,0)</f>
        <v>0</v>
      </c>
      <c r="I58" s="229">
        <f>+IF(AND(I53&gt;='C'!$R87,I53&lt;'C'!$T87),'C'!$M87,0)</f>
        <v>0</v>
      </c>
      <c r="J58" s="229">
        <f>+IF(AND(J53&gt;='C'!$R87,J53&lt;'C'!$T87),'C'!$M87,0)</f>
        <v>0</v>
      </c>
      <c r="K58" s="229">
        <f>+IF(AND(K53&gt;='C'!$R87,K53&lt;'C'!$T87),'C'!$M87,0)</f>
        <v>0</v>
      </c>
      <c r="L58" s="229">
        <f>+IF(AND(L53&gt;='C'!$R87,L53&lt;'C'!$T87),'C'!$M87,0)</f>
        <v>0</v>
      </c>
      <c r="M58" s="229">
        <f>+IF(AND(M53&gt;='C'!$R87,M53&lt;'C'!$T87),'C'!$M87,0)</f>
        <v>0</v>
      </c>
      <c r="N58" s="229">
        <f>+IF(AND(N53&gt;='C'!$R87,N53&lt;'C'!$T87),'C'!$M87,0)</f>
        <v>0</v>
      </c>
      <c r="O58" s="229">
        <f>+IF(AND(O53&gt;='C'!$R87,O53&lt;'C'!$T87),'C'!$M87,0)</f>
        <v>0</v>
      </c>
      <c r="P58" s="229">
        <f>+IF(AND(P53&gt;='C'!$R87,P53&lt;'C'!$T87),'C'!$M87,0)</f>
        <v>0</v>
      </c>
      <c r="Q58" s="229">
        <f>+IF(AND(Q53&gt;='C'!$R87,Q53&lt;'C'!$T87),'C'!$M87,0)</f>
        <v>0</v>
      </c>
      <c r="R58" s="229">
        <f>+IF(AND(R53&gt;='C'!$R87,R53&lt;'C'!$T87),'C'!$M87,0)</f>
        <v>0</v>
      </c>
      <c r="S58" s="229">
        <f>+IF(AND(S53&gt;='C'!$R87,S53&lt;'C'!$T87),'C'!$M87,0)</f>
        <v>0</v>
      </c>
      <c r="T58" s="229">
        <f>+IF(AND(T53&gt;='C'!$R87,T53&lt;'C'!$T87),'C'!$M87,0)</f>
        <v>0</v>
      </c>
      <c r="U58" s="229">
        <f>+IF(AND(U53&gt;='C'!$R87,U53&lt;'C'!$T87),'C'!$M87,0)</f>
        <v>0</v>
      </c>
      <c r="V58" s="229">
        <f>+IF(AND(V53&gt;='C'!$R87,V53&lt;'C'!$T87),'C'!$M87,0)</f>
        <v>0</v>
      </c>
      <c r="W58" s="229">
        <f>+IF(AND(W53&gt;='C'!$R87,W53&lt;'C'!$T87),'C'!$M87,0)</f>
        <v>0</v>
      </c>
      <c r="X58" s="229">
        <f>+IF(AND(X53&gt;='C'!$R87,X53&lt;'C'!$T87),'C'!$M87,0)</f>
        <v>0</v>
      </c>
      <c r="Y58" s="229">
        <f>+IF(AND(Y53&gt;='C'!$R87,Y53&lt;'C'!$T87),'C'!$M87,0)</f>
        <v>0</v>
      </c>
      <c r="Z58" s="229">
        <f>+IF(AND(Z53&gt;='C'!$R87,Z53&lt;'C'!$T87),'C'!$M87,0)</f>
        <v>0</v>
      </c>
      <c r="AA58" s="229">
        <f>+IF(AND(AA53&gt;='C'!$R87,AA53&lt;'C'!$T87),'C'!$M87,0)</f>
        <v>0</v>
      </c>
      <c r="AB58" s="229">
        <f>+IF(AND(AB53&gt;='C'!$R87,AB53&lt;'C'!$T87),'C'!$M87,0)</f>
        <v>0</v>
      </c>
      <c r="AC58" s="229">
        <f>+IF(AND(AC53&gt;='C'!$R87,AC53&lt;'C'!$T87),'C'!$M87,0)</f>
        <v>0</v>
      </c>
      <c r="AD58" s="229">
        <f>+IF(AND(AD53&gt;='C'!$R87,AD53&lt;'C'!$T87),'C'!$M87,0)</f>
        <v>0</v>
      </c>
      <c r="AE58" s="229">
        <f>+IF(AND(AE53&gt;='C'!$R87,AE53&lt;'C'!$T87),'C'!$M87,0)</f>
        <v>0</v>
      </c>
      <c r="AF58" s="229">
        <f>+IF(AND(AF53&gt;='C'!$R87,AF53&lt;'C'!$T87),'C'!$M87,0)</f>
        <v>0</v>
      </c>
      <c r="AG58" s="229">
        <f>+IF(AND(AG53&gt;='C'!$R87,AG53&lt;'C'!$T87),'C'!$M87,0)</f>
        <v>0</v>
      </c>
      <c r="AH58" s="229">
        <f>+IF(AND(AH53&gt;='C'!$R87,AH53&lt;'C'!$T87),'C'!$M87,0)</f>
        <v>0</v>
      </c>
      <c r="AI58" s="229">
        <f>+IF(AND(AI53&gt;='C'!$R87,AI53&lt;'C'!$T87),'C'!$M87,0)</f>
        <v>0</v>
      </c>
      <c r="AJ58" s="229">
        <f>+IF(AND(AJ53&gt;='C'!$R87,AJ53&lt;'C'!$T87),'C'!$M87,0)</f>
        <v>0</v>
      </c>
      <c r="AK58" s="229">
        <f>+IF(AND(AK53&gt;='C'!$R87,AK53&lt;'C'!$T87),'C'!$M87,0)</f>
        <v>0</v>
      </c>
      <c r="AL58" s="229">
        <f>+IF(AND(AL53&gt;='C'!$R87,AL53&lt;'C'!$T87),'C'!$M87,0)</f>
        <v>0</v>
      </c>
      <c r="AM58" s="229">
        <f>+IF(AND(AM53&gt;='C'!$R87,AM53&lt;'C'!$T87),'C'!$M87,0)</f>
        <v>0</v>
      </c>
      <c r="AN58" s="229">
        <f>+IF(AND(AN53&gt;='C'!$R87,AN53&lt;'C'!$T87),'C'!$M87,0)</f>
        <v>0</v>
      </c>
      <c r="AO58" s="229">
        <f>+IF(AND(AO53&gt;='C'!$R87,AO53&lt;'C'!$T87),'C'!$M87,0)</f>
        <v>0</v>
      </c>
      <c r="AP58" s="229">
        <f>+IF(AND(AP53&gt;='C'!$R87,AP53&lt;'C'!$T87),'C'!$M87,0)</f>
        <v>0</v>
      </c>
      <c r="AQ58" s="229">
        <f>+IF(AND(AQ53&gt;='C'!$R87,AQ53&lt;'C'!$T87),'C'!$M87,0)</f>
        <v>0</v>
      </c>
      <c r="AR58" s="229">
        <f>+IF(AND(AR53&gt;='C'!$R87,AR53&lt;'C'!$T87),'C'!$M87,0)</f>
        <v>0</v>
      </c>
      <c r="AS58" s="229">
        <f>+IF(AND(AS53&gt;='C'!$R87,AS53&lt;'C'!$T87),'C'!$M87,0)</f>
        <v>0</v>
      </c>
      <c r="AT58" s="229">
        <f>+IF(AND(AT53&gt;='C'!$R87,AT53&lt;'C'!$T87),'C'!$M87,0)</f>
        <v>0</v>
      </c>
      <c r="AU58" s="229">
        <f>+IF(AND(AU53&gt;='C'!$R87,AU53&lt;'C'!$T87),'C'!$M87,0)</f>
        <v>0</v>
      </c>
      <c r="AV58" s="229">
        <f>+IF(AND(AV53&gt;='C'!$R87,AV53&lt;'C'!$T87),'C'!$M87,0)</f>
        <v>0</v>
      </c>
      <c r="AW58" s="229">
        <f>+IF(AND(AW53&gt;='C'!$R87,AW53&lt;'C'!$T87),'C'!$M87,0)</f>
        <v>0</v>
      </c>
      <c r="AX58" s="229">
        <f>+IF(AND(AX53&gt;='C'!$R87,AX53&lt;'C'!$T87),'C'!$M87,0)</f>
        <v>0</v>
      </c>
      <c r="AY58" s="229">
        <f>+IF(AND(AY53&gt;='C'!$R87,AY53&lt;'C'!$T87),'C'!$M87,0)</f>
        <v>0</v>
      </c>
      <c r="AZ58" s="229">
        <f>+IF(AND(AZ53&gt;='C'!$R87,AZ53&lt;'C'!$T87),'C'!$M87,0)</f>
        <v>0</v>
      </c>
      <c r="BA58" s="229">
        <f>+IF(AND(BA53&gt;='C'!$R87,BA53&lt;'C'!$T87),'C'!$M87,0)</f>
        <v>0</v>
      </c>
      <c r="BB58" s="229">
        <f>+IF(AND(BB53&gt;='C'!$R87,BB53&lt;'C'!$T87),'C'!$M87,0)</f>
        <v>0</v>
      </c>
      <c r="BC58" s="229">
        <f>+IF(AND(BC53&gt;='C'!$R87,BC53&lt;'C'!$T87),'C'!$M87,0)</f>
        <v>0</v>
      </c>
      <c r="BD58" s="229">
        <f>+IF(AND(BD53&gt;='C'!$R87,BD53&lt;'C'!$T87),'C'!$M87,0)</f>
        <v>0</v>
      </c>
      <c r="BE58" s="229">
        <f>+IF(AND(BE53&gt;='C'!$R87,BE53&lt;'C'!$T87),'C'!$M87,0)</f>
        <v>0</v>
      </c>
      <c r="BF58" s="229">
        <f>+IF(AND(BF53&gt;='C'!$R87,BF53&lt;'C'!$T87),'C'!$M87,0)</f>
        <v>0</v>
      </c>
      <c r="BG58" s="229">
        <f>+IF(AND(BG53&gt;='C'!$R87,BG53&lt;'C'!$T87),'C'!$M87,0)</f>
        <v>0</v>
      </c>
      <c r="BH58" s="229">
        <f>+IF(AND(BH53&gt;='C'!$R87,BH53&lt;'C'!$T87),'C'!$M87,0)</f>
        <v>0</v>
      </c>
      <c r="BI58" s="229">
        <f>+IF(AND(BI53&gt;='C'!$R87,BI53&lt;'C'!$T87),'C'!$M87,0)</f>
        <v>0</v>
      </c>
      <c r="BJ58" s="229">
        <f>+IF(AND(BJ53&gt;='C'!$R87,BJ53&lt;'C'!$T87),'C'!$M87,0)</f>
        <v>0</v>
      </c>
      <c r="BK58" s="229">
        <f>+IF(AND(BK53&gt;='C'!$R87,BK53&lt;'C'!$T87),'C'!$M87,0)</f>
        <v>0</v>
      </c>
    </row>
    <row r="59" spans="1:63">
      <c r="B59" s="228" t="s">
        <v>246</v>
      </c>
      <c r="C59" s="215"/>
      <c r="D59" s="157">
        <f t="shared" ref="D59:AI59" si="37">SUM(D56:D58)</f>
        <v>0</v>
      </c>
      <c r="E59" s="157">
        <f t="shared" si="37"/>
        <v>0</v>
      </c>
      <c r="F59" s="157">
        <f t="shared" si="37"/>
        <v>0</v>
      </c>
      <c r="G59" s="157">
        <f t="shared" si="37"/>
        <v>0</v>
      </c>
      <c r="H59" s="157">
        <f t="shared" si="37"/>
        <v>0</v>
      </c>
      <c r="I59" s="157">
        <f t="shared" si="37"/>
        <v>0</v>
      </c>
      <c r="J59" s="157">
        <f t="shared" si="37"/>
        <v>0</v>
      </c>
      <c r="K59" s="157">
        <f t="shared" si="37"/>
        <v>0</v>
      </c>
      <c r="L59" s="157">
        <f t="shared" si="37"/>
        <v>0</v>
      </c>
      <c r="M59" s="157">
        <f t="shared" si="37"/>
        <v>0</v>
      </c>
      <c r="N59" s="157">
        <f t="shared" si="37"/>
        <v>0</v>
      </c>
      <c r="O59" s="157">
        <f t="shared" si="37"/>
        <v>0</v>
      </c>
      <c r="P59" s="157">
        <f t="shared" si="37"/>
        <v>0</v>
      </c>
      <c r="Q59" s="157">
        <f t="shared" si="37"/>
        <v>0</v>
      </c>
      <c r="R59" s="157">
        <f t="shared" si="37"/>
        <v>0</v>
      </c>
      <c r="S59" s="157">
        <f t="shared" si="37"/>
        <v>0</v>
      </c>
      <c r="T59" s="157">
        <f t="shared" si="37"/>
        <v>0</v>
      </c>
      <c r="U59" s="157">
        <f t="shared" si="37"/>
        <v>0</v>
      </c>
      <c r="V59" s="157">
        <f t="shared" si="37"/>
        <v>0</v>
      </c>
      <c r="W59" s="157">
        <f t="shared" si="37"/>
        <v>0</v>
      </c>
      <c r="X59" s="157">
        <f t="shared" si="37"/>
        <v>0</v>
      </c>
      <c r="Y59" s="157">
        <f t="shared" si="37"/>
        <v>0</v>
      </c>
      <c r="Z59" s="157">
        <f t="shared" si="37"/>
        <v>0</v>
      </c>
      <c r="AA59" s="157">
        <f t="shared" si="37"/>
        <v>0</v>
      </c>
      <c r="AB59" s="157">
        <f t="shared" si="37"/>
        <v>0</v>
      </c>
      <c r="AC59" s="157">
        <f t="shared" si="37"/>
        <v>0</v>
      </c>
      <c r="AD59" s="157">
        <f t="shared" si="37"/>
        <v>0</v>
      </c>
      <c r="AE59" s="157">
        <f t="shared" si="37"/>
        <v>0</v>
      </c>
      <c r="AF59" s="157">
        <f t="shared" si="37"/>
        <v>0</v>
      </c>
      <c r="AG59" s="157">
        <f t="shared" si="37"/>
        <v>0</v>
      </c>
      <c r="AH59" s="157">
        <f t="shared" si="37"/>
        <v>0</v>
      </c>
      <c r="AI59" s="157">
        <f t="shared" si="37"/>
        <v>0</v>
      </c>
      <c r="AJ59" s="157">
        <f t="shared" ref="AJ59:BK59" si="38">SUM(AJ56:AJ58)</f>
        <v>0</v>
      </c>
      <c r="AK59" s="157">
        <f t="shared" si="38"/>
        <v>0</v>
      </c>
      <c r="AL59" s="157">
        <f t="shared" si="38"/>
        <v>0</v>
      </c>
      <c r="AM59" s="157">
        <f t="shared" si="38"/>
        <v>0</v>
      </c>
      <c r="AN59" s="157">
        <f t="shared" si="38"/>
        <v>0</v>
      </c>
      <c r="AO59" s="157">
        <f t="shared" si="38"/>
        <v>0</v>
      </c>
      <c r="AP59" s="157">
        <f t="shared" si="38"/>
        <v>0</v>
      </c>
      <c r="AQ59" s="157">
        <f t="shared" si="38"/>
        <v>0</v>
      </c>
      <c r="AR59" s="157">
        <f t="shared" si="38"/>
        <v>0</v>
      </c>
      <c r="AS59" s="157">
        <f t="shared" si="38"/>
        <v>0</v>
      </c>
      <c r="AT59" s="157">
        <f t="shared" si="38"/>
        <v>0</v>
      </c>
      <c r="AU59" s="157">
        <f t="shared" si="38"/>
        <v>0</v>
      </c>
      <c r="AV59" s="157">
        <f t="shared" si="38"/>
        <v>0</v>
      </c>
      <c r="AW59" s="157">
        <f t="shared" si="38"/>
        <v>0</v>
      </c>
      <c r="AX59" s="157">
        <f t="shared" si="38"/>
        <v>0</v>
      </c>
      <c r="AY59" s="157">
        <f t="shared" si="38"/>
        <v>0</v>
      </c>
      <c r="AZ59" s="157">
        <f t="shared" si="38"/>
        <v>0</v>
      </c>
      <c r="BA59" s="157">
        <f t="shared" si="38"/>
        <v>0</v>
      </c>
      <c r="BB59" s="157">
        <f t="shared" si="38"/>
        <v>0</v>
      </c>
      <c r="BC59" s="157">
        <f t="shared" si="38"/>
        <v>0</v>
      </c>
      <c r="BD59" s="157">
        <f t="shared" si="38"/>
        <v>0</v>
      </c>
      <c r="BE59" s="157">
        <f t="shared" si="38"/>
        <v>0</v>
      </c>
      <c r="BF59" s="157">
        <f t="shared" si="38"/>
        <v>0</v>
      </c>
      <c r="BG59" s="157">
        <f t="shared" si="38"/>
        <v>0</v>
      </c>
      <c r="BH59" s="157">
        <f t="shared" si="38"/>
        <v>0</v>
      </c>
      <c r="BI59" s="157">
        <f t="shared" si="38"/>
        <v>0</v>
      </c>
      <c r="BJ59" s="157">
        <f t="shared" si="38"/>
        <v>0</v>
      </c>
      <c r="BK59" s="157">
        <f t="shared" si="38"/>
        <v>0</v>
      </c>
    </row>
    <row r="60" spans="1:63">
      <c r="B60" s="123" t="s">
        <v>364</v>
      </c>
      <c r="D60" s="158">
        <f>IF('C'!$C$87=NT!$AB$3,+IF(OR(D53=NT!$C$31,D53=NT!$C$37,D53=NT!$C$43,D53=NT!$C$49,D53=NT!$C$55,D53=NT!$C$61,D53=NT!$C$67,D53=NT!$C$73,D53=NT!$C$79,D53=NT!$C$85,D53=NT!$C$91,D53=NT!$C$97,D53=NT!$C$104,D53=NT!$C$110,D53=NT!$C$116,D53=NT!$C$123,D53=NT!$C$129,D53=NT!$C$135),2,1),1)</f>
        <v>1</v>
      </c>
      <c r="E60" s="158">
        <f>IF('C'!$C$87=NT!$AB$3,+IF(OR(E53=NT!$C$31,E53=NT!$C$37,E53=NT!$C$43,E53=NT!$C$49,E53=NT!$C$55,E53=NT!$C$61,E53=NT!$C$67,E53=NT!$C$73,E53=NT!$C$79,E53=NT!$C$85,E53=NT!$C$91,E53=NT!$C$97,E53=NT!$C$104,E53=NT!$C$110,E53=NT!$C$116,E53=NT!$C$123,E53=NT!$C$129,E53=NT!$C$135),2,1),1)</f>
        <v>1</v>
      </c>
      <c r="F60" s="158">
        <f>IF('C'!$C$87=NT!$AB$3,+IF(OR(F53=NT!$C$31,F53=NT!$C$37,F53=NT!$C$43,F53=NT!$C$49,F53=NT!$C$55,F53=NT!$C$61,F53=NT!$C$67,F53=NT!$C$73,F53=NT!$C$79,F53=NT!$C$85,F53=NT!$C$91,F53=NT!$C$97,F53=NT!$C$104,F53=NT!$C$110,F53=NT!$C$116,F53=NT!$C$123,F53=NT!$C$129,F53=NT!$C$135),2,1),1)</f>
        <v>1</v>
      </c>
      <c r="G60" s="158">
        <f>IF('C'!$C$87=NT!$AB$3,+IF(OR(G53=NT!$C$31,G53=NT!$C$37,G53=NT!$C$43,G53=NT!$C$49,G53=NT!$C$55,G53=NT!$C$61,G53=NT!$C$67,G53=NT!$C$73,G53=NT!$C$79,G53=NT!$C$85,G53=NT!$C$91,G53=NT!$C$97,G53=NT!$C$104,G53=NT!$C$110,G53=NT!$C$116,G53=NT!$C$123,G53=NT!$C$129,G53=NT!$C$135),2,1),1)</f>
        <v>1</v>
      </c>
      <c r="H60" s="158">
        <f>IF('C'!$C$87=NT!$AB$3,+IF(OR(H53=NT!$C$31,H53=NT!$C$37,H53=NT!$C$43,H53=NT!$C$49,H53=NT!$C$55,H53=NT!$C$61,H53=NT!$C$67,H53=NT!$C$73,H53=NT!$C$79,H53=NT!$C$85,H53=NT!$C$91,H53=NT!$C$97,H53=NT!$C$104,H53=NT!$C$110,H53=NT!$C$116,H53=NT!$C$123,H53=NT!$C$129,H53=NT!$C$135),2,1),1)</f>
        <v>1</v>
      </c>
      <c r="I60" s="158">
        <f>IF('C'!$C$87=NT!$AB$3,+IF(OR(I53=NT!$C$31,I53=NT!$C$37,I53=NT!$C$43,I53=NT!$C$49,I53=NT!$C$55,I53=NT!$C$61,I53=NT!$C$67,I53=NT!$C$73,I53=NT!$C$79,I53=NT!$C$85,I53=NT!$C$91,I53=NT!$C$97,I53=NT!$C$104,I53=NT!$C$110,I53=NT!$C$116,I53=NT!$C$123,I53=NT!$C$129,I53=NT!$C$135),2,1),1)</f>
        <v>1</v>
      </c>
      <c r="J60" s="158">
        <f>IF('C'!$C$87=NT!$AB$3,+IF(OR(J53=NT!$C$31,J53=NT!$C$37,J53=NT!$C$43,J53=NT!$C$49,J53=NT!$C$55,J53=NT!$C$61,J53=NT!$C$67,J53=NT!$C$73,J53=NT!$C$79,J53=NT!$C$85,J53=NT!$C$91,J53=NT!$C$97,J53=NT!$C$104,J53=NT!$C$110,J53=NT!$C$116,J53=NT!$C$123,J53=NT!$C$129,J53=NT!$C$135),2,1),1)</f>
        <v>1</v>
      </c>
      <c r="K60" s="158">
        <f>IF('C'!$C$87=NT!$AB$3,+IF(OR(K53=NT!$C$31,K53=NT!$C$37,K53=NT!$C$43,K53=NT!$C$49,K53=NT!$C$55,K53=NT!$C$61,K53=NT!$C$67,K53=NT!$C$73,K53=NT!$C$79,K53=NT!$C$85,K53=NT!$C$91,K53=NT!$C$97,K53=NT!$C$104,K53=NT!$C$110,K53=NT!$C$116,K53=NT!$C$123,K53=NT!$C$129,K53=NT!$C$135),2,1),1)</f>
        <v>1</v>
      </c>
      <c r="L60" s="158">
        <f>IF('C'!$C$87=NT!$AB$3,+IF(OR(L53=NT!$C$31,L53=NT!$C$37,L53=NT!$C$43,L53=NT!$C$49,L53=NT!$C$55,L53=NT!$C$61,L53=NT!$C$67,L53=NT!$C$73,L53=NT!$C$79,L53=NT!$C$85,L53=NT!$C$91,L53=NT!$C$97,L53=NT!$C$104,L53=NT!$C$110,L53=NT!$C$116,L53=NT!$C$123,L53=NT!$C$129,L53=NT!$C$135),2,1),1)</f>
        <v>1</v>
      </c>
      <c r="M60" s="158">
        <f>IF('C'!$C$87=NT!$AB$3,+IF(OR(M53=NT!$C$31,M53=NT!$C$37,M53=NT!$C$43,M53=NT!$C$49,M53=NT!$C$55,M53=NT!$C$61,M53=NT!$C$67,M53=NT!$C$73,M53=NT!$C$79,M53=NT!$C$85,M53=NT!$C$91,M53=NT!$C$97,M53=NT!$C$104,M53=NT!$C$110,M53=NT!$C$116,M53=NT!$C$123,M53=NT!$C$129,M53=NT!$C$135),2,1),1)</f>
        <v>1</v>
      </c>
      <c r="N60" s="158">
        <f>IF('C'!$C$87=NT!$AB$3,+IF(OR(N53=NT!$C$31,N53=NT!$C$37,N53=NT!$C$43,N53=NT!$C$49,N53=NT!$C$55,N53=NT!$C$61,N53=NT!$C$67,N53=NT!$C$73,N53=NT!$C$79,N53=NT!$C$85,N53=NT!$C$91,N53=NT!$C$97,N53=NT!$C$104,N53=NT!$C$110,N53=NT!$C$116,N53=NT!$C$123,N53=NT!$C$129,N53=NT!$C$135),2,1),1)</f>
        <v>1</v>
      </c>
      <c r="O60" s="158">
        <f>IF('C'!$C$87=NT!$AB$3,+IF(OR(O53=NT!$C$31,O53=NT!$C$37,O53=NT!$C$43,O53=NT!$C$49,O53=NT!$C$55,O53=NT!$C$61,O53=NT!$C$67,O53=NT!$C$73,O53=NT!$C$79,O53=NT!$C$85,O53=NT!$C$91,O53=NT!$C$97,O53=NT!$C$104,O53=NT!$C$110,O53=NT!$C$116,O53=NT!$C$123,O53=NT!$C$129,O53=NT!$C$135),2,1),1)</f>
        <v>1</v>
      </c>
      <c r="P60" s="158">
        <f>IF('C'!$C$87=NT!$AB$3,+IF(OR(P53=NT!$C$31,P53=NT!$C$37,P53=NT!$C$43,P53=NT!$C$49,P53=NT!$C$55,P53=NT!$C$61,P53=NT!$C$67,P53=NT!$C$73,P53=NT!$C$79,P53=NT!$C$85,P53=NT!$C$91,P53=NT!$C$97,P53=NT!$C$104,P53=NT!$C$110,P53=NT!$C$116,P53=NT!$C$123,P53=NT!$C$129,P53=NT!$C$135),2,1),1)</f>
        <v>1</v>
      </c>
      <c r="Q60" s="158">
        <f>IF('C'!$C$87=NT!$AB$3,+IF(OR(Q53=NT!$C$31,Q53=NT!$C$37,Q53=NT!$C$43,Q53=NT!$C$49,Q53=NT!$C$55,Q53=NT!$C$61,Q53=NT!$C$67,Q53=NT!$C$73,Q53=NT!$C$79,Q53=NT!$C$85,Q53=NT!$C$91,Q53=NT!$C$97,Q53=NT!$C$104,Q53=NT!$C$110,Q53=NT!$C$116,Q53=NT!$C$123,Q53=NT!$C$129,Q53=NT!$C$135),2,1),1)</f>
        <v>1</v>
      </c>
      <c r="R60" s="158">
        <f>IF('C'!$C$87=NT!$AB$3,+IF(OR(R53=NT!$C$31,R53=NT!$C$37,R53=NT!$C$43,R53=NT!$C$49,R53=NT!$C$55,R53=NT!$C$61,R53=NT!$C$67,R53=NT!$C$73,R53=NT!$C$79,R53=NT!$C$85,R53=NT!$C$91,R53=NT!$C$97,R53=NT!$C$104,R53=NT!$C$110,R53=NT!$C$116,R53=NT!$C$123,R53=NT!$C$129,R53=NT!$C$135),2,1),1)</f>
        <v>1</v>
      </c>
      <c r="S60" s="158">
        <f>IF('C'!$C$87=NT!$AB$3,+IF(OR(S53=NT!$C$31,S53=NT!$C$37,S53=NT!$C$43,S53=NT!$C$49,S53=NT!$C$55,S53=NT!$C$61,S53=NT!$C$67,S53=NT!$C$73,S53=NT!$C$79,S53=NT!$C$85,S53=NT!$C$91,S53=NT!$C$97,S53=NT!$C$104,S53=NT!$C$110,S53=NT!$C$116,S53=NT!$C$123,S53=NT!$C$129,S53=NT!$C$135),2,1),1)</f>
        <v>1</v>
      </c>
      <c r="T60" s="158">
        <f>IF('C'!$C$87=NT!$AB$3,+IF(OR(T53=NT!$C$31,T53=NT!$C$37,T53=NT!$C$43,T53=NT!$C$49,T53=NT!$C$55,T53=NT!$C$61,T53=NT!$C$67,T53=NT!$C$73,T53=NT!$C$79,T53=NT!$C$85,T53=NT!$C$91,T53=NT!$C$97,T53=NT!$C$104,T53=NT!$C$110,T53=NT!$C$116,T53=NT!$C$123,T53=NT!$C$129,T53=NT!$C$135),2,1),1)</f>
        <v>1</v>
      </c>
      <c r="U60" s="158">
        <f>IF('C'!$C$87=NT!$AB$3,+IF(OR(U53=NT!$C$31,U53=NT!$C$37,U53=NT!$C$43,U53=NT!$C$49,U53=NT!$C$55,U53=NT!$C$61,U53=NT!$C$67,U53=NT!$C$73,U53=NT!$C$79,U53=NT!$C$85,U53=NT!$C$91,U53=NT!$C$97,U53=NT!$C$104,U53=NT!$C$110,U53=NT!$C$116,U53=NT!$C$123,U53=NT!$C$129,U53=NT!$C$135),2,1),1)</f>
        <v>1</v>
      </c>
      <c r="V60" s="158">
        <f>IF('C'!$C$87=NT!$AB$3,+IF(OR(V53=NT!$C$31,V53=NT!$C$37,V53=NT!$C$43,V53=NT!$C$49,V53=NT!$C$55,V53=NT!$C$61,V53=NT!$C$67,V53=NT!$C$73,V53=NT!$C$79,V53=NT!$C$85,V53=NT!$C$91,V53=NT!$C$97,V53=NT!$C$104,V53=NT!$C$110,V53=NT!$C$116,V53=NT!$C$123,V53=NT!$C$129,V53=NT!$C$135),2,1),1)</f>
        <v>1</v>
      </c>
      <c r="W60" s="158">
        <f>IF('C'!$C$87=NT!$AB$3,+IF(OR(W53=NT!$C$31,W53=NT!$C$37,W53=NT!$C$43,W53=NT!$C$49,W53=NT!$C$55,W53=NT!$C$61,W53=NT!$C$67,W53=NT!$C$73,W53=NT!$C$79,W53=NT!$C$85,W53=NT!$C$91,W53=NT!$C$97,W53=NT!$C$104,W53=NT!$C$110,W53=NT!$C$116,W53=NT!$C$123,W53=NT!$C$129,W53=NT!$C$135),2,1),1)</f>
        <v>1</v>
      </c>
      <c r="X60" s="158">
        <f>IF('C'!$C$87=NT!$AB$3,+IF(OR(X53=NT!$C$31,X53=NT!$C$37,X53=NT!$C$43,X53=NT!$C$49,X53=NT!$C$55,X53=NT!$C$61,X53=NT!$C$67,X53=NT!$C$73,X53=NT!$C$79,X53=NT!$C$85,X53=NT!$C$91,X53=NT!$C$97,X53=NT!$C$104,X53=NT!$C$110,X53=NT!$C$116,X53=NT!$C$123,X53=NT!$C$129,X53=NT!$C$135),2,1),1)</f>
        <v>1</v>
      </c>
      <c r="Y60" s="158">
        <f>IF('C'!$C$87=NT!$AB$3,+IF(OR(Y53=NT!$C$31,Y53=NT!$C$37,Y53=NT!$C$43,Y53=NT!$C$49,Y53=NT!$C$55,Y53=NT!$C$61,Y53=NT!$C$67,Y53=NT!$C$73,Y53=NT!$C$79,Y53=NT!$C$85,Y53=NT!$C$91,Y53=NT!$C$97,Y53=NT!$C$104,Y53=NT!$C$110,Y53=NT!$C$116,Y53=NT!$C$123,Y53=NT!$C$129,Y53=NT!$C$135),2,1),1)</f>
        <v>1</v>
      </c>
      <c r="Z60" s="158">
        <f>IF('C'!$C$87=NT!$AB$3,+IF(OR(Z53=NT!$C$31,Z53=NT!$C$37,Z53=NT!$C$43,Z53=NT!$C$49,Z53=NT!$C$55,Z53=NT!$C$61,Z53=NT!$C$67,Z53=NT!$C$73,Z53=NT!$C$79,Z53=NT!$C$85,Z53=NT!$C$91,Z53=NT!$C$97,Z53=NT!$C$104,Z53=NT!$C$110,Z53=NT!$C$116,Z53=NT!$C$123,Z53=NT!$C$129,Z53=NT!$C$135),2,1),1)</f>
        <v>1</v>
      </c>
      <c r="AA60" s="158">
        <f>IF('C'!$C$87=NT!$AB$3,+IF(OR(AA53=NT!$C$31,AA53=NT!$C$37,AA53=NT!$C$43,AA53=NT!$C$49,AA53=NT!$C$55,AA53=NT!$C$61,AA53=NT!$C$67,AA53=NT!$C$73,AA53=NT!$C$79,AA53=NT!$C$85,AA53=NT!$C$91,AA53=NT!$C$97,AA53=NT!$C$104,AA53=NT!$C$110,AA53=NT!$C$116,AA53=NT!$C$123,AA53=NT!$C$129,AA53=NT!$C$135),2,1),1)</f>
        <v>1</v>
      </c>
      <c r="AB60" s="158">
        <f>IF('C'!$C$87=NT!$AB$3,+IF(OR(AB53=NT!$C$31,AB53=NT!$C$37,AB53=NT!$C$43,AB53=NT!$C$49,AB53=NT!$C$55,AB53=NT!$C$61,AB53=NT!$C$67,AB53=NT!$C$73,AB53=NT!$C$79,AB53=NT!$C$85,AB53=NT!$C$91,AB53=NT!$C$97,AB53=NT!$C$104,AB53=NT!$C$110,AB53=NT!$C$116,AB53=NT!$C$123,AB53=NT!$C$129,AB53=NT!$C$135),2,1),1)</f>
        <v>1</v>
      </c>
      <c r="AC60" s="158">
        <f>IF('C'!$C$87=NT!$AB$3,+IF(OR(AC53=NT!$C$31,AC53=NT!$C$37,AC53=NT!$C$43,AC53=NT!$C$49,AC53=NT!$C$55,AC53=NT!$C$61,AC53=NT!$C$67,AC53=NT!$C$73,AC53=NT!$C$79,AC53=NT!$C$85,AC53=NT!$C$91,AC53=NT!$C$97,AC53=NT!$C$104,AC53=NT!$C$110,AC53=NT!$C$116,AC53=NT!$C$123,AC53=NT!$C$129,AC53=NT!$C$135),2,1),1)</f>
        <v>1</v>
      </c>
      <c r="AD60" s="158">
        <f>IF('C'!$C$87=NT!$AB$3,+IF(OR(AD53=NT!$C$31,AD53=NT!$C$37,AD53=NT!$C$43,AD53=NT!$C$49,AD53=NT!$C$55,AD53=NT!$C$61,AD53=NT!$C$67,AD53=NT!$C$73,AD53=NT!$C$79,AD53=NT!$C$85,AD53=NT!$C$91,AD53=NT!$C$97,AD53=NT!$C$104,AD53=NT!$C$110,AD53=NT!$C$116,AD53=NT!$C$123,AD53=NT!$C$129,AD53=NT!$C$135),2,1),1)</f>
        <v>1</v>
      </c>
      <c r="AE60" s="158">
        <f>IF('C'!$C$87=NT!$AB$3,+IF(OR(AE53=NT!$C$31,AE53=NT!$C$37,AE53=NT!$C$43,AE53=NT!$C$49,AE53=NT!$C$55,AE53=NT!$C$61,AE53=NT!$C$67,AE53=NT!$C$73,AE53=NT!$C$79,AE53=NT!$C$85,AE53=NT!$C$91,AE53=NT!$C$97,AE53=NT!$C$104,AE53=NT!$C$110,AE53=NT!$C$116,AE53=NT!$C$123,AE53=NT!$C$129,AE53=NT!$C$135),2,1),1)</f>
        <v>1</v>
      </c>
      <c r="AF60" s="158">
        <f>IF('C'!$C$87=NT!$AB$3,+IF(OR(AF53=NT!$C$31,AF53=NT!$C$37,AF53=NT!$C$43,AF53=NT!$C$49,AF53=NT!$C$55,AF53=NT!$C$61,AF53=NT!$C$67,AF53=NT!$C$73,AF53=NT!$C$79,AF53=NT!$C$85,AF53=NT!$C$91,AF53=NT!$C$97,AF53=NT!$C$104,AF53=NT!$C$110,AF53=NT!$C$116,AF53=NT!$C$123,AF53=NT!$C$129,AF53=NT!$C$135),2,1),1)</f>
        <v>1</v>
      </c>
      <c r="AG60" s="158">
        <f>IF('C'!$C$87=NT!$AB$3,+IF(OR(AG53=NT!$C$31,AG53=NT!$C$37,AG53=NT!$C$43,AG53=NT!$C$49,AG53=NT!$C$55,AG53=NT!$C$61,AG53=NT!$C$67,AG53=NT!$C$73,AG53=NT!$C$79,AG53=NT!$C$85,AG53=NT!$C$91,AG53=NT!$C$97,AG53=NT!$C$104,AG53=NT!$C$110,AG53=NT!$C$116,AG53=NT!$C$123,AG53=NT!$C$129,AG53=NT!$C$135),2,1),1)</f>
        <v>1</v>
      </c>
      <c r="AH60" s="158">
        <f>IF('C'!$C$87=NT!$AB$3,+IF(OR(AH53=NT!$C$31,AH53=NT!$C$37,AH53=NT!$C$43,AH53=NT!$C$49,AH53=NT!$C$55,AH53=NT!$C$61,AH53=NT!$C$67,AH53=NT!$C$73,AH53=NT!$C$79,AH53=NT!$C$85,AH53=NT!$C$91,AH53=NT!$C$97,AH53=NT!$C$104,AH53=NT!$C$110,AH53=NT!$C$116,AH53=NT!$C$123,AH53=NT!$C$129,AH53=NT!$C$135),2,1),1)</f>
        <v>1</v>
      </c>
      <c r="AI60" s="158">
        <f>IF('C'!$C$87=NT!$AB$3,+IF(OR(AI53=NT!$C$31,AI53=NT!$C$37,AI53=NT!$C$43,AI53=NT!$C$49,AI53=NT!$C$55,AI53=NT!$C$61,AI53=NT!$C$67,AI53=NT!$C$73,AI53=NT!$C$79,AI53=NT!$C$85,AI53=NT!$C$91,AI53=NT!$C$97,AI53=NT!$C$104,AI53=NT!$C$110,AI53=NT!$C$116,AI53=NT!$C$123,AI53=NT!$C$129,AI53=NT!$C$135),2,1),1)</f>
        <v>1</v>
      </c>
      <c r="AJ60" s="158">
        <f>IF('C'!$C$87=NT!$AB$3,+IF(OR(AJ53=NT!$C$31,AJ53=NT!$C$37,AJ53=NT!$C$43,AJ53=NT!$C$49,AJ53=NT!$C$55,AJ53=NT!$C$61,AJ53=NT!$C$67,AJ53=NT!$C$73,AJ53=NT!$C$79,AJ53=NT!$C$85,AJ53=NT!$C$91,AJ53=NT!$C$97,AJ53=NT!$C$104,AJ53=NT!$C$110,AJ53=NT!$C$116,AJ53=NT!$C$123,AJ53=NT!$C$129,AJ53=NT!$C$135),2,1),1)</f>
        <v>1</v>
      </c>
      <c r="AK60" s="158">
        <f>IF('C'!$C$87=NT!$AB$3,+IF(OR(AK53=NT!$C$31,AK53=NT!$C$37,AK53=NT!$C$43,AK53=NT!$C$49,AK53=NT!$C$55,AK53=NT!$C$61,AK53=NT!$C$67,AK53=NT!$C$73,AK53=NT!$C$79,AK53=NT!$C$85,AK53=NT!$C$91,AK53=NT!$C$97,AK53=NT!$C$104,AK53=NT!$C$110,AK53=NT!$C$116,AK53=NT!$C$123,AK53=NT!$C$129,AK53=NT!$C$135),2,1),1)</f>
        <v>1</v>
      </c>
      <c r="AL60" s="158">
        <f>IF('C'!$C$87=NT!$AB$3,+IF(OR(AL53=NT!$C$31,AL53=NT!$C$37,AL53=NT!$C$43,AL53=NT!$C$49,AL53=NT!$C$55,AL53=NT!$C$61,AL53=NT!$C$67,AL53=NT!$C$73,AL53=NT!$C$79,AL53=NT!$C$85,AL53=NT!$C$91,AL53=NT!$C$97,AL53=NT!$C$104,AL53=NT!$C$110,AL53=NT!$C$116,AL53=NT!$C$123,AL53=NT!$C$129,AL53=NT!$C$135),2,1),1)</f>
        <v>1</v>
      </c>
      <c r="AM60" s="158">
        <f>IF('C'!$C$87=NT!$AB$3,+IF(OR(AM53=NT!$C$31,AM53=NT!$C$37,AM53=NT!$C$43,AM53=NT!$C$49,AM53=NT!$C$55,AM53=NT!$C$61,AM53=NT!$C$67,AM53=NT!$C$73,AM53=NT!$C$79,AM53=NT!$C$85,AM53=NT!$C$91,AM53=NT!$C$97,AM53=NT!$C$104,AM53=NT!$C$110,AM53=NT!$C$116,AM53=NT!$C$123,AM53=NT!$C$129,AM53=NT!$C$135),2,1),1)</f>
        <v>1</v>
      </c>
      <c r="AN60" s="158">
        <f>IF('C'!$C$87=NT!$AB$3,+IF(OR(AN53=NT!$C$31,AN53=NT!$C$37,AN53=NT!$C$43,AN53=NT!$C$49,AN53=NT!$C$55,AN53=NT!$C$61,AN53=NT!$C$67,AN53=NT!$C$73,AN53=NT!$C$79,AN53=NT!$C$85,AN53=NT!$C$91,AN53=NT!$C$97,AN53=NT!$C$104,AN53=NT!$C$110,AN53=NT!$C$116,AN53=NT!$C$123,AN53=NT!$C$129,AN53=NT!$C$135),2,1),1)</f>
        <v>1</v>
      </c>
      <c r="AO60" s="158">
        <f>IF('C'!$C$87=NT!$AB$3,+IF(OR(AO53=NT!$C$31,AO53=NT!$C$37,AO53=NT!$C$43,AO53=NT!$C$49,AO53=NT!$C$55,AO53=NT!$C$61,AO53=NT!$C$67,AO53=NT!$C$73,AO53=NT!$C$79,AO53=NT!$C$85,AO53=NT!$C$91,AO53=NT!$C$97,AO53=NT!$C$104,AO53=NT!$C$110,AO53=NT!$C$116,AO53=NT!$C$123,AO53=NT!$C$129,AO53=NT!$C$135),2,1),1)</f>
        <v>1</v>
      </c>
      <c r="AP60" s="158">
        <f>IF('C'!$C$87=NT!$AB$3,+IF(OR(AP53=NT!$C$31,AP53=NT!$C$37,AP53=NT!$C$43,AP53=NT!$C$49,AP53=NT!$C$55,AP53=NT!$C$61,AP53=NT!$C$67,AP53=NT!$C$73,AP53=NT!$C$79,AP53=NT!$C$85,AP53=NT!$C$91,AP53=NT!$C$97,AP53=NT!$C$104,AP53=NT!$C$110,AP53=NT!$C$116,AP53=NT!$C$123,AP53=NT!$C$129,AP53=NT!$C$135),2,1),1)</f>
        <v>1</v>
      </c>
      <c r="AQ60" s="158">
        <f>IF('C'!$C$87=NT!$AB$3,+IF(OR(AQ53=NT!$C$31,AQ53=NT!$C$37,AQ53=NT!$C$43,AQ53=NT!$C$49,AQ53=NT!$C$55,AQ53=NT!$C$61,AQ53=NT!$C$67,AQ53=NT!$C$73,AQ53=NT!$C$79,AQ53=NT!$C$85,AQ53=NT!$C$91,AQ53=NT!$C$97,AQ53=NT!$C$104,AQ53=NT!$C$110,AQ53=NT!$C$116,AQ53=NT!$C$123,AQ53=NT!$C$129,AQ53=NT!$C$135),2,1),1)</f>
        <v>1</v>
      </c>
      <c r="AR60" s="158">
        <f>IF('C'!$C$87=NT!$AB$3,+IF(OR(AR53=NT!$C$31,AR53=NT!$C$37,AR53=NT!$C$43,AR53=NT!$C$49,AR53=NT!$C$55,AR53=NT!$C$61,AR53=NT!$C$67,AR53=NT!$C$73,AR53=NT!$C$79,AR53=NT!$C$85,AR53=NT!$C$91,AR53=NT!$C$97,AR53=NT!$C$104,AR53=NT!$C$110,AR53=NT!$C$116,AR53=NT!$C$123,AR53=NT!$C$129,AR53=NT!$C$135),2,1),1)</f>
        <v>1</v>
      </c>
      <c r="AS60" s="158">
        <f>IF('C'!$C$87=NT!$AB$3,+IF(OR(AS53=NT!$C$31,AS53=NT!$C$37,AS53=NT!$C$43,AS53=NT!$C$49,AS53=NT!$C$55,AS53=NT!$C$61,AS53=NT!$C$67,AS53=NT!$C$73,AS53=NT!$C$79,AS53=NT!$C$85,AS53=NT!$C$91,AS53=NT!$C$97,AS53=NT!$C$104,AS53=NT!$C$110,AS53=NT!$C$116,AS53=NT!$C$123,AS53=NT!$C$129,AS53=NT!$C$135),2,1),1)</f>
        <v>1</v>
      </c>
      <c r="AT60" s="158">
        <f>IF('C'!$C$87=NT!$AB$3,+IF(OR(AT53=NT!$C$31,AT53=NT!$C$37,AT53=NT!$C$43,AT53=NT!$C$49,AT53=NT!$C$55,AT53=NT!$C$61,AT53=NT!$C$67,AT53=NT!$C$73,AT53=NT!$C$79,AT53=NT!$C$85,AT53=NT!$C$91,AT53=NT!$C$97,AT53=NT!$C$104,AT53=NT!$C$110,AT53=NT!$C$116,AT53=NT!$C$123,AT53=NT!$C$129,AT53=NT!$C$135),2,1),1)</f>
        <v>1</v>
      </c>
      <c r="AU60" s="158">
        <f>IF('C'!$C$87=NT!$AB$3,+IF(OR(AU53=NT!$C$31,AU53=NT!$C$37,AU53=NT!$C$43,AU53=NT!$C$49,AU53=NT!$C$55,AU53=NT!$C$61,AU53=NT!$C$67,AU53=NT!$C$73,AU53=NT!$C$79,AU53=NT!$C$85,AU53=NT!$C$91,AU53=NT!$C$97,AU53=NT!$C$104,AU53=NT!$C$110,AU53=NT!$C$116,AU53=NT!$C$123,AU53=NT!$C$129,AU53=NT!$C$135),2,1),1)</f>
        <v>1</v>
      </c>
      <c r="AV60" s="158">
        <f>IF('C'!$C$87=NT!$AB$3,+IF(OR(AV53=NT!$C$31,AV53=NT!$C$37,AV53=NT!$C$43,AV53=NT!$C$49,AV53=NT!$C$55,AV53=NT!$C$61,AV53=NT!$C$67,AV53=NT!$C$73,AV53=NT!$C$79,AV53=NT!$C$85,AV53=NT!$C$91,AV53=NT!$C$97,AV53=NT!$C$104,AV53=NT!$C$110,AV53=NT!$C$116,AV53=NT!$C$123,AV53=NT!$C$129,AV53=NT!$C$135),2,1),1)</f>
        <v>1</v>
      </c>
      <c r="AW60" s="158">
        <f>IF('C'!$C$87=NT!$AB$3,+IF(OR(AW53=NT!$C$31,AW53=NT!$C$37,AW53=NT!$C$43,AW53=NT!$C$49,AW53=NT!$C$55,AW53=NT!$C$61,AW53=NT!$C$67,AW53=NT!$C$73,AW53=NT!$C$79,AW53=NT!$C$85,AW53=NT!$C$91,AW53=NT!$C$97,AW53=NT!$C$104,AW53=NT!$C$110,AW53=NT!$C$116,AW53=NT!$C$123,AW53=NT!$C$129,AW53=NT!$C$135),2,1),1)</f>
        <v>1</v>
      </c>
      <c r="AX60" s="158">
        <f>IF('C'!$C$87=NT!$AB$3,+IF(OR(AX53=NT!$C$31,AX53=NT!$C$37,AX53=NT!$C$43,AX53=NT!$C$49,AX53=NT!$C$55,AX53=NT!$C$61,AX53=NT!$C$67,AX53=NT!$C$73,AX53=NT!$C$79,AX53=NT!$C$85,AX53=NT!$C$91,AX53=NT!$C$97,AX53=NT!$C$104,AX53=NT!$C$110,AX53=NT!$C$116,AX53=NT!$C$123,AX53=NT!$C$129,AX53=NT!$C$135),2,1),1)</f>
        <v>1</v>
      </c>
      <c r="AY60" s="158">
        <f>IF('C'!$C$87=NT!$AB$3,+IF(OR(AY53=NT!$C$31,AY53=NT!$C$37,AY53=NT!$C$43,AY53=NT!$C$49,AY53=NT!$C$55,AY53=NT!$C$61,AY53=NT!$C$67,AY53=NT!$C$73,AY53=NT!$C$79,AY53=NT!$C$85,AY53=NT!$C$91,AY53=NT!$C$97,AY53=NT!$C$104,AY53=NT!$C$110,AY53=NT!$C$116,AY53=NT!$C$123,AY53=NT!$C$129,AY53=NT!$C$135),2,1),1)</f>
        <v>1</v>
      </c>
      <c r="AZ60" s="158">
        <f>IF('C'!$C$87=NT!$AB$3,+IF(OR(AZ53=NT!$C$31,AZ53=NT!$C$37,AZ53=NT!$C$43,AZ53=NT!$C$49,AZ53=NT!$C$55,AZ53=NT!$C$61,AZ53=NT!$C$67,AZ53=NT!$C$73,AZ53=NT!$C$79,AZ53=NT!$C$85,AZ53=NT!$C$91,AZ53=NT!$C$97,AZ53=NT!$C$104,AZ53=NT!$C$110,AZ53=NT!$C$116,AZ53=NT!$C$123,AZ53=NT!$C$129,AZ53=NT!$C$135),2,1),1)</f>
        <v>1</v>
      </c>
      <c r="BA60" s="158">
        <f>IF('C'!$C$87=NT!$AB$3,+IF(OR(BA53=NT!$C$31,BA53=NT!$C$37,BA53=NT!$C$43,BA53=NT!$C$49,BA53=NT!$C$55,BA53=NT!$C$61,BA53=NT!$C$67,BA53=NT!$C$73,BA53=NT!$C$79,BA53=NT!$C$85,BA53=NT!$C$91,BA53=NT!$C$97,BA53=NT!$C$104,BA53=NT!$C$110,BA53=NT!$C$116,BA53=NT!$C$123,BA53=NT!$C$129,BA53=NT!$C$135),2,1),1)</f>
        <v>1</v>
      </c>
      <c r="BB60" s="158">
        <f>IF('C'!$C$87=NT!$AB$3,+IF(OR(BB53=NT!$C$31,BB53=NT!$C$37,BB53=NT!$C$43,BB53=NT!$C$49,BB53=NT!$C$55,BB53=NT!$C$61,BB53=NT!$C$67,BB53=NT!$C$73,BB53=NT!$C$79,BB53=NT!$C$85,BB53=NT!$C$91,BB53=NT!$C$97,BB53=NT!$C$104,BB53=NT!$C$110,BB53=NT!$C$116,BB53=NT!$C$123,BB53=NT!$C$129,BB53=NT!$C$135),2,1),1)</f>
        <v>1</v>
      </c>
      <c r="BC60" s="158">
        <f>IF('C'!$C$87=NT!$AB$3,+IF(OR(BC53=NT!$C$31,BC53=NT!$C$37,BC53=NT!$C$43,BC53=NT!$C$49,BC53=NT!$C$55,BC53=NT!$C$61,BC53=NT!$C$67,BC53=NT!$C$73,BC53=NT!$C$79,BC53=NT!$C$85,BC53=NT!$C$91,BC53=NT!$C$97,BC53=NT!$C$104,BC53=NT!$C$110,BC53=NT!$C$116,BC53=NT!$C$123,BC53=NT!$C$129,BC53=NT!$C$135),2,1),1)</f>
        <v>1</v>
      </c>
      <c r="BD60" s="158">
        <f>IF('C'!$C$87=NT!$AB$3,+IF(OR(BD53=NT!$C$31,BD53=NT!$C$37,BD53=NT!$C$43,BD53=NT!$C$49,BD53=NT!$C$55,BD53=NT!$C$61,BD53=NT!$C$67,BD53=NT!$C$73,BD53=NT!$C$79,BD53=NT!$C$85,BD53=NT!$C$91,BD53=NT!$C$97,BD53=NT!$C$104,BD53=NT!$C$110,BD53=NT!$C$116,BD53=NT!$C$123,BD53=NT!$C$129,BD53=NT!$C$135),2,1),1)</f>
        <v>1</v>
      </c>
      <c r="BE60" s="158">
        <f>IF('C'!$C$87=NT!$AB$3,+IF(OR(BE53=NT!$C$31,BE53=NT!$C$37,BE53=NT!$C$43,BE53=NT!$C$49,BE53=NT!$C$55,BE53=NT!$C$61,BE53=NT!$C$67,BE53=NT!$C$73,BE53=NT!$C$79,BE53=NT!$C$85,BE53=NT!$C$91,BE53=NT!$C$97,BE53=NT!$C$104,BE53=NT!$C$110,BE53=NT!$C$116,BE53=NT!$C$123,BE53=NT!$C$129,BE53=NT!$C$135),2,1),1)</f>
        <v>1</v>
      </c>
      <c r="BF60" s="158">
        <f>IF('C'!$C$87=NT!$AB$3,+IF(OR(BF53=NT!$C$31,BF53=NT!$C$37,BF53=NT!$C$43,BF53=NT!$C$49,BF53=NT!$C$55,BF53=NT!$C$61,BF53=NT!$C$67,BF53=NT!$C$73,BF53=NT!$C$79,BF53=NT!$C$85,BF53=NT!$C$91,BF53=NT!$C$97,BF53=NT!$C$104,BF53=NT!$C$110,BF53=NT!$C$116,BF53=NT!$C$123,BF53=NT!$C$129,BF53=NT!$C$135),2,1),1)</f>
        <v>1</v>
      </c>
      <c r="BG60" s="158">
        <f>IF('C'!$C$87=NT!$AB$3,+IF(OR(BG53=NT!$C$31,BG53=NT!$C$37,BG53=NT!$C$43,BG53=NT!$C$49,BG53=NT!$C$55,BG53=NT!$C$61,BG53=NT!$C$67,BG53=NT!$C$73,BG53=NT!$C$79,BG53=NT!$C$85,BG53=NT!$C$91,BG53=NT!$C$97,BG53=NT!$C$104,BG53=NT!$C$110,BG53=NT!$C$116,BG53=NT!$C$123,BG53=NT!$C$129,BG53=NT!$C$135),2,1),1)</f>
        <v>1</v>
      </c>
      <c r="BH60" s="158">
        <f>IF('C'!$C$87=NT!$AB$3,+IF(OR(BH53=NT!$C$31,BH53=NT!$C$37,BH53=NT!$C$43,BH53=NT!$C$49,BH53=NT!$C$55,BH53=NT!$C$61,BH53=NT!$C$67,BH53=NT!$C$73,BH53=NT!$C$79,BH53=NT!$C$85,BH53=NT!$C$91,BH53=NT!$C$97,BH53=NT!$C$104,BH53=NT!$C$110,BH53=NT!$C$116,BH53=NT!$C$123,BH53=NT!$C$129,BH53=NT!$C$135),2,1),1)</f>
        <v>1</v>
      </c>
      <c r="BI60" s="158">
        <f>IF('C'!$C$87=NT!$AB$3,+IF(OR(BI53=NT!$C$31,BI53=NT!$C$37,BI53=NT!$C$43,BI53=NT!$C$49,BI53=NT!$C$55,BI53=NT!$C$61,BI53=NT!$C$67,BI53=NT!$C$73,BI53=NT!$C$79,BI53=NT!$C$85,BI53=NT!$C$91,BI53=NT!$C$97,BI53=NT!$C$104,BI53=NT!$C$110,BI53=NT!$C$116,BI53=NT!$C$123,BI53=NT!$C$129,BI53=NT!$C$135),2,1),1)</f>
        <v>1</v>
      </c>
      <c r="BJ60" s="158">
        <f>IF('C'!$C$87=NT!$AB$3,+IF(OR(BJ53=NT!$C$31,BJ53=NT!$C$37,BJ53=NT!$C$43,BJ53=NT!$C$49,BJ53=NT!$C$55,BJ53=NT!$C$61,BJ53=NT!$C$67,BJ53=NT!$C$73,BJ53=NT!$C$79,BJ53=NT!$C$85,BJ53=NT!$C$91,BJ53=NT!$C$97,BJ53=NT!$C$104,BJ53=NT!$C$110,BJ53=NT!$C$116,BJ53=NT!$C$123,BJ53=NT!$C$129,BJ53=NT!$C$135),2,1),1)</f>
        <v>1</v>
      </c>
      <c r="BK60" s="158">
        <f>IF('C'!$C$87=NT!$AB$3,+IF(OR(BK53=NT!$C$31,BK53=NT!$C$37,BK53=NT!$C$43,BK53=NT!$C$49,BK53=NT!$C$55,BK53=NT!$C$61,BK53=NT!$C$67,BK53=NT!$C$73,BK53=NT!$C$79,BK53=NT!$C$85,BK53=NT!$C$91,BK53=NT!$C$97,BK53=NT!$C$104,BK53=NT!$C$110,BK53=NT!$C$116,BK53=NT!$C$123,BK53=NT!$C$129,BK53=NT!$C$135),2,1),1)</f>
        <v>1</v>
      </c>
    </row>
    <row r="62" spans="1:63" s="122" customFormat="1">
      <c r="A62" s="140"/>
      <c r="B62" s="254">
        <f>+'C'!B88</f>
        <v>0</v>
      </c>
      <c r="C62" s="194"/>
      <c r="D62" s="155">
        <f>+Home!$J$11</f>
        <v>40909</v>
      </c>
      <c r="E62" s="155">
        <f t="shared" ref="E62:AJ62" si="39">EDATE(D62,1)</f>
        <v>40940</v>
      </c>
      <c r="F62" s="155">
        <f t="shared" si="39"/>
        <v>40969</v>
      </c>
      <c r="G62" s="155">
        <f t="shared" si="39"/>
        <v>41000</v>
      </c>
      <c r="H62" s="155">
        <f t="shared" si="39"/>
        <v>41030</v>
      </c>
      <c r="I62" s="155">
        <f t="shared" si="39"/>
        <v>41061</v>
      </c>
      <c r="J62" s="155">
        <f t="shared" si="39"/>
        <v>41091</v>
      </c>
      <c r="K62" s="155">
        <f t="shared" si="39"/>
        <v>41122</v>
      </c>
      <c r="L62" s="155">
        <f t="shared" si="39"/>
        <v>41153</v>
      </c>
      <c r="M62" s="155">
        <f t="shared" si="39"/>
        <v>41183</v>
      </c>
      <c r="N62" s="155">
        <f t="shared" si="39"/>
        <v>41214</v>
      </c>
      <c r="O62" s="155">
        <f t="shared" si="39"/>
        <v>41244</v>
      </c>
      <c r="P62" s="155">
        <f t="shared" si="39"/>
        <v>41275</v>
      </c>
      <c r="Q62" s="155">
        <f t="shared" si="39"/>
        <v>41306</v>
      </c>
      <c r="R62" s="155">
        <f t="shared" si="39"/>
        <v>41334</v>
      </c>
      <c r="S62" s="155">
        <f t="shared" si="39"/>
        <v>41365</v>
      </c>
      <c r="T62" s="155">
        <f t="shared" si="39"/>
        <v>41395</v>
      </c>
      <c r="U62" s="155">
        <f t="shared" si="39"/>
        <v>41426</v>
      </c>
      <c r="V62" s="155">
        <f t="shared" si="39"/>
        <v>41456</v>
      </c>
      <c r="W62" s="155">
        <f t="shared" si="39"/>
        <v>41487</v>
      </c>
      <c r="X62" s="155">
        <f t="shared" si="39"/>
        <v>41518</v>
      </c>
      <c r="Y62" s="155">
        <f t="shared" si="39"/>
        <v>41548</v>
      </c>
      <c r="Z62" s="155">
        <f t="shared" si="39"/>
        <v>41579</v>
      </c>
      <c r="AA62" s="155">
        <f t="shared" si="39"/>
        <v>41609</v>
      </c>
      <c r="AB62" s="155">
        <f t="shared" si="39"/>
        <v>41640</v>
      </c>
      <c r="AC62" s="155">
        <f t="shared" si="39"/>
        <v>41671</v>
      </c>
      <c r="AD62" s="155">
        <f t="shared" si="39"/>
        <v>41699</v>
      </c>
      <c r="AE62" s="155">
        <f t="shared" si="39"/>
        <v>41730</v>
      </c>
      <c r="AF62" s="155">
        <f t="shared" si="39"/>
        <v>41760</v>
      </c>
      <c r="AG62" s="155">
        <f t="shared" si="39"/>
        <v>41791</v>
      </c>
      <c r="AH62" s="155">
        <f t="shared" si="39"/>
        <v>41821</v>
      </c>
      <c r="AI62" s="155">
        <f t="shared" si="39"/>
        <v>41852</v>
      </c>
      <c r="AJ62" s="155">
        <f t="shared" si="39"/>
        <v>41883</v>
      </c>
      <c r="AK62" s="155">
        <f t="shared" ref="AK62:BK62" si="40">EDATE(AJ62,1)</f>
        <v>41913</v>
      </c>
      <c r="AL62" s="155">
        <f t="shared" si="40"/>
        <v>41944</v>
      </c>
      <c r="AM62" s="155">
        <f t="shared" si="40"/>
        <v>41974</v>
      </c>
      <c r="AN62" s="155">
        <f t="shared" si="40"/>
        <v>42005</v>
      </c>
      <c r="AO62" s="155">
        <f t="shared" si="40"/>
        <v>42036</v>
      </c>
      <c r="AP62" s="155">
        <f t="shared" si="40"/>
        <v>42064</v>
      </c>
      <c r="AQ62" s="155">
        <f t="shared" si="40"/>
        <v>42095</v>
      </c>
      <c r="AR62" s="155">
        <f t="shared" si="40"/>
        <v>42125</v>
      </c>
      <c r="AS62" s="155">
        <f t="shared" si="40"/>
        <v>42156</v>
      </c>
      <c r="AT62" s="155">
        <f t="shared" si="40"/>
        <v>42186</v>
      </c>
      <c r="AU62" s="155">
        <f t="shared" si="40"/>
        <v>42217</v>
      </c>
      <c r="AV62" s="155">
        <f t="shared" si="40"/>
        <v>42248</v>
      </c>
      <c r="AW62" s="155">
        <f t="shared" si="40"/>
        <v>42278</v>
      </c>
      <c r="AX62" s="155">
        <f t="shared" si="40"/>
        <v>42309</v>
      </c>
      <c r="AY62" s="155">
        <f t="shared" si="40"/>
        <v>42339</v>
      </c>
      <c r="AZ62" s="155">
        <f t="shared" si="40"/>
        <v>42370</v>
      </c>
      <c r="BA62" s="155">
        <f t="shared" si="40"/>
        <v>42401</v>
      </c>
      <c r="BB62" s="155">
        <f t="shared" si="40"/>
        <v>42430</v>
      </c>
      <c r="BC62" s="155">
        <f t="shared" si="40"/>
        <v>42461</v>
      </c>
      <c r="BD62" s="155">
        <f t="shared" si="40"/>
        <v>42491</v>
      </c>
      <c r="BE62" s="155">
        <f t="shared" si="40"/>
        <v>42522</v>
      </c>
      <c r="BF62" s="155">
        <f t="shared" si="40"/>
        <v>42552</v>
      </c>
      <c r="BG62" s="155">
        <f t="shared" si="40"/>
        <v>42583</v>
      </c>
      <c r="BH62" s="155">
        <f t="shared" si="40"/>
        <v>42614</v>
      </c>
      <c r="BI62" s="155">
        <f t="shared" si="40"/>
        <v>42644</v>
      </c>
      <c r="BJ62" s="155">
        <f t="shared" si="40"/>
        <v>42675</v>
      </c>
      <c r="BK62" s="155">
        <f t="shared" si="40"/>
        <v>42705</v>
      </c>
    </row>
    <row r="63" spans="1:63" s="122" customFormat="1">
      <c r="A63" s="140"/>
      <c r="B63" s="226" t="s">
        <v>175</v>
      </c>
      <c r="C63" s="213"/>
      <c r="D63" s="229">
        <f>+IF(AND(D62&gt;='C'!$R88,D62&lt;'C'!$T88),'C'!$O88,0)</f>
        <v>0</v>
      </c>
      <c r="E63" s="229">
        <f>+IF(AND(E62&gt;='C'!$R88,E62&lt;'C'!$T88),'C'!$O88,0)</f>
        <v>0</v>
      </c>
      <c r="F63" s="229">
        <f>+IF(AND(F62&gt;='C'!$R88,F62&lt;'C'!$T88),'C'!$O88,0)</f>
        <v>0</v>
      </c>
      <c r="G63" s="229">
        <f>+IF(AND(G62&gt;='C'!$R88,G62&lt;'C'!$T88),'C'!$O88,0)</f>
        <v>0</v>
      </c>
      <c r="H63" s="229">
        <f>+IF(AND(H62&gt;='C'!$R88,H62&lt;'C'!$T88),'C'!$O88,0)</f>
        <v>0</v>
      </c>
      <c r="I63" s="229">
        <f>+IF(AND(I62&gt;='C'!$R88,I62&lt;'C'!$T88),'C'!$O88,0)</f>
        <v>0</v>
      </c>
      <c r="J63" s="229">
        <f>+IF(AND(J62&gt;='C'!$R88,J62&lt;'C'!$T88),'C'!$O88,0)</f>
        <v>0</v>
      </c>
      <c r="K63" s="229">
        <f>+IF(AND(K62&gt;='C'!$R88,K62&lt;'C'!$T88),'C'!$O88,0)</f>
        <v>0</v>
      </c>
      <c r="L63" s="229">
        <f>+IF(AND(L62&gt;='C'!$R88,L62&lt;'C'!$T88),'C'!$O88,0)</f>
        <v>0</v>
      </c>
      <c r="M63" s="229">
        <f>+IF(AND(M62&gt;='C'!$R88,M62&lt;'C'!$T88),'C'!$O88,0)</f>
        <v>0</v>
      </c>
      <c r="N63" s="229">
        <f>+IF(AND(N62&gt;='C'!$R88,N62&lt;'C'!$T88),'C'!$O88,0)</f>
        <v>0</v>
      </c>
      <c r="O63" s="229">
        <f>+IF(AND(O62&gt;='C'!$R88,O62&lt;'C'!$T88),'C'!$O88,0)</f>
        <v>0</v>
      </c>
      <c r="P63" s="229">
        <f>+IF(AND(P62&gt;='C'!$R88,P62&lt;'C'!$T88),'C'!$O88,0)</f>
        <v>0</v>
      </c>
      <c r="Q63" s="229">
        <f>+IF(AND(Q62&gt;='C'!$R88,Q62&lt;'C'!$T88),'C'!$O88,0)</f>
        <v>0</v>
      </c>
      <c r="R63" s="229">
        <f>+IF(AND(R62&gt;='C'!$R88,R62&lt;'C'!$T88),'C'!$O88,0)</f>
        <v>0</v>
      </c>
      <c r="S63" s="229">
        <f>+IF(AND(S62&gt;='C'!$R88,S62&lt;'C'!$T88),'C'!$O88,0)</f>
        <v>0</v>
      </c>
      <c r="T63" s="229">
        <f>+IF(AND(T62&gt;='C'!$R88,T62&lt;'C'!$T88),'C'!$O88,0)</f>
        <v>0</v>
      </c>
      <c r="U63" s="229">
        <f>+IF(AND(U62&gt;='C'!$R88,U62&lt;'C'!$T88),'C'!$O88,0)</f>
        <v>0</v>
      </c>
      <c r="V63" s="229">
        <f>+IF(AND(V62&gt;='C'!$R88,V62&lt;'C'!$T88),'C'!$O88,0)</f>
        <v>0</v>
      </c>
      <c r="W63" s="229">
        <f>+IF(AND(W62&gt;='C'!$R88,W62&lt;'C'!$T88),'C'!$O88,0)</f>
        <v>0</v>
      </c>
      <c r="X63" s="229">
        <f>+IF(AND(X62&gt;='C'!$R88,X62&lt;'C'!$T88),'C'!$O88,0)</f>
        <v>0</v>
      </c>
      <c r="Y63" s="229">
        <f>+IF(AND(Y62&gt;='C'!$R88,Y62&lt;'C'!$T88),'C'!$O88,0)</f>
        <v>0</v>
      </c>
      <c r="Z63" s="229">
        <f>+IF(AND(Z62&gt;='C'!$R88,Z62&lt;'C'!$T88),'C'!$O88,0)</f>
        <v>0</v>
      </c>
      <c r="AA63" s="229">
        <f>+IF(AND(AA62&gt;='C'!$R88,AA62&lt;'C'!$T88),'C'!$O88,0)</f>
        <v>0</v>
      </c>
      <c r="AB63" s="229">
        <f>+IF(AND(AB62&gt;='C'!$R88,AB62&lt;'C'!$T88),'C'!$O88,0)</f>
        <v>0</v>
      </c>
      <c r="AC63" s="229">
        <f>+IF(AND(AC62&gt;='C'!$R88,AC62&lt;'C'!$T88),'C'!$O88,0)</f>
        <v>0</v>
      </c>
      <c r="AD63" s="229">
        <f>+IF(AND(AD62&gt;='C'!$R88,AD62&lt;'C'!$T88),'C'!$O88,0)</f>
        <v>0</v>
      </c>
      <c r="AE63" s="229">
        <f>+IF(AND(AE62&gt;='C'!$R88,AE62&lt;'C'!$T88),'C'!$O88,0)</f>
        <v>0</v>
      </c>
      <c r="AF63" s="229">
        <f>+IF(AND(AF62&gt;='C'!$R88,AF62&lt;'C'!$T88),'C'!$O88,0)</f>
        <v>0</v>
      </c>
      <c r="AG63" s="229">
        <f>+IF(AND(AG62&gt;='C'!$R88,AG62&lt;'C'!$T88),'C'!$O88,0)</f>
        <v>0</v>
      </c>
      <c r="AH63" s="229">
        <f>+IF(AND(AH62&gt;='C'!$R88,AH62&lt;'C'!$T88),'C'!$O88,0)</f>
        <v>0</v>
      </c>
      <c r="AI63" s="229">
        <f>+IF(AND(AI62&gt;='C'!$R88,AI62&lt;'C'!$T88),'C'!$O88,0)</f>
        <v>0</v>
      </c>
      <c r="AJ63" s="229">
        <f>+IF(AND(AJ62&gt;='C'!$R88,AJ62&lt;'C'!$T88),'C'!$O88,0)</f>
        <v>0</v>
      </c>
      <c r="AK63" s="229">
        <f>+IF(AND(AK62&gt;='C'!$R88,AK62&lt;'C'!$T88),'C'!$O88,0)</f>
        <v>0</v>
      </c>
      <c r="AL63" s="229">
        <f>+IF(AND(AL62&gt;='C'!$R88,AL62&lt;'C'!$T88),'C'!$O88,0)</f>
        <v>0</v>
      </c>
      <c r="AM63" s="229">
        <f>+IF(AND(AM62&gt;='C'!$R88,AM62&lt;'C'!$T88),'C'!$O88,0)</f>
        <v>0</v>
      </c>
      <c r="AN63" s="229">
        <f>+IF(AND(AN62&gt;='C'!$R88,AN62&lt;'C'!$T88),'C'!$O88,0)</f>
        <v>0</v>
      </c>
      <c r="AO63" s="229">
        <f>+IF(AND(AO62&gt;='C'!$R88,AO62&lt;'C'!$T88),'C'!$O88,0)</f>
        <v>0</v>
      </c>
      <c r="AP63" s="229">
        <f>+IF(AND(AP62&gt;='C'!$R88,AP62&lt;'C'!$T88),'C'!$O88,0)</f>
        <v>0</v>
      </c>
      <c r="AQ63" s="229">
        <f>+IF(AND(AQ62&gt;='C'!$R88,AQ62&lt;'C'!$T88),'C'!$O88,0)</f>
        <v>0</v>
      </c>
      <c r="AR63" s="229">
        <f>+IF(AND(AR62&gt;='C'!$R88,AR62&lt;'C'!$T88),'C'!$O88,0)</f>
        <v>0</v>
      </c>
      <c r="AS63" s="229">
        <f>+IF(AND(AS62&gt;='C'!$R88,AS62&lt;'C'!$T88),'C'!$O88,0)</f>
        <v>0</v>
      </c>
      <c r="AT63" s="229">
        <f>+IF(AND(AT62&gt;='C'!$R88,AT62&lt;'C'!$T88),'C'!$O88,0)</f>
        <v>0</v>
      </c>
      <c r="AU63" s="229">
        <f>+IF(AND(AU62&gt;='C'!$R88,AU62&lt;'C'!$T88),'C'!$O88,0)</f>
        <v>0</v>
      </c>
      <c r="AV63" s="229">
        <f>+IF(AND(AV62&gt;='C'!$R88,AV62&lt;'C'!$T88),'C'!$O88,0)</f>
        <v>0</v>
      </c>
      <c r="AW63" s="229">
        <f>+IF(AND(AW62&gt;='C'!$R88,AW62&lt;'C'!$T88),'C'!$O88,0)</f>
        <v>0</v>
      </c>
      <c r="AX63" s="229">
        <f>+IF(AND(AX62&gt;='C'!$R88,AX62&lt;'C'!$T88),'C'!$O88,0)</f>
        <v>0</v>
      </c>
      <c r="AY63" s="229">
        <f>+IF(AND(AY62&gt;='C'!$R88,AY62&lt;'C'!$T88),'C'!$O88,0)</f>
        <v>0</v>
      </c>
      <c r="AZ63" s="229">
        <f>+IF(AND(AZ62&gt;='C'!$R88,AZ62&lt;'C'!$T88),'C'!$O88,0)</f>
        <v>0</v>
      </c>
      <c r="BA63" s="229">
        <f>+IF(AND(BA62&gt;='C'!$R88,BA62&lt;'C'!$T88),'C'!$O88,0)</f>
        <v>0</v>
      </c>
      <c r="BB63" s="229">
        <f>+IF(AND(BB62&gt;='C'!$R88,BB62&lt;'C'!$T88),'C'!$O88,0)</f>
        <v>0</v>
      </c>
      <c r="BC63" s="229">
        <f>+IF(AND(BC62&gt;='C'!$R88,BC62&lt;'C'!$T88),'C'!$O88,0)</f>
        <v>0</v>
      </c>
      <c r="BD63" s="229">
        <f>+IF(AND(BD62&gt;='C'!$R88,BD62&lt;'C'!$T88),'C'!$O88,0)</f>
        <v>0</v>
      </c>
      <c r="BE63" s="229">
        <f>+IF(AND(BE62&gt;='C'!$R88,BE62&lt;'C'!$T88),'C'!$O88,0)</f>
        <v>0</v>
      </c>
      <c r="BF63" s="229">
        <f>+IF(AND(BF62&gt;='C'!$R88,BF62&lt;'C'!$T88),'C'!$O88,0)</f>
        <v>0</v>
      </c>
      <c r="BG63" s="229">
        <f>+IF(AND(BG62&gt;='C'!$R88,BG62&lt;'C'!$T88),'C'!$O88,0)</f>
        <v>0</v>
      </c>
      <c r="BH63" s="229">
        <f>+IF(AND(BH62&gt;='C'!$R88,BH62&lt;'C'!$T88),'C'!$O88,0)</f>
        <v>0</v>
      </c>
      <c r="BI63" s="229">
        <f>+IF(AND(BI62&gt;='C'!$R88,BI62&lt;'C'!$T88),'C'!$O88,0)</f>
        <v>0</v>
      </c>
      <c r="BJ63" s="229">
        <f>+IF(AND(BJ62&gt;='C'!$R88,BJ62&lt;'C'!$T88),'C'!$O88,0)</f>
        <v>0</v>
      </c>
      <c r="BK63" s="229">
        <f>+IF(AND(BK62&gt;='C'!$R88,BK62&lt;'C'!$T88),'C'!$O88,0)</f>
        <v>0</v>
      </c>
    </row>
    <row r="64" spans="1:63" s="122" customFormat="1">
      <c r="A64" s="140"/>
      <c r="B64" s="226" t="s">
        <v>248</v>
      </c>
      <c r="C64" s="213"/>
      <c r="D64" s="229">
        <f>+IF(AND(D62&gt;='C'!$R88,D62&lt;'C'!$T88),'C'!$G88,0)*D69</f>
        <v>0</v>
      </c>
      <c r="E64" s="229">
        <f>+IF(AND(E62&gt;='C'!$R88,E62&lt;'C'!$T88),'C'!$G88,0)*E69</f>
        <v>0</v>
      </c>
      <c r="F64" s="229">
        <f>+IF(AND(F62&gt;='C'!$R88,F62&lt;'C'!$T88),'C'!$G88,0)*F69</f>
        <v>0</v>
      </c>
      <c r="G64" s="229">
        <f>+IF(AND(G62&gt;='C'!$R88,G62&lt;'C'!$T88),'C'!$G88,0)*G69</f>
        <v>0</v>
      </c>
      <c r="H64" s="229">
        <f>+IF(AND(H62&gt;='C'!$R88,H62&lt;'C'!$T88),'C'!$G88,0)*H69</f>
        <v>0</v>
      </c>
      <c r="I64" s="229">
        <f>+IF(AND(I62&gt;='C'!$R88,I62&lt;'C'!$T88),'C'!$G88,0)*I69</f>
        <v>0</v>
      </c>
      <c r="J64" s="229">
        <f>+IF(AND(J62&gt;='C'!$R88,J62&lt;'C'!$T88),'C'!$G88,0)*J69</f>
        <v>0</v>
      </c>
      <c r="K64" s="229">
        <f>+IF(AND(K62&gt;='C'!$R88,K62&lt;'C'!$T88),'C'!$G88,0)*K69</f>
        <v>0</v>
      </c>
      <c r="L64" s="229">
        <f>+IF(AND(L62&gt;='C'!$R88,L62&lt;'C'!$T88),'C'!$G88,0)*L69</f>
        <v>0</v>
      </c>
      <c r="M64" s="229">
        <f>+IF(AND(M62&gt;='C'!$R88,M62&lt;'C'!$T88),'C'!$G88,0)*M69</f>
        <v>0</v>
      </c>
      <c r="N64" s="229">
        <f>+IF(AND(N62&gt;='C'!$R88,N62&lt;'C'!$T88),'C'!$G88,0)*N69</f>
        <v>0</v>
      </c>
      <c r="O64" s="229">
        <f>+IF(AND(O62&gt;='C'!$R88,O62&lt;'C'!$T88),'C'!$G88,0)*O69</f>
        <v>0</v>
      </c>
      <c r="P64" s="229">
        <f>+IF(AND(P62&gt;='C'!$R88,P62&lt;'C'!$T88),'C'!$G88,0)*P69</f>
        <v>0</v>
      </c>
      <c r="Q64" s="229">
        <f>+IF(AND(Q62&gt;='C'!$R88,Q62&lt;'C'!$T88),'C'!$G88,0)*Q69</f>
        <v>0</v>
      </c>
      <c r="R64" s="229">
        <f>+IF(AND(R62&gt;='C'!$R88,R62&lt;'C'!$T88),'C'!$G88,0)*R69</f>
        <v>0</v>
      </c>
      <c r="S64" s="229">
        <f>+IF(AND(S62&gt;='C'!$R88,S62&lt;'C'!$T88),'C'!$G88,0)*S69</f>
        <v>0</v>
      </c>
      <c r="T64" s="229">
        <f>+IF(AND(T62&gt;='C'!$R88,T62&lt;'C'!$T88),'C'!$G88,0)*T69</f>
        <v>0</v>
      </c>
      <c r="U64" s="229">
        <f>+IF(AND(U62&gt;='C'!$R88,U62&lt;'C'!$T88),'C'!$G88,0)*U69</f>
        <v>0</v>
      </c>
      <c r="V64" s="229">
        <f>+IF(AND(V62&gt;='C'!$R88,V62&lt;'C'!$T88),'C'!$G88,0)*V69</f>
        <v>0</v>
      </c>
      <c r="W64" s="229">
        <f>+IF(AND(W62&gt;='C'!$R88,W62&lt;'C'!$T88),'C'!$G88,0)*W69</f>
        <v>0</v>
      </c>
      <c r="X64" s="229">
        <f>+IF(AND(X62&gt;='C'!$R88,X62&lt;'C'!$T88),'C'!$G88,0)*X69</f>
        <v>0</v>
      </c>
      <c r="Y64" s="229">
        <f>+IF(AND(Y62&gt;='C'!$R88,Y62&lt;'C'!$T88),'C'!$G88,0)*Y69</f>
        <v>0</v>
      </c>
      <c r="Z64" s="229">
        <f>+IF(AND(Z62&gt;='C'!$R88,Z62&lt;'C'!$T88),'C'!$G88,0)*Z69</f>
        <v>0</v>
      </c>
      <c r="AA64" s="229">
        <f>+IF(AND(AA62&gt;='C'!$R88,AA62&lt;'C'!$T88),'C'!$G88,0)*AA69</f>
        <v>0</v>
      </c>
      <c r="AB64" s="229">
        <f>+IF(AND(AB62&gt;='C'!$R88,AB62&lt;'C'!$T88),'C'!$G88,0)*AB69</f>
        <v>0</v>
      </c>
      <c r="AC64" s="229">
        <f>+IF(AND(AC62&gt;='C'!$R88,AC62&lt;'C'!$T88),'C'!$G88,0)*AC69</f>
        <v>0</v>
      </c>
      <c r="AD64" s="229">
        <f>+IF(AND(AD62&gt;='C'!$R88,AD62&lt;'C'!$T88),'C'!$G88,0)*AD69</f>
        <v>0</v>
      </c>
      <c r="AE64" s="229">
        <f>+IF(AND(AE62&gt;='C'!$R88,AE62&lt;'C'!$T88),'C'!$G88,0)*AE69</f>
        <v>0</v>
      </c>
      <c r="AF64" s="229">
        <f>+IF(AND(AF62&gt;='C'!$R88,AF62&lt;'C'!$T88),'C'!$G88,0)*AF69</f>
        <v>0</v>
      </c>
      <c r="AG64" s="229">
        <f>+IF(AND(AG62&gt;='C'!$R88,AG62&lt;'C'!$T88),'C'!$G88,0)*AG69</f>
        <v>0</v>
      </c>
      <c r="AH64" s="229">
        <f>+IF(AND(AH62&gt;='C'!$R88,AH62&lt;'C'!$T88),'C'!$G88,0)*AH69</f>
        <v>0</v>
      </c>
      <c r="AI64" s="229">
        <f>+IF(AND(AI62&gt;='C'!$R88,AI62&lt;'C'!$T88),'C'!$G88,0)*AI69</f>
        <v>0</v>
      </c>
      <c r="AJ64" s="229">
        <f>+IF(AND(AJ62&gt;='C'!$R88,AJ62&lt;'C'!$T88),'C'!$G88,0)*AJ69</f>
        <v>0</v>
      </c>
      <c r="AK64" s="229">
        <f>+IF(AND(AK62&gt;='C'!$R88,AK62&lt;'C'!$T88),'C'!$G88,0)*AK69</f>
        <v>0</v>
      </c>
      <c r="AL64" s="229">
        <f>+IF(AND(AL62&gt;='C'!$R88,AL62&lt;'C'!$T88),'C'!$G88,0)*AL69</f>
        <v>0</v>
      </c>
      <c r="AM64" s="229">
        <f>+IF(AND(AM62&gt;='C'!$R88,AM62&lt;'C'!$T88),'C'!$G88,0)*AM69</f>
        <v>0</v>
      </c>
      <c r="AN64" s="229">
        <f>+IF(AND(AN62&gt;='C'!$R88,AN62&lt;'C'!$T88),'C'!$G88,0)*AN69</f>
        <v>0</v>
      </c>
      <c r="AO64" s="229">
        <f>+IF(AND(AO62&gt;='C'!$R88,AO62&lt;'C'!$T88),'C'!$G88,0)*AO69</f>
        <v>0</v>
      </c>
      <c r="AP64" s="229">
        <f>+IF(AND(AP62&gt;='C'!$R88,AP62&lt;'C'!$T88),'C'!$G88,0)*AP69</f>
        <v>0</v>
      </c>
      <c r="AQ64" s="229">
        <f>+IF(AND(AQ62&gt;='C'!$R88,AQ62&lt;'C'!$T88),'C'!$G88,0)*AQ69</f>
        <v>0</v>
      </c>
      <c r="AR64" s="229">
        <f>+IF(AND(AR62&gt;='C'!$R88,AR62&lt;'C'!$T88),'C'!$G88,0)*AR69</f>
        <v>0</v>
      </c>
      <c r="AS64" s="229">
        <f>+IF(AND(AS62&gt;='C'!$R88,AS62&lt;'C'!$T88),'C'!$G88,0)*AS69</f>
        <v>0</v>
      </c>
      <c r="AT64" s="229">
        <f>+IF(AND(AT62&gt;='C'!$R88,AT62&lt;'C'!$T88),'C'!$G88,0)*AT69</f>
        <v>0</v>
      </c>
      <c r="AU64" s="229">
        <f>+IF(AND(AU62&gt;='C'!$R88,AU62&lt;'C'!$T88),'C'!$G88,0)*AU69</f>
        <v>0</v>
      </c>
      <c r="AV64" s="229">
        <f>+IF(AND(AV62&gt;='C'!$R88,AV62&lt;'C'!$T88),'C'!$G88,0)*AV69</f>
        <v>0</v>
      </c>
      <c r="AW64" s="229">
        <f>+IF(AND(AW62&gt;='C'!$R88,AW62&lt;'C'!$T88),'C'!$G88,0)*AW69</f>
        <v>0</v>
      </c>
      <c r="AX64" s="229">
        <f>+IF(AND(AX62&gt;='C'!$R88,AX62&lt;'C'!$T88),'C'!$G88,0)*AX69</f>
        <v>0</v>
      </c>
      <c r="AY64" s="229">
        <f>+IF(AND(AY62&gt;='C'!$R88,AY62&lt;'C'!$T88),'C'!$G88,0)*AY69</f>
        <v>0</v>
      </c>
      <c r="AZ64" s="229">
        <f>+IF(AND(AZ62&gt;='C'!$R88,AZ62&lt;'C'!$T88),'C'!$G88,0)*AZ69</f>
        <v>0</v>
      </c>
      <c r="BA64" s="229">
        <f>+IF(AND(BA62&gt;='C'!$R88,BA62&lt;'C'!$T88),'C'!$G88,0)*BA69</f>
        <v>0</v>
      </c>
      <c r="BB64" s="229">
        <f>+IF(AND(BB62&gt;='C'!$R88,BB62&lt;'C'!$T88),'C'!$G88,0)*BB69</f>
        <v>0</v>
      </c>
      <c r="BC64" s="229">
        <f>+IF(AND(BC62&gt;='C'!$R88,BC62&lt;'C'!$T88),'C'!$G88,0)*BC69</f>
        <v>0</v>
      </c>
      <c r="BD64" s="229">
        <f>+IF(AND(BD62&gt;='C'!$R88,BD62&lt;'C'!$T88),'C'!$G88,0)*BD69</f>
        <v>0</v>
      </c>
      <c r="BE64" s="229">
        <f>+IF(AND(BE62&gt;='C'!$R88,BE62&lt;'C'!$T88),'C'!$G88,0)*BE69</f>
        <v>0</v>
      </c>
      <c r="BF64" s="229">
        <f>+IF(AND(BF62&gt;='C'!$R88,BF62&lt;'C'!$T88),'C'!$G88,0)*BF69</f>
        <v>0</v>
      </c>
      <c r="BG64" s="229">
        <f>+IF(AND(BG62&gt;='C'!$R88,BG62&lt;'C'!$T88),'C'!$G88,0)*BG69</f>
        <v>0</v>
      </c>
      <c r="BH64" s="229">
        <f>+IF(AND(BH62&gt;='C'!$R88,BH62&lt;'C'!$T88),'C'!$G88,0)*BH69</f>
        <v>0</v>
      </c>
      <c r="BI64" s="229">
        <f>+IF(AND(BI62&gt;='C'!$R88,BI62&lt;'C'!$T88),'C'!$G88,0)*BI69</f>
        <v>0</v>
      </c>
      <c r="BJ64" s="229">
        <f>+IF(AND(BJ62&gt;='C'!$R88,BJ62&lt;'C'!$T88),'C'!$G88,0)*BJ69</f>
        <v>0</v>
      </c>
      <c r="BK64" s="229">
        <f>+IF(AND(BK62&gt;='C'!$R88,BK62&lt;'C'!$T88),'C'!$G88,0)*BK69</f>
        <v>0</v>
      </c>
    </row>
    <row r="65" spans="1:63" s="122" customFormat="1">
      <c r="A65" s="140"/>
      <c r="B65" s="226" t="s">
        <v>247</v>
      </c>
      <c r="C65" s="213"/>
      <c r="D65" s="229">
        <f t="shared" ref="D65:AI65" si="41">+D64-D66-D63</f>
        <v>0</v>
      </c>
      <c r="E65" s="229">
        <f t="shared" si="41"/>
        <v>0</v>
      </c>
      <c r="F65" s="229">
        <f t="shared" si="41"/>
        <v>0</v>
      </c>
      <c r="G65" s="229">
        <f t="shared" si="41"/>
        <v>0</v>
      </c>
      <c r="H65" s="229">
        <f t="shared" si="41"/>
        <v>0</v>
      </c>
      <c r="I65" s="229">
        <f t="shared" si="41"/>
        <v>0</v>
      </c>
      <c r="J65" s="229">
        <f t="shared" si="41"/>
        <v>0</v>
      </c>
      <c r="K65" s="229">
        <f t="shared" si="41"/>
        <v>0</v>
      </c>
      <c r="L65" s="229">
        <f t="shared" si="41"/>
        <v>0</v>
      </c>
      <c r="M65" s="229">
        <f t="shared" si="41"/>
        <v>0</v>
      </c>
      <c r="N65" s="229">
        <f t="shared" si="41"/>
        <v>0</v>
      </c>
      <c r="O65" s="229">
        <f t="shared" si="41"/>
        <v>0</v>
      </c>
      <c r="P65" s="229">
        <f t="shared" si="41"/>
        <v>0</v>
      </c>
      <c r="Q65" s="229">
        <f t="shared" si="41"/>
        <v>0</v>
      </c>
      <c r="R65" s="229">
        <f t="shared" si="41"/>
        <v>0</v>
      </c>
      <c r="S65" s="229">
        <f t="shared" si="41"/>
        <v>0</v>
      </c>
      <c r="T65" s="229">
        <f t="shared" si="41"/>
        <v>0</v>
      </c>
      <c r="U65" s="229">
        <f t="shared" si="41"/>
        <v>0</v>
      </c>
      <c r="V65" s="229">
        <f t="shared" si="41"/>
        <v>0</v>
      </c>
      <c r="W65" s="229">
        <f t="shared" si="41"/>
        <v>0</v>
      </c>
      <c r="X65" s="229">
        <f t="shared" si="41"/>
        <v>0</v>
      </c>
      <c r="Y65" s="229">
        <f t="shared" si="41"/>
        <v>0</v>
      </c>
      <c r="Z65" s="229">
        <f t="shared" si="41"/>
        <v>0</v>
      </c>
      <c r="AA65" s="229">
        <f t="shared" si="41"/>
        <v>0</v>
      </c>
      <c r="AB65" s="229">
        <f t="shared" si="41"/>
        <v>0</v>
      </c>
      <c r="AC65" s="229">
        <f t="shared" si="41"/>
        <v>0</v>
      </c>
      <c r="AD65" s="229">
        <f t="shared" si="41"/>
        <v>0</v>
      </c>
      <c r="AE65" s="229">
        <f t="shared" si="41"/>
        <v>0</v>
      </c>
      <c r="AF65" s="229">
        <f t="shared" si="41"/>
        <v>0</v>
      </c>
      <c r="AG65" s="229">
        <f t="shared" si="41"/>
        <v>0</v>
      </c>
      <c r="AH65" s="229">
        <f t="shared" si="41"/>
        <v>0</v>
      </c>
      <c r="AI65" s="229">
        <f t="shared" si="41"/>
        <v>0</v>
      </c>
      <c r="AJ65" s="229">
        <f t="shared" ref="AJ65:BK65" si="42">+AJ64-AJ66-AJ63</f>
        <v>0</v>
      </c>
      <c r="AK65" s="229">
        <f t="shared" si="42"/>
        <v>0</v>
      </c>
      <c r="AL65" s="229">
        <f t="shared" si="42"/>
        <v>0</v>
      </c>
      <c r="AM65" s="229">
        <f t="shared" si="42"/>
        <v>0</v>
      </c>
      <c r="AN65" s="229">
        <f t="shared" si="42"/>
        <v>0</v>
      </c>
      <c r="AO65" s="229">
        <f t="shared" si="42"/>
        <v>0</v>
      </c>
      <c r="AP65" s="229">
        <f t="shared" si="42"/>
        <v>0</v>
      </c>
      <c r="AQ65" s="229">
        <f t="shared" si="42"/>
        <v>0</v>
      </c>
      <c r="AR65" s="229">
        <f t="shared" si="42"/>
        <v>0</v>
      </c>
      <c r="AS65" s="229">
        <f t="shared" si="42"/>
        <v>0</v>
      </c>
      <c r="AT65" s="229">
        <f t="shared" si="42"/>
        <v>0</v>
      </c>
      <c r="AU65" s="229">
        <f t="shared" si="42"/>
        <v>0</v>
      </c>
      <c r="AV65" s="229">
        <f t="shared" si="42"/>
        <v>0</v>
      </c>
      <c r="AW65" s="229">
        <f t="shared" si="42"/>
        <v>0</v>
      </c>
      <c r="AX65" s="229">
        <f t="shared" si="42"/>
        <v>0</v>
      </c>
      <c r="AY65" s="229">
        <f t="shared" si="42"/>
        <v>0</v>
      </c>
      <c r="AZ65" s="229">
        <f t="shared" si="42"/>
        <v>0</v>
      </c>
      <c r="BA65" s="229">
        <f t="shared" si="42"/>
        <v>0</v>
      </c>
      <c r="BB65" s="229">
        <f t="shared" si="42"/>
        <v>0</v>
      </c>
      <c r="BC65" s="229">
        <f t="shared" si="42"/>
        <v>0</v>
      </c>
      <c r="BD65" s="229">
        <f t="shared" si="42"/>
        <v>0</v>
      </c>
      <c r="BE65" s="229">
        <f t="shared" si="42"/>
        <v>0</v>
      </c>
      <c r="BF65" s="229">
        <f t="shared" si="42"/>
        <v>0</v>
      </c>
      <c r="BG65" s="229">
        <f t="shared" si="42"/>
        <v>0</v>
      </c>
      <c r="BH65" s="229">
        <f t="shared" si="42"/>
        <v>0</v>
      </c>
      <c r="BI65" s="229">
        <f t="shared" si="42"/>
        <v>0</v>
      </c>
      <c r="BJ65" s="229">
        <f t="shared" si="42"/>
        <v>0</v>
      </c>
      <c r="BK65" s="229">
        <f t="shared" si="42"/>
        <v>0</v>
      </c>
    </row>
    <row r="66" spans="1:63" s="122" customFormat="1">
      <c r="A66" s="140"/>
      <c r="B66" s="226" t="s">
        <v>93</v>
      </c>
      <c r="C66" s="213"/>
      <c r="D66" s="229">
        <f>+IF(AND(D62&gt;='C'!$R88,D62&lt;'C'!$T88),'C'!$J88,0)*D69</f>
        <v>0</v>
      </c>
      <c r="E66" s="229">
        <f>+IF(AND(E62&gt;='C'!$R88,E62&lt;'C'!$T88),'C'!$J88,0)*E69</f>
        <v>0</v>
      </c>
      <c r="F66" s="229">
        <f>+IF(AND(F62&gt;='C'!$R88,F62&lt;'C'!$T88),'C'!$J88,0)*F69</f>
        <v>0</v>
      </c>
      <c r="G66" s="229">
        <f>+IF(AND(G62&gt;='C'!$R88,G62&lt;'C'!$T88),'C'!$J88,0)*G69</f>
        <v>0</v>
      </c>
      <c r="H66" s="229">
        <f>+IF(AND(H62&gt;='C'!$R88,H62&lt;'C'!$T88),'C'!$J88,0)*H69</f>
        <v>0</v>
      </c>
      <c r="I66" s="229">
        <f>+IF(AND(I62&gt;='C'!$R88,I62&lt;'C'!$T88),'C'!$J88,0)*I69</f>
        <v>0</v>
      </c>
      <c r="J66" s="229">
        <f>+IF(AND(J62&gt;='C'!$R88,J62&lt;'C'!$T88),'C'!$J88,0)*J69</f>
        <v>0</v>
      </c>
      <c r="K66" s="229">
        <f>+IF(AND(K62&gt;='C'!$R88,K62&lt;'C'!$T88),'C'!$J88,0)*K69</f>
        <v>0</v>
      </c>
      <c r="L66" s="229">
        <f>+IF(AND(L62&gt;='C'!$R88,L62&lt;'C'!$T88),'C'!$J88,0)*L69</f>
        <v>0</v>
      </c>
      <c r="M66" s="229">
        <f>+IF(AND(M62&gt;='C'!$R88,M62&lt;'C'!$T88),'C'!$J88,0)*M69</f>
        <v>0</v>
      </c>
      <c r="N66" s="229">
        <f>+IF(AND(N62&gt;='C'!$R88,N62&lt;'C'!$T88),'C'!$J88,0)*N69</f>
        <v>0</v>
      </c>
      <c r="O66" s="229">
        <f>+IF(AND(O62&gt;='C'!$R88,O62&lt;'C'!$T88),'C'!$J88,0)*O69</f>
        <v>0</v>
      </c>
      <c r="P66" s="229">
        <f>+IF(AND(P62&gt;='C'!$R88,P62&lt;'C'!$T88),'C'!$J88,0)*P69</f>
        <v>0</v>
      </c>
      <c r="Q66" s="229">
        <f>+IF(AND(Q62&gt;='C'!$R88,Q62&lt;'C'!$T88),'C'!$J88,0)*Q69</f>
        <v>0</v>
      </c>
      <c r="R66" s="229">
        <f>+IF(AND(R62&gt;='C'!$R88,R62&lt;'C'!$T88),'C'!$J88,0)*R69</f>
        <v>0</v>
      </c>
      <c r="S66" s="229">
        <f>+IF(AND(S62&gt;='C'!$R88,S62&lt;'C'!$T88),'C'!$J88,0)*S69</f>
        <v>0</v>
      </c>
      <c r="T66" s="229">
        <f>+IF(AND(T62&gt;='C'!$R88,T62&lt;'C'!$T88),'C'!$J88,0)*T69</f>
        <v>0</v>
      </c>
      <c r="U66" s="229">
        <f>+IF(AND(U62&gt;='C'!$R88,U62&lt;'C'!$T88),'C'!$J88,0)*U69</f>
        <v>0</v>
      </c>
      <c r="V66" s="229">
        <f>+IF(AND(V62&gt;='C'!$R88,V62&lt;'C'!$T88),'C'!$J88,0)*V69</f>
        <v>0</v>
      </c>
      <c r="W66" s="229">
        <f>+IF(AND(W62&gt;='C'!$R88,W62&lt;'C'!$T88),'C'!$J88,0)*W69</f>
        <v>0</v>
      </c>
      <c r="X66" s="229">
        <f>+IF(AND(X62&gt;='C'!$R88,X62&lt;'C'!$T88),'C'!$J88,0)*X69</f>
        <v>0</v>
      </c>
      <c r="Y66" s="229">
        <f>+IF(AND(Y62&gt;='C'!$R88,Y62&lt;'C'!$T88),'C'!$J88,0)*Y69</f>
        <v>0</v>
      </c>
      <c r="Z66" s="229">
        <f>+IF(AND(Z62&gt;='C'!$R88,Z62&lt;'C'!$T88),'C'!$J88,0)*Z69</f>
        <v>0</v>
      </c>
      <c r="AA66" s="229">
        <f>+IF(AND(AA62&gt;='C'!$R88,AA62&lt;'C'!$T88),'C'!$J88,0)*AA69</f>
        <v>0</v>
      </c>
      <c r="AB66" s="229">
        <f>+IF(AND(AB62&gt;='C'!$R88,AB62&lt;'C'!$T88),'C'!$J88,0)*AB69</f>
        <v>0</v>
      </c>
      <c r="AC66" s="229">
        <f>+IF(AND(AC62&gt;='C'!$R88,AC62&lt;'C'!$T88),'C'!$J88,0)*AC69</f>
        <v>0</v>
      </c>
      <c r="AD66" s="229">
        <f>+IF(AND(AD62&gt;='C'!$R88,AD62&lt;'C'!$T88),'C'!$J88,0)*AD69</f>
        <v>0</v>
      </c>
      <c r="AE66" s="229">
        <f>+IF(AND(AE62&gt;='C'!$R88,AE62&lt;'C'!$T88),'C'!$J88,0)*AE69</f>
        <v>0</v>
      </c>
      <c r="AF66" s="229">
        <f>+IF(AND(AF62&gt;='C'!$R88,AF62&lt;'C'!$T88),'C'!$J88,0)*AF69</f>
        <v>0</v>
      </c>
      <c r="AG66" s="229">
        <f>+IF(AND(AG62&gt;='C'!$R88,AG62&lt;'C'!$T88),'C'!$J88,0)*AG69</f>
        <v>0</v>
      </c>
      <c r="AH66" s="229">
        <f>+IF(AND(AH62&gt;='C'!$R88,AH62&lt;'C'!$T88),'C'!$J88,0)*AH69</f>
        <v>0</v>
      </c>
      <c r="AI66" s="229">
        <f>+IF(AND(AI62&gt;='C'!$R88,AI62&lt;'C'!$T88),'C'!$J88,0)*AI69</f>
        <v>0</v>
      </c>
      <c r="AJ66" s="229">
        <f>+IF(AND(AJ62&gt;='C'!$R88,AJ62&lt;'C'!$T88),'C'!$J88,0)*AJ69</f>
        <v>0</v>
      </c>
      <c r="AK66" s="229">
        <f>+IF(AND(AK62&gt;='C'!$R88,AK62&lt;'C'!$T88),'C'!$J88,0)*AK69</f>
        <v>0</v>
      </c>
      <c r="AL66" s="229">
        <f>+IF(AND(AL62&gt;='C'!$R88,AL62&lt;'C'!$T88),'C'!$J88,0)*AL69</f>
        <v>0</v>
      </c>
      <c r="AM66" s="229">
        <f>+IF(AND(AM62&gt;='C'!$R88,AM62&lt;'C'!$T88),'C'!$J88,0)*AM69</f>
        <v>0</v>
      </c>
      <c r="AN66" s="229">
        <f>+IF(AND(AN62&gt;='C'!$R88,AN62&lt;'C'!$T88),'C'!$J88,0)*AN69</f>
        <v>0</v>
      </c>
      <c r="AO66" s="229">
        <f>+IF(AND(AO62&gt;='C'!$R88,AO62&lt;'C'!$T88),'C'!$J88,0)*AO69</f>
        <v>0</v>
      </c>
      <c r="AP66" s="229">
        <f>+IF(AND(AP62&gt;='C'!$R88,AP62&lt;'C'!$T88),'C'!$J88,0)*AP69</f>
        <v>0</v>
      </c>
      <c r="AQ66" s="229">
        <f>+IF(AND(AQ62&gt;='C'!$R88,AQ62&lt;'C'!$T88),'C'!$J88,0)*AQ69</f>
        <v>0</v>
      </c>
      <c r="AR66" s="229">
        <f>+IF(AND(AR62&gt;='C'!$R88,AR62&lt;'C'!$T88),'C'!$J88,0)*AR69</f>
        <v>0</v>
      </c>
      <c r="AS66" s="229">
        <f>+IF(AND(AS62&gt;='C'!$R88,AS62&lt;'C'!$T88),'C'!$J88,0)*AS69</f>
        <v>0</v>
      </c>
      <c r="AT66" s="229">
        <f>+IF(AND(AT62&gt;='C'!$R88,AT62&lt;'C'!$T88),'C'!$J88,0)*AT69</f>
        <v>0</v>
      </c>
      <c r="AU66" s="229">
        <f>+IF(AND(AU62&gt;='C'!$R88,AU62&lt;'C'!$T88),'C'!$J88,0)*AU69</f>
        <v>0</v>
      </c>
      <c r="AV66" s="229">
        <f>+IF(AND(AV62&gt;='C'!$R88,AV62&lt;'C'!$T88),'C'!$J88,0)*AV69</f>
        <v>0</v>
      </c>
      <c r="AW66" s="229">
        <f>+IF(AND(AW62&gt;='C'!$R88,AW62&lt;'C'!$T88),'C'!$J88,0)*AW69</f>
        <v>0</v>
      </c>
      <c r="AX66" s="229">
        <f>+IF(AND(AX62&gt;='C'!$R88,AX62&lt;'C'!$T88),'C'!$J88,0)*AX69</f>
        <v>0</v>
      </c>
      <c r="AY66" s="229">
        <f>+IF(AND(AY62&gt;='C'!$R88,AY62&lt;'C'!$T88),'C'!$J88,0)*AY69</f>
        <v>0</v>
      </c>
      <c r="AZ66" s="229">
        <f>+IF(AND(AZ62&gt;='C'!$R88,AZ62&lt;'C'!$T88),'C'!$J88,0)*AZ69</f>
        <v>0</v>
      </c>
      <c r="BA66" s="229">
        <f>+IF(AND(BA62&gt;='C'!$R88,BA62&lt;'C'!$T88),'C'!$J88,0)*BA69</f>
        <v>0</v>
      </c>
      <c r="BB66" s="229">
        <f>+IF(AND(BB62&gt;='C'!$R88,BB62&lt;'C'!$T88),'C'!$J88,0)*BB69</f>
        <v>0</v>
      </c>
      <c r="BC66" s="229">
        <f>+IF(AND(BC62&gt;='C'!$R88,BC62&lt;'C'!$T88),'C'!$J88,0)*BC69</f>
        <v>0</v>
      </c>
      <c r="BD66" s="229">
        <f>+IF(AND(BD62&gt;='C'!$R88,BD62&lt;'C'!$T88),'C'!$J88,0)*BD69</f>
        <v>0</v>
      </c>
      <c r="BE66" s="229">
        <f>+IF(AND(BE62&gt;='C'!$R88,BE62&lt;'C'!$T88),'C'!$J88,0)*BE69</f>
        <v>0</v>
      </c>
      <c r="BF66" s="229">
        <f>+IF(AND(BF62&gt;='C'!$R88,BF62&lt;'C'!$T88),'C'!$J88,0)*BF69</f>
        <v>0</v>
      </c>
      <c r="BG66" s="229">
        <f>+IF(AND(BG62&gt;='C'!$R88,BG62&lt;'C'!$T88),'C'!$J88,0)*BG69</f>
        <v>0</v>
      </c>
      <c r="BH66" s="229">
        <f>+IF(AND(BH62&gt;='C'!$R88,BH62&lt;'C'!$T88),'C'!$J88,0)*BH69</f>
        <v>0</v>
      </c>
      <c r="BI66" s="229">
        <f>+IF(AND(BI62&gt;='C'!$R88,BI62&lt;'C'!$T88),'C'!$J88,0)*BI69</f>
        <v>0</v>
      </c>
      <c r="BJ66" s="229">
        <f>+IF(AND(BJ62&gt;='C'!$R88,BJ62&lt;'C'!$T88),'C'!$J88,0)*BJ69</f>
        <v>0</v>
      </c>
      <c r="BK66" s="229">
        <f>+IF(AND(BK62&gt;='C'!$R88,BK62&lt;'C'!$T88),'C'!$J88,0)*BK69</f>
        <v>0</v>
      </c>
    </row>
    <row r="67" spans="1:63" s="122" customFormat="1">
      <c r="A67" s="140"/>
      <c r="B67" s="227" t="s">
        <v>174</v>
      </c>
      <c r="C67" s="213"/>
      <c r="D67" s="229">
        <f>+IF(AND(D62&gt;='C'!$R88,D62&lt;'C'!$T88),'C'!$M88,0)</f>
        <v>0</v>
      </c>
      <c r="E67" s="229">
        <f>+IF(AND(E62&gt;='C'!$R88,E62&lt;'C'!$T88),'C'!$M88,0)</f>
        <v>0</v>
      </c>
      <c r="F67" s="229">
        <f>+IF(AND(F62&gt;='C'!$R88,F62&lt;'C'!$T88),'C'!$M88,0)</f>
        <v>0</v>
      </c>
      <c r="G67" s="229">
        <f>+IF(AND(G62&gt;='C'!$R88,G62&lt;'C'!$T88),'C'!$M88,0)</f>
        <v>0</v>
      </c>
      <c r="H67" s="229">
        <f>+IF(AND(H62&gt;='C'!$R88,H62&lt;'C'!$T88),'C'!$M88,0)</f>
        <v>0</v>
      </c>
      <c r="I67" s="229">
        <f>+IF(AND(I62&gt;='C'!$R88,I62&lt;'C'!$T88),'C'!$M88,0)</f>
        <v>0</v>
      </c>
      <c r="J67" s="229">
        <f>+IF(AND(J62&gt;='C'!$R88,J62&lt;'C'!$T88),'C'!$M88,0)</f>
        <v>0</v>
      </c>
      <c r="K67" s="229">
        <f>+IF(AND(K62&gt;='C'!$R88,K62&lt;'C'!$T88),'C'!$M88,0)</f>
        <v>0</v>
      </c>
      <c r="L67" s="229">
        <f>+IF(AND(L62&gt;='C'!$R88,L62&lt;'C'!$T88),'C'!$M88,0)</f>
        <v>0</v>
      </c>
      <c r="M67" s="229">
        <f>+IF(AND(M62&gt;='C'!$R88,M62&lt;'C'!$T88),'C'!$M88,0)</f>
        <v>0</v>
      </c>
      <c r="N67" s="229">
        <f>+IF(AND(N62&gt;='C'!$R88,N62&lt;'C'!$T88),'C'!$M88,0)</f>
        <v>0</v>
      </c>
      <c r="O67" s="229">
        <f>+IF(AND(O62&gt;='C'!$R88,O62&lt;'C'!$T88),'C'!$M88,0)</f>
        <v>0</v>
      </c>
      <c r="P67" s="229">
        <f>+IF(AND(P62&gt;='C'!$R88,P62&lt;'C'!$T88),'C'!$M88,0)</f>
        <v>0</v>
      </c>
      <c r="Q67" s="229">
        <f>+IF(AND(Q62&gt;='C'!$R88,Q62&lt;'C'!$T88),'C'!$M88,0)</f>
        <v>0</v>
      </c>
      <c r="R67" s="229">
        <f>+IF(AND(R62&gt;='C'!$R88,R62&lt;'C'!$T88),'C'!$M88,0)</f>
        <v>0</v>
      </c>
      <c r="S67" s="229">
        <f>+IF(AND(S62&gt;='C'!$R88,S62&lt;'C'!$T88),'C'!$M88,0)</f>
        <v>0</v>
      </c>
      <c r="T67" s="229">
        <f>+IF(AND(T62&gt;='C'!$R88,T62&lt;'C'!$T88),'C'!$M88,0)</f>
        <v>0</v>
      </c>
      <c r="U67" s="229">
        <f>+IF(AND(U62&gt;='C'!$R88,U62&lt;'C'!$T88),'C'!$M88,0)</f>
        <v>0</v>
      </c>
      <c r="V67" s="229">
        <f>+IF(AND(V62&gt;='C'!$R88,V62&lt;'C'!$T88),'C'!$M88,0)</f>
        <v>0</v>
      </c>
      <c r="W67" s="229">
        <f>+IF(AND(W62&gt;='C'!$R88,W62&lt;'C'!$T88),'C'!$M88,0)</f>
        <v>0</v>
      </c>
      <c r="X67" s="229">
        <f>+IF(AND(X62&gt;='C'!$R88,X62&lt;'C'!$T88),'C'!$M88,0)</f>
        <v>0</v>
      </c>
      <c r="Y67" s="229">
        <f>+IF(AND(Y62&gt;='C'!$R88,Y62&lt;'C'!$T88),'C'!$M88,0)</f>
        <v>0</v>
      </c>
      <c r="Z67" s="229">
        <f>+IF(AND(Z62&gt;='C'!$R88,Z62&lt;'C'!$T88),'C'!$M88,0)</f>
        <v>0</v>
      </c>
      <c r="AA67" s="229">
        <f>+IF(AND(AA62&gt;='C'!$R88,AA62&lt;'C'!$T88),'C'!$M88,0)</f>
        <v>0</v>
      </c>
      <c r="AB67" s="229">
        <f>+IF(AND(AB62&gt;='C'!$R88,AB62&lt;'C'!$T88),'C'!$M88,0)</f>
        <v>0</v>
      </c>
      <c r="AC67" s="229">
        <f>+IF(AND(AC62&gt;='C'!$R88,AC62&lt;'C'!$T88),'C'!$M88,0)</f>
        <v>0</v>
      </c>
      <c r="AD67" s="229">
        <f>+IF(AND(AD62&gt;='C'!$R88,AD62&lt;'C'!$T88),'C'!$M88,0)</f>
        <v>0</v>
      </c>
      <c r="AE67" s="229">
        <f>+IF(AND(AE62&gt;='C'!$R88,AE62&lt;'C'!$T88),'C'!$M88,0)</f>
        <v>0</v>
      </c>
      <c r="AF67" s="229">
        <f>+IF(AND(AF62&gt;='C'!$R88,AF62&lt;'C'!$T88),'C'!$M88,0)</f>
        <v>0</v>
      </c>
      <c r="AG67" s="229">
        <f>+IF(AND(AG62&gt;='C'!$R88,AG62&lt;'C'!$T88),'C'!$M88,0)</f>
        <v>0</v>
      </c>
      <c r="AH67" s="229">
        <f>+IF(AND(AH62&gt;='C'!$R88,AH62&lt;'C'!$T88),'C'!$M88,0)</f>
        <v>0</v>
      </c>
      <c r="AI67" s="229">
        <f>+IF(AND(AI62&gt;='C'!$R88,AI62&lt;'C'!$T88),'C'!$M88,0)</f>
        <v>0</v>
      </c>
      <c r="AJ67" s="229">
        <f>+IF(AND(AJ62&gt;='C'!$R88,AJ62&lt;'C'!$T88),'C'!$M88,0)</f>
        <v>0</v>
      </c>
      <c r="AK67" s="229">
        <f>+IF(AND(AK62&gt;='C'!$R88,AK62&lt;'C'!$T88),'C'!$M88,0)</f>
        <v>0</v>
      </c>
      <c r="AL67" s="229">
        <f>+IF(AND(AL62&gt;='C'!$R88,AL62&lt;'C'!$T88),'C'!$M88,0)</f>
        <v>0</v>
      </c>
      <c r="AM67" s="229">
        <f>+IF(AND(AM62&gt;='C'!$R88,AM62&lt;'C'!$T88),'C'!$M88,0)</f>
        <v>0</v>
      </c>
      <c r="AN67" s="229">
        <f>+IF(AND(AN62&gt;='C'!$R88,AN62&lt;'C'!$T88),'C'!$M88,0)</f>
        <v>0</v>
      </c>
      <c r="AO67" s="229">
        <f>+IF(AND(AO62&gt;='C'!$R88,AO62&lt;'C'!$T88),'C'!$M88,0)</f>
        <v>0</v>
      </c>
      <c r="AP67" s="229">
        <f>+IF(AND(AP62&gt;='C'!$R88,AP62&lt;'C'!$T88),'C'!$M88,0)</f>
        <v>0</v>
      </c>
      <c r="AQ67" s="229">
        <f>+IF(AND(AQ62&gt;='C'!$R88,AQ62&lt;'C'!$T88),'C'!$M88,0)</f>
        <v>0</v>
      </c>
      <c r="AR67" s="229">
        <f>+IF(AND(AR62&gt;='C'!$R88,AR62&lt;'C'!$T88),'C'!$M88,0)</f>
        <v>0</v>
      </c>
      <c r="AS67" s="229">
        <f>+IF(AND(AS62&gt;='C'!$R88,AS62&lt;'C'!$T88),'C'!$M88,0)</f>
        <v>0</v>
      </c>
      <c r="AT67" s="229">
        <f>+IF(AND(AT62&gt;='C'!$R88,AT62&lt;'C'!$T88),'C'!$M88,0)</f>
        <v>0</v>
      </c>
      <c r="AU67" s="229">
        <f>+IF(AND(AU62&gt;='C'!$R88,AU62&lt;'C'!$T88),'C'!$M88,0)</f>
        <v>0</v>
      </c>
      <c r="AV67" s="229">
        <f>+IF(AND(AV62&gt;='C'!$R88,AV62&lt;'C'!$T88),'C'!$M88,0)</f>
        <v>0</v>
      </c>
      <c r="AW67" s="229">
        <f>+IF(AND(AW62&gt;='C'!$R88,AW62&lt;'C'!$T88),'C'!$M88,0)</f>
        <v>0</v>
      </c>
      <c r="AX67" s="229">
        <f>+IF(AND(AX62&gt;='C'!$R88,AX62&lt;'C'!$T88),'C'!$M88,0)</f>
        <v>0</v>
      </c>
      <c r="AY67" s="229">
        <f>+IF(AND(AY62&gt;='C'!$R88,AY62&lt;'C'!$T88),'C'!$M88,0)</f>
        <v>0</v>
      </c>
      <c r="AZ67" s="229">
        <f>+IF(AND(AZ62&gt;='C'!$R88,AZ62&lt;'C'!$T88),'C'!$M88,0)</f>
        <v>0</v>
      </c>
      <c r="BA67" s="229">
        <f>+IF(AND(BA62&gt;='C'!$R88,BA62&lt;'C'!$T88),'C'!$M88,0)</f>
        <v>0</v>
      </c>
      <c r="BB67" s="229">
        <f>+IF(AND(BB62&gt;='C'!$R88,BB62&lt;'C'!$T88),'C'!$M88,0)</f>
        <v>0</v>
      </c>
      <c r="BC67" s="229">
        <f>+IF(AND(BC62&gt;='C'!$R88,BC62&lt;'C'!$T88),'C'!$M88,0)</f>
        <v>0</v>
      </c>
      <c r="BD67" s="229">
        <f>+IF(AND(BD62&gt;='C'!$R88,BD62&lt;'C'!$T88),'C'!$M88,0)</f>
        <v>0</v>
      </c>
      <c r="BE67" s="229">
        <f>+IF(AND(BE62&gt;='C'!$R88,BE62&lt;'C'!$T88),'C'!$M88,0)</f>
        <v>0</v>
      </c>
      <c r="BF67" s="229">
        <f>+IF(AND(BF62&gt;='C'!$R88,BF62&lt;'C'!$T88),'C'!$M88,0)</f>
        <v>0</v>
      </c>
      <c r="BG67" s="229">
        <f>+IF(AND(BG62&gt;='C'!$R88,BG62&lt;'C'!$T88),'C'!$M88,0)</f>
        <v>0</v>
      </c>
      <c r="BH67" s="229">
        <f>+IF(AND(BH62&gt;='C'!$R88,BH62&lt;'C'!$T88),'C'!$M88,0)</f>
        <v>0</v>
      </c>
      <c r="BI67" s="229">
        <f>+IF(AND(BI62&gt;='C'!$R88,BI62&lt;'C'!$T88),'C'!$M88,0)</f>
        <v>0</v>
      </c>
      <c r="BJ67" s="229">
        <f>+IF(AND(BJ62&gt;='C'!$R88,BJ62&lt;'C'!$T88),'C'!$M88,0)</f>
        <v>0</v>
      </c>
      <c r="BK67" s="229">
        <f>+IF(AND(BK62&gt;='C'!$R88,BK62&lt;'C'!$T88),'C'!$M88,0)</f>
        <v>0</v>
      </c>
    </row>
    <row r="68" spans="1:63">
      <c r="B68" s="228" t="s">
        <v>246</v>
      </c>
      <c r="C68" s="215"/>
      <c r="D68" s="157">
        <f t="shared" ref="D68:AI68" si="43">SUM(D65:D67)</f>
        <v>0</v>
      </c>
      <c r="E68" s="157">
        <f t="shared" si="43"/>
        <v>0</v>
      </c>
      <c r="F68" s="157">
        <f t="shared" si="43"/>
        <v>0</v>
      </c>
      <c r="G68" s="157">
        <f t="shared" si="43"/>
        <v>0</v>
      </c>
      <c r="H68" s="157">
        <f t="shared" si="43"/>
        <v>0</v>
      </c>
      <c r="I68" s="157">
        <f t="shared" si="43"/>
        <v>0</v>
      </c>
      <c r="J68" s="157">
        <f t="shared" si="43"/>
        <v>0</v>
      </c>
      <c r="K68" s="157">
        <f t="shared" si="43"/>
        <v>0</v>
      </c>
      <c r="L68" s="157">
        <f t="shared" si="43"/>
        <v>0</v>
      </c>
      <c r="M68" s="157">
        <f t="shared" si="43"/>
        <v>0</v>
      </c>
      <c r="N68" s="157">
        <f t="shared" si="43"/>
        <v>0</v>
      </c>
      <c r="O68" s="157">
        <f t="shared" si="43"/>
        <v>0</v>
      </c>
      <c r="P68" s="157">
        <f t="shared" si="43"/>
        <v>0</v>
      </c>
      <c r="Q68" s="157">
        <f t="shared" si="43"/>
        <v>0</v>
      </c>
      <c r="R68" s="157">
        <f t="shared" si="43"/>
        <v>0</v>
      </c>
      <c r="S68" s="157">
        <f t="shared" si="43"/>
        <v>0</v>
      </c>
      <c r="T68" s="157">
        <f t="shared" si="43"/>
        <v>0</v>
      </c>
      <c r="U68" s="157">
        <f t="shared" si="43"/>
        <v>0</v>
      </c>
      <c r="V68" s="157">
        <f t="shared" si="43"/>
        <v>0</v>
      </c>
      <c r="W68" s="157">
        <f t="shared" si="43"/>
        <v>0</v>
      </c>
      <c r="X68" s="157">
        <f t="shared" si="43"/>
        <v>0</v>
      </c>
      <c r="Y68" s="157">
        <f t="shared" si="43"/>
        <v>0</v>
      </c>
      <c r="Z68" s="157">
        <f t="shared" si="43"/>
        <v>0</v>
      </c>
      <c r="AA68" s="157">
        <f t="shared" si="43"/>
        <v>0</v>
      </c>
      <c r="AB68" s="157">
        <f t="shared" si="43"/>
        <v>0</v>
      </c>
      <c r="AC68" s="157">
        <f t="shared" si="43"/>
        <v>0</v>
      </c>
      <c r="AD68" s="157">
        <f t="shared" si="43"/>
        <v>0</v>
      </c>
      <c r="AE68" s="157">
        <f t="shared" si="43"/>
        <v>0</v>
      </c>
      <c r="AF68" s="157">
        <f t="shared" si="43"/>
        <v>0</v>
      </c>
      <c r="AG68" s="157">
        <f t="shared" si="43"/>
        <v>0</v>
      </c>
      <c r="AH68" s="157">
        <f t="shared" si="43"/>
        <v>0</v>
      </c>
      <c r="AI68" s="157">
        <f t="shared" si="43"/>
        <v>0</v>
      </c>
      <c r="AJ68" s="157">
        <f t="shared" ref="AJ68:BK68" si="44">SUM(AJ65:AJ67)</f>
        <v>0</v>
      </c>
      <c r="AK68" s="157">
        <f t="shared" si="44"/>
        <v>0</v>
      </c>
      <c r="AL68" s="157">
        <f t="shared" si="44"/>
        <v>0</v>
      </c>
      <c r="AM68" s="157">
        <f t="shared" si="44"/>
        <v>0</v>
      </c>
      <c r="AN68" s="157">
        <f t="shared" si="44"/>
        <v>0</v>
      </c>
      <c r="AO68" s="157">
        <f t="shared" si="44"/>
        <v>0</v>
      </c>
      <c r="AP68" s="157">
        <f t="shared" si="44"/>
        <v>0</v>
      </c>
      <c r="AQ68" s="157">
        <f t="shared" si="44"/>
        <v>0</v>
      </c>
      <c r="AR68" s="157">
        <f t="shared" si="44"/>
        <v>0</v>
      </c>
      <c r="AS68" s="157">
        <f t="shared" si="44"/>
        <v>0</v>
      </c>
      <c r="AT68" s="157">
        <f t="shared" si="44"/>
        <v>0</v>
      </c>
      <c r="AU68" s="157">
        <f t="shared" si="44"/>
        <v>0</v>
      </c>
      <c r="AV68" s="157">
        <f t="shared" si="44"/>
        <v>0</v>
      </c>
      <c r="AW68" s="157">
        <f t="shared" si="44"/>
        <v>0</v>
      </c>
      <c r="AX68" s="157">
        <f t="shared" si="44"/>
        <v>0</v>
      </c>
      <c r="AY68" s="157">
        <f t="shared" si="44"/>
        <v>0</v>
      </c>
      <c r="AZ68" s="157">
        <f t="shared" si="44"/>
        <v>0</v>
      </c>
      <c r="BA68" s="157">
        <f t="shared" si="44"/>
        <v>0</v>
      </c>
      <c r="BB68" s="157">
        <f t="shared" si="44"/>
        <v>0</v>
      </c>
      <c r="BC68" s="157">
        <f t="shared" si="44"/>
        <v>0</v>
      </c>
      <c r="BD68" s="157">
        <f t="shared" si="44"/>
        <v>0</v>
      </c>
      <c r="BE68" s="157">
        <f t="shared" si="44"/>
        <v>0</v>
      </c>
      <c r="BF68" s="157">
        <f t="shared" si="44"/>
        <v>0</v>
      </c>
      <c r="BG68" s="157">
        <f t="shared" si="44"/>
        <v>0</v>
      </c>
      <c r="BH68" s="157">
        <f t="shared" si="44"/>
        <v>0</v>
      </c>
      <c r="BI68" s="157">
        <f t="shared" si="44"/>
        <v>0</v>
      </c>
      <c r="BJ68" s="157">
        <f t="shared" si="44"/>
        <v>0</v>
      </c>
      <c r="BK68" s="157">
        <f t="shared" si="44"/>
        <v>0</v>
      </c>
    </row>
    <row r="69" spans="1:63">
      <c r="B69" s="123" t="s">
        <v>364</v>
      </c>
      <c r="D69" s="158">
        <f>IF('C'!$C$88=NT!$AB$3,+IF(OR(D62=NT!$C$31,D62=NT!$C$37,D62=NT!$C$43,D62=NT!$C$49,D62=NT!$C$55,D62=NT!$C$61,D62=NT!$C$67,D62=NT!$C$73,D62=NT!$C$79,D62=NT!$C$85,D62=NT!$C$91,D62=NT!$C$97,D62=NT!$C$104,D62=NT!$C$110,D62=NT!$C$116,D62=NT!$C$123,D62=NT!$C$129,D62=NT!$C$135),2,1),1)</f>
        <v>1</v>
      </c>
      <c r="E69" s="158">
        <f>IF('C'!$C$88=NT!$AB$3,+IF(OR(E62=NT!$C$31,E62=NT!$C$37,E62=NT!$C$43,E62=NT!$C$49,E62=NT!$C$55,E62=NT!$C$61,E62=NT!$C$67,E62=NT!$C$73,E62=NT!$C$79,E62=NT!$C$85,E62=NT!$C$91,E62=NT!$C$97,E62=NT!$C$104,E62=NT!$C$110,E62=NT!$C$116,E62=NT!$C$123,E62=NT!$C$129,E62=NT!$C$135),2,1),1)</f>
        <v>1</v>
      </c>
      <c r="F69" s="158">
        <f>IF('C'!$C$88=NT!$AB$3,+IF(OR(F62=NT!$C$31,F62=NT!$C$37,F62=NT!$C$43,F62=NT!$C$49,F62=NT!$C$55,F62=NT!$C$61,F62=NT!$C$67,F62=NT!$C$73,F62=NT!$C$79,F62=NT!$C$85,F62=NT!$C$91,F62=NT!$C$97,F62=NT!$C$104,F62=NT!$C$110,F62=NT!$C$116,F62=NT!$C$123,F62=NT!$C$129,F62=NT!$C$135),2,1),1)</f>
        <v>1</v>
      </c>
      <c r="G69" s="158">
        <f>IF('C'!$C$88=NT!$AB$3,+IF(OR(G62=NT!$C$31,G62=NT!$C$37,G62=NT!$C$43,G62=NT!$C$49,G62=NT!$C$55,G62=NT!$C$61,G62=NT!$C$67,G62=NT!$C$73,G62=NT!$C$79,G62=NT!$C$85,G62=NT!$C$91,G62=NT!$C$97,G62=NT!$C$104,G62=NT!$C$110,G62=NT!$C$116,G62=NT!$C$123,G62=NT!$C$129,G62=NT!$C$135),2,1),1)</f>
        <v>1</v>
      </c>
      <c r="H69" s="158">
        <f>IF('C'!$C$88=NT!$AB$3,+IF(OR(H62=NT!$C$31,H62=NT!$C$37,H62=NT!$C$43,H62=NT!$C$49,H62=NT!$C$55,H62=NT!$C$61,H62=NT!$C$67,H62=NT!$C$73,H62=NT!$C$79,H62=NT!$C$85,H62=NT!$C$91,H62=NT!$C$97,H62=NT!$C$104,H62=NT!$C$110,H62=NT!$C$116,H62=NT!$C$123,H62=NT!$C$129,H62=NT!$C$135),2,1),1)</f>
        <v>1</v>
      </c>
      <c r="I69" s="158">
        <f>IF('C'!$C$88=NT!$AB$3,+IF(OR(I62=NT!$C$31,I62=NT!$C$37,I62=NT!$C$43,I62=NT!$C$49,I62=NT!$C$55,I62=NT!$C$61,I62=NT!$C$67,I62=NT!$C$73,I62=NT!$C$79,I62=NT!$C$85,I62=NT!$C$91,I62=NT!$C$97,I62=NT!$C$104,I62=NT!$C$110,I62=NT!$C$116,I62=NT!$C$123,I62=NT!$C$129,I62=NT!$C$135),2,1),1)</f>
        <v>1</v>
      </c>
      <c r="J69" s="158">
        <f>IF('C'!$C$88=NT!$AB$3,+IF(OR(J62=NT!$C$31,J62=NT!$C$37,J62=NT!$C$43,J62=NT!$C$49,J62=NT!$C$55,J62=NT!$C$61,J62=NT!$C$67,J62=NT!$C$73,J62=NT!$C$79,J62=NT!$C$85,J62=NT!$C$91,J62=NT!$C$97,J62=NT!$C$104,J62=NT!$C$110,J62=NT!$C$116,J62=NT!$C$123,J62=NT!$C$129,J62=NT!$C$135),2,1),1)</f>
        <v>1</v>
      </c>
      <c r="K69" s="158">
        <f>IF('C'!$C$88=NT!$AB$3,+IF(OR(K62=NT!$C$31,K62=NT!$C$37,K62=NT!$C$43,K62=NT!$C$49,K62=NT!$C$55,K62=NT!$C$61,K62=NT!$C$67,K62=NT!$C$73,K62=NT!$C$79,K62=NT!$C$85,K62=NT!$C$91,K62=NT!$C$97,K62=NT!$C$104,K62=NT!$C$110,K62=NT!$C$116,K62=NT!$C$123,K62=NT!$C$129,K62=NT!$C$135),2,1),1)</f>
        <v>1</v>
      </c>
      <c r="L69" s="158">
        <f>IF('C'!$C$88=NT!$AB$3,+IF(OR(L62=NT!$C$31,L62=NT!$C$37,L62=NT!$C$43,L62=NT!$C$49,L62=NT!$C$55,L62=NT!$C$61,L62=NT!$C$67,L62=NT!$C$73,L62=NT!$C$79,L62=NT!$C$85,L62=NT!$C$91,L62=NT!$C$97,L62=NT!$C$104,L62=NT!$C$110,L62=NT!$C$116,L62=NT!$C$123,L62=NT!$C$129,L62=NT!$C$135),2,1),1)</f>
        <v>1</v>
      </c>
      <c r="M69" s="158">
        <f>IF('C'!$C$88=NT!$AB$3,+IF(OR(M62=NT!$C$31,M62=NT!$C$37,M62=NT!$C$43,M62=NT!$C$49,M62=NT!$C$55,M62=NT!$C$61,M62=NT!$C$67,M62=NT!$C$73,M62=NT!$C$79,M62=NT!$C$85,M62=NT!$C$91,M62=NT!$C$97,M62=NT!$C$104,M62=NT!$C$110,M62=NT!$C$116,M62=NT!$C$123,M62=NT!$C$129,M62=NT!$C$135),2,1),1)</f>
        <v>1</v>
      </c>
      <c r="N69" s="158">
        <f>IF('C'!$C$88=NT!$AB$3,+IF(OR(N62=NT!$C$31,N62=NT!$C$37,N62=NT!$C$43,N62=NT!$C$49,N62=NT!$C$55,N62=NT!$C$61,N62=NT!$C$67,N62=NT!$C$73,N62=NT!$C$79,N62=NT!$C$85,N62=NT!$C$91,N62=NT!$C$97,N62=NT!$C$104,N62=NT!$C$110,N62=NT!$C$116,N62=NT!$C$123,N62=NT!$C$129,N62=NT!$C$135),2,1),1)</f>
        <v>1</v>
      </c>
      <c r="O69" s="158">
        <f>IF('C'!$C$88=NT!$AB$3,+IF(OR(O62=NT!$C$31,O62=NT!$C$37,O62=NT!$C$43,O62=NT!$C$49,O62=NT!$C$55,O62=NT!$C$61,O62=NT!$C$67,O62=NT!$C$73,O62=NT!$C$79,O62=NT!$C$85,O62=NT!$C$91,O62=NT!$C$97,O62=NT!$C$104,O62=NT!$C$110,O62=NT!$C$116,O62=NT!$C$123,O62=NT!$C$129,O62=NT!$C$135),2,1),1)</f>
        <v>1</v>
      </c>
      <c r="P69" s="158">
        <f>IF('C'!$C$88=NT!$AB$3,+IF(OR(P62=NT!$C$31,P62=NT!$C$37,P62=NT!$C$43,P62=NT!$C$49,P62=NT!$C$55,P62=NT!$C$61,P62=NT!$C$67,P62=NT!$C$73,P62=NT!$C$79,P62=NT!$C$85,P62=NT!$C$91,P62=NT!$C$97,P62=NT!$C$104,P62=NT!$C$110,P62=NT!$C$116,P62=NT!$C$123,P62=NT!$C$129,P62=NT!$C$135),2,1),1)</f>
        <v>1</v>
      </c>
      <c r="Q69" s="158">
        <f>IF('C'!$C$88=NT!$AB$3,+IF(OR(Q62=NT!$C$31,Q62=NT!$C$37,Q62=NT!$C$43,Q62=NT!$C$49,Q62=NT!$C$55,Q62=NT!$C$61,Q62=NT!$C$67,Q62=NT!$C$73,Q62=NT!$C$79,Q62=NT!$C$85,Q62=NT!$C$91,Q62=NT!$C$97,Q62=NT!$C$104,Q62=NT!$C$110,Q62=NT!$C$116,Q62=NT!$C$123,Q62=NT!$C$129,Q62=NT!$C$135),2,1),1)</f>
        <v>1</v>
      </c>
      <c r="R69" s="158">
        <f>IF('C'!$C$88=NT!$AB$3,+IF(OR(R62=NT!$C$31,R62=NT!$C$37,R62=NT!$C$43,R62=NT!$C$49,R62=NT!$C$55,R62=NT!$C$61,R62=NT!$C$67,R62=NT!$C$73,R62=NT!$C$79,R62=NT!$C$85,R62=NT!$C$91,R62=NT!$C$97,R62=NT!$C$104,R62=NT!$C$110,R62=NT!$C$116,R62=NT!$C$123,R62=NT!$C$129,R62=NT!$C$135),2,1),1)</f>
        <v>1</v>
      </c>
      <c r="S69" s="158">
        <f>IF('C'!$C$88=NT!$AB$3,+IF(OR(S62=NT!$C$31,S62=NT!$C$37,S62=NT!$C$43,S62=NT!$C$49,S62=NT!$C$55,S62=NT!$C$61,S62=NT!$C$67,S62=NT!$C$73,S62=NT!$C$79,S62=NT!$C$85,S62=NT!$C$91,S62=NT!$C$97,S62=NT!$C$104,S62=NT!$C$110,S62=NT!$C$116,S62=NT!$C$123,S62=NT!$C$129,S62=NT!$C$135),2,1),1)</f>
        <v>1</v>
      </c>
      <c r="T69" s="158">
        <f>IF('C'!$C$88=NT!$AB$3,+IF(OR(T62=NT!$C$31,T62=NT!$C$37,T62=NT!$C$43,T62=NT!$C$49,T62=NT!$C$55,T62=NT!$C$61,T62=NT!$C$67,T62=NT!$C$73,T62=NT!$C$79,T62=NT!$C$85,T62=NT!$C$91,T62=NT!$C$97,T62=NT!$C$104,T62=NT!$C$110,T62=NT!$C$116,T62=NT!$C$123,T62=NT!$C$129,T62=NT!$C$135),2,1),1)</f>
        <v>1</v>
      </c>
      <c r="U69" s="158">
        <f>IF('C'!$C$88=NT!$AB$3,+IF(OR(U62=NT!$C$31,U62=NT!$C$37,U62=NT!$C$43,U62=NT!$C$49,U62=NT!$C$55,U62=NT!$C$61,U62=NT!$C$67,U62=NT!$C$73,U62=NT!$C$79,U62=NT!$C$85,U62=NT!$C$91,U62=NT!$C$97,U62=NT!$C$104,U62=NT!$C$110,U62=NT!$C$116,U62=NT!$C$123,U62=NT!$C$129,U62=NT!$C$135),2,1),1)</f>
        <v>1</v>
      </c>
      <c r="V69" s="158">
        <f>IF('C'!$C$88=NT!$AB$3,+IF(OR(V62=NT!$C$31,V62=NT!$C$37,V62=NT!$C$43,V62=NT!$C$49,V62=NT!$C$55,V62=NT!$C$61,V62=NT!$C$67,V62=NT!$C$73,V62=NT!$C$79,V62=NT!$C$85,V62=NT!$C$91,V62=NT!$C$97,V62=NT!$C$104,V62=NT!$C$110,V62=NT!$C$116,V62=NT!$C$123,V62=NT!$C$129,V62=NT!$C$135),2,1),1)</f>
        <v>1</v>
      </c>
      <c r="W69" s="158">
        <f>IF('C'!$C$88=NT!$AB$3,+IF(OR(W62=NT!$C$31,W62=NT!$C$37,W62=NT!$C$43,W62=NT!$C$49,W62=NT!$C$55,W62=NT!$C$61,W62=NT!$C$67,W62=NT!$C$73,W62=NT!$C$79,W62=NT!$C$85,W62=NT!$C$91,W62=NT!$C$97,W62=NT!$C$104,W62=NT!$C$110,W62=NT!$C$116,W62=NT!$C$123,W62=NT!$C$129,W62=NT!$C$135),2,1),1)</f>
        <v>1</v>
      </c>
      <c r="X69" s="158">
        <f>IF('C'!$C$88=NT!$AB$3,+IF(OR(X62=NT!$C$31,X62=NT!$C$37,X62=NT!$C$43,X62=NT!$C$49,X62=NT!$C$55,X62=NT!$C$61,X62=NT!$C$67,X62=NT!$C$73,X62=NT!$C$79,X62=NT!$C$85,X62=NT!$C$91,X62=NT!$C$97,X62=NT!$C$104,X62=NT!$C$110,X62=NT!$C$116,X62=NT!$C$123,X62=NT!$C$129,X62=NT!$C$135),2,1),1)</f>
        <v>1</v>
      </c>
      <c r="Y69" s="158">
        <f>IF('C'!$C$88=NT!$AB$3,+IF(OR(Y62=NT!$C$31,Y62=NT!$C$37,Y62=NT!$C$43,Y62=NT!$C$49,Y62=NT!$C$55,Y62=NT!$C$61,Y62=NT!$C$67,Y62=NT!$C$73,Y62=NT!$C$79,Y62=NT!$C$85,Y62=NT!$C$91,Y62=NT!$C$97,Y62=NT!$C$104,Y62=NT!$C$110,Y62=NT!$C$116,Y62=NT!$C$123,Y62=NT!$C$129,Y62=NT!$C$135),2,1),1)</f>
        <v>1</v>
      </c>
      <c r="Z69" s="158">
        <f>IF('C'!$C$88=NT!$AB$3,+IF(OR(Z62=NT!$C$31,Z62=NT!$C$37,Z62=NT!$C$43,Z62=NT!$C$49,Z62=NT!$C$55,Z62=NT!$C$61,Z62=NT!$C$67,Z62=NT!$C$73,Z62=NT!$C$79,Z62=NT!$C$85,Z62=NT!$C$91,Z62=NT!$C$97,Z62=NT!$C$104,Z62=NT!$C$110,Z62=NT!$C$116,Z62=NT!$C$123,Z62=NT!$C$129,Z62=NT!$C$135),2,1),1)</f>
        <v>1</v>
      </c>
      <c r="AA69" s="158">
        <f>IF('C'!$C$88=NT!$AB$3,+IF(OR(AA62=NT!$C$31,AA62=NT!$C$37,AA62=NT!$C$43,AA62=NT!$C$49,AA62=NT!$C$55,AA62=NT!$C$61,AA62=NT!$C$67,AA62=NT!$C$73,AA62=NT!$C$79,AA62=NT!$C$85,AA62=NT!$C$91,AA62=NT!$C$97,AA62=NT!$C$104,AA62=NT!$C$110,AA62=NT!$C$116,AA62=NT!$C$123,AA62=NT!$C$129,AA62=NT!$C$135),2,1),1)</f>
        <v>1</v>
      </c>
      <c r="AB69" s="158">
        <f>IF('C'!$C$88=NT!$AB$3,+IF(OR(AB62=NT!$C$31,AB62=NT!$C$37,AB62=NT!$C$43,AB62=NT!$C$49,AB62=NT!$C$55,AB62=NT!$C$61,AB62=NT!$C$67,AB62=NT!$C$73,AB62=NT!$C$79,AB62=NT!$C$85,AB62=NT!$C$91,AB62=NT!$C$97,AB62=NT!$C$104,AB62=NT!$C$110,AB62=NT!$C$116,AB62=NT!$C$123,AB62=NT!$C$129,AB62=NT!$C$135),2,1),1)</f>
        <v>1</v>
      </c>
      <c r="AC69" s="158">
        <f>IF('C'!$C$88=NT!$AB$3,+IF(OR(AC62=NT!$C$31,AC62=NT!$C$37,AC62=NT!$C$43,AC62=NT!$C$49,AC62=NT!$C$55,AC62=NT!$C$61,AC62=NT!$C$67,AC62=NT!$C$73,AC62=NT!$C$79,AC62=NT!$C$85,AC62=NT!$C$91,AC62=NT!$C$97,AC62=NT!$C$104,AC62=NT!$C$110,AC62=NT!$C$116,AC62=NT!$C$123,AC62=NT!$C$129,AC62=NT!$C$135),2,1),1)</f>
        <v>1</v>
      </c>
      <c r="AD69" s="158">
        <f>IF('C'!$C$88=NT!$AB$3,+IF(OR(AD62=NT!$C$31,AD62=NT!$C$37,AD62=NT!$C$43,AD62=NT!$C$49,AD62=NT!$C$55,AD62=NT!$C$61,AD62=NT!$C$67,AD62=NT!$C$73,AD62=NT!$C$79,AD62=NT!$C$85,AD62=NT!$C$91,AD62=NT!$C$97,AD62=NT!$C$104,AD62=NT!$C$110,AD62=NT!$C$116,AD62=NT!$C$123,AD62=NT!$C$129,AD62=NT!$C$135),2,1),1)</f>
        <v>1</v>
      </c>
      <c r="AE69" s="158">
        <f>IF('C'!$C$88=NT!$AB$3,+IF(OR(AE62=NT!$C$31,AE62=NT!$C$37,AE62=NT!$C$43,AE62=NT!$C$49,AE62=NT!$C$55,AE62=NT!$C$61,AE62=NT!$C$67,AE62=NT!$C$73,AE62=NT!$C$79,AE62=NT!$C$85,AE62=NT!$C$91,AE62=NT!$C$97,AE62=NT!$C$104,AE62=NT!$C$110,AE62=NT!$C$116,AE62=NT!$C$123,AE62=NT!$C$129,AE62=NT!$C$135),2,1),1)</f>
        <v>1</v>
      </c>
      <c r="AF69" s="158">
        <f>IF('C'!$C$88=NT!$AB$3,+IF(OR(AF62=NT!$C$31,AF62=NT!$C$37,AF62=NT!$C$43,AF62=NT!$C$49,AF62=NT!$C$55,AF62=NT!$C$61,AF62=NT!$C$67,AF62=NT!$C$73,AF62=NT!$C$79,AF62=NT!$C$85,AF62=NT!$C$91,AF62=NT!$C$97,AF62=NT!$C$104,AF62=NT!$C$110,AF62=NT!$C$116,AF62=NT!$C$123,AF62=NT!$C$129,AF62=NT!$C$135),2,1),1)</f>
        <v>1</v>
      </c>
      <c r="AG69" s="158">
        <f>IF('C'!$C$88=NT!$AB$3,+IF(OR(AG62=NT!$C$31,AG62=NT!$C$37,AG62=NT!$C$43,AG62=NT!$C$49,AG62=NT!$C$55,AG62=NT!$C$61,AG62=NT!$C$67,AG62=NT!$C$73,AG62=NT!$C$79,AG62=NT!$C$85,AG62=NT!$C$91,AG62=NT!$C$97,AG62=NT!$C$104,AG62=NT!$C$110,AG62=NT!$C$116,AG62=NT!$C$123,AG62=NT!$C$129,AG62=NT!$C$135),2,1),1)</f>
        <v>1</v>
      </c>
      <c r="AH69" s="158">
        <f>IF('C'!$C$88=NT!$AB$3,+IF(OR(AH62=NT!$C$31,AH62=NT!$C$37,AH62=NT!$C$43,AH62=NT!$C$49,AH62=NT!$C$55,AH62=NT!$C$61,AH62=NT!$C$67,AH62=NT!$C$73,AH62=NT!$C$79,AH62=NT!$C$85,AH62=NT!$C$91,AH62=NT!$C$97,AH62=NT!$C$104,AH62=NT!$C$110,AH62=NT!$C$116,AH62=NT!$C$123,AH62=NT!$C$129,AH62=NT!$C$135),2,1),1)</f>
        <v>1</v>
      </c>
      <c r="AI69" s="158">
        <f>IF('C'!$C$88=NT!$AB$3,+IF(OR(AI62=NT!$C$31,AI62=NT!$C$37,AI62=NT!$C$43,AI62=NT!$C$49,AI62=NT!$C$55,AI62=NT!$C$61,AI62=NT!$C$67,AI62=NT!$C$73,AI62=NT!$C$79,AI62=NT!$C$85,AI62=NT!$C$91,AI62=NT!$C$97,AI62=NT!$C$104,AI62=NT!$C$110,AI62=NT!$C$116,AI62=NT!$C$123,AI62=NT!$C$129,AI62=NT!$C$135),2,1),1)</f>
        <v>1</v>
      </c>
      <c r="AJ69" s="158">
        <f>IF('C'!$C$88=NT!$AB$3,+IF(OR(AJ62=NT!$C$31,AJ62=NT!$C$37,AJ62=NT!$C$43,AJ62=NT!$C$49,AJ62=NT!$C$55,AJ62=NT!$C$61,AJ62=NT!$C$67,AJ62=NT!$C$73,AJ62=NT!$C$79,AJ62=NT!$C$85,AJ62=NT!$C$91,AJ62=NT!$C$97,AJ62=NT!$C$104,AJ62=NT!$C$110,AJ62=NT!$C$116,AJ62=NT!$C$123,AJ62=NT!$C$129,AJ62=NT!$C$135),2,1),1)</f>
        <v>1</v>
      </c>
      <c r="AK69" s="158">
        <f>IF('C'!$C$88=NT!$AB$3,+IF(OR(AK62=NT!$C$31,AK62=NT!$C$37,AK62=NT!$C$43,AK62=NT!$C$49,AK62=NT!$C$55,AK62=NT!$C$61,AK62=NT!$C$67,AK62=NT!$C$73,AK62=NT!$C$79,AK62=NT!$C$85,AK62=NT!$C$91,AK62=NT!$C$97,AK62=NT!$C$104,AK62=NT!$C$110,AK62=NT!$C$116,AK62=NT!$C$123,AK62=NT!$C$129,AK62=NT!$C$135),2,1),1)</f>
        <v>1</v>
      </c>
      <c r="AL69" s="158">
        <f>IF('C'!$C$88=NT!$AB$3,+IF(OR(AL62=NT!$C$31,AL62=NT!$C$37,AL62=NT!$C$43,AL62=NT!$C$49,AL62=NT!$C$55,AL62=NT!$C$61,AL62=NT!$C$67,AL62=NT!$C$73,AL62=NT!$C$79,AL62=NT!$C$85,AL62=NT!$C$91,AL62=NT!$C$97,AL62=NT!$C$104,AL62=NT!$C$110,AL62=NT!$C$116,AL62=NT!$C$123,AL62=NT!$C$129,AL62=NT!$C$135),2,1),1)</f>
        <v>1</v>
      </c>
      <c r="AM69" s="158">
        <f>IF('C'!$C$88=NT!$AB$3,+IF(OR(AM62=NT!$C$31,AM62=NT!$C$37,AM62=NT!$C$43,AM62=NT!$C$49,AM62=NT!$C$55,AM62=NT!$C$61,AM62=NT!$C$67,AM62=NT!$C$73,AM62=NT!$C$79,AM62=NT!$C$85,AM62=NT!$C$91,AM62=NT!$C$97,AM62=NT!$C$104,AM62=NT!$C$110,AM62=NT!$C$116,AM62=NT!$C$123,AM62=NT!$C$129,AM62=NT!$C$135),2,1),1)</f>
        <v>1</v>
      </c>
      <c r="AN69" s="158">
        <f>IF('C'!$C$88=NT!$AB$3,+IF(OR(AN62=NT!$C$31,AN62=NT!$C$37,AN62=NT!$C$43,AN62=NT!$C$49,AN62=NT!$C$55,AN62=NT!$C$61,AN62=NT!$C$67,AN62=NT!$C$73,AN62=NT!$C$79,AN62=NT!$C$85,AN62=NT!$C$91,AN62=NT!$C$97,AN62=NT!$C$104,AN62=NT!$C$110,AN62=NT!$C$116,AN62=NT!$C$123,AN62=NT!$C$129,AN62=NT!$C$135),2,1),1)</f>
        <v>1</v>
      </c>
      <c r="AO69" s="158">
        <f>IF('C'!$C$88=NT!$AB$3,+IF(OR(AO62=NT!$C$31,AO62=NT!$C$37,AO62=NT!$C$43,AO62=NT!$C$49,AO62=NT!$C$55,AO62=NT!$C$61,AO62=NT!$C$67,AO62=NT!$C$73,AO62=NT!$C$79,AO62=NT!$C$85,AO62=NT!$C$91,AO62=NT!$C$97,AO62=NT!$C$104,AO62=NT!$C$110,AO62=NT!$C$116,AO62=NT!$C$123,AO62=NT!$C$129,AO62=NT!$C$135),2,1),1)</f>
        <v>1</v>
      </c>
      <c r="AP69" s="158">
        <f>IF('C'!$C$88=NT!$AB$3,+IF(OR(AP62=NT!$C$31,AP62=NT!$C$37,AP62=NT!$C$43,AP62=NT!$C$49,AP62=NT!$C$55,AP62=NT!$C$61,AP62=NT!$C$67,AP62=NT!$C$73,AP62=NT!$C$79,AP62=NT!$C$85,AP62=NT!$C$91,AP62=NT!$C$97,AP62=NT!$C$104,AP62=NT!$C$110,AP62=NT!$C$116,AP62=NT!$C$123,AP62=NT!$C$129,AP62=NT!$C$135),2,1),1)</f>
        <v>1</v>
      </c>
      <c r="AQ69" s="158">
        <f>IF('C'!$C$88=NT!$AB$3,+IF(OR(AQ62=NT!$C$31,AQ62=NT!$C$37,AQ62=NT!$C$43,AQ62=NT!$C$49,AQ62=NT!$C$55,AQ62=NT!$C$61,AQ62=NT!$C$67,AQ62=NT!$C$73,AQ62=NT!$C$79,AQ62=NT!$C$85,AQ62=NT!$C$91,AQ62=NT!$C$97,AQ62=NT!$C$104,AQ62=NT!$C$110,AQ62=NT!$C$116,AQ62=NT!$C$123,AQ62=NT!$C$129,AQ62=NT!$C$135),2,1),1)</f>
        <v>1</v>
      </c>
      <c r="AR69" s="158">
        <f>IF('C'!$C$88=NT!$AB$3,+IF(OR(AR62=NT!$C$31,AR62=NT!$C$37,AR62=NT!$C$43,AR62=NT!$C$49,AR62=NT!$C$55,AR62=NT!$C$61,AR62=NT!$C$67,AR62=NT!$C$73,AR62=NT!$C$79,AR62=NT!$C$85,AR62=NT!$C$91,AR62=NT!$C$97,AR62=NT!$C$104,AR62=NT!$C$110,AR62=NT!$C$116,AR62=NT!$C$123,AR62=NT!$C$129,AR62=NT!$C$135),2,1),1)</f>
        <v>1</v>
      </c>
      <c r="AS69" s="158">
        <f>IF('C'!$C$88=NT!$AB$3,+IF(OR(AS62=NT!$C$31,AS62=NT!$C$37,AS62=NT!$C$43,AS62=NT!$C$49,AS62=NT!$C$55,AS62=NT!$C$61,AS62=NT!$C$67,AS62=NT!$C$73,AS62=NT!$C$79,AS62=NT!$C$85,AS62=NT!$C$91,AS62=NT!$C$97,AS62=NT!$C$104,AS62=NT!$C$110,AS62=NT!$C$116,AS62=NT!$C$123,AS62=NT!$C$129,AS62=NT!$C$135),2,1),1)</f>
        <v>1</v>
      </c>
      <c r="AT69" s="158">
        <f>IF('C'!$C$88=NT!$AB$3,+IF(OR(AT62=NT!$C$31,AT62=NT!$C$37,AT62=NT!$C$43,AT62=NT!$C$49,AT62=NT!$C$55,AT62=NT!$C$61,AT62=NT!$C$67,AT62=NT!$C$73,AT62=NT!$C$79,AT62=NT!$C$85,AT62=NT!$C$91,AT62=NT!$C$97,AT62=NT!$C$104,AT62=NT!$C$110,AT62=NT!$C$116,AT62=NT!$C$123,AT62=NT!$C$129,AT62=NT!$C$135),2,1),1)</f>
        <v>1</v>
      </c>
      <c r="AU69" s="158">
        <f>IF('C'!$C$88=NT!$AB$3,+IF(OR(AU62=NT!$C$31,AU62=NT!$C$37,AU62=NT!$C$43,AU62=NT!$C$49,AU62=NT!$C$55,AU62=NT!$C$61,AU62=NT!$C$67,AU62=NT!$C$73,AU62=NT!$C$79,AU62=NT!$C$85,AU62=NT!$C$91,AU62=NT!$C$97,AU62=NT!$C$104,AU62=NT!$C$110,AU62=NT!$C$116,AU62=NT!$C$123,AU62=NT!$C$129,AU62=NT!$C$135),2,1),1)</f>
        <v>1</v>
      </c>
      <c r="AV69" s="158">
        <f>IF('C'!$C$88=NT!$AB$3,+IF(OR(AV62=NT!$C$31,AV62=NT!$C$37,AV62=NT!$C$43,AV62=NT!$C$49,AV62=NT!$C$55,AV62=NT!$C$61,AV62=NT!$C$67,AV62=NT!$C$73,AV62=NT!$C$79,AV62=NT!$C$85,AV62=NT!$C$91,AV62=NT!$C$97,AV62=NT!$C$104,AV62=NT!$C$110,AV62=NT!$C$116,AV62=NT!$C$123,AV62=NT!$C$129,AV62=NT!$C$135),2,1),1)</f>
        <v>1</v>
      </c>
      <c r="AW69" s="158">
        <f>IF('C'!$C$88=NT!$AB$3,+IF(OR(AW62=NT!$C$31,AW62=NT!$C$37,AW62=NT!$C$43,AW62=NT!$C$49,AW62=NT!$C$55,AW62=NT!$C$61,AW62=NT!$C$67,AW62=NT!$C$73,AW62=NT!$C$79,AW62=NT!$C$85,AW62=NT!$C$91,AW62=NT!$C$97,AW62=NT!$C$104,AW62=NT!$C$110,AW62=NT!$C$116,AW62=NT!$C$123,AW62=NT!$C$129,AW62=NT!$C$135),2,1),1)</f>
        <v>1</v>
      </c>
      <c r="AX69" s="158">
        <f>IF('C'!$C$88=NT!$AB$3,+IF(OR(AX62=NT!$C$31,AX62=NT!$C$37,AX62=NT!$C$43,AX62=NT!$C$49,AX62=NT!$C$55,AX62=NT!$C$61,AX62=NT!$C$67,AX62=NT!$C$73,AX62=NT!$C$79,AX62=NT!$C$85,AX62=NT!$C$91,AX62=NT!$C$97,AX62=NT!$C$104,AX62=NT!$C$110,AX62=NT!$C$116,AX62=NT!$C$123,AX62=NT!$C$129,AX62=NT!$C$135),2,1),1)</f>
        <v>1</v>
      </c>
      <c r="AY69" s="158">
        <f>IF('C'!$C$88=NT!$AB$3,+IF(OR(AY62=NT!$C$31,AY62=NT!$C$37,AY62=NT!$C$43,AY62=NT!$C$49,AY62=NT!$C$55,AY62=NT!$C$61,AY62=NT!$C$67,AY62=NT!$C$73,AY62=NT!$C$79,AY62=NT!$C$85,AY62=NT!$C$91,AY62=NT!$C$97,AY62=NT!$C$104,AY62=NT!$C$110,AY62=NT!$C$116,AY62=NT!$C$123,AY62=NT!$C$129,AY62=NT!$C$135),2,1),1)</f>
        <v>1</v>
      </c>
      <c r="AZ69" s="158">
        <f>IF('C'!$C$88=NT!$AB$3,+IF(OR(AZ62=NT!$C$31,AZ62=NT!$C$37,AZ62=NT!$C$43,AZ62=NT!$C$49,AZ62=NT!$C$55,AZ62=NT!$C$61,AZ62=NT!$C$67,AZ62=NT!$C$73,AZ62=NT!$C$79,AZ62=NT!$C$85,AZ62=NT!$C$91,AZ62=NT!$C$97,AZ62=NT!$C$104,AZ62=NT!$C$110,AZ62=NT!$C$116,AZ62=NT!$C$123,AZ62=NT!$C$129,AZ62=NT!$C$135),2,1),1)</f>
        <v>1</v>
      </c>
      <c r="BA69" s="158">
        <f>IF('C'!$C$88=NT!$AB$3,+IF(OR(BA62=NT!$C$31,BA62=NT!$C$37,BA62=NT!$C$43,BA62=NT!$C$49,BA62=NT!$C$55,BA62=NT!$C$61,BA62=NT!$C$67,BA62=NT!$C$73,BA62=NT!$C$79,BA62=NT!$C$85,BA62=NT!$C$91,BA62=NT!$C$97,BA62=NT!$C$104,BA62=NT!$C$110,BA62=NT!$C$116,BA62=NT!$C$123,BA62=NT!$C$129,BA62=NT!$C$135),2,1),1)</f>
        <v>1</v>
      </c>
      <c r="BB69" s="158">
        <f>IF('C'!$C$88=NT!$AB$3,+IF(OR(BB62=NT!$C$31,BB62=NT!$C$37,BB62=NT!$C$43,BB62=NT!$C$49,BB62=NT!$C$55,BB62=NT!$C$61,BB62=NT!$C$67,BB62=NT!$C$73,BB62=NT!$C$79,BB62=NT!$C$85,BB62=NT!$C$91,BB62=NT!$C$97,BB62=NT!$C$104,BB62=NT!$C$110,BB62=NT!$C$116,BB62=NT!$C$123,BB62=NT!$C$129,BB62=NT!$C$135),2,1),1)</f>
        <v>1</v>
      </c>
      <c r="BC69" s="158">
        <f>IF('C'!$C$88=NT!$AB$3,+IF(OR(BC62=NT!$C$31,BC62=NT!$C$37,BC62=NT!$C$43,BC62=NT!$C$49,BC62=NT!$C$55,BC62=NT!$C$61,BC62=NT!$C$67,BC62=NT!$C$73,BC62=NT!$C$79,BC62=NT!$C$85,BC62=NT!$C$91,BC62=NT!$C$97,BC62=NT!$C$104,BC62=NT!$C$110,BC62=NT!$C$116,BC62=NT!$C$123,BC62=NT!$C$129,BC62=NT!$C$135),2,1),1)</f>
        <v>1</v>
      </c>
      <c r="BD69" s="158">
        <f>IF('C'!$C$88=NT!$AB$3,+IF(OR(BD62=NT!$C$31,BD62=NT!$C$37,BD62=NT!$C$43,BD62=NT!$C$49,BD62=NT!$C$55,BD62=NT!$C$61,BD62=NT!$C$67,BD62=NT!$C$73,BD62=NT!$C$79,BD62=NT!$C$85,BD62=NT!$C$91,BD62=NT!$C$97,BD62=NT!$C$104,BD62=NT!$C$110,BD62=NT!$C$116,BD62=NT!$C$123,BD62=NT!$C$129,BD62=NT!$C$135),2,1),1)</f>
        <v>1</v>
      </c>
      <c r="BE69" s="158">
        <f>IF('C'!$C$88=NT!$AB$3,+IF(OR(BE62=NT!$C$31,BE62=NT!$C$37,BE62=NT!$C$43,BE62=NT!$C$49,BE62=NT!$C$55,BE62=NT!$C$61,BE62=NT!$C$67,BE62=NT!$C$73,BE62=NT!$C$79,BE62=NT!$C$85,BE62=NT!$C$91,BE62=NT!$C$97,BE62=NT!$C$104,BE62=NT!$C$110,BE62=NT!$C$116,BE62=NT!$C$123,BE62=NT!$C$129,BE62=NT!$C$135),2,1),1)</f>
        <v>1</v>
      </c>
      <c r="BF69" s="158">
        <f>IF('C'!$C$88=NT!$AB$3,+IF(OR(BF62=NT!$C$31,BF62=NT!$C$37,BF62=NT!$C$43,BF62=NT!$C$49,BF62=NT!$C$55,BF62=NT!$C$61,BF62=NT!$C$67,BF62=NT!$C$73,BF62=NT!$C$79,BF62=NT!$C$85,BF62=NT!$C$91,BF62=NT!$C$97,BF62=NT!$C$104,BF62=NT!$C$110,BF62=NT!$C$116,BF62=NT!$C$123,BF62=NT!$C$129,BF62=NT!$C$135),2,1),1)</f>
        <v>1</v>
      </c>
      <c r="BG69" s="158">
        <f>IF('C'!$C$88=NT!$AB$3,+IF(OR(BG62=NT!$C$31,BG62=NT!$C$37,BG62=NT!$C$43,BG62=NT!$C$49,BG62=NT!$C$55,BG62=NT!$C$61,BG62=NT!$C$67,BG62=NT!$C$73,BG62=NT!$C$79,BG62=NT!$C$85,BG62=NT!$C$91,BG62=NT!$C$97,BG62=NT!$C$104,BG62=NT!$C$110,BG62=NT!$C$116,BG62=NT!$C$123,BG62=NT!$C$129,BG62=NT!$C$135),2,1),1)</f>
        <v>1</v>
      </c>
      <c r="BH69" s="158">
        <f>IF('C'!$C$88=NT!$AB$3,+IF(OR(BH62=NT!$C$31,BH62=NT!$C$37,BH62=NT!$C$43,BH62=NT!$C$49,BH62=NT!$C$55,BH62=NT!$C$61,BH62=NT!$C$67,BH62=NT!$C$73,BH62=NT!$C$79,BH62=NT!$C$85,BH62=NT!$C$91,BH62=NT!$C$97,BH62=NT!$C$104,BH62=NT!$C$110,BH62=NT!$C$116,BH62=NT!$C$123,BH62=NT!$C$129,BH62=NT!$C$135),2,1),1)</f>
        <v>1</v>
      </c>
      <c r="BI69" s="158">
        <f>IF('C'!$C$88=NT!$AB$3,+IF(OR(BI62=NT!$C$31,BI62=NT!$C$37,BI62=NT!$C$43,BI62=NT!$C$49,BI62=NT!$C$55,BI62=NT!$C$61,BI62=NT!$C$67,BI62=NT!$C$73,BI62=NT!$C$79,BI62=NT!$C$85,BI62=NT!$C$91,BI62=NT!$C$97,BI62=NT!$C$104,BI62=NT!$C$110,BI62=NT!$C$116,BI62=NT!$C$123,BI62=NT!$C$129,BI62=NT!$C$135),2,1),1)</f>
        <v>1</v>
      </c>
      <c r="BJ69" s="158">
        <f>IF('C'!$C$88=NT!$AB$3,+IF(OR(BJ62=NT!$C$31,BJ62=NT!$C$37,BJ62=NT!$C$43,BJ62=NT!$C$49,BJ62=NT!$C$55,BJ62=NT!$C$61,BJ62=NT!$C$67,BJ62=NT!$C$73,BJ62=NT!$C$79,BJ62=NT!$C$85,BJ62=NT!$C$91,BJ62=NT!$C$97,BJ62=NT!$C$104,BJ62=NT!$C$110,BJ62=NT!$C$116,BJ62=NT!$C$123,BJ62=NT!$C$129,BJ62=NT!$C$135),2,1),1)</f>
        <v>1</v>
      </c>
      <c r="BK69" s="158">
        <f>IF('C'!$C$88=NT!$AB$3,+IF(OR(BK62=NT!$C$31,BK62=NT!$C$37,BK62=NT!$C$43,BK62=NT!$C$49,BK62=NT!$C$55,BK62=NT!$C$61,BK62=NT!$C$67,BK62=NT!$C$73,BK62=NT!$C$79,BK62=NT!$C$85,BK62=NT!$C$91,BK62=NT!$C$97,BK62=NT!$C$104,BK62=NT!$C$110,BK62=NT!$C$116,BK62=NT!$C$123,BK62=NT!$C$129,BK62=NT!$C$135),2,1),1)</f>
        <v>1</v>
      </c>
    </row>
    <row r="71" spans="1:63" s="122" customFormat="1">
      <c r="A71" s="140"/>
      <c r="B71" s="254">
        <f>+'C'!B89</f>
        <v>0</v>
      </c>
      <c r="C71" s="194"/>
      <c r="D71" s="155">
        <f>+Home!$J$11</f>
        <v>40909</v>
      </c>
      <c r="E71" s="155">
        <f t="shared" ref="E71:AJ71" si="45">EDATE(D71,1)</f>
        <v>40940</v>
      </c>
      <c r="F71" s="155">
        <f t="shared" si="45"/>
        <v>40969</v>
      </c>
      <c r="G71" s="155">
        <f t="shared" si="45"/>
        <v>41000</v>
      </c>
      <c r="H71" s="155">
        <f t="shared" si="45"/>
        <v>41030</v>
      </c>
      <c r="I71" s="155">
        <f t="shared" si="45"/>
        <v>41061</v>
      </c>
      <c r="J71" s="155">
        <f t="shared" si="45"/>
        <v>41091</v>
      </c>
      <c r="K71" s="155">
        <f t="shared" si="45"/>
        <v>41122</v>
      </c>
      <c r="L71" s="155">
        <f t="shared" si="45"/>
        <v>41153</v>
      </c>
      <c r="M71" s="155">
        <f t="shared" si="45"/>
        <v>41183</v>
      </c>
      <c r="N71" s="155">
        <f t="shared" si="45"/>
        <v>41214</v>
      </c>
      <c r="O71" s="155">
        <f t="shared" si="45"/>
        <v>41244</v>
      </c>
      <c r="P71" s="155">
        <f t="shared" si="45"/>
        <v>41275</v>
      </c>
      <c r="Q71" s="155">
        <f t="shared" si="45"/>
        <v>41306</v>
      </c>
      <c r="R71" s="155">
        <f t="shared" si="45"/>
        <v>41334</v>
      </c>
      <c r="S71" s="155">
        <f t="shared" si="45"/>
        <v>41365</v>
      </c>
      <c r="T71" s="155">
        <f t="shared" si="45"/>
        <v>41395</v>
      </c>
      <c r="U71" s="155">
        <f t="shared" si="45"/>
        <v>41426</v>
      </c>
      <c r="V71" s="155">
        <f t="shared" si="45"/>
        <v>41456</v>
      </c>
      <c r="W71" s="155">
        <f t="shared" si="45"/>
        <v>41487</v>
      </c>
      <c r="X71" s="155">
        <f t="shared" si="45"/>
        <v>41518</v>
      </c>
      <c r="Y71" s="155">
        <f t="shared" si="45"/>
        <v>41548</v>
      </c>
      <c r="Z71" s="155">
        <f t="shared" si="45"/>
        <v>41579</v>
      </c>
      <c r="AA71" s="155">
        <f t="shared" si="45"/>
        <v>41609</v>
      </c>
      <c r="AB71" s="155">
        <f t="shared" si="45"/>
        <v>41640</v>
      </c>
      <c r="AC71" s="155">
        <f t="shared" si="45"/>
        <v>41671</v>
      </c>
      <c r="AD71" s="155">
        <f t="shared" si="45"/>
        <v>41699</v>
      </c>
      <c r="AE71" s="155">
        <f t="shared" si="45"/>
        <v>41730</v>
      </c>
      <c r="AF71" s="155">
        <f t="shared" si="45"/>
        <v>41760</v>
      </c>
      <c r="AG71" s="155">
        <f t="shared" si="45"/>
        <v>41791</v>
      </c>
      <c r="AH71" s="155">
        <f t="shared" si="45"/>
        <v>41821</v>
      </c>
      <c r="AI71" s="155">
        <f t="shared" si="45"/>
        <v>41852</v>
      </c>
      <c r="AJ71" s="155">
        <f t="shared" si="45"/>
        <v>41883</v>
      </c>
      <c r="AK71" s="155">
        <f t="shared" ref="AK71:BK71" si="46">EDATE(AJ71,1)</f>
        <v>41913</v>
      </c>
      <c r="AL71" s="155">
        <f t="shared" si="46"/>
        <v>41944</v>
      </c>
      <c r="AM71" s="155">
        <f t="shared" si="46"/>
        <v>41974</v>
      </c>
      <c r="AN71" s="155">
        <f t="shared" si="46"/>
        <v>42005</v>
      </c>
      <c r="AO71" s="155">
        <f t="shared" si="46"/>
        <v>42036</v>
      </c>
      <c r="AP71" s="155">
        <f t="shared" si="46"/>
        <v>42064</v>
      </c>
      <c r="AQ71" s="155">
        <f t="shared" si="46"/>
        <v>42095</v>
      </c>
      <c r="AR71" s="155">
        <f t="shared" si="46"/>
        <v>42125</v>
      </c>
      <c r="AS71" s="155">
        <f t="shared" si="46"/>
        <v>42156</v>
      </c>
      <c r="AT71" s="155">
        <f t="shared" si="46"/>
        <v>42186</v>
      </c>
      <c r="AU71" s="155">
        <f t="shared" si="46"/>
        <v>42217</v>
      </c>
      <c r="AV71" s="155">
        <f t="shared" si="46"/>
        <v>42248</v>
      </c>
      <c r="AW71" s="155">
        <f t="shared" si="46"/>
        <v>42278</v>
      </c>
      <c r="AX71" s="155">
        <f t="shared" si="46"/>
        <v>42309</v>
      </c>
      <c r="AY71" s="155">
        <f t="shared" si="46"/>
        <v>42339</v>
      </c>
      <c r="AZ71" s="155">
        <f t="shared" si="46"/>
        <v>42370</v>
      </c>
      <c r="BA71" s="155">
        <f t="shared" si="46"/>
        <v>42401</v>
      </c>
      <c r="BB71" s="155">
        <f t="shared" si="46"/>
        <v>42430</v>
      </c>
      <c r="BC71" s="155">
        <f t="shared" si="46"/>
        <v>42461</v>
      </c>
      <c r="BD71" s="155">
        <f t="shared" si="46"/>
        <v>42491</v>
      </c>
      <c r="BE71" s="155">
        <f t="shared" si="46"/>
        <v>42522</v>
      </c>
      <c r="BF71" s="155">
        <f t="shared" si="46"/>
        <v>42552</v>
      </c>
      <c r="BG71" s="155">
        <f t="shared" si="46"/>
        <v>42583</v>
      </c>
      <c r="BH71" s="155">
        <f t="shared" si="46"/>
        <v>42614</v>
      </c>
      <c r="BI71" s="155">
        <f t="shared" si="46"/>
        <v>42644</v>
      </c>
      <c r="BJ71" s="155">
        <f t="shared" si="46"/>
        <v>42675</v>
      </c>
      <c r="BK71" s="155">
        <f t="shared" si="46"/>
        <v>42705</v>
      </c>
    </row>
    <row r="72" spans="1:63" s="122" customFormat="1">
      <c r="A72" s="140"/>
      <c r="B72" s="226" t="s">
        <v>175</v>
      </c>
      <c r="C72" s="213"/>
      <c r="D72" s="229">
        <f>+IF(AND(D71&gt;='C'!$R89,D71&lt;'C'!$T89),'C'!$O89,0)</f>
        <v>0</v>
      </c>
      <c r="E72" s="229">
        <f>+IF(AND(E71&gt;='C'!$R89,E71&lt;'C'!$T89),'C'!$O89,0)</f>
        <v>0</v>
      </c>
      <c r="F72" s="229">
        <f>+IF(AND(F71&gt;='C'!$R89,F71&lt;'C'!$T89),'C'!$O89,0)</f>
        <v>0</v>
      </c>
      <c r="G72" s="229">
        <f>+IF(AND(G71&gt;='C'!$R89,G71&lt;'C'!$T89),'C'!$O89,0)</f>
        <v>0</v>
      </c>
      <c r="H72" s="229">
        <f>+IF(AND(H71&gt;='C'!$R89,H71&lt;'C'!$T89),'C'!$O89,0)</f>
        <v>0</v>
      </c>
      <c r="I72" s="229">
        <f>+IF(AND(I71&gt;='C'!$R89,I71&lt;'C'!$T89),'C'!$O89,0)</f>
        <v>0</v>
      </c>
      <c r="J72" s="229">
        <f>+IF(AND(J71&gt;='C'!$R89,J71&lt;'C'!$T89),'C'!$O89,0)</f>
        <v>0</v>
      </c>
      <c r="K72" s="229">
        <f>+IF(AND(K71&gt;='C'!$R89,K71&lt;'C'!$T89),'C'!$O89,0)</f>
        <v>0</v>
      </c>
      <c r="L72" s="229">
        <f>+IF(AND(L71&gt;='C'!$R89,L71&lt;'C'!$T89),'C'!$O89,0)</f>
        <v>0</v>
      </c>
      <c r="M72" s="229">
        <f>+IF(AND(M71&gt;='C'!$R89,M71&lt;'C'!$T89),'C'!$O89,0)</f>
        <v>0</v>
      </c>
      <c r="N72" s="229">
        <f>+IF(AND(N71&gt;='C'!$R89,N71&lt;'C'!$T89),'C'!$O89,0)</f>
        <v>0</v>
      </c>
      <c r="O72" s="229">
        <f>+IF(AND(O71&gt;='C'!$R89,O71&lt;'C'!$T89),'C'!$O89,0)</f>
        <v>0</v>
      </c>
      <c r="P72" s="229">
        <f>+IF(AND(P71&gt;='C'!$R89,P71&lt;'C'!$T89),'C'!$O89,0)</f>
        <v>0</v>
      </c>
      <c r="Q72" s="229">
        <f>+IF(AND(Q71&gt;='C'!$R89,Q71&lt;'C'!$T89),'C'!$O89,0)</f>
        <v>0</v>
      </c>
      <c r="R72" s="229">
        <f>+IF(AND(R71&gt;='C'!$R89,R71&lt;'C'!$T89),'C'!$O89,0)</f>
        <v>0</v>
      </c>
      <c r="S72" s="229">
        <f>+IF(AND(S71&gt;='C'!$R89,S71&lt;'C'!$T89),'C'!$O89,0)</f>
        <v>0</v>
      </c>
      <c r="T72" s="229">
        <f>+IF(AND(T71&gt;='C'!$R89,T71&lt;'C'!$T89),'C'!$O89,0)</f>
        <v>0</v>
      </c>
      <c r="U72" s="229">
        <f>+IF(AND(U71&gt;='C'!$R89,U71&lt;'C'!$T89),'C'!$O89,0)</f>
        <v>0</v>
      </c>
      <c r="V72" s="229">
        <f>+IF(AND(V71&gt;='C'!$R89,V71&lt;'C'!$T89),'C'!$O89,0)</f>
        <v>0</v>
      </c>
      <c r="W72" s="229">
        <f>+IF(AND(W71&gt;='C'!$R89,W71&lt;'C'!$T89),'C'!$O89,0)</f>
        <v>0</v>
      </c>
      <c r="X72" s="229">
        <f>+IF(AND(X71&gt;='C'!$R89,X71&lt;'C'!$T89),'C'!$O89,0)</f>
        <v>0</v>
      </c>
      <c r="Y72" s="229">
        <f>+IF(AND(Y71&gt;='C'!$R89,Y71&lt;'C'!$T89),'C'!$O89,0)</f>
        <v>0</v>
      </c>
      <c r="Z72" s="229">
        <f>+IF(AND(Z71&gt;='C'!$R89,Z71&lt;'C'!$T89),'C'!$O89,0)</f>
        <v>0</v>
      </c>
      <c r="AA72" s="229">
        <f>+IF(AND(AA71&gt;='C'!$R89,AA71&lt;'C'!$T89),'C'!$O89,0)</f>
        <v>0</v>
      </c>
      <c r="AB72" s="229">
        <f>+IF(AND(AB71&gt;='C'!$R89,AB71&lt;'C'!$T89),'C'!$O89,0)</f>
        <v>0</v>
      </c>
      <c r="AC72" s="229">
        <f>+IF(AND(AC71&gt;='C'!$R89,AC71&lt;'C'!$T89),'C'!$O89,0)</f>
        <v>0</v>
      </c>
      <c r="AD72" s="229">
        <f>+IF(AND(AD71&gt;='C'!$R89,AD71&lt;'C'!$T89),'C'!$O89,0)</f>
        <v>0</v>
      </c>
      <c r="AE72" s="229">
        <f>+IF(AND(AE71&gt;='C'!$R89,AE71&lt;'C'!$T89),'C'!$O89,0)</f>
        <v>0</v>
      </c>
      <c r="AF72" s="229">
        <f>+IF(AND(AF71&gt;='C'!$R89,AF71&lt;'C'!$T89),'C'!$O89,0)</f>
        <v>0</v>
      </c>
      <c r="AG72" s="229">
        <f>+IF(AND(AG71&gt;='C'!$R89,AG71&lt;'C'!$T89),'C'!$O89,0)</f>
        <v>0</v>
      </c>
      <c r="AH72" s="229">
        <f>+IF(AND(AH71&gt;='C'!$R89,AH71&lt;'C'!$T89),'C'!$O89,0)</f>
        <v>0</v>
      </c>
      <c r="AI72" s="229">
        <f>+IF(AND(AI71&gt;='C'!$R89,AI71&lt;'C'!$T89),'C'!$O89,0)</f>
        <v>0</v>
      </c>
      <c r="AJ72" s="229">
        <f>+IF(AND(AJ71&gt;='C'!$R89,AJ71&lt;'C'!$T89),'C'!$O89,0)</f>
        <v>0</v>
      </c>
      <c r="AK72" s="229">
        <f>+IF(AND(AK71&gt;='C'!$R89,AK71&lt;'C'!$T89),'C'!$O89,0)</f>
        <v>0</v>
      </c>
      <c r="AL72" s="229">
        <f>+IF(AND(AL71&gt;='C'!$R89,AL71&lt;'C'!$T89),'C'!$O89,0)</f>
        <v>0</v>
      </c>
      <c r="AM72" s="229">
        <f>+IF(AND(AM71&gt;='C'!$R89,AM71&lt;'C'!$T89),'C'!$O89,0)</f>
        <v>0</v>
      </c>
      <c r="AN72" s="229">
        <f>+IF(AND(AN71&gt;='C'!$R89,AN71&lt;'C'!$T89),'C'!$O89,0)</f>
        <v>0</v>
      </c>
      <c r="AO72" s="229">
        <f>+IF(AND(AO71&gt;='C'!$R89,AO71&lt;'C'!$T89),'C'!$O89,0)</f>
        <v>0</v>
      </c>
      <c r="AP72" s="229">
        <f>+IF(AND(AP71&gt;='C'!$R89,AP71&lt;'C'!$T89),'C'!$O89,0)</f>
        <v>0</v>
      </c>
      <c r="AQ72" s="229">
        <f>+IF(AND(AQ71&gt;='C'!$R89,AQ71&lt;'C'!$T89),'C'!$O89,0)</f>
        <v>0</v>
      </c>
      <c r="AR72" s="229">
        <f>+IF(AND(AR71&gt;='C'!$R89,AR71&lt;'C'!$T89),'C'!$O89,0)</f>
        <v>0</v>
      </c>
      <c r="AS72" s="229">
        <f>+IF(AND(AS71&gt;='C'!$R89,AS71&lt;'C'!$T89),'C'!$O89,0)</f>
        <v>0</v>
      </c>
      <c r="AT72" s="229">
        <f>+IF(AND(AT71&gt;='C'!$R89,AT71&lt;'C'!$T89),'C'!$O89,0)</f>
        <v>0</v>
      </c>
      <c r="AU72" s="229">
        <f>+IF(AND(AU71&gt;='C'!$R89,AU71&lt;'C'!$T89),'C'!$O89,0)</f>
        <v>0</v>
      </c>
      <c r="AV72" s="229">
        <f>+IF(AND(AV71&gt;='C'!$R89,AV71&lt;'C'!$T89),'C'!$O89,0)</f>
        <v>0</v>
      </c>
      <c r="AW72" s="229">
        <f>+IF(AND(AW71&gt;='C'!$R89,AW71&lt;'C'!$T89),'C'!$O89,0)</f>
        <v>0</v>
      </c>
      <c r="AX72" s="229">
        <f>+IF(AND(AX71&gt;='C'!$R89,AX71&lt;'C'!$T89),'C'!$O89,0)</f>
        <v>0</v>
      </c>
      <c r="AY72" s="229">
        <f>+IF(AND(AY71&gt;='C'!$R89,AY71&lt;'C'!$T89),'C'!$O89,0)</f>
        <v>0</v>
      </c>
      <c r="AZ72" s="229">
        <f>+IF(AND(AZ71&gt;='C'!$R89,AZ71&lt;'C'!$T89),'C'!$O89,0)</f>
        <v>0</v>
      </c>
      <c r="BA72" s="229">
        <f>+IF(AND(BA71&gt;='C'!$R89,BA71&lt;'C'!$T89),'C'!$O89,0)</f>
        <v>0</v>
      </c>
      <c r="BB72" s="229">
        <f>+IF(AND(BB71&gt;='C'!$R89,BB71&lt;'C'!$T89),'C'!$O89,0)</f>
        <v>0</v>
      </c>
      <c r="BC72" s="229">
        <f>+IF(AND(BC71&gt;='C'!$R89,BC71&lt;'C'!$T89),'C'!$O89,0)</f>
        <v>0</v>
      </c>
      <c r="BD72" s="229">
        <f>+IF(AND(BD71&gt;='C'!$R89,BD71&lt;'C'!$T89),'C'!$O89,0)</f>
        <v>0</v>
      </c>
      <c r="BE72" s="229">
        <f>+IF(AND(BE71&gt;='C'!$R89,BE71&lt;'C'!$T89),'C'!$O89,0)</f>
        <v>0</v>
      </c>
      <c r="BF72" s="229">
        <f>+IF(AND(BF71&gt;='C'!$R89,BF71&lt;'C'!$T89),'C'!$O89,0)</f>
        <v>0</v>
      </c>
      <c r="BG72" s="229">
        <f>+IF(AND(BG71&gt;='C'!$R89,BG71&lt;'C'!$T89),'C'!$O89,0)</f>
        <v>0</v>
      </c>
      <c r="BH72" s="229">
        <f>+IF(AND(BH71&gt;='C'!$R89,BH71&lt;'C'!$T89),'C'!$O89,0)</f>
        <v>0</v>
      </c>
      <c r="BI72" s="229">
        <f>+IF(AND(BI71&gt;='C'!$R89,BI71&lt;'C'!$T89),'C'!$O89,0)</f>
        <v>0</v>
      </c>
      <c r="BJ72" s="229">
        <f>+IF(AND(BJ71&gt;='C'!$R89,BJ71&lt;'C'!$T89),'C'!$O89,0)</f>
        <v>0</v>
      </c>
      <c r="BK72" s="229">
        <f>+IF(AND(BK71&gt;='C'!$R89,BK71&lt;'C'!$T89),'C'!$O89,0)</f>
        <v>0</v>
      </c>
    </row>
    <row r="73" spans="1:63" s="122" customFormat="1">
      <c r="A73" s="140"/>
      <c r="B73" s="226" t="s">
        <v>248</v>
      </c>
      <c r="C73" s="213"/>
      <c r="D73" s="229">
        <f>+IF(AND(D71&gt;='C'!$R89,D71&lt;'C'!$T89),'C'!$G89,0)*D78</f>
        <v>0</v>
      </c>
      <c r="E73" s="229">
        <f>+IF(AND(E71&gt;='C'!$R89,E71&lt;'C'!$T89),'C'!$G89,0)*E78</f>
        <v>0</v>
      </c>
      <c r="F73" s="229">
        <f>+IF(AND(F71&gt;='C'!$R89,F71&lt;'C'!$T89),'C'!$G89,0)*F78</f>
        <v>0</v>
      </c>
      <c r="G73" s="229">
        <f>+IF(AND(G71&gt;='C'!$R89,G71&lt;'C'!$T89),'C'!$G89,0)*G78</f>
        <v>0</v>
      </c>
      <c r="H73" s="229">
        <f>+IF(AND(H71&gt;='C'!$R89,H71&lt;'C'!$T89),'C'!$G89,0)*H78</f>
        <v>0</v>
      </c>
      <c r="I73" s="229">
        <f>+IF(AND(I71&gt;='C'!$R89,I71&lt;'C'!$T89),'C'!$G89,0)*I78</f>
        <v>0</v>
      </c>
      <c r="J73" s="229">
        <f>+IF(AND(J71&gt;='C'!$R89,J71&lt;'C'!$T89),'C'!$G89,0)*J78</f>
        <v>0</v>
      </c>
      <c r="K73" s="229">
        <f>+IF(AND(K71&gt;='C'!$R89,K71&lt;'C'!$T89),'C'!$G89,0)*K78</f>
        <v>0</v>
      </c>
      <c r="L73" s="229">
        <f>+IF(AND(L71&gt;='C'!$R89,L71&lt;'C'!$T89),'C'!$G89,0)*L78</f>
        <v>0</v>
      </c>
      <c r="M73" s="229">
        <f>+IF(AND(M71&gt;='C'!$R89,M71&lt;'C'!$T89),'C'!$G89,0)*M78</f>
        <v>0</v>
      </c>
      <c r="N73" s="229">
        <f>+IF(AND(N71&gt;='C'!$R89,N71&lt;'C'!$T89),'C'!$G89,0)*N78</f>
        <v>0</v>
      </c>
      <c r="O73" s="229">
        <f>+IF(AND(O71&gt;='C'!$R89,O71&lt;'C'!$T89),'C'!$G89,0)*O78</f>
        <v>0</v>
      </c>
      <c r="P73" s="229">
        <f>+IF(AND(P71&gt;='C'!$R89,P71&lt;'C'!$T89),'C'!$G89,0)*P78</f>
        <v>0</v>
      </c>
      <c r="Q73" s="229">
        <f>+IF(AND(Q71&gt;='C'!$R89,Q71&lt;'C'!$T89),'C'!$G89,0)*Q78</f>
        <v>0</v>
      </c>
      <c r="R73" s="229">
        <f>+IF(AND(R71&gt;='C'!$R89,R71&lt;'C'!$T89),'C'!$G89,0)*R78</f>
        <v>0</v>
      </c>
      <c r="S73" s="229">
        <f>+IF(AND(S71&gt;='C'!$R89,S71&lt;'C'!$T89),'C'!$G89,0)*S78</f>
        <v>0</v>
      </c>
      <c r="T73" s="229">
        <f>+IF(AND(T71&gt;='C'!$R89,T71&lt;'C'!$T89),'C'!$G89,0)*T78</f>
        <v>0</v>
      </c>
      <c r="U73" s="229">
        <f>+IF(AND(U71&gt;='C'!$R89,U71&lt;'C'!$T89),'C'!$G89,0)*U78</f>
        <v>0</v>
      </c>
      <c r="V73" s="229">
        <f>+IF(AND(V71&gt;='C'!$R89,V71&lt;'C'!$T89),'C'!$G89,0)*V78</f>
        <v>0</v>
      </c>
      <c r="W73" s="229">
        <f>+IF(AND(W71&gt;='C'!$R89,W71&lt;'C'!$T89),'C'!$G89,0)*W78</f>
        <v>0</v>
      </c>
      <c r="X73" s="229">
        <f>+IF(AND(X71&gt;='C'!$R89,X71&lt;'C'!$T89),'C'!$G89,0)*X78</f>
        <v>0</v>
      </c>
      <c r="Y73" s="229">
        <f>+IF(AND(Y71&gt;='C'!$R89,Y71&lt;'C'!$T89),'C'!$G89,0)*Y78</f>
        <v>0</v>
      </c>
      <c r="Z73" s="229">
        <f>+IF(AND(Z71&gt;='C'!$R89,Z71&lt;'C'!$T89),'C'!$G89,0)*Z78</f>
        <v>0</v>
      </c>
      <c r="AA73" s="229">
        <f>+IF(AND(AA71&gt;='C'!$R89,AA71&lt;'C'!$T89),'C'!$G89,0)*AA78</f>
        <v>0</v>
      </c>
      <c r="AB73" s="229">
        <f>+IF(AND(AB71&gt;='C'!$R89,AB71&lt;'C'!$T89),'C'!$G89,0)*AB78</f>
        <v>0</v>
      </c>
      <c r="AC73" s="229">
        <f>+IF(AND(AC71&gt;='C'!$R89,AC71&lt;'C'!$T89),'C'!$G89,0)*AC78</f>
        <v>0</v>
      </c>
      <c r="AD73" s="229">
        <f>+IF(AND(AD71&gt;='C'!$R89,AD71&lt;'C'!$T89),'C'!$G89,0)*AD78</f>
        <v>0</v>
      </c>
      <c r="AE73" s="229">
        <f>+IF(AND(AE71&gt;='C'!$R89,AE71&lt;'C'!$T89),'C'!$G89,0)*AE78</f>
        <v>0</v>
      </c>
      <c r="AF73" s="229">
        <f>+IF(AND(AF71&gt;='C'!$R89,AF71&lt;'C'!$T89),'C'!$G89,0)*AF78</f>
        <v>0</v>
      </c>
      <c r="AG73" s="229">
        <f>+IF(AND(AG71&gt;='C'!$R89,AG71&lt;'C'!$T89),'C'!$G89,0)*AG78</f>
        <v>0</v>
      </c>
      <c r="AH73" s="229">
        <f>+IF(AND(AH71&gt;='C'!$R89,AH71&lt;'C'!$T89),'C'!$G89,0)*AH78</f>
        <v>0</v>
      </c>
      <c r="AI73" s="229">
        <f>+IF(AND(AI71&gt;='C'!$R89,AI71&lt;'C'!$T89),'C'!$G89,0)*AI78</f>
        <v>0</v>
      </c>
      <c r="AJ73" s="229">
        <f>+IF(AND(AJ71&gt;='C'!$R89,AJ71&lt;'C'!$T89),'C'!$G89,0)*AJ78</f>
        <v>0</v>
      </c>
      <c r="AK73" s="229">
        <f>+IF(AND(AK71&gt;='C'!$R89,AK71&lt;'C'!$T89),'C'!$G89,0)*AK78</f>
        <v>0</v>
      </c>
      <c r="AL73" s="229">
        <f>+IF(AND(AL71&gt;='C'!$R89,AL71&lt;'C'!$T89),'C'!$G89,0)*AL78</f>
        <v>0</v>
      </c>
      <c r="AM73" s="229">
        <f>+IF(AND(AM71&gt;='C'!$R89,AM71&lt;'C'!$T89),'C'!$G89,0)*AM78</f>
        <v>0</v>
      </c>
      <c r="AN73" s="229">
        <f>+IF(AND(AN71&gt;='C'!$R89,AN71&lt;'C'!$T89),'C'!$G89,0)*AN78</f>
        <v>0</v>
      </c>
      <c r="AO73" s="229">
        <f>+IF(AND(AO71&gt;='C'!$R89,AO71&lt;'C'!$T89),'C'!$G89,0)*AO78</f>
        <v>0</v>
      </c>
      <c r="AP73" s="229">
        <f>+IF(AND(AP71&gt;='C'!$R89,AP71&lt;'C'!$T89),'C'!$G89,0)*AP78</f>
        <v>0</v>
      </c>
      <c r="AQ73" s="229">
        <f>+IF(AND(AQ71&gt;='C'!$R89,AQ71&lt;'C'!$T89),'C'!$G89,0)*AQ78</f>
        <v>0</v>
      </c>
      <c r="AR73" s="229">
        <f>+IF(AND(AR71&gt;='C'!$R89,AR71&lt;'C'!$T89),'C'!$G89,0)*AR78</f>
        <v>0</v>
      </c>
      <c r="AS73" s="229">
        <f>+IF(AND(AS71&gt;='C'!$R89,AS71&lt;'C'!$T89),'C'!$G89,0)*AS78</f>
        <v>0</v>
      </c>
      <c r="AT73" s="229">
        <f>+IF(AND(AT71&gt;='C'!$R89,AT71&lt;'C'!$T89),'C'!$G89,0)*AT78</f>
        <v>0</v>
      </c>
      <c r="AU73" s="229">
        <f>+IF(AND(AU71&gt;='C'!$R89,AU71&lt;'C'!$T89),'C'!$G89,0)*AU78</f>
        <v>0</v>
      </c>
      <c r="AV73" s="229">
        <f>+IF(AND(AV71&gt;='C'!$R89,AV71&lt;'C'!$T89),'C'!$G89,0)*AV78</f>
        <v>0</v>
      </c>
      <c r="AW73" s="229">
        <f>+IF(AND(AW71&gt;='C'!$R89,AW71&lt;'C'!$T89),'C'!$G89,0)*AW78</f>
        <v>0</v>
      </c>
      <c r="AX73" s="229">
        <f>+IF(AND(AX71&gt;='C'!$R89,AX71&lt;'C'!$T89),'C'!$G89,0)*AX78</f>
        <v>0</v>
      </c>
      <c r="AY73" s="229">
        <f>+IF(AND(AY71&gt;='C'!$R89,AY71&lt;'C'!$T89),'C'!$G89,0)*AY78</f>
        <v>0</v>
      </c>
      <c r="AZ73" s="229">
        <f>+IF(AND(AZ71&gt;='C'!$R89,AZ71&lt;'C'!$T89),'C'!$G89,0)*AZ78</f>
        <v>0</v>
      </c>
      <c r="BA73" s="229">
        <f>+IF(AND(BA71&gt;='C'!$R89,BA71&lt;'C'!$T89),'C'!$G89,0)*BA78</f>
        <v>0</v>
      </c>
      <c r="BB73" s="229">
        <f>+IF(AND(BB71&gt;='C'!$R89,BB71&lt;'C'!$T89),'C'!$G89,0)*BB78</f>
        <v>0</v>
      </c>
      <c r="BC73" s="229">
        <f>+IF(AND(BC71&gt;='C'!$R89,BC71&lt;'C'!$T89),'C'!$G89,0)*BC78</f>
        <v>0</v>
      </c>
      <c r="BD73" s="229">
        <f>+IF(AND(BD71&gt;='C'!$R89,BD71&lt;'C'!$T89),'C'!$G89,0)*BD78</f>
        <v>0</v>
      </c>
      <c r="BE73" s="229">
        <f>+IF(AND(BE71&gt;='C'!$R89,BE71&lt;'C'!$T89),'C'!$G89,0)*BE78</f>
        <v>0</v>
      </c>
      <c r="BF73" s="229">
        <f>+IF(AND(BF71&gt;='C'!$R89,BF71&lt;'C'!$T89),'C'!$G89,0)*BF78</f>
        <v>0</v>
      </c>
      <c r="BG73" s="229">
        <f>+IF(AND(BG71&gt;='C'!$R89,BG71&lt;'C'!$T89),'C'!$G89,0)*BG78</f>
        <v>0</v>
      </c>
      <c r="BH73" s="229">
        <f>+IF(AND(BH71&gt;='C'!$R89,BH71&lt;'C'!$T89),'C'!$G89,0)*BH78</f>
        <v>0</v>
      </c>
      <c r="BI73" s="229">
        <f>+IF(AND(BI71&gt;='C'!$R89,BI71&lt;'C'!$T89),'C'!$G89,0)*BI78</f>
        <v>0</v>
      </c>
      <c r="BJ73" s="229">
        <f>+IF(AND(BJ71&gt;='C'!$R89,BJ71&lt;'C'!$T89),'C'!$G89,0)*BJ78</f>
        <v>0</v>
      </c>
      <c r="BK73" s="229">
        <f>+IF(AND(BK71&gt;='C'!$R89,BK71&lt;'C'!$T89),'C'!$G89,0)*BK78</f>
        <v>0</v>
      </c>
    </row>
    <row r="74" spans="1:63" s="122" customFormat="1">
      <c r="A74" s="140"/>
      <c r="B74" s="226" t="s">
        <v>247</v>
      </c>
      <c r="C74" s="213"/>
      <c r="D74" s="229">
        <f t="shared" ref="D74:AI74" si="47">+D73-D75-D72</f>
        <v>0</v>
      </c>
      <c r="E74" s="229">
        <f t="shared" si="47"/>
        <v>0</v>
      </c>
      <c r="F74" s="229">
        <f t="shared" si="47"/>
        <v>0</v>
      </c>
      <c r="G74" s="229">
        <f t="shared" si="47"/>
        <v>0</v>
      </c>
      <c r="H74" s="229">
        <f t="shared" si="47"/>
        <v>0</v>
      </c>
      <c r="I74" s="229">
        <f t="shared" si="47"/>
        <v>0</v>
      </c>
      <c r="J74" s="229">
        <f t="shared" si="47"/>
        <v>0</v>
      </c>
      <c r="K74" s="229">
        <f t="shared" si="47"/>
        <v>0</v>
      </c>
      <c r="L74" s="229">
        <f t="shared" si="47"/>
        <v>0</v>
      </c>
      <c r="M74" s="229">
        <f t="shared" si="47"/>
        <v>0</v>
      </c>
      <c r="N74" s="229">
        <f t="shared" si="47"/>
        <v>0</v>
      </c>
      <c r="O74" s="229">
        <f t="shared" si="47"/>
        <v>0</v>
      </c>
      <c r="P74" s="229">
        <f t="shared" si="47"/>
        <v>0</v>
      </c>
      <c r="Q74" s="229">
        <f t="shared" si="47"/>
        <v>0</v>
      </c>
      <c r="R74" s="229">
        <f t="shared" si="47"/>
        <v>0</v>
      </c>
      <c r="S74" s="229">
        <f t="shared" si="47"/>
        <v>0</v>
      </c>
      <c r="T74" s="229">
        <f t="shared" si="47"/>
        <v>0</v>
      </c>
      <c r="U74" s="229">
        <f t="shared" si="47"/>
        <v>0</v>
      </c>
      <c r="V74" s="229">
        <f t="shared" si="47"/>
        <v>0</v>
      </c>
      <c r="W74" s="229">
        <f t="shared" si="47"/>
        <v>0</v>
      </c>
      <c r="X74" s="229">
        <f t="shared" si="47"/>
        <v>0</v>
      </c>
      <c r="Y74" s="229">
        <f t="shared" si="47"/>
        <v>0</v>
      </c>
      <c r="Z74" s="229">
        <f t="shared" si="47"/>
        <v>0</v>
      </c>
      <c r="AA74" s="229">
        <f t="shared" si="47"/>
        <v>0</v>
      </c>
      <c r="AB74" s="229">
        <f t="shared" si="47"/>
        <v>0</v>
      </c>
      <c r="AC74" s="229">
        <f t="shared" si="47"/>
        <v>0</v>
      </c>
      <c r="AD74" s="229">
        <f t="shared" si="47"/>
        <v>0</v>
      </c>
      <c r="AE74" s="229">
        <f t="shared" si="47"/>
        <v>0</v>
      </c>
      <c r="AF74" s="229">
        <f t="shared" si="47"/>
        <v>0</v>
      </c>
      <c r="AG74" s="229">
        <f t="shared" si="47"/>
        <v>0</v>
      </c>
      <c r="AH74" s="229">
        <f t="shared" si="47"/>
        <v>0</v>
      </c>
      <c r="AI74" s="229">
        <f t="shared" si="47"/>
        <v>0</v>
      </c>
      <c r="AJ74" s="229">
        <f t="shared" ref="AJ74:BK74" si="48">+AJ73-AJ75-AJ72</f>
        <v>0</v>
      </c>
      <c r="AK74" s="229">
        <f t="shared" si="48"/>
        <v>0</v>
      </c>
      <c r="AL74" s="229">
        <f t="shared" si="48"/>
        <v>0</v>
      </c>
      <c r="AM74" s="229">
        <f t="shared" si="48"/>
        <v>0</v>
      </c>
      <c r="AN74" s="229">
        <f t="shared" si="48"/>
        <v>0</v>
      </c>
      <c r="AO74" s="229">
        <f t="shared" si="48"/>
        <v>0</v>
      </c>
      <c r="AP74" s="229">
        <f t="shared" si="48"/>
        <v>0</v>
      </c>
      <c r="AQ74" s="229">
        <f t="shared" si="48"/>
        <v>0</v>
      </c>
      <c r="AR74" s="229">
        <f t="shared" si="48"/>
        <v>0</v>
      </c>
      <c r="AS74" s="229">
        <f t="shared" si="48"/>
        <v>0</v>
      </c>
      <c r="AT74" s="229">
        <f t="shared" si="48"/>
        <v>0</v>
      </c>
      <c r="AU74" s="229">
        <f t="shared" si="48"/>
        <v>0</v>
      </c>
      <c r="AV74" s="229">
        <f t="shared" si="48"/>
        <v>0</v>
      </c>
      <c r="AW74" s="229">
        <f t="shared" si="48"/>
        <v>0</v>
      </c>
      <c r="AX74" s="229">
        <f t="shared" si="48"/>
        <v>0</v>
      </c>
      <c r="AY74" s="229">
        <f t="shared" si="48"/>
        <v>0</v>
      </c>
      <c r="AZ74" s="229">
        <f t="shared" si="48"/>
        <v>0</v>
      </c>
      <c r="BA74" s="229">
        <f t="shared" si="48"/>
        <v>0</v>
      </c>
      <c r="BB74" s="229">
        <f t="shared" si="48"/>
        <v>0</v>
      </c>
      <c r="BC74" s="229">
        <f t="shared" si="48"/>
        <v>0</v>
      </c>
      <c r="BD74" s="229">
        <f t="shared" si="48"/>
        <v>0</v>
      </c>
      <c r="BE74" s="229">
        <f t="shared" si="48"/>
        <v>0</v>
      </c>
      <c r="BF74" s="229">
        <f t="shared" si="48"/>
        <v>0</v>
      </c>
      <c r="BG74" s="229">
        <f t="shared" si="48"/>
        <v>0</v>
      </c>
      <c r="BH74" s="229">
        <f t="shared" si="48"/>
        <v>0</v>
      </c>
      <c r="BI74" s="229">
        <f t="shared" si="48"/>
        <v>0</v>
      </c>
      <c r="BJ74" s="229">
        <f t="shared" si="48"/>
        <v>0</v>
      </c>
      <c r="BK74" s="229">
        <f t="shared" si="48"/>
        <v>0</v>
      </c>
    </row>
    <row r="75" spans="1:63" s="122" customFormat="1">
      <c r="A75" s="140"/>
      <c r="B75" s="226" t="s">
        <v>93</v>
      </c>
      <c r="C75" s="213"/>
      <c r="D75" s="229">
        <f>+IF(AND(D71&gt;='C'!$R89,D71&lt;'C'!$T89),'C'!$J89,0)*D78</f>
        <v>0</v>
      </c>
      <c r="E75" s="229">
        <f>+IF(AND(E71&gt;='C'!$R89,E71&lt;'C'!$T89),'C'!$J89,0)*E78</f>
        <v>0</v>
      </c>
      <c r="F75" s="229">
        <f>+IF(AND(F71&gt;='C'!$R89,F71&lt;'C'!$T89),'C'!$J89,0)*F78</f>
        <v>0</v>
      </c>
      <c r="G75" s="229">
        <f>+IF(AND(G71&gt;='C'!$R89,G71&lt;'C'!$T89),'C'!$J89,0)*G78</f>
        <v>0</v>
      </c>
      <c r="H75" s="229">
        <f>+IF(AND(H71&gt;='C'!$R89,H71&lt;'C'!$T89),'C'!$J89,0)*H78</f>
        <v>0</v>
      </c>
      <c r="I75" s="229">
        <f>+IF(AND(I71&gt;='C'!$R89,I71&lt;'C'!$T89),'C'!$J89,0)*I78</f>
        <v>0</v>
      </c>
      <c r="J75" s="229">
        <f>+IF(AND(J71&gt;='C'!$R89,J71&lt;'C'!$T89),'C'!$J89,0)*J78</f>
        <v>0</v>
      </c>
      <c r="K75" s="229">
        <f>+IF(AND(K71&gt;='C'!$R89,K71&lt;'C'!$T89),'C'!$J89,0)*K78</f>
        <v>0</v>
      </c>
      <c r="L75" s="229">
        <f>+IF(AND(L71&gt;='C'!$R89,L71&lt;'C'!$T89),'C'!$J89,0)*L78</f>
        <v>0</v>
      </c>
      <c r="M75" s="229">
        <f>+IF(AND(M71&gt;='C'!$R89,M71&lt;'C'!$T89),'C'!$J89,0)*M78</f>
        <v>0</v>
      </c>
      <c r="N75" s="229">
        <f>+IF(AND(N71&gt;='C'!$R89,N71&lt;'C'!$T89),'C'!$J89,0)*N78</f>
        <v>0</v>
      </c>
      <c r="O75" s="229">
        <f>+IF(AND(O71&gt;='C'!$R89,O71&lt;'C'!$T89),'C'!$J89,0)*O78</f>
        <v>0</v>
      </c>
      <c r="P75" s="229">
        <f>+IF(AND(P71&gt;='C'!$R89,P71&lt;'C'!$T89),'C'!$J89,0)*P78</f>
        <v>0</v>
      </c>
      <c r="Q75" s="229">
        <f>+IF(AND(Q71&gt;='C'!$R89,Q71&lt;'C'!$T89),'C'!$J89,0)*Q78</f>
        <v>0</v>
      </c>
      <c r="R75" s="229">
        <f>+IF(AND(R71&gt;='C'!$R89,R71&lt;'C'!$T89),'C'!$J89,0)*R78</f>
        <v>0</v>
      </c>
      <c r="S75" s="229">
        <f>+IF(AND(S71&gt;='C'!$R89,S71&lt;'C'!$T89),'C'!$J89,0)*S78</f>
        <v>0</v>
      </c>
      <c r="T75" s="229">
        <f>+IF(AND(T71&gt;='C'!$R89,T71&lt;'C'!$T89),'C'!$J89,0)*T78</f>
        <v>0</v>
      </c>
      <c r="U75" s="229">
        <f>+IF(AND(U71&gt;='C'!$R89,U71&lt;'C'!$T89),'C'!$J89,0)*U78</f>
        <v>0</v>
      </c>
      <c r="V75" s="229">
        <f>+IF(AND(V71&gt;='C'!$R89,V71&lt;'C'!$T89),'C'!$J89,0)*V78</f>
        <v>0</v>
      </c>
      <c r="W75" s="229">
        <f>+IF(AND(W71&gt;='C'!$R89,W71&lt;'C'!$T89),'C'!$J89,0)*W78</f>
        <v>0</v>
      </c>
      <c r="X75" s="229">
        <f>+IF(AND(X71&gt;='C'!$R89,X71&lt;'C'!$T89),'C'!$J89,0)*X78</f>
        <v>0</v>
      </c>
      <c r="Y75" s="229">
        <f>+IF(AND(Y71&gt;='C'!$R89,Y71&lt;'C'!$T89),'C'!$J89,0)*Y78</f>
        <v>0</v>
      </c>
      <c r="Z75" s="229">
        <f>+IF(AND(Z71&gt;='C'!$R89,Z71&lt;'C'!$T89),'C'!$J89,0)*Z78</f>
        <v>0</v>
      </c>
      <c r="AA75" s="229">
        <f>+IF(AND(AA71&gt;='C'!$R89,AA71&lt;'C'!$T89),'C'!$J89,0)*AA78</f>
        <v>0</v>
      </c>
      <c r="AB75" s="229">
        <f>+IF(AND(AB71&gt;='C'!$R89,AB71&lt;'C'!$T89),'C'!$J89,0)*AB78</f>
        <v>0</v>
      </c>
      <c r="AC75" s="229">
        <f>+IF(AND(AC71&gt;='C'!$R89,AC71&lt;'C'!$T89),'C'!$J89,0)*AC78</f>
        <v>0</v>
      </c>
      <c r="AD75" s="229">
        <f>+IF(AND(AD71&gt;='C'!$R89,AD71&lt;'C'!$T89),'C'!$J89,0)*AD78</f>
        <v>0</v>
      </c>
      <c r="AE75" s="229">
        <f>+IF(AND(AE71&gt;='C'!$R89,AE71&lt;'C'!$T89),'C'!$J89,0)*AE78</f>
        <v>0</v>
      </c>
      <c r="AF75" s="229">
        <f>+IF(AND(AF71&gt;='C'!$R89,AF71&lt;'C'!$T89),'C'!$J89,0)*AF78</f>
        <v>0</v>
      </c>
      <c r="AG75" s="229">
        <f>+IF(AND(AG71&gt;='C'!$R89,AG71&lt;'C'!$T89),'C'!$J89,0)*AG78</f>
        <v>0</v>
      </c>
      <c r="AH75" s="229">
        <f>+IF(AND(AH71&gt;='C'!$R89,AH71&lt;'C'!$T89),'C'!$J89,0)*AH78</f>
        <v>0</v>
      </c>
      <c r="AI75" s="229">
        <f>+IF(AND(AI71&gt;='C'!$R89,AI71&lt;'C'!$T89),'C'!$J89,0)*AI78</f>
        <v>0</v>
      </c>
      <c r="AJ75" s="229">
        <f>+IF(AND(AJ71&gt;='C'!$R89,AJ71&lt;'C'!$T89),'C'!$J89,0)*AJ78</f>
        <v>0</v>
      </c>
      <c r="AK75" s="229">
        <f>+IF(AND(AK71&gt;='C'!$R89,AK71&lt;'C'!$T89),'C'!$J89,0)*AK78</f>
        <v>0</v>
      </c>
      <c r="AL75" s="229">
        <f>+IF(AND(AL71&gt;='C'!$R89,AL71&lt;'C'!$T89),'C'!$J89,0)*AL78</f>
        <v>0</v>
      </c>
      <c r="AM75" s="229">
        <f>+IF(AND(AM71&gt;='C'!$R89,AM71&lt;'C'!$T89),'C'!$J89,0)*AM78</f>
        <v>0</v>
      </c>
      <c r="AN75" s="229">
        <f>+IF(AND(AN71&gt;='C'!$R89,AN71&lt;'C'!$T89),'C'!$J89,0)*AN78</f>
        <v>0</v>
      </c>
      <c r="AO75" s="229">
        <f>+IF(AND(AO71&gt;='C'!$R89,AO71&lt;'C'!$T89),'C'!$J89,0)*AO78</f>
        <v>0</v>
      </c>
      <c r="AP75" s="229">
        <f>+IF(AND(AP71&gt;='C'!$R89,AP71&lt;'C'!$T89),'C'!$J89,0)*AP78</f>
        <v>0</v>
      </c>
      <c r="AQ75" s="229">
        <f>+IF(AND(AQ71&gt;='C'!$R89,AQ71&lt;'C'!$T89),'C'!$J89,0)*AQ78</f>
        <v>0</v>
      </c>
      <c r="AR75" s="229">
        <f>+IF(AND(AR71&gt;='C'!$R89,AR71&lt;'C'!$T89),'C'!$J89,0)*AR78</f>
        <v>0</v>
      </c>
      <c r="AS75" s="229">
        <f>+IF(AND(AS71&gt;='C'!$R89,AS71&lt;'C'!$T89),'C'!$J89,0)*AS78</f>
        <v>0</v>
      </c>
      <c r="AT75" s="229">
        <f>+IF(AND(AT71&gt;='C'!$R89,AT71&lt;'C'!$T89),'C'!$J89,0)*AT78</f>
        <v>0</v>
      </c>
      <c r="AU75" s="229">
        <f>+IF(AND(AU71&gt;='C'!$R89,AU71&lt;'C'!$T89),'C'!$J89,0)*AU78</f>
        <v>0</v>
      </c>
      <c r="AV75" s="229">
        <f>+IF(AND(AV71&gt;='C'!$R89,AV71&lt;'C'!$T89),'C'!$J89,0)*AV78</f>
        <v>0</v>
      </c>
      <c r="AW75" s="229">
        <f>+IF(AND(AW71&gt;='C'!$R89,AW71&lt;'C'!$T89),'C'!$J89,0)*AW78</f>
        <v>0</v>
      </c>
      <c r="AX75" s="229">
        <f>+IF(AND(AX71&gt;='C'!$R89,AX71&lt;'C'!$T89),'C'!$J89,0)*AX78</f>
        <v>0</v>
      </c>
      <c r="AY75" s="229">
        <f>+IF(AND(AY71&gt;='C'!$R89,AY71&lt;'C'!$T89),'C'!$J89,0)*AY78</f>
        <v>0</v>
      </c>
      <c r="AZ75" s="229">
        <f>+IF(AND(AZ71&gt;='C'!$R89,AZ71&lt;'C'!$T89),'C'!$J89,0)*AZ78</f>
        <v>0</v>
      </c>
      <c r="BA75" s="229">
        <f>+IF(AND(BA71&gt;='C'!$R89,BA71&lt;'C'!$T89),'C'!$J89,0)*BA78</f>
        <v>0</v>
      </c>
      <c r="BB75" s="229">
        <f>+IF(AND(BB71&gt;='C'!$R89,BB71&lt;'C'!$T89),'C'!$J89,0)*BB78</f>
        <v>0</v>
      </c>
      <c r="BC75" s="229">
        <f>+IF(AND(BC71&gt;='C'!$R89,BC71&lt;'C'!$T89),'C'!$J89,0)*BC78</f>
        <v>0</v>
      </c>
      <c r="BD75" s="229">
        <f>+IF(AND(BD71&gt;='C'!$R89,BD71&lt;'C'!$T89),'C'!$J89,0)*BD78</f>
        <v>0</v>
      </c>
      <c r="BE75" s="229">
        <f>+IF(AND(BE71&gt;='C'!$R89,BE71&lt;'C'!$T89),'C'!$J89,0)*BE78</f>
        <v>0</v>
      </c>
      <c r="BF75" s="229">
        <f>+IF(AND(BF71&gt;='C'!$R89,BF71&lt;'C'!$T89),'C'!$J89,0)*BF78</f>
        <v>0</v>
      </c>
      <c r="BG75" s="229">
        <f>+IF(AND(BG71&gt;='C'!$R89,BG71&lt;'C'!$T89),'C'!$J89,0)*BG78</f>
        <v>0</v>
      </c>
      <c r="BH75" s="229">
        <f>+IF(AND(BH71&gt;='C'!$R89,BH71&lt;'C'!$T89),'C'!$J89,0)*BH78</f>
        <v>0</v>
      </c>
      <c r="BI75" s="229">
        <f>+IF(AND(BI71&gt;='C'!$R89,BI71&lt;'C'!$T89),'C'!$J89,0)*BI78</f>
        <v>0</v>
      </c>
      <c r="BJ75" s="229">
        <f>+IF(AND(BJ71&gt;='C'!$R89,BJ71&lt;'C'!$T89),'C'!$J89,0)*BJ78</f>
        <v>0</v>
      </c>
      <c r="BK75" s="229">
        <f>+IF(AND(BK71&gt;='C'!$R89,BK71&lt;'C'!$T89),'C'!$J89,0)*BK78</f>
        <v>0</v>
      </c>
    </row>
    <row r="76" spans="1:63" s="122" customFormat="1">
      <c r="A76" s="140"/>
      <c r="B76" s="227" t="s">
        <v>174</v>
      </c>
      <c r="C76" s="213"/>
      <c r="D76" s="229">
        <f>+IF(AND(D71&gt;='C'!$R89,D71&lt;'C'!$T89),'C'!$M89,0)</f>
        <v>0</v>
      </c>
      <c r="E76" s="229">
        <f>+IF(AND(E71&gt;='C'!$R89,E71&lt;'C'!$T89),'C'!$M89,0)</f>
        <v>0</v>
      </c>
      <c r="F76" s="229">
        <f>+IF(AND(F71&gt;='C'!$R89,F71&lt;'C'!$T89),'C'!$M89,0)</f>
        <v>0</v>
      </c>
      <c r="G76" s="229">
        <f>+IF(AND(G71&gt;='C'!$R89,G71&lt;'C'!$T89),'C'!$M89,0)</f>
        <v>0</v>
      </c>
      <c r="H76" s="229">
        <f>+IF(AND(H71&gt;='C'!$R89,H71&lt;'C'!$T89),'C'!$M89,0)</f>
        <v>0</v>
      </c>
      <c r="I76" s="229">
        <f>+IF(AND(I71&gt;='C'!$R89,I71&lt;'C'!$T89),'C'!$M89,0)</f>
        <v>0</v>
      </c>
      <c r="J76" s="229">
        <f>+IF(AND(J71&gt;='C'!$R89,J71&lt;'C'!$T89),'C'!$M89,0)</f>
        <v>0</v>
      </c>
      <c r="K76" s="229">
        <f>+IF(AND(K71&gt;='C'!$R89,K71&lt;'C'!$T89),'C'!$M89,0)</f>
        <v>0</v>
      </c>
      <c r="L76" s="229">
        <f>+IF(AND(L71&gt;='C'!$R89,L71&lt;'C'!$T89),'C'!$M89,0)</f>
        <v>0</v>
      </c>
      <c r="M76" s="229">
        <f>+IF(AND(M71&gt;='C'!$R89,M71&lt;'C'!$T89),'C'!$M89,0)</f>
        <v>0</v>
      </c>
      <c r="N76" s="229">
        <f>+IF(AND(N71&gt;='C'!$R89,N71&lt;'C'!$T89),'C'!$M89,0)</f>
        <v>0</v>
      </c>
      <c r="O76" s="229">
        <f>+IF(AND(O71&gt;='C'!$R89,O71&lt;'C'!$T89),'C'!$M89,0)</f>
        <v>0</v>
      </c>
      <c r="P76" s="229">
        <f>+IF(AND(P71&gt;='C'!$R89,P71&lt;'C'!$T89),'C'!$M89,0)</f>
        <v>0</v>
      </c>
      <c r="Q76" s="229">
        <f>+IF(AND(Q71&gt;='C'!$R89,Q71&lt;'C'!$T89),'C'!$M89,0)</f>
        <v>0</v>
      </c>
      <c r="R76" s="229">
        <f>+IF(AND(R71&gt;='C'!$R89,R71&lt;'C'!$T89),'C'!$M89,0)</f>
        <v>0</v>
      </c>
      <c r="S76" s="229">
        <f>+IF(AND(S71&gt;='C'!$R89,S71&lt;'C'!$T89),'C'!$M89,0)</f>
        <v>0</v>
      </c>
      <c r="T76" s="229">
        <f>+IF(AND(T71&gt;='C'!$R89,T71&lt;'C'!$T89),'C'!$M89,0)</f>
        <v>0</v>
      </c>
      <c r="U76" s="229">
        <f>+IF(AND(U71&gt;='C'!$R89,U71&lt;'C'!$T89),'C'!$M89,0)</f>
        <v>0</v>
      </c>
      <c r="V76" s="229">
        <f>+IF(AND(V71&gt;='C'!$R89,V71&lt;'C'!$T89),'C'!$M89,0)</f>
        <v>0</v>
      </c>
      <c r="W76" s="229">
        <f>+IF(AND(W71&gt;='C'!$R89,W71&lt;'C'!$T89),'C'!$M89,0)</f>
        <v>0</v>
      </c>
      <c r="X76" s="229">
        <f>+IF(AND(X71&gt;='C'!$R89,X71&lt;'C'!$T89),'C'!$M89,0)</f>
        <v>0</v>
      </c>
      <c r="Y76" s="229">
        <f>+IF(AND(Y71&gt;='C'!$R89,Y71&lt;'C'!$T89),'C'!$M89,0)</f>
        <v>0</v>
      </c>
      <c r="Z76" s="229">
        <f>+IF(AND(Z71&gt;='C'!$R89,Z71&lt;'C'!$T89),'C'!$M89,0)</f>
        <v>0</v>
      </c>
      <c r="AA76" s="229">
        <f>+IF(AND(AA71&gt;='C'!$R89,AA71&lt;'C'!$T89),'C'!$M89,0)</f>
        <v>0</v>
      </c>
      <c r="AB76" s="229">
        <f>+IF(AND(AB71&gt;='C'!$R89,AB71&lt;'C'!$T89),'C'!$M89,0)</f>
        <v>0</v>
      </c>
      <c r="AC76" s="229">
        <f>+IF(AND(AC71&gt;='C'!$R89,AC71&lt;'C'!$T89),'C'!$M89,0)</f>
        <v>0</v>
      </c>
      <c r="AD76" s="229">
        <f>+IF(AND(AD71&gt;='C'!$R89,AD71&lt;'C'!$T89),'C'!$M89,0)</f>
        <v>0</v>
      </c>
      <c r="AE76" s="229">
        <f>+IF(AND(AE71&gt;='C'!$R89,AE71&lt;'C'!$T89),'C'!$M89,0)</f>
        <v>0</v>
      </c>
      <c r="AF76" s="229">
        <f>+IF(AND(AF71&gt;='C'!$R89,AF71&lt;'C'!$T89),'C'!$M89,0)</f>
        <v>0</v>
      </c>
      <c r="AG76" s="229">
        <f>+IF(AND(AG71&gt;='C'!$R89,AG71&lt;'C'!$T89),'C'!$M89,0)</f>
        <v>0</v>
      </c>
      <c r="AH76" s="229">
        <f>+IF(AND(AH71&gt;='C'!$R89,AH71&lt;'C'!$T89),'C'!$M89,0)</f>
        <v>0</v>
      </c>
      <c r="AI76" s="229">
        <f>+IF(AND(AI71&gt;='C'!$R89,AI71&lt;'C'!$T89),'C'!$M89,0)</f>
        <v>0</v>
      </c>
      <c r="AJ76" s="229">
        <f>+IF(AND(AJ71&gt;='C'!$R89,AJ71&lt;'C'!$T89),'C'!$M89,0)</f>
        <v>0</v>
      </c>
      <c r="AK76" s="229">
        <f>+IF(AND(AK71&gt;='C'!$R89,AK71&lt;'C'!$T89),'C'!$M89,0)</f>
        <v>0</v>
      </c>
      <c r="AL76" s="229">
        <f>+IF(AND(AL71&gt;='C'!$R89,AL71&lt;'C'!$T89),'C'!$M89,0)</f>
        <v>0</v>
      </c>
      <c r="AM76" s="229">
        <f>+IF(AND(AM71&gt;='C'!$R89,AM71&lt;'C'!$T89),'C'!$M89,0)</f>
        <v>0</v>
      </c>
      <c r="AN76" s="229">
        <f>+IF(AND(AN71&gt;='C'!$R89,AN71&lt;'C'!$T89),'C'!$M89,0)</f>
        <v>0</v>
      </c>
      <c r="AO76" s="229">
        <f>+IF(AND(AO71&gt;='C'!$R89,AO71&lt;'C'!$T89),'C'!$M89,0)</f>
        <v>0</v>
      </c>
      <c r="AP76" s="229">
        <f>+IF(AND(AP71&gt;='C'!$R89,AP71&lt;'C'!$T89),'C'!$M89,0)</f>
        <v>0</v>
      </c>
      <c r="AQ76" s="229">
        <f>+IF(AND(AQ71&gt;='C'!$R89,AQ71&lt;'C'!$T89),'C'!$M89,0)</f>
        <v>0</v>
      </c>
      <c r="AR76" s="229">
        <f>+IF(AND(AR71&gt;='C'!$R89,AR71&lt;'C'!$T89),'C'!$M89,0)</f>
        <v>0</v>
      </c>
      <c r="AS76" s="229">
        <f>+IF(AND(AS71&gt;='C'!$R89,AS71&lt;'C'!$T89),'C'!$M89,0)</f>
        <v>0</v>
      </c>
      <c r="AT76" s="229">
        <f>+IF(AND(AT71&gt;='C'!$R89,AT71&lt;'C'!$T89),'C'!$M89,0)</f>
        <v>0</v>
      </c>
      <c r="AU76" s="229">
        <f>+IF(AND(AU71&gt;='C'!$R89,AU71&lt;'C'!$T89),'C'!$M89,0)</f>
        <v>0</v>
      </c>
      <c r="AV76" s="229">
        <f>+IF(AND(AV71&gt;='C'!$R89,AV71&lt;'C'!$T89),'C'!$M89,0)</f>
        <v>0</v>
      </c>
      <c r="AW76" s="229">
        <f>+IF(AND(AW71&gt;='C'!$R89,AW71&lt;'C'!$T89),'C'!$M89,0)</f>
        <v>0</v>
      </c>
      <c r="AX76" s="229">
        <f>+IF(AND(AX71&gt;='C'!$R89,AX71&lt;'C'!$T89),'C'!$M89,0)</f>
        <v>0</v>
      </c>
      <c r="AY76" s="229">
        <f>+IF(AND(AY71&gt;='C'!$R89,AY71&lt;'C'!$T89),'C'!$M89,0)</f>
        <v>0</v>
      </c>
      <c r="AZ76" s="229">
        <f>+IF(AND(AZ71&gt;='C'!$R89,AZ71&lt;'C'!$T89),'C'!$M89,0)</f>
        <v>0</v>
      </c>
      <c r="BA76" s="229">
        <f>+IF(AND(BA71&gt;='C'!$R89,BA71&lt;'C'!$T89),'C'!$M89,0)</f>
        <v>0</v>
      </c>
      <c r="BB76" s="229">
        <f>+IF(AND(BB71&gt;='C'!$R89,BB71&lt;'C'!$T89),'C'!$M89,0)</f>
        <v>0</v>
      </c>
      <c r="BC76" s="229">
        <f>+IF(AND(BC71&gt;='C'!$R89,BC71&lt;'C'!$T89),'C'!$M89,0)</f>
        <v>0</v>
      </c>
      <c r="BD76" s="229">
        <f>+IF(AND(BD71&gt;='C'!$R89,BD71&lt;'C'!$T89),'C'!$M89,0)</f>
        <v>0</v>
      </c>
      <c r="BE76" s="229">
        <f>+IF(AND(BE71&gt;='C'!$R89,BE71&lt;'C'!$T89),'C'!$M89,0)</f>
        <v>0</v>
      </c>
      <c r="BF76" s="229">
        <f>+IF(AND(BF71&gt;='C'!$R89,BF71&lt;'C'!$T89),'C'!$M89,0)</f>
        <v>0</v>
      </c>
      <c r="BG76" s="229">
        <f>+IF(AND(BG71&gt;='C'!$R89,BG71&lt;'C'!$T89),'C'!$M89,0)</f>
        <v>0</v>
      </c>
      <c r="BH76" s="229">
        <f>+IF(AND(BH71&gt;='C'!$R89,BH71&lt;'C'!$T89),'C'!$M89,0)</f>
        <v>0</v>
      </c>
      <c r="BI76" s="229">
        <f>+IF(AND(BI71&gt;='C'!$R89,BI71&lt;'C'!$T89),'C'!$M89,0)</f>
        <v>0</v>
      </c>
      <c r="BJ76" s="229">
        <f>+IF(AND(BJ71&gt;='C'!$R89,BJ71&lt;'C'!$T89),'C'!$M89,0)</f>
        <v>0</v>
      </c>
      <c r="BK76" s="229">
        <f>+IF(AND(BK71&gt;='C'!$R89,BK71&lt;'C'!$T89),'C'!$M89,0)</f>
        <v>0</v>
      </c>
    </row>
    <row r="77" spans="1:63">
      <c r="B77" s="228" t="s">
        <v>246</v>
      </c>
      <c r="C77" s="215"/>
      <c r="D77" s="157">
        <f t="shared" ref="D77:AI77" si="49">SUM(D74:D76)</f>
        <v>0</v>
      </c>
      <c r="E77" s="157">
        <f t="shared" si="49"/>
        <v>0</v>
      </c>
      <c r="F77" s="157">
        <f t="shared" si="49"/>
        <v>0</v>
      </c>
      <c r="G77" s="157">
        <f t="shared" si="49"/>
        <v>0</v>
      </c>
      <c r="H77" s="157">
        <f t="shared" si="49"/>
        <v>0</v>
      </c>
      <c r="I77" s="157">
        <f t="shared" si="49"/>
        <v>0</v>
      </c>
      <c r="J77" s="157">
        <f t="shared" si="49"/>
        <v>0</v>
      </c>
      <c r="K77" s="157">
        <f t="shared" si="49"/>
        <v>0</v>
      </c>
      <c r="L77" s="157">
        <f t="shared" si="49"/>
        <v>0</v>
      </c>
      <c r="M77" s="157">
        <f t="shared" si="49"/>
        <v>0</v>
      </c>
      <c r="N77" s="157">
        <f t="shared" si="49"/>
        <v>0</v>
      </c>
      <c r="O77" s="157">
        <f t="shared" si="49"/>
        <v>0</v>
      </c>
      <c r="P77" s="157">
        <f t="shared" si="49"/>
        <v>0</v>
      </c>
      <c r="Q77" s="157">
        <f t="shared" si="49"/>
        <v>0</v>
      </c>
      <c r="R77" s="157">
        <f t="shared" si="49"/>
        <v>0</v>
      </c>
      <c r="S77" s="157">
        <f t="shared" si="49"/>
        <v>0</v>
      </c>
      <c r="T77" s="157">
        <f t="shared" si="49"/>
        <v>0</v>
      </c>
      <c r="U77" s="157">
        <f t="shared" si="49"/>
        <v>0</v>
      </c>
      <c r="V77" s="157">
        <f t="shared" si="49"/>
        <v>0</v>
      </c>
      <c r="W77" s="157">
        <f t="shared" si="49"/>
        <v>0</v>
      </c>
      <c r="X77" s="157">
        <f t="shared" si="49"/>
        <v>0</v>
      </c>
      <c r="Y77" s="157">
        <f t="shared" si="49"/>
        <v>0</v>
      </c>
      <c r="Z77" s="157">
        <f t="shared" si="49"/>
        <v>0</v>
      </c>
      <c r="AA77" s="157">
        <f t="shared" si="49"/>
        <v>0</v>
      </c>
      <c r="AB77" s="157">
        <f t="shared" si="49"/>
        <v>0</v>
      </c>
      <c r="AC77" s="157">
        <f t="shared" si="49"/>
        <v>0</v>
      </c>
      <c r="AD77" s="157">
        <f t="shared" si="49"/>
        <v>0</v>
      </c>
      <c r="AE77" s="157">
        <f t="shared" si="49"/>
        <v>0</v>
      </c>
      <c r="AF77" s="157">
        <f t="shared" si="49"/>
        <v>0</v>
      </c>
      <c r="AG77" s="157">
        <f t="shared" si="49"/>
        <v>0</v>
      </c>
      <c r="AH77" s="157">
        <f t="shared" si="49"/>
        <v>0</v>
      </c>
      <c r="AI77" s="157">
        <f t="shared" si="49"/>
        <v>0</v>
      </c>
      <c r="AJ77" s="157">
        <f t="shared" ref="AJ77:BK77" si="50">SUM(AJ74:AJ76)</f>
        <v>0</v>
      </c>
      <c r="AK77" s="157">
        <f t="shared" si="50"/>
        <v>0</v>
      </c>
      <c r="AL77" s="157">
        <f t="shared" si="50"/>
        <v>0</v>
      </c>
      <c r="AM77" s="157">
        <f t="shared" si="50"/>
        <v>0</v>
      </c>
      <c r="AN77" s="157">
        <f t="shared" si="50"/>
        <v>0</v>
      </c>
      <c r="AO77" s="157">
        <f t="shared" si="50"/>
        <v>0</v>
      </c>
      <c r="AP77" s="157">
        <f t="shared" si="50"/>
        <v>0</v>
      </c>
      <c r="AQ77" s="157">
        <f t="shared" si="50"/>
        <v>0</v>
      </c>
      <c r="AR77" s="157">
        <f t="shared" si="50"/>
        <v>0</v>
      </c>
      <c r="AS77" s="157">
        <f t="shared" si="50"/>
        <v>0</v>
      </c>
      <c r="AT77" s="157">
        <f t="shared" si="50"/>
        <v>0</v>
      </c>
      <c r="AU77" s="157">
        <f t="shared" si="50"/>
        <v>0</v>
      </c>
      <c r="AV77" s="157">
        <f t="shared" si="50"/>
        <v>0</v>
      </c>
      <c r="AW77" s="157">
        <f t="shared" si="50"/>
        <v>0</v>
      </c>
      <c r="AX77" s="157">
        <f t="shared" si="50"/>
        <v>0</v>
      </c>
      <c r="AY77" s="157">
        <f t="shared" si="50"/>
        <v>0</v>
      </c>
      <c r="AZ77" s="157">
        <f t="shared" si="50"/>
        <v>0</v>
      </c>
      <c r="BA77" s="157">
        <f t="shared" si="50"/>
        <v>0</v>
      </c>
      <c r="BB77" s="157">
        <f t="shared" si="50"/>
        <v>0</v>
      </c>
      <c r="BC77" s="157">
        <f t="shared" si="50"/>
        <v>0</v>
      </c>
      <c r="BD77" s="157">
        <f t="shared" si="50"/>
        <v>0</v>
      </c>
      <c r="BE77" s="157">
        <f t="shared" si="50"/>
        <v>0</v>
      </c>
      <c r="BF77" s="157">
        <f t="shared" si="50"/>
        <v>0</v>
      </c>
      <c r="BG77" s="157">
        <f t="shared" si="50"/>
        <v>0</v>
      </c>
      <c r="BH77" s="157">
        <f t="shared" si="50"/>
        <v>0</v>
      </c>
      <c r="BI77" s="157">
        <f t="shared" si="50"/>
        <v>0</v>
      </c>
      <c r="BJ77" s="157">
        <f t="shared" si="50"/>
        <v>0</v>
      </c>
      <c r="BK77" s="157">
        <f t="shared" si="50"/>
        <v>0</v>
      </c>
    </row>
    <row r="78" spans="1:63">
      <c r="B78" s="123" t="s">
        <v>364</v>
      </c>
      <c r="D78" s="158">
        <f>IF('C'!$C$89=NT!$AB$3,+IF(OR(D71=NT!$C$31,D71=NT!$C$37,D71=NT!$C$43,D71=NT!$C$49,D71=NT!$C$55,D71=NT!$C$61,D71=NT!$C$67,D71=NT!$C$73,D71=NT!$C$79,D71=NT!$C$85,D71=NT!$C$91,D71=NT!$C$97,D71=NT!$C$104,D71=NT!$C$110,D71=NT!$C$116,D71=NT!$C$123,D71=NT!$C$129,D71=NT!$C$135),2,1),1)</f>
        <v>1</v>
      </c>
      <c r="E78" s="158">
        <f>IF('C'!$C$89=NT!$AB$3,+IF(OR(E71=NT!$C$31,E71=NT!$C$37,E71=NT!$C$43,E71=NT!$C$49,E71=NT!$C$55,E71=NT!$C$61,E71=NT!$C$67,E71=NT!$C$73,E71=NT!$C$79,E71=NT!$C$85,E71=NT!$C$91,E71=NT!$C$97,E71=NT!$C$104,E71=NT!$C$110,E71=NT!$C$116,E71=NT!$C$123,E71=NT!$C$129,E71=NT!$C$135),2,1),1)</f>
        <v>1</v>
      </c>
      <c r="F78" s="158">
        <f>IF('C'!$C$89=NT!$AB$3,+IF(OR(F71=NT!$C$31,F71=NT!$C$37,F71=NT!$C$43,F71=NT!$C$49,F71=NT!$C$55,F71=NT!$C$61,F71=NT!$C$67,F71=NT!$C$73,F71=NT!$C$79,F71=NT!$C$85,F71=NT!$C$91,F71=NT!$C$97,F71=NT!$C$104,F71=NT!$C$110,F71=NT!$C$116,F71=NT!$C$123,F71=NT!$C$129,F71=NT!$C$135),2,1),1)</f>
        <v>1</v>
      </c>
      <c r="G78" s="158">
        <f>IF('C'!$C$89=NT!$AB$3,+IF(OR(G71=NT!$C$31,G71=NT!$C$37,G71=NT!$C$43,G71=NT!$C$49,G71=NT!$C$55,G71=NT!$C$61,G71=NT!$C$67,G71=NT!$C$73,G71=NT!$C$79,G71=NT!$C$85,G71=NT!$C$91,G71=NT!$C$97,G71=NT!$C$104,G71=NT!$C$110,G71=NT!$C$116,G71=NT!$C$123,G71=NT!$C$129,G71=NT!$C$135),2,1),1)</f>
        <v>1</v>
      </c>
      <c r="H78" s="158">
        <f>IF('C'!$C$89=NT!$AB$3,+IF(OR(H71=NT!$C$31,H71=NT!$C$37,H71=NT!$C$43,H71=NT!$C$49,H71=NT!$C$55,H71=NT!$C$61,H71=NT!$C$67,H71=NT!$C$73,H71=NT!$C$79,H71=NT!$C$85,H71=NT!$C$91,H71=NT!$C$97,H71=NT!$C$104,H71=NT!$C$110,H71=NT!$C$116,H71=NT!$C$123,H71=NT!$C$129,H71=NT!$C$135),2,1),1)</f>
        <v>1</v>
      </c>
      <c r="I78" s="158">
        <f>IF('C'!$C$89=NT!$AB$3,+IF(OR(I71=NT!$C$31,I71=NT!$C$37,I71=NT!$C$43,I71=NT!$C$49,I71=NT!$C$55,I71=NT!$C$61,I71=NT!$C$67,I71=NT!$C$73,I71=NT!$C$79,I71=NT!$C$85,I71=NT!$C$91,I71=NT!$C$97,I71=NT!$C$104,I71=NT!$C$110,I71=NT!$C$116,I71=NT!$C$123,I71=NT!$C$129,I71=NT!$C$135),2,1),1)</f>
        <v>1</v>
      </c>
      <c r="J78" s="158">
        <f>IF('C'!$C$89=NT!$AB$3,+IF(OR(J71=NT!$C$31,J71=NT!$C$37,J71=NT!$C$43,J71=NT!$C$49,J71=NT!$C$55,J71=NT!$C$61,J71=NT!$C$67,J71=NT!$C$73,J71=NT!$C$79,J71=NT!$C$85,J71=NT!$C$91,J71=NT!$C$97,J71=NT!$C$104,J71=NT!$C$110,J71=NT!$C$116,J71=NT!$C$123,J71=NT!$C$129,J71=NT!$C$135),2,1),1)</f>
        <v>1</v>
      </c>
      <c r="K78" s="158">
        <f>IF('C'!$C$89=NT!$AB$3,+IF(OR(K71=NT!$C$31,K71=NT!$C$37,K71=NT!$C$43,K71=NT!$C$49,K71=NT!$C$55,K71=NT!$C$61,K71=NT!$C$67,K71=NT!$C$73,K71=NT!$C$79,K71=NT!$C$85,K71=NT!$C$91,K71=NT!$C$97,K71=NT!$C$104,K71=NT!$C$110,K71=NT!$C$116,K71=NT!$C$123,K71=NT!$C$129,K71=NT!$C$135),2,1),1)</f>
        <v>1</v>
      </c>
      <c r="L78" s="158">
        <f>IF('C'!$C$89=NT!$AB$3,+IF(OR(L71=NT!$C$31,L71=NT!$C$37,L71=NT!$C$43,L71=NT!$C$49,L71=NT!$C$55,L71=NT!$C$61,L71=NT!$C$67,L71=NT!$C$73,L71=NT!$C$79,L71=NT!$C$85,L71=NT!$C$91,L71=NT!$C$97,L71=NT!$C$104,L71=NT!$C$110,L71=NT!$C$116,L71=NT!$C$123,L71=NT!$C$129,L71=NT!$C$135),2,1),1)</f>
        <v>1</v>
      </c>
      <c r="M78" s="158">
        <f>IF('C'!$C$89=NT!$AB$3,+IF(OR(M71=NT!$C$31,M71=NT!$C$37,M71=NT!$C$43,M71=NT!$C$49,M71=NT!$C$55,M71=NT!$C$61,M71=NT!$C$67,M71=NT!$C$73,M71=NT!$C$79,M71=NT!$C$85,M71=NT!$C$91,M71=NT!$C$97,M71=NT!$C$104,M71=NT!$C$110,M71=NT!$C$116,M71=NT!$C$123,M71=NT!$C$129,M71=NT!$C$135),2,1),1)</f>
        <v>1</v>
      </c>
      <c r="N78" s="158">
        <f>IF('C'!$C$89=NT!$AB$3,+IF(OR(N71=NT!$C$31,N71=NT!$C$37,N71=NT!$C$43,N71=NT!$C$49,N71=NT!$C$55,N71=NT!$C$61,N71=NT!$C$67,N71=NT!$C$73,N71=NT!$C$79,N71=NT!$C$85,N71=NT!$C$91,N71=NT!$C$97,N71=NT!$C$104,N71=NT!$C$110,N71=NT!$C$116,N71=NT!$C$123,N71=NT!$C$129,N71=NT!$C$135),2,1),1)</f>
        <v>1</v>
      </c>
      <c r="O78" s="158">
        <f>IF('C'!$C$89=NT!$AB$3,+IF(OR(O71=NT!$C$31,O71=NT!$C$37,O71=NT!$C$43,O71=NT!$C$49,O71=NT!$C$55,O71=NT!$C$61,O71=NT!$C$67,O71=NT!$C$73,O71=NT!$C$79,O71=NT!$C$85,O71=NT!$C$91,O71=NT!$C$97,O71=NT!$C$104,O71=NT!$C$110,O71=NT!$C$116,O71=NT!$C$123,O71=NT!$C$129,O71=NT!$C$135),2,1),1)</f>
        <v>1</v>
      </c>
      <c r="P78" s="158">
        <f>IF('C'!$C$89=NT!$AB$3,+IF(OR(P71=NT!$C$31,P71=NT!$C$37,P71=NT!$C$43,P71=NT!$C$49,P71=NT!$C$55,P71=NT!$C$61,P71=NT!$C$67,P71=NT!$C$73,P71=NT!$C$79,P71=NT!$C$85,P71=NT!$C$91,P71=NT!$C$97,P71=NT!$C$104,P71=NT!$C$110,P71=NT!$C$116,P71=NT!$C$123,P71=NT!$C$129,P71=NT!$C$135),2,1),1)</f>
        <v>1</v>
      </c>
      <c r="Q78" s="158">
        <f>IF('C'!$C$89=NT!$AB$3,+IF(OR(Q71=NT!$C$31,Q71=NT!$C$37,Q71=NT!$C$43,Q71=NT!$C$49,Q71=NT!$C$55,Q71=NT!$C$61,Q71=NT!$C$67,Q71=NT!$C$73,Q71=NT!$C$79,Q71=NT!$C$85,Q71=NT!$C$91,Q71=NT!$C$97,Q71=NT!$C$104,Q71=NT!$C$110,Q71=NT!$C$116,Q71=NT!$C$123,Q71=NT!$C$129,Q71=NT!$C$135),2,1),1)</f>
        <v>1</v>
      </c>
      <c r="R78" s="158">
        <f>IF('C'!$C$89=NT!$AB$3,+IF(OR(R71=NT!$C$31,R71=NT!$C$37,R71=NT!$C$43,R71=NT!$C$49,R71=NT!$C$55,R71=NT!$C$61,R71=NT!$C$67,R71=NT!$C$73,R71=NT!$C$79,R71=NT!$C$85,R71=NT!$C$91,R71=NT!$C$97,R71=NT!$C$104,R71=NT!$C$110,R71=NT!$C$116,R71=NT!$C$123,R71=NT!$C$129,R71=NT!$C$135),2,1),1)</f>
        <v>1</v>
      </c>
      <c r="S78" s="158">
        <f>IF('C'!$C$89=NT!$AB$3,+IF(OR(S71=NT!$C$31,S71=NT!$C$37,S71=NT!$C$43,S71=NT!$C$49,S71=NT!$C$55,S71=NT!$C$61,S71=NT!$C$67,S71=NT!$C$73,S71=NT!$C$79,S71=NT!$C$85,S71=NT!$C$91,S71=NT!$C$97,S71=NT!$C$104,S71=NT!$C$110,S71=NT!$C$116,S71=NT!$C$123,S71=NT!$C$129,S71=NT!$C$135),2,1),1)</f>
        <v>1</v>
      </c>
      <c r="T78" s="158">
        <f>IF('C'!$C$89=NT!$AB$3,+IF(OR(T71=NT!$C$31,T71=NT!$C$37,T71=NT!$C$43,T71=NT!$C$49,T71=NT!$C$55,T71=NT!$C$61,T71=NT!$C$67,T71=NT!$C$73,T71=NT!$C$79,T71=NT!$C$85,T71=NT!$C$91,T71=NT!$C$97,T71=NT!$C$104,T71=NT!$C$110,T71=NT!$C$116,T71=NT!$C$123,T71=NT!$C$129,T71=NT!$C$135),2,1),1)</f>
        <v>1</v>
      </c>
      <c r="U78" s="158">
        <f>IF('C'!$C$89=NT!$AB$3,+IF(OR(U71=NT!$C$31,U71=NT!$C$37,U71=NT!$C$43,U71=NT!$C$49,U71=NT!$C$55,U71=NT!$C$61,U71=NT!$C$67,U71=NT!$C$73,U71=NT!$C$79,U71=NT!$C$85,U71=NT!$C$91,U71=NT!$C$97,U71=NT!$C$104,U71=NT!$C$110,U71=NT!$C$116,U71=NT!$C$123,U71=NT!$C$129,U71=NT!$C$135),2,1),1)</f>
        <v>1</v>
      </c>
      <c r="V78" s="158">
        <f>IF('C'!$C$89=NT!$AB$3,+IF(OR(V71=NT!$C$31,V71=NT!$C$37,V71=NT!$C$43,V71=NT!$C$49,V71=NT!$C$55,V71=NT!$C$61,V71=NT!$C$67,V71=NT!$C$73,V71=NT!$C$79,V71=NT!$C$85,V71=NT!$C$91,V71=NT!$C$97,V71=NT!$C$104,V71=NT!$C$110,V71=NT!$C$116,V71=NT!$C$123,V71=NT!$C$129,V71=NT!$C$135),2,1),1)</f>
        <v>1</v>
      </c>
      <c r="W78" s="158">
        <f>IF('C'!$C$89=NT!$AB$3,+IF(OR(W71=NT!$C$31,W71=NT!$C$37,W71=NT!$C$43,W71=NT!$C$49,W71=NT!$C$55,W71=NT!$C$61,W71=NT!$C$67,W71=NT!$C$73,W71=NT!$C$79,W71=NT!$C$85,W71=NT!$C$91,W71=NT!$C$97,W71=NT!$C$104,W71=NT!$C$110,W71=NT!$C$116,W71=NT!$C$123,W71=NT!$C$129,W71=NT!$C$135),2,1),1)</f>
        <v>1</v>
      </c>
      <c r="X78" s="158">
        <f>IF('C'!$C$89=NT!$AB$3,+IF(OR(X71=NT!$C$31,X71=NT!$C$37,X71=NT!$C$43,X71=NT!$C$49,X71=NT!$C$55,X71=NT!$C$61,X71=NT!$C$67,X71=NT!$C$73,X71=NT!$C$79,X71=NT!$C$85,X71=NT!$C$91,X71=NT!$C$97,X71=NT!$C$104,X71=NT!$C$110,X71=NT!$C$116,X71=NT!$C$123,X71=NT!$C$129,X71=NT!$C$135),2,1),1)</f>
        <v>1</v>
      </c>
      <c r="Y78" s="158">
        <f>IF('C'!$C$89=NT!$AB$3,+IF(OR(Y71=NT!$C$31,Y71=NT!$C$37,Y71=NT!$C$43,Y71=NT!$C$49,Y71=NT!$C$55,Y71=NT!$C$61,Y71=NT!$C$67,Y71=NT!$C$73,Y71=NT!$C$79,Y71=NT!$C$85,Y71=NT!$C$91,Y71=NT!$C$97,Y71=NT!$C$104,Y71=NT!$C$110,Y71=NT!$C$116,Y71=NT!$C$123,Y71=NT!$C$129,Y71=NT!$C$135),2,1),1)</f>
        <v>1</v>
      </c>
      <c r="Z78" s="158">
        <f>IF('C'!$C$89=NT!$AB$3,+IF(OR(Z71=NT!$C$31,Z71=NT!$C$37,Z71=NT!$C$43,Z71=NT!$C$49,Z71=NT!$C$55,Z71=NT!$C$61,Z71=NT!$C$67,Z71=NT!$C$73,Z71=NT!$C$79,Z71=NT!$C$85,Z71=NT!$C$91,Z71=NT!$C$97,Z71=NT!$C$104,Z71=NT!$C$110,Z71=NT!$C$116,Z71=NT!$C$123,Z71=NT!$C$129,Z71=NT!$C$135),2,1),1)</f>
        <v>1</v>
      </c>
      <c r="AA78" s="158">
        <f>IF('C'!$C$89=NT!$AB$3,+IF(OR(AA71=NT!$C$31,AA71=NT!$C$37,AA71=NT!$C$43,AA71=NT!$C$49,AA71=NT!$C$55,AA71=NT!$C$61,AA71=NT!$C$67,AA71=NT!$C$73,AA71=NT!$C$79,AA71=NT!$C$85,AA71=NT!$C$91,AA71=NT!$C$97,AA71=NT!$C$104,AA71=NT!$C$110,AA71=NT!$C$116,AA71=NT!$C$123,AA71=NT!$C$129,AA71=NT!$C$135),2,1),1)</f>
        <v>1</v>
      </c>
      <c r="AB78" s="158">
        <f>IF('C'!$C$89=NT!$AB$3,+IF(OR(AB71=NT!$C$31,AB71=NT!$C$37,AB71=NT!$C$43,AB71=NT!$C$49,AB71=NT!$C$55,AB71=NT!$C$61,AB71=NT!$C$67,AB71=NT!$C$73,AB71=NT!$C$79,AB71=NT!$C$85,AB71=NT!$C$91,AB71=NT!$C$97,AB71=NT!$C$104,AB71=NT!$C$110,AB71=NT!$C$116,AB71=NT!$C$123,AB71=NT!$C$129,AB71=NT!$C$135),2,1),1)</f>
        <v>1</v>
      </c>
      <c r="AC78" s="158">
        <f>IF('C'!$C$89=NT!$AB$3,+IF(OR(AC71=NT!$C$31,AC71=NT!$C$37,AC71=NT!$C$43,AC71=NT!$C$49,AC71=NT!$C$55,AC71=NT!$C$61,AC71=NT!$C$67,AC71=NT!$C$73,AC71=NT!$C$79,AC71=NT!$C$85,AC71=NT!$C$91,AC71=NT!$C$97,AC71=NT!$C$104,AC71=NT!$C$110,AC71=NT!$C$116,AC71=NT!$C$123,AC71=NT!$C$129,AC71=NT!$C$135),2,1),1)</f>
        <v>1</v>
      </c>
      <c r="AD78" s="158">
        <f>IF('C'!$C$89=NT!$AB$3,+IF(OR(AD71=NT!$C$31,AD71=NT!$C$37,AD71=NT!$C$43,AD71=NT!$C$49,AD71=NT!$C$55,AD71=NT!$C$61,AD71=NT!$C$67,AD71=NT!$C$73,AD71=NT!$C$79,AD71=NT!$C$85,AD71=NT!$C$91,AD71=NT!$C$97,AD71=NT!$C$104,AD71=NT!$C$110,AD71=NT!$C$116,AD71=NT!$C$123,AD71=NT!$C$129,AD71=NT!$C$135),2,1),1)</f>
        <v>1</v>
      </c>
      <c r="AE78" s="158">
        <f>IF('C'!$C$89=NT!$AB$3,+IF(OR(AE71=NT!$C$31,AE71=NT!$C$37,AE71=NT!$C$43,AE71=NT!$C$49,AE71=NT!$C$55,AE71=NT!$C$61,AE71=NT!$C$67,AE71=NT!$C$73,AE71=NT!$C$79,AE71=NT!$C$85,AE71=NT!$C$91,AE71=NT!$C$97,AE71=NT!$C$104,AE71=NT!$C$110,AE71=NT!$C$116,AE71=NT!$C$123,AE71=NT!$C$129,AE71=NT!$C$135),2,1),1)</f>
        <v>1</v>
      </c>
      <c r="AF78" s="158">
        <f>IF('C'!$C$89=NT!$AB$3,+IF(OR(AF71=NT!$C$31,AF71=NT!$C$37,AF71=NT!$C$43,AF71=NT!$C$49,AF71=NT!$C$55,AF71=NT!$C$61,AF71=NT!$C$67,AF71=NT!$C$73,AF71=NT!$C$79,AF71=NT!$C$85,AF71=NT!$C$91,AF71=NT!$C$97,AF71=NT!$C$104,AF71=NT!$C$110,AF71=NT!$C$116,AF71=NT!$C$123,AF71=NT!$C$129,AF71=NT!$C$135),2,1),1)</f>
        <v>1</v>
      </c>
      <c r="AG78" s="158">
        <f>IF('C'!$C$89=NT!$AB$3,+IF(OR(AG71=NT!$C$31,AG71=NT!$C$37,AG71=NT!$C$43,AG71=NT!$C$49,AG71=NT!$C$55,AG71=NT!$C$61,AG71=NT!$C$67,AG71=NT!$C$73,AG71=NT!$C$79,AG71=NT!$C$85,AG71=NT!$C$91,AG71=NT!$C$97,AG71=NT!$C$104,AG71=NT!$C$110,AG71=NT!$C$116,AG71=NT!$C$123,AG71=NT!$C$129,AG71=NT!$C$135),2,1),1)</f>
        <v>1</v>
      </c>
      <c r="AH78" s="158">
        <f>IF('C'!$C$89=NT!$AB$3,+IF(OR(AH71=NT!$C$31,AH71=NT!$C$37,AH71=NT!$C$43,AH71=NT!$C$49,AH71=NT!$C$55,AH71=NT!$C$61,AH71=NT!$C$67,AH71=NT!$C$73,AH71=NT!$C$79,AH71=NT!$C$85,AH71=NT!$C$91,AH71=NT!$C$97,AH71=NT!$C$104,AH71=NT!$C$110,AH71=NT!$C$116,AH71=NT!$C$123,AH71=NT!$C$129,AH71=NT!$C$135),2,1),1)</f>
        <v>1</v>
      </c>
      <c r="AI78" s="158">
        <f>IF('C'!$C$89=NT!$AB$3,+IF(OR(AI71=NT!$C$31,AI71=NT!$C$37,AI71=NT!$C$43,AI71=NT!$C$49,AI71=NT!$C$55,AI71=NT!$C$61,AI71=NT!$C$67,AI71=NT!$C$73,AI71=NT!$C$79,AI71=NT!$C$85,AI71=NT!$C$91,AI71=NT!$C$97,AI71=NT!$C$104,AI71=NT!$C$110,AI71=NT!$C$116,AI71=NT!$C$123,AI71=NT!$C$129,AI71=NT!$C$135),2,1),1)</f>
        <v>1</v>
      </c>
      <c r="AJ78" s="158">
        <f>IF('C'!$C$89=NT!$AB$3,+IF(OR(AJ71=NT!$C$31,AJ71=NT!$C$37,AJ71=NT!$C$43,AJ71=NT!$C$49,AJ71=NT!$C$55,AJ71=NT!$C$61,AJ71=NT!$C$67,AJ71=NT!$C$73,AJ71=NT!$C$79,AJ71=NT!$C$85,AJ71=NT!$C$91,AJ71=NT!$C$97,AJ71=NT!$C$104,AJ71=NT!$C$110,AJ71=NT!$C$116,AJ71=NT!$C$123,AJ71=NT!$C$129,AJ71=NT!$C$135),2,1),1)</f>
        <v>1</v>
      </c>
      <c r="AK78" s="158">
        <f>IF('C'!$C$89=NT!$AB$3,+IF(OR(AK71=NT!$C$31,AK71=NT!$C$37,AK71=NT!$C$43,AK71=NT!$C$49,AK71=NT!$C$55,AK71=NT!$C$61,AK71=NT!$C$67,AK71=NT!$C$73,AK71=NT!$C$79,AK71=NT!$C$85,AK71=NT!$C$91,AK71=NT!$C$97,AK71=NT!$C$104,AK71=NT!$C$110,AK71=NT!$C$116,AK71=NT!$C$123,AK71=NT!$C$129,AK71=NT!$C$135),2,1),1)</f>
        <v>1</v>
      </c>
      <c r="AL78" s="158">
        <f>IF('C'!$C$89=NT!$AB$3,+IF(OR(AL71=NT!$C$31,AL71=NT!$C$37,AL71=NT!$C$43,AL71=NT!$C$49,AL71=NT!$C$55,AL71=NT!$C$61,AL71=NT!$C$67,AL71=NT!$C$73,AL71=NT!$C$79,AL71=NT!$C$85,AL71=NT!$C$91,AL71=NT!$C$97,AL71=NT!$C$104,AL71=NT!$C$110,AL71=NT!$C$116,AL71=NT!$C$123,AL71=NT!$C$129,AL71=NT!$C$135),2,1),1)</f>
        <v>1</v>
      </c>
      <c r="AM78" s="158">
        <f>IF('C'!$C$89=NT!$AB$3,+IF(OR(AM71=NT!$C$31,AM71=NT!$C$37,AM71=NT!$C$43,AM71=NT!$C$49,AM71=NT!$C$55,AM71=NT!$C$61,AM71=NT!$C$67,AM71=NT!$C$73,AM71=NT!$C$79,AM71=NT!$C$85,AM71=NT!$C$91,AM71=NT!$C$97,AM71=NT!$C$104,AM71=NT!$C$110,AM71=NT!$C$116,AM71=NT!$C$123,AM71=NT!$C$129,AM71=NT!$C$135),2,1),1)</f>
        <v>1</v>
      </c>
      <c r="AN78" s="158">
        <f>IF('C'!$C$89=NT!$AB$3,+IF(OR(AN71=NT!$C$31,AN71=NT!$C$37,AN71=NT!$C$43,AN71=NT!$C$49,AN71=NT!$C$55,AN71=NT!$C$61,AN71=NT!$C$67,AN71=NT!$C$73,AN71=NT!$C$79,AN71=NT!$C$85,AN71=NT!$C$91,AN71=NT!$C$97,AN71=NT!$C$104,AN71=NT!$C$110,AN71=NT!$C$116,AN71=NT!$C$123,AN71=NT!$C$129,AN71=NT!$C$135),2,1),1)</f>
        <v>1</v>
      </c>
      <c r="AO78" s="158">
        <f>IF('C'!$C$89=NT!$AB$3,+IF(OR(AO71=NT!$C$31,AO71=NT!$C$37,AO71=NT!$C$43,AO71=NT!$C$49,AO71=NT!$C$55,AO71=NT!$C$61,AO71=NT!$C$67,AO71=NT!$C$73,AO71=NT!$C$79,AO71=NT!$C$85,AO71=NT!$C$91,AO71=NT!$C$97,AO71=NT!$C$104,AO71=NT!$C$110,AO71=NT!$C$116,AO71=NT!$C$123,AO71=NT!$C$129,AO71=NT!$C$135),2,1),1)</f>
        <v>1</v>
      </c>
      <c r="AP78" s="158">
        <f>IF('C'!$C$89=NT!$AB$3,+IF(OR(AP71=NT!$C$31,AP71=NT!$C$37,AP71=NT!$C$43,AP71=NT!$C$49,AP71=NT!$C$55,AP71=NT!$C$61,AP71=NT!$C$67,AP71=NT!$C$73,AP71=NT!$C$79,AP71=NT!$C$85,AP71=NT!$C$91,AP71=NT!$C$97,AP71=NT!$C$104,AP71=NT!$C$110,AP71=NT!$C$116,AP71=NT!$C$123,AP71=NT!$C$129,AP71=NT!$C$135),2,1),1)</f>
        <v>1</v>
      </c>
      <c r="AQ78" s="158">
        <f>IF('C'!$C$89=NT!$AB$3,+IF(OR(AQ71=NT!$C$31,AQ71=NT!$C$37,AQ71=NT!$C$43,AQ71=NT!$C$49,AQ71=NT!$C$55,AQ71=NT!$C$61,AQ71=NT!$C$67,AQ71=NT!$C$73,AQ71=NT!$C$79,AQ71=NT!$C$85,AQ71=NT!$C$91,AQ71=NT!$C$97,AQ71=NT!$C$104,AQ71=NT!$C$110,AQ71=NT!$C$116,AQ71=NT!$C$123,AQ71=NT!$C$129,AQ71=NT!$C$135),2,1),1)</f>
        <v>1</v>
      </c>
      <c r="AR78" s="158">
        <f>IF('C'!$C$89=NT!$AB$3,+IF(OR(AR71=NT!$C$31,AR71=NT!$C$37,AR71=NT!$C$43,AR71=NT!$C$49,AR71=NT!$C$55,AR71=NT!$C$61,AR71=NT!$C$67,AR71=NT!$C$73,AR71=NT!$C$79,AR71=NT!$C$85,AR71=NT!$C$91,AR71=NT!$C$97,AR71=NT!$C$104,AR71=NT!$C$110,AR71=NT!$C$116,AR71=NT!$C$123,AR71=NT!$C$129,AR71=NT!$C$135),2,1),1)</f>
        <v>1</v>
      </c>
      <c r="AS78" s="158">
        <f>IF('C'!$C$89=NT!$AB$3,+IF(OR(AS71=NT!$C$31,AS71=NT!$C$37,AS71=NT!$C$43,AS71=NT!$C$49,AS71=NT!$C$55,AS71=NT!$C$61,AS71=NT!$C$67,AS71=NT!$C$73,AS71=NT!$C$79,AS71=NT!$C$85,AS71=NT!$C$91,AS71=NT!$C$97,AS71=NT!$C$104,AS71=NT!$C$110,AS71=NT!$C$116,AS71=NT!$C$123,AS71=NT!$C$129,AS71=NT!$C$135),2,1),1)</f>
        <v>1</v>
      </c>
      <c r="AT78" s="158">
        <f>IF('C'!$C$89=NT!$AB$3,+IF(OR(AT71=NT!$C$31,AT71=NT!$C$37,AT71=NT!$C$43,AT71=NT!$C$49,AT71=NT!$C$55,AT71=NT!$C$61,AT71=NT!$C$67,AT71=NT!$C$73,AT71=NT!$C$79,AT71=NT!$C$85,AT71=NT!$C$91,AT71=NT!$C$97,AT71=NT!$C$104,AT71=NT!$C$110,AT71=NT!$C$116,AT71=NT!$C$123,AT71=NT!$C$129,AT71=NT!$C$135),2,1),1)</f>
        <v>1</v>
      </c>
      <c r="AU78" s="158">
        <f>IF('C'!$C$89=NT!$AB$3,+IF(OR(AU71=NT!$C$31,AU71=NT!$C$37,AU71=NT!$C$43,AU71=NT!$C$49,AU71=NT!$C$55,AU71=NT!$C$61,AU71=NT!$C$67,AU71=NT!$C$73,AU71=NT!$C$79,AU71=NT!$C$85,AU71=NT!$C$91,AU71=NT!$C$97,AU71=NT!$C$104,AU71=NT!$C$110,AU71=NT!$C$116,AU71=NT!$C$123,AU71=NT!$C$129,AU71=NT!$C$135),2,1),1)</f>
        <v>1</v>
      </c>
      <c r="AV78" s="158">
        <f>IF('C'!$C$89=NT!$AB$3,+IF(OR(AV71=NT!$C$31,AV71=NT!$C$37,AV71=NT!$C$43,AV71=NT!$C$49,AV71=NT!$C$55,AV71=NT!$C$61,AV71=NT!$C$67,AV71=NT!$C$73,AV71=NT!$C$79,AV71=NT!$C$85,AV71=NT!$C$91,AV71=NT!$C$97,AV71=NT!$C$104,AV71=NT!$C$110,AV71=NT!$C$116,AV71=NT!$C$123,AV71=NT!$C$129,AV71=NT!$C$135),2,1),1)</f>
        <v>1</v>
      </c>
      <c r="AW78" s="158">
        <f>IF('C'!$C$89=NT!$AB$3,+IF(OR(AW71=NT!$C$31,AW71=NT!$C$37,AW71=NT!$C$43,AW71=NT!$C$49,AW71=NT!$C$55,AW71=NT!$C$61,AW71=NT!$C$67,AW71=NT!$C$73,AW71=NT!$C$79,AW71=NT!$C$85,AW71=NT!$C$91,AW71=NT!$C$97,AW71=NT!$C$104,AW71=NT!$C$110,AW71=NT!$C$116,AW71=NT!$C$123,AW71=NT!$C$129,AW71=NT!$C$135),2,1),1)</f>
        <v>1</v>
      </c>
      <c r="AX78" s="158">
        <f>IF('C'!$C$89=NT!$AB$3,+IF(OR(AX71=NT!$C$31,AX71=NT!$C$37,AX71=NT!$C$43,AX71=NT!$C$49,AX71=NT!$C$55,AX71=NT!$C$61,AX71=NT!$C$67,AX71=NT!$C$73,AX71=NT!$C$79,AX71=NT!$C$85,AX71=NT!$C$91,AX71=NT!$C$97,AX71=NT!$C$104,AX71=NT!$C$110,AX71=NT!$C$116,AX71=NT!$C$123,AX71=NT!$C$129,AX71=NT!$C$135),2,1),1)</f>
        <v>1</v>
      </c>
      <c r="AY78" s="158">
        <f>IF('C'!$C$89=NT!$AB$3,+IF(OR(AY71=NT!$C$31,AY71=NT!$C$37,AY71=NT!$C$43,AY71=NT!$C$49,AY71=NT!$C$55,AY71=NT!$C$61,AY71=NT!$C$67,AY71=NT!$C$73,AY71=NT!$C$79,AY71=NT!$C$85,AY71=NT!$C$91,AY71=NT!$C$97,AY71=NT!$C$104,AY71=NT!$C$110,AY71=NT!$C$116,AY71=NT!$C$123,AY71=NT!$C$129,AY71=NT!$C$135),2,1),1)</f>
        <v>1</v>
      </c>
      <c r="AZ78" s="158">
        <f>IF('C'!$C$89=NT!$AB$3,+IF(OR(AZ71=NT!$C$31,AZ71=NT!$C$37,AZ71=NT!$C$43,AZ71=NT!$C$49,AZ71=NT!$C$55,AZ71=NT!$C$61,AZ71=NT!$C$67,AZ71=NT!$C$73,AZ71=NT!$C$79,AZ71=NT!$C$85,AZ71=NT!$C$91,AZ71=NT!$C$97,AZ71=NT!$C$104,AZ71=NT!$C$110,AZ71=NT!$C$116,AZ71=NT!$C$123,AZ71=NT!$C$129,AZ71=NT!$C$135),2,1),1)</f>
        <v>1</v>
      </c>
      <c r="BA78" s="158">
        <f>IF('C'!$C$89=NT!$AB$3,+IF(OR(BA71=NT!$C$31,BA71=NT!$C$37,BA71=NT!$C$43,BA71=NT!$C$49,BA71=NT!$C$55,BA71=NT!$C$61,BA71=NT!$C$67,BA71=NT!$C$73,BA71=NT!$C$79,BA71=NT!$C$85,BA71=NT!$C$91,BA71=NT!$C$97,BA71=NT!$C$104,BA71=NT!$C$110,BA71=NT!$C$116,BA71=NT!$C$123,BA71=NT!$C$129,BA71=NT!$C$135),2,1),1)</f>
        <v>1</v>
      </c>
      <c r="BB78" s="158">
        <f>IF('C'!$C$89=NT!$AB$3,+IF(OR(BB71=NT!$C$31,BB71=NT!$C$37,BB71=NT!$C$43,BB71=NT!$C$49,BB71=NT!$C$55,BB71=NT!$C$61,BB71=NT!$C$67,BB71=NT!$C$73,BB71=NT!$C$79,BB71=NT!$C$85,BB71=NT!$C$91,BB71=NT!$C$97,BB71=NT!$C$104,BB71=NT!$C$110,BB71=NT!$C$116,BB71=NT!$C$123,BB71=NT!$C$129,BB71=NT!$C$135),2,1),1)</f>
        <v>1</v>
      </c>
      <c r="BC78" s="158">
        <f>IF('C'!$C$89=NT!$AB$3,+IF(OR(BC71=NT!$C$31,BC71=NT!$C$37,BC71=NT!$C$43,BC71=NT!$C$49,BC71=NT!$C$55,BC71=NT!$C$61,BC71=NT!$C$67,BC71=NT!$C$73,BC71=NT!$C$79,BC71=NT!$C$85,BC71=NT!$C$91,BC71=NT!$C$97,BC71=NT!$C$104,BC71=NT!$C$110,BC71=NT!$C$116,BC71=NT!$C$123,BC71=NT!$C$129,BC71=NT!$C$135),2,1),1)</f>
        <v>1</v>
      </c>
      <c r="BD78" s="158">
        <f>IF('C'!$C$89=NT!$AB$3,+IF(OR(BD71=NT!$C$31,BD71=NT!$C$37,BD71=NT!$C$43,BD71=NT!$C$49,BD71=NT!$C$55,BD71=NT!$C$61,BD71=NT!$C$67,BD71=NT!$C$73,BD71=NT!$C$79,BD71=NT!$C$85,BD71=NT!$C$91,BD71=NT!$C$97,BD71=NT!$C$104,BD71=NT!$C$110,BD71=NT!$C$116,BD71=NT!$C$123,BD71=NT!$C$129,BD71=NT!$C$135),2,1),1)</f>
        <v>1</v>
      </c>
      <c r="BE78" s="158">
        <f>IF('C'!$C$89=NT!$AB$3,+IF(OR(BE71=NT!$C$31,BE71=NT!$C$37,BE71=NT!$C$43,BE71=NT!$C$49,BE71=NT!$C$55,BE71=NT!$C$61,BE71=NT!$C$67,BE71=NT!$C$73,BE71=NT!$C$79,BE71=NT!$C$85,BE71=NT!$C$91,BE71=NT!$C$97,BE71=NT!$C$104,BE71=NT!$C$110,BE71=NT!$C$116,BE71=NT!$C$123,BE71=NT!$C$129,BE71=NT!$C$135),2,1),1)</f>
        <v>1</v>
      </c>
      <c r="BF78" s="158">
        <f>IF('C'!$C$89=NT!$AB$3,+IF(OR(BF71=NT!$C$31,BF71=NT!$C$37,BF71=NT!$C$43,BF71=NT!$C$49,BF71=NT!$C$55,BF71=NT!$C$61,BF71=NT!$C$67,BF71=NT!$C$73,BF71=NT!$C$79,BF71=NT!$C$85,BF71=NT!$C$91,BF71=NT!$C$97,BF71=NT!$C$104,BF71=NT!$C$110,BF71=NT!$C$116,BF71=NT!$C$123,BF71=NT!$C$129,BF71=NT!$C$135),2,1),1)</f>
        <v>1</v>
      </c>
      <c r="BG78" s="158">
        <f>IF('C'!$C$89=NT!$AB$3,+IF(OR(BG71=NT!$C$31,BG71=NT!$C$37,BG71=NT!$C$43,BG71=NT!$C$49,BG71=NT!$C$55,BG71=NT!$C$61,BG71=NT!$C$67,BG71=NT!$C$73,BG71=NT!$C$79,BG71=NT!$C$85,BG71=NT!$C$91,BG71=NT!$C$97,BG71=NT!$C$104,BG71=NT!$C$110,BG71=NT!$C$116,BG71=NT!$C$123,BG71=NT!$C$129,BG71=NT!$C$135),2,1),1)</f>
        <v>1</v>
      </c>
      <c r="BH78" s="158">
        <f>IF('C'!$C$89=NT!$AB$3,+IF(OR(BH71=NT!$C$31,BH71=NT!$C$37,BH71=NT!$C$43,BH71=NT!$C$49,BH71=NT!$C$55,BH71=NT!$C$61,BH71=NT!$C$67,BH71=NT!$C$73,BH71=NT!$C$79,BH71=NT!$C$85,BH71=NT!$C$91,BH71=NT!$C$97,BH71=NT!$C$104,BH71=NT!$C$110,BH71=NT!$C$116,BH71=NT!$C$123,BH71=NT!$C$129,BH71=NT!$C$135),2,1),1)</f>
        <v>1</v>
      </c>
      <c r="BI78" s="158">
        <f>IF('C'!$C$89=NT!$AB$3,+IF(OR(BI71=NT!$C$31,BI71=NT!$C$37,BI71=NT!$C$43,BI71=NT!$C$49,BI71=NT!$C$55,BI71=NT!$C$61,BI71=NT!$C$67,BI71=NT!$C$73,BI71=NT!$C$79,BI71=NT!$C$85,BI71=NT!$C$91,BI71=NT!$C$97,BI71=NT!$C$104,BI71=NT!$C$110,BI71=NT!$C$116,BI71=NT!$C$123,BI71=NT!$C$129,BI71=NT!$C$135),2,1),1)</f>
        <v>1</v>
      </c>
      <c r="BJ78" s="158">
        <f>IF('C'!$C$89=NT!$AB$3,+IF(OR(BJ71=NT!$C$31,BJ71=NT!$C$37,BJ71=NT!$C$43,BJ71=NT!$C$49,BJ71=NT!$C$55,BJ71=NT!$C$61,BJ71=NT!$C$67,BJ71=NT!$C$73,BJ71=NT!$C$79,BJ71=NT!$C$85,BJ71=NT!$C$91,BJ71=NT!$C$97,BJ71=NT!$C$104,BJ71=NT!$C$110,BJ71=NT!$C$116,BJ71=NT!$C$123,BJ71=NT!$C$129,BJ71=NT!$C$135),2,1),1)</f>
        <v>1</v>
      </c>
      <c r="BK78" s="158">
        <f>IF('C'!$C$89=NT!$AB$3,+IF(OR(BK71=NT!$C$31,BK71=NT!$C$37,BK71=NT!$C$43,BK71=NT!$C$49,BK71=NT!$C$55,BK71=NT!$C$61,BK71=NT!$C$67,BK71=NT!$C$73,BK71=NT!$C$79,BK71=NT!$C$85,BK71=NT!$C$91,BK71=NT!$C$97,BK71=NT!$C$104,BK71=NT!$C$110,BK71=NT!$C$116,BK71=NT!$C$123,BK71=NT!$C$129,BK71=NT!$C$135),2,1),1)</f>
        <v>1</v>
      </c>
    </row>
    <row r="80" spans="1:63" s="122" customFormat="1">
      <c r="A80" s="140"/>
      <c r="B80" s="254">
        <f>+'C'!B90</f>
        <v>0</v>
      </c>
      <c r="C80" s="194"/>
      <c r="D80" s="155">
        <f>+Home!$J$11</f>
        <v>40909</v>
      </c>
      <c r="E80" s="155">
        <f t="shared" ref="E80:AJ80" si="51">EDATE(D80,1)</f>
        <v>40940</v>
      </c>
      <c r="F80" s="155">
        <f t="shared" si="51"/>
        <v>40969</v>
      </c>
      <c r="G80" s="155">
        <f t="shared" si="51"/>
        <v>41000</v>
      </c>
      <c r="H80" s="155">
        <f t="shared" si="51"/>
        <v>41030</v>
      </c>
      <c r="I80" s="155">
        <f t="shared" si="51"/>
        <v>41061</v>
      </c>
      <c r="J80" s="155">
        <f t="shared" si="51"/>
        <v>41091</v>
      </c>
      <c r="K80" s="155">
        <f t="shared" si="51"/>
        <v>41122</v>
      </c>
      <c r="L80" s="155">
        <f t="shared" si="51"/>
        <v>41153</v>
      </c>
      <c r="M80" s="155">
        <f t="shared" si="51"/>
        <v>41183</v>
      </c>
      <c r="N80" s="155">
        <f t="shared" si="51"/>
        <v>41214</v>
      </c>
      <c r="O80" s="155">
        <f t="shared" si="51"/>
        <v>41244</v>
      </c>
      <c r="P80" s="155">
        <f t="shared" si="51"/>
        <v>41275</v>
      </c>
      <c r="Q80" s="155">
        <f t="shared" si="51"/>
        <v>41306</v>
      </c>
      <c r="R80" s="155">
        <f t="shared" si="51"/>
        <v>41334</v>
      </c>
      <c r="S80" s="155">
        <f t="shared" si="51"/>
        <v>41365</v>
      </c>
      <c r="T80" s="155">
        <f t="shared" si="51"/>
        <v>41395</v>
      </c>
      <c r="U80" s="155">
        <f t="shared" si="51"/>
        <v>41426</v>
      </c>
      <c r="V80" s="155">
        <f t="shared" si="51"/>
        <v>41456</v>
      </c>
      <c r="W80" s="155">
        <f t="shared" si="51"/>
        <v>41487</v>
      </c>
      <c r="X80" s="155">
        <f t="shared" si="51"/>
        <v>41518</v>
      </c>
      <c r="Y80" s="155">
        <f t="shared" si="51"/>
        <v>41548</v>
      </c>
      <c r="Z80" s="155">
        <f t="shared" si="51"/>
        <v>41579</v>
      </c>
      <c r="AA80" s="155">
        <f t="shared" si="51"/>
        <v>41609</v>
      </c>
      <c r="AB80" s="155">
        <f t="shared" si="51"/>
        <v>41640</v>
      </c>
      <c r="AC80" s="155">
        <f t="shared" si="51"/>
        <v>41671</v>
      </c>
      <c r="AD80" s="155">
        <f t="shared" si="51"/>
        <v>41699</v>
      </c>
      <c r="AE80" s="155">
        <f t="shared" si="51"/>
        <v>41730</v>
      </c>
      <c r="AF80" s="155">
        <f t="shared" si="51"/>
        <v>41760</v>
      </c>
      <c r="AG80" s="155">
        <f t="shared" si="51"/>
        <v>41791</v>
      </c>
      <c r="AH80" s="155">
        <f t="shared" si="51"/>
        <v>41821</v>
      </c>
      <c r="AI80" s="155">
        <f t="shared" si="51"/>
        <v>41852</v>
      </c>
      <c r="AJ80" s="155">
        <f t="shared" si="51"/>
        <v>41883</v>
      </c>
      <c r="AK80" s="155">
        <f t="shared" ref="AK80:BK80" si="52">EDATE(AJ80,1)</f>
        <v>41913</v>
      </c>
      <c r="AL80" s="155">
        <f t="shared" si="52"/>
        <v>41944</v>
      </c>
      <c r="AM80" s="155">
        <f t="shared" si="52"/>
        <v>41974</v>
      </c>
      <c r="AN80" s="155">
        <f t="shared" si="52"/>
        <v>42005</v>
      </c>
      <c r="AO80" s="155">
        <f t="shared" si="52"/>
        <v>42036</v>
      </c>
      <c r="AP80" s="155">
        <f t="shared" si="52"/>
        <v>42064</v>
      </c>
      <c r="AQ80" s="155">
        <f t="shared" si="52"/>
        <v>42095</v>
      </c>
      <c r="AR80" s="155">
        <f t="shared" si="52"/>
        <v>42125</v>
      </c>
      <c r="AS80" s="155">
        <f t="shared" si="52"/>
        <v>42156</v>
      </c>
      <c r="AT80" s="155">
        <f t="shared" si="52"/>
        <v>42186</v>
      </c>
      <c r="AU80" s="155">
        <f t="shared" si="52"/>
        <v>42217</v>
      </c>
      <c r="AV80" s="155">
        <f t="shared" si="52"/>
        <v>42248</v>
      </c>
      <c r="AW80" s="155">
        <f t="shared" si="52"/>
        <v>42278</v>
      </c>
      <c r="AX80" s="155">
        <f t="shared" si="52"/>
        <v>42309</v>
      </c>
      <c r="AY80" s="155">
        <f t="shared" si="52"/>
        <v>42339</v>
      </c>
      <c r="AZ80" s="155">
        <f t="shared" si="52"/>
        <v>42370</v>
      </c>
      <c r="BA80" s="155">
        <f t="shared" si="52"/>
        <v>42401</v>
      </c>
      <c r="BB80" s="155">
        <f t="shared" si="52"/>
        <v>42430</v>
      </c>
      <c r="BC80" s="155">
        <f t="shared" si="52"/>
        <v>42461</v>
      </c>
      <c r="BD80" s="155">
        <f t="shared" si="52"/>
        <v>42491</v>
      </c>
      <c r="BE80" s="155">
        <f t="shared" si="52"/>
        <v>42522</v>
      </c>
      <c r="BF80" s="155">
        <f t="shared" si="52"/>
        <v>42552</v>
      </c>
      <c r="BG80" s="155">
        <f t="shared" si="52"/>
        <v>42583</v>
      </c>
      <c r="BH80" s="155">
        <f t="shared" si="52"/>
        <v>42614</v>
      </c>
      <c r="BI80" s="155">
        <f t="shared" si="52"/>
        <v>42644</v>
      </c>
      <c r="BJ80" s="155">
        <f t="shared" si="52"/>
        <v>42675</v>
      </c>
      <c r="BK80" s="155">
        <f t="shared" si="52"/>
        <v>42705</v>
      </c>
    </row>
    <row r="81" spans="1:63" s="122" customFormat="1">
      <c r="A81" s="140"/>
      <c r="B81" s="226" t="s">
        <v>175</v>
      </c>
      <c r="C81" s="213"/>
      <c r="D81" s="229">
        <f>+IF(AND(D80&gt;='C'!$R90,D80&lt;'C'!$T90),'C'!$O90,0)</f>
        <v>0</v>
      </c>
      <c r="E81" s="229">
        <f>+IF(AND(E80&gt;='C'!$R90,E80&lt;'C'!$T90),'C'!$O90,0)</f>
        <v>0</v>
      </c>
      <c r="F81" s="229">
        <f>+IF(AND(F80&gt;='C'!$R90,F80&lt;'C'!$T90),'C'!$O90,0)</f>
        <v>0</v>
      </c>
      <c r="G81" s="229">
        <f>+IF(AND(G80&gt;='C'!$R90,G80&lt;'C'!$T90),'C'!$O90,0)</f>
        <v>0</v>
      </c>
      <c r="H81" s="229">
        <f>+IF(AND(H80&gt;='C'!$R90,H80&lt;'C'!$T90),'C'!$O90,0)</f>
        <v>0</v>
      </c>
      <c r="I81" s="229">
        <f>+IF(AND(I80&gt;='C'!$R90,I80&lt;'C'!$T90),'C'!$O90,0)</f>
        <v>0</v>
      </c>
      <c r="J81" s="229">
        <f>+IF(AND(J80&gt;='C'!$R90,J80&lt;'C'!$T90),'C'!$O90,0)</f>
        <v>0</v>
      </c>
      <c r="K81" s="229">
        <f>+IF(AND(K80&gt;='C'!$R90,K80&lt;'C'!$T90),'C'!$O90,0)</f>
        <v>0</v>
      </c>
      <c r="L81" s="229">
        <f>+IF(AND(L80&gt;='C'!$R90,L80&lt;'C'!$T90),'C'!$O90,0)</f>
        <v>0</v>
      </c>
      <c r="M81" s="229">
        <f>+IF(AND(M80&gt;='C'!$R90,M80&lt;'C'!$T90),'C'!$O90,0)</f>
        <v>0</v>
      </c>
      <c r="N81" s="229">
        <f>+IF(AND(N80&gt;='C'!$R90,N80&lt;'C'!$T90),'C'!$O90,0)</f>
        <v>0</v>
      </c>
      <c r="O81" s="229">
        <f>+IF(AND(O80&gt;='C'!$R90,O80&lt;'C'!$T90),'C'!$O90,0)</f>
        <v>0</v>
      </c>
      <c r="P81" s="229">
        <f>+IF(AND(P80&gt;='C'!$R90,P80&lt;'C'!$T90),'C'!$O90,0)</f>
        <v>0</v>
      </c>
      <c r="Q81" s="229">
        <f>+IF(AND(Q80&gt;='C'!$R90,Q80&lt;'C'!$T90),'C'!$O90,0)</f>
        <v>0</v>
      </c>
      <c r="R81" s="229">
        <f>+IF(AND(R80&gt;='C'!$R90,R80&lt;'C'!$T90),'C'!$O90,0)</f>
        <v>0</v>
      </c>
      <c r="S81" s="229">
        <f>+IF(AND(S80&gt;='C'!$R90,S80&lt;'C'!$T90),'C'!$O90,0)</f>
        <v>0</v>
      </c>
      <c r="T81" s="229">
        <f>+IF(AND(T80&gt;='C'!$R90,T80&lt;'C'!$T90),'C'!$O90,0)</f>
        <v>0</v>
      </c>
      <c r="U81" s="229">
        <f>+IF(AND(U80&gt;='C'!$R90,U80&lt;'C'!$T90),'C'!$O90,0)</f>
        <v>0</v>
      </c>
      <c r="V81" s="229">
        <f>+IF(AND(V80&gt;='C'!$R90,V80&lt;'C'!$T90),'C'!$O90,0)</f>
        <v>0</v>
      </c>
      <c r="W81" s="229">
        <f>+IF(AND(W80&gt;='C'!$R90,W80&lt;'C'!$T90),'C'!$O90,0)</f>
        <v>0</v>
      </c>
      <c r="X81" s="229">
        <f>+IF(AND(X80&gt;='C'!$R90,X80&lt;'C'!$T90),'C'!$O90,0)</f>
        <v>0</v>
      </c>
      <c r="Y81" s="229">
        <f>+IF(AND(Y80&gt;='C'!$R90,Y80&lt;'C'!$T90),'C'!$O90,0)</f>
        <v>0</v>
      </c>
      <c r="Z81" s="229">
        <f>+IF(AND(Z80&gt;='C'!$R90,Z80&lt;'C'!$T90),'C'!$O90,0)</f>
        <v>0</v>
      </c>
      <c r="AA81" s="229">
        <f>+IF(AND(AA80&gt;='C'!$R90,AA80&lt;'C'!$T90),'C'!$O90,0)</f>
        <v>0</v>
      </c>
      <c r="AB81" s="229">
        <f>+IF(AND(AB80&gt;='C'!$R90,AB80&lt;'C'!$T90),'C'!$O90,0)</f>
        <v>0</v>
      </c>
      <c r="AC81" s="229">
        <f>+IF(AND(AC80&gt;='C'!$R90,AC80&lt;'C'!$T90),'C'!$O90,0)</f>
        <v>0</v>
      </c>
      <c r="AD81" s="229">
        <f>+IF(AND(AD80&gt;='C'!$R90,AD80&lt;'C'!$T90),'C'!$O90,0)</f>
        <v>0</v>
      </c>
      <c r="AE81" s="229">
        <f>+IF(AND(AE80&gt;='C'!$R90,AE80&lt;'C'!$T90),'C'!$O90,0)</f>
        <v>0</v>
      </c>
      <c r="AF81" s="229">
        <f>+IF(AND(AF80&gt;='C'!$R90,AF80&lt;'C'!$T90),'C'!$O90,0)</f>
        <v>0</v>
      </c>
      <c r="AG81" s="229">
        <f>+IF(AND(AG80&gt;='C'!$R90,AG80&lt;'C'!$T90),'C'!$O90,0)</f>
        <v>0</v>
      </c>
      <c r="AH81" s="229">
        <f>+IF(AND(AH80&gt;='C'!$R90,AH80&lt;'C'!$T90),'C'!$O90,0)</f>
        <v>0</v>
      </c>
      <c r="AI81" s="229">
        <f>+IF(AND(AI80&gt;='C'!$R90,AI80&lt;'C'!$T90),'C'!$O90,0)</f>
        <v>0</v>
      </c>
      <c r="AJ81" s="229">
        <f>+IF(AND(AJ80&gt;='C'!$R90,AJ80&lt;'C'!$T90),'C'!$O90,0)</f>
        <v>0</v>
      </c>
      <c r="AK81" s="229">
        <f>+IF(AND(AK80&gt;='C'!$R90,AK80&lt;'C'!$T90),'C'!$O90,0)</f>
        <v>0</v>
      </c>
      <c r="AL81" s="229">
        <f>+IF(AND(AL80&gt;='C'!$R90,AL80&lt;'C'!$T90),'C'!$O90,0)</f>
        <v>0</v>
      </c>
      <c r="AM81" s="229">
        <f>+IF(AND(AM80&gt;='C'!$R90,AM80&lt;'C'!$T90),'C'!$O90,0)</f>
        <v>0</v>
      </c>
      <c r="AN81" s="229">
        <f>+IF(AND(AN80&gt;='C'!$R90,AN80&lt;'C'!$T90),'C'!$O90,0)</f>
        <v>0</v>
      </c>
      <c r="AO81" s="229">
        <f>+IF(AND(AO80&gt;='C'!$R90,AO80&lt;'C'!$T90),'C'!$O90,0)</f>
        <v>0</v>
      </c>
      <c r="AP81" s="229">
        <f>+IF(AND(AP80&gt;='C'!$R90,AP80&lt;'C'!$T90),'C'!$O90,0)</f>
        <v>0</v>
      </c>
      <c r="AQ81" s="229">
        <f>+IF(AND(AQ80&gt;='C'!$R90,AQ80&lt;'C'!$T90),'C'!$O90,0)</f>
        <v>0</v>
      </c>
      <c r="AR81" s="229">
        <f>+IF(AND(AR80&gt;='C'!$R90,AR80&lt;'C'!$T90),'C'!$O90,0)</f>
        <v>0</v>
      </c>
      <c r="AS81" s="229">
        <f>+IF(AND(AS80&gt;='C'!$R90,AS80&lt;'C'!$T90),'C'!$O90,0)</f>
        <v>0</v>
      </c>
      <c r="AT81" s="229">
        <f>+IF(AND(AT80&gt;='C'!$R90,AT80&lt;'C'!$T90),'C'!$O90,0)</f>
        <v>0</v>
      </c>
      <c r="AU81" s="229">
        <f>+IF(AND(AU80&gt;='C'!$R90,AU80&lt;'C'!$T90),'C'!$O90,0)</f>
        <v>0</v>
      </c>
      <c r="AV81" s="229">
        <f>+IF(AND(AV80&gt;='C'!$R90,AV80&lt;'C'!$T90),'C'!$O90,0)</f>
        <v>0</v>
      </c>
      <c r="AW81" s="229">
        <f>+IF(AND(AW80&gt;='C'!$R90,AW80&lt;'C'!$T90),'C'!$O90,0)</f>
        <v>0</v>
      </c>
      <c r="AX81" s="229">
        <f>+IF(AND(AX80&gt;='C'!$R90,AX80&lt;'C'!$T90),'C'!$O90,0)</f>
        <v>0</v>
      </c>
      <c r="AY81" s="229">
        <f>+IF(AND(AY80&gt;='C'!$R90,AY80&lt;'C'!$T90),'C'!$O90,0)</f>
        <v>0</v>
      </c>
      <c r="AZ81" s="229">
        <f>+IF(AND(AZ80&gt;='C'!$R90,AZ80&lt;'C'!$T90),'C'!$O90,0)</f>
        <v>0</v>
      </c>
      <c r="BA81" s="229">
        <f>+IF(AND(BA80&gt;='C'!$R90,BA80&lt;'C'!$T90),'C'!$O90,0)</f>
        <v>0</v>
      </c>
      <c r="BB81" s="229">
        <f>+IF(AND(BB80&gt;='C'!$R90,BB80&lt;'C'!$T90),'C'!$O90,0)</f>
        <v>0</v>
      </c>
      <c r="BC81" s="229">
        <f>+IF(AND(BC80&gt;='C'!$R90,BC80&lt;'C'!$T90),'C'!$O90,0)</f>
        <v>0</v>
      </c>
      <c r="BD81" s="229">
        <f>+IF(AND(BD80&gt;='C'!$R90,BD80&lt;'C'!$T90),'C'!$O90,0)</f>
        <v>0</v>
      </c>
      <c r="BE81" s="229">
        <f>+IF(AND(BE80&gt;='C'!$R90,BE80&lt;'C'!$T90),'C'!$O90,0)</f>
        <v>0</v>
      </c>
      <c r="BF81" s="229">
        <f>+IF(AND(BF80&gt;='C'!$R90,BF80&lt;'C'!$T90),'C'!$O90,0)</f>
        <v>0</v>
      </c>
      <c r="BG81" s="229">
        <f>+IF(AND(BG80&gt;='C'!$R90,BG80&lt;'C'!$T90),'C'!$O90,0)</f>
        <v>0</v>
      </c>
      <c r="BH81" s="229">
        <f>+IF(AND(BH80&gt;='C'!$R90,BH80&lt;'C'!$T90),'C'!$O90,0)</f>
        <v>0</v>
      </c>
      <c r="BI81" s="229">
        <f>+IF(AND(BI80&gt;='C'!$R90,BI80&lt;'C'!$T90),'C'!$O90,0)</f>
        <v>0</v>
      </c>
      <c r="BJ81" s="229">
        <f>+IF(AND(BJ80&gt;='C'!$R90,BJ80&lt;'C'!$T90),'C'!$O90,0)</f>
        <v>0</v>
      </c>
      <c r="BK81" s="229">
        <f>+IF(AND(BK80&gt;='C'!$R90,BK80&lt;'C'!$T90),'C'!$O90,0)</f>
        <v>0</v>
      </c>
    </row>
    <row r="82" spans="1:63" s="122" customFormat="1">
      <c r="A82" s="140"/>
      <c r="B82" s="226" t="s">
        <v>248</v>
      </c>
      <c r="C82" s="213"/>
      <c r="D82" s="229">
        <f>+IF(AND(D80&gt;='C'!$R90,D80&lt;'C'!$T90),'C'!$G90,0)*D87</f>
        <v>0</v>
      </c>
      <c r="E82" s="229">
        <f>+IF(AND(E80&gt;='C'!$R90,E80&lt;'C'!$T90),'C'!$G90,0)*E87</f>
        <v>0</v>
      </c>
      <c r="F82" s="229">
        <f>+IF(AND(F80&gt;='C'!$R90,F80&lt;'C'!$T90),'C'!$G90,0)*F87</f>
        <v>0</v>
      </c>
      <c r="G82" s="229">
        <f>+IF(AND(G80&gt;='C'!$R90,G80&lt;'C'!$T90),'C'!$G90,0)*G87</f>
        <v>0</v>
      </c>
      <c r="H82" s="229">
        <f>+IF(AND(H80&gt;='C'!$R90,H80&lt;'C'!$T90),'C'!$G90,0)*H87</f>
        <v>0</v>
      </c>
      <c r="I82" s="229">
        <f>+IF(AND(I80&gt;='C'!$R90,I80&lt;'C'!$T90),'C'!$G90,0)*I87</f>
        <v>0</v>
      </c>
      <c r="J82" s="229">
        <f>+IF(AND(J80&gt;='C'!$R90,J80&lt;'C'!$T90),'C'!$G90,0)*J87</f>
        <v>0</v>
      </c>
      <c r="K82" s="229">
        <f>+IF(AND(K80&gt;='C'!$R90,K80&lt;'C'!$T90),'C'!$G90,0)*K87</f>
        <v>0</v>
      </c>
      <c r="L82" s="229">
        <f>+IF(AND(L80&gt;='C'!$R90,L80&lt;'C'!$T90),'C'!$G90,0)*L87</f>
        <v>0</v>
      </c>
      <c r="M82" s="229">
        <f>+IF(AND(M80&gt;='C'!$R90,M80&lt;'C'!$T90),'C'!$G90,0)*M87</f>
        <v>0</v>
      </c>
      <c r="N82" s="229">
        <f>+IF(AND(N80&gt;='C'!$R90,N80&lt;'C'!$T90),'C'!$G90,0)*N87</f>
        <v>0</v>
      </c>
      <c r="O82" s="229">
        <f>+IF(AND(O80&gt;='C'!$R90,O80&lt;'C'!$T90),'C'!$G90,0)*O87</f>
        <v>0</v>
      </c>
      <c r="P82" s="229">
        <f>+IF(AND(P80&gt;='C'!$R90,P80&lt;'C'!$T90),'C'!$G90,0)*P87</f>
        <v>0</v>
      </c>
      <c r="Q82" s="229">
        <f>+IF(AND(Q80&gt;='C'!$R90,Q80&lt;'C'!$T90),'C'!$G90,0)*Q87</f>
        <v>0</v>
      </c>
      <c r="R82" s="229">
        <f>+IF(AND(R80&gt;='C'!$R90,R80&lt;'C'!$T90),'C'!$G90,0)*R87</f>
        <v>0</v>
      </c>
      <c r="S82" s="229">
        <f>+IF(AND(S80&gt;='C'!$R90,S80&lt;'C'!$T90),'C'!$G90,0)*S87</f>
        <v>0</v>
      </c>
      <c r="T82" s="229">
        <f>+IF(AND(T80&gt;='C'!$R90,T80&lt;'C'!$T90),'C'!$G90,0)*T87</f>
        <v>0</v>
      </c>
      <c r="U82" s="229">
        <f>+IF(AND(U80&gt;='C'!$R90,U80&lt;'C'!$T90),'C'!$G90,0)*U87</f>
        <v>0</v>
      </c>
      <c r="V82" s="229">
        <f>+IF(AND(V80&gt;='C'!$R90,V80&lt;'C'!$T90),'C'!$G90,0)*V87</f>
        <v>0</v>
      </c>
      <c r="W82" s="229">
        <f>+IF(AND(W80&gt;='C'!$R90,W80&lt;'C'!$T90),'C'!$G90,0)*W87</f>
        <v>0</v>
      </c>
      <c r="X82" s="229">
        <f>+IF(AND(X80&gt;='C'!$R90,X80&lt;'C'!$T90),'C'!$G90,0)*X87</f>
        <v>0</v>
      </c>
      <c r="Y82" s="229">
        <f>+IF(AND(Y80&gt;='C'!$R90,Y80&lt;'C'!$T90),'C'!$G90,0)*Y87</f>
        <v>0</v>
      </c>
      <c r="Z82" s="229">
        <f>+IF(AND(Z80&gt;='C'!$R90,Z80&lt;'C'!$T90),'C'!$G90,0)*Z87</f>
        <v>0</v>
      </c>
      <c r="AA82" s="229">
        <f>+IF(AND(AA80&gt;='C'!$R90,AA80&lt;'C'!$T90),'C'!$G90,0)*AA87</f>
        <v>0</v>
      </c>
      <c r="AB82" s="229">
        <f>+IF(AND(AB80&gt;='C'!$R90,AB80&lt;'C'!$T90),'C'!$G90,0)*AB87</f>
        <v>0</v>
      </c>
      <c r="AC82" s="229">
        <f>+IF(AND(AC80&gt;='C'!$R90,AC80&lt;'C'!$T90),'C'!$G90,0)*AC87</f>
        <v>0</v>
      </c>
      <c r="AD82" s="229">
        <f>+IF(AND(AD80&gt;='C'!$R90,AD80&lt;'C'!$T90),'C'!$G90,0)*AD87</f>
        <v>0</v>
      </c>
      <c r="AE82" s="229">
        <f>+IF(AND(AE80&gt;='C'!$R90,AE80&lt;'C'!$T90),'C'!$G90,0)*AE87</f>
        <v>0</v>
      </c>
      <c r="AF82" s="229">
        <f>+IF(AND(AF80&gt;='C'!$R90,AF80&lt;'C'!$T90),'C'!$G90,0)*AF87</f>
        <v>0</v>
      </c>
      <c r="AG82" s="229">
        <f>+IF(AND(AG80&gt;='C'!$R90,AG80&lt;'C'!$T90),'C'!$G90,0)*AG87</f>
        <v>0</v>
      </c>
      <c r="AH82" s="229">
        <f>+IF(AND(AH80&gt;='C'!$R90,AH80&lt;'C'!$T90),'C'!$G90,0)*AH87</f>
        <v>0</v>
      </c>
      <c r="AI82" s="229">
        <f>+IF(AND(AI80&gt;='C'!$R90,AI80&lt;'C'!$T90),'C'!$G90,0)*AI87</f>
        <v>0</v>
      </c>
      <c r="AJ82" s="229">
        <f>+IF(AND(AJ80&gt;='C'!$R90,AJ80&lt;'C'!$T90),'C'!$G90,0)*AJ87</f>
        <v>0</v>
      </c>
      <c r="AK82" s="229">
        <f>+IF(AND(AK80&gt;='C'!$R90,AK80&lt;'C'!$T90),'C'!$G90,0)*AK87</f>
        <v>0</v>
      </c>
      <c r="AL82" s="229">
        <f>+IF(AND(AL80&gt;='C'!$R90,AL80&lt;'C'!$T90),'C'!$G90,0)*AL87</f>
        <v>0</v>
      </c>
      <c r="AM82" s="229">
        <f>+IF(AND(AM80&gt;='C'!$R90,AM80&lt;'C'!$T90),'C'!$G90,0)*AM87</f>
        <v>0</v>
      </c>
      <c r="AN82" s="229">
        <f>+IF(AND(AN80&gt;='C'!$R90,AN80&lt;'C'!$T90),'C'!$G90,0)*AN87</f>
        <v>0</v>
      </c>
      <c r="AO82" s="229">
        <f>+IF(AND(AO80&gt;='C'!$R90,AO80&lt;'C'!$T90),'C'!$G90,0)*AO87</f>
        <v>0</v>
      </c>
      <c r="AP82" s="229">
        <f>+IF(AND(AP80&gt;='C'!$R90,AP80&lt;'C'!$T90),'C'!$G90,0)*AP87</f>
        <v>0</v>
      </c>
      <c r="AQ82" s="229">
        <f>+IF(AND(AQ80&gt;='C'!$R90,AQ80&lt;'C'!$T90),'C'!$G90,0)*AQ87</f>
        <v>0</v>
      </c>
      <c r="AR82" s="229">
        <f>+IF(AND(AR80&gt;='C'!$R90,AR80&lt;'C'!$T90),'C'!$G90,0)*AR87</f>
        <v>0</v>
      </c>
      <c r="AS82" s="229">
        <f>+IF(AND(AS80&gt;='C'!$R90,AS80&lt;'C'!$T90),'C'!$G90,0)*AS87</f>
        <v>0</v>
      </c>
      <c r="AT82" s="229">
        <f>+IF(AND(AT80&gt;='C'!$R90,AT80&lt;'C'!$T90),'C'!$G90,0)*AT87</f>
        <v>0</v>
      </c>
      <c r="AU82" s="229">
        <f>+IF(AND(AU80&gt;='C'!$R90,AU80&lt;'C'!$T90),'C'!$G90,0)*AU87</f>
        <v>0</v>
      </c>
      <c r="AV82" s="229">
        <f>+IF(AND(AV80&gt;='C'!$R90,AV80&lt;'C'!$T90),'C'!$G90,0)*AV87</f>
        <v>0</v>
      </c>
      <c r="AW82" s="229">
        <f>+IF(AND(AW80&gt;='C'!$R90,AW80&lt;'C'!$T90),'C'!$G90,0)*AW87</f>
        <v>0</v>
      </c>
      <c r="AX82" s="229">
        <f>+IF(AND(AX80&gt;='C'!$R90,AX80&lt;'C'!$T90),'C'!$G90,0)*AX87</f>
        <v>0</v>
      </c>
      <c r="AY82" s="229">
        <f>+IF(AND(AY80&gt;='C'!$R90,AY80&lt;'C'!$T90),'C'!$G90,0)*AY87</f>
        <v>0</v>
      </c>
      <c r="AZ82" s="229">
        <f>+IF(AND(AZ80&gt;='C'!$R90,AZ80&lt;'C'!$T90),'C'!$G90,0)*AZ87</f>
        <v>0</v>
      </c>
      <c r="BA82" s="229">
        <f>+IF(AND(BA80&gt;='C'!$R90,BA80&lt;'C'!$T90),'C'!$G90,0)*BA87</f>
        <v>0</v>
      </c>
      <c r="BB82" s="229">
        <f>+IF(AND(BB80&gt;='C'!$R90,BB80&lt;'C'!$T90),'C'!$G90,0)*BB87</f>
        <v>0</v>
      </c>
      <c r="BC82" s="229">
        <f>+IF(AND(BC80&gt;='C'!$R90,BC80&lt;'C'!$T90),'C'!$G90,0)*BC87</f>
        <v>0</v>
      </c>
      <c r="BD82" s="229">
        <f>+IF(AND(BD80&gt;='C'!$R90,BD80&lt;'C'!$T90),'C'!$G90,0)*BD87</f>
        <v>0</v>
      </c>
      <c r="BE82" s="229">
        <f>+IF(AND(BE80&gt;='C'!$R90,BE80&lt;'C'!$T90),'C'!$G90,0)*BE87</f>
        <v>0</v>
      </c>
      <c r="BF82" s="229">
        <f>+IF(AND(BF80&gt;='C'!$R90,BF80&lt;'C'!$T90),'C'!$G90,0)*BF87</f>
        <v>0</v>
      </c>
      <c r="BG82" s="229">
        <f>+IF(AND(BG80&gt;='C'!$R90,BG80&lt;'C'!$T90),'C'!$G90,0)*BG87</f>
        <v>0</v>
      </c>
      <c r="BH82" s="229">
        <f>+IF(AND(BH80&gt;='C'!$R90,BH80&lt;'C'!$T90),'C'!$G90,0)*BH87</f>
        <v>0</v>
      </c>
      <c r="BI82" s="229">
        <f>+IF(AND(BI80&gt;='C'!$R90,BI80&lt;'C'!$T90),'C'!$G90,0)*BI87</f>
        <v>0</v>
      </c>
      <c r="BJ82" s="229">
        <f>+IF(AND(BJ80&gt;='C'!$R90,BJ80&lt;'C'!$T90),'C'!$G90,0)*BJ87</f>
        <v>0</v>
      </c>
      <c r="BK82" s="229">
        <f>+IF(AND(BK80&gt;='C'!$R90,BK80&lt;'C'!$T90),'C'!$G90,0)*BK87</f>
        <v>0</v>
      </c>
    </row>
    <row r="83" spans="1:63" s="122" customFormat="1">
      <c r="A83" s="140"/>
      <c r="B83" s="226" t="s">
        <v>247</v>
      </c>
      <c r="C83" s="213"/>
      <c r="D83" s="229">
        <f t="shared" ref="D83:AI83" si="53">+D82-D84-D81</f>
        <v>0</v>
      </c>
      <c r="E83" s="229">
        <f t="shared" si="53"/>
        <v>0</v>
      </c>
      <c r="F83" s="229">
        <f t="shared" si="53"/>
        <v>0</v>
      </c>
      <c r="G83" s="229">
        <f t="shared" si="53"/>
        <v>0</v>
      </c>
      <c r="H83" s="229">
        <f t="shared" si="53"/>
        <v>0</v>
      </c>
      <c r="I83" s="229">
        <f t="shared" si="53"/>
        <v>0</v>
      </c>
      <c r="J83" s="229">
        <f t="shared" si="53"/>
        <v>0</v>
      </c>
      <c r="K83" s="229">
        <f t="shared" si="53"/>
        <v>0</v>
      </c>
      <c r="L83" s="229">
        <f t="shared" si="53"/>
        <v>0</v>
      </c>
      <c r="M83" s="229">
        <f t="shared" si="53"/>
        <v>0</v>
      </c>
      <c r="N83" s="229">
        <f t="shared" si="53"/>
        <v>0</v>
      </c>
      <c r="O83" s="229">
        <f t="shared" si="53"/>
        <v>0</v>
      </c>
      <c r="P83" s="229">
        <f t="shared" si="53"/>
        <v>0</v>
      </c>
      <c r="Q83" s="229">
        <f t="shared" si="53"/>
        <v>0</v>
      </c>
      <c r="R83" s="229">
        <f t="shared" si="53"/>
        <v>0</v>
      </c>
      <c r="S83" s="229">
        <f t="shared" si="53"/>
        <v>0</v>
      </c>
      <c r="T83" s="229">
        <f t="shared" si="53"/>
        <v>0</v>
      </c>
      <c r="U83" s="229">
        <f t="shared" si="53"/>
        <v>0</v>
      </c>
      <c r="V83" s="229">
        <f t="shared" si="53"/>
        <v>0</v>
      </c>
      <c r="W83" s="229">
        <f t="shared" si="53"/>
        <v>0</v>
      </c>
      <c r="X83" s="229">
        <f t="shared" si="53"/>
        <v>0</v>
      </c>
      <c r="Y83" s="229">
        <f t="shared" si="53"/>
        <v>0</v>
      </c>
      <c r="Z83" s="229">
        <f t="shared" si="53"/>
        <v>0</v>
      </c>
      <c r="AA83" s="229">
        <f t="shared" si="53"/>
        <v>0</v>
      </c>
      <c r="AB83" s="229">
        <f t="shared" si="53"/>
        <v>0</v>
      </c>
      <c r="AC83" s="229">
        <f t="shared" si="53"/>
        <v>0</v>
      </c>
      <c r="AD83" s="229">
        <f t="shared" si="53"/>
        <v>0</v>
      </c>
      <c r="AE83" s="229">
        <f t="shared" si="53"/>
        <v>0</v>
      </c>
      <c r="AF83" s="229">
        <f t="shared" si="53"/>
        <v>0</v>
      </c>
      <c r="AG83" s="229">
        <f t="shared" si="53"/>
        <v>0</v>
      </c>
      <c r="AH83" s="229">
        <f t="shared" si="53"/>
        <v>0</v>
      </c>
      <c r="AI83" s="229">
        <f t="shared" si="53"/>
        <v>0</v>
      </c>
      <c r="AJ83" s="229">
        <f t="shared" ref="AJ83:BK83" si="54">+AJ82-AJ84-AJ81</f>
        <v>0</v>
      </c>
      <c r="AK83" s="229">
        <f t="shared" si="54"/>
        <v>0</v>
      </c>
      <c r="AL83" s="229">
        <f t="shared" si="54"/>
        <v>0</v>
      </c>
      <c r="AM83" s="229">
        <f t="shared" si="54"/>
        <v>0</v>
      </c>
      <c r="AN83" s="229">
        <f t="shared" si="54"/>
        <v>0</v>
      </c>
      <c r="AO83" s="229">
        <f t="shared" si="54"/>
        <v>0</v>
      </c>
      <c r="AP83" s="229">
        <f t="shared" si="54"/>
        <v>0</v>
      </c>
      <c r="AQ83" s="229">
        <f t="shared" si="54"/>
        <v>0</v>
      </c>
      <c r="AR83" s="229">
        <f t="shared" si="54"/>
        <v>0</v>
      </c>
      <c r="AS83" s="229">
        <f t="shared" si="54"/>
        <v>0</v>
      </c>
      <c r="AT83" s="229">
        <f t="shared" si="54"/>
        <v>0</v>
      </c>
      <c r="AU83" s="229">
        <f t="shared" si="54"/>
        <v>0</v>
      </c>
      <c r="AV83" s="229">
        <f t="shared" si="54"/>
        <v>0</v>
      </c>
      <c r="AW83" s="229">
        <f t="shared" si="54"/>
        <v>0</v>
      </c>
      <c r="AX83" s="229">
        <f t="shared" si="54"/>
        <v>0</v>
      </c>
      <c r="AY83" s="229">
        <f t="shared" si="54"/>
        <v>0</v>
      </c>
      <c r="AZ83" s="229">
        <f t="shared" si="54"/>
        <v>0</v>
      </c>
      <c r="BA83" s="229">
        <f t="shared" si="54"/>
        <v>0</v>
      </c>
      <c r="BB83" s="229">
        <f t="shared" si="54"/>
        <v>0</v>
      </c>
      <c r="BC83" s="229">
        <f t="shared" si="54"/>
        <v>0</v>
      </c>
      <c r="BD83" s="229">
        <f t="shared" si="54"/>
        <v>0</v>
      </c>
      <c r="BE83" s="229">
        <f t="shared" si="54"/>
        <v>0</v>
      </c>
      <c r="BF83" s="229">
        <f t="shared" si="54"/>
        <v>0</v>
      </c>
      <c r="BG83" s="229">
        <f t="shared" si="54"/>
        <v>0</v>
      </c>
      <c r="BH83" s="229">
        <f t="shared" si="54"/>
        <v>0</v>
      </c>
      <c r="BI83" s="229">
        <f t="shared" si="54"/>
        <v>0</v>
      </c>
      <c r="BJ83" s="229">
        <f t="shared" si="54"/>
        <v>0</v>
      </c>
      <c r="BK83" s="229">
        <f t="shared" si="54"/>
        <v>0</v>
      </c>
    </row>
    <row r="84" spans="1:63" s="122" customFormat="1">
      <c r="A84" s="140"/>
      <c r="B84" s="226" t="s">
        <v>93</v>
      </c>
      <c r="C84" s="213"/>
      <c r="D84" s="229">
        <f>+IF(AND(D80&gt;='C'!$R90,D80&lt;'C'!$T90),'C'!$J90,0)*D87</f>
        <v>0</v>
      </c>
      <c r="E84" s="229">
        <f>+IF(AND(E80&gt;='C'!$R90,E80&lt;'C'!$T90),'C'!$J90,0)*E87</f>
        <v>0</v>
      </c>
      <c r="F84" s="229">
        <f>+IF(AND(F80&gt;='C'!$R90,F80&lt;'C'!$T90),'C'!$J90,0)*F87</f>
        <v>0</v>
      </c>
      <c r="G84" s="229">
        <f>+IF(AND(G80&gt;='C'!$R90,G80&lt;'C'!$T90),'C'!$J90,0)*G87</f>
        <v>0</v>
      </c>
      <c r="H84" s="229">
        <f>+IF(AND(H80&gt;='C'!$R90,H80&lt;'C'!$T90),'C'!$J90,0)*H87</f>
        <v>0</v>
      </c>
      <c r="I84" s="229">
        <f>+IF(AND(I80&gt;='C'!$R90,I80&lt;'C'!$T90),'C'!$J90,0)*I87</f>
        <v>0</v>
      </c>
      <c r="J84" s="229">
        <f>+IF(AND(J80&gt;='C'!$R90,J80&lt;'C'!$T90),'C'!$J90,0)*J87</f>
        <v>0</v>
      </c>
      <c r="K84" s="229">
        <f>+IF(AND(K80&gt;='C'!$R90,K80&lt;'C'!$T90),'C'!$J90,0)*K87</f>
        <v>0</v>
      </c>
      <c r="L84" s="229">
        <f>+IF(AND(L80&gt;='C'!$R90,L80&lt;'C'!$T90),'C'!$J90,0)*L87</f>
        <v>0</v>
      </c>
      <c r="M84" s="229">
        <f>+IF(AND(M80&gt;='C'!$R90,M80&lt;'C'!$T90),'C'!$J90,0)*M87</f>
        <v>0</v>
      </c>
      <c r="N84" s="229">
        <f>+IF(AND(N80&gt;='C'!$R90,N80&lt;'C'!$T90),'C'!$J90,0)*N87</f>
        <v>0</v>
      </c>
      <c r="O84" s="229">
        <f>+IF(AND(O80&gt;='C'!$R90,O80&lt;'C'!$T90),'C'!$J90,0)*O87</f>
        <v>0</v>
      </c>
      <c r="P84" s="229">
        <f>+IF(AND(P80&gt;='C'!$R90,P80&lt;'C'!$T90),'C'!$J90,0)*P87</f>
        <v>0</v>
      </c>
      <c r="Q84" s="229">
        <f>+IF(AND(Q80&gt;='C'!$R90,Q80&lt;'C'!$T90),'C'!$J90,0)*Q87</f>
        <v>0</v>
      </c>
      <c r="R84" s="229">
        <f>+IF(AND(R80&gt;='C'!$R90,R80&lt;'C'!$T90),'C'!$J90,0)*R87</f>
        <v>0</v>
      </c>
      <c r="S84" s="229">
        <f>+IF(AND(S80&gt;='C'!$R90,S80&lt;'C'!$T90),'C'!$J90,0)*S87</f>
        <v>0</v>
      </c>
      <c r="T84" s="229">
        <f>+IF(AND(T80&gt;='C'!$R90,T80&lt;'C'!$T90),'C'!$J90,0)*T87</f>
        <v>0</v>
      </c>
      <c r="U84" s="229">
        <f>+IF(AND(U80&gt;='C'!$R90,U80&lt;'C'!$T90),'C'!$J90,0)*U87</f>
        <v>0</v>
      </c>
      <c r="V84" s="229">
        <f>+IF(AND(V80&gt;='C'!$R90,V80&lt;'C'!$T90),'C'!$J90,0)*V87</f>
        <v>0</v>
      </c>
      <c r="W84" s="229">
        <f>+IF(AND(W80&gt;='C'!$R90,W80&lt;'C'!$T90),'C'!$J90,0)*W87</f>
        <v>0</v>
      </c>
      <c r="X84" s="229">
        <f>+IF(AND(X80&gt;='C'!$R90,X80&lt;'C'!$T90),'C'!$J90,0)*X87</f>
        <v>0</v>
      </c>
      <c r="Y84" s="229">
        <f>+IF(AND(Y80&gt;='C'!$R90,Y80&lt;'C'!$T90),'C'!$J90,0)*Y87</f>
        <v>0</v>
      </c>
      <c r="Z84" s="229">
        <f>+IF(AND(Z80&gt;='C'!$R90,Z80&lt;'C'!$T90),'C'!$J90,0)*Z87</f>
        <v>0</v>
      </c>
      <c r="AA84" s="229">
        <f>+IF(AND(AA80&gt;='C'!$R90,AA80&lt;'C'!$T90),'C'!$J90,0)*AA87</f>
        <v>0</v>
      </c>
      <c r="AB84" s="229">
        <f>+IF(AND(AB80&gt;='C'!$R90,AB80&lt;'C'!$T90),'C'!$J90,0)*AB87</f>
        <v>0</v>
      </c>
      <c r="AC84" s="229">
        <f>+IF(AND(AC80&gt;='C'!$R90,AC80&lt;'C'!$T90),'C'!$J90,0)*AC87</f>
        <v>0</v>
      </c>
      <c r="AD84" s="229">
        <f>+IF(AND(AD80&gt;='C'!$R90,AD80&lt;'C'!$T90),'C'!$J90,0)*AD87</f>
        <v>0</v>
      </c>
      <c r="AE84" s="229">
        <f>+IF(AND(AE80&gt;='C'!$R90,AE80&lt;'C'!$T90),'C'!$J90,0)*AE87</f>
        <v>0</v>
      </c>
      <c r="AF84" s="229">
        <f>+IF(AND(AF80&gt;='C'!$R90,AF80&lt;'C'!$T90),'C'!$J90,0)*AF87</f>
        <v>0</v>
      </c>
      <c r="AG84" s="229">
        <f>+IF(AND(AG80&gt;='C'!$R90,AG80&lt;'C'!$T90),'C'!$J90,0)*AG87</f>
        <v>0</v>
      </c>
      <c r="AH84" s="229">
        <f>+IF(AND(AH80&gt;='C'!$R90,AH80&lt;'C'!$T90),'C'!$J90,0)*AH87</f>
        <v>0</v>
      </c>
      <c r="AI84" s="229">
        <f>+IF(AND(AI80&gt;='C'!$R90,AI80&lt;'C'!$T90),'C'!$J90,0)*AI87</f>
        <v>0</v>
      </c>
      <c r="AJ84" s="229">
        <f>+IF(AND(AJ80&gt;='C'!$R90,AJ80&lt;'C'!$T90),'C'!$J90,0)*AJ87</f>
        <v>0</v>
      </c>
      <c r="AK84" s="229">
        <f>+IF(AND(AK80&gt;='C'!$R90,AK80&lt;'C'!$T90),'C'!$J90,0)*AK87</f>
        <v>0</v>
      </c>
      <c r="AL84" s="229">
        <f>+IF(AND(AL80&gt;='C'!$R90,AL80&lt;'C'!$T90),'C'!$J90,0)*AL87</f>
        <v>0</v>
      </c>
      <c r="AM84" s="229">
        <f>+IF(AND(AM80&gt;='C'!$R90,AM80&lt;'C'!$T90),'C'!$J90,0)*AM87</f>
        <v>0</v>
      </c>
      <c r="AN84" s="229">
        <f>+IF(AND(AN80&gt;='C'!$R90,AN80&lt;'C'!$T90),'C'!$J90,0)*AN87</f>
        <v>0</v>
      </c>
      <c r="AO84" s="229">
        <f>+IF(AND(AO80&gt;='C'!$R90,AO80&lt;'C'!$T90),'C'!$J90,0)*AO87</f>
        <v>0</v>
      </c>
      <c r="AP84" s="229">
        <f>+IF(AND(AP80&gt;='C'!$R90,AP80&lt;'C'!$T90),'C'!$J90,0)*AP87</f>
        <v>0</v>
      </c>
      <c r="AQ84" s="229">
        <f>+IF(AND(AQ80&gt;='C'!$R90,AQ80&lt;'C'!$T90),'C'!$J90,0)*AQ87</f>
        <v>0</v>
      </c>
      <c r="AR84" s="229">
        <f>+IF(AND(AR80&gt;='C'!$R90,AR80&lt;'C'!$T90),'C'!$J90,0)*AR87</f>
        <v>0</v>
      </c>
      <c r="AS84" s="229">
        <f>+IF(AND(AS80&gt;='C'!$R90,AS80&lt;'C'!$T90),'C'!$J90,0)*AS87</f>
        <v>0</v>
      </c>
      <c r="AT84" s="229">
        <f>+IF(AND(AT80&gt;='C'!$R90,AT80&lt;'C'!$T90),'C'!$J90,0)*AT87</f>
        <v>0</v>
      </c>
      <c r="AU84" s="229">
        <f>+IF(AND(AU80&gt;='C'!$R90,AU80&lt;'C'!$T90),'C'!$J90,0)*AU87</f>
        <v>0</v>
      </c>
      <c r="AV84" s="229">
        <f>+IF(AND(AV80&gt;='C'!$R90,AV80&lt;'C'!$T90),'C'!$J90,0)*AV87</f>
        <v>0</v>
      </c>
      <c r="AW84" s="229">
        <f>+IF(AND(AW80&gt;='C'!$R90,AW80&lt;'C'!$T90),'C'!$J90,0)*AW87</f>
        <v>0</v>
      </c>
      <c r="AX84" s="229">
        <f>+IF(AND(AX80&gt;='C'!$R90,AX80&lt;'C'!$T90),'C'!$J90,0)*AX87</f>
        <v>0</v>
      </c>
      <c r="AY84" s="229">
        <f>+IF(AND(AY80&gt;='C'!$R90,AY80&lt;'C'!$T90),'C'!$J90,0)*AY87</f>
        <v>0</v>
      </c>
      <c r="AZ84" s="229">
        <f>+IF(AND(AZ80&gt;='C'!$R90,AZ80&lt;'C'!$T90),'C'!$J90,0)*AZ87</f>
        <v>0</v>
      </c>
      <c r="BA84" s="229">
        <f>+IF(AND(BA80&gt;='C'!$R90,BA80&lt;'C'!$T90),'C'!$J90,0)*BA87</f>
        <v>0</v>
      </c>
      <c r="BB84" s="229">
        <f>+IF(AND(BB80&gt;='C'!$R90,BB80&lt;'C'!$T90),'C'!$J90,0)*BB87</f>
        <v>0</v>
      </c>
      <c r="BC84" s="229">
        <f>+IF(AND(BC80&gt;='C'!$R90,BC80&lt;'C'!$T90),'C'!$J90,0)*BC87</f>
        <v>0</v>
      </c>
      <c r="BD84" s="229">
        <f>+IF(AND(BD80&gt;='C'!$R90,BD80&lt;'C'!$T90),'C'!$J90,0)*BD87</f>
        <v>0</v>
      </c>
      <c r="BE84" s="229">
        <f>+IF(AND(BE80&gt;='C'!$R90,BE80&lt;'C'!$T90),'C'!$J90,0)*BE87</f>
        <v>0</v>
      </c>
      <c r="BF84" s="229">
        <f>+IF(AND(BF80&gt;='C'!$R90,BF80&lt;'C'!$T90),'C'!$J90,0)*BF87</f>
        <v>0</v>
      </c>
      <c r="BG84" s="229">
        <f>+IF(AND(BG80&gt;='C'!$R90,BG80&lt;'C'!$T90),'C'!$J90,0)*BG87</f>
        <v>0</v>
      </c>
      <c r="BH84" s="229">
        <f>+IF(AND(BH80&gt;='C'!$R90,BH80&lt;'C'!$T90),'C'!$J90,0)*BH87</f>
        <v>0</v>
      </c>
      <c r="BI84" s="229">
        <f>+IF(AND(BI80&gt;='C'!$R90,BI80&lt;'C'!$T90),'C'!$J90,0)*BI87</f>
        <v>0</v>
      </c>
      <c r="BJ84" s="229">
        <f>+IF(AND(BJ80&gt;='C'!$R90,BJ80&lt;'C'!$T90),'C'!$J90,0)*BJ87</f>
        <v>0</v>
      </c>
      <c r="BK84" s="229">
        <f>+IF(AND(BK80&gt;='C'!$R90,BK80&lt;'C'!$T90),'C'!$J90,0)*BK87</f>
        <v>0</v>
      </c>
    </row>
    <row r="85" spans="1:63" s="122" customFormat="1">
      <c r="A85" s="140"/>
      <c r="B85" s="227" t="s">
        <v>174</v>
      </c>
      <c r="C85" s="213"/>
      <c r="D85" s="229">
        <f>+IF(AND(D80&gt;='C'!$R90,D80&lt;'C'!$T90),'C'!$M90,0)</f>
        <v>0</v>
      </c>
      <c r="E85" s="229">
        <f>+IF(AND(E80&gt;='C'!$R90,E80&lt;'C'!$T90),'C'!$M90,0)</f>
        <v>0</v>
      </c>
      <c r="F85" s="229">
        <f>+IF(AND(F80&gt;='C'!$R90,F80&lt;'C'!$T90),'C'!$M90,0)</f>
        <v>0</v>
      </c>
      <c r="G85" s="229">
        <f>+IF(AND(G80&gt;='C'!$R90,G80&lt;'C'!$T90),'C'!$M90,0)</f>
        <v>0</v>
      </c>
      <c r="H85" s="229">
        <f>+IF(AND(H80&gt;='C'!$R90,H80&lt;'C'!$T90),'C'!$M90,0)</f>
        <v>0</v>
      </c>
      <c r="I85" s="229">
        <f>+IF(AND(I80&gt;='C'!$R90,I80&lt;'C'!$T90),'C'!$M90,0)</f>
        <v>0</v>
      </c>
      <c r="J85" s="229">
        <f>+IF(AND(J80&gt;='C'!$R90,J80&lt;'C'!$T90),'C'!$M90,0)</f>
        <v>0</v>
      </c>
      <c r="K85" s="229">
        <f>+IF(AND(K80&gt;='C'!$R90,K80&lt;'C'!$T90),'C'!$M90,0)</f>
        <v>0</v>
      </c>
      <c r="L85" s="229">
        <f>+IF(AND(L80&gt;='C'!$R90,L80&lt;'C'!$T90),'C'!$M90,0)</f>
        <v>0</v>
      </c>
      <c r="M85" s="229">
        <f>+IF(AND(M80&gt;='C'!$R90,M80&lt;'C'!$T90),'C'!$M90,0)</f>
        <v>0</v>
      </c>
      <c r="N85" s="229">
        <f>+IF(AND(N80&gt;='C'!$R90,N80&lt;'C'!$T90),'C'!$M90,0)</f>
        <v>0</v>
      </c>
      <c r="O85" s="229">
        <f>+IF(AND(O80&gt;='C'!$R90,O80&lt;'C'!$T90),'C'!$M90,0)</f>
        <v>0</v>
      </c>
      <c r="P85" s="229">
        <f>+IF(AND(P80&gt;='C'!$R90,P80&lt;'C'!$T90),'C'!$M90,0)</f>
        <v>0</v>
      </c>
      <c r="Q85" s="229">
        <f>+IF(AND(Q80&gt;='C'!$R90,Q80&lt;'C'!$T90),'C'!$M90,0)</f>
        <v>0</v>
      </c>
      <c r="R85" s="229">
        <f>+IF(AND(R80&gt;='C'!$R90,R80&lt;'C'!$T90),'C'!$M90,0)</f>
        <v>0</v>
      </c>
      <c r="S85" s="229">
        <f>+IF(AND(S80&gt;='C'!$R90,S80&lt;'C'!$T90),'C'!$M90,0)</f>
        <v>0</v>
      </c>
      <c r="T85" s="229">
        <f>+IF(AND(T80&gt;='C'!$R90,T80&lt;'C'!$T90),'C'!$M90,0)</f>
        <v>0</v>
      </c>
      <c r="U85" s="229">
        <f>+IF(AND(U80&gt;='C'!$R90,U80&lt;'C'!$T90),'C'!$M90,0)</f>
        <v>0</v>
      </c>
      <c r="V85" s="229">
        <f>+IF(AND(V80&gt;='C'!$R90,V80&lt;'C'!$T90),'C'!$M90,0)</f>
        <v>0</v>
      </c>
      <c r="W85" s="229">
        <f>+IF(AND(W80&gt;='C'!$R90,W80&lt;'C'!$T90),'C'!$M90,0)</f>
        <v>0</v>
      </c>
      <c r="X85" s="229">
        <f>+IF(AND(X80&gt;='C'!$R90,X80&lt;'C'!$T90),'C'!$M90,0)</f>
        <v>0</v>
      </c>
      <c r="Y85" s="229">
        <f>+IF(AND(Y80&gt;='C'!$R90,Y80&lt;'C'!$T90),'C'!$M90,0)</f>
        <v>0</v>
      </c>
      <c r="Z85" s="229">
        <f>+IF(AND(Z80&gt;='C'!$R90,Z80&lt;'C'!$T90),'C'!$M90,0)</f>
        <v>0</v>
      </c>
      <c r="AA85" s="229">
        <f>+IF(AND(AA80&gt;='C'!$R90,AA80&lt;'C'!$T90),'C'!$M90,0)</f>
        <v>0</v>
      </c>
      <c r="AB85" s="229">
        <f>+IF(AND(AB80&gt;='C'!$R90,AB80&lt;'C'!$T90),'C'!$M90,0)</f>
        <v>0</v>
      </c>
      <c r="AC85" s="229">
        <f>+IF(AND(AC80&gt;='C'!$R90,AC80&lt;'C'!$T90),'C'!$M90,0)</f>
        <v>0</v>
      </c>
      <c r="AD85" s="229">
        <f>+IF(AND(AD80&gt;='C'!$R90,AD80&lt;'C'!$T90),'C'!$M90,0)</f>
        <v>0</v>
      </c>
      <c r="AE85" s="229">
        <f>+IF(AND(AE80&gt;='C'!$R90,AE80&lt;'C'!$T90),'C'!$M90,0)</f>
        <v>0</v>
      </c>
      <c r="AF85" s="229">
        <f>+IF(AND(AF80&gt;='C'!$R90,AF80&lt;'C'!$T90),'C'!$M90,0)</f>
        <v>0</v>
      </c>
      <c r="AG85" s="229">
        <f>+IF(AND(AG80&gt;='C'!$R90,AG80&lt;'C'!$T90),'C'!$M90,0)</f>
        <v>0</v>
      </c>
      <c r="AH85" s="229">
        <f>+IF(AND(AH80&gt;='C'!$R90,AH80&lt;'C'!$T90),'C'!$M90,0)</f>
        <v>0</v>
      </c>
      <c r="AI85" s="229">
        <f>+IF(AND(AI80&gt;='C'!$R90,AI80&lt;'C'!$T90),'C'!$M90,0)</f>
        <v>0</v>
      </c>
      <c r="AJ85" s="229">
        <f>+IF(AND(AJ80&gt;='C'!$R90,AJ80&lt;'C'!$T90),'C'!$M90,0)</f>
        <v>0</v>
      </c>
      <c r="AK85" s="229">
        <f>+IF(AND(AK80&gt;='C'!$R90,AK80&lt;'C'!$T90),'C'!$M90,0)</f>
        <v>0</v>
      </c>
      <c r="AL85" s="229">
        <f>+IF(AND(AL80&gt;='C'!$R90,AL80&lt;'C'!$T90),'C'!$M90,0)</f>
        <v>0</v>
      </c>
      <c r="AM85" s="229">
        <f>+IF(AND(AM80&gt;='C'!$R90,AM80&lt;'C'!$T90),'C'!$M90,0)</f>
        <v>0</v>
      </c>
      <c r="AN85" s="229">
        <f>+IF(AND(AN80&gt;='C'!$R90,AN80&lt;'C'!$T90),'C'!$M90,0)</f>
        <v>0</v>
      </c>
      <c r="AO85" s="229">
        <f>+IF(AND(AO80&gt;='C'!$R90,AO80&lt;'C'!$T90),'C'!$M90,0)</f>
        <v>0</v>
      </c>
      <c r="AP85" s="229">
        <f>+IF(AND(AP80&gt;='C'!$R90,AP80&lt;'C'!$T90),'C'!$M90,0)</f>
        <v>0</v>
      </c>
      <c r="AQ85" s="229">
        <f>+IF(AND(AQ80&gt;='C'!$R90,AQ80&lt;'C'!$T90),'C'!$M90,0)</f>
        <v>0</v>
      </c>
      <c r="AR85" s="229">
        <f>+IF(AND(AR80&gt;='C'!$R90,AR80&lt;'C'!$T90),'C'!$M90,0)</f>
        <v>0</v>
      </c>
      <c r="AS85" s="229">
        <f>+IF(AND(AS80&gt;='C'!$R90,AS80&lt;'C'!$T90),'C'!$M90,0)</f>
        <v>0</v>
      </c>
      <c r="AT85" s="229">
        <f>+IF(AND(AT80&gt;='C'!$R90,AT80&lt;'C'!$T90),'C'!$M90,0)</f>
        <v>0</v>
      </c>
      <c r="AU85" s="229">
        <f>+IF(AND(AU80&gt;='C'!$R90,AU80&lt;'C'!$T90),'C'!$M90,0)</f>
        <v>0</v>
      </c>
      <c r="AV85" s="229">
        <f>+IF(AND(AV80&gt;='C'!$R90,AV80&lt;'C'!$T90),'C'!$M90,0)</f>
        <v>0</v>
      </c>
      <c r="AW85" s="229">
        <f>+IF(AND(AW80&gt;='C'!$R90,AW80&lt;'C'!$T90),'C'!$M90,0)</f>
        <v>0</v>
      </c>
      <c r="AX85" s="229">
        <f>+IF(AND(AX80&gt;='C'!$R90,AX80&lt;'C'!$T90),'C'!$M90,0)</f>
        <v>0</v>
      </c>
      <c r="AY85" s="229">
        <f>+IF(AND(AY80&gt;='C'!$R90,AY80&lt;'C'!$T90),'C'!$M90,0)</f>
        <v>0</v>
      </c>
      <c r="AZ85" s="229">
        <f>+IF(AND(AZ80&gt;='C'!$R90,AZ80&lt;'C'!$T90),'C'!$M90,0)</f>
        <v>0</v>
      </c>
      <c r="BA85" s="229">
        <f>+IF(AND(BA80&gt;='C'!$R90,BA80&lt;'C'!$T90),'C'!$M90,0)</f>
        <v>0</v>
      </c>
      <c r="BB85" s="229">
        <f>+IF(AND(BB80&gt;='C'!$R90,BB80&lt;'C'!$T90),'C'!$M90,0)</f>
        <v>0</v>
      </c>
      <c r="BC85" s="229">
        <f>+IF(AND(BC80&gt;='C'!$R90,BC80&lt;'C'!$T90),'C'!$M90,0)</f>
        <v>0</v>
      </c>
      <c r="BD85" s="229">
        <f>+IF(AND(BD80&gt;='C'!$R90,BD80&lt;'C'!$T90),'C'!$M90,0)</f>
        <v>0</v>
      </c>
      <c r="BE85" s="229">
        <f>+IF(AND(BE80&gt;='C'!$R90,BE80&lt;'C'!$T90),'C'!$M90,0)</f>
        <v>0</v>
      </c>
      <c r="BF85" s="229">
        <f>+IF(AND(BF80&gt;='C'!$R90,BF80&lt;'C'!$T90),'C'!$M90,0)</f>
        <v>0</v>
      </c>
      <c r="BG85" s="229">
        <f>+IF(AND(BG80&gt;='C'!$R90,BG80&lt;'C'!$T90),'C'!$M90,0)</f>
        <v>0</v>
      </c>
      <c r="BH85" s="229">
        <f>+IF(AND(BH80&gt;='C'!$R90,BH80&lt;'C'!$T90),'C'!$M90,0)</f>
        <v>0</v>
      </c>
      <c r="BI85" s="229">
        <f>+IF(AND(BI80&gt;='C'!$R90,BI80&lt;'C'!$T90),'C'!$M90,0)</f>
        <v>0</v>
      </c>
      <c r="BJ85" s="229">
        <f>+IF(AND(BJ80&gt;='C'!$R90,BJ80&lt;'C'!$T90),'C'!$M90,0)</f>
        <v>0</v>
      </c>
      <c r="BK85" s="229">
        <f>+IF(AND(BK80&gt;='C'!$R90,BK80&lt;'C'!$T90),'C'!$M90,0)</f>
        <v>0</v>
      </c>
    </row>
    <row r="86" spans="1:63">
      <c r="B86" s="228" t="s">
        <v>246</v>
      </c>
      <c r="C86" s="215"/>
      <c r="D86" s="157">
        <f t="shared" ref="D86:AI86" si="55">SUM(D83:D85)</f>
        <v>0</v>
      </c>
      <c r="E86" s="157">
        <f t="shared" si="55"/>
        <v>0</v>
      </c>
      <c r="F86" s="157">
        <f t="shared" si="55"/>
        <v>0</v>
      </c>
      <c r="G86" s="157">
        <f t="shared" si="55"/>
        <v>0</v>
      </c>
      <c r="H86" s="157">
        <f t="shared" si="55"/>
        <v>0</v>
      </c>
      <c r="I86" s="157">
        <f t="shared" si="55"/>
        <v>0</v>
      </c>
      <c r="J86" s="157">
        <f t="shared" si="55"/>
        <v>0</v>
      </c>
      <c r="K86" s="157">
        <f t="shared" si="55"/>
        <v>0</v>
      </c>
      <c r="L86" s="157">
        <f t="shared" si="55"/>
        <v>0</v>
      </c>
      <c r="M86" s="157">
        <f t="shared" si="55"/>
        <v>0</v>
      </c>
      <c r="N86" s="157">
        <f t="shared" si="55"/>
        <v>0</v>
      </c>
      <c r="O86" s="157">
        <f t="shared" si="55"/>
        <v>0</v>
      </c>
      <c r="P86" s="157">
        <f t="shared" si="55"/>
        <v>0</v>
      </c>
      <c r="Q86" s="157">
        <f t="shared" si="55"/>
        <v>0</v>
      </c>
      <c r="R86" s="157">
        <f t="shared" si="55"/>
        <v>0</v>
      </c>
      <c r="S86" s="157">
        <f t="shared" si="55"/>
        <v>0</v>
      </c>
      <c r="T86" s="157">
        <f t="shared" si="55"/>
        <v>0</v>
      </c>
      <c r="U86" s="157">
        <f t="shared" si="55"/>
        <v>0</v>
      </c>
      <c r="V86" s="157">
        <f t="shared" si="55"/>
        <v>0</v>
      </c>
      <c r="W86" s="157">
        <f t="shared" si="55"/>
        <v>0</v>
      </c>
      <c r="X86" s="157">
        <f t="shared" si="55"/>
        <v>0</v>
      </c>
      <c r="Y86" s="157">
        <f t="shared" si="55"/>
        <v>0</v>
      </c>
      <c r="Z86" s="157">
        <f t="shared" si="55"/>
        <v>0</v>
      </c>
      <c r="AA86" s="157">
        <f t="shared" si="55"/>
        <v>0</v>
      </c>
      <c r="AB86" s="157">
        <f t="shared" si="55"/>
        <v>0</v>
      </c>
      <c r="AC86" s="157">
        <f t="shared" si="55"/>
        <v>0</v>
      </c>
      <c r="AD86" s="157">
        <f t="shared" si="55"/>
        <v>0</v>
      </c>
      <c r="AE86" s="157">
        <f t="shared" si="55"/>
        <v>0</v>
      </c>
      <c r="AF86" s="157">
        <f t="shared" si="55"/>
        <v>0</v>
      </c>
      <c r="AG86" s="157">
        <f t="shared" si="55"/>
        <v>0</v>
      </c>
      <c r="AH86" s="157">
        <f t="shared" si="55"/>
        <v>0</v>
      </c>
      <c r="AI86" s="157">
        <f t="shared" si="55"/>
        <v>0</v>
      </c>
      <c r="AJ86" s="157">
        <f t="shared" ref="AJ86:BK86" si="56">SUM(AJ83:AJ85)</f>
        <v>0</v>
      </c>
      <c r="AK86" s="157">
        <f t="shared" si="56"/>
        <v>0</v>
      </c>
      <c r="AL86" s="157">
        <f t="shared" si="56"/>
        <v>0</v>
      </c>
      <c r="AM86" s="157">
        <f t="shared" si="56"/>
        <v>0</v>
      </c>
      <c r="AN86" s="157">
        <f t="shared" si="56"/>
        <v>0</v>
      </c>
      <c r="AO86" s="157">
        <f t="shared" si="56"/>
        <v>0</v>
      </c>
      <c r="AP86" s="157">
        <f t="shared" si="56"/>
        <v>0</v>
      </c>
      <c r="AQ86" s="157">
        <f t="shared" si="56"/>
        <v>0</v>
      </c>
      <c r="AR86" s="157">
        <f t="shared" si="56"/>
        <v>0</v>
      </c>
      <c r="AS86" s="157">
        <f t="shared" si="56"/>
        <v>0</v>
      </c>
      <c r="AT86" s="157">
        <f t="shared" si="56"/>
        <v>0</v>
      </c>
      <c r="AU86" s="157">
        <f t="shared" si="56"/>
        <v>0</v>
      </c>
      <c r="AV86" s="157">
        <f t="shared" si="56"/>
        <v>0</v>
      </c>
      <c r="AW86" s="157">
        <f t="shared" si="56"/>
        <v>0</v>
      </c>
      <c r="AX86" s="157">
        <f t="shared" si="56"/>
        <v>0</v>
      </c>
      <c r="AY86" s="157">
        <f t="shared" si="56"/>
        <v>0</v>
      </c>
      <c r="AZ86" s="157">
        <f t="shared" si="56"/>
        <v>0</v>
      </c>
      <c r="BA86" s="157">
        <f t="shared" si="56"/>
        <v>0</v>
      </c>
      <c r="BB86" s="157">
        <f t="shared" si="56"/>
        <v>0</v>
      </c>
      <c r="BC86" s="157">
        <f t="shared" si="56"/>
        <v>0</v>
      </c>
      <c r="BD86" s="157">
        <f t="shared" si="56"/>
        <v>0</v>
      </c>
      <c r="BE86" s="157">
        <f t="shared" si="56"/>
        <v>0</v>
      </c>
      <c r="BF86" s="157">
        <f t="shared" si="56"/>
        <v>0</v>
      </c>
      <c r="BG86" s="157">
        <f t="shared" si="56"/>
        <v>0</v>
      </c>
      <c r="BH86" s="157">
        <f t="shared" si="56"/>
        <v>0</v>
      </c>
      <c r="BI86" s="157">
        <f t="shared" si="56"/>
        <v>0</v>
      </c>
      <c r="BJ86" s="157">
        <f t="shared" si="56"/>
        <v>0</v>
      </c>
      <c r="BK86" s="157">
        <f t="shared" si="56"/>
        <v>0</v>
      </c>
    </row>
    <row r="87" spans="1:63">
      <c r="B87" s="123" t="s">
        <v>364</v>
      </c>
      <c r="D87" s="158">
        <f>IF('C'!$C$90=NT!$AB$3,+IF(OR(D80=NT!$C$31,D80=NT!$C$37,D80=NT!$C$43,D80=NT!$C$49,D80=NT!$C$55,D80=NT!$C$61,D80=NT!$C$67,D80=NT!$C$73,D80=NT!$C$79,D80=NT!$C$85,D80=NT!$C$91,D80=NT!$C$97,D80=NT!$C$104,D80=NT!$C$110,D80=NT!$C$116,D80=NT!$C$123,D80=NT!$C$129,D80=NT!$C$135),2,1),1)</f>
        <v>1</v>
      </c>
      <c r="E87" s="158">
        <f>IF('C'!$C$90=NT!$AB$3,+IF(OR(E80=NT!$C$31,E80=NT!$C$37,E80=NT!$C$43,E80=NT!$C$49,E80=NT!$C$55,E80=NT!$C$61,E80=NT!$C$67,E80=NT!$C$73,E80=NT!$C$79,E80=NT!$C$85,E80=NT!$C$91,E80=NT!$C$97,E80=NT!$C$104,E80=NT!$C$110,E80=NT!$C$116,E80=NT!$C$123,E80=NT!$C$129,E80=NT!$C$135),2,1),1)</f>
        <v>1</v>
      </c>
      <c r="F87" s="158">
        <f>IF('C'!$C$90=NT!$AB$3,+IF(OR(F80=NT!$C$31,F80=NT!$C$37,F80=NT!$C$43,F80=NT!$C$49,F80=NT!$C$55,F80=NT!$C$61,F80=NT!$C$67,F80=NT!$C$73,F80=NT!$C$79,F80=NT!$C$85,F80=NT!$C$91,F80=NT!$C$97,F80=NT!$C$104,F80=NT!$C$110,F80=NT!$C$116,F80=NT!$C$123,F80=NT!$C$129,F80=NT!$C$135),2,1),1)</f>
        <v>1</v>
      </c>
      <c r="G87" s="158">
        <f>IF('C'!$C$90=NT!$AB$3,+IF(OR(G80=NT!$C$31,G80=NT!$C$37,G80=NT!$C$43,G80=NT!$C$49,G80=NT!$C$55,G80=NT!$C$61,G80=NT!$C$67,G80=NT!$C$73,G80=NT!$C$79,G80=NT!$C$85,G80=NT!$C$91,G80=NT!$C$97,G80=NT!$C$104,G80=NT!$C$110,G80=NT!$C$116,G80=NT!$C$123,G80=NT!$C$129,G80=NT!$C$135),2,1),1)</f>
        <v>1</v>
      </c>
      <c r="H87" s="158">
        <f>IF('C'!$C$90=NT!$AB$3,+IF(OR(H80=NT!$C$31,H80=NT!$C$37,H80=NT!$C$43,H80=NT!$C$49,H80=NT!$C$55,H80=NT!$C$61,H80=NT!$C$67,H80=NT!$C$73,H80=NT!$C$79,H80=NT!$C$85,H80=NT!$C$91,H80=NT!$C$97,H80=NT!$C$104,H80=NT!$C$110,H80=NT!$C$116,H80=NT!$C$123,H80=NT!$C$129,H80=NT!$C$135),2,1),1)</f>
        <v>1</v>
      </c>
      <c r="I87" s="158">
        <f>IF('C'!$C$90=NT!$AB$3,+IF(OR(I80=NT!$C$31,I80=NT!$C$37,I80=NT!$C$43,I80=NT!$C$49,I80=NT!$C$55,I80=NT!$C$61,I80=NT!$C$67,I80=NT!$C$73,I80=NT!$C$79,I80=NT!$C$85,I80=NT!$C$91,I80=NT!$C$97,I80=NT!$C$104,I80=NT!$C$110,I80=NT!$C$116,I80=NT!$C$123,I80=NT!$C$129,I80=NT!$C$135),2,1),1)</f>
        <v>1</v>
      </c>
      <c r="J87" s="158">
        <f>IF('C'!$C$90=NT!$AB$3,+IF(OR(J80=NT!$C$31,J80=NT!$C$37,J80=NT!$C$43,J80=NT!$C$49,J80=NT!$C$55,J80=NT!$C$61,J80=NT!$C$67,J80=NT!$C$73,J80=NT!$C$79,J80=NT!$C$85,J80=NT!$C$91,J80=NT!$C$97,J80=NT!$C$104,J80=NT!$C$110,J80=NT!$C$116,J80=NT!$C$123,J80=NT!$C$129,J80=NT!$C$135),2,1),1)</f>
        <v>1</v>
      </c>
      <c r="K87" s="158">
        <f>IF('C'!$C$90=NT!$AB$3,+IF(OR(K80=NT!$C$31,K80=NT!$C$37,K80=NT!$C$43,K80=NT!$C$49,K80=NT!$C$55,K80=NT!$C$61,K80=NT!$C$67,K80=NT!$C$73,K80=NT!$C$79,K80=NT!$C$85,K80=NT!$C$91,K80=NT!$C$97,K80=NT!$C$104,K80=NT!$C$110,K80=NT!$C$116,K80=NT!$C$123,K80=NT!$C$129,K80=NT!$C$135),2,1),1)</f>
        <v>1</v>
      </c>
      <c r="L87" s="158">
        <f>IF('C'!$C$90=NT!$AB$3,+IF(OR(L80=NT!$C$31,L80=NT!$C$37,L80=NT!$C$43,L80=NT!$C$49,L80=NT!$C$55,L80=NT!$C$61,L80=NT!$C$67,L80=NT!$C$73,L80=NT!$C$79,L80=NT!$C$85,L80=NT!$C$91,L80=NT!$C$97,L80=NT!$C$104,L80=NT!$C$110,L80=NT!$C$116,L80=NT!$C$123,L80=NT!$C$129,L80=NT!$C$135),2,1),1)</f>
        <v>1</v>
      </c>
      <c r="M87" s="158">
        <f>IF('C'!$C$90=NT!$AB$3,+IF(OR(M80=NT!$C$31,M80=NT!$C$37,M80=NT!$C$43,M80=NT!$C$49,M80=NT!$C$55,M80=NT!$C$61,M80=NT!$C$67,M80=NT!$C$73,M80=NT!$C$79,M80=NT!$C$85,M80=NT!$C$91,M80=NT!$C$97,M80=NT!$C$104,M80=NT!$C$110,M80=NT!$C$116,M80=NT!$C$123,M80=NT!$C$129,M80=NT!$C$135),2,1),1)</f>
        <v>1</v>
      </c>
      <c r="N87" s="158">
        <f>IF('C'!$C$90=NT!$AB$3,+IF(OR(N80=NT!$C$31,N80=NT!$C$37,N80=NT!$C$43,N80=NT!$C$49,N80=NT!$C$55,N80=NT!$C$61,N80=NT!$C$67,N80=NT!$C$73,N80=NT!$C$79,N80=NT!$C$85,N80=NT!$C$91,N80=NT!$C$97,N80=NT!$C$104,N80=NT!$C$110,N80=NT!$C$116,N80=NT!$C$123,N80=NT!$C$129,N80=NT!$C$135),2,1),1)</f>
        <v>1</v>
      </c>
      <c r="O87" s="158">
        <f>IF('C'!$C$90=NT!$AB$3,+IF(OR(O80=NT!$C$31,O80=NT!$C$37,O80=NT!$C$43,O80=NT!$C$49,O80=NT!$C$55,O80=NT!$C$61,O80=NT!$C$67,O80=NT!$C$73,O80=NT!$C$79,O80=NT!$C$85,O80=NT!$C$91,O80=NT!$C$97,O80=NT!$C$104,O80=NT!$C$110,O80=NT!$C$116,O80=NT!$C$123,O80=NT!$C$129,O80=NT!$C$135),2,1),1)</f>
        <v>1</v>
      </c>
      <c r="P87" s="158">
        <f>IF('C'!$C$90=NT!$AB$3,+IF(OR(P80=NT!$C$31,P80=NT!$C$37,P80=NT!$C$43,P80=NT!$C$49,P80=NT!$C$55,P80=NT!$C$61,P80=NT!$C$67,P80=NT!$C$73,P80=NT!$C$79,P80=NT!$C$85,P80=NT!$C$91,P80=NT!$C$97,P80=NT!$C$104,P80=NT!$C$110,P80=NT!$C$116,P80=NT!$C$123,P80=NT!$C$129,P80=NT!$C$135),2,1),1)</f>
        <v>1</v>
      </c>
      <c r="Q87" s="158">
        <f>IF('C'!$C$90=NT!$AB$3,+IF(OR(Q80=NT!$C$31,Q80=NT!$C$37,Q80=NT!$C$43,Q80=NT!$C$49,Q80=NT!$C$55,Q80=NT!$C$61,Q80=NT!$C$67,Q80=NT!$C$73,Q80=NT!$C$79,Q80=NT!$C$85,Q80=NT!$C$91,Q80=NT!$C$97,Q80=NT!$C$104,Q80=NT!$C$110,Q80=NT!$C$116,Q80=NT!$C$123,Q80=NT!$C$129,Q80=NT!$C$135),2,1),1)</f>
        <v>1</v>
      </c>
      <c r="R87" s="158">
        <f>IF('C'!$C$90=NT!$AB$3,+IF(OR(R80=NT!$C$31,R80=NT!$C$37,R80=NT!$C$43,R80=NT!$C$49,R80=NT!$C$55,R80=NT!$C$61,R80=NT!$C$67,R80=NT!$C$73,R80=NT!$C$79,R80=NT!$C$85,R80=NT!$C$91,R80=NT!$C$97,R80=NT!$C$104,R80=NT!$C$110,R80=NT!$C$116,R80=NT!$C$123,R80=NT!$C$129,R80=NT!$C$135),2,1),1)</f>
        <v>1</v>
      </c>
      <c r="S87" s="158">
        <f>IF('C'!$C$90=NT!$AB$3,+IF(OR(S80=NT!$C$31,S80=NT!$C$37,S80=NT!$C$43,S80=NT!$C$49,S80=NT!$C$55,S80=NT!$C$61,S80=NT!$C$67,S80=NT!$C$73,S80=NT!$C$79,S80=NT!$C$85,S80=NT!$C$91,S80=NT!$C$97,S80=NT!$C$104,S80=NT!$C$110,S80=NT!$C$116,S80=NT!$C$123,S80=NT!$C$129,S80=NT!$C$135),2,1),1)</f>
        <v>1</v>
      </c>
      <c r="T87" s="158">
        <f>IF('C'!$C$90=NT!$AB$3,+IF(OR(T80=NT!$C$31,T80=NT!$C$37,T80=NT!$C$43,T80=NT!$C$49,T80=NT!$C$55,T80=NT!$C$61,T80=NT!$C$67,T80=NT!$C$73,T80=NT!$C$79,T80=NT!$C$85,T80=NT!$C$91,T80=NT!$C$97,T80=NT!$C$104,T80=NT!$C$110,T80=NT!$C$116,T80=NT!$C$123,T80=NT!$C$129,T80=NT!$C$135),2,1),1)</f>
        <v>1</v>
      </c>
      <c r="U87" s="158">
        <f>IF('C'!$C$90=NT!$AB$3,+IF(OR(U80=NT!$C$31,U80=NT!$C$37,U80=NT!$C$43,U80=NT!$C$49,U80=NT!$C$55,U80=NT!$C$61,U80=NT!$C$67,U80=NT!$C$73,U80=NT!$C$79,U80=NT!$C$85,U80=NT!$C$91,U80=NT!$C$97,U80=NT!$C$104,U80=NT!$C$110,U80=NT!$C$116,U80=NT!$C$123,U80=NT!$C$129,U80=NT!$C$135),2,1),1)</f>
        <v>1</v>
      </c>
      <c r="V87" s="158">
        <f>IF('C'!$C$90=NT!$AB$3,+IF(OR(V80=NT!$C$31,V80=NT!$C$37,V80=NT!$C$43,V80=NT!$C$49,V80=NT!$C$55,V80=NT!$C$61,V80=NT!$C$67,V80=NT!$C$73,V80=NT!$C$79,V80=NT!$C$85,V80=NT!$C$91,V80=NT!$C$97,V80=NT!$C$104,V80=NT!$C$110,V80=NT!$C$116,V80=NT!$C$123,V80=NT!$C$129,V80=NT!$C$135),2,1),1)</f>
        <v>1</v>
      </c>
      <c r="W87" s="158">
        <f>IF('C'!$C$90=NT!$AB$3,+IF(OR(W80=NT!$C$31,W80=NT!$C$37,W80=NT!$C$43,W80=NT!$C$49,W80=NT!$C$55,W80=NT!$C$61,W80=NT!$C$67,W80=NT!$C$73,W80=NT!$C$79,W80=NT!$C$85,W80=NT!$C$91,W80=NT!$C$97,W80=NT!$C$104,W80=NT!$C$110,W80=NT!$C$116,W80=NT!$C$123,W80=NT!$C$129,W80=NT!$C$135),2,1),1)</f>
        <v>1</v>
      </c>
      <c r="X87" s="158">
        <f>IF('C'!$C$90=NT!$AB$3,+IF(OR(X80=NT!$C$31,X80=NT!$C$37,X80=NT!$C$43,X80=NT!$C$49,X80=NT!$C$55,X80=NT!$C$61,X80=NT!$C$67,X80=NT!$C$73,X80=NT!$C$79,X80=NT!$C$85,X80=NT!$C$91,X80=NT!$C$97,X80=NT!$C$104,X80=NT!$C$110,X80=NT!$C$116,X80=NT!$C$123,X80=NT!$C$129,X80=NT!$C$135),2,1),1)</f>
        <v>1</v>
      </c>
      <c r="Y87" s="158">
        <f>IF('C'!$C$90=NT!$AB$3,+IF(OR(Y80=NT!$C$31,Y80=NT!$C$37,Y80=NT!$C$43,Y80=NT!$C$49,Y80=NT!$C$55,Y80=NT!$C$61,Y80=NT!$C$67,Y80=NT!$C$73,Y80=NT!$C$79,Y80=NT!$C$85,Y80=NT!$C$91,Y80=NT!$C$97,Y80=NT!$C$104,Y80=NT!$C$110,Y80=NT!$C$116,Y80=NT!$C$123,Y80=NT!$C$129,Y80=NT!$C$135),2,1),1)</f>
        <v>1</v>
      </c>
      <c r="Z87" s="158">
        <f>IF('C'!$C$90=NT!$AB$3,+IF(OR(Z80=NT!$C$31,Z80=NT!$C$37,Z80=NT!$C$43,Z80=NT!$C$49,Z80=NT!$C$55,Z80=NT!$C$61,Z80=NT!$C$67,Z80=NT!$C$73,Z80=NT!$C$79,Z80=NT!$C$85,Z80=NT!$C$91,Z80=NT!$C$97,Z80=NT!$C$104,Z80=NT!$C$110,Z80=NT!$C$116,Z80=NT!$C$123,Z80=NT!$C$129,Z80=NT!$C$135),2,1),1)</f>
        <v>1</v>
      </c>
      <c r="AA87" s="158">
        <f>IF('C'!$C$90=NT!$AB$3,+IF(OR(AA80=NT!$C$31,AA80=NT!$C$37,AA80=NT!$C$43,AA80=NT!$C$49,AA80=NT!$C$55,AA80=NT!$C$61,AA80=NT!$C$67,AA80=NT!$C$73,AA80=NT!$C$79,AA80=NT!$C$85,AA80=NT!$C$91,AA80=NT!$C$97,AA80=NT!$C$104,AA80=NT!$C$110,AA80=NT!$C$116,AA80=NT!$C$123,AA80=NT!$C$129,AA80=NT!$C$135),2,1),1)</f>
        <v>1</v>
      </c>
      <c r="AB87" s="158">
        <f>IF('C'!$C$90=NT!$AB$3,+IF(OR(AB80=NT!$C$31,AB80=NT!$C$37,AB80=NT!$C$43,AB80=NT!$C$49,AB80=NT!$C$55,AB80=NT!$C$61,AB80=NT!$C$67,AB80=NT!$C$73,AB80=NT!$C$79,AB80=NT!$C$85,AB80=NT!$C$91,AB80=NT!$C$97,AB80=NT!$C$104,AB80=NT!$C$110,AB80=NT!$C$116,AB80=NT!$C$123,AB80=NT!$C$129,AB80=NT!$C$135),2,1),1)</f>
        <v>1</v>
      </c>
      <c r="AC87" s="158">
        <f>IF('C'!$C$90=NT!$AB$3,+IF(OR(AC80=NT!$C$31,AC80=NT!$C$37,AC80=NT!$C$43,AC80=NT!$C$49,AC80=NT!$C$55,AC80=NT!$C$61,AC80=NT!$C$67,AC80=NT!$C$73,AC80=NT!$C$79,AC80=NT!$C$85,AC80=NT!$C$91,AC80=NT!$C$97,AC80=NT!$C$104,AC80=NT!$C$110,AC80=NT!$C$116,AC80=NT!$C$123,AC80=NT!$C$129,AC80=NT!$C$135),2,1),1)</f>
        <v>1</v>
      </c>
      <c r="AD87" s="158">
        <f>IF('C'!$C$90=NT!$AB$3,+IF(OR(AD80=NT!$C$31,AD80=NT!$C$37,AD80=NT!$C$43,AD80=NT!$C$49,AD80=NT!$C$55,AD80=NT!$C$61,AD80=NT!$C$67,AD80=NT!$C$73,AD80=NT!$C$79,AD80=NT!$C$85,AD80=NT!$C$91,AD80=NT!$C$97,AD80=NT!$C$104,AD80=NT!$C$110,AD80=NT!$C$116,AD80=NT!$C$123,AD80=NT!$C$129,AD80=NT!$C$135),2,1),1)</f>
        <v>1</v>
      </c>
      <c r="AE87" s="158">
        <f>IF('C'!$C$90=NT!$AB$3,+IF(OR(AE80=NT!$C$31,AE80=NT!$C$37,AE80=NT!$C$43,AE80=NT!$C$49,AE80=NT!$C$55,AE80=NT!$C$61,AE80=NT!$C$67,AE80=NT!$C$73,AE80=NT!$C$79,AE80=NT!$C$85,AE80=NT!$C$91,AE80=NT!$C$97,AE80=NT!$C$104,AE80=NT!$C$110,AE80=NT!$C$116,AE80=NT!$C$123,AE80=NT!$C$129,AE80=NT!$C$135),2,1),1)</f>
        <v>1</v>
      </c>
      <c r="AF87" s="158">
        <f>IF('C'!$C$90=NT!$AB$3,+IF(OR(AF80=NT!$C$31,AF80=NT!$C$37,AF80=NT!$C$43,AF80=NT!$C$49,AF80=NT!$C$55,AF80=NT!$C$61,AF80=NT!$C$67,AF80=NT!$C$73,AF80=NT!$C$79,AF80=NT!$C$85,AF80=NT!$C$91,AF80=NT!$C$97,AF80=NT!$C$104,AF80=NT!$C$110,AF80=NT!$C$116,AF80=NT!$C$123,AF80=NT!$C$129,AF80=NT!$C$135),2,1),1)</f>
        <v>1</v>
      </c>
      <c r="AG87" s="158">
        <f>IF('C'!$C$90=NT!$AB$3,+IF(OR(AG80=NT!$C$31,AG80=NT!$C$37,AG80=NT!$C$43,AG80=NT!$C$49,AG80=NT!$C$55,AG80=NT!$C$61,AG80=NT!$C$67,AG80=NT!$C$73,AG80=NT!$C$79,AG80=NT!$C$85,AG80=NT!$C$91,AG80=NT!$C$97,AG80=NT!$C$104,AG80=NT!$C$110,AG80=NT!$C$116,AG80=NT!$C$123,AG80=NT!$C$129,AG80=NT!$C$135),2,1),1)</f>
        <v>1</v>
      </c>
      <c r="AH87" s="158">
        <f>IF('C'!$C$90=NT!$AB$3,+IF(OR(AH80=NT!$C$31,AH80=NT!$C$37,AH80=NT!$C$43,AH80=NT!$C$49,AH80=NT!$C$55,AH80=NT!$C$61,AH80=NT!$C$67,AH80=NT!$C$73,AH80=NT!$C$79,AH80=NT!$C$85,AH80=NT!$C$91,AH80=NT!$C$97,AH80=NT!$C$104,AH80=NT!$C$110,AH80=NT!$C$116,AH80=NT!$C$123,AH80=NT!$C$129,AH80=NT!$C$135),2,1),1)</f>
        <v>1</v>
      </c>
      <c r="AI87" s="158">
        <f>IF('C'!$C$90=NT!$AB$3,+IF(OR(AI80=NT!$C$31,AI80=NT!$C$37,AI80=NT!$C$43,AI80=NT!$C$49,AI80=NT!$C$55,AI80=NT!$C$61,AI80=NT!$C$67,AI80=NT!$C$73,AI80=NT!$C$79,AI80=NT!$C$85,AI80=NT!$C$91,AI80=NT!$C$97,AI80=NT!$C$104,AI80=NT!$C$110,AI80=NT!$C$116,AI80=NT!$C$123,AI80=NT!$C$129,AI80=NT!$C$135),2,1),1)</f>
        <v>1</v>
      </c>
      <c r="AJ87" s="158">
        <f>IF('C'!$C$90=NT!$AB$3,+IF(OR(AJ80=NT!$C$31,AJ80=NT!$C$37,AJ80=NT!$C$43,AJ80=NT!$C$49,AJ80=NT!$C$55,AJ80=NT!$C$61,AJ80=NT!$C$67,AJ80=NT!$C$73,AJ80=NT!$C$79,AJ80=NT!$C$85,AJ80=NT!$C$91,AJ80=NT!$C$97,AJ80=NT!$C$104,AJ80=NT!$C$110,AJ80=NT!$C$116,AJ80=NT!$C$123,AJ80=NT!$C$129,AJ80=NT!$C$135),2,1),1)</f>
        <v>1</v>
      </c>
      <c r="AK87" s="158">
        <f>IF('C'!$C$90=NT!$AB$3,+IF(OR(AK80=NT!$C$31,AK80=NT!$C$37,AK80=NT!$C$43,AK80=NT!$C$49,AK80=NT!$C$55,AK80=NT!$C$61,AK80=NT!$C$67,AK80=NT!$C$73,AK80=NT!$C$79,AK80=NT!$C$85,AK80=NT!$C$91,AK80=NT!$C$97,AK80=NT!$C$104,AK80=NT!$C$110,AK80=NT!$C$116,AK80=NT!$C$123,AK80=NT!$C$129,AK80=NT!$C$135),2,1),1)</f>
        <v>1</v>
      </c>
      <c r="AL87" s="158">
        <f>IF('C'!$C$90=NT!$AB$3,+IF(OR(AL80=NT!$C$31,AL80=NT!$C$37,AL80=NT!$C$43,AL80=NT!$C$49,AL80=NT!$C$55,AL80=NT!$C$61,AL80=NT!$C$67,AL80=NT!$C$73,AL80=NT!$C$79,AL80=NT!$C$85,AL80=NT!$C$91,AL80=NT!$C$97,AL80=NT!$C$104,AL80=NT!$C$110,AL80=NT!$C$116,AL80=NT!$C$123,AL80=NT!$C$129,AL80=NT!$C$135),2,1),1)</f>
        <v>1</v>
      </c>
      <c r="AM87" s="158">
        <f>IF('C'!$C$90=NT!$AB$3,+IF(OR(AM80=NT!$C$31,AM80=NT!$C$37,AM80=NT!$C$43,AM80=NT!$C$49,AM80=NT!$C$55,AM80=NT!$C$61,AM80=NT!$C$67,AM80=NT!$C$73,AM80=NT!$C$79,AM80=NT!$C$85,AM80=NT!$C$91,AM80=NT!$C$97,AM80=NT!$C$104,AM80=NT!$C$110,AM80=NT!$C$116,AM80=NT!$C$123,AM80=NT!$C$129,AM80=NT!$C$135),2,1),1)</f>
        <v>1</v>
      </c>
      <c r="AN87" s="158">
        <f>IF('C'!$C$90=NT!$AB$3,+IF(OR(AN80=NT!$C$31,AN80=NT!$C$37,AN80=NT!$C$43,AN80=NT!$C$49,AN80=NT!$C$55,AN80=NT!$C$61,AN80=NT!$C$67,AN80=NT!$C$73,AN80=NT!$C$79,AN80=NT!$C$85,AN80=NT!$C$91,AN80=NT!$C$97,AN80=NT!$C$104,AN80=NT!$C$110,AN80=NT!$C$116,AN80=NT!$C$123,AN80=NT!$C$129,AN80=NT!$C$135),2,1),1)</f>
        <v>1</v>
      </c>
      <c r="AO87" s="158">
        <f>IF('C'!$C$90=NT!$AB$3,+IF(OR(AO80=NT!$C$31,AO80=NT!$C$37,AO80=NT!$C$43,AO80=NT!$C$49,AO80=NT!$C$55,AO80=NT!$C$61,AO80=NT!$C$67,AO80=NT!$C$73,AO80=NT!$C$79,AO80=NT!$C$85,AO80=NT!$C$91,AO80=NT!$C$97,AO80=NT!$C$104,AO80=NT!$C$110,AO80=NT!$C$116,AO80=NT!$C$123,AO80=NT!$C$129,AO80=NT!$C$135),2,1),1)</f>
        <v>1</v>
      </c>
      <c r="AP87" s="158">
        <f>IF('C'!$C$90=NT!$AB$3,+IF(OR(AP80=NT!$C$31,AP80=NT!$C$37,AP80=NT!$C$43,AP80=NT!$C$49,AP80=NT!$C$55,AP80=NT!$C$61,AP80=NT!$C$67,AP80=NT!$C$73,AP80=NT!$C$79,AP80=NT!$C$85,AP80=NT!$C$91,AP80=NT!$C$97,AP80=NT!$C$104,AP80=NT!$C$110,AP80=NT!$C$116,AP80=NT!$C$123,AP80=NT!$C$129,AP80=NT!$C$135),2,1),1)</f>
        <v>1</v>
      </c>
      <c r="AQ87" s="158">
        <f>IF('C'!$C$90=NT!$AB$3,+IF(OR(AQ80=NT!$C$31,AQ80=NT!$C$37,AQ80=NT!$C$43,AQ80=NT!$C$49,AQ80=NT!$C$55,AQ80=NT!$C$61,AQ80=NT!$C$67,AQ80=NT!$C$73,AQ80=NT!$C$79,AQ80=NT!$C$85,AQ80=NT!$C$91,AQ80=NT!$C$97,AQ80=NT!$C$104,AQ80=NT!$C$110,AQ80=NT!$C$116,AQ80=NT!$C$123,AQ80=NT!$C$129,AQ80=NT!$C$135),2,1),1)</f>
        <v>1</v>
      </c>
      <c r="AR87" s="158">
        <f>IF('C'!$C$90=NT!$AB$3,+IF(OR(AR80=NT!$C$31,AR80=NT!$C$37,AR80=NT!$C$43,AR80=NT!$C$49,AR80=NT!$C$55,AR80=NT!$C$61,AR80=NT!$C$67,AR80=NT!$C$73,AR80=NT!$C$79,AR80=NT!$C$85,AR80=NT!$C$91,AR80=NT!$C$97,AR80=NT!$C$104,AR80=NT!$C$110,AR80=NT!$C$116,AR80=NT!$C$123,AR80=NT!$C$129,AR80=NT!$C$135),2,1),1)</f>
        <v>1</v>
      </c>
      <c r="AS87" s="158">
        <f>IF('C'!$C$90=NT!$AB$3,+IF(OR(AS80=NT!$C$31,AS80=NT!$C$37,AS80=NT!$C$43,AS80=NT!$C$49,AS80=NT!$C$55,AS80=NT!$C$61,AS80=NT!$C$67,AS80=NT!$C$73,AS80=NT!$C$79,AS80=NT!$C$85,AS80=NT!$C$91,AS80=NT!$C$97,AS80=NT!$C$104,AS80=NT!$C$110,AS80=NT!$C$116,AS80=NT!$C$123,AS80=NT!$C$129,AS80=NT!$C$135),2,1),1)</f>
        <v>1</v>
      </c>
      <c r="AT87" s="158">
        <f>IF('C'!$C$90=NT!$AB$3,+IF(OR(AT80=NT!$C$31,AT80=NT!$C$37,AT80=NT!$C$43,AT80=NT!$C$49,AT80=NT!$C$55,AT80=NT!$C$61,AT80=NT!$C$67,AT80=NT!$C$73,AT80=NT!$C$79,AT80=NT!$C$85,AT80=NT!$C$91,AT80=NT!$C$97,AT80=NT!$C$104,AT80=NT!$C$110,AT80=NT!$C$116,AT80=NT!$C$123,AT80=NT!$C$129,AT80=NT!$C$135),2,1),1)</f>
        <v>1</v>
      </c>
      <c r="AU87" s="158">
        <f>IF('C'!$C$90=NT!$AB$3,+IF(OR(AU80=NT!$C$31,AU80=NT!$C$37,AU80=NT!$C$43,AU80=NT!$C$49,AU80=NT!$C$55,AU80=NT!$C$61,AU80=NT!$C$67,AU80=NT!$C$73,AU80=NT!$C$79,AU80=NT!$C$85,AU80=NT!$C$91,AU80=NT!$C$97,AU80=NT!$C$104,AU80=NT!$C$110,AU80=NT!$C$116,AU80=NT!$C$123,AU80=NT!$C$129,AU80=NT!$C$135),2,1),1)</f>
        <v>1</v>
      </c>
      <c r="AV87" s="158">
        <f>IF('C'!$C$90=NT!$AB$3,+IF(OR(AV80=NT!$C$31,AV80=NT!$C$37,AV80=NT!$C$43,AV80=NT!$C$49,AV80=NT!$C$55,AV80=NT!$C$61,AV80=NT!$C$67,AV80=NT!$C$73,AV80=NT!$C$79,AV80=NT!$C$85,AV80=NT!$C$91,AV80=NT!$C$97,AV80=NT!$C$104,AV80=NT!$C$110,AV80=NT!$C$116,AV80=NT!$C$123,AV80=NT!$C$129,AV80=NT!$C$135),2,1),1)</f>
        <v>1</v>
      </c>
      <c r="AW87" s="158">
        <f>IF('C'!$C$90=NT!$AB$3,+IF(OR(AW80=NT!$C$31,AW80=NT!$C$37,AW80=NT!$C$43,AW80=NT!$C$49,AW80=NT!$C$55,AW80=NT!$C$61,AW80=NT!$C$67,AW80=NT!$C$73,AW80=NT!$C$79,AW80=NT!$C$85,AW80=NT!$C$91,AW80=NT!$C$97,AW80=NT!$C$104,AW80=NT!$C$110,AW80=NT!$C$116,AW80=NT!$C$123,AW80=NT!$C$129,AW80=NT!$C$135),2,1),1)</f>
        <v>1</v>
      </c>
      <c r="AX87" s="158">
        <f>IF('C'!$C$90=NT!$AB$3,+IF(OR(AX80=NT!$C$31,AX80=NT!$C$37,AX80=NT!$C$43,AX80=NT!$C$49,AX80=NT!$C$55,AX80=NT!$C$61,AX80=NT!$C$67,AX80=NT!$C$73,AX80=NT!$C$79,AX80=NT!$C$85,AX80=NT!$C$91,AX80=NT!$C$97,AX80=NT!$C$104,AX80=NT!$C$110,AX80=NT!$C$116,AX80=NT!$C$123,AX80=NT!$C$129,AX80=NT!$C$135),2,1),1)</f>
        <v>1</v>
      </c>
      <c r="AY87" s="158">
        <f>IF('C'!$C$90=NT!$AB$3,+IF(OR(AY80=NT!$C$31,AY80=NT!$C$37,AY80=NT!$C$43,AY80=NT!$C$49,AY80=NT!$C$55,AY80=NT!$C$61,AY80=NT!$C$67,AY80=NT!$C$73,AY80=NT!$C$79,AY80=NT!$C$85,AY80=NT!$C$91,AY80=NT!$C$97,AY80=NT!$C$104,AY80=NT!$C$110,AY80=NT!$C$116,AY80=NT!$C$123,AY80=NT!$C$129,AY80=NT!$C$135),2,1),1)</f>
        <v>1</v>
      </c>
      <c r="AZ87" s="158">
        <f>IF('C'!$C$90=NT!$AB$3,+IF(OR(AZ80=NT!$C$31,AZ80=NT!$C$37,AZ80=NT!$C$43,AZ80=NT!$C$49,AZ80=NT!$C$55,AZ80=NT!$C$61,AZ80=NT!$C$67,AZ80=NT!$C$73,AZ80=NT!$C$79,AZ80=NT!$C$85,AZ80=NT!$C$91,AZ80=NT!$C$97,AZ80=NT!$C$104,AZ80=NT!$C$110,AZ80=NT!$C$116,AZ80=NT!$C$123,AZ80=NT!$C$129,AZ80=NT!$C$135),2,1),1)</f>
        <v>1</v>
      </c>
      <c r="BA87" s="158">
        <f>IF('C'!$C$90=NT!$AB$3,+IF(OR(BA80=NT!$C$31,BA80=NT!$C$37,BA80=NT!$C$43,BA80=NT!$C$49,BA80=NT!$C$55,BA80=NT!$C$61,BA80=NT!$C$67,BA80=NT!$C$73,BA80=NT!$C$79,BA80=NT!$C$85,BA80=NT!$C$91,BA80=NT!$C$97,BA80=NT!$C$104,BA80=NT!$C$110,BA80=NT!$C$116,BA80=NT!$C$123,BA80=NT!$C$129,BA80=NT!$C$135),2,1),1)</f>
        <v>1</v>
      </c>
      <c r="BB87" s="158">
        <f>IF('C'!$C$90=NT!$AB$3,+IF(OR(BB80=NT!$C$31,BB80=NT!$C$37,BB80=NT!$C$43,BB80=NT!$C$49,BB80=NT!$C$55,BB80=NT!$C$61,BB80=NT!$C$67,BB80=NT!$C$73,BB80=NT!$C$79,BB80=NT!$C$85,BB80=NT!$C$91,BB80=NT!$C$97,BB80=NT!$C$104,BB80=NT!$C$110,BB80=NT!$C$116,BB80=NT!$C$123,BB80=NT!$C$129,BB80=NT!$C$135),2,1),1)</f>
        <v>1</v>
      </c>
      <c r="BC87" s="158">
        <f>IF('C'!$C$90=NT!$AB$3,+IF(OR(BC80=NT!$C$31,BC80=NT!$C$37,BC80=NT!$C$43,BC80=NT!$C$49,BC80=NT!$C$55,BC80=NT!$C$61,BC80=NT!$C$67,BC80=NT!$C$73,BC80=NT!$C$79,BC80=NT!$C$85,BC80=NT!$C$91,BC80=NT!$C$97,BC80=NT!$C$104,BC80=NT!$C$110,BC80=NT!$C$116,BC80=NT!$C$123,BC80=NT!$C$129,BC80=NT!$C$135),2,1),1)</f>
        <v>1</v>
      </c>
      <c r="BD87" s="158">
        <f>IF('C'!$C$90=NT!$AB$3,+IF(OR(BD80=NT!$C$31,BD80=NT!$C$37,BD80=NT!$C$43,BD80=NT!$C$49,BD80=NT!$C$55,BD80=NT!$C$61,BD80=NT!$C$67,BD80=NT!$C$73,BD80=NT!$C$79,BD80=NT!$C$85,BD80=NT!$C$91,BD80=NT!$C$97,BD80=NT!$C$104,BD80=NT!$C$110,BD80=NT!$C$116,BD80=NT!$C$123,BD80=NT!$C$129,BD80=NT!$C$135),2,1),1)</f>
        <v>1</v>
      </c>
      <c r="BE87" s="158">
        <f>IF('C'!$C$90=NT!$AB$3,+IF(OR(BE80=NT!$C$31,BE80=NT!$C$37,BE80=NT!$C$43,BE80=NT!$C$49,BE80=NT!$C$55,BE80=NT!$C$61,BE80=NT!$C$67,BE80=NT!$C$73,BE80=NT!$C$79,BE80=NT!$C$85,BE80=NT!$C$91,BE80=NT!$C$97,BE80=NT!$C$104,BE80=NT!$C$110,BE80=NT!$C$116,BE80=NT!$C$123,BE80=NT!$C$129,BE80=NT!$C$135),2,1),1)</f>
        <v>1</v>
      </c>
      <c r="BF87" s="158">
        <f>IF('C'!$C$90=NT!$AB$3,+IF(OR(BF80=NT!$C$31,BF80=NT!$C$37,BF80=NT!$C$43,BF80=NT!$C$49,BF80=NT!$C$55,BF80=NT!$C$61,BF80=NT!$C$67,BF80=NT!$C$73,BF80=NT!$C$79,BF80=NT!$C$85,BF80=NT!$C$91,BF80=NT!$C$97,BF80=NT!$C$104,BF80=NT!$C$110,BF80=NT!$C$116,BF80=NT!$C$123,BF80=NT!$C$129,BF80=NT!$C$135),2,1),1)</f>
        <v>1</v>
      </c>
      <c r="BG87" s="158">
        <f>IF('C'!$C$90=NT!$AB$3,+IF(OR(BG80=NT!$C$31,BG80=NT!$C$37,BG80=NT!$C$43,BG80=NT!$C$49,BG80=NT!$C$55,BG80=NT!$C$61,BG80=NT!$C$67,BG80=NT!$C$73,BG80=NT!$C$79,BG80=NT!$C$85,BG80=NT!$C$91,BG80=NT!$C$97,BG80=NT!$C$104,BG80=NT!$C$110,BG80=NT!$C$116,BG80=NT!$C$123,BG80=NT!$C$129,BG80=NT!$C$135),2,1),1)</f>
        <v>1</v>
      </c>
      <c r="BH87" s="158">
        <f>IF('C'!$C$90=NT!$AB$3,+IF(OR(BH80=NT!$C$31,BH80=NT!$C$37,BH80=NT!$C$43,BH80=NT!$C$49,BH80=NT!$C$55,BH80=NT!$C$61,BH80=NT!$C$67,BH80=NT!$C$73,BH80=NT!$C$79,BH80=NT!$C$85,BH80=NT!$C$91,BH80=NT!$C$97,BH80=NT!$C$104,BH80=NT!$C$110,BH80=NT!$C$116,BH80=NT!$C$123,BH80=NT!$C$129,BH80=NT!$C$135),2,1),1)</f>
        <v>1</v>
      </c>
      <c r="BI87" s="158">
        <f>IF('C'!$C$90=NT!$AB$3,+IF(OR(BI80=NT!$C$31,BI80=NT!$C$37,BI80=NT!$C$43,BI80=NT!$C$49,BI80=NT!$C$55,BI80=NT!$C$61,BI80=NT!$C$67,BI80=NT!$C$73,BI80=NT!$C$79,BI80=NT!$C$85,BI80=NT!$C$91,BI80=NT!$C$97,BI80=NT!$C$104,BI80=NT!$C$110,BI80=NT!$C$116,BI80=NT!$C$123,BI80=NT!$C$129,BI80=NT!$C$135),2,1),1)</f>
        <v>1</v>
      </c>
      <c r="BJ87" s="158">
        <f>IF('C'!$C$90=NT!$AB$3,+IF(OR(BJ80=NT!$C$31,BJ80=NT!$C$37,BJ80=NT!$C$43,BJ80=NT!$C$49,BJ80=NT!$C$55,BJ80=NT!$C$61,BJ80=NT!$C$67,BJ80=NT!$C$73,BJ80=NT!$C$79,BJ80=NT!$C$85,BJ80=NT!$C$91,BJ80=NT!$C$97,BJ80=NT!$C$104,BJ80=NT!$C$110,BJ80=NT!$C$116,BJ80=NT!$C$123,BJ80=NT!$C$129,BJ80=NT!$C$135),2,1),1)</f>
        <v>1</v>
      </c>
      <c r="BK87" s="158">
        <f>IF('C'!$C$90=NT!$AB$3,+IF(OR(BK80=NT!$C$31,BK80=NT!$C$37,BK80=NT!$C$43,BK80=NT!$C$49,BK80=NT!$C$55,BK80=NT!$C$61,BK80=NT!$C$67,BK80=NT!$C$73,BK80=NT!$C$79,BK80=NT!$C$85,BK80=NT!$C$91,BK80=NT!$C$97,BK80=NT!$C$104,BK80=NT!$C$110,BK80=NT!$C$116,BK80=NT!$C$123,BK80=NT!$C$129,BK80=NT!$C$135),2,1),1)</f>
        <v>1</v>
      </c>
    </row>
    <row r="89" spans="1:63" s="122" customFormat="1">
      <c r="A89" s="140"/>
      <c r="B89" s="254">
        <f>+'C'!B91</f>
        <v>0</v>
      </c>
      <c r="C89" s="194"/>
      <c r="D89" s="155">
        <f>+Home!$J$11</f>
        <v>40909</v>
      </c>
      <c r="E89" s="155">
        <f t="shared" ref="E89:AJ89" si="57">EDATE(D89,1)</f>
        <v>40940</v>
      </c>
      <c r="F89" s="155">
        <f t="shared" si="57"/>
        <v>40969</v>
      </c>
      <c r="G89" s="155">
        <f t="shared" si="57"/>
        <v>41000</v>
      </c>
      <c r="H89" s="155">
        <f t="shared" si="57"/>
        <v>41030</v>
      </c>
      <c r="I89" s="155">
        <f t="shared" si="57"/>
        <v>41061</v>
      </c>
      <c r="J89" s="155">
        <f t="shared" si="57"/>
        <v>41091</v>
      </c>
      <c r="K89" s="155">
        <f t="shared" si="57"/>
        <v>41122</v>
      </c>
      <c r="L89" s="155">
        <f t="shared" si="57"/>
        <v>41153</v>
      </c>
      <c r="M89" s="155">
        <f t="shared" si="57"/>
        <v>41183</v>
      </c>
      <c r="N89" s="155">
        <f t="shared" si="57"/>
        <v>41214</v>
      </c>
      <c r="O89" s="155">
        <f t="shared" si="57"/>
        <v>41244</v>
      </c>
      <c r="P89" s="155">
        <f t="shared" si="57"/>
        <v>41275</v>
      </c>
      <c r="Q89" s="155">
        <f t="shared" si="57"/>
        <v>41306</v>
      </c>
      <c r="R89" s="155">
        <f t="shared" si="57"/>
        <v>41334</v>
      </c>
      <c r="S89" s="155">
        <f t="shared" si="57"/>
        <v>41365</v>
      </c>
      <c r="T89" s="155">
        <f t="shared" si="57"/>
        <v>41395</v>
      </c>
      <c r="U89" s="155">
        <f t="shared" si="57"/>
        <v>41426</v>
      </c>
      <c r="V89" s="155">
        <f t="shared" si="57"/>
        <v>41456</v>
      </c>
      <c r="W89" s="155">
        <f t="shared" si="57"/>
        <v>41487</v>
      </c>
      <c r="X89" s="155">
        <f t="shared" si="57"/>
        <v>41518</v>
      </c>
      <c r="Y89" s="155">
        <f t="shared" si="57"/>
        <v>41548</v>
      </c>
      <c r="Z89" s="155">
        <f t="shared" si="57"/>
        <v>41579</v>
      </c>
      <c r="AA89" s="155">
        <f t="shared" si="57"/>
        <v>41609</v>
      </c>
      <c r="AB89" s="155">
        <f t="shared" si="57"/>
        <v>41640</v>
      </c>
      <c r="AC89" s="155">
        <f t="shared" si="57"/>
        <v>41671</v>
      </c>
      <c r="AD89" s="155">
        <f t="shared" si="57"/>
        <v>41699</v>
      </c>
      <c r="AE89" s="155">
        <f t="shared" si="57"/>
        <v>41730</v>
      </c>
      <c r="AF89" s="155">
        <f t="shared" si="57"/>
        <v>41760</v>
      </c>
      <c r="AG89" s="155">
        <f t="shared" si="57"/>
        <v>41791</v>
      </c>
      <c r="AH89" s="155">
        <f t="shared" si="57"/>
        <v>41821</v>
      </c>
      <c r="AI89" s="155">
        <f t="shared" si="57"/>
        <v>41852</v>
      </c>
      <c r="AJ89" s="155">
        <f t="shared" si="57"/>
        <v>41883</v>
      </c>
      <c r="AK89" s="155">
        <f t="shared" ref="AK89:BK89" si="58">EDATE(AJ89,1)</f>
        <v>41913</v>
      </c>
      <c r="AL89" s="155">
        <f t="shared" si="58"/>
        <v>41944</v>
      </c>
      <c r="AM89" s="155">
        <f t="shared" si="58"/>
        <v>41974</v>
      </c>
      <c r="AN89" s="155">
        <f t="shared" si="58"/>
        <v>42005</v>
      </c>
      <c r="AO89" s="155">
        <f t="shared" si="58"/>
        <v>42036</v>
      </c>
      <c r="AP89" s="155">
        <f t="shared" si="58"/>
        <v>42064</v>
      </c>
      <c r="AQ89" s="155">
        <f t="shared" si="58"/>
        <v>42095</v>
      </c>
      <c r="AR89" s="155">
        <f t="shared" si="58"/>
        <v>42125</v>
      </c>
      <c r="AS89" s="155">
        <f t="shared" si="58"/>
        <v>42156</v>
      </c>
      <c r="AT89" s="155">
        <f t="shared" si="58"/>
        <v>42186</v>
      </c>
      <c r="AU89" s="155">
        <f t="shared" si="58"/>
        <v>42217</v>
      </c>
      <c r="AV89" s="155">
        <f t="shared" si="58"/>
        <v>42248</v>
      </c>
      <c r="AW89" s="155">
        <f t="shared" si="58"/>
        <v>42278</v>
      </c>
      <c r="AX89" s="155">
        <f t="shared" si="58"/>
        <v>42309</v>
      </c>
      <c r="AY89" s="155">
        <f t="shared" si="58"/>
        <v>42339</v>
      </c>
      <c r="AZ89" s="155">
        <f t="shared" si="58"/>
        <v>42370</v>
      </c>
      <c r="BA89" s="155">
        <f t="shared" si="58"/>
        <v>42401</v>
      </c>
      <c r="BB89" s="155">
        <f t="shared" si="58"/>
        <v>42430</v>
      </c>
      <c r="BC89" s="155">
        <f t="shared" si="58"/>
        <v>42461</v>
      </c>
      <c r="BD89" s="155">
        <f t="shared" si="58"/>
        <v>42491</v>
      </c>
      <c r="BE89" s="155">
        <f t="shared" si="58"/>
        <v>42522</v>
      </c>
      <c r="BF89" s="155">
        <f t="shared" si="58"/>
        <v>42552</v>
      </c>
      <c r="BG89" s="155">
        <f t="shared" si="58"/>
        <v>42583</v>
      </c>
      <c r="BH89" s="155">
        <f t="shared" si="58"/>
        <v>42614</v>
      </c>
      <c r="BI89" s="155">
        <f t="shared" si="58"/>
        <v>42644</v>
      </c>
      <c r="BJ89" s="155">
        <f t="shared" si="58"/>
        <v>42675</v>
      </c>
      <c r="BK89" s="155">
        <f t="shared" si="58"/>
        <v>42705</v>
      </c>
    </row>
    <row r="90" spans="1:63" s="122" customFormat="1">
      <c r="A90" s="140"/>
      <c r="B90" s="226" t="s">
        <v>175</v>
      </c>
      <c r="C90" s="213"/>
      <c r="D90" s="229">
        <f>+IF(AND(D89&gt;='C'!$R91,D89&lt;'C'!$T91),'C'!$O91,0)</f>
        <v>0</v>
      </c>
      <c r="E90" s="229">
        <f>+IF(AND(E89&gt;='C'!$R91,E89&lt;'C'!$T91),'C'!$O91,0)</f>
        <v>0</v>
      </c>
      <c r="F90" s="229">
        <f>+IF(AND(F89&gt;='C'!$R91,F89&lt;'C'!$T91),'C'!$O91,0)</f>
        <v>0</v>
      </c>
      <c r="G90" s="229">
        <f>+IF(AND(G89&gt;='C'!$R91,G89&lt;'C'!$T91),'C'!$O91,0)</f>
        <v>0</v>
      </c>
      <c r="H90" s="229">
        <f>+IF(AND(H89&gt;='C'!$R91,H89&lt;'C'!$T91),'C'!$O91,0)</f>
        <v>0</v>
      </c>
      <c r="I90" s="229">
        <f>+IF(AND(I89&gt;='C'!$R91,I89&lt;'C'!$T91),'C'!$O91,0)</f>
        <v>0</v>
      </c>
      <c r="J90" s="229">
        <f>+IF(AND(J89&gt;='C'!$R91,J89&lt;'C'!$T91),'C'!$O91,0)</f>
        <v>0</v>
      </c>
      <c r="K90" s="229">
        <f>+IF(AND(K89&gt;='C'!$R91,K89&lt;'C'!$T91),'C'!$O91,0)</f>
        <v>0</v>
      </c>
      <c r="L90" s="229">
        <f>+IF(AND(L89&gt;='C'!$R91,L89&lt;'C'!$T91),'C'!$O91,0)</f>
        <v>0</v>
      </c>
      <c r="M90" s="229">
        <f>+IF(AND(M89&gt;='C'!$R91,M89&lt;'C'!$T91),'C'!$O91,0)</f>
        <v>0</v>
      </c>
      <c r="N90" s="229">
        <f>+IF(AND(N89&gt;='C'!$R91,N89&lt;'C'!$T91),'C'!$O91,0)</f>
        <v>0</v>
      </c>
      <c r="O90" s="229">
        <f>+IF(AND(O89&gt;='C'!$R91,O89&lt;'C'!$T91),'C'!$O91,0)</f>
        <v>0</v>
      </c>
      <c r="P90" s="229">
        <f>+IF(AND(P89&gt;='C'!$R91,P89&lt;'C'!$T91),'C'!$O91,0)</f>
        <v>0</v>
      </c>
      <c r="Q90" s="229">
        <f>+IF(AND(Q89&gt;='C'!$R91,Q89&lt;'C'!$T91),'C'!$O91,0)</f>
        <v>0</v>
      </c>
      <c r="R90" s="229">
        <f>+IF(AND(R89&gt;='C'!$R91,R89&lt;'C'!$T91),'C'!$O91,0)</f>
        <v>0</v>
      </c>
      <c r="S90" s="229">
        <f>+IF(AND(S89&gt;='C'!$R91,S89&lt;'C'!$T91),'C'!$O91,0)</f>
        <v>0</v>
      </c>
      <c r="T90" s="229">
        <f>+IF(AND(T89&gt;='C'!$R91,T89&lt;'C'!$T91),'C'!$O91,0)</f>
        <v>0</v>
      </c>
      <c r="U90" s="229">
        <f>+IF(AND(U89&gt;='C'!$R91,U89&lt;'C'!$T91),'C'!$O91,0)</f>
        <v>0</v>
      </c>
      <c r="V90" s="229">
        <f>+IF(AND(V89&gt;='C'!$R91,V89&lt;'C'!$T91),'C'!$O91,0)</f>
        <v>0</v>
      </c>
      <c r="W90" s="229">
        <f>+IF(AND(W89&gt;='C'!$R91,W89&lt;'C'!$T91),'C'!$O91,0)</f>
        <v>0</v>
      </c>
      <c r="X90" s="229">
        <f>+IF(AND(X89&gt;='C'!$R91,X89&lt;'C'!$T91),'C'!$O91,0)</f>
        <v>0</v>
      </c>
      <c r="Y90" s="229">
        <f>+IF(AND(Y89&gt;='C'!$R91,Y89&lt;'C'!$T91),'C'!$O91,0)</f>
        <v>0</v>
      </c>
      <c r="Z90" s="229">
        <f>+IF(AND(Z89&gt;='C'!$R91,Z89&lt;'C'!$T91),'C'!$O91,0)</f>
        <v>0</v>
      </c>
      <c r="AA90" s="229">
        <f>+IF(AND(AA89&gt;='C'!$R91,AA89&lt;'C'!$T91),'C'!$O91,0)</f>
        <v>0</v>
      </c>
      <c r="AB90" s="229">
        <f>+IF(AND(AB89&gt;='C'!$R91,AB89&lt;'C'!$T91),'C'!$O91,0)</f>
        <v>0</v>
      </c>
      <c r="AC90" s="229">
        <f>+IF(AND(AC89&gt;='C'!$R91,AC89&lt;'C'!$T91),'C'!$O91,0)</f>
        <v>0</v>
      </c>
      <c r="AD90" s="229">
        <f>+IF(AND(AD89&gt;='C'!$R91,AD89&lt;'C'!$T91),'C'!$O91,0)</f>
        <v>0</v>
      </c>
      <c r="AE90" s="229">
        <f>+IF(AND(AE89&gt;='C'!$R91,AE89&lt;'C'!$T91),'C'!$O91,0)</f>
        <v>0</v>
      </c>
      <c r="AF90" s="229">
        <f>+IF(AND(AF89&gt;='C'!$R91,AF89&lt;'C'!$T91),'C'!$O91,0)</f>
        <v>0</v>
      </c>
      <c r="AG90" s="229">
        <f>+IF(AND(AG89&gt;='C'!$R91,AG89&lt;'C'!$T91),'C'!$O91,0)</f>
        <v>0</v>
      </c>
      <c r="AH90" s="229">
        <f>+IF(AND(AH89&gt;='C'!$R91,AH89&lt;'C'!$T91),'C'!$O91,0)</f>
        <v>0</v>
      </c>
      <c r="AI90" s="229">
        <f>+IF(AND(AI89&gt;='C'!$R91,AI89&lt;'C'!$T91),'C'!$O91,0)</f>
        <v>0</v>
      </c>
      <c r="AJ90" s="229">
        <f>+IF(AND(AJ89&gt;='C'!$R91,AJ89&lt;'C'!$T91),'C'!$O91,0)</f>
        <v>0</v>
      </c>
      <c r="AK90" s="229">
        <f>+IF(AND(AK89&gt;='C'!$R91,AK89&lt;'C'!$T91),'C'!$O91,0)</f>
        <v>0</v>
      </c>
      <c r="AL90" s="229">
        <f>+IF(AND(AL89&gt;='C'!$R91,AL89&lt;'C'!$T91),'C'!$O91,0)</f>
        <v>0</v>
      </c>
      <c r="AM90" s="229">
        <f>+IF(AND(AM89&gt;='C'!$R91,AM89&lt;'C'!$T91),'C'!$O91,0)</f>
        <v>0</v>
      </c>
      <c r="AN90" s="229">
        <f>+IF(AND(AN89&gt;='C'!$R91,AN89&lt;'C'!$T91),'C'!$O91,0)</f>
        <v>0</v>
      </c>
      <c r="AO90" s="229">
        <f>+IF(AND(AO89&gt;='C'!$R91,AO89&lt;'C'!$T91),'C'!$O91,0)</f>
        <v>0</v>
      </c>
      <c r="AP90" s="229">
        <f>+IF(AND(AP89&gt;='C'!$R91,AP89&lt;'C'!$T91),'C'!$O91,0)</f>
        <v>0</v>
      </c>
      <c r="AQ90" s="229">
        <f>+IF(AND(AQ89&gt;='C'!$R91,AQ89&lt;'C'!$T91),'C'!$O91,0)</f>
        <v>0</v>
      </c>
      <c r="AR90" s="229">
        <f>+IF(AND(AR89&gt;='C'!$R91,AR89&lt;'C'!$T91),'C'!$O91,0)</f>
        <v>0</v>
      </c>
      <c r="AS90" s="229">
        <f>+IF(AND(AS89&gt;='C'!$R91,AS89&lt;'C'!$T91),'C'!$O91,0)</f>
        <v>0</v>
      </c>
      <c r="AT90" s="229">
        <f>+IF(AND(AT89&gt;='C'!$R91,AT89&lt;'C'!$T91),'C'!$O91,0)</f>
        <v>0</v>
      </c>
      <c r="AU90" s="229">
        <f>+IF(AND(AU89&gt;='C'!$R91,AU89&lt;'C'!$T91),'C'!$O91,0)</f>
        <v>0</v>
      </c>
      <c r="AV90" s="229">
        <f>+IF(AND(AV89&gt;='C'!$R91,AV89&lt;'C'!$T91),'C'!$O91,0)</f>
        <v>0</v>
      </c>
      <c r="AW90" s="229">
        <f>+IF(AND(AW89&gt;='C'!$R91,AW89&lt;'C'!$T91),'C'!$O91,0)</f>
        <v>0</v>
      </c>
      <c r="AX90" s="229">
        <f>+IF(AND(AX89&gt;='C'!$R91,AX89&lt;'C'!$T91),'C'!$O91,0)</f>
        <v>0</v>
      </c>
      <c r="AY90" s="229">
        <f>+IF(AND(AY89&gt;='C'!$R91,AY89&lt;'C'!$T91),'C'!$O91,0)</f>
        <v>0</v>
      </c>
      <c r="AZ90" s="229">
        <f>+IF(AND(AZ89&gt;='C'!$R91,AZ89&lt;'C'!$T91),'C'!$O91,0)</f>
        <v>0</v>
      </c>
      <c r="BA90" s="229">
        <f>+IF(AND(BA89&gt;='C'!$R91,BA89&lt;'C'!$T91),'C'!$O91,0)</f>
        <v>0</v>
      </c>
      <c r="BB90" s="229">
        <f>+IF(AND(BB89&gt;='C'!$R91,BB89&lt;'C'!$T91),'C'!$O91,0)</f>
        <v>0</v>
      </c>
      <c r="BC90" s="229">
        <f>+IF(AND(BC89&gt;='C'!$R91,BC89&lt;'C'!$T91),'C'!$O91,0)</f>
        <v>0</v>
      </c>
      <c r="BD90" s="229">
        <f>+IF(AND(BD89&gt;='C'!$R91,BD89&lt;'C'!$T91),'C'!$O91,0)</f>
        <v>0</v>
      </c>
      <c r="BE90" s="229">
        <f>+IF(AND(BE89&gt;='C'!$R91,BE89&lt;'C'!$T91),'C'!$O91,0)</f>
        <v>0</v>
      </c>
      <c r="BF90" s="229">
        <f>+IF(AND(BF89&gt;='C'!$R91,BF89&lt;'C'!$T91),'C'!$O91,0)</f>
        <v>0</v>
      </c>
      <c r="BG90" s="229">
        <f>+IF(AND(BG89&gt;='C'!$R91,BG89&lt;'C'!$T91),'C'!$O91,0)</f>
        <v>0</v>
      </c>
      <c r="BH90" s="229">
        <f>+IF(AND(BH89&gt;='C'!$R91,BH89&lt;'C'!$T91),'C'!$O91,0)</f>
        <v>0</v>
      </c>
      <c r="BI90" s="229">
        <f>+IF(AND(BI89&gt;='C'!$R91,BI89&lt;'C'!$T91),'C'!$O91,0)</f>
        <v>0</v>
      </c>
      <c r="BJ90" s="229">
        <f>+IF(AND(BJ89&gt;='C'!$R91,BJ89&lt;'C'!$T91),'C'!$O91,0)</f>
        <v>0</v>
      </c>
      <c r="BK90" s="229">
        <f>+IF(AND(BK89&gt;='C'!$R91,BK89&lt;'C'!$T91),'C'!$O91,0)</f>
        <v>0</v>
      </c>
    </row>
    <row r="91" spans="1:63" s="122" customFormat="1">
      <c r="A91" s="140"/>
      <c r="B91" s="226" t="s">
        <v>248</v>
      </c>
      <c r="C91" s="213"/>
      <c r="D91" s="229">
        <f>+IF(AND(D89&gt;='C'!$R91,D89&lt;'C'!$T91),'C'!$G91,0)*D96</f>
        <v>0</v>
      </c>
      <c r="E91" s="229">
        <f>+IF(AND(E89&gt;='C'!$R91,E89&lt;'C'!$T91),'C'!$G91,0)*E96</f>
        <v>0</v>
      </c>
      <c r="F91" s="229">
        <f>+IF(AND(F89&gt;='C'!$R91,F89&lt;'C'!$T91),'C'!$G91,0)*F96</f>
        <v>0</v>
      </c>
      <c r="G91" s="229">
        <f>+IF(AND(G89&gt;='C'!$R91,G89&lt;'C'!$T91),'C'!$G91,0)*G96</f>
        <v>0</v>
      </c>
      <c r="H91" s="229">
        <f>+IF(AND(H89&gt;='C'!$R91,H89&lt;'C'!$T91),'C'!$G91,0)*H96</f>
        <v>0</v>
      </c>
      <c r="I91" s="229">
        <f>+IF(AND(I89&gt;='C'!$R91,I89&lt;'C'!$T91),'C'!$G91,0)*I96</f>
        <v>0</v>
      </c>
      <c r="J91" s="229">
        <f>+IF(AND(J89&gt;='C'!$R91,J89&lt;'C'!$T91),'C'!$G91,0)*J96</f>
        <v>0</v>
      </c>
      <c r="K91" s="229">
        <f>+IF(AND(K89&gt;='C'!$R91,K89&lt;'C'!$T91),'C'!$G91,0)*K96</f>
        <v>0</v>
      </c>
      <c r="L91" s="229">
        <f>+IF(AND(L89&gt;='C'!$R91,L89&lt;'C'!$T91),'C'!$G91,0)*L96</f>
        <v>0</v>
      </c>
      <c r="M91" s="229">
        <f>+IF(AND(M89&gt;='C'!$R91,M89&lt;'C'!$T91),'C'!$G91,0)*M96</f>
        <v>0</v>
      </c>
      <c r="N91" s="229">
        <f>+IF(AND(N89&gt;='C'!$R91,N89&lt;'C'!$T91),'C'!$G91,0)*N96</f>
        <v>0</v>
      </c>
      <c r="O91" s="229">
        <f>+IF(AND(O89&gt;='C'!$R91,O89&lt;'C'!$T91),'C'!$G91,0)*O96</f>
        <v>0</v>
      </c>
      <c r="P91" s="229">
        <f>+IF(AND(P89&gt;='C'!$R91,P89&lt;'C'!$T91),'C'!$G91,0)*P96</f>
        <v>0</v>
      </c>
      <c r="Q91" s="229">
        <f>+IF(AND(Q89&gt;='C'!$R91,Q89&lt;'C'!$T91),'C'!$G91,0)*Q96</f>
        <v>0</v>
      </c>
      <c r="R91" s="229">
        <f>+IF(AND(R89&gt;='C'!$R91,R89&lt;'C'!$T91),'C'!$G91,0)*R96</f>
        <v>0</v>
      </c>
      <c r="S91" s="229">
        <f>+IF(AND(S89&gt;='C'!$R91,S89&lt;'C'!$T91),'C'!$G91,0)*S96</f>
        <v>0</v>
      </c>
      <c r="T91" s="229">
        <f>+IF(AND(T89&gt;='C'!$R91,T89&lt;'C'!$T91),'C'!$G91,0)*T96</f>
        <v>0</v>
      </c>
      <c r="U91" s="229">
        <f>+IF(AND(U89&gt;='C'!$R91,U89&lt;'C'!$T91),'C'!$G91,0)*U96</f>
        <v>0</v>
      </c>
      <c r="V91" s="229">
        <f>+IF(AND(V89&gt;='C'!$R91,V89&lt;'C'!$T91),'C'!$G91,0)*V96</f>
        <v>0</v>
      </c>
      <c r="W91" s="229">
        <f>+IF(AND(W89&gt;='C'!$R91,W89&lt;'C'!$T91),'C'!$G91,0)*W96</f>
        <v>0</v>
      </c>
      <c r="X91" s="229">
        <f>+IF(AND(X89&gt;='C'!$R91,X89&lt;'C'!$T91),'C'!$G91,0)*X96</f>
        <v>0</v>
      </c>
      <c r="Y91" s="229">
        <f>+IF(AND(Y89&gt;='C'!$R91,Y89&lt;'C'!$T91),'C'!$G91,0)*Y96</f>
        <v>0</v>
      </c>
      <c r="Z91" s="229">
        <f>+IF(AND(Z89&gt;='C'!$R91,Z89&lt;'C'!$T91),'C'!$G91,0)*Z96</f>
        <v>0</v>
      </c>
      <c r="AA91" s="229">
        <f>+IF(AND(AA89&gt;='C'!$R91,AA89&lt;'C'!$T91),'C'!$G91,0)*AA96</f>
        <v>0</v>
      </c>
      <c r="AB91" s="229">
        <f>+IF(AND(AB89&gt;='C'!$R91,AB89&lt;'C'!$T91),'C'!$G91,0)*AB96</f>
        <v>0</v>
      </c>
      <c r="AC91" s="229">
        <f>+IF(AND(AC89&gt;='C'!$R91,AC89&lt;'C'!$T91),'C'!$G91,0)*AC96</f>
        <v>0</v>
      </c>
      <c r="AD91" s="229">
        <f>+IF(AND(AD89&gt;='C'!$R91,AD89&lt;'C'!$T91),'C'!$G91,0)*AD96</f>
        <v>0</v>
      </c>
      <c r="AE91" s="229">
        <f>+IF(AND(AE89&gt;='C'!$R91,AE89&lt;'C'!$T91),'C'!$G91,0)*AE96</f>
        <v>0</v>
      </c>
      <c r="AF91" s="229">
        <f>+IF(AND(AF89&gt;='C'!$R91,AF89&lt;'C'!$T91),'C'!$G91,0)*AF96</f>
        <v>0</v>
      </c>
      <c r="AG91" s="229">
        <f>+IF(AND(AG89&gt;='C'!$R91,AG89&lt;'C'!$T91),'C'!$G91,0)*AG96</f>
        <v>0</v>
      </c>
      <c r="AH91" s="229">
        <f>+IF(AND(AH89&gt;='C'!$R91,AH89&lt;'C'!$T91),'C'!$G91,0)*AH96</f>
        <v>0</v>
      </c>
      <c r="AI91" s="229">
        <f>+IF(AND(AI89&gt;='C'!$R91,AI89&lt;'C'!$T91),'C'!$G91,0)*AI96</f>
        <v>0</v>
      </c>
      <c r="AJ91" s="229">
        <f>+IF(AND(AJ89&gt;='C'!$R91,AJ89&lt;'C'!$T91),'C'!$G91,0)*AJ96</f>
        <v>0</v>
      </c>
      <c r="AK91" s="229">
        <f>+IF(AND(AK89&gt;='C'!$R91,AK89&lt;'C'!$T91),'C'!$G91,0)*AK96</f>
        <v>0</v>
      </c>
      <c r="AL91" s="229">
        <f>+IF(AND(AL89&gt;='C'!$R91,AL89&lt;'C'!$T91),'C'!$G91,0)*AL96</f>
        <v>0</v>
      </c>
      <c r="AM91" s="229">
        <f>+IF(AND(AM89&gt;='C'!$R91,AM89&lt;'C'!$T91),'C'!$G91,0)*AM96</f>
        <v>0</v>
      </c>
      <c r="AN91" s="229">
        <f>+IF(AND(AN89&gt;='C'!$R91,AN89&lt;'C'!$T91),'C'!$G91,0)*AN96</f>
        <v>0</v>
      </c>
      <c r="AO91" s="229">
        <f>+IF(AND(AO89&gt;='C'!$R91,AO89&lt;'C'!$T91),'C'!$G91,0)*AO96</f>
        <v>0</v>
      </c>
      <c r="AP91" s="229">
        <f>+IF(AND(AP89&gt;='C'!$R91,AP89&lt;'C'!$T91),'C'!$G91,0)*AP96</f>
        <v>0</v>
      </c>
      <c r="AQ91" s="229">
        <f>+IF(AND(AQ89&gt;='C'!$R91,AQ89&lt;'C'!$T91),'C'!$G91,0)*AQ96</f>
        <v>0</v>
      </c>
      <c r="AR91" s="229">
        <f>+IF(AND(AR89&gt;='C'!$R91,AR89&lt;'C'!$T91),'C'!$G91,0)*AR96</f>
        <v>0</v>
      </c>
      <c r="AS91" s="229">
        <f>+IF(AND(AS89&gt;='C'!$R91,AS89&lt;'C'!$T91),'C'!$G91,0)*AS96</f>
        <v>0</v>
      </c>
      <c r="AT91" s="229">
        <f>+IF(AND(AT89&gt;='C'!$R91,AT89&lt;'C'!$T91),'C'!$G91,0)*AT96</f>
        <v>0</v>
      </c>
      <c r="AU91" s="229">
        <f>+IF(AND(AU89&gt;='C'!$R91,AU89&lt;'C'!$T91),'C'!$G91,0)*AU96</f>
        <v>0</v>
      </c>
      <c r="AV91" s="229">
        <f>+IF(AND(AV89&gt;='C'!$R91,AV89&lt;'C'!$T91),'C'!$G91,0)*AV96</f>
        <v>0</v>
      </c>
      <c r="AW91" s="229">
        <f>+IF(AND(AW89&gt;='C'!$R91,AW89&lt;'C'!$T91),'C'!$G91,0)*AW96</f>
        <v>0</v>
      </c>
      <c r="AX91" s="229">
        <f>+IF(AND(AX89&gt;='C'!$R91,AX89&lt;'C'!$T91),'C'!$G91,0)*AX96</f>
        <v>0</v>
      </c>
      <c r="AY91" s="229">
        <f>+IF(AND(AY89&gt;='C'!$R91,AY89&lt;'C'!$T91),'C'!$G91,0)*AY96</f>
        <v>0</v>
      </c>
      <c r="AZ91" s="229">
        <f>+IF(AND(AZ89&gt;='C'!$R91,AZ89&lt;'C'!$T91),'C'!$G91,0)*AZ96</f>
        <v>0</v>
      </c>
      <c r="BA91" s="229">
        <f>+IF(AND(BA89&gt;='C'!$R91,BA89&lt;'C'!$T91),'C'!$G91,0)*BA96</f>
        <v>0</v>
      </c>
      <c r="BB91" s="229">
        <f>+IF(AND(BB89&gt;='C'!$R91,BB89&lt;'C'!$T91),'C'!$G91,0)*BB96</f>
        <v>0</v>
      </c>
      <c r="BC91" s="229">
        <f>+IF(AND(BC89&gt;='C'!$R91,BC89&lt;'C'!$T91),'C'!$G91,0)*BC96</f>
        <v>0</v>
      </c>
      <c r="BD91" s="229">
        <f>+IF(AND(BD89&gt;='C'!$R91,BD89&lt;'C'!$T91),'C'!$G91,0)*BD96</f>
        <v>0</v>
      </c>
      <c r="BE91" s="229">
        <f>+IF(AND(BE89&gt;='C'!$R91,BE89&lt;'C'!$T91),'C'!$G91,0)*BE96</f>
        <v>0</v>
      </c>
      <c r="BF91" s="229">
        <f>+IF(AND(BF89&gt;='C'!$R91,BF89&lt;'C'!$T91),'C'!$G91,0)*BF96</f>
        <v>0</v>
      </c>
      <c r="BG91" s="229">
        <f>+IF(AND(BG89&gt;='C'!$R91,BG89&lt;'C'!$T91),'C'!$G91,0)*BG96</f>
        <v>0</v>
      </c>
      <c r="BH91" s="229">
        <f>+IF(AND(BH89&gt;='C'!$R91,BH89&lt;'C'!$T91),'C'!$G91,0)*BH96</f>
        <v>0</v>
      </c>
      <c r="BI91" s="229">
        <f>+IF(AND(BI89&gt;='C'!$R91,BI89&lt;'C'!$T91),'C'!$G91,0)*BI96</f>
        <v>0</v>
      </c>
      <c r="BJ91" s="229">
        <f>+IF(AND(BJ89&gt;='C'!$R91,BJ89&lt;'C'!$T91),'C'!$G91,0)*BJ96</f>
        <v>0</v>
      </c>
      <c r="BK91" s="229">
        <f>+IF(AND(BK89&gt;='C'!$R91,BK89&lt;'C'!$T91),'C'!$G91,0)*BK96</f>
        <v>0</v>
      </c>
    </row>
    <row r="92" spans="1:63" s="122" customFormat="1">
      <c r="A92" s="140"/>
      <c r="B92" s="226" t="s">
        <v>247</v>
      </c>
      <c r="C92" s="213"/>
      <c r="D92" s="229">
        <f t="shared" ref="D92:AI92" si="59">+D91-D93-D90</f>
        <v>0</v>
      </c>
      <c r="E92" s="229">
        <f t="shared" si="59"/>
        <v>0</v>
      </c>
      <c r="F92" s="229">
        <f t="shared" si="59"/>
        <v>0</v>
      </c>
      <c r="G92" s="229">
        <f t="shared" si="59"/>
        <v>0</v>
      </c>
      <c r="H92" s="229">
        <f t="shared" si="59"/>
        <v>0</v>
      </c>
      <c r="I92" s="229">
        <f t="shared" si="59"/>
        <v>0</v>
      </c>
      <c r="J92" s="229">
        <f t="shared" si="59"/>
        <v>0</v>
      </c>
      <c r="K92" s="229">
        <f t="shared" si="59"/>
        <v>0</v>
      </c>
      <c r="L92" s="229">
        <f t="shared" si="59"/>
        <v>0</v>
      </c>
      <c r="M92" s="229">
        <f t="shared" si="59"/>
        <v>0</v>
      </c>
      <c r="N92" s="229">
        <f t="shared" si="59"/>
        <v>0</v>
      </c>
      <c r="O92" s="229">
        <f t="shared" si="59"/>
        <v>0</v>
      </c>
      <c r="P92" s="229">
        <f t="shared" si="59"/>
        <v>0</v>
      </c>
      <c r="Q92" s="229">
        <f t="shared" si="59"/>
        <v>0</v>
      </c>
      <c r="R92" s="229">
        <f t="shared" si="59"/>
        <v>0</v>
      </c>
      <c r="S92" s="229">
        <f t="shared" si="59"/>
        <v>0</v>
      </c>
      <c r="T92" s="229">
        <f t="shared" si="59"/>
        <v>0</v>
      </c>
      <c r="U92" s="229">
        <f t="shared" si="59"/>
        <v>0</v>
      </c>
      <c r="V92" s="229">
        <f t="shared" si="59"/>
        <v>0</v>
      </c>
      <c r="W92" s="229">
        <f t="shared" si="59"/>
        <v>0</v>
      </c>
      <c r="X92" s="229">
        <f t="shared" si="59"/>
        <v>0</v>
      </c>
      <c r="Y92" s="229">
        <f t="shared" si="59"/>
        <v>0</v>
      </c>
      <c r="Z92" s="229">
        <f t="shared" si="59"/>
        <v>0</v>
      </c>
      <c r="AA92" s="229">
        <f t="shared" si="59"/>
        <v>0</v>
      </c>
      <c r="AB92" s="229">
        <f t="shared" si="59"/>
        <v>0</v>
      </c>
      <c r="AC92" s="229">
        <f t="shared" si="59"/>
        <v>0</v>
      </c>
      <c r="AD92" s="229">
        <f t="shared" si="59"/>
        <v>0</v>
      </c>
      <c r="AE92" s="229">
        <f t="shared" si="59"/>
        <v>0</v>
      </c>
      <c r="AF92" s="229">
        <f t="shared" si="59"/>
        <v>0</v>
      </c>
      <c r="AG92" s="229">
        <f t="shared" si="59"/>
        <v>0</v>
      </c>
      <c r="AH92" s="229">
        <f t="shared" si="59"/>
        <v>0</v>
      </c>
      <c r="AI92" s="229">
        <f t="shared" si="59"/>
        <v>0</v>
      </c>
      <c r="AJ92" s="229">
        <f t="shared" ref="AJ92:BK92" si="60">+AJ91-AJ93-AJ90</f>
        <v>0</v>
      </c>
      <c r="AK92" s="229">
        <f t="shared" si="60"/>
        <v>0</v>
      </c>
      <c r="AL92" s="229">
        <f t="shared" si="60"/>
        <v>0</v>
      </c>
      <c r="AM92" s="229">
        <f t="shared" si="60"/>
        <v>0</v>
      </c>
      <c r="AN92" s="229">
        <f t="shared" si="60"/>
        <v>0</v>
      </c>
      <c r="AO92" s="229">
        <f t="shared" si="60"/>
        <v>0</v>
      </c>
      <c r="AP92" s="229">
        <f t="shared" si="60"/>
        <v>0</v>
      </c>
      <c r="AQ92" s="229">
        <f t="shared" si="60"/>
        <v>0</v>
      </c>
      <c r="AR92" s="229">
        <f t="shared" si="60"/>
        <v>0</v>
      </c>
      <c r="AS92" s="229">
        <f t="shared" si="60"/>
        <v>0</v>
      </c>
      <c r="AT92" s="229">
        <f t="shared" si="60"/>
        <v>0</v>
      </c>
      <c r="AU92" s="229">
        <f t="shared" si="60"/>
        <v>0</v>
      </c>
      <c r="AV92" s="229">
        <f t="shared" si="60"/>
        <v>0</v>
      </c>
      <c r="AW92" s="229">
        <f t="shared" si="60"/>
        <v>0</v>
      </c>
      <c r="AX92" s="229">
        <f t="shared" si="60"/>
        <v>0</v>
      </c>
      <c r="AY92" s="229">
        <f t="shared" si="60"/>
        <v>0</v>
      </c>
      <c r="AZ92" s="229">
        <f t="shared" si="60"/>
        <v>0</v>
      </c>
      <c r="BA92" s="229">
        <f t="shared" si="60"/>
        <v>0</v>
      </c>
      <c r="BB92" s="229">
        <f t="shared" si="60"/>
        <v>0</v>
      </c>
      <c r="BC92" s="229">
        <f t="shared" si="60"/>
        <v>0</v>
      </c>
      <c r="BD92" s="229">
        <f t="shared" si="60"/>
        <v>0</v>
      </c>
      <c r="BE92" s="229">
        <f t="shared" si="60"/>
        <v>0</v>
      </c>
      <c r="BF92" s="229">
        <f t="shared" si="60"/>
        <v>0</v>
      </c>
      <c r="BG92" s="229">
        <f t="shared" si="60"/>
        <v>0</v>
      </c>
      <c r="BH92" s="229">
        <f t="shared" si="60"/>
        <v>0</v>
      </c>
      <c r="BI92" s="229">
        <f t="shared" si="60"/>
        <v>0</v>
      </c>
      <c r="BJ92" s="229">
        <f t="shared" si="60"/>
        <v>0</v>
      </c>
      <c r="BK92" s="229">
        <f t="shared" si="60"/>
        <v>0</v>
      </c>
    </row>
    <row r="93" spans="1:63" s="122" customFormat="1">
      <c r="A93" s="140"/>
      <c r="B93" s="226" t="s">
        <v>93</v>
      </c>
      <c r="C93" s="213"/>
      <c r="D93" s="229">
        <f>+IF(AND(D89&gt;='C'!$R91,D89&lt;'C'!$T91),'C'!$J91,0)*D96</f>
        <v>0</v>
      </c>
      <c r="E93" s="229">
        <f>+IF(AND(E89&gt;='C'!$R91,E89&lt;'C'!$T91),'C'!$J91,0)*E96</f>
        <v>0</v>
      </c>
      <c r="F93" s="229">
        <f>+IF(AND(F89&gt;='C'!$R91,F89&lt;'C'!$T91),'C'!$J91,0)*F96</f>
        <v>0</v>
      </c>
      <c r="G93" s="229">
        <f>+IF(AND(G89&gt;='C'!$R91,G89&lt;'C'!$T91),'C'!$J91,0)*G96</f>
        <v>0</v>
      </c>
      <c r="H93" s="229">
        <f>+IF(AND(H89&gt;='C'!$R91,H89&lt;'C'!$T91),'C'!$J91,0)*H96</f>
        <v>0</v>
      </c>
      <c r="I93" s="229">
        <f>+IF(AND(I89&gt;='C'!$R91,I89&lt;'C'!$T91),'C'!$J91,0)*I96</f>
        <v>0</v>
      </c>
      <c r="J93" s="229">
        <f>+IF(AND(J89&gt;='C'!$R91,J89&lt;'C'!$T91),'C'!$J91,0)*J96</f>
        <v>0</v>
      </c>
      <c r="K93" s="229">
        <f>+IF(AND(K89&gt;='C'!$R91,K89&lt;'C'!$T91),'C'!$J91,0)*K96</f>
        <v>0</v>
      </c>
      <c r="L93" s="229">
        <f>+IF(AND(L89&gt;='C'!$R91,L89&lt;'C'!$T91),'C'!$J91,0)*L96</f>
        <v>0</v>
      </c>
      <c r="M93" s="229">
        <f>+IF(AND(M89&gt;='C'!$R91,M89&lt;'C'!$T91),'C'!$J91,0)*M96</f>
        <v>0</v>
      </c>
      <c r="N93" s="229">
        <f>+IF(AND(N89&gt;='C'!$R91,N89&lt;'C'!$T91),'C'!$J91,0)*N96</f>
        <v>0</v>
      </c>
      <c r="O93" s="229">
        <f>+IF(AND(O89&gt;='C'!$R91,O89&lt;'C'!$T91),'C'!$J91,0)*O96</f>
        <v>0</v>
      </c>
      <c r="P93" s="229">
        <f>+IF(AND(P89&gt;='C'!$R91,P89&lt;'C'!$T91),'C'!$J91,0)*P96</f>
        <v>0</v>
      </c>
      <c r="Q93" s="229">
        <f>+IF(AND(Q89&gt;='C'!$R91,Q89&lt;'C'!$T91),'C'!$J91,0)*Q96</f>
        <v>0</v>
      </c>
      <c r="R93" s="229">
        <f>+IF(AND(R89&gt;='C'!$R91,R89&lt;'C'!$T91),'C'!$J91,0)*R96</f>
        <v>0</v>
      </c>
      <c r="S93" s="229">
        <f>+IF(AND(S89&gt;='C'!$R91,S89&lt;'C'!$T91),'C'!$J91,0)*S96</f>
        <v>0</v>
      </c>
      <c r="T93" s="229">
        <f>+IF(AND(T89&gt;='C'!$R91,T89&lt;'C'!$T91),'C'!$J91,0)*T96</f>
        <v>0</v>
      </c>
      <c r="U93" s="229">
        <f>+IF(AND(U89&gt;='C'!$R91,U89&lt;'C'!$T91),'C'!$J91,0)*U96</f>
        <v>0</v>
      </c>
      <c r="V93" s="229">
        <f>+IF(AND(V89&gt;='C'!$R91,V89&lt;'C'!$T91),'C'!$J91,0)*V96</f>
        <v>0</v>
      </c>
      <c r="W93" s="229">
        <f>+IF(AND(W89&gt;='C'!$R91,W89&lt;'C'!$T91),'C'!$J91,0)*W96</f>
        <v>0</v>
      </c>
      <c r="X93" s="229">
        <f>+IF(AND(X89&gt;='C'!$R91,X89&lt;'C'!$T91),'C'!$J91,0)*X96</f>
        <v>0</v>
      </c>
      <c r="Y93" s="229">
        <f>+IF(AND(Y89&gt;='C'!$R91,Y89&lt;'C'!$T91),'C'!$J91,0)*Y96</f>
        <v>0</v>
      </c>
      <c r="Z93" s="229">
        <f>+IF(AND(Z89&gt;='C'!$R91,Z89&lt;'C'!$T91),'C'!$J91,0)*Z96</f>
        <v>0</v>
      </c>
      <c r="AA93" s="229">
        <f>+IF(AND(AA89&gt;='C'!$R91,AA89&lt;'C'!$T91),'C'!$J91,0)*AA96</f>
        <v>0</v>
      </c>
      <c r="AB93" s="229">
        <f>+IF(AND(AB89&gt;='C'!$R91,AB89&lt;'C'!$T91),'C'!$J91,0)*AB96</f>
        <v>0</v>
      </c>
      <c r="AC93" s="229">
        <f>+IF(AND(AC89&gt;='C'!$R91,AC89&lt;'C'!$T91),'C'!$J91,0)*AC96</f>
        <v>0</v>
      </c>
      <c r="AD93" s="229">
        <f>+IF(AND(AD89&gt;='C'!$R91,AD89&lt;'C'!$T91),'C'!$J91,0)*AD96</f>
        <v>0</v>
      </c>
      <c r="AE93" s="229">
        <f>+IF(AND(AE89&gt;='C'!$R91,AE89&lt;'C'!$T91),'C'!$J91,0)*AE96</f>
        <v>0</v>
      </c>
      <c r="AF93" s="229">
        <f>+IF(AND(AF89&gt;='C'!$R91,AF89&lt;'C'!$T91),'C'!$J91,0)*AF96</f>
        <v>0</v>
      </c>
      <c r="AG93" s="229">
        <f>+IF(AND(AG89&gt;='C'!$R91,AG89&lt;'C'!$T91),'C'!$J91,0)*AG96</f>
        <v>0</v>
      </c>
      <c r="AH93" s="229">
        <f>+IF(AND(AH89&gt;='C'!$R91,AH89&lt;'C'!$T91),'C'!$J91,0)*AH96</f>
        <v>0</v>
      </c>
      <c r="AI93" s="229">
        <f>+IF(AND(AI89&gt;='C'!$R91,AI89&lt;'C'!$T91),'C'!$J91,0)*AI96</f>
        <v>0</v>
      </c>
      <c r="AJ93" s="229">
        <f>+IF(AND(AJ89&gt;='C'!$R91,AJ89&lt;'C'!$T91),'C'!$J91,0)*AJ96</f>
        <v>0</v>
      </c>
      <c r="AK93" s="229">
        <f>+IF(AND(AK89&gt;='C'!$R91,AK89&lt;'C'!$T91),'C'!$J91,0)*AK96</f>
        <v>0</v>
      </c>
      <c r="AL93" s="229">
        <f>+IF(AND(AL89&gt;='C'!$R91,AL89&lt;'C'!$T91),'C'!$J91,0)*AL96</f>
        <v>0</v>
      </c>
      <c r="AM93" s="229">
        <f>+IF(AND(AM89&gt;='C'!$R91,AM89&lt;'C'!$T91),'C'!$J91,0)*AM96</f>
        <v>0</v>
      </c>
      <c r="AN93" s="229">
        <f>+IF(AND(AN89&gt;='C'!$R91,AN89&lt;'C'!$T91),'C'!$J91,0)*AN96</f>
        <v>0</v>
      </c>
      <c r="AO93" s="229">
        <f>+IF(AND(AO89&gt;='C'!$R91,AO89&lt;'C'!$T91),'C'!$J91,0)*AO96</f>
        <v>0</v>
      </c>
      <c r="AP93" s="229">
        <f>+IF(AND(AP89&gt;='C'!$R91,AP89&lt;'C'!$T91),'C'!$J91,0)*AP96</f>
        <v>0</v>
      </c>
      <c r="AQ93" s="229">
        <f>+IF(AND(AQ89&gt;='C'!$R91,AQ89&lt;'C'!$T91),'C'!$J91,0)*AQ96</f>
        <v>0</v>
      </c>
      <c r="AR93" s="229">
        <f>+IF(AND(AR89&gt;='C'!$R91,AR89&lt;'C'!$T91),'C'!$J91,0)*AR96</f>
        <v>0</v>
      </c>
      <c r="AS93" s="229">
        <f>+IF(AND(AS89&gt;='C'!$R91,AS89&lt;'C'!$T91),'C'!$J91,0)*AS96</f>
        <v>0</v>
      </c>
      <c r="AT93" s="229">
        <f>+IF(AND(AT89&gt;='C'!$R91,AT89&lt;'C'!$T91),'C'!$J91,0)*AT96</f>
        <v>0</v>
      </c>
      <c r="AU93" s="229">
        <f>+IF(AND(AU89&gt;='C'!$R91,AU89&lt;'C'!$T91),'C'!$J91,0)*AU96</f>
        <v>0</v>
      </c>
      <c r="AV93" s="229">
        <f>+IF(AND(AV89&gt;='C'!$R91,AV89&lt;'C'!$T91),'C'!$J91,0)*AV96</f>
        <v>0</v>
      </c>
      <c r="AW93" s="229">
        <f>+IF(AND(AW89&gt;='C'!$R91,AW89&lt;'C'!$T91),'C'!$J91,0)*AW96</f>
        <v>0</v>
      </c>
      <c r="AX93" s="229">
        <f>+IF(AND(AX89&gt;='C'!$R91,AX89&lt;'C'!$T91),'C'!$J91,0)*AX96</f>
        <v>0</v>
      </c>
      <c r="AY93" s="229">
        <f>+IF(AND(AY89&gt;='C'!$R91,AY89&lt;'C'!$T91),'C'!$J91,0)*AY96</f>
        <v>0</v>
      </c>
      <c r="AZ93" s="229">
        <f>+IF(AND(AZ89&gt;='C'!$R91,AZ89&lt;'C'!$T91),'C'!$J91,0)*AZ96</f>
        <v>0</v>
      </c>
      <c r="BA93" s="229">
        <f>+IF(AND(BA89&gt;='C'!$R91,BA89&lt;'C'!$T91),'C'!$J91,0)*BA96</f>
        <v>0</v>
      </c>
      <c r="BB93" s="229">
        <f>+IF(AND(BB89&gt;='C'!$R91,BB89&lt;'C'!$T91),'C'!$J91,0)*BB96</f>
        <v>0</v>
      </c>
      <c r="BC93" s="229">
        <f>+IF(AND(BC89&gt;='C'!$R91,BC89&lt;'C'!$T91),'C'!$J91,0)*BC96</f>
        <v>0</v>
      </c>
      <c r="BD93" s="229">
        <f>+IF(AND(BD89&gt;='C'!$R91,BD89&lt;'C'!$T91),'C'!$J91,0)*BD96</f>
        <v>0</v>
      </c>
      <c r="BE93" s="229">
        <f>+IF(AND(BE89&gt;='C'!$R91,BE89&lt;'C'!$T91),'C'!$J91,0)*BE96</f>
        <v>0</v>
      </c>
      <c r="BF93" s="229">
        <f>+IF(AND(BF89&gt;='C'!$R91,BF89&lt;'C'!$T91),'C'!$J91,0)*BF96</f>
        <v>0</v>
      </c>
      <c r="BG93" s="229">
        <f>+IF(AND(BG89&gt;='C'!$R91,BG89&lt;'C'!$T91),'C'!$J91,0)*BG96</f>
        <v>0</v>
      </c>
      <c r="BH93" s="229">
        <f>+IF(AND(BH89&gt;='C'!$R91,BH89&lt;'C'!$T91),'C'!$J91,0)*BH96</f>
        <v>0</v>
      </c>
      <c r="BI93" s="229">
        <f>+IF(AND(BI89&gt;='C'!$R91,BI89&lt;'C'!$T91),'C'!$J91,0)*BI96</f>
        <v>0</v>
      </c>
      <c r="BJ93" s="229">
        <f>+IF(AND(BJ89&gt;='C'!$R91,BJ89&lt;'C'!$T91),'C'!$J91,0)*BJ96</f>
        <v>0</v>
      </c>
      <c r="BK93" s="229">
        <f>+IF(AND(BK89&gt;='C'!$R91,BK89&lt;'C'!$T91),'C'!$J91,0)*BK96</f>
        <v>0</v>
      </c>
    </row>
    <row r="94" spans="1:63" s="122" customFormat="1">
      <c r="A94" s="140"/>
      <c r="B94" s="227" t="s">
        <v>174</v>
      </c>
      <c r="C94" s="213"/>
      <c r="D94" s="229">
        <f>+IF(AND(D89&gt;='C'!$R91,D89&lt;'C'!$T91),'C'!$M91,0)</f>
        <v>0</v>
      </c>
      <c r="E94" s="229">
        <f>+IF(AND(E89&gt;='C'!$R91,E89&lt;'C'!$T91),'C'!$M91,0)</f>
        <v>0</v>
      </c>
      <c r="F94" s="229">
        <f>+IF(AND(F89&gt;='C'!$R91,F89&lt;'C'!$T91),'C'!$M91,0)</f>
        <v>0</v>
      </c>
      <c r="G94" s="229">
        <f>+IF(AND(G89&gt;='C'!$R91,G89&lt;'C'!$T91),'C'!$M91,0)</f>
        <v>0</v>
      </c>
      <c r="H94" s="229">
        <f>+IF(AND(H89&gt;='C'!$R91,H89&lt;'C'!$T91),'C'!$M91,0)</f>
        <v>0</v>
      </c>
      <c r="I94" s="229">
        <f>+IF(AND(I89&gt;='C'!$R91,I89&lt;'C'!$T91),'C'!$M91,0)</f>
        <v>0</v>
      </c>
      <c r="J94" s="229">
        <f>+IF(AND(J89&gt;='C'!$R91,J89&lt;'C'!$T91),'C'!$M91,0)</f>
        <v>0</v>
      </c>
      <c r="K94" s="229">
        <f>+IF(AND(K89&gt;='C'!$R91,K89&lt;'C'!$T91),'C'!$M91,0)</f>
        <v>0</v>
      </c>
      <c r="L94" s="229">
        <f>+IF(AND(L89&gt;='C'!$R91,L89&lt;'C'!$T91),'C'!$M91,0)</f>
        <v>0</v>
      </c>
      <c r="M94" s="229">
        <f>+IF(AND(M89&gt;='C'!$R91,M89&lt;'C'!$T91),'C'!$M91,0)</f>
        <v>0</v>
      </c>
      <c r="N94" s="229">
        <f>+IF(AND(N89&gt;='C'!$R91,N89&lt;'C'!$T91),'C'!$M91,0)</f>
        <v>0</v>
      </c>
      <c r="O94" s="229">
        <f>+IF(AND(O89&gt;='C'!$R91,O89&lt;'C'!$T91),'C'!$M91,0)</f>
        <v>0</v>
      </c>
      <c r="P94" s="229">
        <f>+IF(AND(P89&gt;='C'!$R91,P89&lt;'C'!$T91),'C'!$M91,0)</f>
        <v>0</v>
      </c>
      <c r="Q94" s="229">
        <f>+IF(AND(Q89&gt;='C'!$R91,Q89&lt;'C'!$T91),'C'!$M91,0)</f>
        <v>0</v>
      </c>
      <c r="R94" s="229">
        <f>+IF(AND(R89&gt;='C'!$R91,R89&lt;'C'!$T91),'C'!$M91,0)</f>
        <v>0</v>
      </c>
      <c r="S94" s="229">
        <f>+IF(AND(S89&gt;='C'!$R91,S89&lt;'C'!$T91),'C'!$M91,0)</f>
        <v>0</v>
      </c>
      <c r="T94" s="229">
        <f>+IF(AND(T89&gt;='C'!$R91,T89&lt;'C'!$T91),'C'!$M91,0)</f>
        <v>0</v>
      </c>
      <c r="U94" s="229">
        <f>+IF(AND(U89&gt;='C'!$R91,U89&lt;'C'!$T91),'C'!$M91,0)</f>
        <v>0</v>
      </c>
      <c r="V94" s="229">
        <f>+IF(AND(V89&gt;='C'!$R91,V89&lt;'C'!$T91),'C'!$M91,0)</f>
        <v>0</v>
      </c>
      <c r="W94" s="229">
        <f>+IF(AND(W89&gt;='C'!$R91,W89&lt;'C'!$T91),'C'!$M91,0)</f>
        <v>0</v>
      </c>
      <c r="X94" s="229">
        <f>+IF(AND(X89&gt;='C'!$R91,X89&lt;'C'!$T91),'C'!$M91,0)</f>
        <v>0</v>
      </c>
      <c r="Y94" s="229">
        <f>+IF(AND(Y89&gt;='C'!$R91,Y89&lt;'C'!$T91),'C'!$M91,0)</f>
        <v>0</v>
      </c>
      <c r="Z94" s="229">
        <f>+IF(AND(Z89&gt;='C'!$R91,Z89&lt;'C'!$T91),'C'!$M91,0)</f>
        <v>0</v>
      </c>
      <c r="AA94" s="229">
        <f>+IF(AND(AA89&gt;='C'!$R91,AA89&lt;'C'!$T91),'C'!$M91,0)</f>
        <v>0</v>
      </c>
      <c r="AB94" s="229">
        <f>+IF(AND(AB89&gt;='C'!$R91,AB89&lt;'C'!$T91),'C'!$M91,0)</f>
        <v>0</v>
      </c>
      <c r="AC94" s="229">
        <f>+IF(AND(AC89&gt;='C'!$R91,AC89&lt;'C'!$T91),'C'!$M91,0)</f>
        <v>0</v>
      </c>
      <c r="AD94" s="229">
        <f>+IF(AND(AD89&gt;='C'!$R91,AD89&lt;'C'!$T91),'C'!$M91,0)</f>
        <v>0</v>
      </c>
      <c r="AE94" s="229">
        <f>+IF(AND(AE89&gt;='C'!$R91,AE89&lt;'C'!$T91),'C'!$M91,0)</f>
        <v>0</v>
      </c>
      <c r="AF94" s="229">
        <f>+IF(AND(AF89&gt;='C'!$R91,AF89&lt;'C'!$T91),'C'!$M91,0)</f>
        <v>0</v>
      </c>
      <c r="AG94" s="229">
        <f>+IF(AND(AG89&gt;='C'!$R91,AG89&lt;'C'!$T91),'C'!$M91,0)</f>
        <v>0</v>
      </c>
      <c r="AH94" s="229">
        <f>+IF(AND(AH89&gt;='C'!$R91,AH89&lt;'C'!$T91),'C'!$M91,0)</f>
        <v>0</v>
      </c>
      <c r="AI94" s="229">
        <f>+IF(AND(AI89&gt;='C'!$R91,AI89&lt;'C'!$T91),'C'!$M91,0)</f>
        <v>0</v>
      </c>
      <c r="AJ94" s="229">
        <f>+IF(AND(AJ89&gt;='C'!$R91,AJ89&lt;'C'!$T91),'C'!$M91,0)</f>
        <v>0</v>
      </c>
      <c r="AK94" s="229">
        <f>+IF(AND(AK89&gt;='C'!$R91,AK89&lt;'C'!$T91),'C'!$M91,0)</f>
        <v>0</v>
      </c>
      <c r="AL94" s="229">
        <f>+IF(AND(AL89&gt;='C'!$R91,AL89&lt;'C'!$T91),'C'!$M91,0)</f>
        <v>0</v>
      </c>
      <c r="AM94" s="229">
        <f>+IF(AND(AM89&gt;='C'!$R91,AM89&lt;'C'!$T91),'C'!$M91,0)</f>
        <v>0</v>
      </c>
      <c r="AN94" s="229">
        <f>+IF(AND(AN89&gt;='C'!$R91,AN89&lt;'C'!$T91),'C'!$M91,0)</f>
        <v>0</v>
      </c>
      <c r="AO94" s="229">
        <f>+IF(AND(AO89&gt;='C'!$R91,AO89&lt;'C'!$T91),'C'!$M91,0)</f>
        <v>0</v>
      </c>
      <c r="AP94" s="229">
        <f>+IF(AND(AP89&gt;='C'!$R91,AP89&lt;'C'!$T91),'C'!$M91,0)</f>
        <v>0</v>
      </c>
      <c r="AQ94" s="229">
        <f>+IF(AND(AQ89&gt;='C'!$R91,AQ89&lt;'C'!$T91),'C'!$M91,0)</f>
        <v>0</v>
      </c>
      <c r="AR94" s="229">
        <f>+IF(AND(AR89&gt;='C'!$R91,AR89&lt;'C'!$T91),'C'!$M91,0)</f>
        <v>0</v>
      </c>
      <c r="AS94" s="229">
        <f>+IF(AND(AS89&gt;='C'!$R91,AS89&lt;'C'!$T91),'C'!$M91,0)</f>
        <v>0</v>
      </c>
      <c r="AT94" s="229">
        <f>+IF(AND(AT89&gt;='C'!$R91,AT89&lt;'C'!$T91),'C'!$M91,0)</f>
        <v>0</v>
      </c>
      <c r="AU94" s="229">
        <f>+IF(AND(AU89&gt;='C'!$R91,AU89&lt;'C'!$T91),'C'!$M91,0)</f>
        <v>0</v>
      </c>
      <c r="AV94" s="229">
        <f>+IF(AND(AV89&gt;='C'!$R91,AV89&lt;'C'!$T91),'C'!$M91,0)</f>
        <v>0</v>
      </c>
      <c r="AW94" s="229">
        <f>+IF(AND(AW89&gt;='C'!$R91,AW89&lt;'C'!$T91),'C'!$M91,0)</f>
        <v>0</v>
      </c>
      <c r="AX94" s="229">
        <f>+IF(AND(AX89&gt;='C'!$R91,AX89&lt;'C'!$T91),'C'!$M91,0)</f>
        <v>0</v>
      </c>
      <c r="AY94" s="229">
        <f>+IF(AND(AY89&gt;='C'!$R91,AY89&lt;'C'!$T91),'C'!$M91,0)</f>
        <v>0</v>
      </c>
      <c r="AZ94" s="229">
        <f>+IF(AND(AZ89&gt;='C'!$R91,AZ89&lt;'C'!$T91),'C'!$M91,0)</f>
        <v>0</v>
      </c>
      <c r="BA94" s="229">
        <f>+IF(AND(BA89&gt;='C'!$R91,BA89&lt;'C'!$T91),'C'!$M91,0)</f>
        <v>0</v>
      </c>
      <c r="BB94" s="229">
        <f>+IF(AND(BB89&gt;='C'!$R91,BB89&lt;'C'!$T91),'C'!$M91,0)</f>
        <v>0</v>
      </c>
      <c r="BC94" s="229">
        <f>+IF(AND(BC89&gt;='C'!$R91,BC89&lt;'C'!$T91),'C'!$M91,0)</f>
        <v>0</v>
      </c>
      <c r="BD94" s="229">
        <f>+IF(AND(BD89&gt;='C'!$R91,BD89&lt;'C'!$T91),'C'!$M91,0)</f>
        <v>0</v>
      </c>
      <c r="BE94" s="229">
        <f>+IF(AND(BE89&gt;='C'!$R91,BE89&lt;'C'!$T91),'C'!$M91,0)</f>
        <v>0</v>
      </c>
      <c r="BF94" s="229">
        <f>+IF(AND(BF89&gt;='C'!$R91,BF89&lt;'C'!$T91),'C'!$M91,0)</f>
        <v>0</v>
      </c>
      <c r="BG94" s="229">
        <f>+IF(AND(BG89&gt;='C'!$R91,BG89&lt;'C'!$T91),'C'!$M91,0)</f>
        <v>0</v>
      </c>
      <c r="BH94" s="229">
        <f>+IF(AND(BH89&gt;='C'!$R91,BH89&lt;'C'!$T91),'C'!$M91,0)</f>
        <v>0</v>
      </c>
      <c r="BI94" s="229">
        <f>+IF(AND(BI89&gt;='C'!$R91,BI89&lt;'C'!$T91),'C'!$M91,0)</f>
        <v>0</v>
      </c>
      <c r="BJ94" s="229">
        <f>+IF(AND(BJ89&gt;='C'!$R91,BJ89&lt;'C'!$T91),'C'!$M91,0)</f>
        <v>0</v>
      </c>
      <c r="BK94" s="229">
        <f>+IF(AND(BK89&gt;='C'!$R91,BK89&lt;'C'!$T91),'C'!$M91,0)</f>
        <v>0</v>
      </c>
    </row>
    <row r="95" spans="1:63">
      <c r="B95" s="228" t="s">
        <v>246</v>
      </c>
      <c r="C95" s="215"/>
      <c r="D95" s="157">
        <f t="shared" ref="D95:BK95" si="61">SUM(D92:D94)</f>
        <v>0</v>
      </c>
      <c r="E95" s="157">
        <f t="shared" si="61"/>
        <v>0</v>
      </c>
      <c r="F95" s="157">
        <f t="shared" si="61"/>
        <v>0</v>
      </c>
      <c r="G95" s="157">
        <f t="shared" si="61"/>
        <v>0</v>
      </c>
      <c r="H95" s="157">
        <f t="shared" si="61"/>
        <v>0</v>
      </c>
      <c r="I95" s="157">
        <f t="shared" si="61"/>
        <v>0</v>
      </c>
      <c r="J95" s="157">
        <f t="shared" si="61"/>
        <v>0</v>
      </c>
      <c r="K95" s="157">
        <f t="shared" si="61"/>
        <v>0</v>
      </c>
      <c r="L95" s="157">
        <f t="shared" si="61"/>
        <v>0</v>
      </c>
      <c r="M95" s="157">
        <f t="shared" si="61"/>
        <v>0</v>
      </c>
      <c r="N95" s="157">
        <f t="shared" si="61"/>
        <v>0</v>
      </c>
      <c r="O95" s="157">
        <f t="shared" si="61"/>
        <v>0</v>
      </c>
      <c r="P95" s="157">
        <f t="shared" si="61"/>
        <v>0</v>
      </c>
      <c r="Q95" s="157">
        <f t="shared" si="61"/>
        <v>0</v>
      </c>
      <c r="R95" s="157">
        <f t="shared" si="61"/>
        <v>0</v>
      </c>
      <c r="S95" s="157">
        <f t="shared" si="61"/>
        <v>0</v>
      </c>
      <c r="T95" s="157">
        <f t="shared" si="61"/>
        <v>0</v>
      </c>
      <c r="U95" s="157">
        <f t="shared" si="61"/>
        <v>0</v>
      </c>
      <c r="V95" s="157">
        <f t="shared" si="61"/>
        <v>0</v>
      </c>
      <c r="W95" s="157">
        <f t="shared" si="61"/>
        <v>0</v>
      </c>
      <c r="X95" s="157">
        <f t="shared" si="61"/>
        <v>0</v>
      </c>
      <c r="Y95" s="157">
        <f t="shared" si="61"/>
        <v>0</v>
      </c>
      <c r="Z95" s="157">
        <f t="shared" si="61"/>
        <v>0</v>
      </c>
      <c r="AA95" s="157">
        <f t="shared" si="61"/>
        <v>0</v>
      </c>
      <c r="AB95" s="157">
        <f t="shared" si="61"/>
        <v>0</v>
      </c>
      <c r="AC95" s="157">
        <f t="shared" si="61"/>
        <v>0</v>
      </c>
      <c r="AD95" s="157">
        <f t="shared" si="61"/>
        <v>0</v>
      </c>
      <c r="AE95" s="157">
        <f t="shared" si="61"/>
        <v>0</v>
      </c>
      <c r="AF95" s="157">
        <f t="shared" si="61"/>
        <v>0</v>
      </c>
      <c r="AG95" s="157">
        <f t="shared" si="61"/>
        <v>0</v>
      </c>
      <c r="AH95" s="157">
        <f t="shared" si="61"/>
        <v>0</v>
      </c>
      <c r="AI95" s="157">
        <f t="shared" si="61"/>
        <v>0</v>
      </c>
      <c r="AJ95" s="157">
        <f t="shared" si="61"/>
        <v>0</v>
      </c>
      <c r="AK95" s="157">
        <f t="shared" si="61"/>
        <v>0</v>
      </c>
      <c r="AL95" s="157">
        <f t="shared" si="61"/>
        <v>0</v>
      </c>
      <c r="AM95" s="157">
        <f t="shared" si="61"/>
        <v>0</v>
      </c>
      <c r="AN95" s="157">
        <f t="shared" si="61"/>
        <v>0</v>
      </c>
      <c r="AO95" s="157">
        <f t="shared" si="61"/>
        <v>0</v>
      </c>
      <c r="AP95" s="157">
        <f t="shared" si="61"/>
        <v>0</v>
      </c>
      <c r="AQ95" s="157">
        <f t="shared" si="61"/>
        <v>0</v>
      </c>
      <c r="AR95" s="157">
        <f t="shared" si="61"/>
        <v>0</v>
      </c>
      <c r="AS95" s="157">
        <f t="shared" si="61"/>
        <v>0</v>
      </c>
      <c r="AT95" s="157">
        <f t="shared" si="61"/>
        <v>0</v>
      </c>
      <c r="AU95" s="157">
        <f t="shared" si="61"/>
        <v>0</v>
      </c>
      <c r="AV95" s="157">
        <f t="shared" si="61"/>
        <v>0</v>
      </c>
      <c r="AW95" s="157">
        <f t="shared" si="61"/>
        <v>0</v>
      </c>
      <c r="AX95" s="157">
        <f t="shared" si="61"/>
        <v>0</v>
      </c>
      <c r="AY95" s="157">
        <f t="shared" si="61"/>
        <v>0</v>
      </c>
      <c r="AZ95" s="157">
        <f t="shared" si="61"/>
        <v>0</v>
      </c>
      <c r="BA95" s="157">
        <f t="shared" si="61"/>
        <v>0</v>
      </c>
      <c r="BB95" s="157">
        <f t="shared" si="61"/>
        <v>0</v>
      </c>
      <c r="BC95" s="157">
        <f t="shared" si="61"/>
        <v>0</v>
      </c>
      <c r="BD95" s="157">
        <f t="shared" si="61"/>
        <v>0</v>
      </c>
      <c r="BE95" s="157">
        <f t="shared" si="61"/>
        <v>0</v>
      </c>
      <c r="BF95" s="157">
        <f t="shared" si="61"/>
        <v>0</v>
      </c>
      <c r="BG95" s="157">
        <f t="shared" si="61"/>
        <v>0</v>
      </c>
      <c r="BH95" s="157">
        <f t="shared" si="61"/>
        <v>0</v>
      </c>
      <c r="BI95" s="157">
        <f t="shared" si="61"/>
        <v>0</v>
      </c>
      <c r="BJ95" s="157">
        <f t="shared" si="61"/>
        <v>0</v>
      </c>
      <c r="BK95" s="157">
        <f t="shared" si="61"/>
        <v>0</v>
      </c>
    </row>
    <row r="96" spans="1:63">
      <c r="B96" s="123" t="s">
        <v>364</v>
      </c>
      <c r="D96" s="158">
        <f>IF('C'!$C$91=NT!$AB$3,+IF(OR(D89=NT!$C$31,D89=NT!$C$37,D89=NT!$C$43,D89=NT!$C$49,D89=NT!$C$55,D89=NT!$C$61,D89=NT!$C$67,D89=NT!$C$73,D89=NT!$C$79,D89=NT!$C$85,D89=NT!$C$91,D89=NT!$C$97,D89=NT!$C$104,D89=NT!$C$110,D89=NT!$C$116,D89=NT!$C$123,D89=NT!$C$129,D89=NT!$C$135),2,1),1)</f>
        <v>1</v>
      </c>
      <c r="E96" s="158">
        <f>IF('C'!$C$91=NT!$AB$3,+IF(OR(E89=NT!$C$31,E89=NT!$C$37,E89=NT!$C$43,E89=NT!$C$49,E89=NT!$C$55,E89=NT!$C$61,E89=NT!$C$67,E89=NT!$C$73,E89=NT!$C$79,E89=NT!$C$85,E89=NT!$C$91,E89=NT!$C$97,E89=NT!$C$104,E89=NT!$C$110,E89=NT!$C$116,E89=NT!$C$123,E89=NT!$C$129,E89=NT!$C$135),2,1),1)</f>
        <v>1</v>
      </c>
      <c r="F96" s="158">
        <f>IF('C'!$C$91=NT!$AB$3,+IF(OR(F89=NT!$C$31,F89=NT!$C$37,F89=NT!$C$43,F89=NT!$C$49,F89=NT!$C$55,F89=NT!$C$61,F89=NT!$C$67,F89=NT!$C$73,F89=NT!$C$79,F89=NT!$C$85,F89=NT!$C$91,F89=NT!$C$97,F89=NT!$C$104,F89=NT!$C$110,F89=NT!$C$116,F89=NT!$C$123,F89=NT!$C$129,F89=NT!$C$135),2,1),1)</f>
        <v>1</v>
      </c>
      <c r="G96" s="158">
        <f>IF('C'!$C$91=NT!$AB$3,+IF(OR(G89=NT!$C$31,G89=NT!$C$37,G89=NT!$C$43,G89=NT!$C$49,G89=NT!$C$55,G89=NT!$C$61,G89=NT!$C$67,G89=NT!$C$73,G89=NT!$C$79,G89=NT!$C$85,G89=NT!$C$91,G89=NT!$C$97,G89=NT!$C$104,G89=NT!$C$110,G89=NT!$C$116,G89=NT!$C$123,G89=NT!$C$129,G89=NT!$C$135),2,1),1)</f>
        <v>1</v>
      </c>
      <c r="H96" s="158">
        <f>IF('C'!$C$91=NT!$AB$3,+IF(OR(H89=NT!$C$31,H89=NT!$C$37,H89=NT!$C$43,H89=NT!$C$49,H89=NT!$C$55,H89=NT!$C$61,H89=NT!$C$67,H89=NT!$C$73,H89=NT!$C$79,H89=NT!$C$85,H89=NT!$C$91,H89=NT!$C$97,H89=NT!$C$104,H89=NT!$C$110,H89=NT!$C$116,H89=NT!$C$123,H89=NT!$C$129,H89=NT!$C$135),2,1),1)</f>
        <v>1</v>
      </c>
      <c r="I96" s="158">
        <f>IF('C'!$C$91=NT!$AB$3,+IF(OR(I89=NT!$C$31,I89=NT!$C$37,I89=NT!$C$43,I89=NT!$C$49,I89=NT!$C$55,I89=NT!$C$61,I89=NT!$C$67,I89=NT!$C$73,I89=NT!$C$79,I89=NT!$C$85,I89=NT!$C$91,I89=NT!$C$97,I89=NT!$C$104,I89=NT!$C$110,I89=NT!$C$116,I89=NT!$C$123,I89=NT!$C$129,I89=NT!$C$135),2,1),1)</f>
        <v>1</v>
      </c>
      <c r="J96" s="158">
        <f>IF('C'!$C$91=NT!$AB$3,+IF(OR(J89=NT!$C$31,J89=NT!$C$37,J89=NT!$C$43,J89=NT!$C$49,J89=NT!$C$55,J89=NT!$C$61,J89=NT!$C$67,J89=NT!$C$73,J89=NT!$C$79,J89=NT!$C$85,J89=NT!$C$91,J89=NT!$C$97,J89=NT!$C$104,J89=NT!$C$110,J89=NT!$C$116,J89=NT!$C$123,J89=NT!$C$129,J89=NT!$C$135),2,1),1)</f>
        <v>1</v>
      </c>
      <c r="K96" s="158">
        <f>IF('C'!$C$91=NT!$AB$3,+IF(OR(K89=NT!$C$31,K89=NT!$C$37,K89=NT!$C$43,K89=NT!$C$49,K89=NT!$C$55,K89=NT!$C$61,K89=NT!$C$67,K89=NT!$C$73,K89=NT!$C$79,K89=NT!$C$85,K89=NT!$C$91,K89=NT!$C$97,K89=NT!$C$104,K89=NT!$C$110,K89=NT!$C$116,K89=NT!$C$123,K89=NT!$C$129,K89=NT!$C$135),2,1),1)</f>
        <v>1</v>
      </c>
      <c r="L96" s="158">
        <f>IF('C'!$C$91=NT!$AB$3,+IF(OR(L89=NT!$C$31,L89=NT!$C$37,L89=NT!$C$43,L89=NT!$C$49,L89=NT!$C$55,L89=NT!$C$61,L89=NT!$C$67,L89=NT!$C$73,L89=NT!$C$79,L89=NT!$C$85,L89=NT!$C$91,L89=NT!$C$97,L89=NT!$C$104,L89=NT!$C$110,L89=NT!$C$116,L89=NT!$C$123,L89=NT!$C$129,L89=NT!$C$135),2,1),1)</f>
        <v>1</v>
      </c>
      <c r="M96" s="158">
        <f>IF('C'!$C$91=NT!$AB$3,+IF(OR(M89=NT!$C$31,M89=NT!$C$37,M89=NT!$C$43,M89=NT!$C$49,M89=NT!$C$55,M89=NT!$C$61,M89=NT!$C$67,M89=NT!$C$73,M89=NT!$C$79,M89=NT!$C$85,M89=NT!$C$91,M89=NT!$C$97,M89=NT!$C$104,M89=NT!$C$110,M89=NT!$C$116,M89=NT!$C$123,M89=NT!$C$129,M89=NT!$C$135),2,1),1)</f>
        <v>1</v>
      </c>
      <c r="N96" s="158">
        <f>IF('C'!$C$91=NT!$AB$3,+IF(OR(N89=NT!$C$31,N89=NT!$C$37,N89=NT!$C$43,N89=NT!$C$49,N89=NT!$C$55,N89=NT!$C$61,N89=NT!$C$67,N89=NT!$C$73,N89=NT!$C$79,N89=NT!$C$85,N89=NT!$C$91,N89=NT!$C$97,N89=NT!$C$104,N89=NT!$C$110,N89=NT!$C$116,N89=NT!$C$123,N89=NT!$C$129,N89=NT!$C$135),2,1),1)</f>
        <v>1</v>
      </c>
      <c r="O96" s="158">
        <f>IF('C'!$C$91=NT!$AB$3,+IF(OR(O89=NT!$C$31,O89=NT!$C$37,O89=NT!$C$43,O89=NT!$C$49,O89=NT!$C$55,O89=NT!$C$61,O89=NT!$C$67,O89=NT!$C$73,O89=NT!$C$79,O89=NT!$C$85,O89=NT!$C$91,O89=NT!$C$97,O89=NT!$C$104,O89=NT!$C$110,O89=NT!$C$116,O89=NT!$C$123,O89=NT!$C$129,O89=NT!$C$135),2,1),1)</f>
        <v>1</v>
      </c>
      <c r="P96" s="158">
        <f>IF('C'!$C$91=NT!$AB$3,+IF(OR(P89=NT!$C$31,P89=NT!$C$37,P89=NT!$C$43,P89=NT!$C$49,P89=NT!$C$55,P89=NT!$C$61,P89=NT!$C$67,P89=NT!$C$73,P89=NT!$C$79,P89=NT!$C$85,P89=NT!$C$91,P89=NT!$C$97,P89=NT!$C$104,P89=NT!$C$110,P89=NT!$C$116,P89=NT!$C$123,P89=NT!$C$129,P89=NT!$C$135),2,1),1)</f>
        <v>1</v>
      </c>
      <c r="Q96" s="158">
        <f>IF('C'!$C$91=NT!$AB$3,+IF(OR(Q89=NT!$C$31,Q89=NT!$C$37,Q89=NT!$C$43,Q89=NT!$C$49,Q89=NT!$C$55,Q89=NT!$C$61,Q89=NT!$C$67,Q89=NT!$C$73,Q89=NT!$C$79,Q89=NT!$C$85,Q89=NT!$C$91,Q89=NT!$C$97,Q89=NT!$C$104,Q89=NT!$C$110,Q89=NT!$C$116,Q89=NT!$C$123,Q89=NT!$C$129,Q89=NT!$C$135),2,1),1)</f>
        <v>1</v>
      </c>
      <c r="R96" s="158">
        <f>IF('C'!$C$91=NT!$AB$3,+IF(OR(R89=NT!$C$31,R89=NT!$C$37,R89=NT!$C$43,R89=NT!$C$49,R89=NT!$C$55,R89=NT!$C$61,R89=NT!$C$67,R89=NT!$C$73,R89=NT!$C$79,R89=NT!$C$85,R89=NT!$C$91,R89=NT!$C$97,R89=NT!$C$104,R89=NT!$C$110,R89=NT!$C$116,R89=NT!$C$123,R89=NT!$C$129,R89=NT!$C$135),2,1),1)</f>
        <v>1</v>
      </c>
      <c r="S96" s="158">
        <f>IF('C'!$C$91=NT!$AB$3,+IF(OR(S89=NT!$C$31,S89=NT!$C$37,S89=NT!$C$43,S89=NT!$C$49,S89=NT!$C$55,S89=NT!$C$61,S89=NT!$C$67,S89=NT!$C$73,S89=NT!$C$79,S89=NT!$C$85,S89=NT!$C$91,S89=NT!$C$97,S89=NT!$C$104,S89=NT!$C$110,S89=NT!$C$116,S89=NT!$C$123,S89=NT!$C$129,S89=NT!$C$135),2,1),1)</f>
        <v>1</v>
      </c>
      <c r="T96" s="158">
        <f>IF('C'!$C$91=NT!$AB$3,+IF(OR(T89=NT!$C$31,T89=NT!$C$37,T89=NT!$C$43,T89=NT!$C$49,T89=NT!$C$55,T89=NT!$C$61,T89=NT!$C$67,T89=NT!$C$73,T89=NT!$C$79,T89=NT!$C$85,T89=NT!$C$91,T89=NT!$C$97,T89=NT!$C$104,T89=NT!$C$110,T89=NT!$C$116,T89=NT!$C$123,T89=NT!$C$129,T89=NT!$C$135),2,1),1)</f>
        <v>1</v>
      </c>
      <c r="U96" s="158">
        <f>IF('C'!$C$91=NT!$AB$3,+IF(OR(U89=NT!$C$31,U89=NT!$C$37,U89=NT!$C$43,U89=NT!$C$49,U89=NT!$C$55,U89=NT!$C$61,U89=NT!$C$67,U89=NT!$C$73,U89=NT!$C$79,U89=NT!$C$85,U89=NT!$C$91,U89=NT!$C$97,U89=NT!$C$104,U89=NT!$C$110,U89=NT!$C$116,U89=NT!$C$123,U89=NT!$C$129,U89=NT!$C$135),2,1),1)</f>
        <v>1</v>
      </c>
      <c r="V96" s="158">
        <f>IF('C'!$C$91=NT!$AB$3,+IF(OR(V89=NT!$C$31,V89=NT!$C$37,V89=NT!$C$43,V89=NT!$C$49,V89=NT!$C$55,V89=NT!$C$61,V89=NT!$C$67,V89=NT!$C$73,V89=NT!$C$79,V89=NT!$C$85,V89=NT!$C$91,V89=NT!$C$97,V89=NT!$C$104,V89=NT!$C$110,V89=NT!$C$116,V89=NT!$C$123,V89=NT!$C$129,V89=NT!$C$135),2,1),1)</f>
        <v>1</v>
      </c>
      <c r="W96" s="158">
        <f>IF('C'!$C$91=NT!$AB$3,+IF(OR(W89=NT!$C$31,W89=NT!$C$37,W89=NT!$C$43,W89=NT!$C$49,W89=NT!$C$55,W89=NT!$C$61,W89=NT!$C$67,W89=NT!$C$73,W89=NT!$C$79,W89=NT!$C$85,W89=NT!$C$91,W89=NT!$C$97,W89=NT!$C$104,W89=NT!$C$110,W89=NT!$C$116,W89=NT!$C$123,W89=NT!$C$129,W89=NT!$C$135),2,1),1)</f>
        <v>1</v>
      </c>
      <c r="X96" s="158">
        <f>IF('C'!$C$91=NT!$AB$3,+IF(OR(X89=NT!$C$31,X89=NT!$C$37,X89=NT!$C$43,X89=NT!$C$49,X89=NT!$C$55,X89=NT!$C$61,X89=NT!$C$67,X89=NT!$C$73,X89=NT!$C$79,X89=NT!$C$85,X89=NT!$C$91,X89=NT!$C$97,X89=NT!$C$104,X89=NT!$C$110,X89=NT!$C$116,X89=NT!$C$123,X89=NT!$C$129,X89=NT!$C$135),2,1),1)</f>
        <v>1</v>
      </c>
      <c r="Y96" s="158">
        <f>IF('C'!$C$91=NT!$AB$3,+IF(OR(Y89=NT!$C$31,Y89=NT!$C$37,Y89=NT!$C$43,Y89=NT!$C$49,Y89=NT!$C$55,Y89=NT!$C$61,Y89=NT!$C$67,Y89=NT!$C$73,Y89=NT!$C$79,Y89=NT!$C$85,Y89=NT!$C$91,Y89=NT!$C$97,Y89=NT!$C$104,Y89=NT!$C$110,Y89=NT!$C$116,Y89=NT!$C$123,Y89=NT!$C$129,Y89=NT!$C$135),2,1),1)</f>
        <v>1</v>
      </c>
      <c r="Z96" s="158">
        <f>IF('C'!$C$91=NT!$AB$3,+IF(OR(Z89=NT!$C$31,Z89=NT!$C$37,Z89=NT!$C$43,Z89=NT!$C$49,Z89=NT!$C$55,Z89=NT!$C$61,Z89=NT!$C$67,Z89=NT!$C$73,Z89=NT!$C$79,Z89=NT!$C$85,Z89=NT!$C$91,Z89=NT!$C$97,Z89=NT!$C$104,Z89=NT!$C$110,Z89=NT!$C$116,Z89=NT!$C$123,Z89=NT!$C$129,Z89=NT!$C$135),2,1),1)</f>
        <v>1</v>
      </c>
      <c r="AA96" s="158">
        <f>IF('C'!$C$91=NT!$AB$3,+IF(OR(AA89=NT!$C$31,AA89=NT!$C$37,AA89=NT!$C$43,AA89=NT!$C$49,AA89=NT!$C$55,AA89=NT!$C$61,AA89=NT!$C$67,AA89=NT!$C$73,AA89=NT!$C$79,AA89=NT!$C$85,AA89=NT!$C$91,AA89=NT!$C$97,AA89=NT!$C$104,AA89=NT!$C$110,AA89=NT!$C$116,AA89=NT!$C$123,AA89=NT!$C$129,AA89=NT!$C$135),2,1),1)</f>
        <v>1</v>
      </c>
      <c r="AB96" s="158">
        <f>IF('C'!$C$91=NT!$AB$3,+IF(OR(AB89=NT!$C$31,AB89=NT!$C$37,AB89=NT!$C$43,AB89=NT!$C$49,AB89=NT!$C$55,AB89=NT!$C$61,AB89=NT!$C$67,AB89=NT!$C$73,AB89=NT!$C$79,AB89=NT!$C$85,AB89=NT!$C$91,AB89=NT!$C$97,AB89=NT!$C$104,AB89=NT!$C$110,AB89=NT!$C$116,AB89=NT!$C$123,AB89=NT!$C$129,AB89=NT!$C$135),2,1),1)</f>
        <v>1</v>
      </c>
      <c r="AC96" s="158">
        <f>IF('C'!$C$91=NT!$AB$3,+IF(OR(AC89=NT!$C$31,AC89=NT!$C$37,AC89=NT!$C$43,AC89=NT!$C$49,AC89=NT!$C$55,AC89=NT!$C$61,AC89=NT!$C$67,AC89=NT!$C$73,AC89=NT!$C$79,AC89=NT!$C$85,AC89=NT!$C$91,AC89=NT!$C$97,AC89=NT!$C$104,AC89=NT!$C$110,AC89=NT!$C$116,AC89=NT!$C$123,AC89=NT!$C$129,AC89=NT!$C$135),2,1),1)</f>
        <v>1</v>
      </c>
      <c r="AD96" s="158">
        <f>IF('C'!$C$91=NT!$AB$3,+IF(OR(AD89=NT!$C$31,AD89=NT!$C$37,AD89=NT!$C$43,AD89=NT!$C$49,AD89=NT!$C$55,AD89=NT!$C$61,AD89=NT!$C$67,AD89=NT!$C$73,AD89=NT!$C$79,AD89=NT!$C$85,AD89=NT!$C$91,AD89=NT!$C$97,AD89=NT!$C$104,AD89=NT!$C$110,AD89=NT!$C$116,AD89=NT!$C$123,AD89=NT!$C$129,AD89=NT!$C$135),2,1),1)</f>
        <v>1</v>
      </c>
      <c r="AE96" s="158">
        <f>IF('C'!$C$91=NT!$AB$3,+IF(OR(AE89=NT!$C$31,AE89=NT!$C$37,AE89=NT!$C$43,AE89=NT!$C$49,AE89=NT!$C$55,AE89=NT!$C$61,AE89=NT!$C$67,AE89=NT!$C$73,AE89=NT!$C$79,AE89=NT!$C$85,AE89=NT!$C$91,AE89=NT!$C$97,AE89=NT!$C$104,AE89=NT!$C$110,AE89=NT!$C$116,AE89=NT!$C$123,AE89=NT!$C$129,AE89=NT!$C$135),2,1),1)</f>
        <v>1</v>
      </c>
      <c r="AF96" s="158">
        <f>IF('C'!$C$91=NT!$AB$3,+IF(OR(AF89=NT!$C$31,AF89=NT!$C$37,AF89=NT!$C$43,AF89=NT!$C$49,AF89=NT!$C$55,AF89=NT!$C$61,AF89=NT!$C$67,AF89=NT!$C$73,AF89=NT!$C$79,AF89=NT!$C$85,AF89=NT!$C$91,AF89=NT!$C$97,AF89=NT!$C$104,AF89=NT!$C$110,AF89=NT!$C$116,AF89=NT!$C$123,AF89=NT!$C$129,AF89=NT!$C$135),2,1),1)</f>
        <v>1</v>
      </c>
      <c r="AG96" s="158">
        <f>IF('C'!$C$91=NT!$AB$3,+IF(OR(AG89=NT!$C$31,AG89=NT!$C$37,AG89=NT!$C$43,AG89=NT!$C$49,AG89=NT!$C$55,AG89=NT!$C$61,AG89=NT!$C$67,AG89=NT!$C$73,AG89=NT!$C$79,AG89=NT!$C$85,AG89=NT!$C$91,AG89=NT!$C$97,AG89=NT!$C$104,AG89=NT!$C$110,AG89=NT!$C$116,AG89=NT!$C$123,AG89=NT!$C$129,AG89=NT!$C$135),2,1),1)</f>
        <v>1</v>
      </c>
      <c r="AH96" s="158">
        <f>IF('C'!$C$91=NT!$AB$3,+IF(OR(AH89=NT!$C$31,AH89=NT!$C$37,AH89=NT!$C$43,AH89=NT!$C$49,AH89=NT!$C$55,AH89=NT!$C$61,AH89=NT!$C$67,AH89=NT!$C$73,AH89=NT!$C$79,AH89=NT!$C$85,AH89=NT!$C$91,AH89=NT!$C$97,AH89=NT!$C$104,AH89=NT!$C$110,AH89=NT!$C$116,AH89=NT!$C$123,AH89=NT!$C$129,AH89=NT!$C$135),2,1),1)</f>
        <v>1</v>
      </c>
      <c r="AI96" s="158">
        <f>IF('C'!$C$91=NT!$AB$3,+IF(OR(AI89=NT!$C$31,AI89=NT!$C$37,AI89=NT!$C$43,AI89=NT!$C$49,AI89=NT!$C$55,AI89=NT!$C$61,AI89=NT!$C$67,AI89=NT!$C$73,AI89=NT!$C$79,AI89=NT!$C$85,AI89=NT!$C$91,AI89=NT!$C$97,AI89=NT!$C$104,AI89=NT!$C$110,AI89=NT!$C$116,AI89=NT!$C$123,AI89=NT!$C$129,AI89=NT!$C$135),2,1),1)</f>
        <v>1</v>
      </c>
      <c r="AJ96" s="158">
        <f>IF('C'!$C$91=NT!$AB$3,+IF(OR(AJ89=NT!$C$31,AJ89=NT!$C$37,AJ89=NT!$C$43,AJ89=NT!$C$49,AJ89=NT!$C$55,AJ89=NT!$C$61,AJ89=NT!$C$67,AJ89=NT!$C$73,AJ89=NT!$C$79,AJ89=NT!$C$85,AJ89=NT!$C$91,AJ89=NT!$C$97,AJ89=NT!$C$104,AJ89=NT!$C$110,AJ89=NT!$C$116,AJ89=NT!$C$123,AJ89=NT!$C$129,AJ89=NT!$C$135),2,1),1)</f>
        <v>1</v>
      </c>
      <c r="AK96" s="158">
        <f>IF('C'!$C$91=NT!$AB$3,+IF(OR(AK89=NT!$C$31,AK89=NT!$C$37,AK89=NT!$C$43,AK89=NT!$C$49,AK89=NT!$C$55,AK89=NT!$C$61,AK89=NT!$C$67,AK89=NT!$C$73,AK89=NT!$C$79,AK89=NT!$C$85,AK89=NT!$C$91,AK89=NT!$C$97,AK89=NT!$C$104,AK89=NT!$C$110,AK89=NT!$C$116,AK89=NT!$C$123,AK89=NT!$C$129,AK89=NT!$C$135),2,1),1)</f>
        <v>1</v>
      </c>
      <c r="AL96" s="158">
        <f>IF('C'!$C$91=NT!$AB$3,+IF(OR(AL89=NT!$C$31,AL89=NT!$C$37,AL89=NT!$C$43,AL89=NT!$C$49,AL89=NT!$C$55,AL89=NT!$C$61,AL89=NT!$C$67,AL89=NT!$C$73,AL89=NT!$C$79,AL89=NT!$C$85,AL89=NT!$C$91,AL89=NT!$C$97,AL89=NT!$C$104,AL89=NT!$C$110,AL89=NT!$C$116,AL89=NT!$C$123,AL89=NT!$C$129,AL89=NT!$C$135),2,1),1)</f>
        <v>1</v>
      </c>
      <c r="AM96" s="158">
        <f>IF('C'!$C$91=NT!$AB$3,+IF(OR(AM89=NT!$C$31,AM89=NT!$C$37,AM89=NT!$C$43,AM89=NT!$C$49,AM89=NT!$C$55,AM89=NT!$C$61,AM89=NT!$C$67,AM89=NT!$C$73,AM89=NT!$C$79,AM89=NT!$C$85,AM89=NT!$C$91,AM89=NT!$C$97,AM89=NT!$C$104,AM89=NT!$C$110,AM89=NT!$C$116,AM89=NT!$C$123,AM89=NT!$C$129,AM89=NT!$C$135),2,1),1)</f>
        <v>1</v>
      </c>
      <c r="AN96" s="158">
        <f>IF('C'!$C$91=NT!$AB$3,+IF(OR(AN89=NT!$C$31,AN89=NT!$C$37,AN89=NT!$C$43,AN89=NT!$C$49,AN89=NT!$C$55,AN89=NT!$C$61,AN89=NT!$C$67,AN89=NT!$C$73,AN89=NT!$C$79,AN89=NT!$C$85,AN89=NT!$C$91,AN89=NT!$C$97,AN89=NT!$C$104,AN89=NT!$C$110,AN89=NT!$C$116,AN89=NT!$C$123,AN89=NT!$C$129,AN89=NT!$C$135),2,1),1)</f>
        <v>1</v>
      </c>
      <c r="AO96" s="158">
        <f>IF('C'!$C$91=NT!$AB$3,+IF(OR(AO89=NT!$C$31,AO89=NT!$C$37,AO89=NT!$C$43,AO89=NT!$C$49,AO89=NT!$C$55,AO89=NT!$C$61,AO89=NT!$C$67,AO89=NT!$C$73,AO89=NT!$C$79,AO89=NT!$C$85,AO89=NT!$C$91,AO89=NT!$C$97,AO89=NT!$C$104,AO89=NT!$C$110,AO89=NT!$C$116,AO89=NT!$C$123,AO89=NT!$C$129,AO89=NT!$C$135),2,1),1)</f>
        <v>1</v>
      </c>
      <c r="AP96" s="158">
        <f>IF('C'!$C$91=NT!$AB$3,+IF(OR(AP89=NT!$C$31,AP89=NT!$C$37,AP89=NT!$C$43,AP89=NT!$C$49,AP89=NT!$C$55,AP89=NT!$C$61,AP89=NT!$C$67,AP89=NT!$C$73,AP89=NT!$C$79,AP89=NT!$C$85,AP89=NT!$C$91,AP89=NT!$C$97,AP89=NT!$C$104,AP89=NT!$C$110,AP89=NT!$C$116,AP89=NT!$C$123,AP89=NT!$C$129,AP89=NT!$C$135),2,1),1)</f>
        <v>1</v>
      </c>
      <c r="AQ96" s="158">
        <f>IF('C'!$C$91=NT!$AB$3,+IF(OR(AQ89=NT!$C$31,AQ89=NT!$C$37,AQ89=NT!$C$43,AQ89=NT!$C$49,AQ89=NT!$C$55,AQ89=NT!$C$61,AQ89=NT!$C$67,AQ89=NT!$C$73,AQ89=NT!$C$79,AQ89=NT!$C$85,AQ89=NT!$C$91,AQ89=NT!$C$97,AQ89=NT!$C$104,AQ89=NT!$C$110,AQ89=NT!$C$116,AQ89=NT!$C$123,AQ89=NT!$C$129,AQ89=NT!$C$135),2,1),1)</f>
        <v>1</v>
      </c>
      <c r="AR96" s="158">
        <f>IF('C'!$C$91=NT!$AB$3,+IF(OR(AR89=NT!$C$31,AR89=NT!$C$37,AR89=NT!$C$43,AR89=NT!$C$49,AR89=NT!$C$55,AR89=NT!$C$61,AR89=NT!$C$67,AR89=NT!$C$73,AR89=NT!$C$79,AR89=NT!$C$85,AR89=NT!$C$91,AR89=NT!$C$97,AR89=NT!$C$104,AR89=NT!$C$110,AR89=NT!$C$116,AR89=NT!$C$123,AR89=NT!$C$129,AR89=NT!$C$135),2,1),1)</f>
        <v>1</v>
      </c>
      <c r="AS96" s="158">
        <f>IF('C'!$C$91=NT!$AB$3,+IF(OR(AS89=NT!$C$31,AS89=NT!$C$37,AS89=NT!$C$43,AS89=NT!$C$49,AS89=NT!$C$55,AS89=NT!$C$61,AS89=NT!$C$67,AS89=NT!$C$73,AS89=NT!$C$79,AS89=NT!$C$85,AS89=NT!$C$91,AS89=NT!$C$97,AS89=NT!$C$104,AS89=NT!$C$110,AS89=NT!$C$116,AS89=NT!$C$123,AS89=NT!$C$129,AS89=NT!$C$135),2,1),1)</f>
        <v>1</v>
      </c>
      <c r="AT96" s="158">
        <f>IF('C'!$C$91=NT!$AB$3,+IF(OR(AT89=NT!$C$31,AT89=NT!$C$37,AT89=NT!$C$43,AT89=NT!$C$49,AT89=NT!$C$55,AT89=NT!$C$61,AT89=NT!$C$67,AT89=NT!$C$73,AT89=NT!$C$79,AT89=NT!$C$85,AT89=NT!$C$91,AT89=NT!$C$97,AT89=NT!$C$104,AT89=NT!$C$110,AT89=NT!$C$116,AT89=NT!$C$123,AT89=NT!$C$129,AT89=NT!$C$135),2,1),1)</f>
        <v>1</v>
      </c>
      <c r="AU96" s="158">
        <f>IF('C'!$C$91=NT!$AB$3,+IF(OR(AU89=NT!$C$31,AU89=NT!$C$37,AU89=NT!$C$43,AU89=NT!$C$49,AU89=NT!$C$55,AU89=NT!$C$61,AU89=NT!$C$67,AU89=NT!$C$73,AU89=NT!$C$79,AU89=NT!$C$85,AU89=NT!$C$91,AU89=NT!$C$97,AU89=NT!$C$104,AU89=NT!$C$110,AU89=NT!$C$116,AU89=NT!$C$123,AU89=NT!$C$129,AU89=NT!$C$135),2,1),1)</f>
        <v>1</v>
      </c>
      <c r="AV96" s="158">
        <f>IF('C'!$C$91=NT!$AB$3,+IF(OR(AV89=NT!$C$31,AV89=NT!$C$37,AV89=NT!$C$43,AV89=NT!$C$49,AV89=NT!$C$55,AV89=NT!$C$61,AV89=NT!$C$67,AV89=NT!$C$73,AV89=NT!$C$79,AV89=NT!$C$85,AV89=NT!$C$91,AV89=NT!$C$97,AV89=NT!$C$104,AV89=NT!$C$110,AV89=NT!$C$116,AV89=NT!$C$123,AV89=NT!$C$129,AV89=NT!$C$135),2,1),1)</f>
        <v>1</v>
      </c>
      <c r="AW96" s="158">
        <f>IF('C'!$C$91=NT!$AB$3,+IF(OR(AW89=NT!$C$31,AW89=NT!$C$37,AW89=NT!$C$43,AW89=NT!$C$49,AW89=NT!$C$55,AW89=NT!$C$61,AW89=NT!$C$67,AW89=NT!$C$73,AW89=NT!$C$79,AW89=NT!$C$85,AW89=NT!$C$91,AW89=NT!$C$97,AW89=NT!$C$104,AW89=NT!$C$110,AW89=NT!$C$116,AW89=NT!$C$123,AW89=NT!$C$129,AW89=NT!$C$135),2,1),1)</f>
        <v>1</v>
      </c>
      <c r="AX96" s="158">
        <f>IF('C'!$C$91=NT!$AB$3,+IF(OR(AX89=NT!$C$31,AX89=NT!$C$37,AX89=NT!$C$43,AX89=NT!$C$49,AX89=NT!$C$55,AX89=NT!$C$61,AX89=NT!$C$67,AX89=NT!$C$73,AX89=NT!$C$79,AX89=NT!$C$85,AX89=NT!$C$91,AX89=NT!$C$97,AX89=NT!$C$104,AX89=NT!$C$110,AX89=NT!$C$116,AX89=NT!$C$123,AX89=NT!$C$129,AX89=NT!$C$135),2,1),1)</f>
        <v>1</v>
      </c>
      <c r="AY96" s="158">
        <f>IF('C'!$C$91=NT!$AB$3,+IF(OR(AY89=NT!$C$31,AY89=NT!$C$37,AY89=NT!$C$43,AY89=NT!$C$49,AY89=NT!$C$55,AY89=NT!$C$61,AY89=NT!$C$67,AY89=NT!$C$73,AY89=NT!$C$79,AY89=NT!$C$85,AY89=NT!$C$91,AY89=NT!$C$97,AY89=NT!$C$104,AY89=NT!$C$110,AY89=NT!$C$116,AY89=NT!$C$123,AY89=NT!$C$129,AY89=NT!$C$135),2,1),1)</f>
        <v>1</v>
      </c>
      <c r="AZ96" s="158">
        <f>IF('C'!$C$91=NT!$AB$3,+IF(OR(AZ89=NT!$C$31,AZ89=NT!$C$37,AZ89=NT!$C$43,AZ89=NT!$C$49,AZ89=NT!$C$55,AZ89=NT!$C$61,AZ89=NT!$C$67,AZ89=NT!$C$73,AZ89=NT!$C$79,AZ89=NT!$C$85,AZ89=NT!$C$91,AZ89=NT!$C$97,AZ89=NT!$C$104,AZ89=NT!$C$110,AZ89=NT!$C$116,AZ89=NT!$C$123,AZ89=NT!$C$129,AZ89=NT!$C$135),2,1),1)</f>
        <v>1</v>
      </c>
      <c r="BA96" s="158">
        <f>IF('C'!$C$91=NT!$AB$3,+IF(OR(BA89=NT!$C$31,BA89=NT!$C$37,BA89=NT!$C$43,BA89=NT!$C$49,BA89=NT!$C$55,BA89=NT!$C$61,BA89=NT!$C$67,BA89=NT!$C$73,BA89=NT!$C$79,BA89=NT!$C$85,BA89=NT!$C$91,BA89=NT!$C$97,BA89=NT!$C$104,BA89=NT!$C$110,BA89=NT!$C$116,BA89=NT!$C$123,BA89=NT!$C$129,BA89=NT!$C$135),2,1),1)</f>
        <v>1</v>
      </c>
      <c r="BB96" s="158">
        <f>IF('C'!$C$91=NT!$AB$3,+IF(OR(BB89=NT!$C$31,BB89=NT!$C$37,BB89=NT!$C$43,BB89=NT!$C$49,BB89=NT!$C$55,BB89=NT!$C$61,BB89=NT!$C$67,BB89=NT!$C$73,BB89=NT!$C$79,BB89=NT!$C$85,BB89=NT!$C$91,BB89=NT!$C$97,BB89=NT!$C$104,BB89=NT!$C$110,BB89=NT!$C$116,BB89=NT!$C$123,BB89=NT!$C$129,BB89=NT!$C$135),2,1),1)</f>
        <v>1</v>
      </c>
      <c r="BC96" s="158">
        <f>IF('C'!$C$91=NT!$AB$3,+IF(OR(BC89=NT!$C$31,BC89=NT!$C$37,BC89=NT!$C$43,BC89=NT!$C$49,BC89=NT!$C$55,BC89=NT!$C$61,BC89=NT!$C$67,BC89=NT!$C$73,BC89=NT!$C$79,BC89=NT!$C$85,BC89=NT!$C$91,BC89=NT!$C$97,BC89=NT!$C$104,BC89=NT!$C$110,BC89=NT!$C$116,BC89=NT!$C$123,BC89=NT!$C$129,BC89=NT!$C$135),2,1),1)</f>
        <v>1</v>
      </c>
      <c r="BD96" s="158">
        <f>IF('C'!$C$91=NT!$AB$3,+IF(OR(BD89=NT!$C$31,BD89=NT!$C$37,BD89=NT!$C$43,BD89=NT!$C$49,BD89=NT!$C$55,BD89=NT!$C$61,BD89=NT!$C$67,BD89=NT!$C$73,BD89=NT!$C$79,BD89=NT!$C$85,BD89=NT!$C$91,BD89=NT!$C$97,BD89=NT!$C$104,BD89=NT!$C$110,BD89=NT!$C$116,BD89=NT!$C$123,BD89=NT!$C$129,BD89=NT!$C$135),2,1),1)</f>
        <v>1</v>
      </c>
      <c r="BE96" s="158">
        <f>IF('C'!$C$91=NT!$AB$3,+IF(OR(BE89=NT!$C$31,BE89=NT!$C$37,BE89=NT!$C$43,BE89=NT!$C$49,BE89=NT!$C$55,BE89=NT!$C$61,BE89=NT!$C$67,BE89=NT!$C$73,BE89=NT!$C$79,BE89=NT!$C$85,BE89=NT!$C$91,BE89=NT!$C$97,BE89=NT!$C$104,BE89=NT!$C$110,BE89=NT!$C$116,BE89=NT!$C$123,BE89=NT!$C$129,BE89=NT!$C$135),2,1),1)</f>
        <v>1</v>
      </c>
      <c r="BF96" s="158">
        <f>IF('C'!$C$91=NT!$AB$3,+IF(OR(BF89=NT!$C$31,BF89=NT!$C$37,BF89=NT!$C$43,BF89=NT!$C$49,BF89=NT!$C$55,BF89=NT!$C$61,BF89=NT!$C$67,BF89=NT!$C$73,BF89=NT!$C$79,BF89=NT!$C$85,BF89=NT!$C$91,BF89=NT!$C$97,BF89=NT!$C$104,BF89=NT!$C$110,BF89=NT!$C$116,BF89=NT!$C$123,BF89=NT!$C$129,BF89=NT!$C$135),2,1),1)</f>
        <v>1</v>
      </c>
      <c r="BG96" s="158">
        <f>IF('C'!$C$91=NT!$AB$3,+IF(OR(BG89=NT!$C$31,BG89=NT!$C$37,BG89=NT!$C$43,BG89=NT!$C$49,BG89=NT!$C$55,BG89=NT!$C$61,BG89=NT!$C$67,BG89=NT!$C$73,BG89=NT!$C$79,BG89=NT!$C$85,BG89=NT!$C$91,BG89=NT!$C$97,BG89=NT!$C$104,BG89=NT!$C$110,BG89=NT!$C$116,BG89=NT!$C$123,BG89=NT!$C$129,BG89=NT!$C$135),2,1),1)</f>
        <v>1</v>
      </c>
      <c r="BH96" s="158">
        <f>IF('C'!$C$91=NT!$AB$3,+IF(OR(BH89=NT!$C$31,BH89=NT!$C$37,BH89=NT!$C$43,BH89=NT!$C$49,BH89=NT!$C$55,BH89=NT!$C$61,BH89=NT!$C$67,BH89=NT!$C$73,BH89=NT!$C$79,BH89=NT!$C$85,BH89=NT!$C$91,BH89=NT!$C$97,BH89=NT!$C$104,BH89=NT!$C$110,BH89=NT!$C$116,BH89=NT!$C$123,BH89=NT!$C$129,BH89=NT!$C$135),2,1),1)</f>
        <v>1</v>
      </c>
      <c r="BI96" s="158">
        <f>IF('C'!$C$91=NT!$AB$3,+IF(OR(BI89=NT!$C$31,BI89=NT!$C$37,BI89=NT!$C$43,BI89=NT!$C$49,BI89=NT!$C$55,BI89=NT!$C$61,BI89=NT!$C$67,BI89=NT!$C$73,BI89=NT!$C$79,BI89=NT!$C$85,BI89=NT!$C$91,BI89=NT!$C$97,BI89=NT!$C$104,BI89=NT!$C$110,BI89=NT!$C$116,BI89=NT!$C$123,BI89=NT!$C$129,BI89=NT!$C$135),2,1),1)</f>
        <v>1</v>
      </c>
      <c r="BJ96" s="158">
        <f>IF('C'!$C$91=NT!$AB$3,+IF(OR(BJ89=NT!$C$31,BJ89=NT!$C$37,BJ89=NT!$C$43,BJ89=NT!$C$49,BJ89=NT!$C$55,BJ89=NT!$C$61,BJ89=NT!$C$67,BJ89=NT!$C$73,BJ89=NT!$C$79,BJ89=NT!$C$85,BJ89=NT!$C$91,BJ89=NT!$C$97,BJ89=NT!$C$104,BJ89=NT!$C$110,BJ89=NT!$C$116,BJ89=NT!$C$123,BJ89=NT!$C$129,BJ89=NT!$C$135),2,1),1)</f>
        <v>1</v>
      </c>
      <c r="BK96" s="158">
        <f>IF('C'!$C$91=NT!$AB$3,+IF(OR(BK89=NT!$C$31,BK89=NT!$C$37,BK89=NT!$C$43,BK89=NT!$C$49,BK89=NT!$C$55,BK89=NT!$C$61,BK89=NT!$C$67,BK89=NT!$C$73,BK89=NT!$C$79,BK89=NT!$C$85,BK89=NT!$C$91,BK89=NT!$C$97,BK89=NT!$C$104,BK89=NT!$C$110,BK89=NT!$C$116,BK89=NT!$C$123,BK89=NT!$C$129,BK89=NT!$C$135),2,1),1)</f>
        <v>1</v>
      </c>
    </row>
    <row r="98" spans="1:63" s="122" customFormat="1">
      <c r="A98" s="140"/>
      <c r="B98" s="254">
        <f>+'C'!B92</f>
        <v>0</v>
      </c>
      <c r="C98" s="194"/>
      <c r="D98" s="155">
        <f>+Home!$J$11</f>
        <v>40909</v>
      </c>
      <c r="E98" s="155">
        <f t="shared" ref="E98:AJ98" si="62">EDATE(D98,1)</f>
        <v>40940</v>
      </c>
      <c r="F98" s="155">
        <f t="shared" si="62"/>
        <v>40969</v>
      </c>
      <c r="G98" s="155">
        <f t="shared" si="62"/>
        <v>41000</v>
      </c>
      <c r="H98" s="155">
        <f t="shared" si="62"/>
        <v>41030</v>
      </c>
      <c r="I98" s="155">
        <f t="shared" si="62"/>
        <v>41061</v>
      </c>
      <c r="J98" s="155">
        <f t="shared" si="62"/>
        <v>41091</v>
      </c>
      <c r="K98" s="155">
        <f t="shared" si="62"/>
        <v>41122</v>
      </c>
      <c r="L98" s="155">
        <f t="shared" si="62"/>
        <v>41153</v>
      </c>
      <c r="M98" s="155">
        <f t="shared" si="62"/>
        <v>41183</v>
      </c>
      <c r="N98" s="155">
        <f t="shared" si="62"/>
        <v>41214</v>
      </c>
      <c r="O98" s="155">
        <f t="shared" si="62"/>
        <v>41244</v>
      </c>
      <c r="P98" s="155">
        <f t="shared" si="62"/>
        <v>41275</v>
      </c>
      <c r="Q98" s="155">
        <f t="shared" si="62"/>
        <v>41306</v>
      </c>
      <c r="R98" s="155">
        <f t="shared" si="62"/>
        <v>41334</v>
      </c>
      <c r="S98" s="155">
        <f t="shared" si="62"/>
        <v>41365</v>
      </c>
      <c r="T98" s="155">
        <f t="shared" si="62"/>
        <v>41395</v>
      </c>
      <c r="U98" s="155">
        <f t="shared" si="62"/>
        <v>41426</v>
      </c>
      <c r="V98" s="155">
        <f t="shared" si="62"/>
        <v>41456</v>
      </c>
      <c r="W98" s="155">
        <f t="shared" si="62"/>
        <v>41487</v>
      </c>
      <c r="X98" s="155">
        <f t="shared" si="62"/>
        <v>41518</v>
      </c>
      <c r="Y98" s="155">
        <f t="shared" si="62"/>
        <v>41548</v>
      </c>
      <c r="Z98" s="155">
        <f t="shared" si="62"/>
        <v>41579</v>
      </c>
      <c r="AA98" s="155">
        <f t="shared" si="62"/>
        <v>41609</v>
      </c>
      <c r="AB98" s="155">
        <f t="shared" si="62"/>
        <v>41640</v>
      </c>
      <c r="AC98" s="155">
        <f t="shared" si="62"/>
        <v>41671</v>
      </c>
      <c r="AD98" s="155">
        <f t="shared" si="62"/>
        <v>41699</v>
      </c>
      <c r="AE98" s="155">
        <f t="shared" si="62"/>
        <v>41730</v>
      </c>
      <c r="AF98" s="155">
        <f t="shared" si="62"/>
        <v>41760</v>
      </c>
      <c r="AG98" s="155">
        <f t="shared" si="62"/>
        <v>41791</v>
      </c>
      <c r="AH98" s="155">
        <f t="shared" si="62"/>
        <v>41821</v>
      </c>
      <c r="AI98" s="155">
        <f t="shared" si="62"/>
        <v>41852</v>
      </c>
      <c r="AJ98" s="155">
        <f t="shared" si="62"/>
        <v>41883</v>
      </c>
      <c r="AK98" s="155">
        <f t="shared" ref="AK98:BK98" si="63">EDATE(AJ98,1)</f>
        <v>41913</v>
      </c>
      <c r="AL98" s="155">
        <f t="shared" si="63"/>
        <v>41944</v>
      </c>
      <c r="AM98" s="155">
        <f t="shared" si="63"/>
        <v>41974</v>
      </c>
      <c r="AN98" s="155">
        <f t="shared" si="63"/>
        <v>42005</v>
      </c>
      <c r="AO98" s="155">
        <f t="shared" si="63"/>
        <v>42036</v>
      </c>
      <c r="AP98" s="155">
        <f t="shared" si="63"/>
        <v>42064</v>
      </c>
      <c r="AQ98" s="155">
        <f t="shared" si="63"/>
        <v>42095</v>
      </c>
      <c r="AR98" s="155">
        <f t="shared" si="63"/>
        <v>42125</v>
      </c>
      <c r="AS98" s="155">
        <f t="shared" si="63"/>
        <v>42156</v>
      </c>
      <c r="AT98" s="155">
        <f t="shared" si="63"/>
        <v>42186</v>
      </c>
      <c r="AU98" s="155">
        <f t="shared" si="63"/>
        <v>42217</v>
      </c>
      <c r="AV98" s="155">
        <f t="shared" si="63"/>
        <v>42248</v>
      </c>
      <c r="AW98" s="155">
        <f t="shared" si="63"/>
        <v>42278</v>
      </c>
      <c r="AX98" s="155">
        <f t="shared" si="63"/>
        <v>42309</v>
      </c>
      <c r="AY98" s="155">
        <f t="shared" si="63"/>
        <v>42339</v>
      </c>
      <c r="AZ98" s="155">
        <f t="shared" si="63"/>
        <v>42370</v>
      </c>
      <c r="BA98" s="155">
        <f t="shared" si="63"/>
        <v>42401</v>
      </c>
      <c r="BB98" s="155">
        <f t="shared" si="63"/>
        <v>42430</v>
      </c>
      <c r="BC98" s="155">
        <f t="shared" si="63"/>
        <v>42461</v>
      </c>
      <c r="BD98" s="155">
        <f t="shared" si="63"/>
        <v>42491</v>
      </c>
      <c r="BE98" s="155">
        <f t="shared" si="63"/>
        <v>42522</v>
      </c>
      <c r="BF98" s="155">
        <f t="shared" si="63"/>
        <v>42552</v>
      </c>
      <c r="BG98" s="155">
        <f t="shared" si="63"/>
        <v>42583</v>
      </c>
      <c r="BH98" s="155">
        <f t="shared" si="63"/>
        <v>42614</v>
      </c>
      <c r="BI98" s="155">
        <f t="shared" si="63"/>
        <v>42644</v>
      </c>
      <c r="BJ98" s="155">
        <f t="shared" si="63"/>
        <v>42675</v>
      </c>
      <c r="BK98" s="155">
        <f t="shared" si="63"/>
        <v>42705</v>
      </c>
    </row>
    <row r="99" spans="1:63" s="122" customFormat="1">
      <c r="A99" s="140"/>
      <c r="B99" s="226" t="s">
        <v>175</v>
      </c>
      <c r="C99" s="213"/>
      <c r="D99" s="229">
        <f>+IF(AND(D98&gt;='C'!$R92,D98&lt;'C'!$T92),'C'!$O92,0)</f>
        <v>0</v>
      </c>
      <c r="E99" s="229">
        <f>+IF(AND(E98&gt;='C'!$R92,E98&lt;'C'!$T92),'C'!$O92,0)</f>
        <v>0</v>
      </c>
      <c r="F99" s="229">
        <f>+IF(AND(F98&gt;='C'!$R92,F98&lt;'C'!$T92),'C'!$O92,0)</f>
        <v>0</v>
      </c>
      <c r="G99" s="229">
        <f>+IF(AND(G98&gt;='C'!$R92,G98&lt;'C'!$T92),'C'!$O92,0)</f>
        <v>0</v>
      </c>
      <c r="H99" s="229">
        <f>+IF(AND(H98&gt;='C'!$R92,H98&lt;'C'!$T92),'C'!$O92,0)</f>
        <v>0</v>
      </c>
      <c r="I99" s="229">
        <f>+IF(AND(I98&gt;='C'!$R92,I98&lt;'C'!$T92),'C'!$O92,0)</f>
        <v>0</v>
      </c>
      <c r="J99" s="229">
        <f>+IF(AND(J98&gt;='C'!$R92,J98&lt;'C'!$T92),'C'!$O92,0)</f>
        <v>0</v>
      </c>
      <c r="K99" s="229">
        <f>+IF(AND(K98&gt;='C'!$R92,K98&lt;'C'!$T92),'C'!$O92,0)</f>
        <v>0</v>
      </c>
      <c r="L99" s="229">
        <f>+IF(AND(L98&gt;='C'!$R92,L98&lt;'C'!$T92),'C'!$O92,0)</f>
        <v>0</v>
      </c>
      <c r="M99" s="229">
        <f>+IF(AND(M98&gt;='C'!$R92,M98&lt;'C'!$T92),'C'!$O92,0)</f>
        <v>0</v>
      </c>
      <c r="N99" s="229">
        <f>+IF(AND(N98&gt;='C'!$R92,N98&lt;'C'!$T92),'C'!$O92,0)</f>
        <v>0</v>
      </c>
      <c r="O99" s="229">
        <f>+IF(AND(O98&gt;='C'!$R92,O98&lt;'C'!$T92),'C'!$O92,0)</f>
        <v>0</v>
      </c>
      <c r="P99" s="229">
        <f>+IF(AND(P98&gt;='C'!$R92,P98&lt;'C'!$T92),'C'!$O92,0)</f>
        <v>0</v>
      </c>
      <c r="Q99" s="229">
        <f>+IF(AND(Q98&gt;='C'!$R92,Q98&lt;'C'!$T92),'C'!$O92,0)</f>
        <v>0</v>
      </c>
      <c r="R99" s="229">
        <f>+IF(AND(R98&gt;='C'!$R92,R98&lt;'C'!$T92),'C'!$O92,0)</f>
        <v>0</v>
      </c>
      <c r="S99" s="229">
        <f>+IF(AND(S98&gt;='C'!$R92,S98&lt;'C'!$T92),'C'!$O92,0)</f>
        <v>0</v>
      </c>
      <c r="T99" s="229">
        <f>+IF(AND(T98&gt;='C'!$R92,T98&lt;'C'!$T92),'C'!$O92,0)</f>
        <v>0</v>
      </c>
      <c r="U99" s="229">
        <f>+IF(AND(U98&gt;='C'!$R92,U98&lt;'C'!$T92),'C'!$O92,0)</f>
        <v>0</v>
      </c>
      <c r="V99" s="229">
        <f>+IF(AND(V98&gt;='C'!$R92,V98&lt;'C'!$T92),'C'!$O92,0)</f>
        <v>0</v>
      </c>
      <c r="W99" s="229">
        <f>+IF(AND(W98&gt;='C'!$R92,W98&lt;'C'!$T92),'C'!$O92,0)</f>
        <v>0</v>
      </c>
      <c r="X99" s="229">
        <f>+IF(AND(X98&gt;='C'!$R92,X98&lt;'C'!$T92),'C'!$O92,0)</f>
        <v>0</v>
      </c>
      <c r="Y99" s="229">
        <f>+IF(AND(Y98&gt;='C'!$R92,Y98&lt;'C'!$T92),'C'!$O92,0)</f>
        <v>0</v>
      </c>
      <c r="Z99" s="229">
        <f>+IF(AND(Z98&gt;='C'!$R92,Z98&lt;'C'!$T92),'C'!$O92,0)</f>
        <v>0</v>
      </c>
      <c r="AA99" s="229">
        <f>+IF(AND(AA98&gt;='C'!$R92,AA98&lt;'C'!$T92),'C'!$O92,0)</f>
        <v>0</v>
      </c>
      <c r="AB99" s="229">
        <f>+IF(AND(AB98&gt;='C'!$R92,AB98&lt;'C'!$T92),'C'!$O92,0)</f>
        <v>0</v>
      </c>
      <c r="AC99" s="229">
        <f>+IF(AND(AC98&gt;='C'!$R92,AC98&lt;'C'!$T92),'C'!$O92,0)</f>
        <v>0</v>
      </c>
      <c r="AD99" s="229">
        <f>+IF(AND(AD98&gt;='C'!$R92,AD98&lt;'C'!$T92),'C'!$O92,0)</f>
        <v>0</v>
      </c>
      <c r="AE99" s="229">
        <f>+IF(AND(AE98&gt;='C'!$R92,AE98&lt;'C'!$T92),'C'!$O92,0)</f>
        <v>0</v>
      </c>
      <c r="AF99" s="229">
        <f>+IF(AND(AF98&gt;='C'!$R92,AF98&lt;'C'!$T92),'C'!$O92,0)</f>
        <v>0</v>
      </c>
      <c r="AG99" s="229">
        <f>+IF(AND(AG98&gt;='C'!$R92,AG98&lt;'C'!$T92),'C'!$O92,0)</f>
        <v>0</v>
      </c>
      <c r="AH99" s="229">
        <f>+IF(AND(AH98&gt;='C'!$R92,AH98&lt;'C'!$T92),'C'!$O92,0)</f>
        <v>0</v>
      </c>
      <c r="AI99" s="229">
        <f>+IF(AND(AI98&gt;='C'!$R92,AI98&lt;'C'!$T92),'C'!$O92,0)</f>
        <v>0</v>
      </c>
      <c r="AJ99" s="229">
        <f>+IF(AND(AJ98&gt;='C'!$R92,AJ98&lt;'C'!$T92),'C'!$O92,0)</f>
        <v>0</v>
      </c>
      <c r="AK99" s="229">
        <f>+IF(AND(AK98&gt;='C'!$R92,AK98&lt;'C'!$T92),'C'!$O92,0)</f>
        <v>0</v>
      </c>
      <c r="AL99" s="229">
        <f>+IF(AND(AL98&gt;='C'!$R92,AL98&lt;'C'!$T92),'C'!$O92,0)</f>
        <v>0</v>
      </c>
      <c r="AM99" s="229">
        <f>+IF(AND(AM98&gt;='C'!$R92,AM98&lt;'C'!$T92),'C'!$O92,0)</f>
        <v>0</v>
      </c>
      <c r="AN99" s="229">
        <f>+IF(AND(AN98&gt;='C'!$R92,AN98&lt;'C'!$T92),'C'!$O92,0)</f>
        <v>0</v>
      </c>
      <c r="AO99" s="229">
        <f>+IF(AND(AO98&gt;='C'!$R92,AO98&lt;'C'!$T92),'C'!$O92,0)</f>
        <v>0</v>
      </c>
      <c r="AP99" s="229">
        <f>+IF(AND(AP98&gt;='C'!$R92,AP98&lt;'C'!$T92),'C'!$O92,0)</f>
        <v>0</v>
      </c>
      <c r="AQ99" s="229">
        <f>+IF(AND(AQ98&gt;='C'!$R92,AQ98&lt;'C'!$T92),'C'!$O92,0)</f>
        <v>0</v>
      </c>
      <c r="AR99" s="229">
        <f>+IF(AND(AR98&gt;='C'!$R92,AR98&lt;'C'!$T92),'C'!$O92,0)</f>
        <v>0</v>
      </c>
      <c r="AS99" s="229">
        <f>+IF(AND(AS98&gt;='C'!$R92,AS98&lt;'C'!$T92),'C'!$O92,0)</f>
        <v>0</v>
      </c>
      <c r="AT99" s="229">
        <f>+IF(AND(AT98&gt;='C'!$R92,AT98&lt;'C'!$T92),'C'!$O92,0)</f>
        <v>0</v>
      </c>
      <c r="AU99" s="229">
        <f>+IF(AND(AU98&gt;='C'!$R92,AU98&lt;'C'!$T92),'C'!$O92,0)</f>
        <v>0</v>
      </c>
      <c r="AV99" s="229">
        <f>+IF(AND(AV98&gt;='C'!$R92,AV98&lt;'C'!$T92),'C'!$O92,0)</f>
        <v>0</v>
      </c>
      <c r="AW99" s="229">
        <f>+IF(AND(AW98&gt;='C'!$R92,AW98&lt;'C'!$T92),'C'!$O92,0)</f>
        <v>0</v>
      </c>
      <c r="AX99" s="229">
        <f>+IF(AND(AX98&gt;='C'!$R92,AX98&lt;'C'!$T92),'C'!$O92,0)</f>
        <v>0</v>
      </c>
      <c r="AY99" s="229">
        <f>+IF(AND(AY98&gt;='C'!$R92,AY98&lt;'C'!$T92),'C'!$O92,0)</f>
        <v>0</v>
      </c>
      <c r="AZ99" s="229">
        <f>+IF(AND(AZ98&gt;='C'!$R92,AZ98&lt;'C'!$T92),'C'!$O92,0)</f>
        <v>0</v>
      </c>
      <c r="BA99" s="229">
        <f>+IF(AND(BA98&gt;='C'!$R92,BA98&lt;'C'!$T92),'C'!$O92,0)</f>
        <v>0</v>
      </c>
      <c r="BB99" s="229">
        <f>+IF(AND(BB98&gt;='C'!$R92,BB98&lt;'C'!$T92),'C'!$O92,0)</f>
        <v>0</v>
      </c>
      <c r="BC99" s="229">
        <f>+IF(AND(BC98&gt;='C'!$R92,BC98&lt;'C'!$T92),'C'!$O92,0)</f>
        <v>0</v>
      </c>
      <c r="BD99" s="229">
        <f>+IF(AND(BD98&gt;='C'!$R92,BD98&lt;'C'!$T92),'C'!$O92,0)</f>
        <v>0</v>
      </c>
      <c r="BE99" s="229">
        <f>+IF(AND(BE98&gt;='C'!$R92,BE98&lt;'C'!$T92),'C'!$O92,0)</f>
        <v>0</v>
      </c>
      <c r="BF99" s="229">
        <f>+IF(AND(BF98&gt;='C'!$R92,BF98&lt;'C'!$T92),'C'!$O92,0)</f>
        <v>0</v>
      </c>
      <c r="BG99" s="229">
        <f>+IF(AND(BG98&gt;='C'!$R92,BG98&lt;'C'!$T92),'C'!$O92,0)</f>
        <v>0</v>
      </c>
      <c r="BH99" s="229">
        <f>+IF(AND(BH98&gt;='C'!$R92,BH98&lt;'C'!$T92),'C'!$O92,0)</f>
        <v>0</v>
      </c>
      <c r="BI99" s="229">
        <f>+IF(AND(BI98&gt;='C'!$R92,BI98&lt;'C'!$T92),'C'!$O92,0)</f>
        <v>0</v>
      </c>
      <c r="BJ99" s="229">
        <f>+IF(AND(BJ98&gt;='C'!$R92,BJ98&lt;'C'!$T92),'C'!$O92,0)</f>
        <v>0</v>
      </c>
      <c r="BK99" s="229">
        <f>+IF(AND(BK98&gt;='C'!$R92,BK98&lt;'C'!$T92),'C'!$O92,0)</f>
        <v>0</v>
      </c>
    </row>
    <row r="100" spans="1:63" s="122" customFormat="1">
      <c r="A100" s="140"/>
      <c r="B100" s="226" t="s">
        <v>248</v>
      </c>
      <c r="C100" s="213"/>
      <c r="D100" s="229">
        <f>+IF(AND(D98&gt;='C'!$R92,D98&lt;'C'!$T92),'C'!$G92,0)*D105</f>
        <v>0</v>
      </c>
      <c r="E100" s="229">
        <f>+IF(AND(E98&gt;='C'!$R92,E98&lt;'C'!$T92),'C'!$G92,0)*E105</f>
        <v>0</v>
      </c>
      <c r="F100" s="229">
        <f>+IF(AND(F98&gt;='C'!$R92,F98&lt;'C'!$T92),'C'!$G92,0)*F105</f>
        <v>0</v>
      </c>
      <c r="G100" s="229">
        <f>+IF(AND(G98&gt;='C'!$R92,G98&lt;'C'!$T92),'C'!$G92,0)*G105</f>
        <v>0</v>
      </c>
      <c r="H100" s="229">
        <f>+IF(AND(H98&gt;='C'!$R92,H98&lt;'C'!$T92),'C'!$G92,0)*H105</f>
        <v>0</v>
      </c>
      <c r="I100" s="229">
        <f>+IF(AND(I98&gt;='C'!$R92,I98&lt;'C'!$T92),'C'!$G92,0)*I105</f>
        <v>0</v>
      </c>
      <c r="J100" s="229">
        <f>+IF(AND(J98&gt;='C'!$R92,J98&lt;'C'!$T92),'C'!$G92,0)*J105</f>
        <v>0</v>
      </c>
      <c r="K100" s="229">
        <f>+IF(AND(K98&gt;='C'!$R92,K98&lt;'C'!$T92),'C'!$G92,0)*K105</f>
        <v>0</v>
      </c>
      <c r="L100" s="229">
        <f>+IF(AND(L98&gt;='C'!$R92,L98&lt;'C'!$T92),'C'!$G92,0)*L105</f>
        <v>0</v>
      </c>
      <c r="M100" s="229">
        <f>+IF(AND(M98&gt;='C'!$R92,M98&lt;'C'!$T92),'C'!$G92,0)*M105</f>
        <v>0</v>
      </c>
      <c r="N100" s="229">
        <f>+IF(AND(N98&gt;='C'!$R92,N98&lt;'C'!$T92),'C'!$G92,0)*N105</f>
        <v>0</v>
      </c>
      <c r="O100" s="229">
        <f>+IF(AND(O98&gt;='C'!$R92,O98&lt;'C'!$T92),'C'!$G92,0)*O105</f>
        <v>0</v>
      </c>
      <c r="P100" s="229">
        <f>+IF(AND(P98&gt;='C'!$R92,P98&lt;'C'!$T92),'C'!$G92,0)*P105</f>
        <v>0</v>
      </c>
      <c r="Q100" s="229">
        <f>+IF(AND(Q98&gt;='C'!$R92,Q98&lt;'C'!$T92),'C'!$G92,0)*Q105</f>
        <v>0</v>
      </c>
      <c r="R100" s="229">
        <f>+IF(AND(R98&gt;='C'!$R92,R98&lt;'C'!$T92),'C'!$G92,0)*R105</f>
        <v>0</v>
      </c>
      <c r="S100" s="229">
        <f>+IF(AND(S98&gt;='C'!$R92,S98&lt;'C'!$T92),'C'!$G92,0)*S105</f>
        <v>0</v>
      </c>
      <c r="T100" s="229">
        <f>+IF(AND(T98&gt;='C'!$R92,T98&lt;'C'!$T92),'C'!$G92,0)*T105</f>
        <v>0</v>
      </c>
      <c r="U100" s="229">
        <f>+IF(AND(U98&gt;='C'!$R92,U98&lt;'C'!$T92),'C'!$G92,0)*U105</f>
        <v>0</v>
      </c>
      <c r="V100" s="229">
        <f>+IF(AND(V98&gt;='C'!$R92,V98&lt;'C'!$T92),'C'!$G92,0)*V105</f>
        <v>0</v>
      </c>
      <c r="W100" s="229">
        <f>+IF(AND(W98&gt;='C'!$R92,W98&lt;'C'!$T92),'C'!$G92,0)*W105</f>
        <v>0</v>
      </c>
      <c r="X100" s="229">
        <f>+IF(AND(X98&gt;='C'!$R92,X98&lt;'C'!$T92),'C'!$G92,0)*X105</f>
        <v>0</v>
      </c>
      <c r="Y100" s="229">
        <f>+IF(AND(Y98&gt;='C'!$R92,Y98&lt;'C'!$T92),'C'!$G92,0)*Y105</f>
        <v>0</v>
      </c>
      <c r="Z100" s="229">
        <f>+IF(AND(Z98&gt;='C'!$R92,Z98&lt;'C'!$T92),'C'!$G92,0)*Z105</f>
        <v>0</v>
      </c>
      <c r="AA100" s="229">
        <f>+IF(AND(AA98&gt;='C'!$R92,AA98&lt;'C'!$T92),'C'!$G92,0)*AA105</f>
        <v>0</v>
      </c>
      <c r="AB100" s="229">
        <f>+IF(AND(AB98&gt;='C'!$R92,AB98&lt;'C'!$T92),'C'!$G92,0)*AB105</f>
        <v>0</v>
      </c>
      <c r="AC100" s="229">
        <f>+IF(AND(AC98&gt;='C'!$R92,AC98&lt;'C'!$T92),'C'!$G92,0)*AC105</f>
        <v>0</v>
      </c>
      <c r="AD100" s="229">
        <f>+IF(AND(AD98&gt;='C'!$R92,AD98&lt;'C'!$T92),'C'!$G92,0)*AD105</f>
        <v>0</v>
      </c>
      <c r="AE100" s="229">
        <f>+IF(AND(AE98&gt;='C'!$R92,AE98&lt;'C'!$T92),'C'!$G92,0)*AE105</f>
        <v>0</v>
      </c>
      <c r="AF100" s="229">
        <f>+IF(AND(AF98&gt;='C'!$R92,AF98&lt;'C'!$T92),'C'!$G92,0)*AF105</f>
        <v>0</v>
      </c>
      <c r="AG100" s="229">
        <f>+IF(AND(AG98&gt;='C'!$R92,AG98&lt;'C'!$T92),'C'!$G92,0)*AG105</f>
        <v>0</v>
      </c>
      <c r="AH100" s="229">
        <f>+IF(AND(AH98&gt;='C'!$R92,AH98&lt;'C'!$T92),'C'!$G92,0)*AH105</f>
        <v>0</v>
      </c>
      <c r="AI100" s="229">
        <f>+IF(AND(AI98&gt;='C'!$R92,AI98&lt;'C'!$T92),'C'!$G92,0)*AI105</f>
        <v>0</v>
      </c>
      <c r="AJ100" s="229">
        <f>+IF(AND(AJ98&gt;='C'!$R92,AJ98&lt;'C'!$T92),'C'!$G92,0)*AJ105</f>
        <v>0</v>
      </c>
      <c r="AK100" s="229">
        <f>+IF(AND(AK98&gt;='C'!$R92,AK98&lt;'C'!$T92),'C'!$G92,0)*AK105</f>
        <v>0</v>
      </c>
      <c r="AL100" s="229">
        <f>+IF(AND(AL98&gt;='C'!$R92,AL98&lt;'C'!$T92),'C'!$G92,0)*AL105</f>
        <v>0</v>
      </c>
      <c r="AM100" s="229">
        <f>+IF(AND(AM98&gt;='C'!$R92,AM98&lt;'C'!$T92),'C'!$G92,0)*AM105</f>
        <v>0</v>
      </c>
      <c r="AN100" s="229">
        <f>+IF(AND(AN98&gt;='C'!$R92,AN98&lt;'C'!$T92),'C'!$G92,0)*AN105</f>
        <v>0</v>
      </c>
      <c r="AO100" s="229">
        <f>+IF(AND(AO98&gt;='C'!$R92,AO98&lt;'C'!$T92),'C'!$G92,0)*AO105</f>
        <v>0</v>
      </c>
      <c r="AP100" s="229">
        <f>+IF(AND(AP98&gt;='C'!$R92,AP98&lt;'C'!$T92),'C'!$G92,0)*AP105</f>
        <v>0</v>
      </c>
      <c r="AQ100" s="229">
        <f>+IF(AND(AQ98&gt;='C'!$R92,AQ98&lt;'C'!$T92),'C'!$G92,0)*AQ105</f>
        <v>0</v>
      </c>
      <c r="AR100" s="229">
        <f>+IF(AND(AR98&gt;='C'!$R92,AR98&lt;'C'!$T92),'C'!$G92,0)*AR105</f>
        <v>0</v>
      </c>
      <c r="AS100" s="229">
        <f>+IF(AND(AS98&gt;='C'!$R92,AS98&lt;'C'!$T92),'C'!$G92,0)*AS105</f>
        <v>0</v>
      </c>
      <c r="AT100" s="229">
        <f>+IF(AND(AT98&gt;='C'!$R92,AT98&lt;'C'!$T92),'C'!$G92,0)*AT105</f>
        <v>0</v>
      </c>
      <c r="AU100" s="229">
        <f>+IF(AND(AU98&gt;='C'!$R92,AU98&lt;'C'!$T92),'C'!$G92,0)*AU105</f>
        <v>0</v>
      </c>
      <c r="AV100" s="229">
        <f>+IF(AND(AV98&gt;='C'!$R92,AV98&lt;'C'!$T92),'C'!$G92,0)*AV105</f>
        <v>0</v>
      </c>
      <c r="AW100" s="229">
        <f>+IF(AND(AW98&gt;='C'!$R92,AW98&lt;'C'!$T92),'C'!$G92,0)*AW105</f>
        <v>0</v>
      </c>
      <c r="AX100" s="229">
        <f>+IF(AND(AX98&gt;='C'!$R92,AX98&lt;'C'!$T92),'C'!$G92,0)*AX105</f>
        <v>0</v>
      </c>
      <c r="AY100" s="229">
        <f>+IF(AND(AY98&gt;='C'!$R92,AY98&lt;'C'!$T92),'C'!$G92,0)*AY105</f>
        <v>0</v>
      </c>
      <c r="AZ100" s="229">
        <f>+IF(AND(AZ98&gt;='C'!$R92,AZ98&lt;'C'!$T92),'C'!$G92,0)*AZ105</f>
        <v>0</v>
      </c>
      <c r="BA100" s="229">
        <f>+IF(AND(BA98&gt;='C'!$R92,BA98&lt;'C'!$T92),'C'!$G92,0)*BA105</f>
        <v>0</v>
      </c>
      <c r="BB100" s="229">
        <f>+IF(AND(BB98&gt;='C'!$R92,BB98&lt;'C'!$T92),'C'!$G92,0)*BB105</f>
        <v>0</v>
      </c>
      <c r="BC100" s="229">
        <f>+IF(AND(BC98&gt;='C'!$R92,BC98&lt;'C'!$T92),'C'!$G92,0)*BC105</f>
        <v>0</v>
      </c>
      <c r="BD100" s="229">
        <f>+IF(AND(BD98&gt;='C'!$R92,BD98&lt;'C'!$T92),'C'!$G92,0)*BD105</f>
        <v>0</v>
      </c>
      <c r="BE100" s="229">
        <f>+IF(AND(BE98&gt;='C'!$R92,BE98&lt;'C'!$T92),'C'!$G92,0)*BE105</f>
        <v>0</v>
      </c>
      <c r="BF100" s="229">
        <f>+IF(AND(BF98&gt;='C'!$R92,BF98&lt;'C'!$T92),'C'!$G92,0)*BF105</f>
        <v>0</v>
      </c>
      <c r="BG100" s="229">
        <f>+IF(AND(BG98&gt;='C'!$R92,BG98&lt;'C'!$T92),'C'!$G92,0)*BG105</f>
        <v>0</v>
      </c>
      <c r="BH100" s="229">
        <f>+IF(AND(BH98&gt;='C'!$R92,BH98&lt;'C'!$T92),'C'!$G92,0)*BH105</f>
        <v>0</v>
      </c>
      <c r="BI100" s="229">
        <f>+IF(AND(BI98&gt;='C'!$R92,BI98&lt;'C'!$T92),'C'!$G92,0)*BI105</f>
        <v>0</v>
      </c>
      <c r="BJ100" s="229">
        <f>+IF(AND(BJ98&gt;='C'!$R92,BJ98&lt;'C'!$T92),'C'!$G92,0)*BJ105</f>
        <v>0</v>
      </c>
      <c r="BK100" s="229">
        <f>+IF(AND(BK98&gt;='C'!$R92,BK98&lt;'C'!$T92),'C'!$G92,0)*BK105</f>
        <v>0</v>
      </c>
    </row>
    <row r="101" spans="1:63" s="122" customFormat="1">
      <c r="A101" s="140"/>
      <c r="B101" s="226" t="s">
        <v>247</v>
      </c>
      <c r="C101" s="213"/>
      <c r="D101" s="229">
        <f t="shared" ref="D101:AI101" si="64">+D100-D102-D99</f>
        <v>0</v>
      </c>
      <c r="E101" s="229">
        <f t="shared" si="64"/>
        <v>0</v>
      </c>
      <c r="F101" s="229">
        <f t="shared" si="64"/>
        <v>0</v>
      </c>
      <c r="G101" s="229">
        <f t="shared" si="64"/>
        <v>0</v>
      </c>
      <c r="H101" s="229">
        <f t="shared" si="64"/>
        <v>0</v>
      </c>
      <c r="I101" s="229">
        <f t="shared" si="64"/>
        <v>0</v>
      </c>
      <c r="J101" s="229">
        <f t="shared" si="64"/>
        <v>0</v>
      </c>
      <c r="K101" s="229">
        <f t="shared" si="64"/>
        <v>0</v>
      </c>
      <c r="L101" s="229">
        <f t="shared" si="64"/>
        <v>0</v>
      </c>
      <c r="M101" s="229">
        <f t="shared" si="64"/>
        <v>0</v>
      </c>
      <c r="N101" s="229">
        <f t="shared" si="64"/>
        <v>0</v>
      </c>
      <c r="O101" s="229">
        <f t="shared" si="64"/>
        <v>0</v>
      </c>
      <c r="P101" s="229">
        <f t="shared" si="64"/>
        <v>0</v>
      </c>
      <c r="Q101" s="229">
        <f t="shared" si="64"/>
        <v>0</v>
      </c>
      <c r="R101" s="229">
        <f t="shared" si="64"/>
        <v>0</v>
      </c>
      <c r="S101" s="229">
        <f t="shared" si="64"/>
        <v>0</v>
      </c>
      <c r="T101" s="229">
        <f t="shared" si="64"/>
        <v>0</v>
      </c>
      <c r="U101" s="229">
        <f t="shared" si="64"/>
        <v>0</v>
      </c>
      <c r="V101" s="229">
        <f t="shared" si="64"/>
        <v>0</v>
      </c>
      <c r="W101" s="229">
        <f t="shared" si="64"/>
        <v>0</v>
      </c>
      <c r="X101" s="229">
        <f t="shared" si="64"/>
        <v>0</v>
      </c>
      <c r="Y101" s="229">
        <f t="shared" si="64"/>
        <v>0</v>
      </c>
      <c r="Z101" s="229">
        <f t="shared" si="64"/>
        <v>0</v>
      </c>
      <c r="AA101" s="229">
        <f t="shared" si="64"/>
        <v>0</v>
      </c>
      <c r="AB101" s="229">
        <f t="shared" si="64"/>
        <v>0</v>
      </c>
      <c r="AC101" s="229">
        <f t="shared" si="64"/>
        <v>0</v>
      </c>
      <c r="AD101" s="229">
        <f t="shared" si="64"/>
        <v>0</v>
      </c>
      <c r="AE101" s="229">
        <f t="shared" si="64"/>
        <v>0</v>
      </c>
      <c r="AF101" s="229">
        <f t="shared" si="64"/>
        <v>0</v>
      </c>
      <c r="AG101" s="229">
        <f t="shared" si="64"/>
        <v>0</v>
      </c>
      <c r="AH101" s="229">
        <f t="shared" si="64"/>
        <v>0</v>
      </c>
      <c r="AI101" s="229">
        <f t="shared" si="64"/>
        <v>0</v>
      </c>
      <c r="AJ101" s="229">
        <f t="shared" ref="AJ101:BK101" si="65">+AJ100-AJ102-AJ99</f>
        <v>0</v>
      </c>
      <c r="AK101" s="229">
        <f t="shared" si="65"/>
        <v>0</v>
      </c>
      <c r="AL101" s="229">
        <f t="shared" si="65"/>
        <v>0</v>
      </c>
      <c r="AM101" s="229">
        <f t="shared" si="65"/>
        <v>0</v>
      </c>
      <c r="AN101" s="229">
        <f t="shared" si="65"/>
        <v>0</v>
      </c>
      <c r="AO101" s="229">
        <f t="shared" si="65"/>
        <v>0</v>
      </c>
      <c r="AP101" s="229">
        <f t="shared" si="65"/>
        <v>0</v>
      </c>
      <c r="AQ101" s="229">
        <f t="shared" si="65"/>
        <v>0</v>
      </c>
      <c r="AR101" s="229">
        <f t="shared" si="65"/>
        <v>0</v>
      </c>
      <c r="AS101" s="229">
        <f t="shared" si="65"/>
        <v>0</v>
      </c>
      <c r="AT101" s="229">
        <f t="shared" si="65"/>
        <v>0</v>
      </c>
      <c r="AU101" s="229">
        <f t="shared" si="65"/>
        <v>0</v>
      </c>
      <c r="AV101" s="229">
        <f t="shared" si="65"/>
        <v>0</v>
      </c>
      <c r="AW101" s="229">
        <f t="shared" si="65"/>
        <v>0</v>
      </c>
      <c r="AX101" s="229">
        <f t="shared" si="65"/>
        <v>0</v>
      </c>
      <c r="AY101" s="229">
        <f t="shared" si="65"/>
        <v>0</v>
      </c>
      <c r="AZ101" s="229">
        <f t="shared" si="65"/>
        <v>0</v>
      </c>
      <c r="BA101" s="229">
        <f t="shared" si="65"/>
        <v>0</v>
      </c>
      <c r="BB101" s="229">
        <f t="shared" si="65"/>
        <v>0</v>
      </c>
      <c r="BC101" s="229">
        <f t="shared" si="65"/>
        <v>0</v>
      </c>
      <c r="BD101" s="229">
        <f t="shared" si="65"/>
        <v>0</v>
      </c>
      <c r="BE101" s="229">
        <f t="shared" si="65"/>
        <v>0</v>
      </c>
      <c r="BF101" s="229">
        <f t="shared" si="65"/>
        <v>0</v>
      </c>
      <c r="BG101" s="229">
        <f t="shared" si="65"/>
        <v>0</v>
      </c>
      <c r="BH101" s="229">
        <f t="shared" si="65"/>
        <v>0</v>
      </c>
      <c r="BI101" s="229">
        <f t="shared" si="65"/>
        <v>0</v>
      </c>
      <c r="BJ101" s="229">
        <f t="shared" si="65"/>
        <v>0</v>
      </c>
      <c r="BK101" s="229">
        <f t="shared" si="65"/>
        <v>0</v>
      </c>
    </row>
    <row r="102" spans="1:63" s="122" customFormat="1">
      <c r="A102" s="140"/>
      <c r="B102" s="226" t="s">
        <v>93</v>
      </c>
      <c r="C102" s="213"/>
      <c r="D102" s="229">
        <f>+IF(AND(D98&gt;='C'!$R92,D98&lt;'C'!$T92),'C'!$J92,0)*D105</f>
        <v>0</v>
      </c>
      <c r="E102" s="229">
        <f>+IF(AND(E98&gt;='C'!$R92,E98&lt;'C'!$T92),'C'!$J92,0)*E105</f>
        <v>0</v>
      </c>
      <c r="F102" s="229">
        <f>+IF(AND(F98&gt;='C'!$R92,F98&lt;'C'!$T92),'C'!$J92,0)*F105</f>
        <v>0</v>
      </c>
      <c r="G102" s="229">
        <f>+IF(AND(G98&gt;='C'!$R92,G98&lt;'C'!$T92),'C'!$J92,0)*G105</f>
        <v>0</v>
      </c>
      <c r="H102" s="229">
        <f>+IF(AND(H98&gt;='C'!$R92,H98&lt;'C'!$T92),'C'!$J92,0)*H105</f>
        <v>0</v>
      </c>
      <c r="I102" s="229">
        <f>+IF(AND(I98&gt;='C'!$R92,I98&lt;'C'!$T92),'C'!$J92,0)*I105</f>
        <v>0</v>
      </c>
      <c r="J102" s="229">
        <f>+IF(AND(J98&gt;='C'!$R92,J98&lt;'C'!$T92),'C'!$J92,0)*J105</f>
        <v>0</v>
      </c>
      <c r="K102" s="229">
        <f>+IF(AND(K98&gt;='C'!$R92,K98&lt;'C'!$T92),'C'!$J92,0)*K105</f>
        <v>0</v>
      </c>
      <c r="L102" s="229">
        <f>+IF(AND(L98&gt;='C'!$R92,L98&lt;'C'!$T92),'C'!$J92,0)*L105</f>
        <v>0</v>
      </c>
      <c r="M102" s="229">
        <f>+IF(AND(M98&gt;='C'!$R92,M98&lt;'C'!$T92),'C'!$J92,0)*M105</f>
        <v>0</v>
      </c>
      <c r="N102" s="229">
        <f>+IF(AND(N98&gt;='C'!$R92,N98&lt;'C'!$T92),'C'!$J92,0)*N105</f>
        <v>0</v>
      </c>
      <c r="O102" s="229">
        <f>+IF(AND(O98&gt;='C'!$R92,O98&lt;'C'!$T92),'C'!$J92,0)*O105</f>
        <v>0</v>
      </c>
      <c r="P102" s="229">
        <f>+IF(AND(P98&gt;='C'!$R92,P98&lt;'C'!$T92),'C'!$J92,0)*P105</f>
        <v>0</v>
      </c>
      <c r="Q102" s="229">
        <f>+IF(AND(Q98&gt;='C'!$R92,Q98&lt;'C'!$T92),'C'!$J92,0)*Q105</f>
        <v>0</v>
      </c>
      <c r="R102" s="229">
        <f>+IF(AND(R98&gt;='C'!$R92,R98&lt;'C'!$T92),'C'!$J92,0)*R105</f>
        <v>0</v>
      </c>
      <c r="S102" s="229">
        <f>+IF(AND(S98&gt;='C'!$R92,S98&lt;'C'!$T92),'C'!$J92,0)*S105</f>
        <v>0</v>
      </c>
      <c r="T102" s="229">
        <f>+IF(AND(T98&gt;='C'!$R92,T98&lt;'C'!$T92),'C'!$J92,0)*T105</f>
        <v>0</v>
      </c>
      <c r="U102" s="229">
        <f>+IF(AND(U98&gt;='C'!$R92,U98&lt;'C'!$T92),'C'!$J92,0)*U105</f>
        <v>0</v>
      </c>
      <c r="V102" s="229">
        <f>+IF(AND(V98&gt;='C'!$R92,V98&lt;'C'!$T92),'C'!$J92,0)*V105</f>
        <v>0</v>
      </c>
      <c r="W102" s="229">
        <f>+IF(AND(W98&gt;='C'!$R92,W98&lt;'C'!$T92),'C'!$J92,0)*W105</f>
        <v>0</v>
      </c>
      <c r="X102" s="229">
        <f>+IF(AND(X98&gt;='C'!$R92,X98&lt;'C'!$T92),'C'!$J92,0)*X105</f>
        <v>0</v>
      </c>
      <c r="Y102" s="229">
        <f>+IF(AND(Y98&gt;='C'!$R92,Y98&lt;'C'!$T92),'C'!$J92,0)*Y105</f>
        <v>0</v>
      </c>
      <c r="Z102" s="229">
        <f>+IF(AND(Z98&gt;='C'!$R92,Z98&lt;'C'!$T92),'C'!$J92,0)*Z105</f>
        <v>0</v>
      </c>
      <c r="AA102" s="229">
        <f>+IF(AND(AA98&gt;='C'!$R92,AA98&lt;'C'!$T92),'C'!$J92,0)*AA105</f>
        <v>0</v>
      </c>
      <c r="AB102" s="229">
        <f>+IF(AND(AB98&gt;='C'!$R92,AB98&lt;'C'!$T92),'C'!$J92,0)*AB105</f>
        <v>0</v>
      </c>
      <c r="AC102" s="229">
        <f>+IF(AND(AC98&gt;='C'!$R92,AC98&lt;'C'!$T92),'C'!$J92,0)*AC105</f>
        <v>0</v>
      </c>
      <c r="AD102" s="229">
        <f>+IF(AND(AD98&gt;='C'!$R92,AD98&lt;'C'!$T92),'C'!$J92,0)*AD105</f>
        <v>0</v>
      </c>
      <c r="AE102" s="229">
        <f>+IF(AND(AE98&gt;='C'!$R92,AE98&lt;'C'!$T92),'C'!$J92,0)*AE105</f>
        <v>0</v>
      </c>
      <c r="AF102" s="229">
        <f>+IF(AND(AF98&gt;='C'!$R92,AF98&lt;'C'!$T92),'C'!$J92,0)*AF105</f>
        <v>0</v>
      </c>
      <c r="AG102" s="229">
        <f>+IF(AND(AG98&gt;='C'!$R92,AG98&lt;'C'!$T92),'C'!$J92,0)*AG105</f>
        <v>0</v>
      </c>
      <c r="AH102" s="229">
        <f>+IF(AND(AH98&gt;='C'!$R92,AH98&lt;'C'!$T92),'C'!$J92,0)*AH105</f>
        <v>0</v>
      </c>
      <c r="AI102" s="229">
        <f>+IF(AND(AI98&gt;='C'!$R92,AI98&lt;'C'!$T92),'C'!$J92,0)*AI105</f>
        <v>0</v>
      </c>
      <c r="AJ102" s="229">
        <f>+IF(AND(AJ98&gt;='C'!$R92,AJ98&lt;'C'!$T92),'C'!$J92,0)*AJ105</f>
        <v>0</v>
      </c>
      <c r="AK102" s="229">
        <f>+IF(AND(AK98&gt;='C'!$R92,AK98&lt;'C'!$T92),'C'!$J92,0)*AK105</f>
        <v>0</v>
      </c>
      <c r="AL102" s="229">
        <f>+IF(AND(AL98&gt;='C'!$R92,AL98&lt;'C'!$T92),'C'!$J92,0)*AL105</f>
        <v>0</v>
      </c>
      <c r="AM102" s="229">
        <f>+IF(AND(AM98&gt;='C'!$R92,AM98&lt;'C'!$T92),'C'!$J92,0)*AM105</f>
        <v>0</v>
      </c>
      <c r="AN102" s="229">
        <f>+IF(AND(AN98&gt;='C'!$R92,AN98&lt;'C'!$T92),'C'!$J92,0)*AN105</f>
        <v>0</v>
      </c>
      <c r="AO102" s="229">
        <f>+IF(AND(AO98&gt;='C'!$R92,AO98&lt;'C'!$T92),'C'!$J92,0)*AO105</f>
        <v>0</v>
      </c>
      <c r="AP102" s="229">
        <f>+IF(AND(AP98&gt;='C'!$R92,AP98&lt;'C'!$T92),'C'!$J92,0)*AP105</f>
        <v>0</v>
      </c>
      <c r="AQ102" s="229">
        <f>+IF(AND(AQ98&gt;='C'!$R92,AQ98&lt;'C'!$T92),'C'!$J92,0)*AQ105</f>
        <v>0</v>
      </c>
      <c r="AR102" s="229">
        <f>+IF(AND(AR98&gt;='C'!$R92,AR98&lt;'C'!$T92),'C'!$J92,0)*AR105</f>
        <v>0</v>
      </c>
      <c r="AS102" s="229">
        <f>+IF(AND(AS98&gt;='C'!$R92,AS98&lt;'C'!$T92),'C'!$J92,0)*AS105</f>
        <v>0</v>
      </c>
      <c r="AT102" s="229">
        <f>+IF(AND(AT98&gt;='C'!$R92,AT98&lt;'C'!$T92),'C'!$J92,0)*AT105</f>
        <v>0</v>
      </c>
      <c r="AU102" s="229">
        <f>+IF(AND(AU98&gt;='C'!$R92,AU98&lt;'C'!$T92),'C'!$J92,0)*AU105</f>
        <v>0</v>
      </c>
      <c r="AV102" s="229">
        <f>+IF(AND(AV98&gt;='C'!$R92,AV98&lt;'C'!$T92),'C'!$J92,0)*AV105</f>
        <v>0</v>
      </c>
      <c r="AW102" s="229">
        <f>+IF(AND(AW98&gt;='C'!$R92,AW98&lt;'C'!$T92),'C'!$J92,0)*AW105</f>
        <v>0</v>
      </c>
      <c r="AX102" s="229">
        <f>+IF(AND(AX98&gt;='C'!$R92,AX98&lt;'C'!$T92),'C'!$J92,0)*AX105</f>
        <v>0</v>
      </c>
      <c r="AY102" s="229">
        <f>+IF(AND(AY98&gt;='C'!$R92,AY98&lt;'C'!$T92),'C'!$J92,0)*AY105</f>
        <v>0</v>
      </c>
      <c r="AZ102" s="229">
        <f>+IF(AND(AZ98&gt;='C'!$R92,AZ98&lt;'C'!$T92),'C'!$J92,0)*AZ105</f>
        <v>0</v>
      </c>
      <c r="BA102" s="229">
        <f>+IF(AND(BA98&gt;='C'!$R92,BA98&lt;'C'!$T92),'C'!$J92,0)*BA105</f>
        <v>0</v>
      </c>
      <c r="BB102" s="229">
        <f>+IF(AND(BB98&gt;='C'!$R92,BB98&lt;'C'!$T92),'C'!$J92,0)*BB105</f>
        <v>0</v>
      </c>
      <c r="BC102" s="229">
        <f>+IF(AND(BC98&gt;='C'!$R92,BC98&lt;'C'!$T92),'C'!$J92,0)*BC105</f>
        <v>0</v>
      </c>
      <c r="BD102" s="229">
        <f>+IF(AND(BD98&gt;='C'!$R92,BD98&lt;'C'!$T92),'C'!$J92,0)*BD105</f>
        <v>0</v>
      </c>
      <c r="BE102" s="229">
        <f>+IF(AND(BE98&gt;='C'!$R92,BE98&lt;'C'!$T92),'C'!$J92,0)*BE105</f>
        <v>0</v>
      </c>
      <c r="BF102" s="229">
        <f>+IF(AND(BF98&gt;='C'!$R92,BF98&lt;'C'!$T92),'C'!$J92,0)*BF105</f>
        <v>0</v>
      </c>
      <c r="BG102" s="229">
        <f>+IF(AND(BG98&gt;='C'!$R92,BG98&lt;'C'!$T92),'C'!$J92,0)*BG105</f>
        <v>0</v>
      </c>
      <c r="BH102" s="229">
        <f>+IF(AND(BH98&gt;='C'!$R92,BH98&lt;'C'!$T92),'C'!$J92,0)*BH105</f>
        <v>0</v>
      </c>
      <c r="BI102" s="229">
        <f>+IF(AND(BI98&gt;='C'!$R92,BI98&lt;'C'!$T92),'C'!$J92,0)*BI105</f>
        <v>0</v>
      </c>
      <c r="BJ102" s="229">
        <f>+IF(AND(BJ98&gt;='C'!$R92,BJ98&lt;'C'!$T92),'C'!$J92,0)*BJ105</f>
        <v>0</v>
      </c>
      <c r="BK102" s="229">
        <f>+IF(AND(BK98&gt;='C'!$R92,BK98&lt;'C'!$T92),'C'!$J92,0)*BK105</f>
        <v>0</v>
      </c>
    </row>
    <row r="103" spans="1:63" s="122" customFormat="1">
      <c r="A103" s="140"/>
      <c r="B103" s="227" t="s">
        <v>174</v>
      </c>
      <c r="C103" s="213"/>
      <c r="D103" s="229">
        <f>+IF(AND(D98&gt;='C'!$R92,D98&lt;'C'!$T92),'C'!$M92,0)</f>
        <v>0</v>
      </c>
      <c r="E103" s="229">
        <f>+IF(AND(E98&gt;='C'!$R92,E98&lt;'C'!$T92),'C'!$M92,0)</f>
        <v>0</v>
      </c>
      <c r="F103" s="229">
        <f>+IF(AND(F98&gt;='C'!$R92,F98&lt;'C'!$T92),'C'!$M92,0)</f>
        <v>0</v>
      </c>
      <c r="G103" s="229">
        <f>+IF(AND(G98&gt;='C'!$R92,G98&lt;'C'!$T92),'C'!$M92,0)</f>
        <v>0</v>
      </c>
      <c r="H103" s="229">
        <f>+IF(AND(H98&gt;='C'!$R92,H98&lt;'C'!$T92),'C'!$M92,0)</f>
        <v>0</v>
      </c>
      <c r="I103" s="229">
        <f>+IF(AND(I98&gt;='C'!$R92,I98&lt;'C'!$T92),'C'!$M92,0)</f>
        <v>0</v>
      </c>
      <c r="J103" s="229">
        <f>+IF(AND(J98&gt;='C'!$R92,J98&lt;'C'!$T92),'C'!$M92,0)</f>
        <v>0</v>
      </c>
      <c r="K103" s="229">
        <f>+IF(AND(K98&gt;='C'!$R92,K98&lt;'C'!$T92),'C'!$M92,0)</f>
        <v>0</v>
      </c>
      <c r="L103" s="229">
        <f>+IF(AND(L98&gt;='C'!$R92,L98&lt;'C'!$T92),'C'!$M92,0)</f>
        <v>0</v>
      </c>
      <c r="M103" s="229">
        <f>+IF(AND(M98&gt;='C'!$R92,M98&lt;'C'!$T92),'C'!$M92,0)</f>
        <v>0</v>
      </c>
      <c r="N103" s="229">
        <f>+IF(AND(N98&gt;='C'!$R92,N98&lt;'C'!$T92),'C'!$M92,0)</f>
        <v>0</v>
      </c>
      <c r="O103" s="229">
        <f>+IF(AND(O98&gt;='C'!$R92,O98&lt;'C'!$T92),'C'!$M92,0)</f>
        <v>0</v>
      </c>
      <c r="P103" s="229">
        <f>+IF(AND(P98&gt;='C'!$R92,P98&lt;'C'!$T92),'C'!$M92,0)</f>
        <v>0</v>
      </c>
      <c r="Q103" s="229">
        <f>+IF(AND(Q98&gt;='C'!$R92,Q98&lt;'C'!$T92),'C'!$M92,0)</f>
        <v>0</v>
      </c>
      <c r="R103" s="229">
        <f>+IF(AND(R98&gt;='C'!$R92,R98&lt;'C'!$T92),'C'!$M92,0)</f>
        <v>0</v>
      </c>
      <c r="S103" s="229">
        <f>+IF(AND(S98&gt;='C'!$R92,S98&lt;'C'!$T92),'C'!$M92,0)</f>
        <v>0</v>
      </c>
      <c r="T103" s="229">
        <f>+IF(AND(T98&gt;='C'!$R92,T98&lt;'C'!$T92),'C'!$M92,0)</f>
        <v>0</v>
      </c>
      <c r="U103" s="229">
        <f>+IF(AND(U98&gt;='C'!$R92,U98&lt;'C'!$T92),'C'!$M92,0)</f>
        <v>0</v>
      </c>
      <c r="V103" s="229">
        <f>+IF(AND(V98&gt;='C'!$R92,V98&lt;'C'!$T92),'C'!$M92,0)</f>
        <v>0</v>
      </c>
      <c r="W103" s="229">
        <f>+IF(AND(W98&gt;='C'!$R92,W98&lt;'C'!$T92),'C'!$M92,0)</f>
        <v>0</v>
      </c>
      <c r="X103" s="229">
        <f>+IF(AND(X98&gt;='C'!$R92,X98&lt;'C'!$T92),'C'!$M92,0)</f>
        <v>0</v>
      </c>
      <c r="Y103" s="229">
        <f>+IF(AND(Y98&gt;='C'!$R92,Y98&lt;'C'!$T92),'C'!$M92,0)</f>
        <v>0</v>
      </c>
      <c r="Z103" s="229">
        <f>+IF(AND(Z98&gt;='C'!$R92,Z98&lt;'C'!$T92),'C'!$M92,0)</f>
        <v>0</v>
      </c>
      <c r="AA103" s="229">
        <f>+IF(AND(AA98&gt;='C'!$R92,AA98&lt;'C'!$T92),'C'!$M92,0)</f>
        <v>0</v>
      </c>
      <c r="AB103" s="229">
        <f>+IF(AND(AB98&gt;='C'!$R92,AB98&lt;'C'!$T92),'C'!$M92,0)</f>
        <v>0</v>
      </c>
      <c r="AC103" s="229">
        <f>+IF(AND(AC98&gt;='C'!$R92,AC98&lt;'C'!$T92),'C'!$M92,0)</f>
        <v>0</v>
      </c>
      <c r="AD103" s="229">
        <f>+IF(AND(AD98&gt;='C'!$R92,AD98&lt;'C'!$T92),'C'!$M92,0)</f>
        <v>0</v>
      </c>
      <c r="AE103" s="229">
        <f>+IF(AND(AE98&gt;='C'!$R92,AE98&lt;'C'!$T92),'C'!$M92,0)</f>
        <v>0</v>
      </c>
      <c r="AF103" s="229">
        <f>+IF(AND(AF98&gt;='C'!$R92,AF98&lt;'C'!$T92),'C'!$M92,0)</f>
        <v>0</v>
      </c>
      <c r="AG103" s="229">
        <f>+IF(AND(AG98&gt;='C'!$R92,AG98&lt;'C'!$T92),'C'!$M92,0)</f>
        <v>0</v>
      </c>
      <c r="AH103" s="229">
        <f>+IF(AND(AH98&gt;='C'!$R92,AH98&lt;'C'!$T92),'C'!$M92,0)</f>
        <v>0</v>
      </c>
      <c r="AI103" s="229">
        <f>+IF(AND(AI98&gt;='C'!$R92,AI98&lt;'C'!$T92),'C'!$M92,0)</f>
        <v>0</v>
      </c>
      <c r="AJ103" s="229">
        <f>+IF(AND(AJ98&gt;='C'!$R92,AJ98&lt;'C'!$T92),'C'!$M92,0)</f>
        <v>0</v>
      </c>
      <c r="AK103" s="229">
        <f>+IF(AND(AK98&gt;='C'!$R92,AK98&lt;'C'!$T92),'C'!$M92,0)</f>
        <v>0</v>
      </c>
      <c r="AL103" s="229">
        <f>+IF(AND(AL98&gt;='C'!$R92,AL98&lt;'C'!$T92),'C'!$M92,0)</f>
        <v>0</v>
      </c>
      <c r="AM103" s="229">
        <f>+IF(AND(AM98&gt;='C'!$R92,AM98&lt;'C'!$T92),'C'!$M92,0)</f>
        <v>0</v>
      </c>
      <c r="AN103" s="229">
        <f>+IF(AND(AN98&gt;='C'!$R92,AN98&lt;'C'!$T92),'C'!$M92,0)</f>
        <v>0</v>
      </c>
      <c r="AO103" s="229">
        <f>+IF(AND(AO98&gt;='C'!$R92,AO98&lt;'C'!$T92),'C'!$M92,0)</f>
        <v>0</v>
      </c>
      <c r="AP103" s="229">
        <f>+IF(AND(AP98&gt;='C'!$R92,AP98&lt;'C'!$T92),'C'!$M92,0)</f>
        <v>0</v>
      </c>
      <c r="AQ103" s="229">
        <f>+IF(AND(AQ98&gt;='C'!$R92,AQ98&lt;'C'!$T92),'C'!$M92,0)</f>
        <v>0</v>
      </c>
      <c r="AR103" s="229">
        <f>+IF(AND(AR98&gt;='C'!$R92,AR98&lt;'C'!$T92),'C'!$M92,0)</f>
        <v>0</v>
      </c>
      <c r="AS103" s="229">
        <f>+IF(AND(AS98&gt;='C'!$R92,AS98&lt;'C'!$T92),'C'!$M92,0)</f>
        <v>0</v>
      </c>
      <c r="AT103" s="229">
        <f>+IF(AND(AT98&gt;='C'!$R92,AT98&lt;'C'!$T92),'C'!$M92,0)</f>
        <v>0</v>
      </c>
      <c r="AU103" s="229">
        <f>+IF(AND(AU98&gt;='C'!$R92,AU98&lt;'C'!$T92),'C'!$M92,0)</f>
        <v>0</v>
      </c>
      <c r="AV103" s="229">
        <f>+IF(AND(AV98&gt;='C'!$R92,AV98&lt;'C'!$T92),'C'!$M92,0)</f>
        <v>0</v>
      </c>
      <c r="AW103" s="229">
        <f>+IF(AND(AW98&gt;='C'!$R92,AW98&lt;'C'!$T92),'C'!$M92,0)</f>
        <v>0</v>
      </c>
      <c r="AX103" s="229">
        <f>+IF(AND(AX98&gt;='C'!$R92,AX98&lt;'C'!$T92),'C'!$M92,0)</f>
        <v>0</v>
      </c>
      <c r="AY103" s="229">
        <f>+IF(AND(AY98&gt;='C'!$R92,AY98&lt;'C'!$T92),'C'!$M92,0)</f>
        <v>0</v>
      </c>
      <c r="AZ103" s="229">
        <f>+IF(AND(AZ98&gt;='C'!$R92,AZ98&lt;'C'!$T92),'C'!$M92,0)</f>
        <v>0</v>
      </c>
      <c r="BA103" s="229">
        <f>+IF(AND(BA98&gt;='C'!$R92,BA98&lt;'C'!$T92),'C'!$M92,0)</f>
        <v>0</v>
      </c>
      <c r="BB103" s="229">
        <f>+IF(AND(BB98&gt;='C'!$R92,BB98&lt;'C'!$T92),'C'!$M92,0)</f>
        <v>0</v>
      </c>
      <c r="BC103" s="229">
        <f>+IF(AND(BC98&gt;='C'!$R92,BC98&lt;'C'!$T92),'C'!$M92,0)</f>
        <v>0</v>
      </c>
      <c r="BD103" s="229">
        <f>+IF(AND(BD98&gt;='C'!$R92,BD98&lt;'C'!$T92),'C'!$M92,0)</f>
        <v>0</v>
      </c>
      <c r="BE103" s="229">
        <f>+IF(AND(BE98&gt;='C'!$R92,BE98&lt;'C'!$T92),'C'!$M92,0)</f>
        <v>0</v>
      </c>
      <c r="BF103" s="229">
        <f>+IF(AND(BF98&gt;='C'!$R92,BF98&lt;'C'!$T92),'C'!$M92,0)</f>
        <v>0</v>
      </c>
      <c r="BG103" s="229">
        <f>+IF(AND(BG98&gt;='C'!$R92,BG98&lt;'C'!$T92),'C'!$M92,0)</f>
        <v>0</v>
      </c>
      <c r="BH103" s="229">
        <f>+IF(AND(BH98&gt;='C'!$R92,BH98&lt;'C'!$T92),'C'!$M92,0)</f>
        <v>0</v>
      </c>
      <c r="BI103" s="229">
        <f>+IF(AND(BI98&gt;='C'!$R92,BI98&lt;'C'!$T92),'C'!$M92,0)</f>
        <v>0</v>
      </c>
      <c r="BJ103" s="229">
        <f>+IF(AND(BJ98&gt;='C'!$R92,BJ98&lt;'C'!$T92),'C'!$M92,0)</f>
        <v>0</v>
      </c>
      <c r="BK103" s="229">
        <f>+IF(AND(BK98&gt;='C'!$R92,BK98&lt;'C'!$T92),'C'!$M92,0)</f>
        <v>0</v>
      </c>
    </row>
    <row r="104" spans="1:63">
      <c r="B104" s="228" t="s">
        <v>246</v>
      </c>
      <c r="C104" s="215"/>
      <c r="D104" s="157">
        <f t="shared" ref="D104:J104" si="66">SUM(D101:D103)</f>
        <v>0</v>
      </c>
      <c r="E104" s="157">
        <f t="shared" si="66"/>
        <v>0</v>
      </c>
      <c r="F104" s="157">
        <f t="shared" si="66"/>
        <v>0</v>
      </c>
      <c r="G104" s="157">
        <f t="shared" si="66"/>
        <v>0</v>
      </c>
      <c r="H104" s="157">
        <f t="shared" si="66"/>
        <v>0</v>
      </c>
      <c r="I104" s="157">
        <f t="shared" si="66"/>
        <v>0</v>
      </c>
      <c r="J104" s="157">
        <f t="shared" si="66"/>
        <v>0</v>
      </c>
      <c r="K104" s="157">
        <f t="shared" ref="K104:BK104" si="67">SUM(K101:K103)</f>
        <v>0</v>
      </c>
      <c r="L104" s="157">
        <f t="shared" si="67"/>
        <v>0</v>
      </c>
      <c r="M104" s="157">
        <f t="shared" si="67"/>
        <v>0</v>
      </c>
      <c r="N104" s="157">
        <f t="shared" si="67"/>
        <v>0</v>
      </c>
      <c r="O104" s="157">
        <f t="shared" si="67"/>
        <v>0</v>
      </c>
      <c r="P104" s="157">
        <f t="shared" si="67"/>
        <v>0</v>
      </c>
      <c r="Q104" s="157">
        <f t="shared" si="67"/>
        <v>0</v>
      </c>
      <c r="R104" s="157">
        <f t="shared" si="67"/>
        <v>0</v>
      </c>
      <c r="S104" s="157">
        <f t="shared" si="67"/>
        <v>0</v>
      </c>
      <c r="T104" s="157">
        <f t="shared" si="67"/>
        <v>0</v>
      </c>
      <c r="U104" s="157">
        <f t="shared" si="67"/>
        <v>0</v>
      </c>
      <c r="V104" s="157">
        <f t="shared" si="67"/>
        <v>0</v>
      </c>
      <c r="W104" s="157">
        <f t="shared" si="67"/>
        <v>0</v>
      </c>
      <c r="X104" s="157">
        <f t="shared" si="67"/>
        <v>0</v>
      </c>
      <c r="Y104" s="157">
        <f t="shared" si="67"/>
        <v>0</v>
      </c>
      <c r="Z104" s="157">
        <f t="shared" si="67"/>
        <v>0</v>
      </c>
      <c r="AA104" s="157">
        <f t="shared" si="67"/>
        <v>0</v>
      </c>
      <c r="AB104" s="157">
        <f t="shared" si="67"/>
        <v>0</v>
      </c>
      <c r="AC104" s="157">
        <f t="shared" si="67"/>
        <v>0</v>
      </c>
      <c r="AD104" s="157">
        <f t="shared" si="67"/>
        <v>0</v>
      </c>
      <c r="AE104" s="157">
        <f t="shared" si="67"/>
        <v>0</v>
      </c>
      <c r="AF104" s="157">
        <f t="shared" si="67"/>
        <v>0</v>
      </c>
      <c r="AG104" s="157">
        <f t="shared" si="67"/>
        <v>0</v>
      </c>
      <c r="AH104" s="157">
        <f t="shared" si="67"/>
        <v>0</v>
      </c>
      <c r="AI104" s="157">
        <f t="shared" si="67"/>
        <v>0</v>
      </c>
      <c r="AJ104" s="157">
        <f t="shared" si="67"/>
        <v>0</v>
      </c>
      <c r="AK104" s="157">
        <f t="shared" si="67"/>
        <v>0</v>
      </c>
      <c r="AL104" s="157">
        <f t="shared" si="67"/>
        <v>0</v>
      </c>
      <c r="AM104" s="157">
        <f t="shared" si="67"/>
        <v>0</v>
      </c>
      <c r="AN104" s="157">
        <f t="shared" si="67"/>
        <v>0</v>
      </c>
      <c r="AO104" s="157">
        <f t="shared" si="67"/>
        <v>0</v>
      </c>
      <c r="AP104" s="157">
        <f t="shared" si="67"/>
        <v>0</v>
      </c>
      <c r="AQ104" s="157">
        <f t="shared" si="67"/>
        <v>0</v>
      </c>
      <c r="AR104" s="157">
        <f t="shared" si="67"/>
        <v>0</v>
      </c>
      <c r="AS104" s="157">
        <f t="shared" si="67"/>
        <v>0</v>
      </c>
      <c r="AT104" s="157">
        <f t="shared" si="67"/>
        <v>0</v>
      </c>
      <c r="AU104" s="157">
        <f t="shared" si="67"/>
        <v>0</v>
      </c>
      <c r="AV104" s="157">
        <f t="shared" si="67"/>
        <v>0</v>
      </c>
      <c r="AW104" s="157">
        <f t="shared" si="67"/>
        <v>0</v>
      </c>
      <c r="AX104" s="157">
        <f t="shared" si="67"/>
        <v>0</v>
      </c>
      <c r="AY104" s="157">
        <f t="shared" si="67"/>
        <v>0</v>
      </c>
      <c r="AZ104" s="157">
        <f t="shared" si="67"/>
        <v>0</v>
      </c>
      <c r="BA104" s="157">
        <f t="shared" si="67"/>
        <v>0</v>
      </c>
      <c r="BB104" s="157">
        <f t="shared" si="67"/>
        <v>0</v>
      </c>
      <c r="BC104" s="157">
        <f t="shared" si="67"/>
        <v>0</v>
      </c>
      <c r="BD104" s="157">
        <f t="shared" si="67"/>
        <v>0</v>
      </c>
      <c r="BE104" s="157">
        <f t="shared" si="67"/>
        <v>0</v>
      </c>
      <c r="BF104" s="157">
        <f t="shared" si="67"/>
        <v>0</v>
      </c>
      <c r="BG104" s="157">
        <f t="shared" si="67"/>
        <v>0</v>
      </c>
      <c r="BH104" s="157">
        <f t="shared" si="67"/>
        <v>0</v>
      </c>
      <c r="BI104" s="157">
        <f t="shared" si="67"/>
        <v>0</v>
      </c>
      <c r="BJ104" s="157">
        <f t="shared" si="67"/>
        <v>0</v>
      </c>
      <c r="BK104" s="157">
        <f t="shared" si="67"/>
        <v>0</v>
      </c>
    </row>
    <row r="105" spans="1:63">
      <c r="B105" s="123" t="s">
        <v>364</v>
      </c>
      <c r="D105" s="158">
        <f>IF('C'!$C$20=NT!$AB$3,+IF(OR(D98=NT!$C$31,D98=NT!$C$37,D98=NT!$C$43,D98=NT!$C$49,D98=NT!$C$55,D98=NT!$C$61,D98=NT!$C$67,D98=NT!$C$73,D98=NT!$C$79,D98=NT!$C$85,D98=NT!$C$91,D98=NT!$C$97,D98=NT!$C$104,D98=NT!$C$110,D98=NT!$C$116,D98=NT!$C$123,D98=NT!$C$129,D98=NT!$C$135),2,1),1)</f>
        <v>1</v>
      </c>
      <c r="E105" s="158">
        <f>IF('C'!$C$20=NT!$AB$3,+IF(OR(E98=NT!$C$31,E98=NT!$C$37,E98=NT!$C$43,E98=NT!$C$49,E98=NT!$C$55,E98=NT!$C$61,E98=NT!$C$67,E98=NT!$C$73,E98=NT!$C$79,E98=NT!$C$85,E98=NT!$C$91,E98=NT!$C$97,E98=NT!$C$104,E98=NT!$C$110,E98=NT!$C$116,E98=NT!$C$123,E98=NT!$C$129,E98=NT!$C$135),2,1),1)</f>
        <v>1</v>
      </c>
      <c r="F105" s="158">
        <f>IF('C'!$C$20=NT!$AB$3,+IF(OR(F98=NT!$C$31,F98=NT!$C$37,F98=NT!$C$43,F98=NT!$C$49,F98=NT!$C$55,F98=NT!$C$61,F98=NT!$C$67,F98=NT!$C$73,F98=NT!$C$79,F98=NT!$C$85,F98=NT!$C$91,F98=NT!$C$97,F98=NT!$C$104,F98=NT!$C$110,F98=NT!$C$116,F98=NT!$C$123,F98=NT!$C$129,F98=NT!$C$135),2,1),1)</f>
        <v>1</v>
      </c>
      <c r="G105" s="158">
        <f>IF('C'!$C$20=NT!$AB$3,+IF(OR(G98=NT!$C$31,G98=NT!$C$37,G98=NT!$C$43,G98=NT!$C$49,G98=NT!$C$55,G98=NT!$C$61,G98=NT!$C$67,G98=NT!$C$73,G98=NT!$C$79,G98=NT!$C$85,G98=NT!$C$91,G98=NT!$C$97,G98=NT!$C$104,G98=NT!$C$110,G98=NT!$C$116,G98=NT!$C$123,G98=NT!$C$129,G98=NT!$C$135),2,1),1)</f>
        <v>1</v>
      </c>
      <c r="H105" s="158">
        <f>IF('C'!$C$20=NT!$AB$3,+IF(OR(H98=NT!$C$31,H98=NT!$C$37,H98=NT!$C$43,H98=NT!$C$49,H98=NT!$C$55,H98=NT!$C$61,H98=NT!$C$67,H98=NT!$C$73,H98=NT!$C$79,H98=NT!$C$85,H98=NT!$C$91,H98=NT!$C$97,H98=NT!$C$104,H98=NT!$C$110,H98=NT!$C$116,H98=NT!$C$123,H98=NT!$C$129,H98=NT!$C$135),2,1),1)</f>
        <v>1</v>
      </c>
      <c r="I105" s="158">
        <f>IF('C'!$C$20=NT!$AB$3,+IF(OR(I98=NT!$C$31,I98=NT!$C$37,I98=NT!$C$43,I98=NT!$C$49,I98=NT!$C$55,I98=NT!$C$61,I98=NT!$C$67,I98=NT!$C$73,I98=NT!$C$79,I98=NT!$C$85,I98=NT!$C$91,I98=NT!$C$97,I98=NT!$C$104,I98=NT!$C$110,I98=NT!$C$116,I98=NT!$C$123,I98=NT!$C$129,I98=NT!$C$135),2,1),1)</f>
        <v>1</v>
      </c>
      <c r="J105" s="158">
        <f>IF('C'!$C$20=NT!$AB$3,+IF(OR(J98=NT!$C$31,J98=NT!$C$37,J98=NT!$C$43,J98=NT!$C$49,J98=NT!$C$55,J98=NT!$C$61,J98=NT!$C$67,J98=NT!$C$73,J98=NT!$C$79,J98=NT!$C$85,J98=NT!$C$91,J98=NT!$C$97,J98=NT!$C$104,J98=NT!$C$110,J98=NT!$C$116,J98=NT!$C$123,J98=NT!$C$129,J98=NT!$C$135),2,1),1)</f>
        <v>1</v>
      </c>
      <c r="K105" s="158">
        <f>IF('C'!$C$20=NT!$AB$3,+IF(OR(K98=NT!$C$31,K98=NT!$C$37,K98=NT!$C$43,K98=NT!$C$49,K98=NT!$C$55,K98=NT!$C$61,K98=NT!$C$67,K98=NT!$C$73,K98=NT!$C$79,K98=NT!$C$85,K98=NT!$C$91,K98=NT!$C$97,K98=NT!$C$104,K98=NT!$C$110,K98=NT!$C$116,K98=NT!$C$123,K98=NT!$C$129,K98=NT!$C$135),2,1),1)</f>
        <v>1</v>
      </c>
      <c r="L105" s="158">
        <f>IF('C'!$C$20=NT!$AB$3,+IF(OR(L98=NT!$C$31,L98=NT!$C$37,L98=NT!$C$43,L98=NT!$C$49,L98=NT!$C$55,L98=NT!$C$61,L98=NT!$C$67,L98=NT!$C$73,L98=NT!$C$79,L98=NT!$C$85,L98=NT!$C$91,L98=NT!$C$97,L98=NT!$C$104,L98=NT!$C$110,L98=NT!$C$116,L98=NT!$C$123,L98=NT!$C$129,L98=NT!$C$135),2,1),1)</f>
        <v>1</v>
      </c>
      <c r="M105" s="158">
        <f>IF('C'!$C$20=NT!$AB$3,+IF(OR(M98=NT!$C$31,M98=NT!$C$37,M98=NT!$C$43,M98=NT!$C$49,M98=NT!$C$55,M98=NT!$C$61,M98=NT!$C$67,M98=NT!$C$73,M98=NT!$C$79,M98=NT!$C$85,M98=NT!$C$91,M98=NT!$C$97,M98=NT!$C$104,M98=NT!$C$110,M98=NT!$C$116,M98=NT!$C$123,M98=NT!$C$129,M98=NT!$C$135),2,1),1)</f>
        <v>1</v>
      </c>
      <c r="N105" s="158">
        <f>IF('C'!$C$20=NT!$AB$3,+IF(OR(N98=NT!$C$31,N98=NT!$C$37,N98=NT!$C$43,N98=NT!$C$49,N98=NT!$C$55,N98=NT!$C$61,N98=NT!$C$67,N98=NT!$C$73,N98=NT!$C$79,N98=NT!$C$85,N98=NT!$C$91,N98=NT!$C$97,N98=NT!$C$104,N98=NT!$C$110,N98=NT!$C$116,N98=NT!$C$123,N98=NT!$C$129,N98=NT!$C$135),2,1),1)</f>
        <v>1</v>
      </c>
      <c r="O105" s="158">
        <f>IF('C'!$C$20=NT!$AB$3,+IF(OR(O98=NT!$C$31,O98=NT!$C$37,O98=NT!$C$43,O98=NT!$C$49,O98=NT!$C$55,O98=NT!$C$61,O98=NT!$C$67,O98=NT!$C$73,O98=NT!$C$79,O98=NT!$C$85,O98=NT!$C$91,O98=NT!$C$97,O98=NT!$C$104,O98=NT!$C$110,O98=NT!$C$116,O98=NT!$C$123,O98=NT!$C$129,O98=NT!$C$135),2,1),1)</f>
        <v>1</v>
      </c>
      <c r="P105" s="158">
        <f>IF('C'!$C$20=NT!$AB$3,+IF(OR(P98=NT!$C$31,P98=NT!$C$37,P98=NT!$C$43,P98=NT!$C$49,P98=NT!$C$55,P98=NT!$C$61,P98=NT!$C$67,P98=NT!$C$73,P98=NT!$C$79,P98=NT!$C$85,P98=NT!$C$91,P98=NT!$C$97,P98=NT!$C$104,P98=NT!$C$110,P98=NT!$C$116,P98=NT!$C$123,P98=NT!$C$129,P98=NT!$C$135),2,1),1)</f>
        <v>1</v>
      </c>
      <c r="Q105" s="158">
        <f>IF('C'!$C$20=NT!$AB$3,+IF(OR(Q98=NT!$C$31,Q98=NT!$C$37,Q98=NT!$C$43,Q98=NT!$C$49,Q98=NT!$C$55,Q98=NT!$C$61,Q98=NT!$C$67,Q98=NT!$C$73,Q98=NT!$C$79,Q98=NT!$C$85,Q98=NT!$C$91,Q98=NT!$C$97,Q98=NT!$C$104,Q98=NT!$C$110,Q98=NT!$C$116,Q98=NT!$C$123,Q98=NT!$C$129,Q98=NT!$C$135),2,1),1)</f>
        <v>1</v>
      </c>
      <c r="R105" s="158">
        <f>IF('C'!$C$20=NT!$AB$3,+IF(OR(R98=NT!$C$31,R98=NT!$C$37,R98=NT!$C$43,R98=NT!$C$49,R98=NT!$C$55,R98=NT!$C$61,R98=NT!$C$67,R98=NT!$C$73,R98=NT!$C$79,R98=NT!$C$85,R98=NT!$C$91,R98=NT!$C$97,R98=NT!$C$104,R98=NT!$C$110,R98=NT!$C$116,R98=NT!$C$123,R98=NT!$C$129,R98=NT!$C$135),2,1),1)</f>
        <v>1</v>
      </c>
      <c r="S105" s="158">
        <f>IF('C'!$C$20=NT!$AB$3,+IF(OR(S98=NT!$C$31,S98=NT!$C$37,S98=NT!$C$43,S98=NT!$C$49,S98=NT!$C$55,S98=NT!$C$61,S98=NT!$C$67,S98=NT!$C$73,S98=NT!$C$79,S98=NT!$C$85,S98=NT!$C$91,S98=NT!$C$97,S98=NT!$C$104,S98=NT!$C$110,S98=NT!$C$116,S98=NT!$C$123,S98=NT!$C$129,S98=NT!$C$135),2,1),1)</f>
        <v>1</v>
      </c>
      <c r="T105" s="158">
        <f>IF('C'!$C$20=NT!$AB$3,+IF(OR(T98=NT!$C$31,T98=NT!$C$37,T98=NT!$C$43,T98=NT!$C$49,T98=NT!$C$55,T98=NT!$C$61,T98=NT!$C$67,T98=NT!$C$73,T98=NT!$C$79,T98=NT!$C$85,T98=NT!$C$91,T98=NT!$C$97,T98=NT!$C$104,T98=NT!$C$110,T98=NT!$C$116,T98=NT!$C$123,T98=NT!$C$129,T98=NT!$C$135),2,1),1)</f>
        <v>1</v>
      </c>
      <c r="U105" s="158">
        <f>IF('C'!$C$20=NT!$AB$3,+IF(OR(U98=NT!$C$31,U98=NT!$C$37,U98=NT!$C$43,U98=NT!$C$49,U98=NT!$C$55,U98=NT!$C$61,U98=NT!$C$67,U98=NT!$C$73,U98=NT!$C$79,U98=NT!$C$85,U98=NT!$C$91,U98=NT!$C$97,U98=NT!$C$104,U98=NT!$C$110,U98=NT!$C$116,U98=NT!$C$123,U98=NT!$C$129,U98=NT!$C$135),2,1),1)</f>
        <v>1</v>
      </c>
      <c r="V105" s="158">
        <f>IF('C'!$C$20=NT!$AB$3,+IF(OR(V98=NT!$C$31,V98=NT!$C$37,V98=NT!$C$43,V98=NT!$C$49,V98=NT!$C$55,V98=NT!$C$61,V98=NT!$C$67,V98=NT!$C$73,V98=NT!$C$79,V98=NT!$C$85,V98=NT!$C$91,V98=NT!$C$97,V98=NT!$C$104,V98=NT!$C$110,V98=NT!$C$116,V98=NT!$C$123,V98=NT!$C$129,V98=NT!$C$135),2,1),1)</f>
        <v>1</v>
      </c>
      <c r="W105" s="158">
        <f>IF('C'!$C$20=NT!$AB$3,+IF(OR(W98=NT!$C$31,W98=NT!$C$37,W98=NT!$C$43,W98=NT!$C$49,W98=NT!$C$55,W98=NT!$C$61,W98=NT!$C$67,W98=NT!$C$73,W98=NT!$C$79,W98=NT!$C$85,W98=NT!$C$91,W98=NT!$C$97,W98=NT!$C$104,W98=NT!$C$110,W98=NT!$C$116,W98=NT!$C$123,W98=NT!$C$129,W98=NT!$C$135),2,1),1)</f>
        <v>1</v>
      </c>
      <c r="X105" s="158">
        <f>IF('C'!$C$20=NT!$AB$3,+IF(OR(X98=NT!$C$31,X98=NT!$C$37,X98=NT!$C$43,X98=NT!$C$49,X98=NT!$C$55,X98=NT!$C$61,X98=NT!$C$67,X98=NT!$C$73,X98=NT!$C$79,X98=NT!$C$85,X98=NT!$C$91,X98=NT!$C$97,X98=NT!$C$104,X98=NT!$C$110,X98=NT!$C$116,X98=NT!$C$123,X98=NT!$C$129,X98=NT!$C$135),2,1),1)</f>
        <v>1</v>
      </c>
      <c r="Y105" s="158">
        <f>IF('C'!$C$20=NT!$AB$3,+IF(OR(Y98=NT!$C$31,Y98=NT!$C$37,Y98=NT!$C$43,Y98=NT!$C$49,Y98=NT!$C$55,Y98=NT!$C$61,Y98=NT!$C$67,Y98=NT!$C$73,Y98=NT!$C$79,Y98=NT!$C$85,Y98=NT!$C$91,Y98=NT!$C$97,Y98=NT!$C$104,Y98=NT!$C$110,Y98=NT!$C$116,Y98=NT!$C$123,Y98=NT!$C$129,Y98=NT!$C$135),2,1),1)</f>
        <v>1</v>
      </c>
      <c r="Z105" s="158">
        <f>IF('C'!$C$20=NT!$AB$3,+IF(OR(Z98=NT!$C$31,Z98=NT!$C$37,Z98=NT!$C$43,Z98=NT!$C$49,Z98=NT!$C$55,Z98=NT!$C$61,Z98=NT!$C$67,Z98=NT!$C$73,Z98=NT!$C$79,Z98=NT!$C$85,Z98=NT!$C$91,Z98=NT!$C$97,Z98=NT!$C$104,Z98=NT!$C$110,Z98=NT!$C$116,Z98=NT!$C$123,Z98=NT!$C$129,Z98=NT!$C$135),2,1),1)</f>
        <v>1</v>
      </c>
      <c r="AA105" s="158">
        <f>IF('C'!$C$20=NT!$AB$3,+IF(OR(AA98=NT!$C$31,AA98=NT!$C$37,AA98=NT!$C$43,AA98=NT!$C$49,AA98=NT!$C$55,AA98=NT!$C$61,AA98=NT!$C$67,AA98=NT!$C$73,AA98=NT!$C$79,AA98=NT!$C$85,AA98=NT!$C$91,AA98=NT!$C$97,AA98=NT!$C$104,AA98=NT!$C$110,AA98=NT!$C$116,AA98=NT!$C$123,AA98=NT!$C$129,AA98=NT!$C$135),2,1),1)</f>
        <v>1</v>
      </c>
      <c r="AB105" s="158">
        <f>IF('C'!$C$20=NT!$AB$3,+IF(OR(AB98=NT!$C$31,AB98=NT!$C$37,AB98=NT!$C$43,AB98=NT!$C$49,AB98=NT!$C$55,AB98=NT!$C$61,AB98=NT!$C$67,AB98=NT!$C$73,AB98=NT!$C$79,AB98=NT!$C$85,AB98=NT!$C$91,AB98=NT!$C$97,AB98=NT!$C$104,AB98=NT!$C$110,AB98=NT!$C$116,AB98=NT!$C$123,AB98=NT!$C$129,AB98=NT!$C$135),2,1),1)</f>
        <v>1</v>
      </c>
      <c r="AC105" s="158">
        <f>IF('C'!$C$20=NT!$AB$3,+IF(OR(AC98=NT!$C$31,AC98=NT!$C$37,AC98=NT!$C$43,AC98=NT!$C$49,AC98=NT!$C$55,AC98=NT!$C$61,AC98=NT!$C$67,AC98=NT!$C$73,AC98=NT!$C$79,AC98=NT!$C$85,AC98=NT!$C$91,AC98=NT!$C$97,AC98=NT!$C$104,AC98=NT!$C$110,AC98=NT!$C$116,AC98=NT!$C$123,AC98=NT!$C$129,AC98=NT!$C$135),2,1),1)</f>
        <v>1</v>
      </c>
      <c r="AD105" s="158">
        <f>IF('C'!$C$20=NT!$AB$3,+IF(OR(AD98=NT!$C$31,AD98=NT!$C$37,AD98=NT!$C$43,AD98=NT!$C$49,AD98=NT!$C$55,AD98=NT!$C$61,AD98=NT!$C$67,AD98=NT!$C$73,AD98=NT!$C$79,AD98=NT!$C$85,AD98=NT!$C$91,AD98=NT!$C$97,AD98=NT!$C$104,AD98=NT!$C$110,AD98=NT!$C$116,AD98=NT!$C$123,AD98=NT!$C$129,AD98=NT!$C$135),2,1),1)</f>
        <v>1</v>
      </c>
      <c r="AE105" s="158">
        <f>IF('C'!$C$20=NT!$AB$3,+IF(OR(AE98=NT!$C$31,AE98=NT!$C$37,AE98=NT!$C$43,AE98=NT!$C$49,AE98=NT!$C$55,AE98=NT!$C$61,AE98=NT!$C$67,AE98=NT!$C$73,AE98=NT!$C$79,AE98=NT!$C$85,AE98=NT!$C$91,AE98=NT!$C$97,AE98=NT!$C$104,AE98=NT!$C$110,AE98=NT!$C$116,AE98=NT!$C$123,AE98=NT!$C$129,AE98=NT!$C$135),2,1),1)</f>
        <v>1</v>
      </c>
      <c r="AF105" s="158">
        <f>IF('C'!$C$20=NT!$AB$3,+IF(OR(AF98=NT!$C$31,AF98=NT!$C$37,AF98=NT!$C$43,AF98=NT!$C$49,AF98=NT!$C$55,AF98=NT!$C$61,AF98=NT!$C$67,AF98=NT!$C$73,AF98=NT!$C$79,AF98=NT!$C$85,AF98=NT!$C$91,AF98=NT!$C$97,AF98=NT!$C$104,AF98=NT!$C$110,AF98=NT!$C$116,AF98=NT!$C$123,AF98=NT!$C$129,AF98=NT!$C$135),2,1),1)</f>
        <v>1</v>
      </c>
      <c r="AG105" s="158">
        <f>IF('C'!$C$20=NT!$AB$3,+IF(OR(AG98=NT!$C$31,AG98=NT!$C$37,AG98=NT!$C$43,AG98=NT!$C$49,AG98=NT!$C$55,AG98=NT!$C$61,AG98=NT!$C$67,AG98=NT!$C$73,AG98=NT!$C$79,AG98=NT!$C$85,AG98=NT!$C$91,AG98=NT!$C$97,AG98=NT!$C$104,AG98=NT!$C$110,AG98=NT!$C$116,AG98=NT!$C$123,AG98=NT!$C$129,AG98=NT!$C$135),2,1),1)</f>
        <v>1</v>
      </c>
      <c r="AH105" s="158">
        <f>IF('C'!$C$20=NT!$AB$3,+IF(OR(AH98=NT!$C$31,AH98=NT!$C$37,AH98=NT!$C$43,AH98=NT!$C$49,AH98=NT!$C$55,AH98=NT!$C$61,AH98=NT!$C$67,AH98=NT!$C$73,AH98=NT!$C$79,AH98=NT!$C$85,AH98=NT!$C$91,AH98=NT!$C$97,AH98=NT!$C$104,AH98=NT!$C$110,AH98=NT!$C$116,AH98=NT!$C$123,AH98=NT!$C$129,AH98=NT!$C$135),2,1),1)</f>
        <v>1</v>
      </c>
      <c r="AI105" s="158">
        <f>IF('C'!$C$20=NT!$AB$3,+IF(OR(AI98=NT!$C$31,AI98=NT!$C$37,AI98=NT!$C$43,AI98=NT!$C$49,AI98=NT!$C$55,AI98=NT!$C$61,AI98=NT!$C$67,AI98=NT!$C$73,AI98=NT!$C$79,AI98=NT!$C$85,AI98=NT!$C$91,AI98=NT!$C$97,AI98=NT!$C$104,AI98=NT!$C$110,AI98=NT!$C$116,AI98=NT!$C$123,AI98=NT!$C$129,AI98=NT!$C$135),2,1),1)</f>
        <v>1</v>
      </c>
      <c r="AJ105" s="158">
        <f>IF('C'!$C$20=NT!$AB$3,+IF(OR(AJ98=NT!$C$31,AJ98=NT!$C$37,AJ98=NT!$C$43,AJ98=NT!$C$49,AJ98=NT!$C$55,AJ98=NT!$C$61,AJ98=NT!$C$67,AJ98=NT!$C$73,AJ98=NT!$C$79,AJ98=NT!$C$85,AJ98=NT!$C$91,AJ98=NT!$C$97,AJ98=NT!$C$104,AJ98=NT!$C$110,AJ98=NT!$C$116,AJ98=NT!$C$123,AJ98=NT!$C$129,AJ98=NT!$C$135),2,1),1)</f>
        <v>1</v>
      </c>
      <c r="AK105" s="158">
        <f>IF('C'!$C$20=NT!$AB$3,+IF(OR(AK98=NT!$C$31,AK98=NT!$C$37,AK98=NT!$C$43,AK98=NT!$C$49,AK98=NT!$C$55,AK98=NT!$C$61,AK98=NT!$C$67,AK98=NT!$C$73,AK98=NT!$C$79,AK98=NT!$C$85,AK98=NT!$C$91,AK98=NT!$C$97,AK98=NT!$C$104,AK98=NT!$C$110,AK98=NT!$C$116,AK98=NT!$C$123,AK98=NT!$C$129,AK98=NT!$C$135),2,1),1)</f>
        <v>1</v>
      </c>
      <c r="AL105" s="158">
        <f>IF('C'!$C$20=NT!$AB$3,+IF(OR(AL98=NT!$C$31,AL98=NT!$C$37,AL98=NT!$C$43,AL98=NT!$C$49,AL98=NT!$C$55,AL98=NT!$C$61,AL98=NT!$C$67,AL98=NT!$C$73,AL98=NT!$C$79,AL98=NT!$C$85,AL98=NT!$C$91,AL98=NT!$C$97,AL98=NT!$C$104,AL98=NT!$C$110,AL98=NT!$C$116,AL98=NT!$C$123,AL98=NT!$C$129,AL98=NT!$C$135),2,1),1)</f>
        <v>1</v>
      </c>
      <c r="AM105" s="158">
        <f>IF('C'!$C$20=NT!$AB$3,+IF(OR(AM98=NT!$C$31,AM98=NT!$C$37,AM98=NT!$C$43,AM98=NT!$C$49,AM98=NT!$C$55,AM98=NT!$C$61,AM98=NT!$C$67,AM98=NT!$C$73,AM98=NT!$C$79,AM98=NT!$C$85,AM98=NT!$C$91,AM98=NT!$C$97,AM98=NT!$C$104,AM98=NT!$C$110,AM98=NT!$C$116,AM98=NT!$C$123,AM98=NT!$C$129,AM98=NT!$C$135),2,1),1)</f>
        <v>1</v>
      </c>
      <c r="AN105" s="158">
        <f>IF('C'!$C$20=NT!$AB$3,+IF(OR(AN98=NT!$C$31,AN98=NT!$C$37,AN98=NT!$C$43,AN98=NT!$C$49,AN98=NT!$C$55,AN98=NT!$C$61,AN98=NT!$C$67,AN98=NT!$C$73,AN98=NT!$C$79,AN98=NT!$C$85,AN98=NT!$C$91,AN98=NT!$C$97,AN98=NT!$C$104,AN98=NT!$C$110,AN98=NT!$C$116,AN98=NT!$C$123,AN98=NT!$C$129,AN98=NT!$C$135),2,1),1)</f>
        <v>1</v>
      </c>
      <c r="AO105" s="158">
        <f>IF('C'!$C$20=NT!$AB$3,+IF(OR(AO98=NT!$C$31,AO98=NT!$C$37,AO98=NT!$C$43,AO98=NT!$C$49,AO98=NT!$C$55,AO98=NT!$C$61,AO98=NT!$C$67,AO98=NT!$C$73,AO98=NT!$C$79,AO98=NT!$C$85,AO98=NT!$C$91,AO98=NT!$C$97,AO98=NT!$C$104,AO98=NT!$C$110,AO98=NT!$C$116,AO98=NT!$C$123,AO98=NT!$C$129,AO98=NT!$C$135),2,1),1)</f>
        <v>1</v>
      </c>
      <c r="AP105" s="158">
        <f>IF('C'!$C$20=NT!$AB$3,+IF(OR(AP98=NT!$C$31,AP98=NT!$C$37,AP98=NT!$C$43,AP98=NT!$C$49,AP98=NT!$C$55,AP98=NT!$C$61,AP98=NT!$C$67,AP98=NT!$C$73,AP98=NT!$C$79,AP98=NT!$C$85,AP98=NT!$C$91,AP98=NT!$C$97,AP98=NT!$C$104,AP98=NT!$C$110,AP98=NT!$C$116,AP98=NT!$C$123,AP98=NT!$C$129,AP98=NT!$C$135),2,1),1)</f>
        <v>1</v>
      </c>
      <c r="AQ105" s="158">
        <f>IF('C'!$C$20=NT!$AB$3,+IF(OR(AQ98=NT!$C$31,AQ98=NT!$C$37,AQ98=NT!$C$43,AQ98=NT!$C$49,AQ98=NT!$C$55,AQ98=NT!$C$61,AQ98=NT!$C$67,AQ98=NT!$C$73,AQ98=NT!$C$79,AQ98=NT!$C$85,AQ98=NT!$C$91,AQ98=NT!$C$97,AQ98=NT!$C$104,AQ98=NT!$C$110,AQ98=NT!$C$116,AQ98=NT!$C$123,AQ98=NT!$C$129,AQ98=NT!$C$135),2,1),1)</f>
        <v>1</v>
      </c>
      <c r="AR105" s="158">
        <f>IF('C'!$C$20=NT!$AB$3,+IF(OR(AR98=NT!$C$31,AR98=NT!$C$37,AR98=NT!$C$43,AR98=NT!$C$49,AR98=NT!$C$55,AR98=NT!$C$61,AR98=NT!$C$67,AR98=NT!$C$73,AR98=NT!$C$79,AR98=NT!$C$85,AR98=NT!$C$91,AR98=NT!$C$97,AR98=NT!$C$104,AR98=NT!$C$110,AR98=NT!$C$116,AR98=NT!$C$123,AR98=NT!$C$129,AR98=NT!$C$135),2,1),1)</f>
        <v>1</v>
      </c>
      <c r="AS105" s="158">
        <f>IF('C'!$C$20=NT!$AB$3,+IF(OR(AS98=NT!$C$31,AS98=NT!$C$37,AS98=NT!$C$43,AS98=NT!$C$49,AS98=NT!$C$55,AS98=NT!$C$61,AS98=NT!$C$67,AS98=NT!$C$73,AS98=NT!$C$79,AS98=NT!$C$85,AS98=NT!$C$91,AS98=NT!$C$97,AS98=NT!$C$104,AS98=NT!$C$110,AS98=NT!$C$116,AS98=NT!$C$123,AS98=NT!$C$129,AS98=NT!$C$135),2,1),1)</f>
        <v>1</v>
      </c>
      <c r="AT105" s="158">
        <f>IF('C'!$C$20=NT!$AB$3,+IF(OR(AT98=NT!$C$31,AT98=NT!$C$37,AT98=NT!$C$43,AT98=NT!$C$49,AT98=NT!$C$55,AT98=NT!$C$61,AT98=NT!$C$67,AT98=NT!$C$73,AT98=NT!$C$79,AT98=NT!$C$85,AT98=NT!$C$91,AT98=NT!$C$97,AT98=NT!$C$104,AT98=NT!$C$110,AT98=NT!$C$116,AT98=NT!$C$123,AT98=NT!$C$129,AT98=NT!$C$135),2,1),1)</f>
        <v>1</v>
      </c>
      <c r="AU105" s="158">
        <f>IF('C'!$C$20=NT!$AB$3,+IF(OR(AU98=NT!$C$31,AU98=NT!$C$37,AU98=NT!$C$43,AU98=NT!$C$49,AU98=NT!$C$55,AU98=NT!$C$61,AU98=NT!$C$67,AU98=NT!$C$73,AU98=NT!$C$79,AU98=NT!$C$85,AU98=NT!$C$91,AU98=NT!$C$97,AU98=NT!$C$104,AU98=NT!$C$110,AU98=NT!$C$116,AU98=NT!$C$123,AU98=NT!$C$129,AU98=NT!$C$135),2,1),1)</f>
        <v>1</v>
      </c>
      <c r="AV105" s="158">
        <f>IF('C'!$C$20=NT!$AB$3,+IF(OR(AV98=NT!$C$31,AV98=NT!$C$37,AV98=NT!$C$43,AV98=NT!$C$49,AV98=NT!$C$55,AV98=NT!$C$61,AV98=NT!$C$67,AV98=NT!$C$73,AV98=NT!$C$79,AV98=NT!$C$85,AV98=NT!$C$91,AV98=NT!$C$97,AV98=NT!$C$104,AV98=NT!$C$110,AV98=NT!$C$116,AV98=NT!$C$123,AV98=NT!$C$129,AV98=NT!$C$135),2,1),1)</f>
        <v>1</v>
      </c>
      <c r="AW105" s="158">
        <f>IF('C'!$C$20=NT!$AB$3,+IF(OR(AW98=NT!$C$31,AW98=NT!$C$37,AW98=NT!$C$43,AW98=NT!$C$49,AW98=NT!$C$55,AW98=NT!$C$61,AW98=NT!$C$67,AW98=NT!$C$73,AW98=NT!$C$79,AW98=NT!$C$85,AW98=NT!$C$91,AW98=NT!$C$97,AW98=NT!$C$104,AW98=NT!$C$110,AW98=NT!$C$116,AW98=NT!$C$123,AW98=NT!$C$129,AW98=NT!$C$135),2,1),1)</f>
        <v>1</v>
      </c>
      <c r="AX105" s="158">
        <f>IF('C'!$C$20=NT!$AB$3,+IF(OR(AX98=NT!$C$31,AX98=NT!$C$37,AX98=NT!$C$43,AX98=NT!$C$49,AX98=NT!$C$55,AX98=NT!$C$61,AX98=NT!$C$67,AX98=NT!$C$73,AX98=NT!$C$79,AX98=NT!$C$85,AX98=NT!$C$91,AX98=NT!$C$97,AX98=NT!$C$104,AX98=NT!$C$110,AX98=NT!$C$116,AX98=NT!$C$123,AX98=NT!$C$129,AX98=NT!$C$135),2,1),1)</f>
        <v>1</v>
      </c>
      <c r="AY105" s="158">
        <f>IF('C'!$C$20=NT!$AB$3,+IF(OR(AY98=NT!$C$31,AY98=NT!$C$37,AY98=NT!$C$43,AY98=NT!$C$49,AY98=NT!$C$55,AY98=NT!$C$61,AY98=NT!$C$67,AY98=NT!$C$73,AY98=NT!$C$79,AY98=NT!$C$85,AY98=NT!$C$91,AY98=NT!$C$97,AY98=NT!$C$104,AY98=NT!$C$110,AY98=NT!$C$116,AY98=NT!$C$123,AY98=NT!$C$129,AY98=NT!$C$135),2,1),1)</f>
        <v>1</v>
      </c>
      <c r="AZ105" s="158">
        <f>IF('C'!$C$20=NT!$AB$3,+IF(OR(AZ98=NT!$C$31,AZ98=NT!$C$37,AZ98=NT!$C$43,AZ98=NT!$C$49,AZ98=NT!$C$55,AZ98=NT!$C$61,AZ98=NT!$C$67,AZ98=NT!$C$73,AZ98=NT!$C$79,AZ98=NT!$C$85,AZ98=NT!$C$91,AZ98=NT!$C$97,AZ98=NT!$C$104,AZ98=NT!$C$110,AZ98=NT!$C$116,AZ98=NT!$C$123,AZ98=NT!$C$129,AZ98=NT!$C$135),2,1),1)</f>
        <v>1</v>
      </c>
      <c r="BA105" s="158">
        <f>IF('C'!$C$20=NT!$AB$3,+IF(OR(BA98=NT!$C$31,BA98=NT!$C$37,BA98=NT!$C$43,BA98=NT!$C$49,BA98=NT!$C$55,BA98=NT!$C$61,BA98=NT!$C$67,BA98=NT!$C$73,BA98=NT!$C$79,BA98=NT!$C$85,BA98=NT!$C$91,BA98=NT!$C$97,BA98=NT!$C$104,BA98=NT!$C$110,BA98=NT!$C$116,BA98=NT!$C$123,BA98=NT!$C$129,BA98=NT!$C$135),2,1),1)</f>
        <v>1</v>
      </c>
      <c r="BB105" s="158">
        <f>IF('C'!$C$20=NT!$AB$3,+IF(OR(BB98=NT!$C$31,BB98=NT!$C$37,BB98=NT!$C$43,BB98=NT!$C$49,BB98=NT!$C$55,BB98=NT!$C$61,BB98=NT!$C$67,BB98=NT!$C$73,BB98=NT!$C$79,BB98=NT!$C$85,BB98=NT!$C$91,BB98=NT!$C$97,BB98=NT!$C$104,BB98=NT!$C$110,BB98=NT!$C$116,BB98=NT!$C$123,BB98=NT!$C$129,BB98=NT!$C$135),2,1),1)</f>
        <v>1</v>
      </c>
      <c r="BC105" s="158">
        <f>IF('C'!$C$20=NT!$AB$3,+IF(OR(BC98=NT!$C$31,BC98=NT!$C$37,BC98=NT!$C$43,BC98=NT!$C$49,BC98=NT!$C$55,BC98=NT!$C$61,BC98=NT!$C$67,BC98=NT!$C$73,BC98=NT!$C$79,BC98=NT!$C$85,BC98=NT!$C$91,BC98=NT!$C$97,BC98=NT!$C$104,BC98=NT!$C$110,BC98=NT!$C$116,BC98=NT!$C$123,BC98=NT!$C$129,BC98=NT!$C$135),2,1),1)</f>
        <v>1</v>
      </c>
      <c r="BD105" s="158">
        <f>IF('C'!$C$20=NT!$AB$3,+IF(OR(BD98=NT!$C$31,BD98=NT!$C$37,BD98=NT!$C$43,BD98=NT!$C$49,BD98=NT!$C$55,BD98=NT!$C$61,BD98=NT!$C$67,BD98=NT!$C$73,BD98=NT!$C$79,BD98=NT!$C$85,BD98=NT!$C$91,BD98=NT!$C$97,BD98=NT!$C$104,BD98=NT!$C$110,BD98=NT!$C$116,BD98=NT!$C$123,BD98=NT!$C$129,BD98=NT!$C$135),2,1),1)</f>
        <v>1</v>
      </c>
      <c r="BE105" s="158">
        <f>IF('C'!$C$20=NT!$AB$3,+IF(OR(BE98=NT!$C$31,BE98=NT!$C$37,BE98=NT!$C$43,BE98=NT!$C$49,BE98=NT!$C$55,BE98=NT!$C$61,BE98=NT!$C$67,BE98=NT!$C$73,BE98=NT!$C$79,BE98=NT!$C$85,BE98=NT!$C$91,BE98=NT!$C$97,BE98=NT!$C$104,BE98=NT!$C$110,BE98=NT!$C$116,BE98=NT!$C$123,BE98=NT!$C$129,BE98=NT!$C$135),2,1),1)</f>
        <v>1</v>
      </c>
      <c r="BF105" s="158">
        <f>IF('C'!$C$20=NT!$AB$3,+IF(OR(BF98=NT!$C$31,BF98=NT!$C$37,BF98=NT!$C$43,BF98=NT!$C$49,BF98=NT!$C$55,BF98=NT!$C$61,BF98=NT!$C$67,BF98=NT!$C$73,BF98=NT!$C$79,BF98=NT!$C$85,BF98=NT!$C$91,BF98=NT!$C$97,BF98=NT!$C$104,BF98=NT!$C$110,BF98=NT!$C$116,BF98=NT!$C$123,BF98=NT!$C$129,BF98=NT!$C$135),2,1),1)</f>
        <v>1</v>
      </c>
      <c r="BG105" s="158">
        <f>IF('C'!$C$20=NT!$AB$3,+IF(OR(BG98=NT!$C$31,BG98=NT!$C$37,BG98=NT!$C$43,BG98=NT!$C$49,BG98=NT!$C$55,BG98=NT!$C$61,BG98=NT!$C$67,BG98=NT!$C$73,BG98=NT!$C$79,BG98=NT!$C$85,BG98=NT!$C$91,BG98=NT!$C$97,BG98=NT!$C$104,BG98=NT!$C$110,BG98=NT!$C$116,BG98=NT!$C$123,BG98=NT!$C$129,BG98=NT!$C$135),2,1),1)</f>
        <v>1</v>
      </c>
      <c r="BH105" s="158">
        <f>IF('C'!$C$20=NT!$AB$3,+IF(OR(BH98=NT!$C$31,BH98=NT!$C$37,BH98=NT!$C$43,BH98=NT!$C$49,BH98=NT!$C$55,BH98=NT!$C$61,BH98=NT!$C$67,BH98=NT!$C$73,BH98=NT!$C$79,BH98=NT!$C$85,BH98=NT!$C$91,BH98=NT!$C$97,BH98=NT!$C$104,BH98=NT!$C$110,BH98=NT!$C$116,BH98=NT!$C$123,BH98=NT!$C$129,BH98=NT!$C$135),2,1),1)</f>
        <v>1</v>
      </c>
      <c r="BI105" s="158">
        <f>IF('C'!$C$20=NT!$AB$3,+IF(OR(BI98=NT!$C$31,BI98=NT!$C$37,BI98=NT!$C$43,BI98=NT!$C$49,BI98=NT!$C$55,BI98=NT!$C$61,BI98=NT!$C$67,BI98=NT!$C$73,BI98=NT!$C$79,BI98=NT!$C$85,BI98=NT!$C$91,BI98=NT!$C$97,BI98=NT!$C$104,BI98=NT!$C$110,BI98=NT!$C$116,BI98=NT!$C$123,BI98=NT!$C$129,BI98=NT!$C$135),2,1),1)</f>
        <v>1</v>
      </c>
      <c r="BJ105" s="158">
        <f>IF('C'!$C$20=NT!$AB$3,+IF(OR(BJ98=NT!$C$31,BJ98=NT!$C$37,BJ98=NT!$C$43,BJ98=NT!$C$49,BJ98=NT!$C$55,BJ98=NT!$C$61,BJ98=NT!$C$67,BJ98=NT!$C$73,BJ98=NT!$C$79,BJ98=NT!$C$85,BJ98=NT!$C$91,BJ98=NT!$C$97,BJ98=NT!$C$104,BJ98=NT!$C$110,BJ98=NT!$C$116,BJ98=NT!$C$123,BJ98=NT!$C$129,BJ98=NT!$C$135),2,1),1)</f>
        <v>1</v>
      </c>
      <c r="BK105" s="158">
        <f>IF('C'!$C$20=NT!$AB$3,+IF(OR(BK98=NT!$C$31,BK98=NT!$C$37,BK98=NT!$C$43,BK98=NT!$C$49,BK98=NT!$C$55,BK98=NT!$C$61,BK98=NT!$C$67,BK98=NT!$C$73,BK98=NT!$C$79,BK98=NT!$C$85,BK98=NT!$C$91,BK98=NT!$C$97,BK98=NT!$C$104,BK98=NT!$C$110,BK98=NT!$C$116,BK98=NT!$C$123,BK98=NT!$C$129,BK98=NT!$C$135),2,1),1)</f>
        <v>1</v>
      </c>
    </row>
    <row r="107" spans="1:63" s="122" customFormat="1">
      <c r="A107" s="140"/>
      <c r="B107" s="254">
        <f>+'C'!B93</f>
        <v>0</v>
      </c>
      <c r="C107" s="194"/>
      <c r="D107" s="155">
        <f>+Home!$J$11</f>
        <v>40909</v>
      </c>
      <c r="E107" s="155">
        <f t="shared" ref="E107:AJ107" si="68">EDATE(D107,1)</f>
        <v>40940</v>
      </c>
      <c r="F107" s="155">
        <f t="shared" si="68"/>
        <v>40969</v>
      </c>
      <c r="G107" s="155">
        <f t="shared" si="68"/>
        <v>41000</v>
      </c>
      <c r="H107" s="155">
        <f t="shared" si="68"/>
        <v>41030</v>
      </c>
      <c r="I107" s="155">
        <f t="shared" si="68"/>
        <v>41061</v>
      </c>
      <c r="J107" s="155">
        <f t="shared" si="68"/>
        <v>41091</v>
      </c>
      <c r="K107" s="155">
        <f t="shared" si="68"/>
        <v>41122</v>
      </c>
      <c r="L107" s="155">
        <f t="shared" si="68"/>
        <v>41153</v>
      </c>
      <c r="M107" s="155">
        <f t="shared" si="68"/>
        <v>41183</v>
      </c>
      <c r="N107" s="155">
        <f t="shared" si="68"/>
        <v>41214</v>
      </c>
      <c r="O107" s="155">
        <f t="shared" si="68"/>
        <v>41244</v>
      </c>
      <c r="P107" s="155">
        <f t="shared" si="68"/>
        <v>41275</v>
      </c>
      <c r="Q107" s="155">
        <f t="shared" si="68"/>
        <v>41306</v>
      </c>
      <c r="R107" s="155">
        <f t="shared" si="68"/>
        <v>41334</v>
      </c>
      <c r="S107" s="155">
        <f t="shared" si="68"/>
        <v>41365</v>
      </c>
      <c r="T107" s="155">
        <f t="shared" si="68"/>
        <v>41395</v>
      </c>
      <c r="U107" s="155">
        <f t="shared" si="68"/>
        <v>41426</v>
      </c>
      <c r="V107" s="155">
        <f t="shared" si="68"/>
        <v>41456</v>
      </c>
      <c r="W107" s="155">
        <f t="shared" si="68"/>
        <v>41487</v>
      </c>
      <c r="X107" s="155">
        <f t="shared" si="68"/>
        <v>41518</v>
      </c>
      <c r="Y107" s="155">
        <f t="shared" si="68"/>
        <v>41548</v>
      </c>
      <c r="Z107" s="155">
        <f t="shared" si="68"/>
        <v>41579</v>
      </c>
      <c r="AA107" s="155">
        <f t="shared" si="68"/>
        <v>41609</v>
      </c>
      <c r="AB107" s="155">
        <f t="shared" si="68"/>
        <v>41640</v>
      </c>
      <c r="AC107" s="155">
        <f t="shared" si="68"/>
        <v>41671</v>
      </c>
      <c r="AD107" s="155">
        <f t="shared" si="68"/>
        <v>41699</v>
      </c>
      <c r="AE107" s="155">
        <f t="shared" si="68"/>
        <v>41730</v>
      </c>
      <c r="AF107" s="155">
        <f t="shared" si="68"/>
        <v>41760</v>
      </c>
      <c r="AG107" s="155">
        <f t="shared" si="68"/>
        <v>41791</v>
      </c>
      <c r="AH107" s="155">
        <f t="shared" si="68"/>
        <v>41821</v>
      </c>
      <c r="AI107" s="155">
        <f t="shared" si="68"/>
        <v>41852</v>
      </c>
      <c r="AJ107" s="155">
        <f t="shared" si="68"/>
        <v>41883</v>
      </c>
      <c r="AK107" s="155">
        <f t="shared" ref="AK107:BK107" si="69">EDATE(AJ107,1)</f>
        <v>41913</v>
      </c>
      <c r="AL107" s="155">
        <f t="shared" si="69"/>
        <v>41944</v>
      </c>
      <c r="AM107" s="155">
        <f t="shared" si="69"/>
        <v>41974</v>
      </c>
      <c r="AN107" s="155">
        <f t="shared" si="69"/>
        <v>42005</v>
      </c>
      <c r="AO107" s="155">
        <f t="shared" si="69"/>
        <v>42036</v>
      </c>
      <c r="AP107" s="155">
        <f t="shared" si="69"/>
        <v>42064</v>
      </c>
      <c r="AQ107" s="155">
        <f t="shared" si="69"/>
        <v>42095</v>
      </c>
      <c r="AR107" s="155">
        <f t="shared" si="69"/>
        <v>42125</v>
      </c>
      <c r="AS107" s="155">
        <f t="shared" si="69"/>
        <v>42156</v>
      </c>
      <c r="AT107" s="155">
        <f t="shared" si="69"/>
        <v>42186</v>
      </c>
      <c r="AU107" s="155">
        <f t="shared" si="69"/>
        <v>42217</v>
      </c>
      <c r="AV107" s="155">
        <f t="shared" si="69"/>
        <v>42248</v>
      </c>
      <c r="AW107" s="155">
        <f t="shared" si="69"/>
        <v>42278</v>
      </c>
      <c r="AX107" s="155">
        <f t="shared" si="69"/>
        <v>42309</v>
      </c>
      <c r="AY107" s="155">
        <f t="shared" si="69"/>
        <v>42339</v>
      </c>
      <c r="AZ107" s="155">
        <f t="shared" si="69"/>
        <v>42370</v>
      </c>
      <c r="BA107" s="155">
        <f t="shared" si="69"/>
        <v>42401</v>
      </c>
      <c r="BB107" s="155">
        <f t="shared" si="69"/>
        <v>42430</v>
      </c>
      <c r="BC107" s="155">
        <f t="shared" si="69"/>
        <v>42461</v>
      </c>
      <c r="BD107" s="155">
        <f t="shared" si="69"/>
        <v>42491</v>
      </c>
      <c r="BE107" s="155">
        <f t="shared" si="69"/>
        <v>42522</v>
      </c>
      <c r="BF107" s="155">
        <f t="shared" si="69"/>
        <v>42552</v>
      </c>
      <c r="BG107" s="155">
        <f t="shared" si="69"/>
        <v>42583</v>
      </c>
      <c r="BH107" s="155">
        <f t="shared" si="69"/>
        <v>42614</v>
      </c>
      <c r="BI107" s="155">
        <f t="shared" si="69"/>
        <v>42644</v>
      </c>
      <c r="BJ107" s="155">
        <f t="shared" si="69"/>
        <v>42675</v>
      </c>
      <c r="BK107" s="155">
        <f t="shared" si="69"/>
        <v>42705</v>
      </c>
    </row>
    <row r="108" spans="1:63" s="122" customFormat="1">
      <c r="A108" s="140"/>
      <c r="B108" s="226" t="s">
        <v>175</v>
      </c>
      <c r="C108" s="213"/>
      <c r="D108" s="229">
        <f>+IF(AND(D107&gt;='C'!$R93,D107&lt;'C'!$T93),'C'!$O93,0)</f>
        <v>0</v>
      </c>
      <c r="E108" s="229">
        <f>+IF(AND(E107&gt;='C'!$R93,E107&lt;'C'!$T93),'C'!$O93,0)</f>
        <v>0</v>
      </c>
      <c r="F108" s="229">
        <f>+IF(AND(F107&gt;='C'!$R93,F107&lt;'C'!$T93),'C'!$O93,0)</f>
        <v>0</v>
      </c>
      <c r="G108" s="229">
        <f>+IF(AND(G107&gt;='C'!$R93,G107&lt;'C'!$T93),'C'!$O93,0)</f>
        <v>0</v>
      </c>
      <c r="H108" s="229">
        <f>+IF(AND(H107&gt;='C'!$R93,H107&lt;'C'!$T93),'C'!$O93,0)</f>
        <v>0</v>
      </c>
      <c r="I108" s="229">
        <f>+IF(AND(I107&gt;='C'!$R93,I107&lt;'C'!$T93),'C'!$O93,0)</f>
        <v>0</v>
      </c>
      <c r="J108" s="229">
        <f>+IF(AND(J107&gt;='C'!$R93,J107&lt;'C'!$T93),'C'!$O93,0)</f>
        <v>0</v>
      </c>
      <c r="K108" s="229">
        <f>+IF(AND(K107&gt;='C'!$R93,K107&lt;'C'!$T93),'C'!$O93,0)</f>
        <v>0</v>
      </c>
      <c r="L108" s="229">
        <f>+IF(AND(L107&gt;='C'!$R93,L107&lt;'C'!$T93),'C'!$O93,0)</f>
        <v>0</v>
      </c>
      <c r="M108" s="229">
        <f>+IF(AND(M107&gt;='C'!$R93,M107&lt;'C'!$T93),'C'!$O93,0)</f>
        <v>0</v>
      </c>
      <c r="N108" s="229">
        <f>+IF(AND(N107&gt;='C'!$R93,N107&lt;'C'!$T93),'C'!$O93,0)</f>
        <v>0</v>
      </c>
      <c r="O108" s="229">
        <f>+IF(AND(O107&gt;='C'!$R93,O107&lt;'C'!$T93),'C'!$O93,0)</f>
        <v>0</v>
      </c>
      <c r="P108" s="229">
        <f>+IF(AND(P107&gt;='C'!$R93,P107&lt;'C'!$T93),'C'!$O93,0)</f>
        <v>0</v>
      </c>
      <c r="Q108" s="229">
        <f>+IF(AND(Q107&gt;='C'!$R93,Q107&lt;'C'!$T93),'C'!$O93,0)</f>
        <v>0</v>
      </c>
      <c r="R108" s="229">
        <f>+IF(AND(R107&gt;='C'!$R93,R107&lt;'C'!$T93),'C'!$O93,0)</f>
        <v>0</v>
      </c>
      <c r="S108" s="229">
        <f>+IF(AND(S107&gt;='C'!$R93,S107&lt;'C'!$T93),'C'!$O93,0)</f>
        <v>0</v>
      </c>
      <c r="T108" s="229">
        <f>+IF(AND(T107&gt;='C'!$R93,T107&lt;'C'!$T93),'C'!$O93,0)</f>
        <v>0</v>
      </c>
      <c r="U108" s="229">
        <f>+IF(AND(U107&gt;='C'!$R93,U107&lt;'C'!$T93),'C'!$O93,0)</f>
        <v>0</v>
      </c>
      <c r="V108" s="229">
        <f>+IF(AND(V107&gt;='C'!$R93,V107&lt;'C'!$T93),'C'!$O93,0)</f>
        <v>0</v>
      </c>
      <c r="W108" s="229">
        <f>+IF(AND(W107&gt;='C'!$R93,W107&lt;'C'!$T93),'C'!$O93,0)</f>
        <v>0</v>
      </c>
      <c r="X108" s="229">
        <f>+IF(AND(X107&gt;='C'!$R93,X107&lt;'C'!$T93),'C'!$O93,0)</f>
        <v>0</v>
      </c>
      <c r="Y108" s="229">
        <f>+IF(AND(Y107&gt;='C'!$R93,Y107&lt;'C'!$T93),'C'!$O93,0)</f>
        <v>0</v>
      </c>
      <c r="Z108" s="229">
        <f>+IF(AND(Z107&gt;='C'!$R93,Z107&lt;'C'!$T93),'C'!$O93,0)</f>
        <v>0</v>
      </c>
      <c r="AA108" s="229">
        <f>+IF(AND(AA107&gt;='C'!$R93,AA107&lt;'C'!$T93),'C'!$O93,0)</f>
        <v>0</v>
      </c>
      <c r="AB108" s="229">
        <f>+IF(AND(AB107&gt;='C'!$R93,AB107&lt;'C'!$T93),'C'!$O93,0)</f>
        <v>0</v>
      </c>
      <c r="AC108" s="229">
        <f>+IF(AND(AC107&gt;='C'!$R93,AC107&lt;'C'!$T93),'C'!$O93,0)</f>
        <v>0</v>
      </c>
      <c r="AD108" s="229">
        <f>+IF(AND(AD107&gt;='C'!$R93,AD107&lt;'C'!$T93),'C'!$O93,0)</f>
        <v>0</v>
      </c>
      <c r="AE108" s="229">
        <f>+IF(AND(AE107&gt;='C'!$R93,AE107&lt;'C'!$T93),'C'!$O93,0)</f>
        <v>0</v>
      </c>
      <c r="AF108" s="229">
        <f>+IF(AND(AF107&gt;='C'!$R93,AF107&lt;'C'!$T93),'C'!$O93,0)</f>
        <v>0</v>
      </c>
      <c r="AG108" s="229">
        <f>+IF(AND(AG107&gt;='C'!$R93,AG107&lt;'C'!$T93),'C'!$O93,0)</f>
        <v>0</v>
      </c>
      <c r="AH108" s="229">
        <f>+IF(AND(AH107&gt;='C'!$R93,AH107&lt;'C'!$T93),'C'!$O93,0)</f>
        <v>0</v>
      </c>
      <c r="AI108" s="229">
        <f>+IF(AND(AI107&gt;='C'!$R93,AI107&lt;'C'!$T93),'C'!$O93,0)</f>
        <v>0</v>
      </c>
      <c r="AJ108" s="229">
        <f>+IF(AND(AJ107&gt;='C'!$R93,AJ107&lt;'C'!$T93),'C'!$O93,0)</f>
        <v>0</v>
      </c>
      <c r="AK108" s="229">
        <f>+IF(AND(AK107&gt;='C'!$R93,AK107&lt;'C'!$T93),'C'!$O93,0)</f>
        <v>0</v>
      </c>
      <c r="AL108" s="229">
        <f>+IF(AND(AL107&gt;='C'!$R93,AL107&lt;'C'!$T93),'C'!$O93,0)</f>
        <v>0</v>
      </c>
      <c r="AM108" s="229">
        <f>+IF(AND(AM107&gt;='C'!$R93,AM107&lt;'C'!$T93),'C'!$O93,0)</f>
        <v>0</v>
      </c>
      <c r="AN108" s="229">
        <f>+IF(AND(AN107&gt;='C'!$R93,AN107&lt;'C'!$T93),'C'!$O93,0)</f>
        <v>0</v>
      </c>
      <c r="AO108" s="229">
        <f>+IF(AND(AO107&gt;='C'!$R93,AO107&lt;'C'!$T93),'C'!$O93,0)</f>
        <v>0</v>
      </c>
      <c r="AP108" s="229">
        <f>+IF(AND(AP107&gt;='C'!$R93,AP107&lt;'C'!$T93),'C'!$O93,0)</f>
        <v>0</v>
      </c>
      <c r="AQ108" s="229">
        <f>+IF(AND(AQ107&gt;='C'!$R93,AQ107&lt;'C'!$T93),'C'!$O93,0)</f>
        <v>0</v>
      </c>
      <c r="AR108" s="229">
        <f>+IF(AND(AR107&gt;='C'!$R93,AR107&lt;'C'!$T93),'C'!$O93,0)</f>
        <v>0</v>
      </c>
      <c r="AS108" s="229">
        <f>+IF(AND(AS107&gt;='C'!$R93,AS107&lt;'C'!$T93),'C'!$O93,0)</f>
        <v>0</v>
      </c>
      <c r="AT108" s="229">
        <f>+IF(AND(AT107&gt;='C'!$R93,AT107&lt;'C'!$T93),'C'!$O93,0)</f>
        <v>0</v>
      </c>
      <c r="AU108" s="229">
        <f>+IF(AND(AU107&gt;='C'!$R93,AU107&lt;'C'!$T93),'C'!$O93,0)</f>
        <v>0</v>
      </c>
      <c r="AV108" s="229">
        <f>+IF(AND(AV107&gt;='C'!$R93,AV107&lt;'C'!$T93),'C'!$O93,0)</f>
        <v>0</v>
      </c>
      <c r="AW108" s="229">
        <f>+IF(AND(AW107&gt;='C'!$R93,AW107&lt;'C'!$T93),'C'!$O93,0)</f>
        <v>0</v>
      </c>
      <c r="AX108" s="229">
        <f>+IF(AND(AX107&gt;='C'!$R93,AX107&lt;'C'!$T93),'C'!$O93,0)</f>
        <v>0</v>
      </c>
      <c r="AY108" s="229">
        <f>+IF(AND(AY107&gt;='C'!$R93,AY107&lt;'C'!$T93),'C'!$O93,0)</f>
        <v>0</v>
      </c>
      <c r="AZ108" s="229">
        <f>+IF(AND(AZ107&gt;='C'!$R93,AZ107&lt;'C'!$T93),'C'!$O93,0)</f>
        <v>0</v>
      </c>
      <c r="BA108" s="229">
        <f>+IF(AND(BA107&gt;='C'!$R93,BA107&lt;'C'!$T93),'C'!$O93,0)</f>
        <v>0</v>
      </c>
      <c r="BB108" s="229">
        <f>+IF(AND(BB107&gt;='C'!$R93,BB107&lt;'C'!$T93),'C'!$O93,0)</f>
        <v>0</v>
      </c>
      <c r="BC108" s="229">
        <f>+IF(AND(BC107&gt;='C'!$R93,BC107&lt;'C'!$T93),'C'!$O93,0)</f>
        <v>0</v>
      </c>
      <c r="BD108" s="229">
        <f>+IF(AND(BD107&gt;='C'!$R93,BD107&lt;'C'!$T93),'C'!$O93,0)</f>
        <v>0</v>
      </c>
      <c r="BE108" s="229">
        <f>+IF(AND(BE107&gt;='C'!$R93,BE107&lt;'C'!$T93),'C'!$O93,0)</f>
        <v>0</v>
      </c>
      <c r="BF108" s="229">
        <f>+IF(AND(BF107&gt;='C'!$R93,BF107&lt;'C'!$T93),'C'!$O93,0)</f>
        <v>0</v>
      </c>
      <c r="BG108" s="229">
        <f>+IF(AND(BG107&gt;='C'!$R93,BG107&lt;'C'!$T93),'C'!$O93,0)</f>
        <v>0</v>
      </c>
      <c r="BH108" s="229">
        <f>+IF(AND(BH107&gt;='C'!$R93,BH107&lt;'C'!$T93),'C'!$O93,0)</f>
        <v>0</v>
      </c>
      <c r="BI108" s="229">
        <f>+IF(AND(BI107&gt;='C'!$R93,BI107&lt;'C'!$T93),'C'!$O93,0)</f>
        <v>0</v>
      </c>
      <c r="BJ108" s="229">
        <f>+IF(AND(BJ107&gt;='C'!$R93,BJ107&lt;'C'!$T93),'C'!$O93,0)</f>
        <v>0</v>
      </c>
      <c r="BK108" s="229">
        <f>+IF(AND(BK107&gt;='C'!$R93,BK107&lt;'C'!$T93),'C'!$O93,0)</f>
        <v>0</v>
      </c>
    </row>
    <row r="109" spans="1:63" s="122" customFormat="1">
      <c r="A109" s="140"/>
      <c r="B109" s="226" t="s">
        <v>248</v>
      </c>
      <c r="C109" s="213"/>
      <c r="D109" s="229">
        <f>+IF(AND(D107&gt;='C'!$R93,D107&lt;'C'!$T93),'C'!$G93,0)*D114</f>
        <v>0</v>
      </c>
      <c r="E109" s="229">
        <f>+IF(AND(E107&gt;='C'!$R93,E107&lt;'C'!$T93),'C'!$G93,0)*E114</f>
        <v>0</v>
      </c>
      <c r="F109" s="229">
        <f>+IF(AND(F107&gt;='C'!$R93,F107&lt;'C'!$T93),'C'!$G93,0)*F114</f>
        <v>0</v>
      </c>
      <c r="G109" s="229">
        <f>+IF(AND(G107&gt;='C'!$R93,G107&lt;'C'!$T93),'C'!$G93,0)*G114</f>
        <v>0</v>
      </c>
      <c r="H109" s="229">
        <f>+IF(AND(H107&gt;='C'!$R93,H107&lt;'C'!$T93),'C'!$G93,0)*H114</f>
        <v>0</v>
      </c>
      <c r="I109" s="229">
        <f>+IF(AND(I107&gt;='C'!$R93,I107&lt;'C'!$T93),'C'!$G93,0)*I114</f>
        <v>0</v>
      </c>
      <c r="J109" s="229">
        <f>+IF(AND(J107&gt;='C'!$R93,J107&lt;'C'!$T93),'C'!$G93,0)*J114</f>
        <v>0</v>
      </c>
      <c r="K109" s="229">
        <f>+IF(AND(K107&gt;='C'!$R93,K107&lt;'C'!$T93),'C'!$G93,0)*K114</f>
        <v>0</v>
      </c>
      <c r="L109" s="229">
        <f>+IF(AND(L107&gt;='C'!$R93,L107&lt;'C'!$T93),'C'!$G93,0)*L114</f>
        <v>0</v>
      </c>
      <c r="M109" s="229">
        <f>+IF(AND(M107&gt;='C'!$R93,M107&lt;'C'!$T93),'C'!$G93,0)*M114</f>
        <v>0</v>
      </c>
      <c r="N109" s="229">
        <f>+IF(AND(N107&gt;='C'!$R93,N107&lt;'C'!$T93),'C'!$G93,0)*N114</f>
        <v>0</v>
      </c>
      <c r="O109" s="229">
        <f>+IF(AND(O107&gt;='C'!$R93,O107&lt;'C'!$T93),'C'!$G93,0)*O114</f>
        <v>0</v>
      </c>
      <c r="P109" s="229">
        <f>+IF(AND(P107&gt;='C'!$R93,P107&lt;'C'!$T93),'C'!$G93,0)*P114</f>
        <v>0</v>
      </c>
      <c r="Q109" s="229">
        <f>+IF(AND(Q107&gt;='C'!$R93,Q107&lt;'C'!$T93),'C'!$G93,0)*Q114</f>
        <v>0</v>
      </c>
      <c r="R109" s="229">
        <f>+IF(AND(R107&gt;='C'!$R93,R107&lt;'C'!$T93),'C'!$G93,0)*R114</f>
        <v>0</v>
      </c>
      <c r="S109" s="229">
        <f>+IF(AND(S107&gt;='C'!$R93,S107&lt;'C'!$T93),'C'!$G93,0)*S114</f>
        <v>0</v>
      </c>
      <c r="T109" s="229">
        <f>+IF(AND(T107&gt;='C'!$R93,T107&lt;'C'!$T93),'C'!$G93,0)*T114</f>
        <v>0</v>
      </c>
      <c r="U109" s="229">
        <f>+IF(AND(U107&gt;='C'!$R93,U107&lt;'C'!$T93),'C'!$G93,0)*U114</f>
        <v>0</v>
      </c>
      <c r="V109" s="229">
        <f>+IF(AND(V107&gt;='C'!$R93,V107&lt;'C'!$T93),'C'!$G93,0)*V114</f>
        <v>0</v>
      </c>
      <c r="W109" s="229">
        <f>+IF(AND(W107&gt;='C'!$R93,W107&lt;'C'!$T93),'C'!$G93,0)*W114</f>
        <v>0</v>
      </c>
      <c r="X109" s="229">
        <f>+IF(AND(X107&gt;='C'!$R93,X107&lt;'C'!$T93),'C'!$G93,0)*X114</f>
        <v>0</v>
      </c>
      <c r="Y109" s="229">
        <f>+IF(AND(Y107&gt;='C'!$R93,Y107&lt;'C'!$T93),'C'!$G93,0)*Y114</f>
        <v>0</v>
      </c>
      <c r="Z109" s="229">
        <f>+IF(AND(Z107&gt;='C'!$R93,Z107&lt;'C'!$T93),'C'!$G93,0)*Z114</f>
        <v>0</v>
      </c>
      <c r="AA109" s="229">
        <f>+IF(AND(AA107&gt;='C'!$R93,AA107&lt;'C'!$T93),'C'!$G93,0)*AA114</f>
        <v>0</v>
      </c>
      <c r="AB109" s="229">
        <f>+IF(AND(AB107&gt;='C'!$R93,AB107&lt;'C'!$T93),'C'!$G93,0)*AB114</f>
        <v>0</v>
      </c>
      <c r="AC109" s="229">
        <f>+IF(AND(AC107&gt;='C'!$R93,AC107&lt;'C'!$T93),'C'!$G93,0)*AC114</f>
        <v>0</v>
      </c>
      <c r="AD109" s="229">
        <f>+IF(AND(AD107&gt;='C'!$R93,AD107&lt;'C'!$T93),'C'!$G93,0)*AD114</f>
        <v>0</v>
      </c>
      <c r="AE109" s="229">
        <f>+IF(AND(AE107&gt;='C'!$R93,AE107&lt;'C'!$T93),'C'!$G93,0)*AE114</f>
        <v>0</v>
      </c>
      <c r="AF109" s="229">
        <f>+IF(AND(AF107&gt;='C'!$R93,AF107&lt;'C'!$T93),'C'!$G93,0)*AF114</f>
        <v>0</v>
      </c>
      <c r="AG109" s="229">
        <f>+IF(AND(AG107&gt;='C'!$R93,AG107&lt;'C'!$T93),'C'!$G93,0)*AG114</f>
        <v>0</v>
      </c>
      <c r="AH109" s="229">
        <f>+IF(AND(AH107&gt;='C'!$R93,AH107&lt;'C'!$T93),'C'!$G93,0)*AH114</f>
        <v>0</v>
      </c>
      <c r="AI109" s="229">
        <f>+IF(AND(AI107&gt;='C'!$R93,AI107&lt;'C'!$T93),'C'!$G93,0)*AI114</f>
        <v>0</v>
      </c>
      <c r="AJ109" s="229">
        <f>+IF(AND(AJ107&gt;='C'!$R93,AJ107&lt;'C'!$T93),'C'!$G93,0)*AJ114</f>
        <v>0</v>
      </c>
      <c r="AK109" s="229">
        <f>+IF(AND(AK107&gt;='C'!$R93,AK107&lt;'C'!$T93),'C'!$G93,0)*AK114</f>
        <v>0</v>
      </c>
      <c r="AL109" s="229">
        <f>+IF(AND(AL107&gt;='C'!$R93,AL107&lt;'C'!$T93),'C'!$G93,0)*AL114</f>
        <v>0</v>
      </c>
      <c r="AM109" s="229">
        <f>+IF(AND(AM107&gt;='C'!$R93,AM107&lt;'C'!$T93),'C'!$G93,0)*AM114</f>
        <v>0</v>
      </c>
      <c r="AN109" s="229">
        <f>+IF(AND(AN107&gt;='C'!$R93,AN107&lt;'C'!$T93),'C'!$G93,0)*AN114</f>
        <v>0</v>
      </c>
      <c r="AO109" s="229">
        <f>+IF(AND(AO107&gt;='C'!$R93,AO107&lt;'C'!$T93),'C'!$G93,0)*AO114</f>
        <v>0</v>
      </c>
      <c r="AP109" s="229">
        <f>+IF(AND(AP107&gt;='C'!$R93,AP107&lt;'C'!$T93),'C'!$G93,0)*AP114</f>
        <v>0</v>
      </c>
      <c r="AQ109" s="229">
        <f>+IF(AND(AQ107&gt;='C'!$R93,AQ107&lt;'C'!$T93),'C'!$G93,0)*AQ114</f>
        <v>0</v>
      </c>
      <c r="AR109" s="229">
        <f>+IF(AND(AR107&gt;='C'!$R93,AR107&lt;'C'!$T93),'C'!$G93,0)*AR114</f>
        <v>0</v>
      </c>
      <c r="AS109" s="229">
        <f>+IF(AND(AS107&gt;='C'!$R93,AS107&lt;'C'!$T93),'C'!$G93,0)*AS114</f>
        <v>0</v>
      </c>
      <c r="AT109" s="229">
        <f>+IF(AND(AT107&gt;='C'!$R93,AT107&lt;'C'!$T93),'C'!$G93,0)*AT114</f>
        <v>0</v>
      </c>
      <c r="AU109" s="229">
        <f>+IF(AND(AU107&gt;='C'!$R93,AU107&lt;'C'!$T93),'C'!$G93,0)*AU114</f>
        <v>0</v>
      </c>
      <c r="AV109" s="229">
        <f>+IF(AND(AV107&gt;='C'!$R93,AV107&lt;'C'!$T93),'C'!$G93,0)*AV114</f>
        <v>0</v>
      </c>
      <c r="AW109" s="229">
        <f>+IF(AND(AW107&gt;='C'!$R93,AW107&lt;'C'!$T93),'C'!$G93,0)*AW114</f>
        <v>0</v>
      </c>
      <c r="AX109" s="229">
        <f>+IF(AND(AX107&gt;='C'!$R93,AX107&lt;'C'!$T93),'C'!$G93,0)*AX114</f>
        <v>0</v>
      </c>
      <c r="AY109" s="229">
        <f>+IF(AND(AY107&gt;='C'!$R93,AY107&lt;'C'!$T93),'C'!$G93,0)*AY114</f>
        <v>0</v>
      </c>
      <c r="AZ109" s="229">
        <f>+IF(AND(AZ107&gt;='C'!$R93,AZ107&lt;'C'!$T93),'C'!$G93,0)*AZ114</f>
        <v>0</v>
      </c>
      <c r="BA109" s="229">
        <f>+IF(AND(BA107&gt;='C'!$R93,BA107&lt;'C'!$T93),'C'!$G93,0)*BA114</f>
        <v>0</v>
      </c>
      <c r="BB109" s="229">
        <f>+IF(AND(BB107&gt;='C'!$R93,BB107&lt;'C'!$T93),'C'!$G93,0)*BB114</f>
        <v>0</v>
      </c>
      <c r="BC109" s="229">
        <f>+IF(AND(BC107&gt;='C'!$R93,BC107&lt;'C'!$T93),'C'!$G93,0)*BC114</f>
        <v>0</v>
      </c>
      <c r="BD109" s="229">
        <f>+IF(AND(BD107&gt;='C'!$R93,BD107&lt;'C'!$T93),'C'!$G93,0)*BD114</f>
        <v>0</v>
      </c>
      <c r="BE109" s="229">
        <f>+IF(AND(BE107&gt;='C'!$R93,BE107&lt;'C'!$T93),'C'!$G93,0)*BE114</f>
        <v>0</v>
      </c>
      <c r="BF109" s="229">
        <f>+IF(AND(BF107&gt;='C'!$R93,BF107&lt;'C'!$T93),'C'!$G93,0)*BF114</f>
        <v>0</v>
      </c>
      <c r="BG109" s="229">
        <f>+IF(AND(BG107&gt;='C'!$R93,BG107&lt;'C'!$T93),'C'!$G93,0)*BG114</f>
        <v>0</v>
      </c>
      <c r="BH109" s="229">
        <f>+IF(AND(BH107&gt;='C'!$R93,BH107&lt;'C'!$T93),'C'!$G93,0)*BH114</f>
        <v>0</v>
      </c>
      <c r="BI109" s="229">
        <f>+IF(AND(BI107&gt;='C'!$R93,BI107&lt;'C'!$T93),'C'!$G93,0)*BI114</f>
        <v>0</v>
      </c>
      <c r="BJ109" s="229">
        <f>+IF(AND(BJ107&gt;='C'!$R93,BJ107&lt;'C'!$T93),'C'!$G93,0)*BJ114</f>
        <v>0</v>
      </c>
      <c r="BK109" s="229">
        <f>+IF(AND(BK107&gt;='C'!$R93,BK107&lt;'C'!$T93),'C'!$G93,0)*BK114</f>
        <v>0</v>
      </c>
    </row>
    <row r="110" spans="1:63" s="122" customFormat="1">
      <c r="A110" s="140"/>
      <c r="B110" s="226" t="s">
        <v>247</v>
      </c>
      <c r="C110" s="213"/>
      <c r="D110" s="229">
        <f t="shared" ref="D110:AI110" si="70">+D109-D111-D108</f>
        <v>0</v>
      </c>
      <c r="E110" s="229">
        <f t="shared" si="70"/>
        <v>0</v>
      </c>
      <c r="F110" s="229">
        <f t="shared" si="70"/>
        <v>0</v>
      </c>
      <c r="G110" s="229">
        <f t="shared" si="70"/>
        <v>0</v>
      </c>
      <c r="H110" s="229">
        <f t="shared" si="70"/>
        <v>0</v>
      </c>
      <c r="I110" s="229">
        <f t="shared" si="70"/>
        <v>0</v>
      </c>
      <c r="J110" s="229">
        <f t="shared" si="70"/>
        <v>0</v>
      </c>
      <c r="K110" s="229">
        <f t="shared" si="70"/>
        <v>0</v>
      </c>
      <c r="L110" s="229">
        <f t="shared" si="70"/>
        <v>0</v>
      </c>
      <c r="M110" s="229">
        <f t="shared" si="70"/>
        <v>0</v>
      </c>
      <c r="N110" s="229">
        <f t="shared" si="70"/>
        <v>0</v>
      </c>
      <c r="O110" s="229">
        <f t="shared" si="70"/>
        <v>0</v>
      </c>
      <c r="P110" s="229">
        <f t="shared" si="70"/>
        <v>0</v>
      </c>
      <c r="Q110" s="229">
        <f t="shared" si="70"/>
        <v>0</v>
      </c>
      <c r="R110" s="229">
        <f t="shared" si="70"/>
        <v>0</v>
      </c>
      <c r="S110" s="229">
        <f t="shared" si="70"/>
        <v>0</v>
      </c>
      <c r="T110" s="229">
        <f t="shared" si="70"/>
        <v>0</v>
      </c>
      <c r="U110" s="229">
        <f t="shared" si="70"/>
        <v>0</v>
      </c>
      <c r="V110" s="229">
        <f t="shared" si="70"/>
        <v>0</v>
      </c>
      <c r="W110" s="229">
        <f t="shared" si="70"/>
        <v>0</v>
      </c>
      <c r="X110" s="229">
        <f t="shared" si="70"/>
        <v>0</v>
      </c>
      <c r="Y110" s="229">
        <f t="shared" si="70"/>
        <v>0</v>
      </c>
      <c r="Z110" s="229">
        <f t="shared" si="70"/>
        <v>0</v>
      </c>
      <c r="AA110" s="229">
        <f t="shared" si="70"/>
        <v>0</v>
      </c>
      <c r="AB110" s="229">
        <f t="shared" si="70"/>
        <v>0</v>
      </c>
      <c r="AC110" s="229">
        <f t="shared" si="70"/>
        <v>0</v>
      </c>
      <c r="AD110" s="229">
        <f t="shared" si="70"/>
        <v>0</v>
      </c>
      <c r="AE110" s="229">
        <f t="shared" si="70"/>
        <v>0</v>
      </c>
      <c r="AF110" s="229">
        <f t="shared" si="70"/>
        <v>0</v>
      </c>
      <c r="AG110" s="229">
        <f t="shared" si="70"/>
        <v>0</v>
      </c>
      <c r="AH110" s="229">
        <f t="shared" si="70"/>
        <v>0</v>
      </c>
      <c r="AI110" s="229">
        <f t="shared" si="70"/>
        <v>0</v>
      </c>
      <c r="AJ110" s="229">
        <f t="shared" ref="AJ110:BK110" si="71">+AJ109-AJ111-AJ108</f>
        <v>0</v>
      </c>
      <c r="AK110" s="229">
        <f t="shared" si="71"/>
        <v>0</v>
      </c>
      <c r="AL110" s="229">
        <f t="shared" si="71"/>
        <v>0</v>
      </c>
      <c r="AM110" s="229">
        <f t="shared" si="71"/>
        <v>0</v>
      </c>
      <c r="AN110" s="229">
        <f t="shared" si="71"/>
        <v>0</v>
      </c>
      <c r="AO110" s="229">
        <f t="shared" si="71"/>
        <v>0</v>
      </c>
      <c r="AP110" s="229">
        <f t="shared" si="71"/>
        <v>0</v>
      </c>
      <c r="AQ110" s="229">
        <f t="shared" si="71"/>
        <v>0</v>
      </c>
      <c r="AR110" s="229">
        <f t="shared" si="71"/>
        <v>0</v>
      </c>
      <c r="AS110" s="229">
        <f t="shared" si="71"/>
        <v>0</v>
      </c>
      <c r="AT110" s="229">
        <f t="shared" si="71"/>
        <v>0</v>
      </c>
      <c r="AU110" s="229">
        <f t="shared" si="71"/>
        <v>0</v>
      </c>
      <c r="AV110" s="229">
        <f t="shared" si="71"/>
        <v>0</v>
      </c>
      <c r="AW110" s="229">
        <f t="shared" si="71"/>
        <v>0</v>
      </c>
      <c r="AX110" s="229">
        <f t="shared" si="71"/>
        <v>0</v>
      </c>
      <c r="AY110" s="229">
        <f t="shared" si="71"/>
        <v>0</v>
      </c>
      <c r="AZ110" s="229">
        <f t="shared" si="71"/>
        <v>0</v>
      </c>
      <c r="BA110" s="229">
        <f t="shared" si="71"/>
        <v>0</v>
      </c>
      <c r="BB110" s="229">
        <f t="shared" si="71"/>
        <v>0</v>
      </c>
      <c r="BC110" s="229">
        <f t="shared" si="71"/>
        <v>0</v>
      </c>
      <c r="BD110" s="229">
        <f t="shared" si="71"/>
        <v>0</v>
      </c>
      <c r="BE110" s="229">
        <f t="shared" si="71"/>
        <v>0</v>
      </c>
      <c r="BF110" s="229">
        <f t="shared" si="71"/>
        <v>0</v>
      </c>
      <c r="BG110" s="229">
        <f t="shared" si="71"/>
        <v>0</v>
      </c>
      <c r="BH110" s="229">
        <f t="shared" si="71"/>
        <v>0</v>
      </c>
      <c r="BI110" s="229">
        <f t="shared" si="71"/>
        <v>0</v>
      </c>
      <c r="BJ110" s="229">
        <f t="shared" si="71"/>
        <v>0</v>
      </c>
      <c r="BK110" s="229">
        <f t="shared" si="71"/>
        <v>0</v>
      </c>
    </row>
    <row r="111" spans="1:63" s="122" customFormat="1">
      <c r="A111" s="140"/>
      <c r="B111" s="226" t="s">
        <v>93</v>
      </c>
      <c r="C111" s="213"/>
      <c r="D111" s="229">
        <f>+IF(AND(D107&gt;='C'!$R93,D107&lt;'C'!$T93),'C'!$J93,0)*D114</f>
        <v>0</v>
      </c>
      <c r="E111" s="229">
        <f>+IF(AND(E107&gt;='C'!$R93,E107&lt;'C'!$T93),'C'!$J93,0)*E114</f>
        <v>0</v>
      </c>
      <c r="F111" s="229">
        <f>+IF(AND(F107&gt;='C'!$R93,F107&lt;'C'!$T93),'C'!$J93,0)*F114</f>
        <v>0</v>
      </c>
      <c r="G111" s="229">
        <f>+IF(AND(G107&gt;='C'!$R93,G107&lt;'C'!$T93),'C'!$J93,0)*G114</f>
        <v>0</v>
      </c>
      <c r="H111" s="229">
        <f>+IF(AND(H107&gt;='C'!$R93,H107&lt;'C'!$T93),'C'!$J93,0)*H114</f>
        <v>0</v>
      </c>
      <c r="I111" s="229">
        <f>+IF(AND(I107&gt;='C'!$R93,I107&lt;'C'!$T93),'C'!$J93,0)*I114</f>
        <v>0</v>
      </c>
      <c r="J111" s="229">
        <f>+IF(AND(J107&gt;='C'!$R93,J107&lt;'C'!$T93),'C'!$J93,0)*J114</f>
        <v>0</v>
      </c>
      <c r="K111" s="229">
        <f>+IF(AND(K107&gt;='C'!$R93,K107&lt;'C'!$T93),'C'!$J93,0)*K114</f>
        <v>0</v>
      </c>
      <c r="L111" s="229">
        <f>+IF(AND(L107&gt;='C'!$R93,L107&lt;'C'!$T93),'C'!$J93,0)*L114</f>
        <v>0</v>
      </c>
      <c r="M111" s="229">
        <f>+IF(AND(M107&gt;='C'!$R93,M107&lt;'C'!$T93),'C'!$J93,0)*M114</f>
        <v>0</v>
      </c>
      <c r="N111" s="229">
        <f>+IF(AND(N107&gt;='C'!$R93,N107&lt;'C'!$T93),'C'!$J93,0)*N114</f>
        <v>0</v>
      </c>
      <c r="O111" s="229">
        <f>+IF(AND(O107&gt;='C'!$R93,O107&lt;'C'!$T93),'C'!$J93,0)*O114</f>
        <v>0</v>
      </c>
      <c r="P111" s="229">
        <f>+IF(AND(P107&gt;='C'!$R93,P107&lt;'C'!$T93),'C'!$J93,0)*P114</f>
        <v>0</v>
      </c>
      <c r="Q111" s="229">
        <f>+IF(AND(Q107&gt;='C'!$R93,Q107&lt;'C'!$T93),'C'!$J93,0)*Q114</f>
        <v>0</v>
      </c>
      <c r="R111" s="229">
        <f>+IF(AND(R107&gt;='C'!$R93,R107&lt;'C'!$T93),'C'!$J93,0)*R114</f>
        <v>0</v>
      </c>
      <c r="S111" s="229">
        <f>+IF(AND(S107&gt;='C'!$R93,S107&lt;'C'!$T93),'C'!$J93,0)*S114</f>
        <v>0</v>
      </c>
      <c r="T111" s="229">
        <f>+IF(AND(T107&gt;='C'!$R93,T107&lt;'C'!$T93),'C'!$J93,0)*T114</f>
        <v>0</v>
      </c>
      <c r="U111" s="229">
        <f>+IF(AND(U107&gt;='C'!$R93,U107&lt;'C'!$T93),'C'!$J93,0)*U114</f>
        <v>0</v>
      </c>
      <c r="V111" s="229">
        <f>+IF(AND(V107&gt;='C'!$R93,V107&lt;'C'!$T93),'C'!$J93,0)*V114</f>
        <v>0</v>
      </c>
      <c r="W111" s="229">
        <f>+IF(AND(W107&gt;='C'!$R93,W107&lt;'C'!$T93),'C'!$J93,0)*W114</f>
        <v>0</v>
      </c>
      <c r="X111" s="229">
        <f>+IF(AND(X107&gt;='C'!$R93,X107&lt;'C'!$T93),'C'!$J93,0)*X114</f>
        <v>0</v>
      </c>
      <c r="Y111" s="229">
        <f>+IF(AND(Y107&gt;='C'!$R93,Y107&lt;'C'!$T93),'C'!$J93,0)*Y114</f>
        <v>0</v>
      </c>
      <c r="Z111" s="229">
        <f>+IF(AND(Z107&gt;='C'!$R93,Z107&lt;'C'!$T93),'C'!$J93,0)*Z114</f>
        <v>0</v>
      </c>
      <c r="AA111" s="229">
        <f>+IF(AND(AA107&gt;='C'!$R93,AA107&lt;'C'!$T93),'C'!$J93,0)*AA114</f>
        <v>0</v>
      </c>
      <c r="AB111" s="229">
        <f>+IF(AND(AB107&gt;='C'!$R93,AB107&lt;'C'!$T93),'C'!$J93,0)*AB114</f>
        <v>0</v>
      </c>
      <c r="AC111" s="229">
        <f>+IF(AND(AC107&gt;='C'!$R93,AC107&lt;'C'!$T93),'C'!$J93,0)*AC114</f>
        <v>0</v>
      </c>
      <c r="AD111" s="229">
        <f>+IF(AND(AD107&gt;='C'!$R93,AD107&lt;'C'!$T93),'C'!$J93,0)*AD114</f>
        <v>0</v>
      </c>
      <c r="AE111" s="229">
        <f>+IF(AND(AE107&gt;='C'!$R93,AE107&lt;'C'!$T93),'C'!$J93,0)*AE114</f>
        <v>0</v>
      </c>
      <c r="AF111" s="229">
        <f>+IF(AND(AF107&gt;='C'!$R93,AF107&lt;'C'!$T93),'C'!$J93,0)*AF114</f>
        <v>0</v>
      </c>
      <c r="AG111" s="229">
        <f>+IF(AND(AG107&gt;='C'!$R93,AG107&lt;'C'!$T93),'C'!$J93,0)*AG114</f>
        <v>0</v>
      </c>
      <c r="AH111" s="229">
        <f>+IF(AND(AH107&gt;='C'!$R93,AH107&lt;'C'!$T93),'C'!$J93,0)*AH114</f>
        <v>0</v>
      </c>
      <c r="AI111" s="229">
        <f>+IF(AND(AI107&gt;='C'!$R93,AI107&lt;'C'!$T93),'C'!$J93,0)*AI114</f>
        <v>0</v>
      </c>
      <c r="AJ111" s="229">
        <f>+IF(AND(AJ107&gt;='C'!$R93,AJ107&lt;'C'!$T93),'C'!$J93,0)*AJ114</f>
        <v>0</v>
      </c>
      <c r="AK111" s="229">
        <f>+IF(AND(AK107&gt;='C'!$R93,AK107&lt;'C'!$T93),'C'!$J93,0)*AK114</f>
        <v>0</v>
      </c>
      <c r="AL111" s="229">
        <f>+IF(AND(AL107&gt;='C'!$R93,AL107&lt;'C'!$T93),'C'!$J93,0)*AL114</f>
        <v>0</v>
      </c>
      <c r="AM111" s="229">
        <f>+IF(AND(AM107&gt;='C'!$R93,AM107&lt;'C'!$T93),'C'!$J93,0)*AM114</f>
        <v>0</v>
      </c>
      <c r="AN111" s="229">
        <f>+IF(AND(AN107&gt;='C'!$R93,AN107&lt;'C'!$T93),'C'!$J93,0)*AN114</f>
        <v>0</v>
      </c>
      <c r="AO111" s="229">
        <f>+IF(AND(AO107&gt;='C'!$R93,AO107&lt;'C'!$T93),'C'!$J93,0)*AO114</f>
        <v>0</v>
      </c>
      <c r="AP111" s="229">
        <f>+IF(AND(AP107&gt;='C'!$R93,AP107&lt;'C'!$T93),'C'!$J93,0)*AP114</f>
        <v>0</v>
      </c>
      <c r="AQ111" s="229">
        <f>+IF(AND(AQ107&gt;='C'!$R93,AQ107&lt;'C'!$T93),'C'!$J93,0)*AQ114</f>
        <v>0</v>
      </c>
      <c r="AR111" s="229">
        <f>+IF(AND(AR107&gt;='C'!$R93,AR107&lt;'C'!$T93),'C'!$J93,0)*AR114</f>
        <v>0</v>
      </c>
      <c r="AS111" s="229">
        <f>+IF(AND(AS107&gt;='C'!$R93,AS107&lt;'C'!$T93),'C'!$J93,0)*AS114</f>
        <v>0</v>
      </c>
      <c r="AT111" s="229">
        <f>+IF(AND(AT107&gt;='C'!$R93,AT107&lt;'C'!$T93),'C'!$J93,0)*AT114</f>
        <v>0</v>
      </c>
      <c r="AU111" s="229">
        <f>+IF(AND(AU107&gt;='C'!$R93,AU107&lt;'C'!$T93),'C'!$J93,0)*AU114</f>
        <v>0</v>
      </c>
      <c r="AV111" s="229">
        <f>+IF(AND(AV107&gt;='C'!$R93,AV107&lt;'C'!$T93),'C'!$J93,0)*AV114</f>
        <v>0</v>
      </c>
      <c r="AW111" s="229">
        <f>+IF(AND(AW107&gt;='C'!$R93,AW107&lt;'C'!$T93),'C'!$J93,0)*AW114</f>
        <v>0</v>
      </c>
      <c r="AX111" s="229">
        <f>+IF(AND(AX107&gt;='C'!$R93,AX107&lt;'C'!$T93),'C'!$J93,0)*AX114</f>
        <v>0</v>
      </c>
      <c r="AY111" s="229">
        <f>+IF(AND(AY107&gt;='C'!$R93,AY107&lt;'C'!$T93),'C'!$J93,0)*AY114</f>
        <v>0</v>
      </c>
      <c r="AZ111" s="229">
        <f>+IF(AND(AZ107&gt;='C'!$R93,AZ107&lt;'C'!$T93),'C'!$J93,0)*AZ114</f>
        <v>0</v>
      </c>
      <c r="BA111" s="229">
        <f>+IF(AND(BA107&gt;='C'!$R93,BA107&lt;'C'!$T93),'C'!$J93,0)*BA114</f>
        <v>0</v>
      </c>
      <c r="BB111" s="229">
        <f>+IF(AND(BB107&gt;='C'!$R93,BB107&lt;'C'!$T93),'C'!$J93,0)*BB114</f>
        <v>0</v>
      </c>
      <c r="BC111" s="229">
        <f>+IF(AND(BC107&gt;='C'!$R93,BC107&lt;'C'!$T93),'C'!$J93,0)*BC114</f>
        <v>0</v>
      </c>
      <c r="BD111" s="229">
        <f>+IF(AND(BD107&gt;='C'!$R93,BD107&lt;'C'!$T93),'C'!$J93,0)*BD114</f>
        <v>0</v>
      </c>
      <c r="BE111" s="229">
        <f>+IF(AND(BE107&gt;='C'!$R93,BE107&lt;'C'!$T93),'C'!$J93,0)*BE114</f>
        <v>0</v>
      </c>
      <c r="BF111" s="229">
        <f>+IF(AND(BF107&gt;='C'!$R93,BF107&lt;'C'!$T93),'C'!$J93,0)*BF114</f>
        <v>0</v>
      </c>
      <c r="BG111" s="229">
        <f>+IF(AND(BG107&gt;='C'!$R93,BG107&lt;'C'!$T93),'C'!$J93,0)*BG114</f>
        <v>0</v>
      </c>
      <c r="BH111" s="229">
        <f>+IF(AND(BH107&gt;='C'!$R93,BH107&lt;'C'!$T93),'C'!$J93,0)*BH114</f>
        <v>0</v>
      </c>
      <c r="BI111" s="229">
        <f>+IF(AND(BI107&gt;='C'!$R93,BI107&lt;'C'!$T93),'C'!$J93,0)*BI114</f>
        <v>0</v>
      </c>
      <c r="BJ111" s="229">
        <f>+IF(AND(BJ107&gt;='C'!$R93,BJ107&lt;'C'!$T93),'C'!$J93,0)*BJ114</f>
        <v>0</v>
      </c>
      <c r="BK111" s="229">
        <f>+IF(AND(BK107&gt;='C'!$R93,BK107&lt;'C'!$T93),'C'!$J93,0)*BK114</f>
        <v>0</v>
      </c>
    </row>
    <row r="112" spans="1:63" s="122" customFormat="1">
      <c r="A112" s="140"/>
      <c r="B112" s="227" t="s">
        <v>174</v>
      </c>
      <c r="C112" s="213"/>
      <c r="D112" s="229">
        <f>+IF(AND(D107&gt;='C'!$R93,D107&lt;'C'!$T93),'C'!$M93,0)</f>
        <v>0</v>
      </c>
      <c r="E112" s="229">
        <f>+IF(AND(E107&gt;='C'!$R93,E107&lt;'C'!$T93),'C'!$M93,0)</f>
        <v>0</v>
      </c>
      <c r="F112" s="229">
        <f>+IF(AND(F107&gt;='C'!$R93,F107&lt;'C'!$T93),'C'!$M93,0)</f>
        <v>0</v>
      </c>
      <c r="G112" s="229">
        <f>+IF(AND(G107&gt;='C'!$R93,G107&lt;'C'!$T93),'C'!$M93,0)</f>
        <v>0</v>
      </c>
      <c r="H112" s="229">
        <f>+IF(AND(H107&gt;='C'!$R93,H107&lt;'C'!$T93),'C'!$M93,0)</f>
        <v>0</v>
      </c>
      <c r="I112" s="229">
        <f>+IF(AND(I107&gt;='C'!$R93,I107&lt;'C'!$T93),'C'!$M93,0)</f>
        <v>0</v>
      </c>
      <c r="J112" s="229">
        <f>+IF(AND(J107&gt;='C'!$R93,J107&lt;'C'!$T93),'C'!$M93,0)</f>
        <v>0</v>
      </c>
      <c r="K112" s="229">
        <f>+IF(AND(K107&gt;='C'!$R93,K107&lt;'C'!$T93),'C'!$M93,0)</f>
        <v>0</v>
      </c>
      <c r="L112" s="229">
        <f>+IF(AND(L107&gt;='C'!$R93,L107&lt;'C'!$T93),'C'!$M93,0)</f>
        <v>0</v>
      </c>
      <c r="M112" s="229">
        <f>+IF(AND(M107&gt;='C'!$R93,M107&lt;'C'!$T93),'C'!$M93,0)</f>
        <v>0</v>
      </c>
      <c r="N112" s="229">
        <f>+IF(AND(N107&gt;='C'!$R93,N107&lt;'C'!$T93),'C'!$M93,0)</f>
        <v>0</v>
      </c>
      <c r="O112" s="229">
        <f>+IF(AND(O107&gt;='C'!$R93,O107&lt;'C'!$T93),'C'!$M93,0)</f>
        <v>0</v>
      </c>
      <c r="P112" s="229">
        <f>+IF(AND(P107&gt;='C'!$R93,P107&lt;'C'!$T93),'C'!$M93,0)</f>
        <v>0</v>
      </c>
      <c r="Q112" s="229">
        <f>+IF(AND(Q107&gt;='C'!$R93,Q107&lt;'C'!$T93),'C'!$M93,0)</f>
        <v>0</v>
      </c>
      <c r="R112" s="229">
        <f>+IF(AND(R107&gt;='C'!$R93,R107&lt;'C'!$T93),'C'!$M93,0)</f>
        <v>0</v>
      </c>
      <c r="S112" s="229">
        <f>+IF(AND(S107&gt;='C'!$R93,S107&lt;'C'!$T93),'C'!$M93,0)</f>
        <v>0</v>
      </c>
      <c r="T112" s="229">
        <f>+IF(AND(T107&gt;='C'!$R93,T107&lt;'C'!$T93),'C'!$M93,0)</f>
        <v>0</v>
      </c>
      <c r="U112" s="229">
        <f>+IF(AND(U107&gt;='C'!$R93,U107&lt;'C'!$T93),'C'!$M93,0)</f>
        <v>0</v>
      </c>
      <c r="V112" s="229">
        <f>+IF(AND(V107&gt;='C'!$R93,V107&lt;'C'!$T93),'C'!$M93,0)</f>
        <v>0</v>
      </c>
      <c r="W112" s="229">
        <f>+IF(AND(W107&gt;='C'!$R93,W107&lt;'C'!$T93),'C'!$M93,0)</f>
        <v>0</v>
      </c>
      <c r="X112" s="229">
        <f>+IF(AND(X107&gt;='C'!$R93,X107&lt;'C'!$T93),'C'!$M93,0)</f>
        <v>0</v>
      </c>
      <c r="Y112" s="229">
        <f>+IF(AND(Y107&gt;='C'!$R93,Y107&lt;'C'!$T93),'C'!$M93,0)</f>
        <v>0</v>
      </c>
      <c r="Z112" s="229">
        <f>+IF(AND(Z107&gt;='C'!$R93,Z107&lt;'C'!$T93),'C'!$M93,0)</f>
        <v>0</v>
      </c>
      <c r="AA112" s="229">
        <f>+IF(AND(AA107&gt;='C'!$R93,AA107&lt;'C'!$T93),'C'!$M93,0)</f>
        <v>0</v>
      </c>
      <c r="AB112" s="229">
        <f>+IF(AND(AB107&gt;='C'!$R93,AB107&lt;'C'!$T93),'C'!$M93,0)</f>
        <v>0</v>
      </c>
      <c r="AC112" s="229">
        <f>+IF(AND(AC107&gt;='C'!$R93,AC107&lt;'C'!$T93),'C'!$M93,0)</f>
        <v>0</v>
      </c>
      <c r="AD112" s="229">
        <f>+IF(AND(AD107&gt;='C'!$R93,AD107&lt;'C'!$T93),'C'!$M93,0)</f>
        <v>0</v>
      </c>
      <c r="AE112" s="229">
        <f>+IF(AND(AE107&gt;='C'!$R93,AE107&lt;'C'!$T93),'C'!$M93,0)</f>
        <v>0</v>
      </c>
      <c r="AF112" s="229">
        <f>+IF(AND(AF107&gt;='C'!$R93,AF107&lt;'C'!$T93),'C'!$M93,0)</f>
        <v>0</v>
      </c>
      <c r="AG112" s="229">
        <f>+IF(AND(AG107&gt;='C'!$R93,AG107&lt;'C'!$T93),'C'!$M93,0)</f>
        <v>0</v>
      </c>
      <c r="AH112" s="229">
        <f>+IF(AND(AH107&gt;='C'!$R93,AH107&lt;'C'!$T93),'C'!$M93,0)</f>
        <v>0</v>
      </c>
      <c r="AI112" s="229">
        <f>+IF(AND(AI107&gt;='C'!$R93,AI107&lt;'C'!$T93),'C'!$M93,0)</f>
        <v>0</v>
      </c>
      <c r="AJ112" s="229">
        <f>+IF(AND(AJ107&gt;='C'!$R93,AJ107&lt;'C'!$T93),'C'!$M93,0)</f>
        <v>0</v>
      </c>
      <c r="AK112" s="229">
        <f>+IF(AND(AK107&gt;='C'!$R93,AK107&lt;'C'!$T93),'C'!$M93,0)</f>
        <v>0</v>
      </c>
      <c r="AL112" s="229">
        <f>+IF(AND(AL107&gt;='C'!$R93,AL107&lt;'C'!$T93),'C'!$M93,0)</f>
        <v>0</v>
      </c>
      <c r="AM112" s="229">
        <f>+IF(AND(AM107&gt;='C'!$R93,AM107&lt;'C'!$T93),'C'!$M93,0)</f>
        <v>0</v>
      </c>
      <c r="AN112" s="229">
        <f>+IF(AND(AN107&gt;='C'!$R93,AN107&lt;'C'!$T93),'C'!$M93,0)</f>
        <v>0</v>
      </c>
      <c r="AO112" s="229">
        <f>+IF(AND(AO107&gt;='C'!$R93,AO107&lt;'C'!$T93),'C'!$M93,0)</f>
        <v>0</v>
      </c>
      <c r="AP112" s="229">
        <f>+IF(AND(AP107&gt;='C'!$R93,AP107&lt;'C'!$T93),'C'!$M93,0)</f>
        <v>0</v>
      </c>
      <c r="AQ112" s="229">
        <f>+IF(AND(AQ107&gt;='C'!$R93,AQ107&lt;'C'!$T93),'C'!$M93,0)</f>
        <v>0</v>
      </c>
      <c r="AR112" s="229">
        <f>+IF(AND(AR107&gt;='C'!$R93,AR107&lt;'C'!$T93),'C'!$M93,0)</f>
        <v>0</v>
      </c>
      <c r="AS112" s="229">
        <f>+IF(AND(AS107&gt;='C'!$R93,AS107&lt;'C'!$T93),'C'!$M93,0)</f>
        <v>0</v>
      </c>
      <c r="AT112" s="229">
        <f>+IF(AND(AT107&gt;='C'!$R93,AT107&lt;'C'!$T93),'C'!$M93,0)</f>
        <v>0</v>
      </c>
      <c r="AU112" s="229">
        <f>+IF(AND(AU107&gt;='C'!$R93,AU107&lt;'C'!$T93),'C'!$M93,0)</f>
        <v>0</v>
      </c>
      <c r="AV112" s="229">
        <f>+IF(AND(AV107&gt;='C'!$R93,AV107&lt;'C'!$T93),'C'!$M93,0)</f>
        <v>0</v>
      </c>
      <c r="AW112" s="229">
        <f>+IF(AND(AW107&gt;='C'!$R93,AW107&lt;'C'!$T93),'C'!$M93,0)</f>
        <v>0</v>
      </c>
      <c r="AX112" s="229">
        <f>+IF(AND(AX107&gt;='C'!$R93,AX107&lt;'C'!$T93),'C'!$M93,0)</f>
        <v>0</v>
      </c>
      <c r="AY112" s="229">
        <f>+IF(AND(AY107&gt;='C'!$R93,AY107&lt;'C'!$T93),'C'!$M93,0)</f>
        <v>0</v>
      </c>
      <c r="AZ112" s="229">
        <f>+IF(AND(AZ107&gt;='C'!$R93,AZ107&lt;'C'!$T93),'C'!$M93,0)</f>
        <v>0</v>
      </c>
      <c r="BA112" s="229">
        <f>+IF(AND(BA107&gt;='C'!$R93,BA107&lt;'C'!$T93),'C'!$M93,0)</f>
        <v>0</v>
      </c>
      <c r="BB112" s="229">
        <f>+IF(AND(BB107&gt;='C'!$R93,BB107&lt;'C'!$T93),'C'!$M93,0)</f>
        <v>0</v>
      </c>
      <c r="BC112" s="229">
        <f>+IF(AND(BC107&gt;='C'!$R93,BC107&lt;'C'!$T93),'C'!$M93,0)</f>
        <v>0</v>
      </c>
      <c r="BD112" s="229">
        <f>+IF(AND(BD107&gt;='C'!$R93,BD107&lt;'C'!$T93),'C'!$M93,0)</f>
        <v>0</v>
      </c>
      <c r="BE112" s="229">
        <f>+IF(AND(BE107&gt;='C'!$R93,BE107&lt;'C'!$T93),'C'!$M93,0)</f>
        <v>0</v>
      </c>
      <c r="BF112" s="229">
        <f>+IF(AND(BF107&gt;='C'!$R93,BF107&lt;'C'!$T93),'C'!$M93,0)</f>
        <v>0</v>
      </c>
      <c r="BG112" s="229">
        <f>+IF(AND(BG107&gt;='C'!$R93,BG107&lt;'C'!$T93),'C'!$M93,0)</f>
        <v>0</v>
      </c>
      <c r="BH112" s="229">
        <f>+IF(AND(BH107&gt;='C'!$R93,BH107&lt;'C'!$T93),'C'!$M93,0)</f>
        <v>0</v>
      </c>
      <c r="BI112" s="229">
        <f>+IF(AND(BI107&gt;='C'!$R93,BI107&lt;'C'!$T93),'C'!$M93,0)</f>
        <v>0</v>
      </c>
      <c r="BJ112" s="229">
        <f>+IF(AND(BJ107&gt;='C'!$R93,BJ107&lt;'C'!$T93),'C'!$M93,0)</f>
        <v>0</v>
      </c>
      <c r="BK112" s="229">
        <f>+IF(AND(BK107&gt;='C'!$R93,BK107&lt;'C'!$T93),'C'!$M93,0)</f>
        <v>0</v>
      </c>
    </row>
    <row r="113" spans="1:63">
      <c r="B113" s="228" t="s">
        <v>246</v>
      </c>
      <c r="C113" s="215"/>
      <c r="D113" s="157">
        <f t="shared" ref="D113:J113" si="72">SUM(D110:D112)</f>
        <v>0</v>
      </c>
      <c r="E113" s="157">
        <f t="shared" si="72"/>
        <v>0</v>
      </c>
      <c r="F113" s="157">
        <f t="shared" si="72"/>
        <v>0</v>
      </c>
      <c r="G113" s="157">
        <f t="shared" si="72"/>
        <v>0</v>
      </c>
      <c r="H113" s="157">
        <f t="shared" si="72"/>
        <v>0</v>
      </c>
      <c r="I113" s="157">
        <f t="shared" si="72"/>
        <v>0</v>
      </c>
      <c r="J113" s="157">
        <f t="shared" si="72"/>
        <v>0</v>
      </c>
      <c r="K113" s="157">
        <f t="shared" ref="K113:BK113" si="73">SUM(K110:K112)</f>
        <v>0</v>
      </c>
      <c r="L113" s="157">
        <f t="shared" si="73"/>
        <v>0</v>
      </c>
      <c r="M113" s="157">
        <f t="shared" si="73"/>
        <v>0</v>
      </c>
      <c r="N113" s="157">
        <f t="shared" si="73"/>
        <v>0</v>
      </c>
      <c r="O113" s="157">
        <f t="shared" si="73"/>
        <v>0</v>
      </c>
      <c r="P113" s="157">
        <f t="shared" si="73"/>
        <v>0</v>
      </c>
      <c r="Q113" s="157">
        <f t="shared" si="73"/>
        <v>0</v>
      </c>
      <c r="R113" s="157">
        <f t="shared" si="73"/>
        <v>0</v>
      </c>
      <c r="S113" s="157">
        <f t="shared" si="73"/>
        <v>0</v>
      </c>
      <c r="T113" s="157">
        <f t="shared" si="73"/>
        <v>0</v>
      </c>
      <c r="U113" s="157">
        <f t="shared" si="73"/>
        <v>0</v>
      </c>
      <c r="V113" s="157">
        <f t="shared" si="73"/>
        <v>0</v>
      </c>
      <c r="W113" s="157">
        <f t="shared" si="73"/>
        <v>0</v>
      </c>
      <c r="X113" s="157">
        <f t="shared" si="73"/>
        <v>0</v>
      </c>
      <c r="Y113" s="157">
        <f t="shared" si="73"/>
        <v>0</v>
      </c>
      <c r="Z113" s="157">
        <f t="shared" si="73"/>
        <v>0</v>
      </c>
      <c r="AA113" s="157">
        <f t="shared" si="73"/>
        <v>0</v>
      </c>
      <c r="AB113" s="157">
        <f t="shared" si="73"/>
        <v>0</v>
      </c>
      <c r="AC113" s="157">
        <f t="shared" si="73"/>
        <v>0</v>
      </c>
      <c r="AD113" s="157">
        <f t="shared" si="73"/>
        <v>0</v>
      </c>
      <c r="AE113" s="157">
        <f t="shared" si="73"/>
        <v>0</v>
      </c>
      <c r="AF113" s="157">
        <f t="shared" si="73"/>
        <v>0</v>
      </c>
      <c r="AG113" s="157">
        <f t="shared" si="73"/>
        <v>0</v>
      </c>
      <c r="AH113" s="157">
        <f t="shared" si="73"/>
        <v>0</v>
      </c>
      <c r="AI113" s="157">
        <f t="shared" si="73"/>
        <v>0</v>
      </c>
      <c r="AJ113" s="157">
        <f t="shared" si="73"/>
        <v>0</v>
      </c>
      <c r="AK113" s="157">
        <f t="shared" si="73"/>
        <v>0</v>
      </c>
      <c r="AL113" s="157">
        <f t="shared" si="73"/>
        <v>0</v>
      </c>
      <c r="AM113" s="157">
        <f t="shared" si="73"/>
        <v>0</v>
      </c>
      <c r="AN113" s="157">
        <f t="shared" si="73"/>
        <v>0</v>
      </c>
      <c r="AO113" s="157">
        <f t="shared" si="73"/>
        <v>0</v>
      </c>
      <c r="AP113" s="157">
        <f t="shared" si="73"/>
        <v>0</v>
      </c>
      <c r="AQ113" s="157">
        <f t="shared" si="73"/>
        <v>0</v>
      </c>
      <c r="AR113" s="157">
        <f t="shared" si="73"/>
        <v>0</v>
      </c>
      <c r="AS113" s="157">
        <f t="shared" si="73"/>
        <v>0</v>
      </c>
      <c r="AT113" s="157">
        <f t="shared" si="73"/>
        <v>0</v>
      </c>
      <c r="AU113" s="157">
        <f t="shared" si="73"/>
        <v>0</v>
      </c>
      <c r="AV113" s="157">
        <f t="shared" si="73"/>
        <v>0</v>
      </c>
      <c r="AW113" s="157">
        <f t="shared" si="73"/>
        <v>0</v>
      </c>
      <c r="AX113" s="157">
        <f t="shared" si="73"/>
        <v>0</v>
      </c>
      <c r="AY113" s="157">
        <f t="shared" si="73"/>
        <v>0</v>
      </c>
      <c r="AZ113" s="157">
        <f t="shared" si="73"/>
        <v>0</v>
      </c>
      <c r="BA113" s="157">
        <f t="shared" si="73"/>
        <v>0</v>
      </c>
      <c r="BB113" s="157">
        <f t="shared" si="73"/>
        <v>0</v>
      </c>
      <c r="BC113" s="157">
        <f t="shared" si="73"/>
        <v>0</v>
      </c>
      <c r="BD113" s="157">
        <f t="shared" si="73"/>
        <v>0</v>
      </c>
      <c r="BE113" s="157">
        <f t="shared" si="73"/>
        <v>0</v>
      </c>
      <c r="BF113" s="157">
        <f t="shared" si="73"/>
        <v>0</v>
      </c>
      <c r="BG113" s="157">
        <f t="shared" si="73"/>
        <v>0</v>
      </c>
      <c r="BH113" s="157">
        <f t="shared" si="73"/>
        <v>0</v>
      </c>
      <c r="BI113" s="157">
        <f t="shared" si="73"/>
        <v>0</v>
      </c>
      <c r="BJ113" s="157">
        <f t="shared" si="73"/>
        <v>0</v>
      </c>
      <c r="BK113" s="157">
        <f t="shared" si="73"/>
        <v>0</v>
      </c>
    </row>
    <row r="114" spans="1:63">
      <c r="B114" s="123" t="s">
        <v>364</v>
      </c>
      <c r="D114" s="158">
        <f>IF('C'!$C$93=NT!$AB$3,+IF(OR(D107=NT!$C$31,D107=NT!$C$37,D107=NT!$C$43,D107=NT!$C$49,D107=NT!$C$55,D107=NT!$C$61,D107=NT!$C$67,D107=NT!$C$73,D107=NT!$C$79,D107=NT!$C$85,D107=NT!$C$91,D107=NT!$C$97,D107=NT!$C$104,D107=NT!$C$110,D107=NT!$C$116,D107=NT!$C$123,D107=NT!$C$129,D107=NT!$C$135),2,1),1)</f>
        <v>1</v>
      </c>
      <c r="E114" s="158">
        <f>IF('C'!$C$93=NT!$AB$3,+IF(OR(E107=NT!$C$31,E107=NT!$C$37,E107=NT!$C$43,E107=NT!$C$49,E107=NT!$C$55,E107=NT!$C$61,E107=NT!$C$67,E107=NT!$C$73,E107=NT!$C$79,E107=NT!$C$85,E107=NT!$C$91,E107=NT!$C$97,E107=NT!$C$104,E107=NT!$C$110,E107=NT!$C$116,E107=NT!$C$123,E107=NT!$C$129,E107=NT!$C$135),2,1),1)</f>
        <v>1</v>
      </c>
      <c r="F114" s="158">
        <f>IF('C'!$C$93=NT!$AB$3,+IF(OR(F107=NT!$C$31,F107=NT!$C$37,F107=NT!$C$43,F107=NT!$C$49,F107=NT!$C$55,F107=NT!$C$61,F107=NT!$C$67,F107=NT!$C$73,F107=NT!$C$79,F107=NT!$C$85,F107=NT!$C$91,F107=NT!$C$97,F107=NT!$C$104,F107=NT!$C$110,F107=NT!$C$116,F107=NT!$C$123,F107=NT!$C$129,F107=NT!$C$135),2,1),1)</f>
        <v>1</v>
      </c>
      <c r="G114" s="158">
        <f>IF('C'!$C$93=NT!$AB$3,+IF(OR(G107=NT!$C$31,G107=NT!$C$37,G107=NT!$C$43,G107=NT!$C$49,G107=NT!$C$55,G107=NT!$C$61,G107=NT!$C$67,G107=NT!$C$73,G107=NT!$C$79,G107=NT!$C$85,G107=NT!$C$91,G107=NT!$C$97,G107=NT!$C$104,G107=NT!$C$110,G107=NT!$C$116,G107=NT!$C$123,G107=NT!$C$129,G107=NT!$C$135),2,1),1)</f>
        <v>1</v>
      </c>
      <c r="H114" s="158">
        <f>IF('C'!$C$93=NT!$AB$3,+IF(OR(H107=NT!$C$31,H107=NT!$C$37,H107=NT!$C$43,H107=NT!$C$49,H107=NT!$C$55,H107=NT!$C$61,H107=NT!$C$67,H107=NT!$C$73,H107=NT!$C$79,H107=NT!$C$85,H107=NT!$C$91,H107=NT!$C$97,H107=NT!$C$104,H107=NT!$C$110,H107=NT!$C$116,H107=NT!$C$123,H107=NT!$C$129,H107=NT!$C$135),2,1),1)</f>
        <v>1</v>
      </c>
      <c r="I114" s="158">
        <f>IF('C'!$C$93=NT!$AB$3,+IF(OR(I107=NT!$C$31,I107=NT!$C$37,I107=NT!$C$43,I107=NT!$C$49,I107=NT!$C$55,I107=NT!$C$61,I107=NT!$C$67,I107=NT!$C$73,I107=NT!$C$79,I107=NT!$C$85,I107=NT!$C$91,I107=NT!$C$97,I107=NT!$C$104,I107=NT!$C$110,I107=NT!$C$116,I107=NT!$C$123,I107=NT!$C$129,I107=NT!$C$135),2,1),1)</f>
        <v>1</v>
      </c>
      <c r="J114" s="158">
        <f>IF('C'!$C$93=NT!$AB$3,+IF(OR(J107=NT!$C$31,J107=NT!$C$37,J107=NT!$C$43,J107=NT!$C$49,J107=NT!$C$55,J107=NT!$C$61,J107=NT!$C$67,J107=NT!$C$73,J107=NT!$C$79,J107=NT!$C$85,J107=NT!$C$91,J107=NT!$C$97,J107=NT!$C$104,J107=NT!$C$110,J107=NT!$C$116,J107=NT!$C$123,J107=NT!$C$129,J107=NT!$C$135),2,1),1)</f>
        <v>1</v>
      </c>
      <c r="K114" s="158">
        <f>IF('C'!$C$93=NT!$AB$3,+IF(OR(K107=NT!$C$31,K107=NT!$C$37,K107=NT!$C$43,K107=NT!$C$49,K107=NT!$C$55,K107=NT!$C$61,K107=NT!$C$67,K107=NT!$C$73,K107=NT!$C$79,K107=NT!$C$85,K107=NT!$C$91,K107=NT!$C$97,K107=NT!$C$104,K107=NT!$C$110,K107=NT!$C$116,K107=NT!$C$123,K107=NT!$C$129,K107=NT!$C$135),2,1),1)</f>
        <v>1</v>
      </c>
      <c r="L114" s="158">
        <f>IF('C'!$C$93=NT!$AB$3,+IF(OR(L107=NT!$C$31,L107=NT!$C$37,L107=NT!$C$43,L107=NT!$C$49,L107=NT!$C$55,L107=NT!$C$61,L107=NT!$C$67,L107=NT!$C$73,L107=NT!$C$79,L107=NT!$C$85,L107=NT!$C$91,L107=NT!$C$97,L107=NT!$C$104,L107=NT!$C$110,L107=NT!$C$116,L107=NT!$C$123,L107=NT!$C$129,L107=NT!$C$135),2,1),1)</f>
        <v>1</v>
      </c>
      <c r="M114" s="158">
        <f>IF('C'!$C$93=NT!$AB$3,+IF(OR(M107=NT!$C$31,M107=NT!$C$37,M107=NT!$C$43,M107=NT!$C$49,M107=NT!$C$55,M107=NT!$C$61,M107=NT!$C$67,M107=NT!$C$73,M107=NT!$C$79,M107=NT!$C$85,M107=NT!$C$91,M107=NT!$C$97,M107=NT!$C$104,M107=NT!$C$110,M107=NT!$C$116,M107=NT!$C$123,M107=NT!$C$129,M107=NT!$C$135),2,1),1)</f>
        <v>1</v>
      </c>
      <c r="N114" s="158">
        <f>IF('C'!$C$93=NT!$AB$3,+IF(OR(N107=NT!$C$31,N107=NT!$C$37,N107=NT!$C$43,N107=NT!$C$49,N107=NT!$C$55,N107=NT!$C$61,N107=NT!$C$67,N107=NT!$C$73,N107=NT!$C$79,N107=NT!$C$85,N107=NT!$C$91,N107=NT!$C$97,N107=NT!$C$104,N107=NT!$C$110,N107=NT!$C$116,N107=NT!$C$123,N107=NT!$C$129,N107=NT!$C$135),2,1),1)</f>
        <v>1</v>
      </c>
      <c r="O114" s="158">
        <f>IF('C'!$C$93=NT!$AB$3,+IF(OR(O107=NT!$C$31,O107=NT!$C$37,O107=NT!$C$43,O107=NT!$C$49,O107=NT!$C$55,O107=NT!$C$61,O107=NT!$C$67,O107=NT!$C$73,O107=NT!$C$79,O107=NT!$C$85,O107=NT!$C$91,O107=NT!$C$97,O107=NT!$C$104,O107=NT!$C$110,O107=NT!$C$116,O107=NT!$C$123,O107=NT!$C$129,O107=NT!$C$135),2,1),1)</f>
        <v>1</v>
      </c>
      <c r="P114" s="158">
        <f>IF('C'!$C$93=NT!$AB$3,+IF(OR(P107=NT!$C$31,P107=NT!$C$37,P107=NT!$C$43,P107=NT!$C$49,P107=NT!$C$55,P107=NT!$C$61,P107=NT!$C$67,P107=NT!$C$73,P107=NT!$C$79,P107=NT!$C$85,P107=NT!$C$91,P107=NT!$C$97,P107=NT!$C$104,P107=NT!$C$110,P107=NT!$C$116,P107=NT!$C$123,P107=NT!$C$129,P107=NT!$C$135),2,1),1)</f>
        <v>1</v>
      </c>
      <c r="Q114" s="158">
        <f>IF('C'!$C$93=NT!$AB$3,+IF(OR(Q107=NT!$C$31,Q107=NT!$C$37,Q107=NT!$C$43,Q107=NT!$C$49,Q107=NT!$C$55,Q107=NT!$C$61,Q107=NT!$C$67,Q107=NT!$C$73,Q107=NT!$C$79,Q107=NT!$C$85,Q107=NT!$C$91,Q107=NT!$C$97,Q107=NT!$C$104,Q107=NT!$C$110,Q107=NT!$C$116,Q107=NT!$C$123,Q107=NT!$C$129,Q107=NT!$C$135),2,1),1)</f>
        <v>1</v>
      </c>
      <c r="R114" s="158">
        <f>IF('C'!$C$93=NT!$AB$3,+IF(OR(R107=NT!$C$31,R107=NT!$C$37,R107=NT!$C$43,R107=NT!$C$49,R107=NT!$C$55,R107=NT!$C$61,R107=NT!$C$67,R107=NT!$C$73,R107=NT!$C$79,R107=NT!$C$85,R107=NT!$C$91,R107=NT!$C$97,R107=NT!$C$104,R107=NT!$C$110,R107=NT!$C$116,R107=NT!$C$123,R107=NT!$C$129,R107=NT!$C$135),2,1),1)</f>
        <v>1</v>
      </c>
      <c r="S114" s="158">
        <f>IF('C'!$C$93=NT!$AB$3,+IF(OR(S107=NT!$C$31,S107=NT!$C$37,S107=NT!$C$43,S107=NT!$C$49,S107=NT!$C$55,S107=NT!$C$61,S107=NT!$C$67,S107=NT!$C$73,S107=NT!$C$79,S107=NT!$C$85,S107=NT!$C$91,S107=NT!$C$97,S107=NT!$C$104,S107=NT!$C$110,S107=NT!$C$116,S107=NT!$C$123,S107=NT!$C$129,S107=NT!$C$135),2,1),1)</f>
        <v>1</v>
      </c>
      <c r="T114" s="158">
        <f>IF('C'!$C$93=NT!$AB$3,+IF(OR(T107=NT!$C$31,T107=NT!$C$37,T107=NT!$C$43,T107=NT!$C$49,T107=NT!$C$55,T107=NT!$C$61,T107=NT!$C$67,T107=NT!$C$73,T107=NT!$C$79,T107=NT!$C$85,T107=NT!$C$91,T107=NT!$C$97,T107=NT!$C$104,T107=NT!$C$110,T107=NT!$C$116,T107=NT!$C$123,T107=NT!$C$129,T107=NT!$C$135),2,1),1)</f>
        <v>1</v>
      </c>
      <c r="U114" s="158">
        <f>IF('C'!$C$93=NT!$AB$3,+IF(OR(U107=NT!$C$31,U107=NT!$C$37,U107=NT!$C$43,U107=NT!$C$49,U107=NT!$C$55,U107=NT!$C$61,U107=NT!$C$67,U107=NT!$C$73,U107=NT!$C$79,U107=NT!$C$85,U107=NT!$C$91,U107=NT!$C$97,U107=NT!$C$104,U107=NT!$C$110,U107=NT!$C$116,U107=NT!$C$123,U107=NT!$C$129,U107=NT!$C$135),2,1),1)</f>
        <v>1</v>
      </c>
      <c r="V114" s="158">
        <f>IF('C'!$C$93=NT!$AB$3,+IF(OR(V107=NT!$C$31,V107=NT!$C$37,V107=NT!$C$43,V107=NT!$C$49,V107=NT!$C$55,V107=NT!$C$61,V107=NT!$C$67,V107=NT!$C$73,V107=NT!$C$79,V107=NT!$C$85,V107=NT!$C$91,V107=NT!$C$97,V107=NT!$C$104,V107=NT!$C$110,V107=NT!$C$116,V107=NT!$C$123,V107=NT!$C$129,V107=NT!$C$135),2,1),1)</f>
        <v>1</v>
      </c>
      <c r="W114" s="158">
        <f>IF('C'!$C$93=NT!$AB$3,+IF(OR(W107=NT!$C$31,W107=NT!$C$37,W107=NT!$C$43,W107=NT!$C$49,W107=NT!$C$55,W107=NT!$C$61,W107=NT!$C$67,W107=NT!$C$73,W107=NT!$C$79,W107=NT!$C$85,W107=NT!$C$91,W107=NT!$C$97,W107=NT!$C$104,W107=NT!$C$110,W107=NT!$C$116,W107=NT!$C$123,W107=NT!$C$129,W107=NT!$C$135),2,1),1)</f>
        <v>1</v>
      </c>
      <c r="X114" s="158">
        <f>IF('C'!$C$93=NT!$AB$3,+IF(OR(X107=NT!$C$31,X107=NT!$C$37,X107=NT!$C$43,X107=NT!$C$49,X107=NT!$C$55,X107=NT!$C$61,X107=NT!$C$67,X107=NT!$C$73,X107=NT!$C$79,X107=NT!$C$85,X107=NT!$C$91,X107=NT!$C$97,X107=NT!$C$104,X107=NT!$C$110,X107=NT!$C$116,X107=NT!$C$123,X107=NT!$C$129,X107=NT!$C$135),2,1),1)</f>
        <v>1</v>
      </c>
      <c r="Y114" s="158">
        <f>IF('C'!$C$93=NT!$AB$3,+IF(OR(Y107=NT!$C$31,Y107=NT!$C$37,Y107=NT!$C$43,Y107=NT!$C$49,Y107=NT!$C$55,Y107=NT!$C$61,Y107=NT!$C$67,Y107=NT!$C$73,Y107=NT!$C$79,Y107=NT!$C$85,Y107=NT!$C$91,Y107=NT!$C$97,Y107=NT!$C$104,Y107=NT!$C$110,Y107=NT!$C$116,Y107=NT!$C$123,Y107=NT!$C$129,Y107=NT!$C$135),2,1),1)</f>
        <v>1</v>
      </c>
      <c r="Z114" s="158">
        <f>IF('C'!$C$93=NT!$AB$3,+IF(OR(Z107=NT!$C$31,Z107=NT!$C$37,Z107=NT!$C$43,Z107=NT!$C$49,Z107=NT!$C$55,Z107=NT!$C$61,Z107=NT!$C$67,Z107=NT!$C$73,Z107=NT!$C$79,Z107=NT!$C$85,Z107=NT!$C$91,Z107=NT!$C$97,Z107=NT!$C$104,Z107=NT!$C$110,Z107=NT!$C$116,Z107=NT!$C$123,Z107=NT!$C$129,Z107=NT!$C$135),2,1),1)</f>
        <v>1</v>
      </c>
      <c r="AA114" s="158">
        <f>IF('C'!$C$93=NT!$AB$3,+IF(OR(AA107=NT!$C$31,AA107=NT!$C$37,AA107=NT!$C$43,AA107=NT!$C$49,AA107=NT!$C$55,AA107=NT!$C$61,AA107=NT!$C$67,AA107=NT!$C$73,AA107=NT!$C$79,AA107=NT!$C$85,AA107=NT!$C$91,AA107=NT!$C$97,AA107=NT!$C$104,AA107=NT!$C$110,AA107=NT!$C$116,AA107=NT!$C$123,AA107=NT!$C$129,AA107=NT!$C$135),2,1),1)</f>
        <v>1</v>
      </c>
      <c r="AB114" s="158">
        <f>IF('C'!$C$93=NT!$AB$3,+IF(OR(AB107=NT!$C$31,AB107=NT!$C$37,AB107=NT!$C$43,AB107=NT!$C$49,AB107=NT!$C$55,AB107=NT!$C$61,AB107=NT!$C$67,AB107=NT!$C$73,AB107=NT!$C$79,AB107=NT!$C$85,AB107=NT!$C$91,AB107=NT!$C$97,AB107=NT!$C$104,AB107=NT!$C$110,AB107=NT!$C$116,AB107=NT!$C$123,AB107=NT!$C$129,AB107=NT!$C$135),2,1),1)</f>
        <v>1</v>
      </c>
      <c r="AC114" s="158">
        <f>IF('C'!$C$93=NT!$AB$3,+IF(OR(AC107=NT!$C$31,AC107=NT!$C$37,AC107=NT!$C$43,AC107=NT!$C$49,AC107=NT!$C$55,AC107=NT!$C$61,AC107=NT!$C$67,AC107=NT!$C$73,AC107=NT!$C$79,AC107=NT!$C$85,AC107=NT!$C$91,AC107=NT!$C$97,AC107=NT!$C$104,AC107=NT!$C$110,AC107=NT!$C$116,AC107=NT!$C$123,AC107=NT!$C$129,AC107=NT!$C$135),2,1),1)</f>
        <v>1</v>
      </c>
      <c r="AD114" s="158">
        <f>IF('C'!$C$93=NT!$AB$3,+IF(OR(AD107=NT!$C$31,AD107=NT!$C$37,AD107=NT!$C$43,AD107=NT!$C$49,AD107=NT!$C$55,AD107=NT!$C$61,AD107=NT!$C$67,AD107=NT!$C$73,AD107=NT!$C$79,AD107=NT!$C$85,AD107=NT!$C$91,AD107=NT!$C$97,AD107=NT!$C$104,AD107=NT!$C$110,AD107=NT!$C$116,AD107=NT!$C$123,AD107=NT!$C$129,AD107=NT!$C$135),2,1),1)</f>
        <v>1</v>
      </c>
      <c r="AE114" s="158">
        <f>IF('C'!$C$93=NT!$AB$3,+IF(OR(AE107=NT!$C$31,AE107=NT!$C$37,AE107=NT!$C$43,AE107=NT!$C$49,AE107=NT!$C$55,AE107=NT!$C$61,AE107=NT!$C$67,AE107=NT!$C$73,AE107=NT!$C$79,AE107=NT!$C$85,AE107=NT!$C$91,AE107=NT!$C$97,AE107=NT!$C$104,AE107=NT!$C$110,AE107=NT!$C$116,AE107=NT!$C$123,AE107=NT!$C$129,AE107=NT!$C$135),2,1),1)</f>
        <v>1</v>
      </c>
      <c r="AF114" s="158">
        <f>IF('C'!$C$93=NT!$AB$3,+IF(OR(AF107=NT!$C$31,AF107=NT!$C$37,AF107=NT!$C$43,AF107=NT!$C$49,AF107=NT!$C$55,AF107=NT!$C$61,AF107=NT!$C$67,AF107=NT!$C$73,AF107=NT!$C$79,AF107=NT!$C$85,AF107=NT!$C$91,AF107=NT!$C$97,AF107=NT!$C$104,AF107=NT!$C$110,AF107=NT!$C$116,AF107=NT!$C$123,AF107=NT!$C$129,AF107=NT!$C$135),2,1),1)</f>
        <v>1</v>
      </c>
      <c r="AG114" s="158">
        <f>IF('C'!$C$93=NT!$AB$3,+IF(OR(AG107=NT!$C$31,AG107=NT!$C$37,AG107=NT!$C$43,AG107=NT!$C$49,AG107=NT!$C$55,AG107=NT!$C$61,AG107=NT!$C$67,AG107=NT!$C$73,AG107=NT!$C$79,AG107=NT!$C$85,AG107=NT!$C$91,AG107=NT!$C$97,AG107=NT!$C$104,AG107=NT!$C$110,AG107=NT!$C$116,AG107=NT!$C$123,AG107=NT!$C$129,AG107=NT!$C$135),2,1),1)</f>
        <v>1</v>
      </c>
      <c r="AH114" s="158">
        <f>IF('C'!$C$93=NT!$AB$3,+IF(OR(AH107=NT!$C$31,AH107=NT!$C$37,AH107=NT!$C$43,AH107=NT!$C$49,AH107=NT!$C$55,AH107=NT!$C$61,AH107=NT!$C$67,AH107=NT!$C$73,AH107=NT!$C$79,AH107=NT!$C$85,AH107=NT!$C$91,AH107=NT!$C$97,AH107=NT!$C$104,AH107=NT!$C$110,AH107=NT!$C$116,AH107=NT!$C$123,AH107=NT!$C$129,AH107=NT!$C$135),2,1),1)</f>
        <v>1</v>
      </c>
      <c r="AI114" s="158">
        <f>IF('C'!$C$93=NT!$AB$3,+IF(OR(AI107=NT!$C$31,AI107=NT!$C$37,AI107=NT!$C$43,AI107=NT!$C$49,AI107=NT!$C$55,AI107=NT!$C$61,AI107=NT!$C$67,AI107=NT!$C$73,AI107=NT!$C$79,AI107=NT!$C$85,AI107=NT!$C$91,AI107=NT!$C$97,AI107=NT!$C$104,AI107=NT!$C$110,AI107=NT!$C$116,AI107=NT!$C$123,AI107=NT!$C$129,AI107=NT!$C$135),2,1),1)</f>
        <v>1</v>
      </c>
      <c r="AJ114" s="158">
        <f>IF('C'!$C$93=NT!$AB$3,+IF(OR(AJ107=NT!$C$31,AJ107=NT!$C$37,AJ107=NT!$C$43,AJ107=NT!$C$49,AJ107=NT!$C$55,AJ107=NT!$C$61,AJ107=NT!$C$67,AJ107=NT!$C$73,AJ107=NT!$C$79,AJ107=NT!$C$85,AJ107=NT!$C$91,AJ107=NT!$C$97,AJ107=NT!$C$104,AJ107=NT!$C$110,AJ107=NT!$C$116,AJ107=NT!$C$123,AJ107=NT!$C$129,AJ107=NT!$C$135),2,1),1)</f>
        <v>1</v>
      </c>
      <c r="AK114" s="158">
        <f>IF('C'!$C$93=NT!$AB$3,+IF(OR(AK107=NT!$C$31,AK107=NT!$C$37,AK107=NT!$C$43,AK107=NT!$C$49,AK107=NT!$C$55,AK107=NT!$C$61,AK107=NT!$C$67,AK107=NT!$C$73,AK107=NT!$C$79,AK107=NT!$C$85,AK107=NT!$C$91,AK107=NT!$C$97,AK107=NT!$C$104,AK107=NT!$C$110,AK107=NT!$C$116,AK107=NT!$C$123,AK107=NT!$C$129,AK107=NT!$C$135),2,1),1)</f>
        <v>1</v>
      </c>
      <c r="AL114" s="158">
        <f>IF('C'!$C$93=NT!$AB$3,+IF(OR(AL107=NT!$C$31,AL107=NT!$C$37,AL107=NT!$C$43,AL107=NT!$C$49,AL107=NT!$C$55,AL107=NT!$C$61,AL107=NT!$C$67,AL107=NT!$C$73,AL107=NT!$C$79,AL107=NT!$C$85,AL107=NT!$C$91,AL107=NT!$C$97,AL107=NT!$C$104,AL107=NT!$C$110,AL107=NT!$C$116,AL107=NT!$C$123,AL107=NT!$C$129,AL107=NT!$C$135),2,1),1)</f>
        <v>1</v>
      </c>
      <c r="AM114" s="158">
        <f>IF('C'!$C$93=NT!$AB$3,+IF(OR(AM107=NT!$C$31,AM107=NT!$C$37,AM107=NT!$C$43,AM107=NT!$C$49,AM107=NT!$C$55,AM107=NT!$C$61,AM107=NT!$C$67,AM107=NT!$C$73,AM107=NT!$C$79,AM107=NT!$C$85,AM107=NT!$C$91,AM107=NT!$C$97,AM107=NT!$C$104,AM107=NT!$C$110,AM107=NT!$C$116,AM107=NT!$C$123,AM107=NT!$C$129,AM107=NT!$C$135),2,1),1)</f>
        <v>1</v>
      </c>
      <c r="AN114" s="158">
        <f>IF('C'!$C$93=NT!$AB$3,+IF(OR(AN107=NT!$C$31,AN107=NT!$C$37,AN107=NT!$C$43,AN107=NT!$C$49,AN107=NT!$C$55,AN107=NT!$C$61,AN107=NT!$C$67,AN107=NT!$C$73,AN107=NT!$C$79,AN107=NT!$C$85,AN107=NT!$C$91,AN107=NT!$C$97,AN107=NT!$C$104,AN107=NT!$C$110,AN107=NT!$C$116,AN107=NT!$C$123,AN107=NT!$C$129,AN107=NT!$C$135),2,1),1)</f>
        <v>1</v>
      </c>
      <c r="AO114" s="158">
        <f>IF('C'!$C$93=NT!$AB$3,+IF(OR(AO107=NT!$C$31,AO107=NT!$C$37,AO107=NT!$C$43,AO107=NT!$C$49,AO107=NT!$C$55,AO107=NT!$C$61,AO107=NT!$C$67,AO107=NT!$C$73,AO107=NT!$C$79,AO107=NT!$C$85,AO107=NT!$C$91,AO107=NT!$C$97,AO107=NT!$C$104,AO107=NT!$C$110,AO107=NT!$C$116,AO107=NT!$C$123,AO107=NT!$C$129,AO107=NT!$C$135),2,1),1)</f>
        <v>1</v>
      </c>
      <c r="AP114" s="158">
        <f>IF('C'!$C$93=NT!$AB$3,+IF(OR(AP107=NT!$C$31,AP107=NT!$C$37,AP107=NT!$C$43,AP107=NT!$C$49,AP107=NT!$C$55,AP107=NT!$C$61,AP107=NT!$C$67,AP107=NT!$C$73,AP107=NT!$C$79,AP107=NT!$C$85,AP107=NT!$C$91,AP107=NT!$C$97,AP107=NT!$C$104,AP107=NT!$C$110,AP107=NT!$C$116,AP107=NT!$C$123,AP107=NT!$C$129,AP107=NT!$C$135),2,1),1)</f>
        <v>1</v>
      </c>
      <c r="AQ114" s="158">
        <f>IF('C'!$C$93=NT!$AB$3,+IF(OR(AQ107=NT!$C$31,AQ107=NT!$C$37,AQ107=NT!$C$43,AQ107=NT!$C$49,AQ107=NT!$C$55,AQ107=NT!$C$61,AQ107=NT!$C$67,AQ107=NT!$C$73,AQ107=NT!$C$79,AQ107=NT!$C$85,AQ107=NT!$C$91,AQ107=NT!$C$97,AQ107=NT!$C$104,AQ107=NT!$C$110,AQ107=NT!$C$116,AQ107=NT!$C$123,AQ107=NT!$C$129,AQ107=NT!$C$135),2,1),1)</f>
        <v>1</v>
      </c>
      <c r="AR114" s="158">
        <f>IF('C'!$C$93=NT!$AB$3,+IF(OR(AR107=NT!$C$31,AR107=NT!$C$37,AR107=NT!$C$43,AR107=NT!$C$49,AR107=NT!$C$55,AR107=NT!$C$61,AR107=NT!$C$67,AR107=NT!$C$73,AR107=NT!$C$79,AR107=NT!$C$85,AR107=NT!$C$91,AR107=NT!$C$97,AR107=NT!$C$104,AR107=NT!$C$110,AR107=NT!$C$116,AR107=NT!$C$123,AR107=NT!$C$129,AR107=NT!$C$135),2,1),1)</f>
        <v>1</v>
      </c>
      <c r="AS114" s="158">
        <f>IF('C'!$C$93=NT!$AB$3,+IF(OR(AS107=NT!$C$31,AS107=NT!$C$37,AS107=NT!$C$43,AS107=NT!$C$49,AS107=NT!$C$55,AS107=NT!$C$61,AS107=NT!$C$67,AS107=NT!$C$73,AS107=NT!$C$79,AS107=NT!$C$85,AS107=NT!$C$91,AS107=NT!$C$97,AS107=NT!$C$104,AS107=NT!$C$110,AS107=NT!$C$116,AS107=NT!$C$123,AS107=NT!$C$129,AS107=NT!$C$135),2,1),1)</f>
        <v>1</v>
      </c>
      <c r="AT114" s="158">
        <f>IF('C'!$C$93=NT!$AB$3,+IF(OR(AT107=NT!$C$31,AT107=NT!$C$37,AT107=NT!$C$43,AT107=NT!$C$49,AT107=NT!$C$55,AT107=NT!$C$61,AT107=NT!$C$67,AT107=NT!$C$73,AT107=NT!$C$79,AT107=NT!$C$85,AT107=NT!$C$91,AT107=NT!$C$97,AT107=NT!$C$104,AT107=NT!$C$110,AT107=NT!$C$116,AT107=NT!$C$123,AT107=NT!$C$129,AT107=NT!$C$135),2,1),1)</f>
        <v>1</v>
      </c>
      <c r="AU114" s="158">
        <f>IF('C'!$C$93=NT!$AB$3,+IF(OR(AU107=NT!$C$31,AU107=NT!$C$37,AU107=NT!$C$43,AU107=NT!$C$49,AU107=NT!$C$55,AU107=NT!$C$61,AU107=NT!$C$67,AU107=NT!$C$73,AU107=NT!$C$79,AU107=NT!$C$85,AU107=NT!$C$91,AU107=NT!$C$97,AU107=NT!$C$104,AU107=NT!$C$110,AU107=NT!$C$116,AU107=NT!$C$123,AU107=NT!$C$129,AU107=NT!$C$135),2,1),1)</f>
        <v>1</v>
      </c>
      <c r="AV114" s="158">
        <f>IF('C'!$C$93=NT!$AB$3,+IF(OR(AV107=NT!$C$31,AV107=NT!$C$37,AV107=NT!$C$43,AV107=NT!$C$49,AV107=NT!$C$55,AV107=NT!$C$61,AV107=NT!$C$67,AV107=NT!$C$73,AV107=NT!$C$79,AV107=NT!$C$85,AV107=NT!$C$91,AV107=NT!$C$97,AV107=NT!$C$104,AV107=NT!$C$110,AV107=NT!$C$116,AV107=NT!$C$123,AV107=NT!$C$129,AV107=NT!$C$135),2,1),1)</f>
        <v>1</v>
      </c>
      <c r="AW114" s="158">
        <f>IF('C'!$C$93=NT!$AB$3,+IF(OR(AW107=NT!$C$31,AW107=NT!$C$37,AW107=NT!$C$43,AW107=NT!$C$49,AW107=NT!$C$55,AW107=NT!$C$61,AW107=NT!$C$67,AW107=NT!$C$73,AW107=NT!$C$79,AW107=NT!$C$85,AW107=NT!$C$91,AW107=NT!$C$97,AW107=NT!$C$104,AW107=NT!$C$110,AW107=NT!$C$116,AW107=NT!$C$123,AW107=NT!$C$129,AW107=NT!$C$135),2,1),1)</f>
        <v>1</v>
      </c>
      <c r="AX114" s="158">
        <f>IF('C'!$C$93=NT!$AB$3,+IF(OR(AX107=NT!$C$31,AX107=NT!$C$37,AX107=NT!$C$43,AX107=NT!$C$49,AX107=NT!$C$55,AX107=NT!$C$61,AX107=NT!$C$67,AX107=NT!$C$73,AX107=NT!$C$79,AX107=NT!$C$85,AX107=NT!$C$91,AX107=NT!$C$97,AX107=NT!$C$104,AX107=NT!$C$110,AX107=NT!$C$116,AX107=NT!$C$123,AX107=NT!$C$129,AX107=NT!$C$135),2,1),1)</f>
        <v>1</v>
      </c>
      <c r="AY114" s="158">
        <f>IF('C'!$C$93=NT!$AB$3,+IF(OR(AY107=NT!$C$31,AY107=NT!$C$37,AY107=NT!$C$43,AY107=NT!$C$49,AY107=NT!$C$55,AY107=NT!$C$61,AY107=NT!$C$67,AY107=NT!$C$73,AY107=NT!$C$79,AY107=NT!$C$85,AY107=NT!$C$91,AY107=NT!$C$97,AY107=NT!$C$104,AY107=NT!$C$110,AY107=NT!$C$116,AY107=NT!$C$123,AY107=NT!$C$129,AY107=NT!$C$135),2,1),1)</f>
        <v>1</v>
      </c>
      <c r="AZ114" s="158">
        <f>IF('C'!$C$93=NT!$AB$3,+IF(OR(AZ107=NT!$C$31,AZ107=NT!$C$37,AZ107=NT!$C$43,AZ107=NT!$C$49,AZ107=NT!$C$55,AZ107=NT!$C$61,AZ107=NT!$C$67,AZ107=NT!$C$73,AZ107=NT!$C$79,AZ107=NT!$C$85,AZ107=NT!$C$91,AZ107=NT!$C$97,AZ107=NT!$C$104,AZ107=NT!$C$110,AZ107=NT!$C$116,AZ107=NT!$C$123,AZ107=NT!$C$129,AZ107=NT!$C$135),2,1),1)</f>
        <v>1</v>
      </c>
      <c r="BA114" s="158">
        <f>IF('C'!$C$93=NT!$AB$3,+IF(OR(BA107=NT!$C$31,BA107=NT!$C$37,BA107=NT!$C$43,BA107=NT!$C$49,BA107=NT!$C$55,BA107=NT!$C$61,BA107=NT!$C$67,BA107=NT!$C$73,BA107=NT!$C$79,BA107=NT!$C$85,BA107=NT!$C$91,BA107=NT!$C$97,BA107=NT!$C$104,BA107=NT!$C$110,BA107=NT!$C$116,BA107=NT!$C$123,BA107=NT!$C$129,BA107=NT!$C$135),2,1),1)</f>
        <v>1</v>
      </c>
      <c r="BB114" s="158">
        <f>IF('C'!$C$93=NT!$AB$3,+IF(OR(BB107=NT!$C$31,BB107=NT!$C$37,BB107=NT!$C$43,BB107=NT!$C$49,BB107=NT!$C$55,BB107=NT!$C$61,BB107=NT!$C$67,BB107=NT!$C$73,BB107=NT!$C$79,BB107=NT!$C$85,BB107=NT!$C$91,BB107=NT!$C$97,BB107=NT!$C$104,BB107=NT!$C$110,BB107=NT!$C$116,BB107=NT!$C$123,BB107=NT!$C$129,BB107=NT!$C$135),2,1),1)</f>
        <v>1</v>
      </c>
      <c r="BC114" s="158">
        <f>IF('C'!$C$93=NT!$AB$3,+IF(OR(BC107=NT!$C$31,BC107=NT!$C$37,BC107=NT!$C$43,BC107=NT!$C$49,BC107=NT!$C$55,BC107=NT!$C$61,BC107=NT!$C$67,BC107=NT!$C$73,BC107=NT!$C$79,BC107=NT!$C$85,BC107=NT!$C$91,BC107=NT!$C$97,BC107=NT!$C$104,BC107=NT!$C$110,BC107=NT!$C$116,BC107=NT!$C$123,BC107=NT!$C$129,BC107=NT!$C$135),2,1),1)</f>
        <v>1</v>
      </c>
      <c r="BD114" s="158">
        <f>IF('C'!$C$93=NT!$AB$3,+IF(OR(BD107=NT!$C$31,BD107=NT!$C$37,BD107=NT!$C$43,BD107=NT!$C$49,BD107=NT!$C$55,BD107=NT!$C$61,BD107=NT!$C$67,BD107=NT!$C$73,BD107=NT!$C$79,BD107=NT!$C$85,BD107=NT!$C$91,BD107=NT!$C$97,BD107=NT!$C$104,BD107=NT!$C$110,BD107=NT!$C$116,BD107=NT!$C$123,BD107=NT!$C$129,BD107=NT!$C$135),2,1),1)</f>
        <v>1</v>
      </c>
      <c r="BE114" s="158">
        <f>IF('C'!$C$93=NT!$AB$3,+IF(OR(BE107=NT!$C$31,BE107=NT!$C$37,BE107=NT!$C$43,BE107=NT!$C$49,BE107=NT!$C$55,BE107=NT!$C$61,BE107=NT!$C$67,BE107=NT!$C$73,BE107=NT!$C$79,BE107=NT!$C$85,BE107=NT!$C$91,BE107=NT!$C$97,BE107=NT!$C$104,BE107=NT!$C$110,BE107=NT!$C$116,BE107=NT!$C$123,BE107=NT!$C$129,BE107=NT!$C$135),2,1),1)</f>
        <v>1</v>
      </c>
      <c r="BF114" s="158">
        <f>IF('C'!$C$93=NT!$AB$3,+IF(OR(BF107=NT!$C$31,BF107=NT!$C$37,BF107=NT!$C$43,BF107=NT!$C$49,BF107=NT!$C$55,BF107=NT!$C$61,BF107=NT!$C$67,BF107=NT!$C$73,BF107=NT!$C$79,BF107=NT!$C$85,BF107=NT!$C$91,BF107=NT!$C$97,BF107=NT!$C$104,BF107=NT!$C$110,BF107=NT!$C$116,BF107=NT!$C$123,BF107=NT!$C$129,BF107=NT!$C$135),2,1),1)</f>
        <v>1</v>
      </c>
      <c r="BG114" s="158">
        <f>IF('C'!$C$93=NT!$AB$3,+IF(OR(BG107=NT!$C$31,BG107=NT!$C$37,BG107=NT!$C$43,BG107=NT!$C$49,BG107=NT!$C$55,BG107=NT!$C$61,BG107=NT!$C$67,BG107=NT!$C$73,BG107=NT!$C$79,BG107=NT!$C$85,BG107=NT!$C$91,BG107=NT!$C$97,BG107=NT!$C$104,BG107=NT!$C$110,BG107=NT!$C$116,BG107=NT!$C$123,BG107=NT!$C$129,BG107=NT!$C$135),2,1),1)</f>
        <v>1</v>
      </c>
      <c r="BH114" s="158">
        <f>IF('C'!$C$93=NT!$AB$3,+IF(OR(BH107=NT!$C$31,BH107=NT!$C$37,BH107=NT!$C$43,BH107=NT!$C$49,BH107=NT!$C$55,BH107=NT!$C$61,BH107=NT!$C$67,BH107=NT!$C$73,BH107=NT!$C$79,BH107=NT!$C$85,BH107=NT!$C$91,BH107=NT!$C$97,BH107=NT!$C$104,BH107=NT!$C$110,BH107=NT!$C$116,BH107=NT!$C$123,BH107=NT!$C$129,BH107=NT!$C$135),2,1),1)</f>
        <v>1</v>
      </c>
      <c r="BI114" s="158">
        <f>IF('C'!$C$93=NT!$AB$3,+IF(OR(BI107=NT!$C$31,BI107=NT!$C$37,BI107=NT!$C$43,BI107=NT!$C$49,BI107=NT!$C$55,BI107=NT!$C$61,BI107=NT!$C$67,BI107=NT!$C$73,BI107=NT!$C$79,BI107=NT!$C$85,BI107=NT!$C$91,BI107=NT!$C$97,BI107=NT!$C$104,BI107=NT!$C$110,BI107=NT!$C$116,BI107=NT!$C$123,BI107=NT!$C$129,BI107=NT!$C$135),2,1),1)</f>
        <v>1</v>
      </c>
      <c r="BJ114" s="158">
        <f>IF('C'!$C$93=NT!$AB$3,+IF(OR(BJ107=NT!$C$31,BJ107=NT!$C$37,BJ107=NT!$C$43,BJ107=NT!$C$49,BJ107=NT!$C$55,BJ107=NT!$C$61,BJ107=NT!$C$67,BJ107=NT!$C$73,BJ107=NT!$C$79,BJ107=NT!$C$85,BJ107=NT!$C$91,BJ107=NT!$C$97,BJ107=NT!$C$104,BJ107=NT!$C$110,BJ107=NT!$C$116,BJ107=NT!$C$123,BJ107=NT!$C$129,BJ107=NT!$C$135),2,1),1)</f>
        <v>1</v>
      </c>
      <c r="BK114" s="158">
        <f>IF('C'!$C$93=NT!$AB$3,+IF(OR(BK107=NT!$C$31,BK107=NT!$C$37,BK107=NT!$C$43,BK107=NT!$C$49,BK107=NT!$C$55,BK107=NT!$C$61,BK107=NT!$C$67,BK107=NT!$C$73,BK107=NT!$C$79,BK107=NT!$C$85,BK107=NT!$C$91,BK107=NT!$C$97,BK107=NT!$C$104,BK107=NT!$C$110,BK107=NT!$C$116,BK107=NT!$C$123,BK107=NT!$C$129,BK107=NT!$C$135),2,1),1)</f>
        <v>1</v>
      </c>
    </row>
    <row r="116" spans="1:63" s="122" customFormat="1">
      <c r="A116" s="140"/>
      <c r="B116" s="254">
        <f>+'C'!B94</f>
        <v>0</v>
      </c>
      <c r="C116" s="194"/>
      <c r="D116" s="155">
        <f>+Home!$J$11</f>
        <v>40909</v>
      </c>
      <c r="E116" s="155">
        <f t="shared" ref="E116:AJ116" si="74">EDATE(D116,1)</f>
        <v>40940</v>
      </c>
      <c r="F116" s="155">
        <f t="shared" si="74"/>
        <v>40969</v>
      </c>
      <c r="G116" s="155">
        <f t="shared" si="74"/>
        <v>41000</v>
      </c>
      <c r="H116" s="155">
        <f t="shared" si="74"/>
        <v>41030</v>
      </c>
      <c r="I116" s="155">
        <f t="shared" si="74"/>
        <v>41061</v>
      </c>
      <c r="J116" s="155">
        <f t="shared" si="74"/>
        <v>41091</v>
      </c>
      <c r="K116" s="155">
        <f t="shared" si="74"/>
        <v>41122</v>
      </c>
      <c r="L116" s="155">
        <f t="shared" si="74"/>
        <v>41153</v>
      </c>
      <c r="M116" s="155">
        <f t="shared" si="74"/>
        <v>41183</v>
      </c>
      <c r="N116" s="155">
        <f t="shared" si="74"/>
        <v>41214</v>
      </c>
      <c r="O116" s="155">
        <f t="shared" si="74"/>
        <v>41244</v>
      </c>
      <c r="P116" s="155">
        <f t="shared" si="74"/>
        <v>41275</v>
      </c>
      <c r="Q116" s="155">
        <f t="shared" si="74"/>
        <v>41306</v>
      </c>
      <c r="R116" s="155">
        <f t="shared" si="74"/>
        <v>41334</v>
      </c>
      <c r="S116" s="155">
        <f t="shared" si="74"/>
        <v>41365</v>
      </c>
      <c r="T116" s="155">
        <f t="shared" si="74"/>
        <v>41395</v>
      </c>
      <c r="U116" s="155">
        <f t="shared" si="74"/>
        <v>41426</v>
      </c>
      <c r="V116" s="155">
        <f t="shared" si="74"/>
        <v>41456</v>
      </c>
      <c r="W116" s="155">
        <f t="shared" si="74"/>
        <v>41487</v>
      </c>
      <c r="X116" s="155">
        <f t="shared" si="74"/>
        <v>41518</v>
      </c>
      <c r="Y116" s="155">
        <f t="shared" si="74"/>
        <v>41548</v>
      </c>
      <c r="Z116" s="155">
        <f t="shared" si="74"/>
        <v>41579</v>
      </c>
      <c r="AA116" s="155">
        <f t="shared" si="74"/>
        <v>41609</v>
      </c>
      <c r="AB116" s="155">
        <f t="shared" si="74"/>
        <v>41640</v>
      </c>
      <c r="AC116" s="155">
        <f t="shared" si="74"/>
        <v>41671</v>
      </c>
      <c r="AD116" s="155">
        <f t="shared" si="74"/>
        <v>41699</v>
      </c>
      <c r="AE116" s="155">
        <f t="shared" si="74"/>
        <v>41730</v>
      </c>
      <c r="AF116" s="155">
        <f t="shared" si="74"/>
        <v>41760</v>
      </c>
      <c r="AG116" s="155">
        <f t="shared" si="74"/>
        <v>41791</v>
      </c>
      <c r="AH116" s="155">
        <f t="shared" si="74"/>
        <v>41821</v>
      </c>
      <c r="AI116" s="155">
        <f t="shared" si="74"/>
        <v>41852</v>
      </c>
      <c r="AJ116" s="155">
        <f t="shared" si="74"/>
        <v>41883</v>
      </c>
      <c r="AK116" s="155">
        <f t="shared" ref="AK116:BK116" si="75">EDATE(AJ116,1)</f>
        <v>41913</v>
      </c>
      <c r="AL116" s="155">
        <f t="shared" si="75"/>
        <v>41944</v>
      </c>
      <c r="AM116" s="155">
        <f t="shared" si="75"/>
        <v>41974</v>
      </c>
      <c r="AN116" s="155">
        <f t="shared" si="75"/>
        <v>42005</v>
      </c>
      <c r="AO116" s="155">
        <f t="shared" si="75"/>
        <v>42036</v>
      </c>
      <c r="AP116" s="155">
        <f t="shared" si="75"/>
        <v>42064</v>
      </c>
      <c r="AQ116" s="155">
        <f t="shared" si="75"/>
        <v>42095</v>
      </c>
      <c r="AR116" s="155">
        <f t="shared" si="75"/>
        <v>42125</v>
      </c>
      <c r="AS116" s="155">
        <f t="shared" si="75"/>
        <v>42156</v>
      </c>
      <c r="AT116" s="155">
        <f t="shared" si="75"/>
        <v>42186</v>
      </c>
      <c r="AU116" s="155">
        <f t="shared" si="75"/>
        <v>42217</v>
      </c>
      <c r="AV116" s="155">
        <f t="shared" si="75"/>
        <v>42248</v>
      </c>
      <c r="AW116" s="155">
        <f t="shared" si="75"/>
        <v>42278</v>
      </c>
      <c r="AX116" s="155">
        <f t="shared" si="75"/>
        <v>42309</v>
      </c>
      <c r="AY116" s="155">
        <f t="shared" si="75"/>
        <v>42339</v>
      </c>
      <c r="AZ116" s="155">
        <f t="shared" si="75"/>
        <v>42370</v>
      </c>
      <c r="BA116" s="155">
        <f t="shared" si="75"/>
        <v>42401</v>
      </c>
      <c r="BB116" s="155">
        <f t="shared" si="75"/>
        <v>42430</v>
      </c>
      <c r="BC116" s="155">
        <f t="shared" si="75"/>
        <v>42461</v>
      </c>
      <c r="BD116" s="155">
        <f t="shared" si="75"/>
        <v>42491</v>
      </c>
      <c r="BE116" s="155">
        <f t="shared" si="75"/>
        <v>42522</v>
      </c>
      <c r="BF116" s="155">
        <f t="shared" si="75"/>
        <v>42552</v>
      </c>
      <c r="BG116" s="155">
        <f t="shared" si="75"/>
        <v>42583</v>
      </c>
      <c r="BH116" s="155">
        <f t="shared" si="75"/>
        <v>42614</v>
      </c>
      <c r="BI116" s="155">
        <f t="shared" si="75"/>
        <v>42644</v>
      </c>
      <c r="BJ116" s="155">
        <f t="shared" si="75"/>
        <v>42675</v>
      </c>
      <c r="BK116" s="155">
        <f t="shared" si="75"/>
        <v>42705</v>
      </c>
    </row>
    <row r="117" spans="1:63" s="122" customFormat="1">
      <c r="A117" s="140"/>
      <c r="B117" s="226" t="s">
        <v>175</v>
      </c>
      <c r="C117" s="213"/>
      <c r="D117" s="229">
        <f>+IF(AND(D116&gt;='C'!$R94,D116&lt;'C'!$T94),'C'!$O94,0)</f>
        <v>0</v>
      </c>
      <c r="E117" s="229">
        <f>+IF(AND(E116&gt;='C'!$R94,E116&lt;'C'!$T94),'C'!$O94,0)</f>
        <v>0</v>
      </c>
      <c r="F117" s="229">
        <f>+IF(AND(F116&gt;='C'!$R94,F116&lt;'C'!$T94),'C'!$O94,0)</f>
        <v>0</v>
      </c>
      <c r="G117" s="229">
        <f>+IF(AND(G116&gt;='C'!$R94,G116&lt;'C'!$T94),'C'!$O94,0)</f>
        <v>0</v>
      </c>
      <c r="H117" s="229">
        <f>+IF(AND(H116&gt;='C'!$R94,H116&lt;'C'!$T94),'C'!$O94,0)</f>
        <v>0</v>
      </c>
      <c r="I117" s="229">
        <f>+IF(AND(I116&gt;='C'!$R94,I116&lt;'C'!$T94),'C'!$O94,0)</f>
        <v>0</v>
      </c>
      <c r="J117" s="229">
        <f>+IF(AND(J116&gt;='C'!$R94,J116&lt;'C'!$T94),'C'!$O94,0)</f>
        <v>0</v>
      </c>
      <c r="K117" s="229">
        <f>+IF(AND(K116&gt;='C'!$R94,K116&lt;'C'!$T94),'C'!$O94,0)</f>
        <v>0</v>
      </c>
      <c r="L117" s="229">
        <f>+IF(AND(L116&gt;='C'!$R94,L116&lt;'C'!$T94),'C'!$O94,0)</f>
        <v>0</v>
      </c>
      <c r="M117" s="229">
        <f>+IF(AND(M116&gt;='C'!$R94,M116&lt;'C'!$T94),'C'!$O94,0)</f>
        <v>0</v>
      </c>
      <c r="N117" s="229">
        <f>+IF(AND(N116&gt;='C'!$R94,N116&lt;'C'!$T94),'C'!$O94,0)</f>
        <v>0</v>
      </c>
      <c r="O117" s="229">
        <f>+IF(AND(O116&gt;='C'!$R94,O116&lt;'C'!$T94),'C'!$O94,0)</f>
        <v>0</v>
      </c>
      <c r="P117" s="229">
        <f>+IF(AND(P116&gt;='C'!$R94,P116&lt;'C'!$T94),'C'!$O94,0)</f>
        <v>0</v>
      </c>
      <c r="Q117" s="229">
        <f>+IF(AND(Q116&gt;='C'!$R94,Q116&lt;'C'!$T94),'C'!$O94,0)</f>
        <v>0</v>
      </c>
      <c r="R117" s="229">
        <f>+IF(AND(R116&gt;='C'!$R94,R116&lt;'C'!$T94),'C'!$O94,0)</f>
        <v>0</v>
      </c>
      <c r="S117" s="229">
        <f>+IF(AND(S116&gt;='C'!$R94,S116&lt;'C'!$T94),'C'!$O94,0)</f>
        <v>0</v>
      </c>
      <c r="T117" s="229">
        <f>+IF(AND(T116&gt;='C'!$R94,T116&lt;'C'!$T94),'C'!$O94,0)</f>
        <v>0</v>
      </c>
      <c r="U117" s="229">
        <f>+IF(AND(U116&gt;='C'!$R94,U116&lt;'C'!$T94),'C'!$O94,0)</f>
        <v>0</v>
      </c>
      <c r="V117" s="229">
        <f>+IF(AND(V116&gt;='C'!$R94,V116&lt;'C'!$T94),'C'!$O94,0)</f>
        <v>0</v>
      </c>
      <c r="W117" s="229">
        <f>+IF(AND(W116&gt;='C'!$R94,W116&lt;'C'!$T94),'C'!$O94,0)</f>
        <v>0</v>
      </c>
      <c r="X117" s="229">
        <f>+IF(AND(X116&gt;='C'!$R94,X116&lt;'C'!$T94),'C'!$O94,0)</f>
        <v>0</v>
      </c>
      <c r="Y117" s="229">
        <f>+IF(AND(Y116&gt;='C'!$R94,Y116&lt;'C'!$T94),'C'!$O94,0)</f>
        <v>0</v>
      </c>
      <c r="Z117" s="229">
        <f>+IF(AND(Z116&gt;='C'!$R94,Z116&lt;'C'!$T94),'C'!$O94,0)</f>
        <v>0</v>
      </c>
      <c r="AA117" s="229">
        <f>+IF(AND(AA116&gt;='C'!$R94,AA116&lt;'C'!$T94),'C'!$O94,0)</f>
        <v>0</v>
      </c>
      <c r="AB117" s="229">
        <f>+IF(AND(AB116&gt;='C'!$R94,AB116&lt;'C'!$T94),'C'!$O94,0)</f>
        <v>0</v>
      </c>
      <c r="AC117" s="229">
        <f>+IF(AND(AC116&gt;='C'!$R94,AC116&lt;'C'!$T94),'C'!$O94,0)</f>
        <v>0</v>
      </c>
      <c r="AD117" s="229">
        <f>+IF(AND(AD116&gt;='C'!$R94,AD116&lt;'C'!$T94),'C'!$O94,0)</f>
        <v>0</v>
      </c>
      <c r="AE117" s="229">
        <f>+IF(AND(AE116&gt;='C'!$R94,AE116&lt;'C'!$T94),'C'!$O94,0)</f>
        <v>0</v>
      </c>
      <c r="AF117" s="229">
        <f>+IF(AND(AF116&gt;='C'!$R94,AF116&lt;'C'!$T94),'C'!$O94,0)</f>
        <v>0</v>
      </c>
      <c r="AG117" s="229">
        <f>+IF(AND(AG116&gt;='C'!$R94,AG116&lt;'C'!$T94),'C'!$O94,0)</f>
        <v>0</v>
      </c>
      <c r="AH117" s="229">
        <f>+IF(AND(AH116&gt;='C'!$R94,AH116&lt;'C'!$T94),'C'!$O94,0)</f>
        <v>0</v>
      </c>
      <c r="AI117" s="229">
        <f>+IF(AND(AI116&gt;='C'!$R94,AI116&lt;'C'!$T94),'C'!$O94,0)</f>
        <v>0</v>
      </c>
      <c r="AJ117" s="229">
        <f>+IF(AND(AJ116&gt;='C'!$R94,AJ116&lt;'C'!$T94),'C'!$O94,0)</f>
        <v>0</v>
      </c>
      <c r="AK117" s="229">
        <f>+IF(AND(AK116&gt;='C'!$R94,AK116&lt;'C'!$T94),'C'!$O94,0)</f>
        <v>0</v>
      </c>
      <c r="AL117" s="229">
        <f>+IF(AND(AL116&gt;='C'!$R94,AL116&lt;'C'!$T94),'C'!$O94,0)</f>
        <v>0</v>
      </c>
      <c r="AM117" s="229">
        <f>+IF(AND(AM116&gt;='C'!$R94,AM116&lt;'C'!$T94),'C'!$O94,0)</f>
        <v>0</v>
      </c>
      <c r="AN117" s="229">
        <f>+IF(AND(AN116&gt;='C'!$R94,AN116&lt;'C'!$T94),'C'!$O94,0)</f>
        <v>0</v>
      </c>
      <c r="AO117" s="229">
        <f>+IF(AND(AO116&gt;='C'!$R94,AO116&lt;'C'!$T94),'C'!$O94,0)</f>
        <v>0</v>
      </c>
      <c r="AP117" s="229">
        <f>+IF(AND(AP116&gt;='C'!$R94,AP116&lt;'C'!$T94),'C'!$O94,0)</f>
        <v>0</v>
      </c>
      <c r="AQ117" s="229">
        <f>+IF(AND(AQ116&gt;='C'!$R94,AQ116&lt;'C'!$T94),'C'!$O94,0)</f>
        <v>0</v>
      </c>
      <c r="AR117" s="229">
        <f>+IF(AND(AR116&gt;='C'!$R94,AR116&lt;'C'!$T94),'C'!$O94,0)</f>
        <v>0</v>
      </c>
      <c r="AS117" s="229">
        <f>+IF(AND(AS116&gt;='C'!$R94,AS116&lt;'C'!$T94),'C'!$O94,0)</f>
        <v>0</v>
      </c>
      <c r="AT117" s="229">
        <f>+IF(AND(AT116&gt;='C'!$R94,AT116&lt;'C'!$T94),'C'!$O94,0)</f>
        <v>0</v>
      </c>
      <c r="AU117" s="229">
        <f>+IF(AND(AU116&gt;='C'!$R94,AU116&lt;'C'!$T94),'C'!$O94,0)</f>
        <v>0</v>
      </c>
      <c r="AV117" s="229">
        <f>+IF(AND(AV116&gt;='C'!$R94,AV116&lt;'C'!$T94),'C'!$O94,0)</f>
        <v>0</v>
      </c>
      <c r="AW117" s="229">
        <f>+IF(AND(AW116&gt;='C'!$R94,AW116&lt;'C'!$T94),'C'!$O94,0)</f>
        <v>0</v>
      </c>
      <c r="AX117" s="229">
        <f>+IF(AND(AX116&gt;='C'!$R94,AX116&lt;'C'!$T94),'C'!$O94,0)</f>
        <v>0</v>
      </c>
      <c r="AY117" s="229">
        <f>+IF(AND(AY116&gt;='C'!$R94,AY116&lt;'C'!$T94),'C'!$O94,0)</f>
        <v>0</v>
      </c>
      <c r="AZ117" s="229">
        <f>+IF(AND(AZ116&gt;='C'!$R94,AZ116&lt;'C'!$T94),'C'!$O94,0)</f>
        <v>0</v>
      </c>
      <c r="BA117" s="229">
        <f>+IF(AND(BA116&gt;='C'!$R94,BA116&lt;'C'!$T94),'C'!$O94,0)</f>
        <v>0</v>
      </c>
      <c r="BB117" s="229">
        <f>+IF(AND(BB116&gt;='C'!$R94,BB116&lt;'C'!$T94),'C'!$O94,0)</f>
        <v>0</v>
      </c>
      <c r="BC117" s="229">
        <f>+IF(AND(BC116&gt;='C'!$R94,BC116&lt;'C'!$T94),'C'!$O94,0)</f>
        <v>0</v>
      </c>
      <c r="BD117" s="229">
        <f>+IF(AND(BD116&gt;='C'!$R94,BD116&lt;'C'!$T94),'C'!$O94,0)</f>
        <v>0</v>
      </c>
      <c r="BE117" s="229">
        <f>+IF(AND(BE116&gt;='C'!$R94,BE116&lt;'C'!$T94),'C'!$O94,0)</f>
        <v>0</v>
      </c>
      <c r="BF117" s="229">
        <f>+IF(AND(BF116&gt;='C'!$R94,BF116&lt;'C'!$T94),'C'!$O94,0)</f>
        <v>0</v>
      </c>
      <c r="BG117" s="229">
        <f>+IF(AND(BG116&gt;='C'!$R94,BG116&lt;'C'!$T94),'C'!$O94,0)</f>
        <v>0</v>
      </c>
      <c r="BH117" s="229">
        <f>+IF(AND(BH116&gt;='C'!$R94,BH116&lt;'C'!$T94),'C'!$O94,0)</f>
        <v>0</v>
      </c>
      <c r="BI117" s="229">
        <f>+IF(AND(BI116&gt;='C'!$R94,BI116&lt;'C'!$T94),'C'!$O94,0)</f>
        <v>0</v>
      </c>
      <c r="BJ117" s="229">
        <f>+IF(AND(BJ116&gt;='C'!$R94,BJ116&lt;'C'!$T94),'C'!$O94,0)</f>
        <v>0</v>
      </c>
      <c r="BK117" s="229">
        <f>+IF(AND(BK116&gt;='C'!$R94,BK116&lt;'C'!$T94),'C'!$O94,0)</f>
        <v>0</v>
      </c>
    </row>
    <row r="118" spans="1:63" s="122" customFormat="1">
      <c r="A118" s="140"/>
      <c r="B118" s="226" t="s">
        <v>248</v>
      </c>
      <c r="C118" s="213"/>
      <c r="D118" s="229">
        <f>+IF(AND(D116&gt;='C'!$R94,D116&lt;'C'!$T94),'C'!$G94,0)*D123</f>
        <v>0</v>
      </c>
      <c r="E118" s="229">
        <f>+IF(AND(E116&gt;='C'!$R94,E116&lt;'C'!$T94),'C'!$G94,0)*E123</f>
        <v>0</v>
      </c>
      <c r="F118" s="229">
        <f>+IF(AND(F116&gt;='C'!$R94,F116&lt;'C'!$T94),'C'!$G94,0)*F123</f>
        <v>0</v>
      </c>
      <c r="G118" s="229">
        <f>+IF(AND(G116&gt;='C'!$R94,G116&lt;'C'!$T94),'C'!$G94,0)*G123</f>
        <v>0</v>
      </c>
      <c r="H118" s="229">
        <f>+IF(AND(H116&gt;='C'!$R94,H116&lt;'C'!$T94),'C'!$G94,0)*H123</f>
        <v>0</v>
      </c>
      <c r="I118" s="229">
        <f>+IF(AND(I116&gt;='C'!$R94,I116&lt;'C'!$T94),'C'!$G94,0)*I123</f>
        <v>0</v>
      </c>
      <c r="J118" s="229">
        <f>+IF(AND(J116&gt;='C'!$R94,J116&lt;'C'!$T94),'C'!$G94,0)*J123</f>
        <v>0</v>
      </c>
      <c r="K118" s="229">
        <f>+IF(AND(K116&gt;='C'!$R94,K116&lt;'C'!$T94),'C'!$G94,0)*K123</f>
        <v>0</v>
      </c>
      <c r="L118" s="229">
        <f>+IF(AND(L116&gt;='C'!$R94,L116&lt;'C'!$T94),'C'!$G94,0)*L123</f>
        <v>0</v>
      </c>
      <c r="M118" s="229">
        <f>+IF(AND(M116&gt;='C'!$R94,M116&lt;'C'!$T94),'C'!$G94,0)*M123</f>
        <v>0</v>
      </c>
      <c r="N118" s="229">
        <f>+IF(AND(N116&gt;='C'!$R94,N116&lt;'C'!$T94),'C'!$G94,0)*N123</f>
        <v>0</v>
      </c>
      <c r="O118" s="229">
        <f>+IF(AND(O116&gt;='C'!$R94,O116&lt;'C'!$T94),'C'!$G94,0)*O123</f>
        <v>0</v>
      </c>
      <c r="P118" s="229">
        <f>+IF(AND(P116&gt;='C'!$R94,P116&lt;'C'!$T94),'C'!$G94,0)*P123</f>
        <v>0</v>
      </c>
      <c r="Q118" s="229">
        <f>+IF(AND(Q116&gt;='C'!$R94,Q116&lt;'C'!$T94),'C'!$G94,0)*Q123</f>
        <v>0</v>
      </c>
      <c r="R118" s="229">
        <f>+IF(AND(R116&gt;='C'!$R94,R116&lt;'C'!$T94),'C'!$G94,0)*R123</f>
        <v>0</v>
      </c>
      <c r="S118" s="229">
        <f>+IF(AND(S116&gt;='C'!$R94,S116&lt;'C'!$T94),'C'!$G94,0)*S123</f>
        <v>0</v>
      </c>
      <c r="T118" s="229">
        <f>+IF(AND(T116&gt;='C'!$R94,T116&lt;'C'!$T94),'C'!$G94,0)*T123</f>
        <v>0</v>
      </c>
      <c r="U118" s="229">
        <f>+IF(AND(U116&gt;='C'!$R94,U116&lt;'C'!$T94),'C'!$G94,0)*U123</f>
        <v>0</v>
      </c>
      <c r="V118" s="229">
        <f>+IF(AND(V116&gt;='C'!$R94,V116&lt;'C'!$T94),'C'!$G94,0)*V123</f>
        <v>0</v>
      </c>
      <c r="W118" s="229">
        <f>+IF(AND(W116&gt;='C'!$R94,W116&lt;'C'!$T94),'C'!$G94,0)*W123</f>
        <v>0</v>
      </c>
      <c r="X118" s="229">
        <f>+IF(AND(X116&gt;='C'!$R94,X116&lt;'C'!$T94),'C'!$G94,0)*X123</f>
        <v>0</v>
      </c>
      <c r="Y118" s="229">
        <f>+IF(AND(Y116&gt;='C'!$R94,Y116&lt;'C'!$T94),'C'!$G94,0)*Y123</f>
        <v>0</v>
      </c>
      <c r="Z118" s="229">
        <f>+IF(AND(Z116&gt;='C'!$R94,Z116&lt;'C'!$T94),'C'!$G94,0)*Z123</f>
        <v>0</v>
      </c>
      <c r="AA118" s="229">
        <f>+IF(AND(AA116&gt;='C'!$R94,AA116&lt;'C'!$T94),'C'!$G94,0)*AA123</f>
        <v>0</v>
      </c>
      <c r="AB118" s="229">
        <f>+IF(AND(AB116&gt;='C'!$R94,AB116&lt;'C'!$T94),'C'!$G94,0)*AB123</f>
        <v>0</v>
      </c>
      <c r="AC118" s="229">
        <f>+IF(AND(AC116&gt;='C'!$R94,AC116&lt;'C'!$T94),'C'!$G94,0)*AC123</f>
        <v>0</v>
      </c>
      <c r="AD118" s="229">
        <f>+IF(AND(AD116&gt;='C'!$R94,AD116&lt;'C'!$T94),'C'!$G94,0)*AD123</f>
        <v>0</v>
      </c>
      <c r="AE118" s="229">
        <f>+IF(AND(AE116&gt;='C'!$R94,AE116&lt;'C'!$T94),'C'!$G94,0)*AE123</f>
        <v>0</v>
      </c>
      <c r="AF118" s="229">
        <f>+IF(AND(AF116&gt;='C'!$R94,AF116&lt;'C'!$T94),'C'!$G94,0)*AF123</f>
        <v>0</v>
      </c>
      <c r="AG118" s="229">
        <f>+IF(AND(AG116&gt;='C'!$R94,AG116&lt;'C'!$T94),'C'!$G94,0)*AG123</f>
        <v>0</v>
      </c>
      <c r="AH118" s="229">
        <f>+IF(AND(AH116&gt;='C'!$R94,AH116&lt;'C'!$T94),'C'!$G94,0)*AH123</f>
        <v>0</v>
      </c>
      <c r="AI118" s="229">
        <f>+IF(AND(AI116&gt;='C'!$R94,AI116&lt;'C'!$T94),'C'!$G94,0)*AI123</f>
        <v>0</v>
      </c>
      <c r="AJ118" s="229">
        <f>+IF(AND(AJ116&gt;='C'!$R94,AJ116&lt;'C'!$T94),'C'!$G94,0)*AJ123</f>
        <v>0</v>
      </c>
      <c r="AK118" s="229">
        <f>+IF(AND(AK116&gt;='C'!$R94,AK116&lt;'C'!$T94),'C'!$G94,0)*AK123</f>
        <v>0</v>
      </c>
      <c r="AL118" s="229">
        <f>+IF(AND(AL116&gt;='C'!$R94,AL116&lt;'C'!$T94),'C'!$G94,0)*AL123</f>
        <v>0</v>
      </c>
      <c r="AM118" s="229">
        <f>+IF(AND(AM116&gt;='C'!$R94,AM116&lt;'C'!$T94),'C'!$G94,0)*AM123</f>
        <v>0</v>
      </c>
      <c r="AN118" s="229">
        <f>+IF(AND(AN116&gt;='C'!$R94,AN116&lt;'C'!$T94),'C'!$G94,0)*AN123</f>
        <v>0</v>
      </c>
      <c r="AO118" s="229">
        <f>+IF(AND(AO116&gt;='C'!$R94,AO116&lt;'C'!$T94),'C'!$G94,0)*AO123</f>
        <v>0</v>
      </c>
      <c r="AP118" s="229">
        <f>+IF(AND(AP116&gt;='C'!$R94,AP116&lt;'C'!$T94),'C'!$G94,0)*AP123</f>
        <v>0</v>
      </c>
      <c r="AQ118" s="229">
        <f>+IF(AND(AQ116&gt;='C'!$R94,AQ116&lt;'C'!$T94),'C'!$G94,0)*AQ123</f>
        <v>0</v>
      </c>
      <c r="AR118" s="229">
        <f>+IF(AND(AR116&gt;='C'!$R94,AR116&lt;'C'!$T94),'C'!$G94,0)*AR123</f>
        <v>0</v>
      </c>
      <c r="AS118" s="229">
        <f>+IF(AND(AS116&gt;='C'!$R94,AS116&lt;'C'!$T94),'C'!$G94,0)*AS123</f>
        <v>0</v>
      </c>
      <c r="AT118" s="229">
        <f>+IF(AND(AT116&gt;='C'!$R94,AT116&lt;'C'!$T94),'C'!$G94,0)*AT123</f>
        <v>0</v>
      </c>
      <c r="AU118" s="229">
        <f>+IF(AND(AU116&gt;='C'!$R94,AU116&lt;'C'!$T94),'C'!$G94,0)*AU123</f>
        <v>0</v>
      </c>
      <c r="AV118" s="229">
        <f>+IF(AND(AV116&gt;='C'!$R94,AV116&lt;'C'!$T94),'C'!$G94,0)*AV123</f>
        <v>0</v>
      </c>
      <c r="AW118" s="229">
        <f>+IF(AND(AW116&gt;='C'!$R94,AW116&lt;'C'!$T94),'C'!$G94,0)*AW123</f>
        <v>0</v>
      </c>
      <c r="AX118" s="229">
        <f>+IF(AND(AX116&gt;='C'!$R94,AX116&lt;'C'!$T94),'C'!$G94,0)*AX123</f>
        <v>0</v>
      </c>
      <c r="AY118" s="229">
        <f>+IF(AND(AY116&gt;='C'!$R94,AY116&lt;'C'!$T94),'C'!$G94,0)*AY123</f>
        <v>0</v>
      </c>
      <c r="AZ118" s="229">
        <f>+IF(AND(AZ116&gt;='C'!$R94,AZ116&lt;'C'!$T94),'C'!$G94,0)*AZ123</f>
        <v>0</v>
      </c>
      <c r="BA118" s="229">
        <f>+IF(AND(BA116&gt;='C'!$R94,BA116&lt;'C'!$T94),'C'!$G94,0)*BA123</f>
        <v>0</v>
      </c>
      <c r="BB118" s="229">
        <f>+IF(AND(BB116&gt;='C'!$R94,BB116&lt;'C'!$T94),'C'!$G94,0)*BB123</f>
        <v>0</v>
      </c>
      <c r="BC118" s="229">
        <f>+IF(AND(BC116&gt;='C'!$R94,BC116&lt;'C'!$T94),'C'!$G94,0)*BC123</f>
        <v>0</v>
      </c>
      <c r="BD118" s="229">
        <f>+IF(AND(BD116&gt;='C'!$R94,BD116&lt;'C'!$T94),'C'!$G94,0)*BD123</f>
        <v>0</v>
      </c>
      <c r="BE118" s="229">
        <f>+IF(AND(BE116&gt;='C'!$R94,BE116&lt;'C'!$T94),'C'!$G94,0)*BE123</f>
        <v>0</v>
      </c>
      <c r="BF118" s="229">
        <f>+IF(AND(BF116&gt;='C'!$R94,BF116&lt;'C'!$T94),'C'!$G94,0)*BF123</f>
        <v>0</v>
      </c>
      <c r="BG118" s="229">
        <f>+IF(AND(BG116&gt;='C'!$R94,BG116&lt;'C'!$T94),'C'!$G94,0)*BG123</f>
        <v>0</v>
      </c>
      <c r="BH118" s="229">
        <f>+IF(AND(BH116&gt;='C'!$R94,BH116&lt;'C'!$T94),'C'!$G94,0)*BH123</f>
        <v>0</v>
      </c>
      <c r="BI118" s="229">
        <f>+IF(AND(BI116&gt;='C'!$R94,BI116&lt;'C'!$T94),'C'!$G94,0)*BI123</f>
        <v>0</v>
      </c>
      <c r="BJ118" s="229">
        <f>+IF(AND(BJ116&gt;='C'!$R94,BJ116&lt;'C'!$T94),'C'!$G94,0)*BJ123</f>
        <v>0</v>
      </c>
      <c r="BK118" s="229">
        <f>+IF(AND(BK116&gt;='C'!$R94,BK116&lt;'C'!$T94),'C'!$G94,0)*BK123</f>
        <v>0</v>
      </c>
    </row>
    <row r="119" spans="1:63" s="122" customFormat="1">
      <c r="A119" s="140"/>
      <c r="B119" s="226" t="s">
        <v>247</v>
      </c>
      <c r="C119" s="213"/>
      <c r="D119" s="229">
        <f t="shared" ref="D119:AI119" si="76">+D118-D120-D117</f>
        <v>0</v>
      </c>
      <c r="E119" s="229">
        <f t="shared" si="76"/>
        <v>0</v>
      </c>
      <c r="F119" s="229">
        <f t="shared" si="76"/>
        <v>0</v>
      </c>
      <c r="G119" s="229">
        <f t="shared" si="76"/>
        <v>0</v>
      </c>
      <c r="H119" s="229">
        <f t="shared" si="76"/>
        <v>0</v>
      </c>
      <c r="I119" s="229">
        <f t="shared" si="76"/>
        <v>0</v>
      </c>
      <c r="J119" s="229">
        <f t="shared" si="76"/>
        <v>0</v>
      </c>
      <c r="K119" s="229">
        <f t="shared" si="76"/>
        <v>0</v>
      </c>
      <c r="L119" s="229">
        <f t="shared" si="76"/>
        <v>0</v>
      </c>
      <c r="M119" s="229">
        <f t="shared" si="76"/>
        <v>0</v>
      </c>
      <c r="N119" s="229">
        <f t="shared" si="76"/>
        <v>0</v>
      </c>
      <c r="O119" s="229">
        <f t="shared" si="76"/>
        <v>0</v>
      </c>
      <c r="P119" s="229">
        <f t="shared" si="76"/>
        <v>0</v>
      </c>
      <c r="Q119" s="229">
        <f t="shared" si="76"/>
        <v>0</v>
      </c>
      <c r="R119" s="229">
        <f t="shared" si="76"/>
        <v>0</v>
      </c>
      <c r="S119" s="229">
        <f t="shared" si="76"/>
        <v>0</v>
      </c>
      <c r="T119" s="229">
        <f t="shared" si="76"/>
        <v>0</v>
      </c>
      <c r="U119" s="229">
        <f t="shared" si="76"/>
        <v>0</v>
      </c>
      <c r="V119" s="229">
        <f t="shared" si="76"/>
        <v>0</v>
      </c>
      <c r="W119" s="229">
        <f t="shared" si="76"/>
        <v>0</v>
      </c>
      <c r="X119" s="229">
        <f t="shared" si="76"/>
        <v>0</v>
      </c>
      <c r="Y119" s="229">
        <f t="shared" si="76"/>
        <v>0</v>
      </c>
      <c r="Z119" s="229">
        <f t="shared" si="76"/>
        <v>0</v>
      </c>
      <c r="AA119" s="229">
        <f t="shared" si="76"/>
        <v>0</v>
      </c>
      <c r="AB119" s="229">
        <f t="shared" si="76"/>
        <v>0</v>
      </c>
      <c r="AC119" s="229">
        <f t="shared" si="76"/>
        <v>0</v>
      </c>
      <c r="AD119" s="229">
        <f t="shared" si="76"/>
        <v>0</v>
      </c>
      <c r="AE119" s="229">
        <f t="shared" si="76"/>
        <v>0</v>
      </c>
      <c r="AF119" s="229">
        <f t="shared" si="76"/>
        <v>0</v>
      </c>
      <c r="AG119" s="229">
        <f t="shared" si="76"/>
        <v>0</v>
      </c>
      <c r="AH119" s="229">
        <f t="shared" si="76"/>
        <v>0</v>
      </c>
      <c r="AI119" s="229">
        <f t="shared" si="76"/>
        <v>0</v>
      </c>
      <c r="AJ119" s="229">
        <f t="shared" ref="AJ119:BK119" si="77">+AJ118-AJ120-AJ117</f>
        <v>0</v>
      </c>
      <c r="AK119" s="229">
        <f t="shared" si="77"/>
        <v>0</v>
      </c>
      <c r="AL119" s="229">
        <f t="shared" si="77"/>
        <v>0</v>
      </c>
      <c r="AM119" s="229">
        <f t="shared" si="77"/>
        <v>0</v>
      </c>
      <c r="AN119" s="229">
        <f t="shared" si="77"/>
        <v>0</v>
      </c>
      <c r="AO119" s="229">
        <f t="shared" si="77"/>
        <v>0</v>
      </c>
      <c r="AP119" s="229">
        <f t="shared" si="77"/>
        <v>0</v>
      </c>
      <c r="AQ119" s="229">
        <f t="shared" si="77"/>
        <v>0</v>
      </c>
      <c r="AR119" s="229">
        <f t="shared" si="77"/>
        <v>0</v>
      </c>
      <c r="AS119" s="229">
        <f t="shared" si="77"/>
        <v>0</v>
      </c>
      <c r="AT119" s="229">
        <f t="shared" si="77"/>
        <v>0</v>
      </c>
      <c r="AU119" s="229">
        <f t="shared" si="77"/>
        <v>0</v>
      </c>
      <c r="AV119" s="229">
        <f t="shared" si="77"/>
        <v>0</v>
      </c>
      <c r="AW119" s="229">
        <f t="shared" si="77"/>
        <v>0</v>
      </c>
      <c r="AX119" s="229">
        <f t="shared" si="77"/>
        <v>0</v>
      </c>
      <c r="AY119" s="229">
        <f t="shared" si="77"/>
        <v>0</v>
      </c>
      <c r="AZ119" s="229">
        <f t="shared" si="77"/>
        <v>0</v>
      </c>
      <c r="BA119" s="229">
        <f t="shared" si="77"/>
        <v>0</v>
      </c>
      <c r="BB119" s="229">
        <f t="shared" si="77"/>
        <v>0</v>
      </c>
      <c r="BC119" s="229">
        <f t="shared" si="77"/>
        <v>0</v>
      </c>
      <c r="BD119" s="229">
        <f t="shared" si="77"/>
        <v>0</v>
      </c>
      <c r="BE119" s="229">
        <f t="shared" si="77"/>
        <v>0</v>
      </c>
      <c r="BF119" s="229">
        <f t="shared" si="77"/>
        <v>0</v>
      </c>
      <c r="BG119" s="229">
        <f t="shared" si="77"/>
        <v>0</v>
      </c>
      <c r="BH119" s="229">
        <f t="shared" si="77"/>
        <v>0</v>
      </c>
      <c r="BI119" s="229">
        <f t="shared" si="77"/>
        <v>0</v>
      </c>
      <c r="BJ119" s="229">
        <f t="shared" si="77"/>
        <v>0</v>
      </c>
      <c r="BK119" s="229">
        <f t="shared" si="77"/>
        <v>0</v>
      </c>
    </row>
    <row r="120" spans="1:63" s="122" customFormat="1">
      <c r="A120" s="140"/>
      <c r="B120" s="226" t="s">
        <v>93</v>
      </c>
      <c r="C120" s="213"/>
      <c r="D120" s="229">
        <f>+IF(AND(D116&gt;='C'!$R94,D116&lt;'C'!$T94),'C'!$J94,0)*D123</f>
        <v>0</v>
      </c>
      <c r="E120" s="229">
        <f>+IF(AND(E116&gt;='C'!$R94,E116&lt;'C'!$T94),'C'!$J94,0)*E123</f>
        <v>0</v>
      </c>
      <c r="F120" s="229">
        <f>+IF(AND(F116&gt;='C'!$R94,F116&lt;'C'!$T94),'C'!$J94,0)*F123</f>
        <v>0</v>
      </c>
      <c r="G120" s="229">
        <f>+IF(AND(G116&gt;='C'!$R94,G116&lt;'C'!$T94),'C'!$J94,0)*G123</f>
        <v>0</v>
      </c>
      <c r="H120" s="229">
        <f>+IF(AND(H116&gt;='C'!$R94,H116&lt;'C'!$T94),'C'!$J94,0)*H123</f>
        <v>0</v>
      </c>
      <c r="I120" s="229">
        <f>+IF(AND(I116&gt;='C'!$R94,I116&lt;'C'!$T94),'C'!$J94,0)*I123</f>
        <v>0</v>
      </c>
      <c r="J120" s="229">
        <f>+IF(AND(J116&gt;='C'!$R94,J116&lt;'C'!$T94),'C'!$J94,0)*J123</f>
        <v>0</v>
      </c>
      <c r="K120" s="229">
        <f>+IF(AND(K116&gt;='C'!$R94,K116&lt;'C'!$T94),'C'!$J94,0)*K123</f>
        <v>0</v>
      </c>
      <c r="L120" s="229">
        <f>+IF(AND(L116&gt;='C'!$R94,L116&lt;'C'!$T94),'C'!$J94,0)*L123</f>
        <v>0</v>
      </c>
      <c r="M120" s="229">
        <f>+IF(AND(M116&gt;='C'!$R94,M116&lt;'C'!$T94),'C'!$J94,0)*M123</f>
        <v>0</v>
      </c>
      <c r="N120" s="229">
        <f>+IF(AND(N116&gt;='C'!$R94,N116&lt;'C'!$T94),'C'!$J94,0)*N123</f>
        <v>0</v>
      </c>
      <c r="O120" s="229">
        <f>+IF(AND(O116&gt;='C'!$R94,O116&lt;'C'!$T94),'C'!$J94,0)*O123</f>
        <v>0</v>
      </c>
      <c r="P120" s="229">
        <f>+IF(AND(P116&gt;='C'!$R94,P116&lt;'C'!$T94),'C'!$J94,0)*P123</f>
        <v>0</v>
      </c>
      <c r="Q120" s="229">
        <f>+IF(AND(Q116&gt;='C'!$R94,Q116&lt;'C'!$T94),'C'!$J94,0)*Q123</f>
        <v>0</v>
      </c>
      <c r="R120" s="229">
        <f>+IF(AND(R116&gt;='C'!$R94,R116&lt;'C'!$T94),'C'!$J94,0)*R123</f>
        <v>0</v>
      </c>
      <c r="S120" s="229">
        <f>+IF(AND(S116&gt;='C'!$R94,S116&lt;'C'!$T94),'C'!$J94,0)*S123</f>
        <v>0</v>
      </c>
      <c r="T120" s="229">
        <f>+IF(AND(T116&gt;='C'!$R94,T116&lt;'C'!$T94),'C'!$J94,0)*T123</f>
        <v>0</v>
      </c>
      <c r="U120" s="229">
        <f>+IF(AND(U116&gt;='C'!$R94,U116&lt;'C'!$T94),'C'!$J94,0)*U123</f>
        <v>0</v>
      </c>
      <c r="V120" s="229">
        <f>+IF(AND(V116&gt;='C'!$R94,V116&lt;'C'!$T94),'C'!$J94,0)*V123</f>
        <v>0</v>
      </c>
      <c r="W120" s="229">
        <f>+IF(AND(W116&gt;='C'!$R94,W116&lt;'C'!$T94),'C'!$J94,0)*W123</f>
        <v>0</v>
      </c>
      <c r="X120" s="229">
        <f>+IF(AND(X116&gt;='C'!$R94,X116&lt;'C'!$T94),'C'!$J94,0)*X123</f>
        <v>0</v>
      </c>
      <c r="Y120" s="229">
        <f>+IF(AND(Y116&gt;='C'!$R94,Y116&lt;'C'!$T94),'C'!$J94,0)*Y123</f>
        <v>0</v>
      </c>
      <c r="Z120" s="229">
        <f>+IF(AND(Z116&gt;='C'!$R94,Z116&lt;'C'!$T94),'C'!$J94,0)*Z123</f>
        <v>0</v>
      </c>
      <c r="AA120" s="229">
        <f>+IF(AND(AA116&gt;='C'!$R94,AA116&lt;'C'!$T94),'C'!$J94,0)*AA123</f>
        <v>0</v>
      </c>
      <c r="AB120" s="229">
        <f>+IF(AND(AB116&gt;='C'!$R94,AB116&lt;'C'!$T94),'C'!$J94,0)*AB123</f>
        <v>0</v>
      </c>
      <c r="AC120" s="229">
        <f>+IF(AND(AC116&gt;='C'!$R94,AC116&lt;'C'!$T94),'C'!$J94,0)*AC123</f>
        <v>0</v>
      </c>
      <c r="AD120" s="229">
        <f>+IF(AND(AD116&gt;='C'!$R94,AD116&lt;'C'!$T94),'C'!$J94,0)*AD123</f>
        <v>0</v>
      </c>
      <c r="AE120" s="229">
        <f>+IF(AND(AE116&gt;='C'!$R94,AE116&lt;'C'!$T94),'C'!$J94,0)*AE123</f>
        <v>0</v>
      </c>
      <c r="AF120" s="229">
        <f>+IF(AND(AF116&gt;='C'!$R94,AF116&lt;'C'!$T94),'C'!$J94,0)*AF123</f>
        <v>0</v>
      </c>
      <c r="AG120" s="229">
        <f>+IF(AND(AG116&gt;='C'!$R94,AG116&lt;'C'!$T94),'C'!$J94,0)*AG123</f>
        <v>0</v>
      </c>
      <c r="AH120" s="229">
        <f>+IF(AND(AH116&gt;='C'!$R94,AH116&lt;'C'!$T94),'C'!$J94,0)*AH123</f>
        <v>0</v>
      </c>
      <c r="AI120" s="229">
        <f>+IF(AND(AI116&gt;='C'!$R94,AI116&lt;'C'!$T94),'C'!$J94,0)*AI123</f>
        <v>0</v>
      </c>
      <c r="AJ120" s="229">
        <f>+IF(AND(AJ116&gt;='C'!$R94,AJ116&lt;'C'!$T94),'C'!$J94,0)*AJ123</f>
        <v>0</v>
      </c>
      <c r="AK120" s="229">
        <f>+IF(AND(AK116&gt;='C'!$R94,AK116&lt;'C'!$T94),'C'!$J94,0)*AK123</f>
        <v>0</v>
      </c>
      <c r="AL120" s="229">
        <f>+IF(AND(AL116&gt;='C'!$R94,AL116&lt;'C'!$T94),'C'!$J94,0)*AL123</f>
        <v>0</v>
      </c>
      <c r="AM120" s="229">
        <f>+IF(AND(AM116&gt;='C'!$R94,AM116&lt;'C'!$T94),'C'!$J94,0)*AM123</f>
        <v>0</v>
      </c>
      <c r="AN120" s="229">
        <f>+IF(AND(AN116&gt;='C'!$R94,AN116&lt;'C'!$T94),'C'!$J94,0)*AN123</f>
        <v>0</v>
      </c>
      <c r="AO120" s="229">
        <f>+IF(AND(AO116&gt;='C'!$R94,AO116&lt;'C'!$T94),'C'!$J94,0)*AO123</f>
        <v>0</v>
      </c>
      <c r="AP120" s="229">
        <f>+IF(AND(AP116&gt;='C'!$R94,AP116&lt;'C'!$T94),'C'!$J94,0)*AP123</f>
        <v>0</v>
      </c>
      <c r="AQ120" s="229">
        <f>+IF(AND(AQ116&gt;='C'!$R94,AQ116&lt;'C'!$T94),'C'!$J94,0)*AQ123</f>
        <v>0</v>
      </c>
      <c r="AR120" s="229">
        <f>+IF(AND(AR116&gt;='C'!$R94,AR116&lt;'C'!$T94),'C'!$J94,0)*AR123</f>
        <v>0</v>
      </c>
      <c r="AS120" s="229">
        <f>+IF(AND(AS116&gt;='C'!$R94,AS116&lt;'C'!$T94),'C'!$J94,0)*AS123</f>
        <v>0</v>
      </c>
      <c r="AT120" s="229">
        <f>+IF(AND(AT116&gt;='C'!$R94,AT116&lt;'C'!$T94),'C'!$J94,0)*AT123</f>
        <v>0</v>
      </c>
      <c r="AU120" s="229">
        <f>+IF(AND(AU116&gt;='C'!$R94,AU116&lt;'C'!$T94),'C'!$J94,0)*AU123</f>
        <v>0</v>
      </c>
      <c r="AV120" s="229">
        <f>+IF(AND(AV116&gt;='C'!$R94,AV116&lt;'C'!$T94),'C'!$J94,0)*AV123</f>
        <v>0</v>
      </c>
      <c r="AW120" s="229">
        <f>+IF(AND(AW116&gt;='C'!$R94,AW116&lt;'C'!$T94),'C'!$J94,0)*AW123</f>
        <v>0</v>
      </c>
      <c r="AX120" s="229">
        <f>+IF(AND(AX116&gt;='C'!$R94,AX116&lt;'C'!$T94),'C'!$J94,0)*AX123</f>
        <v>0</v>
      </c>
      <c r="AY120" s="229">
        <f>+IF(AND(AY116&gt;='C'!$R94,AY116&lt;'C'!$T94),'C'!$J94,0)*AY123</f>
        <v>0</v>
      </c>
      <c r="AZ120" s="229">
        <f>+IF(AND(AZ116&gt;='C'!$R94,AZ116&lt;'C'!$T94),'C'!$J94,0)*AZ123</f>
        <v>0</v>
      </c>
      <c r="BA120" s="229">
        <f>+IF(AND(BA116&gt;='C'!$R94,BA116&lt;'C'!$T94),'C'!$J94,0)*BA123</f>
        <v>0</v>
      </c>
      <c r="BB120" s="229">
        <f>+IF(AND(BB116&gt;='C'!$R94,BB116&lt;'C'!$T94),'C'!$J94,0)*BB123</f>
        <v>0</v>
      </c>
      <c r="BC120" s="229">
        <f>+IF(AND(BC116&gt;='C'!$R94,BC116&lt;'C'!$T94),'C'!$J94,0)*BC123</f>
        <v>0</v>
      </c>
      <c r="BD120" s="229">
        <f>+IF(AND(BD116&gt;='C'!$R94,BD116&lt;'C'!$T94),'C'!$J94,0)*BD123</f>
        <v>0</v>
      </c>
      <c r="BE120" s="229">
        <f>+IF(AND(BE116&gt;='C'!$R94,BE116&lt;'C'!$T94),'C'!$J94,0)*BE123</f>
        <v>0</v>
      </c>
      <c r="BF120" s="229">
        <f>+IF(AND(BF116&gt;='C'!$R94,BF116&lt;'C'!$T94),'C'!$J94,0)*BF123</f>
        <v>0</v>
      </c>
      <c r="BG120" s="229">
        <f>+IF(AND(BG116&gt;='C'!$R94,BG116&lt;'C'!$T94),'C'!$J94,0)*BG123</f>
        <v>0</v>
      </c>
      <c r="BH120" s="229">
        <f>+IF(AND(BH116&gt;='C'!$R94,BH116&lt;'C'!$T94),'C'!$J94,0)*BH123</f>
        <v>0</v>
      </c>
      <c r="BI120" s="229">
        <f>+IF(AND(BI116&gt;='C'!$R94,BI116&lt;'C'!$T94),'C'!$J94,0)*BI123</f>
        <v>0</v>
      </c>
      <c r="BJ120" s="229">
        <f>+IF(AND(BJ116&gt;='C'!$R94,BJ116&lt;'C'!$T94),'C'!$J94,0)*BJ123</f>
        <v>0</v>
      </c>
      <c r="BK120" s="229">
        <f>+IF(AND(BK116&gt;='C'!$R94,BK116&lt;'C'!$T94),'C'!$J94,0)*BK123</f>
        <v>0</v>
      </c>
    </row>
    <row r="121" spans="1:63" s="122" customFormat="1">
      <c r="A121" s="140"/>
      <c r="B121" s="227" t="s">
        <v>174</v>
      </c>
      <c r="C121" s="213"/>
      <c r="D121" s="229">
        <f>+IF(AND(D116&gt;='C'!$R94,D116&lt;'C'!$T94),'C'!$M94,0)</f>
        <v>0</v>
      </c>
      <c r="E121" s="229">
        <f>+IF(AND(E116&gt;='C'!$R94,E116&lt;'C'!$T94),'C'!$M94,0)</f>
        <v>0</v>
      </c>
      <c r="F121" s="229">
        <f>+IF(AND(F116&gt;='C'!$R94,F116&lt;'C'!$T94),'C'!$M94,0)</f>
        <v>0</v>
      </c>
      <c r="G121" s="229">
        <f>+IF(AND(G116&gt;='C'!$R94,G116&lt;'C'!$T94),'C'!$M94,0)</f>
        <v>0</v>
      </c>
      <c r="H121" s="229">
        <f>+IF(AND(H116&gt;='C'!$R94,H116&lt;'C'!$T94),'C'!$M94,0)</f>
        <v>0</v>
      </c>
      <c r="I121" s="229">
        <f>+IF(AND(I116&gt;='C'!$R94,I116&lt;'C'!$T94),'C'!$M94,0)</f>
        <v>0</v>
      </c>
      <c r="J121" s="229">
        <f>+IF(AND(J116&gt;='C'!$R94,J116&lt;'C'!$T94),'C'!$M94,0)</f>
        <v>0</v>
      </c>
      <c r="K121" s="229">
        <f>+IF(AND(K116&gt;='C'!$R94,K116&lt;'C'!$T94),'C'!$M94,0)</f>
        <v>0</v>
      </c>
      <c r="L121" s="229">
        <f>+IF(AND(L116&gt;='C'!$R94,L116&lt;'C'!$T94),'C'!$M94,0)</f>
        <v>0</v>
      </c>
      <c r="M121" s="229">
        <f>+IF(AND(M116&gt;='C'!$R94,M116&lt;'C'!$T94),'C'!$M94,0)</f>
        <v>0</v>
      </c>
      <c r="N121" s="229">
        <f>+IF(AND(N116&gt;='C'!$R94,N116&lt;'C'!$T94),'C'!$M94,0)</f>
        <v>0</v>
      </c>
      <c r="O121" s="229">
        <f>+IF(AND(O116&gt;='C'!$R94,O116&lt;'C'!$T94),'C'!$M94,0)</f>
        <v>0</v>
      </c>
      <c r="P121" s="229">
        <f>+IF(AND(P116&gt;='C'!$R94,P116&lt;'C'!$T94),'C'!$M94,0)</f>
        <v>0</v>
      </c>
      <c r="Q121" s="229">
        <f>+IF(AND(Q116&gt;='C'!$R94,Q116&lt;'C'!$T94),'C'!$M94,0)</f>
        <v>0</v>
      </c>
      <c r="R121" s="229">
        <f>+IF(AND(R116&gt;='C'!$R94,R116&lt;'C'!$T94),'C'!$M94,0)</f>
        <v>0</v>
      </c>
      <c r="S121" s="229">
        <f>+IF(AND(S116&gt;='C'!$R94,S116&lt;'C'!$T94),'C'!$M94,0)</f>
        <v>0</v>
      </c>
      <c r="T121" s="229">
        <f>+IF(AND(T116&gt;='C'!$R94,T116&lt;'C'!$T94),'C'!$M94,0)</f>
        <v>0</v>
      </c>
      <c r="U121" s="229">
        <f>+IF(AND(U116&gt;='C'!$R94,U116&lt;'C'!$T94),'C'!$M94,0)</f>
        <v>0</v>
      </c>
      <c r="V121" s="229">
        <f>+IF(AND(V116&gt;='C'!$R94,V116&lt;'C'!$T94),'C'!$M94,0)</f>
        <v>0</v>
      </c>
      <c r="W121" s="229">
        <f>+IF(AND(W116&gt;='C'!$R94,W116&lt;'C'!$T94),'C'!$M94,0)</f>
        <v>0</v>
      </c>
      <c r="X121" s="229">
        <f>+IF(AND(X116&gt;='C'!$R94,X116&lt;'C'!$T94),'C'!$M94,0)</f>
        <v>0</v>
      </c>
      <c r="Y121" s="229">
        <f>+IF(AND(Y116&gt;='C'!$R94,Y116&lt;'C'!$T94),'C'!$M94,0)</f>
        <v>0</v>
      </c>
      <c r="Z121" s="229">
        <f>+IF(AND(Z116&gt;='C'!$R94,Z116&lt;'C'!$T94),'C'!$M94,0)</f>
        <v>0</v>
      </c>
      <c r="AA121" s="229">
        <f>+IF(AND(AA116&gt;='C'!$R94,AA116&lt;'C'!$T94),'C'!$M94,0)</f>
        <v>0</v>
      </c>
      <c r="AB121" s="229">
        <f>+IF(AND(AB116&gt;='C'!$R94,AB116&lt;'C'!$T94),'C'!$M94,0)</f>
        <v>0</v>
      </c>
      <c r="AC121" s="229">
        <f>+IF(AND(AC116&gt;='C'!$R94,AC116&lt;'C'!$T94),'C'!$M94,0)</f>
        <v>0</v>
      </c>
      <c r="AD121" s="229">
        <f>+IF(AND(AD116&gt;='C'!$R94,AD116&lt;'C'!$T94),'C'!$M94,0)</f>
        <v>0</v>
      </c>
      <c r="AE121" s="229">
        <f>+IF(AND(AE116&gt;='C'!$R94,AE116&lt;'C'!$T94),'C'!$M94,0)</f>
        <v>0</v>
      </c>
      <c r="AF121" s="229">
        <f>+IF(AND(AF116&gt;='C'!$R94,AF116&lt;'C'!$T94),'C'!$M94,0)</f>
        <v>0</v>
      </c>
      <c r="AG121" s="229">
        <f>+IF(AND(AG116&gt;='C'!$R94,AG116&lt;'C'!$T94),'C'!$M94,0)</f>
        <v>0</v>
      </c>
      <c r="AH121" s="229">
        <f>+IF(AND(AH116&gt;='C'!$R94,AH116&lt;'C'!$T94),'C'!$M94,0)</f>
        <v>0</v>
      </c>
      <c r="AI121" s="229">
        <f>+IF(AND(AI116&gt;='C'!$R94,AI116&lt;'C'!$T94),'C'!$M94,0)</f>
        <v>0</v>
      </c>
      <c r="AJ121" s="229">
        <f>+IF(AND(AJ116&gt;='C'!$R94,AJ116&lt;'C'!$T94),'C'!$M94,0)</f>
        <v>0</v>
      </c>
      <c r="AK121" s="229">
        <f>+IF(AND(AK116&gt;='C'!$R94,AK116&lt;'C'!$T94),'C'!$M94,0)</f>
        <v>0</v>
      </c>
      <c r="AL121" s="229">
        <f>+IF(AND(AL116&gt;='C'!$R94,AL116&lt;'C'!$T94),'C'!$M94,0)</f>
        <v>0</v>
      </c>
      <c r="AM121" s="229">
        <f>+IF(AND(AM116&gt;='C'!$R94,AM116&lt;'C'!$T94),'C'!$M94,0)</f>
        <v>0</v>
      </c>
      <c r="AN121" s="229">
        <f>+IF(AND(AN116&gt;='C'!$R94,AN116&lt;'C'!$T94),'C'!$M94,0)</f>
        <v>0</v>
      </c>
      <c r="AO121" s="229">
        <f>+IF(AND(AO116&gt;='C'!$R94,AO116&lt;'C'!$T94),'C'!$M94,0)</f>
        <v>0</v>
      </c>
      <c r="AP121" s="229">
        <f>+IF(AND(AP116&gt;='C'!$R94,AP116&lt;'C'!$T94),'C'!$M94,0)</f>
        <v>0</v>
      </c>
      <c r="AQ121" s="229">
        <f>+IF(AND(AQ116&gt;='C'!$R94,AQ116&lt;'C'!$T94),'C'!$M94,0)</f>
        <v>0</v>
      </c>
      <c r="AR121" s="229">
        <f>+IF(AND(AR116&gt;='C'!$R94,AR116&lt;'C'!$T94),'C'!$M94,0)</f>
        <v>0</v>
      </c>
      <c r="AS121" s="229">
        <f>+IF(AND(AS116&gt;='C'!$R94,AS116&lt;'C'!$T94),'C'!$M94,0)</f>
        <v>0</v>
      </c>
      <c r="AT121" s="229">
        <f>+IF(AND(AT116&gt;='C'!$R94,AT116&lt;'C'!$T94),'C'!$M94,0)</f>
        <v>0</v>
      </c>
      <c r="AU121" s="229">
        <f>+IF(AND(AU116&gt;='C'!$R94,AU116&lt;'C'!$T94),'C'!$M94,0)</f>
        <v>0</v>
      </c>
      <c r="AV121" s="229">
        <f>+IF(AND(AV116&gt;='C'!$R94,AV116&lt;'C'!$T94),'C'!$M94,0)</f>
        <v>0</v>
      </c>
      <c r="AW121" s="229">
        <f>+IF(AND(AW116&gt;='C'!$R94,AW116&lt;'C'!$T94),'C'!$M94,0)</f>
        <v>0</v>
      </c>
      <c r="AX121" s="229">
        <f>+IF(AND(AX116&gt;='C'!$R94,AX116&lt;'C'!$T94),'C'!$M94,0)</f>
        <v>0</v>
      </c>
      <c r="AY121" s="229">
        <f>+IF(AND(AY116&gt;='C'!$R94,AY116&lt;'C'!$T94),'C'!$M94,0)</f>
        <v>0</v>
      </c>
      <c r="AZ121" s="229">
        <f>+IF(AND(AZ116&gt;='C'!$R94,AZ116&lt;'C'!$T94),'C'!$M94,0)</f>
        <v>0</v>
      </c>
      <c r="BA121" s="229">
        <f>+IF(AND(BA116&gt;='C'!$R94,BA116&lt;'C'!$T94),'C'!$M94,0)</f>
        <v>0</v>
      </c>
      <c r="BB121" s="229">
        <f>+IF(AND(BB116&gt;='C'!$R94,BB116&lt;'C'!$T94),'C'!$M94,0)</f>
        <v>0</v>
      </c>
      <c r="BC121" s="229">
        <f>+IF(AND(BC116&gt;='C'!$R94,BC116&lt;'C'!$T94),'C'!$M94,0)</f>
        <v>0</v>
      </c>
      <c r="BD121" s="229">
        <f>+IF(AND(BD116&gt;='C'!$R94,BD116&lt;'C'!$T94),'C'!$M94,0)</f>
        <v>0</v>
      </c>
      <c r="BE121" s="229">
        <f>+IF(AND(BE116&gt;='C'!$R94,BE116&lt;'C'!$T94),'C'!$M94,0)</f>
        <v>0</v>
      </c>
      <c r="BF121" s="229">
        <f>+IF(AND(BF116&gt;='C'!$R94,BF116&lt;'C'!$T94),'C'!$M94,0)</f>
        <v>0</v>
      </c>
      <c r="BG121" s="229">
        <f>+IF(AND(BG116&gt;='C'!$R94,BG116&lt;'C'!$T94),'C'!$M94,0)</f>
        <v>0</v>
      </c>
      <c r="BH121" s="229">
        <f>+IF(AND(BH116&gt;='C'!$R94,BH116&lt;'C'!$T94),'C'!$M94,0)</f>
        <v>0</v>
      </c>
      <c r="BI121" s="229">
        <f>+IF(AND(BI116&gt;='C'!$R94,BI116&lt;'C'!$T94),'C'!$M94,0)</f>
        <v>0</v>
      </c>
      <c r="BJ121" s="229">
        <f>+IF(AND(BJ116&gt;='C'!$R94,BJ116&lt;'C'!$T94),'C'!$M94,0)</f>
        <v>0</v>
      </c>
      <c r="BK121" s="229">
        <f>+IF(AND(BK116&gt;='C'!$R94,BK116&lt;'C'!$T94),'C'!$M94,0)</f>
        <v>0</v>
      </c>
    </row>
    <row r="122" spans="1:63">
      <c r="B122" s="228" t="s">
        <v>246</v>
      </c>
      <c r="C122" s="215"/>
      <c r="D122" s="157">
        <f t="shared" ref="D122:J122" si="78">SUM(D119:D121)</f>
        <v>0</v>
      </c>
      <c r="E122" s="157">
        <f t="shared" si="78"/>
        <v>0</v>
      </c>
      <c r="F122" s="157">
        <f t="shared" si="78"/>
        <v>0</v>
      </c>
      <c r="G122" s="157">
        <f t="shared" si="78"/>
        <v>0</v>
      </c>
      <c r="H122" s="157">
        <f t="shared" si="78"/>
        <v>0</v>
      </c>
      <c r="I122" s="157">
        <f t="shared" si="78"/>
        <v>0</v>
      </c>
      <c r="J122" s="157">
        <f t="shared" si="78"/>
        <v>0</v>
      </c>
      <c r="K122" s="157">
        <f t="shared" ref="K122:BK122" si="79">SUM(K119:K121)</f>
        <v>0</v>
      </c>
      <c r="L122" s="157">
        <f t="shared" si="79"/>
        <v>0</v>
      </c>
      <c r="M122" s="157">
        <f t="shared" si="79"/>
        <v>0</v>
      </c>
      <c r="N122" s="157">
        <f t="shared" si="79"/>
        <v>0</v>
      </c>
      <c r="O122" s="157">
        <f t="shared" si="79"/>
        <v>0</v>
      </c>
      <c r="P122" s="157">
        <f t="shared" si="79"/>
        <v>0</v>
      </c>
      <c r="Q122" s="157">
        <f t="shared" si="79"/>
        <v>0</v>
      </c>
      <c r="R122" s="157">
        <f t="shared" si="79"/>
        <v>0</v>
      </c>
      <c r="S122" s="157">
        <f t="shared" si="79"/>
        <v>0</v>
      </c>
      <c r="T122" s="157">
        <f t="shared" si="79"/>
        <v>0</v>
      </c>
      <c r="U122" s="157">
        <f t="shared" si="79"/>
        <v>0</v>
      </c>
      <c r="V122" s="157">
        <f t="shared" si="79"/>
        <v>0</v>
      </c>
      <c r="W122" s="157">
        <f t="shared" si="79"/>
        <v>0</v>
      </c>
      <c r="X122" s="157">
        <f t="shared" si="79"/>
        <v>0</v>
      </c>
      <c r="Y122" s="157">
        <f t="shared" si="79"/>
        <v>0</v>
      </c>
      <c r="Z122" s="157">
        <f t="shared" si="79"/>
        <v>0</v>
      </c>
      <c r="AA122" s="157">
        <f t="shared" si="79"/>
        <v>0</v>
      </c>
      <c r="AB122" s="157">
        <f t="shared" si="79"/>
        <v>0</v>
      </c>
      <c r="AC122" s="157">
        <f t="shared" si="79"/>
        <v>0</v>
      </c>
      <c r="AD122" s="157">
        <f t="shared" si="79"/>
        <v>0</v>
      </c>
      <c r="AE122" s="157">
        <f t="shared" si="79"/>
        <v>0</v>
      </c>
      <c r="AF122" s="157">
        <f t="shared" si="79"/>
        <v>0</v>
      </c>
      <c r="AG122" s="157">
        <f t="shared" si="79"/>
        <v>0</v>
      </c>
      <c r="AH122" s="157">
        <f t="shared" si="79"/>
        <v>0</v>
      </c>
      <c r="AI122" s="157">
        <f t="shared" si="79"/>
        <v>0</v>
      </c>
      <c r="AJ122" s="157">
        <f t="shared" si="79"/>
        <v>0</v>
      </c>
      <c r="AK122" s="157">
        <f t="shared" si="79"/>
        <v>0</v>
      </c>
      <c r="AL122" s="157">
        <f t="shared" si="79"/>
        <v>0</v>
      </c>
      <c r="AM122" s="157">
        <f t="shared" si="79"/>
        <v>0</v>
      </c>
      <c r="AN122" s="157">
        <f t="shared" si="79"/>
        <v>0</v>
      </c>
      <c r="AO122" s="157">
        <f t="shared" si="79"/>
        <v>0</v>
      </c>
      <c r="AP122" s="157">
        <f t="shared" si="79"/>
        <v>0</v>
      </c>
      <c r="AQ122" s="157">
        <f t="shared" si="79"/>
        <v>0</v>
      </c>
      <c r="AR122" s="157">
        <f t="shared" si="79"/>
        <v>0</v>
      </c>
      <c r="AS122" s="157">
        <f t="shared" si="79"/>
        <v>0</v>
      </c>
      <c r="AT122" s="157">
        <f t="shared" si="79"/>
        <v>0</v>
      </c>
      <c r="AU122" s="157">
        <f t="shared" si="79"/>
        <v>0</v>
      </c>
      <c r="AV122" s="157">
        <f t="shared" si="79"/>
        <v>0</v>
      </c>
      <c r="AW122" s="157">
        <f t="shared" si="79"/>
        <v>0</v>
      </c>
      <c r="AX122" s="157">
        <f t="shared" si="79"/>
        <v>0</v>
      </c>
      <c r="AY122" s="157">
        <f t="shared" si="79"/>
        <v>0</v>
      </c>
      <c r="AZ122" s="157">
        <f t="shared" si="79"/>
        <v>0</v>
      </c>
      <c r="BA122" s="157">
        <f t="shared" si="79"/>
        <v>0</v>
      </c>
      <c r="BB122" s="157">
        <f t="shared" si="79"/>
        <v>0</v>
      </c>
      <c r="BC122" s="157">
        <f t="shared" si="79"/>
        <v>0</v>
      </c>
      <c r="BD122" s="157">
        <f t="shared" si="79"/>
        <v>0</v>
      </c>
      <c r="BE122" s="157">
        <f t="shared" si="79"/>
        <v>0</v>
      </c>
      <c r="BF122" s="157">
        <f t="shared" si="79"/>
        <v>0</v>
      </c>
      <c r="BG122" s="157">
        <f t="shared" si="79"/>
        <v>0</v>
      </c>
      <c r="BH122" s="157">
        <f t="shared" si="79"/>
        <v>0</v>
      </c>
      <c r="BI122" s="157">
        <f t="shared" si="79"/>
        <v>0</v>
      </c>
      <c r="BJ122" s="157">
        <f t="shared" si="79"/>
        <v>0</v>
      </c>
      <c r="BK122" s="157">
        <f t="shared" si="79"/>
        <v>0</v>
      </c>
    </row>
    <row r="123" spans="1:63">
      <c r="B123" s="123" t="s">
        <v>364</v>
      </c>
      <c r="D123" s="158">
        <f>IF('C'!$C$94=NT!$AB$3,+IF(OR(D116=NT!$C$31,D116=NT!$C$37,D116=NT!$C$43,D116=NT!$C$49,D116=NT!$C$55,D116=NT!$C$61,D116=NT!$C$67,D116=NT!$C$73,D116=NT!$C$79,D116=NT!$C$85,D116=NT!$C$91,D116=NT!$C$97,D116=NT!$C$104,D116=NT!$C$110,D116=NT!$C$116,D116=NT!$C$123,D116=NT!$C$129,D116=NT!$C$135),2,1),1)</f>
        <v>1</v>
      </c>
      <c r="E123" s="158">
        <f>IF('C'!$C$94=NT!$AB$3,+IF(OR(E116=NT!$C$31,E116=NT!$C$37,E116=NT!$C$43,E116=NT!$C$49,E116=NT!$C$55,E116=NT!$C$61,E116=NT!$C$67,E116=NT!$C$73,E116=NT!$C$79,E116=NT!$C$85,E116=NT!$C$91,E116=NT!$C$97,E116=NT!$C$104,E116=NT!$C$110,E116=NT!$C$116,E116=NT!$C$123,E116=NT!$C$129,E116=NT!$C$135),2,1),1)</f>
        <v>1</v>
      </c>
      <c r="F123" s="158">
        <f>IF('C'!$C$94=NT!$AB$3,+IF(OR(F116=NT!$C$31,F116=NT!$C$37,F116=NT!$C$43,F116=NT!$C$49,F116=NT!$C$55,F116=NT!$C$61,F116=NT!$C$67,F116=NT!$C$73,F116=NT!$C$79,F116=NT!$C$85,F116=NT!$C$91,F116=NT!$C$97,F116=NT!$C$104,F116=NT!$C$110,F116=NT!$C$116,F116=NT!$C$123,F116=NT!$C$129,F116=NT!$C$135),2,1),1)</f>
        <v>1</v>
      </c>
      <c r="G123" s="158">
        <f>IF('C'!$C$94=NT!$AB$3,+IF(OR(G116=NT!$C$31,G116=NT!$C$37,G116=NT!$C$43,G116=NT!$C$49,G116=NT!$C$55,G116=NT!$C$61,G116=NT!$C$67,G116=NT!$C$73,G116=NT!$C$79,G116=NT!$C$85,G116=NT!$C$91,G116=NT!$C$97,G116=NT!$C$104,G116=NT!$C$110,G116=NT!$C$116,G116=NT!$C$123,G116=NT!$C$129,G116=NT!$C$135),2,1),1)</f>
        <v>1</v>
      </c>
      <c r="H123" s="158">
        <f>IF('C'!$C$94=NT!$AB$3,+IF(OR(H116=NT!$C$31,H116=NT!$C$37,H116=NT!$C$43,H116=NT!$C$49,H116=NT!$C$55,H116=NT!$C$61,H116=NT!$C$67,H116=NT!$C$73,H116=NT!$C$79,H116=NT!$C$85,H116=NT!$C$91,H116=NT!$C$97,H116=NT!$C$104,H116=NT!$C$110,H116=NT!$C$116,H116=NT!$C$123,H116=NT!$C$129,H116=NT!$C$135),2,1),1)</f>
        <v>1</v>
      </c>
      <c r="I123" s="158">
        <f>IF('C'!$C$94=NT!$AB$3,+IF(OR(I116=NT!$C$31,I116=NT!$C$37,I116=NT!$C$43,I116=NT!$C$49,I116=NT!$C$55,I116=NT!$C$61,I116=NT!$C$67,I116=NT!$C$73,I116=NT!$C$79,I116=NT!$C$85,I116=NT!$C$91,I116=NT!$C$97,I116=NT!$C$104,I116=NT!$C$110,I116=NT!$C$116,I116=NT!$C$123,I116=NT!$C$129,I116=NT!$C$135),2,1),1)</f>
        <v>1</v>
      </c>
      <c r="J123" s="158">
        <f>IF('C'!$C$94=NT!$AB$3,+IF(OR(J116=NT!$C$31,J116=NT!$C$37,J116=NT!$C$43,J116=NT!$C$49,J116=NT!$C$55,J116=NT!$C$61,J116=NT!$C$67,J116=NT!$C$73,J116=NT!$C$79,J116=NT!$C$85,J116=NT!$C$91,J116=NT!$C$97,J116=NT!$C$104,J116=NT!$C$110,J116=NT!$C$116,J116=NT!$C$123,J116=NT!$C$129,J116=NT!$C$135),2,1),1)</f>
        <v>1</v>
      </c>
      <c r="K123" s="158">
        <f>IF('C'!$C$94=NT!$AB$3,+IF(OR(K116=NT!$C$31,K116=NT!$C$37,K116=NT!$C$43,K116=NT!$C$49,K116=NT!$C$55,K116=NT!$C$61,K116=NT!$C$67,K116=NT!$C$73,K116=NT!$C$79,K116=NT!$C$85,K116=NT!$C$91,K116=NT!$C$97,K116=NT!$C$104,K116=NT!$C$110,K116=NT!$C$116,K116=NT!$C$123,K116=NT!$C$129,K116=NT!$C$135),2,1),1)</f>
        <v>1</v>
      </c>
      <c r="L123" s="158">
        <f>IF('C'!$C$94=NT!$AB$3,+IF(OR(L116=NT!$C$31,L116=NT!$C$37,L116=NT!$C$43,L116=NT!$C$49,L116=NT!$C$55,L116=NT!$C$61,L116=NT!$C$67,L116=NT!$C$73,L116=NT!$C$79,L116=NT!$C$85,L116=NT!$C$91,L116=NT!$C$97,L116=NT!$C$104,L116=NT!$C$110,L116=NT!$C$116,L116=NT!$C$123,L116=NT!$C$129,L116=NT!$C$135),2,1),1)</f>
        <v>1</v>
      </c>
      <c r="M123" s="158">
        <f>IF('C'!$C$94=NT!$AB$3,+IF(OR(M116=NT!$C$31,M116=NT!$C$37,M116=NT!$C$43,M116=NT!$C$49,M116=NT!$C$55,M116=NT!$C$61,M116=NT!$C$67,M116=NT!$C$73,M116=NT!$C$79,M116=NT!$C$85,M116=NT!$C$91,M116=NT!$C$97,M116=NT!$C$104,M116=NT!$C$110,M116=NT!$C$116,M116=NT!$C$123,M116=NT!$C$129,M116=NT!$C$135),2,1),1)</f>
        <v>1</v>
      </c>
      <c r="N123" s="158">
        <f>IF('C'!$C$94=NT!$AB$3,+IF(OR(N116=NT!$C$31,N116=NT!$C$37,N116=NT!$C$43,N116=NT!$C$49,N116=NT!$C$55,N116=NT!$C$61,N116=NT!$C$67,N116=NT!$C$73,N116=NT!$C$79,N116=NT!$C$85,N116=NT!$C$91,N116=NT!$C$97,N116=NT!$C$104,N116=NT!$C$110,N116=NT!$C$116,N116=NT!$C$123,N116=NT!$C$129,N116=NT!$C$135),2,1),1)</f>
        <v>1</v>
      </c>
      <c r="O123" s="158">
        <f>IF('C'!$C$94=NT!$AB$3,+IF(OR(O116=NT!$C$31,O116=NT!$C$37,O116=NT!$C$43,O116=NT!$C$49,O116=NT!$C$55,O116=NT!$C$61,O116=NT!$C$67,O116=NT!$C$73,O116=NT!$C$79,O116=NT!$C$85,O116=NT!$C$91,O116=NT!$C$97,O116=NT!$C$104,O116=NT!$C$110,O116=NT!$C$116,O116=NT!$C$123,O116=NT!$C$129,O116=NT!$C$135),2,1),1)</f>
        <v>1</v>
      </c>
      <c r="P123" s="158">
        <f>IF('C'!$C$94=NT!$AB$3,+IF(OR(P116=NT!$C$31,P116=NT!$C$37,P116=NT!$C$43,P116=NT!$C$49,P116=NT!$C$55,P116=NT!$C$61,P116=NT!$C$67,P116=NT!$C$73,P116=NT!$C$79,P116=NT!$C$85,P116=NT!$C$91,P116=NT!$C$97,P116=NT!$C$104,P116=NT!$C$110,P116=NT!$C$116,P116=NT!$C$123,P116=NT!$C$129,P116=NT!$C$135),2,1),1)</f>
        <v>1</v>
      </c>
      <c r="Q123" s="158">
        <f>IF('C'!$C$94=NT!$AB$3,+IF(OR(Q116=NT!$C$31,Q116=NT!$C$37,Q116=NT!$C$43,Q116=NT!$C$49,Q116=NT!$C$55,Q116=NT!$C$61,Q116=NT!$C$67,Q116=NT!$C$73,Q116=NT!$C$79,Q116=NT!$C$85,Q116=NT!$C$91,Q116=NT!$C$97,Q116=NT!$C$104,Q116=NT!$C$110,Q116=NT!$C$116,Q116=NT!$C$123,Q116=NT!$C$129,Q116=NT!$C$135),2,1),1)</f>
        <v>1</v>
      </c>
      <c r="R123" s="158">
        <f>IF('C'!$C$94=NT!$AB$3,+IF(OR(R116=NT!$C$31,R116=NT!$C$37,R116=NT!$C$43,R116=NT!$C$49,R116=NT!$C$55,R116=NT!$C$61,R116=NT!$C$67,R116=NT!$C$73,R116=NT!$C$79,R116=NT!$C$85,R116=NT!$C$91,R116=NT!$C$97,R116=NT!$C$104,R116=NT!$C$110,R116=NT!$C$116,R116=NT!$C$123,R116=NT!$C$129,R116=NT!$C$135),2,1),1)</f>
        <v>1</v>
      </c>
      <c r="S123" s="158">
        <f>IF('C'!$C$94=NT!$AB$3,+IF(OR(S116=NT!$C$31,S116=NT!$C$37,S116=NT!$C$43,S116=NT!$C$49,S116=NT!$C$55,S116=NT!$C$61,S116=NT!$C$67,S116=NT!$C$73,S116=NT!$C$79,S116=NT!$C$85,S116=NT!$C$91,S116=NT!$C$97,S116=NT!$C$104,S116=NT!$C$110,S116=NT!$C$116,S116=NT!$C$123,S116=NT!$C$129,S116=NT!$C$135),2,1),1)</f>
        <v>1</v>
      </c>
      <c r="T123" s="158">
        <f>IF('C'!$C$94=NT!$AB$3,+IF(OR(T116=NT!$C$31,T116=NT!$C$37,T116=NT!$C$43,T116=NT!$C$49,T116=NT!$C$55,T116=NT!$C$61,T116=NT!$C$67,T116=NT!$C$73,T116=NT!$C$79,T116=NT!$C$85,T116=NT!$C$91,T116=NT!$C$97,T116=NT!$C$104,T116=NT!$C$110,T116=NT!$C$116,T116=NT!$C$123,T116=NT!$C$129,T116=NT!$C$135),2,1),1)</f>
        <v>1</v>
      </c>
      <c r="U123" s="158">
        <f>IF('C'!$C$94=NT!$AB$3,+IF(OR(U116=NT!$C$31,U116=NT!$C$37,U116=NT!$C$43,U116=NT!$C$49,U116=NT!$C$55,U116=NT!$C$61,U116=NT!$C$67,U116=NT!$C$73,U116=NT!$C$79,U116=NT!$C$85,U116=NT!$C$91,U116=NT!$C$97,U116=NT!$C$104,U116=NT!$C$110,U116=NT!$C$116,U116=NT!$C$123,U116=NT!$C$129,U116=NT!$C$135),2,1),1)</f>
        <v>1</v>
      </c>
      <c r="V123" s="158">
        <f>IF('C'!$C$94=NT!$AB$3,+IF(OR(V116=NT!$C$31,V116=NT!$C$37,V116=NT!$C$43,V116=NT!$C$49,V116=NT!$C$55,V116=NT!$C$61,V116=NT!$C$67,V116=NT!$C$73,V116=NT!$C$79,V116=NT!$C$85,V116=NT!$C$91,V116=NT!$C$97,V116=NT!$C$104,V116=NT!$C$110,V116=NT!$C$116,V116=NT!$C$123,V116=NT!$C$129,V116=NT!$C$135),2,1),1)</f>
        <v>1</v>
      </c>
      <c r="W123" s="158">
        <f>IF('C'!$C$94=NT!$AB$3,+IF(OR(W116=NT!$C$31,W116=NT!$C$37,W116=NT!$C$43,W116=NT!$C$49,W116=NT!$C$55,W116=NT!$C$61,W116=NT!$C$67,W116=NT!$C$73,W116=NT!$C$79,W116=NT!$C$85,W116=NT!$C$91,W116=NT!$C$97,W116=NT!$C$104,W116=NT!$C$110,W116=NT!$C$116,W116=NT!$C$123,W116=NT!$C$129,W116=NT!$C$135),2,1),1)</f>
        <v>1</v>
      </c>
      <c r="X123" s="158">
        <f>IF('C'!$C$94=NT!$AB$3,+IF(OR(X116=NT!$C$31,X116=NT!$C$37,X116=NT!$C$43,X116=NT!$C$49,X116=NT!$C$55,X116=NT!$C$61,X116=NT!$C$67,X116=NT!$C$73,X116=NT!$C$79,X116=NT!$C$85,X116=NT!$C$91,X116=NT!$C$97,X116=NT!$C$104,X116=NT!$C$110,X116=NT!$C$116,X116=NT!$C$123,X116=NT!$C$129,X116=NT!$C$135),2,1),1)</f>
        <v>1</v>
      </c>
      <c r="Y123" s="158">
        <f>IF('C'!$C$94=NT!$AB$3,+IF(OR(Y116=NT!$C$31,Y116=NT!$C$37,Y116=NT!$C$43,Y116=NT!$C$49,Y116=NT!$C$55,Y116=NT!$C$61,Y116=NT!$C$67,Y116=NT!$C$73,Y116=NT!$C$79,Y116=NT!$C$85,Y116=NT!$C$91,Y116=NT!$C$97,Y116=NT!$C$104,Y116=NT!$C$110,Y116=NT!$C$116,Y116=NT!$C$123,Y116=NT!$C$129,Y116=NT!$C$135),2,1),1)</f>
        <v>1</v>
      </c>
      <c r="Z123" s="158">
        <f>IF('C'!$C$94=NT!$AB$3,+IF(OR(Z116=NT!$C$31,Z116=NT!$C$37,Z116=NT!$C$43,Z116=NT!$C$49,Z116=NT!$C$55,Z116=NT!$C$61,Z116=NT!$C$67,Z116=NT!$C$73,Z116=NT!$C$79,Z116=NT!$C$85,Z116=NT!$C$91,Z116=NT!$C$97,Z116=NT!$C$104,Z116=NT!$C$110,Z116=NT!$C$116,Z116=NT!$C$123,Z116=NT!$C$129,Z116=NT!$C$135),2,1),1)</f>
        <v>1</v>
      </c>
      <c r="AA123" s="158">
        <f>IF('C'!$C$94=NT!$AB$3,+IF(OR(AA116=NT!$C$31,AA116=NT!$C$37,AA116=NT!$C$43,AA116=NT!$C$49,AA116=NT!$C$55,AA116=NT!$C$61,AA116=NT!$C$67,AA116=NT!$C$73,AA116=NT!$C$79,AA116=NT!$C$85,AA116=NT!$C$91,AA116=NT!$C$97,AA116=NT!$C$104,AA116=NT!$C$110,AA116=NT!$C$116,AA116=NT!$C$123,AA116=NT!$C$129,AA116=NT!$C$135),2,1),1)</f>
        <v>1</v>
      </c>
      <c r="AB123" s="158">
        <f>IF('C'!$C$94=NT!$AB$3,+IF(OR(AB116=NT!$C$31,AB116=NT!$C$37,AB116=NT!$C$43,AB116=NT!$C$49,AB116=NT!$C$55,AB116=NT!$C$61,AB116=NT!$C$67,AB116=NT!$C$73,AB116=NT!$C$79,AB116=NT!$C$85,AB116=NT!$C$91,AB116=NT!$C$97,AB116=NT!$C$104,AB116=NT!$C$110,AB116=NT!$C$116,AB116=NT!$C$123,AB116=NT!$C$129,AB116=NT!$C$135),2,1),1)</f>
        <v>1</v>
      </c>
      <c r="AC123" s="158">
        <f>IF('C'!$C$94=NT!$AB$3,+IF(OR(AC116=NT!$C$31,AC116=NT!$C$37,AC116=NT!$C$43,AC116=NT!$C$49,AC116=NT!$C$55,AC116=NT!$C$61,AC116=NT!$C$67,AC116=NT!$C$73,AC116=NT!$C$79,AC116=NT!$C$85,AC116=NT!$C$91,AC116=NT!$C$97,AC116=NT!$C$104,AC116=NT!$C$110,AC116=NT!$C$116,AC116=NT!$C$123,AC116=NT!$C$129,AC116=NT!$C$135),2,1),1)</f>
        <v>1</v>
      </c>
      <c r="AD123" s="158">
        <f>IF('C'!$C$94=NT!$AB$3,+IF(OR(AD116=NT!$C$31,AD116=NT!$C$37,AD116=NT!$C$43,AD116=NT!$C$49,AD116=NT!$C$55,AD116=NT!$C$61,AD116=NT!$C$67,AD116=NT!$C$73,AD116=NT!$C$79,AD116=NT!$C$85,AD116=NT!$C$91,AD116=NT!$C$97,AD116=NT!$C$104,AD116=NT!$C$110,AD116=NT!$C$116,AD116=NT!$C$123,AD116=NT!$C$129,AD116=NT!$C$135),2,1),1)</f>
        <v>1</v>
      </c>
      <c r="AE123" s="158">
        <f>IF('C'!$C$94=NT!$AB$3,+IF(OR(AE116=NT!$C$31,AE116=NT!$C$37,AE116=NT!$C$43,AE116=NT!$C$49,AE116=NT!$C$55,AE116=NT!$C$61,AE116=NT!$C$67,AE116=NT!$C$73,AE116=NT!$C$79,AE116=NT!$C$85,AE116=NT!$C$91,AE116=NT!$C$97,AE116=NT!$C$104,AE116=NT!$C$110,AE116=NT!$C$116,AE116=NT!$C$123,AE116=NT!$C$129,AE116=NT!$C$135),2,1),1)</f>
        <v>1</v>
      </c>
      <c r="AF123" s="158">
        <f>IF('C'!$C$94=NT!$AB$3,+IF(OR(AF116=NT!$C$31,AF116=NT!$C$37,AF116=NT!$C$43,AF116=NT!$C$49,AF116=NT!$C$55,AF116=NT!$C$61,AF116=NT!$C$67,AF116=NT!$C$73,AF116=NT!$C$79,AF116=NT!$C$85,AF116=NT!$C$91,AF116=NT!$C$97,AF116=NT!$C$104,AF116=NT!$C$110,AF116=NT!$C$116,AF116=NT!$C$123,AF116=NT!$C$129,AF116=NT!$C$135),2,1),1)</f>
        <v>1</v>
      </c>
      <c r="AG123" s="158">
        <f>IF('C'!$C$94=NT!$AB$3,+IF(OR(AG116=NT!$C$31,AG116=NT!$C$37,AG116=NT!$C$43,AG116=NT!$C$49,AG116=NT!$C$55,AG116=NT!$C$61,AG116=NT!$C$67,AG116=NT!$C$73,AG116=NT!$C$79,AG116=NT!$C$85,AG116=NT!$C$91,AG116=NT!$C$97,AG116=NT!$C$104,AG116=NT!$C$110,AG116=NT!$C$116,AG116=NT!$C$123,AG116=NT!$C$129,AG116=NT!$C$135),2,1),1)</f>
        <v>1</v>
      </c>
      <c r="AH123" s="158">
        <f>IF('C'!$C$94=NT!$AB$3,+IF(OR(AH116=NT!$C$31,AH116=NT!$C$37,AH116=NT!$C$43,AH116=NT!$C$49,AH116=NT!$C$55,AH116=NT!$C$61,AH116=NT!$C$67,AH116=NT!$C$73,AH116=NT!$C$79,AH116=NT!$C$85,AH116=NT!$C$91,AH116=NT!$C$97,AH116=NT!$C$104,AH116=NT!$C$110,AH116=NT!$C$116,AH116=NT!$C$123,AH116=NT!$C$129,AH116=NT!$C$135),2,1),1)</f>
        <v>1</v>
      </c>
      <c r="AI123" s="158">
        <f>IF('C'!$C$94=NT!$AB$3,+IF(OR(AI116=NT!$C$31,AI116=NT!$C$37,AI116=NT!$C$43,AI116=NT!$C$49,AI116=NT!$C$55,AI116=NT!$C$61,AI116=NT!$C$67,AI116=NT!$C$73,AI116=NT!$C$79,AI116=NT!$C$85,AI116=NT!$C$91,AI116=NT!$C$97,AI116=NT!$C$104,AI116=NT!$C$110,AI116=NT!$C$116,AI116=NT!$C$123,AI116=NT!$C$129,AI116=NT!$C$135),2,1),1)</f>
        <v>1</v>
      </c>
      <c r="AJ123" s="158">
        <f>IF('C'!$C$94=NT!$AB$3,+IF(OR(AJ116=NT!$C$31,AJ116=NT!$C$37,AJ116=NT!$C$43,AJ116=NT!$C$49,AJ116=NT!$C$55,AJ116=NT!$C$61,AJ116=NT!$C$67,AJ116=NT!$C$73,AJ116=NT!$C$79,AJ116=NT!$C$85,AJ116=NT!$C$91,AJ116=NT!$C$97,AJ116=NT!$C$104,AJ116=NT!$C$110,AJ116=NT!$C$116,AJ116=NT!$C$123,AJ116=NT!$C$129,AJ116=NT!$C$135),2,1),1)</f>
        <v>1</v>
      </c>
      <c r="AK123" s="158">
        <f>IF('C'!$C$94=NT!$AB$3,+IF(OR(AK116=NT!$C$31,AK116=NT!$C$37,AK116=NT!$C$43,AK116=NT!$C$49,AK116=NT!$C$55,AK116=NT!$C$61,AK116=NT!$C$67,AK116=NT!$C$73,AK116=NT!$C$79,AK116=NT!$C$85,AK116=NT!$C$91,AK116=NT!$C$97,AK116=NT!$C$104,AK116=NT!$C$110,AK116=NT!$C$116,AK116=NT!$C$123,AK116=NT!$C$129,AK116=NT!$C$135),2,1),1)</f>
        <v>1</v>
      </c>
      <c r="AL123" s="158">
        <f>IF('C'!$C$94=NT!$AB$3,+IF(OR(AL116=NT!$C$31,AL116=NT!$C$37,AL116=NT!$C$43,AL116=NT!$C$49,AL116=NT!$C$55,AL116=NT!$C$61,AL116=NT!$C$67,AL116=NT!$C$73,AL116=NT!$C$79,AL116=NT!$C$85,AL116=NT!$C$91,AL116=NT!$C$97,AL116=NT!$C$104,AL116=NT!$C$110,AL116=NT!$C$116,AL116=NT!$C$123,AL116=NT!$C$129,AL116=NT!$C$135),2,1),1)</f>
        <v>1</v>
      </c>
      <c r="AM123" s="158">
        <f>IF('C'!$C$94=NT!$AB$3,+IF(OR(AM116=NT!$C$31,AM116=NT!$C$37,AM116=NT!$C$43,AM116=NT!$C$49,AM116=NT!$C$55,AM116=NT!$C$61,AM116=NT!$C$67,AM116=NT!$C$73,AM116=NT!$C$79,AM116=NT!$C$85,AM116=NT!$C$91,AM116=NT!$C$97,AM116=NT!$C$104,AM116=NT!$C$110,AM116=NT!$C$116,AM116=NT!$C$123,AM116=NT!$C$129,AM116=NT!$C$135),2,1),1)</f>
        <v>1</v>
      </c>
      <c r="AN123" s="158">
        <f>IF('C'!$C$94=NT!$AB$3,+IF(OR(AN116=NT!$C$31,AN116=NT!$C$37,AN116=NT!$C$43,AN116=NT!$C$49,AN116=NT!$C$55,AN116=NT!$C$61,AN116=NT!$C$67,AN116=NT!$C$73,AN116=NT!$C$79,AN116=NT!$C$85,AN116=NT!$C$91,AN116=NT!$C$97,AN116=NT!$C$104,AN116=NT!$C$110,AN116=NT!$C$116,AN116=NT!$C$123,AN116=NT!$C$129,AN116=NT!$C$135),2,1),1)</f>
        <v>1</v>
      </c>
      <c r="AO123" s="158">
        <f>IF('C'!$C$94=NT!$AB$3,+IF(OR(AO116=NT!$C$31,AO116=NT!$C$37,AO116=NT!$C$43,AO116=NT!$C$49,AO116=NT!$C$55,AO116=NT!$C$61,AO116=NT!$C$67,AO116=NT!$C$73,AO116=NT!$C$79,AO116=NT!$C$85,AO116=NT!$C$91,AO116=NT!$C$97,AO116=NT!$C$104,AO116=NT!$C$110,AO116=NT!$C$116,AO116=NT!$C$123,AO116=NT!$C$129,AO116=NT!$C$135),2,1),1)</f>
        <v>1</v>
      </c>
      <c r="AP123" s="158">
        <f>IF('C'!$C$94=NT!$AB$3,+IF(OR(AP116=NT!$C$31,AP116=NT!$C$37,AP116=NT!$C$43,AP116=NT!$C$49,AP116=NT!$C$55,AP116=NT!$C$61,AP116=NT!$C$67,AP116=NT!$C$73,AP116=NT!$C$79,AP116=NT!$C$85,AP116=NT!$C$91,AP116=NT!$C$97,AP116=NT!$C$104,AP116=NT!$C$110,AP116=NT!$C$116,AP116=NT!$C$123,AP116=NT!$C$129,AP116=NT!$C$135),2,1),1)</f>
        <v>1</v>
      </c>
      <c r="AQ123" s="158">
        <f>IF('C'!$C$94=NT!$AB$3,+IF(OR(AQ116=NT!$C$31,AQ116=NT!$C$37,AQ116=NT!$C$43,AQ116=NT!$C$49,AQ116=NT!$C$55,AQ116=NT!$C$61,AQ116=NT!$C$67,AQ116=NT!$C$73,AQ116=NT!$C$79,AQ116=NT!$C$85,AQ116=NT!$C$91,AQ116=NT!$C$97,AQ116=NT!$C$104,AQ116=NT!$C$110,AQ116=NT!$C$116,AQ116=NT!$C$123,AQ116=NT!$C$129,AQ116=NT!$C$135),2,1),1)</f>
        <v>1</v>
      </c>
      <c r="AR123" s="158">
        <f>IF('C'!$C$94=NT!$AB$3,+IF(OR(AR116=NT!$C$31,AR116=NT!$C$37,AR116=NT!$C$43,AR116=NT!$C$49,AR116=NT!$C$55,AR116=NT!$C$61,AR116=NT!$C$67,AR116=NT!$C$73,AR116=NT!$C$79,AR116=NT!$C$85,AR116=NT!$C$91,AR116=NT!$C$97,AR116=NT!$C$104,AR116=NT!$C$110,AR116=NT!$C$116,AR116=NT!$C$123,AR116=NT!$C$129,AR116=NT!$C$135),2,1),1)</f>
        <v>1</v>
      </c>
      <c r="AS123" s="158">
        <f>IF('C'!$C$94=NT!$AB$3,+IF(OR(AS116=NT!$C$31,AS116=NT!$C$37,AS116=NT!$C$43,AS116=NT!$C$49,AS116=NT!$C$55,AS116=NT!$C$61,AS116=NT!$C$67,AS116=NT!$C$73,AS116=NT!$C$79,AS116=NT!$C$85,AS116=NT!$C$91,AS116=NT!$C$97,AS116=NT!$C$104,AS116=NT!$C$110,AS116=NT!$C$116,AS116=NT!$C$123,AS116=NT!$C$129,AS116=NT!$C$135),2,1),1)</f>
        <v>1</v>
      </c>
      <c r="AT123" s="158">
        <f>IF('C'!$C$94=NT!$AB$3,+IF(OR(AT116=NT!$C$31,AT116=NT!$C$37,AT116=NT!$C$43,AT116=NT!$C$49,AT116=NT!$C$55,AT116=NT!$C$61,AT116=NT!$C$67,AT116=NT!$C$73,AT116=NT!$C$79,AT116=NT!$C$85,AT116=NT!$C$91,AT116=NT!$C$97,AT116=NT!$C$104,AT116=NT!$C$110,AT116=NT!$C$116,AT116=NT!$C$123,AT116=NT!$C$129,AT116=NT!$C$135),2,1),1)</f>
        <v>1</v>
      </c>
      <c r="AU123" s="158">
        <f>IF('C'!$C$94=NT!$AB$3,+IF(OR(AU116=NT!$C$31,AU116=NT!$C$37,AU116=NT!$C$43,AU116=NT!$C$49,AU116=NT!$C$55,AU116=NT!$C$61,AU116=NT!$C$67,AU116=NT!$C$73,AU116=NT!$C$79,AU116=NT!$C$85,AU116=NT!$C$91,AU116=NT!$C$97,AU116=NT!$C$104,AU116=NT!$C$110,AU116=NT!$C$116,AU116=NT!$C$123,AU116=NT!$C$129,AU116=NT!$C$135),2,1),1)</f>
        <v>1</v>
      </c>
      <c r="AV123" s="158">
        <f>IF('C'!$C$94=NT!$AB$3,+IF(OR(AV116=NT!$C$31,AV116=NT!$C$37,AV116=NT!$C$43,AV116=NT!$C$49,AV116=NT!$C$55,AV116=NT!$C$61,AV116=NT!$C$67,AV116=NT!$C$73,AV116=NT!$C$79,AV116=NT!$C$85,AV116=NT!$C$91,AV116=NT!$C$97,AV116=NT!$C$104,AV116=NT!$C$110,AV116=NT!$C$116,AV116=NT!$C$123,AV116=NT!$C$129,AV116=NT!$C$135),2,1),1)</f>
        <v>1</v>
      </c>
      <c r="AW123" s="158">
        <f>IF('C'!$C$94=NT!$AB$3,+IF(OR(AW116=NT!$C$31,AW116=NT!$C$37,AW116=NT!$C$43,AW116=NT!$C$49,AW116=NT!$C$55,AW116=NT!$C$61,AW116=NT!$C$67,AW116=NT!$C$73,AW116=NT!$C$79,AW116=NT!$C$85,AW116=NT!$C$91,AW116=NT!$C$97,AW116=NT!$C$104,AW116=NT!$C$110,AW116=NT!$C$116,AW116=NT!$C$123,AW116=NT!$C$129,AW116=NT!$C$135),2,1),1)</f>
        <v>1</v>
      </c>
      <c r="AX123" s="158">
        <f>IF('C'!$C$94=NT!$AB$3,+IF(OR(AX116=NT!$C$31,AX116=NT!$C$37,AX116=NT!$C$43,AX116=NT!$C$49,AX116=NT!$C$55,AX116=NT!$C$61,AX116=NT!$C$67,AX116=NT!$C$73,AX116=NT!$C$79,AX116=NT!$C$85,AX116=NT!$C$91,AX116=NT!$C$97,AX116=NT!$C$104,AX116=NT!$C$110,AX116=NT!$C$116,AX116=NT!$C$123,AX116=NT!$C$129,AX116=NT!$C$135),2,1),1)</f>
        <v>1</v>
      </c>
      <c r="AY123" s="158">
        <f>IF('C'!$C$94=NT!$AB$3,+IF(OR(AY116=NT!$C$31,AY116=NT!$C$37,AY116=NT!$C$43,AY116=NT!$C$49,AY116=NT!$C$55,AY116=NT!$C$61,AY116=NT!$C$67,AY116=NT!$C$73,AY116=NT!$C$79,AY116=NT!$C$85,AY116=NT!$C$91,AY116=NT!$C$97,AY116=NT!$C$104,AY116=NT!$C$110,AY116=NT!$C$116,AY116=NT!$C$123,AY116=NT!$C$129,AY116=NT!$C$135),2,1),1)</f>
        <v>1</v>
      </c>
      <c r="AZ123" s="158">
        <f>IF('C'!$C$94=NT!$AB$3,+IF(OR(AZ116=NT!$C$31,AZ116=NT!$C$37,AZ116=NT!$C$43,AZ116=NT!$C$49,AZ116=NT!$C$55,AZ116=NT!$C$61,AZ116=NT!$C$67,AZ116=NT!$C$73,AZ116=NT!$C$79,AZ116=NT!$C$85,AZ116=NT!$C$91,AZ116=NT!$C$97,AZ116=NT!$C$104,AZ116=NT!$C$110,AZ116=NT!$C$116,AZ116=NT!$C$123,AZ116=NT!$C$129,AZ116=NT!$C$135),2,1),1)</f>
        <v>1</v>
      </c>
      <c r="BA123" s="158">
        <f>IF('C'!$C$94=NT!$AB$3,+IF(OR(BA116=NT!$C$31,BA116=NT!$C$37,BA116=NT!$C$43,BA116=NT!$C$49,BA116=NT!$C$55,BA116=NT!$C$61,BA116=NT!$C$67,BA116=NT!$C$73,BA116=NT!$C$79,BA116=NT!$C$85,BA116=NT!$C$91,BA116=NT!$C$97,BA116=NT!$C$104,BA116=NT!$C$110,BA116=NT!$C$116,BA116=NT!$C$123,BA116=NT!$C$129,BA116=NT!$C$135),2,1),1)</f>
        <v>1</v>
      </c>
      <c r="BB123" s="158">
        <f>IF('C'!$C$94=NT!$AB$3,+IF(OR(BB116=NT!$C$31,BB116=NT!$C$37,BB116=NT!$C$43,BB116=NT!$C$49,BB116=NT!$C$55,BB116=NT!$C$61,BB116=NT!$C$67,BB116=NT!$C$73,BB116=NT!$C$79,BB116=NT!$C$85,BB116=NT!$C$91,BB116=NT!$C$97,BB116=NT!$C$104,BB116=NT!$C$110,BB116=NT!$C$116,BB116=NT!$C$123,BB116=NT!$C$129,BB116=NT!$C$135),2,1),1)</f>
        <v>1</v>
      </c>
      <c r="BC123" s="158">
        <f>IF('C'!$C$94=NT!$AB$3,+IF(OR(BC116=NT!$C$31,BC116=NT!$C$37,BC116=NT!$C$43,BC116=NT!$C$49,BC116=NT!$C$55,BC116=NT!$C$61,BC116=NT!$C$67,BC116=NT!$C$73,BC116=NT!$C$79,BC116=NT!$C$85,BC116=NT!$C$91,BC116=NT!$C$97,BC116=NT!$C$104,BC116=NT!$C$110,BC116=NT!$C$116,BC116=NT!$C$123,BC116=NT!$C$129,BC116=NT!$C$135),2,1),1)</f>
        <v>1</v>
      </c>
      <c r="BD123" s="158">
        <f>IF('C'!$C$94=NT!$AB$3,+IF(OR(BD116=NT!$C$31,BD116=NT!$C$37,BD116=NT!$C$43,BD116=NT!$C$49,BD116=NT!$C$55,BD116=NT!$C$61,BD116=NT!$C$67,BD116=NT!$C$73,BD116=NT!$C$79,BD116=NT!$C$85,BD116=NT!$C$91,BD116=NT!$C$97,BD116=NT!$C$104,BD116=NT!$C$110,BD116=NT!$C$116,BD116=NT!$C$123,BD116=NT!$C$129,BD116=NT!$C$135),2,1),1)</f>
        <v>1</v>
      </c>
      <c r="BE123" s="158">
        <f>IF('C'!$C$94=NT!$AB$3,+IF(OR(BE116=NT!$C$31,BE116=NT!$C$37,BE116=NT!$C$43,BE116=NT!$C$49,BE116=NT!$C$55,BE116=NT!$C$61,BE116=NT!$C$67,BE116=NT!$C$73,BE116=NT!$C$79,BE116=NT!$C$85,BE116=NT!$C$91,BE116=NT!$C$97,BE116=NT!$C$104,BE116=NT!$C$110,BE116=NT!$C$116,BE116=NT!$C$123,BE116=NT!$C$129,BE116=NT!$C$135),2,1),1)</f>
        <v>1</v>
      </c>
      <c r="BF123" s="158">
        <f>IF('C'!$C$94=NT!$AB$3,+IF(OR(BF116=NT!$C$31,BF116=NT!$C$37,BF116=NT!$C$43,BF116=NT!$C$49,BF116=NT!$C$55,BF116=NT!$C$61,BF116=NT!$C$67,BF116=NT!$C$73,BF116=NT!$C$79,BF116=NT!$C$85,BF116=NT!$C$91,BF116=NT!$C$97,BF116=NT!$C$104,BF116=NT!$C$110,BF116=NT!$C$116,BF116=NT!$C$123,BF116=NT!$C$129,BF116=NT!$C$135),2,1),1)</f>
        <v>1</v>
      </c>
      <c r="BG123" s="158">
        <f>IF('C'!$C$94=NT!$AB$3,+IF(OR(BG116=NT!$C$31,BG116=NT!$C$37,BG116=NT!$C$43,BG116=NT!$C$49,BG116=NT!$C$55,BG116=NT!$C$61,BG116=NT!$C$67,BG116=NT!$C$73,BG116=NT!$C$79,BG116=NT!$C$85,BG116=NT!$C$91,BG116=NT!$C$97,BG116=NT!$C$104,BG116=NT!$C$110,BG116=NT!$C$116,BG116=NT!$C$123,BG116=NT!$C$129,BG116=NT!$C$135),2,1),1)</f>
        <v>1</v>
      </c>
      <c r="BH123" s="158">
        <f>IF('C'!$C$94=NT!$AB$3,+IF(OR(BH116=NT!$C$31,BH116=NT!$C$37,BH116=NT!$C$43,BH116=NT!$C$49,BH116=NT!$C$55,BH116=NT!$C$61,BH116=NT!$C$67,BH116=NT!$C$73,BH116=NT!$C$79,BH116=NT!$C$85,BH116=NT!$C$91,BH116=NT!$C$97,BH116=NT!$C$104,BH116=NT!$C$110,BH116=NT!$C$116,BH116=NT!$C$123,BH116=NT!$C$129,BH116=NT!$C$135),2,1),1)</f>
        <v>1</v>
      </c>
      <c r="BI123" s="158">
        <f>IF('C'!$C$94=NT!$AB$3,+IF(OR(BI116=NT!$C$31,BI116=NT!$C$37,BI116=NT!$C$43,BI116=NT!$C$49,BI116=NT!$C$55,BI116=NT!$C$61,BI116=NT!$C$67,BI116=NT!$C$73,BI116=NT!$C$79,BI116=NT!$C$85,BI116=NT!$C$91,BI116=NT!$C$97,BI116=NT!$C$104,BI116=NT!$C$110,BI116=NT!$C$116,BI116=NT!$C$123,BI116=NT!$C$129,BI116=NT!$C$135),2,1),1)</f>
        <v>1</v>
      </c>
      <c r="BJ123" s="158">
        <f>IF('C'!$C$94=NT!$AB$3,+IF(OR(BJ116=NT!$C$31,BJ116=NT!$C$37,BJ116=NT!$C$43,BJ116=NT!$C$49,BJ116=NT!$C$55,BJ116=NT!$C$61,BJ116=NT!$C$67,BJ116=NT!$C$73,BJ116=NT!$C$79,BJ116=NT!$C$85,BJ116=NT!$C$91,BJ116=NT!$C$97,BJ116=NT!$C$104,BJ116=NT!$C$110,BJ116=NT!$C$116,BJ116=NT!$C$123,BJ116=NT!$C$129,BJ116=NT!$C$135),2,1),1)</f>
        <v>1</v>
      </c>
      <c r="BK123" s="158">
        <f>IF('C'!$C$94=NT!$AB$3,+IF(OR(BK116=NT!$C$31,BK116=NT!$C$37,BK116=NT!$C$43,BK116=NT!$C$49,BK116=NT!$C$55,BK116=NT!$C$61,BK116=NT!$C$67,BK116=NT!$C$73,BK116=NT!$C$79,BK116=NT!$C$85,BK116=NT!$C$91,BK116=NT!$C$97,BK116=NT!$C$104,BK116=NT!$C$110,BK116=NT!$C$116,BK116=NT!$C$123,BK116=NT!$C$129,BK116=NT!$C$135),2,1),1)</f>
        <v>1</v>
      </c>
    </row>
    <row r="125" spans="1:63" s="122" customFormat="1">
      <c r="A125" s="140"/>
      <c r="B125" s="254">
        <f>+'C'!B95</f>
        <v>0</v>
      </c>
      <c r="C125" s="194"/>
      <c r="D125" s="155">
        <f>+Home!$J$11</f>
        <v>40909</v>
      </c>
      <c r="E125" s="155">
        <f t="shared" ref="E125:AJ125" si="80">EDATE(D125,1)</f>
        <v>40940</v>
      </c>
      <c r="F125" s="155">
        <f t="shared" si="80"/>
        <v>40969</v>
      </c>
      <c r="G125" s="155">
        <f t="shared" si="80"/>
        <v>41000</v>
      </c>
      <c r="H125" s="155">
        <f t="shared" si="80"/>
        <v>41030</v>
      </c>
      <c r="I125" s="155">
        <f t="shared" si="80"/>
        <v>41061</v>
      </c>
      <c r="J125" s="155">
        <f t="shared" si="80"/>
        <v>41091</v>
      </c>
      <c r="K125" s="155">
        <f t="shared" si="80"/>
        <v>41122</v>
      </c>
      <c r="L125" s="155">
        <f t="shared" si="80"/>
        <v>41153</v>
      </c>
      <c r="M125" s="155">
        <f t="shared" si="80"/>
        <v>41183</v>
      </c>
      <c r="N125" s="155">
        <f t="shared" si="80"/>
        <v>41214</v>
      </c>
      <c r="O125" s="155">
        <f t="shared" si="80"/>
        <v>41244</v>
      </c>
      <c r="P125" s="155">
        <f t="shared" si="80"/>
        <v>41275</v>
      </c>
      <c r="Q125" s="155">
        <f t="shared" si="80"/>
        <v>41306</v>
      </c>
      <c r="R125" s="155">
        <f t="shared" si="80"/>
        <v>41334</v>
      </c>
      <c r="S125" s="155">
        <f t="shared" si="80"/>
        <v>41365</v>
      </c>
      <c r="T125" s="155">
        <f t="shared" si="80"/>
        <v>41395</v>
      </c>
      <c r="U125" s="155">
        <f t="shared" si="80"/>
        <v>41426</v>
      </c>
      <c r="V125" s="155">
        <f t="shared" si="80"/>
        <v>41456</v>
      </c>
      <c r="W125" s="155">
        <f t="shared" si="80"/>
        <v>41487</v>
      </c>
      <c r="X125" s="155">
        <f t="shared" si="80"/>
        <v>41518</v>
      </c>
      <c r="Y125" s="155">
        <f t="shared" si="80"/>
        <v>41548</v>
      </c>
      <c r="Z125" s="155">
        <f t="shared" si="80"/>
        <v>41579</v>
      </c>
      <c r="AA125" s="155">
        <f t="shared" si="80"/>
        <v>41609</v>
      </c>
      <c r="AB125" s="155">
        <f t="shared" si="80"/>
        <v>41640</v>
      </c>
      <c r="AC125" s="155">
        <f t="shared" si="80"/>
        <v>41671</v>
      </c>
      <c r="AD125" s="155">
        <f t="shared" si="80"/>
        <v>41699</v>
      </c>
      <c r="AE125" s="155">
        <f t="shared" si="80"/>
        <v>41730</v>
      </c>
      <c r="AF125" s="155">
        <f t="shared" si="80"/>
        <v>41760</v>
      </c>
      <c r="AG125" s="155">
        <f t="shared" si="80"/>
        <v>41791</v>
      </c>
      <c r="AH125" s="155">
        <f t="shared" si="80"/>
        <v>41821</v>
      </c>
      <c r="AI125" s="155">
        <f t="shared" si="80"/>
        <v>41852</v>
      </c>
      <c r="AJ125" s="155">
        <f t="shared" si="80"/>
        <v>41883</v>
      </c>
      <c r="AK125" s="155">
        <f t="shared" ref="AK125:BK125" si="81">EDATE(AJ125,1)</f>
        <v>41913</v>
      </c>
      <c r="AL125" s="155">
        <f t="shared" si="81"/>
        <v>41944</v>
      </c>
      <c r="AM125" s="155">
        <f t="shared" si="81"/>
        <v>41974</v>
      </c>
      <c r="AN125" s="155">
        <f t="shared" si="81"/>
        <v>42005</v>
      </c>
      <c r="AO125" s="155">
        <f t="shared" si="81"/>
        <v>42036</v>
      </c>
      <c r="AP125" s="155">
        <f t="shared" si="81"/>
        <v>42064</v>
      </c>
      <c r="AQ125" s="155">
        <f t="shared" si="81"/>
        <v>42095</v>
      </c>
      <c r="AR125" s="155">
        <f t="shared" si="81"/>
        <v>42125</v>
      </c>
      <c r="AS125" s="155">
        <f t="shared" si="81"/>
        <v>42156</v>
      </c>
      <c r="AT125" s="155">
        <f t="shared" si="81"/>
        <v>42186</v>
      </c>
      <c r="AU125" s="155">
        <f t="shared" si="81"/>
        <v>42217</v>
      </c>
      <c r="AV125" s="155">
        <f t="shared" si="81"/>
        <v>42248</v>
      </c>
      <c r="AW125" s="155">
        <f t="shared" si="81"/>
        <v>42278</v>
      </c>
      <c r="AX125" s="155">
        <f t="shared" si="81"/>
        <v>42309</v>
      </c>
      <c r="AY125" s="155">
        <f t="shared" si="81"/>
        <v>42339</v>
      </c>
      <c r="AZ125" s="155">
        <f t="shared" si="81"/>
        <v>42370</v>
      </c>
      <c r="BA125" s="155">
        <f t="shared" si="81"/>
        <v>42401</v>
      </c>
      <c r="BB125" s="155">
        <f t="shared" si="81"/>
        <v>42430</v>
      </c>
      <c r="BC125" s="155">
        <f t="shared" si="81"/>
        <v>42461</v>
      </c>
      <c r="BD125" s="155">
        <f t="shared" si="81"/>
        <v>42491</v>
      </c>
      <c r="BE125" s="155">
        <f t="shared" si="81"/>
        <v>42522</v>
      </c>
      <c r="BF125" s="155">
        <f t="shared" si="81"/>
        <v>42552</v>
      </c>
      <c r="BG125" s="155">
        <f t="shared" si="81"/>
        <v>42583</v>
      </c>
      <c r="BH125" s="155">
        <f t="shared" si="81"/>
        <v>42614</v>
      </c>
      <c r="BI125" s="155">
        <f t="shared" si="81"/>
        <v>42644</v>
      </c>
      <c r="BJ125" s="155">
        <f t="shared" si="81"/>
        <v>42675</v>
      </c>
      <c r="BK125" s="155">
        <f t="shared" si="81"/>
        <v>42705</v>
      </c>
    </row>
    <row r="126" spans="1:63" s="122" customFormat="1">
      <c r="A126" s="140"/>
      <c r="B126" s="226" t="s">
        <v>175</v>
      </c>
      <c r="C126" s="213"/>
      <c r="D126" s="229">
        <f>+IF(AND(D125&gt;='C'!$R95,D125&lt;'C'!$T95),'C'!$O95,0)</f>
        <v>0</v>
      </c>
      <c r="E126" s="229">
        <f>+IF(AND(E125&gt;='C'!$R95,E125&lt;'C'!$T95),'C'!$O95,0)</f>
        <v>0</v>
      </c>
      <c r="F126" s="229">
        <f>+IF(AND(F125&gt;='C'!$R95,F125&lt;'C'!$T95),'C'!$O95,0)</f>
        <v>0</v>
      </c>
      <c r="G126" s="229">
        <f>+IF(AND(G125&gt;='C'!$R95,G125&lt;'C'!$T95),'C'!$O95,0)</f>
        <v>0</v>
      </c>
      <c r="H126" s="229">
        <f>+IF(AND(H125&gt;='C'!$R95,H125&lt;'C'!$T95),'C'!$O95,0)</f>
        <v>0</v>
      </c>
      <c r="I126" s="229">
        <f>+IF(AND(I125&gt;='C'!$R95,I125&lt;'C'!$T95),'C'!$O95,0)</f>
        <v>0</v>
      </c>
      <c r="J126" s="229">
        <f>+IF(AND(J125&gt;='C'!$R95,J125&lt;'C'!$T95),'C'!$O95,0)</f>
        <v>0</v>
      </c>
      <c r="K126" s="229">
        <f>+IF(AND(K125&gt;='C'!$R95,K125&lt;'C'!$T95),'C'!$O95,0)</f>
        <v>0</v>
      </c>
      <c r="L126" s="229">
        <f>+IF(AND(L125&gt;='C'!$R95,L125&lt;'C'!$T95),'C'!$O95,0)</f>
        <v>0</v>
      </c>
      <c r="M126" s="229">
        <f>+IF(AND(M125&gt;='C'!$R95,M125&lt;'C'!$T95),'C'!$O95,0)</f>
        <v>0</v>
      </c>
      <c r="N126" s="229">
        <f>+IF(AND(N125&gt;='C'!$R95,N125&lt;'C'!$T95),'C'!$O95,0)</f>
        <v>0</v>
      </c>
      <c r="O126" s="229">
        <f>+IF(AND(O125&gt;='C'!$R95,O125&lt;'C'!$T95),'C'!$O95,0)</f>
        <v>0</v>
      </c>
      <c r="P126" s="229">
        <f>+IF(AND(P125&gt;='C'!$R95,P125&lt;'C'!$T95),'C'!$O95,0)</f>
        <v>0</v>
      </c>
      <c r="Q126" s="229">
        <f>+IF(AND(Q125&gt;='C'!$R95,Q125&lt;'C'!$T95),'C'!$O95,0)</f>
        <v>0</v>
      </c>
      <c r="R126" s="229">
        <f>+IF(AND(R125&gt;='C'!$R95,R125&lt;'C'!$T95),'C'!$O95,0)</f>
        <v>0</v>
      </c>
      <c r="S126" s="229">
        <f>+IF(AND(S125&gt;='C'!$R95,S125&lt;'C'!$T95),'C'!$O95,0)</f>
        <v>0</v>
      </c>
      <c r="T126" s="229">
        <f>+IF(AND(T125&gt;='C'!$R95,T125&lt;'C'!$T95),'C'!$O95,0)</f>
        <v>0</v>
      </c>
      <c r="U126" s="229">
        <f>+IF(AND(U125&gt;='C'!$R95,U125&lt;'C'!$T95),'C'!$O95,0)</f>
        <v>0</v>
      </c>
      <c r="V126" s="229">
        <f>+IF(AND(V125&gt;='C'!$R95,V125&lt;'C'!$T95),'C'!$O95,0)</f>
        <v>0</v>
      </c>
      <c r="W126" s="229">
        <f>+IF(AND(W125&gt;='C'!$R95,W125&lt;'C'!$T95),'C'!$O95,0)</f>
        <v>0</v>
      </c>
      <c r="X126" s="229">
        <f>+IF(AND(X125&gt;='C'!$R95,X125&lt;'C'!$T95),'C'!$O95,0)</f>
        <v>0</v>
      </c>
      <c r="Y126" s="229">
        <f>+IF(AND(Y125&gt;='C'!$R95,Y125&lt;'C'!$T95),'C'!$O95,0)</f>
        <v>0</v>
      </c>
      <c r="Z126" s="229">
        <f>+IF(AND(Z125&gt;='C'!$R95,Z125&lt;'C'!$T95),'C'!$O95,0)</f>
        <v>0</v>
      </c>
      <c r="AA126" s="229">
        <f>+IF(AND(AA125&gt;='C'!$R95,AA125&lt;'C'!$T95),'C'!$O95,0)</f>
        <v>0</v>
      </c>
      <c r="AB126" s="229">
        <f>+IF(AND(AB125&gt;='C'!$R95,AB125&lt;'C'!$T95),'C'!$O95,0)</f>
        <v>0</v>
      </c>
      <c r="AC126" s="229">
        <f>+IF(AND(AC125&gt;='C'!$R95,AC125&lt;'C'!$T95),'C'!$O95,0)</f>
        <v>0</v>
      </c>
      <c r="AD126" s="229">
        <f>+IF(AND(AD125&gt;='C'!$R95,AD125&lt;'C'!$T95),'C'!$O95,0)</f>
        <v>0</v>
      </c>
      <c r="AE126" s="229">
        <f>+IF(AND(AE125&gt;='C'!$R95,AE125&lt;'C'!$T95),'C'!$O95,0)</f>
        <v>0</v>
      </c>
      <c r="AF126" s="229">
        <f>+IF(AND(AF125&gt;='C'!$R95,AF125&lt;'C'!$T95),'C'!$O95,0)</f>
        <v>0</v>
      </c>
      <c r="AG126" s="229">
        <f>+IF(AND(AG125&gt;='C'!$R95,AG125&lt;'C'!$T95),'C'!$O95,0)</f>
        <v>0</v>
      </c>
      <c r="AH126" s="229">
        <f>+IF(AND(AH125&gt;='C'!$R95,AH125&lt;'C'!$T95),'C'!$O95,0)</f>
        <v>0</v>
      </c>
      <c r="AI126" s="229">
        <f>+IF(AND(AI125&gt;='C'!$R95,AI125&lt;'C'!$T95),'C'!$O95,0)</f>
        <v>0</v>
      </c>
      <c r="AJ126" s="229">
        <f>+IF(AND(AJ125&gt;='C'!$R95,AJ125&lt;'C'!$T95),'C'!$O95,0)</f>
        <v>0</v>
      </c>
      <c r="AK126" s="229">
        <f>+IF(AND(AK125&gt;='C'!$R95,AK125&lt;'C'!$T95),'C'!$O95,0)</f>
        <v>0</v>
      </c>
      <c r="AL126" s="229">
        <f>+IF(AND(AL125&gt;='C'!$R95,AL125&lt;'C'!$T95),'C'!$O95,0)</f>
        <v>0</v>
      </c>
      <c r="AM126" s="229">
        <f>+IF(AND(AM125&gt;='C'!$R95,AM125&lt;'C'!$T95),'C'!$O95,0)</f>
        <v>0</v>
      </c>
      <c r="AN126" s="229">
        <f>+IF(AND(AN125&gt;='C'!$R95,AN125&lt;'C'!$T95),'C'!$O95,0)</f>
        <v>0</v>
      </c>
      <c r="AO126" s="229">
        <f>+IF(AND(AO125&gt;='C'!$R95,AO125&lt;'C'!$T95),'C'!$O95,0)</f>
        <v>0</v>
      </c>
      <c r="AP126" s="229">
        <f>+IF(AND(AP125&gt;='C'!$R95,AP125&lt;'C'!$T95),'C'!$O95,0)</f>
        <v>0</v>
      </c>
      <c r="AQ126" s="229">
        <f>+IF(AND(AQ125&gt;='C'!$R95,AQ125&lt;'C'!$T95),'C'!$O95,0)</f>
        <v>0</v>
      </c>
      <c r="AR126" s="229">
        <f>+IF(AND(AR125&gt;='C'!$R95,AR125&lt;'C'!$T95),'C'!$O95,0)</f>
        <v>0</v>
      </c>
      <c r="AS126" s="229">
        <f>+IF(AND(AS125&gt;='C'!$R95,AS125&lt;'C'!$T95),'C'!$O95,0)</f>
        <v>0</v>
      </c>
      <c r="AT126" s="229">
        <f>+IF(AND(AT125&gt;='C'!$R95,AT125&lt;'C'!$T95),'C'!$O95,0)</f>
        <v>0</v>
      </c>
      <c r="AU126" s="229">
        <f>+IF(AND(AU125&gt;='C'!$R95,AU125&lt;'C'!$T95),'C'!$O95,0)</f>
        <v>0</v>
      </c>
      <c r="AV126" s="229">
        <f>+IF(AND(AV125&gt;='C'!$R95,AV125&lt;'C'!$T95),'C'!$O95,0)</f>
        <v>0</v>
      </c>
      <c r="AW126" s="229">
        <f>+IF(AND(AW125&gt;='C'!$R95,AW125&lt;'C'!$T95),'C'!$O95,0)</f>
        <v>0</v>
      </c>
      <c r="AX126" s="229">
        <f>+IF(AND(AX125&gt;='C'!$R95,AX125&lt;'C'!$T95),'C'!$O95,0)</f>
        <v>0</v>
      </c>
      <c r="AY126" s="229">
        <f>+IF(AND(AY125&gt;='C'!$R95,AY125&lt;'C'!$T95),'C'!$O95,0)</f>
        <v>0</v>
      </c>
      <c r="AZ126" s="229">
        <f>+IF(AND(AZ125&gt;='C'!$R95,AZ125&lt;'C'!$T95),'C'!$O95,0)</f>
        <v>0</v>
      </c>
      <c r="BA126" s="229">
        <f>+IF(AND(BA125&gt;='C'!$R95,BA125&lt;'C'!$T95),'C'!$O95,0)</f>
        <v>0</v>
      </c>
      <c r="BB126" s="229">
        <f>+IF(AND(BB125&gt;='C'!$R95,BB125&lt;'C'!$T95),'C'!$O95,0)</f>
        <v>0</v>
      </c>
      <c r="BC126" s="229">
        <f>+IF(AND(BC125&gt;='C'!$R95,BC125&lt;'C'!$T95),'C'!$O95,0)</f>
        <v>0</v>
      </c>
      <c r="BD126" s="229">
        <f>+IF(AND(BD125&gt;='C'!$R95,BD125&lt;'C'!$T95),'C'!$O95,0)</f>
        <v>0</v>
      </c>
      <c r="BE126" s="229">
        <f>+IF(AND(BE125&gt;='C'!$R95,BE125&lt;'C'!$T95),'C'!$O95,0)</f>
        <v>0</v>
      </c>
      <c r="BF126" s="229">
        <f>+IF(AND(BF125&gt;='C'!$R95,BF125&lt;'C'!$T95),'C'!$O95,0)</f>
        <v>0</v>
      </c>
      <c r="BG126" s="229">
        <f>+IF(AND(BG125&gt;='C'!$R95,BG125&lt;'C'!$T95),'C'!$O95,0)</f>
        <v>0</v>
      </c>
      <c r="BH126" s="229">
        <f>+IF(AND(BH125&gt;='C'!$R95,BH125&lt;'C'!$T95),'C'!$O95,0)</f>
        <v>0</v>
      </c>
      <c r="BI126" s="229">
        <f>+IF(AND(BI125&gt;='C'!$R95,BI125&lt;'C'!$T95),'C'!$O95,0)</f>
        <v>0</v>
      </c>
      <c r="BJ126" s="229">
        <f>+IF(AND(BJ125&gt;='C'!$R95,BJ125&lt;'C'!$T95),'C'!$O95,0)</f>
        <v>0</v>
      </c>
      <c r="BK126" s="229">
        <f>+IF(AND(BK125&gt;='C'!$R95,BK125&lt;'C'!$T95),'C'!$O95,0)</f>
        <v>0</v>
      </c>
    </row>
    <row r="127" spans="1:63" s="122" customFormat="1">
      <c r="A127" s="140"/>
      <c r="B127" s="226" t="s">
        <v>248</v>
      </c>
      <c r="C127" s="213"/>
      <c r="D127" s="229">
        <f>+IF(AND(D125&gt;='C'!$R95,D125&lt;'C'!$T95),'C'!$G95,0)*D132</f>
        <v>0</v>
      </c>
      <c r="E127" s="229">
        <f>+IF(AND(E125&gt;='C'!$R95,E125&lt;'C'!$T95),'C'!$G95,0)*E132</f>
        <v>0</v>
      </c>
      <c r="F127" s="229">
        <f>+IF(AND(F125&gt;='C'!$R95,F125&lt;'C'!$T95),'C'!$G95,0)*F132</f>
        <v>0</v>
      </c>
      <c r="G127" s="229">
        <f>+IF(AND(G125&gt;='C'!$R95,G125&lt;'C'!$T95),'C'!$G95,0)*G132</f>
        <v>0</v>
      </c>
      <c r="H127" s="229">
        <f>+IF(AND(H125&gt;='C'!$R95,H125&lt;'C'!$T95),'C'!$G95,0)*H132</f>
        <v>0</v>
      </c>
      <c r="I127" s="229">
        <f>+IF(AND(I125&gt;='C'!$R95,I125&lt;'C'!$T95),'C'!$G95,0)*I132</f>
        <v>0</v>
      </c>
      <c r="J127" s="229">
        <f>+IF(AND(J125&gt;='C'!$R95,J125&lt;'C'!$T95),'C'!$G95,0)*J132</f>
        <v>0</v>
      </c>
      <c r="K127" s="229">
        <f>+IF(AND(K125&gt;='C'!$R95,K125&lt;'C'!$T95),'C'!$G95,0)*K132</f>
        <v>0</v>
      </c>
      <c r="L127" s="229">
        <f>+IF(AND(L125&gt;='C'!$R95,L125&lt;'C'!$T95),'C'!$G95,0)*L132</f>
        <v>0</v>
      </c>
      <c r="M127" s="229">
        <f>+IF(AND(M125&gt;='C'!$R95,M125&lt;'C'!$T95),'C'!$G95,0)*M132</f>
        <v>0</v>
      </c>
      <c r="N127" s="229">
        <f>+IF(AND(N125&gt;='C'!$R95,N125&lt;'C'!$T95),'C'!$G95,0)*N132</f>
        <v>0</v>
      </c>
      <c r="O127" s="229">
        <f>+IF(AND(O125&gt;='C'!$R95,O125&lt;'C'!$T95),'C'!$G95,0)*O132</f>
        <v>0</v>
      </c>
      <c r="P127" s="229">
        <f>+IF(AND(P125&gt;='C'!$R95,P125&lt;'C'!$T95),'C'!$G95,0)*P132</f>
        <v>0</v>
      </c>
      <c r="Q127" s="229">
        <f>+IF(AND(Q125&gt;='C'!$R95,Q125&lt;'C'!$T95),'C'!$G95,0)*Q132</f>
        <v>0</v>
      </c>
      <c r="R127" s="229">
        <f>+IF(AND(R125&gt;='C'!$R95,R125&lt;'C'!$T95),'C'!$G95,0)*R132</f>
        <v>0</v>
      </c>
      <c r="S127" s="229">
        <f>+IF(AND(S125&gt;='C'!$R95,S125&lt;'C'!$T95),'C'!$G95,0)*S132</f>
        <v>0</v>
      </c>
      <c r="T127" s="229">
        <f>+IF(AND(T125&gt;='C'!$R95,T125&lt;'C'!$T95),'C'!$G95,0)*T132</f>
        <v>0</v>
      </c>
      <c r="U127" s="229">
        <f>+IF(AND(U125&gt;='C'!$R95,U125&lt;'C'!$T95),'C'!$G95,0)*U132</f>
        <v>0</v>
      </c>
      <c r="V127" s="229">
        <f>+IF(AND(V125&gt;='C'!$R95,V125&lt;'C'!$T95),'C'!$G95,0)*V132</f>
        <v>0</v>
      </c>
      <c r="W127" s="229">
        <f>+IF(AND(W125&gt;='C'!$R95,W125&lt;'C'!$T95),'C'!$G95,0)*W132</f>
        <v>0</v>
      </c>
      <c r="X127" s="229">
        <f>+IF(AND(X125&gt;='C'!$R95,X125&lt;'C'!$T95),'C'!$G95,0)*X132</f>
        <v>0</v>
      </c>
      <c r="Y127" s="229">
        <f>+IF(AND(Y125&gt;='C'!$R95,Y125&lt;'C'!$T95),'C'!$G95,0)*Y132</f>
        <v>0</v>
      </c>
      <c r="Z127" s="229">
        <f>+IF(AND(Z125&gt;='C'!$R95,Z125&lt;'C'!$T95),'C'!$G95,0)*Z132</f>
        <v>0</v>
      </c>
      <c r="AA127" s="229">
        <f>+IF(AND(AA125&gt;='C'!$R95,AA125&lt;'C'!$T95),'C'!$G95,0)*AA132</f>
        <v>0</v>
      </c>
      <c r="AB127" s="229">
        <f>+IF(AND(AB125&gt;='C'!$R95,AB125&lt;'C'!$T95),'C'!$G95,0)*AB132</f>
        <v>0</v>
      </c>
      <c r="AC127" s="229">
        <f>+IF(AND(AC125&gt;='C'!$R95,AC125&lt;'C'!$T95),'C'!$G95,0)*AC132</f>
        <v>0</v>
      </c>
      <c r="AD127" s="229">
        <f>+IF(AND(AD125&gt;='C'!$R95,AD125&lt;'C'!$T95),'C'!$G95,0)*AD132</f>
        <v>0</v>
      </c>
      <c r="AE127" s="229">
        <f>+IF(AND(AE125&gt;='C'!$R95,AE125&lt;'C'!$T95),'C'!$G95,0)*AE132</f>
        <v>0</v>
      </c>
      <c r="AF127" s="229">
        <f>+IF(AND(AF125&gt;='C'!$R95,AF125&lt;'C'!$T95),'C'!$G95,0)*AF132</f>
        <v>0</v>
      </c>
      <c r="AG127" s="229">
        <f>+IF(AND(AG125&gt;='C'!$R95,AG125&lt;'C'!$T95),'C'!$G95,0)*AG132</f>
        <v>0</v>
      </c>
      <c r="AH127" s="229">
        <f>+IF(AND(AH125&gt;='C'!$R95,AH125&lt;'C'!$T95),'C'!$G95,0)*AH132</f>
        <v>0</v>
      </c>
      <c r="AI127" s="229">
        <f>+IF(AND(AI125&gt;='C'!$R95,AI125&lt;'C'!$T95),'C'!$G95,0)*AI132</f>
        <v>0</v>
      </c>
      <c r="AJ127" s="229">
        <f>+IF(AND(AJ125&gt;='C'!$R95,AJ125&lt;'C'!$T95),'C'!$G95,0)*AJ132</f>
        <v>0</v>
      </c>
      <c r="AK127" s="229">
        <f>+IF(AND(AK125&gt;='C'!$R95,AK125&lt;'C'!$T95),'C'!$G95,0)*AK132</f>
        <v>0</v>
      </c>
      <c r="AL127" s="229">
        <f>+IF(AND(AL125&gt;='C'!$R95,AL125&lt;'C'!$T95),'C'!$G95,0)*AL132</f>
        <v>0</v>
      </c>
      <c r="AM127" s="229">
        <f>+IF(AND(AM125&gt;='C'!$R95,AM125&lt;'C'!$T95),'C'!$G95,0)*AM132</f>
        <v>0</v>
      </c>
      <c r="AN127" s="229">
        <f>+IF(AND(AN125&gt;='C'!$R95,AN125&lt;'C'!$T95),'C'!$G95,0)*AN132</f>
        <v>0</v>
      </c>
      <c r="AO127" s="229">
        <f>+IF(AND(AO125&gt;='C'!$R95,AO125&lt;'C'!$T95),'C'!$G95,0)*AO132</f>
        <v>0</v>
      </c>
      <c r="AP127" s="229">
        <f>+IF(AND(AP125&gt;='C'!$R95,AP125&lt;'C'!$T95),'C'!$G95,0)*AP132</f>
        <v>0</v>
      </c>
      <c r="AQ127" s="229">
        <f>+IF(AND(AQ125&gt;='C'!$R95,AQ125&lt;'C'!$T95),'C'!$G95,0)*AQ132</f>
        <v>0</v>
      </c>
      <c r="AR127" s="229">
        <f>+IF(AND(AR125&gt;='C'!$R95,AR125&lt;'C'!$T95),'C'!$G95,0)*AR132</f>
        <v>0</v>
      </c>
      <c r="AS127" s="229">
        <f>+IF(AND(AS125&gt;='C'!$R95,AS125&lt;'C'!$T95),'C'!$G95,0)*AS132</f>
        <v>0</v>
      </c>
      <c r="AT127" s="229">
        <f>+IF(AND(AT125&gt;='C'!$R95,AT125&lt;'C'!$T95),'C'!$G95,0)*AT132</f>
        <v>0</v>
      </c>
      <c r="AU127" s="229">
        <f>+IF(AND(AU125&gt;='C'!$R95,AU125&lt;'C'!$T95),'C'!$G95,0)*AU132</f>
        <v>0</v>
      </c>
      <c r="AV127" s="229">
        <f>+IF(AND(AV125&gt;='C'!$R95,AV125&lt;'C'!$T95),'C'!$G95,0)*AV132</f>
        <v>0</v>
      </c>
      <c r="AW127" s="229">
        <f>+IF(AND(AW125&gt;='C'!$R95,AW125&lt;'C'!$T95),'C'!$G95,0)*AW132</f>
        <v>0</v>
      </c>
      <c r="AX127" s="229">
        <f>+IF(AND(AX125&gt;='C'!$R95,AX125&lt;'C'!$T95),'C'!$G95,0)*AX132</f>
        <v>0</v>
      </c>
      <c r="AY127" s="229">
        <f>+IF(AND(AY125&gt;='C'!$R95,AY125&lt;'C'!$T95),'C'!$G95,0)*AY132</f>
        <v>0</v>
      </c>
      <c r="AZ127" s="229">
        <f>+IF(AND(AZ125&gt;='C'!$R95,AZ125&lt;'C'!$T95),'C'!$G95,0)*AZ132</f>
        <v>0</v>
      </c>
      <c r="BA127" s="229">
        <f>+IF(AND(BA125&gt;='C'!$R95,BA125&lt;'C'!$T95),'C'!$G95,0)*BA132</f>
        <v>0</v>
      </c>
      <c r="BB127" s="229">
        <f>+IF(AND(BB125&gt;='C'!$R95,BB125&lt;'C'!$T95),'C'!$G95,0)*BB132</f>
        <v>0</v>
      </c>
      <c r="BC127" s="229">
        <f>+IF(AND(BC125&gt;='C'!$R95,BC125&lt;'C'!$T95),'C'!$G95,0)*BC132</f>
        <v>0</v>
      </c>
      <c r="BD127" s="229">
        <f>+IF(AND(BD125&gt;='C'!$R95,BD125&lt;'C'!$T95),'C'!$G95,0)*BD132</f>
        <v>0</v>
      </c>
      <c r="BE127" s="229">
        <f>+IF(AND(BE125&gt;='C'!$R95,BE125&lt;'C'!$T95),'C'!$G95,0)*BE132</f>
        <v>0</v>
      </c>
      <c r="BF127" s="229">
        <f>+IF(AND(BF125&gt;='C'!$R95,BF125&lt;'C'!$T95),'C'!$G95,0)*BF132</f>
        <v>0</v>
      </c>
      <c r="BG127" s="229">
        <f>+IF(AND(BG125&gt;='C'!$R95,BG125&lt;'C'!$T95),'C'!$G95,0)*BG132</f>
        <v>0</v>
      </c>
      <c r="BH127" s="229">
        <f>+IF(AND(BH125&gt;='C'!$R95,BH125&lt;'C'!$T95),'C'!$G95,0)*BH132</f>
        <v>0</v>
      </c>
      <c r="BI127" s="229">
        <f>+IF(AND(BI125&gt;='C'!$R95,BI125&lt;'C'!$T95),'C'!$G95,0)*BI132</f>
        <v>0</v>
      </c>
      <c r="BJ127" s="229">
        <f>+IF(AND(BJ125&gt;='C'!$R95,BJ125&lt;'C'!$T95),'C'!$G95,0)*BJ132</f>
        <v>0</v>
      </c>
      <c r="BK127" s="229">
        <f>+IF(AND(BK125&gt;='C'!$R95,BK125&lt;'C'!$T95),'C'!$G95,0)*BK132</f>
        <v>0</v>
      </c>
    </row>
    <row r="128" spans="1:63" s="122" customFormat="1">
      <c r="A128" s="140"/>
      <c r="B128" s="226" t="s">
        <v>247</v>
      </c>
      <c r="C128" s="213"/>
      <c r="D128" s="229">
        <f t="shared" ref="D128:AI128" si="82">+D127-D129-D126</f>
        <v>0</v>
      </c>
      <c r="E128" s="229">
        <f t="shared" si="82"/>
        <v>0</v>
      </c>
      <c r="F128" s="229">
        <f t="shared" si="82"/>
        <v>0</v>
      </c>
      <c r="G128" s="229">
        <f t="shared" si="82"/>
        <v>0</v>
      </c>
      <c r="H128" s="229">
        <f t="shared" si="82"/>
        <v>0</v>
      </c>
      <c r="I128" s="229">
        <f t="shared" si="82"/>
        <v>0</v>
      </c>
      <c r="J128" s="229">
        <f t="shared" si="82"/>
        <v>0</v>
      </c>
      <c r="K128" s="229">
        <f t="shared" si="82"/>
        <v>0</v>
      </c>
      <c r="L128" s="229">
        <f t="shared" si="82"/>
        <v>0</v>
      </c>
      <c r="M128" s="229">
        <f t="shared" si="82"/>
        <v>0</v>
      </c>
      <c r="N128" s="229">
        <f t="shared" si="82"/>
        <v>0</v>
      </c>
      <c r="O128" s="229">
        <f t="shared" si="82"/>
        <v>0</v>
      </c>
      <c r="P128" s="229">
        <f t="shared" si="82"/>
        <v>0</v>
      </c>
      <c r="Q128" s="229">
        <f t="shared" si="82"/>
        <v>0</v>
      </c>
      <c r="R128" s="229">
        <f t="shared" si="82"/>
        <v>0</v>
      </c>
      <c r="S128" s="229">
        <f t="shared" si="82"/>
        <v>0</v>
      </c>
      <c r="T128" s="229">
        <f t="shared" si="82"/>
        <v>0</v>
      </c>
      <c r="U128" s="229">
        <f t="shared" si="82"/>
        <v>0</v>
      </c>
      <c r="V128" s="229">
        <f t="shared" si="82"/>
        <v>0</v>
      </c>
      <c r="W128" s="229">
        <f t="shared" si="82"/>
        <v>0</v>
      </c>
      <c r="X128" s="229">
        <f t="shared" si="82"/>
        <v>0</v>
      </c>
      <c r="Y128" s="229">
        <f t="shared" si="82"/>
        <v>0</v>
      </c>
      <c r="Z128" s="229">
        <f t="shared" si="82"/>
        <v>0</v>
      </c>
      <c r="AA128" s="229">
        <f t="shared" si="82"/>
        <v>0</v>
      </c>
      <c r="AB128" s="229">
        <f t="shared" si="82"/>
        <v>0</v>
      </c>
      <c r="AC128" s="229">
        <f t="shared" si="82"/>
        <v>0</v>
      </c>
      <c r="AD128" s="229">
        <f t="shared" si="82"/>
        <v>0</v>
      </c>
      <c r="AE128" s="229">
        <f t="shared" si="82"/>
        <v>0</v>
      </c>
      <c r="AF128" s="229">
        <f t="shared" si="82"/>
        <v>0</v>
      </c>
      <c r="AG128" s="229">
        <f t="shared" si="82"/>
        <v>0</v>
      </c>
      <c r="AH128" s="229">
        <f t="shared" si="82"/>
        <v>0</v>
      </c>
      <c r="AI128" s="229">
        <f t="shared" si="82"/>
        <v>0</v>
      </c>
      <c r="AJ128" s="229">
        <f t="shared" ref="AJ128:BK128" si="83">+AJ127-AJ129-AJ126</f>
        <v>0</v>
      </c>
      <c r="AK128" s="229">
        <f t="shared" si="83"/>
        <v>0</v>
      </c>
      <c r="AL128" s="229">
        <f t="shared" si="83"/>
        <v>0</v>
      </c>
      <c r="AM128" s="229">
        <f t="shared" si="83"/>
        <v>0</v>
      </c>
      <c r="AN128" s="229">
        <f t="shared" si="83"/>
        <v>0</v>
      </c>
      <c r="AO128" s="229">
        <f t="shared" si="83"/>
        <v>0</v>
      </c>
      <c r="AP128" s="229">
        <f t="shared" si="83"/>
        <v>0</v>
      </c>
      <c r="AQ128" s="229">
        <f t="shared" si="83"/>
        <v>0</v>
      </c>
      <c r="AR128" s="229">
        <f t="shared" si="83"/>
        <v>0</v>
      </c>
      <c r="AS128" s="229">
        <f t="shared" si="83"/>
        <v>0</v>
      </c>
      <c r="AT128" s="229">
        <f t="shared" si="83"/>
        <v>0</v>
      </c>
      <c r="AU128" s="229">
        <f t="shared" si="83"/>
        <v>0</v>
      </c>
      <c r="AV128" s="229">
        <f t="shared" si="83"/>
        <v>0</v>
      </c>
      <c r="AW128" s="229">
        <f t="shared" si="83"/>
        <v>0</v>
      </c>
      <c r="AX128" s="229">
        <f t="shared" si="83"/>
        <v>0</v>
      </c>
      <c r="AY128" s="229">
        <f t="shared" si="83"/>
        <v>0</v>
      </c>
      <c r="AZ128" s="229">
        <f t="shared" si="83"/>
        <v>0</v>
      </c>
      <c r="BA128" s="229">
        <f t="shared" si="83"/>
        <v>0</v>
      </c>
      <c r="BB128" s="229">
        <f t="shared" si="83"/>
        <v>0</v>
      </c>
      <c r="BC128" s="229">
        <f t="shared" si="83"/>
        <v>0</v>
      </c>
      <c r="BD128" s="229">
        <f t="shared" si="83"/>
        <v>0</v>
      </c>
      <c r="BE128" s="229">
        <f t="shared" si="83"/>
        <v>0</v>
      </c>
      <c r="BF128" s="229">
        <f t="shared" si="83"/>
        <v>0</v>
      </c>
      <c r="BG128" s="229">
        <f t="shared" si="83"/>
        <v>0</v>
      </c>
      <c r="BH128" s="229">
        <f t="shared" si="83"/>
        <v>0</v>
      </c>
      <c r="BI128" s="229">
        <f t="shared" si="83"/>
        <v>0</v>
      </c>
      <c r="BJ128" s="229">
        <f t="shared" si="83"/>
        <v>0</v>
      </c>
      <c r="BK128" s="229">
        <f t="shared" si="83"/>
        <v>0</v>
      </c>
    </row>
    <row r="129" spans="1:63" s="122" customFormat="1">
      <c r="A129" s="140"/>
      <c r="B129" s="226" t="s">
        <v>93</v>
      </c>
      <c r="C129" s="213"/>
      <c r="D129" s="229">
        <f>+IF(AND(D125&gt;='C'!$R95,D125&lt;'C'!$T95),'C'!$J95,0)*D132</f>
        <v>0</v>
      </c>
      <c r="E129" s="229">
        <f>+IF(AND(E125&gt;='C'!$R95,E125&lt;'C'!$T95),'C'!$J95,0)*E132</f>
        <v>0</v>
      </c>
      <c r="F129" s="229">
        <f>+IF(AND(F125&gt;='C'!$R95,F125&lt;'C'!$T95),'C'!$J95,0)*F132</f>
        <v>0</v>
      </c>
      <c r="G129" s="229">
        <f>+IF(AND(G125&gt;='C'!$R95,G125&lt;'C'!$T95),'C'!$J95,0)*G132</f>
        <v>0</v>
      </c>
      <c r="H129" s="229">
        <f>+IF(AND(H125&gt;='C'!$R95,H125&lt;'C'!$T95),'C'!$J95,0)*H132</f>
        <v>0</v>
      </c>
      <c r="I129" s="229">
        <f>+IF(AND(I125&gt;='C'!$R95,I125&lt;'C'!$T95),'C'!$J95,0)*I132</f>
        <v>0</v>
      </c>
      <c r="J129" s="229">
        <f>+IF(AND(J125&gt;='C'!$R95,J125&lt;'C'!$T95),'C'!$J95,0)*J132</f>
        <v>0</v>
      </c>
      <c r="K129" s="229">
        <f>+IF(AND(K125&gt;='C'!$R95,K125&lt;'C'!$T95),'C'!$J95,0)*K132</f>
        <v>0</v>
      </c>
      <c r="L129" s="229">
        <f>+IF(AND(L125&gt;='C'!$R95,L125&lt;'C'!$T95),'C'!$J95,0)*L132</f>
        <v>0</v>
      </c>
      <c r="M129" s="229">
        <f>+IF(AND(M125&gt;='C'!$R95,M125&lt;'C'!$T95),'C'!$J95,0)*M132</f>
        <v>0</v>
      </c>
      <c r="N129" s="229">
        <f>+IF(AND(N125&gt;='C'!$R95,N125&lt;'C'!$T95),'C'!$J95,0)*N132</f>
        <v>0</v>
      </c>
      <c r="O129" s="229">
        <f>+IF(AND(O125&gt;='C'!$R95,O125&lt;'C'!$T95),'C'!$J95,0)*O132</f>
        <v>0</v>
      </c>
      <c r="P129" s="229">
        <f>+IF(AND(P125&gt;='C'!$R95,P125&lt;'C'!$T95),'C'!$J95,0)*P132</f>
        <v>0</v>
      </c>
      <c r="Q129" s="229">
        <f>+IF(AND(Q125&gt;='C'!$R95,Q125&lt;'C'!$T95),'C'!$J95,0)*Q132</f>
        <v>0</v>
      </c>
      <c r="R129" s="229">
        <f>+IF(AND(R125&gt;='C'!$R95,R125&lt;'C'!$T95),'C'!$J95,0)*R132</f>
        <v>0</v>
      </c>
      <c r="S129" s="229">
        <f>+IF(AND(S125&gt;='C'!$R95,S125&lt;'C'!$T95),'C'!$J95,0)*S132</f>
        <v>0</v>
      </c>
      <c r="T129" s="229">
        <f>+IF(AND(T125&gt;='C'!$R95,T125&lt;'C'!$T95),'C'!$J95,0)*T132</f>
        <v>0</v>
      </c>
      <c r="U129" s="229">
        <f>+IF(AND(U125&gt;='C'!$R95,U125&lt;'C'!$T95),'C'!$J95,0)*U132</f>
        <v>0</v>
      </c>
      <c r="V129" s="229">
        <f>+IF(AND(V125&gt;='C'!$R95,V125&lt;'C'!$T95),'C'!$J95,0)*V132</f>
        <v>0</v>
      </c>
      <c r="W129" s="229">
        <f>+IF(AND(W125&gt;='C'!$R95,W125&lt;'C'!$T95),'C'!$J95,0)*W132</f>
        <v>0</v>
      </c>
      <c r="X129" s="229">
        <f>+IF(AND(X125&gt;='C'!$R95,X125&lt;'C'!$T95),'C'!$J95,0)*X132</f>
        <v>0</v>
      </c>
      <c r="Y129" s="229">
        <f>+IF(AND(Y125&gt;='C'!$R95,Y125&lt;'C'!$T95),'C'!$J95,0)*Y132</f>
        <v>0</v>
      </c>
      <c r="Z129" s="229">
        <f>+IF(AND(Z125&gt;='C'!$R95,Z125&lt;'C'!$T95),'C'!$J95,0)*Z132</f>
        <v>0</v>
      </c>
      <c r="AA129" s="229">
        <f>+IF(AND(AA125&gt;='C'!$R95,AA125&lt;'C'!$T95),'C'!$J95,0)*AA132</f>
        <v>0</v>
      </c>
      <c r="AB129" s="229">
        <f>+IF(AND(AB125&gt;='C'!$R95,AB125&lt;'C'!$T95),'C'!$J95,0)*AB132</f>
        <v>0</v>
      </c>
      <c r="AC129" s="229">
        <f>+IF(AND(AC125&gt;='C'!$R95,AC125&lt;'C'!$T95),'C'!$J95,0)*AC132</f>
        <v>0</v>
      </c>
      <c r="AD129" s="229">
        <f>+IF(AND(AD125&gt;='C'!$R95,AD125&lt;'C'!$T95),'C'!$J95,0)*AD132</f>
        <v>0</v>
      </c>
      <c r="AE129" s="229">
        <f>+IF(AND(AE125&gt;='C'!$R95,AE125&lt;'C'!$T95),'C'!$J95,0)*AE132</f>
        <v>0</v>
      </c>
      <c r="AF129" s="229">
        <f>+IF(AND(AF125&gt;='C'!$R95,AF125&lt;'C'!$T95),'C'!$J95,0)*AF132</f>
        <v>0</v>
      </c>
      <c r="AG129" s="229">
        <f>+IF(AND(AG125&gt;='C'!$R95,AG125&lt;'C'!$T95),'C'!$J95,0)*AG132</f>
        <v>0</v>
      </c>
      <c r="AH129" s="229">
        <f>+IF(AND(AH125&gt;='C'!$R95,AH125&lt;'C'!$T95),'C'!$J95,0)*AH132</f>
        <v>0</v>
      </c>
      <c r="AI129" s="229">
        <f>+IF(AND(AI125&gt;='C'!$R95,AI125&lt;'C'!$T95),'C'!$J95,0)*AI132</f>
        <v>0</v>
      </c>
      <c r="AJ129" s="229">
        <f>+IF(AND(AJ125&gt;='C'!$R95,AJ125&lt;'C'!$T95),'C'!$J95,0)*AJ132</f>
        <v>0</v>
      </c>
      <c r="AK129" s="229">
        <f>+IF(AND(AK125&gt;='C'!$R95,AK125&lt;'C'!$T95),'C'!$J95,0)*AK132</f>
        <v>0</v>
      </c>
      <c r="AL129" s="229">
        <f>+IF(AND(AL125&gt;='C'!$R95,AL125&lt;'C'!$T95),'C'!$J95,0)*AL132</f>
        <v>0</v>
      </c>
      <c r="AM129" s="229">
        <f>+IF(AND(AM125&gt;='C'!$R95,AM125&lt;'C'!$T95),'C'!$J95,0)*AM132</f>
        <v>0</v>
      </c>
      <c r="AN129" s="229">
        <f>+IF(AND(AN125&gt;='C'!$R95,AN125&lt;'C'!$T95),'C'!$J95,0)*AN132</f>
        <v>0</v>
      </c>
      <c r="AO129" s="229">
        <f>+IF(AND(AO125&gt;='C'!$R95,AO125&lt;'C'!$T95),'C'!$J95,0)*AO132</f>
        <v>0</v>
      </c>
      <c r="AP129" s="229">
        <f>+IF(AND(AP125&gt;='C'!$R95,AP125&lt;'C'!$T95),'C'!$J95,0)*AP132</f>
        <v>0</v>
      </c>
      <c r="AQ129" s="229">
        <f>+IF(AND(AQ125&gt;='C'!$R95,AQ125&lt;'C'!$T95),'C'!$J95,0)*AQ132</f>
        <v>0</v>
      </c>
      <c r="AR129" s="229">
        <f>+IF(AND(AR125&gt;='C'!$R95,AR125&lt;'C'!$T95),'C'!$J95,0)*AR132</f>
        <v>0</v>
      </c>
      <c r="AS129" s="229">
        <f>+IF(AND(AS125&gt;='C'!$R95,AS125&lt;'C'!$T95),'C'!$J95,0)*AS132</f>
        <v>0</v>
      </c>
      <c r="AT129" s="229">
        <f>+IF(AND(AT125&gt;='C'!$R95,AT125&lt;'C'!$T95),'C'!$J95,0)*AT132</f>
        <v>0</v>
      </c>
      <c r="AU129" s="229">
        <f>+IF(AND(AU125&gt;='C'!$R95,AU125&lt;'C'!$T95),'C'!$J95,0)*AU132</f>
        <v>0</v>
      </c>
      <c r="AV129" s="229">
        <f>+IF(AND(AV125&gt;='C'!$R95,AV125&lt;'C'!$T95),'C'!$J95,0)*AV132</f>
        <v>0</v>
      </c>
      <c r="AW129" s="229">
        <f>+IF(AND(AW125&gt;='C'!$R95,AW125&lt;'C'!$T95),'C'!$J95,0)*AW132</f>
        <v>0</v>
      </c>
      <c r="AX129" s="229">
        <f>+IF(AND(AX125&gt;='C'!$R95,AX125&lt;'C'!$T95),'C'!$J95,0)*AX132</f>
        <v>0</v>
      </c>
      <c r="AY129" s="229">
        <f>+IF(AND(AY125&gt;='C'!$R95,AY125&lt;'C'!$T95),'C'!$J95,0)*AY132</f>
        <v>0</v>
      </c>
      <c r="AZ129" s="229">
        <f>+IF(AND(AZ125&gt;='C'!$R95,AZ125&lt;'C'!$T95),'C'!$J95,0)*AZ132</f>
        <v>0</v>
      </c>
      <c r="BA129" s="229">
        <f>+IF(AND(BA125&gt;='C'!$R95,BA125&lt;'C'!$T95),'C'!$J95,0)*BA132</f>
        <v>0</v>
      </c>
      <c r="BB129" s="229">
        <f>+IF(AND(BB125&gt;='C'!$R95,BB125&lt;'C'!$T95),'C'!$J95,0)*BB132</f>
        <v>0</v>
      </c>
      <c r="BC129" s="229">
        <f>+IF(AND(BC125&gt;='C'!$R95,BC125&lt;'C'!$T95),'C'!$J95,0)*BC132</f>
        <v>0</v>
      </c>
      <c r="BD129" s="229">
        <f>+IF(AND(BD125&gt;='C'!$R95,BD125&lt;'C'!$T95),'C'!$J95,0)*BD132</f>
        <v>0</v>
      </c>
      <c r="BE129" s="229">
        <f>+IF(AND(BE125&gt;='C'!$R95,BE125&lt;'C'!$T95),'C'!$J95,0)*BE132</f>
        <v>0</v>
      </c>
      <c r="BF129" s="229">
        <f>+IF(AND(BF125&gt;='C'!$R95,BF125&lt;'C'!$T95),'C'!$J95,0)*BF132</f>
        <v>0</v>
      </c>
      <c r="BG129" s="229">
        <f>+IF(AND(BG125&gt;='C'!$R95,BG125&lt;'C'!$T95),'C'!$J95,0)*BG132</f>
        <v>0</v>
      </c>
      <c r="BH129" s="229">
        <f>+IF(AND(BH125&gt;='C'!$R95,BH125&lt;'C'!$T95),'C'!$J95,0)*BH132</f>
        <v>0</v>
      </c>
      <c r="BI129" s="229">
        <f>+IF(AND(BI125&gt;='C'!$R95,BI125&lt;'C'!$T95),'C'!$J95,0)*BI132</f>
        <v>0</v>
      </c>
      <c r="BJ129" s="229">
        <f>+IF(AND(BJ125&gt;='C'!$R95,BJ125&lt;'C'!$T95),'C'!$J95,0)*BJ132</f>
        <v>0</v>
      </c>
      <c r="BK129" s="229">
        <f>+IF(AND(BK125&gt;='C'!$R95,BK125&lt;'C'!$T95),'C'!$J95,0)*BK132</f>
        <v>0</v>
      </c>
    </row>
    <row r="130" spans="1:63" s="122" customFormat="1">
      <c r="A130" s="140"/>
      <c r="B130" s="227" t="s">
        <v>174</v>
      </c>
      <c r="C130" s="213"/>
      <c r="D130" s="229">
        <f>+IF(AND(D125&gt;='C'!$R95,D125&lt;'C'!$T95),'C'!$M95,0)</f>
        <v>0</v>
      </c>
      <c r="E130" s="229">
        <f>+IF(AND(E125&gt;='C'!$R95,E125&lt;'C'!$T95),'C'!$M95,0)</f>
        <v>0</v>
      </c>
      <c r="F130" s="229">
        <f>+IF(AND(F125&gt;='C'!$R95,F125&lt;'C'!$T95),'C'!$M95,0)</f>
        <v>0</v>
      </c>
      <c r="G130" s="229">
        <f>+IF(AND(G125&gt;='C'!$R95,G125&lt;'C'!$T95),'C'!$M95,0)</f>
        <v>0</v>
      </c>
      <c r="H130" s="229">
        <f>+IF(AND(H125&gt;='C'!$R95,H125&lt;'C'!$T95),'C'!$M95,0)</f>
        <v>0</v>
      </c>
      <c r="I130" s="229">
        <f>+IF(AND(I125&gt;='C'!$R95,I125&lt;'C'!$T95),'C'!$M95,0)</f>
        <v>0</v>
      </c>
      <c r="J130" s="229">
        <f>+IF(AND(J125&gt;='C'!$R95,J125&lt;'C'!$T95),'C'!$M95,0)</f>
        <v>0</v>
      </c>
      <c r="K130" s="229">
        <f>+IF(AND(K125&gt;='C'!$R95,K125&lt;'C'!$T95),'C'!$M95,0)</f>
        <v>0</v>
      </c>
      <c r="L130" s="229">
        <f>+IF(AND(L125&gt;='C'!$R95,L125&lt;'C'!$T95),'C'!$M95,0)</f>
        <v>0</v>
      </c>
      <c r="M130" s="229">
        <f>+IF(AND(M125&gt;='C'!$R95,M125&lt;'C'!$T95),'C'!$M95,0)</f>
        <v>0</v>
      </c>
      <c r="N130" s="229">
        <f>+IF(AND(N125&gt;='C'!$R95,N125&lt;'C'!$T95),'C'!$M95,0)</f>
        <v>0</v>
      </c>
      <c r="O130" s="229">
        <f>+IF(AND(O125&gt;='C'!$R95,O125&lt;'C'!$T95),'C'!$M95,0)</f>
        <v>0</v>
      </c>
      <c r="P130" s="229">
        <f>+IF(AND(P125&gt;='C'!$R95,P125&lt;'C'!$T95),'C'!$M95,0)</f>
        <v>0</v>
      </c>
      <c r="Q130" s="229">
        <f>+IF(AND(Q125&gt;='C'!$R95,Q125&lt;'C'!$T95),'C'!$M95,0)</f>
        <v>0</v>
      </c>
      <c r="R130" s="229">
        <f>+IF(AND(R125&gt;='C'!$R95,R125&lt;'C'!$T95),'C'!$M95,0)</f>
        <v>0</v>
      </c>
      <c r="S130" s="229">
        <f>+IF(AND(S125&gt;='C'!$R95,S125&lt;'C'!$T95),'C'!$M95,0)</f>
        <v>0</v>
      </c>
      <c r="T130" s="229">
        <f>+IF(AND(T125&gt;='C'!$R95,T125&lt;'C'!$T95),'C'!$M95,0)</f>
        <v>0</v>
      </c>
      <c r="U130" s="229">
        <f>+IF(AND(U125&gt;='C'!$R95,U125&lt;'C'!$T95),'C'!$M95,0)</f>
        <v>0</v>
      </c>
      <c r="V130" s="229">
        <f>+IF(AND(V125&gt;='C'!$R95,V125&lt;'C'!$T95),'C'!$M95,0)</f>
        <v>0</v>
      </c>
      <c r="W130" s="229">
        <f>+IF(AND(W125&gt;='C'!$R95,W125&lt;'C'!$T95),'C'!$M95,0)</f>
        <v>0</v>
      </c>
      <c r="X130" s="229">
        <f>+IF(AND(X125&gt;='C'!$R95,X125&lt;'C'!$T95),'C'!$M95,0)</f>
        <v>0</v>
      </c>
      <c r="Y130" s="229">
        <f>+IF(AND(Y125&gt;='C'!$R95,Y125&lt;'C'!$T95),'C'!$M95,0)</f>
        <v>0</v>
      </c>
      <c r="Z130" s="229">
        <f>+IF(AND(Z125&gt;='C'!$R95,Z125&lt;'C'!$T95),'C'!$M95,0)</f>
        <v>0</v>
      </c>
      <c r="AA130" s="229">
        <f>+IF(AND(AA125&gt;='C'!$R95,AA125&lt;'C'!$T95),'C'!$M95,0)</f>
        <v>0</v>
      </c>
      <c r="AB130" s="229">
        <f>+IF(AND(AB125&gt;='C'!$R95,AB125&lt;'C'!$T95),'C'!$M95,0)</f>
        <v>0</v>
      </c>
      <c r="AC130" s="229">
        <f>+IF(AND(AC125&gt;='C'!$R95,AC125&lt;'C'!$T95),'C'!$M95,0)</f>
        <v>0</v>
      </c>
      <c r="AD130" s="229">
        <f>+IF(AND(AD125&gt;='C'!$R95,AD125&lt;'C'!$T95),'C'!$M95,0)</f>
        <v>0</v>
      </c>
      <c r="AE130" s="229">
        <f>+IF(AND(AE125&gt;='C'!$R95,AE125&lt;'C'!$T95),'C'!$M95,0)</f>
        <v>0</v>
      </c>
      <c r="AF130" s="229">
        <f>+IF(AND(AF125&gt;='C'!$R95,AF125&lt;'C'!$T95),'C'!$M95,0)</f>
        <v>0</v>
      </c>
      <c r="AG130" s="229">
        <f>+IF(AND(AG125&gt;='C'!$R95,AG125&lt;'C'!$T95),'C'!$M95,0)</f>
        <v>0</v>
      </c>
      <c r="AH130" s="229">
        <f>+IF(AND(AH125&gt;='C'!$R95,AH125&lt;'C'!$T95),'C'!$M95,0)</f>
        <v>0</v>
      </c>
      <c r="AI130" s="229">
        <f>+IF(AND(AI125&gt;='C'!$R95,AI125&lt;'C'!$T95),'C'!$M95,0)</f>
        <v>0</v>
      </c>
      <c r="AJ130" s="229">
        <f>+IF(AND(AJ125&gt;='C'!$R95,AJ125&lt;'C'!$T95),'C'!$M95,0)</f>
        <v>0</v>
      </c>
      <c r="AK130" s="229">
        <f>+IF(AND(AK125&gt;='C'!$R95,AK125&lt;'C'!$T95),'C'!$M95,0)</f>
        <v>0</v>
      </c>
      <c r="AL130" s="229">
        <f>+IF(AND(AL125&gt;='C'!$R95,AL125&lt;'C'!$T95),'C'!$M95,0)</f>
        <v>0</v>
      </c>
      <c r="AM130" s="229">
        <f>+IF(AND(AM125&gt;='C'!$R95,AM125&lt;'C'!$T95),'C'!$M95,0)</f>
        <v>0</v>
      </c>
      <c r="AN130" s="229">
        <f>+IF(AND(AN125&gt;='C'!$R95,AN125&lt;'C'!$T95),'C'!$M95,0)</f>
        <v>0</v>
      </c>
      <c r="AO130" s="229">
        <f>+IF(AND(AO125&gt;='C'!$R95,AO125&lt;'C'!$T95),'C'!$M95,0)</f>
        <v>0</v>
      </c>
      <c r="AP130" s="229">
        <f>+IF(AND(AP125&gt;='C'!$R95,AP125&lt;'C'!$T95),'C'!$M95,0)</f>
        <v>0</v>
      </c>
      <c r="AQ130" s="229">
        <f>+IF(AND(AQ125&gt;='C'!$R95,AQ125&lt;'C'!$T95),'C'!$M95,0)</f>
        <v>0</v>
      </c>
      <c r="AR130" s="229">
        <f>+IF(AND(AR125&gt;='C'!$R95,AR125&lt;'C'!$T95),'C'!$M95,0)</f>
        <v>0</v>
      </c>
      <c r="AS130" s="229">
        <f>+IF(AND(AS125&gt;='C'!$R95,AS125&lt;'C'!$T95),'C'!$M95,0)</f>
        <v>0</v>
      </c>
      <c r="AT130" s="229">
        <f>+IF(AND(AT125&gt;='C'!$R95,AT125&lt;'C'!$T95),'C'!$M95,0)</f>
        <v>0</v>
      </c>
      <c r="AU130" s="229">
        <f>+IF(AND(AU125&gt;='C'!$R95,AU125&lt;'C'!$T95),'C'!$M95,0)</f>
        <v>0</v>
      </c>
      <c r="AV130" s="229">
        <f>+IF(AND(AV125&gt;='C'!$R95,AV125&lt;'C'!$T95),'C'!$M95,0)</f>
        <v>0</v>
      </c>
      <c r="AW130" s="229">
        <f>+IF(AND(AW125&gt;='C'!$R95,AW125&lt;'C'!$T95),'C'!$M95,0)</f>
        <v>0</v>
      </c>
      <c r="AX130" s="229">
        <f>+IF(AND(AX125&gt;='C'!$R95,AX125&lt;'C'!$T95),'C'!$M95,0)</f>
        <v>0</v>
      </c>
      <c r="AY130" s="229">
        <f>+IF(AND(AY125&gt;='C'!$R95,AY125&lt;'C'!$T95),'C'!$M95,0)</f>
        <v>0</v>
      </c>
      <c r="AZ130" s="229">
        <f>+IF(AND(AZ125&gt;='C'!$R95,AZ125&lt;'C'!$T95),'C'!$M95,0)</f>
        <v>0</v>
      </c>
      <c r="BA130" s="229">
        <f>+IF(AND(BA125&gt;='C'!$R95,BA125&lt;'C'!$T95),'C'!$M95,0)</f>
        <v>0</v>
      </c>
      <c r="BB130" s="229">
        <f>+IF(AND(BB125&gt;='C'!$R95,BB125&lt;'C'!$T95),'C'!$M95,0)</f>
        <v>0</v>
      </c>
      <c r="BC130" s="229">
        <f>+IF(AND(BC125&gt;='C'!$R95,BC125&lt;'C'!$T95),'C'!$M95,0)</f>
        <v>0</v>
      </c>
      <c r="BD130" s="229">
        <f>+IF(AND(BD125&gt;='C'!$R95,BD125&lt;'C'!$T95),'C'!$M95,0)</f>
        <v>0</v>
      </c>
      <c r="BE130" s="229">
        <f>+IF(AND(BE125&gt;='C'!$R95,BE125&lt;'C'!$T95),'C'!$M95,0)</f>
        <v>0</v>
      </c>
      <c r="BF130" s="229">
        <f>+IF(AND(BF125&gt;='C'!$R95,BF125&lt;'C'!$T95),'C'!$M95,0)</f>
        <v>0</v>
      </c>
      <c r="BG130" s="229">
        <f>+IF(AND(BG125&gt;='C'!$R95,BG125&lt;'C'!$T95),'C'!$M95,0)</f>
        <v>0</v>
      </c>
      <c r="BH130" s="229">
        <f>+IF(AND(BH125&gt;='C'!$R95,BH125&lt;'C'!$T95),'C'!$M95,0)</f>
        <v>0</v>
      </c>
      <c r="BI130" s="229">
        <f>+IF(AND(BI125&gt;='C'!$R95,BI125&lt;'C'!$T95),'C'!$M95,0)</f>
        <v>0</v>
      </c>
      <c r="BJ130" s="229">
        <f>+IF(AND(BJ125&gt;='C'!$R95,BJ125&lt;'C'!$T95),'C'!$M95,0)</f>
        <v>0</v>
      </c>
      <c r="BK130" s="229">
        <f>+IF(AND(BK125&gt;='C'!$R95,BK125&lt;'C'!$T95),'C'!$M95,0)</f>
        <v>0</v>
      </c>
    </row>
    <row r="131" spans="1:63">
      <c r="B131" s="228" t="s">
        <v>246</v>
      </c>
      <c r="C131" s="215"/>
      <c r="D131" s="157">
        <f t="shared" ref="D131:J131" si="84">SUM(D128:D130)</f>
        <v>0</v>
      </c>
      <c r="E131" s="157">
        <f t="shared" si="84"/>
        <v>0</v>
      </c>
      <c r="F131" s="157">
        <f t="shared" si="84"/>
        <v>0</v>
      </c>
      <c r="G131" s="157">
        <f t="shared" si="84"/>
        <v>0</v>
      </c>
      <c r="H131" s="157">
        <f t="shared" si="84"/>
        <v>0</v>
      </c>
      <c r="I131" s="157">
        <f t="shared" si="84"/>
        <v>0</v>
      </c>
      <c r="J131" s="157">
        <f t="shared" si="84"/>
        <v>0</v>
      </c>
      <c r="K131" s="157">
        <f t="shared" ref="K131:BK131" si="85">SUM(K128:K130)</f>
        <v>0</v>
      </c>
      <c r="L131" s="157">
        <f t="shared" si="85"/>
        <v>0</v>
      </c>
      <c r="M131" s="157">
        <f t="shared" si="85"/>
        <v>0</v>
      </c>
      <c r="N131" s="157">
        <f t="shared" si="85"/>
        <v>0</v>
      </c>
      <c r="O131" s="157">
        <f t="shared" si="85"/>
        <v>0</v>
      </c>
      <c r="P131" s="157">
        <f t="shared" si="85"/>
        <v>0</v>
      </c>
      <c r="Q131" s="157">
        <f t="shared" si="85"/>
        <v>0</v>
      </c>
      <c r="R131" s="157">
        <f t="shared" si="85"/>
        <v>0</v>
      </c>
      <c r="S131" s="157">
        <f t="shared" si="85"/>
        <v>0</v>
      </c>
      <c r="T131" s="157">
        <f t="shared" si="85"/>
        <v>0</v>
      </c>
      <c r="U131" s="157">
        <f t="shared" si="85"/>
        <v>0</v>
      </c>
      <c r="V131" s="157">
        <f t="shared" si="85"/>
        <v>0</v>
      </c>
      <c r="W131" s="157">
        <f t="shared" si="85"/>
        <v>0</v>
      </c>
      <c r="X131" s="157">
        <f t="shared" si="85"/>
        <v>0</v>
      </c>
      <c r="Y131" s="157">
        <f t="shared" si="85"/>
        <v>0</v>
      </c>
      <c r="Z131" s="157">
        <f t="shared" si="85"/>
        <v>0</v>
      </c>
      <c r="AA131" s="157">
        <f t="shared" si="85"/>
        <v>0</v>
      </c>
      <c r="AB131" s="157">
        <f t="shared" si="85"/>
        <v>0</v>
      </c>
      <c r="AC131" s="157">
        <f t="shared" si="85"/>
        <v>0</v>
      </c>
      <c r="AD131" s="157">
        <f t="shared" si="85"/>
        <v>0</v>
      </c>
      <c r="AE131" s="157">
        <f t="shared" si="85"/>
        <v>0</v>
      </c>
      <c r="AF131" s="157">
        <f t="shared" si="85"/>
        <v>0</v>
      </c>
      <c r="AG131" s="157">
        <f t="shared" si="85"/>
        <v>0</v>
      </c>
      <c r="AH131" s="157">
        <f t="shared" si="85"/>
        <v>0</v>
      </c>
      <c r="AI131" s="157">
        <f t="shared" si="85"/>
        <v>0</v>
      </c>
      <c r="AJ131" s="157">
        <f t="shared" si="85"/>
        <v>0</v>
      </c>
      <c r="AK131" s="157">
        <f t="shared" si="85"/>
        <v>0</v>
      </c>
      <c r="AL131" s="157">
        <f t="shared" si="85"/>
        <v>0</v>
      </c>
      <c r="AM131" s="157">
        <f t="shared" si="85"/>
        <v>0</v>
      </c>
      <c r="AN131" s="157">
        <f t="shared" si="85"/>
        <v>0</v>
      </c>
      <c r="AO131" s="157">
        <f t="shared" si="85"/>
        <v>0</v>
      </c>
      <c r="AP131" s="157">
        <f t="shared" si="85"/>
        <v>0</v>
      </c>
      <c r="AQ131" s="157">
        <f t="shared" si="85"/>
        <v>0</v>
      </c>
      <c r="AR131" s="157">
        <f t="shared" si="85"/>
        <v>0</v>
      </c>
      <c r="AS131" s="157">
        <f t="shared" si="85"/>
        <v>0</v>
      </c>
      <c r="AT131" s="157">
        <f t="shared" si="85"/>
        <v>0</v>
      </c>
      <c r="AU131" s="157">
        <f t="shared" si="85"/>
        <v>0</v>
      </c>
      <c r="AV131" s="157">
        <f t="shared" si="85"/>
        <v>0</v>
      </c>
      <c r="AW131" s="157">
        <f t="shared" si="85"/>
        <v>0</v>
      </c>
      <c r="AX131" s="157">
        <f t="shared" si="85"/>
        <v>0</v>
      </c>
      <c r="AY131" s="157">
        <f t="shared" si="85"/>
        <v>0</v>
      </c>
      <c r="AZ131" s="157">
        <f t="shared" si="85"/>
        <v>0</v>
      </c>
      <c r="BA131" s="157">
        <f t="shared" si="85"/>
        <v>0</v>
      </c>
      <c r="BB131" s="157">
        <f t="shared" si="85"/>
        <v>0</v>
      </c>
      <c r="BC131" s="157">
        <f t="shared" si="85"/>
        <v>0</v>
      </c>
      <c r="BD131" s="157">
        <f t="shared" si="85"/>
        <v>0</v>
      </c>
      <c r="BE131" s="157">
        <f t="shared" si="85"/>
        <v>0</v>
      </c>
      <c r="BF131" s="157">
        <f t="shared" si="85"/>
        <v>0</v>
      </c>
      <c r="BG131" s="157">
        <f t="shared" si="85"/>
        <v>0</v>
      </c>
      <c r="BH131" s="157">
        <f t="shared" si="85"/>
        <v>0</v>
      </c>
      <c r="BI131" s="157">
        <f t="shared" si="85"/>
        <v>0</v>
      </c>
      <c r="BJ131" s="157">
        <f t="shared" si="85"/>
        <v>0</v>
      </c>
      <c r="BK131" s="157">
        <f t="shared" si="85"/>
        <v>0</v>
      </c>
    </row>
    <row r="132" spans="1:63">
      <c r="B132" s="123" t="s">
        <v>364</v>
      </c>
      <c r="D132" s="158">
        <f>IF('C'!$C$95=NT!$AB$3,+IF(OR(D125=NT!$C$31,D125=NT!$C$37,D125=NT!$C$43,D125=NT!$C$49,D125=NT!$C$55,D125=NT!$C$61,D125=NT!$C$67,D125=NT!$C$73,D125=NT!$C$79,D125=NT!$C$85,D125=NT!$C$91,D125=NT!$C$97,D125=NT!$C$104,D125=NT!$C$110,D125=NT!$C$116,D125=NT!$C$123,D125=NT!$C$129,D125=NT!$C$135),2,1),1)</f>
        <v>1</v>
      </c>
      <c r="E132" s="158">
        <f>IF('C'!$C$95=NT!$AB$3,+IF(OR(E125=NT!$C$31,E125=NT!$C$37,E125=NT!$C$43,E125=NT!$C$49,E125=NT!$C$55,E125=NT!$C$61,E125=NT!$C$67,E125=NT!$C$73,E125=NT!$C$79,E125=NT!$C$85,E125=NT!$C$91,E125=NT!$C$97,E125=NT!$C$104,E125=NT!$C$110,E125=NT!$C$116,E125=NT!$C$123,E125=NT!$C$129,E125=NT!$C$135),2,1),1)</f>
        <v>1</v>
      </c>
      <c r="F132" s="158">
        <f>IF('C'!$C$95=NT!$AB$3,+IF(OR(F125=NT!$C$31,F125=NT!$C$37,F125=NT!$C$43,F125=NT!$C$49,F125=NT!$C$55,F125=NT!$C$61,F125=NT!$C$67,F125=NT!$C$73,F125=NT!$C$79,F125=NT!$C$85,F125=NT!$C$91,F125=NT!$C$97,F125=NT!$C$104,F125=NT!$C$110,F125=NT!$C$116,F125=NT!$C$123,F125=NT!$C$129,F125=NT!$C$135),2,1),1)</f>
        <v>1</v>
      </c>
      <c r="G132" s="158">
        <f>IF('C'!$C$95=NT!$AB$3,+IF(OR(G125=NT!$C$31,G125=NT!$C$37,G125=NT!$C$43,G125=NT!$C$49,G125=NT!$C$55,G125=NT!$C$61,G125=NT!$C$67,G125=NT!$C$73,G125=NT!$C$79,G125=NT!$C$85,G125=NT!$C$91,G125=NT!$C$97,G125=NT!$C$104,G125=NT!$C$110,G125=NT!$C$116,G125=NT!$C$123,G125=NT!$C$129,G125=NT!$C$135),2,1),1)</f>
        <v>1</v>
      </c>
      <c r="H132" s="158">
        <f>IF('C'!$C$95=NT!$AB$3,+IF(OR(H125=NT!$C$31,H125=NT!$C$37,H125=NT!$C$43,H125=NT!$C$49,H125=NT!$C$55,H125=NT!$C$61,H125=NT!$C$67,H125=NT!$C$73,H125=NT!$C$79,H125=NT!$C$85,H125=NT!$C$91,H125=NT!$C$97,H125=NT!$C$104,H125=NT!$C$110,H125=NT!$C$116,H125=NT!$C$123,H125=NT!$C$129,H125=NT!$C$135),2,1),1)</f>
        <v>1</v>
      </c>
      <c r="I132" s="158">
        <f>IF('C'!$C$95=NT!$AB$3,+IF(OR(I125=NT!$C$31,I125=NT!$C$37,I125=NT!$C$43,I125=NT!$C$49,I125=NT!$C$55,I125=NT!$C$61,I125=NT!$C$67,I125=NT!$C$73,I125=NT!$C$79,I125=NT!$C$85,I125=NT!$C$91,I125=NT!$C$97,I125=NT!$C$104,I125=NT!$C$110,I125=NT!$C$116,I125=NT!$C$123,I125=NT!$C$129,I125=NT!$C$135),2,1),1)</f>
        <v>1</v>
      </c>
      <c r="J132" s="158">
        <f>IF('C'!$C$95=NT!$AB$3,+IF(OR(J125=NT!$C$31,J125=NT!$C$37,J125=NT!$C$43,J125=NT!$C$49,J125=NT!$C$55,J125=NT!$C$61,J125=NT!$C$67,J125=NT!$C$73,J125=NT!$C$79,J125=NT!$C$85,J125=NT!$C$91,J125=NT!$C$97,J125=NT!$C$104,J125=NT!$C$110,J125=NT!$C$116,J125=NT!$C$123,J125=NT!$C$129,J125=NT!$C$135),2,1),1)</f>
        <v>1</v>
      </c>
      <c r="K132" s="158">
        <f>IF('C'!$C$95=NT!$AB$3,+IF(OR(K125=NT!$C$31,K125=NT!$C$37,K125=NT!$C$43,K125=NT!$C$49,K125=NT!$C$55,K125=NT!$C$61,K125=NT!$C$67,K125=NT!$C$73,K125=NT!$C$79,K125=NT!$C$85,K125=NT!$C$91,K125=NT!$C$97,K125=NT!$C$104,K125=NT!$C$110,K125=NT!$C$116,K125=NT!$C$123,K125=NT!$C$129,K125=NT!$C$135),2,1),1)</f>
        <v>1</v>
      </c>
      <c r="L132" s="158">
        <f>IF('C'!$C$95=NT!$AB$3,+IF(OR(L125=NT!$C$31,L125=NT!$C$37,L125=NT!$C$43,L125=NT!$C$49,L125=NT!$C$55,L125=NT!$C$61,L125=NT!$C$67,L125=NT!$C$73,L125=NT!$C$79,L125=NT!$C$85,L125=NT!$C$91,L125=NT!$C$97,L125=NT!$C$104,L125=NT!$C$110,L125=NT!$C$116,L125=NT!$C$123,L125=NT!$C$129,L125=NT!$C$135),2,1),1)</f>
        <v>1</v>
      </c>
      <c r="M132" s="158">
        <f>IF('C'!$C$95=NT!$AB$3,+IF(OR(M125=NT!$C$31,M125=NT!$C$37,M125=NT!$C$43,M125=NT!$C$49,M125=NT!$C$55,M125=NT!$C$61,M125=NT!$C$67,M125=NT!$C$73,M125=NT!$C$79,M125=NT!$C$85,M125=NT!$C$91,M125=NT!$C$97,M125=NT!$C$104,M125=NT!$C$110,M125=NT!$C$116,M125=NT!$C$123,M125=NT!$C$129,M125=NT!$C$135),2,1),1)</f>
        <v>1</v>
      </c>
      <c r="N132" s="158">
        <f>IF('C'!$C$95=NT!$AB$3,+IF(OR(N125=NT!$C$31,N125=NT!$C$37,N125=NT!$C$43,N125=NT!$C$49,N125=NT!$C$55,N125=NT!$C$61,N125=NT!$C$67,N125=NT!$C$73,N125=NT!$C$79,N125=NT!$C$85,N125=NT!$C$91,N125=NT!$C$97,N125=NT!$C$104,N125=NT!$C$110,N125=NT!$C$116,N125=NT!$C$123,N125=NT!$C$129,N125=NT!$C$135),2,1),1)</f>
        <v>1</v>
      </c>
      <c r="O132" s="158">
        <f>IF('C'!$C$95=NT!$AB$3,+IF(OR(O125=NT!$C$31,O125=NT!$C$37,O125=NT!$C$43,O125=NT!$C$49,O125=NT!$C$55,O125=NT!$C$61,O125=NT!$C$67,O125=NT!$C$73,O125=NT!$C$79,O125=NT!$C$85,O125=NT!$C$91,O125=NT!$C$97,O125=NT!$C$104,O125=NT!$C$110,O125=NT!$C$116,O125=NT!$C$123,O125=NT!$C$129,O125=NT!$C$135),2,1),1)</f>
        <v>1</v>
      </c>
      <c r="P132" s="158">
        <f>IF('C'!$C$95=NT!$AB$3,+IF(OR(P125=NT!$C$31,P125=NT!$C$37,P125=NT!$C$43,P125=NT!$C$49,P125=NT!$C$55,P125=NT!$C$61,P125=NT!$C$67,P125=NT!$C$73,P125=NT!$C$79,P125=NT!$C$85,P125=NT!$C$91,P125=NT!$C$97,P125=NT!$C$104,P125=NT!$C$110,P125=NT!$C$116,P125=NT!$C$123,P125=NT!$C$129,P125=NT!$C$135),2,1),1)</f>
        <v>1</v>
      </c>
      <c r="Q132" s="158">
        <f>IF('C'!$C$95=NT!$AB$3,+IF(OR(Q125=NT!$C$31,Q125=NT!$C$37,Q125=NT!$C$43,Q125=NT!$C$49,Q125=NT!$C$55,Q125=NT!$C$61,Q125=NT!$C$67,Q125=NT!$C$73,Q125=NT!$C$79,Q125=NT!$C$85,Q125=NT!$C$91,Q125=NT!$C$97,Q125=NT!$C$104,Q125=NT!$C$110,Q125=NT!$C$116,Q125=NT!$C$123,Q125=NT!$C$129,Q125=NT!$C$135),2,1),1)</f>
        <v>1</v>
      </c>
      <c r="R132" s="158">
        <f>IF('C'!$C$95=NT!$AB$3,+IF(OR(R125=NT!$C$31,R125=NT!$C$37,R125=NT!$C$43,R125=NT!$C$49,R125=NT!$C$55,R125=NT!$C$61,R125=NT!$C$67,R125=NT!$C$73,R125=NT!$C$79,R125=NT!$C$85,R125=NT!$C$91,R125=NT!$C$97,R125=NT!$C$104,R125=NT!$C$110,R125=NT!$C$116,R125=NT!$C$123,R125=NT!$C$129,R125=NT!$C$135),2,1),1)</f>
        <v>1</v>
      </c>
      <c r="S132" s="158">
        <f>IF('C'!$C$95=NT!$AB$3,+IF(OR(S125=NT!$C$31,S125=NT!$C$37,S125=NT!$C$43,S125=NT!$C$49,S125=NT!$C$55,S125=NT!$C$61,S125=NT!$C$67,S125=NT!$C$73,S125=NT!$C$79,S125=NT!$C$85,S125=NT!$C$91,S125=NT!$C$97,S125=NT!$C$104,S125=NT!$C$110,S125=NT!$C$116,S125=NT!$C$123,S125=NT!$C$129,S125=NT!$C$135),2,1),1)</f>
        <v>1</v>
      </c>
      <c r="T132" s="158">
        <f>IF('C'!$C$95=NT!$AB$3,+IF(OR(T125=NT!$C$31,T125=NT!$C$37,T125=NT!$C$43,T125=NT!$C$49,T125=NT!$C$55,T125=NT!$C$61,T125=NT!$C$67,T125=NT!$C$73,T125=NT!$C$79,T125=NT!$C$85,T125=NT!$C$91,T125=NT!$C$97,T125=NT!$C$104,T125=NT!$C$110,T125=NT!$C$116,T125=NT!$C$123,T125=NT!$C$129,T125=NT!$C$135),2,1),1)</f>
        <v>1</v>
      </c>
      <c r="U132" s="158">
        <f>IF('C'!$C$95=NT!$AB$3,+IF(OR(U125=NT!$C$31,U125=NT!$C$37,U125=NT!$C$43,U125=NT!$C$49,U125=NT!$C$55,U125=NT!$C$61,U125=NT!$C$67,U125=NT!$C$73,U125=NT!$C$79,U125=NT!$C$85,U125=NT!$C$91,U125=NT!$C$97,U125=NT!$C$104,U125=NT!$C$110,U125=NT!$C$116,U125=NT!$C$123,U125=NT!$C$129,U125=NT!$C$135),2,1),1)</f>
        <v>1</v>
      </c>
      <c r="V132" s="158">
        <f>IF('C'!$C$95=NT!$AB$3,+IF(OR(V125=NT!$C$31,V125=NT!$C$37,V125=NT!$C$43,V125=NT!$C$49,V125=NT!$C$55,V125=NT!$C$61,V125=NT!$C$67,V125=NT!$C$73,V125=NT!$C$79,V125=NT!$C$85,V125=NT!$C$91,V125=NT!$C$97,V125=NT!$C$104,V125=NT!$C$110,V125=NT!$C$116,V125=NT!$C$123,V125=NT!$C$129,V125=NT!$C$135),2,1),1)</f>
        <v>1</v>
      </c>
      <c r="W132" s="158">
        <f>IF('C'!$C$95=NT!$AB$3,+IF(OR(W125=NT!$C$31,W125=NT!$C$37,W125=NT!$C$43,W125=NT!$C$49,W125=NT!$C$55,W125=NT!$C$61,W125=NT!$C$67,W125=NT!$C$73,W125=NT!$C$79,W125=NT!$C$85,W125=NT!$C$91,W125=NT!$C$97,W125=NT!$C$104,W125=NT!$C$110,W125=NT!$C$116,W125=NT!$C$123,W125=NT!$C$129,W125=NT!$C$135),2,1),1)</f>
        <v>1</v>
      </c>
      <c r="X132" s="158">
        <f>IF('C'!$C$95=NT!$AB$3,+IF(OR(X125=NT!$C$31,X125=NT!$C$37,X125=NT!$C$43,X125=NT!$C$49,X125=NT!$C$55,X125=NT!$C$61,X125=NT!$C$67,X125=NT!$C$73,X125=NT!$C$79,X125=NT!$C$85,X125=NT!$C$91,X125=NT!$C$97,X125=NT!$C$104,X125=NT!$C$110,X125=NT!$C$116,X125=NT!$C$123,X125=NT!$C$129,X125=NT!$C$135),2,1),1)</f>
        <v>1</v>
      </c>
      <c r="Y132" s="158">
        <f>IF('C'!$C$95=NT!$AB$3,+IF(OR(Y125=NT!$C$31,Y125=NT!$C$37,Y125=NT!$C$43,Y125=NT!$C$49,Y125=NT!$C$55,Y125=NT!$C$61,Y125=NT!$C$67,Y125=NT!$C$73,Y125=NT!$C$79,Y125=NT!$C$85,Y125=NT!$C$91,Y125=NT!$C$97,Y125=NT!$C$104,Y125=NT!$C$110,Y125=NT!$C$116,Y125=NT!$C$123,Y125=NT!$C$129,Y125=NT!$C$135),2,1),1)</f>
        <v>1</v>
      </c>
      <c r="Z132" s="158">
        <f>IF('C'!$C$95=NT!$AB$3,+IF(OR(Z125=NT!$C$31,Z125=NT!$C$37,Z125=NT!$C$43,Z125=NT!$C$49,Z125=NT!$C$55,Z125=NT!$C$61,Z125=NT!$C$67,Z125=NT!$C$73,Z125=NT!$C$79,Z125=NT!$C$85,Z125=NT!$C$91,Z125=NT!$C$97,Z125=NT!$C$104,Z125=NT!$C$110,Z125=NT!$C$116,Z125=NT!$C$123,Z125=NT!$C$129,Z125=NT!$C$135),2,1),1)</f>
        <v>1</v>
      </c>
      <c r="AA132" s="158">
        <f>IF('C'!$C$95=NT!$AB$3,+IF(OR(AA125=NT!$C$31,AA125=NT!$C$37,AA125=NT!$C$43,AA125=NT!$C$49,AA125=NT!$C$55,AA125=NT!$C$61,AA125=NT!$C$67,AA125=NT!$C$73,AA125=NT!$C$79,AA125=NT!$C$85,AA125=NT!$C$91,AA125=NT!$C$97,AA125=NT!$C$104,AA125=NT!$C$110,AA125=NT!$C$116,AA125=NT!$C$123,AA125=NT!$C$129,AA125=NT!$C$135),2,1),1)</f>
        <v>1</v>
      </c>
      <c r="AB132" s="158">
        <f>IF('C'!$C$95=NT!$AB$3,+IF(OR(AB125=NT!$C$31,AB125=NT!$C$37,AB125=NT!$C$43,AB125=NT!$C$49,AB125=NT!$C$55,AB125=NT!$C$61,AB125=NT!$C$67,AB125=NT!$C$73,AB125=NT!$C$79,AB125=NT!$C$85,AB125=NT!$C$91,AB125=NT!$C$97,AB125=NT!$C$104,AB125=NT!$C$110,AB125=NT!$C$116,AB125=NT!$C$123,AB125=NT!$C$129,AB125=NT!$C$135),2,1),1)</f>
        <v>1</v>
      </c>
      <c r="AC132" s="158">
        <f>IF('C'!$C$95=NT!$AB$3,+IF(OR(AC125=NT!$C$31,AC125=NT!$C$37,AC125=NT!$C$43,AC125=NT!$C$49,AC125=NT!$C$55,AC125=NT!$C$61,AC125=NT!$C$67,AC125=NT!$C$73,AC125=NT!$C$79,AC125=NT!$C$85,AC125=NT!$C$91,AC125=NT!$C$97,AC125=NT!$C$104,AC125=NT!$C$110,AC125=NT!$C$116,AC125=NT!$C$123,AC125=NT!$C$129,AC125=NT!$C$135),2,1),1)</f>
        <v>1</v>
      </c>
      <c r="AD132" s="158">
        <f>IF('C'!$C$95=NT!$AB$3,+IF(OR(AD125=NT!$C$31,AD125=NT!$C$37,AD125=NT!$C$43,AD125=NT!$C$49,AD125=NT!$C$55,AD125=NT!$C$61,AD125=NT!$C$67,AD125=NT!$C$73,AD125=NT!$C$79,AD125=NT!$C$85,AD125=NT!$C$91,AD125=NT!$C$97,AD125=NT!$C$104,AD125=NT!$C$110,AD125=NT!$C$116,AD125=NT!$C$123,AD125=NT!$C$129,AD125=NT!$C$135),2,1),1)</f>
        <v>1</v>
      </c>
      <c r="AE132" s="158">
        <f>IF('C'!$C$95=NT!$AB$3,+IF(OR(AE125=NT!$C$31,AE125=NT!$C$37,AE125=NT!$C$43,AE125=NT!$C$49,AE125=NT!$C$55,AE125=NT!$C$61,AE125=NT!$C$67,AE125=NT!$C$73,AE125=NT!$C$79,AE125=NT!$C$85,AE125=NT!$C$91,AE125=NT!$C$97,AE125=NT!$C$104,AE125=NT!$C$110,AE125=NT!$C$116,AE125=NT!$C$123,AE125=NT!$C$129,AE125=NT!$C$135),2,1),1)</f>
        <v>1</v>
      </c>
      <c r="AF132" s="158">
        <f>IF('C'!$C$95=NT!$AB$3,+IF(OR(AF125=NT!$C$31,AF125=NT!$C$37,AF125=NT!$C$43,AF125=NT!$C$49,AF125=NT!$C$55,AF125=NT!$C$61,AF125=NT!$C$67,AF125=NT!$C$73,AF125=NT!$C$79,AF125=NT!$C$85,AF125=NT!$C$91,AF125=NT!$C$97,AF125=NT!$C$104,AF125=NT!$C$110,AF125=NT!$C$116,AF125=NT!$C$123,AF125=NT!$C$129,AF125=NT!$C$135),2,1),1)</f>
        <v>1</v>
      </c>
      <c r="AG132" s="158">
        <f>IF('C'!$C$95=NT!$AB$3,+IF(OR(AG125=NT!$C$31,AG125=NT!$C$37,AG125=NT!$C$43,AG125=NT!$C$49,AG125=NT!$C$55,AG125=NT!$C$61,AG125=NT!$C$67,AG125=NT!$C$73,AG125=NT!$C$79,AG125=NT!$C$85,AG125=NT!$C$91,AG125=NT!$C$97,AG125=NT!$C$104,AG125=NT!$C$110,AG125=NT!$C$116,AG125=NT!$C$123,AG125=NT!$C$129,AG125=NT!$C$135),2,1),1)</f>
        <v>1</v>
      </c>
      <c r="AH132" s="158">
        <f>IF('C'!$C$95=NT!$AB$3,+IF(OR(AH125=NT!$C$31,AH125=NT!$C$37,AH125=NT!$C$43,AH125=NT!$C$49,AH125=NT!$C$55,AH125=NT!$C$61,AH125=NT!$C$67,AH125=NT!$C$73,AH125=NT!$C$79,AH125=NT!$C$85,AH125=NT!$C$91,AH125=NT!$C$97,AH125=NT!$C$104,AH125=NT!$C$110,AH125=NT!$C$116,AH125=NT!$C$123,AH125=NT!$C$129,AH125=NT!$C$135),2,1),1)</f>
        <v>1</v>
      </c>
      <c r="AI132" s="158">
        <f>IF('C'!$C$95=NT!$AB$3,+IF(OR(AI125=NT!$C$31,AI125=NT!$C$37,AI125=NT!$C$43,AI125=NT!$C$49,AI125=NT!$C$55,AI125=NT!$C$61,AI125=NT!$C$67,AI125=NT!$C$73,AI125=NT!$C$79,AI125=NT!$C$85,AI125=NT!$C$91,AI125=NT!$C$97,AI125=NT!$C$104,AI125=NT!$C$110,AI125=NT!$C$116,AI125=NT!$C$123,AI125=NT!$C$129,AI125=NT!$C$135),2,1),1)</f>
        <v>1</v>
      </c>
      <c r="AJ132" s="158">
        <f>IF('C'!$C$95=NT!$AB$3,+IF(OR(AJ125=NT!$C$31,AJ125=NT!$C$37,AJ125=NT!$C$43,AJ125=NT!$C$49,AJ125=NT!$C$55,AJ125=NT!$C$61,AJ125=NT!$C$67,AJ125=NT!$C$73,AJ125=NT!$C$79,AJ125=NT!$C$85,AJ125=NT!$C$91,AJ125=NT!$C$97,AJ125=NT!$C$104,AJ125=NT!$C$110,AJ125=NT!$C$116,AJ125=NT!$C$123,AJ125=NT!$C$129,AJ125=NT!$C$135),2,1),1)</f>
        <v>1</v>
      </c>
      <c r="AK132" s="158">
        <f>IF('C'!$C$95=NT!$AB$3,+IF(OR(AK125=NT!$C$31,AK125=NT!$C$37,AK125=NT!$C$43,AK125=NT!$C$49,AK125=NT!$C$55,AK125=NT!$C$61,AK125=NT!$C$67,AK125=NT!$C$73,AK125=NT!$C$79,AK125=NT!$C$85,AK125=NT!$C$91,AK125=NT!$C$97,AK125=NT!$C$104,AK125=NT!$C$110,AK125=NT!$C$116,AK125=NT!$C$123,AK125=NT!$C$129,AK125=NT!$C$135),2,1),1)</f>
        <v>1</v>
      </c>
      <c r="AL132" s="158">
        <f>IF('C'!$C$95=NT!$AB$3,+IF(OR(AL125=NT!$C$31,AL125=NT!$C$37,AL125=NT!$C$43,AL125=NT!$C$49,AL125=NT!$C$55,AL125=NT!$C$61,AL125=NT!$C$67,AL125=NT!$C$73,AL125=NT!$C$79,AL125=NT!$C$85,AL125=NT!$C$91,AL125=NT!$C$97,AL125=NT!$C$104,AL125=NT!$C$110,AL125=NT!$C$116,AL125=NT!$C$123,AL125=NT!$C$129,AL125=NT!$C$135),2,1),1)</f>
        <v>1</v>
      </c>
      <c r="AM132" s="158">
        <f>IF('C'!$C$95=NT!$AB$3,+IF(OR(AM125=NT!$C$31,AM125=NT!$C$37,AM125=NT!$C$43,AM125=NT!$C$49,AM125=NT!$C$55,AM125=NT!$C$61,AM125=NT!$C$67,AM125=NT!$C$73,AM125=NT!$C$79,AM125=NT!$C$85,AM125=NT!$C$91,AM125=NT!$C$97,AM125=NT!$C$104,AM125=NT!$C$110,AM125=NT!$C$116,AM125=NT!$C$123,AM125=NT!$C$129,AM125=NT!$C$135),2,1),1)</f>
        <v>1</v>
      </c>
      <c r="AN132" s="158">
        <f>IF('C'!$C$95=NT!$AB$3,+IF(OR(AN125=NT!$C$31,AN125=NT!$C$37,AN125=NT!$C$43,AN125=NT!$C$49,AN125=NT!$C$55,AN125=NT!$C$61,AN125=NT!$C$67,AN125=NT!$C$73,AN125=NT!$C$79,AN125=NT!$C$85,AN125=NT!$C$91,AN125=NT!$C$97,AN125=NT!$C$104,AN125=NT!$C$110,AN125=NT!$C$116,AN125=NT!$C$123,AN125=NT!$C$129,AN125=NT!$C$135),2,1),1)</f>
        <v>1</v>
      </c>
      <c r="AO132" s="158">
        <f>IF('C'!$C$95=NT!$AB$3,+IF(OR(AO125=NT!$C$31,AO125=NT!$C$37,AO125=NT!$C$43,AO125=NT!$C$49,AO125=NT!$C$55,AO125=NT!$C$61,AO125=NT!$C$67,AO125=NT!$C$73,AO125=NT!$C$79,AO125=NT!$C$85,AO125=NT!$C$91,AO125=NT!$C$97,AO125=NT!$C$104,AO125=NT!$C$110,AO125=NT!$C$116,AO125=NT!$C$123,AO125=NT!$C$129,AO125=NT!$C$135),2,1),1)</f>
        <v>1</v>
      </c>
      <c r="AP132" s="158">
        <f>IF('C'!$C$95=NT!$AB$3,+IF(OR(AP125=NT!$C$31,AP125=NT!$C$37,AP125=NT!$C$43,AP125=NT!$C$49,AP125=NT!$C$55,AP125=NT!$C$61,AP125=NT!$C$67,AP125=NT!$C$73,AP125=NT!$C$79,AP125=NT!$C$85,AP125=NT!$C$91,AP125=NT!$C$97,AP125=NT!$C$104,AP125=NT!$C$110,AP125=NT!$C$116,AP125=NT!$C$123,AP125=NT!$C$129,AP125=NT!$C$135),2,1),1)</f>
        <v>1</v>
      </c>
      <c r="AQ132" s="158">
        <f>IF('C'!$C$95=NT!$AB$3,+IF(OR(AQ125=NT!$C$31,AQ125=NT!$C$37,AQ125=NT!$C$43,AQ125=NT!$C$49,AQ125=NT!$C$55,AQ125=NT!$C$61,AQ125=NT!$C$67,AQ125=NT!$C$73,AQ125=NT!$C$79,AQ125=NT!$C$85,AQ125=NT!$C$91,AQ125=NT!$C$97,AQ125=NT!$C$104,AQ125=NT!$C$110,AQ125=NT!$C$116,AQ125=NT!$C$123,AQ125=NT!$C$129,AQ125=NT!$C$135),2,1),1)</f>
        <v>1</v>
      </c>
      <c r="AR132" s="158">
        <f>IF('C'!$C$95=NT!$AB$3,+IF(OR(AR125=NT!$C$31,AR125=NT!$C$37,AR125=NT!$C$43,AR125=NT!$C$49,AR125=NT!$C$55,AR125=NT!$C$61,AR125=NT!$C$67,AR125=NT!$C$73,AR125=NT!$C$79,AR125=NT!$C$85,AR125=NT!$C$91,AR125=NT!$C$97,AR125=NT!$C$104,AR125=NT!$C$110,AR125=NT!$C$116,AR125=NT!$C$123,AR125=NT!$C$129,AR125=NT!$C$135),2,1),1)</f>
        <v>1</v>
      </c>
      <c r="AS132" s="158">
        <f>IF('C'!$C$95=NT!$AB$3,+IF(OR(AS125=NT!$C$31,AS125=NT!$C$37,AS125=NT!$C$43,AS125=NT!$C$49,AS125=NT!$C$55,AS125=NT!$C$61,AS125=NT!$C$67,AS125=NT!$C$73,AS125=NT!$C$79,AS125=NT!$C$85,AS125=NT!$C$91,AS125=NT!$C$97,AS125=NT!$C$104,AS125=NT!$C$110,AS125=NT!$C$116,AS125=NT!$C$123,AS125=NT!$C$129,AS125=NT!$C$135),2,1),1)</f>
        <v>1</v>
      </c>
      <c r="AT132" s="158">
        <f>IF('C'!$C$95=NT!$AB$3,+IF(OR(AT125=NT!$C$31,AT125=NT!$C$37,AT125=NT!$C$43,AT125=NT!$C$49,AT125=NT!$C$55,AT125=NT!$C$61,AT125=NT!$C$67,AT125=NT!$C$73,AT125=NT!$C$79,AT125=NT!$C$85,AT125=NT!$C$91,AT125=NT!$C$97,AT125=NT!$C$104,AT125=NT!$C$110,AT125=NT!$C$116,AT125=NT!$C$123,AT125=NT!$C$129,AT125=NT!$C$135),2,1),1)</f>
        <v>1</v>
      </c>
      <c r="AU132" s="158">
        <f>IF('C'!$C$95=NT!$AB$3,+IF(OR(AU125=NT!$C$31,AU125=NT!$C$37,AU125=NT!$C$43,AU125=NT!$C$49,AU125=NT!$C$55,AU125=NT!$C$61,AU125=NT!$C$67,AU125=NT!$C$73,AU125=NT!$C$79,AU125=NT!$C$85,AU125=NT!$C$91,AU125=NT!$C$97,AU125=NT!$C$104,AU125=NT!$C$110,AU125=NT!$C$116,AU125=NT!$C$123,AU125=NT!$C$129,AU125=NT!$C$135),2,1),1)</f>
        <v>1</v>
      </c>
      <c r="AV132" s="158">
        <f>IF('C'!$C$95=NT!$AB$3,+IF(OR(AV125=NT!$C$31,AV125=NT!$C$37,AV125=NT!$C$43,AV125=NT!$C$49,AV125=NT!$C$55,AV125=NT!$C$61,AV125=NT!$C$67,AV125=NT!$C$73,AV125=NT!$C$79,AV125=NT!$C$85,AV125=NT!$C$91,AV125=NT!$C$97,AV125=NT!$C$104,AV125=NT!$C$110,AV125=NT!$C$116,AV125=NT!$C$123,AV125=NT!$C$129,AV125=NT!$C$135),2,1),1)</f>
        <v>1</v>
      </c>
      <c r="AW132" s="158">
        <f>IF('C'!$C$95=NT!$AB$3,+IF(OR(AW125=NT!$C$31,AW125=NT!$C$37,AW125=NT!$C$43,AW125=NT!$C$49,AW125=NT!$C$55,AW125=NT!$C$61,AW125=NT!$C$67,AW125=NT!$C$73,AW125=NT!$C$79,AW125=NT!$C$85,AW125=NT!$C$91,AW125=NT!$C$97,AW125=NT!$C$104,AW125=NT!$C$110,AW125=NT!$C$116,AW125=NT!$C$123,AW125=NT!$C$129,AW125=NT!$C$135),2,1),1)</f>
        <v>1</v>
      </c>
      <c r="AX132" s="158">
        <f>IF('C'!$C$95=NT!$AB$3,+IF(OR(AX125=NT!$C$31,AX125=NT!$C$37,AX125=NT!$C$43,AX125=NT!$C$49,AX125=NT!$C$55,AX125=NT!$C$61,AX125=NT!$C$67,AX125=NT!$C$73,AX125=NT!$C$79,AX125=NT!$C$85,AX125=NT!$C$91,AX125=NT!$C$97,AX125=NT!$C$104,AX125=NT!$C$110,AX125=NT!$C$116,AX125=NT!$C$123,AX125=NT!$C$129,AX125=NT!$C$135),2,1),1)</f>
        <v>1</v>
      </c>
      <c r="AY132" s="158">
        <f>IF('C'!$C$95=NT!$AB$3,+IF(OR(AY125=NT!$C$31,AY125=NT!$C$37,AY125=NT!$C$43,AY125=NT!$C$49,AY125=NT!$C$55,AY125=NT!$C$61,AY125=NT!$C$67,AY125=NT!$C$73,AY125=NT!$C$79,AY125=NT!$C$85,AY125=NT!$C$91,AY125=NT!$C$97,AY125=NT!$C$104,AY125=NT!$C$110,AY125=NT!$C$116,AY125=NT!$C$123,AY125=NT!$C$129,AY125=NT!$C$135),2,1),1)</f>
        <v>1</v>
      </c>
      <c r="AZ132" s="158">
        <f>IF('C'!$C$95=NT!$AB$3,+IF(OR(AZ125=NT!$C$31,AZ125=NT!$C$37,AZ125=NT!$C$43,AZ125=NT!$C$49,AZ125=NT!$C$55,AZ125=NT!$C$61,AZ125=NT!$C$67,AZ125=NT!$C$73,AZ125=NT!$C$79,AZ125=NT!$C$85,AZ125=NT!$C$91,AZ125=NT!$C$97,AZ125=NT!$C$104,AZ125=NT!$C$110,AZ125=NT!$C$116,AZ125=NT!$C$123,AZ125=NT!$C$129,AZ125=NT!$C$135),2,1),1)</f>
        <v>1</v>
      </c>
      <c r="BA132" s="158">
        <f>IF('C'!$C$95=NT!$AB$3,+IF(OR(BA125=NT!$C$31,BA125=NT!$C$37,BA125=NT!$C$43,BA125=NT!$C$49,BA125=NT!$C$55,BA125=NT!$C$61,BA125=NT!$C$67,BA125=NT!$C$73,BA125=NT!$C$79,BA125=NT!$C$85,BA125=NT!$C$91,BA125=NT!$C$97,BA125=NT!$C$104,BA125=NT!$C$110,BA125=NT!$C$116,BA125=NT!$C$123,BA125=NT!$C$129,BA125=NT!$C$135),2,1),1)</f>
        <v>1</v>
      </c>
      <c r="BB132" s="158">
        <f>IF('C'!$C$95=NT!$AB$3,+IF(OR(BB125=NT!$C$31,BB125=NT!$C$37,BB125=NT!$C$43,BB125=NT!$C$49,BB125=NT!$C$55,BB125=NT!$C$61,BB125=NT!$C$67,BB125=NT!$C$73,BB125=NT!$C$79,BB125=NT!$C$85,BB125=NT!$C$91,BB125=NT!$C$97,BB125=NT!$C$104,BB125=NT!$C$110,BB125=NT!$C$116,BB125=NT!$C$123,BB125=NT!$C$129,BB125=NT!$C$135),2,1),1)</f>
        <v>1</v>
      </c>
      <c r="BC132" s="158">
        <f>IF('C'!$C$95=NT!$AB$3,+IF(OR(BC125=NT!$C$31,BC125=NT!$C$37,BC125=NT!$C$43,BC125=NT!$C$49,BC125=NT!$C$55,BC125=NT!$C$61,BC125=NT!$C$67,BC125=NT!$C$73,BC125=NT!$C$79,BC125=NT!$C$85,BC125=NT!$C$91,BC125=NT!$C$97,BC125=NT!$C$104,BC125=NT!$C$110,BC125=NT!$C$116,BC125=NT!$C$123,BC125=NT!$C$129,BC125=NT!$C$135),2,1),1)</f>
        <v>1</v>
      </c>
      <c r="BD132" s="158">
        <f>IF('C'!$C$95=NT!$AB$3,+IF(OR(BD125=NT!$C$31,BD125=NT!$C$37,BD125=NT!$C$43,BD125=NT!$C$49,BD125=NT!$C$55,BD125=NT!$C$61,BD125=NT!$C$67,BD125=NT!$C$73,BD125=NT!$C$79,BD125=NT!$C$85,BD125=NT!$C$91,BD125=NT!$C$97,BD125=NT!$C$104,BD125=NT!$C$110,BD125=NT!$C$116,BD125=NT!$C$123,BD125=NT!$C$129,BD125=NT!$C$135),2,1),1)</f>
        <v>1</v>
      </c>
      <c r="BE132" s="158">
        <f>IF('C'!$C$95=NT!$AB$3,+IF(OR(BE125=NT!$C$31,BE125=NT!$C$37,BE125=NT!$C$43,BE125=NT!$C$49,BE125=NT!$C$55,BE125=NT!$C$61,BE125=NT!$C$67,BE125=NT!$C$73,BE125=NT!$C$79,BE125=NT!$C$85,BE125=NT!$C$91,BE125=NT!$C$97,BE125=NT!$C$104,BE125=NT!$C$110,BE125=NT!$C$116,BE125=NT!$C$123,BE125=NT!$C$129,BE125=NT!$C$135),2,1),1)</f>
        <v>1</v>
      </c>
      <c r="BF132" s="158">
        <f>IF('C'!$C$95=NT!$AB$3,+IF(OR(BF125=NT!$C$31,BF125=NT!$C$37,BF125=NT!$C$43,BF125=NT!$C$49,BF125=NT!$C$55,BF125=NT!$C$61,BF125=NT!$C$67,BF125=NT!$C$73,BF125=NT!$C$79,BF125=NT!$C$85,BF125=NT!$C$91,BF125=NT!$C$97,BF125=NT!$C$104,BF125=NT!$C$110,BF125=NT!$C$116,BF125=NT!$C$123,BF125=NT!$C$129,BF125=NT!$C$135),2,1),1)</f>
        <v>1</v>
      </c>
      <c r="BG132" s="158">
        <f>IF('C'!$C$95=NT!$AB$3,+IF(OR(BG125=NT!$C$31,BG125=NT!$C$37,BG125=NT!$C$43,BG125=NT!$C$49,BG125=NT!$C$55,BG125=NT!$C$61,BG125=NT!$C$67,BG125=NT!$C$73,BG125=NT!$C$79,BG125=NT!$C$85,BG125=NT!$C$91,BG125=NT!$C$97,BG125=NT!$C$104,BG125=NT!$C$110,BG125=NT!$C$116,BG125=NT!$C$123,BG125=NT!$C$129,BG125=NT!$C$135),2,1),1)</f>
        <v>1</v>
      </c>
      <c r="BH132" s="158">
        <f>IF('C'!$C$95=NT!$AB$3,+IF(OR(BH125=NT!$C$31,BH125=NT!$C$37,BH125=NT!$C$43,BH125=NT!$C$49,BH125=NT!$C$55,BH125=NT!$C$61,BH125=NT!$C$67,BH125=NT!$C$73,BH125=NT!$C$79,BH125=NT!$C$85,BH125=NT!$C$91,BH125=NT!$C$97,BH125=NT!$C$104,BH125=NT!$C$110,BH125=NT!$C$116,BH125=NT!$C$123,BH125=NT!$C$129,BH125=NT!$C$135),2,1),1)</f>
        <v>1</v>
      </c>
      <c r="BI132" s="158">
        <f>IF('C'!$C$95=NT!$AB$3,+IF(OR(BI125=NT!$C$31,BI125=NT!$C$37,BI125=NT!$C$43,BI125=NT!$C$49,BI125=NT!$C$55,BI125=NT!$C$61,BI125=NT!$C$67,BI125=NT!$C$73,BI125=NT!$C$79,BI125=NT!$C$85,BI125=NT!$C$91,BI125=NT!$C$97,BI125=NT!$C$104,BI125=NT!$C$110,BI125=NT!$C$116,BI125=NT!$C$123,BI125=NT!$C$129,BI125=NT!$C$135),2,1),1)</f>
        <v>1</v>
      </c>
      <c r="BJ132" s="158">
        <f>IF('C'!$C$95=NT!$AB$3,+IF(OR(BJ125=NT!$C$31,BJ125=NT!$C$37,BJ125=NT!$C$43,BJ125=NT!$C$49,BJ125=NT!$C$55,BJ125=NT!$C$61,BJ125=NT!$C$67,BJ125=NT!$C$73,BJ125=NT!$C$79,BJ125=NT!$C$85,BJ125=NT!$C$91,BJ125=NT!$C$97,BJ125=NT!$C$104,BJ125=NT!$C$110,BJ125=NT!$C$116,BJ125=NT!$C$123,BJ125=NT!$C$129,BJ125=NT!$C$135),2,1),1)</f>
        <v>1</v>
      </c>
      <c r="BK132" s="158">
        <f>IF('C'!$C$95=NT!$AB$3,+IF(OR(BK125=NT!$C$31,BK125=NT!$C$37,BK125=NT!$C$43,BK125=NT!$C$49,BK125=NT!$C$55,BK125=NT!$C$61,BK125=NT!$C$67,BK125=NT!$C$73,BK125=NT!$C$79,BK125=NT!$C$85,BK125=NT!$C$91,BK125=NT!$C$97,BK125=NT!$C$104,BK125=NT!$C$110,BK125=NT!$C$116,BK125=NT!$C$123,BK125=NT!$C$129,BK125=NT!$C$135),2,1),1)</f>
        <v>1</v>
      </c>
    </row>
    <row r="135" spans="1:63" s="122" customFormat="1">
      <c r="A135" s="140"/>
      <c r="B135" s="254" t="str">
        <f>+'C'!B98</f>
        <v>Programadors</v>
      </c>
      <c r="C135" s="194"/>
      <c r="D135" s="155">
        <f>+Home!$J$11</f>
        <v>40909</v>
      </c>
      <c r="E135" s="155">
        <f t="shared" ref="E135:AJ135" si="86">EDATE(D135,1)</f>
        <v>40940</v>
      </c>
      <c r="F135" s="155">
        <f t="shared" si="86"/>
        <v>40969</v>
      </c>
      <c r="G135" s="155">
        <f t="shared" si="86"/>
        <v>41000</v>
      </c>
      <c r="H135" s="155">
        <f t="shared" si="86"/>
        <v>41030</v>
      </c>
      <c r="I135" s="155">
        <f t="shared" si="86"/>
        <v>41061</v>
      </c>
      <c r="J135" s="155">
        <f t="shared" si="86"/>
        <v>41091</v>
      </c>
      <c r="K135" s="155">
        <f t="shared" si="86"/>
        <v>41122</v>
      </c>
      <c r="L135" s="155">
        <f t="shared" si="86"/>
        <v>41153</v>
      </c>
      <c r="M135" s="155">
        <f t="shared" si="86"/>
        <v>41183</v>
      </c>
      <c r="N135" s="155">
        <f t="shared" si="86"/>
        <v>41214</v>
      </c>
      <c r="O135" s="155">
        <f t="shared" si="86"/>
        <v>41244</v>
      </c>
      <c r="P135" s="155">
        <f t="shared" si="86"/>
        <v>41275</v>
      </c>
      <c r="Q135" s="155">
        <f t="shared" si="86"/>
        <v>41306</v>
      </c>
      <c r="R135" s="155">
        <f t="shared" si="86"/>
        <v>41334</v>
      </c>
      <c r="S135" s="155">
        <f t="shared" si="86"/>
        <v>41365</v>
      </c>
      <c r="T135" s="155">
        <f t="shared" si="86"/>
        <v>41395</v>
      </c>
      <c r="U135" s="155">
        <f t="shared" si="86"/>
        <v>41426</v>
      </c>
      <c r="V135" s="155">
        <f t="shared" si="86"/>
        <v>41456</v>
      </c>
      <c r="W135" s="155">
        <f t="shared" si="86"/>
        <v>41487</v>
      </c>
      <c r="X135" s="155">
        <f t="shared" si="86"/>
        <v>41518</v>
      </c>
      <c r="Y135" s="155">
        <f t="shared" si="86"/>
        <v>41548</v>
      </c>
      <c r="Z135" s="155">
        <f t="shared" si="86"/>
        <v>41579</v>
      </c>
      <c r="AA135" s="155">
        <f t="shared" si="86"/>
        <v>41609</v>
      </c>
      <c r="AB135" s="155">
        <f t="shared" si="86"/>
        <v>41640</v>
      </c>
      <c r="AC135" s="155">
        <f t="shared" si="86"/>
        <v>41671</v>
      </c>
      <c r="AD135" s="155">
        <f t="shared" si="86"/>
        <v>41699</v>
      </c>
      <c r="AE135" s="155">
        <f t="shared" si="86"/>
        <v>41730</v>
      </c>
      <c r="AF135" s="155">
        <f t="shared" si="86"/>
        <v>41760</v>
      </c>
      <c r="AG135" s="155">
        <f t="shared" si="86"/>
        <v>41791</v>
      </c>
      <c r="AH135" s="155">
        <f t="shared" si="86"/>
        <v>41821</v>
      </c>
      <c r="AI135" s="155">
        <f t="shared" si="86"/>
        <v>41852</v>
      </c>
      <c r="AJ135" s="155">
        <f t="shared" si="86"/>
        <v>41883</v>
      </c>
      <c r="AK135" s="155">
        <f t="shared" ref="AK135:BK135" si="87">EDATE(AJ135,1)</f>
        <v>41913</v>
      </c>
      <c r="AL135" s="155">
        <f t="shared" si="87"/>
        <v>41944</v>
      </c>
      <c r="AM135" s="155">
        <f t="shared" si="87"/>
        <v>41974</v>
      </c>
      <c r="AN135" s="155">
        <f t="shared" si="87"/>
        <v>42005</v>
      </c>
      <c r="AO135" s="155">
        <f t="shared" si="87"/>
        <v>42036</v>
      </c>
      <c r="AP135" s="155">
        <f t="shared" si="87"/>
        <v>42064</v>
      </c>
      <c r="AQ135" s="155">
        <f t="shared" si="87"/>
        <v>42095</v>
      </c>
      <c r="AR135" s="155">
        <f t="shared" si="87"/>
        <v>42125</v>
      </c>
      <c r="AS135" s="155">
        <f t="shared" si="87"/>
        <v>42156</v>
      </c>
      <c r="AT135" s="155">
        <f t="shared" si="87"/>
        <v>42186</v>
      </c>
      <c r="AU135" s="155">
        <f t="shared" si="87"/>
        <v>42217</v>
      </c>
      <c r="AV135" s="155">
        <f t="shared" si="87"/>
        <v>42248</v>
      </c>
      <c r="AW135" s="155">
        <f t="shared" si="87"/>
        <v>42278</v>
      </c>
      <c r="AX135" s="155">
        <f t="shared" si="87"/>
        <v>42309</v>
      </c>
      <c r="AY135" s="155">
        <f t="shared" si="87"/>
        <v>42339</v>
      </c>
      <c r="AZ135" s="155">
        <f t="shared" si="87"/>
        <v>42370</v>
      </c>
      <c r="BA135" s="155">
        <f t="shared" si="87"/>
        <v>42401</v>
      </c>
      <c r="BB135" s="155">
        <f t="shared" si="87"/>
        <v>42430</v>
      </c>
      <c r="BC135" s="155">
        <f t="shared" si="87"/>
        <v>42461</v>
      </c>
      <c r="BD135" s="155">
        <f t="shared" si="87"/>
        <v>42491</v>
      </c>
      <c r="BE135" s="155">
        <f t="shared" si="87"/>
        <v>42522</v>
      </c>
      <c r="BF135" s="155">
        <f t="shared" si="87"/>
        <v>42552</v>
      </c>
      <c r="BG135" s="155">
        <f t="shared" si="87"/>
        <v>42583</v>
      </c>
      <c r="BH135" s="155">
        <f t="shared" si="87"/>
        <v>42614</v>
      </c>
      <c r="BI135" s="155">
        <f t="shared" si="87"/>
        <v>42644</v>
      </c>
      <c r="BJ135" s="155">
        <f t="shared" si="87"/>
        <v>42675</v>
      </c>
      <c r="BK135" s="155">
        <f t="shared" si="87"/>
        <v>42705</v>
      </c>
    </row>
    <row r="136" spans="1:63" s="122" customFormat="1">
      <c r="A136" s="140"/>
      <c r="B136" s="226" t="s">
        <v>175</v>
      </c>
      <c r="C136" s="213"/>
      <c r="D136" s="229">
        <f>+IF(AND(D135&gt;='C'!$R98,D135&lt;'C'!$T98),'C'!$O98,0)</f>
        <v>82.25</v>
      </c>
      <c r="E136" s="229">
        <f>+IF(AND(E135&gt;='C'!$R98,E135&lt;'C'!$T98),'C'!$O98,0)</f>
        <v>82.25</v>
      </c>
      <c r="F136" s="229">
        <f>+IF(AND(F135&gt;='C'!$R98,F135&lt;'C'!$T98),'C'!$O98,0)</f>
        <v>82.25</v>
      </c>
      <c r="G136" s="229">
        <f>+IF(AND(G135&gt;='C'!$R98,G135&lt;'C'!$T98),'C'!$O98,0)</f>
        <v>82.25</v>
      </c>
      <c r="H136" s="229">
        <f>+IF(AND(H135&gt;='C'!$R98,H135&lt;'C'!$T98),'C'!$O98,0)</f>
        <v>82.25</v>
      </c>
      <c r="I136" s="229">
        <f>+IF(AND(I135&gt;='C'!$R98,I135&lt;'C'!$T98),'C'!$O98,0)</f>
        <v>82.25</v>
      </c>
      <c r="J136" s="229">
        <f>+IF(AND(J135&gt;='C'!$R98,J135&lt;'C'!$T98),'C'!$O98,0)</f>
        <v>82.25</v>
      </c>
      <c r="K136" s="229">
        <f>+IF(AND(K135&gt;='C'!$R98,K135&lt;'C'!$T98),'C'!$O98,0)</f>
        <v>82.25</v>
      </c>
      <c r="L136" s="229">
        <f>+IF(AND(L135&gt;='C'!$R98,L135&lt;'C'!$T98),'C'!$O98,0)</f>
        <v>82.25</v>
      </c>
      <c r="M136" s="229">
        <f>+IF(AND(M135&gt;='C'!$R98,M135&lt;'C'!$T98),'C'!$O98,0)</f>
        <v>82.25</v>
      </c>
      <c r="N136" s="229">
        <f>+IF(AND(N135&gt;='C'!$R98,N135&lt;'C'!$T98),'C'!$O98,0)</f>
        <v>82.25</v>
      </c>
      <c r="O136" s="229">
        <f>+IF(AND(O135&gt;='C'!$R98,O135&lt;'C'!$T98),'C'!$O98,0)</f>
        <v>82.25</v>
      </c>
      <c r="P136" s="229">
        <f>+IF(AND(P135&gt;='C'!$R98,P135&lt;'C'!$T98),'C'!$O98,0)</f>
        <v>82.25</v>
      </c>
      <c r="Q136" s="229">
        <f>+IF(AND(Q135&gt;='C'!$R98,Q135&lt;'C'!$T98),'C'!$O98,0)</f>
        <v>82.25</v>
      </c>
      <c r="R136" s="229">
        <f>+IF(AND(R135&gt;='C'!$R98,R135&lt;'C'!$T98),'C'!$O98,0)</f>
        <v>82.25</v>
      </c>
      <c r="S136" s="229">
        <f>+IF(AND(S135&gt;='C'!$R98,S135&lt;'C'!$T98),'C'!$O98,0)</f>
        <v>82.25</v>
      </c>
      <c r="T136" s="229">
        <f>+IF(AND(T135&gt;='C'!$R98,T135&lt;'C'!$T98),'C'!$O98,0)</f>
        <v>82.25</v>
      </c>
      <c r="U136" s="229">
        <f>+IF(AND(U135&gt;='C'!$R98,U135&lt;'C'!$T98),'C'!$O98,0)</f>
        <v>82.25</v>
      </c>
      <c r="V136" s="229">
        <f>+IF(AND(V135&gt;='C'!$R98,V135&lt;'C'!$T98),'C'!$O98,0)</f>
        <v>82.25</v>
      </c>
      <c r="W136" s="229">
        <f>+IF(AND(W135&gt;='C'!$R98,W135&lt;'C'!$T98),'C'!$O98,0)</f>
        <v>82.25</v>
      </c>
      <c r="X136" s="229">
        <f>+IF(AND(X135&gt;='C'!$R98,X135&lt;'C'!$T98),'C'!$O98,0)</f>
        <v>82.25</v>
      </c>
      <c r="Y136" s="229">
        <f>+IF(AND(Y135&gt;='C'!$R98,Y135&lt;'C'!$T98),'C'!$O98,0)</f>
        <v>82.25</v>
      </c>
      <c r="Z136" s="229">
        <f>+IF(AND(Z135&gt;='C'!$R98,Z135&lt;'C'!$T98),'C'!$O98,0)</f>
        <v>82.25</v>
      </c>
      <c r="AA136" s="229">
        <f>+IF(AND(AA135&gt;='C'!$R98,AA135&lt;'C'!$T98),'C'!$O98,0)</f>
        <v>82.25</v>
      </c>
      <c r="AB136" s="229">
        <f>+IF(AND(AB135&gt;='C'!$R98,AB135&lt;'C'!$T98),'C'!$O98,0)</f>
        <v>82.25</v>
      </c>
      <c r="AC136" s="229">
        <f>+IF(AND(AC135&gt;='C'!$R98,AC135&lt;'C'!$T98),'C'!$O98,0)</f>
        <v>82.25</v>
      </c>
      <c r="AD136" s="229">
        <f>+IF(AND(AD135&gt;='C'!$R98,AD135&lt;'C'!$T98),'C'!$O98,0)</f>
        <v>82.25</v>
      </c>
      <c r="AE136" s="229">
        <f>+IF(AND(AE135&gt;='C'!$R98,AE135&lt;'C'!$T98),'C'!$O98,0)</f>
        <v>82.25</v>
      </c>
      <c r="AF136" s="229">
        <f>+IF(AND(AF135&gt;='C'!$R98,AF135&lt;'C'!$T98),'C'!$O98,0)</f>
        <v>82.25</v>
      </c>
      <c r="AG136" s="229">
        <f>+IF(AND(AG135&gt;='C'!$R98,AG135&lt;'C'!$T98),'C'!$O98,0)</f>
        <v>82.25</v>
      </c>
      <c r="AH136" s="229">
        <f>+IF(AND(AH135&gt;='C'!$R98,AH135&lt;'C'!$T98),'C'!$O98,0)</f>
        <v>82.25</v>
      </c>
      <c r="AI136" s="229">
        <f>+IF(AND(AI135&gt;='C'!$R98,AI135&lt;'C'!$T98),'C'!$O98,0)</f>
        <v>82.25</v>
      </c>
      <c r="AJ136" s="229">
        <f>+IF(AND(AJ135&gt;='C'!$R98,AJ135&lt;'C'!$T98),'C'!$O98,0)</f>
        <v>82.25</v>
      </c>
      <c r="AK136" s="229">
        <f>+IF(AND(AK135&gt;='C'!$R98,AK135&lt;'C'!$T98),'C'!$O98,0)</f>
        <v>82.25</v>
      </c>
      <c r="AL136" s="229">
        <f>+IF(AND(AL135&gt;='C'!$R98,AL135&lt;'C'!$T98),'C'!$O98,0)</f>
        <v>82.25</v>
      </c>
      <c r="AM136" s="229">
        <f>+IF(AND(AM135&gt;='C'!$R98,AM135&lt;'C'!$T98),'C'!$O98,0)</f>
        <v>82.25</v>
      </c>
      <c r="AN136" s="229">
        <f>+IF(AND(AN135&gt;='C'!$R98,AN135&lt;'C'!$T98),'C'!$O98,0)</f>
        <v>82.25</v>
      </c>
      <c r="AO136" s="229">
        <f>+IF(AND(AO135&gt;='C'!$R98,AO135&lt;'C'!$T98),'C'!$O98,0)</f>
        <v>82.25</v>
      </c>
      <c r="AP136" s="229">
        <f>+IF(AND(AP135&gt;='C'!$R98,AP135&lt;'C'!$T98),'C'!$O98,0)</f>
        <v>82.25</v>
      </c>
      <c r="AQ136" s="229">
        <f>+IF(AND(AQ135&gt;='C'!$R98,AQ135&lt;'C'!$T98),'C'!$O98,0)</f>
        <v>82.25</v>
      </c>
      <c r="AR136" s="229">
        <f>+IF(AND(AR135&gt;='C'!$R98,AR135&lt;'C'!$T98),'C'!$O98,0)</f>
        <v>82.25</v>
      </c>
      <c r="AS136" s="229">
        <f>+IF(AND(AS135&gt;='C'!$R98,AS135&lt;'C'!$T98),'C'!$O98,0)</f>
        <v>82.25</v>
      </c>
      <c r="AT136" s="229">
        <f>+IF(AND(AT135&gt;='C'!$R98,AT135&lt;'C'!$T98),'C'!$O98,0)</f>
        <v>82.25</v>
      </c>
      <c r="AU136" s="229">
        <f>+IF(AND(AU135&gt;='C'!$R98,AU135&lt;'C'!$T98),'C'!$O98,0)</f>
        <v>82.25</v>
      </c>
      <c r="AV136" s="229">
        <f>+IF(AND(AV135&gt;='C'!$R98,AV135&lt;'C'!$T98),'C'!$O98,0)</f>
        <v>82.25</v>
      </c>
      <c r="AW136" s="229">
        <f>+IF(AND(AW135&gt;='C'!$R98,AW135&lt;'C'!$T98),'C'!$O98,0)</f>
        <v>82.25</v>
      </c>
      <c r="AX136" s="229">
        <f>+IF(AND(AX135&gt;='C'!$R98,AX135&lt;'C'!$T98),'C'!$O98,0)</f>
        <v>82.25</v>
      </c>
      <c r="AY136" s="229">
        <f>+IF(AND(AY135&gt;='C'!$R98,AY135&lt;'C'!$T98),'C'!$O98,0)</f>
        <v>82.25</v>
      </c>
      <c r="AZ136" s="229">
        <f>+IF(AND(AZ135&gt;='C'!$R98,AZ135&lt;'C'!$T98),'C'!$O98,0)</f>
        <v>82.25</v>
      </c>
      <c r="BA136" s="229">
        <f>+IF(AND(BA135&gt;='C'!$R98,BA135&lt;'C'!$T98),'C'!$O98,0)</f>
        <v>82.25</v>
      </c>
      <c r="BB136" s="229">
        <f>+IF(AND(BB135&gt;='C'!$R98,BB135&lt;'C'!$T98),'C'!$O98,0)</f>
        <v>82.25</v>
      </c>
      <c r="BC136" s="229">
        <f>+IF(AND(BC135&gt;='C'!$R98,BC135&lt;'C'!$T98),'C'!$O98,0)</f>
        <v>82.25</v>
      </c>
      <c r="BD136" s="229">
        <f>+IF(AND(BD135&gt;='C'!$R98,BD135&lt;'C'!$T98),'C'!$O98,0)</f>
        <v>82.25</v>
      </c>
      <c r="BE136" s="229">
        <f>+IF(AND(BE135&gt;='C'!$R98,BE135&lt;'C'!$T98),'C'!$O98,0)</f>
        <v>82.25</v>
      </c>
      <c r="BF136" s="229">
        <f>+IF(AND(BF135&gt;='C'!$R98,BF135&lt;'C'!$T98),'C'!$O98,0)</f>
        <v>82.25</v>
      </c>
      <c r="BG136" s="229">
        <f>+IF(AND(BG135&gt;='C'!$R98,BG135&lt;'C'!$T98),'C'!$O98,0)</f>
        <v>82.25</v>
      </c>
      <c r="BH136" s="229">
        <f>+IF(AND(BH135&gt;='C'!$R98,BH135&lt;'C'!$T98),'C'!$O98,0)</f>
        <v>82.25</v>
      </c>
      <c r="BI136" s="229">
        <f>+IF(AND(BI135&gt;='C'!$R98,BI135&lt;'C'!$T98),'C'!$O98,0)</f>
        <v>82.25</v>
      </c>
      <c r="BJ136" s="229">
        <f>+IF(AND(BJ135&gt;='C'!$R98,BJ135&lt;'C'!$T98),'C'!$O98,0)</f>
        <v>82.25</v>
      </c>
      <c r="BK136" s="229">
        <f>+IF(AND(BK135&gt;='C'!$R98,BK135&lt;'C'!$T98),'C'!$O98,0)</f>
        <v>82.25</v>
      </c>
    </row>
    <row r="137" spans="1:63" s="122" customFormat="1">
      <c r="A137" s="140"/>
      <c r="B137" s="226" t="s">
        <v>248</v>
      </c>
      <c r="C137" s="213"/>
      <c r="D137" s="229">
        <f>+IF(AND(D135&gt;='C'!$R98,D135&lt;'C'!$T98),'C'!$G98,0)*D142</f>
        <v>1500</v>
      </c>
      <c r="E137" s="229">
        <f>+IF(AND(E135&gt;='C'!$R98,E135&lt;'C'!$T98),'C'!$G98,0)*E142</f>
        <v>1500</v>
      </c>
      <c r="F137" s="229">
        <f>+IF(AND(F135&gt;='C'!$R98,F135&lt;'C'!$T98),'C'!$G98,0)*F142</f>
        <v>1500</v>
      </c>
      <c r="G137" s="229">
        <f>+IF(AND(G135&gt;='C'!$R98,G135&lt;'C'!$T98),'C'!$G98,0)*G142</f>
        <v>1500</v>
      </c>
      <c r="H137" s="229">
        <f>+IF(AND(H135&gt;='C'!$R98,H135&lt;'C'!$T98),'C'!$G98,0)*H142</f>
        <v>1500</v>
      </c>
      <c r="I137" s="229">
        <f>+IF(AND(I135&gt;='C'!$R98,I135&lt;'C'!$T98),'C'!$G98,0)*I142</f>
        <v>1500</v>
      </c>
      <c r="J137" s="229">
        <f>+IF(AND(J135&gt;='C'!$R98,J135&lt;'C'!$T98),'C'!$G98,0)*J142</f>
        <v>1500</v>
      </c>
      <c r="K137" s="229">
        <f>+IF(AND(K135&gt;='C'!$R98,K135&lt;'C'!$T98),'C'!$G98,0)*K142</f>
        <v>1500</v>
      </c>
      <c r="L137" s="229">
        <f>+IF(AND(L135&gt;='C'!$R98,L135&lt;'C'!$T98),'C'!$G98,0)*L142</f>
        <v>1500</v>
      </c>
      <c r="M137" s="229">
        <f>+IF(AND(M135&gt;='C'!$R98,M135&lt;'C'!$T98),'C'!$G98,0)*M142</f>
        <v>1500</v>
      </c>
      <c r="N137" s="229">
        <f>+IF(AND(N135&gt;='C'!$R98,N135&lt;'C'!$T98),'C'!$G98,0)*N142</f>
        <v>1500</v>
      </c>
      <c r="O137" s="229">
        <f>+IF(AND(O135&gt;='C'!$R98,O135&lt;'C'!$T98),'C'!$G98,0)*O142</f>
        <v>1500</v>
      </c>
      <c r="P137" s="229">
        <f>+IF(AND(P135&gt;='C'!$R98,P135&lt;'C'!$T98),'C'!$G98,0)*P142</f>
        <v>1500</v>
      </c>
      <c r="Q137" s="229">
        <f>+IF(AND(Q135&gt;='C'!$R98,Q135&lt;'C'!$T98),'C'!$G98,0)*Q142</f>
        <v>1500</v>
      </c>
      <c r="R137" s="229">
        <f>+IF(AND(R135&gt;='C'!$R98,R135&lt;'C'!$T98),'C'!$G98,0)*R142</f>
        <v>1500</v>
      </c>
      <c r="S137" s="229">
        <f>+IF(AND(S135&gt;='C'!$R98,S135&lt;'C'!$T98),'C'!$G98,0)*S142</f>
        <v>1500</v>
      </c>
      <c r="T137" s="229">
        <f>+IF(AND(T135&gt;='C'!$R98,T135&lt;'C'!$T98),'C'!$G98,0)*T142</f>
        <v>1500</v>
      </c>
      <c r="U137" s="229">
        <f>+IF(AND(U135&gt;='C'!$R98,U135&lt;'C'!$T98),'C'!$G98,0)*U142</f>
        <v>1500</v>
      </c>
      <c r="V137" s="229">
        <f>+IF(AND(V135&gt;='C'!$R98,V135&lt;'C'!$T98),'C'!$G98,0)*V142</f>
        <v>1500</v>
      </c>
      <c r="W137" s="229">
        <f>+IF(AND(W135&gt;='C'!$R98,W135&lt;'C'!$T98),'C'!$G98,0)*W142</f>
        <v>1500</v>
      </c>
      <c r="X137" s="229">
        <f>+IF(AND(X135&gt;='C'!$R98,X135&lt;'C'!$T98),'C'!$G98,0)*X142</f>
        <v>1500</v>
      </c>
      <c r="Y137" s="229">
        <f>+IF(AND(Y135&gt;='C'!$R98,Y135&lt;'C'!$T98),'C'!$G98,0)*Y142</f>
        <v>1500</v>
      </c>
      <c r="Z137" s="229">
        <f>+IF(AND(Z135&gt;='C'!$R98,Z135&lt;'C'!$T98),'C'!$G98,0)*Z142</f>
        <v>1500</v>
      </c>
      <c r="AA137" s="229">
        <f>+IF(AND(AA135&gt;='C'!$R98,AA135&lt;'C'!$T98),'C'!$G98,0)*AA142</f>
        <v>1500</v>
      </c>
      <c r="AB137" s="229">
        <f>+IF(AND(AB135&gt;='C'!$R98,AB135&lt;'C'!$T98),'C'!$G98,0)*AB142</f>
        <v>1500</v>
      </c>
      <c r="AC137" s="229">
        <f>+IF(AND(AC135&gt;='C'!$R98,AC135&lt;'C'!$T98),'C'!$G98,0)*AC142</f>
        <v>1500</v>
      </c>
      <c r="AD137" s="229">
        <f>+IF(AND(AD135&gt;='C'!$R98,AD135&lt;'C'!$T98),'C'!$G98,0)*AD142</f>
        <v>1500</v>
      </c>
      <c r="AE137" s="229">
        <f>+IF(AND(AE135&gt;='C'!$R98,AE135&lt;'C'!$T98),'C'!$G98,0)*AE142</f>
        <v>1500</v>
      </c>
      <c r="AF137" s="229">
        <f>+IF(AND(AF135&gt;='C'!$R98,AF135&lt;'C'!$T98),'C'!$G98,0)*AF142</f>
        <v>1500</v>
      </c>
      <c r="AG137" s="229">
        <f>+IF(AND(AG135&gt;='C'!$R98,AG135&lt;'C'!$T98),'C'!$G98,0)*AG142</f>
        <v>3000</v>
      </c>
      <c r="AH137" s="229">
        <f>+IF(AND(AH135&gt;='C'!$R98,AH135&lt;'C'!$T98),'C'!$G98,0)*AH142</f>
        <v>1500</v>
      </c>
      <c r="AI137" s="229">
        <f>+IF(AND(AI135&gt;='C'!$R98,AI135&lt;'C'!$T98),'C'!$G98,0)*AI142</f>
        <v>1500</v>
      </c>
      <c r="AJ137" s="229">
        <f>+IF(AND(AJ135&gt;='C'!$R98,AJ135&lt;'C'!$T98),'C'!$G98,0)*AJ142</f>
        <v>1500</v>
      </c>
      <c r="AK137" s="229">
        <f>+IF(AND(AK135&gt;='C'!$R98,AK135&lt;'C'!$T98),'C'!$G98,0)*AK142</f>
        <v>1500</v>
      </c>
      <c r="AL137" s="229">
        <f>+IF(AND(AL135&gt;='C'!$R98,AL135&lt;'C'!$T98),'C'!$G98,0)*AL142</f>
        <v>1500</v>
      </c>
      <c r="AM137" s="229">
        <f>+IF(AND(AM135&gt;='C'!$R98,AM135&lt;'C'!$T98),'C'!$G98,0)*AM142</f>
        <v>3000</v>
      </c>
      <c r="AN137" s="229">
        <f>+IF(AND(AN135&gt;='C'!$R98,AN135&lt;'C'!$T98),'C'!$G98,0)*AN142</f>
        <v>1500</v>
      </c>
      <c r="AO137" s="229">
        <f>+IF(AND(AO135&gt;='C'!$R98,AO135&lt;'C'!$T98),'C'!$G98,0)*AO142</f>
        <v>1500</v>
      </c>
      <c r="AP137" s="229">
        <f>+IF(AND(AP135&gt;='C'!$R98,AP135&lt;'C'!$T98),'C'!$G98,0)*AP142</f>
        <v>1500</v>
      </c>
      <c r="AQ137" s="229">
        <f>+IF(AND(AQ135&gt;='C'!$R98,AQ135&lt;'C'!$T98),'C'!$G98,0)*AQ142</f>
        <v>1500</v>
      </c>
      <c r="AR137" s="229">
        <f>+IF(AND(AR135&gt;='C'!$R98,AR135&lt;'C'!$T98),'C'!$G98,0)*AR142</f>
        <v>1500</v>
      </c>
      <c r="AS137" s="229">
        <f>+IF(AND(AS135&gt;='C'!$R98,AS135&lt;'C'!$T98),'C'!$G98,0)*AS142</f>
        <v>3000</v>
      </c>
      <c r="AT137" s="229">
        <f>+IF(AND(AT135&gt;='C'!$R98,AT135&lt;'C'!$T98),'C'!$G98,0)*AT142</f>
        <v>1500</v>
      </c>
      <c r="AU137" s="229">
        <f>+IF(AND(AU135&gt;='C'!$R98,AU135&lt;'C'!$T98),'C'!$G98,0)*AU142</f>
        <v>1500</v>
      </c>
      <c r="AV137" s="229">
        <f>+IF(AND(AV135&gt;='C'!$R98,AV135&lt;'C'!$T98),'C'!$G98,0)*AV142</f>
        <v>1500</v>
      </c>
      <c r="AW137" s="229">
        <f>+IF(AND(AW135&gt;='C'!$R98,AW135&lt;'C'!$T98),'C'!$G98,0)*AW142</f>
        <v>1500</v>
      </c>
      <c r="AX137" s="229">
        <f>+IF(AND(AX135&gt;='C'!$R98,AX135&lt;'C'!$T98),'C'!$G98,0)*AX142</f>
        <v>1500</v>
      </c>
      <c r="AY137" s="229">
        <f>+IF(AND(AY135&gt;='C'!$R98,AY135&lt;'C'!$T98),'C'!$G98,0)*AY142</f>
        <v>3000</v>
      </c>
      <c r="AZ137" s="229">
        <f>+IF(AND(AZ135&gt;='C'!$R98,AZ135&lt;'C'!$T98),'C'!$G98,0)*AZ142</f>
        <v>1500</v>
      </c>
      <c r="BA137" s="229">
        <f>+IF(AND(BA135&gt;='C'!$R98,BA135&lt;'C'!$T98),'C'!$G98,0)*BA142</f>
        <v>1500</v>
      </c>
      <c r="BB137" s="229">
        <f>+IF(AND(BB135&gt;='C'!$R98,BB135&lt;'C'!$T98),'C'!$G98,0)*BB142</f>
        <v>1500</v>
      </c>
      <c r="BC137" s="229">
        <f>+IF(AND(BC135&gt;='C'!$R98,BC135&lt;'C'!$T98),'C'!$G98,0)*BC142</f>
        <v>1500</v>
      </c>
      <c r="BD137" s="229">
        <f>+IF(AND(BD135&gt;='C'!$R98,BD135&lt;'C'!$T98),'C'!$G98,0)*BD142</f>
        <v>1500</v>
      </c>
      <c r="BE137" s="229">
        <f>+IF(AND(BE135&gt;='C'!$R98,BE135&lt;'C'!$T98),'C'!$G98,0)*BE142</f>
        <v>3000</v>
      </c>
      <c r="BF137" s="229">
        <f>+IF(AND(BF135&gt;='C'!$R98,BF135&lt;'C'!$T98),'C'!$G98,0)*BF142</f>
        <v>1500</v>
      </c>
      <c r="BG137" s="229">
        <f>+IF(AND(BG135&gt;='C'!$R98,BG135&lt;'C'!$T98),'C'!$G98,0)*BG142</f>
        <v>1500</v>
      </c>
      <c r="BH137" s="229">
        <f>+IF(AND(BH135&gt;='C'!$R98,BH135&lt;'C'!$T98),'C'!$G98,0)*BH142</f>
        <v>1500</v>
      </c>
      <c r="BI137" s="229">
        <f>+IF(AND(BI135&gt;='C'!$R98,BI135&lt;'C'!$T98),'C'!$G98,0)*BI142</f>
        <v>1500</v>
      </c>
      <c r="BJ137" s="229">
        <f>+IF(AND(BJ135&gt;='C'!$R98,BJ135&lt;'C'!$T98),'C'!$G98,0)*BJ142</f>
        <v>1500</v>
      </c>
      <c r="BK137" s="229">
        <f>+IF(AND(BK135&gt;='C'!$R98,BK135&lt;'C'!$T98),'C'!$G98,0)*BK142</f>
        <v>3000</v>
      </c>
    </row>
    <row r="138" spans="1:63" s="122" customFormat="1">
      <c r="A138" s="140"/>
      <c r="B138" s="226" t="s">
        <v>247</v>
      </c>
      <c r="C138" s="213"/>
      <c r="D138" s="229">
        <f t="shared" ref="D138:AI138" si="88">+D137-D139-D136</f>
        <v>1042.75</v>
      </c>
      <c r="E138" s="229">
        <f t="shared" si="88"/>
        <v>1042.75</v>
      </c>
      <c r="F138" s="229">
        <f t="shared" si="88"/>
        <v>1042.75</v>
      </c>
      <c r="G138" s="229">
        <f t="shared" si="88"/>
        <v>1042.75</v>
      </c>
      <c r="H138" s="229">
        <f t="shared" si="88"/>
        <v>1042.75</v>
      </c>
      <c r="I138" s="229">
        <f t="shared" si="88"/>
        <v>1042.75</v>
      </c>
      <c r="J138" s="229">
        <f t="shared" si="88"/>
        <v>1042.75</v>
      </c>
      <c r="K138" s="229">
        <f t="shared" si="88"/>
        <v>1042.75</v>
      </c>
      <c r="L138" s="229">
        <f t="shared" si="88"/>
        <v>1042.75</v>
      </c>
      <c r="M138" s="229">
        <f t="shared" si="88"/>
        <v>1042.75</v>
      </c>
      <c r="N138" s="229">
        <f t="shared" si="88"/>
        <v>1042.75</v>
      </c>
      <c r="O138" s="229">
        <f t="shared" si="88"/>
        <v>1042.75</v>
      </c>
      <c r="P138" s="229">
        <f t="shared" si="88"/>
        <v>1042.75</v>
      </c>
      <c r="Q138" s="229">
        <f t="shared" si="88"/>
        <v>1042.75</v>
      </c>
      <c r="R138" s="229">
        <f t="shared" si="88"/>
        <v>1042.75</v>
      </c>
      <c r="S138" s="229">
        <f t="shared" si="88"/>
        <v>1042.75</v>
      </c>
      <c r="T138" s="229">
        <f t="shared" si="88"/>
        <v>1042.75</v>
      </c>
      <c r="U138" s="229">
        <f t="shared" si="88"/>
        <v>1042.75</v>
      </c>
      <c r="V138" s="229">
        <f t="shared" si="88"/>
        <v>1042.75</v>
      </c>
      <c r="W138" s="229">
        <f t="shared" si="88"/>
        <v>1042.75</v>
      </c>
      <c r="X138" s="229">
        <f t="shared" si="88"/>
        <v>1042.75</v>
      </c>
      <c r="Y138" s="229">
        <f t="shared" si="88"/>
        <v>1042.75</v>
      </c>
      <c r="Z138" s="229">
        <f t="shared" si="88"/>
        <v>1042.75</v>
      </c>
      <c r="AA138" s="229">
        <f t="shared" si="88"/>
        <v>1042.75</v>
      </c>
      <c r="AB138" s="229">
        <f t="shared" si="88"/>
        <v>1042.75</v>
      </c>
      <c r="AC138" s="229">
        <f t="shared" si="88"/>
        <v>1042.75</v>
      </c>
      <c r="AD138" s="229">
        <f t="shared" si="88"/>
        <v>1042.75</v>
      </c>
      <c r="AE138" s="229">
        <f t="shared" si="88"/>
        <v>1042.75</v>
      </c>
      <c r="AF138" s="229">
        <f t="shared" si="88"/>
        <v>1042.75</v>
      </c>
      <c r="AG138" s="229">
        <f t="shared" si="88"/>
        <v>2167.75</v>
      </c>
      <c r="AH138" s="229">
        <f t="shared" si="88"/>
        <v>1042.75</v>
      </c>
      <c r="AI138" s="229">
        <f t="shared" si="88"/>
        <v>1042.75</v>
      </c>
      <c r="AJ138" s="229">
        <f t="shared" ref="AJ138:BK138" si="89">+AJ137-AJ139-AJ136</f>
        <v>1042.75</v>
      </c>
      <c r="AK138" s="229">
        <f t="shared" si="89"/>
        <v>1042.75</v>
      </c>
      <c r="AL138" s="229">
        <f t="shared" si="89"/>
        <v>1042.75</v>
      </c>
      <c r="AM138" s="229">
        <f t="shared" si="89"/>
        <v>2167.75</v>
      </c>
      <c r="AN138" s="229">
        <f t="shared" si="89"/>
        <v>1042.75</v>
      </c>
      <c r="AO138" s="229">
        <f t="shared" si="89"/>
        <v>1042.75</v>
      </c>
      <c r="AP138" s="229">
        <f t="shared" si="89"/>
        <v>1042.75</v>
      </c>
      <c r="AQ138" s="229">
        <f t="shared" si="89"/>
        <v>1042.75</v>
      </c>
      <c r="AR138" s="229">
        <f t="shared" si="89"/>
        <v>1042.75</v>
      </c>
      <c r="AS138" s="229">
        <f t="shared" si="89"/>
        <v>2167.75</v>
      </c>
      <c r="AT138" s="229">
        <f t="shared" si="89"/>
        <v>1042.75</v>
      </c>
      <c r="AU138" s="229">
        <f t="shared" si="89"/>
        <v>1042.75</v>
      </c>
      <c r="AV138" s="229">
        <f t="shared" si="89"/>
        <v>1042.75</v>
      </c>
      <c r="AW138" s="229">
        <f t="shared" si="89"/>
        <v>1042.75</v>
      </c>
      <c r="AX138" s="229">
        <f t="shared" si="89"/>
        <v>1042.75</v>
      </c>
      <c r="AY138" s="229">
        <f t="shared" si="89"/>
        <v>2167.75</v>
      </c>
      <c r="AZ138" s="229">
        <f t="shared" si="89"/>
        <v>1042.75</v>
      </c>
      <c r="BA138" s="229">
        <f t="shared" si="89"/>
        <v>1042.75</v>
      </c>
      <c r="BB138" s="229">
        <f t="shared" si="89"/>
        <v>1042.75</v>
      </c>
      <c r="BC138" s="229">
        <f t="shared" si="89"/>
        <v>1042.75</v>
      </c>
      <c r="BD138" s="229">
        <f t="shared" si="89"/>
        <v>1042.75</v>
      </c>
      <c r="BE138" s="229">
        <f t="shared" si="89"/>
        <v>2167.75</v>
      </c>
      <c r="BF138" s="229">
        <f t="shared" si="89"/>
        <v>1042.75</v>
      </c>
      <c r="BG138" s="229">
        <f t="shared" si="89"/>
        <v>1042.75</v>
      </c>
      <c r="BH138" s="229">
        <f t="shared" si="89"/>
        <v>1042.75</v>
      </c>
      <c r="BI138" s="229">
        <f t="shared" si="89"/>
        <v>1042.75</v>
      </c>
      <c r="BJ138" s="229">
        <f t="shared" si="89"/>
        <v>1042.75</v>
      </c>
      <c r="BK138" s="229">
        <f t="shared" si="89"/>
        <v>2167.75</v>
      </c>
    </row>
    <row r="139" spans="1:63" s="122" customFormat="1">
      <c r="A139" s="140"/>
      <c r="B139" s="226" t="s">
        <v>93</v>
      </c>
      <c r="C139" s="213"/>
      <c r="D139" s="229">
        <f>+IF(AND(D135&gt;='C'!$R98,D135&lt;'C'!$T98),'C'!$J98,0)*D142</f>
        <v>375</v>
      </c>
      <c r="E139" s="229">
        <f>+IF(AND(E135&gt;='C'!$R98,E135&lt;'C'!$T98),'C'!$J98,0)*E142</f>
        <v>375</v>
      </c>
      <c r="F139" s="229">
        <f>+IF(AND(F135&gt;='C'!$R98,F135&lt;'C'!$T98),'C'!$J98,0)*F142</f>
        <v>375</v>
      </c>
      <c r="G139" s="229">
        <f>+IF(AND(G135&gt;='C'!$R98,G135&lt;'C'!$T98),'C'!$J98,0)*G142</f>
        <v>375</v>
      </c>
      <c r="H139" s="229">
        <f>+IF(AND(H135&gt;='C'!$R98,H135&lt;'C'!$T98),'C'!$J98,0)*H142</f>
        <v>375</v>
      </c>
      <c r="I139" s="229">
        <f>+IF(AND(I135&gt;='C'!$R98,I135&lt;'C'!$T98),'C'!$J98,0)*I142</f>
        <v>375</v>
      </c>
      <c r="J139" s="229">
        <f>+IF(AND(J135&gt;='C'!$R98,J135&lt;'C'!$T98),'C'!$J98,0)*J142</f>
        <v>375</v>
      </c>
      <c r="K139" s="229">
        <f>+IF(AND(K135&gt;='C'!$R98,K135&lt;'C'!$T98),'C'!$J98,0)*K142</f>
        <v>375</v>
      </c>
      <c r="L139" s="229">
        <f>+IF(AND(L135&gt;='C'!$R98,L135&lt;'C'!$T98),'C'!$J98,0)*L142</f>
        <v>375</v>
      </c>
      <c r="M139" s="229">
        <f>+IF(AND(M135&gt;='C'!$R98,M135&lt;'C'!$T98),'C'!$J98,0)*M142</f>
        <v>375</v>
      </c>
      <c r="N139" s="229">
        <f>+IF(AND(N135&gt;='C'!$R98,N135&lt;'C'!$T98),'C'!$J98,0)*N142</f>
        <v>375</v>
      </c>
      <c r="O139" s="229">
        <f>+IF(AND(O135&gt;='C'!$R98,O135&lt;'C'!$T98),'C'!$J98,0)*O142</f>
        <v>375</v>
      </c>
      <c r="P139" s="229">
        <f>+IF(AND(P135&gt;='C'!$R98,P135&lt;'C'!$T98),'C'!$J98,0)*P142</f>
        <v>375</v>
      </c>
      <c r="Q139" s="229">
        <f>+IF(AND(Q135&gt;='C'!$R98,Q135&lt;'C'!$T98),'C'!$J98,0)*Q142</f>
        <v>375</v>
      </c>
      <c r="R139" s="229">
        <f>+IF(AND(R135&gt;='C'!$R98,R135&lt;'C'!$T98),'C'!$J98,0)*R142</f>
        <v>375</v>
      </c>
      <c r="S139" s="229">
        <f>+IF(AND(S135&gt;='C'!$R98,S135&lt;'C'!$T98),'C'!$J98,0)*S142</f>
        <v>375</v>
      </c>
      <c r="T139" s="229">
        <f>+IF(AND(T135&gt;='C'!$R98,T135&lt;'C'!$T98),'C'!$J98,0)*T142</f>
        <v>375</v>
      </c>
      <c r="U139" s="229">
        <f>+IF(AND(U135&gt;='C'!$R98,U135&lt;'C'!$T98),'C'!$J98,0)*U142</f>
        <v>375</v>
      </c>
      <c r="V139" s="229">
        <f>+IF(AND(V135&gt;='C'!$R98,V135&lt;'C'!$T98),'C'!$J98,0)*V142</f>
        <v>375</v>
      </c>
      <c r="W139" s="229">
        <f>+IF(AND(W135&gt;='C'!$R98,W135&lt;'C'!$T98),'C'!$J98,0)*W142</f>
        <v>375</v>
      </c>
      <c r="X139" s="229">
        <f>+IF(AND(X135&gt;='C'!$R98,X135&lt;'C'!$T98),'C'!$J98,0)*X142</f>
        <v>375</v>
      </c>
      <c r="Y139" s="229">
        <f>+IF(AND(Y135&gt;='C'!$R98,Y135&lt;'C'!$T98),'C'!$J98,0)*Y142</f>
        <v>375</v>
      </c>
      <c r="Z139" s="229">
        <f>+IF(AND(Z135&gt;='C'!$R98,Z135&lt;'C'!$T98),'C'!$J98,0)*Z142</f>
        <v>375</v>
      </c>
      <c r="AA139" s="229">
        <f>+IF(AND(AA135&gt;='C'!$R98,AA135&lt;'C'!$T98),'C'!$J98,0)*AA142</f>
        <v>375</v>
      </c>
      <c r="AB139" s="229">
        <f>+IF(AND(AB135&gt;='C'!$R98,AB135&lt;'C'!$T98),'C'!$J98,0)*AB142</f>
        <v>375</v>
      </c>
      <c r="AC139" s="229">
        <f>+IF(AND(AC135&gt;='C'!$R98,AC135&lt;'C'!$T98),'C'!$J98,0)*AC142</f>
        <v>375</v>
      </c>
      <c r="AD139" s="229">
        <f>+IF(AND(AD135&gt;='C'!$R98,AD135&lt;'C'!$T98),'C'!$J98,0)*AD142</f>
        <v>375</v>
      </c>
      <c r="AE139" s="229">
        <f>+IF(AND(AE135&gt;='C'!$R98,AE135&lt;'C'!$T98),'C'!$J98,0)*AE142</f>
        <v>375</v>
      </c>
      <c r="AF139" s="229">
        <f>+IF(AND(AF135&gt;='C'!$R98,AF135&lt;'C'!$T98),'C'!$J98,0)*AF142</f>
        <v>375</v>
      </c>
      <c r="AG139" s="229">
        <f>+IF(AND(AG135&gt;='C'!$R98,AG135&lt;'C'!$T98),'C'!$J98,0)*AG142</f>
        <v>750</v>
      </c>
      <c r="AH139" s="229">
        <f>+IF(AND(AH135&gt;='C'!$R98,AH135&lt;'C'!$T98),'C'!$J98,0)*AH142</f>
        <v>375</v>
      </c>
      <c r="AI139" s="229">
        <f>+IF(AND(AI135&gt;='C'!$R98,AI135&lt;'C'!$T98),'C'!$J98,0)*AI142</f>
        <v>375</v>
      </c>
      <c r="AJ139" s="229">
        <f>+IF(AND(AJ135&gt;='C'!$R98,AJ135&lt;'C'!$T98),'C'!$J98,0)*AJ142</f>
        <v>375</v>
      </c>
      <c r="AK139" s="229">
        <f>+IF(AND(AK135&gt;='C'!$R98,AK135&lt;'C'!$T98),'C'!$J98,0)*AK142</f>
        <v>375</v>
      </c>
      <c r="AL139" s="229">
        <f>+IF(AND(AL135&gt;='C'!$R98,AL135&lt;'C'!$T98),'C'!$J98,0)*AL142</f>
        <v>375</v>
      </c>
      <c r="AM139" s="229">
        <f>+IF(AND(AM135&gt;='C'!$R98,AM135&lt;'C'!$T98),'C'!$J98,0)*AM142</f>
        <v>750</v>
      </c>
      <c r="AN139" s="229">
        <f>+IF(AND(AN135&gt;='C'!$R98,AN135&lt;'C'!$T98),'C'!$J98,0)*AN142</f>
        <v>375</v>
      </c>
      <c r="AO139" s="229">
        <f>+IF(AND(AO135&gt;='C'!$R98,AO135&lt;'C'!$T98),'C'!$J98,0)*AO142</f>
        <v>375</v>
      </c>
      <c r="AP139" s="229">
        <f>+IF(AND(AP135&gt;='C'!$R98,AP135&lt;'C'!$T98),'C'!$J98,0)*AP142</f>
        <v>375</v>
      </c>
      <c r="AQ139" s="229">
        <f>+IF(AND(AQ135&gt;='C'!$R98,AQ135&lt;'C'!$T98),'C'!$J98,0)*AQ142</f>
        <v>375</v>
      </c>
      <c r="AR139" s="229">
        <f>+IF(AND(AR135&gt;='C'!$R98,AR135&lt;'C'!$T98),'C'!$J98,0)*AR142</f>
        <v>375</v>
      </c>
      <c r="AS139" s="229">
        <f>+IF(AND(AS135&gt;='C'!$R98,AS135&lt;'C'!$T98),'C'!$J98,0)*AS142</f>
        <v>750</v>
      </c>
      <c r="AT139" s="229">
        <f>+IF(AND(AT135&gt;='C'!$R98,AT135&lt;'C'!$T98),'C'!$J98,0)*AT142</f>
        <v>375</v>
      </c>
      <c r="AU139" s="229">
        <f>+IF(AND(AU135&gt;='C'!$R98,AU135&lt;'C'!$T98),'C'!$J98,0)*AU142</f>
        <v>375</v>
      </c>
      <c r="AV139" s="229">
        <f>+IF(AND(AV135&gt;='C'!$R98,AV135&lt;'C'!$T98),'C'!$J98,0)*AV142</f>
        <v>375</v>
      </c>
      <c r="AW139" s="229">
        <f>+IF(AND(AW135&gt;='C'!$R98,AW135&lt;'C'!$T98),'C'!$J98,0)*AW142</f>
        <v>375</v>
      </c>
      <c r="AX139" s="229">
        <f>+IF(AND(AX135&gt;='C'!$R98,AX135&lt;'C'!$T98),'C'!$J98,0)*AX142</f>
        <v>375</v>
      </c>
      <c r="AY139" s="229">
        <f>+IF(AND(AY135&gt;='C'!$R98,AY135&lt;'C'!$T98),'C'!$J98,0)*AY142</f>
        <v>750</v>
      </c>
      <c r="AZ139" s="229">
        <f>+IF(AND(AZ135&gt;='C'!$R98,AZ135&lt;'C'!$T98),'C'!$J98,0)*AZ142</f>
        <v>375</v>
      </c>
      <c r="BA139" s="229">
        <f>+IF(AND(BA135&gt;='C'!$R98,BA135&lt;'C'!$T98),'C'!$J98,0)*BA142</f>
        <v>375</v>
      </c>
      <c r="BB139" s="229">
        <f>+IF(AND(BB135&gt;='C'!$R98,BB135&lt;'C'!$T98),'C'!$J98,0)*BB142</f>
        <v>375</v>
      </c>
      <c r="BC139" s="229">
        <f>+IF(AND(BC135&gt;='C'!$R98,BC135&lt;'C'!$T98),'C'!$J98,0)*BC142</f>
        <v>375</v>
      </c>
      <c r="BD139" s="229">
        <f>+IF(AND(BD135&gt;='C'!$R98,BD135&lt;'C'!$T98),'C'!$J98,0)*BD142</f>
        <v>375</v>
      </c>
      <c r="BE139" s="229">
        <f>+IF(AND(BE135&gt;='C'!$R98,BE135&lt;'C'!$T98),'C'!$J98,0)*BE142</f>
        <v>750</v>
      </c>
      <c r="BF139" s="229">
        <f>+IF(AND(BF135&gt;='C'!$R98,BF135&lt;'C'!$T98),'C'!$J98,0)*BF142</f>
        <v>375</v>
      </c>
      <c r="BG139" s="229">
        <f>+IF(AND(BG135&gt;='C'!$R98,BG135&lt;'C'!$T98),'C'!$J98,0)*BG142</f>
        <v>375</v>
      </c>
      <c r="BH139" s="229">
        <f>+IF(AND(BH135&gt;='C'!$R98,BH135&lt;'C'!$T98),'C'!$J98,0)*BH142</f>
        <v>375</v>
      </c>
      <c r="BI139" s="229">
        <f>+IF(AND(BI135&gt;='C'!$R98,BI135&lt;'C'!$T98),'C'!$J98,0)*BI142</f>
        <v>375</v>
      </c>
      <c r="BJ139" s="229">
        <f>+IF(AND(BJ135&gt;='C'!$R98,BJ135&lt;'C'!$T98),'C'!$J98,0)*BJ142</f>
        <v>375</v>
      </c>
      <c r="BK139" s="229">
        <f>+IF(AND(BK135&gt;='C'!$R98,BK135&lt;'C'!$T98),'C'!$J98,0)*BK142</f>
        <v>750</v>
      </c>
    </row>
    <row r="140" spans="1:63" s="122" customFormat="1">
      <c r="A140" s="140"/>
      <c r="B140" s="227" t="s">
        <v>174</v>
      </c>
      <c r="C140" s="213"/>
      <c r="D140" s="229">
        <f>+IF(AND(D135&gt;='C'!$R98,D135&lt;'C'!$T98),'C'!$M98,0)</f>
        <v>413</v>
      </c>
      <c r="E140" s="229">
        <f>+IF(AND(E135&gt;='C'!$R98,E135&lt;'C'!$T98),'C'!$M98,0)</f>
        <v>413</v>
      </c>
      <c r="F140" s="229">
        <f>+IF(AND(F135&gt;='C'!$R98,F135&lt;'C'!$T98),'C'!$M98,0)</f>
        <v>413</v>
      </c>
      <c r="G140" s="229">
        <f>+IF(AND(G135&gt;='C'!$R98,G135&lt;'C'!$T98),'C'!$M98,0)</f>
        <v>413</v>
      </c>
      <c r="H140" s="229">
        <f>+IF(AND(H135&gt;='C'!$R98,H135&lt;'C'!$T98),'C'!$M98,0)</f>
        <v>413</v>
      </c>
      <c r="I140" s="229">
        <f>+IF(AND(I135&gt;='C'!$R98,I135&lt;'C'!$T98),'C'!$M98,0)</f>
        <v>413</v>
      </c>
      <c r="J140" s="229">
        <f>+IF(AND(J135&gt;='C'!$R98,J135&lt;'C'!$T98),'C'!$M98,0)</f>
        <v>413</v>
      </c>
      <c r="K140" s="229">
        <f>+IF(AND(K135&gt;='C'!$R98,K135&lt;'C'!$T98),'C'!$M98,0)</f>
        <v>413</v>
      </c>
      <c r="L140" s="229">
        <f>+IF(AND(L135&gt;='C'!$R98,L135&lt;'C'!$T98),'C'!$M98,0)</f>
        <v>413</v>
      </c>
      <c r="M140" s="229">
        <f>+IF(AND(M135&gt;='C'!$R98,M135&lt;'C'!$T98),'C'!$M98,0)</f>
        <v>413</v>
      </c>
      <c r="N140" s="229">
        <f>+IF(AND(N135&gt;='C'!$R98,N135&lt;'C'!$T98),'C'!$M98,0)</f>
        <v>413</v>
      </c>
      <c r="O140" s="229">
        <f>+IF(AND(O135&gt;='C'!$R98,O135&lt;'C'!$T98),'C'!$M98,0)</f>
        <v>413</v>
      </c>
      <c r="P140" s="229">
        <f>+IF(AND(P135&gt;='C'!$R98,P135&lt;'C'!$T98),'C'!$M98,0)</f>
        <v>413</v>
      </c>
      <c r="Q140" s="229">
        <f>+IF(AND(Q135&gt;='C'!$R98,Q135&lt;'C'!$T98),'C'!$M98,0)</f>
        <v>413</v>
      </c>
      <c r="R140" s="229">
        <f>+IF(AND(R135&gt;='C'!$R98,R135&lt;'C'!$T98),'C'!$M98,0)</f>
        <v>413</v>
      </c>
      <c r="S140" s="229">
        <f>+IF(AND(S135&gt;='C'!$R98,S135&lt;'C'!$T98),'C'!$M98,0)</f>
        <v>413</v>
      </c>
      <c r="T140" s="229">
        <f>+IF(AND(T135&gt;='C'!$R98,T135&lt;'C'!$T98),'C'!$M98,0)</f>
        <v>413</v>
      </c>
      <c r="U140" s="229">
        <f>+IF(AND(U135&gt;='C'!$R98,U135&lt;'C'!$T98),'C'!$M98,0)</f>
        <v>413</v>
      </c>
      <c r="V140" s="229">
        <f>+IF(AND(V135&gt;='C'!$R98,V135&lt;'C'!$T98),'C'!$M98,0)</f>
        <v>413</v>
      </c>
      <c r="W140" s="229">
        <f>+IF(AND(W135&gt;='C'!$R98,W135&lt;'C'!$T98),'C'!$M98,0)</f>
        <v>413</v>
      </c>
      <c r="X140" s="229">
        <f>+IF(AND(X135&gt;='C'!$R98,X135&lt;'C'!$T98),'C'!$M98,0)</f>
        <v>413</v>
      </c>
      <c r="Y140" s="229">
        <f>+IF(AND(Y135&gt;='C'!$R98,Y135&lt;'C'!$T98),'C'!$M98,0)</f>
        <v>413</v>
      </c>
      <c r="Z140" s="229">
        <f>+IF(AND(Z135&gt;='C'!$R98,Z135&lt;'C'!$T98),'C'!$M98,0)</f>
        <v>413</v>
      </c>
      <c r="AA140" s="229">
        <f>+IF(AND(AA135&gt;='C'!$R98,AA135&lt;'C'!$T98),'C'!$M98,0)</f>
        <v>413</v>
      </c>
      <c r="AB140" s="229">
        <f>+IF(AND(AB135&gt;='C'!$R98,AB135&lt;'C'!$T98),'C'!$M98,0)</f>
        <v>413</v>
      </c>
      <c r="AC140" s="229">
        <f>+IF(AND(AC135&gt;='C'!$R98,AC135&lt;'C'!$T98),'C'!$M98,0)</f>
        <v>413</v>
      </c>
      <c r="AD140" s="229">
        <f>+IF(AND(AD135&gt;='C'!$R98,AD135&lt;'C'!$T98),'C'!$M98,0)</f>
        <v>413</v>
      </c>
      <c r="AE140" s="229">
        <f>+IF(AND(AE135&gt;='C'!$R98,AE135&lt;'C'!$T98),'C'!$M98,0)</f>
        <v>413</v>
      </c>
      <c r="AF140" s="229">
        <f>+IF(AND(AF135&gt;='C'!$R98,AF135&lt;'C'!$T98),'C'!$M98,0)</f>
        <v>413</v>
      </c>
      <c r="AG140" s="229">
        <f>+IF(AND(AG135&gt;='C'!$R98,AG135&lt;'C'!$T98),'C'!$M98,0)</f>
        <v>413</v>
      </c>
      <c r="AH140" s="229">
        <f>+IF(AND(AH135&gt;='C'!$R98,AH135&lt;'C'!$T98),'C'!$M98,0)</f>
        <v>413</v>
      </c>
      <c r="AI140" s="229">
        <f>+IF(AND(AI135&gt;='C'!$R98,AI135&lt;'C'!$T98),'C'!$M98,0)</f>
        <v>413</v>
      </c>
      <c r="AJ140" s="229">
        <f>+IF(AND(AJ135&gt;='C'!$R98,AJ135&lt;'C'!$T98),'C'!$M98,0)</f>
        <v>413</v>
      </c>
      <c r="AK140" s="229">
        <f>+IF(AND(AK135&gt;='C'!$R98,AK135&lt;'C'!$T98),'C'!$M98,0)</f>
        <v>413</v>
      </c>
      <c r="AL140" s="229">
        <f>+IF(AND(AL135&gt;='C'!$R98,AL135&lt;'C'!$T98),'C'!$M98,0)</f>
        <v>413</v>
      </c>
      <c r="AM140" s="229">
        <f>+IF(AND(AM135&gt;='C'!$R98,AM135&lt;'C'!$T98),'C'!$M98,0)</f>
        <v>413</v>
      </c>
      <c r="AN140" s="229">
        <f>+IF(AND(AN135&gt;='C'!$R98,AN135&lt;'C'!$T98),'C'!$M98,0)</f>
        <v>413</v>
      </c>
      <c r="AO140" s="229">
        <f>+IF(AND(AO135&gt;='C'!$R98,AO135&lt;'C'!$T98),'C'!$M98,0)</f>
        <v>413</v>
      </c>
      <c r="AP140" s="229">
        <f>+IF(AND(AP135&gt;='C'!$R98,AP135&lt;'C'!$T98),'C'!$M98,0)</f>
        <v>413</v>
      </c>
      <c r="AQ140" s="229">
        <f>+IF(AND(AQ135&gt;='C'!$R98,AQ135&lt;'C'!$T98),'C'!$M98,0)</f>
        <v>413</v>
      </c>
      <c r="AR140" s="229">
        <f>+IF(AND(AR135&gt;='C'!$R98,AR135&lt;'C'!$T98),'C'!$M98,0)</f>
        <v>413</v>
      </c>
      <c r="AS140" s="229">
        <f>+IF(AND(AS135&gt;='C'!$R98,AS135&lt;'C'!$T98),'C'!$M98,0)</f>
        <v>413</v>
      </c>
      <c r="AT140" s="229">
        <f>+IF(AND(AT135&gt;='C'!$R98,AT135&lt;'C'!$T98),'C'!$M98,0)</f>
        <v>413</v>
      </c>
      <c r="AU140" s="229">
        <f>+IF(AND(AU135&gt;='C'!$R98,AU135&lt;'C'!$T98),'C'!$M98,0)</f>
        <v>413</v>
      </c>
      <c r="AV140" s="229">
        <f>+IF(AND(AV135&gt;='C'!$R98,AV135&lt;'C'!$T98),'C'!$M98,0)</f>
        <v>413</v>
      </c>
      <c r="AW140" s="229">
        <f>+IF(AND(AW135&gt;='C'!$R98,AW135&lt;'C'!$T98),'C'!$M98,0)</f>
        <v>413</v>
      </c>
      <c r="AX140" s="229">
        <f>+IF(AND(AX135&gt;='C'!$R98,AX135&lt;'C'!$T98),'C'!$M98,0)</f>
        <v>413</v>
      </c>
      <c r="AY140" s="229">
        <f>+IF(AND(AY135&gt;='C'!$R98,AY135&lt;'C'!$T98),'C'!$M98,0)</f>
        <v>413</v>
      </c>
      <c r="AZ140" s="229">
        <f>+IF(AND(AZ135&gt;='C'!$R98,AZ135&lt;'C'!$T98),'C'!$M98,0)</f>
        <v>413</v>
      </c>
      <c r="BA140" s="229">
        <f>+IF(AND(BA135&gt;='C'!$R98,BA135&lt;'C'!$T98),'C'!$M98,0)</f>
        <v>413</v>
      </c>
      <c r="BB140" s="229">
        <f>+IF(AND(BB135&gt;='C'!$R98,BB135&lt;'C'!$T98),'C'!$M98,0)</f>
        <v>413</v>
      </c>
      <c r="BC140" s="229">
        <f>+IF(AND(BC135&gt;='C'!$R98,BC135&lt;'C'!$T98),'C'!$M98,0)</f>
        <v>413</v>
      </c>
      <c r="BD140" s="229">
        <f>+IF(AND(BD135&gt;='C'!$R98,BD135&lt;'C'!$T98),'C'!$M98,0)</f>
        <v>413</v>
      </c>
      <c r="BE140" s="229">
        <f>+IF(AND(BE135&gt;='C'!$R98,BE135&lt;'C'!$T98),'C'!$M98,0)</f>
        <v>413</v>
      </c>
      <c r="BF140" s="229">
        <f>+IF(AND(BF135&gt;='C'!$R98,BF135&lt;'C'!$T98),'C'!$M98,0)</f>
        <v>413</v>
      </c>
      <c r="BG140" s="229">
        <f>+IF(AND(BG135&gt;='C'!$R98,BG135&lt;'C'!$T98),'C'!$M98,0)</f>
        <v>413</v>
      </c>
      <c r="BH140" s="229">
        <f>+IF(AND(BH135&gt;='C'!$R98,BH135&lt;'C'!$T98),'C'!$M98,0)</f>
        <v>413</v>
      </c>
      <c r="BI140" s="229">
        <f>+IF(AND(BI135&gt;='C'!$R98,BI135&lt;'C'!$T98),'C'!$M98,0)</f>
        <v>413</v>
      </c>
      <c r="BJ140" s="229">
        <f>+IF(AND(BJ135&gt;='C'!$R98,BJ135&lt;'C'!$T98),'C'!$M98,0)</f>
        <v>413</v>
      </c>
      <c r="BK140" s="229">
        <f>+IF(AND(BK135&gt;='C'!$R98,BK135&lt;'C'!$T98),'C'!$M98,0)</f>
        <v>413</v>
      </c>
    </row>
    <row r="141" spans="1:63">
      <c r="B141" s="228" t="s">
        <v>246</v>
      </c>
      <c r="C141" s="215"/>
      <c r="D141" s="157">
        <f t="shared" ref="D141:AI141" si="90">SUM(D138:D140)</f>
        <v>1830.75</v>
      </c>
      <c r="E141" s="157">
        <f t="shared" si="90"/>
        <v>1830.75</v>
      </c>
      <c r="F141" s="157">
        <f t="shared" si="90"/>
        <v>1830.75</v>
      </c>
      <c r="G141" s="157">
        <f t="shared" si="90"/>
        <v>1830.75</v>
      </c>
      <c r="H141" s="157">
        <f t="shared" si="90"/>
        <v>1830.75</v>
      </c>
      <c r="I141" s="157">
        <f t="shared" si="90"/>
        <v>1830.75</v>
      </c>
      <c r="J141" s="157">
        <f t="shared" si="90"/>
        <v>1830.75</v>
      </c>
      <c r="K141" s="157">
        <f t="shared" si="90"/>
        <v>1830.75</v>
      </c>
      <c r="L141" s="157">
        <f t="shared" si="90"/>
        <v>1830.75</v>
      </c>
      <c r="M141" s="157">
        <f t="shared" si="90"/>
        <v>1830.75</v>
      </c>
      <c r="N141" s="157">
        <f t="shared" si="90"/>
        <v>1830.75</v>
      </c>
      <c r="O141" s="157">
        <f t="shared" si="90"/>
        <v>1830.75</v>
      </c>
      <c r="P141" s="157">
        <f t="shared" si="90"/>
        <v>1830.75</v>
      </c>
      <c r="Q141" s="157">
        <f t="shared" si="90"/>
        <v>1830.75</v>
      </c>
      <c r="R141" s="157">
        <f t="shared" si="90"/>
        <v>1830.75</v>
      </c>
      <c r="S141" s="157">
        <f t="shared" si="90"/>
        <v>1830.75</v>
      </c>
      <c r="T141" s="157">
        <f t="shared" si="90"/>
        <v>1830.75</v>
      </c>
      <c r="U141" s="157">
        <f t="shared" si="90"/>
        <v>1830.75</v>
      </c>
      <c r="V141" s="157">
        <f t="shared" si="90"/>
        <v>1830.75</v>
      </c>
      <c r="W141" s="157">
        <f t="shared" si="90"/>
        <v>1830.75</v>
      </c>
      <c r="X141" s="157">
        <f t="shared" si="90"/>
        <v>1830.75</v>
      </c>
      <c r="Y141" s="157">
        <f t="shared" si="90"/>
        <v>1830.75</v>
      </c>
      <c r="Z141" s="157">
        <f t="shared" si="90"/>
        <v>1830.75</v>
      </c>
      <c r="AA141" s="157">
        <f t="shared" si="90"/>
        <v>1830.75</v>
      </c>
      <c r="AB141" s="157">
        <f t="shared" si="90"/>
        <v>1830.75</v>
      </c>
      <c r="AC141" s="157">
        <f t="shared" si="90"/>
        <v>1830.75</v>
      </c>
      <c r="AD141" s="157">
        <f t="shared" si="90"/>
        <v>1830.75</v>
      </c>
      <c r="AE141" s="157">
        <f t="shared" si="90"/>
        <v>1830.75</v>
      </c>
      <c r="AF141" s="157">
        <f t="shared" si="90"/>
        <v>1830.75</v>
      </c>
      <c r="AG141" s="157">
        <f t="shared" si="90"/>
        <v>3330.75</v>
      </c>
      <c r="AH141" s="157">
        <f t="shared" si="90"/>
        <v>1830.75</v>
      </c>
      <c r="AI141" s="157">
        <f t="shared" si="90"/>
        <v>1830.75</v>
      </c>
      <c r="AJ141" s="157">
        <f t="shared" ref="AJ141:BK141" si="91">SUM(AJ138:AJ140)</f>
        <v>1830.75</v>
      </c>
      <c r="AK141" s="157">
        <f t="shared" si="91"/>
        <v>1830.75</v>
      </c>
      <c r="AL141" s="157">
        <f t="shared" si="91"/>
        <v>1830.75</v>
      </c>
      <c r="AM141" s="157">
        <f t="shared" si="91"/>
        <v>3330.75</v>
      </c>
      <c r="AN141" s="157">
        <f t="shared" si="91"/>
        <v>1830.75</v>
      </c>
      <c r="AO141" s="157">
        <f t="shared" si="91"/>
        <v>1830.75</v>
      </c>
      <c r="AP141" s="157">
        <f t="shared" si="91"/>
        <v>1830.75</v>
      </c>
      <c r="AQ141" s="157">
        <f t="shared" si="91"/>
        <v>1830.75</v>
      </c>
      <c r="AR141" s="157">
        <f t="shared" si="91"/>
        <v>1830.75</v>
      </c>
      <c r="AS141" s="157">
        <f t="shared" si="91"/>
        <v>3330.75</v>
      </c>
      <c r="AT141" s="157">
        <f t="shared" si="91"/>
        <v>1830.75</v>
      </c>
      <c r="AU141" s="157">
        <f t="shared" si="91"/>
        <v>1830.75</v>
      </c>
      <c r="AV141" s="157">
        <f t="shared" si="91"/>
        <v>1830.75</v>
      </c>
      <c r="AW141" s="157">
        <f t="shared" si="91"/>
        <v>1830.75</v>
      </c>
      <c r="AX141" s="157">
        <f t="shared" si="91"/>
        <v>1830.75</v>
      </c>
      <c r="AY141" s="157">
        <f t="shared" si="91"/>
        <v>3330.75</v>
      </c>
      <c r="AZ141" s="157">
        <f t="shared" si="91"/>
        <v>1830.75</v>
      </c>
      <c r="BA141" s="157">
        <f t="shared" si="91"/>
        <v>1830.75</v>
      </c>
      <c r="BB141" s="157">
        <f t="shared" si="91"/>
        <v>1830.75</v>
      </c>
      <c r="BC141" s="157">
        <f t="shared" si="91"/>
        <v>1830.75</v>
      </c>
      <c r="BD141" s="157">
        <f t="shared" si="91"/>
        <v>1830.75</v>
      </c>
      <c r="BE141" s="157">
        <f t="shared" si="91"/>
        <v>3330.75</v>
      </c>
      <c r="BF141" s="157">
        <f t="shared" si="91"/>
        <v>1830.75</v>
      </c>
      <c r="BG141" s="157">
        <f t="shared" si="91"/>
        <v>1830.75</v>
      </c>
      <c r="BH141" s="157">
        <f t="shared" si="91"/>
        <v>1830.75</v>
      </c>
      <c r="BI141" s="157">
        <f t="shared" si="91"/>
        <v>1830.75</v>
      </c>
      <c r="BJ141" s="157">
        <f t="shared" si="91"/>
        <v>1830.75</v>
      </c>
      <c r="BK141" s="157">
        <f t="shared" si="91"/>
        <v>3330.75</v>
      </c>
    </row>
    <row r="142" spans="1:63">
      <c r="B142" s="123" t="s">
        <v>364</v>
      </c>
      <c r="D142" s="158">
        <f>IF('C'!$C$98=NT!$AB$3,+IF(OR(D135=NT!$C$31,D135=NT!$C$37,D135=NT!$C$43,D135=NT!$C$49,D135=NT!$C$55,D135=NT!$C$61,D135=NT!$C$67,D135=NT!$C$73,D135=NT!$C$79,D135=NT!$C$85,D135=NT!$C$91,D135=NT!$C$97,D135=NT!$C$104,D135=NT!$C$110,D135=NT!$C$116,D135=NT!$C$123,D135=NT!$C$129,D135=NT!$C$135),2,1),1)</f>
        <v>1</v>
      </c>
      <c r="E142" s="158">
        <f>IF('C'!$C$98=NT!$AB$3,+IF(OR(E135=NT!$C$31,E135=NT!$C$37,E135=NT!$C$43,E135=NT!$C$49,E135=NT!$C$55,E135=NT!$C$61,E135=NT!$C$67,E135=NT!$C$73,E135=NT!$C$79,E135=NT!$C$85,E135=NT!$C$91,E135=NT!$C$97,E135=NT!$C$104,E135=NT!$C$110,E135=NT!$C$116,E135=NT!$C$123,E135=NT!$C$129,E135=NT!$C$135),2,1),1)</f>
        <v>1</v>
      </c>
      <c r="F142" s="158">
        <f>IF('C'!$C$98=NT!$AB$3,+IF(OR(F135=NT!$C$31,F135=NT!$C$37,F135=NT!$C$43,F135=NT!$C$49,F135=NT!$C$55,F135=NT!$C$61,F135=NT!$C$67,F135=NT!$C$73,F135=NT!$C$79,F135=NT!$C$85,F135=NT!$C$91,F135=NT!$C$97,F135=NT!$C$104,F135=NT!$C$110,F135=NT!$C$116,F135=NT!$C$123,F135=NT!$C$129,F135=NT!$C$135),2,1),1)</f>
        <v>1</v>
      </c>
      <c r="G142" s="158">
        <f>IF('C'!$C$98=NT!$AB$3,+IF(OR(G135=NT!$C$31,G135=NT!$C$37,G135=NT!$C$43,G135=NT!$C$49,G135=NT!$C$55,G135=NT!$C$61,G135=NT!$C$67,G135=NT!$C$73,G135=NT!$C$79,G135=NT!$C$85,G135=NT!$C$91,G135=NT!$C$97,G135=NT!$C$104,G135=NT!$C$110,G135=NT!$C$116,G135=NT!$C$123,G135=NT!$C$129,G135=NT!$C$135),2,1),1)</f>
        <v>1</v>
      </c>
      <c r="H142" s="158">
        <f>IF('C'!$C$98=NT!$AB$3,+IF(OR(H135=NT!$C$31,H135=NT!$C$37,H135=NT!$C$43,H135=NT!$C$49,H135=NT!$C$55,H135=NT!$C$61,H135=NT!$C$67,H135=NT!$C$73,H135=NT!$C$79,H135=NT!$C$85,H135=NT!$C$91,H135=NT!$C$97,H135=NT!$C$104,H135=NT!$C$110,H135=NT!$C$116,H135=NT!$C$123,H135=NT!$C$129,H135=NT!$C$135),2,1),1)</f>
        <v>1</v>
      </c>
      <c r="I142" s="158">
        <f>IF('C'!$C$98=NT!$AB$3,+IF(OR(I135=NT!$C$31,I135=NT!$C$37,I135=NT!$C$43,I135=NT!$C$49,I135=NT!$C$55,I135=NT!$C$61,I135=NT!$C$67,I135=NT!$C$73,I135=NT!$C$79,I135=NT!$C$85,I135=NT!$C$91,I135=NT!$C$97,I135=NT!$C$104,I135=NT!$C$110,I135=NT!$C$116,I135=NT!$C$123,I135=NT!$C$129,I135=NT!$C$135),2,1),1)</f>
        <v>1</v>
      </c>
      <c r="J142" s="158">
        <f>IF('C'!$C$98=NT!$AB$3,+IF(OR(J135=NT!$C$31,J135=NT!$C$37,J135=NT!$C$43,J135=NT!$C$49,J135=NT!$C$55,J135=NT!$C$61,J135=NT!$C$67,J135=NT!$C$73,J135=NT!$C$79,J135=NT!$C$85,J135=NT!$C$91,J135=NT!$C$97,J135=NT!$C$104,J135=NT!$C$110,J135=NT!$C$116,J135=NT!$C$123,J135=NT!$C$129,J135=NT!$C$135),2,1),1)</f>
        <v>1</v>
      </c>
      <c r="K142" s="158">
        <f>IF('C'!$C$98=NT!$AB$3,+IF(OR(K135=NT!$C$31,K135=NT!$C$37,K135=NT!$C$43,K135=NT!$C$49,K135=NT!$C$55,K135=NT!$C$61,K135=NT!$C$67,K135=NT!$C$73,K135=NT!$C$79,K135=NT!$C$85,K135=NT!$C$91,K135=NT!$C$97,K135=NT!$C$104,K135=NT!$C$110,K135=NT!$C$116,K135=NT!$C$123,K135=NT!$C$129,K135=NT!$C$135),2,1),1)</f>
        <v>1</v>
      </c>
      <c r="L142" s="158">
        <f>IF('C'!$C$98=NT!$AB$3,+IF(OR(L135=NT!$C$31,L135=NT!$C$37,L135=NT!$C$43,L135=NT!$C$49,L135=NT!$C$55,L135=NT!$C$61,L135=NT!$C$67,L135=NT!$C$73,L135=NT!$C$79,L135=NT!$C$85,L135=NT!$C$91,L135=NT!$C$97,L135=NT!$C$104,L135=NT!$C$110,L135=NT!$C$116,L135=NT!$C$123,L135=NT!$C$129,L135=NT!$C$135),2,1),1)</f>
        <v>1</v>
      </c>
      <c r="M142" s="158">
        <f>IF('C'!$C$98=NT!$AB$3,+IF(OR(M135=NT!$C$31,M135=NT!$C$37,M135=NT!$C$43,M135=NT!$C$49,M135=NT!$C$55,M135=NT!$C$61,M135=NT!$C$67,M135=NT!$C$73,M135=NT!$C$79,M135=NT!$C$85,M135=NT!$C$91,M135=NT!$C$97,M135=NT!$C$104,M135=NT!$C$110,M135=NT!$C$116,M135=NT!$C$123,M135=NT!$C$129,M135=NT!$C$135),2,1),1)</f>
        <v>1</v>
      </c>
      <c r="N142" s="158">
        <f>IF('C'!$C$98=NT!$AB$3,+IF(OR(N135=NT!$C$31,N135=NT!$C$37,N135=NT!$C$43,N135=NT!$C$49,N135=NT!$C$55,N135=NT!$C$61,N135=NT!$C$67,N135=NT!$C$73,N135=NT!$C$79,N135=NT!$C$85,N135=NT!$C$91,N135=NT!$C$97,N135=NT!$C$104,N135=NT!$C$110,N135=NT!$C$116,N135=NT!$C$123,N135=NT!$C$129,N135=NT!$C$135),2,1),1)</f>
        <v>1</v>
      </c>
      <c r="O142" s="158">
        <f>IF('C'!$C$98=NT!$AB$3,+IF(OR(O135=NT!$C$31,O135=NT!$C$37,O135=NT!$C$43,O135=NT!$C$49,O135=NT!$C$55,O135=NT!$C$61,O135=NT!$C$67,O135=NT!$C$73,O135=NT!$C$79,O135=NT!$C$85,O135=NT!$C$91,O135=NT!$C$97,O135=NT!$C$104,O135=NT!$C$110,O135=NT!$C$116,O135=NT!$C$123,O135=NT!$C$129,O135=NT!$C$135),2,1),1)</f>
        <v>1</v>
      </c>
      <c r="P142" s="158">
        <f>IF('C'!$C$98=NT!$AB$3,+IF(OR(P135=NT!$C$31,P135=NT!$C$37,P135=NT!$C$43,P135=NT!$C$49,P135=NT!$C$55,P135=NT!$C$61,P135=NT!$C$67,P135=NT!$C$73,P135=NT!$C$79,P135=NT!$C$85,P135=NT!$C$91,P135=NT!$C$97,P135=NT!$C$104,P135=NT!$C$110,P135=NT!$C$116,P135=NT!$C$123,P135=NT!$C$129,P135=NT!$C$135),2,1),1)</f>
        <v>1</v>
      </c>
      <c r="Q142" s="158">
        <f>IF('C'!$C$98=NT!$AB$3,+IF(OR(Q135=NT!$C$31,Q135=NT!$C$37,Q135=NT!$C$43,Q135=NT!$C$49,Q135=NT!$C$55,Q135=NT!$C$61,Q135=NT!$C$67,Q135=NT!$C$73,Q135=NT!$C$79,Q135=NT!$C$85,Q135=NT!$C$91,Q135=NT!$C$97,Q135=NT!$C$104,Q135=NT!$C$110,Q135=NT!$C$116,Q135=NT!$C$123,Q135=NT!$C$129,Q135=NT!$C$135),2,1),1)</f>
        <v>1</v>
      </c>
      <c r="R142" s="158">
        <f>IF('C'!$C$98=NT!$AB$3,+IF(OR(R135=NT!$C$31,R135=NT!$C$37,R135=NT!$C$43,R135=NT!$C$49,R135=NT!$C$55,R135=NT!$C$61,R135=NT!$C$67,R135=NT!$C$73,R135=NT!$C$79,R135=NT!$C$85,R135=NT!$C$91,R135=NT!$C$97,R135=NT!$C$104,R135=NT!$C$110,R135=NT!$C$116,R135=NT!$C$123,R135=NT!$C$129,R135=NT!$C$135),2,1),1)</f>
        <v>1</v>
      </c>
      <c r="S142" s="158">
        <f>IF('C'!$C$98=NT!$AB$3,+IF(OR(S135=NT!$C$31,S135=NT!$C$37,S135=NT!$C$43,S135=NT!$C$49,S135=NT!$C$55,S135=NT!$C$61,S135=NT!$C$67,S135=NT!$C$73,S135=NT!$C$79,S135=NT!$C$85,S135=NT!$C$91,S135=NT!$C$97,S135=NT!$C$104,S135=NT!$C$110,S135=NT!$C$116,S135=NT!$C$123,S135=NT!$C$129,S135=NT!$C$135),2,1),1)</f>
        <v>1</v>
      </c>
      <c r="T142" s="158">
        <f>IF('C'!$C$98=NT!$AB$3,+IF(OR(T135=NT!$C$31,T135=NT!$C$37,T135=NT!$C$43,T135=NT!$C$49,T135=NT!$C$55,T135=NT!$C$61,T135=NT!$C$67,T135=NT!$C$73,T135=NT!$C$79,T135=NT!$C$85,T135=NT!$C$91,T135=NT!$C$97,T135=NT!$C$104,T135=NT!$C$110,T135=NT!$C$116,T135=NT!$C$123,T135=NT!$C$129,T135=NT!$C$135),2,1),1)</f>
        <v>1</v>
      </c>
      <c r="U142" s="158">
        <f>IF('C'!$C$98=NT!$AB$3,+IF(OR(U135=NT!$C$31,U135=NT!$C$37,U135=NT!$C$43,U135=NT!$C$49,U135=NT!$C$55,U135=NT!$C$61,U135=NT!$C$67,U135=NT!$C$73,U135=NT!$C$79,U135=NT!$C$85,U135=NT!$C$91,U135=NT!$C$97,U135=NT!$C$104,U135=NT!$C$110,U135=NT!$C$116,U135=NT!$C$123,U135=NT!$C$129,U135=NT!$C$135),2,1),1)</f>
        <v>1</v>
      </c>
      <c r="V142" s="158">
        <f>IF('C'!$C$98=NT!$AB$3,+IF(OR(V135=NT!$C$31,V135=NT!$C$37,V135=NT!$C$43,V135=NT!$C$49,V135=NT!$C$55,V135=NT!$C$61,V135=NT!$C$67,V135=NT!$C$73,V135=NT!$C$79,V135=NT!$C$85,V135=NT!$C$91,V135=NT!$C$97,V135=NT!$C$104,V135=NT!$C$110,V135=NT!$C$116,V135=NT!$C$123,V135=NT!$C$129,V135=NT!$C$135),2,1),1)</f>
        <v>1</v>
      </c>
      <c r="W142" s="158">
        <f>IF('C'!$C$98=NT!$AB$3,+IF(OR(W135=NT!$C$31,W135=NT!$C$37,W135=NT!$C$43,W135=NT!$C$49,W135=NT!$C$55,W135=NT!$C$61,W135=NT!$C$67,W135=NT!$C$73,W135=NT!$C$79,W135=NT!$C$85,W135=NT!$C$91,W135=NT!$C$97,W135=NT!$C$104,W135=NT!$C$110,W135=NT!$C$116,W135=NT!$C$123,W135=NT!$C$129,W135=NT!$C$135),2,1),1)</f>
        <v>1</v>
      </c>
      <c r="X142" s="158">
        <f>IF('C'!$C$98=NT!$AB$3,+IF(OR(X135=NT!$C$31,X135=NT!$C$37,X135=NT!$C$43,X135=NT!$C$49,X135=NT!$C$55,X135=NT!$C$61,X135=NT!$C$67,X135=NT!$C$73,X135=NT!$C$79,X135=NT!$C$85,X135=NT!$C$91,X135=NT!$C$97,X135=NT!$C$104,X135=NT!$C$110,X135=NT!$C$116,X135=NT!$C$123,X135=NT!$C$129,X135=NT!$C$135),2,1),1)</f>
        <v>1</v>
      </c>
      <c r="Y142" s="158">
        <f>IF('C'!$C$98=NT!$AB$3,+IF(OR(Y135=NT!$C$31,Y135=NT!$C$37,Y135=NT!$C$43,Y135=NT!$C$49,Y135=NT!$C$55,Y135=NT!$C$61,Y135=NT!$C$67,Y135=NT!$C$73,Y135=NT!$C$79,Y135=NT!$C$85,Y135=NT!$C$91,Y135=NT!$C$97,Y135=NT!$C$104,Y135=NT!$C$110,Y135=NT!$C$116,Y135=NT!$C$123,Y135=NT!$C$129,Y135=NT!$C$135),2,1),1)</f>
        <v>1</v>
      </c>
      <c r="Z142" s="158">
        <f>IF('C'!$C$98=NT!$AB$3,+IF(OR(Z135=NT!$C$31,Z135=NT!$C$37,Z135=NT!$C$43,Z135=NT!$C$49,Z135=NT!$C$55,Z135=NT!$C$61,Z135=NT!$C$67,Z135=NT!$C$73,Z135=NT!$C$79,Z135=NT!$C$85,Z135=NT!$C$91,Z135=NT!$C$97,Z135=NT!$C$104,Z135=NT!$C$110,Z135=NT!$C$116,Z135=NT!$C$123,Z135=NT!$C$129,Z135=NT!$C$135),2,1),1)</f>
        <v>1</v>
      </c>
      <c r="AA142" s="158">
        <f>IF('C'!$C$98=NT!$AB$3,+IF(OR(AA135=NT!$C$31,AA135=NT!$C$37,AA135=NT!$C$43,AA135=NT!$C$49,AA135=NT!$C$55,AA135=NT!$C$61,AA135=NT!$C$67,AA135=NT!$C$73,AA135=NT!$C$79,AA135=NT!$C$85,AA135=NT!$C$91,AA135=NT!$C$97,AA135=NT!$C$104,AA135=NT!$C$110,AA135=NT!$C$116,AA135=NT!$C$123,AA135=NT!$C$129,AA135=NT!$C$135),2,1),1)</f>
        <v>1</v>
      </c>
      <c r="AB142" s="158">
        <f>IF('C'!$C$98=NT!$AB$3,+IF(OR(AB135=NT!$C$31,AB135=NT!$C$37,AB135=NT!$C$43,AB135=NT!$C$49,AB135=NT!$C$55,AB135=NT!$C$61,AB135=NT!$C$67,AB135=NT!$C$73,AB135=NT!$C$79,AB135=NT!$C$85,AB135=NT!$C$91,AB135=NT!$C$97,AB135=NT!$C$104,AB135=NT!$C$110,AB135=NT!$C$116,AB135=NT!$C$123,AB135=NT!$C$129,AB135=NT!$C$135),2,1),1)</f>
        <v>1</v>
      </c>
      <c r="AC142" s="158">
        <f>IF('C'!$C$98=NT!$AB$3,+IF(OR(AC135=NT!$C$31,AC135=NT!$C$37,AC135=NT!$C$43,AC135=NT!$C$49,AC135=NT!$C$55,AC135=NT!$C$61,AC135=NT!$C$67,AC135=NT!$C$73,AC135=NT!$C$79,AC135=NT!$C$85,AC135=NT!$C$91,AC135=NT!$C$97,AC135=NT!$C$104,AC135=NT!$C$110,AC135=NT!$C$116,AC135=NT!$C$123,AC135=NT!$C$129,AC135=NT!$C$135),2,1),1)</f>
        <v>1</v>
      </c>
      <c r="AD142" s="158">
        <f>IF('C'!$C$98=NT!$AB$3,+IF(OR(AD135=NT!$C$31,AD135=NT!$C$37,AD135=NT!$C$43,AD135=NT!$C$49,AD135=NT!$C$55,AD135=NT!$C$61,AD135=NT!$C$67,AD135=NT!$C$73,AD135=NT!$C$79,AD135=NT!$C$85,AD135=NT!$C$91,AD135=NT!$C$97,AD135=NT!$C$104,AD135=NT!$C$110,AD135=NT!$C$116,AD135=NT!$C$123,AD135=NT!$C$129,AD135=NT!$C$135),2,1),1)</f>
        <v>1</v>
      </c>
      <c r="AE142" s="158">
        <f>IF('C'!$C$98=NT!$AB$3,+IF(OR(AE135=NT!$C$31,AE135=NT!$C$37,AE135=NT!$C$43,AE135=NT!$C$49,AE135=NT!$C$55,AE135=NT!$C$61,AE135=NT!$C$67,AE135=NT!$C$73,AE135=NT!$C$79,AE135=NT!$C$85,AE135=NT!$C$91,AE135=NT!$C$97,AE135=NT!$C$104,AE135=NT!$C$110,AE135=NT!$C$116,AE135=NT!$C$123,AE135=NT!$C$129,AE135=NT!$C$135),2,1),1)</f>
        <v>1</v>
      </c>
      <c r="AF142" s="158">
        <f>IF('C'!$C$98=NT!$AB$3,+IF(OR(AF135=NT!$C$31,AF135=NT!$C$37,AF135=NT!$C$43,AF135=NT!$C$49,AF135=NT!$C$55,AF135=NT!$C$61,AF135=NT!$C$67,AF135=NT!$C$73,AF135=NT!$C$79,AF135=NT!$C$85,AF135=NT!$C$91,AF135=NT!$C$97,AF135=NT!$C$104,AF135=NT!$C$110,AF135=NT!$C$116,AF135=NT!$C$123,AF135=NT!$C$129,AF135=NT!$C$135),2,1),1)</f>
        <v>1</v>
      </c>
      <c r="AG142" s="158">
        <f>IF('C'!$C$98=NT!$AB$3,+IF(OR(AG135=NT!$C$31,AG135=NT!$C$37,AG135=NT!$C$43,AG135=NT!$C$49,AG135=NT!$C$55,AG135=NT!$C$61,AG135=NT!$C$67,AG135=NT!$C$73,AG135=NT!$C$79,AG135=NT!$C$85,AG135=NT!$C$91,AG135=NT!$C$97,AG135=NT!$C$104,AG135=NT!$C$110,AG135=NT!$C$116,AG135=NT!$C$123,AG135=NT!$C$129,AG135=NT!$C$135),2,1),1)</f>
        <v>2</v>
      </c>
      <c r="AH142" s="158">
        <f>IF('C'!$C$98=NT!$AB$3,+IF(OR(AH135=NT!$C$31,AH135=NT!$C$37,AH135=NT!$C$43,AH135=NT!$C$49,AH135=NT!$C$55,AH135=NT!$C$61,AH135=NT!$C$67,AH135=NT!$C$73,AH135=NT!$C$79,AH135=NT!$C$85,AH135=NT!$C$91,AH135=NT!$C$97,AH135=NT!$C$104,AH135=NT!$C$110,AH135=NT!$C$116,AH135=NT!$C$123,AH135=NT!$C$129,AH135=NT!$C$135),2,1),1)</f>
        <v>1</v>
      </c>
      <c r="AI142" s="158">
        <f>IF('C'!$C$98=NT!$AB$3,+IF(OR(AI135=NT!$C$31,AI135=NT!$C$37,AI135=NT!$C$43,AI135=NT!$C$49,AI135=NT!$C$55,AI135=NT!$C$61,AI135=NT!$C$67,AI135=NT!$C$73,AI135=NT!$C$79,AI135=NT!$C$85,AI135=NT!$C$91,AI135=NT!$C$97,AI135=NT!$C$104,AI135=NT!$C$110,AI135=NT!$C$116,AI135=NT!$C$123,AI135=NT!$C$129,AI135=NT!$C$135),2,1),1)</f>
        <v>1</v>
      </c>
      <c r="AJ142" s="158">
        <f>IF('C'!$C$98=NT!$AB$3,+IF(OR(AJ135=NT!$C$31,AJ135=NT!$C$37,AJ135=NT!$C$43,AJ135=NT!$C$49,AJ135=NT!$C$55,AJ135=NT!$C$61,AJ135=NT!$C$67,AJ135=NT!$C$73,AJ135=NT!$C$79,AJ135=NT!$C$85,AJ135=NT!$C$91,AJ135=NT!$C$97,AJ135=NT!$C$104,AJ135=NT!$C$110,AJ135=NT!$C$116,AJ135=NT!$C$123,AJ135=NT!$C$129,AJ135=NT!$C$135),2,1),1)</f>
        <v>1</v>
      </c>
      <c r="AK142" s="158">
        <f>IF('C'!$C$98=NT!$AB$3,+IF(OR(AK135=NT!$C$31,AK135=NT!$C$37,AK135=NT!$C$43,AK135=NT!$C$49,AK135=NT!$C$55,AK135=NT!$C$61,AK135=NT!$C$67,AK135=NT!$C$73,AK135=NT!$C$79,AK135=NT!$C$85,AK135=NT!$C$91,AK135=NT!$C$97,AK135=NT!$C$104,AK135=NT!$C$110,AK135=NT!$C$116,AK135=NT!$C$123,AK135=NT!$C$129,AK135=NT!$C$135),2,1),1)</f>
        <v>1</v>
      </c>
      <c r="AL142" s="158">
        <f>IF('C'!$C$98=NT!$AB$3,+IF(OR(AL135=NT!$C$31,AL135=NT!$C$37,AL135=NT!$C$43,AL135=NT!$C$49,AL135=NT!$C$55,AL135=NT!$C$61,AL135=NT!$C$67,AL135=NT!$C$73,AL135=NT!$C$79,AL135=NT!$C$85,AL135=NT!$C$91,AL135=NT!$C$97,AL135=NT!$C$104,AL135=NT!$C$110,AL135=NT!$C$116,AL135=NT!$C$123,AL135=NT!$C$129,AL135=NT!$C$135),2,1),1)</f>
        <v>1</v>
      </c>
      <c r="AM142" s="158">
        <f>IF('C'!$C$98=NT!$AB$3,+IF(OR(AM135=NT!$C$31,AM135=NT!$C$37,AM135=NT!$C$43,AM135=NT!$C$49,AM135=NT!$C$55,AM135=NT!$C$61,AM135=NT!$C$67,AM135=NT!$C$73,AM135=NT!$C$79,AM135=NT!$C$85,AM135=NT!$C$91,AM135=NT!$C$97,AM135=NT!$C$104,AM135=NT!$C$110,AM135=NT!$C$116,AM135=NT!$C$123,AM135=NT!$C$129,AM135=NT!$C$135),2,1),1)</f>
        <v>2</v>
      </c>
      <c r="AN142" s="158">
        <f>IF('C'!$C$98=NT!$AB$3,+IF(OR(AN135=NT!$C$31,AN135=NT!$C$37,AN135=NT!$C$43,AN135=NT!$C$49,AN135=NT!$C$55,AN135=NT!$C$61,AN135=NT!$C$67,AN135=NT!$C$73,AN135=NT!$C$79,AN135=NT!$C$85,AN135=NT!$C$91,AN135=NT!$C$97,AN135=NT!$C$104,AN135=NT!$C$110,AN135=NT!$C$116,AN135=NT!$C$123,AN135=NT!$C$129,AN135=NT!$C$135),2,1),1)</f>
        <v>1</v>
      </c>
      <c r="AO142" s="158">
        <f>IF('C'!$C$98=NT!$AB$3,+IF(OR(AO135=NT!$C$31,AO135=NT!$C$37,AO135=NT!$C$43,AO135=NT!$C$49,AO135=NT!$C$55,AO135=NT!$C$61,AO135=NT!$C$67,AO135=NT!$C$73,AO135=NT!$C$79,AO135=NT!$C$85,AO135=NT!$C$91,AO135=NT!$C$97,AO135=NT!$C$104,AO135=NT!$C$110,AO135=NT!$C$116,AO135=NT!$C$123,AO135=NT!$C$129,AO135=NT!$C$135),2,1),1)</f>
        <v>1</v>
      </c>
      <c r="AP142" s="158">
        <f>IF('C'!$C$98=NT!$AB$3,+IF(OR(AP135=NT!$C$31,AP135=NT!$C$37,AP135=NT!$C$43,AP135=NT!$C$49,AP135=NT!$C$55,AP135=NT!$C$61,AP135=NT!$C$67,AP135=NT!$C$73,AP135=NT!$C$79,AP135=NT!$C$85,AP135=NT!$C$91,AP135=NT!$C$97,AP135=NT!$C$104,AP135=NT!$C$110,AP135=NT!$C$116,AP135=NT!$C$123,AP135=NT!$C$129,AP135=NT!$C$135),2,1),1)</f>
        <v>1</v>
      </c>
      <c r="AQ142" s="158">
        <f>IF('C'!$C$98=NT!$AB$3,+IF(OR(AQ135=NT!$C$31,AQ135=NT!$C$37,AQ135=NT!$C$43,AQ135=NT!$C$49,AQ135=NT!$C$55,AQ135=NT!$C$61,AQ135=NT!$C$67,AQ135=NT!$C$73,AQ135=NT!$C$79,AQ135=NT!$C$85,AQ135=NT!$C$91,AQ135=NT!$C$97,AQ135=NT!$C$104,AQ135=NT!$C$110,AQ135=NT!$C$116,AQ135=NT!$C$123,AQ135=NT!$C$129,AQ135=NT!$C$135),2,1),1)</f>
        <v>1</v>
      </c>
      <c r="AR142" s="158">
        <f>IF('C'!$C$98=NT!$AB$3,+IF(OR(AR135=NT!$C$31,AR135=NT!$C$37,AR135=NT!$C$43,AR135=NT!$C$49,AR135=NT!$C$55,AR135=NT!$C$61,AR135=NT!$C$67,AR135=NT!$C$73,AR135=NT!$C$79,AR135=NT!$C$85,AR135=NT!$C$91,AR135=NT!$C$97,AR135=NT!$C$104,AR135=NT!$C$110,AR135=NT!$C$116,AR135=NT!$C$123,AR135=NT!$C$129,AR135=NT!$C$135),2,1),1)</f>
        <v>1</v>
      </c>
      <c r="AS142" s="158">
        <f>IF('C'!$C$98=NT!$AB$3,+IF(OR(AS135=NT!$C$31,AS135=NT!$C$37,AS135=NT!$C$43,AS135=NT!$C$49,AS135=NT!$C$55,AS135=NT!$C$61,AS135=NT!$C$67,AS135=NT!$C$73,AS135=NT!$C$79,AS135=NT!$C$85,AS135=NT!$C$91,AS135=NT!$C$97,AS135=NT!$C$104,AS135=NT!$C$110,AS135=NT!$C$116,AS135=NT!$C$123,AS135=NT!$C$129,AS135=NT!$C$135),2,1),1)</f>
        <v>2</v>
      </c>
      <c r="AT142" s="158">
        <f>IF('C'!$C$98=NT!$AB$3,+IF(OR(AT135=NT!$C$31,AT135=NT!$C$37,AT135=NT!$C$43,AT135=NT!$C$49,AT135=NT!$C$55,AT135=NT!$C$61,AT135=NT!$C$67,AT135=NT!$C$73,AT135=NT!$C$79,AT135=NT!$C$85,AT135=NT!$C$91,AT135=NT!$C$97,AT135=NT!$C$104,AT135=NT!$C$110,AT135=NT!$C$116,AT135=NT!$C$123,AT135=NT!$C$129,AT135=NT!$C$135),2,1),1)</f>
        <v>1</v>
      </c>
      <c r="AU142" s="158">
        <f>IF('C'!$C$98=NT!$AB$3,+IF(OR(AU135=NT!$C$31,AU135=NT!$C$37,AU135=NT!$C$43,AU135=NT!$C$49,AU135=NT!$C$55,AU135=NT!$C$61,AU135=NT!$C$67,AU135=NT!$C$73,AU135=NT!$C$79,AU135=NT!$C$85,AU135=NT!$C$91,AU135=NT!$C$97,AU135=NT!$C$104,AU135=NT!$C$110,AU135=NT!$C$116,AU135=NT!$C$123,AU135=NT!$C$129,AU135=NT!$C$135),2,1),1)</f>
        <v>1</v>
      </c>
      <c r="AV142" s="158">
        <f>IF('C'!$C$98=NT!$AB$3,+IF(OR(AV135=NT!$C$31,AV135=NT!$C$37,AV135=NT!$C$43,AV135=NT!$C$49,AV135=NT!$C$55,AV135=NT!$C$61,AV135=NT!$C$67,AV135=NT!$C$73,AV135=NT!$C$79,AV135=NT!$C$85,AV135=NT!$C$91,AV135=NT!$C$97,AV135=NT!$C$104,AV135=NT!$C$110,AV135=NT!$C$116,AV135=NT!$C$123,AV135=NT!$C$129,AV135=NT!$C$135),2,1),1)</f>
        <v>1</v>
      </c>
      <c r="AW142" s="158">
        <f>IF('C'!$C$98=NT!$AB$3,+IF(OR(AW135=NT!$C$31,AW135=NT!$C$37,AW135=NT!$C$43,AW135=NT!$C$49,AW135=NT!$C$55,AW135=NT!$C$61,AW135=NT!$C$67,AW135=NT!$C$73,AW135=NT!$C$79,AW135=NT!$C$85,AW135=NT!$C$91,AW135=NT!$C$97,AW135=NT!$C$104,AW135=NT!$C$110,AW135=NT!$C$116,AW135=NT!$C$123,AW135=NT!$C$129,AW135=NT!$C$135),2,1),1)</f>
        <v>1</v>
      </c>
      <c r="AX142" s="158">
        <f>IF('C'!$C$98=NT!$AB$3,+IF(OR(AX135=NT!$C$31,AX135=NT!$C$37,AX135=NT!$C$43,AX135=NT!$C$49,AX135=NT!$C$55,AX135=NT!$C$61,AX135=NT!$C$67,AX135=NT!$C$73,AX135=NT!$C$79,AX135=NT!$C$85,AX135=NT!$C$91,AX135=NT!$C$97,AX135=NT!$C$104,AX135=NT!$C$110,AX135=NT!$C$116,AX135=NT!$C$123,AX135=NT!$C$129,AX135=NT!$C$135),2,1),1)</f>
        <v>1</v>
      </c>
      <c r="AY142" s="158">
        <f>IF('C'!$C$98=NT!$AB$3,+IF(OR(AY135=NT!$C$31,AY135=NT!$C$37,AY135=NT!$C$43,AY135=NT!$C$49,AY135=NT!$C$55,AY135=NT!$C$61,AY135=NT!$C$67,AY135=NT!$C$73,AY135=NT!$C$79,AY135=NT!$C$85,AY135=NT!$C$91,AY135=NT!$C$97,AY135=NT!$C$104,AY135=NT!$C$110,AY135=NT!$C$116,AY135=NT!$C$123,AY135=NT!$C$129,AY135=NT!$C$135),2,1),1)</f>
        <v>2</v>
      </c>
      <c r="AZ142" s="158">
        <f>IF('C'!$C$98=NT!$AB$3,+IF(OR(AZ135=NT!$C$31,AZ135=NT!$C$37,AZ135=NT!$C$43,AZ135=NT!$C$49,AZ135=NT!$C$55,AZ135=NT!$C$61,AZ135=NT!$C$67,AZ135=NT!$C$73,AZ135=NT!$C$79,AZ135=NT!$C$85,AZ135=NT!$C$91,AZ135=NT!$C$97,AZ135=NT!$C$104,AZ135=NT!$C$110,AZ135=NT!$C$116,AZ135=NT!$C$123,AZ135=NT!$C$129,AZ135=NT!$C$135),2,1),1)</f>
        <v>1</v>
      </c>
      <c r="BA142" s="158">
        <f>IF('C'!$C$98=NT!$AB$3,+IF(OR(BA135=NT!$C$31,BA135=NT!$C$37,BA135=NT!$C$43,BA135=NT!$C$49,BA135=NT!$C$55,BA135=NT!$C$61,BA135=NT!$C$67,BA135=NT!$C$73,BA135=NT!$C$79,BA135=NT!$C$85,BA135=NT!$C$91,BA135=NT!$C$97,BA135=NT!$C$104,BA135=NT!$C$110,BA135=NT!$C$116,BA135=NT!$C$123,BA135=NT!$C$129,BA135=NT!$C$135),2,1),1)</f>
        <v>1</v>
      </c>
      <c r="BB142" s="158">
        <f>IF('C'!$C$98=NT!$AB$3,+IF(OR(BB135=NT!$C$31,BB135=NT!$C$37,BB135=NT!$C$43,BB135=NT!$C$49,BB135=NT!$C$55,BB135=NT!$C$61,BB135=NT!$C$67,BB135=NT!$C$73,BB135=NT!$C$79,BB135=NT!$C$85,BB135=NT!$C$91,BB135=NT!$C$97,BB135=NT!$C$104,BB135=NT!$C$110,BB135=NT!$C$116,BB135=NT!$C$123,BB135=NT!$C$129,BB135=NT!$C$135),2,1),1)</f>
        <v>1</v>
      </c>
      <c r="BC142" s="158">
        <f>IF('C'!$C$98=NT!$AB$3,+IF(OR(BC135=NT!$C$31,BC135=NT!$C$37,BC135=NT!$C$43,BC135=NT!$C$49,BC135=NT!$C$55,BC135=NT!$C$61,BC135=NT!$C$67,BC135=NT!$C$73,BC135=NT!$C$79,BC135=NT!$C$85,BC135=NT!$C$91,BC135=NT!$C$97,BC135=NT!$C$104,BC135=NT!$C$110,BC135=NT!$C$116,BC135=NT!$C$123,BC135=NT!$C$129,BC135=NT!$C$135),2,1),1)</f>
        <v>1</v>
      </c>
      <c r="BD142" s="158">
        <f>IF('C'!$C$98=NT!$AB$3,+IF(OR(BD135=NT!$C$31,BD135=NT!$C$37,BD135=NT!$C$43,BD135=NT!$C$49,BD135=NT!$C$55,BD135=NT!$C$61,BD135=NT!$C$67,BD135=NT!$C$73,BD135=NT!$C$79,BD135=NT!$C$85,BD135=NT!$C$91,BD135=NT!$C$97,BD135=NT!$C$104,BD135=NT!$C$110,BD135=NT!$C$116,BD135=NT!$C$123,BD135=NT!$C$129,BD135=NT!$C$135),2,1),1)</f>
        <v>1</v>
      </c>
      <c r="BE142" s="158">
        <f>IF('C'!$C$98=NT!$AB$3,+IF(OR(BE135=NT!$C$31,BE135=NT!$C$37,BE135=NT!$C$43,BE135=NT!$C$49,BE135=NT!$C$55,BE135=NT!$C$61,BE135=NT!$C$67,BE135=NT!$C$73,BE135=NT!$C$79,BE135=NT!$C$85,BE135=NT!$C$91,BE135=NT!$C$97,BE135=NT!$C$104,BE135=NT!$C$110,BE135=NT!$C$116,BE135=NT!$C$123,BE135=NT!$C$129,BE135=NT!$C$135),2,1),1)</f>
        <v>2</v>
      </c>
      <c r="BF142" s="158">
        <f>IF('C'!$C$98=NT!$AB$3,+IF(OR(BF135=NT!$C$31,BF135=NT!$C$37,BF135=NT!$C$43,BF135=NT!$C$49,BF135=NT!$C$55,BF135=NT!$C$61,BF135=NT!$C$67,BF135=NT!$C$73,BF135=NT!$C$79,BF135=NT!$C$85,BF135=NT!$C$91,BF135=NT!$C$97,BF135=NT!$C$104,BF135=NT!$C$110,BF135=NT!$C$116,BF135=NT!$C$123,BF135=NT!$C$129,BF135=NT!$C$135),2,1),1)</f>
        <v>1</v>
      </c>
      <c r="BG142" s="158">
        <f>IF('C'!$C$98=NT!$AB$3,+IF(OR(BG135=NT!$C$31,BG135=NT!$C$37,BG135=NT!$C$43,BG135=NT!$C$49,BG135=NT!$C$55,BG135=NT!$C$61,BG135=NT!$C$67,BG135=NT!$C$73,BG135=NT!$C$79,BG135=NT!$C$85,BG135=NT!$C$91,BG135=NT!$C$97,BG135=NT!$C$104,BG135=NT!$C$110,BG135=NT!$C$116,BG135=NT!$C$123,BG135=NT!$C$129,BG135=NT!$C$135),2,1),1)</f>
        <v>1</v>
      </c>
      <c r="BH142" s="158">
        <f>IF('C'!$C$98=NT!$AB$3,+IF(OR(BH135=NT!$C$31,BH135=NT!$C$37,BH135=NT!$C$43,BH135=NT!$C$49,BH135=NT!$C$55,BH135=NT!$C$61,BH135=NT!$C$67,BH135=NT!$C$73,BH135=NT!$C$79,BH135=NT!$C$85,BH135=NT!$C$91,BH135=NT!$C$97,BH135=NT!$C$104,BH135=NT!$C$110,BH135=NT!$C$116,BH135=NT!$C$123,BH135=NT!$C$129,BH135=NT!$C$135),2,1),1)</f>
        <v>1</v>
      </c>
      <c r="BI142" s="158">
        <f>IF('C'!$C$98=NT!$AB$3,+IF(OR(BI135=NT!$C$31,BI135=NT!$C$37,BI135=NT!$C$43,BI135=NT!$C$49,BI135=NT!$C$55,BI135=NT!$C$61,BI135=NT!$C$67,BI135=NT!$C$73,BI135=NT!$C$79,BI135=NT!$C$85,BI135=NT!$C$91,BI135=NT!$C$97,BI135=NT!$C$104,BI135=NT!$C$110,BI135=NT!$C$116,BI135=NT!$C$123,BI135=NT!$C$129,BI135=NT!$C$135),2,1),1)</f>
        <v>1</v>
      </c>
      <c r="BJ142" s="158">
        <f>IF('C'!$C$98=NT!$AB$3,+IF(OR(BJ135=NT!$C$31,BJ135=NT!$C$37,BJ135=NT!$C$43,BJ135=NT!$C$49,BJ135=NT!$C$55,BJ135=NT!$C$61,BJ135=NT!$C$67,BJ135=NT!$C$73,BJ135=NT!$C$79,BJ135=NT!$C$85,BJ135=NT!$C$91,BJ135=NT!$C$97,BJ135=NT!$C$104,BJ135=NT!$C$110,BJ135=NT!$C$116,BJ135=NT!$C$123,BJ135=NT!$C$129,BJ135=NT!$C$135),2,1),1)</f>
        <v>1</v>
      </c>
      <c r="BK142" s="158">
        <f>IF('C'!$C$98=NT!$AB$3,+IF(OR(BK135=NT!$C$31,BK135=NT!$C$37,BK135=NT!$C$43,BK135=NT!$C$49,BK135=NT!$C$55,BK135=NT!$C$61,BK135=NT!$C$67,BK135=NT!$C$73,BK135=NT!$C$79,BK135=NT!$C$85,BK135=NT!$C$91,BK135=NT!$C$97,BK135=NT!$C$104,BK135=NT!$C$110,BK135=NT!$C$116,BK135=NT!$C$123,BK135=NT!$C$129,BK135=NT!$C$135),2,1),1)</f>
        <v>2</v>
      </c>
    </row>
    <row r="144" spans="1:63" s="122" customFormat="1">
      <c r="A144" s="140"/>
      <c r="B144" s="254" t="str">
        <f>+'C'!B99</f>
        <v>Atenció i comunicació</v>
      </c>
      <c r="C144" s="194"/>
      <c r="D144" s="155">
        <f>+Home!$J$11</f>
        <v>40909</v>
      </c>
      <c r="E144" s="155">
        <f t="shared" ref="E144:AJ144" si="92">EDATE(D144,1)</f>
        <v>40940</v>
      </c>
      <c r="F144" s="155">
        <f t="shared" si="92"/>
        <v>40969</v>
      </c>
      <c r="G144" s="155">
        <f t="shared" si="92"/>
        <v>41000</v>
      </c>
      <c r="H144" s="155">
        <f t="shared" si="92"/>
        <v>41030</v>
      </c>
      <c r="I144" s="155">
        <f t="shared" si="92"/>
        <v>41061</v>
      </c>
      <c r="J144" s="155">
        <f t="shared" si="92"/>
        <v>41091</v>
      </c>
      <c r="K144" s="155">
        <f t="shared" si="92"/>
        <v>41122</v>
      </c>
      <c r="L144" s="155">
        <f t="shared" si="92"/>
        <v>41153</v>
      </c>
      <c r="M144" s="155">
        <f t="shared" si="92"/>
        <v>41183</v>
      </c>
      <c r="N144" s="155">
        <f t="shared" si="92"/>
        <v>41214</v>
      </c>
      <c r="O144" s="155">
        <f t="shared" si="92"/>
        <v>41244</v>
      </c>
      <c r="P144" s="155">
        <f t="shared" si="92"/>
        <v>41275</v>
      </c>
      <c r="Q144" s="155">
        <f t="shared" si="92"/>
        <v>41306</v>
      </c>
      <c r="R144" s="155">
        <f t="shared" si="92"/>
        <v>41334</v>
      </c>
      <c r="S144" s="155">
        <f t="shared" si="92"/>
        <v>41365</v>
      </c>
      <c r="T144" s="155">
        <f t="shared" si="92"/>
        <v>41395</v>
      </c>
      <c r="U144" s="155">
        <f t="shared" si="92"/>
        <v>41426</v>
      </c>
      <c r="V144" s="155">
        <f t="shared" si="92"/>
        <v>41456</v>
      </c>
      <c r="W144" s="155">
        <f t="shared" si="92"/>
        <v>41487</v>
      </c>
      <c r="X144" s="155">
        <f t="shared" si="92"/>
        <v>41518</v>
      </c>
      <c r="Y144" s="155">
        <f t="shared" si="92"/>
        <v>41548</v>
      </c>
      <c r="Z144" s="155">
        <f t="shared" si="92"/>
        <v>41579</v>
      </c>
      <c r="AA144" s="155">
        <f t="shared" si="92"/>
        <v>41609</v>
      </c>
      <c r="AB144" s="155">
        <f t="shared" si="92"/>
        <v>41640</v>
      </c>
      <c r="AC144" s="155">
        <f t="shared" si="92"/>
        <v>41671</v>
      </c>
      <c r="AD144" s="155">
        <f t="shared" si="92"/>
        <v>41699</v>
      </c>
      <c r="AE144" s="155">
        <f t="shared" si="92"/>
        <v>41730</v>
      </c>
      <c r="AF144" s="155">
        <f t="shared" si="92"/>
        <v>41760</v>
      </c>
      <c r="AG144" s="155">
        <f t="shared" si="92"/>
        <v>41791</v>
      </c>
      <c r="AH144" s="155">
        <f t="shared" si="92"/>
        <v>41821</v>
      </c>
      <c r="AI144" s="155">
        <f t="shared" si="92"/>
        <v>41852</v>
      </c>
      <c r="AJ144" s="155">
        <f t="shared" si="92"/>
        <v>41883</v>
      </c>
      <c r="AK144" s="155">
        <f t="shared" ref="AK144:BK144" si="93">EDATE(AJ144,1)</f>
        <v>41913</v>
      </c>
      <c r="AL144" s="155">
        <f t="shared" si="93"/>
        <v>41944</v>
      </c>
      <c r="AM144" s="155">
        <f t="shared" si="93"/>
        <v>41974</v>
      </c>
      <c r="AN144" s="155">
        <f t="shared" si="93"/>
        <v>42005</v>
      </c>
      <c r="AO144" s="155">
        <f t="shared" si="93"/>
        <v>42036</v>
      </c>
      <c r="AP144" s="155">
        <f t="shared" si="93"/>
        <v>42064</v>
      </c>
      <c r="AQ144" s="155">
        <f t="shared" si="93"/>
        <v>42095</v>
      </c>
      <c r="AR144" s="155">
        <f t="shared" si="93"/>
        <v>42125</v>
      </c>
      <c r="AS144" s="155">
        <f t="shared" si="93"/>
        <v>42156</v>
      </c>
      <c r="AT144" s="155">
        <f t="shared" si="93"/>
        <v>42186</v>
      </c>
      <c r="AU144" s="155">
        <f t="shared" si="93"/>
        <v>42217</v>
      </c>
      <c r="AV144" s="155">
        <f t="shared" si="93"/>
        <v>42248</v>
      </c>
      <c r="AW144" s="155">
        <f t="shared" si="93"/>
        <v>42278</v>
      </c>
      <c r="AX144" s="155">
        <f t="shared" si="93"/>
        <v>42309</v>
      </c>
      <c r="AY144" s="155">
        <f t="shared" si="93"/>
        <v>42339</v>
      </c>
      <c r="AZ144" s="155">
        <f t="shared" si="93"/>
        <v>42370</v>
      </c>
      <c r="BA144" s="155">
        <f t="shared" si="93"/>
        <v>42401</v>
      </c>
      <c r="BB144" s="155">
        <f t="shared" si="93"/>
        <v>42430</v>
      </c>
      <c r="BC144" s="155">
        <f t="shared" si="93"/>
        <v>42461</v>
      </c>
      <c r="BD144" s="155">
        <f t="shared" si="93"/>
        <v>42491</v>
      </c>
      <c r="BE144" s="155">
        <f t="shared" si="93"/>
        <v>42522</v>
      </c>
      <c r="BF144" s="155">
        <f t="shared" si="93"/>
        <v>42552</v>
      </c>
      <c r="BG144" s="155">
        <f t="shared" si="93"/>
        <v>42583</v>
      </c>
      <c r="BH144" s="155">
        <f t="shared" si="93"/>
        <v>42614</v>
      </c>
      <c r="BI144" s="155">
        <f t="shared" si="93"/>
        <v>42644</v>
      </c>
      <c r="BJ144" s="155">
        <f t="shared" si="93"/>
        <v>42675</v>
      </c>
      <c r="BK144" s="155">
        <f t="shared" si="93"/>
        <v>42705</v>
      </c>
    </row>
    <row r="145" spans="1:63" s="122" customFormat="1">
      <c r="A145" s="140"/>
      <c r="B145" s="226" t="s">
        <v>175</v>
      </c>
      <c r="C145" s="213"/>
      <c r="D145" s="229">
        <f>+IF(AND(D144&gt;='C'!$R99,D144&lt;'C'!$T99),'C'!$O99,0)</f>
        <v>74.025000000000006</v>
      </c>
      <c r="E145" s="229">
        <f>+IF(AND(E144&gt;='C'!$R99,E144&lt;'C'!$T99),'C'!$O99,0)</f>
        <v>74.025000000000006</v>
      </c>
      <c r="F145" s="229">
        <f>+IF(AND(F144&gt;='C'!$R99,F144&lt;'C'!$T99),'C'!$O99,0)</f>
        <v>74.025000000000006</v>
      </c>
      <c r="G145" s="229">
        <f>+IF(AND(G144&gt;='C'!$R99,G144&lt;'C'!$T99),'C'!$O99,0)</f>
        <v>74.025000000000006</v>
      </c>
      <c r="H145" s="229">
        <f>+IF(AND(H144&gt;='C'!$R99,H144&lt;'C'!$T99),'C'!$O99,0)</f>
        <v>74.025000000000006</v>
      </c>
      <c r="I145" s="229">
        <f>+IF(AND(I144&gt;='C'!$R99,I144&lt;'C'!$T99),'C'!$O99,0)</f>
        <v>74.025000000000006</v>
      </c>
      <c r="J145" s="229">
        <f>+IF(AND(J144&gt;='C'!$R99,J144&lt;'C'!$T99),'C'!$O99,0)</f>
        <v>74.025000000000006</v>
      </c>
      <c r="K145" s="229">
        <f>+IF(AND(K144&gt;='C'!$R99,K144&lt;'C'!$T99),'C'!$O99,0)</f>
        <v>74.025000000000006</v>
      </c>
      <c r="L145" s="229">
        <f>+IF(AND(L144&gt;='C'!$R99,L144&lt;'C'!$T99),'C'!$O99,0)</f>
        <v>74.025000000000006</v>
      </c>
      <c r="M145" s="229">
        <f>+IF(AND(M144&gt;='C'!$R99,M144&lt;'C'!$T99),'C'!$O99,0)</f>
        <v>74.025000000000006</v>
      </c>
      <c r="N145" s="229">
        <f>+IF(AND(N144&gt;='C'!$R99,N144&lt;'C'!$T99),'C'!$O99,0)</f>
        <v>74.025000000000006</v>
      </c>
      <c r="O145" s="229">
        <f>+IF(AND(O144&gt;='C'!$R99,O144&lt;'C'!$T99),'C'!$O99,0)</f>
        <v>74.025000000000006</v>
      </c>
      <c r="P145" s="229">
        <f>+IF(AND(P144&gt;='C'!$R99,P144&lt;'C'!$T99),'C'!$O99,0)</f>
        <v>74.025000000000006</v>
      </c>
      <c r="Q145" s="229">
        <f>+IF(AND(Q144&gt;='C'!$R99,Q144&lt;'C'!$T99),'C'!$O99,0)</f>
        <v>74.025000000000006</v>
      </c>
      <c r="R145" s="229">
        <f>+IF(AND(R144&gt;='C'!$R99,R144&lt;'C'!$T99),'C'!$O99,0)</f>
        <v>74.025000000000006</v>
      </c>
      <c r="S145" s="229">
        <f>+IF(AND(S144&gt;='C'!$R99,S144&lt;'C'!$T99),'C'!$O99,0)</f>
        <v>74.025000000000006</v>
      </c>
      <c r="T145" s="229">
        <f>+IF(AND(T144&gt;='C'!$R99,T144&lt;'C'!$T99),'C'!$O99,0)</f>
        <v>74.025000000000006</v>
      </c>
      <c r="U145" s="229">
        <f>+IF(AND(U144&gt;='C'!$R99,U144&lt;'C'!$T99),'C'!$O99,0)</f>
        <v>74.025000000000006</v>
      </c>
      <c r="V145" s="229">
        <f>+IF(AND(V144&gt;='C'!$R99,V144&lt;'C'!$T99),'C'!$O99,0)</f>
        <v>74.025000000000006</v>
      </c>
      <c r="W145" s="229">
        <f>+IF(AND(W144&gt;='C'!$R99,W144&lt;'C'!$T99),'C'!$O99,0)</f>
        <v>74.025000000000006</v>
      </c>
      <c r="X145" s="229">
        <f>+IF(AND(X144&gt;='C'!$R99,X144&lt;'C'!$T99),'C'!$O99,0)</f>
        <v>74.025000000000006</v>
      </c>
      <c r="Y145" s="229">
        <f>+IF(AND(Y144&gt;='C'!$R99,Y144&lt;'C'!$T99),'C'!$O99,0)</f>
        <v>74.025000000000006</v>
      </c>
      <c r="Z145" s="229">
        <f>+IF(AND(Z144&gt;='C'!$R99,Z144&lt;'C'!$T99),'C'!$O99,0)</f>
        <v>74.025000000000006</v>
      </c>
      <c r="AA145" s="229">
        <f>+IF(AND(AA144&gt;='C'!$R99,AA144&lt;'C'!$T99),'C'!$O99,0)</f>
        <v>74.025000000000006</v>
      </c>
      <c r="AB145" s="229">
        <f>+IF(AND(AB144&gt;='C'!$R99,AB144&lt;'C'!$T99),'C'!$O99,0)</f>
        <v>74.025000000000006</v>
      </c>
      <c r="AC145" s="229">
        <f>+IF(AND(AC144&gt;='C'!$R99,AC144&lt;'C'!$T99),'C'!$O99,0)</f>
        <v>74.025000000000006</v>
      </c>
      <c r="AD145" s="229">
        <f>+IF(AND(AD144&gt;='C'!$R99,AD144&lt;'C'!$T99),'C'!$O99,0)</f>
        <v>74.025000000000006</v>
      </c>
      <c r="AE145" s="229">
        <f>+IF(AND(AE144&gt;='C'!$R99,AE144&lt;'C'!$T99),'C'!$O99,0)</f>
        <v>74.025000000000006</v>
      </c>
      <c r="AF145" s="229">
        <f>+IF(AND(AF144&gt;='C'!$R99,AF144&lt;'C'!$T99),'C'!$O99,0)</f>
        <v>74.025000000000006</v>
      </c>
      <c r="AG145" s="229">
        <f>+IF(AND(AG144&gt;='C'!$R99,AG144&lt;'C'!$T99),'C'!$O99,0)</f>
        <v>74.025000000000006</v>
      </c>
      <c r="AH145" s="229">
        <f>+IF(AND(AH144&gt;='C'!$R99,AH144&lt;'C'!$T99),'C'!$O99,0)</f>
        <v>74.025000000000006</v>
      </c>
      <c r="AI145" s="229">
        <f>+IF(AND(AI144&gt;='C'!$R99,AI144&lt;'C'!$T99),'C'!$O99,0)</f>
        <v>74.025000000000006</v>
      </c>
      <c r="AJ145" s="229">
        <f>+IF(AND(AJ144&gt;='C'!$R99,AJ144&lt;'C'!$T99),'C'!$O99,0)</f>
        <v>74.025000000000006</v>
      </c>
      <c r="AK145" s="229">
        <f>+IF(AND(AK144&gt;='C'!$R99,AK144&lt;'C'!$T99),'C'!$O99,0)</f>
        <v>74.025000000000006</v>
      </c>
      <c r="AL145" s="229">
        <f>+IF(AND(AL144&gt;='C'!$R99,AL144&lt;'C'!$T99),'C'!$O99,0)</f>
        <v>74.025000000000006</v>
      </c>
      <c r="AM145" s="229">
        <f>+IF(AND(AM144&gt;='C'!$R99,AM144&lt;'C'!$T99),'C'!$O99,0)</f>
        <v>74.025000000000006</v>
      </c>
      <c r="AN145" s="229">
        <f>+IF(AND(AN144&gt;='C'!$R99,AN144&lt;'C'!$T99),'C'!$O99,0)</f>
        <v>74.025000000000006</v>
      </c>
      <c r="AO145" s="229">
        <f>+IF(AND(AO144&gt;='C'!$R99,AO144&lt;'C'!$T99),'C'!$O99,0)</f>
        <v>74.025000000000006</v>
      </c>
      <c r="AP145" s="229">
        <f>+IF(AND(AP144&gt;='C'!$R99,AP144&lt;'C'!$T99),'C'!$O99,0)</f>
        <v>74.025000000000006</v>
      </c>
      <c r="AQ145" s="229">
        <f>+IF(AND(AQ144&gt;='C'!$R99,AQ144&lt;'C'!$T99),'C'!$O99,0)</f>
        <v>74.025000000000006</v>
      </c>
      <c r="AR145" s="229">
        <f>+IF(AND(AR144&gt;='C'!$R99,AR144&lt;'C'!$T99),'C'!$O99,0)</f>
        <v>74.025000000000006</v>
      </c>
      <c r="AS145" s="229">
        <f>+IF(AND(AS144&gt;='C'!$R99,AS144&lt;'C'!$T99),'C'!$O99,0)</f>
        <v>74.025000000000006</v>
      </c>
      <c r="AT145" s="229">
        <f>+IF(AND(AT144&gt;='C'!$R99,AT144&lt;'C'!$T99),'C'!$O99,0)</f>
        <v>74.025000000000006</v>
      </c>
      <c r="AU145" s="229">
        <f>+IF(AND(AU144&gt;='C'!$R99,AU144&lt;'C'!$T99),'C'!$O99,0)</f>
        <v>74.025000000000006</v>
      </c>
      <c r="AV145" s="229">
        <f>+IF(AND(AV144&gt;='C'!$R99,AV144&lt;'C'!$T99),'C'!$O99,0)</f>
        <v>74.025000000000006</v>
      </c>
      <c r="AW145" s="229">
        <f>+IF(AND(AW144&gt;='C'!$R99,AW144&lt;'C'!$T99),'C'!$O99,0)</f>
        <v>74.025000000000006</v>
      </c>
      <c r="AX145" s="229">
        <f>+IF(AND(AX144&gt;='C'!$R99,AX144&lt;'C'!$T99),'C'!$O99,0)</f>
        <v>74.025000000000006</v>
      </c>
      <c r="AY145" s="229">
        <f>+IF(AND(AY144&gt;='C'!$R99,AY144&lt;'C'!$T99),'C'!$O99,0)</f>
        <v>74.025000000000006</v>
      </c>
      <c r="AZ145" s="229">
        <f>+IF(AND(AZ144&gt;='C'!$R99,AZ144&lt;'C'!$T99),'C'!$O99,0)</f>
        <v>74.025000000000006</v>
      </c>
      <c r="BA145" s="229">
        <f>+IF(AND(BA144&gt;='C'!$R99,BA144&lt;'C'!$T99),'C'!$O99,0)</f>
        <v>74.025000000000006</v>
      </c>
      <c r="BB145" s="229">
        <f>+IF(AND(BB144&gt;='C'!$R99,BB144&lt;'C'!$T99),'C'!$O99,0)</f>
        <v>74.025000000000006</v>
      </c>
      <c r="BC145" s="229">
        <f>+IF(AND(BC144&gt;='C'!$R99,BC144&lt;'C'!$T99),'C'!$O99,0)</f>
        <v>74.025000000000006</v>
      </c>
      <c r="BD145" s="229">
        <f>+IF(AND(BD144&gt;='C'!$R99,BD144&lt;'C'!$T99),'C'!$O99,0)</f>
        <v>74.025000000000006</v>
      </c>
      <c r="BE145" s="229">
        <f>+IF(AND(BE144&gt;='C'!$R99,BE144&lt;'C'!$T99),'C'!$O99,0)</f>
        <v>74.025000000000006</v>
      </c>
      <c r="BF145" s="229">
        <f>+IF(AND(BF144&gt;='C'!$R99,BF144&lt;'C'!$T99),'C'!$O99,0)</f>
        <v>74.025000000000006</v>
      </c>
      <c r="BG145" s="229">
        <f>+IF(AND(BG144&gt;='C'!$R99,BG144&lt;'C'!$T99),'C'!$O99,0)</f>
        <v>74.025000000000006</v>
      </c>
      <c r="BH145" s="229">
        <f>+IF(AND(BH144&gt;='C'!$R99,BH144&lt;'C'!$T99),'C'!$O99,0)</f>
        <v>74.025000000000006</v>
      </c>
      <c r="BI145" s="229">
        <f>+IF(AND(BI144&gt;='C'!$R99,BI144&lt;'C'!$T99),'C'!$O99,0)</f>
        <v>74.025000000000006</v>
      </c>
      <c r="BJ145" s="229">
        <f>+IF(AND(BJ144&gt;='C'!$R99,BJ144&lt;'C'!$T99),'C'!$O99,0)</f>
        <v>74.025000000000006</v>
      </c>
      <c r="BK145" s="229">
        <f>+IF(AND(BK144&gt;='C'!$R99,BK144&lt;'C'!$T99),'C'!$O99,0)</f>
        <v>74.025000000000006</v>
      </c>
    </row>
    <row r="146" spans="1:63" s="122" customFormat="1">
      <c r="A146" s="140"/>
      <c r="B146" s="226" t="s">
        <v>248</v>
      </c>
      <c r="C146" s="213"/>
      <c r="D146" s="229">
        <f>+IF(AND(D144&gt;='C'!$R99,D144&lt;'C'!$T99),'C'!$G99,0)*D151</f>
        <v>1350</v>
      </c>
      <c r="E146" s="229">
        <f>+IF(AND(E144&gt;='C'!$R99,E144&lt;'C'!$T99),'C'!$G99,0)*E151</f>
        <v>1350</v>
      </c>
      <c r="F146" s="229">
        <f>+IF(AND(F144&gt;='C'!$R99,F144&lt;'C'!$T99),'C'!$G99,0)*F151</f>
        <v>1350</v>
      </c>
      <c r="G146" s="229">
        <f>+IF(AND(G144&gt;='C'!$R99,G144&lt;'C'!$T99),'C'!$G99,0)*G151</f>
        <v>1350</v>
      </c>
      <c r="H146" s="229">
        <f>+IF(AND(H144&gt;='C'!$R99,H144&lt;'C'!$T99),'C'!$G99,0)*H151</f>
        <v>1350</v>
      </c>
      <c r="I146" s="229">
        <f>+IF(AND(I144&gt;='C'!$R99,I144&lt;'C'!$T99),'C'!$G99,0)*I151</f>
        <v>1350</v>
      </c>
      <c r="J146" s="229">
        <f>+IF(AND(J144&gt;='C'!$R99,J144&lt;'C'!$T99),'C'!$G99,0)*J151</f>
        <v>1350</v>
      </c>
      <c r="K146" s="229">
        <f>+IF(AND(K144&gt;='C'!$R99,K144&lt;'C'!$T99),'C'!$G99,0)*K151</f>
        <v>1350</v>
      </c>
      <c r="L146" s="229">
        <f>+IF(AND(L144&gt;='C'!$R99,L144&lt;'C'!$T99),'C'!$G99,0)*L151</f>
        <v>1350</v>
      </c>
      <c r="M146" s="229">
        <f>+IF(AND(M144&gt;='C'!$R99,M144&lt;'C'!$T99),'C'!$G99,0)*M151</f>
        <v>1350</v>
      </c>
      <c r="N146" s="229">
        <f>+IF(AND(N144&gt;='C'!$R99,N144&lt;'C'!$T99),'C'!$G99,0)*N151</f>
        <v>1350</v>
      </c>
      <c r="O146" s="229">
        <f>+IF(AND(O144&gt;='C'!$R99,O144&lt;'C'!$T99),'C'!$G99,0)*O151</f>
        <v>1350</v>
      </c>
      <c r="P146" s="229">
        <f>+IF(AND(P144&gt;='C'!$R99,P144&lt;'C'!$T99),'C'!$G99,0)*P151</f>
        <v>1350</v>
      </c>
      <c r="Q146" s="229">
        <f>+IF(AND(Q144&gt;='C'!$R99,Q144&lt;'C'!$T99),'C'!$G99,0)*Q151</f>
        <v>1350</v>
      </c>
      <c r="R146" s="229">
        <f>+IF(AND(R144&gt;='C'!$R99,R144&lt;'C'!$T99),'C'!$G99,0)*R151</f>
        <v>1350</v>
      </c>
      <c r="S146" s="229">
        <f>+IF(AND(S144&gt;='C'!$R99,S144&lt;'C'!$T99),'C'!$G99,0)*S151</f>
        <v>1350</v>
      </c>
      <c r="T146" s="229">
        <f>+IF(AND(T144&gt;='C'!$R99,T144&lt;'C'!$T99),'C'!$G99,0)*T151</f>
        <v>1350</v>
      </c>
      <c r="U146" s="229">
        <f>+IF(AND(U144&gt;='C'!$R99,U144&lt;'C'!$T99),'C'!$G99,0)*U151</f>
        <v>1350</v>
      </c>
      <c r="V146" s="229">
        <f>+IF(AND(V144&gt;='C'!$R99,V144&lt;'C'!$T99),'C'!$G99,0)*V151</f>
        <v>1350</v>
      </c>
      <c r="W146" s="229">
        <f>+IF(AND(W144&gt;='C'!$R99,W144&lt;'C'!$T99),'C'!$G99,0)*W151</f>
        <v>1350</v>
      </c>
      <c r="X146" s="229">
        <f>+IF(AND(X144&gt;='C'!$R99,X144&lt;'C'!$T99),'C'!$G99,0)*X151</f>
        <v>1350</v>
      </c>
      <c r="Y146" s="229">
        <f>+IF(AND(Y144&gt;='C'!$R99,Y144&lt;'C'!$T99),'C'!$G99,0)*Y151</f>
        <v>1350</v>
      </c>
      <c r="Z146" s="229">
        <f>+IF(AND(Z144&gt;='C'!$R99,Z144&lt;'C'!$T99),'C'!$G99,0)*Z151</f>
        <v>1350</v>
      </c>
      <c r="AA146" s="229">
        <f>+IF(AND(AA144&gt;='C'!$R99,AA144&lt;'C'!$T99),'C'!$G99,0)*AA151</f>
        <v>1350</v>
      </c>
      <c r="AB146" s="229">
        <f>+IF(AND(AB144&gt;='C'!$R99,AB144&lt;'C'!$T99),'C'!$G99,0)*AB151</f>
        <v>1350</v>
      </c>
      <c r="AC146" s="229">
        <f>+IF(AND(AC144&gt;='C'!$R99,AC144&lt;'C'!$T99),'C'!$G99,0)*AC151</f>
        <v>1350</v>
      </c>
      <c r="AD146" s="229">
        <f>+IF(AND(AD144&gt;='C'!$R99,AD144&lt;'C'!$T99),'C'!$G99,0)*AD151</f>
        <v>1350</v>
      </c>
      <c r="AE146" s="229">
        <f>+IF(AND(AE144&gt;='C'!$R99,AE144&lt;'C'!$T99),'C'!$G99,0)*AE151</f>
        <v>1350</v>
      </c>
      <c r="AF146" s="229">
        <f>+IF(AND(AF144&gt;='C'!$R99,AF144&lt;'C'!$T99),'C'!$G99,0)*AF151</f>
        <v>1350</v>
      </c>
      <c r="AG146" s="229">
        <f>+IF(AND(AG144&gt;='C'!$R99,AG144&lt;'C'!$T99),'C'!$G99,0)*AG151</f>
        <v>2700</v>
      </c>
      <c r="AH146" s="229">
        <f>+IF(AND(AH144&gt;='C'!$R99,AH144&lt;'C'!$T99),'C'!$G99,0)*AH151</f>
        <v>1350</v>
      </c>
      <c r="AI146" s="229">
        <f>+IF(AND(AI144&gt;='C'!$R99,AI144&lt;'C'!$T99),'C'!$G99,0)*AI151</f>
        <v>1350</v>
      </c>
      <c r="AJ146" s="229">
        <f>+IF(AND(AJ144&gt;='C'!$R99,AJ144&lt;'C'!$T99),'C'!$G99,0)*AJ151</f>
        <v>1350</v>
      </c>
      <c r="AK146" s="229">
        <f>+IF(AND(AK144&gt;='C'!$R99,AK144&lt;'C'!$T99),'C'!$G99,0)*AK151</f>
        <v>1350</v>
      </c>
      <c r="AL146" s="229">
        <f>+IF(AND(AL144&gt;='C'!$R99,AL144&lt;'C'!$T99),'C'!$G99,0)*AL151</f>
        <v>1350</v>
      </c>
      <c r="AM146" s="229">
        <f>+IF(AND(AM144&gt;='C'!$R99,AM144&lt;'C'!$T99),'C'!$G99,0)*AM151</f>
        <v>2700</v>
      </c>
      <c r="AN146" s="229">
        <f>+IF(AND(AN144&gt;='C'!$R99,AN144&lt;'C'!$T99),'C'!$G99,0)*AN151</f>
        <v>1350</v>
      </c>
      <c r="AO146" s="229">
        <f>+IF(AND(AO144&gt;='C'!$R99,AO144&lt;'C'!$T99),'C'!$G99,0)*AO151</f>
        <v>1350</v>
      </c>
      <c r="AP146" s="229">
        <f>+IF(AND(AP144&gt;='C'!$R99,AP144&lt;'C'!$T99),'C'!$G99,0)*AP151</f>
        <v>1350</v>
      </c>
      <c r="AQ146" s="229">
        <f>+IF(AND(AQ144&gt;='C'!$R99,AQ144&lt;'C'!$T99),'C'!$G99,0)*AQ151</f>
        <v>1350</v>
      </c>
      <c r="AR146" s="229">
        <f>+IF(AND(AR144&gt;='C'!$R99,AR144&lt;'C'!$T99),'C'!$G99,0)*AR151</f>
        <v>1350</v>
      </c>
      <c r="AS146" s="229">
        <f>+IF(AND(AS144&gt;='C'!$R99,AS144&lt;'C'!$T99),'C'!$G99,0)*AS151</f>
        <v>2700</v>
      </c>
      <c r="AT146" s="229">
        <f>+IF(AND(AT144&gt;='C'!$R99,AT144&lt;'C'!$T99),'C'!$G99,0)*AT151</f>
        <v>1350</v>
      </c>
      <c r="AU146" s="229">
        <f>+IF(AND(AU144&gt;='C'!$R99,AU144&lt;'C'!$T99),'C'!$G99,0)*AU151</f>
        <v>1350</v>
      </c>
      <c r="AV146" s="229">
        <f>+IF(AND(AV144&gt;='C'!$R99,AV144&lt;'C'!$T99),'C'!$G99,0)*AV151</f>
        <v>1350</v>
      </c>
      <c r="AW146" s="229">
        <f>+IF(AND(AW144&gt;='C'!$R99,AW144&lt;'C'!$T99),'C'!$G99,0)*AW151</f>
        <v>1350</v>
      </c>
      <c r="AX146" s="229">
        <f>+IF(AND(AX144&gt;='C'!$R99,AX144&lt;'C'!$T99),'C'!$G99,0)*AX151</f>
        <v>1350</v>
      </c>
      <c r="AY146" s="229">
        <f>+IF(AND(AY144&gt;='C'!$R99,AY144&lt;'C'!$T99),'C'!$G99,0)*AY151</f>
        <v>2700</v>
      </c>
      <c r="AZ146" s="229">
        <f>+IF(AND(AZ144&gt;='C'!$R99,AZ144&lt;'C'!$T99),'C'!$G99,0)*AZ151</f>
        <v>1350</v>
      </c>
      <c r="BA146" s="229">
        <f>+IF(AND(BA144&gt;='C'!$R99,BA144&lt;'C'!$T99),'C'!$G99,0)*BA151</f>
        <v>1350</v>
      </c>
      <c r="BB146" s="229">
        <f>+IF(AND(BB144&gt;='C'!$R99,BB144&lt;'C'!$T99),'C'!$G99,0)*BB151</f>
        <v>1350</v>
      </c>
      <c r="BC146" s="229">
        <f>+IF(AND(BC144&gt;='C'!$R99,BC144&lt;'C'!$T99),'C'!$G99,0)*BC151</f>
        <v>1350</v>
      </c>
      <c r="BD146" s="229">
        <f>+IF(AND(BD144&gt;='C'!$R99,BD144&lt;'C'!$T99),'C'!$G99,0)*BD151</f>
        <v>1350</v>
      </c>
      <c r="BE146" s="229">
        <f>+IF(AND(BE144&gt;='C'!$R99,BE144&lt;'C'!$T99),'C'!$G99,0)*BE151</f>
        <v>2700</v>
      </c>
      <c r="BF146" s="229">
        <f>+IF(AND(BF144&gt;='C'!$R99,BF144&lt;'C'!$T99),'C'!$G99,0)*BF151</f>
        <v>1350</v>
      </c>
      <c r="BG146" s="229">
        <f>+IF(AND(BG144&gt;='C'!$R99,BG144&lt;'C'!$T99),'C'!$G99,0)*BG151</f>
        <v>1350</v>
      </c>
      <c r="BH146" s="229">
        <f>+IF(AND(BH144&gt;='C'!$R99,BH144&lt;'C'!$T99),'C'!$G99,0)*BH151</f>
        <v>1350</v>
      </c>
      <c r="BI146" s="229">
        <f>+IF(AND(BI144&gt;='C'!$R99,BI144&lt;'C'!$T99),'C'!$G99,0)*BI151</f>
        <v>1350</v>
      </c>
      <c r="BJ146" s="229">
        <f>+IF(AND(BJ144&gt;='C'!$R99,BJ144&lt;'C'!$T99),'C'!$G99,0)*BJ151</f>
        <v>1350</v>
      </c>
      <c r="BK146" s="229">
        <f>+IF(AND(BK144&gt;='C'!$R99,BK144&lt;'C'!$T99),'C'!$G99,0)*BK151</f>
        <v>2700</v>
      </c>
    </row>
    <row r="147" spans="1:63" s="122" customFormat="1">
      <c r="A147" s="140"/>
      <c r="B147" s="226" t="s">
        <v>247</v>
      </c>
      <c r="C147" s="213"/>
      <c r="D147" s="229">
        <f t="shared" ref="D147:AI147" si="94">+D146-D148-D145</f>
        <v>938.47500000000002</v>
      </c>
      <c r="E147" s="229">
        <f t="shared" si="94"/>
        <v>938.47500000000002</v>
      </c>
      <c r="F147" s="229">
        <f t="shared" si="94"/>
        <v>938.47500000000002</v>
      </c>
      <c r="G147" s="229">
        <f t="shared" si="94"/>
        <v>938.47500000000002</v>
      </c>
      <c r="H147" s="229">
        <f t="shared" si="94"/>
        <v>938.47500000000002</v>
      </c>
      <c r="I147" s="229">
        <f t="shared" si="94"/>
        <v>938.47500000000002</v>
      </c>
      <c r="J147" s="229">
        <f t="shared" si="94"/>
        <v>938.47500000000002</v>
      </c>
      <c r="K147" s="229">
        <f t="shared" si="94"/>
        <v>938.47500000000002</v>
      </c>
      <c r="L147" s="229">
        <f t="shared" si="94"/>
        <v>938.47500000000002</v>
      </c>
      <c r="M147" s="229">
        <f t="shared" si="94"/>
        <v>938.47500000000002</v>
      </c>
      <c r="N147" s="229">
        <f t="shared" si="94"/>
        <v>938.47500000000002</v>
      </c>
      <c r="O147" s="229">
        <f t="shared" si="94"/>
        <v>938.47500000000002</v>
      </c>
      <c r="P147" s="229">
        <f t="shared" si="94"/>
        <v>938.47500000000002</v>
      </c>
      <c r="Q147" s="229">
        <f t="shared" si="94"/>
        <v>938.47500000000002</v>
      </c>
      <c r="R147" s="229">
        <f t="shared" si="94"/>
        <v>938.47500000000002</v>
      </c>
      <c r="S147" s="229">
        <f t="shared" si="94"/>
        <v>938.47500000000002</v>
      </c>
      <c r="T147" s="229">
        <f t="shared" si="94"/>
        <v>938.47500000000002</v>
      </c>
      <c r="U147" s="229">
        <f t="shared" si="94"/>
        <v>938.47500000000002</v>
      </c>
      <c r="V147" s="229">
        <f t="shared" si="94"/>
        <v>938.47500000000002</v>
      </c>
      <c r="W147" s="229">
        <f t="shared" si="94"/>
        <v>938.47500000000002</v>
      </c>
      <c r="X147" s="229">
        <f t="shared" si="94"/>
        <v>938.47500000000002</v>
      </c>
      <c r="Y147" s="229">
        <f t="shared" si="94"/>
        <v>938.47500000000002</v>
      </c>
      <c r="Z147" s="229">
        <f t="shared" si="94"/>
        <v>938.47500000000002</v>
      </c>
      <c r="AA147" s="229">
        <f t="shared" si="94"/>
        <v>938.47500000000002</v>
      </c>
      <c r="AB147" s="229">
        <f t="shared" si="94"/>
        <v>938.47500000000002</v>
      </c>
      <c r="AC147" s="229">
        <f t="shared" si="94"/>
        <v>938.47500000000002</v>
      </c>
      <c r="AD147" s="229">
        <f t="shared" si="94"/>
        <v>938.47500000000002</v>
      </c>
      <c r="AE147" s="229">
        <f t="shared" si="94"/>
        <v>938.47500000000002</v>
      </c>
      <c r="AF147" s="229">
        <f t="shared" si="94"/>
        <v>938.47500000000002</v>
      </c>
      <c r="AG147" s="229">
        <f t="shared" si="94"/>
        <v>1950.9749999999999</v>
      </c>
      <c r="AH147" s="229">
        <f t="shared" si="94"/>
        <v>938.47500000000002</v>
      </c>
      <c r="AI147" s="229">
        <f t="shared" si="94"/>
        <v>938.47500000000002</v>
      </c>
      <c r="AJ147" s="229">
        <f t="shared" ref="AJ147:BK147" si="95">+AJ146-AJ148-AJ145</f>
        <v>938.47500000000002</v>
      </c>
      <c r="AK147" s="229">
        <f t="shared" si="95"/>
        <v>938.47500000000002</v>
      </c>
      <c r="AL147" s="229">
        <f t="shared" si="95"/>
        <v>938.47500000000002</v>
      </c>
      <c r="AM147" s="229">
        <f t="shared" si="95"/>
        <v>1950.9749999999999</v>
      </c>
      <c r="AN147" s="229">
        <f t="shared" si="95"/>
        <v>938.47500000000002</v>
      </c>
      <c r="AO147" s="229">
        <f t="shared" si="95"/>
        <v>938.47500000000002</v>
      </c>
      <c r="AP147" s="229">
        <f t="shared" si="95"/>
        <v>938.47500000000002</v>
      </c>
      <c r="AQ147" s="229">
        <f t="shared" si="95"/>
        <v>938.47500000000002</v>
      </c>
      <c r="AR147" s="229">
        <f t="shared" si="95"/>
        <v>938.47500000000002</v>
      </c>
      <c r="AS147" s="229">
        <f t="shared" si="95"/>
        <v>1950.9749999999999</v>
      </c>
      <c r="AT147" s="229">
        <f t="shared" si="95"/>
        <v>938.47500000000002</v>
      </c>
      <c r="AU147" s="229">
        <f t="shared" si="95"/>
        <v>938.47500000000002</v>
      </c>
      <c r="AV147" s="229">
        <f t="shared" si="95"/>
        <v>938.47500000000002</v>
      </c>
      <c r="AW147" s="229">
        <f t="shared" si="95"/>
        <v>938.47500000000002</v>
      </c>
      <c r="AX147" s="229">
        <f t="shared" si="95"/>
        <v>938.47500000000002</v>
      </c>
      <c r="AY147" s="229">
        <f t="shared" si="95"/>
        <v>1950.9749999999999</v>
      </c>
      <c r="AZ147" s="229">
        <f t="shared" si="95"/>
        <v>938.47500000000002</v>
      </c>
      <c r="BA147" s="229">
        <f t="shared" si="95"/>
        <v>938.47500000000002</v>
      </c>
      <c r="BB147" s="229">
        <f t="shared" si="95"/>
        <v>938.47500000000002</v>
      </c>
      <c r="BC147" s="229">
        <f t="shared" si="95"/>
        <v>938.47500000000002</v>
      </c>
      <c r="BD147" s="229">
        <f t="shared" si="95"/>
        <v>938.47500000000002</v>
      </c>
      <c r="BE147" s="229">
        <f t="shared" si="95"/>
        <v>1950.9749999999999</v>
      </c>
      <c r="BF147" s="229">
        <f t="shared" si="95"/>
        <v>938.47500000000002</v>
      </c>
      <c r="BG147" s="229">
        <f t="shared" si="95"/>
        <v>938.47500000000002</v>
      </c>
      <c r="BH147" s="229">
        <f t="shared" si="95"/>
        <v>938.47500000000002</v>
      </c>
      <c r="BI147" s="229">
        <f t="shared" si="95"/>
        <v>938.47500000000002</v>
      </c>
      <c r="BJ147" s="229">
        <f t="shared" si="95"/>
        <v>938.47500000000002</v>
      </c>
      <c r="BK147" s="229">
        <f t="shared" si="95"/>
        <v>1950.9749999999999</v>
      </c>
    </row>
    <row r="148" spans="1:63" s="122" customFormat="1">
      <c r="A148" s="140"/>
      <c r="B148" s="226" t="s">
        <v>93</v>
      </c>
      <c r="C148" s="213"/>
      <c r="D148" s="229">
        <f>+IF(AND(D144&gt;='C'!$R99,D144&lt;'C'!$T99),'C'!$J99,0)*D151</f>
        <v>337.5</v>
      </c>
      <c r="E148" s="229">
        <f>+IF(AND(E144&gt;='C'!$R99,E144&lt;'C'!$T99),'C'!$J99,0)*E151</f>
        <v>337.5</v>
      </c>
      <c r="F148" s="229">
        <f>+IF(AND(F144&gt;='C'!$R99,F144&lt;'C'!$T99),'C'!$J99,0)*F151</f>
        <v>337.5</v>
      </c>
      <c r="G148" s="229">
        <f>+IF(AND(G144&gt;='C'!$R99,G144&lt;'C'!$T99),'C'!$J99,0)*G151</f>
        <v>337.5</v>
      </c>
      <c r="H148" s="229">
        <f>+IF(AND(H144&gt;='C'!$R99,H144&lt;'C'!$T99),'C'!$J99,0)*H151</f>
        <v>337.5</v>
      </c>
      <c r="I148" s="229">
        <f>+IF(AND(I144&gt;='C'!$R99,I144&lt;'C'!$T99),'C'!$J99,0)*I151</f>
        <v>337.5</v>
      </c>
      <c r="J148" s="229">
        <f>+IF(AND(J144&gt;='C'!$R99,J144&lt;'C'!$T99),'C'!$J99,0)*J151</f>
        <v>337.5</v>
      </c>
      <c r="K148" s="229">
        <f>+IF(AND(K144&gt;='C'!$R99,K144&lt;'C'!$T99),'C'!$J99,0)*K151</f>
        <v>337.5</v>
      </c>
      <c r="L148" s="229">
        <f>+IF(AND(L144&gt;='C'!$R99,L144&lt;'C'!$T99),'C'!$J99,0)*L151</f>
        <v>337.5</v>
      </c>
      <c r="M148" s="229">
        <f>+IF(AND(M144&gt;='C'!$R99,M144&lt;'C'!$T99),'C'!$J99,0)*M151</f>
        <v>337.5</v>
      </c>
      <c r="N148" s="229">
        <f>+IF(AND(N144&gt;='C'!$R99,N144&lt;'C'!$T99),'C'!$J99,0)*N151</f>
        <v>337.5</v>
      </c>
      <c r="O148" s="229">
        <f>+IF(AND(O144&gt;='C'!$R99,O144&lt;'C'!$T99),'C'!$J99,0)*O151</f>
        <v>337.5</v>
      </c>
      <c r="P148" s="229">
        <f>+IF(AND(P144&gt;='C'!$R99,P144&lt;'C'!$T99),'C'!$J99,0)*P151</f>
        <v>337.5</v>
      </c>
      <c r="Q148" s="229">
        <f>+IF(AND(Q144&gt;='C'!$R99,Q144&lt;'C'!$T99),'C'!$J99,0)*Q151</f>
        <v>337.5</v>
      </c>
      <c r="R148" s="229">
        <f>+IF(AND(R144&gt;='C'!$R99,R144&lt;'C'!$T99),'C'!$J99,0)*R151</f>
        <v>337.5</v>
      </c>
      <c r="S148" s="229">
        <f>+IF(AND(S144&gt;='C'!$R99,S144&lt;'C'!$T99),'C'!$J99,0)*S151</f>
        <v>337.5</v>
      </c>
      <c r="T148" s="229">
        <f>+IF(AND(T144&gt;='C'!$R99,T144&lt;'C'!$T99),'C'!$J99,0)*T151</f>
        <v>337.5</v>
      </c>
      <c r="U148" s="229">
        <f>+IF(AND(U144&gt;='C'!$R99,U144&lt;'C'!$T99),'C'!$J99,0)*U151</f>
        <v>337.5</v>
      </c>
      <c r="V148" s="229">
        <f>+IF(AND(V144&gt;='C'!$R99,V144&lt;'C'!$T99),'C'!$J99,0)*V151</f>
        <v>337.5</v>
      </c>
      <c r="W148" s="229">
        <f>+IF(AND(W144&gt;='C'!$R99,W144&lt;'C'!$T99),'C'!$J99,0)*W151</f>
        <v>337.5</v>
      </c>
      <c r="X148" s="229">
        <f>+IF(AND(X144&gt;='C'!$R99,X144&lt;'C'!$T99),'C'!$J99,0)*X151</f>
        <v>337.5</v>
      </c>
      <c r="Y148" s="229">
        <f>+IF(AND(Y144&gt;='C'!$R99,Y144&lt;'C'!$T99),'C'!$J99,0)*Y151</f>
        <v>337.5</v>
      </c>
      <c r="Z148" s="229">
        <f>+IF(AND(Z144&gt;='C'!$R99,Z144&lt;'C'!$T99),'C'!$J99,0)*Z151</f>
        <v>337.5</v>
      </c>
      <c r="AA148" s="229">
        <f>+IF(AND(AA144&gt;='C'!$R99,AA144&lt;'C'!$T99),'C'!$J99,0)*AA151</f>
        <v>337.5</v>
      </c>
      <c r="AB148" s="229">
        <f>+IF(AND(AB144&gt;='C'!$R99,AB144&lt;'C'!$T99),'C'!$J99,0)*AB151</f>
        <v>337.5</v>
      </c>
      <c r="AC148" s="229">
        <f>+IF(AND(AC144&gt;='C'!$R99,AC144&lt;'C'!$T99),'C'!$J99,0)*AC151</f>
        <v>337.5</v>
      </c>
      <c r="AD148" s="229">
        <f>+IF(AND(AD144&gt;='C'!$R99,AD144&lt;'C'!$T99),'C'!$J99,0)*AD151</f>
        <v>337.5</v>
      </c>
      <c r="AE148" s="229">
        <f>+IF(AND(AE144&gt;='C'!$R99,AE144&lt;'C'!$T99),'C'!$J99,0)*AE151</f>
        <v>337.5</v>
      </c>
      <c r="AF148" s="229">
        <f>+IF(AND(AF144&gt;='C'!$R99,AF144&lt;'C'!$T99),'C'!$J99,0)*AF151</f>
        <v>337.5</v>
      </c>
      <c r="AG148" s="229">
        <f>+IF(AND(AG144&gt;='C'!$R99,AG144&lt;'C'!$T99),'C'!$J99,0)*AG151</f>
        <v>675</v>
      </c>
      <c r="AH148" s="229">
        <f>+IF(AND(AH144&gt;='C'!$R99,AH144&lt;'C'!$T99),'C'!$J99,0)*AH151</f>
        <v>337.5</v>
      </c>
      <c r="AI148" s="229">
        <f>+IF(AND(AI144&gt;='C'!$R99,AI144&lt;'C'!$T99),'C'!$J99,0)*AI151</f>
        <v>337.5</v>
      </c>
      <c r="AJ148" s="229">
        <f>+IF(AND(AJ144&gt;='C'!$R99,AJ144&lt;'C'!$T99),'C'!$J99,0)*AJ151</f>
        <v>337.5</v>
      </c>
      <c r="AK148" s="229">
        <f>+IF(AND(AK144&gt;='C'!$R99,AK144&lt;'C'!$T99),'C'!$J99,0)*AK151</f>
        <v>337.5</v>
      </c>
      <c r="AL148" s="229">
        <f>+IF(AND(AL144&gt;='C'!$R99,AL144&lt;'C'!$T99),'C'!$J99,0)*AL151</f>
        <v>337.5</v>
      </c>
      <c r="AM148" s="229">
        <f>+IF(AND(AM144&gt;='C'!$R99,AM144&lt;'C'!$T99),'C'!$J99,0)*AM151</f>
        <v>675</v>
      </c>
      <c r="AN148" s="229">
        <f>+IF(AND(AN144&gt;='C'!$R99,AN144&lt;'C'!$T99),'C'!$J99,0)*AN151</f>
        <v>337.5</v>
      </c>
      <c r="AO148" s="229">
        <f>+IF(AND(AO144&gt;='C'!$R99,AO144&lt;'C'!$T99),'C'!$J99,0)*AO151</f>
        <v>337.5</v>
      </c>
      <c r="AP148" s="229">
        <f>+IF(AND(AP144&gt;='C'!$R99,AP144&lt;'C'!$T99),'C'!$J99,0)*AP151</f>
        <v>337.5</v>
      </c>
      <c r="AQ148" s="229">
        <f>+IF(AND(AQ144&gt;='C'!$R99,AQ144&lt;'C'!$T99),'C'!$J99,0)*AQ151</f>
        <v>337.5</v>
      </c>
      <c r="AR148" s="229">
        <f>+IF(AND(AR144&gt;='C'!$R99,AR144&lt;'C'!$T99),'C'!$J99,0)*AR151</f>
        <v>337.5</v>
      </c>
      <c r="AS148" s="229">
        <f>+IF(AND(AS144&gt;='C'!$R99,AS144&lt;'C'!$T99),'C'!$J99,0)*AS151</f>
        <v>675</v>
      </c>
      <c r="AT148" s="229">
        <f>+IF(AND(AT144&gt;='C'!$R99,AT144&lt;'C'!$T99),'C'!$J99,0)*AT151</f>
        <v>337.5</v>
      </c>
      <c r="AU148" s="229">
        <f>+IF(AND(AU144&gt;='C'!$R99,AU144&lt;'C'!$T99),'C'!$J99,0)*AU151</f>
        <v>337.5</v>
      </c>
      <c r="AV148" s="229">
        <f>+IF(AND(AV144&gt;='C'!$R99,AV144&lt;'C'!$T99),'C'!$J99,0)*AV151</f>
        <v>337.5</v>
      </c>
      <c r="AW148" s="229">
        <f>+IF(AND(AW144&gt;='C'!$R99,AW144&lt;'C'!$T99),'C'!$J99,0)*AW151</f>
        <v>337.5</v>
      </c>
      <c r="AX148" s="229">
        <f>+IF(AND(AX144&gt;='C'!$R99,AX144&lt;'C'!$T99),'C'!$J99,0)*AX151</f>
        <v>337.5</v>
      </c>
      <c r="AY148" s="229">
        <f>+IF(AND(AY144&gt;='C'!$R99,AY144&lt;'C'!$T99),'C'!$J99,0)*AY151</f>
        <v>675</v>
      </c>
      <c r="AZ148" s="229">
        <f>+IF(AND(AZ144&gt;='C'!$R99,AZ144&lt;'C'!$T99),'C'!$J99,0)*AZ151</f>
        <v>337.5</v>
      </c>
      <c r="BA148" s="229">
        <f>+IF(AND(BA144&gt;='C'!$R99,BA144&lt;'C'!$T99),'C'!$J99,0)*BA151</f>
        <v>337.5</v>
      </c>
      <c r="BB148" s="229">
        <f>+IF(AND(BB144&gt;='C'!$R99,BB144&lt;'C'!$T99),'C'!$J99,0)*BB151</f>
        <v>337.5</v>
      </c>
      <c r="BC148" s="229">
        <f>+IF(AND(BC144&gt;='C'!$R99,BC144&lt;'C'!$T99),'C'!$J99,0)*BC151</f>
        <v>337.5</v>
      </c>
      <c r="BD148" s="229">
        <f>+IF(AND(BD144&gt;='C'!$R99,BD144&lt;'C'!$T99),'C'!$J99,0)*BD151</f>
        <v>337.5</v>
      </c>
      <c r="BE148" s="229">
        <f>+IF(AND(BE144&gt;='C'!$R99,BE144&lt;'C'!$T99),'C'!$J99,0)*BE151</f>
        <v>675</v>
      </c>
      <c r="BF148" s="229">
        <f>+IF(AND(BF144&gt;='C'!$R99,BF144&lt;'C'!$T99),'C'!$J99,0)*BF151</f>
        <v>337.5</v>
      </c>
      <c r="BG148" s="229">
        <f>+IF(AND(BG144&gt;='C'!$R99,BG144&lt;'C'!$T99),'C'!$J99,0)*BG151</f>
        <v>337.5</v>
      </c>
      <c r="BH148" s="229">
        <f>+IF(AND(BH144&gt;='C'!$R99,BH144&lt;'C'!$T99),'C'!$J99,0)*BH151</f>
        <v>337.5</v>
      </c>
      <c r="BI148" s="229">
        <f>+IF(AND(BI144&gt;='C'!$R99,BI144&lt;'C'!$T99),'C'!$J99,0)*BI151</f>
        <v>337.5</v>
      </c>
      <c r="BJ148" s="229">
        <f>+IF(AND(BJ144&gt;='C'!$R99,BJ144&lt;'C'!$T99),'C'!$J99,0)*BJ151</f>
        <v>337.5</v>
      </c>
      <c r="BK148" s="229">
        <f>+IF(AND(BK144&gt;='C'!$R99,BK144&lt;'C'!$T99),'C'!$J99,0)*BK151</f>
        <v>675</v>
      </c>
    </row>
    <row r="149" spans="1:63" s="122" customFormat="1">
      <c r="A149" s="140"/>
      <c r="B149" s="227" t="s">
        <v>174</v>
      </c>
      <c r="C149" s="213"/>
      <c r="D149" s="229">
        <f>+IF(AND(D144&gt;='C'!$R99,D144&lt;'C'!$T99),'C'!$M99,0)</f>
        <v>371.7</v>
      </c>
      <c r="E149" s="229">
        <f>+IF(AND(E144&gt;='C'!$R99,E144&lt;'C'!$T99),'C'!$M99,0)</f>
        <v>371.7</v>
      </c>
      <c r="F149" s="229">
        <f>+IF(AND(F144&gt;='C'!$R99,F144&lt;'C'!$T99),'C'!$M99,0)</f>
        <v>371.7</v>
      </c>
      <c r="G149" s="229">
        <f>+IF(AND(G144&gt;='C'!$R99,G144&lt;'C'!$T99),'C'!$M99,0)</f>
        <v>371.7</v>
      </c>
      <c r="H149" s="229">
        <f>+IF(AND(H144&gt;='C'!$R99,H144&lt;'C'!$T99),'C'!$M99,0)</f>
        <v>371.7</v>
      </c>
      <c r="I149" s="229">
        <f>+IF(AND(I144&gt;='C'!$R99,I144&lt;'C'!$T99),'C'!$M99,0)</f>
        <v>371.7</v>
      </c>
      <c r="J149" s="229">
        <f>+IF(AND(J144&gt;='C'!$R99,J144&lt;'C'!$T99),'C'!$M99,0)</f>
        <v>371.7</v>
      </c>
      <c r="K149" s="229">
        <f>+IF(AND(K144&gt;='C'!$R99,K144&lt;'C'!$T99),'C'!$M99,0)</f>
        <v>371.7</v>
      </c>
      <c r="L149" s="229">
        <f>+IF(AND(L144&gt;='C'!$R99,L144&lt;'C'!$T99),'C'!$M99,0)</f>
        <v>371.7</v>
      </c>
      <c r="M149" s="229">
        <f>+IF(AND(M144&gt;='C'!$R99,M144&lt;'C'!$T99),'C'!$M99,0)</f>
        <v>371.7</v>
      </c>
      <c r="N149" s="229">
        <f>+IF(AND(N144&gt;='C'!$R99,N144&lt;'C'!$T99),'C'!$M99,0)</f>
        <v>371.7</v>
      </c>
      <c r="O149" s="229">
        <f>+IF(AND(O144&gt;='C'!$R99,O144&lt;'C'!$T99),'C'!$M99,0)</f>
        <v>371.7</v>
      </c>
      <c r="P149" s="229">
        <f>+IF(AND(P144&gt;='C'!$R99,P144&lt;'C'!$T99),'C'!$M99,0)</f>
        <v>371.7</v>
      </c>
      <c r="Q149" s="229">
        <f>+IF(AND(Q144&gt;='C'!$R99,Q144&lt;'C'!$T99),'C'!$M99,0)</f>
        <v>371.7</v>
      </c>
      <c r="R149" s="229">
        <f>+IF(AND(R144&gt;='C'!$R99,R144&lt;'C'!$T99),'C'!$M99,0)</f>
        <v>371.7</v>
      </c>
      <c r="S149" s="229">
        <f>+IF(AND(S144&gt;='C'!$R99,S144&lt;'C'!$T99),'C'!$M99,0)</f>
        <v>371.7</v>
      </c>
      <c r="T149" s="229">
        <f>+IF(AND(T144&gt;='C'!$R99,T144&lt;'C'!$T99),'C'!$M99,0)</f>
        <v>371.7</v>
      </c>
      <c r="U149" s="229">
        <f>+IF(AND(U144&gt;='C'!$R99,U144&lt;'C'!$T99),'C'!$M99,0)</f>
        <v>371.7</v>
      </c>
      <c r="V149" s="229">
        <f>+IF(AND(V144&gt;='C'!$R99,V144&lt;'C'!$T99),'C'!$M99,0)</f>
        <v>371.7</v>
      </c>
      <c r="W149" s="229">
        <f>+IF(AND(W144&gt;='C'!$R99,W144&lt;'C'!$T99),'C'!$M99,0)</f>
        <v>371.7</v>
      </c>
      <c r="X149" s="229">
        <f>+IF(AND(X144&gt;='C'!$R99,X144&lt;'C'!$T99),'C'!$M99,0)</f>
        <v>371.7</v>
      </c>
      <c r="Y149" s="229">
        <f>+IF(AND(Y144&gt;='C'!$R99,Y144&lt;'C'!$T99),'C'!$M99,0)</f>
        <v>371.7</v>
      </c>
      <c r="Z149" s="229">
        <f>+IF(AND(Z144&gt;='C'!$R99,Z144&lt;'C'!$T99),'C'!$M99,0)</f>
        <v>371.7</v>
      </c>
      <c r="AA149" s="229">
        <f>+IF(AND(AA144&gt;='C'!$R99,AA144&lt;'C'!$T99),'C'!$M99,0)</f>
        <v>371.7</v>
      </c>
      <c r="AB149" s="229">
        <f>+IF(AND(AB144&gt;='C'!$R99,AB144&lt;'C'!$T99),'C'!$M99,0)</f>
        <v>371.7</v>
      </c>
      <c r="AC149" s="229">
        <f>+IF(AND(AC144&gt;='C'!$R99,AC144&lt;'C'!$T99),'C'!$M99,0)</f>
        <v>371.7</v>
      </c>
      <c r="AD149" s="229">
        <f>+IF(AND(AD144&gt;='C'!$R99,AD144&lt;'C'!$T99),'C'!$M99,0)</f>
        <v>371.7</v>
      </c>
      <c r="AE149" s="229">
        <f>+IF(AND(AE144&gt;='C'!$R99,AE144&lt;'C'!$T99),'C'!$M99,0)</f>
        <v>371.7</v>
      </c>
      <c r="AF149" s="229">
        <f>+IF(AND(AF144&gt;='C'!$R99,AF144&lt;'C'!$T99),'C'!$M99,0)</f>
        <v>371.7</v>
      </c>
      <c r="AG149" s="229">
        <f>+IF(AND(AG144&gt;='C'!$R99,AG144&lt;'C'!$T99),'C'!$M99,0)</f>
        <v>371.7</v>
      </c>
      <c r="AH149" s="229">
        <f>+IF(AND(AH144&gt;='C'!$R99,AH144&lt;'C'!$T99),'C'!$M99,0)</f>
        <v>371.7</v>
      </c>
      <c r="AI149" s="229">
        <f>+IF(AND(AI144&gt;='C'!$R99,AI144&lt;'C'!$T99),'C'!$M99,0)</f>
        <v>371.7</v>
      </c>
      <c r="AJ149" s="229">
        <f>+IF(AND(AJ144&gt;='C'!$R99,AJ144&lt;'C'!$T99),'C'!$M99,0)</f>
        <v>371.7</v>
      </c>
      <c r="AK149" s="229">
        <f>+IF(AND(AK144&gt;='C'!$R99,AK144&lt;'C'!$T99),'C'!$M99,0)</f>
        <v>371.7</v>
      </c>
      <c r="AL149" s="229">
        <f>+IF(AND(AL144&gt;='C'!$R99,AL144&lt;'C'!$T99),'C'!$M99,0)</f>
        <v>371.7</v>
      </c>
      <c r="AM149" s="229">
        <f>+IF(AND(AM144&gt;='C'!$R99,AM144&lt;'C'!$T99),'C'!$M99,0)</f>
        <v>371.7</v>
      </c>
      <c r="AN149" s="229">
        <f>+IF(AND(AN144&gt;='C'!$R99,AN144&lt;'C'!$T99),'C'!$M99,0)</f>
        <v>371.7</v>
      </c>
      <c r="AO149" s="229">
        <f>+IF(AND(AO144&gt;='C'!$R99,AO144&lt;'C'!$T99),'C'!$M99,0)</f>
        <v>371.7</v>
      </c>
      <c r="AP149" s="229">
        <f>+IF(AND(AP144&gt;='C'!$R99,AP144&lt;'C'!$T99),'C'!$M99,0)</f>
        <v>371.7</v>
      </c>
      <c r="AQ149" s="229">
        <f>+IF(AND(AQ144&gt;='C'!$R99,AQ144&lt;'C'!$T99),'C'!$M99,0)</f>
        <v>371.7</v>
      </c>
      <c r="AR149" s="229">
        <f>+IF(AND(AR144&gt;='C'!$R99,AR144&lt;'C'!$T99),'C'!$M99,0)</f>
        <v>371.7</v>
      </c>
      <c r="AS149" s="229">
        <f>+IF(AND(AS144&gt;='C'!$R99,AS144&lt;'C'!$T99),'C'!$M99,0)</f>
        <v>371.7</v>
      </c>
      <c r="AT149" s="229">
        <f>+IF(AND(AT144&gt;='C'!$R99,AT144&lt;'C'!$T99),'C'!$M99,0)</f>
        <v>371.7</v>
      </c>
      <c r="AU149" s="229">
        <f>+IF(AND(AU144&gt;='C'!$R99,AU144&lt;'C'!$T99),'C'!$M99,0)</f>
        <v>371.7</v>
      </c>
      <c r="AV149" s="229">
        <f>+IF(AND(AV144&gt;='C'!$R99,AV144&lt;'C'!$T99),'C'!$M99,0)</f>
        <v>371.7</v>
      </c>
      <c r="AW149" s="229">
        <f>+IF(AND(AW144&gt;='C'!$R99,AW144&lt;'C'!$T99),'C'!$M99,0)</f>
        <v>371.7</v>
      </c>
      <c r="AX149" s="229">
        <f>+IF(AND(AX144&gt;='C'!$R99,AX144&lt;'C'!$T99),'C'!$M99,0)</f>
        <v>371.7</v>
      </c>
      <c r="AY149" s="229">
        <f>+IF(AND(AY144&gt;='C'!$R99,AY144&lt;'C'!$T99),'C'!$M99,0)</f>
        <v>371.7</v>
      </c>
      <c r="AZ149" s="229">
        <f>+IF(AND(AZ144&gt;='C'!$R99,AZ144&lt;'C'!$T99),'C'!$M99,0)</f>
        <v>371.7</v>
      </c>
      <c r="BA149" s="229">
        <f>+IF(AND(BA144&gt;='C'!$R99,BA144&lt;'C'!$T99),'C'!$M99,0)</f>
        <v>371.7</v>
      </c>
      <c r="BB149" s="229">
        <f>+IF(AND(BB144&gt;='C'!$R99,BB144&lt;'C'!$T99),'C'!$M99,0)</f>
        <v>371.7</v>
      </c>
      <c r="BC149" s="229">
        <f>+IF(AND(BC144&gt;='C'!$R99,BC144&lt;'C'!$T99),'C'!$M99,0)</f>
        <v>371.7</v>
      </c>
      <c r="BD149" s="229">
        <f>+IF(AND(BD144&gt;='C'!$R99,BD144&lt;'C'!$T99),'C'!$M99,0)</f>
        <v>371.7</v>
      </c>
      <c r="BE149" s="229">
        <f>+IF(AND(BE144&gt;='C'!$R99,BE144&lt;'C'!$T99),'C'!$M99,0)</f>
        <v>371.7</v>
      </c>
      <c r="BF149" s="229">
        <f>+IF(AND(BF144&gt;='C'!$R99,BF144&lt;'C'!$T99),'C'!$M99,0)</f>
        <v>371.7</v>
      </c>
      <c r="BG149" s="229">
        <f>+IF(AND(BG144&gt;='C'!$R99,BG144&lt;'C'!$T99),'C'!$M99,0)</f>
        <v>371.7</v>
      </c>
      <c r="BH149" s="229">
        <f>+IF(AND(BH144&gt;='C'!$R99,BH144&lt;'C'!$T99),'C'!$M99,0)</f>
        <v>371.7</v>
      </c>
      <c r="BI149" s="229">
        <f>+IF(AND(BI144&gt;='C'!$R99,BI144&lt;'C'!$T99),'C'!$M99,0)</f>
        <v>371.7</v>
      </c>
      <c r="BJ149" s="229">
        <f>+IF(AND(BJ144&gt;='C'!$R99,BJ144&lt;'C'!$T99),'C'!$M99,0)</f>
        <v>371.7</v>
      </c>
      <c r="BK149" s="229">
        <f>+IF(AND(BK144&gt;='C'!$R99,BK144&lt;'C'!$T99),'C'!$M99,0)</f>
        <v>371.7</v>
      </c>
    </row>
    <row r="150" spans="1:63">
      <c r="B150" s="228" t="s">
        <v>246</v>
      </c>
      <c r="C150" s="215"/>
      <c r="D150" s="157">
        <f t="shared" ref="D150:AI150" si="96">SUM(D147:D149)</f>
        <v>1647.675</v>
      </c>
      <c r="E150" s="157">
        <f t="shared" si="96"/>
        <v>1647.675</v>
      </c>
      <c r="F150" s="157">
        <f t="shared" si="96"/>
        <v>1647.675</v>
      </c>
      <c r="G150" s="157">
        <f t="shared" si="96"/>
        <v>1647.675</v>
      </c>
      <c r="H150" s="157">
        <f t="shared" si="96"/>
        <v>1647.675</v>
      </c>
      <c r="I150" s="157">
        <f t="shared" si="96"/>
        <v>1647.675</v>
      </c>
      <c r="J150" s="157">
        <f t="shared" si="96"/>
        <v>1647.675</v>
      </c>
      <c r="K150" s="157">
        <f t="shared" si="96"/>
        <v>1647.675</v>
      </c>
      <c r="L150" s="157">
        <f t="shared" si="96"/>
        <v>1647.675</v>
      </c>
      <c r="M150" s="157">
        <f t="shared" si="96"/>
        <v>1647.675</v>
      </c>
      <c r="N150" s="157">
        <f t="shared" si="96"/>
        <v>1647.675</v>
      </c>
      <c r="O150" s="157">
        <f t="shared" si="96"/>
        <v>1647.675</v>
      </c>
      <c r="P150" s="157">
        <f t="shared" si="96"/>
        <v>1647.675</v>
      </c>
      <c r="Q150" s="157">
        <f t="shared" si="96"/>
        <v>1647.675</v>
      </c>
      <c r="R150" s="157">
        <f t="shared" si="96"/>
        <v>1647.675</v>
      </c>
      <c r="S150" s="157">
        <f t="shared" si="96"/>
        <v>1647.675</v>
      </c>
      <c r="T150" s="157">
        <f t="shared" si="96"/>
        <v>1647.675</v>
      </c>
      <c r="U150" s="157">
        <f t="shared" si="96"/>
        <v>1647.675</v>
      </c>
      <c r="V150" s="157">
        <f t="shared" si="96"/>
        <v>1647.675</v>
      </c>
      <c r="W150" s="157">
        <f t="shared" si="96"/>
        <v>1647.675</v>
      </c>
      <c r="X150" s="157">
        <f t="shared" si="96"/>
        <v>1647.675</v>
      </c>
      <c r="Y150" s="157">
        <f t="shared" si="96"/>
        <v>1647.675</v>
      </c>
      <c r="Z150" s="157">
        <f t="shared" si="96"/>
        <v>1647.675</v>
      </c>
      <c r="AA150" s="157">
        <f t="shared" si="96"/>
        <v>1647.675</v>
      </c>
      <c r="AB150" s="157">
        <f t="shared" si="96"/>
        <v>1647.675</v>
      </c>
      <c r="AC150" s="157">
        <f t="shared" si="96"/>
        <v>1647.675</v>
      </c>
      <c r="AD150" s="157">
        <f t="shared" si="96"/>
        <v>1647.675</v>
      </c>
      <c r="AE150" s="157">
        <f t="shared" si="96"/>
        <v>1647.675</v>
      </c>
      <c r="AF150" s="157">
        <f t="shared" si="96"/>
        <v>1647.675</v>
      </c>
      <c r="AG150" s="157">
        <f t="shared" si="96"/>
        <v>2997.6749999999997</v>
      </c>
      <c r="AH150" s="157">
        <f t="shared" si="96"/>
        <v>1647.675</v>
      </c>
      <c r="AI150" s="157">
        <f t="shared" si="96"/>
        <v>1647.675</v>
      </c>
      <c r="AJ150" s="157">
        <f t="shared" ref="AJ150:BK150" si="97">SUM(AJ147:AJ149)</f>
        <v>1647.675</v>
      </c>
      <c r="AK150" s="157">
        <f t="shared" si="97"/>
        <v>1647.675</v>
      </c>
      <c r="AL150" s="157">
        <f t="shared" si="97"/>
        <v>1647.675</v>
      </c>
      <c r="AM150" s="157">
        <f t="shared" si="97"/>
        <v>2997.6749999999997</v>
      </c>
      <c r="AN150" s="157">
        <f t="shared" si="97"/>
        <v>1647.675</v>
      </c>
      <c r="AO150" s="157">
        <f t="shared" si="97"/>
        <v>1647.675</v>
      </c>
      <c r="AP150" s="157">
        <f t="shared" si="97"/>
        <v>1647.675</v>
      </c>
      <c r="AQ150" s="157">
        <f t="shared" si="97"/>
        <v>1647.675</v>
      </c>
      <c r="AR150" s="157">
        <f t="shared" si="97"/>
        <v>1647.675</v>
      </c>
      <c r="AS150" s="157">
        <f t="shared" si="97"/>
        <v>2997.6749999999997</v>
      </c>
      <c r="AT150" s="157">
        <f t="shared" si="97"/>
        <v>1647.675</v>
      </c>
      <c r="AU150" s="157">
        <f t="shared" si="97"/>
        <v>1647.675</v>
      </c>
      <c r="AV150" s="157">
        <f t="shared" si="97"/>
        <v>1647.675</v>
      </c>
      <c r="AW150" s="157">
        <f t="shared" si="97"/>
        <v>1647.675</v>
      </c>
      <c r="AX150" s="157">
        <f t="shared" si="97"/>
        <v>1647.675</v>
      </c>
      <c r="AY150" s="157">
        <f t="shared" si="97"/>
        <v>2997.6749999999997</v>
      </c>
      <c r="AZ150" s="157">
        <f t="shared" si="97"/>
        <v>1647.675</v>
      </c>
      <c r="BA150" s="157">
        <f t="shared" si="97"/>
        <v>1647.675</v>
      </c>
      <c r="BB150" s="157">
        <f t="shared" si="97"/>
        <v>1647.675</v>
      </c>
      <c r="BC150" s="157">
        <f t="shared" si="97"/>
        <v>1647.675</v>
      </c>
      <c r="BD150" s="157">
        <f t="shared" si="97"/>
        <v>1647.675</v>
      </c>
      <c r="BE150" s="157">
        <f t="shared" si="97"/>
        <v>2997.6749999999997</v>
      </c>
      <c r="BF150" s="157">
        <f t="shared" si="97"/>
        <v>1647.675</v>
      </c>
      <c r="BG150" s="157">
        <f t="shared" si="97"/>
        <v>1647.675</v>
      </c>
      <c r="BH150" s="157">
        <f t="shared" si="97"/>
        <v>1647.675</v>
      </c>
      <c r="BI150" s="157">
        <f t="shared" si="97"/>
        <v>1647.675</v>
      </c>
      <c r="BJ150" s="157">
        <f t="shared" si="97"/>
        <v>1647.675</v>
      </c>
      <c r="BK150" s="157">
        <f t="shared" si="97"/>
        <v>2997.6749999999997</v>
      </c>
    </row>
    <row r="151" spans="1:63">
      <c r="B151" s="123" t="s">
        <v>364</v>
      </c>
      <c r="D151" s="158">
        <f>IF('C'!$C$99=NT!$AB$3,+IF(OR(D144=NT!$C$31,D144=NT!$C$37,D144=NT!$C$43,D144=NT!$C$49,D144=NT!$C$55,D144=NT!$C$61,D144=NT!$C$67,D144=NT!$C$73,D144=NT!$C$79,D144=NT!$C$85,D144=NT!$C$91,D144=NT!$C$97,D144=NT!$C$104,D144=NT!$C$110,D144=NT!$C$116,D144=NT!$C$123,D144=NT!$C$129,D144=NT!$C$135),2,1),1)</f>
        <v>1</v>
      </c>
      <c r="E151" s="158">
        <f>IF('C'!$C$99=NT!$AB$3,+IF(OR(E144=NT!$C$31,E144=NT!$C$37,E144=NT!$C$43,E144=NT!$C$49,E144=NT!$C$55,E144=NT!$C$61,E144=NT!$C$67,E144=NT!$C$73,E144=NT!$C$79,E144=NT!$C$85,E144=NT!$C$91,E144=NT!$C$97,E144=NT!$C$104,E144=NT!$C$110,E144=NT!$C$116,E144=NT!$C$123,E144=NT!$C$129,E144=NT!$C$135),2,1),1)</f>
        <v>1</v>
      </c>
      <c r="F151" s="158">
        <f>IF('C'!$C$99=NT!$AB$3,+IF(OR(F144=NT!$C$31,F144=NT!$C$37,F144=NT!$C$43,F144=NT!$C$49,F144=NT!$C$55,F144=NT!$C$61,F144=NT!$C$67,F144=NT!$C$73,F144=NT!$C$79,F144=NT!$C$85,F144=NT!$C$91,F144=NT!$C$97,F144=NT!$C$104,F144=NT!$C$110,F144=NT!$C$116,F144=NT!$C$123,F144=NT!$C$129,F144=NT!$C$135),2,1),1)</f>
        <v>1</v>
      </c>
      <c r="G151" s="158">
        <f>IF('C'!$C$99=NT!$AB$3,+IF(OR(G144=NT!$C$31,G144=NT!$C$37,G144=NT!$C$43,G144=NT!$C$49,G144=NT!$C$55,G144=NT!$C$61,G144=NT!$C$67,G144=NT!$C$73,G144=NT!$C$79,G144=NT!$C$85,G144=NT!$C$91,G144=NT!$C$97,G144=NT!$C$104,G144=NT!$C$110,G144=NT!$C$116,G144=NT!$C$123,G144=NT!$C$129,G144=NT!$C$135),2,1),1)</f>
        <v>1</v>
      </c>
      <c r="H151" s="158">
        <f>IF('C'!$C$99=NT!$AB$3,+IF(OR(H144=NT!$C$31,H144=NT!$C$37,H144=NT!$C$43,H144=NT!$C$49,H144=NT!$C$55,H144=NT!$C$61,H144=NT!$C$67,H144=NT!$C$73,H144=NT!$C$79,H144=NT!$C$85,H144=NT!$C$91,H144=NT!$C$97,H144=NT!$C$104,H144=NT!$C$110,H144=NT!$C$116,H144=NT!$C$123,H144=NT!$C$129,H144=NT!$C$135),2,1),1)</f>
        <v>1</v>
      </c>
      <c r="I151" s="158">
        <f>IF('C'!$C$99=NT!$AB$3,+IF(OR(I144=NT!$C$31,I144=NT!$C$37,I144=NT!$C$43,I144=NT!$C$49,I144=NT!$C$55,I144=NT!$C$61,I144=NT!$C$67,I144=NT!$C$73,I144=NT!$C$79,I144=NT!$C$85,I144=NT!$C$91,I144=NT!$C$97,I144=NT!$C$104,I144=NT!$C$110,I144=NT!$C$116,I144=NT!$C$123,I144=NT!$C$129,I144=NT!$C$135),2,1),1)</f>
        <v>1</v>
      </c>
      <c r="J151" s="158">
        <f>IF('C'!$C$99=NT!$AB$3,+IF(OR(J144=NT!$C$31,J144=NT!$C$37,J144=NT!$C$43,J144=NT!$C$49,J144=NT!$C$55,J144=NT!$C$61,J144=NT!$C$67,J144=NT!$C$73,J144=NT!$C$79,J144=NT!$C$85,J144=NT!$C$91,J144=NT!$C$97,J144=NT!$C$104,J144=NT!$C$110,J144=NT!$C$116,J144=NT!$C$123,J144=NT!$C$129,J144=NT!$C$135),2,1),1)</f>
        <v>1</v>
      </c>
      <c r="K151" s="158">
        <f>IF('C'!$C$99=NT!$AB$3,+IF(OR(K144=NT!$C$31,K144=NT!$C$37,K144=NT!$C$43,K144=NT!$C$49,K144=NT!$C$55,K144=NT!$C$61,K144=NT!$C$67,K144=NT!$C$73,K144=NT!$C$79,K144=NT!$C$85,K144=NT!$C$91,K144=NT!$C$97,K144=NT!$C$104,K144=NT!$C$110,K144=NT!$C$116,K144=NT!$C$123,K144=NT!$C$129,K144=NT!$C$135),2,1),1)</f>
        <v>1</v>
      </c>
      <c r="L151" s="158">
        <f>IF('C'!$C$99=NT!$AB$3,+IF(OR(L144=NT!$C$31,L144=NT!$C$37,L144=NT!$C$43,L144=NT!$C$49,L144=NT!$C$55,L144=NT!$C$61,L144=NT!$C$67,L144=NT!$C$73,L144=NT!$C$79,L144=NT!$C$85,L144=NT!$C$91,L144=NT!$C$97,L144=NT!$C$104,L144=NT!$C$110,L144=NT!$C$116,L144=NT!$C$123,L144=NT!$C$129,L144=NT!$C$135),2,1),1)</f>
        <v>1</v>
      </c>
      <c r="M151" s="158">
        <f>IF('C'!$C$99=NT!$AB$3,+IF(OR(M144=NT!$C$31,M144=NT!$C$37,M144=NT!$C$43,M144=NT!$C$49,M144=NT!$C$55,M144=NT!$C$61,M144=NT!$C$67,M144=NT!$C$73,M144=NT!$C$79,M144=NT!$C$85,M144=NT!$C$91,M144=NT!$C$97,M144=NT!$C$104,M144=NT!$C$110,M144=NT!$C$116,M144=NT!$C$123,M144=NT!$C$129,M144=NT!$C$135),2,1),1)</f>
        <v>1</v>
      </c>
      <c r="N151" s="158">
        <f>IF('C'!$C$99=NT!$AB$3,+IF(OR(N144=NT!$C$31,N144=NT!$C$37,N144=NT!$C$43,N144=NT!$C$49,N144=NT!$C$55,N144=NT!$C$61,N144=NT!$C$67,N144=NT!$C$73,N144=NT!$C$79,N144=NT!$C$85,N144=NT!$C$91,N144=NT!$C$97,N144=NT!$C$104,N144=NT!$C$110,N144=NT!$C$116,N144=NT!$C$123,N144=NT!$C$129,N144=NT!$C$135),2,1),1)</f>
        <v>1</v>
      </c>
      <c r="O151" s="158">
        <f>IF('C'!$C$99=NT!$AB$3,+IF(OR(O144=NT!$C$31,O144=NT!$C$37,O144=NT!$C$43,O144=NT!$C$49,O144=NT!$C$55,O144=NT!$C$61,O144=NT!$C$67,O144=NT!$C$73,O144=NT!$C$79,O144=NT!$C$85,O144=NT!$C$91,O144=NT!$C$97,O144=NT!$C$104,O144=NT!$C$110,O144=NT!$C$116,O144=NT!$C$123,O144=NT!$C$129,O144=NT!$C$135),2,1),1)</f>
        <v>1</v>
      </c>
      <c r="P151" s="158">
        <f>IF('C'!$C$99=NT!$AB$3,+IF(OR(P144=NT!$C$31,P144=NT!$C$37,P144=NT!$C$43,P144=NT!$C$49,P144=NT!$C$55,P144=NT!$C$61,P144=NT!$C$67,P144=NT!$C$73,P144=NT!$C$79,P144=NT!$C$85,P144=NT!$C$91,P144=NT!$C$97,P144=NT!$C$104,P144=NT!$C$110,P144=NT!$C$116,P144=NT!$C$123,P144=NT!$C$129,P144=NT!$C$135),2,1),1)</f>
        <v>1</v>
      </c>
      <c r="Q151" s="158">
        <f>IF('C'!$C$99=NT!$AB$3,+IF(OR(Q144=NT!$C$31,Q144=NT!$C$37,Q144=NT!$C$43,Q144=NT!$C$49,Q144=NT!$C$55,Q144=NT!$C$61,Q144=NT!$C$67,Q144=NT!$C$73,Q144=NT!$C$79,Q144=NT!$C$85,Q144=NT!$C$91,Q144=NT!$C$97,Q144=NT!$C$104,Q144=NT!$C$110,Q144=NT!$C$116,Q144=NT!$C$123,Q144=NT!$C$129,Q144=NT!$C$135),2,1),1)</f>
        <v>1</v>
      </c>
      <c r="R151" s="158">
        <f>IF('C'!$C$99=NT!$AB$3,+IF(OR(R144=NT!$C$31,R144=NT!$C$37,R144=NT!$C$43,R144=NT!$C$49,R144=NT!$C$55,R144=NT!$C$61,R144=NT!$C$67,R144=NT!$C$73,R144=NT!$C$79,R144=NT!$C$85,R144=NT!$C$91,R144=NT!$C$97,R144=NT!$C$104,R144=NT!$C$110,R144=NT!$C$116,R144=NT!$C$123,R144=NT!$C$129,R144=NT!$C$135),2,1),1)</f>
        <v>1</v>
      </c>
      <c r="S151" s="158">
        <f>IF('C'!$C$99=NT!$AB$3,+IF(OR(S144=NT!$C$31,S144=NT!$C$37,S144=NT!$C$43,S144=NT!$C$49,S144=NT!$C$55,S144=NT!$C$61,S144=NT!$C$67,S144=NT!$C$73,S144=NT!$C$79,S144=NT!$C$85,S144=NT!$C$91,S144=NT!$C$97,S144=NT!$C$104,S144=NT!$C$110,S144=NT!$C$116,S144=NT!$C$123,S144=NT!$C$129,S144=NT!$C$135),2,1),1)</f>
        <v>1</v>
      </c>
      <c r="T151" s="158">
        <f>IF('C'!$C$99=NT!$AB$3,+IF(OR(T144=NT!$C$31,T144=NT!$C$37,T144=NT!$C$43,T144=NT!$C$49,T144=NT!$C$55,T144=NT!$C$61,T144=NT!$C$67,T144=NT!$C$73,T144=NT!$C$79,T144=NT!$C$85,T144=NT!$C$91,T144=NT!$C$97,T144=NT!$C$104,T144=NT!$C$110,T144=NT!$C$116,T144=NT!$C$123,T144=NT!$C$129,T144=NT!$C$135),2,1),1)</f>
        <v>1</v>
      </c>
      <c r="U151" s="158">
        <f>IF('C'!$C$99=NT!$AB$3,+IF(OR(U144=NT!$C$31,U144=NT!$C$37,U144=NT!$C$43,U144=NT!$C$49,U144=NT!$C$55,U144=NT!$C$61,U144=NT!$C$67,U144=NT!$C$73,U144=NT!$C$79,U144=NT!$C$85,U144=NT!$C$91,U144=NT!$C$97,U144=NT!$C$104,U144=NT!$C$110,U144=NT!$C$116,U144=NT!$C$123,U144=NT!$C$129,U144=NT!$C$135),2,1),1)</f>
        <v>1</v>
      </c>
      <c r="V151" s="158">
        <f>IF('C'!$C$99=NT!$AB$3,+IF(OR(V144=NT!$C$31,V144=NT!$C$37,V144=NT!$C$43,V144=NT!$C$49,V144=NT!$C$55,V144=NT!$C$61,V144=NT!$C$67,V144=NT!$C$73,V144=NT!$C$79,V144=NT!$C$85,V144=NT!$C$91,V144=NT!$C$97,V144=NT!$C$104,V144=NT!$C$110,V144=NT!$C$116,V144=NT!$C$123,V144=NT!$C$129,V144=NT!$C$135),2,1),1)</f>
        <v>1</v>
      </c>
      <c r="W151" s="158">
        <f>IF('C'!$C$99=NT!$AB$3,+IF(OR(W144=NT!$C$31,W144=NT!$C$37,W144=NT!$C$43,W144=NT!$C$49,W144=NT!$C$55,W144=NT!$C$61,W144=NT!$C$67,W144=NT!$C$73,W144=NT!$C$79,W144=NT!$C$85,W144=NT!$C$91,W144=NT!$C$97,W144=NT!$C$104,W144=NT!$C$110,W144=NT!$C$116,W144=NT!$C$123,W144=NT!$C$129,W144=NT!$C$135),2,1),1)</f>
        <v>1</v>
      </c>
      <c r="X151" s="158">
        <f>IF('C'!$C$99=NT!$AB$3,+IF(OR(X144=NT!$C$31,X144=NT!$C$37,X144=NT!$C$43,X144=NT!$C$49,X144=NT!$C$55,X144=NT!$C$61,X144=NT!$C$67,X144=NT!$C$73,X144=NT!$C$79,X144=NT!$C$85,X144=NT!$C$91,X144=NT!$C$97,X144=NT!$C$104,X144=NT!$C$110,X144=NT!$C$116,X144=NT!$C$123,X144=NT!$C$129,X144=NT!$C$135),2,1),1)</f>
        <v>1</v>
      </c>
      <c r="Y151" s="158">
        <f>IF('C'!$C$99=NT!$AB$3,+IF(OR(Y144=NT!$C$31,Y144=NT!$C$37,Y144=NT!$C$43,Y144=NT!$C$49,Y144=NT!$C$55,Y144=NT!$C$61,Y144=NT!$C$67,Y144=NT!$C$73,Y144=NT!$C$79,Y144=NT!$C$85,Y144=NT!$C$91,Y144=NT!$C$97,Y144=NT!$C$104,Y144=NT!$C$110,Y144=NT!$C$116,Y144=NT!$C$123,Y144=NT!$C$129,Y144=NT!$C$135),2,1),1)</f>
        <v>1</v>
      </c>
      <c r="Z151" s="158">
        <f>IF('C'!$C$99=NT!$AB$3,+IF(OR(Z144=NT!$C$31,Z144=NT!$C$37,Z144=NT!$C$43,Z144=NT!$C$49,Z144=NT!$C$55,Z144=NT!$C$61,Z144=NT!$C$67,Z144=NT!$C$73,Z144=NT!$C$79,Z144=NT!$C$85,Z144=NT!$C$91,Z144=NT!$C$97,Z144=NT!$C$104,Z144=NT!$C$110,Z144=NT!$C$116,Z144=NT!$C$123,Z144=NT!$C$129,Z144=NT!$C$135),2,1),1)</f>
        <v>1</v>
      </c>
      <c r="AA151" s="158">
        <f>IF('C'!$C$99=NT!$AB$3,+IF(OR(AA144=NT!$C$31,AA144=NT!$C$37,AA144=NT!$C$43,AA144=NT!$C$49,AA144=NT!$C$55,AA144=NT!$C$61,AA144=NT!$C$67,AA144=NT!$C$73,AA144=NT!$C$79,AA144=NT!$C$85,AA144=NT!$C$91,AA144=NT!$C$97,AA144=NT!$C$104,AA144=NT!$C$110,AA144=NT!$C$116,AA144=NT!$C$123,AA144=NT!$C$129,AA144=NT!$C$135),2,1),1)</f>
        <v>1</v>
      </c>
      <c r="AB151" s="158">
        <f>IF('C'!$C$99=NT!$AB$3,+IF(OR(AB144=NT!$C$31,AB144=NT!$C$37,AB144=NT!$C$43,AB144=NT!$C$49,AB144=NT!$C$55,AB144=NT!$C$61,AB144=NT!$C$67,AB144=NT!$C$73,AB144=NT!$C$79,AB144=NT!$C$85,AB144=NT!$C$91,AB144=NT!$C$97,AB144=NT!$C$104,AB144=NT!$C$110,AB144=NT!$C$116,AB144=NT!$C$123,AB144=NT!$C$129,AB144=NT!$C$135),2,1),1)</f>
        <v>1</v>
      </c>
      <c r="AC151" s="158">
        <f>IF('C'!$C$99=NT!$AB$3,+IF(OR(AC144=NT!$C$31,AC144=NT!$C$37,AC144=NT!$C$43,AC144=NT!$C$49,AC144=NT!$C$55,AC144=NT!$C$61,AC144=NT!$C$67,AC144=NT!$C$73,AC144=NT!$C$79,AC144=NT!$C$85,AC144=NT!$C$91,AC144=NT!$C$97,AC144=NT!$C$104,AC144=NT!$C$110,AC144=NT!$C$116,AC144=NT!$C$123,AC144=NT!$C$129,AC144=NT!$C$135),2,1),1)</f>
        <v>1</v>
      </c>
      <c r="AD151" s="158">
        <f>IF('C'!$C$99=NT!$AB$3,+IF(OR(AD144=NT!$C$31,AD144=NT!$C$37,AD144=NT!$C$43,AD144=NT!$C$49,AD144=NT!$C$55,AD144=NT!$C$61,AD144=NT!$C$67,AD144=NT!$C$73,AD144=NT!$C$79,AD144=NT!$C$85,AD144=NT!$C$91,AD144=NT!$C$97,AD144=NT!$C$104,AD144=NT!$C$110,AD144=NT!$C$116,AD144=NT!$C$123,AD144=NT!$C$129,AD144=NT!$C$135),2,1),1)</f>
        <v>1</v>
      </c>
      <c r="AE151" s="158">
        <f>IF('C'!$C$99=NT!$AB$3,+IF(OR(AE144=NT!$C$31,AE144=NT!$C$37,AE144=NT!$C$43,AE144=NT!$C$49,AE144=NT!$C$55,AE144=NT!$C$61,AE144=NT!$C$67,AE144=NT!$C$73,AE144=NT!$C$79,AE144=NT!$C$85,AE144=NT!$C$91,AE144=NT!$C$97,AE144=NT!$C$104,AE144=NT!$C$110,AE144=NT!$C$116,AE144=NT!$C$123,AE144=NT!$C$129,AE144=NT!$C$135),2,1),1)</f>
        <v>1</v>
      </c>
      <c r="AF151" s="158">
        <f>IF('C'!$C$99=NT!$AB$3,+IF(OR(AF144=NT!$C$31,AF144=NT!$C$37,AF144=NT!$C$43,AF144=NT!$C$49,AF144=NT!$C$55,AF144=NT!$C$61,AF144=NT!$C$67,AF144=NT!$C$73,AF144=NT!$C$79,AF144=NT!$C$85,AF144=NT!$C$91,AF144=NT!$C$97,AF144=NT!$C$104,AF144=NT!$C$110,AF144=NT!$C$116,AF144=NT!$C$123,AF144=NT!$C$129,AF144=NT!$C$135),2,1),1)</f>
        <v>1</v>
      </c>
      <c r="AG151" s="158">
        <f>IF('C'!$C$99=NT!$AB$3,+IF(OR(AG144=NT!$C$31,AG144=NT!$C$37,AG144=NT!$C$43,AG144=NT!$C$49,AG144=NT!$C$55,AG144=NT!$C$61,AG144=NT!$C$67,AG144=NT!$C$73,AG144=NT!$C$79,AG144=NT!$C$85,AG144=NT!$C$91,AG144=NT!$C$97,AG144=NT!$C$104,AG144=NT!$C$110,AG144=NT!$C$116,AG144=NT!$C$123,AG144=NT!$C$129,AG144=NT!$C$135),2,1),1)</f>
        <v>2</v>
      </c>
      <c r="AH151" s="158">
        <f>IF('C'!$C$99=NT!$AB$3,+IF(OR(AH144=NT!$C$31,AH144=NT!$C$37,AH144=NT!$C$43,AH144=NT!$C$49,AH144=NT!$C$55,AH144=NT!$C$61,AH144=NT!$C$67,AH144=NT!$C$73,AH144=NT!$C$79,AH144=NT!$C$85,AH144=NT!$C$91,AH144=NT!$C$97,AH144=NT!$C$104,AH144=NT!$C$110,AH144=NT!$C$116,AH144=NT!$C$123,AH144=NT!$C$129,AH144=NT!$C$135),2,1),1)</f>
        <v>1</v>
      </c>
      <c r="AI151" s="158">
        <f>IF('C'!$C$99=NT!$AB$3,+IF(OR(AI144=NT!$C$31,AI144=NT!$C$37,AI144=NT!$C$43,AI144=NT!$C$49,AI144=NT!$C$55,AI144=NT!$C$61,AI144=NT!$C$67,AI144=NT!$C$73,AI144=NT!$C$79,AI144=NT!$C$85,AI144=NT!$C$91,AI144=NT!$C$97,AI144=NT!$C$104,AI144=NT!$C$110,AI144=NT!$C$116,AI144=NT!$C$123,AI144=NT!$C$129,AI144=NT!$C$135),2,1),1)</f>
        <v>1</v>
      </c>
      <c r="AJ151" s="158">
        <f>IF('C'!$C$99=NT!$AB$3,+IF(OR(AJ144=NT!$C$31,AJ144=NT!$C$37,AJ144=NT!$C$43,AJ144=NT!$C$49,AJ144=NT!$C$55,AJ144=NT!$C$61,AJ144=NT!$C$67,AJ144=NT!$C$73,AJ144=NT!$C$79,AJ144=NT!$C$85,AJ144=NT!$C$91,AJ144=NT!$C$97,AJ144=NT!$C$104,AJ144=NT!$C$110,AJ144=NT!$C$116,AJ144=NT!$C$123,AJ144=NT!$C$129,AJ144=NT!$C$135),2,1),1)</f>
        <v>1</v>
      </c>
      <c r="AK151" s="158">
        <f>IF('C'!$C$99=NT!$AB$3,+IF(OR(AK144=NT!$C$31,AK144=NT!$C$37,AK144=NT!$C$43,AK144=NT!$C$49,AK144=NT!$C$55,AK144=NT!$C$61,AK144=NT!$C$67,AK144=NT!$C$73,AK144=NT!$C$79,AK144=NT!$C$85,AK144=NT!$C$91,AK144=NT!$C$97,AK144=NT!$C$104,AK144=NT!$C$110,AK144=NT!$C$116,AK144=NT!$C$123,AK144=NT!$C$129,AK144=NT!$C$135),2,1),1)</f>
        <v>1</v>
      </c>
      <c r="AL151" s="158">
        <f>IF('C'!$C$99=NT!$AB$3,+IF(OR(AL144=NT!$C$31,AL144=NT!$C$37,AL144=NT!$C$43,AL144=NT!$C$49,AL144=NT!$C$55,AL144=NT!$C$61,AL144=NT!$C$67,AL144=NT!$C$73,AL144=NT!$C$79,AL144=NT!$C$85,AL144=NT!$C$91,AL144=NT!$C$97,AL144=NT!$C$104,AL144=NT!$C$110,AL144=NT!$C$116,AL144=NT!$C$123,AL144=NT!$C$129,AL144=NT!$C$135),2,1),1)</f>
        <v>1</v>
      </c>
      <c r="AM151" s="158">
        <f>IF('C'!$C$99=NT!$AB$3,+IF(OR(AM144=NT!$C$31,AM144=NT!$C$37,AM144=NT!$C$43,AM144=NT!$C$49,AM144=NT!$C$55,AM144=NT!$C$61,AM144=NT!$C$67,AM144=NT!$C$73,AM144=NT!$C$79,AM144=NT!$C$85,AM144=NT!$C$91,AM144=NT!$C$97,AM144=NT!$C$104,AM144=NT!$C$110,AM144=NT!$C$116,AM144=NT!$C$123,AM144=NT!$C$129,AM144=NT!$C$135),2,1),1)</f>
        <v>2</v>
      </c>
      <c r="AN151" s="158">
        <f>IF('C'!$C$99=NT!$AB$3,+IF(OR(AN144=NT!$C$31,AN144=NT!$C$37,AN144=NT!$C$43,AN144=NT!$C$49,AN144=NT!$C$55,AN144=NT!$C$61,AN144=NT!$C$67,AN144=NT!$C$73,AN144=NT!$C$79,AN144=NT!$C$85,AN144=NT!$C$91,AN144=NT!$C$97,AN144=NT!$C$104,AN144=NT!$C$110,AN144=NT!$C$116,AN144=NT!$C$123,AN144=NT!$C$129,AN144=NT!$C$135),2,1),1)</f>
        <v>1</v>
      </c>
      <c r="AO151" s="158">
        <f>IF('C'!$C$99=NT!$AB$3,+IF(OR(AO144=NT!$C$31,AO144=NT!$C$37,AO144=NT!$C$43,AO144=NT!$C$49,AO144=NT!$C$55,AO144=NT!$C$61,AO144=NT!$C$67,AO144=NT!$C$73,AO144=NT!$C$79,AO144=NT!$C$85,AO144=NT!$C$91,AO144=NT!$C$97,AO144=NT!$C$104,AO144=NT!$C$110,AO144=NT!$C$116,AO144=NT!$C$123,AO144=NT!$C$129,AO144=NT!$C$135),2,1),1)</f>
        <v>1</v>
      </c>
      <c r="AP151" s="158">
        <f>IF('C'!$C$99=NT!$AB$3,+IF(OR(AP144=NT!$C$31,AP144=NT!$C$37,AP144=NT!$C$43,AP144=NT!$C$49,AP144=NT!$C$55,AP144=NT!$C$61,AP144=NT!$C$67,AP144=NT!$C$73,AP144=NT!$C$79,AP144=NT!$C$85,AP144=NT!$C$91,AP144=NT!$C$97,AP144=NT!$C$104,AP144=NT!$C$110,AP144=NT!$C$116,AP144=NT!$C$123,AP144=NT!$C$129,AP144=NT!$C$135),2,1),1)</f>
        <v>1</v>
      </c>
      <c r="AQ151" s="158">
        <f>IF('C'!$C$99=NT!$AB$3,+IF(OR(AQ144=NT!$C$31,AQ144=NT!$C$37,AQ144=NT!$C$43,AQ144=NT!$C$49,AQ144=NT!$C$55,AQ144=NT!$C$61,AQ144=NT!$C$67,AQ144=NT!$C$73,AQ144=NT!$C$79,AQ144=NT!$C$85,AQ144=NT!$C$91,AQ144=NT!$C$97,AQ144=NT!$C$104,AQ144=NT!$C$110,AQ144=NT!$C$116,AQ144=NT!$C$123,AQ144=NT!$C$129,AQ144=NT!$C$135),2,1),1)</f>
        <v>1</v>
      </c>
      <c r="AR151" s="158">
        <f>IF('C'!$C$99=NT!$AB$3,+IF(OR(AR144=NT!$C$31,AR144=NT!$C$37,AR144=NT!$C$43,AR144=NT!$C$49,AR144=NT!$C$55,AR144=NT!$C$61,AR144=NT!$C$67,AR144=NT!$C$73,AR144=NT!$C$79,AR144=NT!$C$85,AR144=NT!$C$91,AR144=NT!$C$97,AR144=NT!$C$104,AR144=NT!$C$110,AR144=NT!$C$116,AR144=NT!$C$123,AR144=NT!$C$129,AR144=NT!$C$135),2,1),1)</f>
        <v>1</v>
      </c>
      <c r="AS151" s="158">
        <f>IF('C'!$C$99=NT!$AB$3,+IF(OR(AS144=NT!$C$31,AS144=NT!$C$37,AS144=NT!$C$43,AS144=NT!$C$49,AS144=NT!$C$55,AS144=NT!$C$61,AS144=NT!$C$67,AS144=NT!$C$73,AS144=NT!$C$79,AS144=NT!$C$85,AS144=NT!$C$91,AS144=NT!$C$97,AS144=NT!$C$104,AS144=NT!$C$110,AS144=NT!$C$116,AS144=NT!$C$123,AS144=NT!$C$129,AS144=NT!$C$135),2,1),1)</f>
        <v>2</v>
      </c>
      <c r="AT151" s="158">
        <f>IF('C'!$C$99=NT!$AB$3,+IF(OR(AT144=NT!$C$31,AT144=NT!$C$37,AT144=NT!$C$43,AT144=NT!$C$49,AT144=NT!$C$55,AT144=NT!$C$61,AT144=NT!$C$67,AT144=NT!$C$73,AT144=NT!$C$79,AT144=NT!$C$85,AT144=NT!$C$91,AT144=NT!$C$97,AT144=NT!$C$104,AT144=NT!$C$110,AT144=NT!$C$116,AT144=NT!$C$123,AT144=NT!$C$129,AT144=NT!$C$135),2,1),1)</f>
        <v>1</v>
      </c>
      <c r="AU151" s="158">
        <f>IF('C'!$C$99=NT!$AB$3,+IF(OR(AU144=NT!$C$31,AU144=NT!$C$37,AU144=NT!$C$43,AU144=NT!$C$49,AU144=NT!$C$55,AU144=NT!$C$61,AU144=NT!$C$67,AU144=NT!$C$73,AU144=NT!$C$79,AU144=NT!$C$85,AU144=NT!$C$91,AU144=NT!$C$97,AU144=NT!$C$104,AU144=NT!$C$110,AU144=NT!$C$116,AU144=NT!$C$123,AU144=NT!$C$129,AU144=NT!$C$135),2,1),1)</f>
        <v>1</v>
      </c>
      <c r="AV151" s="158">
        <f>IF('C'!$C$99=NT!$AB$3,+IF(OR(AV144=NT!$C$31,AV144=NT!$C$37,AV144=NT!$C$43,AV144=NT!$C$49,AV144=NT!$C$55,AV144=NT!$C$61,AV144=NT!$C$67,AV144=NT!$C$73,AV144=NT!$C$79,AV144=NT!$C$85,AV144=NT!$C$91,AV144=NT!$C$97,AV144=NT!$C$104,AV144=NT!$C$110,AV144=NT!$C$116,AV144=NT!$C$123,AV144=NT!$C$129,AV144=NT!$C$135),2,1),1)</f>
        <v>1</v>
      </c>
      <c r="AW151" s="158">
        <f>IF('C'!$C$99=NT!$AB$3,+IF(OR(AW144=NT!$C$31,AW144=NT!$C$37,AW144=NT!$C$43,AW144=NT!$C$49,AW144=NT!$C$55,AW144=NT!$C$61,AW144=NT!$C$67,AW144=NT!$C$73,AW144=NT!$C$79,AW144=NT!$C$85,AW144=NT!$C$91,AW144=NT!$C$97,AW144=NT!$C$104,AW144=NT!$C$110,AW144=NT!$C$116,AW144=NT!$C$123,AW144=NT!$C$129,AW144=NT!$C$135),2,1),1)</f>
        <v>1</v>
      </c>
      <c r="AX151" s="158">
        <f>IF('C'!$C$99=NT!$AB$3,+IF(OR(AX144=NT!$C$31,AX144=NT!$C$37,AX144=NT!$C$43,AX144=NT!$C$49,AX144=NT!$C$55,AX144=NT!$C$61,AX144=NT!$C$67,AX144=NT!$C$73,AX144=NT!$C$79,AX144=NT!$C$85,AX144=NT!$C$91,AX144=NT!$C$97,AX144=NT!$C$104,AX144=NT!$C$110,AX144=NT!$C$116,AX144=NT!$C$123,AX144=NT!$C$129,AX144=NT!$C$135),2,1),1)</f>
        <v>1</v>
      </c>
      <c r="AY151" s="158">
        <f>IF('C'!$C$99=NT!$AB$3,+IF(OR(AY144=NT!$C$31,AY144=NT!$C$37,AY144=NT!$C$43,AY144=NT!$C$49,AY144=NT!$C$55,AY144=NT!$C$61,AY144=NT!$C$67,AY144=NT!$C$73,AY144=NT!$C$79,AY144=NT!$C$85,AY144=NT!$C$91,AY144=NT!$C$97,AY144=NT!$C$104,AY144=NT!$C$110,AY144=NT!$C$116,AY144=NT!$C$123,AY144=NT!$C$129,AY144=NT!$C$135),2,1),1)</f>
        <v>2</v>
      </c>
      <c r="AZ151" s="158">
        <f>IF('C'!$C$99=NT!$AB$3,+IF(OR(AZ144=NT!$C$31,AZ144=NT!$C$37,AZ144=NT!$C$43,AZ144=NT!$C$49,AZ144=NT!$C$55,AZ144=NT!$C$61,AZ144=NT!$C$67,AZ144=NT!$C$73,AZ144=NT!$C$79,AZ144=NT!$C$85,AZ144=NT!$C$91,AZ144=NT!$C$97,AZ144=NT!$C$104,AZ144=NT!$C$110,AZ144=NT!$C$116,AZ144=NT!$C$123,AZ144=NT!$C$129,AZ144=NT!$C$135),2,1),1)</f>
        <v>1</v>
      </c>
      <c r="BA151" s="158">
        <f>IF('C'!$C$99=NT!$AB$3,+IF(OR(BA144=NT!$C$31,BA144=NT!$C$37,BA144=NT!$C$43,BA144=NT!$C$49,BA144=NT!$C$55,BA144=NT!$C$61,BA144=NT!$C$67,BA144=NT!$C$73,BA144=NT!$C$79,BA144=NT!$C$85,BA144=NT!$C$91,BA144=NT!$C$97,BA144=NT!$C$104,BA144=NT!$C$110,BA144=NT!$C$116,BA144=NT!$C$123,BA144=NT!$C$129,BA144=NT!$C$135),2,1),1)</f>
        <v>1</v>
      </c>
      <c r="BB151" s="158">
        <f>IF('C'!$C$99=NT!$AB$3,+IF(OR(BB144=NT!$C$31,BB144=NT!$C$37,BB144=NT!$C$43,BB144=NT!$C$49,BB144=NT!$C$55,BB144=NT!$C$61,BB144=NT!$C$67,BB144=NT!$C$73,BB144=NT!$C$79,BB144=NT!$C$85,BB144=NT!$C$91,BB144=NT!$C$97,BB144=NT!$C$104,BB144=NT!$C$110,BB144=NT!$C$116,BB144=NT!$C$123,BB144=NT!$C$129,BB144=NT!$C$135),2,1),1)</f>
        <v>1</v>
      </c>
      <c r="BC151" s="158">
        <f>IF('C'!$C$99=NT!$AB$3,+IF(OR(BC144=NT!$C$31,BC144=NT!$C$37,BC144=NT!$C$43,BC144=NT!$C$49,BC144=NT!$C$55,BC144=NT!$C$61,BC144=NT!$C$67,BC144=NT!$C$73,BC144=NT!$C$79,BC144=NT!$C$85,BC144=NT!$C$91,BC144=NT!$C$97,BC144=NT!$C$104,BC144=NT!$C$110,BC144=NT!$C$116,BC144=NT!$C$123,BC144=NT!$C$129,BC144=NT!$C$135),2,1),1)</f>
        <v>1</v>
      </c>
      <c r="BD151" s="158">
        <f>IF('C'!$C$99=NT!$AB$3,+IF(OR(BD144=NT!$C$31,BD144=NT!$C$37,BD144=NT!$C$43,BD144=NT!$C$49,BD144=NT!$C$55,BD144=NT!$C$61,BD144=NT!$C$67,BD144=NT!$C$73,BD144=NT!$C$79,BD144=NT!$C$85,BD144=NT!$C$91,BD144=NT!$C$97,BD144=NT!$C$104,BD144=NT!$C$110,BD144=NT!$C$116,BD144=NT!$C$123,BD144=NT!$C$129,BD144=NT!$C$135),2,1),1)</f>
        <v>1</v>
      </c>
      <c r="BE151" s="158">
        <f>IF('C'!$C$99=NT!$AB$3,+IF(OR(BE144=NT!$C$31,BE144=NT!$C$37,BE144=NT!$C$43,BE144=NT!$C$49,BE144=NT!$C$55,BE144=NT!$C$61,BE144=NT!$C$67,BE144=NT!$C$73,BE144=NT!$C$79,BE144=NT!$C$85,BE144=NT!$C$91,BE144=NT!$C$97,BE144=NT!$C$104,BE144=NT!$C$110,BE144=NT!$C$116,BE144=NT!$C$123,BE144=NT!$C$129,BE144=NT!$C$135),2,1),1)</f>
        <v>2</v>
      </c>
      <c r="BF151" s="158">
        <f>IF('C'!$C$99=NT!$AB$3,+IF(OR(BF144=NT!$C$31,BF144=NT!$C$37,BF144=NT!$C$43,BF144=NT!$C$49,BF144=NT!$C$55,BF144=NT!$C$61,BF144=NT!$C$67,BF144=NT!$C$73,BF144=NT!$C$79,BF144=NT!$C$85,BF144=NT!$C$91,BF144=NT!$C$97,BF144=NT!$C$104,BF144=NT!$C$110,BF144=NT!$C$116,BF144=NT!$C$123,BF144=NT!$C$129,BF144=NT!$C$135),2,1),1)</f>
        <v>1</v>
      </c>
      <c r="BG151" s="158">
        <f>IF('C'!$C$99=NT!$AB$3,+IF(OR(BG144=NT!$C$31,BG144=NT!$C$37,BG144=NT!$C$43,BG144=NT!$C$49,BG144=NT!$C$55,BG144=NT!$C$61,BG144=NT!$C$67,BG144=NT!$C$73,BG144=NT!$C$79,BG144=NT!$C$85,BG144=NT!$C$91,BG144=NT!$C$97,BG144=NT!$C$104,BG144=NT!$C$110,BG144=NT!$C$116,BG144=NT!$C$123,BG144=NT!$C$129,BG144=NT!$C$135),2,1),1)</f>
        <v>1</v>
      </c>
      <c r="BH151" s="158">
        <f>IF('C'!$C$99=NT!$AB$3,+IF(OR(BH144=NT!$C$31,BH144=NT!$C$37,BH144=NT!$C$43,BH144=NT!$C$49,BH144=NT!$C$55,BH144=NT!$C$61,BH144=NT!$C$67,BH144=NT!$C$73,BH144=NT!$C$79,BH144=NT!$C$85,BH144=NT!$C$91,BH144=NT!$C$97,BH144=NT!$C$104,BH144=NT!$C$110,BH144=NT!$C$116,BH144=NT!$C$123,BH144=NT!$C$129,BH144=NT!$C$135),2,1),1)</f>
        <v>1</v>
      </c>
      <c r="BI151" s="158">
        <f>IF('C'!$C$99=NT!$AB$3,+IF(OR(BI144=NT!$C$31,BI144=NT!$C$37,BI144=NT!$C$43,BI144=NT!$C$49,BI144=NT!$C$55,BI144=NT!$C$61,BI144=NT!$C$67,BI144=NT!$C$73,BI144=NT!$C$79,BI144=NT!$C$85,BI144=NT!$C$91,BI144=NT!$C$97,BI144=NT!$C$104,BI144=NT!$C$110,BI144=NT!$C$116,BI144=NT!$C$123,BI144=NT!$C$129,BI144=NT!$C$135),2,1),1)</f>
        <v>1</v>
      </c>
      <c r="BJ151" s="158">
        <f>IF('C'!$C$99=NT!$AB$3,+IF(OR(BJ144=NT!$C$31,BJ144=NT!$C$37,BJ144=NT!$C$43,BJ144=NT!$C$49,BJ144=NT!$C$55,BJ144=NT!$C$61,BJ144=NT!$C$67,BJ144=NT!$C$73,BJ144=NT!$C$79,BJ144=NT!$C$85,BJ144=NT!$C$91,BJ144=NT!$C$97,BJ144=NT!$C$104,BJ144=NT!$C$110,BJ144=NT!$C$116,BJ144=NT!$C$123,BJ144=NT!$C$129,BJ144=NT!$C$135),2,1),1)</f>
        <v>1</v>
      </c>
      <c r="BK151" s="158">
        <f>IF('C'!$C$99=NT!$AB$3,+IF(OR(BK144=NT!$C$31,BK144=NT!$C$37,BK144=NT!$C$43,BK144=NT!$C$49,BK144=NT!$C$55,BK144=NT!$C$61,BK144=NT!$C$67,BK144=NT!$C$73,BK144=NT!$C$79,BK144=NT!$C$85,BK144=NT!$C$91,BK144=NT!$C$97,BK144=NT!$C$104,BK144=NT!$C$110,BK144=NT!$C$116,BK144=NT!$C$123,BK144=NT!$C$129,BK144=NT!$C$135),2,1),1)</f>
        <v>2</v>
      </c>
    </row>
    <row r="153" spans="1:63" s="122" customFormat="1">
      <c r="A153" s="140"/>
      <c r="B153" s="254">
        <f>+'C'!B100</f>
        <v>0</v>
      </c>
      <c r="C153" s="194"/>
      <c r="D153" s="155">
        <f>+Home!$J$11</f>
        <v>40909</v>
      </c>
      <c r="E153" s="155">
        <f t="shared" ref="E153:AJ153" si="98">EDATE(D153,1)</f>
        <v>40940</v>
      </c>
      <c r="F153" s="155">
        <f t="shared" si="98"/>
        <v>40969</v>
      </c>
      <c r="G153" s="155">
        <f t="shared" si="98"/>
        <v>41000</v>
      </c>
      <c r="H153" s="155">
        <f t="shared" si="98"/>
        <v>41030</v>
      </c>
      <c r="I153" s="155">
        <f t="shared" si="98"/>
        <v>41061</v>
      </c>
      <c r="J153" s="155">
        <f t="shared" si="98"/>
        <v>41091</v>
      </c>
      <c r="K153" s="155">
        <f t="shared" si="98"/>
        <v>41122</v>
      </c>
      <c r="L153" s="155">
        <f t="shared" si="98"/>
        <v>41153</v>
      </c>
      <c r="M153" s="155">
        <f t="shared" si="98"/>
        <v>41183</v>
      </c>
      <c r="N153" s="155">
        <f t="shared" si="98"/>
        <v>41214</v>
      </c>
      <c r="O153" s="155">
        <f t="shared" si="98"/>
        <v>41244</v>
      </c>
      <c r="P153" s="155">
        <f t="shared" si="98"/>
        <v>41275</v>
      </c>
      <c r="Q153" s="155">
        <f t="shared" si="98"/>
        <v>41306</v>
      </c>
      <c r="R153" s="155">
        <f t="shared" si="98"/>
        <v>41334</v>
      </c>
      <c r="S153" s="155">
        <f t="shared" si="98"/>
        <v>41365</v>
      </c>
      <c r="T153" s="155">
        <f t="shared" si="98"/>
        <v>41395</v>
      </c>
      <c r="U153" s="155">
        <f t="shared" si="98"/>
        <v>41426</v>
      </c>
      <c r="V153" s="155">
        <f t="shared" si="98"/>
        <v>41456</v>
      </c>
      <c r="W153" s="155">
        <f t="shared" si="98"/>
        <v>41487</v>
      </c>
      <c r="X153" s="155">
        <f t="shared" si="98"/>
        <v>41518</v>
      </c>
      <c r="Y153" s="155">
        <f t="shared" si="98"/>
        <v>41548</v>
      </c>
      <c r="Z153" s="155">
        <f t="shared" si="98"/>
        <v>41579</v>
      </c>
      <c r="AA153" s="155">
        <f t="shared" si="98"/>
        <v>41609</v>
      </c>
      <c r="AB153" s="155">
        <f t="shared" si="98"/>
        <v>41640</v>
      </c>
      <c r="AC153" s="155">
        <f t="shared" si="98"/>
        <v>41671</v>
      </c>
      <c r="AD153" s="155">
        <f t="shared" si="98"/>
        <v>41699</v>
      </c>
      <c r="AE153" s="155">
        <f t="shared" si="98"/>
        <v>41730</v>
      </c>
      <c r="AF153" s="155">
        <f t="shared" si="98"/>
        <v>41760</v>
      </c>
      <c r="AG153" s="155">
        <f t="shared" si="98"/>
        <v>41791</v>
      </c>
      <c r="AH153" s="155">
        <f t="shared" si="98"/>
        <v>41821</v>
      </c>
      <c r="AI153" s="155">
        <f t="shared" si="98"/>
        <v>41852</v>
      </c>
      <c r="AJ153" s="155">
        <f t="shared" si="98"/>
        <v>41883</v>
      </c>
      <c r="AK153" s="155">
        <f t="shared" ref="AK153:BK153" si="99">EDATE(AJ153,1)</f>
        <v>41913</v>
      </c>
      <c r="AL153" s="155">
        <f t="shared" si="99"/>
        <v>41944</v>
      </c>
      <c r="AM153" s="155">
        <f t="shared" si="99"/>
        <v>41974</v>
      </c>
      <c r="AN153" s="155">
        <f t="shared" si="99"/>
        <v>42005</v>
      </c>
      <c r="AO153" s="155">
        <f t="shared" si="99"/>
        <v>42036</v>
      </c>
      <c r="AP153" s="155">
        <f t="shared" si="99"/>
        <v>42064</v>
      </c>
      <c r="AQ153" s="155">
        <f t="shared" si="99"/>
        <v>42095</v>
      </c>
      <c r="AR153" s="155">
        <f t="shared" si="99"/>
        <v>42125</v>
      </c>
      <c r="AS153" s="155">
        <f t="shared" si="99"/>
        <v>42156</v>
      </c>
      <c r="AT153" s="155">
        <f t="shared" si="99"/>
        <v>42186</v>
      </c>
      <c r="AU153" s="155">
        <f t="shared" si="99"/>
        <v>42217</v>
      </c>
      <c r="AV153" s="155">
        <f t="shared" si="99"/>
        <v>42248</v>
      </c>
      <c r="AW153" s="155">
        <f t="shared" si="99"/>
        <v>42278</v>
      </c>
      <c r="AX153" s="155">
        <f t="shared" si="99"/>
        <v>42309</v>
      </c>
      <c r="AY153" s="155">
        <f t="shared" si="99"/>
        <v>42339</v>
      </c>
      <c r="AZ153" s="155">
        <f t="shared" si="99"/>
        <v>42370</v>
      </c>
      <c r="BA153" s="155">
        <f t="shared" si="99"/>
        <v>42401</v>
      </c>
      <c r="BB153" s="155">
        <f t="shared" si="99"/>
        <v>42430</v>
      </c>
      <c r="BC153" s="155">
        <f t="shared" si="99"/>
        <v>42461</v>
      </c>
      <c r="BD153" s="155">
        <f t="shared" si="99"/>
        <v>42491</v>
      </c>
      <c r="BE153" s="155">
        <f t="shared" si="99"/>
        <v>42522</v>
      </c>
      <c r="BF153" s="155">
        <f t="shared" si="99"/>
        <v>42552</v>
      </c>
      <c r="BG153" s="155">
        <f t="shared" si="99"/>
        <v>42583</v>
      </c>
      <c r="BH153" s="155">
        <f t="shared" si="99"/>
        <v>42614</v>
      </c>
      <c r="BI153" s="155">
        <f t="shared" si="99"/>
        <v>42644</v>
      </c>
      <c r="BJ153" s="155">
        <f t="shared" si="99"/>
        <v>42675</v>
      </c>
      <c r="BK153" s="155">
        <f t="shared" si="99"/>
        <v>42705</v>
      </c>
    </row>
    <row r="154" spans="1:63" s="122" customFormat="1">
      <c r="A154" s="140"/>
      <c r="B154" s="226" t="s">
        <v>175</v>
      </c>
      <c r="C154" s="213"/>
      <c r="D154" s="229">
        <f>+IF(AND(D153&gt;='C'!$R100,D153&lt;'C'!$T100),'C'!$O100,0)</f>
        <v>0</v>
      </c>
      <c r="E154" s="229">
        <f>+IF(AND(E153&gt;='C'!$R100,E153&lt;'C'!$T100),'C'!$O100,0)</f>
        <v>0</v>
      </c>
      <c r="F154" s="229">
        <f>+IF(AND(F153&gt;='C'!$R100,F153&lt;'C'!$T100),'C'!$O100,0)</f>
        <v>0</v>
      </c>
      <c r="G154" s="229">
        <f>+IF(AND(G153&gt;='C'!$R100,G153&lt;'C'!$T100),'C'!$O100,0)</f>
        <v>0</v>
      </c>
      <c r="H154" s="229">
        <f>+IF(AND(H153&gt;='C'!$R100,H153&lt;'C'!$T100),'C'!$O100,0)</f>
        <v>0</v>
      </c>
      <c r="I154" s="229">
        <f>+IF(AND(I153&gt;='C'!$R100,I153&lt;'C'!$T100),'C'!$O100,0)</f>
        <v>0</v>
      </c>
      <c r="J154" s="229">
        <f>+IF(AND(J153&gt;='C'!$R100,J153&lt;'C'!$T100),'C'!$O100,0)</f>
        <v>0</v>
      </c>
      <c r="K154" s="229">
        <f>+IF(AND(K153&gt;='C'!$R100,K153&lt;'C'!$T100),'C'!$O100,0)</f>
        <v>0</v>
      </c>
      <c r="L154" s="229">
        <f>+IF(AND(L153&gt;='C'!$R100,L153&lt;'C'!$T100),'C'!$O100,0)</f>
        <v>0</v>
      </c>
      <c r="M154" s="229">
        <f>+IF(AND(M153&gt;='C'!$R100,M153&lt;'C'!$T100),'C'!$O100,0)</f>
        <v>0</v>
      </c>
      <c r="N154" s="229">
        <f>+IF(AND(N153&gt;='C'!$R100,N153&lt;'C'!$T100),'C'!$O100,0)</f>
        <v>0</v>
      </c>
      <c r="O154" s="229">
        <f>+IF(AND(O153&gt;='C'!$R100,O153&lt;'C'!$T100),'C'!$O100,0)</f>
        <v>0</v>
      </c>
      <c r="P154" s="229">
        <f>+IF(AND(P153&gt;='C'!$R100,P153&lt;'C'!$T100),'C'!$O100,0)</f>
        <v>0</v>
      </c>
      <c r="Q154" s="229">
        <f>+IF(AND(Q153&gt;='C'!$R100,Q153&lt;'C'!$T100),'C'!$O100,0)</f>
        <v>0</v>
      </c>
      <c r="R154" s="229">
        <f>+IF(AND(R153&gt;='C'!$R100,R153&lt;'C'!$T100),'C'!$O100,0)</f>
        <v>0</v>
      </c>
      <c r="S154" s="229">
        <f>+IF(AND(S153&gt;='C'!$R100,S153&lt;'C'!$T100),'C'!$O100,0)</f>
        <v>0</v>
      </c>
      <c r="T154" s="229">
        <f>+IF(AND(T153&gt;='C'!$R100,T153&lt;'C'!$T100),'C'!$O100,0)</f>
        <v>0</v>
      </c>
      <c r="U154" s="229">
        <f>+IF(AND(U153&gt;='C'!$R100,U153&lt;'C'!$T100),'C'!$O100,0)</f>
        <v>0</v>
      </c>
      <c r="V154" s="229">
        <f>+IF(AND(V153&gt;='C'!$R100,V153&lt;'C'!$T100),'C'!$O100,0)</f>
        <v>0</v>
      </c>
      <c r="W154" s="229">
        <f>+IF(AND(W153&gt;='C'!$R100,W153&lt;'C'!$T100),'C'!$O100,0)</f>
        <v>0</v>
      </c>
      <c r="X154" s="229">
        <f>+IF(AND(X153&gt;='C'!$R100,X153&lt;'C'!$T100),'C'!$O100,0)</f>
        <v>0</v>
      </c>
      <c r="Y154" s="229">
        <f>+IF(AND(Y153&gt;='C'!$R100,Y153&lt;'C'!$T100),'C'!$O100,0)</f>
        <v>0</v>
      </c>
      <c r="Z154" s="229">
        <f>+IF(AND(Z153&gt;='C'!$R100,Z153&lt;'C'!$T100),'C'!$O100,0)</f>
        <v>0</v>
      </c>
      <c r="AA154" s="229">
        <f>+IF(AND(AA153&gt;='C'!$R100,AA153&lt;'C'!$T100),'C'!$O100,0)</f>
        <v>0</v>
      </c>
      <c r="AB154" s="229">
        <f>+IF(AND(AB153&gt;='C'!$R100,AB153&lt;'C'!$T100),'C'!$O100,0)</f>
        <v>0</v>
      </c>
      <c r="AC154" s="229">
        <f>+IF(AND(AC153&gt;='C'!$R100,AC153&lt;'C'!$T100),'C'!$O100,0)</f>
        <v>0</v>
      </c>
      <c r="AD154" s="229">
        <f>+IF(AND(AD153&gt;='C'!$R100,AD153&lt;'C'!$T100),'C'!$O100,0)</f>
        <v>0</v>
      </c>
      <c r="AE154" s="229">
        <f>+IF(AND(AE153&gt;='C'!$R100,AE153&lt;'C'!$T100),'C'!$O100,0)</f>
        <v>0</v>
      </c>
      <c r="AF154" s="229">
        <f>+IF(AND(AF153&gt;='C'!$R100,AF153&lt;'C'!$T100),'C'!$O100,0)</f>
        <v>0</v>
      </c>
      <c r="AG154" s="229">
        <f>+IF(AND(AG153&gt;='C'!$R100,AG153&lt;'C'!$T100),'C'!$O100,0)</f>
        <v>0</v>
      </c>
      <c r="AH154" s="229">
        <f>+IF(AND(AH153&gt;='C'!$R100,AH153&lt;'C'!$T100),'C'!$O100,0)</f>
        <v>0</v>
      </c>
      <c r="AI154" s="229">
        <f>+IF(AND(AI153&gt;='C'!$R100,AI153&lt;'C'!$T100),'C'!$O100,0)</f>
        <v>0</v>
      </c>
      <c r="AJ154" s="229">
        <f>+IF(AND(AJ153&gt;='C'!$R100,AJ153&lt;'C'!$T100),'C'!$O100,0)</f>
        <v>0</v>
      </c>
      <c r="AK154" s="229">
        <f>+IF(AND(AK153&gt;='C'!$R100,AK153&lt;'C'!$T100),'C'!$O100,0)</f>
        <v>0</v>
      </c>
      <c r="AL154" s="229">
        <f>+IF(AND(AL153&gt;='C'!$R100,AL153&lt;'C'!$T100),'C'!$O100,0)</f>
        <v>0</v>
      </c>
      <c r="AM154" s="229">
        <f>+IF(AND(AM153&gt;='C'!$R100,AM153&lt;'C'!$T100),'C'!$O100,0)</f>
        <v>0</v>
      </c>
      <c r="AN154" s="229">
        <f>+IF(AND(AN153&gt;='C'!$R100,AN153&lt;'C'!$T100),'C'!$O100,0)</f>
        <v>0</v>
      </c>
      <c r="AO154" s="229">
        <f>+IF(AND(AO153&gt;='C'!$R100,AO153&lt;'C'!$T100),'C'!$O100,0)</f>
        <v>0</v>
      </c>
      <c r="AP154" s="229">
        <f>+IF(AND(AP153&gt;='C'!$R100,AP153&lt;'C'!$T100),'C'!$O100,0)</f>
        <v>0</v>
      </c>
      <c r="AQ154" s="229">
        <f>+IF(AND(AQ153&gt;='C'!$R100,AQ153&lt;'C'!$T100),'C'!$O100,0)</f>
        <v>0</v>
      </c>
      <c r="AR154" s="229">
        <f>+IF(AND(AR153&gt;='C'!$R100,AR153&lt;'C'!$T100),'C'!$O100,0)</f>
        <v>0</v>
      </c>
      <c r="AS154" s="229">
        <f>+IF(AND(AS153&gt;='C'!$R100,AS153&lt;'C'!$T100),'C'!$O100,0)</f>
        <v>0</v>
      </c>
      <c r="AT154" s="229">
        <f>+IF(AND(AT153&gt;='C'!$R100,AT153&lt;'C'!$T100),'C'!$O100,0)</f>
        <v>0</v>
      </c>
      <c r="AU154" s="229">
        <f>+IF(AND(AU153&gt;='C'!$R100,AU153&lt;'C'!$T100),'C'!$O100,0)</f>
        <v>0</v>
      </c>
      <c r="AV154" s="229">
        <f>+IF(AND(AV153&gt;='C'!$R100,AV153&lt;'C'!$T100),'C'!$O100,0)</f>
        <v>0</v>
      </c>
      <c r="AW154" s="229">
        <f>+IF(AND(AW153&gt;='C'!$R100,AW153&lt;'C'!$T100),'C'!$O100,0)</f>
        <v>0</v>
      </c>
      <c r="AX154" s="229">
        <f>+IF(AND(AX153&gt;='C'!$R100,AX153&lt;'C'!$T100),'C'!$O100,0)</f>
        <v>0</v>
      </c>
      <c r="AY154" s="229">
        <f>+IF(AND(AY153&gt;='C'!$R100,AY153&lt;'C'!$T100),'C'!$O100,0)</f>
        <v>0</v>
      </c>
      <c r="AZ154" s="229">
        <f>+IF(AND(AZ153&gt;='C'!$R100,AZ153&lt;'C'!$T100),'C'!$O100,0)</f>
        <v>0</v>
      </c>
      <c r="BA154" s="229">
        <f>+IF(AND(BA153&gt;='C'!$R100,BA153&lt;'C'!$T100),'C'!$O100,0)</f>
        <v>0</v>
      </c>
      <c r="BB154" s="229">
        <f>+IF(AND(BB153&gt;='C'!$R100,BB153&lt;'C'!$T100),'C'!$O100,0)</f>
        <v>0</v>
      </c>
      <c r="BC154" s="229">
        <f>+IF(AND(BC153&gt;='C'!$R100,BC153&lt;'C'!$T100),'C'!$O100,0)</f>
        <v>0</v>
      </c>
      <c r="BD154" s="229">
        <f>+IF(AND(BD153&gt;='C'!$R100,BD153&lt;'C'!$T100),'C'!$O100,0)</f>
        <v>0</v>
      </c>
      <c r="BE154" s="229">
        <f>+IF(AND(BE153&gt;='C'!$R100,BE153&lt;'C'!$T100),'C'!$O100,0)</f>
        <v>0</v>
      </c>
      <c r="BF154" s="229">
        <f>+IF(AND(BF153&gt;='C'!$R100,BF153&lt;'C'!$T100),'C'!$O100,0)</f>
        <v>0</v>
      </c>
      <c r="BG154" s="229">
        <f>+IF(AND(BG153&gt;='C'!$R100,BG153&lt;'C'!$T100),'C'!$O100,0)</f>
        <v>0</v>
      </c>
      <c r="BH154" s="229">
        <f>+IF(AND(BH153&gt;='C'!$R100,BH153&lt;'C'!$T100),'C'!$O100,0)</f>
        <v>0</v>
      </c>
      <c r="BI154" s="229">
        <f>+IF(AND(BI153&gt;='C'!$R100,BI153&lt;'C'!$T100),'C'!$O100,0)</f>
        <v>0</v>
      </c>
      <c r="BJ154" s="229">
        <f>+IF(AND(BJ153&gt;='C'!$R100,BJ153&lt;'C'!$T100),'C'!$O100,0)</f>
        <v>0</v>
      </c>
      <c r="BK154" s="229">
        <f>+IF(AND(BK153&gt;='C'!$R100,BK153&lt;'C'!$T100),'C'!$O100,0)</f>
        <v>0</v>
      </c>
    </row>
    <row r="155" spans="1:63" s="122" customFormat="1">
      <c r="A155" s="140"/>
      <c r="B155" s="226" t="s">
        <v>248</v>
      </c>
      <c r="C155" s="213"/>
      <c r="D155" s="229">
        <f>+IF(AND(D153&gt;='C'!$R100,D153&lt;'C'!$T100),'C'!$G100,0)*D160</f>
        <v>0</v>
      </c>
      <c r="E155" s="229">
        <f>+IF(AND(E153&gt;='C'!$R100,E153&lt;'C'!$T100),'C'!$G100,0)*E160</f>
        <v>0</v>
      </c>
      <c r="F155" s="229">
        <f>+IF(AND(F153&gt;='C'!$R100,F153&lt;'C'!$T100),'C'!$G100,0)*F160</f>
        <v>0</v>
      </c>
      <c r="G155" s="229">
        <f>+IF(AND(G153&gt;='C'!$R100,G153&lt;'C'!$T100),'C'!$G100,0)*G160</f>
        <v>0</v>
      </c>
      <c r="H155" s="229">
        <f>+IF(AND(H153&gt;='C'!$R100,H153&lt;'C'!$T100),'C'!$G100,0)*H160</f>
        <v>0</v>
      </c>
      <c r="I155" s="229">
        <f>+IF(AND(I153&gt;='C'!$R100,I153&lt;'C'!$T100),'C'!$G100,0)*I160</f>
        <v>0</v>
      </c>
      <c r="J155" s="229">
        <f>+IF(AND(J153&gt;='C'!$R100,J153&lt;'C'!$T100),'C'!$G100,0)*J160</f>
        <v>0</v>
      </c>
      <c r="K155" s="229">
        <f>+IF(AND(K153&gt;='C'!$R100,K153&lt;'C'!$T100),'C'!$G100,0)*K160</f>
        <v>0</v>
      </c>
      <c r="L155" s="229">
        <f>+IF(AND(L153&gt;='C'!$R100,L153&lt;'C'!$T100),'C'!$G100,0)*L160</f>
        <v>0</v>
      </c>
      <c r="M155" s="229">
        <f>+IF(AND(M153&gt;='C'!$R100,M153&lt;'C'!$T100),'C'!$G100,0)*M160</f>
        <v>0</v>
      </c>
      <c r="N155" s="229">
        <f>+IF(AND(N153&gt;='C'!$R100,N153&lt;'C'!$T100),'C'!$G100,0)*N160</f>
        <v>0</v>
      </c>
      <c r="O155" s="229">
        <f>+IF(AND(O153&gt;='C'!$R100,O153&lt;'C'!$T100),'C'!$G100,0)*O160</f>
        <v>0</v>
      </c>
      <c r="P155" s="229">
        <f>+IF(AND(P153&gt;='C'!$R100,P153&lt;'C'!$T100),'C'!$G100,0)*P160</f>
        <v>0</v>
      </c>
      <c r="Q155" s="229">
        <f>+IF(AND(Q153&gt;='C'!$R100,Q153&lt;'C'!$T100),'C'!$G100,0)*Q160</f>
        <v>0</v>
      </c>
      <c r="R155" s="229">
        <f>+IF(AND(R153&gt;='C'!$R100,R153&lt;'C'!$T100),'C'!$G100,0)*R160</f>
        <v>0</v>
      </c>
      <c r="S155" s="229">
        <f>+IF(AND(S153&gt;='C'!$R100,S153&lt;'C'!$T100),'C'!$G100,0)*S160</f>
        <v>0</v>
      </c>
      <c r="T155" s="229">
        <f>+IF(AND(T153&gt;='C'!$R100,T153&lt;'C'!$T100),'C'!$G100,0)*T160</f>
        <v>0</v>
      </c>
      <c r="U155" s="229">
        <f>+IF(AND(U153&gt;='C'!$R100,U153&lt;'C'!$T100),'C'!$G100,0)*U160</f>
        <v>0</v>
      </c>
      <c r="V155" s="229">
        <f>+IF(AND(V153&gt;='C'!$R100,V153&lt;'C'!$T100),'C'!$G100,0)*V160</f>
        <v>0</v>
      </c>
      <c r="W155" s="229">
        <f>+IF(AND(W153&gt;='C'!$R100,W153&lt;'C'!$T100),'C'!$G100,0)*W160</f>
        <v>0</v>
      </c>
      <c r="X155" s="229">
        <f>+IF(AND(X153&gt;='C'!$R100,X153&lt;'C'!$T100),'C'!$G100,0)*X160</f>
        <v>0</v>
      </c>
      <c r="Y155" s="229">
        <f>+IF(AND(Y153&gt;='C'!$R100,Y153&lt;'C'!$T100),'C'!$G100,0)*Y160</f>
        <v>0</v>
      </c>
      <c r="Z155" s="229">
        <f>+IF(AND(Z153&gt;='C'!$R100,Z153&lt;'C'!$T100),'C'!$G100,0)*Z160</f>
        <v>0</v>
      </c>
      <c r="AA155" s="229">
        <f>+IF(AND(AA153&gt;='C'!$R100,AA153&lt;'C'!$T100),'C'!$G100,0)*AA160</f>
        <v>0</v>
      </c>
      <c r="AB155" s="229">
        <f>+IF(AND(AB153&gt;='C'!$R100,AB153&lt;'C'!$T100),'C'!$G100,0)*AB160</f>
        <v>0</v>
      </c>
      <c r="AC155" s="229">
        <f>+IF(AND(AC153&gt;='C'!$R100,AC153&lt;'C'!$T100),'C'!$G100,0)*AC160</f>
        <v>0</v>
      </c>
      <c r="AD155" s="229">
        <f>+IF(AND(AD153&gt;='C'!$R100,AD153&lt;'C'!$T100),'C'!$G100,0)*AD160</f>
        <v>0</v>
      </c>
      <c r="AE155" s="229">
        <f>+IF(AND(AE153&gt;='C'!$R100,AE153&lt;'C'!$T100),'C'!$G100,0)*AE160</f>
        <v>0</v>
      </c>
      <c r="AF155" s="229">
        <f>+IF(AND(AF153&gt;='C'!$R100,AF153&lt;'C'!$T100),'C'!$G100,0)*AF160</f>
        <v>0</v>
      </c>
      <c r="AG155" s="229">
        <f>+IF(AND(AG153&gt;='C'!$R100,AG153&lt;'C'!$T100),'C'!$G100,0)*AG160</f>
        <v>0</v>
      </c>
      <c r="AH155" s="229">
        <f>+IF(AND(AH153&gt;='C'!$R100,AH153&lt;'C'!$T100),'C'!$G100,0)*AH160</f>
        <v>0</v>
      </c>
      <c r="AI155" s="229">
        <f>+IF(AND(AI153&gt;='C'!$R100,AI153&lt;'C'!$T100),'C'!$G100,0)*AI160</f>
        <v>0</v>
      </c>
      <c r="AJ155" s="229">
        <f>+IF(AND(AJ153&gt;='C'!$R100,AJ153&lt;'C'!$T100),'C'!$G100,0)*AJ160</f>
        <v>0</v>
      </c>
      <c r="AK155" s="229">
        <f>+IF(AND(AK153&gt;='C'!$R100,AK153&lt;'C'!$T100),'C'!$G100,0)*AK160</f>
        <v>0</v>
      </c>
      <c r="AL155" s="229">
        <f>+IF(AND(AL153&gt;='C'!$R100,AL153&lt;'C'!$T100),'C'!$G100,0)*AL160</f>
        <v>0</v>
      </c>
      <c r="AM155" s="229">
        <f>+IF(AND(AM153&gt;='C'!$R100,AM153&lt;'C'!$T100),'C'!$G100,0)*AM160</f>
        <v>0</v>
      </c>
      <c r="AN155" s="229">
        <f>+IF(AND(AN153&gt;='C'!$R100,AN153&lt;'C'!$T100),'C'!$G100,0)*AN160</f>
        <v>0</v>
      </c>
      <c r="AO155" s="229">
        <f>+IF(AND(AO153&gt;='C'!$R100,AO153&lt;'C'!$T100),'C'!$G100,0)*AO160</f>
        <v>0</v>
      </c>
      <c r="AP155" s="229">
        <f>+IF(AND(AP153&gt;='C'!$R100,AP153&lt;'C'!$T100),'C'!$G100,0)*AP160</f>
        <v>0</v>
      </c>
      <c r="AQ155" s="229">
        <f>+IF(AND(AQ153&gt;='C'!$R100,AQ153&lt;'C'!$T100),'C'!$G100,0)*AQ160</f>
        <v>0</v>
      </c>
      <c r="AR155" s="229">
        <f>+IF(AND(AR153&gt;='C'!$R100,AR153&lt;'C'!$T100),'C'!$G100,0)*AR160</f>
        <v>0</v>
      </c>
      <c r="AS155" s="229">
        <f>+IF(AND(AS153&gt;='C'!$R100,AS153&lt;'C'!$T100),'C'!$G100,0)*AS160</f>
        <v>0</v>
      </c>
      <c r="AT155" s="229">
        <f>+IF(AND(AT153&gt;='C'!$R100,AT153&lt;'C'!$T100),'C'!$G100,0)*AT160</f>
        <v>0</v>
      </c>
      <c r="AU155" s="229">
        <f>+IF(AND(AU153&gt;='C'!$R100,AU153&lt;'C'!$T100),'C'!$G100,0)*AU160</f>
        <v>0</v>
      </c>
      <c r="AV155" s="229">
        <f>+IF(AND(AV153&gt;='C'!$R100,AV153&lt;'C'!$T100),'C'!$G100,0)*AV160</f>
        <v>0</v>
      </c>
      <c r="AW155" s="229">
        <f>+IF(AND(AW153&gt;='C'!$R100,AW153&lt;'C'!$T100),'C'!$G100,0)*AW160</f>
        <v>0</v>
      </c>
      <c r="AX155" s="229">
        <f>+IF(AND(AX153&gt;='C'!$R100,AX153&lt;'C'!$T100),'C'!$G100,0)*AX160</f>
        <v>0</v>
      </c>
      <c r="AY155" s="229">
        <f>+IF(AND(AY153&gt;='C'!$R100,AY153&lt;'C'!$T100),'C'!$G100,0)*AY160</f>
        <v>0</v>
      </c>
      <c r="AZ155" s="229">
        <f>+IF(AND(AZ153&gt;='C'!$R100,AZ153&lt;'C'!$T100),'C'!$G100,0)*AZ160</f>
        <v>0</v>
      </c>
      <c r="BA155" s="229">
        <f>+IF(AND(BA153&gt;='C'!$R100,BA153&lt;'C'!$T100),'C'!$G100,0)*BA160</f>
        <v>0</v>
      </c>
      <c r="BB155" s="229">
        <f>+IF(AND(BB153&gt;='C'!$R100,BB153&lt;'C'!$T100),'C'!$G100,0)*BB160</f>
        <v>0</v>
      </c>
      <c r="BC155" s="229">
        <f>+IF(AND(BC153&gt;='C'!$R100,BC153&lt;'C'!$T100),'C'!$G100,0)*BC160</f>
        <v>0</v>
      </c>
      <c r="BD155" s="229">
        <f>+IF(AND(BD153&gt;='C'!$R100,BD153&lt;'C'!$T100),'C'!$G100,0)*BD160</f>
        <v>0</v>
      </c>
      <c r="BE155" s="229">
        <f>+IF(AND(BE153&gt;='C'!$R100,BE153&lt;'C'!$T100),'C'!$G100,0)*BE160</f>
        <v>0</v>
      </c>
      <c r="BF155" s="229">
        <f>+IF(AND(BF153&gt;='C'!$R100,BF153&lt;'C'!$T100),'C'!$G100,0)*BF160</f>
        <v>0</v>
      </c>
      <c r="BG155" s="229">
        <f>+IF(AND(BG153&gt;='C'!$R100,BG153&lt;'C'!$T100),'C'!$G100,0)*BG160</f>
        <v>0</v>
      </c>
      <c r="BH155" s="229">
        <f>+IF(AND(BH153&gt;='C'!$R100,BH153&lt;'C'!$T100),'C'!$G100,0)*BH160</f>
        <v>0</v>
      </c>
      <c r="BI155" s="229">
        <f>+IF(AND(BI153&gt;='C'!$R100,BI153&lt;'C'!$T100),'C'!$G100,0)*BI160</f>
        <v>0</v>
      </c>
      <c r="BJ155" s="229">
        <f>+IF(AND(BJ153&gt;='C'!$R100,BJ153&lt;'C'!$T100),'C'!$G100,0)*BJ160</f>
        <v>0</v>
      </c>
      <c r="BK155" s="229">
        <f>+IF(AND(BK153&gt;='C'!$R100,BK153&lt;'C'!$T100),'C'!$G100,0)*BK160</f>
        <v>0</v>
      </c>
    </row>
    <row r="156" spans="1:63" s="122" customFormat="1">
      <c r="A156" s="140"/>
      <c r="B156" s="226" t="s">
        <v>247</v>
      </c>
      <c r="C156" s="213"/>
      <c r="D156" s="229">
        <f t="shared" ref="D156:AI156" si="100">+D155-D157-D154</f>
        <v>0</v>
      </c>
      <c r="E156" s="229">
        <f t="shared" si="100"/>
        <v>0</v>
      </c>
      <c r="F156" s="229">
        <f t="shared" si="100"/>
        <v>0</v>
      </c>
      <c r="G156" s="229">
        <f t="shared" si="100"/>
        <v>0</v>
      </c>
      <c r="H156" s="229">
        <f t="shared" si="100"/>
        <v>0</v>
      </c>
      <c r="I156" s="229">
        <f t="shared" si="100"/>
        <v>0</v>
      </c>
      <c r="J156" s="229">
        <f t="shared" si="100"/>
        <v>0</v>
      </c>
      <c r="K156" s="229">
        <f t="shared" si="100"/>
        <v>0</v>
      </c>
      <c r="L156" s="229">
        <f t="shared" si="100"/>
        <v>0</v>
      </c>
      <c r="M156" s="229">
        <f t="shared" si="100"/>
        <v>0</v>
      </c>
      <c r="N156" s="229">
        <f t="shared" si="100"/>
        <v>0</v>
      </c>
      <c r="O156" s="229">
        <f t="shared" si="100"/>
        <v>0</v>
      </c>
      <c r="P156" s="229">
        <f t="shared" si="100"/>
        <v>0</v>
      </c>
      <c r="Q156" s="229">
        <f t="shared" si="100"/>
        <v>0</v>
      </c>
      <c r="R156" s="229">
        <f t="shared" si="100"/>
        <v>0</v>
      </c>
      <c r="S156" s="229">
        <f t="shared" si="100"/>
        <v>0</v>
      </c>
      <c r="T156" s="229">
        <f t="shared" si="100"/>
        <v>0</v>
      </c>
      <c r="U156" s="229">
        <f t="shared" si="100"/>
        <v>0</v>
      </c>
      <c r="V156" s="229">
        <f t="shared" si="100"/>
        <v>0</v>
      </c>
      <c r="W156" s="229">
        <f t="shared" si="100"/>
        <v>0</v>
      </c>
      <c r="X156" s="229">
        <f t="shared" si="100"/>
        <v>0</v>
      </c>
      <c r="Y156" s="229">
        <f t="shared" si="100"/>
        <v>0</v>
      </c>
      <c r="Z156" s="229">
        <f t="shared" si="100"/>
        <v>0</v>
      </c>
      <c r="AA156" s="229">
        <f t="shared" si="100"/>
        <v>0</v>
      </c>
      <c r="AB156" s="229">
        <f t="shared" si="100"/>
        <v>0</v>
      </c>
      <c r="AC156" s="229">
        <f t="shared" si="100"/>
        <v>0</v>
      </c>
      <c r="AD156" s="229">
        <f t="shared" si="100"/>
        <v>0</v>
      </c>
      <c r="AE156" s="229">
        <f t="shared" si="100"/>
        <v>0</v>
      </c>
      <c r="AF156" s="229">
        <f t="shared" si="100"/>
        <v>0</v>
      </c>
      <c r="AG156" s="229">
        <f t="shared" si="100"/>
        <v>0</v>
      </c>
      <c r="AH156" s="229">
        <f t="shared" si="100"/>
        <v>0</v>
      </c>
      <c r="AI156" s="229">
        <f t="shared" si="100"/>
        <v>0</v>
      </c>
      <c r="AJ156" s="229">
        <f t="shared" ref="AJ156:BK156" si="101">+AJ155-AJ157-AJ154</f>
        <v>0</v>
      </c>
      <c r="AK156" s="229">
        <f t="shared" si="101"/>
        <v>0</v>
      </c>
      <c r="AL156" s="229">
        <f t="shared" si="101"/>
        <v>0</v>
      </c>
      <c r="AM156" s="229">
        <f t="shared" si="101"/>
        <v>0</v>
      </c>
      <c r="AN156" s="229">
        <f t="shared" si="101"/>
        <v>0</v>
      </c>
      <c r="AO156" s="229">
        <f t="shared" si="101"/>
        <v>0</v>
      </c>
      <c r="AP156" s="229">
        <f t="shared" si="101"/>
        <v>0</v>
      </c>
      <c r="AQ156" s="229">
        <f t="shared" si="101"/>
        <v>0</v>
      </c>
      <c r="AR156" s="229">
        <f t="shared" si="101"/>
        <v>0</v>
      </c>
      <c r="AS156" s="229">
        <f t="shared" si="101"/>
        <v>0</v>
      </c>
      <c r="AT156" s="229">
        <f t="shared" si="101"/>
        <v>0</v>
      </c>
      <c r="AU156" s="229">
        <f t="shared" si="101"/>
        <v>0</v>
      </c>
      <c r="AV156" s="229">
        <f t="shared" si="101"/>
        <v>0</v>
      </c>
      <c r="AW156" s="229">
        <f t="shared" si="101"/>
        <v>0</v>
      </c>
      <c r="AX156" s="229">
        <f t="shared" si="101"/>
        <v>0</v>
      </c>
      <c r="AY156" s="229">
        <f t="shared" si="101"/>
        <v>0</v>
      </c>
      <c r="AZ156" s="229">
        <f t="shared" si="101"/>
        <v>0</v>
      </c>
      <c r="BA156" s="229">
        <f t="shared" si="101"/>
        <v>0</v>
      </c>
      <c r="BB156" s="229">
        <f t="shared" si="101"/>
        <v>0</v>
      </c>
      <c r="BC156" s="229">
        <f t="shared" si="101"/>
        <v>0</v>
      </c>
      <c r="BD156" s="229">
        <f t="shared" si="101"/>
        <v>0</v>
      </c>
      <c r="BE156" s="229">
        <f t="shared" si="101"/>
        <v>0</v>
      </c>
      <c r="BF156" s="229">
        <f t="shared" si="101"/>
        <v>0</v>
      </c>
      <c r="BG156" s="229">
        <f t="shared" si="101"/>
        <v>0</v>
      </c>
      <c r="BH156" s="229">
        <f t="shared" si="101"/>
        <v>0</v>
      </c>
      <c r="BI156" s="229">
        <f t="shared" si="101"/>
        <v>0</v>
      </c>
      <c r="BJ156" s="229">
        <f t="shared" si="101"/>
        <v>0</v>
      </c>
      <c r="BK156" s="229">
        <f t="shared" si="101"/>
        <v>0</v>
      </c>
    </row>
    <row r="157" spans="1:63" s="122" customFormat="1">
      <c r="A157" s="140"/>
      <c r="B157" s="226" t="s">
        <v>93</v>
      </c>
      <c r="C157" s="213"/>
      <c r="D157" s="229">
        <f>+IF(AND(D153&gt;='C'!$R100,D153&lt;'C'!$T100),'C'!$J100,0)*D160</f>
        <v>0</v>
      </c>
      <c r="E157" s="229">
        <f>+IF(AND(E153&gt;='C'!$R100,E153&lt;'C'!$T100),'C'!$J100,0)*E160</f>
        <v>0</v>
      </c>
      <c r="F157" s="229">
        <f>+IF(AND(F153&gt;='C'!$R100,F153&lt;'C'!$T100),'C'!$J100,0)*F160</f>
        <v>0</v>
      </c>
      <c r="G157" s="229">
        <f>+IF(AND(G153&gt;='C'!$R100,G153&lt;'C'!$T100),'C'!$J100,0)*G160</f>
        <v>0</v>
      </c>
      <c r="H157" s="229">
        <f>+IF(AND(H153&gt;='C'!$R100,H153&lt;'C'!$T100),'C'!$J100,0)*H160</f>
        <v>0</v>
      </c>
      <c r="I157" s="229">
        <f>+IF(AND(I153&gt;='C'!$R100,I153&lt;'C'!$T100),'C'!$J100,0)*I160</f>
        <v>0</v>
      </c>
      <c r="J157" s="229">
        <f>+IF(AND(J153&gt;='C'!$R100,J153&lt;'C'!$T100),'C'!$J100,0)*J160</f>
        <v>0</v>
      </c>
      <c r="K157" s="229">
        <f>+IF(AND(K153&gt;='C'!$R100,K153&lt;'C'!$T100),'C'!$J100,0)*K160</f>
        <v>0</v>
      </c>
      <c r="L157" s="229">
        <f>+IF(AND(L153&gt;='C'!$R100,L153&lt;'C'!$T100),'C'!$J100,0)*L160</f>
        <v>0</v>
      </c>
      <c r="M157" s="229">
        <f>+IF(AND(M153&gt;='C'!$R100,M153&lt;'C'!$T100),'C'!$J100,0)*M160</f>
        <v>0</v>
      </c>
      <c r="N157" s="229">
        <f>+IF(AND(N153&gt;='C'!$R100,N153&lt;'C'!$T100),'C'!$J100,0)*N160</f>
        <v>0</v>
      </c>
      <c r="O157" s="229">
        <f>+IF(AND(O153&gt;='C'!$R100,O153&lt;'C'!$T100),'C'!$J100,0)*O160</f>
        <v>0</v>
      </c>
      <c r="P157" s="229">
        <f>+IF(AND(P153&gt;='C'!$R100,P153&lt;'C'!$T100),'C'!$J100,0)*P160</f>
        <v>0</v>
      </c>
      <c r="Q157" s="229">
        <f>+IF(AND(Q153&gt;='C'!$R100,Q153&lt;'C'!$T100),'C'!$J100,0)*Q160</f>
        <v>0</v>
      </c>
      <c r="R157" s="229">
        <f>+IF(AND(R153&gt;='C'!$R100,R153&lt;'C'!$T100),'C'!$J100,0)*R160</f>
        <v>0</v>
      </c>
      <c r="S157" s="229">
        <f>+IF(AND(S153&gt;='C'!$R100,S153&lt;'C'!$T100),'C'!$J100,0)*S160</f>
        <v>0</v>
      </c>
      <c r="T157" s="229">
        <f>+IF(AND(T153&gt;='C'!$R100,T153&lt;'C'!$T100),'C'!$J100,0)*T160</f>
        <v>0</v>
      </c>
      <c r="U157" s="229">
        <f>+IF(AND(U153&gt;='C'!$R100,U153&lt;'C'!$T100),'C'!$J100,0)*U160</f>
        <v>0</v>
      </c>
      <c r="V157" s="229">
        <f>+IF(AND(V153&gt;='C'!$R100,V153&lt;'C'!$T100),'C'!$J100,0)*V160</f>
        <v>0</v>
      </c>
      <c r="W157" s="229">
        <f>+IF(AND(W153&gt;='C'!$R100,W153&lt;'C'!$T100),'C'!$J100,0)*W160</f>
        <v>0</v>
      </c>
      <c r="X157" s="229">
        <f>+IF(AND(X153&gt;='C'!$R100,X153&lt;'C'!$T100),'C'!$J100,0)*X160</f>
        <v>0</v>
      </c>
      <c r="Y157" s="229">
        <f>+IF(AND(Y153&gt;='C'!$R100,Y153&lt;'C'!$T100),'C'!$J100,0)*Y160</f>
        <v>0</v>
      </c>
      <c r="Z157" s="229">
        <f>+IF(AND(Z153&gt;='C'!$R100,Z153&lt;'C'!$T100),'C'!$J100,0)*Z160</f>
        <v>0</v>
      </c>
      <c r="AA157" s="229">
        <f>+IF(AND(AA153&gt;='C'!$R100,AA153&lt;'C'!$T100),'C'!$J100,0)*AA160</f>
        <v>0</v>
      </c>
      <c r="AB157" s="229">
        <f>+IF(AND(AB153&gt;='C'!$R100,AB153&lt;'C'!$T100),'C'!$J100,0)*AB160</f>
        <v>0</v>
      </c>
      <c r="AC157" s="229">
        <f>+IF(AND(AC153&gt;='C'!$R100,AC153&lt;'C'!$T100),'C'!$J100,0)*AC160</f>
        <v>0</v>
      </c>
      <c r="AD157" s="229">
        <f>+IF(AND(AD153&gt;='C'!$R100,AD153&lt;'C'!$T100),'C'!$J100,0)*AD160</f>
        <v>0</v>
      </c>
      <c r="AE157" s="229">
        <f>+IF(AND(AE153&gt;='C'!$R100,AE153&lt;'C'!$T100),'C'!$J100,0)*AE160</f>
        <v>0</v>
      </c>
      <c r="AF157" s="229">
        <f>+IF(AND(AF153&gt;='C'!$R100,AF153&lt;'C'!$T100),'C'!$J100,0)*AF160</f>
        <v>0</v>
      </c>
      <c r="AG157" s="229">
        <f>+IF(AND(AG153&gt;='C'!$R100,AG153&lt;'C'!$T100),'C'!$J100,0)*AG160</f>
        <v>0</v>
      </c>
      <c r="AH157" s="229">
        <f>+IF(AND(AH153&gt;='C'!$R100,AH153&lt;'C'!$T100),'C'!$J100,0)*AH160</f>
        <v>0</v>
      </c>
      <c r="AI157" s="229">
        <f>+IF(AND(AI153&gt;='C'!$R100,AI153&lt;'C'!$T100),'C'!$J100,0)*AI160</f>
        <v>0</v>
      </c>
      <c r="AJ157" s="229">
        <f>+IF(AND(AJ153&gt;='C'!$R100,AJ153&lt;'C'!$T100),'C'!$J100,0)*AJ160</f>
        <v>0</v>
      </c>
      <c r="AK157" s="229">
        <f>+IF(AND(AK153&gt;='C'!$R100,AK153&lt;'C'!$T100),'C'!$J100,0)*AK160</f>
        <v>0</v>
      </c>
      <c r="AL157" s="229">
        <f>+IF(AND(AL153&gt;='C'!$R100,AL153&lt;'C'!$T100),'C'!$J100,0)*AL160</f>
        <v>0</v>
      </c>
      <c r="AM157" s="229">
        <f>+IF(AND(AM153&gt;='C'!$R100,AM153&lt;'C'!$T100),'C'!$J100,0)*AM160</f>
        <v>0</v>
      </c>
      <c r="AN157" s="229">
        <f>+IF(AND(AN153&gt;='C'!$R100,AN153&lt;'C'!$T100),'C'!$J100,0)*AN160</f>
        <v>0</v>
      </c>
      <c r="AO157" s="229">
        <f>+IF(AND(AO153&gt;='C'!$R100,AO153&lt;'C'!$T100),'C'!$J100,0)*AO160</f>
        <v>0</v>
      </c>
      <c r="AP157" s="229">
        <f>+IF(AND(AP153&gt;='C'!$R100,AP153&lt;'C'!$T100),'C'!$J100,0)*AP160</f>
        <v>0</v>
      </c>
      <c r="AQ157" s="229">
        <f>+IF(AND(AQ153&gt;='C'!$R100,AQ153&lt;'C'!$T100),'C'!$J100,0)*AQ160</f>
        <v>0</v>
      </c>
      <c r="AR157" s="229">
        <f>+IF(AND(AR153&gt;='C'!$R100,AR153&lt;'C'!$T100),'C'!$J100,0)*AR160</f>
        <v>0</v>
      </c>
      <c r="AS157" s="229">
        <f>+IF(AND(AS153&gt;='C'!$R100,AS153&lt;'C'!$T100),'C'!$J100,0)*AS160</f>
        <v>0</v>
      </c>
      <c r="AT157" s="229">
        <f>+IF(AND(AT153&gt;='C'!$R100,AT153&lt;'C'!$T100),'C'!$J100,0)*AT160</f>
        <v>0</v>
      </c>
      <c r="AU157" s="229">
        <f>+IF(AND(AU153&gt;='C'!$R100,AU153&lt;'C'!$T100),'C'!$J100,0)*AU160</f>
        <v>0</v>
      </c>
      <c r="AV157" s="229">
        <f>+IF(AND(AV153&gt;='C'!$R100,AV153&lt;'C'!$T100),'C'!$J100,0)*AV160</f>
        <v>0</v>
      </c>
      <c r="AW157" s="229">
        <f>+IF(AND(AW153&gt;='C'!$R100,AW153&lt;'C'!$T100),'C'!$J100,0)*AW160</f>
        <v>0</v>
      </c>
      <c r="AX157" s="229">
        <f>+IF(AND(AX153&gt;='C'!$R100,AX153&lt;'C'!$T100),'C'!$J100,0)*AX160</f>
        <v>0</v>
      </c>
      <c r="AY157" s="229">
        <f>+IF(AND(AY153&gt;='C'!$R100,AY153&lt;'C'!$T100),'C'!$J100,0)*AY160</f>
        <v>0</v>
      </c>
      <c r="AZ157" s="229">
        <f>+IF(AND(AZ153&gt;='C'!$R100,AZ153&lt;'C'!$T100),'C'!$J100,0)*AZ160</f>
        <v>0</v>
      </c>
      <c r="BA157" s="229">
        <f>+IF(AND(BA153&gt;='C'!$R100,BA153&lt;'C'!$T100),'C'!$J100,0)*BA160</f>
        <v>0</v>
      </c>
      <c r="BB157" s="229">
        <f>+IF(AND(BB153&gt;='C'!$R100,BB153&lt;'C'!$T100),'C'!$J100,0)*BB160</f>
        <v>0</v>
      </c>
      <c r="BC157" s="229">
        <f>+IF(AND(BC153&gt;='C'!$R100,BC153&lt;'C'!$T100),'C'!$J100,0)*BC160</f>
        <v>0</v>
      </c>
      <c r="BD157" s="229">
        <f>+IF(AND(BD153&gt;='C'!$R100,BD153&lt;'C'!$T100),'C'!$J100,0)*BD160</f>
        <v>0</v>
      </c>
      <c r="BE157" s="229">
        <f>+IF(AND(BE153&gt;='C'!$R100,BE153&lt;'C'!$T100),'C'!$J100,0)*BE160</f>
        <v>0</v>
      </c>
      <c r="BF157" s="229">
        <f>+IF(AND(BF153&gt;='C'!$R100,BF153&lt;'C'!$T100),'C'!$J100,0)*BF160</f>
        <v>0</v>
      </c>
      <c r="BG157" s="229">
        <f>+IF(AND(BG153&gt;='C'!$R100,BG153&lt;'C'!$T100),'C'!$J100,0)*BG160</f>
        <v>0</v>
      </c>
      <c r="BH157" s="229">
        <f>+IF(AND(BH153&gt;='C'!$R100,BH153&lt;'C'!$T100),'C'!$J100,0)*BH160</f>
        <v>0</v>
      </c>
      <c r="BI157" s="229">
        <f>+IF(AND(BI153&gt;='C'!$R100,BI153&lt;'C'!$T100),'C'!$J100,0)*BI160</f>
        <v>0</v>
      </c>
      <c r="BJ157" s="229">
        <f>+IF(AND(BJ153&gt;='C'!$R100,BJ153&lt;'C'!$T100),'C'!$J100,0)*BJ160</f>
        <v>0</v>
      </c>
      <c r="BK157" s="229">
        <f>+IF(AND(BK153&gt;='C'!$R100,BK153&lt;'C'!$T100),'C'!$J100,0)*BK160</f>
        <v>0</v>
      </c>
    </row>
    <row r="158" spans="1:63" s="122" customFormat="1">
      <c r="A158" s="140"/>
      <c r="B158" s="227" t="s">
        <v>174</v>
      </c>
      <c r="C158" s="213"/>
      <c r="D158" s="229">
        <f>+IF(AND(D153&gt;='C'!$R100,D153&lt;'C'!$T100),'C'!$M100,0)</f>
        <v>0</v>
      </c>
      <c r="E158" s="229">
        <f>+IF(AND(E153&gt;='C'!$R100,E153&lt;'C'!$T100),'C'!$M100,0)</f>
        <v>0</v>
      </c>
      <c r="F158" s="229">
        <f>+IF(AND(F153&gt;='C'!$R100,F153&lt;'C'!$T100),'C'!$M100,0)</f>
        <v>0</v>
      </c>
      <c r="G158" s="229">
        <f>+IF(AND(G153&gt;='C'!$R100,G153&lt;'C'!$T100),'C'!$M100,0)</f>
        <v>0</v>
      </c>
      <c r="H158" s="229">
        <f>+IF(AND(H153&gt;='C'!$R100,H153&lt;'C'!$T100),'C'!$M100,0)</f>
        <v>0</v>
      </c>
      <c r="I158" s="229">
        <f>+IF(AND(I153&gt;='C'!$R100,I153&lt;'C'!$T100),'C'!$M100,0)</f>
        <v>0</v>
      </c>
      <c r="J158" s="229">
        <f>+IF(AND(J153&gt;='C'!$R100,J153&lt;'C'!$T100),'C'!$M100,0)</f>
        <v>0</v>
      </c>
      <c r="K158" s="229">
        <f>+IF(AND(K153&gt;='C'!$R100,K153&lt;'C'!$T100),'C'!$M100,0)</f>
        <v>0</v>
      </c>
      <c r="L158" s="229">
        <f>+IF(AND(L153&gt;='C'!$R100,L153&lt;'C'!$T100),'C'!$M100,0)</f>
        <v>0</v>
      </c>
      <c r="M158" s="229">
        <f>+IF(AND(M153&gt;='C'!$R100,M153&lt;'C'!$T100),'C'!$M100,0)</f>
        <v>0</v>
      </c>
      <c r="N158" s="229">
        <f>+IF(AND(N153&gt;='C'!$R100,N153&lt;'C'!$T100),'C'!$M100,0)</f>
        <v>0</v>
      </c>
      <c r="O158" s="229">
        <f>+IF(AND(O153&gt;='C'!$R100,O153&lt;'C'!$T100),'C'!$M100,0)</f>
        <v>0</v>
      </c>
      <c r="P158" s="229">
        <f>+IF(AND(P153&gt;='C'!$R100,P153&lt;'C'!$T100),'C'!$M100,0)</f>
        <v>0</v>
      </c>
      <c r="Q158" s="229">
        <f>+IF(AND(Q153&gt;='C'!$R100,Q153&lt;'C'!$T100),'C'!$M100,0)</f>
        <v>0</v>
      </c>
      <c r="R158" s="229">
        <f>+IF(AND(R153&gt;='C'!$R100,R153&lt;'C'!$T100),'C'!$M100,0)</f>
        <v>0</v>
      </c>
      <c r="S158" s="229">
        <f>+IF(AND(S153&gt;='C'!$R100,S153&lt;'C'!$T100),'C'!$M100,0)</f>
        <v>0</v>
      </c>
      <c r="T158" s="229">
        <f>+IF(AND(T153&gt;='C'!$R100,T153&lt;'C'!$T100),'C'!$M100,0)</f>
        <v>0</v>
      </c>
      <c r="U158" s="229">
        <f>+IF(AND(U153&gt;='C'!$R100,U153&lt;'C'!$T100),'C'!$M100,0)</f>
        <v>0</v>
      </c>
      <c r="V158" s="229">
        <f>+IF(AND(V153&gt;='C'!$R100,V153&lt;'C'!$T100),'C'!$M100,0)</f>
        <v>0</v>
      </c>
      <c r="W158" s="229">
        <f>+IF(AND(W153&gt;='C'!$R100,W153&lt;'C'!$T100),'C'!$M100,0)</f>
        <v>0</v>
      </c>
      <c r="X158" s="229">
        <f>+IF(AND(X153&gt;='C'!$R100,X153&lt;'C'!$T100),'C'!$M100,0)</f>
        <v>0</v>
      </c>
      <c r="Y158" s="229">
        <f>+IF(AND(Y153&gt;='C'!$R100,Y153&lt;'C'!$T100),'C'!$M100,0)</f>
        <v>0</v>
      </c>
      <c r="Z158" s="229">
        <f>+IF(AND(Z153&gt;='C'!$R100,Z153&lt;'C'!$T100),'C'!$M100,0)</f>
        <v>0</v>
      </c>
      <c r="AA158" s="229">
        <f>+IF(AND(AA153&gt;='C'!$R100,AA153&lt;'C'!$T100),'C'!$M100,0)</f>
        <v>0</v>
      </c>
      <c r="AB158" s="229">
        <f>+IF(AND(AB153&gt;='C'!$R100,AB153&lt;'C'!$T100),'C'!$M100,0)</f>
        <v>0</v>
      </c>
      <c r="AC158" s="229">
        <f>+IF(AND(AC153&gt;='C'!$R100,AC153&lt;'C'!$T100),'C'!$M100,0)</f>
        <v>0</v>
      </c>
      <c r="AD158" s="229">
        <f>+IF(AND(AD153&gt;='C'!$R100,AD153&lt;'C'!$T100),'C'!$M100,0)</f>
        <v>0</v>
      </c>
      <c r="AE158" s="229">
        <f>+IF(AND(AE153&gt;='C'!$R100,AE153&lt;'C'!$T100),'C'!$M100,0)</f>
        <v>0</v>
      </c>
      <c r="AF158" s="229">
        <f>+IF(AND(AF153&gt;='C'!$R100,AF153&lt;'C'!$T100),'C'!$M100,0)</f>
        <v>0</v>
      </c>
      <c r="AG158" s="229">
        <f>+IF(AND(AG153&gt;='C'!$R100,AG153&lt;'C'!$T100),'C'!$M100,0)</f>
        <v>0</v>
      </c>
      <c r="AH158" s="229">
        <f>+IF(AND(AH153&gt;='C'!$R100,AH153&lt;'C'!$T100),'C'!$M100,0)</f>
        <v>0</v>
      </c>
      <c r="AI158" s="229">
        <f>+IF(AND(AI153&gt;='C'!$R100,AI153&lt;'C'!$T100),'C'!$M100,0)</f>
        <v>0</v>
      </c>
      <c r="AJ158" s="229">
        <f>+IF(AND(AJ153&gt;='C'!$R100,AJ153&lt;'C'!$T100),'C'!$M100,0)</f>
        <v>0</v>
      </c>
      <c r="AK158" s="229">
        <f>+IF(AND(AK153&gt;='C'!$R100,AK153&lt;'C'!$T100),'C'!$M100,0)</f>
        <v>0</v>
      </c>
      <c r="AL158" s="229">
        <f>+IF(AND(AL153&gt;='C'!$R100,AL153&lt;'C'!$T100),'C'!$M100,0)</f>
        <v>0</v>
      </c>
      <c r="AM158" s="229">
        <f>+IF(AND(AM153&gt;='C'!$R100,AM153&lt;'C'!$T100),'C'!$M100,0)</f>
        <v>0</v>
      </c>
      <c r="AN158" s="229">
        <f>+IF(AND(AN153&gt;='C'!$R100,AN153&lt;'C'!$T100),'C'!$M100,0)</f>
        <v>0</v>
      </c>
      <c r="AO158" s="229">
        <f>+IF(AND(AO153&gt;='C'!$R100,AO153&lt;'C'!$T100),'C'!$M100,0)</f>
        <v>0</v>
      </c>
      <c r="AP158" s="229">
        <f>+IF(AND(AP153&gt;='C'!$R100,AP153&lt;'C'!$T100),'C'!$M100,0)</f>
        <v>0</v>
      </c>
      <c r="AQ158" s="229">
        <f>+IF(AND(AQ153&gt;='C'!$R100,AQ153&lt;'C'!$T100),'C'!$M100,0)</f>
        <v>0</v>
      </c>
      <c r="AR158" s="229">
        <f>+IF(AND(AR153&gt;='C'!$R100,AR153&lt;'C'!$T100),'C'!$M100,0)</f>
        <v>0</v>
      </c>
      <c r="AS158" s="229">
        <f>+IF(AND(AS153&gt;='C'!$R100,AS153&lt;'C'!$T100),'C'!$M100,0)</f>
        <v>0</v>
      </c>
      <c r="AT158" s="229">
        <f>+IF(AND(AT153&gt;='C'!$R100,AT153&lt;'C'!$T100),'C'!$M100,0)</f>
        <v>0</v>
      </c>
      <c r="AU158" s="229">
        <f>+IF(AND(AU153&gt;='C'!$R100,AU153&lt;'C'!$T100),'C'!$M100,0)</f>
        <v>0</v>
      </c>
      <c r="AV158" s="229">
        <f>+IF(AND(AV153&gt;='C'!$R100,AV153&lt;'C'!$T100),'C'!$M100,0)</f>
        <v>0</v>
      </c>
      <c r="AW158" s="229">
        <f>+IF(AND(AW153&gt;='C'!$R100,AW153&lt;'C'!$T100),'C'!$M100,0)</f>
        <v>0</v>
      </c>
      <c r="AX158" s="229">
        <f>+IF(AND(AX153&gt;='C'!$R100,AX153&lt;'C'!$T100),'C'!$M100,0)</f>
        <v>0</v>
      </c>
      <c r="AY158" s="229">
        <f>+IF(AND(AY153&gt;='C'!$R100,AY153&lt;'C'!$T100),'C'!$M100,0)</f>
        <v>0</v>
      </c>
      <c r="AZ158" s="229">
        <f>+IF(AND(AZ153&gt;='C'!$R100,AZ153&lt;'C'!$T100),'C'!$M100,0)</f>
        <v>0</v>
      </c>
      <c r="BA158" s="229">
        <f>+IF(AND(BA153&gt;='C'!$R100,BA153&lt;'C'!$T100),'C'!$M100,0)</f>
        <v>0</v>
      </c>
      <c r="BB158" s="229">
        <f>+IF(AND(BB153&gt;='C'!$R100,BB153&lt;'C'!$T100),'C'!$M100,0)</f>
        <v>0</v>
      </c>
      <c r="BC158" s="229">
        <f>+IF(AND(BC153&gt;='C'!$R100,BC153&lt;'C'!$T100),'C'!$M100,0)</f>
        <v>0</v>
      </c>
      <c r="BD158" s="229">
        <f>+IF(AND(BD153&gt;='C'!$R100,BD153&lt;'C'!$T100),'C'!$M100,0)</f>
        <v>0</v>
      </c>
      <c r="BE158" s="229">
        <f>+IF(AND(BE153&gt;='C'!$R100,BE153&lt;'C'!$T100),'C'!$M100,0)</f>
        <v>0</v>
      </c>
      <c r="BF158" s="229">
        <f>+IF(AND(BF153&gt;='C'!$R100,BF153&lt;'C'!$T100),'C'!$M100,0)</f>
        <v>0</v>
      </c>
      <c r="BG158" s="229">
        <f>+IF(AND(BG153&gt;='C'!$R100,BG153&lt;'C'!$T100),'C'!$M100,0)</f>
        <v>0</v>
      </c>
      <c r="BH158" s="229">
        <f>+IF(AND(BH153&gt;='C'!$R100,BH153&lt;'C'!$T100),'C'!$M100,0)</f>
        <v>0</v>
      </c>
      <c r="BI158" s="229">
        <f>+IF(AND(BI153&gt;='C'!$R100,BI153&lt;'C'!$T100),'C'!$M100,0)</f>
        <v>0</v>
      </c>
      <c r="BJ158" s="229">
        <f>+IF(AND(BJ153&gt;='C'!$R100,BJ153&lt;'C'!$T100),'C'!$M100,0)</f>
        <v>0</v>
      </c>
      <c r="BK158" s="229">
        <f>+IF(AND(BK153&gt;='C'!$R100,BK153&lt;'C'!$T100),'C'!$M100,0)</f>
        <v>0</v>
      </c>
    </row>
    <row r="159" spans="1:63">
      <c r="B159" s="228" t="s">
        <v>246</v>
      </c>
      <c r="C159" s="215"/>
      <c r="D159" s="157">
        <f t="shared" ref="D159:AI159" si="102">SUM(D156:D158)</f>
        <v>0</v>
      </c>
      <c r="E159" s="157">
        <f t="shared" si="102"/>
        <v>0</v>
      </c>
      <c r="F159" s="157">
        <f t="shared" si="102"/>
        <v>0</v>
      </c>
      <c r="G159" s="157">
        <f t="shared" si="102"/>
        <v>0</v>
      </c>
      <c r="H159" s="157">
        <f t="shared" si="102"/>
        <v>0</v>
      </c>
      <c r="I159" s="157">
        <f t="shared" si="102"/>
        <v>0</v>
      </c>
      <c r="J159" s="157">
        <f t="shared" si="102"/>
        <v>0</v>
      </c>
      <c r="K159" s="157">
        <f t="shared" si="102"/>
        <v>0</v>
      </c>
      <c r="L159" s="157">
        <f t="shared" si="102"/>
        <v>0</v>
      </c>
      <c r="M159" s="157">
        <f t="shared" si="102"/>
        <v>0</v>
      </c>
      <c r="N159" s="157">
        <f t="shared" si="102"/>
        <v>0</v>
      </c>
      <c r="O159" s="157">
        <f t="shared" si="102"/>
        <v>0</v>
      </c>
      <c r="P159" s="157">
        <f t="shared" si="102"/>
        <v>0</v>
      </c>
      <c r="Q159" s="157">
        <f t="shared" si="102"/>
        <v>0</v>
      </c>
      <c r="R159" s="157">
        <f t="shared" si="102"/>
        <v>0</v>
      </c>
      <c r="S159" s="157">
        <f t="shared" si="102"/>
        <v>0</v>
      </c>
      <c r="T159" s="157">
        <f t="shared" si="102"/>
        <v>0</v>
      </c>
      <c r="U159" s="157">
        <f t="shared" si="102"/>
        <v>0</v>
      </c>
      <c r="V159" s="157">
        <f t="shared" si="102"/>
        <v>0</v>
      </c>
      <c r="W159" s="157">
        <f t="shared" si="102"/>
        <v>0</v>
      </c>
      <c r="X159" s="157">
        <f t="shared" si="102"/>
        <v>0</v>
      </c>
      <c r="Y159" s="157">
        <f t="shared" si="102"/>
        <v>0</v>
      </c>
      <c r="Z159" s="157">
        <f t="shared" si="102"/>
        <v>0</v>
      </c>
      <c r="AA159" s="157">
        <f t="shared" si="102"/>
        <v>0</v>
      </c>
      <c r="AB159" s="157">
        <f t="shared" si="102"/>
        <v>0</v>
      </c>
      <c r="AC159" s="157">
        <f t="shared" si="102"/>
        <v>0</v>
      </c>
      <c r="AD159" s="157">
        <f t="shared" si="102"/>
        <v>0</v>
      </c>
      <c r="AE159" s="157">
        <f t="shared" si="102"/>
        <v>0</v>
      </c>
      <c r="AF159" s="157">
        <f t="shared" si="102"/>
        <v>0</v>
      </c>
      <c r="AG159" s="157">
        <f t="shared" si="102"/>
        <v>0</v>
      </c>
      <c r="AH159" s="157">
        <f t="shared" si="102"/>
        <v>0</v>
      </c>
      <c r="AI159" s="157">
        <f t="shared" si="102"/>
        <v>0</v>
      </c>
      <c r="AJ159" s="157">
        <f t="shared" ref="AJ159:BK159" si="103">SUM(AJ156:AJ158)</f>
        <v>0</v>
      </c>
      <c r="AK159" s="157">
        <f t="shared" si="103"/>
        <v>0</v>
      </c>
      <c r="AL159" s="157">
        <f t="shared" si="103"/>
        <v>0</v>
      </c>
      <c r="AM159" s="157">
        <f t="shared" si="103"/>
        <v>0</v>
      </c>
      <c r="AN159" s="157">
        <f t="shared" si="103"/>
        <v>0</v>
      </c>
      <c r="AO159" s="157">
        <f t="shared" si="103"/>
        <v>0</v>
      </c>
      <c r="AP159" s="157">
        <f t="shared" si="103"/>
        <v>0</v>
      </c>
      <c r="AQ159" s="157">
        <f t="shared" si="103"/>
        <v>0</v>
      </c>
      <c r="AR159" s="157">
        <f t="shared" si="103"/>
        <v>0</v>
      </c>
      <c r="AS159" s="157">
        <f t="shared" si="103"/>
        <v>0</v>
      </c>
      <c r="AT159" s="157">
        <f t="shared" si="103"/>
        <v>0</v>
      </c>
      <c r="AU159" s="157">
        <f t="shared" si="103"/>
        <v>0</v>
      </c>
      <c r="AV159" s="157">
        <f t="shared" si="103"/>
        <v>0</v>
      </c>
      <c r="AW159" s="157">
        <f t="shared" si="103"/>
        <v>0</v>
      </c>
      <c r="AX159" s="157">
        <f t="shared" si="103"/>
        <v>0</v>
      </c>
      <c r="AY159" s="157">
        <f t="shared" si="103"/>
        <v>0</v>
      </c>
      <c r="AZ159" s="157">
        <f t="shared" si="103"/>
        <v>0</v>
      </c>
      <c r="BA159" s="157">
        <f t="shared" si="103"/>
        <v>0</v>
      </c>
      <c r="BB159" s="157">
        <f t="shared" si="103"/>
        <v>0</v>
      </c>
      <c r="BC159" s="157">
        <f t="shared" si="103"/>
        <v>0</v>
      </c>
      <c r="BD159" s="157">
        <f t="shared" si="103"/>
        <v>0</v>
      </c>
      <c r="BE159" s="157">
        <f t="shared" si="103"/>
        <v>0</v>
      </c>
      <c r="BF159" s="157">
        <f t="shared" si="103"/>
        <v>0</v>
      </c>
      <c r="BG159" s="157">
        <f t="shared" si="103"/>
        <v>0</v>
      </c>
      <c r="BH159" s="157">
        <f t="shared" si="103"/>
        <v>0</v>
      </c>
      <c r="BI159" s="157">
        <f t="shared" si="103"/>
        <v>0</v>
      </c>
      <c r="BJ159" s="157">
        <f t="shared" si="103"/>
        <v>0</v>
      </c>
      <c r="BK159" s="157">
        <f t="shared" si="103"/>
        <v>0</v>
      </c>
    </row>
    <row r="160" spans="1:63">
      <c r="B160" s="123" t="s">
        <v>364</v>
      </c>
      <c r="D160" s="158">
        <f>IF('C'!$C$100=NT!$AB$3,+IF(OR(D153=NT!$C$31,D153=NT!$C$37,D153=NT!$C$43,D153=NT!$C$49,D153=NT!$C$55,D153=NT!$C$61,D153=NT!$C$67,D153=NT!$C$73,D153=NT!$C$79,D153=NT!$C$85,D153=NT!$C$91,D153=NT!$C$97,D153=NT!$C$104,D153=NT!$C$110,D153=NT!$C$116,D153=NT!$C$123,D153=NT!$C$129,D153=NT!$C$135),2,1),1)</f>
        <v>1</v>
      </c>
      <c r="E160" s="158">
        <f>IF('C'!$C$100=NT!$AB$3,+IF(OR(E153=NT!$C$31,E153=NT!$C$37,E153=NT!$C$43,E153=NT!$C$49,E153=NT!$C$55,E153=NT!$C$61,E153=NT!$C$67,E153=NT!$C$73,E153=NT!$C$79,E153=NT!$C$85,E153=NT!$C$91,E153=NT!$C$97,E153=NT!$C$104,E153=NT!$C$110,E153=NT!$C$116,E153=NT!$C$123,E153=NT!$C$129,E153=NT!$C$135),2,1),1)</f>
        <v>1</v>
      </c>
      <c r="F160" s="158">
        <f>IF('C'!$C$100=NT!$AB$3,+IF(OR(F153=NT!$C$31,F153=NT!$C$37,F153=NT!$C$43,F153=NT!$C$49,F153=NT!$C$55,F153=NT!$C$61,F153=NT!$C$67,F153=NT!$C$73,F153=NT!$C$79,F153=NT!$C$85,F153=NT!$C$91,F153=NT!$C$97,F153=NT!$C$104,F153=NT!$C$110,F153=NT!$C$116,F153=NT!$C$123,F153=NT!$C$129,F153=NT!$C$135),2,1),1)</f>
        <v>1</v>
      </c>
      <c r="G160" s="158">
        <f>IF('C'!$C$100=NT!$AB$3,+IF(OR(G153=NT!$C$31,G153=NT!$C$37,G153=NT!$C$43,G153=NT!$C$49,G153=NT!$C$55,G153=NT!$C$61,G153=NT!$C$67,G153=NT!$C$73,G153=NT!$C$79,G153=NT!$C$85,G153=NT!$C$91,G153=NT!$C$97,G153=NT!$C$104,G153=NT!$C$110,G153=NT!$C$116,G153=NT!$C$123,G153=NT!$C$129,G153=NT!$C$135),2,1),1)</f>
        <v>1</v>
      </c>
      <c r="H160" s="158">
        <f>IF('C'!$C$100=NT!$AB$3,+IF(OR(H153=NT!$C$31,H153=NT!$C$37,H153=NT!$C$43,H153=NT!$C$49,H153=NT!$C$55,H153=NT!$C$61,H153=NT!$C$67,H153=NT!$C$73,H153=NT!$C$79,H153=NT!$C$85,H153=NT!$C$91,H153=NT!$C$97,H153=NT!$C$104,H153=NT!$C$110,H153=NT!$C$116,H153=NT!$C$123,H153=NT!$C$129,H153=NT!$C$135),2,1),1)</f>
        <v>1</v>
      </c>
      <c r="I160" s="158">
        <f>IF('C'!$C$100=NT!$AB$3,+IF(OR(I153=NT!$C$31,I153=NT!$C$37,I153=NT!$C$43,I153=NT!$C$49,I153=NT!$C$55,I153=NT!$C$61,I153=NT!$C$67,I153=NT!$C$73,I153=NT!$C$79,I153=NT!$C$85,I153=NT!$C$91,I153=NT!$C$97,I153=NT!$C$104,I153=NT!$C$110,I153=NT!$C$116,I153=NT!$C$123,I153=NT!$C$129,I153=NT!$C$135),2,1),1)</f>
        <v>1</v>
      </c>
      <c r="J160" s="158">
        <f>IF('C'!$C$100=NT!$AB$3,+IF(OR(J153=NT!$C$31,J153=NT!$C$37,J153=NT!$C$43,J153=NT!$C$49,J153=NT!$C$55,J153=NT!$C$61,J153=NT!$C$67,J153=NT!$C$73,J153=NT!$C$79,J153=NT!$C$85,J153=NT!$C$91,J153=NT!$C$97,J153=NT!$C$104,J153=NT!$C$110,J153=NT!$C$116,J153=NT!$C$123,J153=NT!$C$129,J153=NT!$C$135),2,1),1)</f>
        <v>1</v>
      </c>
      <c r="K160" s="158">
        <f>IF('C'!$C$100=NT!$AB$3,+IF(OR(K153=NT!$C$31,K153=NT!$C$37,K153=NT!$C$43,K153=NT!$C$49,K153=NT!$C$55,K153=NT!$C$61,K153=NT!$C$67,K153=NT!$C$73,K153=NT!$C$79,K153=NT!$C$85,K153=NT!$C$91,K153=NT!$C$97,K153=NT!$C$104,K153=NT!$C$110,K153=NT!$C$116,K153=NT!$C$123,K153=NT!$C$129,K153=NT!$C$135),2,1),1)</f>
        <v>1</v>
      </c>
      <c r="L160" s="158">
        <f>IF('C'!$C$100=NT!$AB$3,+IF(OR(L153=NT!$C$31,L153=NT!$C$37,L153=NT!$C$43,L153=NT!$C$49,L153=NT!$C$55,L153=NT!$C$61,L153=NT!$C$67,L153=NT!$C$73,L153=NT!$C$79,L153=NT!$C$85,L153=NT!$C$91,L153=NT!$C$97,L153=NT!$C$104,L153=NT!$C$110,L153=NT!$C$116,L153=NT!$C$123,L153=NT!$C$129,L153=NT!$C$135),2,1),1)</f>
        <v>1</v>
      </c>
      <c r="M160" s="158">
        <f>IF('C'!$C$100=NT!$AB$3,+IF(OR(M153=NT!$C$31,M153=NT!$C$37,M153=NT!$C$43,M153=NT!$C$49,M153=NT!$C$55,M153=NT!$C$61,M153=NT!$C$67,M153=NT!$C$73,M153=NT!$C$79,M153=NT!$C$85,M153=NT!$C$91,M153=NT!$C$97,M153=NT!$C$104,M153=NT!$C$110,M153=NT!$C$116,M153=NT!$C$123,M153=NT!$C$129,M153=NT!$C$135),2,1),1)</f>
        <v>1</v>
      </c>
      <c r="N160" s="158">
        <f>IF('C'!$C$100=NT!$AB$3,+IF(OR(N153=NT!$C$31,N153=NT!$C$37,N153=NT!$C$43,N153=NT!$C$49,N153=NT!$C$55,N153=NT!$C$61,N153=NT!$C$67,N153=NT!$C$73,N153=NT!$C$79,N153=NT!$C$85,N153=NT!$C$91,N153=NT!$C$97,N153=NT!$C$104,N153=NT!$C$110,N153=NT!$C$116,N153=NT!$C$123,N153=NT!$C$129,N153=NT!$C$135),2,1),1)</f>
        <v>1</v>
      </c>
      <c r="O160" s="158">
        <f>IF('C'!$C$100=NT!$AB$3,+IF(OR(O153=NT!$C$31,O153=NT!$C$37,O153=NT!$C$43,O153=NT!$C$49,O153=NT!$C$55,O153=NT!$C$61,O153=NT!$C$67,O153=NT!$C$73,O153=NT!$C$79,O153=NT!$C$85,O153=NT!$C$91,O153=NT!$C$97,O153=NT!$C$104,O153=NT!$C$110,O153=NT!$C$116,O153=NT!$C$123,O153=NT!$C$129,O153=NT!$C$135),2,1),1)</f>
        <v>1</v>
      </c>
      <c r="P160" s="158">
        <f>IF('C'!$C$100=NT!$AB$3,+IF(OR(P153=NT!$C$31,P153=NT!$C$37,P153=NT!$C$43,P153=NT!$C$49,P153=NT!$C$55,P153=NT!$C$61,P153=NT!$C$67,P153=NT!$C$73,P153=NT!$C$79,P153=NT!$C$85,P153=NT!$C$91,P153=NT!$C$97,P153=NT!$C$104,P153=NT!$C$110,P153=NT!$C$116,P153=NT!$C$123,P153=NT!$C$129,P153=NT!$C$135),2,1),1)</f>
        <v>1</v>
      </c>
      <c r="Q160" s="158">
        <f>IF('C'!$C$100=NT!$AB$3,+IF(OR(Q153=NT!$C$31,Q153=NT!$C$37,Q153=NT!$C$43,Q153=NT!$C$49,Q153=NT!$C$55,Q153=NT!$C$61,Q153=NT!$C$67,Q153=NT!$C$73,Q153=NT!$C$79,Q153=NT!$C$85,Q153=NT!$C$91,Q153=NT!$C$97,Q153=NT!$C$104,Q153=NT!$C$110,Q153=NT!$C$116,Q153=NT!$C$123,Q153=NT!$C$129,Q153=NT!$C$135),2,1),1)</f>
        <v>1</v>
      </c>
      <c r="R160" s="158">
        <f>IF('C'!$C$100=NT!$AB$3,+IF(OR(R153=NT!$C$31,R153=NT!$C$37,R153=NT!$C$43,R153=NT!$C$49,R153=NT!$C$55,R153=NT!$C$61,R153=NT!$C$67,R153=NT!$C$73,R153=NT!$C$79,R153=NT!$C$85,R153=NT!$C$91,R153=NT!$C$97,R153=NT!$C$104,R153=NT!$C$110,R153=NT!$C$116,R153=NT!$C$123,R153=NT!$C$129,R153=NT!$C$135),2,1),1)</f>
        <v>1</v>
      </c>
      <c r="S160" s="158">
        <f>IF('C'!$C$100=NT!$AB$3,+IF(OR(S153=NT!$C$31,S153=NT!$C$37,S153=NT!$C$43,S153=NT!$C$49,S153=NT!$C$55,S153=NT!$C$61,S153=NT!$C$67,S153=NT!$C$73,S153=NT!$C$79,S153=NT!$C$85,S153=NT!$C$91,S153=NT!$C$97,S153=NT!$C$104,S153=NT!$C$110,S153=NT!$C$116,S153=NT!$C$123,S153=NT!$C$129,S153=NT!$C$135),2,1),1)</f>
        <v>1</v>
      </c>
      <c r="T160" s="158">
        <f>IF('C'!$C$100=NT!$AB$3,+IF(OR(T153=NT!$C$31,T153=NT!$C$37,T153=NT!$C$43,T153=NT!$C$49,T153=NT!$C$55,T153=NT!$C$61,T153=NT!$C$67,T153=NT!$C$73,T153=NT!$C$79,T153=NT!$C$85,T153=NT!$C$91,T153=NT!$C$97,T153=NT!$C$104,T153=NT!$C$110,T153=NT!$C$116,T153=NT!$C$123,T153=NT!$C$129,T153=NT!$C$135),2,1),1)</f>
        <v>1</v>
      </c>
      <c r="U160" s="158">
        <f>IF('C'!$C$100=NT!$AB$3,+IF(OR(U153=NT!$C$31,U153=NT!$C$37,U153=NT!$C$43,U153=NT!$C$49,U153=NT!$C$55,U153=NT!$C$61,U153=NT!$C$67,U153=NT!$C$73,U153=NT!$C$79,U153=NT!$C$85,U153=NT!$C$91,U153=NT!$C$97,U153=NT!$C$104,U153=NT!$C$110,U153=NT!$C$116,U153=NT!$C$123,U153=NT!$C$129,U153=NT!$C$135),2,1),1)</f>
        <v>1</v>
      </c>
      <c r="V160" s="158">
        <f>IF('C'!$C$100=NT!$AB$3,+IF(OR(V153=NT!$C$31,V153=NT!$C$37,V153=NT!$C$43,V153=NT!$C$49,V153=NT!$C$55,V153=NT!$C$61,V153=NT!$C$67,V153=NT!$C$73,V153=NT!$C$79,V153=NT!$C$85,V153=NT!$C$91,V153=NT!$C$97,V153=NT!$C$104,V153=NT!$C$110,V153=NT!$C$116,V153=NT!$C$123,V153=NT!$C$129,V153=NT!$C$135),2,1),1)</f>
        <v>1</v>
      </c>
      <c r="W160" s="158">
        <f>IF('C'!$C$100=NT!$AB$3,+IF(OR(W153=NT!$C$31,W153=NT!$C$37,W153=NT!$C$43,W153=NT!$C$49,W153=NT!$C$55,W153=NT!$C$61,W153=NT!$C$67,W153=NT!$C$73,W153=NT!$C$79,W153=NT!$C$85,W153=NT!$C$91,W153=NT!$C$97,W153=NT!$C$104,W153=NT!$C$110,W153=NT!$C$116,W153=NT!$C$123,W153=NT!$C$129,W153=NT!$C$135),2,1),1)</f>
        <v>1</v>
      </c>
      <c r="X160" s="158">
        <f>IF('C'!$C$100=NT!$AB$3,+IF(OR(X153=NT!$C$31,X153=NT!$C$37,X153=NT!$C$43,X153=NT!$C$49,X153=NT!$C$55,X153=NT!$C$61,X153=NT!$C$67,X153=NT!$C$73,X153=NT!$C$79,X153=NT!$C$85,X153=NT!$C$91,X153=NT!$C$97,X153=NT!$C$104,X153=NT!$C$110,X153=NT!$C$116,X153=NT!$C$123,X153=NT!$C$129,X153=NT!$C$135),2,1),1)</f>
        <v>1</v>
      </c>
      <c r="Y160" s="158">
        <f>IF('C'!$C$100=NT!$AB$3,+IF(OR(Y153=NT!$C$31,Y153=NT!$C$37,Y153=NT!$C$43,Y153=NT!$C$49,Y153=NT!$C$55,Y153=NT!$C$61,Y153=NT!$C$67,Y153=NT!$C$73,Y153=NT!$C$79,Y153=NT!$C$85,Y153=NT!$C$91,Y153=NT!$C$97,Y153=NT!$C$104,Y153=NT!$C$110,Y153=NT!$C$116,Y153=NT!$C$123,Y153=NT!$C$129,Y153=NT!$C$135),2,1),1)</f>
        <v>1</v>
      </c>
      <c r="Z160" s="158">
        <f>IF('C'!$C$100=NT!$AB$3,+IF(OR(Z153=NT!$C$31,Z153=NT!$C$37,Z153=NT!$C$43,Z153=NT!$C$49,Z153=NT!$C$55,Z153=NT!$C$61,Z153=NT!$C$67,Z153=NT!$C$73,Z153=NT!$C$79,Z153=NT!$C$85,Z153=NT!$C$91,Z153=NT!$C$97,Z153=NT!$C$104,Z153=NT!$C$110,Z153=NT!$C$116,Z153=NT!$C$123,Z153=NT!$C$129,Z153=NT!$C$135),2,1),1)</f>
        <v>1</v>
      </c>
      <c r="AA160" s="158">
        <f>IF('C'!$C$100=NT!$AB$3,+IF(OR(AA153=NT!$C$31,AA153=NT!$C$37,AA153=NT!$C$43,AA153=NT!$C$49,AA153=NT!$C$55,AA153=NT!$C$61,AA153=NT!$C$67,AA153=NT!$C$73,AA153=NT!$C$79,AA153=NT!$C$85,AA153=NT!$C$91,AA153=NT!$C$97,AA153=NT!$C$104,AA153=NT!$C$110,AA153=NT!$C$116,AA153=NT!$C$123,AA153=NT!$C$129,AA153=NT!$C$135),2,1),1)</f>
        <v>1</v>
      </c>
      <c r="AB160" s="158">
        <f>IF('C'!$C$100=NT!$AB$3,+IF(OR(AB153=NT!$C$31,AB153=NT!$C$37,AB153=NT!$C$43,AB153=NT!$C$49,AB153=NT!$C$55,AB153=NT!$C$61,AB153=NT!$C$67,AB153=NT!$C$73,AB153=NT!$C$79,AB153=NT!$C$85,AB153=NT!$C$91,AB153=NT!$C$97,AB153=NT!$C$104,AB153=NT!$C$110,AB153=NT!$C$116,AB153=NT!$C$123,AB153=NT!$C$129,AB153=NT!$C$135),2,1),1)</f>
        <v>1</v>
      </c>
      <c r="AC160" s="158">
        <f>IF('C'!$C$100=NT!$AB$3,+IF(OR(AC153=NT!$C$31,AC153=NT!$C$37,AC153=NT!$C$43,AC153=NT!$C$49,AC153=NT!$C$55,AC153=NT!$C$61,AC153=NT!$C$67,AC153=NT!$C$73,AC153=NT!$C$79,AC153=NT!$C$85,AC153=NT!$C$91,AC153=NT!$C$97,AC153=NT!$C$104,AC153=NT!$C$110,AC153=NT!$C$116,AC153=NT!$C$123,AC153=NT!$C$129,AC153=NT!$C$135),2,1),1)</f>
        <v>1</v>
      </c>
      <c r="AD160" s="158">
        <f>IF('C'!$C$100=NT!$AB$3,+IF(OR(AD153=NT!$C$31,AD153=NT!$C$37,AD153=NT!$C$43,AD153=NT!$C$49,AD153=NT!$C$55,AD153=NT!$C$61,AD153=NT!$C$67,AD153=NT!$C$73,AD153=NT!$C$79,AD153=NT!$C$85,AD153=NT!$C$91,AD153=NT!$C$97,AD153=NT!$C$104,AD153=NT!$C$110,AD153=NT!$C$116,AD153=NT!$C$123,AD153=NT!$C$129,AD153=NT!$C$135),2,1),1)</f>
        <v>1</v>
      </c>
      <c r="AE160" s="158">
        <f>IF('C'!$C$100=NT!$AB$3,+IF(OR(AE153=NT!$C$31,AE153=NT!$C$37,AE153=NT!$C$43,AE153=NT!$C$49,AE153=NT!$C$55,AE153=NT!$C$61,AE153=NT!$C$67,AE153=NT!$C$73,AE153=NT!$C$79,AE153=NT!$C$85,AE153=NT!$C$91,AE153=NT!$C$97,AE153=NT!$C$104,AE153=NT!$C$110,AE153=NT!$C$116,AE153=NT!$C$123,AE153=NT!$C$129,AE153=NT!$C$135),2,1),1)</f>
        <v>1</v>
      </c>
      <c r="AF160" s="158">
        <f>IF('C'!$C$100=NT!$AB$3,+IF(OR(AF153=NT!$C$31,AF153=NT!$C$37,AF153=NT!$C$43,AF153=NT!$C$49,AF153=NT!$C$55,AF153=NT!$C$61,AF153=NT!$C$67,AF153=NT!$C$73,AF153=NT!$C$79,AF153=NT!$C$85,AF153=NT!$C$91,AF153=NT!$C$97,AF153=NT!$C$104,AF153=NT!$C$110,AF153=NT!$C$116,AF153=NT!$C$123,AF153=NT!$C$129,AF153=NT!$C$135),2,1),1)</f>
        <v>1</v>
      </c>
      <c r="AG160" s="158">
        <f>IF('C'!$C$100=NT!$AB$3,+IF(OR(AG153=NT!$C$31,AG153=NT!$C$37,AG153=NT!$C$43,AG153=NT!$C$49,AG153=NT!$C$55,AG153=NT!$C$61,AG153=NT!$C$67,AG153=NT!$C$73,AG153=NT!$C$79,AG153=NT!$C$85,AG153=NT!$C$91,AG153=NT!$C$97,AG153=NT!$C$104,AG153=NT!$C$110,AG153=NT!$C$116,AG153=NT!$C$123,AG153=NT!$C$129,AG153=NT!$C$135),2,1),1)</f>
        <v>1</v>
      </c>
      <c r="AH160" s="158">
        <f>IF('C'!$C$100=NT!$AB$3,+IF(OR(AH153=NT!$C$31,AH153=NT!$C$37,AH153=NT!$C$43,AH153=NT!$C$49,AH153=NT!$C$55,AH153=NT!$C$61,AH153=NT!$C$67,AH153=NT!$C$73,AH153=NT!$C$79,AH153=NT!$C$85,AH153=NT!$C$91,AH153=NT!$C$97,AH153=NT!$C$104,AH153=NT!$C$110,AH153=NT!$C$116,AH153=NT!$C$123,AH153=NT!$C$129,AH153=NT!$C$135),2,1),1)</f>
        <v>1</v>
      </c>
      <c r="AI160" s="158">
        <f>IF('C'!$C$100=NT!$AB$3,+IF(OR(AI153=NT!$C$31,AI153=NT!$C$37,AI153=NT!$C$43,AI153=NT!$C$49,AI153=NT!$C$55,AI153=NT!$C$61,AI153=NT!$C$67,AI153=NT!$C$73,AI153=NT!$C$79,AI153=NT!$C$85,AI153=NT!$C$91,AI153=NT!$C$97,AI153=NT!$C$104,AI153=NT!$C$110,AI153=NT!$C$116,AI153=NT!$C$123,AI153=NT!$C$129,AI153=NT!$C$135),2,1),1)</f>
        <v>1</v>
      </c>
      <c r="AJ160" s="158">
        <f>IF('C'!$C$100=NT!$AB$3,+IF(OR(AJ153=NT!$C$31,AJ153=NT!$C$37,AJ153=NT!$C$43,AJ153=NT!$C$49,AJ153=NT!$C$55,AJ153=NT!$C$61,AJ153=NT!$C$67,AJ153=NT!$C$73,AJ153=NT!$C$79,AJ153=NT!$C$85,AJ153=NT!$C$91,AJ153=NT!$C$97,AJ153=NT!$C$104,AJ153=NT!$C$110,AJ153=NT!$C$116,AJ153=NT!$C$123,AJ153=NT!$C$129,AJ153=NT!$C$135),2,1),1)</f>
        <v>1</v>
      </c>
      <c r="AK160" s="158">
        <f>IF('C'!$C$100=NT!$AB$3,+IF(OR(AK153=NT!$C$31,AK153=NT!$C$37,AK153=NT!$C$43,AK153=NT!$C$49,AK153=NT!$C$55,AK153=NT!$C$61,AK153=NT!$C$67,AK153=NT!$C$73,AK153=NT!$C$79,AK153=NT!$C$85,AK153=NT!$C$91,AK153=NT!$C$97,AK153=NT!$C$104,AK153=NT!$C$110,AK153=NT!$C$116,AK153=NT!$C$123,AK153=NT!$C$129,AK153=NT!$C$135),2,1),1)</f>
        <v>1</v>
      </c>
      <c r="AL160" s="158">
        <f>IF('C'!$C$100=NT!$AB$3,+IF(OR(AL153=NT!$C$31,AL153=NT!$C$37,AL153=NT!$C$43,AL153=NT!$C$49,AL153=NT!$C$55,AL153=NT!$C$61,AL153=NT!$C$67,AL153=NT!$C$73,AL153=NT!$C$79,AL153=NT!$C$85,AL153=NT!$C$91,AL153=NT!$C$97,AL153=NT!$C$104,AL153=NT!$C$110,AL153=NT!$C$116,AL153=NT!$C$123,AL153=NT!$C$129,AL153=NT!$C$135),2,1),1)</f>
        <v>1</v>
      </c>
      <c r="AM160" s="158">
        <f>IF('C'!$C$100=NT!$AB$3,+IF(OR(AM153=NT!$C$31,AM153=NT!$C$37,AM153=NT!$C$43,AM153=NT!$C$49,AM153=NT!$C$55,AM153=NT!$C$61,AM153=NT!$C$67,AM153=NT!$C$73,AM153=NT!$C$79,AM153=NT!$C$85,AM153=NT!$C$91,AM153=NT!$C$97,AM153=NT!$C$104,AM153=NT!$C$110,AM153=NT!$C$116,AM153=NT!$C$123,AM153=NT!$C$129,AM153=NT!$C$135),2,1),1)</f>
        <v>1</v>
      </c>
      <c r="AN160" s="158">
        <f>IF('C'!$C$100=NT!$AB$3,+IF(OR(AN153=NT!$C$31,AN153=NT!$C$37,AN153=NT!$C$43,AN153=NT!$C$49,AN153=NT!$C$55,AN153=NT!$C$61,AN153=NT!$C$67,AN153=NT!$C$73,AN153=NT!$C$79,AN153=NT!$C$85,AN153=NT!$C$91,AN153=NT!$C$97,AN153=NT!$C$104,AN153=NT!$C$110,AN153=NT!$C$116,AN153=NT!$C$123,AN153=NT!$C$129,AN153=NT!$C$135),2,1),1)</f>
        <v>1</v>
      </c>
      <c r="AO160" s="158">
        <f>IF('C'!$C$100=NT!$AB$3,+IF(OR(AO153=NT!$C$31,AO153=NT!$C$37,AO153=NT!$C$43,AO153=NT!$C$49,AO153=NT!$C$55,AO153=NT!$C$61,AO153=NT!$C$67,AO153=NT!$C$73,AO153=NT!$C$79,AO153=NT!$C$85,AO153=NT!$C$91,AO153=NT!$C$97,AO153=NT!$C$104,AO153=NT!$C$110,AO153=NT!$C$116,AO153=NT!$C$123,AO153=NT!$C$129,AO153=NT!$C$135),2,1),1)</f>
        <v>1</v>
      </c>
      <c r="AP160" s="158">
        <f>IF('C'!$C$100=NT!$AB$3,+IF(OR(AP153=NT!$C$31,AP153=NT!$C$37,AP153=NT!$C$43,AP153=NT!$C$49,AP153=NT!$C$55,AP153=NT!$C$61,AP153=NT!$C$67,AP153=NT!$C$73,AP153=NT!$C$79,AP153=NT!$C$85,AP153=NT!$C$91,AP153=NT!$C$97,AP153=NT!$C$104,AP153=NT!$C$110,AP153=NT!$C$116,AP153=NT!$C$123,AP153=NT!$C$129,AP153=NT!$C$135),2,1),1)</f>
        <v>1</v>
      </c>
      <c r="AQ160" s="158">
        <f>IF('C'!$C$100=NT!$AB$3,+IF(OR(AQ153=NT!$C$31,AQ153=NT!$C$37,AQ153=NT!$C$43,AQ153=NT!$C$49,AQ153=NT!$C$55,AQ153=NT!$C$61,AQ153=NT!$C$67,AQ153=NT!$C$73,AQ153=NT!$C$79,AQ153=NT!$C$85,AQ153=NT!$C$91,AQ153=NT!$C$97,AQ153=NT!$C$104,AQ153=NT!$C$110,AQ153=NT!$C$116,AQ153=NT!$C$123,AQ153=NT!$C$129,AQ153=NT!$C$135),2,1),1)</f>
        <v>1</v>
      </c>
      <c r="AR160" s="158">
        <f>IF('C'!$C$100=NT!$AB$3,+IF(OR(AR153=NT!$C$31,AR153=NT!$C$37,AR153=NT!$C$43,AR153=NT!$C$49,AR153=NT!$C$55,AR153=NT!$C$61,AR153=NT!$C$67,AR153=NT!$C$73,AR153=NT!$C$79,AR153=NT!$C$85,AR153=NT!$C$91,AR153=NT!$C$97,AR153=NT!$C$104,AR153=NT!$C$110,AR153=NT!$C$116,AR153=NT!$C$123,AR153=NT!$C$129,AR153=NT!$C$135),2,1),1)</f>
        <v>1</v>
      </c>
      <c r="AS160" s="158">
        <f>IF('C'!$C$100=NT!$AB$3,+IF(OR(AS153=NT!$C$31,AS153=NT!$C$37,AS153=NT!$C$43,AS153=NT!$C$49,AS153=NT!$C$55,AS153=NT!$C$61,AS153=NT!$C$67,AS153=NT!$C$73,AS153=NT!$C$79,AS153=NT!$C$85,AS153=NT!$C$91,AS153=NT!$C$97,AS153=NT!$C$104,AS153=NT!$C$110,AS153=NT!$C$116,AS153=NT!$C$123,AS153=NT!$C$129,AS153=NT!$C$135),2,1),1)</f>
        <v>1</v>
      </c>
      <c r="AT160" s="158">
        <f>IF('C'!$C$100=NT!$AB$3,+IF(OR(AT153=NT!$C$31,AT153=NT!$C$37,AT153=NT!$C$43,AT153=NT!$C$49,AT153=NT!$C$55,AT153=NT!$C$61,AT153=NT!$C$67,AT153=NT!$C$73,AT153=NT!$C$79,AT153=NT!$C$85,AT153=NT!$C$91,AT153=NT!$C$97,AT153=NT!$C$104,AT153=NT!$C$110,AT153=NT!$C$116,AT153=NT!$C$123,AT153=NT!$C$129,AT153=NT!$C$135),2,1),1)</f>
        <v>1</v>
      </c>
      <c r="AU160" s="158">
        <f>IF('C'!$C$100=NT!$AB$3,+IF(OR(AU153=NT!$C$31,AU153=NT!$C$37,AU153=NT!$C$43,AU153=NT!$C$49,AU153=NT!$C$55,AU153=NT!$C$61,AU153=NT!$C$67,AU153=NT!$C$73,AU153=NT!$C$79,AU153=NT!$C$85,AU153=NT!$C$91,AU153=NT!$C$97,AU153=NT!$C$104,AU153=NT!$C$110,AU153=NT!$C$116,AU153=NT!$C$123,AU153=NT!$C$129,AU153=NT!$C$135),2,1),1)</f>
        <v>1</v>
      </c>
      <c r="AV160" s="158">
        <f>IF('C'!$C$100=NT!$AB$3,+IF(OR(AV153=NT!$C$31,AV153=NT!$C$37,AV153=NT!$C$43,AV153=NT!$C$49,AV153=NT!$C$55,AV153=NT!$C$61,AV153=NT!$C$67,AV153=NT!$C$73,AV153=NT!$C$79,AV153=NT!$C$85,AV153=NT!$C$91,AV153=NT!$C$97,AV153=NT!$C$104,AV153=NT!$C$110,AV153=NT!$C$116,AV153=NT!$C$123,AV153=NT!$C$129,AV153=NT!$C$135),2,1),1)</f>
        <v>1</v>
      </c>
      <c r="AW160" s="158">
        <f>IF('C'!$C$100=NT!$AB$3,+IF(OR(AW153=NT!$C$31,AW153=NT!$C$37,AW153=NT!$C$43,AW153=NT!$C$49,AW153=NT!$C$55,AW153=NT!$C$61,AW153=NT!$C$67,AW153=NT!$C$73,AW153=NT!$C$79,AW153=NT!$C$85,AW153=NT!$C$91,AW153=NT!$C$97,AW153=NT!$C$104,AW153=NT!$C$110,AW153=NT!$C$116,AW153=NT!$C$123,AW153=NT!$C$129,AW153=NT!$C$135),2,1),1)</f>
        <v>1</v>
      </c>
      <c r="AX160" s="158">
        <f>IF('C'!$C$100=NT!$AB$3,+IF(OR(AX153=NT!$C$31,AX153=NT!$C$37,AX153=NT!$C$43,AX153=NT!$C$49,AX153=NT!$C$55,AX153=NT!$C$61,AX153=NT!$C$67,AX153=NT!$C$73,AX153=NT!$C$79,AX153=NT!$C$85,AX153=NT!$C$91,AX153=NT!$C$97,AX153=NT!$C$104,AX153=NT!$C$110,AX153=NT!$C$116,AX153=NT!$C$123,AX153=NT!$C$129,AX153=NT!$C$135),2,1),1)</f>
        <v>1</v>
      </c>
      <c r="AY160" s="158">
        <f>IF('C'!$C$100=NT!$AB$3,+IF(OR(AY153=NT!$C$31,AY153=NT!$C$37,AY153=NT!$C$43,AY153=NT!$C$49,AY153=NT!$C$55,AY153=NT!$C$61,AY153=NT!$C$67,AY153=NT!$C$73,AY153=NT!$C$79,AY153=NT!$C$85,AY153=NT!$C$91,AY153=NT!$C$97,AY153=NT!$C$104,AY153=NT!$C$110,AY153=NT!$C$116,AY153=NT!$C$123,AY153=NT!$C$129,AY153=NT!$C$135),2,1),1)</f>
        <v>1</v>
      </c>
      <c r="AZ160" s="158">
        <f>IF('C'!$C$100=NT!$AB$3,+IF(OR(AZ153=NT!$C$31,AZ153=NT!$C$37,AZ153=NT!$C$43,AZ153=NT!$C$49,AZ153=NT!$C$55,AZ153=NT!$C$61,AZ153=NT!$C$67,AZ153=NT!$C$73,AZ153=NT!$C$79,AZ153=NT!$C$85,AZ153=NT!$C$91,AZ153=NT!$C$97,AZ153=NT!$C$104,AZ153=NT!$C$110,AZ153=NT!$C$116,AZ153=NT!$C$123,AZ153=NT!$C$129,AZ153=NT!$C$135),2,1),1)</f>
        <v>1</v>
      </c>
      <c r="BA160" s="158">
        <f>IF('C'!$C$100=NT!$AB$3,+IF(OR(BA153=NT!$C$31,BA153=NT!$C$37,BA153=NT!$C$43,BA153=NT!$C$49,BA153=NT!$C$55,BA153=NT!$C$61,BA153=NT!$C$67,BA153=NT!$C$73,BA153=NT!$C$79,BA153=NT!$C$85,BA153=NT!$C$91,BA153=NT!$C$97,BA153=NT!$C$104,BA153=NT!$C$110,BA153=NT!$C$116,BA153=NT!$C$123,BA153=NT!$C$129,BA153=NT!$C$135),2,1),1)</f>
        <v>1</v>
      </c>
      <c r="BB160" s="158">
        <f>IF('C'!$C$100=NT!$AB$3,+IF(OR(BB153=NT!$C$31,BB153=NT!$C$37,BB153=NT!$C$43,BB153=NT!$C$49,BB153=NT!$C$55,BB153=NT!$C$61,BB153=NT!$C$67,BB153=NT!$C$73,BB153=NT!$C$79,BB153=NT!$C$85,BB153=NT!$C$91,BB153=NT!$C$97,BB153=NT!$C$104,BB153=NT!$C$110,BB153=NT!$C$116,BB153=NT!$C$123,BB153=NT!$C$129,BB153=NT!$C$135),2,1),1)</f>
        <v>1</v>
      </c>
      <c r="BC160" s="158">
        <f>IF('C'!$C$100=NT!$AB$3,+IF(OR(BC153=NT!$C$31,BC153=NT!$C$37,BC153=NT!$C$43,BC153=NT!$C$49,BC153=NT!$C$55,BC153=NT!$C$61,BC153=NT!$C$67,BC153=NT!$C$73,BC153=NT!$C$79,BC153=NT!$C$85,BC153=NT!$C$91,BC153=NT!$C$97,BC153=NT!$C$104,BC153=NT!$C$110,BC153=NT!$C$116,BC153=NT!$C$123,BC153=NT!$C$129,BC153=NT!$C$135),2,1),1)</f>
        <v>1</v>
      </c>
      <c r="BD160" s="158">
        <f>IF('C'!$C$100=NT!$AB$3,+IF(OR(BD153=NT!$C$31,BD153=NT!$C$37,BD153=NT!$C$43,BD153=NT!$C$49,BD153=NT!$C$55,BD153=NT!$C$61,BD153=NT!$C$67,BD153=NT!$C$73,BD153=NT!$C$79,BD153=NT!$C$85,BD153=NT!$C$91,BD153=NT!$C$97,BD153=NT!$C$104,BD153=NT!$C$110,BD153=NT!$C$116,BD153=NT!$C$123,BD153=NT!$C$129,BD153=NT!$C$135),2,1),1)</f>
        <v>1</v>
      </c>
      <c r="BE160" s="158">
        <f>IF('C'!$C$100=NT!$AB$3,+IF(OR(BE153=NT!$C$31,BE153=NT!$C$37,BE153=NT!$C$43,BE153=NT!$C$49,BE153=NT!$C$55,BE153=NT!$C$61,BE153=NT!$C$67,BE153=NT!$C$73,BE153=NT!$C$79,BE153=NT!$C$85,BE153=NT!$C$91,BE153=NT!$C$97,BE153=NT!$C$104,BE153=NT!$C$110,BE153=NT!$C$116,BE153=NT!$C$123,BE153=NT!$C$129,BE153=NT!$C$135),2,1),1)</f>
        <v>1</v>
      </c>
      <c r="BF160" s="158">
        <f>IF('C'!$C$100=NT!$AB$3,+IF(OR(BF153=NT!$C$31,BF153=NT!$C$37,BF153=NT!$C$43,BF153=NT!$C$49,BF153=NT!$C$55,BF153=NT!$C$61,BF153=NT!$C$67,BF153=NT!$C$73,BF153=NT!$C$79,BF153=NT!$C$85,BF153=NT!$C$91,BF153=NT!$C$97,BF153=NT!$C$104,BF153=NT!$C$110,BF153=NT!$C$116,BF153=NT!$C$123,BF153=NT!$C$129,BF153=NT!$C$135),2,1),1)</f>
        <v>1</v>
      </c>
      <c r="BG160" s="158">
        <f>IF('C'!$C$100=NT!$AB$3,+IF(OR(BG153=NT!$C$31,BG153=NT!$C$37,BG153=NT!$C$43,BG153=NT!$C$49,BG153=NT!$C$55,BG153=NT!$C$61,BG153=NT!$C$67,BG153=NT!$C$73,BG153=NT!$C$79,BG153=NT!$C$85,BG153=NT!$C$91,BG153=NT!$C$97,BG153=NT!$C$104,BG153=NT!$C$110,BG153=NT!$C$116,BG153=NT!$C$123,BG153=NT!$C$129,BG153=NT!$C$135),2,1),1)</f>
        <v>1</v>
      </c>
      <c r="BH160" s="158">
        <f>IF('C'!$C$100=NT!$AB$3,+IF(OR(BH153=NT!$C$31,BH153=NT!$C$37,BH153=NT!$C$43,BH153=NT!$C$49,BH153=NT!$C$55,BH153=NT!$C$61,BH153=NT!$C$67,BH153=NT!$C$73,BH153=NT!$C$79,BH153=NT!$C$85,BH153=NT!$C$91,BH153=NT!$C$97,BH153=NT!$C$104,BH153=NT!$C$110,BH153=NT!$C$116,BH153=NT!$C$123,BH153=NT!$C$129,BH153=NT!$C$135),2,1),1)</f>
        <v>1</v>
      </c>
      <c r="BI160" s="158">
        <f>IF('C'!$C$100=NT!$AB$3,+IF(OR(BI153=NT!$C$31,BI153=NT!$C$37,BI153=NT!$C$43,BI153=NT!$C$49,BI153=NT!$C$55,BI153=NT!$C$61,BI153=NT!$C$67,BI153=NT!$C$73,BI153=NT!$C$79,BI153=NT!$C$85,BI153=NT!$C$91,BI153=NT!$C$97,BI153=NT!$C$104,BI153=NT!$C$110,BI153=NT!$C$116,BI153=NT!$C$123,BI153=NT!$C$129,BI153=NT!$C$135),2,1),1)</f>
        <v>1</v>
      </c>
      <c r="BJ160" s="158">
        <f>IF('C'!$C$100=NT!$AB$3,+IF(OR(BJ153=NT!$C$31,BJ153=NT!$C$37,BJ153=NT!$C$43,BJ153=NT!$C$49,BJ153=NT!$C$55,BJ153=NT!$C$61,BJ153=NT!$C$67,BJ153=NT!$C$73,BJ153=NT!$C$79,BJ153=NT!$C$85,BJ153=NT!$C$91,BJ153=NT!$C$97,BJ153=NT!$C$104,BJ153=NT!$C$110,BJ153=NT!$C$116,BJ153=NT!$C$123,BJ153=NT!$C$129,BJ153=NT!$C$135),2,1),1)</f>
        <v>1</v>
      </c>
      <c r="BK160" s="158">
        <f>IF('C'!$C$100=NT!$AB$3,+IF(OR(BK153=NT!$C$31,BK153=NT!$C$37,BK153=NT!$C$43,BK153=NT!$C$49,BK153=NT!$C$55,BK153=NT!$C$61,BK153=NT!$C$67,BK153=NT!$C$73,BK153=NT!$C$79,BK153=NT!$C$85,BK153=NT!$C$91,BK153=NT!$C$97,BK153=NT!$C$104,BK153=NT!$C$110,BK153=NT!$C$116,BK153=NT!$C$123,BK153=NT!$C$129,BK153=NT!$C$135),2,1),1)</f>
        <v>1</v>
      </c>
    </row>
    <row r="162" spans="1:63" s="122" customFormat="1">
      <c r="A162" s="140"/>
      <c r="B162" s="254">
        <f>+'C'!B101</f>
        <v>0</v>
      </c>
      <c r="C162" s="194"/>
      <c r="D162" s="155">
        <f>+Home!$J$11</f>
        <v>40909</v>
      </c>
      <c r="E162" s="155">
        <f t="shared" ref="E162:AJ162" si="104">EDATE(D162,1)</f>
        <v>40940</v>
      </c>
      <c r="F162" s="155">
        <f t="shared" si="104"/>
        <v>40969</v>
      </c>
      <c r="G162" s="155">
        <f t="shared" si="104"/>
        <v>41000</v>
      </c>
      <c r="H162" s="155">
        <f t="shared" si="104"/>
        <v>41030</v>
      </c>
      <c r="I162" s="155">
        <f t="shared" si="104"/>
        <v>41061</v>
      </c>
      <c r="J162" s="155">
        <f t="shared" si="104"/>
        <v>41091</v>
      </c>
      <c r="K162" s="155">
        <f t="shared" si="104"/>
        <v>41122</v>
      </c>
      <c r="L162" s="155">
        <f t="shared" si="104"/>
        <v>41153</v>
      </c>
      <c r="M162" s="155">
        <f t="shared" si="104"/>
        <v>41183</v>
      </c>
      <c r="N162" s="155">
        <f t="shared" si="104"/>
        <v>41214</v>
      </c>
      <c r="O162" s="155">
        <f t="shared" si="104"/>
        <v>41244</v>
      </c>
      <c r="P162" s="155">
        <f t="shared" si="104"/>
        <v>41275</v>
      </c>
      <c r="Q162" s="155">
        <f t="shared" si="104"/>
        <v>41306</v>
      </c>
      <c r="R162" s="155">
        <f t="shared" si="104"/>
        <v>41334</v>
      </c>
      <c r="S162" s="155">
        <f t="shared" si="104"/>
        <v>41365</v>
      </c>
      <c r="T162" s="155">
        <f t="shared" si="104"/>
        <v>41395</v>
      </c>
      <c r="U162" s="155">
        <f t="shared" si="104"/>
        <v>41426</v>
      </c>
      <c r="V162" s="155">
        <f t="shared" si="104"/>
        <v>41456</v>
      </c>
      <c r="W162" s="155">
        <f t="shared" si="104"/>
        <v>41487</v>
      </c>
      <c r="X162" s="155">
        <f t="shared" si="104"/>
        <v>41518</v>
      </c>
      <c r="Y162" s="155">
        <f t="shared" si="104"/>
        <v>41548</v>
      </c>
      <c r="Z162" s="155">
        <f t="shared" si="104"/>
        <v>41579</v>
      </c>
      <c r="AA162" s="155">
        <f t="shared" si="104"/>
        <v>41609</v>
      </c>
      <c r="AB162" s="155">
        <f t="shared" si="104"/>
        <v>41640</v>
      </c>
      <c r="AC162" s="155">
        <f t="shared" si="104"/>
        <v>41671</v>
      </c>
      <c r="AD162" s="155">
        <f t="shared" si="104"/>
        <v>41699</v>
      </c>
      <c r="AE162" s="155">
        <f t="shared" si="104"/>
        <v>41730</v>
      </c>
      <c r="AF162" s="155">
        <f t="shared" si="104"/>
        <v>41760</v>
      </c>
      <c r="AG162" s="155">
        <f t="shared" si="104"/>
        <v>41791</v>
      </c>
      <c r="AH162" s="155">
        <f t="shared" si="104"/>
        <v>41821</v>
      </c>
      <c r="AI162" s="155">
        <f t="shared" si="104"/>
        <v>41852</v>
      </c>
      <c r="AJ162" s="155">
        <f t="shared" si="104"/>
        <v>41883</v>
      </c>
      <c r="AK162" s="155">
        <f t="shared" ref="AK162:BK162" si="105">EDATE(AJ162,1)</f>
        <v>41913</v>
      </c>
      <c r="AL162" s="155">
        <f t="shared" si="105"/>
        <v>41944</v>
      </c>
      <c r="AM162" s="155">
        <f t="shared" si="105"/>
        <v>41974</v>
      </c>
      <c r="AN162" s="155">
        <f t="shared" si="105"/>
        <v>42005</v>
      </c>
      <c r="AO162" s="155">
        <f t="shared" si="105"/>
        <v>42036</v>
      </c>
      <c r="AP162" s="155">
        <f t="shared" si="105"/>
        <v>42064</v>
      </c>
      <c r="AQ162" s="155">
        <f t="shared" si="105"/>
        <v>42095</v>
      </c>
      <c r="AR162" s="155">
        <f t="shared" si="105"/>
        <v>42125</v>
      </c>
      <c r="AS162" s="155">
        <f t="shared" si="105"/>
        <v>42156</v>
      </c>
      <c r="AT162" s="155">
        <f t="shared" si="105"/>
        <v>42186</v>
      </c>
      <c r="AU162" s="155">
        <f t="shared" si="105"/>
        <v>42217</v>
      </c>
      <c r="AV162" s="155">
        <f t="shared" si="105"/>
        <v>42248</v>
      </c>
      <c r="AW162" s="155">
        <f t="shared" si="105"/>
        <v>42278</v>
      </c>
      <c r="AX162" s="155">
        <f t="shared" si="105"/>
        <v>42309</v>
      </c>
      <c r="AY162" s="155">
        <f t="shared" si="105"/>
        <v>42339</v>
      </c>
      <c r="AZ162" s="155">
        <f t="shared" si="105"/>
        <v>42370</v>
      </c>
      <c r="BA162" s="155">
        <f t="shared" si="105"/>
        <v>42401</v>
      </c>
      <c r="BB162" s="155">
        <f t="shared" si="105"/>
        <v>42430</v>
      </c>
      <c r="BC162" s="155">
        <f t="shared" si="105"/>
        <v>42461</v>
      </c>
      <c r="BD162" s="155">
        <f t="shared" si="105"/>
        <v>42491</v>
      </c>
      <c r="BE162" s="155">
        <f t="shared" si="105"/>
        <v>42522</v>
      </c>
      <c r="BF162" s="155">
        <f t="shared" si="105"/>
        <v>42552</v>
      </c>
      <c r="BG162" s="155">
        <f t="shared" si="105"/>
        <v>42583</v>
      </c>
      <c r="BH162" s="155">
        <f t="shared" si="105"/>
        <v>42614</v>
      </c>
      <c r="BI162" s="155">
        <f t="shared" si="105"/>
        <v>42644</v>
      </c>
      <c r="BJ162" s="155">
        <f t="shared" si="105"/>
        <v>42675</v>
      </c>
      <c r="BK162" s="155">
        <f t="shared" si="105"/>
        <v>42705</v>
      </c>
    </row>
    <row r="163" spans="1:63" s="122" customFormat="1">
      <c r="A163" s="140"/>
      <c r="B163" s="226" t="s">
        <v>175</v>
      </c>
      <c r="C163" s="213"/>
      <c r="D163" s="229">
        <f>+IF(AND(D162&gt;='C'!$R101,D162&lt;'C'!$T101),'C'!$O101,0)</f>
        <v>0</v>
      </c>
      <c r="E163" s="229">
        <f>+IF(AND(E162&gt;='C'!$R101,E162&lt;'C'!$T101),'C'!$O101,0)</f>
        <v>0</v>
      </c>
      <c r="F163" s="229">
        <f>+IF(AND(F162&gt;='C'!$R101,F162&lt;'C'!$T101),'C'!$O101,0)</f>
        <v>0</v>
      </c>
      <c r="G163" s="229">
        <f>+IF(AND(G162&gt;='C'!$R101,G162&lt;'C'!$T101),'C'!$O101,0)</f>
        <v>0</v>
      </c>
      <c r="H163" s="229">
        <f>+IF(AND(H162&gt;='C'!$R101,H162&lt;'C'!$T101),'C'!$O101,0)</f>
        <v>0</v>
      </c>
      <c r="I163" s="229">
        <f>+IF(AND(I162&gt;='C'!$R101,I162&lt;'C'!$T101),'C'!$O101,0)</f>
        <v>0</v>
      </c>
      <c r="J163" s="229">
        <f>+IF(AND(J162&gt;='C'!$R101,J162&lt;'C'!$T101),'C'!$O101,0)</f>
        <v>0</v>
      </c>
      <c r="K163" s="229">
        <f>+IF(AND(K162&gt;='C'!$R101,K162&lt;'C'!$T101),'C'!$O101,0)</f>
        <v>0</v>
      </c>
      <c r="L163" s="229">
        <f>+IF(AND(L162&gt;='C'!$R101,L162&lt;'C'!$T101),'C'!$O101,0)</f>
        <v>0</v>
      </c>
      <c r="M163" s="229">
        <f>+IF(AND(M162&gt;='C'!$R101,M162&lt;'C'!$T101),'C'!$O101,0)</f>
        <v>0</v>
      </c>
      <c r="N163" s="229">
        <f>+IF(AND(N162&gt;='C'!$R101,N162&lt;'C'!$T101),'C'!$O101,0)</f>
        <v>0</v>
      </c>
      <c r="O163" s="229">
        <f>+IF(AND(O162&gt;='C'!$R101,O162&lt;'C'!$T101),'C'!$O101,0)</f>
        <v>0</v>
      </c>
      <c r="P163" s="229">
        <f>+IF(AND(P162&gt;='C'!$R101,P162&lt;'C'!$T101),'C'!$O101,0)</f>
        <v>0</v>
      </c>
      <c r="Q163" s="229">
        <f>+IF(AND(Q162&gt;='C'!$R101,Q162&lt;'C'!$T101),'C'!$O101,0)</f>
        <v>0</v>
      </c>
      <c r="R163" s="229">
        <f>+IF(AND(R162&gt;='C'!$R101,R162&lt;'C'!$T101),'C'!$O101,0)</f>
        <v>0</v>
      </c>
      <c r="S163" s="229">
        <f>+IF(AND(S162&gt;='C'!$R101,S162&lt;'C'!$T101),'C'!$O101,0)</f>
        <v>0</v>
      </c>
      <c r="T163" s="229">
        <f>+IF(AND(T162&gt;='C'!$R101,T162&lt;'C'!$T101),'C'!$O101,0)</f>
        <v>0</v>
      </c>
      <c r="U163" s="229">
        <f>+IF(AND(U162&gt;='C'!$R101,U162&lt;'C'!$T101),'C'!$O101,0)</f>
        <v>0</v>
      </c>
      <c r="V163" s="229">
        <f>+IF(AND(V162&gt;='C'!$R101,V162&lt;'C'!$T101),'C'!$O101,0)</f>
        <v>0</v>
      </c>
      <c r="W163" s="229">
        <f>+IF(AND(W162&gt;='C'!$R101,W162&lt;'C'!$T101),'C'!$O101,0)</f>
        <v>0</v>
      </c>
      <c r="X163" s="229">
        <f>+IF(AND(X162&gt;='C'!$R101,X162&lt;'C'!$T101),'C'!$O101,0)</f>
        <v>0</v>
      </c>
      <c r="Y163" s="229">
        <f>+IF(AND(Y162&gt;='C'!$R101,Y162&lt;'C'!$T101),'C'!$O101,0)</f>
        <v>0</v>
      </c>
      <c r="Z163" s="229">
        <f>+IF(AND(Z162&gt;='C'!$R101,Z162&lt;'C'!$T101),'C'!$O101,0)</f>
        <v>0</v>
      </c>
      <c r="AA163" s="229">
        <f>+IF(AND(AA162&gt;='C'!$R101,AA162&lt;'C'!$T101),'C'!$O101,0)</f>
        <v>0</v>
      </c>
      <c r="AB163" s="229">
        <f>+IF(AND(AB162&gt;='C'!$R101,AB162&lt;'C'!$T101),'C'!$O101,0)</f>
        <v>0</v>
      </c>
      <c r="AC163" s="229">
        <f>+IF(AND(AC162&gt;='C'!$R101,AC162&lt;'C'!$T101),'C'!$O101,0)</f>
        <v>0</v>
      </c>
      <c r="AD163" s="229">
        <f>+IF(AND(AD162&gt;='C'!$R101,AD162&lt;'C'!$T101),'C'!$O101,0)</f>
        <v>0</v>
      </c>
      <c r="AE163" s="229">
        <f>+IF(AND(AE162&gt;='C'!$R101,AE162&lt;'C'!$T101),'C'!$O101,0)</f>
        <v>0</v>
      </c>
      <c r="AF163" s="229">
        <f>+IF(AND(AF162&gt;='C'!$R101,AF162&lt;'C'!$T101),'C'!$O101,0)</f>
        <v>0</v>
      </c>
      <c r="AG163" s="229">
        <f>+IF(AND(AG162&gt;='C'!$R101,AG162&lt;'C'!$T101),'C'!$O101,0)</f>
        <v>0</v>
      </c>
      <c r="AH163" s="229">
        <f>+IF(AND(AH162&gt;='C'!$R101,AH162&lt;'C'!$T101),'C'!$O101,0)</f>
        <v>0</v>
      </c>
      <c r="AI163" s="229">
        <f>+IF(AND(AI162&gt;='C'!$R101,AI162&lt;'C'!$T101),'C'!$O101,0)</f>
        <v>0</v>
      </c>
      <c r="AJ163" s="229">
        <f>+IF(AND(AJ162&gt;='C'!$R101,AJ162&lt;'C'!$T101),'C'!$O101,0)</f>
        <v>0</v>
      </c>
      <c r="AK163" s="229">
        <f>+IF(AND(AK162&gt;='C'!$R101,AK162&lt;'C'!$T101),'C'!$O101,0)</f>
        <v>0</v>
      </c>
      <c r="AL163" s="229">
        <f>+IF(AND(AL162&gt;='C'!$R101,AL162&lt;'C'!$T101),'C'!$O101,0)</f>
        <v>0</v>
      </c>
      <c r="AM163" s="229">
        <f>+IF(AND(AM162&gt;='C'!$R101,AM162&lt;'C'!$T101),'C'!$O101,0)</f>
        <v>0</v>
      </c>
      <c r="AN163" s="229">
        <f>+IF(AND(AN162&gt;='C'!$R101,AN162&lt;'C'!$T101),'C'!$O101,0)</f>
        <v>0</v>
      </c>
      <c r="AO163" s="229">
        <f>+IF(AND(AO162&gt;='C'!$R101,AO162&lt;'C'!$T101),'C'!$O101,0)</f>
        <v>0</v>
      </c>
      <c r="AP163" s="229">
        <f>+IF(AND(AP162&gt;='C'!$R101,AP162&lt;'C'!$T101),'C'!$O101,0)</f>
        <v>0</v>
      </c>
      <c r="AQ163" s="229">
        <f>+IF(AND(AQ162&gt;='C'!$R101,AQ162&lt;'C'!$T101),'C'!$O101,0)</f>
        <v>0</v>
      </c>
      <c r="AR163" s="229">
        <f>+IF(AND(AR162&gt;='C'!$R101,AR162&lt;'C'!$T101),'C'!$O101,0)</f>
        <v>0</v>
      </c>
      <c r="AS163" s="229">
        <f>+IF(AND(AS162&gt;='C'!$R101,AS162&lt;'C'!$T101),'C'!$O101,0)</f>
        <v>0</v>
      </c>
      <c r="AT163" s="229">
        <f>+IF(AND(AT162&gt;='C'!$R101,AT162&lt;'C'!$T101),'C'!$O101,0)</f>
        <v>0</v>
      </c>
      <c r="AU163" s="229">
        <f>+IF(AND(AU162&gt;='C'!$R101,AU162&lt;'C'!$T101),'C'!$O101,0)</f>
        <v>0</v>
      </c>
      <c r="AV163" s="229">
        <f>+IF(AND(AV162&gt;='C'!$R101,AV162&lt;'C'!$T101),'C'!$O101,0)</f>
        <v>0</v>
      </c>
      <c r="AW163" s="229">
        <f>+IF(AND(AW162&gt;='C'!$R101,AW162&lt;'C'!$T101),'C'!$O101,0)</f>
        <v>0</v>
      </c>
      <c r="AX163" s="229">
        <f>+IF(AND(AX162&gt;='C'!$R101,AX162&lt;'C'!$T101),'C'!$O101,0)</f>
        <v>0</v>
      </c>
      <c r="AY163" s="229">
        <f>+IF(AND(AY162&gt;='C'!$R101,AY162&lt;'C'!$T101),'C'!$O101,0)</f>
        <v>0</v>
      </c>
      <c r="AZ163" s="229">
        <f>+IF(AND(AZ162&gt;='C'!$R101,AZ162&lt;'C'!$T101),'C'!$O101,0)</f>
        <v>0</v>
      </c>
      <c r="BA163" s="229">
        <f>+IF(AND(BA162&gt;='C'!$R101,BA162&lt;'C'!$T101),'C'!$O101,0)</f>
        <v>0</v>
      </c>
      <c r="BB163" s="229">
        <f>+IF(AND(BB162&gt;='C'!$R101,BB162&lt;'C'!$T101),'C'!$O101,0)</f>
        <v>0</v>
      </c>
      <c r="BC163" s="229">
        <f>+IF(AND(BC162&gt;='C'!$R101,BC162&lt;'C'!$T101),'C'!$O101,0)</f>
        <v>0</v>
      </c>
      <c r="BD163" s="229">
        <f>+IF(AND(BD162&gt;='C'!$R101,BD162&lt;'C'!$T101),'C'!$O101,0)</f>
        <v>0</v>
      </c>
      <c r="BE163" s="229">
        <f>+IF(AND(BE162&gt;='C'!$R101,BE162&lt;'C'!$T101),'C'!$O101,0)</f>
        <v>0</v>
      </c>
      <c r="BF163" s="229">
        <f>+IF(AND(BF162&gt;='C'!$R101,BF162&lt;'C'!$T101),'C'!$O101,0)</f>
        <v>0</v>
      </c>
      <c r="BG163" s="229">
        <f>+IF(AND(BG162&gt;='C'!$R101,BG162&lt;'C'!$T101),'C'!$O101,0)</f>
        <v>0</v>
      </c>
      <c r="BH163" s="229">
        <f>+IF(AND(BH162&gt;='C'!$R101,BH162&lt;'C'!$T101),'C'!$O101,0)</f>
        <v>0</v>
      </c>
      <c r="BI163" s="229">
        <f>+IF(AND(BI162&gt;='C'!$R101,BI162&lt;'C'!$T101),'C'!$O101,0)</f>
        <v>0</v>
      </c>
      <c r="BJ163" s="229">
        <f>+IF(AND(BJ162&gt;='C'!$R101,BJ162&lt;'C'!$T101),'C'!$O101,0)</f>
        <v>0</v>
      </c>
      <c r="BK163" s="229">
        <f>+IF(AND(BK162&gt;='C'!$R101,BK162&lt;'C'!$T101),'C'!$O101,0)</f>
        <v>0</v>
      </c>
    </row>
    <row r="164" spans="1:63" s="122" customFormat="1">
      <c r="A164" s="140"/>
      <c r="B164" s="226" t="s">
        <v>248</v>
      </c>
      <c r="C164" s="213"/>
      <c r="D164" s="229">
        <f>+IF(AND(D162&gt;='C'!$R101,D162&lt;'C'!$T101),'C'!$G101,0)*D169</f>
        <v>0</v>
      </c>
      <c r="E164" s="229">
        <f>+IF(AND(E162&gt;='C'!$R101,E162&lt;'C'!$T101),'C'!$G101,0)*E169</f>
        <v>0</v>
      </c>
      <c r="F164" s="229">
        <f>+IF(AND(F162&gt;='C'!$R101,F162&lt;'C'!$T101),'C'!$G101,0)*F169</f>
        <v>0</v>
      </c>
      <c r="G164" s="229">
        <f>+IF(AND(G162&gt;='C'!$R101,G162&lt;'C'!$T101),'C'!$G101,0)*G169</f>
        <v>0</v>
      </c>
      <c r="H164" s="229">
        <f>+IF(AND(H162&gt;='C'!$R101,H162&lt;'C'!$T101),'C'!$G101,0)*H169</f>
        <v>0</v>
      </c>
      <c r="I164" s="229">
        <f>+IF(AND(I162&gt;='C'!$R101,I162&lt;'C'!$T101),'C'!$G101,0)*I169</f>
        <v>0</v>
      </c>
      <c r="J164" s="229">
        <f>+IF(AND(J162&gt;='C'!$R101,J162&lt;'C'!$T101),'C'!$G101,0)*J169</f>
        <v>0</v>
      </c>
      <c r="K164" s="229">
        <f>+IF(AND(K162&gt;='C'!$R101,K162&lt;'C'!$T101),'C'!$G101,0)*K169</f>
        <v>0</v>
      </c>
      <c r="L164" s="229">
        <f>+IF(AND(L162&gt;='C'!$R101,L162&lt;'C'!$T101),'C'!$G101,0)*L169</f>
        <v>0</v>
      </c>
      <c r="M164" s="229">
        <f>+IF(AND(M162&gt;='C'!$R101,M162&lt;'C'!$T101),'C'!$G101,0)*M169</f>
        <v>0</v>
      </c>
      <c r="N164" s="229">
        <f>+IF(AND(N162&gt;='C'!$R101,N162&lt;'C'!$T101),'C'!$G101,0)*N169</f>
        <v>0</v>
      </c>
      <c r="O164" s="229">
        <f>+IF(AND(O162&gt;='C'!$R101,O162&lt;'C'!$T101),'C'!$G101,0)*O169</f>
        <v>0</v>
      </c>
      <c r="P164" s="229">
        <f>+IF(AND(P162&gt;='C'!$R101,P162&lt;'C'!$T101),'C'!$G101,0)*P169</f>
        <v>0</v>
      </c>
      <c r="Q164" s="229">
        <f>+IF(AND(Q162&gt;='C'!$R101,Q162&lt;'C'!$T101),'C'!$G101,0)*Q169</f>
        <v>0</v>
      </c>
      <c r="R164" s="229">
        <f>+IF(AND(R162&gt;='C'!$R101,R162&lt;'C'!$T101),'C'!$G101,0)*R169</f>
        <v>0</v>
      </c>
      <c r="S164" s="229">
        <f>+IF(AND(S162&gt;='C'!$R101,S162&lt;'C'!$T101),'C'!$G101,0)*S169</f>
        <v>0</v>
      </c>
      <c r="T164" s="229">
        <f>+IF(AND(T162&gt;='C'!$R101,T162&lt;'C'!$T101),'C'!$G101,0)*T169</f>
        <v>0</v>
      </c>
      <c r="U164" s="229">
        <f>+IF(AND(U162&gt;='C'!$R101,U162&lt;'C'!$T101),'C'!$G101,0)*U169</f>
        <v>0</v>
      </c>
      <c r="V164" s="229">
        <f>+IF(AND(V162&gt;='C'!$R101,V162&lt;'C'!$T101),'C'!$G101,0)*V169</f>
        <v>0</v>
      </c>
      <c r="W164" s="229">
        <f>+IF(AND(W162&gt;='C'!$R101,W162&lt;'C'!$T101),'C'!$G101,0)*W169</f>
        <v>0</v>
      </c>
      <c r="X164" s="229">
        <f>+IF(AND(X162&gt;='C'!$R101,X162&lt;'C'!$T101),'C'!$G101,0)*X169</f>
        <v>0</v>
      </c>
      <c r="Y164" s="229">
        <f>+IF(AND(Y162&gt;='C'!$R101,Y162&lt;'C'!$T101),'C'!$G101,0)*Y169</f>
        <v>0</v>
      </c>
      <c r="Z164" s="229">
        <f>+IF(AND(Z162&gt;='C'!$R101,Z162&lt;'C'!$T101),'C'!$G101,0)*Z169</f>
        <v>0</v>
      </c>
      <c r="AA164" s="229">
        <f>+IF(AND(AA162&gt;='C'!$R101,AA162&lt;'C'!$T101),'C'!$G101,0)*AA169</f>
        <v>0</v>
      </c>
      <c r="AB164" s="229">
        <f>+IF(AND(AB162&gt;='C'!$R101,AB162&lt;'C'!$T101),'C'!$G101,0)*AB169</f>
        <v>0</v>
      </c>
      <c r="AC164" s="229">
        <f>+IF(AND(AC162&gt;='C'!$R101,AC162&lt;'C'!$T101),'C'!$G101,0)*AC169</f>
        <v>0</v>
      </c>
      <c r="AD164" s="229">
        <f>+IF(AND(AD162&gt;='C'!$R101,AD162&lt;'C'!$T101),'C'!$G101,0)*AD169</f>
        <v>0</v>
      </c>
      <c r="AE164" s="229">
        <f>+IF(AND(AE162&gt;='C'!$R101,AE162&lt;'C'!$T101),'C'!$G101,0)*AE169</f>
        <v>0</v>
      </c>
      <c r="AF164" s="229">
        <f>+IF(AND(AF162&gt;='C'!$R101,AF162&lt;'C'!$T101),'C'!$G101,0)*AF169</f>
        <v>0</v>
      </c>
      <c r="AG164" s="229">
        <f>+IF(AND(AG162&gt;='C'!$R101,AG162&lt;'C'!$T101),'C'!$G101,0)*AG169</f>
        <v>0</v>
      </c>
      <c r="AH164" s="229">
        <f>+IF(AND(AH162&gt;='C'!$R101,AH162&lt;'C'!$T101),'C'!$G101,0)*AH169</f>
        <v>0</v>
      </c>
      <c r="AI164" s="229">
        <f>+IF(AND(AI162&gt;='C'!$R101,AI162&lt;'C'!$T101),'C'!$G101,0)*AI169</f>
        <v>0</v>
      </c>
      <c r="AJ164" s="229">
        <f>+IF(AND(AJ162&gt;='C'!$R101,AJ162&lt;'C'!$T101),'C'!$G101,0)*AJ169</f>
        <v>0</v>
      </c>
      <c r="AK164" s="229">
        <f>+IF(AND(AK162&gt;='C'!$R101,AK162&lt;'C'!$T101),'C'!$G101,0)*AK169</f>
        <v>0</v>
      </c>
      <c r="AL164" s="229">
        <f>+IF(AND(AL162&gt;='C'!$R101,AL162&lt;'C'!$T101),'C'!$G101,0)*AL169</f>
        <v>0</v>
      </c>
      <c r="AM164" s="229">
        <f>+IF(AND(AM162&gt;='C'!$R101,AM162&lt;'C'!$T101),'C'!$G101,0)*AM169</f>
        <v>0</v>
      </c>
      <c r="AN164" s="229">
        <f>+IF(AND(AN162&gt;='C'!$R101,AN162&lt;'C'!$T101),'C'!$G101,0)*AN169</f>
        <v>0</v>
      </c>
      <c r="AO164" s="229">
        <f>+IF(AND(AO162&gt;='C'!$R101,AO162&lt;'C'!$T101),'C'!$G101,0)*AO169</f>
        <v>0</v>
      </c>
      <c r="AP164" s="229">
        <f>+IF(AND(AP162&gt;='C'!$R101,AP162&lt;'C'!$T101),'C'!$G101,0)*AP169</f>
        <v>0</v>
      </c>
      <c r="AQ164" s="229">
        <f>+IF(AND(AQ162&gt;='C'!$R101,AQ162&lt;'C'!$T101),'C'!$G101,0)*AQ169</f>
        <v>0</v>
      </c>
      <c r="AR164" s="229">
        <f>+IF(AND(AR162&gt;='C'!$R101,AR162&lt;'C'!$T101),'C'!$G101,0)*AR169</f>
        <v>0</v>
      </c>
      <c r="AS164" s="229">
        <f>+IF(AND(AS162&gt;='C'!$R101,AS162&lt;'C'!$T101),'C'!$G101,0)*AS169</f>
        <v>0</v>
      </c>
      <c r="AT164" s="229">
        <f>+IF(AND(AT162&gt;='C'!$R101,AT162&lt;'C'!$T101),'C'!$G101,0)*AT169</f>
        <v>0</v>
      </c>
      <c r="AU164" s="229">
        <f>+IF(AND(AU162&gt;='C'!$R101,AU162&lt;'C'!$T101),'C'!$G101,0)*AU169</f>
        <v>0</v>
      </c>
      <c r="AV164" s="229">
        <f>+IF(AND(AV162&gt;='C'!$R101,AV162&lt;'C'!$T101),'C'!$G101,0)*AV169</f>
        <v>0</v>
      </c>
      <c r="AW164" s="229">
        <f>+IF(AND(AW162&gt;='C'!$R101,AW162&lt;'C'!$T101),'C'!$G101,0)*AW169</f>
        <v>0</v>
      </c>
      <c r="AX164" s="229">
        <f>+IF(AND(AX162&gt;='C'!$R101,AX162&lt;'C'!$T101),'C'!$G101,0)*AX169</f>
        <v>0</v>
      </c>
      <c r="AY164" s="229">
        <f>+IF(AND(AY162&gt;='C'!$R101,AY162&lt;'C'!$T101),'C'!$G101,0)*AY169</f>
        <v>0</v>
      </c>
      <c r="AZ164" s="229">
        <f>+IF(AND(AZ162&gt;='C'!$R101,AZ162&lt;'C'!$T101),'C'!$G101,0)*AZ169</f>
        <v>0</v>
      </c>
      <c r="BA164" s="229">
        <f>+IF(AND(BA162&gt;='C'!$R101,BA162&lt;'C'!$T101),'C'!$G101,0)*BA169</f>
        <v>0</v>
      </c>
      <c r="BB164" s="229">
        <f>+IF(AND(BB162&gt;='C'!$R101,BB162&lt;'C'!$T101),'C'!$G101,0)*BB169</f>
        <v>0</v>
      </c>
      <c r="BC164" s="229">
        <f>+IF(AND(BC162&gt;='C'!$R101,BC162&lt;'C'!$T101),'C'!$G101,0)*BC169</f>
        <v>0</v>
      </c>
      <c r="BD164" s="229">
        <f>+IF(AND(BD162&gt;='C'!$R101,BD162&lt;'C'!$T101),'C'!$G101,0)*BD169</f>
        <v>0</v>
      </c>
      <c r="BE164" s="229">
        <f>+IF(AND(BE162&gt;='C'!$R101,BE162&lt;'C'!$T101),'C'!$G101,0)*BE169</f>
        <v>0</v>
      </c>
      <c r="BF164" s="229">
        <f>+IF(AND(BF162&gt;='C'!$R101,BF162&lt;'C'!$T101),'C'!$G101,0)*BF169</f>
        <v>0</v>
      </c>
      <c r="BG164" s="229">
        <f>+IF(AND(BG162&gt;='C'!$R101,BG162&lt;'C'!$T101),'C'!$G101,0)*BG169</f>
        <v>0</v>
      </c>
      <c r="BH164" s="229">
        <f>+IF(AND(BH162&gt;='C'!$R101,BH162&lt;'C'!$T101),'C'!$G101,0)*BH169</f>
        <v>0</v>
      </c>
      <c r="BI164" s="229">
        <f>+IF(AND(BI162&gt;='C'!$R101,BI162&lt;'C'!$T101),'C'!$G101,0)*BI169</f>
        <v>0</v>
      </c>
      <c r="BJ164" s="229">
        <f>+IF(AND(BJ162&gt;='C'!$R101,BJ162&lt;'C'!$T101),'C'!$G101,0)*BJ169</f>
        <v>0</v>
      </c>
      <c r="BK164" s="229">
        <f>+IF(AND(BK162&gt;='C'!$R101,BK162&lt;'C'!$T101),'C'!$G101,0)*BK169</f>
        <v>0</v>
      </c>
    </row>
    <row r="165" spans="1:63" s="122" customFormat="1">
      <c r="A165" s="140"/>
      <c r="B165" s="226" t="s">
        <v>247</v>
      </c>
      <c r="C165" s="213"/>
      <c r="D165" s="229">
        <f t="shared" ref="D165:AI165" si="106">+D164-D166-D163</f>
        <v>0</v>
      </c>
      <c r="E165" s="229">
        <f t="shared" si="106"/>
        <v>0</v>
      </c>
      <c r="F165" s="229">
        <f t="shared" si="106"/>
        <v>0</v>
      </c>
      <c r="G165" s="229">
        <f t="shared" si="106"/>
        <v>0</v>
      </c>
      <c r="H165" s="229">
        <f t="shared" si="106"/>
        <v>0</v>
      </c>
      <c r="I165" s="229">
        <f t="shared" si="106"/>
        <v>0</v>
      </c>
      <c r="J165" s="229">
        <f t="shared" si="106"/>
        <v>0</v>
      </c>
      <c r="K165" s="229">
        <f t="shared" si="106"/>
        <v>0</v>
      </c>
      <c r="L165" s="229">
        <f t="shared" si="106"/>
        <v>0</v>
      </c>
      <c r="M165" s="229">
        <f t="shared" si="106"/>
        <v>0</v>
      </c>
      <c r="N165" s="229">
        <f t="shared" si="106"/>
        <v>0</v>
      </c>
      <c r="O165" s="229">
        <f t="shared" si="106"/>
        <v>0</v>
      </c>
      <c r="P165" s="229">
        <f t="shared" si="106"/>
        <v>0</v>
      </c>
      <c r="Q165" s="229">
        <f t="shared" si="106"/>
        <v>0</v>
      </c>
      <c r="R165" s="229">
        <f t="shared" si="106"/>
        <v>0</v>
      </c>
      <c r="S165" s="229">
        <f t="shared" si="106"/>
        <v>0</v>
      </c>
      <c r="T165" s="229">
        <f t="shared" si="106"/>
        <v>0</v>
      </c>
      <c r="U165" s="229">
        <f t="shared" si="106"/>
        <v>0</v>
      </c>
      <c r="V165" s="229">
        <f t="shared" si="106"/>
        <v>0</v>
      </c>
      <c r="W165" s="229">
        <f t="shared" si="106"/>
        <v>0</v>
      </c>
      <c r="X165" s="229">
        <f t="shared" si="106"/>
        <v>0</v>
      </c>
      <c r="Y165" s="229">
        <f t="shared" si="106"/>
        <v>0</v>
      </c>
      <c r="Z165" s="229">
        <f t="shared" si="106"/>
        <v>0</v>
      </c>
      <c r="AA165" s="229">
        <f t="shared" si="106"/>
        <v>0</v>
      </c>
      <c r="AB165" s="229">
        <f t="shared" si="106"/>
        <v>0</v>
      </c>
      <c r="AC165" s="229">
        <f t="shared" si="106"/>
        <v>0</v>
      </c>
      <c r="AD165" s="229">
        <f t="shared" si="106"/>
        <v>0</v>
      </c>
      <c r="AE165" s="229">
        <f t="shared" si="106"/>
        <v>0</v>
      </c>
      <c r="AF165" s="229">
        <f t="shared" si="106"/>
        <v>0</v>
      </c>
      <c r="AG165" s="229">
        <f t="shared" si="106"/>
        <v>0</v>
      </c>
      <c r="AH165" s="229">
        <f t="shared" si="106"/>
        <v>0</v>
      </c>
      <c r="AI165" s="229">
        <f t="shared" si="106"/>
        <v>0</v>
      </c>
      <c r="AJ165" s="229">
        <f t="shared" ref="AJ165:BK165" si="107">+AJ164-AJ166-AJ163</f>
        <v>0</v>
      </c>
      <c r="AK165" s="229">
        <f t="shared" si="107"/>
        <v>0</v>
      </c>
      <c r="AL165" s="229">
        <f t="shared" si="107"/>
        <v>0</v>
      </c>
      <c r="AM165" s="229">
        <f t="shared" si="107"/>
        <v>0</v>
      </c>
      <c r="AN165" s="229">
        <f t="shared" si="107"/>
        <v>0</v>
      </c>
      <c r="AO165" s="229">
        <f t="shared" si="107"/>
        <v>0</v>
      </c>
      <c r="AP165" s="229">
        <f t="shared" si="107"/>
        <v>0</v>
      </c>
      <c r="AQ165" s="229">
        <f t="shared" si="107"/>
        <v>0</v>
      </c>
      <c r="AR165" s="229">
        <f t="shared" si="107"/>
        <v>0</v>
      </c>
      <c r="AS165" s="229">
        <f t="shared" si="107"/>
        <v>0</v>
      </c>
      <c r="AT165" s="229">
        <f t="shared" si="107"/>
        <v>0</v>
      </c>
      <c r="AU165" s="229">
        <f t="shared" si="107"/>
        <v>0</v>
      </c>
      <c r="AV165" s="229">
        <f t="shared" si="107"/>
        <v>0</v>
      </c>
      <c r="AW165" s="229">
        <f t="shared" si="107"/>
        <v>0</v>
      </c>
      <c r="AX165" s="229">
        <f t="shared" si="107"/>
        <v>0</v>
      </c>
      <c r="AY165" s="229">
        <f t="shared" si="107"/>
        <v>0</v>
      </c>
      <c r="AZ165" s="229">
        <f t="shared" si="107"/>
        <v>0</v>
      </c>
      <c r="BA165" s="229">
        <f t="shared" si="107"/>
        <v>0</v>
      </c>
      <c r="BB165" s="229">
        <f t="shared" si="107"/>
        <v>0</v>
      </c>
      <c r="BC165" s="229">
        <f t="shared" si="107"/>
        <v>0</v>
      </c>
      <c r="BD165" s="229">
        <f t="shared" si="107"/>
        <v>0</v>
      </c>
      <c r="BE165" s="229">
        <f t="shared" si="107"/>
        <v>0</v>
      </c>
      <c r="BF165" s="229">
        <f t="shared" si="107"/>
        <v>0</v>
      </c>
      <c r="BG165" s="229">
        <f t="shared" si="107"/>
        <v>0</v>
      </c>
      <c r="BH165" s="229">
        <f t="shared" si="107"/>
        <v>0</v>
      </c>
      <c r="BI165" s="229">
        <f t="shared" si="107"/>
        <v>0</v>
      </c>
      <c r="BJ165" s="229">
        <f t="shared" si="107"/>
        <v>0</v>
      </c>
      <c r="BK165" s="229">
        <f t="shared" si="107"/>
        <v>0</v>
      </c>
    </row>
    <row r="166" spans="1:63" s="122" customFormat="1">
      <c r="A166" s="140"/>
      <c r="B166" s="226" t="s">
        <v>93</v>
      </c>
      <c r="C166" s="213"/>
      <c r="D166" s="229">
        <f>+IF(AND(D162&gt;='C'!$R101,D162&lt;'C'!$T101),'C'!$J101,0)*D169</f>
        <v>0</v>
      </c>
      <c r="E166" s="229">
        <f>+IF(AND(E162&gt;='C'!$R101,E162&lt;'C'!$T101),'C'!$J101,0)*E169</f>
        <v>0</v>
      </c>
      <c r="F166" s="229">
        <f>+IF(AND(F162&gt;='C'!$R101,F162&lt;'C'!$T101),'C'!$J101,0)*F169</f>
        <v>0</v>
      </c>
      <c r="G166" s="229">
        <f>+IF(AND(G162&gt;='C'!$R101,G162&lt;'C'!$T101),'C'!$J101,0)*G169</f>
        <v>0</v>
      </c>
      <c r="H166" s="229">
        <f>+IF(AND(H162&gt;='C'!$R101,H162&lt;'C'!$T101),'C'!$J101,0)*H169</f>
        <v>0</v>
      </c>
      <c r="I166" s="229">
        <f>+IF(AND(I162&gt;='C'!$R101,I162&lt;'C'!$T101),'C'!$J101,0)*I169</f>
        <v>0</v>
      </c>
      <c r="J166" s="229">
        <f>+IF(AND(J162&gt;='C'!$R101,J162&lt;'C'!$T101),'C'!$J101,0)*J169</f>
        <v>0</v>
      </c>
      <c r="K166" s="229">
        <f>+IF(AND(K162&gt;='C'!$R101,K162&lt;'C'!$T101),'C'!$J101,0)*K169</f>
        <v>0</v>
      </c>
      <c r="L166" s="229">
        <f>+IF(AND(L162&gt;='C'!$R101,L162&lt;'C'!$T101),'C'!$J101,0)*L169</f>
        <v>0</v>
      </c>
      <c r="M166" s="229">
        <f>+IF(AND(M162&gt;='C'!$R101,M162&lt;'C'!$T101),'C'!$J101,0)*M169</f>
        <v>0</v>
      </c>
      <c r="N166" s="229">
        <f>+IF(AND(N162&gt;='C'!$R101,N162&lt;'C'!$T101),'C'!$J101,0)*N169</f>
        <v>0</v>
      </c>
      <c r="O166" s="229">
        <f>+IF(AND(O162&gt;='C'!$R101,O162&lt;'C'!$T101),'C'!$J101,0)*O169</f>
        <v>0</v>
      </c>
      <c r="P166" s="229">
        <f>+IF(AND(P162&gt;='C'!$R101,P162&lt;'C'!$T101),'C'!$J101,0)*P169</f>
        <v>0</v>
      </c>
      <c r="Q166" s="229">
        <f>+IF(AND(Q162&gt;='C'!$R101,Q162&lt;'C'!$T101),'C'!$J101,0)*Q169</f>
        <v>0</v>
      </c>
      <c r="R166" s="229">
        <f>+IF(AND(R162&gt;='C'!$R101,R162&lt;'C'!$T101),'C'!$J101,0)*R169</f>
        <v>0</v>
      </c>
      <c r="S166" s="229">
        <f>+IF(AND(S162&gt;='C'!$R101,S162&lt;'C'!$T101),'C'!$J101,0)*S169</f>
        <v>0</v>
      </c>
      <c r="T166" s="229">
        <f>+IF(AND(T162&gt;='C'!$R101,T162&lt;'C'!$T101),'C'!$J101,0)*T169</f>
        <v>0</v>
      </c>
      <c r="U166" s="229">
        <f>+IF(AND(U162&gt;='C'!$R101,U162&lt;'C'!$T101),'C'!$J101,0)*U169</f>
        <v>0</v>
      </c>
      <c r="V166" s="229">
        <f>+IF(AND(V162&gt;='C'!$R101,V162&lt;'C'!$T101),'C'!$J101,0)*V169</f>
        <v>0</v>
      </c>
      <c r="W166" s="229">
        <f>+IF(AND(W162&gt;='C'!$R101,W162&lt;'C'!$T101),'C'!$J101,0)*W169</f>
        <v>0</v>
      </c>
      <c r="X166" s="229">
        <f>+IF(AND(X162&gt;='C'!$R101,X162&lt;'C'!$T101),'C'!$J101,0)*X169</f>
        <v>0</v>
      </c>
      <c r="Y166" s="229">
        <f>+IF(AND(Y162&gt;='C'!$R101,Y162&lt;'C'!$T101),'C'!$J101,0)*Y169</f>
        <v>0</v>
      </c>
      <c r="Z166" s="229">
        <f>+IF(AND(Z162&gt;='C'!$R101,Z162&lt;'C'!$T101),'C'!$J101,0)*Z169</f>
        <v>0</v>
      </c>
      <c r="AA166" s="229">
        <f>+IF(AND(AA162&gt;='C'!$R101,AA162&lt;'C'!$T101),'C'!$J101,0)*AA169</f>
        <v>0</v>
      </c>
      <c r="AB166" s="229">
        <f>+IF(AND(AB162&gt;='C'!$R101,AB162&lt;'C'!$T101),'C'!$J101,0)*AB169</f>
        <v>0</v>
      </c>
      <c r="AC166" s="229">
        <f>+IF(AND(AC162&gt;='C'!$R101,AC162&lt;'C'!$T101),'C'!$J101,0)*AC169</f>
        <v>0</v>
      </c>
      <c r="AD166" s="229">
        <f>+IF(AND(AD162&gt;='C'!$R101,AD162&lt;'C'!$T101),'C'!$J101,0)*AD169</f>
        <v>0</v>
      </c>
      <c r="AE166" s="229">
        <f>+IF(AND(AE162&gt;='C'!$R101,AE162&lt;'C'!$T101),'C'!$J101,0)*AE169</f>
        <v>0</v>
      </c>
      <c r="AF166" s="229">
        <f>+IF(AND(AF162&gt;='C'!$R101,AF162&lt;'C'!$T101),'C'!$J101,0)*AF169</f>
        <v>0</v>
      </c>
      <c r="AG166" s="229">
        <f>+IF(AND(AG162&gt;='C'!$R101,AG162&lt;'C'!$T101),'C'!$J101,0)*AG169</f>
        <v>0</v>
      </c>
      <c r="AH166" s="229">
        <f>+IF(AND(AH162&gt;='C'!$R101,AH162&lt;'C'!$T101),'C'!$J101,0)*AH169</f>
        <v>0</v>
      </c>
      <c r="AI166" s="229">
        <f>+IF(AND(AI162&gt;='C'!$R101,AI162&lt;'C'!$T101),'C'!$J101,0)*AI169</f>
        <v>0</v>
      </c>
      <c r="AJ166" s="229">
        <f>+IF(AND(AJ162&gt;='C'!$R101,AJ162&lt;'C'!$T101),'C'!$J101,0)*AJ169</f>
        <v>0</v>
      </c>
      <c r="AK166" s="229">
        <f>+IF(AND(AK162&gt;='C'!$R101,AK162&lt;'C'!$T101),'C'!$J101,0)*AK169</f>
        <v>0</v>
      </c>
      <c r="AL166" s="229">
        <f>+IF(AND(AL162&gt;='C'!$R101,AL162&lt;'C'!$T101),'C'!$J101,0)*AL169</f>
        <v>0</v>
      </c>
      <c r="AM166" s="229">
        <f>+IF(AND(AM162&gt;='C'!$R101,AM162&lt;'C'!$T101),'C'!$J101,0)*AM169</f>
        <v>0</v>
      </c>
      <c r="AN166" s="229">
        <f>+IF(AND(AN162&gt;='C'!$R101,AN162&lt;'C'!$T101),'C'!$J101,0)*AN169</f>
        <v>0</v>
      </c>
      <c r="AO166" s="229">
        <f>+IF(AND(AO162&gt;='C'!$R101,AO162&lt;'C'!$T101),'C'!$J101,0)*AO169</f>
        <v>0</v>
      </c>
      <c r="AP166" s="229">
        <f>+IF(AND(AP162&gt;='C'!$R101,AP162&lt;'C'!$T101),'C'!$J101,0)*AP169</f>
        <v>0</v>
      </c>
      <c r="AQ166" s="229">
        <f>+IF(AND(AQ162&gt;='C'!$R101,AQ162&lt;'C'!$T101),'C'!$J101,0)*AQ169</f>
        <v>0</v>
      </c>
      <c r="AR166" s="229">
        <f>+IF(AND(AR162&gt;='C'!$R101,AR162&lt;'C'!$T101),'C'!$J101,0)*AR169</f>
        <v>0</v>
      </c>
      <c r="AS166" s="229">
        <f>+IF(AND(AS162&gt;='C'!$R101,AS162&lt;'C'!$T101),'C'!$J101,0)*AS169</f>
        <v>0</v>
      </c>
      <c r="AT166" s="229">
        <f>+IF(AND(AT162&gt;='C'!$R101,AT162&lt;'C'!$T101),'C'!$J101,0)*AT169</f>
        <v>0</v>
      </c>
      <c r="AU166" s="229">
        <f>+IF(AND(AU162&gt;='C'!$R101,AU162&lt;'C'!$T101),'C'!$J101,0)*AU169</f>
        <v>0</v>
      </c>
      <c r="AV166" s="229">
        <f>+IF(AND(AV162&gt;='C'!$R101,AV162&lt;'C'!$T101),'C'!$J101,0)*AV169</f>
        <v>0</v>
      </c>
      <c r="AW166" s="229">
        <f>+IF(AND(AW162&gt;='C'!$R101,AW162&lt;'C'!$T101),'C'!$J101,0)*AW169</f>
        <v>0</v>
      </c>
      <c r="AX166" s="229">
        <f>+IF(AND(AX162&gt;='C'!$R101,AX162&lt;'C'!$T101),'C'!$J101,0)*AX169</f>
        <v>0</v>
      </c>
      <c r="AY166" s="229">
        <f>+IF(AND(AY162&gt;='C'!$R101,AY162&lt;'C'!$T101),'C'!$J101,0)*AY169</f>
        <v>0</v>
      </c>
      <c r="AZ166" s="229">
        <f>+IF(AND(AZ162&gt;='C'!$R101,AZ162&lt;'C'!$T101),'C'!$J101,0)*AZ169</f>
        <v>0</v>
      </c>
      <c r="BA166" s="229">
        <f>+IF(AND(BA162&gt;='C'!$R101,BA162&lt;'C'!$T101),'C'!$J101,0)*BA169</f>
        <v>0</v>
      </c>
      <c r="BB166" s="229">
        <f>+IF(AND(BB162&gt;='C'!$R101,BB162&lt;'C'!$T101),'C'!$J101,0)*BB169</f>
        <v>0</v>
      </c>
      <c r="BC166" s="229">
        <f>+IF(AND(BC162&gt;='C'!$R101,BC162&lt;'C'!$T101),'C'!$J101,0)*BC169</f>
        <v>0</v>
      </c>
      <c r="BD166" s="229">
        <f>+IF(AND(BD162&gt;='C'!$R101,BD162&lt;'C'!$T101),'C'!$J101,0)*BD169</f>
        <v>0</v>
      </c>
      <c r="BE166" s="229">
        <f>+IF(AND(BE162&gt;='C'!$R101,BE162&lt;'C'!$T101),'C'!$J101,0)*BE169</f>
        <v>0</v>
      </c>
      <c r="BF166" s="229">
        <f>+IF(AND(BF162&gt;='C'!$R101,BF162&lt;'C'!$T101),'C'!$J101,0)*BF169</f>
        <v>0</v>
      </c>
      <c r="BG166" s="229">
        <f>+IF(AND(BG162&gt;='C'!$R101,BG162&lt;'C'!$T101),'C'!$J101,0)*BG169</f>
        <v>0</v>
      </c>
      <c r="BH166" s="229">
        <f>+IF(AND(BH162&gt;='C'!$R101,BH162&lt;'C'!$T101),'C'!$J101,0)*BH169</f>
        <v>0</v>
      </c>
      <c r="BI166" s="229">
        <f>+IF(AND(BI162&gt;='C'!$R101,BI162&lt;'C'!$T101),'C'!$J101,0)*BI169</f>
        <v>0</v>
      </c>
      <c r="BJ166" s="229">
        <f>+IF(AND(BJ162&gt;='C'!$R101,BJ162&lt;'C'!$T101),'C'!$J101,0)*BJ169</f>
        <v>0</v>
      </c>
      <c r="BK166" s="229">
        <f>+IF(AND(BK162&gt;='C'!$R101,BK162&lt;'C'!$T101),'C'!$J101,0)*BK169</f>
        <v>0</v>
      </c>
    </row>
    <row r="167" spans="1:63" s="122" customFormat="1">
      <c r="A167" s="140"/>
      <c r="B167" s="227" t="s">
        <v>174</v>
      </c>
      <c r="C167" s="213"/>
      <c r="D167" s="229">
        <f>+IF(AND(D162&gt;='C'!$R101,D162&lt;'C'!$T101),'C'!$M101,0)</f>
        <v>0</v>
      </c>
      <c r="E167" s="229">
        <f>+IF(AND(E162&gt;='C'!$R101,E162&lt;'C'!$T101),'C'!$M101,0)</f>
        <v>0</v>
      </c>
      <c r="F167" s="229">
        <f>+IF(AND(F162&gt;='C'!$R101,F162&lt;'C'!$T101),'C'!$M101,0)</f>
        <v>0</v>
      </c>
      <c r="G167" s="229">
        <f>+IF(AND(G162&gt;='C'!$R101,G162&lt;'C'!$T101),'C'!$M101,0)</f>
        <v>0</v>
      </c>
      <c r="H167" s="229">
        <f>+IF(AND(H162&gt;='C'!$R101,H162&lt;'C'!$T101),'C'!$M101,0)</f>
        <v>0</v>
      </c>
      <c r="I167" s="229">
        <f>+IF(AND(I162&gt;='C'!$R101,I162&lt;'C'!$T101),'C'!$M101,0)</f>
        <v>0</v>
      </c>
      <c r="J167" s="229">
        <f>+IF(AND(J162&gt;='C'!$R101,J162&lt;'C'!$T101),'C'!$M101,0)</f>
        <v>0</v>
      </c>
      <c r="K167" s="229">
        <f>+IF(AND(K162&gt;='C'!$R101,K162&lt;'C'!$T101),'C'!$M101,0)</f>
        <v>0</v>
      </c>
      <c r="L167" s="229">
        <f>+IF(AND(L162&gt;='C'!$R101,L162&lt;'C'!$T101),'C'!$M101,0)</f>
        <v>0</v>
      </c>
      <c r="M167" s="229">
        <f>+IF(AND(M162&gt;='C'!$R101,M162&lt;'C'!$T101),'C'!$M101,0)</f>
        <v>0</v>
      </c>
      <c r="N167" s="229">
        <f>+IF(AND(N162&gt;='C'!$R101,N162&lt;'C'!$T101),'C'!$M101,0)</f>
        <v>0</v>
      </c>
      <c r="O167" s="229">
        <f>+IF(AND(O162&gt;='C'!$R101,O162&lt;'C'!$T101),'C'!$M101,0)</f>
        <v>0</v>
      </c>
      <c r="P167" s="229">
        <f>+IF(AND(P162&gt;='C'!$R101,P162&lt;'C'!$T101),'C'!$M101,0)</f>
        <v>0</v>
      </c>
      <c r="Q167" s="229">
        <f>+IF(AND(Q162&gt;='C'!$R101,Q162&lt;'C'!$T101),'C'!$M101,0)</f>
        <v>0</v>
      </c>
      <c r="R167" s="229">
        <f>+IF(AND(R162&gt;='C'!$R101,R162&lt;'C'!$T101),'C'!$M101,0)</f>
        <v>0</v>
      </c>
      <c r="S167" s="229">
        <f>+IF(AND(S162&gt;='C'!$R101,S162&lt;'C'!$T101),'C'!$M101,0)</f>
        <v>0</v>
      </c>
      <c r="T167" s="229">
        <f>+IF(AND(T162&gt;='C'!$R101,T162&lt;'C'!$T101),'C'!$M101,0)</f>
        <v>0</v>
      </c>
      <c r="U167" s="229">
        <f>+IF(AND(U162&gt;='C'!$R101,U162&lt;'C'!$T101),'C'!$M101,0)</f>
        <v>0</v>
      </c>
      <c r="V167" s="229">
        <f>+IF(AND(V162&gt;='C'!$R101,V162&lt;'C'!$T101),'C'!$M101,0)</f>
        <v>0</v>
      </c>
      <c r="W167" s="229">
        <f>+IF(AND(W162&gt;='C'!$R101,W162&lt;'C'!$T101),'C'!$M101,0)</f>
        <v>0</v>
      </c>
      <c r="X167" s="229">
        <f>+IF(AND(X162&gt;='C'!$R101,X162&lt;'C'!$T101),'C'!$M101,0)</f>
        <v>0</v>
      </c>
      <c r="Y167" s="229">
        <f>+IF(AND(Y162&gt;='C'!$R101,Y162&lt;'C'!$T101),'C'!$M101,0)</f>
        <v>0</v>
      </c>
      <c r="Z167" s="229">
        <f>+IF(AND(Z162&gt;='C'!$R101,Z162&lt;'C'!$T101),'C'!$M101,0)</f>
        <v>0</v>
      </c>
      <c r="AA167" s="229">
        <f>+IF(AND(AA162&gt;='C'!$R101,AA162&lt;'C'!$T101),'C'!$M101,0)</f>
        <v>0</v>
      </c>
      <c r="AB167" s="229">
        <f>+IF(AND(AB162&gt;='C'!$R101,AB162&lt;'C'!$T101),'C'!$M101,0)</f>
        <v>0</v>
      </c>
      <c r="AC167" s="229">
        <f>+IF(AND(AC162&gt;='C'!$R101,AC162&lt;'C'!$T101),'C'!$M101,0)</f>
        <v>0</v>
      </c>
      <c r="AD167" s="229">
        <f>+IF(AND(AD162&gt;='C'!$R101,AD162&lt;'C'!$T101),'C'!$M101,0)</f>
        <v>0</v>
      </c>
      <c r="AE167" s="229">
        <f>+IF(AND(AE162&gt;='C'!$R101,AE162&lt;'C'!$T101),'C'!$M101,0)</f>
        <v>0</v>
      </c>
      <c r="AF167" s="229">
        <f>+IF(AND(AF162&gt;='C'!$R101,AF162&lt;'C'!$T101),'C'!$M101,0)</f>
        <v>0</v>
      </c>
      <c r="AG167" s="229">
        <f>+IF(AND(AG162&gt;='C'!$R101,AG162&lt;'C'!$T101),'C'!$M101,0)</f>
        <v>0</v>
      </c>
      <c r="AH167" s="229">
        <f>+IF(AND(AH162&gt;='C'!$R101,AH162&lt;'C'!$T101),'C'!$M101,0)</f>
        <v>0</v>
      </c>
      <c r="AI167" s="229">
        <f>+IF(AND(AI162&gt;='C'!$R101,AI162&lt;'C'!$T101),'C'!$M101,0)</f>
        <v>0</v>
      </c>
      <c r="AJ167" s="229">
        <f>+IF(AND(AJ162&gt;='C'!$R101,AJ162&lt;'C'!$T101),'C'!$M101,0)</f>
        <v>0</v>
      </c>
      <c r="AK167" s="229">
        <f>+IF(AND(AK162&gt;='C'!$R101,AK162&lt;'C'!$T101),'C'!$M101,0)</f>
        <v>0</v>
      </c>
      <c r="AL167" s="229">
        <f>+IF(AND(AL162&gt;='C'!$R101,AL162&lt;'C'!$T101),'C'!$M101,0)</f>
        <v>0</v>
      </c>
      <c r="AM167" s="229">
        <f>+IF(AND(AM162&gt;='C'!$R101,AM162&lt;'C'!$T101),'C'!$M101,0)</f>
        <v>0</v>
      </c>
      <c r="AN167" s="229">
        <f>+IF(AND(AN162&gt;='C'!$R101,AN162&lt;'C'!$T101),'C'!$M101,0)</f>
        <v>0</v>
      </c>
      <c r="AO167" s="229">
        <f>+IF(AND(AO162&gt;='C'!$R101,AO162&lt;'C'!$T101),'C'!$M101,0)</f>
        <v>0</v>
      </c>
      <c r="AP167" s="229">
        <f>+IF(AND(AP162&gt;='C'!$R101,AP162&lt;'C'!$T101),'C'!$M101,0)</f>
        <v>0</v>
      </c>
      <c r="AQ167" s="229">
        <f>+IF(AND(AQ162&gt;='C'!$R101,AQ162&lt;'C'!$T101),'C'!$M101,0)</f>
        <v>0</v>
      </c>
      <c r="AR167" s="229">
        <f>+IF(AND(AR162&gt;='C'!$R101,AR162&lt;'C'!$T101),'C'!$M101,0)</f>
        <v>0</v>
      </c>
      <c r="AS167" s="229">
        <f>+IF(AND(AS162&gt;='C'!$R101,AS162&lt;'C'!$T101),'C'!$M101,0)</f>
        <v>0</v>
      </c>
      <c r="AT167" s="229">
        <f>+IF(AND(AT162&gt;='C'!$R101,AT162&lt;'C'!$T101),'C'!$M101,0)</f>
        <v>0</v>
      </c>
      <c r="AU167" s="229">
        <f>+IF(AND(AU162&gt;='C'!$R101,AU162&lt;'C'!$T101),'C'!$M101,0)</f>
        <v>0</v>
      </c>
      <c r="AV167" s="229">
        <f>+IF(AND(AV162&gt;='C'!$R101,AV162&lt;'C'!$T101),'C'!$M101,0)</f>
        <v>0</v>
      </c>
      <c r="AW167" s="229">
        <f>+IF(AND(AW162&gt;='C'!$R101,AW162&lt;'C'!$T101),'C'!$M101,0)</f>
        <v>0</v>
      </c>
      <c r="AX167" s="229">
        <f>+IF(AND(AX162&gt;='C'!$R101,AX162&lt;'C'!$T101),'C'!$M101,0)</f>
        <v>0</v>
      </c>
      <c r="AY167" s="229">
        <f>+IF(AND(AY162&gt;='C'!$R101,AY162&lt;'C'!$T101),'C'!$M101,0)</f>
        <v>0</v>
      </c>
      <c r="AZ167" s="229">
        <f>+IF(AND(AZ162&gt;='C'!$R101,AZ162&lt;'C'!$T101),'C'!$M101,0)</f>
        <v>0</v>
      </c>
      <c r="BA167" s="229">
        <f>+IF(AND(BA162&gt;='C'!$R101,BA162&lt;'C'!$T101),'C'!$M101,0)</f>
        <v>0</v>
      </c>
      <c r="BB167" s="229">
        <f>+IF(AND(BB162&gt;='C'!$R101,BB162&lt;'C'!$T101),'C'!$M101,0)</f>
        <v>0</v>
      </c>
      <c r="BC167" s="229">
        <f>+IF(AND(BC162&gt;='C'!$R101,BC162&lt;'C'!$T101),'C'!$M101,0)</f>
        <v>0</v>
      </c>
      <c r="BD167" s="229">
        <f>+IF(AND(BD162&gt;='C'!$R101,BD162&lt;'C'!$T101),'C'!$M101,0)</f>
        <v>0</v>
      </c>
      <c r="BE167" s="229">
        <f>+IF(AND(BE162&gt;='C'!$R101,BE162&lt;'C'!$T101),'C'!$M101,0)</f>
        <v>0</v>
      </c>
      <c r="BF167" s="229">
        <f>+IF(AND(BF162&gt;='C'!$R101,BF162&lt;'C'!$T101),'C'!$M101,0)</f>
        <v>0</v>
      </c>
      <c r="BG167" s="229">
        <f>+IF(AND(BG162&gt;='C'!$R101,BG162&lt;'C'!$T101),'C'!$M101,0)</f>
        <v>0</v>
      </c>
      <c r="BH167" s="229">
        <f>+IF(AND(BH162&gt;='C'!$R101,BH162&lt;'C'!$T101),'C'!$M101,0)</f>
        <v>0</v>
      </c>
      <c r="BI167" s="229">
        <f>+IF(AND(BI162&gt;='C'!$R101,BI162&lt;'C'!$T101),'C'!$M101,0)</f>
        <v>0</v>
      </c>
      <c r="BJ167" s="229">
        <f>+IF(AND(BJ162&gt;='C'!$R101,BJ162&lt;'C'!$T101),'C'!$M101,0)</f>
        <v>0</v>
      </c>
      <c r="BK167" s="229">
        <f>+IF(AND(BK162&gt;='C'!$R101,BK162&lt;'C'!$T101),'C'!$M101,0)</f>
        <v>0</v>
      </c>
    </row>
    <row r="168" spans="1:63">
      <c r="B168" s="228" t="s">
        <v>246</v>
      </c>
      <c r="C168" s="215"/>
      <c r="D168" s="157">
        <f t="shared" ref="D168:AI168" si="108">SUM(D165:D167)</f>
        <v>0</v>
      </c>
      <c r="E168" s="157">
        <f t="shared" si="108"/>
        <v>0</v>
      </c>
      <c r="F168" s="157">
        <f t="shared" si="108"/>
        <v>0</v>
      </c>
      <c r="G168" s="157">
        <f t="shared" si="108"/>
        <v>0</v>
      </c>
      <c r="H168" s="157">
        <f t="shared" si="108"/>
        <v>0</v>
      </c>
      <c r="I168" s="157">
        <f t="shared" si="108"/>
        <v>0</v>
      </c>
      <c r="J168" s="157">
        <f t="shared" si="108"/>
        <v>0</v>
      </c>
      <c r="K168" s="157">
        <f t="shared" si="108"/>
        <v>0</v>
      </c>
      <c r="L168" s="157">
        <f t="shared" si="108"/>
        <v>0</v>
      </c>
      <c r="M168" s="157">
        <f t="shared" si="108"/>
        <v>0</v>
      </c>
      <c r="N168" s="157">
        <f t="shared" si="108"/>
        <v>0</v>
      </c>
      <c r="O168" s="157">
        <f t="shared" si="108"/>
        <v>0</v>
      </c>
      <c r="P168" s="157">
        <f t="shared" si="108"/>
        <v>0</v>
      </c>
      <c r="Q168" s="157">
        <f t="shared" si="108"/>
        <v>0</v>
      </c>
      <c r="R168" s="157">
        <f t="shared" si="108"/>
        <v>0</v>
      </c>
      <c r="S168" s="157">
        <f t="shared" si="108"/>
        <v>0</v>
      </c>
      <c r="T168" s="157">
        <f t="shared" si="108"/>
        <v>0</v>
      </c>
      <c r="U168" s="157">
        <f t="shared" si="108"/>
        <v>0</v>
      </c>
      <c r="V168" s="157">
        <f t="shared" si="108"/>
        <v>0</v>
      </c>
      <c r="W168" s="157">
        <f t="shared" si="108"/>
        <v>0</v>
      </c>
      <c r="X168" s="157">
        <f t="shared" si="108"/>
        <v>0</v>
      </c>
      <c r="Y168" s="157">
        <f t="shared" si="108"/>
        <v>0</v>
      </c>
      <c r="Z168" s="157">
        <f t="shared" si="108"/>
        <v>0</v>
      </c>
      <c r="AA168" s="157">
        <f t="shared" si="108"/>
        <v>0</v>
      </c>
      <c r="AB168" s="157">
        <f t="shared" si="108"/>
        <v>0</v>
      </c>
      <c r="AC168" s="157">
        <f t="shared" si="108"/>
        <v>0</v>
      </c>
      <c r="AD168" s="157">
        <f t="shared" si="108"/>
        <v>0</v>
      </c>
      <c r="AE168" s="157">
        <f t="shared" si="108"/>
        <v>0</v>
      </c>
      <c r="AF168" s="157">
        <f t="shared" si="108"/>
        <v>0</v>
      </c>
      <c r="AG168" s="157">
        <f t="shared" si="108"/>
        <v>0</v>
      </c>
      <c r="AH168" s="157">
        <f t="shared" si="108"/>
        <v>0</v>
      </c>
      <c r="AI168" s="157">
        <f t="shared" si="108"/>
        <v>0</v>
      </c>
      <c r="AJ168" s="157">
        <f t="shared" ref="AJ168:BK168" si="109">SUM(AJ165:AJ167)</f>
        <v>0</v>
      </c>
      <c r="AK168" s="157">
        <f t="shared" si="109"/>
        <v>0</v>
      </c>
      <c r="AL168" s="157">
        <f t="shared" si="109"/>
        <v>0</v>
      </c>
      <c r="AM168" s="157">
        <f t="shared" si="109"/>
        <v>0</v>
      </c>
      <c r="AN168" s="157">
        <f t="shared" si="109"/>
        <v>0</v>
      </c>
      <c r="AO168" s="157">
        <f t="shared" si="109"/>
        <v>0</v>
      </c>
      <c r="AP168" s="157">
        <f t="shared" si="109"/>
        <v>0</v>
      </c>
      <c r="AQ168" s="157">
        <f t="shared" si="109"/>
        <v>0</v>
      </c>
      <c r="AR168" s="157">
        <f t="shared" si="109"/>
        <v>0</v>
      </c>
      <c r="AS168" s="157">
        <f t="shared" si="109"/>
        <v>0</v>
      </c>
      <c r="AT168" s="157">
        <f t="shared" si="109"/>
        <v>0</v>
      </c>
      <c r="AU168" s="157">
        <f t="shared" si="109"/>
        <v>0</v>
      </c>
      <c r="AV168" s="157">
        <f t="shared" si="109"/>
        <v>0</v>
      </c>
      <c r="AW168" s="157">
        <f t="shared" si="109"/>
        <v>0</v>
      </c>
      <c r="AX168" s="157">
        <f t="shared" si="109"/>
        <v>0</v>
      </c>
      <c r="AY168" s="157">
        <f t="shared" si="109"/>
        <v>0</v>
      </c>
      <c r="AZ168" s="157">
        <f t="shared" si="109"/>
        <v>0</v>
      </c>
      <c r="BA168" s="157">
        <f t="shared" si="109"/>
        <v>0</v>
      </c>
      <c r="BB168" s="157">
        <f t="shared" si="109"/>
        <v>0</v>
      </c>
      <c r="BC168" s="157">
        <f t="shared" si="109"/>
        <v>0</v>
      </c>
      <c r="BD168" s="157">
        <f t="shared" si="109"/>
        <v>0</v>
      </c>
      <c r="BE168" s="157">
        <f t="shared" si="109"/>
        <v>0</v>
      </c>
      <c r="BF168" s="157">
        <f t="shared" si="109"/>
        <v>0</v>
      </c>
      <c r="BG168" s="157">
        <f t="shared" si="109"/>
        <v>0</v>
      </c>
      <c r="BH168" s="157">
        <f t="shared" si="109"/>
        <v>0</v>
      </c>
      <c r="BI168" s="157">
        <f t="shared" si="109"/>
        <v>0</v>
      </c>
      <c r="BJ168" s="157">
        <f t="shared" si="109"/>
        <v>0</v>
      </c>
      <c r="BK168" s="157">
        <f t="shared" si="109"/>
        <v>0</v>
      </c>
    </row>
    <row r="169" spans="1:63">
      <c r="B169" s="123" t="s">
        <v>364</v>
      </c>
      <c r="D169" s="158">
        <f>IF('C'!$C$101=NT!$AB$3,+IF(OR(D162=NT!$C$31,D162=NT!$C$37,D162=NT!$C$43,D162=NT!$C$49,D162=NT!$C$55,D162=NT!$C$61,D162=NT!$C$67,D162=NT!$C$73,D162=NT!$C$79,D162=NT!$C$85,D162=NT!$C$91,D162=NT!$C$97,D162=NT!$C$104,D162=NT!$C$110,D162=NT!$C$116,D162=NT!$C$123,D162=NT!$C$129,D162=NT!$C$135),2,1),1)</f>
        <v>1</v>
      </c>
      <c r="E169" s="158">
        <f>IF('C'!$C$101=NT!$AB$3,+IF(OR(E162=NT!$C$31,E162=NT!$C$37,E162=NT!$C$43,E162=NT!$C$49,E162=NT!$C$55,E162=NT!$C$61,E162=NT!$C$67,E162=NT!$C$73,E162=NT!$C$79,E162=NT!$C$85,E162=NT!$C$91,E162=NT!$C$97,E162=NT!$C$104,E162=NT!$C$110,E162=NT!$C$116,E162=NT!$C$123,E162=NT!$C$129,E162=NT!$C$135),2,1),1)</f>
        <v>1</v>
      </c>
      <c r="F169" s="158">
        <f>IF('C'!$C$101=NT!$AB$3,+IF(OR(F162=NT!$C$31,F162=NT!$C$37,F162=NT!$C$43,F162=NT!$C$49,F162=NT!$C$55,F162=NT!$C$61,F162=NT!$C$67,F162=NT!$C$73,F162=NT!$C$79,F162=NT!$C$85,F162=NT!$C$91,F162=NT!$C$97,F162=NT!$C$104,F162=NT!$C$110,F162=NT!$C$116,F162=NT!$C$123,F162=NT!$C$129,F162=NT!$C$135),2,1),1)</f>
        <v>1</v>
      </c>
      <c r="G169" s="158">
        <f>IF('C'!$C$101=NT!$AB$3,+IF(OR(G162=NT!$C$31,G162=NT!$C$37,G162=NT!$C$43,G162=NT!$C$49,G162=NT!$C$55,G162=NT!$C$61,G162=NT!$C$67,G162=NT!$C$73,G162=NT!$C$79,G162=NT!$C$85,G162=NT!$C$91,G162=NT!$C$97,G162=NT!$C$104,G162=NT!$C$110,G162=NT!$C$116,G162=NT!$C$123,G162=NT!$C$129,G162=NT!$C$135),2,1),1)</f>
        <v>1</v>
      </c>
      <c r="H169" s="158">
        <f>IF('C'!$C$101=NT!$AB$3,+IF(OR(H162=NT!$C$31,H162=NT!$C$37,H162=NT!$C$43,H162=NT!$C$49,H162=NT!$C$55,H162=NT!$C$61,H162=NT!$C$67,H162=NT!$C$73,H162=NT!$C$79,H162=NT!$C$85,H162=NT!$C$91,H162=NT!$C$97,H162=NT!$C$104,H162=NT!$C$110,H162=NT!$C$116,H162=NT!$C$123,H162=NT!$C$129,H162=NT!$C$135),2,1),1)</f>
        <v>1</v>
      </c>
      <c r="I169" s="158">
        <f>IF('C'!$C$101=NT!$AB$3,+IF(OR(I162=NT!$C$31,I162=NT!$C$37,I162=NT!$C$43,I162=NT!$C$49,I162=NT!$C$55,I162=NT!$C$61,I162=NT!$C$67,I162=NT!$C$73,I162=NT!$C$79,I162=NT!$C$85,I162=NT!$C$91,I162=NT!$C$97,I162=NT!$C$104,I162=NT!$C$110,I162=NT!$C$116,I162=NT!$C$123,I162=NT!$C$129,I162=NT!$C$135),2,1),1)</f>
        <v>1</v>
      </c>
      <c r="J169" s="158">
        <f>IF('C'!$C$101=NT!$AB$3,+IF(OR(J162=NT!$C$31,J162=NT!$C$37,J162=NT!$C$43,J162=NT!$C$49,J162=NT!$C$55,J162=NT!$C$61,J162=NT!$C$67,J162=NT!$C$73,J162=NT!$C$79,J162=NT!$C$85,J162=NT!$C$91,J162=NT!$C$97,J162=NT!$C$104,J162=NT!$C$110,J162=NT!$C$116,J162=NT!$C$123,J162=NT!$C$129,J162=NT!$C$135),2,1),1)</f>
        <v>1</v>
      </c>
      <c r="K169" s="158">
        <f>IF('C'!$C$101=NT!$AB$3,+IF(OR(K162=NT!$C$31,K162=NT!$C$37,K162=NT!$C$43,K162=NT!$C$49,K162=NT!$C$55,K162=NT!$C$61,K162=NT!$C$67,K162=NT!$C$73,K162=NT!$C$79,K162=NT!$C$85,K162=NT!$C$91,K162=NT!$C$97,K162=NT!$C$104,K162=NT!$C$110,K162=NT!$C$116,K162=NT!$C$123,K162=NT!$C$129,K162=NT!$C$135),2,1),1)</f>
        <v>1</v>
      </c>
      <c r="L169" s="158">
        <f>IF('C'!$C$101=NT!$AB$3,+IF(OR(L162=NT!$C$31,L162=NT!$C$37,L162=NT!$C$43,L162=NT!$C$49,L162=NT!$C$55,L162=NT!$C$61,L162=NT!$C$67,L162=NT!$C$73,L162=NT!$C$79,L162=NT!$C$85,L162=NT!$C$91,L162=NT!$C$97,L162=NT!$C$104,L162=NT!$C$110,L162=NT!$C$116,L162=NT!$C$123,L162=NT!$C$129,L162=NT!$C$135),2,1),1)</f>
        <v>1</v>
      </c>
      <c r="M169" s="158">
        <f>IF('C'!$C$101=NT!$AB$3,+IF(OR(M162=NT!$C$31,M162=NT!$C$37,M162=NT!$C$43,M162=NT!$C$49,M162=NT!$C$55,M162=NT!$C$61,M162=NT!$C$67,M162=NT!$C$73,M162=NT!$C$79,M162=NT!$C$85,M162=NT!$C$91,M162=NT!$C$97,M162=NT!$C$104,M162=NT!$C$110,M162=NT!$C$116,M162=NT!$C$123,M162=NT!$C$129,M162=NT!$C$135),2,1),1)</f>
        <v>1</v>
      </c>
      <c r="N169" s="158">
        <f>IF('C'!$C$101=NT!$AB$3,+IF(OR(N162=NT!$C$31,N162=NT!$C$37,N162=NT!$C$43,N162=NT!$C$49,N162=NT!$C$55,N162=NT!$C$61,N162=NT!$C$67,N162=NT!$C$73,N162=NT!$C$79,N162=NT!$C$85,N162=NT!$C$91,N162=NT!$C$97,N162=NT!$C$104,N162=NT!$C$110,N162=NT!$C$116,N162=NT!$C$123,N162=NT!$C$129,N162=NT!$C$135),2,1),1)</f>
        <v>1</v>
      </c>
      <c r="O169" s="158">
        <f>IF('C'!$C$101=NT!$AB$3,+IF(OR(O162=NT!$C$31,O162=NT!$C$37,O162=NT!$C$43,O162=NT!$C$49,O162=NT!$C$55,O162=NT!$C$61,O162=NT!$C$67,O162=NT!$C$73,O162=NT!$C$79,O162=NT!$C$85,O162=NT!$C$91,O162=NT!$C$97,O162=NT!$C$104,O162=NT!$C$110,O162=NT!$C$116,O162=NT!$C$123,O162=NT!$C$129,O162=NT!$C$135),2,1),1)</f>
        <v>1</v>
      </c>
      <c r="P169" s="158">
        <f>IF('C'!$C$101=NT!$AB$3,+IF(OR(P162=NT!$C$31,P162=NT!$C$37,P162=NT!$C$43,P162=NT!$C$49,P162=NT!$C$55,P162=NT!$C$61,P162=NT!$C$67,P162=NT!$C$73,P162=NT!$C$79,P162=NT!$C$85,P162=NT!$C$91,P162=NT!$C$97,P162=NT!$C$104,P162=NT!$C$110,P162=NT!$C$116,P162=NT!$C$123,P162=NT!$C$129,P162=NT!$C$135),2,1),1)</f>
        <v>1</v>
      </c>
      <c r="Q169" s="158">
        <f>IF('C'!$C$101=NT!$AB$3,+IF(OR(Q162=NT!$C$31,Q162=NT!$C$37,Q162=NT!$C$43,Q162=NT!$C$49,Q162=NT!$C$55,Q162=NT!$C$61,Q162=NT!$C$67,Q162=NT!$C$73,Q162=NT!$C$79,Q162=NT!$C$85,Q162=NT!$C$91,Q162=NT!$C$97,Q162=NT!$C$104,Q162=NT!$C$110,Q162=NT!$C$116,Q162=NT!$C$123,Q162=NT!$C$129,Q162=NT!$C$135),2,1),1)</f>
        <v>1</v>
      </c>
      <c r="R169" s="158">
        <f>IF('C'!$C$101=NT!$AB$3,+IF(OR(R162=NT!$C$31,R162=NT!$C$37,R162=NT!$C$43,R162=NT!$C$49,R162=NT!$C$55,R162=NT!$C$61,R162=NT!$C$67,R162=NT!$C$73,R162=NT!$C$79,R162=NT!$C$85,R162=NT!$C$91,R162=NT!$C$97,R162=NT!$C$104,R162=NT!$C$110,R162=NT!$C$116,R162=NT!$C$123,R162=NT!$C$129,R162=NT!$C$135),2,1),1)</f>
        <v>1</v>
      </c>
      <c r="S169" s="158">
        <f>IF('C'!$C$101=NT!$AB$3,+IF(OR(S162=NT!$C$31,S162=NT!$C$37,S162=NT!$C$43,S162=NT!$C$49,S162=NT!$C$55,S162=NT!$C$61,S162=NT!$C$67,S162=NT!$C$73,S162=NT!$C$79,S162=NT!$C$85,S162=NT!$C$91,S162=NT!$C$97,S162=NT!$C$104,S162=NT!$C$110,S162=NT!$C$116,S162=NT!$C$123,S162=NT!$C$129,S162=NT!$C$135),2,1),1)</f>
        <v>1</v>
      </c>
      <c r="T169" s="158">
        <f>IF('C'!$C$101=NT!$AB$3,+IF(OR(T162=NT!$C$31,T162=NT!$C$37,T162=NT!$C$43,T162=NT!$C$49,T162=NT!$C$55,T162=NT!$C$61,T162=NT!$C$67,T162=NT!$C$73,T162=NT!$C$79,T162=NT!$C$85,T162=NT!$C$91,T162=NT!$C$97,T162=NT!$C$104,T162=NT!$C$110,T162=NT!$C$116,T162=NT!$C$123,T162=NT!$C$129,T162=NT!$C$135),2,1),1)</f>
        <v>1</v>
      </c>
      <c r="U169" s="158">
        <f>IF('C'!$C$101=NT!$AB$3,+IF(OR(U162=NT!$C$31,U162=NT!$C$37,U162=NT!$C$43,U162=NT!$C$49,U162=NT!$C$55,U162=NT!$C$61,U162=NT!$C$67,U162=NT!$C$73,U162=NT!$C$79,U162=NT!$C$85,U162=NT!$C$91,U162=NT!$C$97,U162=NT!$C$104,U162=NT!$C$110,U162=NT!$C$116,U162=NT!$C$123,U162=NT!$C$129,U162=NT!$C$135),2,1),1)</f>
        <v>1</v>
      </c>
      <c r="V169" s="158">
        <f>IF('C'!$C$101=NT!$AB$3,+IF(OR(V162=NT!$C$31,V162=NT!$C$37,V162=NT!$C$43,V162=NT!$C$49,V162=NT!$C$55,V162=NT!$C$61,V162=NT!$C$67,V162=NT!$C$73,V162=NT!$C$79,V162=NT!$C$85,V162=NT!$C$91,V162=NT!$C$97,V162=NT!$C$104,V162=NT!$C$110,V162=NT!$C$116,V162=NT!$C$123,V162=NT!$C$129,V162=NT!$C$135),2,1),1)</f>
        <v>1</v>
      </c>
      <c r="W169" s="158">
        <f>IF('C'!$C$101=NT!$AB$3,+IF(OR(W162=NT!$C$31,W162=NT!$C$37,W162=NT!$C$43,W162=NT!$C$49,W162=NT!$C$55,W162=NT!$C$61,W162=NT!$C$67,W162=NT!$C$73,W162=NT!$C$79,W162=NT!$C$85,W162=NT!$C$91,W162=NT!$C$97,W162=NT!$C$104,W162=NT!$C$110,W162=NT!$C$116,W162=NT!$C$123,W162=NT!$C$129,W162=NT!$C$135),2,1),1)</f>
        <v>1</v>
      </c>
      <c r="X169" s="158">
        <f>IF('C'!$C$101=NT!$AB$3,+IF(OR(X162=NT!$C$31,X162=NT!$C$37,X162=NT!$C$43,X162=NT!$C$49,X162=NT!$C$55,X162=NT!$C$61,X162=NT!$C$67,X162=NT!$C$73,X162=NT!$C$79,X162=NT!$C$85,X162=NT!$C$91,X162=NT!$C$97,X162=NT!$C$104,X162=NT!$C$110,X162=NT!$C$116,X162=NT!$C$123,X162=NT!$C$129,X162=NT!$C$135),2,1),1)</f>
        <v>1</v>
      </c>
      <c r="Y169" s="158">
        <f>IF('C'!$C$101=NT!$AB$3,+IF(OR(Y162=NT!$C$31,Y162=NT!$C$37,Y162=NT!$C$43,Y162=NT!$C$49,Y162=NT!$C$55,Y162=NT!$C$61,Y162=NT!$C$67,Y162=NT!$C$73,Y162=NT!$C$79,Y162=NT!$C$85,Y162=NT!$C$91,Y162=NT!$C$97,Y162=NT!$C$104,Y162=NT!$C$110,Y162=NT!$C$116,Y162=NT!$C$123,Y162=NT!$C$129,Y162=NT!$C$135),2,1),1)</f>
        <v>1</v>
      </c>
      <c r="Z169" s="158">
        <f>IF('C'!$C$101=NT!$AB$3,+IF(OR(Z162=NT!$C$31,Z162=NT!$C$37,Z162=NT!$C$43,Z162=NT!$C$49,Z162=NT!$C$55,Z162=NT!$C$61,Z162=NT!$C$67,Z162=NT!$C$73,Z162=NT!$C$79,Z162=NT!$C$85,Z162=NT!$C$91,Z162=NT!$C$97,Z162=NT!$C$104,Z162=NT!$C$110,Z162=NT!$C$116,Z162=NT!$C$123,Z162=NT!$C$129,Z162=NT!$C$135),2,1),1)</f>
        <v>1</v>
      </c>
      <c r="AA169" s="158">
        <f>IF('C'!$C$101=NT!$AB$3,+IF(OR(AA162=NT!$C$31,AA162=NT!$C$37,AA162=NT!$C$43,AA162=NT!$C$49,AA162=NT!$C$55,AA162=NT!$C$61,AA162=NT!$C$67,AA162=NT!$C$73,AA162=NT!$C$79,AA162=NT!$C$85,AA162=NT!$C$91,AA162=NT!$C$97,AA162=NT!$C$104,AA162=NT!$C$110,AA162=NT!$C$116,AA162=NT!$C$123,AA162=NT!$C$129,AA162=NT!$C$135),2,1),1)</f>
        <v>1</v>
      </c>
      <c r="AB169" s="158">
        <f>IF('C'!$C$101=NT!$AB$3,+IF(OR(AB162=NT!$C$31,AB162=NT!$C$37,AB162=NT!$C$43,AB162=NT!$C$49,AB162=NT!$C$55,AB162=NT!$C$61,AB162=NT!$C$67,AB162=NT!$C$73,AB162=NT!$C$79,AB162=NT!$C$85,AB162=NT!$C$91,AB162=NT!$C$97,AB162=NT!$C$104,AB162=NT!$C$110,AB162=NT!$C$116,AB162=NT!$C$123,AB162=NT!$C$129,AB162=NT!$C$135),2,1),1)</f>
        <v>1</v>
      </c>
      <c r="AC169" s="158">
        <f>IF('C'!$C$101=NT!$AB$3,+IF(OR(AC162=NT!$C$31,AC162=NT!$C$37,AC162=NT!$C$43,AC162=NT!$C$49,AC162=NT!$C$55,AC162=NT!$C$61,AC162=NT!$C$67,AC162=NT!$C$73,AC162=NT!$C$79,AC162=NT!$C$85,AC162=NT!$C$91,AC162=NT!$C$97,AC162=NT!$C$104,AC162=NT!$C$110,AC162=NT!$C$116,AC162=NT!$C$123,AC162=NT!$C$129,AC162=NT!$C$135),2,1),1)</f>
        <v>1</v>
      </c>
      <c r="AD169" s="158">
        <f>IF('C'!$C$101=NT!$AB$3,+IF(OR(AD162=NT!$C$31,AD162=NT!$C$37,AD162=NT!$C$43,AD162=NT!$C$49,AD162=NT!$C$55,AD162=NT!$C$61,AD162=NT!$C$67,AD162=NT!$C$73,AD162=NT!$C$79,AD162=NT!$C$85,AD162=NT!$C$91,AD162=NT!$C$97,AD162=NT!$C$104,AD162=NT!$C$110,AD162=NT!$C$116,AD162=NT!$C$123,AD162=NT!$C$129,AD162=NT!$C$135),2,1),1)</f>
        <v>1</v>
      </c>
      <c r="AE169" s="158">
        <f>IF('C'!$C$101=NT!$AB$3,+IF(OR(AE162=NT!$C$31,AE162=NT!$C$37,AE162=NT!$C$43,AE162=NT!$C$49,AE162=NT!$C$55,AE162=NT!$C$61,AE162=NT!$C$67,AE162=NT!$C$73,AE162=NT!$C$79,AE162=NT!$C$85,AE162=NT!$C$91,AE162=NT!$C$97,AE162=NT!$C$104,AE162=NT!$C$110,AE162=NT!$C$116,AE162=NT!$C$123,AE162=NT!$C$129,AE162=NT!$C$135),2,1),1)</f>
        <v>1</v>
      </c>
      <c r="AF169" s="158">
        <f>IF('C'!$C$101=NT!$AB$3,+IF(OR(AF162=NT!$C$31,AF162=NT!$C$37,AF162=NT!$C$43,AF162=NT!$C$49,AF162=NT!$C$55,AF162=NT!$C$61,AF162=NT!$C$67,AF162=NT!$C$73,AF162=NT!$C$79,AF162=NT!$C$85,AF162=NT!$C$91,AF162=NT!$C$97,AF162=NT!$C$104,AF162=NT!$C$110,AF162=NT!$C$116,AF162=NT!$C$123,AF162=NT!$C$129,AF162=NT!$C$135),2,1),1)</f>
        <v>1</v>
      </c>
      <c r="AG169" s="158">
        <f>IF('C'!$C$101=NT!$AB$3,+IF(OR(AG162=NT!$C$31,AG162=NT!$C$37,AG162=NT!$C$43,AG162=NT!$C$49,AG162=NT!$C$55,AG162=NT!$C$61,AG162=NT!$C$67,AG162=NT!$C$73,AG162=NT!$C$79,AG162=NT!$C$85,AG162=NT!$C$91,AG162=NT!$C$97,AG162=NT!$C$104,AG162=NT!$C$110,AG162=NT!$C$116,AG162=NT!$C$123,AG162=NT!$C$129,AG162=NT!$C$135),2,1),1)</f>
        <v>1</v>
      </c>
      <c r="AH169" s="158">
        <f>IF('C'!$C$101=NT!$AB$3,+IF(OR(AH162=NT!$C$31,AH162=NT!$C$37,AH162=NT!$C$43,AH162=NT!$C$49,AH162=NT!$C$55,AH162=NT!$C$61,AH162=NT!$C$67,AH162=NT!$C$73,AH162=NT!$C$79,AH162=NT!$C$85,AH162=NT!$C$91,AH162=NT!$C$97,AH162=NT!$C$104,AH162=NT!$C$110,AH162=NT!$C$116,AH162=NT!$C$123,AH162=NT!$C$129,AH162=NT!$C$135),2,1),1)</f>
        <v>1</v>
      </c>
      <c r="AI169" s="158">
        <f>IF('C'!$C$101=NT!$AB$3,+IF(OR(AI162=NT!$C$31,AI162=NT!$C$37,AI162=NT!$C$43,AI162=NT!$C$49,AI162=NT!$C$55,AI162=NT!$C$61,AI162=NT!$C$67,AI162=NT!$C$73,AI162=NT!$C$79,AI162=NT!$C$85,AI162=NT!$C$91,AI162=NT!$C$97,AI162=NT!$C$104,AI162=NT!$C$110,AI162=NT!$C$116,AI162=NT!$C$123,AI162=NT!$C$129,AI162=NT!$C$135),2,1),1)</f>
        <v>1</v>
      </c>
      <c r="AJ169" s="158">
        <f>IF('C'!$C$101=NT!$AB$3,+IF(OR(AJ162=NT!$C$31,AJ162=NT!$C$37,AJ162=NT!$C$43,AJ162=NT!$C$49,AJ162=NT!$C$55,AJ162=NT!$C$61,AJ162=NT!$C$67,AJ162=NT!$C$73,AJ162=NT!$C$79,AJ162=NT!$C$85,AJ162=NT!$C$91,AJ162=NT!$C$97,AJ162=NT!$C$104,AJ162=NT!$C$110,AJ162=NT!$C$116,AJ162=NT!$C$123,AJ162=NT!$C$129,AJ162=NT!$C$135),2,1),1)</f>
        <v>1</v>
      </c>
      <c r="AK169" s="158">
        <f>IF('C'!$C$101=NT!$AB$3,+IF(OR(AK162=NT!$C$31,AK162=NT!$C$37,AK162=NT!$C$43,AK162=NT!$C$49,AK162=NT!$C$55,AK162=NT!$C$61,AK162=NT!$C$67,AK162=NT!$C$73,AK162=NT!$C$79,AK162=NT!$C$85,AK162=NT!$C$91,AK162=NT!$C$97,AK162=NT!$C$104,AK162=NT!$C$110,AK162=NT!$C$116,AK162=NT!$C$123,AK162=NT!$C$129,AK162=NT!$C$135),2,1),1)</f>
        <v>1</v>
      </c>
      <c r="AL169" s="158">
        <f>IF('C'!$C$101=NT!$AB$3,+IF(OR(AL162=NT!$C$31,AL162=NT!$C$37,AL162=NT!$C$43,AL162=NT!$C$49,AL162=NT!$C$55,AL162=NT!$C$61,AL162=NT!$C$67,AL162=NT!$C$73,AL162=NT!$C$79,AL162=NT!$C$85,AL162=NT!$C$91,AL162=NT!$C$97,AL162=NT!$C$104,AL162=NT!$C$110,AL162=NT!$C$116,AL162=NT!$C$123,AL162=NT!$C$129,AL162=NT!$C$135),2,1),1)</f>
        <v>1</v>
      </c>
      <c r="AM169" s="158">
        <f>IF('C'!$C$101=NT!$AB$3,+IF(OR(AM162=NT!$C$31,AM162=NT!$C$37,AM162=NT!$C$43,AM162=NT!$C$49,AM162=NT!$C$55,AM162=NT!$C$61,AM162=NT!$C$67,AM162=NT!$C$73,AM162=NT!$C$79,AM162=NT!$C$85,AM162=NT!$C$91,AM162=NT!$C$97,AM162=NT!$C$104,AM162=NT!$C$110,AM162=NT!$C$116,AM162=NT!$C$123,AM162=NT!$C$129,AM162=NT!$C$135),2,1),1)</f>
        <v>1</v>
      </c>
      <c r="AN169" s="158">
        <f>IF('C'!$C$101=NT!$AB$3,+IF(OR(AN162=NT!$C$31,AN162=NT!$C$37,AN162=NT!$C$43,AN162=NT!$C$49,AN162=NT!$C$55,AN162=NT!$C$61,AN162=NT!$C$67,AN162=NT!$C$73,AN162=NT!$C$79,AN162=NT!$C$85,AN162=NT!$C$91,AN162=NT!$C$97,AN162=NT!$C$104,AN162=NT!$C$110,AN162=NT!$C$116,AN162=NT!$C$123,AN162=NT!$C$129,AN162=NT!$C$135),2,1),1)</f>
        <v>1</v>
      </c>
      <c r="AO169" s="158">
        <f>IF('C'!$C$101=NT!$AB$3,+IF(OR(AO162=NT!$C$31,AO162=NT!$C$37,AO162=NT!$C$43,AO162=NT!$C$49,AO162=NT!$C$55,AO162=NT!$C$61,AO162=NT!$C$67,AO162=NT!$C$73,AO162=NT!$C$79,AO162=NT!$C$85,AO162=NT!$C$91,AO162=NT!$C$97,AO162=NT!$C$104,AO162=NT!$C$110,AO162=NT!$C$116,AO162=NT!$C$123,AO162=NT!$C$129,AO162=NT!$C$135),2,1),1)</f>
        <v>1</v>
      </c>
      <c r="AP169" s="158">
        <f>IF('C'!$C$101=NT!$AB$3,+IF(OR(AP162=NT!$C$31,AP162=NT!$C$37,AP162=NT!$C$43,AP162=NT!$C$49,AP162=NT!$C$55,AP162=NT!$C$61,AP162=NT!$C$67,AP162=NT!$C$73,AP162=NT!$C$79,AP162=NT!$C$85,AP162=NT!$C$91,AP162=NT!$C$97,AP162=NT!$C$104,AP162=NT!$C$110,AP162=NT!$C$116,AP162=NT!$C$123,AP162=NT!$C$129,AP162=NT!$C$135),2,1),1)</f>
        <v>1</v>
      </c>
      <c r="AQ169" s="158">
        <f>IF('C'!$C$101=NT!$AB$3,+IF(OR(AQ162=NT!$C$31,AQ162=NT!$C$37,AQ162=NT!$C$43,AQ162=NT!$C$49,AQ162=NT!$C$55,AQ162=NT!$C$61,AQ162=NT!$C$67,AQ162=NT!$C$73,AQ162=NT!$C$79,AQ162=NT!$C$85,AQ162=NT!$C$91,AQ162=NT!$C$97,AQ162=NT!$C$104,AQ162=NT!$C$110,AQ162=NT!$C$116,AQ162=NT!$C$123,AQ162=NT!$C$129,AQ162=NT!$C$135),2,1),1)</f>
        <v>1</v>
      </c>
      <c r="AR169" s="158">
        <f>IF('C'!$C$101=NT!$AB$3,+IF(OR(AR162=NT!$C$31,AR162=NT!$C$37,AR162=NT!$C$43,AR162=NT!$C$49,AR162=NT!$C$55,AR162=NT!$C$61,AR162=NT!$C$67,AR162=NT!$C$73,AR162=NT!$C$79,AR162=NT!$C$85,AR162=NT!$C$91,AR162=NT!$C$97,AR162=NT!$C$104,AR162=NT!$C$110,AR162=NT!$C$116,AR162=NT!$C$123,AR162=NT!$C$129,AR162=NT!$C$135),2,1),1)</f>
        <v>1</v>
      </c>
      <c r="AS169" s="158">
        <f>IF('C'!$C$101=NT!$AB$3,+IF(OR(AS162=NT!$C$31,AS162=NT!$C$37,AS162=NT!$C$43,AS162=NT!$C$49,AS162=NT!$C$55,AS162=NT!$C$61,AS162=NT!$C$67,AS162=NT!$C$73,AS162=NT!$C$79,AS162=NT!$C$85,AS162=NT!$C$91,AS162=NT!$C$97,AS162=NT!$C$104,AS162=NT!$C$110,AS162=NT!$C$116,AS162=NT!$C$123,AS162=NT!$C$129,AS162=NT!$C$135),2,1),1)</f>
        <v>1</v>
      </c>
      <c r="AT169" s="158">
        <f>IF('C'!$C$101=NT!$AB$3,+IF(OR(AT162=NT!$C$31,AT162=NT!$C$37,AT162=NT!$C$43,AT162=NT!$C$49,AT162=NT!$C$55,AT162=NT!$C$61,AT162=NT!$C$67,AT162=NT!$C$73,AT162=NT!$C$79,AT162=NT!$C$85,AT162=NT!$C$91,AT162=NT!$C$97,AT162=NT!$C$104,AT162=NT!$C$110,AT162=NT!$C$116,AT162=NT!$C$123,AT162=NT!$C$129,AT162=NT!$C$135),2,1),1)</f>
        <v>1</v>
      </c>
      <c r="AU169" s="158">
        <f>IF('C'!$C$101=NT!$AB$3,+IF(OR(AU162=NT!$C$31,AU162=NT!$C$37,AU162=NT!$C$43,AU162=NT!$C$49,AU162=NT!$C$55,AU162=NT!$C$61,AU162=NT!$C$67,AU162=NT!$C$73,AU162=NT!$C$79,AU162=NT!$C$85,AU162=NT!$C$91,AU162=NT!$C$97,AU162=NT!$C$104,AU162=NT!$C$110,AU162=NT!$C$116,AU162=NT!$C$123,AU162=NT!$C$129,AU162=NT!$C$135),2,1),1)</f>
        <v>1</v>
      </c>
      <c r="AV169" s="158">
        <f>IF('C'!$C$101=NT!$AB$3,+IF(OR(AV162=NT!$C$31,AV162=NT!$C$37,AV162=NT!$C$43,AV162=NT!$C$49,AV162=NT!$C$55,AV162=NT!$C$61,AV162=NT!$C$67,AV162=NT!$C$73,AV162=NT!$C$79,AV162=NT!$C$85,AV162=NT!$C$91,AV162=NT!$C$97,AV162=NT!$C$104,AV162=NT!$C$110,AV162=NT!$C$116,AV162=NT!$C$123,AV162=NT!$C$129,AV162=NT!$C$135),2,1),1)</f>
        <v>1</v>
      </c>
      <c r="AW169" s="158">
        <f>IF('C'!$C$101=NT!$AB$3,+IF(OR(AW162=NT!$C$31,AW162=NT!$C$37,AW162=NT!$C$43,AW162=NT!$C$49,AW162=NT!$C$55,AW162=NT!$C$61,AW162=NT!$C$67,AW162=NT!$C$73,AW162=NT!$C$79,AW162=NT!$C$85,AW162=NT!$C$91,AW162=NT!$C$97,AW162=NT!$C$104,AW162=NT!$C$110,AW162=NT!$C$116,AW162=NT!$C$123,AW162=NT!$C$129,AW162=NT!$C$135),2,1),1)</f>
        <v>1</v>
      </c>
      <c r="AX169" s="158">
        <f>IF('C'!$C$101=NT!$AB$3,+IF(OR(AX162=NT!$C$31,AX162=NT!$C$37,AX162=NT!$C$43,AX162=NT!$C$49,AX162=NT!$C$55,AX162=NT!$C$61,AX162=NT!$C$67,AX162=NT!$C$73,AX162=NT!$C$79,AX162=NT!$C$85,AX162=NT!$C$91,AX162=NT!$C$97,AX162=NT!$C$104,AX162=NT!$C$110,AX162=NT!$C$116,AX162=NT!$C$123,AX162=NT!$C$129,AX162=NT!$C$135),2,1),1)</f>
        <v>1</v>
      </c>
      <c r="AY169" s="158">
        <f>IF('C'!$C$101=NT!$AB$3,+IF(OR(AY162=NT!$C$31,AY162=NT!$C$37,AY162=NT!$C$43,AY162=NT!$C$49,AY162=NT!$C$55,AY162=NT!$C$61,AY162=NT!$C$67,AY162=NT!$C$73,AY162=NT!$C$79,AY162=NT!$C$85,AY162=NT!$C$91,AY162=NT!$C$97,AY162=NT!$C$104,AY162=NT!$C$110,AY162=NT!$C$116,AY162=NT!$C$123,AY162=NT!$C$129,AY162=NT!$C$135),2,1),1)</f>
        <v>1</v>
      </c>
      <c r="AZ169" s="158">
        <f>IF('C'!$C$101=NT!$AB$3,+IF(OR(AZ162=NT!$C$31,AZ162=NT!$C$37,AZ162=NT!$C$43,AZ162=NT!$C$49,AZ162=NT!$C$55,AZ162=NT!$C$61,AZ162=NT!$C$67,AZ162=NT!$C$73,AZ162=NT!$C$79,AZ162=NT!$C$85,AZ162=NT!$C$91,AZ162=NT!$C$97,AZ162=NT!$C$104,AZ162=NT!$C$110,AZ162=NT!$C$116,AZ162=NT!$C$123,AZ162=NT!$C$129,AZ162=NT!$C$135),2,1),1)</f>
        <v>1</v>
      </c>
      <c r="BA169" s="158">
        <f>IF('C'!$C$101=NT!$AB$3,+IF(OR(BA162=NT!$C$31,BA162=NT!$C$37,BA162=NT!$C$43,BA162=NT!$C$49,BA162=NT!$C$55,BA162=NT!$C$61,BA162=NT!$C$67,BA162=NT!$C$73,BA162=NT!$C$79,BA162=NT!$C$85,BA162=NT!$C$91,BA162=NT!$C$97,BA162=NT!$C$104,BA162=NT!$C$110,BA162=NT!$C$116,BA162=NT!$C$123,BA162=NT!$C$129,BA162=NT!$C$135),2,1),1)</f>
        <v>1</v>
      </c>
      <c r="BB169" s="158">
        <f>IF('C'!$C$101=NT!$AB$3,+IF(OR(BB162=NT!$C$31,BB162=NT!$C$37,BB162=NT!$C$43,BB162=NT!$C$49,BB162=NT!$C$55,BB162=NT!$C$61,BB162=NT!$C$67,BB162=NT!$C$73,BB162=NT!$C$79,BB162=NT!$C$85,BB162=NT!$C$91,BB162=NT!$C$97,BB162=NT!$C$104,BB162=NT!$C$110,BB162=NT!$C$116,BB162=NT!$C$123,BB162=NT!$C$129,BB162=NT!$C$135),2,1),1)</f>
        <v>1</v>
      </c>
      <c r="BC169" s="158">
        <f>IF('C'!$C$101=NT!$AB$3,+IF(OR(BC162=NT!$C$31,BC162=NT!$C$37,BC162=NT!$C$43,BC162=NT!$C$49,BC162=NT!$C$55,BC162=NT!$C$61,BC162=NT!$C$67,BC162=NT!$C$73,BC162=NT!$C$79,BC162=NT!$C$85,BC162=NT!$C$91,BC162=NT!$C$97,BC162=NT!$C$104,BC162=NT!$C$110,BC162=NT!$C$116,BC162=NT!$C$123,BC162=NT!$C$129,BC162=NT!$C$135),2,1),1)</f>
        <v>1</v>
      </c>
      <c r="BD169" s="158">
        <f>IF('C'!$C$101=NT!$AB$3,+IF(OR(BD162=NT!$C$31,BD162=NT!$C$37,BD162=NT!$C$43,BD162=NT!$C$49,BD162=NT!$C$55,BD162=NT!$C$61,BD162=NT!$C$67,BD162=NT!$C$73,BD162=NT!$C$79,BD162=NT!$C$85,BD162=NT!$C$91,BD162=NT!$C$97,BD162=NT!$C$104,BD162=NT!$C$110,BD162=NT!$C$116,BD162=NT!$C$123,BD162=NT!$C$129,BD162=NT!$C$135),2,1),1)</f>
        <v>1</v>
      </c>
      <c r="BE169" s="158">
        <f>IF('C'!$C$101=NT!$AB$3,+IF(OR(BE162=NT!$C$31,BE162=NT!$C$37,BE162=NT!$C$43,BE162=NT!$C$49,BE162=NT!$C$55,BE162=NT!$C$61,BE162=NT!$C$67,BE162=NT!$C$73,BE162=NT!$C$79,BE162=NT!$C$85,BE162=NT!$C$91,BE162=NT!$C$97,BE162=NT!$C$104,BE162=NT!$C$110,BE162=NT!$C$116,BE162=NT!$C$123,BE162=NT!$C$129,BE162=NT!$C$135),2,1),1)</f>
        <v>1</v>
      </c>
      <c r="BF169" s="158">
        <f>IF('C'!$C$101=NT!$AB$3,+IF(OR(BF162=NT!$C$31,BF162=NT!$C$37,BF162=NT!$C$43,BF162=NT!$C$49,BF162=NT!$C$55,BF162=NT!$C$61,BF162=NT!$C$67,BF162=NT!$C$73,BF162=NT!$C$79,BF162=NT!$C$85,BF162=NT!$C$91,BF162=NT!$C$97,BF162=NT!$C$104,BF162=NT!$C$110,BF162=NT!$C$116,BF162=NT!$C$123,BF162=NT!$C$129,BF162=NT!$C$135),2,1),1)</f>
        <v>1</v>
      </c>
      <c r="BG169" s="158">
        <f>IF('C'!$C$101=NT!$AB$3,+IF(OR(BG162=NT!$C$31,BG162=NT!$C$37,BG162=NT!$C$43,BG162=NT!$C$49,BG162=NT!$C$55,BG162=NT!$C$61,BG162=NT!$C$67,BG162=NT!$C$73,BG162=NT!$C$79,BG162=NT!$C$85,BG162=NT!$C$91,BG162=NT!$C$97,BG162=NT!$C$104,BG162=NT!$C$110,BG162=NT!$C$116,BG162=NT!$C$123,BG162=NT!$C$129,BG162=NT!$C$135),2,1),1)</f>
        <v>1</v>
      </c>
      <c r="BH169" s="158">
        <f>IF('C'!$C$101=NT!$AB$3,+IF(OR(BH162=NT!$C$31,BH162=NT!$C$37,BH162=NT!$C$43,BH162=NT!$C$49,BH162=NT!$C$55,BH162=NT!$C$61,BH162=NT!$C$67,BH162=NT!$C$73,BH162=NT!$C$79,BH162=NT!$C$85,BH162=NT!$C$91,BH162=NT!$C$97,BH162=NT!$C$104,BH162=NT!$C$110,BH162=NT!$C$116,BH162=NT!$C$123,BH162=NT!$C$129,BH162=NT!$C$135),2,1),1)</f>
        <v>1</v>
      </c>
      <c r="BI169" s="158">
        <f>IF('C'!$C$101=NT!$AB$3,+IF(OR(BI162=NT!$C$31,BI162=NT!$C$37,BI162=NT!$C$43,BI162=NT!$C$49,BI162=NT!$C$55,BI162=NT!$C$61,BI162=NT!$C$67,BI162=NT!$C$73,BI162=NT!$C$79,BI162=NT!$C$85,BI162=NT!$C$91,BI162=NT!$C$97,BI162=NT!$C$104,BI162=NT!$C$110,BI162=NT!$C$116,BI162=NT!$C$123,BI162=NT!$C$129,BI162=NT!$C$135),2,1),1)</f>
        <v>1</v>
      </c>
      <c r="BJ169" s="158">
        <f>IF('C'!$C$101=NT!$AB$3,+IF(OR(BJ162=NT!$C$31,BJ162=NT!$C$37,BJ162=NT!$C$43,BJ162=NT!$C$49,BJ162=NT!$C$55,BJ162=NT!$C$61,BJ162=NT!$C$67,BJ162=NT!$C$73,BJ162=NT!$C$79,BJ162=NT!$C$85,BJ162=NT!$C$91,BJ162=NT!$C$97,BJ162=NT!$C$104,BJ162=NT!$C$110,BJ162=NT!$C$116,BJ162=NT!$C$123,BJ162=NT!$C$129,BJ162=NT!$C$135),2,1),1)</f>
        <v>1</v>
      </c>
      <c r="BK169" s="158">
        <f>IF('C'!$C$101=NT!$AB$3,+IF(OR(BK162=NT!$C$31,BK162=NT!$C$37,BK162=NT!$C$43,BK162=NT!$C$49,BK162=NT!$C$55,BK162=NT!$C$61,BK162=NT!$C$67,BK162=NT!$C$73,BK162=NT!$C$79,BK162=NT!$C$85,BK162=NT!$C$91,BK162=NT!$C$97,BK162=NT!$C$104,BK162=NT!$C$110,BK162=NT!$C$116,BK162=NT!$C$123,BK162=NT!$C$129,BK162=NT!$C$135),2,1),1)</f>
        <v>1</v>
      </c>
    </row>
    <row r="171" spans="1:63" s="122" customFormat="1">
      <c r="A171" s="140"/>
      <c r="B171" s="254">
        <f>+'C'!B102</f>
        <v>0</v>
      </c>
      <c r="C171" s="194"/>
      <c r="D171" s="155">
        <f>+Home!$J$11</f>
        <v>40909</v>
      </c>
      <c r="E171" s="155">
        <f t="shared" ref="E171:AJ171" si="110">EDATE(D171,1)</f>
        <v>40940</v>
      </c>
      <c r="F171" s="155">
        <f t="shared" si="110"/>
        <v>40969</v>
      </c>
      <c r="G171" s="155">
        <f t="shared" si="110"/>
        <v>41000</v>
      </c>
      <c r="H171" s="155">
        <f t="shared" si="110"/>
        <v>41030</v>
      </c>
      <c r="I171" s="155">
        <f t="shared" si="110"/>
        <v>41061</v>
      </c>
      <c r="J171" s="155">
        <f t="shared" si="110"/>
        <v>41091</v>
      </c>
      <c r="K171" s="155">
        <f t="shared" si="110"/>
        <v>41122</v>
      </c>
      <c r="L171" s="155">
        <f t="shared" si="110"/>
        <v>41153</v>
      </c>
      <c r="M171" s="155">
        <f t="shared" si="110"/>
        <v>41183</v>
      </c>
      <c r="N171" s="155">
        <f t="shared" si="110"/>
        <v>41214</v>
      </c>
      <c r="O171" s="155">
        <f t="shared" si="110"/>
        <v>41244</v>
      </c>
      <c r="P171" s="155">
        <f t="shared" si="110"/>
        <v>41275</v>
      </c>
      <c r="Q171" s="155">
        <f t="shared" si="110"/>
        <v>41306</v>
      </c>
      <c r="R171" s="155">
        <f t="shared" si="110"/>
        <v>41334</v>
      </c>
      <c r="S171" s="155">
        <f t="shared" si="110"/>
        <v>41365</v>
      </c>
      <c r="T171" s="155">
        <f t="shared" si="110"/>
        <v>41395</v>
      </c>
      <c r="U171" s="155">
        <f t="shared" si="110"/>
        <v>41426</v>
      </c>
      <c r="V171" s="155">
        <f t="shared" si="110"/>
        <v>41456</v>
      </c>
      <c r="W171" s="155">
        <f t="shared" si="110"/>
        <v>41487</v>
      </c>
      <c r="X171" s="155">
        <f t="shared" si="110"/>
        <v>41518</v>
      </c>
      <c r="Y171" s="155">
        <f t="shared" si="110"/>
        <v>41548</v>
      </c>
      <c r="Z171" s="155">
        <f t="shared" si="110"/>
        <v>41579</v>
      </c>
      <c r="AA171" s="155">
        <f t="shared" si="110"/>
        <v>41609</v>
      </c>
      <c r="AB171" s="155">
        <f t="shared" si="110"/>
        <v>41640</v>
      </c>
      <c r="AC171" s="155">
        <f t="shared" si="110"/>
        <v>41671</v>
      </c>
      <c r="AD171" s="155">
        <f t="shared" si="110"/>
        <v>41699</v>
      </c>
      <c r="AE171" s="155">
        <f t="shared" si="110"/>
        <v>41730</v>
      </c>
      <c r="AF171" s="155">
        <f t="shared" si="110"/>
        <v>41760</v>
      </c>
      <c r="AG171" s="155">
        <f t="shared" si="110"/>
        <v>41791</v>
      </c>
      <c r="AH171" s="155">
        <f t="shared" si="110"/>
        <v>41821</v>
      </c>
      <c r="AI171" s="155">
        <f t="shared" si="110"/>
        <v>41852</v>
      </c>
      <c r="AJ171" s="155">
        <f t="shared" si="110"/>
        <v>41883</v>
      </c>
      <c r="AK171" s="155">
        <f t="shared" ref="AK171:BK171" si="111">EDATE(AJ171,1)</f>
        <v>41913</v>
      </c>
      <c r="AL171" s="155">
        <f t="shared" si="111"/>
        <v>41944</v>
      </c>
      <c r="AM171" s="155">
        <f t="shared" si="111"/>
        <v>41974</v>
      </c>
      <c r="AN171" s="155">
        <f t="shared" si="111"/>
        <v>42005</v>
      </c>
      <c r="AO171" s="155">
        <f t="shared" si="111"/>
        <v>42036</v>
      </c>
      <c r="AP171" s="155">
        <f t="shared" si="111"/>
        <v>42064</v>
      </c>
      <c r="AQ171" s="155">
        <f t="shared" si="111"/>
        <v>42095</v>
      </c>
      <c r="AR171" s="155">
        <f t="shared" si="111"/>
        <v>42125</v>
      </c>
      <c r="AS171" s="155">
        <f t="shared" si="111"/>
        <v>42156</v>
      </c>
      <c r="AT171" s="155">
        <f t="shared" si="111"/>
        <v>42186</v>
      </c>
      <c r="AU171" s="155">
        <f t="shared" si="111"/>
        <v>42217</v>
      </c>
      <c r="AV171" s="155">
        <f t="shared" si="111"/>
        <v>42248</v>
      </c>
      <c r="AW171" s="155">
        <f t="shared" si="111"/>
        <v>42278</v>
      </c>
      <c r="AX171" s="155">
        <f t="shared" si="111"/>
        <v>42309</v>
      </c>
      <c r="AY171" s="155">
        <f t="shared" si="111"/>
        <v>42339</v>
      </c>
      <c r="AZ171" s="155">
        <f t="shared" si="111"/>
        <v>42370</v>
      </c>
      <c r="BA171" s="155">
        <f t="shared" si="111"/>
        <v>42401</v>
      </c>
      <c r="BB171" s="155">
        <f t="shared" si="111"/>
        <v>42430</v>
      </c>
      <c r="BC171" s="155">
        <f t="shared" si="111"/>
        <v>42461</v>
      </c>
      <c r="BD171" s="155">
        <f t="shared" si="111"/>
        <v>42491</v>
      </c>
      <c r="BE171" s="155">
        <f t="shared" si="111"/>
        <v>42522</v>
      </c>
      <c r="BF171" s="155">
        <f t="shared" si="111"/>
        <v>42552</v>
      </c>
      <c r="BG171" s="155">
        <f t="shared" si="111"/>
        <v>42583</v>
      </c>
      <c r="BH171" s="155">
        <f t="shared" si="111"/>
        <v>42614</v>
      </c>
      <c r="BI171" s="155">
        <f t="shared" si="111"/>
        <v>42644</v>
      </c>
      <c r="BJ171" s="155">
        <f t="shared" si="111"/>
        <v>42675</v>
      </c>
      <c r="BK171" s="155">
        <f t="shared" si="111"/>
        <v>42705</v>
      </c>
    </row>
    <row r="172" spans="1:63" s="122" customFormat="1">
      <c r="A172" s="140"/>
      <c r="B172" s="226" t="s">
        <v>175</v>
      </c>
      <c r="C172" s="213"/>
      <c r="D172" s="229">
        <f>+IF(AND(D171&gt;='C'!$R102,D171&lt;'C'!$T102),'C'!$O102,0)</f>
        <v>0</v>
      </c>
      <c r="E172" s="229">
        <f>+IF(AND(E171&gt;='C'!$R102,E171&lt;'C'!$T102),'C'!$O102,0)</f>
        <v>0</v>
      </c>
      <c r="F172" s="229">
        <f>+IF(AND(F171&gt;='C'!$R102,F171&lt;'C'!$T102),'C'!$O102,0)</f>
        <v>0</v>
      </c>
      <c r="G172" s="229">
        <f>+IF(AND(G171&gt;='C'!$R102,G171&lt;'C'!$T102),'C'!$O102,0)</f>
        <v>0</v>
      </c>
      <c r="H172" s="229">
        <f>+IF(AND(H171&gt;='C'!$R102,H171&lt;'C'!$T102),'C'!$O102,0)</f>
        <v>0</v>
      </c>
      <c r="I172" s="229">
        <f>+IF(AND(I171&gt;='C'!$R102,I171&lt;'C'!$T102),'C'!$O102,0)</f>
        <v>0</v>
      </c>
      <c r="J172" s="229">
        <f>+IF(AND(J171&gt;='C'!$R102,J171&lt;'C'!$T102),'C'!$O102,0)</f>
        <v>0</v>
      </c>
      <c r="K172" s="229">
        <f>+IF(AND(K171&gt;='C'!$R102,K171&lt;'C'!$T102),'C'!$O102,0)</f>
        <v>0</v>
      </c>
      <c r="L172" s="229">
        <f>+IF(AND(L171&gt;='C'!$R102,L171&lt;'C'!$T102),'C'!$O102,0)</f>
        <v>0</v>
      </c>
      <c r="M172" s="229">
        <f>+IF(AND(M171&gt;='C'!$R102,M171&lt;'C'!$T102),'C'!$O102,0)</f>
        <v>0</v>
      </c>
      <c r="N172" s="229">
        <f>+IF(AND(N171&gt;='C'!$R102,N171&lt;'C'!$T102),'C'!$O102,0)</f>
        <v>0</v>
      </c>
      <c r="O172" s="229">
        <f>+IF(AND(O171&gt;='C'!$R102,O171&lt;'C'!$T102),'C'!$O102,0)</f>
        <v>0</v>
      </c>
      <c r="P172" s="229">
        <f>+IF(AND(P171&gt;='C'!$R102,P171&lt;'C'!$T102),'C'!$O102,0)</f>
        <v>0</v>
      </c>
      <c r="Q172" s="229">
        <f>+IF(AND(Q171&gt;='C'!$R102,Q171&lt;'C'!$T102),'C'!$O102,0)</f>
        <v>0</v>
      </c>
      <c r="R172" s="229">
        <f>+IF(AND(R171&gt;='C'!$R102,R171&lt;'C'!$T102),'C'!$O102,0)</f>
        <v>0</v>
      </c>
      <c r="S172" s="229">
        <f>+IF(AND(S171&gt;='C'!$R102,S171&lt;'C'!$T102),'C'!$O102,0)</f>
        <v>0</v>
      </c>
      <c r="T172" s="229">
        <f>+IF(AND(T171&gt;='C'!$R102,T171&lt;'C'!$T102),'C'!$O102,0)</f>
        <v>0</v>
      </c>
      <c r="U172" s="229">
        <f>+IF(AND(U171&gt;='C'!$R102,U171&lt;'C'!$T102),'C'!$O102,0)</f>
        <v>0</v>
      </c>
      <c r="V172" s="229">
        <f>+IF(AND(V171&gt;='C'!$R102,V171&lt;'C'!$T102),'C'!$O102,0)</f>
        <v>0</v>
      </c>
      <c r="W172" s="229">
        <f>+IF(AND(W171&gt;='C'!$R102,W171&lt;'C'!$T102),'C'!$O102,0)</f>
        <v>0</v>
      </c>
      <c r="X172" s="229">
        <f>+IF(AND(X171&gt;='C'!$R102,X171&lt;'C'!$T102),'C'!$O102,0)</f>
        <v>0</v>
      </c>
      <c r="Y172" s="229">
        <f>+IF(AND(Y171&gt;='C'!$R102,Y171&lt;'C'!$T102),'C'!$O102,0)</f>
        <v>0</v>
      </c>
      <c r="Z172" s="229">
        <f>+IF(AND(Z171&gt;='C'!$R102,Z171&lt;'C'!$T102),'C'!$O102,0)</f>
        <v>0</v>
      </c>
      <c r="AA172" s="229">
        <f>+IF(AND(AA171&gt;='C'!$R102,AA171&lt;'C'!$T102),'C'!$O102,0)</f>
        <v>0</v>
      </c>
      <c r="AB172" s="229">
        <f>+IF(AND(AB171&gt;='C'!$R102,AB171&lt;'C'!$T102),'C'!$O102,0)</f>
        <v>0</v>
      </c>
      <c r="AC172" s="229">
        <f>+IF(AND(AC171&gt;='C'!$R102,AC171&lt;'C'!$T102),'C'!$O102,0)</f>
        <v>0</v>
      </c>
      <c r="AD172" s="229">
        <f>+IF(AND(AD171&gt;='C'!$R102,AD171&lt;'C'!$T102),'C'!$O102,0)</f>
        <v>0</v>
      </c>
      <c r="AE172" s="229">
        <f>+IF(AND(AE171&gt;='C'!$R102,AE171&lt;'C'!$T102),'C'!$O102,0)</f>
        <v>0</v>
      </c>
      <c r="AF172" s="229">
        <f>+IF(AND(AF171&gt;='C'!$R102,AF171&lt;'C'!$T102),'C'!$O102,0)</f>
        <v>0</v>
      </c>
      <c r="AG172" s="229">
        <f>+IF(AND(AG171&gt;='C'!$R102,AG171&lt;'C'!$T102),'C'!$O102,0)</f>
        <v>0</v>
      </c>
      <c r="AH172" s="229">
        <f>+IF(AND(AH171&gt;='C'!$R102,AH171&lt;'C'!$T102),'C'!$O102,0)</f>
        <v>0</v>
      </c>
      <c r="AI172" s="229">
        <f>+IF(AND(AI171&gt;='C'!$R102,AI171&lt;'C'!$T102),'C'!$O102,0)</f>
        <v>0</v>
      </c>
      <c r="AJ172" s="229">
        <f>+IF(AND(AJ171&gt;='C'!$R102,AJ171&lt;'C'!$T102),'C'!$O102,0)</f>
        <v>0</v>
      </c>
      <c r="AK172" s="229">
        <f>+IF(AND(AK171&gt;='C'!$R102,AK171&lt;'C'!$T102),'C'!$O102,0)</f>
        <v>0</v>
      </c>
      <c r="AL172" s="229">
        <f>+IF(AND(AL171&gt;='C'!$R102,AL171&lt;'C'!$T102),'C'!$O102,0)</f>
        <v>0</v>
      </c>
      <c r="AM172" s="229">
        <f>+IF(AND(AM171&gt;='C'!$R102,AM171&lt;'C'!$T102),'C'!$O102,0)</f>
        <v>0</v>
      </c>
      <c r="AN172" s="229">
        <f>+IF(AND(AN171&gt;='C'!$R102,AN171&lt;'C'!$T102),'C'!$O102,0)</f>
        <v>0</v>
      </c>
      <c r="AO172" s="229">
        <f>+IF(AND(AO171&gt;='C'!$R102,AO171&lt;'C'!$T102),'C'!$O102,0)</f>
        <v>0</v>
      </c>
      <c r="AP172" s="229">
        <f>+IF(AND(AP171&gt;='C'!$R102,AP171&lt;'C'!$T102),'C'!$O102,0)</f>
        <v>0</v>
      </c>
      <c r="AQ172" s="229">
        <f>+IF(AND(AQ171&gt;='C'!$R102,AQ171&lt;'C'!$T102),'C'!$O102,0)</f>
        <v>0</v>
      </c>
      <c r="AR172" s="229">
        <f>+IF(AND(AR171&gt;='C'!$R102,AR171&lt;'C'!$T102),'C'!$O102,0)</f>
        <v>0</v>
      </c>
      <c r="AS172" s="229">
        <f>+IF(AND(AS171&gt;='C'!$R102,AS171&lt;'C'!$T102),'C'!$O102,0)</f>
        <v>0</v>
      </c>
      <c r="AT172" s="229">
        <f>+IF(AND(AT171&gt;='C'!$R102,AT171&lt;'C'!$T102),'C'!$O102,0)</f>
        <v>0</v>
      </c>
      <c r="AU172" s="229">
        <f>+IF(AND(AU171&gt;='C'!$R102,AU171&lt;'C'!$T102),'C'!$O102,0)</f>
        <v>0</v>
      </c>
      <c r="AV172" s="229">
        <f>+IF(AND(AV171&gt;='C'!$R102,AV171&lt;'C'!$T102),'C'!$O102,0)</f>
        <v>0</v>
      </c>
      <c r="AW172" s="229">
        <f>+IF(AND(AW171&gt;='C'!$R102,AW171&lt;'C'!$T102),'C'!$O102,0)</f>
        <v>0</v>
      </c>
      <c r="AX172" s="229">
        <f>+IF(AND(AX171&gt;='C'!$R102,AX171&lt;'C'!$T102),'C'!$O102,0)</f>
        <v>0</v>
      </c>
      <c r="AY172" s="229">
        <f>+IF(AND(AY171&gt;='C'!$R102,AY171&lt;'C'!$T102),'C'!$O102,0)</f>
        <v>0</v>
      </c>
      <c r="AZ172" s="229">
        <f>+IF(AND(AZ171&gt;='C'!$R102,AZ171&lt;'C'!$T102),'C'!$O102,0)</f>
        <v>0</v>
      </c>
      <c r="BA172" s="229">
        <f>+IF(AND(BA171&gt;='C'!$R102,BA171&lt;'C'!$T102),'C'!$O102,0)</f>
        <v>0</v>
      </c>
      <c r="BB172" s="229">
        <f>+IF(AND(BB171&gt;='C'!$R102,BB171&lt;'C'!$T102),'C'!$O102,0)</f>
        <v>0</v>
      </c>
      <c r="BC172" s="229">
        <f>+IF(AND(BC171&gt;='C'!$R102,BC171&lt;'C'!$T102),'C'!$O102,0)</f>
        <v>0</v>
      </c>
      <c r="BD172" s="229">
        <f>+IF(AND(BD171&gt;='C'!$R102,BD171&lt;'C'!$T102),'C'!$O102,0)</f>
        <v>0</v>
      </c>
      <c r="BE172" s="229">
        <f>+IF(AND(BE171&gt;='C'!$R102,BE171&lt;'C'!$T102),'C'!$O102,0)</f>
        <v>0</v>
      </c>
      <c r="BF172" s="229">
        <f>+IF(AND(BF171&gt;='C'!$R102,BF171&lt;'C'!$T102),'C'!$O102,0)</f>
        <v>0</v>
      </c>
      <c r="BG172" s="229">
        <f>+IF(AND(BG171&gt;='C'!$R102,BG171&lt;'C'!$T102),'C'!$O102,0)</f>
        <v>0</v>
      </c>
      <c r="BH172" s="229">
        <f>+IF(AND(BH171&gt;='C'!$R102,BH171&lt;'C'!$T102),'C'!$O102,0)</f>
        <v>0</v>
      </c>
      <c r="BI172" s="229">
        <f>+IF(AND(BI171&gt;='C'!$R102,BI171&lt;'C'!$T102),'C'!$O102,0)</f>
        <v>0</v>
      </c>
      <c r="BJ172" s="229">
        <f>+IF(AND(BJ171&gt;='C'!$R102,BJ171&lt;'C'!$T102),'C'!$O102,0)</f>
        <v>0</v>
      </c>
      <c r="BK172" s="229">
        <f>+IF(AND(BK171&gt;='C'!$R102,BK171&lt;'C'!$T102),'C'!$O102,0)</f>
        <v>0</v>
      </c>
    </row>
    <row r="173" spans="1:63" s="122" customFormat="1">
      <c r="A173" s="140"/>
      <c r="B173" s="226" t="s">
        <v>248</v>
      </c>
      <c r="C173" s="213"/>
      <c r="D173" s="229">
        <f>+IF(AND(D171&gt;='C'!$R102,D171&lt;'C'!$T102),'C'!$G102,0)*D178</f>
        <v>0</v>
      </c>
      <c r="E173" s="229">
        <f>+IF(AND(E171&gt;='C'!$R102,E171&lt;'C'!$T102),'C'!$G102,0)*E178</f>
        <v>0</v>
      </c>
      <c r="F173" s="229">
        <f>+IF(AND(F171&gt;='C'!$R102,F171&lt;'C'!$T102),'C'!$G102,0)*F178</f>
        <v>0</v>
      </c>
      <c r="G173" s="229">
        <f>+IF(AND(G171&gt;='C'!$R102,G171&lt;'C'!$T102),'C'!$G102,0)*G178</f>
        <v>0</v>
      </c>
      <c r="H173" s="229">
        <f>+IF(AND(H171&gt;='C'!$R102,H171&lt;'C'!$T102),'C'!$G102,0)*H178</f>
        <v>0</v>
      </c>
      <c r="I173" s="229">
        <f>+IF(AND(I171&gt;='C'!$R102,I171&lt;'C'!$T102),'C'!$G102,0)*I178</f>
        <v>0</v>
      </c>
      <c r="J173" s="229">
        <f>+IF(AND(J171&gt;='C'!$R102,J171&lt;'C'!$T102),'C'!$G102,0)*J178</f>
        <v>0</v>
      </c>
      <c r="K173" s="229">
        <f>+IF(AND(K171&gt;='C'!$R102,K171&lt;'C'!$T102),'C'!$G102,0)*K178</f>
        <v>0</v>
      </c>
      <c r="L173" s="229">
        <f>+IF(AND(L171&gt;='C'!$R102,L171&lt;'C'!$T102),'C'!$G102,0)*L178</f>
        <v>0</v>
      </c>
      <c r="M173" s="229">
        <f>+IF(AND(M171&gt;='C'!$R102,M171&lt;'C'!$T102),'C'!$G102,0)*M178</f>
        <v>0</v>
      </c>
      <c r="N173" s="229">
        <f>+IF(AND(N171&gt;='C'!$R102,N171&lt;'C'!$T102),'C'!$G102,0)*N178</f>
        <v>0</v>
      </c>
      <c r="O173" s="229">
        <f>+IF(AND(O171&gt;='C'!$R102,O171&lt;'C'!$T102),'C'!$G102,0)*O178</f>
        <v>0</v>
      </c>
      <c r="P173" s="229">
        <f>+IF(AND(P171&gt;='C'!$R102,P171&lt;'C'!$T102),'C'!$G102,0)*P178</f>
        <v>0</v>
      </c>
      <c r="Q173" s="229">
        <f>+IF(AND(Q171&gt;='C'!$R102,Q171&lt;'C'!$T102),'C'!$G102,0)*Q178</f>
        <v>0</v>
      </c>
      <c r="R173" s="229">
        <f>+IF(AND(R171&gt;='C'!$R102,R171&lt;'C'!$T102),'C'!$G102,0)*R178</f>
        <v>0</v>
      </c>
      <c r="S173" s="229">
        <f>+IF(AND(S171&gt;='C'!$R102,S171&lt;'C'!$T102),'C'!$G102,0)*S178</f>
        <v>0</v>
      </c>
      <c r="T173" s="229">
        <f>+IF(AND(T171&gt;='C'!$R102,T171&lt;'C'!$T102),'C'!$G102,0)*T178</f>
        <v>0</v>
      </c>
      <c r="U173" s="229">
        <f>+IF(AND(U171&gt;='C'!$R102,U171&lt;'C'!$T102),'C'!$G102,0)*U178</f>
        <v>0</v>
      </c>
      <c r="V173" s="229">
        <f>+IF(AND(V171&gt;='C'!$R102,V171&lt;'C'!$T102),'C'!$G102,0)*V178</f>
        <v>0</v>
      </c>
      <c r="W173" s="229">
        <f>+IF(AND(W171&gt;='C'!$R102,W171&lt;'C'!$T102),'C'!$G102,0)*W178</f>
        <v>0</v>
      </c>
      <c r="X173" s="229">
        <f>+IF(AND(X171&gt;='C'!$R102,X171&lt;'C'!$T102),'C'!$G102,0)*X178</f>
        <v>0</v>
      </c>
      <c r="Y173" s="229">
        <f>+IF(AND(Y171&gt;='C'!$R102,Y171&lt;'C'!$T102),'C'!$G102,0)*Y178</f>
        <v>0</v>
      </c>
      <c r="Z173" s="229">
        <f>+IF(AND(Z171&gt;='C'!$R102,Z171&lt;'C'!$T102),'C'!$G102,0)*Z178</f>
        <v>0</v>
      </c>
      <c r="AA173" s="229">
        <f>+IF(AND(AA171&gt;='C'!$R102,AA171&lt;'C'!$T102),'C'!$G102,0)*AA178</f>
        <v>0</v>
      </c>
      <c r="AB173" s="229">
        <f>+IF(AND(AB171&gt;='C'!$R102,AB171&lt;'C'!$T102),'C'!$G102,0)*AB178</f>
        <v>0</v>
      </c>
      <c r="AC173" s="229">
        <f>+IF(AND(AC171&gt;='C'!$R102,AC171&lt;'C'!$T102),'C'!$G102,0)*AC178</f>
        <v>0</v>
      </c>
      <c r="AD173" s="229">
        <f>+IF(AND(AD171&gt;='C'!$R102,AD171&lt;'C'!$T102),'C'!$G102,0)*AD178</f>
        <v>0</v>
      </c>
      <c r="AE173" s="229">
        <f>+IF(AND(AE171&gt;='C'!$R102,AE171&lt;'C'!$T102),'C'!$G102,0)*AE178</f>
        <v>0</v>
      </c>
      <c r="AF173" s="229">
        <f>+IF(AND(AF171&gt;='C'!$R102,AF171&lt;'C'!$T102),'C'!$G102,0)*AF178</f>
        <v>0</v>
      </c>
      <c r="AG173" s="229">
        <f>+IF(AND(AG171&gt;='C'!$R102,AG171&lt;'C'!$T102),'C'!$G102,0)*AG178</f>
        <v>0</v>
      </c>
      <c r="AH173" s="229">
        <f>+IF(AND(AH171&gt;='C'!$R102,AH171&lt;'C'!$T102),'C'!$G102,0)*AH178</f>
        <v>0</v>
      </c>
      <c r="AI173" s="229">
        <f>+IF(AND(AI171&gt;='C'!$R102,AI171&lt;'C'!$T102),'C'!$G102,0)*AI178</f>
        <v>0</v>
      </c>
      <c r="AJ173" s="229">
        <f>+IF(AND(AJ171&gt;='C'!$R102,AJ171&lt;'C'!$T102),'C'!$G102,0)*AJ178</f>
        <v>0</v>
      </c>
      <c r="AK173" s="229">
        <f>+IF(AND(AK171&gt;='C'!$R102,AK171&lt;'C'!$T102),'C'!$G102,0)*AK178</f>
        <v>0</v>
      </c>
      <c r="AL173" s="229">
        <f>+IF(AND(AL171&gt;='C'!$R102,AL171&lt;'C'!$T102),'C'!$G102,0)*AL178</f>
        <v>0</v>
      </c>
      <c r="AM173" s="229">
        <f>+IF(AND(AM171&gt;='C'!$R102,AM171&lt;'C'!$T102),'C'!$G102,0)*AM178</f>
        <v>0</v>
      </c>
      <c r="AN173" s="229">
        <f>+IF(AND(AN171&gt;='C'!$R102,AN171&lt;'C'!$T102),'C'!$G102,0)*AN178</f>
        <v>0</v>
      </c>
      <c r="AO173" s="229">
        <f>+IF(AND(AO171&gt;='C'!$R102,AO171&lt;'C'!$T102),'C'!$G102,0)*AO178</f>
        <v>0</v>
      </c>
      <c r="AP173" s="229">
        <f>+IF(AND(AP171&gt;='C'!$R102,AP171&lt;'C'!$T102),'C'!$G102,0)*AP178</f>
        <v>0</v>
      </c>
      <c r="AQ173" s="229">
        <f>+IF(AND(AQ171&gt;='C'!$R102,AQ171&lt;'C'!$T102),'C'!$G102,0)*AQ178</f>
        <v>0</v>
      </c>
      <c r="AR173" s="229">
        <f>+IF(AND(AR171&gt;='C'!$R102,AR171&lt;'C'!$T102),'C'!$G102,0)*AR178</f>
        <v>0</v>
      </c>
      <c r="AS173" s="229">
        <f>+IF(AND(AS171&gt;='C'!$R102,AS171&lt;'C'!$T102),'C'!$G102,0)*AS178</f>
        <v>0</v>
      </c>
      <c r="AT173" s="229">
        <f>+IF(AND(AT171&gt;='C'!$R102,AT171&lt;'C'!$T102),'C'!$G102,0)*AT178</f>
        <v>0</v>
      </c>
      <c r="AU173" s="229">
        <f>+IF(AND(AU171&gt;='C'!$R102,AU171&lt;'C'!$T102),'C'!$G102,0)*AU178</f>
        <v>0</v>
      </c>
      <c r="AV173" s="229">
        <f>+IF(AND(AV171&gt;='C'!$R102,AV171&lt;'C'!$T102),'C'!$G102,0)*AV178</f>
        <v>0</v>
      </c>
      <c r="AW173" s="229">
        <f>+IF(AND(AW171&gt;='C'!$R102,AW171&lt;'C'!$T102),'C'!$G102,0)*AW178</f>
        <v>0</v>
      </c>
      <c r="AX173" s="229">
        <f>+IF(AND(AX171&gt;='C'!$R102,AX171&lt;'C'!$T102),'C'!$G102,0)*AX178</f>
        <v>0</v>
      </c>
      <c r="AY173" s="229">
        <f>+IF(AND(AY171&gt;='C'!$R102,AY171&lt;'C'!$T102),'C'!$G102,0)*AY178</f>
        <v>0</v>
      </c>
      <c r="AZ173" s="229">
        <f>+IF(AND(AZ171&gt;='C'!$R102,AZ171&lt;'C'!$T102),'C'!$G102,0)*AZ178</f>
        <v>0</v>
      </c>
      <c r="BA173" s="229">
        <f>+IF(AND(BA171&gt;='C'!$R102,BA171&lt;'C'!$T102),'C'!$G102,0)*BA178</f>
        <v>0</v>
      </c>
      <c r="BB173" s="229">
        <f>+IF(AND(BB171&gt;='C'!$R102,BB171&lt;'C'!$T102),'C'!$G102,0)*BB178</f>
        <v>0</v>
      </c>
      <c r="BC173" s="229">
        <f>+IF(AND(BC171&gt;='C'!$R102,BC171&lt;'C'!$T102),'C'!$G102,0)*BC178</f>
        <v>0</v>
      </c>
      <c r="BD173" s="229">
        <f>+IF(AND(BD171&gt;='C'!$R102,BD171&lt;'C'!$T102),'C'!$G102,0)*BD178</f>
        <v>0</v>
      </c>
      <c r="BE173" s="229">
        <f>+IF(AND(BE171&gt;='C'!$R102,BE171&lt;'C'!$T102),'C'!$G102,0)*BE178</f>
        <v>0</v>
      </c>
      <c r="BF173" s="229">
        <f>+IF(AND(BF171&gt;='C'!$R102,BF171&lt;'C'!$T102),'C'!$G102,0)*BF178</f>
        <v>0</v>
      </c>
      <c r="BG173" s="229">
        <f>+IF(AND(BG171&gt;='C'!$R102,BG171&lt;'C'!$T102),'C'!$G102,0)*BG178</f>
        <v>0</v>
      </c>
      <c r="BH173" s="229">
        <f>+IF(AND(BH171&gt;='C'!$R102,BH171&lt;'C'!$T102),'C'!$G102,0)*BH178</f>
        <v>0</v>
      </c>
      <c r="BI173" s="229">
        <f>+IF(AND(BI171&gt;='C'!$R102,BI171&lt;'C'!$T102),'C'!$G102,0)*BI178</f>
        <v>0</v>
      </c>
      <c r="BJ173" s="229">
        <f>+IF(AND(BJ171&gt;='C'!$R102,BJ171&lt;'C'!$T102),'C'!$G102,0)*BJ178</f>
        <v>0</v>
      </c>
      <c r="BK173" s="229">
        <f>+IF(AND(BK171&gt;='C'!$R102,BK171&lt;'C'!$T102),'C'!$G102,0)*BK178</f>
        <v>0</v>
      </c>
    </row>
    <row r="174" spans="1:63" s="122" customFormat="1">
      <c r="A174" s="140"/>
      <c r="B174" s="226" t="s">
        <v>247</v>
      </c>
      <c r="C174" s="213"/>
      <c r="D174" s="229">
        <f t="shared" ref="D174:AI174" si="112">+D173-D175-D172</f>
        <v>0</v>
      </c>
      <c r="E174" s="229">
        <f t="shared" si="112"/>
        <v>0</v>
      </c>
      <c r="F174" s="229">
        <f t="shared" si="112"/>
        <v>0</v>
      </c>
      <c r="G174" s="229">
        <f t="shared" si="112"/>
        <v>0</v>
      </c>
      <c r="H174" s="229">
        <f t="shared" si="112"/>
        <v>0</v>
      </c>
      <c r="I174" s="229">
        <f t="shared" si="112"/>
        <v>0</v>
      </c>
      <c r="J174" s="229">
        <f t="shared" si="112"/>
        <v>0</v>
      </c>
      <c r="K174" s="229">
        <f t="shared" si="112"/>
        <v>0</v>
      </c>
      <c r="L174" s="229">
        <f t="shared" si="112"/>
        <v>0</v>
      </c>
      <c r="M174" s="229">
        <f t="shared" si="112"/>
        <v>0</v>
      </c>
      <c r="N174" s="229">
        <f t="shared" si="112"/>
        <v>0</v>
      </c>
      <c r="O174" s="229">
        <f t="shared" si="112"/>
        <v>0</v>
      </c>
      <c r="P174" s="229">
        <f t="shared" si="112"/>
        <v>0</v>
      </c>
      <c r="Q174" s="229">
        <f t="shared" si="112"/>
        <v>0</v>
      </c>
      <c r="R174" s="229">
        <f t="shared" si="112"/>
        <v>0</v>
      </c>
      <c r="S174" s="229">
        <f t="shared" si="112"/>
        <v>0</v>
      </c>
      <c r="T174" s="229">
        <f t="shared" si="112"/>
        <v>0</v>
      </c>
      <c r="U174" s="229">
        <f t="shared" si="112"/>
        <v>0</v>
      </c>
      <c r="V174" s="229">
        <f t="shared" si="112"/>
        <v>0</v>
      </c>
      <c r="W174" s="229">
        <f t="shared" si="112"/>
        <v>0</v>
      </c>
      <c r="X174" s="229">
        <f t="shared" si="112"/>
        <v>0</v>
      </c>
      <c r="Y174" s="229">
        <f t="shared" si="112"/>
        <v>0</v>
      </c>
      <c r="Z174" s="229">
        <f t="shared" si="112"/>
        <v>0</v>
      </c>
      <c r="AA174" s="229">
        <f t="shared" si="112"/>
        <v>0</v>
      </c>
      <c r="AB174" s="229">
        <f t="shared" si="112"/>
        <v>0</v>
      </c>
      <c r="AC174" s="229">
        <f t="shared" si="112"/>
        <v>0</v>
      </c>
      <c r="AD174" s="229">
        <f t="shared" si="112"/>
        <v>0</v>
      </c>
      <c r="AE174" s="229">
        <f t="shared" si="112"/>
        <v>0</v>
      </c>
      <c r="AF174" s="229">
        <f t="shared" si="112"/>
        <v>0</v>
      </c>
      <c r="AG174" s="229">
        <f t="shared" si="112"/>
        <v>0</v>
      </c>
      <c r="AH174" s="229">
        <f t="shared" si="112"/>
        <v>0</v>
      </c>
      <c r="AI174" s="229">
        <f t="shared" si="112"/>
        <v>0</v>
      </c>
      <c r="AJ174" s="229">
        <f t="shared" ref="AJ174:BK174" si="113">+AJ173-AJ175-AJ172</f>
        <v>0</v>
      </c>
      <c r="AK174" s="229">
        <f t="shared" si="113"/>
        <v>0</v>
      </c>
      <c r="AL174" s="229">
        <f t="shared" si="113"/>
        <v>0</v>
      </c>
      <c r="AM174" s="229">
        <f t="shared" si="113"/>
        <v>0</v>
      </c>
      <c r="AN174" s="229">
        <f t="shared" si="113"/>
        <v>0</v>
      </c>
      <c r="AO174" s="229">
        <f t="shared" si="113"/>
        <v>0</v>
      </c>
      <c r="AP174" s="229">
        <f t="shared" si="113"/>
        <v>0</v>
      </c>
      <c r="AQ174" s="229">
        <f t="shared" si="113"/>
        <v>0</v>
      </c>
      <c r="AR174" s="229">
        <f t="shared" si="113"/>
        <v>0</v>
      </c>
      <c r="AS174" s="229">
        <f t="shared" si="113"/>
        <v>0</v>
      </c>
      <c r="AT174" s="229">
        <f t="shared" si="113"/>
        <v>0</v>
      </c>
      <c r="AU174" s="229">
        <f t="shared" si="113"/>
        <v>0</v>
      </c>
      <c r="AV174" s="229">
        <f t="shared" si="113"/>
        <v>0</v>
      </c>
      <c r="AW174" s="229">
        <f t="shared" si="113"/>
        <v>0</v>
      </c>
      <c r="AX174" s="229">
        <f t="shared" si="113"/>
        <v>0</v>
      </c>
      <c r="AY174" s="229">
        <f t="shared" si="113"/>
        <v>0</v>
      </c>
      <c r="AZ174" s="229">
        <f t="shared" si="113"/>
        <v>0</v>
      </c>
      <c r="BA174" s="229">
        <f t="shared" si="113"/>
        <v>0</v>
      </c>
      <c r="BB174" s="229">
        <f t="shared" si="113"/>
        <v>0</v>
      </c>
      <c r="BC174" s="229">
        <f t="shared" si="113"/>
        <v>0</v>
      </c>
      <c r="BD174" s="229">
        <f t="shared" si="113"/>
        <v>0</v>
      </c>
      <c r="BE174" s="229">
        <f t="shared" si="113"/>
        <v>0</v>
      </c>
      <c r="BF174" s="229">
        <f t="shared" si="113"/>
        <v>0</v>
      </c>
      <c r="BG174" s="229">
        <f t="shared" si="113"/>
        <v>0</v>
      </c>
      <c r="BH174" s="229">
        <f t="shared" si="113"/>
        <v>0</v>
      </c>
      <c r="BI174" s="229">
        <f t="shared" si="113"/>
        <v>0</v>
      </c>
      <c r="BJ174" s="229">
        <f t="shared" si="113"/>
        <v>0</v>
      </c>
      <c r="BK174" s="229">
        <f t="shared" si="113"/>
        <v>0</v>
      </c>
    </row>
    <row r="175" spans="1:63" s="122" customFormat="1">
      <c r="A175" s="140"/>
      <c r="B175" s="226" t="s">
        <v>93</v>
      </c>
      <c r="C175" s="213"/>
      <c r="D175" s="229">
        <f>+IF(AND(D171&gt;='C'!$R102,D171&lt;'C'!$T102),'C'!$J102,0)*D178</f>
        <v>0</v>
      </c>
      <c r="E175" s="229">
        <f>+IF(AND(E171&gt;='C'!$R102,E171&lt;'C'!$T102),'C'!$J102,0)*E178</f>
        <v>0</v>
      </c>
      <c r="F175" s="229">
        <f>+IF(AND(F171&gt;='C'!$R102,F171&lt;'C'!$T102),'C'!$J102,0)*F178</f>
        <v>0</v>
      </c>
      <c r="G175" s="229">
        <f>+IF(AND(G171&gt;='C'!$R102,G171&lt;'C'!$T102),'C'!$J102,0)*G178</f>
        <v>0</v>
      </c>
      <c r="H175" s="229">
        <f>+IF(AND(H171&gt;='C'!$R102,H171&lt;'C'!$T102),'C'!$J102,0)*H178</f>
        <v>0</v>
      </c>
      <c r="I175" s="229">
        <f>+IF(AND(I171&gt;='C'!$R102,I171&lt;'C'!$T102),'C'!$J102,0)*I178</f>
        <v>0</v>
      </c>
      <c r="J175" s="229">
        <f>+IF(AND(J171&gt;='C'!$R102,J171&lt;'C'!$T102),'C'!$J102,0)*J178</f>
        <v>0</v>
      </c>
      <c r="K175" s="229">
        <f>+IF(AND(K171&gt;='C'!$R102,K171&lt;'C'!$T102),'C'!$J102,0)*K178</f>
        <v>0</v>
      </c>
      <c r="L175" s="229">
        <f>+IF(AND(L171&gt;='C'!$R102,L171&lt;'C'!$T102),'C'!$J102,0)*L178</f>
        <v>0</v>
      </c>
      <c r="M175" s="229">
        <f>+IF(AND(M171&gt;='C'!$R102,M171&lt;'C'!$T102),'C'!$J102,0)*M178</f>
        <v>0</v>
      </c>
      <c r="N175" s="229">
        <f>+IF(AND(N171&gt;='C'!$R102,N171&lt;'C'!$T102),'C'!$J102,0)*N178</f>
        <v>0</v>
      </c>
      <c r="O175" s="229">
        <f>+IF(AND(O171&gt;='C'!$R102,O171&lt;'C'!$T102),'C'!$J102,0)*O178</f>
        <v>0</v>
      </c>
      <c r="P175" s="229">
        <f>+IF(AND(P171&gt;='C'!$R102,P171&lt;'C'!$T102),'C'!$J102,0)*P178</f>
        <v>0</v>
      </c>
      <c r="Q175" s="229">
        <f>+IF(AND(Q171&gt;='C'!$R102,Q171&lt;'C'!$T102),'C'!$J102,0)*Q178</f>
        <v>0</v>
      </c>
      <c r="R175" s="229">
        <f>+IF(AND(R171&gt;='C'!$R102,R171&lt;'C'!$T102),'C'!$J102,0)*R178</f>
        <v>0</v>
      </c>
      <c r="S175" s="229">
        <f>+IF(AND(S171&gt;='C'!$R102,S171&lt;'C'!$T102),'C'!$J102,0)*S178</f>
        <v>0</v>
      </c>
      <c r="T175" s="229">
        <f>+IF(AND(T171&gt;='C'!$R102,T171&lt;'C'!$T102),'C'!$J102,0)*T178</f>
        <v>0</v>
      </c>
      <c r="U175" s="229">
        <f>+IF(AND(U171&gt;='C'!$R102,U171&lt;'C'!$T102),'C'!$J102,0)*U178</f>
        <v>0</v>
      </c>
      <c r="V175" s="229">
        <f>+IF(AND(V171&gt;='C'!$R102,V171&lt;'C'!$T102),'C'!$J102,0)*V178</f>
        <v>0</v>
      </c>
      <c r="W175" s="229">
        <f>+IF(AND(W171&gt;='C'!$R102,W171&lt;'C'!$T102),'C'!$J102,0)*W178</f>
        <v>0</v>
      </c>
      <c r="X175" s="229">
        <f>+IF(AND(X171&gt;='C'!$R102,X171&lt;'C'!$T102),'C'!$J102,0)*X178</f>
        <v>0</v>
      </c>
      <c r="Y175" s="229">
        <f>+IF(AND(Y171&gt;='C'!$R102,Y171&lt;'C'!$T102),'C'!$J102,0)*Y178</f>
        <v>0</v>
      </c>
      <c r="Z175" s="229">
        <f>+IF(AND(Z171&gt;='C'!$R102,Z171&lt;'C'!$T102),'C'!$J102,0)*Z178</f>
        <v>0</v>
      </c>
      <c r="AA175" s="229">
        <f>+IF(AND(AA171&gt;='C'!$R102,AA171&lt;'C'!$T102),'C'!$J102,0)*AA178</f>
        <v>0</v>
      </c>
      <c r="AB175" s="229">
        <f>+IF(AND(AB171&gt;='C'!$R102,AB171&lt;'C'!$T102),'C'!$J102,0)*AB178</f>
        <v>0</v>
      </c>
      <c r="AC175" s="229">
        <f>+IF(AND(AC171&gt;='C'!$R102,AC171&lt;'C'!$T102),'C'!$J102,0)*AC178</f>
        <v>0</v>
      </c>
      <c r="AD175" s="229">
        <f>+IF(AND(AD171&gt;='C'!$R102,AD171&lt;'C'!$T102),'C'!$J102,0)*AD178</f>
        <v>0</v>
      </c>
      <c r="AE175" s="229">
        <f>+IF(AND(AE171&gt;='C'!$R102,AE171&lt;'C'!$T102),'C'!$J102,0)*AE178</f>
        <v>0</v>
      </c>
      <c r="AF175" s="229">
        <f>+IF(AND(AF171&gt;='C'!$R102,AF171&lt;'C'!$T102),'C'!$J102,0)*AF178</f>
        <v>0</v>
      </c>
      <c r="AG175" s="229">
        <f>+IF(AND(AG171&gt;='C'!$R102,AG171&lt;'C'!$T102),'C'!$J102,0)*AG178</f>
        <v>0</v>
      </c>
      <c r="AH175" s="229">
        <f>+IF(AND(AH171&gt;='C'!$R102,AH171&lt;'C'!$T102),'C'!$J102,0)*AH178</f>
        <v>0</v>
      </c>
      <c r="AI175" s="229">
        <f>+IF(AND(AI171&gt;='C'!$R102,AI171&lt;'C'!$T102),'C'!$J102,0)*AI178</f>
        <v>0</v>
      </c>
      <c r="AJ175" s="229">
        <f>+IF(AND(AJ171&gt;='C'!$R102,AJ171&lt;'C'!$T102),'C'!$J102,0)*AJ178</f>
        <v>0</v>
      </c>
      <c r="AK175" s="229">
        <f>+IF(AND(AK171&gt;='C'!$R102,AK171&lt;'C'!$T102),'C'!$J102,0)*AK178</f>
        <v>0</v>
      </c>
      <c r="AL175" s="229">
        <f>+IF(AND(AL171&gt;='C'!$R102,AL171&lt;'C'!$T102),'C'!$J102,0)*AL178</f>
        <v>0</v>
      </c>
      <c r="AM175" s="229">
        <f>+IF(AND(AM171&gt;='C'!$R102,AM171&lt;'C'!$T102),'C'!$J102,0)*AM178</f>
        <v>0</v>
      </c>
      <c r="AN175" s="229">
        <f>+IF(AND(AN171&gt;='C'!$R102,AN171&lt;'C'!$T102),'C'!$J102,0)*AN178</f>
        <v>0</v>
      </c>
      <c r="AO175" s="229">
        <f>+IF(AND(AO171&gt;='C'!$R102,AO171&lt;'C'!$T102),'C'!$J102,0)*AO178</f>
        <v>0</v>
      </c>
      <c r="AP175" s="229">
        <f>+IF(AND(AP171&gt;='C'!$R102,AP171&lt;'C'!$T102),'C'!$J102,0)*AP178</f>
        <v>0</v>
      </c>
      <c r="AQ175" s="229">
        <f>+IF(AND(AQ171&gt;='C'!$R102,AQ171&lt;'C'!$T102),'C'!$J102,0)*AQ178</f>
        <v>0</v>
      </c>
      <c r="AR175" s="229">
        <f>+IF(AND(AR171&gt;='C'!$R102,AR171&lt;'C'!$T102),'C'!$J102,0)*AR178</f>
        <v>0</v>
      </c>
      <c r="AS175" s="229">
        <f>+IF(AND(AS171&gt;='C'!$R102,AS171&lt;'C'!$T102),'C'!$J102,0)*AS178</f>
        <v>0</v>
      </c>
      <c r="AT175" s="229">
        <f>+IF(AND(AT171&gt;='C'!$R102,AT171&lt;'C'!$T102),'C'!$J102,0)*AT178</f>
        <v>0</v>
      </c>
      <c r="AU175" s="229">
        <f>+IF(AND(AU171&gt;='C'!$R102,AU171&lt;'C'!$T102),'C'!$J102,0)*AU178</f>
        <v>0</v>
      </c>
      <c r="AV175" s="229">
        <f>+IF(AND(AV171&gt;='C'!$R102,AV171&lt;'C'!$T102),'C'!$J102,0)*AV178</f>
        <v>0</v>
      </c>
      <c r="AW175" s="229">
        <f>+IF(AND(AW171&gt;='C'!$R102,AW171&lt;'C'!$T102),'C'!$J102,0)*AW178</f>
        <v>0</v>
      </c>
      <c r="AX175" s="229">
        <f>+IF(AND(AX171&gt;='C'!$R102,AX171&lt;'C'!$T102),'C'!$J102,0)*AX178</f>
        <v>0</v>
      </c>
      <c r="AY175" s="229">
        <f>+IF(AND(AY171&gt;='C'!$R102,AY171&lt;'C'!$T102),'C'!$J102,0)*AY178</f>
        <v>0</v>
      </c>
      <c r="AZ175" s="229">
        <f>+IF(AND(AZ171&gt;='C'!$R102,AZ171&lt;'C'!$T102),'C'!$J102,0)*AZ178</f>
        <v>0</v>
      </c>
      <c r="BA175" s="229">
        <f>+IF(AND(BA171&gt;='C'!$R102,BA171&lt;'C'!$T102),'C'!$J102,0)*BA178</f>
        <v>0</v>
      </c>
      <c r="BB175" s="229">
        <f>+IF(AND(BB171&gt;='C'!$R102,BB171&lt;'C'!$T102),'C'!$J102,0)*BB178</f>
        <v>0</v>
      </c>
      <c r="BC175" s="229">
        <f>+IF(AND(BC171&gt;='C'!$R102,BC171&lt;'C'!$T102),'C'!$J102,0)*BC178</f>
        <v>0</v>
      </c>
      <c r="BD175" s="229">
        <f>+IF(AND(BD171&gt;='C'!$R102,BD171&lt;'C'!$T102),'C'!$J102,0)*BD178</f>
        <v>0</v>
      </c>
      <c r="BE175" s="229">
        <f>+IF(AND(BE171&gt;='C'!$R102,BE171&lt;'C'!$T102),'C'!$J102,0)*BE178</f>
        <v>0</v>
      </c>
      <c r="BF175" s="229">
        <f>+IF(AND(BF171&gt;='C'!$R102,BF171&lt;'C'!$T102),'C'!$J102,0)*BF178</f>
        <v>0</v>
      </c>
      <c r="BG175" s="229">
        <f>+IF(AND(BG171&gt;='C'!$R102,BG171&lt;'C'!$T102),'C'!$J102,0)*BG178</f>
        <v>0</v>
      </c>
      <c r="BH175" s="229">
        <f>+IF(AND(BH171&gt;='C'!$R102,BH171&lt;'C'!$T102),'C'!$J102,0)*BH178</f>
        <v>0</v>
      </c>
      <c r="BI175" s="229">
        <f>+IF(AND(BI171&gt;='C'!$R102,BI171&lt;'C'!$T102),'C'!$J102,0)*BI178</f>
        <v>0</v>
      </c>
      <c r="BJ175" s="229">
        <f>+IF(AND(BJ171&gt;='C'!$R102,BJ171&lt;'C'!$T102),'C'!$J102,0)*BJ178</f>
        <v>0</v>
      </c>
      <c r="BK175" s="229">
        <f>+IF(AND(BK171&gt;='C'!$R102,BK171&lt;'C'!$T102),'C'!$J102,0)*BK178</f>
        <v>0</v>
      </c>
    </row>
    <row r="176" spans="1:63" s="122" customFormat="1">
      <c r="A176" s="140"/>
      <c r="B176" s="227" t="s">
        <v>174</v>
      </c>
      <c r="C176" s="213"/>
      <c r="D176" s="229">
        <f>+IF(AND(D171&gt;='C'!$R102,D171&lt;'C'!$T102),'C'!$M102,0)</f>
        <v>0</v>
      </c>
      <c r="E176" s="229">
        <f>+IF(AND(E171&gt;='C'!$R102,E171&lt;'C'!$T102),'C'!$M102,0)</f>
        <v>0</v>
      </c>
      <c r="F176" s="229">
        <f>+IF(AND(F171&gt;='C'!$R102,F171&lt;'C'!$T102),'C'!$M102,0)</f>
        <v>0</v>
      </c>
      <c r="G176" s="229">
        <f>+IF(AND(G171&gt;='C'!$R102,G171&lt;'C'!$T102),'C'!$M102,0)</f>
        <v>0</v>
      </c>
      <c r="H176" s="229">
        <f>+IF(AND(H171&gt;='C'!$R102,H171&lt;'C'!$T102),'C'!$M102,0)</f>
        <v>0</v>
      </c>
      <c r="I176" s="229">
        <f>+IF(AND(I171&gt;='C'!$R102,I171&lt;'C'!$T102),'C'!$M102,0)</f>
        <v>0</v>
      </c>
      <c r="J176" s="229">
        <f>+IF(AND(J171&gt;='C'!$R102,J171&lt;'C'!$T102),'C'!$M102,0)</f>
        <v>0</v>
      </c>
      <c r="K176" s="229">
        <f>+IF(AND(K171&gt;='C'!$R102,K171&lt;'C'!$T102),'C'!$M102,0)</f>
        <v>0</v>
      </c>
      <c r="L176" s="229">
        <f>+IF(AND(L171&gt;='C'!$R102,L171&lt;'C'!$T102),'C'!$M102,0)</f>
        <v>0</v>
      </c>
      <c r="M176" s="229">
        <f>+IF(AND(M171&gt;='C'!$R102,M171&lt;'C'!$T102),'C'!$M102,0)</f>
        <v>0</v>
      </c>
      <c r="N176" s="229">
        <f>+IF(AND(N171&gt;='C'!$R102,N171&lt;'C'!$T102),'C'!$M102,0)</f>
        <v>0</v>
      </c>
      <c r="O176" s="229">
        <f>+IF(AND(O171&gt;='C'!$R102,O171&lt;'C'!$T102),'C'!$M102,0)</f>
        <v>0</v>
      </c>
      <c r="P176" s="229">
        <f>+IF(AND(P171&gt;='C'!$R102,P171&lt;'C'!$T102),'C'!$M102,0)</f>
        <v>0</v>
      </c>
      <c r="Q176" s="229">
        <f>+IF(AND(Q171&gt;='C'!$R102,Q171&lt;'C'!$T102),'C'!$M102,0)</f>
        <v>0</v>
      </c>
      <c r="R176" s="229">
        <f>+IF(AND(R171&gt;='C'!$R102,R171&lt;'C'!$T102),'C'!$M102,0)</f>
        <v>0</v>
      </c>
      <c r="S176" s="229">
        <f>+IF(AND(S171&gt;='C'!$R102,S171&lt;'C'!$T102),'C'!$M102,0)</f>
        <v>0</v>
      </c>
      <c r="T176" s="229">
        <f>+IF(AND(T171&gt;='C'!$R102,T171&lt;'C'!$T102),'C'!$M102,0)</f>
        <v>0</v>
      </c>
      <c r="U176" s="229">
        <f>+IF(AND(U171&gt;='C'!$R102,U171&lt;'C'!$T102),'C'!$M102,0)</f>
        <v>0</v>
      </c>
      <c r="V176" s="229">
        <f>+IF(AND(V171&gt;='C'!$R102,V171&lt;'C'!$T102),'C'!$M102,0)</f>
        <v>0</v>
      </c>
      <c r="W176" s="229">
        <f>+IF(AND(W171&gt;='C'!$R102,W171&lt;'C'!$T102),'C'!$M102,0)</f>
        <v>0</v>
      </c>
      <c r="X176" s="229">
        <f>+IF(AND(X171&gt;='C'!$R102,X171&lt;'C'!$T102),'C'!$M102,0)</f>
        <v>0</v>
      </c>
      <c r="Y176" s="229">
        <f>+IF(AND(Y171&gt;='C'!$R102,Y171&lt;'C'!$T102),'C'!$M102,0)</f>
        <v>0</v>
      </c>
      <c r="Z176" s="229">
        <f>+IF(AND(Z171&gt;='C'!$R102,Z171&lt;'C'!$T102),'C'!$M102,0)</f>
        <v>0</v>
      </c>
      <c r="AA176" s="229">
        <f>+IF(AND(AA171&gt;='C'!$R102,AA171&lt;'C'!$T102),'C'!$M102,0)</f>
        <v>0</v>
      </c>
      <c r="AB176" s="229">
        <f>+IF(AND(AB171&gt;='C'!$R102,AB171&lt;'C'!$T102),'C'!$M102,0)</f>
        <v>0</v>
      </c>
      <c r="AC176" s="229">
        <f>+IF(AND(AC171&gt;='C'!$R102,AC171&lt;'C'!$T102),'C'!$M102,0)</f>
        <v>0</v>
      </c>
      <c r="AD176" s="229">
        <f>+IF(AND(AD171&gt;='C'!$R102,AD171&lt;'C'!$T102),'C'!$M102,0)</f>
        <v>0</v>
      </c>
      <c r="AE176" s="229">
        <f>+IF(AND(AE171&gt;='C'!$R102,AE171&lt;'C'!$T102),'C'!$M102,0)</f>
        <v>0</v>
      </c>
      <c r="AF176" s="229">
        <f>+IF(AND(AF171&gt;='C'!$R102,AF171&lt;'C'!$T102),'C'!$M102,0)</f>
        <v>0</v>
      </c>
      <c r="AG176" s="229">
        <f>+IF(AND(AG171&gt;='C'!$R102,AG171&lt;'C'!$T102),'C'!$M102,0)</f>
        <v>0</v>
      </c>
      <c r="AH176" s="229">
        <f>+IF(AND(AH171&gt;='C'!$R102,AH171&lt;'C'!$T102),'C'!$M102,0)</f>
        <v>0</v>
      </c>
      <c r="AI176" s="229">
        <f>+IF(AND(AI171&gt;='C'!$R102,AI171&lt;'C'!$T102),'C'!$M102,0)</f>
        <v>0</v>
      </c>
      <c r="AJ176" s="229">
        <f>+IF(AND(AJ171&gt;='C'!$R102,AJ171&lt;'C'!$T102),'C'!$M102,0)</f>
        <v>0</v>
      </c>
      <c r="AK176" s="229">
        <f>+IF(AND(AK171&gt;='C'!$R102,AK171&lt;'C'!$T102),'C'!$M102,0)</f>
        <v>0</v>
      </c>
      <c r="AL176" s="229">
        <f>+IF(AND(AL171&gt;='C'!$R102,AL171&lt;'C'!$T102),'C'!$M102,0)</f>
        <v>0</v>
      </c>
      <c r="AM176" s="229">
        <f>+IF(AND(AM171&gt;='C'!$R102,AM171&lt;'C'!$T102),'C'!$M102,0)</f>
        <v>0</v>
      </c>
      <c r="AN176" s="229">
        <f>+IF(AND(AN171&gt;='C'!$R102,AN171&lt;'C'!$T102),'C'!$M102,0)</f>
        <v>0</v>
      </c>
      <c r="AO176" s="229">
        <f>+IF(AND(AO171&gt;='C'!$R102,AO171&lt;'C'!$T102),'C'!$M102,0)</f>
        <v>0</v>
      </c>
      <c r="AP176" s="229">
        <f>+IF(AND(AP171&gt;='C'!$R102,AP171&lt;'C'!$T102),'C'!$M102,0)</f>
        <v>0</v>
      </c>
      <c r="AQ176" s="229">
        <f>+IF(AND(AQ171&gt;='C'!$R102,AQ171&lt;'C'!$T102),'C'!$M102,0)</f>
        <v>0</v>
      </c>
      <c r="AR176" s="229">
        <f>+IF(AND(AR171&gt;='C'!$R102,AR171&lt;'C'!$T102),'C'!$M102,0)</f>
        <v>0</v>
      </c>
      <c r="AS176" s="229">
        <f>+IF(AND(AS171&gt;='C'!$R102,AS171&lt;'C'!$T102),'C'!$M102,0)</f>
        <v>0</v>
      </c>
      <c r="AT176" s="229">
        <f>+IF(AND(AT171&gt;='C'!$R102,AT171&lt;'C'!$T102),'C'!$M102,0)</f>
        <v>0</v>
      </c>
      <c r="AU176" s="229">
        <f>+IF(AND(AU171&gt;='C'!$R102,AU171&lt;'C'!$T102),'C'!$M102,0)</f>
        <v>0</v>
      </c>
      <c r="AV176" s="229">
        <f>+IF(AND(AV171&gt;='C'!$R102,AV171&lt;'C'!$T102),'C'!$M102,0)</f>
        <v>0</v>
      </c>
      <c r="AW176" s="229">
        <f>+IF(AND(AW171&gt;='C'!$R102,AW171&lt;'C'!$T102),'C'!$M102,0)</f>
        <v>0</v>
      </c>
      <c r="AX176" s="229">
        <f>+IF(AND(AX171&gt;='C'!$R102,AX171&lt;'C'!$T102),'C'!$M102,0)</f>
        <v>0</v>
      </c>
      <c r="AY176" s="229">
        <f>+IF(AND(AY171&gt;='C'!$R102,AY171&lt;'C'!$T102),'C'!$M102,0)</f>
        <v>0</v>
      </c>
      <c r="AZ176" s="229">
        <f>+IF(AND(AZ171&gt;='C'!$R102,AZ171&lt;'C'!$T102),'C'!$M102,0)</f>
        <v>0</v>
      </c>
      <c r="BA176" s="229">
        <f>+IF(AND(BA171&gt;='C'!$R102,BA171&lt;'C'!$T102),'C'!$M102,0)</f>
        <v>0</v>
      </c>
      <c r="BB176" s="229">
        <f>+IF(AND(BB171&gt;='C'!$R102,BB171&lt;'C'!$T102),'C'!$M102,0)</f>
        <v>0</v>
      </c>
      <c r="BC176" s="229">
        <f>+IF(AND(BC171&gt;='C'!$R102,BC171&lt;'C'!$T102),'C'!$M102,0)</f>
        <v>0</v>
      </c>
      <c r="BD176" s="229">
        <f>+IF(AND(BD171&gt;='C'!$R102,BD171&lt;'C'!$T102),'C'!$M102,0)</f>
        <v>0</v>
      </c>
      <c r="BE176" s="229">
        <f>+IF(AND(BE171&gt;='C'!$R102,BE171&lt;'C'!$T102),'C'!$M102,0)</f>
        <v>0</v>
      </c>
      <c r="BF176" s="229">
        <f>+IF(AND(BF171&gt;='C'!$R102,BF171&lt;'C'!$T102),'C'!$M102,0)</f>
        <v>0</v>
      </c>
      <c r="BG176" s="229">
        <f>+IF(AND(BG171&gt;='C'!$R102,BG171&lt;'C'!$T102),'C'!$M102,0)</f>
        <v>0</v>
      </c>
      <c r="BH176" s="229">
        <f>+IF(AND(BH171&gt;='C'!$R102,BH171&lt;'C'!$T102),'C'!$M102,0)</f>
        <v>0</v>
      </c>
      <c r="BI176" s="229">
        <f>+IF(AND(BI171&gt;='C'!$R102,BI171&lt;'C'!$T102),'C'!$M102,0)</f>
        <v>0</v>
      </c>
      <c r="BJ176" s="229">
        <f>+IF(AND(BJ171&gt;='C'!$R102,BJ171&lt;'C'!$T102),'C'!$M102,0)</f>
        <v>0</v>
      </c>
      <c r="BK176" s="229">
        <f>+IF(AND(BK171&gt;='C'!$R102,BK171&lt;'C'!$T102),'C'!$M102,0)</f>
        <v>0</v>
      </c>
    </row>
    <row r="177" spans="1:63">
      <c r="B177" s="228" t="s">
        <v>246</v>
      </c>
      <c r="C177" s="215"/>
      <c r="D177" s="157">
        <f t="shared" ref="D177:AI177" si="114">SUM(D174:D176)</f>
        <v>0</v>
      </c>
      <c r="E177" s="157">
        <f t="shared" si="114"/>
        <v>0</v>
      </c>
      <c r="F177" s="157">
        <f t="shared" si="114"/>
        <v>0</v>
      </c>
      <c r="G177" s="157">
        <f t="shared" si="114"/>
        <v>0</v>
      </c>
      <c r="H177" s="157">
        <f t="shared" si="114"/>
        <v>0</v>
      </c>
      <c r="I177" s="157">
        <f t="shared" si="114"/>
        <v>0</v>
      </c>
      <c r="J177" s="157">
        <f t="shared" si="114"/>
        <v>0</v>
      </c>
      <c r="K177" s="157">
        <f t="shared" si="114"/>
        <v>0</v>
      </c>
      <c r="L177" s="157">
        <f t="shared" si="114"/>
        <v>0</v>
      </c>
      <c r="M177" s="157">
        <f t="shared" si="114"/>
        <v>0</v>
      </c>
      <c r="N177" s="157">
        <f t="shared" si="114"/>
        <v>0</v>
      </c>
      <c r="O177" s="157">
        <f t="shared" si="114"/>
        <v>0</v>
      </c>
      <c r="P177" s="157">
        <f t="shared" si="114"/>
        <v>0</v>
      </c>
      <c r="Q177" s="157">
        <f t="shared" si="114"/>
        <v>0</v>
      </c>
      <c r="R177" s="157">
        <f t="shared" si="114"/>
        <v>0</v>
      </c>
      <c r="S177" s="157">
        <f t="shared" si="114"/>
        <v>0</v>
      </c>
      <c r="T177" s="157">
        <f t="shared" si="114"/>
        <v>0</v>
      </c>
      <c r="U177" s="157">
        <f t="shared" si="114"/>
        <v>0</v>
      </c>
      <c r="V177" s="157">
        <f t="shared" si="114"/>
        <v>0</v>
      </c>
      <c r="W177" s="157">
        <f t="shared" si="114"/>
        <v>0</v>
      </c>
      <c r="X177" s="157">
        <f t="shared" si="114"/>
        <v>0</v>
      </c>
      <c r="Y177" s="157">
        <f t="shared" si="114"/>
        <v>0</v>
      </c>
      <c r="Z177" s="157">
        <f t="shared" si="114"/>
        <v>0</v>
      </c>
      <c r="AA177" s="157">
        <f t="shared" si="114"/>
        <v>0</v>
      </c>
      <c r="AB177" s="157">
        <f t="shared" si="114"/>
        <v>0</v>
      </c>
      <c r="AC177" s="157">
        <f t="shared" si="114"/>
        <v>0</v>
      </c>
      <c r="AD177" s="157">
        <f t="shared" si="114"/>
        <v>0</v>
      </c>
      <c r="AE177" s="157">
        <f t="shared" si="114"/>
        <v>0</v>
      </c>
      <c r="AF177" s="157">
        <f t="shared" si="114"/>
        <v>0</v>
      </c>
      <c r="AG177" s="157">
        <f t="shared" si="114"/>
        <v>0</v>
      </c>
      <c r="AH177" s="157">
        <f t="shared" si="114"/>
        <v>0</v>
      </c>
      <c r="AI177" s="157">
        <f t="shared" si="114"/>
        <v>0</v>
      </c>
      <c r="AJ177" s="157">
        <f t="shared" ref="AJ177:BK177" si="115">SUM(AJ174:AJ176)</f>
        <v>0</v>
      </c>
      <c r="AK177" s="157">
        <f t="shared" si="115"/>
        <v>0</v>
      </c>
      <c r="AL177" s="157">
        <f t="shared" si="115"/>
        <v>0</v>
      </c>
      <c r="AM177" s="157">
        <f t="shared" si="115"/>
        <v>0</v>
      </c>
      <c r="AN177" s="157">
        <f t="shared" si="115"/>
        <v>0</v>
      </c>
      <c r="AO177" s="157">
        <f t="shared" si="115"/>
        <v>0</v>
      </c>
      <c r="AP177" s="157">
        <f t="shared" si="115"/>
        <v>0</v>
      </c>
      <c r="AQ177" s="157">
        <f t="shared" si="115"/>
        <v>0</v>
      </c>
      <c r="AR177" s="157">
        <f t="shared" si="115"/>
        <v>0</v>
      </c>
      <c r="AS177" s="157">
        <f t="shared" si="115"/>
        <v>0</v>
      </c>
      <c r="AT177" s="157">
        <f t="shared" si="115"/>
        <v>0</v>
      </c>
      <c r="AU177" s="157">
        <f t="shared" si="115"/>
        <v>0</v>
      </c>
      <c r="AV177" s="157">
        <f t="shared" si="115"/>
        <v>0</v>
      </c>
      <c r="AW177" s="157">
        <f t="shared" si="115"/>
        <v>0</v>
      </c>
      <c r="AX177" s="157">
        <f t="shared" si="115"/>
        <v>0</v>
      </c>
      <c r="AY177" s="157">
        <f t="shared" si="115"/>
        <v>0</v>
      </c>
      <c r="AZ177" s="157">
        <f t="shared" si="115"/>
        <v>0</v>
      </c>
      <c r="BA177" s="157">
        <f t="shared" si="115"/>
        <v>0</v>
      </c>
      <c r="BB177" s="157">
        <f t="shared" si="115"/>
        <v>0</v>
      </c>
      <c r="BC177" s="157">
        <f t="shared" si="115"/>
        <v>0</v>
      </c>
      <c r="BD177" s="157">
        <f t="shared" si="115"/>
        <v>0</v>
      </c>
      <c r="BE177" s="157">
        <f t="shared" si="115"/>
        <v>0</v>
      </c>
      <c r="BF177" s="157">
        <f t="shared" si="115"/>
        <v>0</v>
      </c>
      <c r="BG177" s="157">
        <f t="shared" si="115"/>
        <v>0</v>
      </c>
      <c r="BH177" s="157">
        <f t="shared" si="115"/>
        <v>0</v>
      </c>
      <c r="BI177" s="157">
        <f t="shared" si="115"/>
        <v>0</v>
      </c>
      <c r="BJ177" s="157">
        <f t="shared" si="115"/>
        <v>0</v>
      </c>
      <c r="BK177" s="157">
        <f t="shared" si="115"/>
        <v>0</v>
      </c>
    </row>
    <row r="178" spans="1:63">
      <c r="B178" s="123" t="s">
        <v>364</v>
      </c>
      <c r="D178" s="158">
        <f>IF('C'!$C$102=NT!$AB$3,+IF(OR(D171=NT!$C$31,D171=NT!$C$37,D171=NT!$C$43,D171=NT!$C$49,D171=NT!$C$55,D171=NT!$C$61,D171=NT!$C$67,D171=NT!$C$73,D171=NT!$C$79,D171=NT!$C$85,D171=NT!$C$91,D171=NT!$C$97,D171=NT!$C$104,D171=NT!$C$110,D171=NT!$C$116,D171=NT!$C$123,D171=NT!$C$129,D171=NT!$C$135),2,1),1)</f>
        <v>1</v>
      </c>
      <c r="E178" s="158">
        <f>IF('C'!$C$102=NT!$AB$3,+IF(OR(E171=NT!$C$31,E171=NT!$C$37,E171=NT!$C$43,E171=NT!$C$49,E171=NT!$C$55,E171=NT!$C$61,E171=NT!$C$67,E171=NT!$C$73,E171=NT!$C$79,E171=NT!$C$85,E171=NT!$C$91,E171=NT!$C$97,E171=NT!$C$104,E171=NT!$C$110,E171=NT!$C$116,E171=NT!$C$123,E171=NT!$C$129,E171=NT!$C$135),2,1),1)</f>
        <v>1</v>
      </c>
      <c r="F178" s="158">
        <f>IF('C'!$C$102=NT!$AB$3,+IF(OR(F171=NT!$C$31,F171=NT!$C$37,F171=NT!$C$43,F171=NT!$C$49,F171=NT!$C$55,F171=NT!$C$61,F171=NT!$C$67,F171=NT!$C$73,F171=NT!$C$79,F171=NT!$C$85,F171=NT!$C$91,F171=NT!$C$97,F171=NT!$C$104,F171=NT!$C$110,F171=NT!$C$116,F171=NT!$C$123,F171=NT!$C$129,F171=NT!$C$135),2,1),1)</f>
        <v>1</v>
      </c>
      <c r="G178" s="158">
        <f>IF('C'!$C$102=NT!$AB$3,+IF(OR(G171=NT!$C$31,G171=NT!$C$37,G171=NT!$C$43,G171=NT!$C$49,G171=NT!$C$55,G171=NT!$C$61,G171=NT!$C$67,G171=NT!$C$73,G171=NT!$C$79,G171=NT!$C$85,G171=NT!$C$91,G171=NT!$C$97,G171=NT!$C$104,G171=NT!$C$110,G171=NT!$C$116,G171=NT!$C$123,G171=NT!$C$129,G171=NT!$C$135),2,1),1)</f>
        <v>1</v>
      </c>
      <c r="H178" s="158">
        <f>IF('C'!$C$102=NT!$AB$3,+IF(OR(H171=NT!$C$31,H171=NT!$C$37,H171=NT!$C$43,H171=NT!$C$49,H171=NT!$C$55,H171=NT!$C$61,H171=NT!$C$67,H171=NT!$C$73,H171=NT!$C$79,H171=NT!$C$85,H171=NT!$C$91,H171=NT!$C$97,H171=NT!$C$104,H171=NT!$C$110,H171=NT!$C$116,H171=NT!$C$123,H171=NT!$C$129,H171=NT!$C$135),2,1),1)</f>
        <v>1</v>
      </c>
      <c r="I178" s="158">
        <f>IF('C'!$C$102=NT!$AB$3,+IF(OR(I171=NT!$C$31,I171=NT!$C$37,I171=NT!$C$43,I171=NT!$C$49,I171=NT!$C$55,I171=NT!$C$61,I171=NT!$C$67,I171=NT!$C$73,I171=NT!$C$79,I171=NT!$C$85,I171=NT!$C$91,I171=NT!$C$97,I171=NT!$C$104,I171=NT!$C$110,I171=NT!$C$116,I171=NT!$C$123,I171=NT!$C$129,I171=NT!$C$135),2,1),1)</f>
        <v>1</v>
      </c>
      <c r="J178" s="158">
        <f>IF('C'!$C$102=NT!$AB$3,+IF(OR(J171=NT!$C$31,J171=NT!$C$37,J171=NT!$C$43,J171=NT!$C$49,J171=NT!$C$55,J171=NT!$C$61,J171=NT!$C$67,J171=NT!$C$73,J171=NT!$C$79,J171=NT!$C$85,J171=NT!$C$91,J171=NT!$C$97,J171=NT!$C$104,J171=NT!$C$110,J171=NT!$C$116,J171=NT!$C$123,J171=NT!$C$129,J171=NT!$C$135),2,1),1)</f>
        <v>1</v>
      </c>
      <c r="K178" s="158">
        <f>IF('C'!$C$102=NT!$AB$3,+IF(OR(K171=NT!$C$31,K171=NT!$C$37,K171=NT!$C$43,K171=NT!$C$49,K171=NT!$C$55,K171=NT!$C$61,K171=NT!$C$67,K171=NT!$C$73,K171=NT!$C$79,K171=NT!$C$85,K171=NT!$C$91,K171=NT!$C$97,K171=NT!$C$104,K171=NT!$C$110,K171=NT!$C$116,K171=NT!$C$123,K171=NT!$C$129,K171=NT!$C$135),2,1),1)</f>
        <v>1</v>
      </c>
      <c r="L178" s="158">
        <f>IF('C'!$C$102=NT!$AB$3,+IF(OR(L171=NT!$C$31,L171=NT!$C$37,L171=NT!$C$43,L171=NT!$C$49,L171=NT!$C$55,L171=NT!$C$61,L171=NT!$C$67,L171=NT!$C$73,L171=NT!$C$79,L171=NT!$C$85,L171=NT!$C$91,L171=NT!$C$97,L171=NT!$C$104,L171=NT!$C$110,L171=NT!$C$116,L171=NT!$C$123,L171=NT!$C$129,L171=NT!$C$135),2,1),1)</f>
        <v>1</v>
      </c>
      <c r="M178" s="158">
        <f>IF('C'!$C$102=NT!$AB$3,+IF(OR(M171=NT!$C$31,M171=NT!$C$37,M171=NT!$C$43,M171=NT!$C$49,M171=NT!$C$55,M171=NT!$C$61,M171=NT!$C$67,M171=NT!$C$73,M171=NT!$C$79,M171=NT!$C$85,M171=NT!$C$91,M171=NT!$C$97,M171=NT!$C$104,M171=NT!$C$110,M171=NT!$C$116,M171=NT!$C$123,M171=NT!$C$129,M171=NT!$C$135),2,1),1)</f>
        <v>1</v>
      </c>
      <c r="N178" s="158">
        <f>IF('C'!$C$102=NT!$AB$3,+IF(OR(N171=NT!$C$31,N171=NT!$C$37,N171=NT!$C$43,N171=NT!$C$49,N171=NT!$C$55,N171=NT!$C$61,N171=NT!$C$67,N171=NT!$C$73,N171=NT!$C$79,N171=NT!$C$85,N171=NT!$C$91,N171=NT!$C$97,N171=NT!$C$104,N171=NT!$C$110,N171=NT!$C$116,N171=NT!$C$123,N171=NT!$C$129,N171=NT!$C$135),2,1),1)</f>
        <v>1</v>
      </c>
      <c r="O178" s="158">
        <f>IF('C'!$C$102=NT!$AB$3,+IF(OR(O171=NT!$C$31,O171=NT!$C$37,O171=NT!$C$43,O171=NT!$C$49,O171=NT!$C$55,O171=NT!$C$61,O171=NT!$C$67,O171=NT!$C$73,O171=NT!$C$79,O171=NT!$C$85,O171=NT!$C$91,O171=NT!$C$97,O171=NT!$C$104,O171=NT!$C$110,O171=NT!$C$116,O171=NT!$C$123,O171=NT!$C$129,O171=NT!$C$135),2,1),1)</f>
        <v>1</v>
      </c>
      <c r="P178" s="158">
        <f>IF('C'!$C$102=NT!$AB$3,+IF(OR(P171=NT!$C$31,P171=NT!$C$37,P171=NT!$C$43,P171=NT!$C$49,P171=NT!$C$55,P171=NT!$C$61,P171=NT!$C$67,P171=NT!$C$73,P171=NT!$C$79,P171=NT!$C$85,P171=NT!$C$91,P171=NT!$C$97,P171=NT!$C$104,P171=NT!$C$110,P171=NT!$C$116,P171=NT!$C$123,P171=NT!$C$129,P171=NT!$C$135),2,1),1)</f>
        <v>1</v>
      </c>
      <c r="Q178" s="158">
        <f>IF('C'!$C$102=NT!$AB$3,+IF(OR(Q171=NT!$C$31,Q171=NT!$C$37,Q171=NT!$C$43,Q171=NT!$C$49,Q171=NT!$C$55,Q171=NT!$C$61,Q171=NT!$C$67,Q171=NT!$C$73,Q171=NT!$C$79,Q171=NT!$C$85,Q171=NT!$C$91,Q171=NT!$C$97,Q171=NT!$C$104,Q171=NT!$C$110,Q171=NT!$C$116,Q171=NT!$C$123,Q171=NT!$C$129,Q171=NT!$C$135),2,1),1)</f>
        <v>1</v>
      </c>
      <c r="R178" s="158">
        <f>IF('C'!$C$102=NT!$AB$3,+IF(OR(R171=NT!$C$31,R171=NT!$C$37,R171=NT!$C$43,R171=NT!$C$49,R171=NT!$C$55,R171=NT!$C$61,R171=NT!$C$67,R171=NT!$C$73,R171=NT!$C$79,R171=NT!$C$85,R171=NT!$C$91,R171=NT!$C$97,R171=NT!$C$104,R171=NT!$C$110,R171=NT!$C$116,R171=NT!$C$123,R171=NT!$C$129,R171=NT!$C$135),2,1),1)</f>
        <v>1</v>
      </c>
      <c r="S178" s="158">
        <f>IF('C'!$C$102=NT!$AB$3,+IF(OR(S171=NT!$C$31,S171=NT!$C$37,S171=NT!$C$43,S171=NT!$C$49,S171=NT!$C$55,S171=NT!$C$61,S171=NT!$C$67,S171=NT!$C$73,S171=NT!$C$79,S171=NT!$C$85,S171=NT!$C$91,S171=NT!$C$97,S171=NT!$C$104,S171=NT!$C$110,S171=NT!$C$116,S171=NT!$C$123,S171=NT!$C$129,S171=NT!$C$135),2,1),1)</f>
        <v>1</v>
      </c>
      <c r="T178" s="158">
        <f>IF('C'!$C$102=NT!$AB$3,+IF(OR(T171=NT!$C$31,T171=NT!$C$37,T171=NT!$C$43,T171=NT!$C$49,T171=NT!$C$55,T171=NT!$C$61,T171=NT!$C$67,T171=NT!$C$73,T171=NT!$C$79,T171=NT!$C$85,T171=NT!$C$91,T171=NT!$C$97,T171=NT!$C$104,T171=NT!$C$110,T171=NT!$C$116,T171=NT!$C$123,T171=NT!$C$129,T171=NT!$C$135),2,1),1)</f>
        <v>1</v>
      </c>
      <c r="U178" s="158">
        <f>IF('C'!$C$102=NT!$AB$3,+IF(OR(U171=NT!$C$31,U171=NT!$C$37,U171=NT!$C$43,U171=NT!$C$49,U171=NT!$C$55,U171=NT!$C$61,U171=NT!$C$67,U171=NT!$C$73,U171=NT!$C$79,U171=NT!$C$85,U171=NT!$C$91,U171=NT!$C$97,U171=NT!$C$104,U171=NT!$C$110,U171=NT!$C$116,U171=NT!$C$123,U171=NT!$C$129,U171=NT!$C$135),2,1),1)</f>
        <v>1</v>
      </c>
      <c r="V178" s="158">
        <f>IF('C'!$C$102=NT!$AB$3,+IF(OR(V171=NT!$C$31,V171=NT!$C$37,V171=NT!$C$43,V171=NT!$C$49,V171=NT!$C$55,V171=NT!$C$61,V171=NT!$C$67,V171=NT!$C$73,V171=NT!$C$79,V171=NT!$C$85,V171=NT!$C$91,V171=NT!$C$97,V171=NT!$C$104,V171=NT!$C$110,V171=NT!$C$116,V171=NT!$C$123,V171=NT!$C$129,V171=NT!$C$135),2,1),1)</f>
        <v>1</v>
      </c>
      <c r="W178" s="158">
        <f>IF('C'!$C$102=NT!$AB$3,+IF(OR(W171=NT!$C$31,W171=NT!$C$37,W171=NT!$C$43,W171=NT!$C$49,W171=NT!$C$55,W171=NT!$C$61,W171=NT!$C$67,W171=NT!$C$73,W171=NT!$C$79,W171=NT!$C$85,W171=NT!$C$91,W171=NT!$C$97,W171=NT!$C$104,W171=NT!$C$110,W171=NT!$C$116,W171=NT!$C$123,W171=NT!$C$129,W171=NT!$C$135),2,1),1)</f>
        <v>1</v>
      </c>
      <c r="X178" s="158">
        <f>IF('C'!$C$102=NT!$AB$3,+IF(OR(X171=NT!$C$31,X171=NT!$C$37,X171=NT!$C$43,X171=NT!$C$49,X171=NT!$C$55,X171=NT!$C$61,X171=NT!$C$67,X171=NT!$C$73,X171=NT!$C$79,X171=NT!$C$85,X171=NT!$C$91,X171=NT!$C$97,X171=NT!$C$104,X171=NT!$C$110,X171=NT!$C$116,X171=NT!$C$123,X171=NT!$C$129,X171=NT!$C$135),2,1),1)</f>
        <v>1</v>
      </c>
      <c r="Y178" s="158">
        <f>IF('C'!$C$102=NT!$AB$3,+IF(OR(Y171=NT!$C$31,Y171=NT!$C$37,Y171=NT!$C$43,Y171=NT!$C$49,Y171=NT!$C$55,Y171=NT!$C$61,Y171=NT!$C$67,Y171=NT!$C$73,Y171=NT!$C$79,Y171=NT!$C$85,Y171=NT!$C$91,Y171=NT!$C$97,Y171=NT!$C$104,Y171=NT!$C$110,Y171=NT!$C$116,Y171=NT!$C$123,Y171=NT!$C$129,Y171=NT!$C$135),2,1),1)</f>
        <v>1</v>
      </c>
      <c r="Z178" s="158">
        <f>IF('C'!$C$102=NT!$AB$3,+IF(OR(Z171=NT!$C$31,Z171=NT!$C$37,Z171=NT!$C$43,Z171=NT!$C$49,Z171=NT!$C$55,Z171=NT!$C$61,Z171=NT!$C$67,Z171=NT!$C$73,Z171=NT!$C$79,Z171=NT!$C$85,Z171=NT!$C$91,Z171=NT!$C$97,Z171=NT!$C$104,Z171=NT!$C$110,Z171=NT!$C$116,Z171=NT!$C$123,Z171=NT!$C$129,Z171=NT!$C$135),2,1),1)</f>
        <v>1</v>
      </c>
      <c r="AA178" s="158">
        <f>IF('C'!$C$102=NT!$AB$3,+IF(OR(AA171=NT!$C$31,AA171=NT!$C$37,AA171=NT!$C$43,AA171=NT!$C$49,AA171=NT!$C$55,AA171=NT!$C$61,AA171=NT!$C$67,AA171=NT!$C$73,AA171=NT!$C$79,AA171=NT!$C$85,AA171=NT!$C$91,AA171=NT!$C$97,AA171=NT!$C$104,AA171=NT!$C$110,AA171=NT!$C$116,AA171=NT!$C$123,AA171=NT!$C$129,AA171=NT!$C$135),2,1),1)</f>
        <v>1</v>
      </c>
      <c r="AB178" s="158">
        <f>IF('C'!$C$102=NT!$AB$3,+IF(OR(AB171=NT!$C$31,AB171=NT!$C$37,AB171=NT!$C$43,AB171=NT!$C$49,AB171=NT!$C$55,AB171=NT!$C$61,AB171=NT!$C$67,AB171=NT!$C$73,AB171=NT!$C$79,AB171=NT!$C$85,AB171=NT!$C$91,AB171=NT!$C$97,AB171=NT!$C$104,AB171=NT!$C$110,AB171=NT!$C$116,AB171=NT!$C$123,AB171=NT!$C$129,AB171=NT!$C$135),2,1),1)</f>
        <v>1</v>
      </c>
      <c r="AC178" s="158">
        <f>IF('C'!$C$102=NT!$AB$3,+IF(OR(AC171=NT!$C$31,AC171=NT!$C$37,AC171=NT!$C$43,AC171=NT!$C$49,AC171=NT!$C$55,AC171=NT!$C$61,AC171=NT!$C$67,AC171=NT!$C$73,AC171=NT!$C$79,AC171=NT!$C$85,AC171=NT!$C$91,AC171=NT!$C$97,AC171=NT!$C$104,AC171=NT!$C$110,AC171=NT!$C$116,AC171=NT!$C$123,AC171=NT!$C$129,AC171=NT!$C$135),2,1),1)</f>
        <v>1</v>
      </c>
      <c r="AD178" s="158">
        <f>IF('C'!$C$102=NT!$AB$3,+IF(OR(AD171=NT!$C$31,AD171=NT!$C$37,AD171=NT!$C$43,AD171=NT!$C$49,AD171=NT!$C$55,AD171=NT!$C$61,AD171=NT!$C$67,AD171=NT!$C$73,AD171=NT!$C$79,AD171=NT!$C$85,AD171=NT!$C$91,AD171=NT!$C$97,AD171=NT!$C$104,AD171=NT!$C$110,AD171=NT!$C$116,AD171=NT!$C$123,AD171=NT!$C$129,AD171=NT!$C$135),2,1),1)</f>
        <v>1</v>
      </c>
      <c r="AE178" s="158">
        <f>IF('C'!$C$102=NT!$AB$3,+IF(OR(AE171=NT!$C$31,AE171=NT!$C$37,AE171=NT!$C$43,AE171=NT!$C$49,AE171=NT!$C$55,AE171=NT!$C$61,AE171=NT!$C$67,AE171=NT!$C$73,AE171=NT!$C$79,AE171=NT!$C$85,AE171=NT!$C$91,AE171=NT!$C$97,AE171=NT!$C$104,AE171=NT!$C$110,AE171=NT!$C$116,AE171=NT!$C$123,AE171=NT!$C$129,AE171=NT!$C$135),2,1),1)</f>
        <v>1</v>
      </c>
      <c r="AF178" s="158">
        <f>IF('C'!$C$102=NT!$AB$3,+IF(OR(AF171=NT!$C$31,AF171=NT!$C$37,AF171=NT!$C$43,AF171=NT!$C$49,AF171=NT!$C$55,AF171=NT!$C$61,AF171=NT!$C$67,AF171=NT!$C$73,AF171=NT!$C$79,AF171=NT!$C$85,AF171=NT!$C$91,AF171=NT!$C$97,AF171=NT!$C$104,AF171=NT!$C$110,AF171=NT!$C$116,AF171=NT!$C$123,AF171=NT!$C$129,AF171=NT!$C$135),2,1),1)</f>
        <v>1</v>
      </c>
      <c r="AG178" s="158">
        <f>IF('C'!$C$102=NT!$AB$3,+IF(OR(AG171=NT!$C$31,AG171=NT!$C$37,AG171=NT!$C$43,AG171=NT!$C$49,AG171=NT!$C$55,AG171=NT!$C$61,AG171=NT!$C$67,AG171=NT!$C$73,AG171=NT!$C$79,AG171=NT!$C$85,AG171=NT!$C$91,AG171=NT!$C$97,AG171=NT!$C$104,AG171=NT!$C$110,AG171=NT!$C$116,AG171=NT!$C$123,AG171=NT!$C$129,AG171=NT!$C$135),2,1),1)</f>
        <v>1</v>
      </c>
      <c r="AH178" s="158">
        <f>IF('C'!$C$102=NT!$AB$3,+IF(OR(AH171=NT!$C$31,AH171=NT!$C$37,AH171=NT!$C$43,AH171=NT!$C$49,AH171=NT!$C$55,AH171=NT!$C$61,AH171=NT!$C$67,AH171=NT!$C$73,AH171=NT!$C$79,AH171=NT!$C$85,AH171=NT!$C$91,AH171=NT!$C$97,AH171=NT!$C$104,AH171=NT!$C$110,AH171=NT!$C$116,AH171=NT!$C$123,AH171=NT!$C$129,AH171=NT!$C$135),2,1),1)</f>
        <v>1</v>
      </c>
      <c r="AI178" s="158">
        <f>IF('C'!$C$102=NT!$AB$3,+IF(OR(AI171=NT!$C$31,AI171=NT!$C$37,AI171=NT!$C$43,AI171=NT!$C$49,AI171=NT!$C$55,AI171=NT!$C$61,AI171=NT!$C$67,AI171=NT!$C$73,AI171=NT!$C$79,AI171=NT!$C$85,AI171=NT!$C$91,AI171=NT!$C$97,AI171=NT!$C$104,AI171=NT!$C$110,AI171=NT!$C$116,AI171=NT!$C$123,AI171=NT!$C$129,AI171=NT!$C$135),2,1),1)</f>
        <v>1</v>
      </c>
      <c r="AJ178" s="158">
        <f>IF('C'!$C$102=NT!$AB$3,+IF(OR(AJ171=NT!$C$31,AJ171=NT!$C$37,AJ171=NT!$C$43,AJ171=NT!$C$49,AJ171=NT!$C$55,AJ171=NT!$C$61,AJ171=NT!$C$67,AJ171=NT!$C$73,AJ171=NT!$C$79,AJ171=NT!$C$85,AJ171=NT!$C$91,AJ171=NT!$C$97,AJ171=NT!$C$104,AJ171=NT!$C$110,AJ171=NT!$C$116,AJ171=NT!$C$123,AJ171=NT!$C$129,AJ171=NT!$C$135),2,1),1)</f>
        <v>1</v>
      </c>
      <c r="AK178" s="158">
        <f>IF('C'!$C$102=NT!$AB$3,+IF(OR(AK171=NT!$C$31,AK171=NT!$C$37,AK171=NT!$C$43,AK171=NT!$C$49,AK171=NT!$C$55,AK171=NT!$C$61,AK171=NT!$C$67,AK171=NT!$C$73,AK171=NT!$C$79,AK171=NT!$C$85,AK171=NT!$C$91,AK171=NT!$C$97,AK171=NT!$C$104,AK171=NT!$C$110,AK171=NT!$C$116,AK171=NT!$C$123,AK171=NT!$C$129,AK171=NT!$C$135),2,1),1)</f>
        <v>1</v>
      </c>
      <c r="AL178" s="158">
        <f>IF('C'!$C$102=NT!$AB$3,+IF(OR(AL171=NT!$C$31,AL171=NT!$C$37,AL171=NT!$C$43,AL171=NT!$C$49,AL171=NT!$C$55,AL171=NT!$C$61,AL171=NT!$C$67,AL171=NT!$C$73,AL171=NT!$C$79,AL171=NT!$C$85,AL171=NT!$C$91,AL171=NT!$C$97,AL171=NT!$C$104,AL171=NT!$C$110,AL171=NT!$C$116,AL171=NT!$C$123,AL171=NT!$C$129,AL171=NT!$C$135),2,1),1)</f>
        <v>1</v>
      </c>
      <c r="AM178" s="158">
        <f>IF('C'!$C$102=NT!$AB$3,+IF(OR(AM171=NT!$C$31,AM171=NT!$C$37,AM171=NT!$C$43,AM171=NT!$C$49,AM171=NT!$C$55,AM171=NT!$C$61,AM171=NT!$C$67,AM171=NT!$C$73,AM171=NT!$C$79,AM171=NT!$C$85,AM171=NT!$C$91,AM171=NT!$C$97,AM171=NT!$C$104,AM171=NT!$C$110,AM171=NT!$C$116,AM171=NT!$C$123,AM171=NT!$C$129,AM171=NT!$C$135),2,1),1)</f>
        <v>1</v>
      </c>
      <c r="AN178" s="158">
        <f>IF('C'!$C$102=NT!$AB$3,+IF(OR(AN171=NT!$C$31,AN171=NT!$C$37,AN171=NT!$C$43,AN171=NT!$C$49,AN171=NT!$C$55,AN171=NT!$C$61,AN171=NT!$C$67,AN171=NT!$C$73,AN171=NT!$C$79,AN171=NT!$C$85,AN171=NT!$C$91,AN171=NT!$C$97,AN171=NT!$C$104,AN171=NT!$C$110,AN171=NT!$C$116,AN171=NT!$C$123,AN171=NT!$C$129,AN171=NT!$C$135),2,1),1)</f>
        <v>1</v>
      </c>
      <c r="AO178" s="158">
        <f>IF('C'!$C$102=NT!$AB$3,+IF(OR(AO171=NT!$C$31,AO171=NT!$C$37,AO171=NT!$C$43,AO171=NT!$C$49,AO171=NT!$C$55,AO171=NT!$C$61,AO171=NT!$C$67,AO171=NT!$C$73,AO171=NT!$C$79,AO171=NT!$C$85,AO171=NT!$C$91,AO171=NT!$C$97,AO171=NT!$C$104,AO171=NT!$C$110,AO171=NT!$C$116,AO171=NT!$C$123,AO171=NT!$C$129,AO171=NT!$C$135),2,1),1)</f>
        <v>1</v>
      </c>
      <c r="AP178" s="158">
        <f>IF('C'!$C$102=NT!$AB$3,+IF(OR(AP171=NT!$C$31,AP171=NT!$C$37,AP171=NT!$C$43,AP171=NT!$C$49,AP171=NT!$C$55,AP171=NT!$C$61,AP171=NT!$C$67,AP171=NT!$C$73,AP171=NT!$C$79,AP171=NT!$C$85,AP171=NT!$C$91,AP171=NT!$C$97,AP171=NT!$C$104,AP171=NT!$C$110,AP171=NT!$C$116,AP171=NT!$C$123,AP171=NT!$C$129,AP171=NT!$C$135),2,1),1)</f>
        <v>1</v>
      </c>
      <c r="AQ178" s="158">
        <f>IF('C'!$C$102=NT!$AB$3,+IF(OR(AQ171=NT!$C$31,AQ171=NT!$C$37,AQ171=NT!$C$43,AQ171=NT!$C$49,AQ171=NT!$C$55,AQ171=NT!$C$61,AQ171=NT!$C$67,AQ171=NT!$C$73,AQ171=NT!$C$79,AQ171=NT!$C$85,AQ171=NT!$C$91,AQ171=NT!$C$97,AQ171=NT!$C$104,AQ171=NT!$C$110,AQ171=NT!$C$116,AQ171=NT!$C$123,AQ171=NT!$C$129,AQ171=NT!$C$135),2,1),1)</f>
        <v>1</v>
      </c>
      <c r="AR178" s="158">
        <f>IF('C'!$C$102=NT!$AB$3,+IF(OR(AR171=NT!$C$31,AR171=NT!$C$37,AR171=NT!$C$43,AR171=NT!$C$49,AR171=NT!$C$55,AR171=NT!$C$61,AR171=NT!$C$67,AR171=NT!$C$73,AR171=NT!$C$79,AR171=NT!$C$85,AR171=NT!$C$91,AR171=NT!$C$97,AR171=NT!$C$104,AR171=NT!$C$110,AR171=NT!$C$116,AR171=NT!$C$123,AR171=NT!$C$129,AR171=NT!$C$135),2,1),1)</f>
        <v>1</v>
      </c>
      <c r="AS178" s="158">
        <f>IF('C'!$C$102=NT!$AB$3,+IF(OR(AS171=NT!$C$31,AS171=NT!$C$37,AS171=NT!$C$43,AS171=NT!$C$49,AS171=NT!$C$55,AS171=NT!$C$61,AS171=NT!$C$67,AS171=NT!$C$73,AS171=NT!$C$79,AS171=NT!$C$85,AS171=NT!$C$91,AS171=NT!$C$97,AS171=NT!$C$104,AS171=NT!$C$110,AS171=NT!$C$116,AS171=NT!$C$123,AS171=NT!$C$129,AS171=NT!$C$135),2,1),1)</f>
        <v>1</v>
      </c>
      <c r="AT178" s="158">
        <f>IF('C'!$C$102=NT!$AB$3,+IF(OR(AT171=NT!$C$31,AT171=NT!$C$37,AT171=NT!$C$43,AT171=NT!$C$49,AT171=NT!$C$55,AT171=NT!$C$61,AT171=NT!$C$67,AT171=NT!$C$73,AT171=NT!$C$79,AT171=NT!$C$85,AT171=NT!$C$91,AT171=NT!$C$97,AT171=NT!$C$104,AT171=NT!$C$110,AT171=NT!$C$116,AT171=NT!$C$123,AT171=NT!$C$129,AT171=NT!$C$135),2,1),1)</f>
        <v>1</v>
      </c>
      <c r="AU178" s="158">
        <f>IF('C'!$C$102=NT!$AB$3,+IF(OR(AU171=NT!$C$31,AU171=NT!$C$37,AU171=NT!$C$43,AU171=NT!$C$49,AU171=NT!$C$55,AU171=NT!$C$61,AU171=NT!$C$67,AU171=NT!$C$73,AU171=NT!$C$79,AU171=NT!$C$85,AU171=NT!$C$91,AU171=NT!$C$97,AU171=NT!$C$104,AU171=NT!$C$110,AU171=NT!$C$116,AU171=NT!$C$123,AU171=NT!$C$129,AU171=NT!$C$135),2,1),1)</f>
        <v>1</v>
      </c>
      <c r="AV178" s="158">
        <f>IF('C'!$C$102=NT!$AB$3,+IF(OR(AV171=NT!$C$31,AV171=NT!$C$37,AV171=NT!$C$43,AV171=NT!$C$49,AV171=NT!$C$55,AV171=NT!$C$61,AV171=NT!$C$67,AV171=NT!$C$73,AV171=NT!$C$79,AV171=NT!$C$85,AV171=NT!$C$91,AV171=NT!$C$97,AV171=NT!$C$104,AV171=NT!$C$110,AV171=NT!$C$116,AV171=NT!$C$123,AV171=NT!$C$129,AV171=NT!$C$135),2,1),1)</f>
        <v>1</v>
      </c>
      <c r="AW178" s="158">
        <f>IF('C'!$C$102=NT!$AB$3,+IF(OR(AW171=NT!$C$31,AW171=NT!$C$37,AW171=NT!$C$43,AW171=NT!$C$49,AW171=NT!$C$55,AW171=NT!$C$61,AW171=NT!$C$67,AW171=NT!$C$73,AW171=NT!$C$79,AW171=NT!$C$85,AW171=NT!$C$91,AW171=NT!$C$97,AW171=NT!$C$104,AW171=NT!$C$110,AW171=NT!$C$116,AW171=NT!$C$123,AW171=NT!$C$129,AW171=NT!$C$135),2,1),1)</f>
        <v>1</v>
      </c>
      <c r="AX178" s="158">
        <f>IF('C'!$C$102=NT!$AB$3,+IF(OR(AX171=NT!$C$31,AX171=NT!$C$37,AX171=NT!$C$43,AX171=NT!$C$49,AX171=NT!$C$55,AX171=NT!$C$61,AX171=NT!$C$67,AX171=NT!$C$73,AX171=NT!$C$79,AX171=NT!$C$85,AX171=NT!$C$91,AX171=NT!$C$97,AX171=NT!$C$104,AX171=NT!$C$110,AX171=NT!$C$116,AX171=NT!$C$123,AX171=NT!$C$129,AX171=NT!$C$135),2,1),1)</f>
        <v>1</v>
      </c>
      <c r="AY178" s="158">
        <f>IF('C'!$C$102=NT!$AB$3,+IF(OR(AY171=NT!$C$31,AY171=NT!$C$37,AY171=NT!$C$43,AY171=NT!$C$49,AY171=NT!$C$55,AY171=NT!$C$61,AY171=NT!$C$67,AY171=NT!$C$73,AY171=NT!$C$79,AY171=NT!$C$85,AY171=NT!$C$91,AY171=NT!$C$97,AY171=NT!$C$104,AY171=NT!$C$110,AY171=NT!$C$116,AY171=NT!$C$123,AY171=NT!$C$129,AY171=NT!$C$135),2,1),1)</f>
        <v>1</v>
      </c>
      <c r="AZ178" s="158">
        <f>IF('C'!$C$102=NT!$AB$3,+IF(OR(AZ171=NT!$C$31,AZ171=NT!$C$37,AZ171=NT!$C$43,AZ171=NT!$C$49,AZ171=NT!$C$55,AZ171=NT!$C$61,AZ171=NT!$C$67,AZ171=NT!$C$73,AZ171=NT!$C$79,AZ171=NT!$C$85,AZ171=NT!$C$91,AZ171=NT!$C$97,AZ171=NT!$C$104,AZ171=NT!$C$110,AZ171=NT!$C$116,AZ171=NT!$C$123,AZ171=NT!$C$129,AZ171=NT!$C$135),2,1),1)</f>
        <v>1</v>
      </c>
      <c r="BA178" s="158">
        <f>IF('C'!$C$102=NT!$AB$3,+IF(OR(BA171=NT!$C$31,BA171=NT!$C$37,BA171=NT!$C$43,BA171=NT!$C$49,BA171=NT!$C$55,BA171=NT!$C$61,BA171=NT!$C$67,BA171=NT!$C$73,BA171=NT!$C$79,BA171=NT!$C$85,BA171=NT!$C$91,BA171=NT!$C$97,BA171=NT!$C$104,BA171=NT!$C$110,BA171=NT!$C$116,BA171=NT!$C$123,BA171=NT!$C$129,BA171=NT!$C$135),2,1),1)</f>
        <v>1</v>
      </c>
      <c r="BB178" s="158">
        <f>IF('C'!$C$102=NT!$AB$3,+IF(OR(BB171=NT!$C$31,BB171=NT!$C$37,BB171=NT!$C$43,BB171=NT!$C$49,BB171=NT!$C$55,BB171=NT!$C$61,BB171=NT!$C$67,BB171=NT!$C$73,BB171=NT!$C$79,BB171=NT!$C$85,BB171=NT!$C$91,BB171=NT!$C$97,BB171=NT!$C$104,BB171=NT!$C$110,BB171=NT!$C$116,BB171=NT!$C$123,BB171=NT!$C$129,BB171=NT!$C$135),2,1),1)</f>
        <v>1</v>
      </c>
      <c r="BC178" s="158">
        <f>IF('C'!$C$102=NT!$AB$3,+IF(OR(BC171=NT!$C$31,BC171=NT!$C$37,BC171=NT!$C$43,BC171=NT!$C$49,BC171=NT!$C$55,BC171=NT!$C$61,BC171=NT!$C$67,BC171=NT!$C$73,BC171=NT!$C$79,BC171=NT!$C$85,BC171=NT!$C$91,BC171=NT!$C$97,BC171=NT!$C$104,BC171=NT!$C$110,BC171=NT!$C$116,BC171=NT!$C$123,BC171=NT!$C$129,BC171=NT!$C$135),2,1),1)</f>
        <v>1</v>
      </c>
      <c r="BD178" s="158">
        <f>IF('C'!$C$102=NT!$AB$3,+IF(OR(BD171=NT!$C$31,BD171=NT!$C$37,BD171=NT!$C$43,BD171=NT!$C$49,BD171=NT!$C$55,BD171=NT!$C$61,BD171=NT!$C$67,BD171=NT!$C$73,BD171=NT!$C$79,BD171=NT!$C$85,BD171=NT!$C$91,BD171=NT!$C$97,BD171=NT!$C$104,BD171=NT!$C$110,BD171=NT!$C$116,BD171=NT!$C$123,BD171=NT!$C$129,BD171=NT!$C$135),2,1),1)</f>
        <v>1</v>
      </c>
      <c r="BE178" s="158">
        <f>IF('C'!$C$102=NT!$AB$3,+IF(OR(BE171=NT!$C$31,BE171=NT!$C$37,BE171=NT!$C$43,BE171=NT!$C$49,BE171=NT!$C$55,BE171=NT!$C$61,BE171=NT!$C$67,BE171=NT!$C$73,BE171=NT!$C$79,BE171=NT!$C$85,BE171=NT!$C$91,BE171=NT!$C$97,BE171=NT!$C$104,BE171=NT!$C$110,BE171=NT!$C$116,BE171=NT!$C$123,BE171=NT!$C$129,BE171=NT!$C$135),2,1),1)</f>
        <v>1</v>
      </c>
      <c r="BF178" s="158">
        <f>IF('C'!$C$102=NT!$AB$3,+IF(OR(BF171=NT!$C$31,BF171=NT!$C$37,BF171=NT!$C$43,BF171=NT!$C$49,BF171=NT!$C$55,BF171=NT!$C$61,BF171=NT!$C$67,BF171=NT!$C$73,BF171=NT!$C$79,BF171=NT!$C$85,BF171=NT!$C$91,BF171=NT!$C$97,BF171=NT!$C$104,BF171=NT!$C$110,BF171=NT!$C$116,BF171=NT!$C$123,BF171=NT!$C$129,BF171=NT!$C$135),2,1),1)</f>
        <v>1</v>
      </c>
      <c r="BG178" s="158">
        <f>IF('C'!$C$102=NT!$AB$3,+IF(OR(BG171=NT!$C$31,BG171=NT!$C$37,BG171=NT!$C$43,BG171=NT!$C$49,BG171=NT!$C$55,BG171=NT!$C$61,BG171=NT!$C$67,BG171=NT!$C$73,BG171=NT!$C$79,BG171=NT!$C$85,BG171=NT!$C$91,BG171=NT!$C$97,BG171=NT!$C$104,BG171=NT!$C$110,BG171=NT!$C$116,BG171=NT!$C$123,BG171=NT!$C$129,BG171=NT!$C$135),2,1),1)</f>
        <v>1</v>
      </c>
      <c r="BH178" s="158">
        <f>IF('C'!$C$102=NT!$AB$3,+IF(OR(BH171=NT!$C$31,BH171=NT!$C$37,BH171=NT!$C$43,BH171=NT!$C$49,BH171=NT!$C$55,BH171=NT!$C$61,BH171=NT!$C$67,BH171=NT!$C$73,BH171=NT!$C$79,BH171=NT!$C$85,BH171=NT!$C$91,BH171=NT!$C$97,BH171=NT!$C$104,BH171=NT!$C$110,BH171=NT!$C$116,BH171=NT!$C$123,BH171=NT!$C$129,BH171=NT!$C$135),2,1),1)</f>
        <v>1</v>
      </c>
      <c r="BI178" s="158">
        <f>IF('C'!$C$102=NT!$AB$3,+IF(OR(BI171=NT!$C$31,BI171=NT!$C$37,BI171=NT!$C$43,BI171=NT!$C$49,BI171=NT!$C$55,BI171=NT!$C$61,BI171=NT!$C$67,BI171=NT!$C$73,BI171=NT!$C$79,BI171=NT!$C$85,BI171=NT!$C$91,BI171=NT!$C$97,BI171=NT!$C$104,BI171=NT!$C$110,BI171=NT!$C$116,BI171=NT!$C$123,BI171=NT!$C$129,BI171=NT!$C$135),2,1),1)</f>
        <v>1</v>
      </c>
      <c r="BJ178" s="158">
        <f>IF('C'!$C$102=NT!$AB$3,+IF(OR(BJ171=NT!$C$31,BJ171=NT!$C$37,BJ171=NT!$C$43,BJ171=NT!$C$49,BJ171=NT!$C$55,BJ171=NT!$C$61,BJ171=NT!$C$67,BJ171=NT!$C$73,BJ171=NT!$C$79,BJ171=NT!$C$85,BJ171=NT!$C$91,BJ171=NT!$C$97,BJ171=NT!$C$104,BJ171=NT!$C$110,BJ171=NT!$C$116,BJ171=NT!$C$123,BJ171=NT!$C$129,BJ171=NT!$C$135),2,1),1)</f>
        <v>1</v>
      </c>
      <c r="BK178" s="158">
        <f>IF('C'!$C$102=NT!$AB$3,+IF(OR(BK171=NT!$C$31,BK171=NT!$C$37,BK171=NT!$C$43,BK171=NT!$C$49,BK171=NT!$C$55,BK171=NT!$C$61,BK171=NT!$C$67,BK171=NT!$C$73,BK171=NT!$C$79,BK171=NT!$C$85,BK171=NT!$C$91,BK171=NT!$C$97,BK171=NT!$C$104,BK171=NT!$C$110,BK171=NT!$C$116,BK171=NT!$C$123,BK171=NT!$C$129,BK171=NT!$C$135),2,1),1)</f>
        <v>1</v>
      </c>
    </row>
    <row r="180" spans="1:63" s="122" customFormat="1">
      <c r="A180" s="140"/>
      <c r="B180" s="254">
        <f>+'C'!B103</f>
        <v>0</v>
      </c>
      <c r="C180" s="194"/>
      <c r="D180" s="155">
        <f>+Home!$J$11</f>
        <v>40909</v>
      </c>
      <c r="E180" s="155">
        <f t="shared" ref="E180:AJ180" si="116">EDATE(D180,1)</f>
        <v>40940</v>
      </c>
      <c r="F180" s="155">
        <f t="shared" si="116"/>
        <v>40969</v>
      </c>
      <c r="G180" s="155">
        <f t="shared" si="116"/>
        <v>41000</v>
      </c>
      <c r="H180" s="155">
        <f t="shared" si="116"/>
        <v>41030</v>
      </c>
      <c r="I180" s="155">
        <f t="shared" si="116"/>
        <v>41061</v>
      </c>
      <c r="J180" s="155">
        <f t="shared" si="116"/>
        <v>41091</v>
      </c>
      <c r="K180" s="155">
        <f t="shared" si="116"/>
        <v>41122</v>
      </c>
      <c r="L180" s="155">
        <f t="shared" si="116"/>
        <v>41153</v>
      </c>
      <c r="M180" s="155">
        <f t="shared" si="116"/>
        <v>41183</v>
      </c>
      <c r="N180" s="155">
        <f t="shared" si="116"/>
        <v>41214</v>
      </c>
      <c r="O180" s="155">
        <f t="shared" si="116"/>
        <v>41244</v>
      </c>
      <c r="P180" s="155">
        <f t="shared" si="116"/>
        <v>41275</v>
      </c>
      <c r="Q180" s="155">
        <f t="shared" si="116"/>
        <v>41306</v>
      </c>
      <c r="R180" s="155">
        <f t="shared" si="116"/>
        <v>41334</v>
      </c>
      <c r="S180" s="155">
        <f t="shared" si="116"/>
        <v>41365</v>
      </c>
      <c r="T180" s="155">
        <f t="shared" si="116"/>
        <v>41395</v>
      </c>
      <c r="U180" s="155">
        <f t="shared" si="116"/>
        <v>41426</v>
      </c>
      <c r="V180" s="155">
        <f t="shared" si="116"/>
        <v>41456</v>
      </c>
      <c r="W180" s="155">
        <f t="shared" si="116"/>
        <v>41487</v>
      </c>
      <c r="X180" s="155">
        <f t="shared" si="116"/>
        <v>41518</v>
      </c>
      <c r="Y180" s="155">
        <f t="shared" si="116"/>
        <v>41548</v>
      </c>
      <c r="Z180" s="155">
        <f t="shared" si="116"/>
        <v>41579</v>
      </c>
      <c r="AA180" s="155">
        <f t="shared" si="116"/>
        <v>41609</v>
      </c>
      <c r="AB180" s="155">
        <f t="shared" si="116"/>
        <v>41640</v>
      </c>
      <c r="AC180" s="155">
        <f t="shared" si="116"/>
        <v>41671</v>
      </c>
      <c r="AD180" s="155">
        <f t="shared" si="116"/>
        <v>41699</v>
      </c>
      <c r="AE180" s="155">
        <f t="shared" si="116"/>
        <v>41730</v>
      </c>
      <c r="AF180" s="155">
        <f t="shared" si="116"/>
        <v>41760</v>
      </c>
      <c r="AG180" s="155">
        <f t="shared" si="116"/>
        <v>41791</v>
      </c>
      <c r="AH180" s="155">
        <f t="shared" si="116"/>
        <v>41821</v>
      </c>
      <c r="AI180" s="155">
        <f t="shared" si="116"/>
        <v>41852</v>
      </c>
      <c r="AJ180" s="155">
        <f t="shared" si="116"/>
        <v>41883</v>
      </c>
      <c r="AK180" s="155">
        <f t="shared" ref="AK180:BK180" si="117">EDATE(AJ180,1)</f>
        <v>41913</v>
      </c>
      <c r="AL180" s="155">
        <f t="shared" si="117"/>
        <v>41944</v>
      </c>
      <c r="AM180" s="155">
        <f t="shared" si="117"/>
        <v>41974</v>
      </c>
      <c r="AN180" s="155">
        <f t="shared" si="117"/>
        <v>42005</v>
      </c>
      <c r="AO180" s="155">
        <f t="shared" si="117"/>
        <v>42036</v>
      </c>
      <c r="AP180" s="155">
        <f t="shared" si="117"/>
        <v>42064</v>
      </c>
      <c r="AQ180" s="155">
        <f t="shared" si="117"/>
        <v>42095</v>
      </c>
      <c r="AR180" s="155">
        <f t="shared" si="117"/>
        <v>42125</v>
      </c>
      <c r="AS180" s="155">
        <f t="shared" si="117"/>
        <v>42156</v>
      </c>
      <c r="AT180" s="155">
        <f t="shared" si="117"/>
        <v>42186</v>
      </c>
      <c r="AU180" s="155">
        <f t="shared" si="117"/>
        <v>42217</v>
      </c>
      <c r="AV180" s="155">
        <f t="shared" si="117"/>
        <v>42248</v>
      </c>
      <c r="AW180" s="155">
        <f t="shared" si="117"/>
        <v>42278</v>
      </c>
      <c r="AX180" s="155">
        <f t="shared" si="117"/>
        <v>42309</v>
      </c>
      <c r="AY180" s="155">
        <f t="shared" si="117"/>
        <v>42339</v>
      </c>
      <c r="AZ180" s="155">
        <f t="shared" si="117"/>
        <v>42370</v>
      </c>
      <c r="BA180" s="155">
        <f t="shared" si="117"/>
        <v>42401</v>
      </c>
      <c r="BB180" s="155">
        <f t="shared" si="117"/>
        <v>42430</v>
      </c>
      <c r="BC180" s="155">
        <f t="shared" si="117"/>
        <v>42461</v>
      </c>
      <c r="BD180" s="155">
        <f t="shared" si="117"/>
        <v>42491</v>
      </c>
      <c r="BE180" s="155">
        <f t="shared" si="117"/>
        <v>42522</v>
      </c>
      <c r="BF180" s="155">
        <f t="shared" si="117"/>
        <v>42552</v>
      </c>
      <c r="BG180" s="155">
        <f t="shared" si="117"/>
        <v>42583</v>
      </c>
      <c r="BH180" s="155">
        <f t="shared" si="117"/>
        <v>42614</v>
      </c>
      <c r="BI180" s="155">
        <f t="shared" si="117"/>
        <v>42644</v>
      </c>
      <c r="BJ180" s="155">
        <f t="shared" si="117"/>
        <v>42675</v>
      </c>
      <c r="BK180" s="155">
        <f t="shared" si="117"/>
        <v>42705</v>
      </c>
    </row>
    <row r="181" spans="1:63" s="122" customFormat="1">
      <c r="A181" s="140"/>
      <c r="B181" s="226" t="s">
        <v>175</v>
      </c>
      <c r="C181" s="213"/>
      <c r="D181" s="229">
        <f>+IF(AND(D180&gt;='C'!$R103,D180&lt;'C'!$T103),'C'!$O103,0)</f>
        <v>0</v>
      </c>
      <c r="E181" s="229">
        <f>+IF(AND(E180&gt;='C'!$R103,E180&lt;'C'!$T103),'C'!$O103,0)</f>
        <v>0</v>
      </c>
      <c r="F181" s="229">
        <f>+IF(AND(F180&gt;='C'!$R103,F180&lt;'C'!$T103),'C'!$O103,0)</f>
        <v>0</v>
      </c>
      <c r="G181" s="229">
        <f>+IF(AND(G180&gt;='C'!$R103,G180&lt;'C'!$T103),'C'!$O103,0)</f>
        <v>0</v>
      </c>
      <c r="H181" s="229">
        <f>+IF(AND(H180&gt;='C'!$R103,H180&lt;'C'!$T103),'C'!$O103,0)</f>
        <v>0</v>
      </c>
      <c r="I181" s="229">
        <f>+IF(AND(I180&gt;='C'!$R103,I180&lt;'C'!$T103),'C'!$O103,0)</f>
        <v>0</v>
      </c>
      <c r="J181" s="229">
        <f>+IF(AND(J180&gt;='C'!$R103,J180&lt;'C'!$T103),'C'!$O103,0)</f>
        <v>0</v>
      </c>
      <c r="K181" s="229">
        <f>+IF(AND(K180&gt;='C'!$R103,K180&lt;'C'!$T103),'C'!$O103,0)</f>
        <v>0</v>
      </c>
      <c r="L181" s="229">
        <f>+IF(AND(L180&gt;='C'!$R103,L180&lt;'C'!$T103),'C'!$O103,0)</f>
        <v>0</v>
      </c>
      <c r="M181" s="229">
        <f>+IF(AND(M180&gt;='C'!$R103,M180&lt;'C'!$T103),'C'!$O103,0)</f>
        <v>0</v>
      </c>
      <c r="N181" s="229">
        <f>+IF(AND(N180&gt;='C'!$R103,N180&lt;'C'!$T103),'C'!$O103,0)</f>
        <v>0</v>
      </c>
      <c r="O181" s="229">
        <f>+IF(AND(O180&gt;='C'!$R103,O180&lt;'C'!$T103),'C'!$O103,0)</f>
        <v>0</v>
      </c>
      <c r="P181" s="229">
        <f>+IF(AND(P180&gt;='C'!$R103,P180&lt;'C'!$T103),'C'!$O103,0)</f>
        <v>0</v>
      </c>
      <c r="Q181" s="229">
        <f>+IF(AND(Q180&gt;='C'!$R103,Q180&lt;'C'!$T103),'C'!$O103,0)</f>
        <v>0</v>
      </c>
      <c r="R181" s="229">
        <f>+IF(AND(R180&gt;='C'!$R103,R180&lt;'C'!$T103),'C'!$O103,0)</f>
        <v>0</v>
      </c>
      <c r="S181" s="229">
        <f>+IF(AND(S180&gt;='C'!$R103,S180&lt;'C'!$T103),'C'!$O103,0)</f>
        <v>0</v>
      </c>
      <c r="T181" s="229">
        <f>+IF(AND(T180&gt;='C'!$R103,T180&lt;'C'!$T103),'C'!$O103,0)</f>
        <v>0</v>
      </c>
      <c r="U181" s="229">
        <f>+IF(AND(U180&gt;='C'!$R103,U180&lt;'C'!$T103),'C'!$O103,0)</f>
        <v>0</v>
      </c>
      <c r="V181" s="229">
        <f>+IF(AND(V180&gt;='C'!$R103,V180&lt;'C'!$T103),'C'!$O103,0)</f>
        <v>0</v>
      </c>
      <c r="W181" s="229">
        <f>+IF(AND(W180&gt;='C'!$R103,W180&lt;'C'!$T103),'C'!$O103,0)</f>
        <v>0</v>
      </c>
      <c r="X181" s="229">
        <f>+IF(AND(X180&gt;='C'!$R103,X180&lt;'C'!$T103),'C'!$O103,0)</f>
        <v>0</v>
      </c>
      <c r="Y181" s="229">
        <f>+IF(AND(Y180&gt;='C'!$R103,Y180&lt;'C'!$T103),'C'!$O103,0)</f>
        <v>0</v>
      </c>
      <c r="Z181" s="229">
        <f>+IF(AND(Z180&gt;='C'!$R103,Z180&lt;'C'!$T103),'C'!$O103,0)</f>
        <v>0</v>
      </c>
      <c r="AA181" s="229">
        <f>+IF(AND(AA180&gt;='C'!$R103,AA180&lt;'C'!$T103),'C'!$O103,0)</f>
        <v>0</v>
      </c>
      <c r="AB181" s="229">
        <f>+IF(AND(AB180&gt;='C'!$R103,AB180&lt;'C'!$T103),'C'!$O103,0)</f>
        <v>0</v>
      </c>
      <c r="AC181" s="229">
        <f>+IF(AND(AC180&gt;='C'!$R103,AC180&lt;'C'!$T103),'C'!$O103,0)</f>
        <v>0</v>
      </c>
      <c r="AD181" s="229">
        <f>+IF(AND(AD180&gt;='C'!$R103,AD180&lt;'C'!$T103),'C'!$O103,0)</f>
        <v>0</v>
      </c>
      <c r="AE181" s="229">
        <f>+IF(AND(AE180&gt;='C'!$R103,AE180&lt;'C'!$T103),'C'!$O103,0)</f>
        <v>0</v>
      </c>
      <c r="AF181" s="229">
        <f>+IF(AND(AF180&gt;='C'!$R103,AF180&lt;'C'!$T103),'C'!$O103,0)</f>
        <v>0</v>
      </c>
      <c r="AG181" s="229">
        <f>+IF(AND(AG180&gt;='C'!$R103,AG180&lt;'C'!$T103),'C'!$O103,0)</f>
        <v>0</v>
      </c>
      <c r="AH181" s="229">
        <f>+IF(AND(AH180&gt;='C'!$R103,AH180&lt;'C'!$T103),'C'!$O103,0)</f>
        <v>0</v>
      </c>
      <c r="AI181" s="229">
        <f>+IF(AND(AI180&gt;='C'!$R103,AI180&lt;'C'!$T103),'C'!$O103,0)</f>
        <v>0</v>
      </c>
      <c r="AJ181" s="229">
        <f>+IF(AND(AJ180&gt;='C'!$R103,AJ180&lt;'C'!$T103),'C'!$O103,0)</f>
        <v>0</v>
      </c>
      <c r="AK181" s="229">
        <f>+IF(AND(AK180&gt;='C'!$R103,AK180&lt;'C'!$T103),'C'!$O103,0)</f>
        <v>0</v>
      </c>
      <c r="AL181" s="229">
        <f>+IF(AND(AL180&gt;='C'!$R103,AL180&lt;'C'!$T103),'C'!$O103,0)</f>
        <v>0</v>
      </c>
      <c r="AM181" s="229">
        <f>+IF(AND(AM180&gt;='C'!$R103,AM180&lt;'C'!$T103),'C'!$O103,0)</f>
        <v>0</v>
      </c>
      <c r="AN181" s="229">
        <f>+IF(AND(AN180&gt;='C'!$R103,AN180&lt;'C'!$T103),'C'!$O103,0)</f>
        <v>0</v>
      </c>
      <c r="AO181" s="229">
        <f>+IF(AND(AO180&gt;='C'!$R103,AO180&lt;'C'!$T103),'C'!$O103,0)</f>
        <v>0</v>
      </c>
      <c r="AP181" s="229">
        <f>+IF(AND(AP180&gt;='C'!$R103,AP180&lt;'C'!$T103),'C'!$O103,0)</f>
        <v>0</v>
      </c>
      <c r="AQ181" s="229">
        <f>+IF(AND(AQ180&gt;='C'!$R103,AQ180&lt;'C'!$T103),'C'!$O103,0)</f>
        <v>0</v>
      </c>
      <c r="AR181" s="229">
        <f>+IF(AND(AR180&gt;='C'!$R103,AR180&lt;'C'!$T103),'C'!$O103,0)</f>
        <v>0</v>
      </c>
      <c r="AS181" s="229">
        <f>+IF(AND(AS180&gt;='C'!$R103,AS180&lt;'C'!$T103),'C'!$O103,0)</f>
        <v>0</v>
      </c>
      <c r="AT181" s="229">
        <f>+IF(AND(AT180&gt;='C'!$R103,AT180&lt;'C'!$T103),'C'!$O103,0)</f>
        <v>0</v>
      </c>
      <c r="AU181" s="229">
        <f>+IF(AND(AU180&gt;='C'!$R103,AU180&lt;'C'!$T103),'C'!$O103,0)</f>
        <v>0</v>
      </c>
      <c r="AV181" s="229">
        <f>+IF(AND(AV180&gt;='C'!$R103,AV180&lt;'C'!$T103),'C'!$O103,0)</f>
        <v>0</v>
      </c>
      <c r="AW181" s="229">
        <f>+IF(AND(AW180&gt;='C'!$R103,AW180&lt;'C'!$T103),'C'!$O103,0)</f>
        <v>0</v>
      </c>
      <c r="AX181" s="229">
        <f>+IF(AND(AX180&gt;='C'!$R103,AX180&lt;'C'!$T103),'C'!$O103,0)</f>
        <v>0</v>
      </c>
      <c r="AY181" s="229">
        <f>+IF(AND(AY180&gt;='C'!$R103,AY180&lt;'C'!$T103),'C'!$O103,0)</f>
        <v>0</v>
      </c>
      <c r="AZ181" s="229">
        <f>+IF(AND(AZ180&gt;='C'!$R103,AZ180&lt;'C'!$T103),'C'!$O103,0)</f>
        <v>0</v>
      </c>
      <c r="BA181" s="229">
        <f>+IF(AND(BA180&gt;='C'!$R103,BA180&lt;'C'!$T103),'C'!$O103,0)</f>
        <v>0</v>
      </c>
      <c r="BB181" s="229">
        <f>+IF(AND(BB180&gt;='C'!$R103,BB180&lt;'C'!$T103),'C'!$O103,0)</f>
        <v>0</v>
      </c>
      <c r="BC181" s="229">
        <f>+IF(AND(BC180&gt;='C'!$R103,BC180&lt;'C'!$T103),'C'!$O103,0)</f>
        <v>0</v>
      </c>
      <c r="BD181" s="229">
        <f>+IF(AND(BD180&gt;='C'!$R103,BD180&lt;'C'!$T103),'C'!$O103,0)</f>
        <v>0</v>
      </c>
      <c r="BE181" s="229">
        <f>+IF(AND(BE180&gt;='C'!$R103,BE180&lt;'C'!$T103),'C'!$O103,0)</f>
        <v>0</v>
      </c>
      <c r="BF181" s="229">
        <f>+IF(AND(BF180&gt;='C'!$R103,BF180&lt;'C'!$T103),'C'!$O103,0)</f>
        <v>0</v>
      </c>
      <c r="BG181" s="229">
        <f>+IF(AND(BG180&gt;='C'!$R103,BG180&lt;'C'!$T103),'C'!$O103,0)</f>
        <v>0</v>
      </c>
      <c r="BH181" s="229">
        <f>+IF(AND(BH180&gt;='C'!$R103,BH180&lt;'C'!$T103),'C'!$O103,0)</f>
        <v>0</v>
      </c>
      <c r="BI181" s="229">
        <f>+IF(AND(BI180&gt;='C'!$R103,BI180&lt;'C'!$T103),'C'!$O103,0)</f>
        <v>0</v>
      </c>
      <c r="BJ181" s="229">
        <f>+IF(AND(BJ180&gt;='C'!$R103,BJ180&lt;'C'!$T103),'C'!$O103,0)</f>
        <v>0</v>
      </c>
      <c r="BK181" s="229">
        <f>+IF(AND(BK180&gt;='C'!$R103,BK180&lt;'C'!$T103),'C'!$O103,0)</f>
        <v>0</v>
      </c>
    </row>
    <row r="182" spans="1:63" s="122" customFormat="1">
      <c r="A182" s="140"/>
      <c r="B182" s="226" t="s">
        <v>248</v>
      </c>
      <c r="C182" s="213"/>
      <c r="D182" s="229">
        <f>+IF(AND(D180&gt;='C'!$R103,D180&lt;'C'!$T103),'C'!$G103,0)*D187</f>
        <v>0</v>
      </c>
      <c r="E182" s="229">
        <f>+IF(AND(E180&gt;='C'!$R103,E180&lt;'C'!$T103),'C'!$G103,0)*E187</f>
        <v>0</v>
      </c>
      <c r="F182" s="229">
        <f>+IF(AND(F180&gt;='C'!$R103,F180&lt;'C'!$T103),'C'!$G103,0)*F187</f>
        <v>0</v>
      </c>
      <c r="G182" s="229">
        <f>+IF(AND(G180&gt;='C'!$R103,G180&lt;'C'!$T103),'C'!$G103,0)*G187</f>
        <v>0</v>
      </c>
      <c r="H182" s="229">
        <f>+IF(AND(H180&gt;='C'!$R103,H180&lt;'C'!$T103),'C'!$G103,0)*H187</f>
        <v>0</v>
      </c>
      <c r="I182" s="229">
        <f>+IF(AND(I180&gt;='C'!$R103,I180&lt;'C'!$T103),'C'!$G103,0)*I187</f>
        <v>0</v>
      </c>
      <c r="J182" s="229">
        <f>+IF(AND(J180&gt;='C'!$R103,J180&lt;'C'!$T103),'C'!$G103,0)*J187</f>
        <v>0</v>
      </c>
      <c r="K182" s="229">
        <f>+IF(AND(K180&gt;='C'!$R103,K180&lt;'C'!$T103),'C'!$G103,0)*K187</f>
        <v>0</v>
      </c>
      <c r="L182" s="229">
        <f>+IF(AND(L180&gt;='C'!$R103,L180&lt;'C'!$T103),'C'!$G103,0)*L187</f>
        <v>0</v>
      </c>
      <c r="M182" s="229">
        <f>+IF(AND(M180&gt;='C'!$R103,M180&lt;'C'!$T103),'C'!$G103,0)*M187</f>
        <v>0</v>
      </c>
      <c r="N182" s="229">
        <f>+IF(AND(N180&gt;='C'!$R103,N180&lt;'C'!$T103),'C'!$G103,0)*N187</f>
        <v>0</v>
      </c>
      <c r="O182" s="229">
        <f>+IF(AND(O180&gt;='C'!$R103,O180&lt;'C'!$T103),'C'!$G103,0)*O187</f>
        <v>0</v>
      </c>
      <c r="P182" s="229">
        <f>+IF(AND(P180&gt;='C'!$R103,P180&lt;'C'!$T103),'C'!$G103,0)*P187</f>
        <v>0</v>
      </c>
      <c r="Q182" s="229">
        <f>+IF(AND(Q180&gt;='C'!$R103,Q180&lt;'C'!$T103),'C'!$G103,0)*Q187</f>
        <v>0</v>
      </c>
      <c r="R182" s="229">
        <f>+IF(AND(R180&gt;='C'!$R103,R180&lt;'C'!$T103),'C'!$G103,0)*R187</f>
        <v>0</v>
      </c>
      <c r="S182" s="229">
        <f>+IF(AND(S180&gt;='C'!$R103,S180&lt;'C'!$T103),'C'!$G103,0)*S187</f>
        <v>0</v>
      </c>
      <c r="T182" s="229">
        <f>+IF(AND(T180&gt;='C'!$R103,T180&lt;'C'!$T103),'C'!$G103,0)*T187</f>
        <v>0</v>
      </c>
      <c r="U182" s="229">
        <f>+IF(AND(U180&gt;='C'!$R103,U180&lt;'C'!$T103),'C'!$G103,0)*U187</f>
        <v>0</v>
      </c>
      <c r="V182" s="229">
        <f>+IF(AND(V180&gt;='C'!$R103,V180&lt;'C'!$T103),'C'!$G103,0)*V187</f>
        <v>0</v>
      </c>
      <c r="W182" s="229">
        <f>+IF(AND(W180&gt;='C'!$R103,W180&lt;'C'!$T103),'C'!$G103,0)*W187</f>
        <v>0</v>
      </c>
      <c r="X182" s="229">
        <f>+IF(AND(X180&gt;='C'!$R103,X180&lt;'C'!$T103),'C'!$G103,0)*X187</f>
        <v>0</v>
      </c>
      <c r="Y182" s="229">
        <f>+IF(AND(Y180&gt;='C'!$R103,Y180&lt;'C'!$T103),'C'!$G103,0)*Y187</f>
        <v>0</v>
      </c>
      <c r="Z182" s="229">
        <f>+IF(AND(Z180&gt;='C'!$R103,Z180&lt;'C'!$T103),'C'!$G103,0)*Z187</f>
        <v>0</v>
      </c>
      <c r="AA182" s="229">
        <f>+IF(AND(AA180&gt;='C'!$R103,AA180&lt;'C'!$T103),'C'!$G103,0)*AA187</f>
        <v>0</v>
      </c>
      <c r="AB182" s="229">
        <f>+IF(AND(AB180&gt;='C'!$R103,AB180&lt;'C'!$T103),'C'!$G103,0)*AB187</f>
        <v>0</v>
      </c>
      <c r="AC182" s="229">
        <f>+IF(AND(AC180&gt;='C'!$R103,AC180&lt;'C'!$T103),'C'!$G103,0)*AC187</f>
        <v>0</v>
      </c>
      <c r="AD182" s="229">
        <f>+IF(AND(AD180&gt;='C'!$R103,AD180&lt;'C'!$T103),'C'!$G103,0)*AD187</f>
        <v>0</v>
      </c>
      <c r="AE182" s="229">
        <f>+IF(AND(AE180&gt;='C'!$R103,AE180&lt;'C'!$T103),'C'!$G103,0)*AE187</f>
        <v>0</v>
      </c>
      <c r="AF182" s="229">
        <f>+IF(AND(AF180&gt;='C'!$R103,AF180&lt;'C'!$T103),'C'!$G103,0)*AF187</f>
        <v>0</v>
      </c>
      <c r="AG182" s="229">
        <f>+IF(AND(AG180&gt;='C'!$R103,AG180&lt;'C'!$T103),'C'!$G103,0)*AG187</f>
        <v>0</v>
      </c>
      <c r="AH182" s="229">
        <f>+IF(AND(AH180&gt;='C'!$R103,AH180&lt;'C'!$T103),'C'!$G103,0)*AH187</f>
        <v>0</v>
      </c>
      <c r="AI182" s="229">
        <f>+IF(AND(AI180&gt;='C'!$R103,AI180&lt;'C'!$T103),'C'!$G103,0)*AI187</f>
        <v>0</v>
      </c>
      <c r="AJ182" s="229">
        <f>+IF(AND(AJ180&gt;='C'!$R103,AJ180&lt;'C'!$T103),'C'!$G103,0)*AJ187</f>
        <v>0</v>
      </c>
      <c r="AK182" s="229">
        <f>+IF(AND(AK180&gt;='C'!$R103,AK180&lt;'C'!$T103),'C'!$G103,0)*AK187</f>
        <v>0</v>
      </c>
      <c r="AL182" s="229">
        <f>+IF(AND(AL180&gt;='C'!$R103,AL180&lt;'C'!$T103),'C'!$G103,0)*AL187</f>
        <v>0</v>
      </c>
      <c r="AM182" s="229">
        <f>+IF(AND(AM180&gt;='C'!$R103,AM180&lt;'C'!$T103),'C'!$G103,0)*AM187</f>
        <v>0</v>
      </c>
      <c r="AN182" s="229">
        <f>+IF(AND(AN180&gt;='C'!$R103,AN180&lt;'C'!$T103),'C'!$G103,0)*AN187</f>
        <v>0</v>
      </c>
      <c r="AO182" s="229">
        <f>+IF(AND(AO180&gt;='C'!$R103,AO180&lt;'C'!$T103),'C'!$G103,0)*AO187</f>
        <v>0</v>
      </c>
      <c r="AP182" s="229">
        <f>+IF(AND(AP180&gt;='C'!$R103,AP180&lt;'C'!$T103),'C'!$G103,0)*AP187</f>
        <v>0</v>
      </c>
      <c r="AQ182" s="229">
        <f>+IF(AND(AQ180&gt;='C'!$R103,AQ180&lt;'C'!$T103),'C'!$G103,0)*AQ187</f>
        <v>0</v>
      </c>
      <c r="AR182" s="229">
        <f>+IF(AND(AR180&gt;='C'!$R103,AR180&lt;'C'!$T103),'C'!$G103,0)*AR187</f>
        <v>0</v>
      </c>
      <c r="AS182" s="229">
        <f>+IF(AND(AS180&gt;='C'!$R103,AS180&lt;'C'!$T103),'C'!$G103,0)*AS187</f>
        <v>0</v>
      </c>
      <c r="AT182" s="229">
        <f>+IF(AND(AT180&gt;='C'!$R103,AT180&lt;'C'!$T103),'C'!$G103,0)*AT187</f>
        <v>0</v>
      </c>
      <c r="AU182" s="229">
        <f>+IF(AND(AU180&gt;='C'!$R103,AU180&lt;'C'!$T103),'C'!$G103,0)*AU187</f>
        <v>0</v>
      </c>
      <c r="AV182" s="229">
        <f>+IF(AND(AV180&gt;='C'!$R103,AV180&lt;'C'!$T103),'C'!$G103,0)*AV187</f>
        <v>0</v>
      </c>
      <c r="AW182" s="229">
        <f>+IF(AND(AW180&gt;='C'!$R103,AW180&lt;'C'!$T103),'C'!$G103,0)*AW187</f>
        <v>0</v>
      </c>
      <c r="AX182" s="229">
        <f>+IF(AND(AX180&gt;='C'!$R103,AX180&lt;'C'!$T103),'C'!$G103,0)*AX187</f>
        <v>0</v>
      </c>
      <c r="AY182" s="229">
        <f>+IF(AND(AY180&gt;='C'!$R103,AY180&lt;'C'!$T103),'C'!$G103,0)*AY187</f>
        <v>0</v>
      </c>
      <c r="AZ182" s="229">
        <f>+IF(AND(AZ180&gt;='C'!$R103,AZ180&lt;'C'!$T103),'C'!$G103,0)*AZ187</f>
        <v>0</v>
      </c>
      <c r="BA182" s="229">
        <f>+IF(AND(BA180&gt;='C'!$R103,BA180&lt;'C'!$T103),'C'!$G103,0)*BA187</f>
        <v>0</v>
      </c>
      <c r="BB182" s="229">
        <f>+IF(AND(BB180&gt;='C'!$R103,BB180&lt;'C'!$T103),'C'!$G103,0)*BB187</f>
        <v>0</v>
      </c>
      <c r="BC182" s="229">
        <f>+IF(AND(BC180&gt;='C'!$R103,BC180&lt;'C'!$T103),'C'!$G103,0)*BC187</f>
        <v>0</v>
      </c>
      <c r="BD182" s="229">
        <f>+IF(AND(BD180&gt;='C'!$R103,BD180&lt;'C'!$T103),'C'!$G103,0)*BD187</f>
        <v>0</v>
      </c>
      <c r="BE182" s="229">
        <f>+IF(AND(BE180&gt;='C'!$R103,BE180&lt;'C'!$T103),'C'!$G103,0)*BE187</f>
        <v>0</v>
      </c>
      <c r="BF182" s="229">
        <f>+IF(AND(BF180&gt;='C'!$R103,BF180&lt;'C'!$T103),'C'!$G103,0)*BF187</f>
        <v>0</v>
      </c>
      <c r="BG182" s="229">
        <f>+IF(AND(BG180&gt;='C'!$R103,BG180&lt;'C'!$T103),'C'!$G103,0)*BG187</f>
        <v>0</v>
      </c>
      <c r="BH182" s="229">
        <f>+IF(AND(BH180&gt;='C'!$R103,BH180&lt;'C'!$T103),'C'!$G103,0)*BH187</f>
        <v>0</v>
      </c>
      <c r="BI182" s="229">
        <f>+IF(AND(BI180&gt;='C'!$R103,BI180&lt;'C'!$T103),'C'!$G103,0)*BI187</f>
        <v>0</v>
      </c>
      <c r="BJ182" s="229">
        <f>+IF(AND(BJ180&gt;='C'!$R103,BJ180&lt;'C'!$T103),'C'!$G103,0)*BJ187</f>
        <v>0</v>
      </c>
      <c r="BK182" s="229">
        <f>+IF(AND(BK180&gt;='C'!$R103,BK180&lt;'C'!$T103),'C'!$G103,0)*BK187</f>
        <v>0</v>
      </c>
    </row>
    <row r="183" spans="1:63" s="122" customFormat="1">
      <c r="A183" s="140"/>
      <c r="B183" s="226" t="s">
        <v>247</v>
      </c>
      <c r="C183" s="213"/>
      <c r="D183" s="229">
        <f t="shared" ref="D183:AI183" si="118">+D182-D184-D181</f>
        <v>0</v>
      </c>
      <c r="E183" s="229">
        <f t="shared" si="118"/>
        <v>0</v>
      </c>
      <c r="F183" s="229">
        <f t="shared" si="118"/>
        <v>0</v>
      </c>
      <c r="G183" s="229">
        <f t="shared" si="118"/>
        <v>0</v>
      </c>
      <c r="H183" s="229">
        <f t="shared" si="118"/>
        <v>0</v>
      </c>
      <c r="I183" s="229">
        <f t="shared" si="118"/>
        <v>0</v>
      </c>
      <c r="J183" s="229">
        <f t="shared" si="118"/>
        <v>0</v>
      </c>
      <c r="K183" s="229">
        <f t="shared" si="118"/>
        <v>0</v>
      </c>
      <c r="L183" s="229">
        <f t="shared" si="118"/>
        <v>0</v>
      </c>
      <c r="M183" s="229">
        <f t="shared" si="118"/>
        <v>0</v>
      </c>
      <c r="N183" s="229">
        <f t="shared" si="118"/>
        <v>0</v>
      </c>
      <c r="O183" s="229">
        <f t="shared" si="118"/>
        <v>0</v>
      </c>
      <c r="P183" s="229">
        <f t="shared" si="118"/>
        <v>0</v>
      </c>
      <c r="Q183" s="229">
        <f t="shared" si="118"/>
        <v>0</v>
      </c>
      <c r="R183" s="229">
        <f t="shared" si="118"/>
        <v>0</v>
      </c>
      <c r="S183" s="229">
        <f t="shared" si="118"/>
        <v>0</v>
      </c>
      <c r="T183" s="229">
        <f t="shared" si="118"/>
        <v>0</v>
      </c>
      <c r="U183" s="229">
        <f t="shared" si="118"/>
        <v>0</v>
      </c>
      <c r="V183" s="229">
        <f t="shared" si="118"/>
        <v>0</v>
      </c>
      <c r="W183" s="229">
        <f t="shared" si="118"/>
        <v>0</v>
      </c>
      <c r="X183" s="229">
        <f t="shared" si="118"/>
        <v>0</v>
      </c>
      <c r="Y183" s="229">
        <f t="shared" si="118"/>
        <v>0</v>
      </c>
      <c r="Z183" s="229">
        <f t="shared" si="118"/>
        <v>0</v>
      </c>
      <c r="AA183" s="229">
        <f t="shared" si="118"/>
        <v>0</v>
      </c>
      <c r="AB183" s="229">
        <f t="shared" si="118"/>
        <v>0</v>
      </c>
      <c r="AC183" s="229">
        <f t="shared" si="118"/>
        <v>0</v>
      </c>
      <c r="AD183" s="229">
        <f t="shared" si="118"/>
        <v>0</v>
      </c>
      <c r="AE183" s="229">
        <f t="shared" si="118"/>
        <v>0</v>
      </c>
      <c r="AF183" s="229">
        <f t="shared" si="118"/>
        <v>0</v>
      </c>
      <c r="AG183" s="229">
        <f t="shared" si="118"/>
        <v>0</v>
      </c>
      <c r="AH183" s="229">
        <f t="shared" si="118"/>
        <v>0</v>
      </c>
      <c r="AI183" s="229">
        <f t="shared" si="118"/>
        <v>0</v>
      </c>
      <c r="AJ183" s="229">
        <f t="shared" ref="AJ183:BK183" si="119">+AJ182-AJ184-AJ181</f>
        <v>0</v>
      </c>
      <c r="AK183" s="229">
        <f t="shared" si="119"/>
        <v>0</v>
      </c>
      <c r="AL183" s="229">
        <f t="shared" si="119"/>
        <v>0</v>
      </c>
      <c r="AM183" s="229">
        <f t="shared" si="119"/>
        <v>0</v>
      </c>
      <c r="AN183" s="229">
        <f t="shared" si="119"/>
        <v>0</v>
      </c>
      <c r="AO183" s="229">
        <f t="shared" si="119"/>
        <v>0</v>
      </c>
      <c r="AP183" s="229">
        <f t="shared" si="119"/>
        <v>0</v>
      </c>
      <c r="AQ183" s="229">
        <f t="shared" si="119"/>
        <v>0</v>
      </c>
      <c r="AR183" s="229">
        <f t="shared" si="119"/>
        <v>0</v>
      </c>
      <c r="AS183" s="229">
        <f t="shared" si="119"/>
        <v>0</v>
      </c>
      <c r="AT183" s="229">
        <f t="shared" si="119"/>
        <v>0</v>
      </c>
      <c r="AU183" s="229">
        <f t="shared" si="119"/>
        <v>0</v>
      </c>
      <c r="AV183" s="229">
        <f t="shared" si="119"/>
        <v>0</v>
      </c>
      <c r="AW183" s="229">
        <f t="shared" si="119"/>
        <v>0</v>
      </c>
      <c r="AX183" s="229">
        <f t="shared" si="119"/>
        <v>0</v>
      </c>
      <c r="AY183" s="229">
        <f t="shared" si="119"/>
        <v>0</v>
      </c>
      <c r="AZ183" s="229">
        <f t="shared" si="119"/>
        <v>0</v>
      </c>
      <c r="BA183" s="229">
        <f t="shared" si="119"/>
        <v>0</v>
      </c>
      <c r="BB183" s="229">
        <f t="shared" si="119"/>
        <v>0</v>
      </c>
      <c r="BC183" s="229">
        <f t="shared" si="119"/>
        <v>0</v>
      </c>
      <c r="BD183" s="229">
        <f t="shared" si="119"/>
        <v>0</v>
      </c>
      <c r="BE183" s="229">
        <f t="shared" si="119"/>
        <v>0</v>
      </c>
      <c r="BF183" s="229">
        <f t="shared" si="119"/>
        <v>0</v>
      </c>
      <c r="BG183" s="229">
        <f t="shared" si="119"/>
        <v>0</v>
      </c>
      <c r="BH183" s="229">
        <f t="shared" si="119"/>
        <v>0</v>
      </c>
      <c r="BI183" s="229">
        <f t="shared" si="119"/>
        <v>0</v>
      </c>
      <c r="BJ183" s="229">
        <f t="shared" si="119"/>
        <v>0</v>
      </c>
      <c r="BK183" s="229">
        <f t="shared" si="119"/>
        <v>0</v>
      </c>
    </row>
    <row r="184" spans="1:63" s="122" customFormat="1">
      <c r="A184" s="140"/>
      <c r="B184" s="226" t="s">
        <v>93</v>
      </c>
      <c r="C184" s="213"/>
      <c r="D184" s="229">
        <f>+IF(AND(D180&gt;='C'!$R103,D180&lt;'C'!$T103),'C'!$J103,0)*D187</f>
        <v>0</v>
      </c>
      <c r="E184" s="229">
        <f>+IF(AND(E180&gt;='C'!$R103,E180&lt;'C'!$T103),'C'!$J103,0)*E187</f>
        <v>0</v>
      </c>
      <c r="F184" s="229">
        <f>+IF(AND(F180&gt;='C'!$R103,F180&lt;'C'!$T103),'C'!$J103,0)*F187</f>
        <v>0</v>
      </c>
      <c r="G184" s="229">
        <f>+IF(AND(G180&gt;='C'!$R103,G180&lt;'C'!$T103),'C'!$J103,0)*G187</f>
        <v>0</v>
      </c>
      <c r="H184" s="229">
        <f>+IF(AND(H180&gt;='C'!$R103,H180&lt;'C'!$T103),'C'!$J103,0)*H187</f>
        <v>0</v>
      </c>
      <c r="I184" s="229">
        <f>+IF(AND(I180&gt;='C'!$R103,I180&lt;'C'!$T103),'C'!$J103,0)*I187</f>
        <v>0</v>
      </c>
      <c r="J184" s="229">
        <f>+IF(AND(J180&gt;='C'!$R103,J180&lt;'C'!$T103),'C'!$J103,0)*J187</f>
        <v>0</v>
      </c>
      <c r="K184" s="229">
        <f>+IF(AND(K180&gt;='C'!$R103,K180&lt;'C'!$T103),'C'!$J103,0)*K187</f>
        <v>0</v>
      </c>
      <c r="L184" s="229">
        <f>+IF(AND(L180&gt;='C'!$R103,L180&lt;'C'!$T103),'C'!$J103,0)*L187</f>
        <v>0</v>
      </c>
      <c r="M184" s="229">
        <f>+IF(AND(M180&gt;='C'!$R103,M180&lt;'C'!$T103),'C'!$J103,0)*M187</f>
        <v>0</v>
      </c>
      <c r="N184" s="229">
        <f>+IF(AND(N180&gt;='C'!$R103,N180&lt;'C'!$T103),'C'!$J103,0)*N187</f>
        <v>0</v>
      </c>
      <c r="O184" s="229">
        <f>+IF(AND(O180&gt;='C'!$R103,O180&lt;'C'!$T103),'C'!$J103,0)*O187</f>
        <v>0</v>
      </c>
      <c r="P184" s="229">
        <f>+IF(AND(P180&gt;='C'!$R103,P180&lt;'C'!$T103),'C'!$J103,0)*P187</f>
        <v>0</v>
      </c>
      <c r="Q184" s="229">
        <f>+IF(AND(Q180&gt;='C'!$R103,Q180&lt;'C'!$T103),'C'!$J103,0)*Q187</f>
        <v>0</v>
      </c>
      <c r="R184" s="229">
        <f>+IF(AND(R180&gt;='C'!$R103,R180&lt;'C'!$T103),'C'!$J103,0)*R187</f>
        <v>0</v>
      </c>
      <c r="S184" s="229">
        <f>+IF(AND(S180&gt;='C'!$R103,S180&lt;'C'!$T103),'C'!$J103,0)*S187</f>
        <v>0</v>
      </c>
      <c r="T184" s="229">
        <f>+IF(AND(T180&gt;='C'!$R103,T180&lt;'C'!$T103),'C'!$J103,0)*T187</f>
        <v>0</v>
      </c>
      <c r="U184" s="229">
        <f>+IF(AND(U180&gt;='C'!$R103,U180&lt;'C'!$T103),'C'!$J103,0)*U187</f>
        <v>0</v>
      </c>
      <c r="V184" s="229">
        <f>+IF(AND(V180&gt;='C'!$R103,V180&lt;'C'!$T103),'C'!$J103,0)*V187</f>
        <v>0</v>
      </c>
      <c r="W184" s="229">
        <f>+IF(AND(W180&gt;='C'!$R103,W180&lt;'C'!$T103),'C'!$J103,0)*W187</f>
        <v>0</v>
      </c>
      <c r="X184" s="229">
        <f>+IF(AND(X180&gt;='C'!$R103,X180&lt;'C'!$T103),'C'!$J103,0)*X187</f>
        <v>0</v>
      </c>
      <c r="Y184" s="229">
        <f>+IF(AND(Y180&gt;='C'!$R103,Y180&lt;'C'!$T103),'C'!$J103,0)*Y187</f>
        <v>0</v>
      </c>
      <c r="Z184" s="229">
        <f>+IF(AND(Z180&gt;='C'!$R103,Z180&lt;'C'!$T103),'C'!$J103,0)*Z187</f>
        <v>0</v>
      </c>
      <c r="AA184" s="229">
        <f>+IF(AND(AA180&gt;='C'!$R103,AA180&lt;'C'!$T103),'C'!$J103,0)*AA187</f>
        <v>0</v>
      </c>
      <c r="AB184" s="229">
        <f>+IF(AND(AB180&gt;='C'!$R103,AB180&lt;'C'!$T103),'C'!$J103,0)*AB187</f>
        <v>0</v>
      </c>
      <c r="AC184" s="229">
        <f>+IF(AND(AC180&gt;='C'!$R103,AC180&lt;'C'!$T103),'C'!$J103,0)*AC187</f>
        <v>0</v>
      </c>
      <c r="AD184" s="229">
        <f>+IF(AND(AD180&gt;='C'!$R103,AD180&lt;'C'!$T103),'C'!$J103,0)*AD187</f>
        <v>0</v>
      </c>
      <c r="AE184" s="229">
        <f>+IF(AND(AE180&gt;='C'!$R103,AE180&lt;'C'!$T103),'C'!$J103,0)*AE187</f>
        <v>0</v>
      </c>
      <c r="AF184" s="229">
        <f>+IF(AND(AF180&gt;='C'!$R103,AF180&lt;'C'!$T103),'C'!$J103,0)*AF187</f>
        <v>0</v>
      </c>
      <c r="AG184" s="229">
        <f>+IF(AND(AG180&gt;='C'!$R103,AG180&lt;'C'!$T103),'C'!$J103,0)*AG187</f>
        <v>0</v>
      </c>
      <c r="AH184" s="229">
        <f>+IF(AND(AH180&gt;='C'!$R103,AH180&lt;'C'!$T103),'C'!$J103,0)*AH187</f>
        <v>0</v>
      </c>
      <c r="AI184" s="229">
        <f>+IF(AND(AI180&gt;='C'!$R103,AI180&lt;'C'!$T103),'C'!$J103,0)*AI187</f>
        <v>0</v>
      </c>
      <c r="AJ184" s="229">
        <f>+IF(AND(AJ180&gt;='C'!$R103,AJ180&lt;'C'!$T103),'C'!$J103,0)*AJ187</f>
        <v>0</v>
      </c>
      <c r="AK184" s="229">
        <f>+IF(AND(AK180&gt;='C'!$R103,AK180&lt;'C'!$T103),'C'!$J103,0)*AK187</f>
        <v>0</v>
      </c>
      <c r="AL184" s="229">
        <f>+IF(AND(AL180&gt;='C'!$R103,AL180&lt;'C'!$T103),'C'!$J103,0)*AL187</f>
        <v>0</v>
      </c>
      <c r="AM184" s="229">
        <f>+IF(AND(AM180&gt;='C'!$R103,AM180&lt;'C'!$T103),'C'!$J103,0)*AM187</f>
        <v>0</v>
      </c>
      <c r="AN184" s="229">
        <f>+IF(AND(AN180&gt;='C'!$R103,AN180&lt;'C'!$T103),'C'!$J103,0)*AN187</f>
        <v>0</v>
      </c>
      <c r="AO184" s="229">
        <f>+IF(AND(AO180&gt;='C'!$R103,AO180&lt;'C'!$T103),'C'!$J103,0)*AO187</f>
        <v>0</v>
      </c>
      <c r="AP184" s="229">
        <f>+IF(AND(AP180&gt;='C'!$R103,AP180&lt;'C'!$T103),'C'!$J103,0)*AP187</f>
        <v>0</v>
      </c>
      <c r="AQ184" s="229">
        <f>+IF(AND(AQ180&gt;='C'!$R103,AQ180&lt;'C'!$T103),'C'!$J103,0)*AQ187</f>
        <v>0</v>
      </c>
      <c r="AR184" s="229">
        <f>+IF(AND(AR180&gt;='C'!$R103,AR180&lt;'C'!$T103),'C'!$J103,0)*AR187</f>
        <v>0</v>
      </c>
      <c r="AS184" s="229">
        <f>+IF(AND(AS180&gt;='C'!$R103,AS180&lt;'C'!$T103),'C'!$J103,0)*AS187</f>
        <v>0</v>
      </c>
      <c r="AT184" s="229">
        <f>+IF(AND(AT180&gt;='C'!$R103,AT180&lt;'C'!$T103),'C'!$J103,0)*AT187</f>
        <v>0</v>
      </c>
      <c r="AU184" s="229">
        <f>+IF(AND(AU180&gt;='C'!$R103,AU180&lt;'C'!$T103),'C'!$J103,0)*AU187</f>
        <v>0</v>
      </c>
      <c r="AV184" s="229">
        <f>+IF(AND(AV180&gt;='C'!$R103,AV180&lt;'C'!$T103),'C'!$J103,0)*AV187</f>
        <v>0</v>
      </c>
      <c r="AW184" s="229">
        <f>+IF(AND(AW180&gt;='C'!$R103,AW180&lt;'C'!$T103),'C'!$J103,0)*AW187</f>
        <v>0</v>
      </c>
      <c r="AX184" s="229">
        <f>+IF(AND(AX180&gt;='C'!$R103,AX180&lt;'C'!$T103),'C'!$J103,0)*AX187</f>
        <v>0</v>
      </c>
      <c r="AY184" s="229">
        <f>+IF(AND(AY180&gt;='C'!$R103,AY180&lt;'C'!$T103),'C'!$J103,0)*AY187</f>
        <v>0</v>
      </c>
      <c r="AZ184" s="229">
        <f>+IF(AND(AZ180&gt;='C'!$R103,AZ180&lt;'C'!$T103),'C'!$J103,0)*AZ187</f>
        <v>0</v>
      </c>
      <c r="BA184" s="229">
        <f>+IF(AND(BA180&gt;='C'!$R103,BA180&lt;'C'!$T103),'C'!$J103,0)*BA187</f>
        <v>0</v>
      </c>
      <c r="BB184" s="229">
        <f>+IF(AND(BB180&gt;='C'!$R103,BB180&lt;'C'!$T103),'C'!$J103,0)*BB187</f>
        <v>0</v>
      </c>
      <c r="BC184" s="229">
        <f>+IF(AND(BC180&gt;='C'!$R103,BC180&lt;'C'!$T103),'C'!$J103,0)*BC187</f>
        <v>0</v>
      </c>
      <c r="BD184" s="229">
        <f>+IF(AND(BD180&gt;='C'!$R103,BD180&lt;'C'!$T103),'C'!$J103,0)*BD187</f>
        <v>0</v>
      </c>
      <c r="BE184" s="229">
        <f>+IF(AND(BE180&gt;='C'!$R103,BE180&lt;'C'!$T103),'C'!$J103,0)*BE187</f>
        <v>0</v>
      </c>
      <c r="BF184" s="229">
        <f>+IF(AND(BF180&gt;='C'!$R103,BF180&lt;'C'!$T103),'C'!$J103,0)*BF187</f>
        <v>0</v>
      </c>
      <c r="BG184" s="229">
        <f>+IF(AND(BG180&gt;='C'!$R103,BG180&lt;'C'!$T103),'C'!$J103,0)*BG187</f>
        <v>0</v>
      </c>
      <c r="BH184" s="229">
        <f>+IF(AND(BH180&gt;='C'!$R103,BH180&lt;'C'!$T103),'C'!$J103,0)*BH187</f>
        <v>0</v>
      </c>
      <c r="BI184" s="229">
        <f>+IF(AND(BI180&gt;='C'!$R103,BI180&lt;'C'!$T103),'C'!$J103,0)*BI187</f>
        <v>0</v>
      </c>
      <c r="BJ184" s="229">
        <f>+IF(AND(BJ180&gt;='C'!$R103,BJ180&lt;'C'!$T103),'C'!$J103,0)*BJ187</f>
        <v>0</v>
      </c>
      <c r="BK184" s="229">
        <f>+IF(AND(BK180&gt;='C'!$R103,BK180&lt;'C'!$T103),'C'!$J103,0)*BK187</f>
        <v>0</v>
      </c>
    </row>
    <row r="185" spans="1:63" s="122" customFormat="1">
      <c r="A185" s="140"/>
      <c r="B185" s="227" t="s">
        <v>174</v>
      </c>
      <c r="C185" s="213"/>
      <c r="D185" s="229">
        <f>+IF(AND(D180&gt;='C'!$R103,D180&lt;'C'!$T103),'C'!$M103,0)</f>
        <v>0</v>
      </c>
      <c r="E185" s="229">
        <f>+IF(AND(E180&gt;='C'!$R103,E180&lt;'C'!$T103),'C'!$M103,0)</f>
        <v>0</v>
      </c>
      <c r="F185" s="229">
        <f>+IF(AND(F180&gt;='C'!$R103,F180&lt;'C'!$T103),'C'!$M103,0)</f>
        <v>0</v>
      </c>
      <c r="G185" s="229">
        <f>+IF(AND(G180&gt;='C'!$R103,G180&lt;'C'!$T103),'C'!$M103,0)</f>
        <v>0</v>
      </c>
      <c r="H185" s="229">
        <f>+IF(AND(H180&gt;='C'!$R103,H180&lt;'C'!$T103),'C'!$M103,0)</f>
        <v>0</v>
      </c>
      <c r="I185" s="229">
        <f>+IF(AND(I180&gt;='C'!$R103,I180&lt;'C'!$T103),'C'!$M103,0)</f>
        <v>0</v>
      </c>
      <c r="J185" s="229">
        <f>+IF(AND(J180&gt;='C'!$R103,J180&lt;'C'!$T103),'C'!$M103,0)</f>
        <v>0</v>
      </c>
      <c r="K185" s="229">
        <f>+IF(AND(K180&gt;='C'!$R103,K180&lt;'C'!$T103),'C'!$M103,0)</f>
        <v>0</v>
      </c>
      <c r="L185" s="229">
        <f>+IF(AND(L180&gt;='C'!$R103,L180&lt;'C'!$T103),'C'!$M103,0)</f>
        <v>0</v>
      </c>
      <c r="M185" s="229">
        <f>+IF(AND(M180&gt;='C'!$R103,M180&lt;'C'!$T103),'C'!$M103,0)</f>
        <v>0</v>
      </c>
      <c r="N185" s="229">
        <f>+IF(AND(N180&gt;='C'!$R103,N180&lt;'C'!$T103),'C'!$M103,0)</f>
        <v>0</v>
      </c>
      <c r="O185" s="229">
        <f>+IF(AND(O180&gt;='C'!$R103,O180&lt;'C'!$T103),'C'!$M103,0)</f>
        <v>0</v>
      </c>
      <c r="P185" s="229">
        <f>+IF(AND(P180&gt;='C'!$R103,P180&lt;'C'!$T103),'C'!$M103,0)</f>
        <v>0</v>
      </c>
      <c r="Q185" s="229">
        <f>+IF(AND(Q180&gt;='C'!$R103,Q180&lt;'C'!$T103),'C'!$M103,0)</f>
        <v>0</v>
      </c>
      <c r="R185" s="229">
        <f>+IF(AND(R180&gt;='C'!$R103,R180&lt;'C'!$T103),'C'!$M103,0)</f>
        <v>0</v>
      </c>
      <c r="S185" s="229">
        <f>+IF(AND(S180&gt;='C'!$R103,S180&lt;'C'!$T103),'C'!$M103,0)</f>
        <v>0</v>
      </c>
      <c r="T185" s="229">
        <f>+IF(AND(T180&gt;='C'!$R103,T180&lt;'C'!$T103),'C'!$M103,0)</f>
        <v>0</v>
      </c>
      <c r="U185" s="229">
        <f>+IF(AND(U180&gt;='C'!$R103,U180&lt;'C'!$T103),'C'!$M103,0)</f>
        <v>0</v>
      </c>
      <c r="V185" s="229">
        <f>+IF(AND(V180&gt;='C'!$R103,V180&lt;'C'!$T103),'C'!$M103,0)</f>
        <v>0</v>
      </c>
      <c r="W185" s="229">
        <f>+IF(AND(W180&gt;='C'!$R103,W180&lt;'C'!$T103),'C'!$M103,0)</f>
        <v>0</v>
      </c>
      <c r="X185" s="229">
        <f>+IF(AND(X180&gt;='C'!$R103,X180&lt;'C'!$T103),'C'!$M103,0)</f>
        <v>0</v>
      </c>
      <c r="Y185" s="229">
        <f>+IF(AND(Y180&gt;='C'!$R103,Y180&lt;'C'!$T103),'C'!$M103,0)</f>
        <v>0</v>
      </c>
      <c r="Z185" s="229">
        <f>+IF(AND(Z180&gt;='C'!$R103,Z180&lt;'C'!$T103),'C'!$M103,0)</f>
        <v>0</v>
      </c>
      <c r="AA185" s="229">
        <f>+IF(AND(AA180&gt;='C'!$R103,AA180&lt;'C'!$T103),'C'!$M103,0)</f>
        <v>0</v>
      </c>
      <c r="AB185" s="229">
        <f>+IF(AND(AB180&gt;='C'!$R103,AB180&lt;'C'!$T103),'C'!$M103,0)</f>
        <v>0</v>
      </c>
      <c r="AC185" s="229">
        <f>+IF(AND(AC180&gt;='C'!$R103,AC180&lt;'C'!$T103),'C'!$M103,0)</f>
        <v>0</v>
      </c>
      <c r="AD185" s="229">
        <f>+IF(AND(AD180&gt;='C'!$R103,AD180&lt;'C'!$T103),'C'!$M103,0)</f>
        <v>0</v>
      </c>
      <c r="AE185" s="229">
        <f>+IF(AND(AE180&gt;='C'!$R103,AE180&lt;'C'!$T103),'C'!$M103,0)</f>
        <v>0</v>
      </c>
      <c r="AF185" s="229">
        <f>+IF(AND(AF180&gt;='C'!$R103,AF180&lt;'C'!$T103),'C'!$M103,0)</f>
        <v>0</v>
      </c>
      <c r="AG185" s="229">
        <f>+IF(AND(AG180&gt;='C'!$R103,AG180&lt;'C'!$T103),'C'!$M103,0)</f>
        <v>0</v>
      </c>
      <c r="AH185" s="229">
        <f>+IF(AND(AH180&gt;='C'!$R103,AH180&lt;'C'!$T103),'C'!$M103,0)</f>
        <v>0</v>
      </c>
      <c r="AI185" s="229">
        <f>+IF(AND(AI180&gt;='C'!$R103,AI180&lt;'C'!$T103),'C'!$M103,0)</f>
        <v>0</v>
      </c>
      <c r="AJ185" s="229">
        <f>+IF(AND(AJ180&gt;='C'!$R103,AJ180&lt;'C'!$T103),'C'!$M103,0)</f>
        <v>0</v>
      </c>
      <c r="AK185" s="229">
        <f>+IF(AND(AK180&gt;='C'!$R103,AK180&lt;'C'!$T103),'C'!$M103,0)</f>
        <v>0</v>
      </c>
      <c r="AL185" s="229">
        <f>+IF(AND(AL180&gt;='C'!$R103,AL180&lt;'C'!$T103),'C'!$M103,0)</f>
        <v>0</v>
      </c>
      <c r="AM185" s="229">
        <f>+IF(AND(AM180&gt;='C'!$R103,AM180&lt;'C'!$T103),'C'!$M103,0)</f>
        <v>0</v>
      </c>
      <c r="AN185" s="229">
        <f>+IF(AND(AN180&gt;='C'!$R103,AN180&lt;'C'!$T103),'C'!$M103,0)</f>
        <v>0</v>
      </c>
      <c r="AO185" s="229">
        <f>+IF(AND(AO180&gt;='C'!$R103,AO180&lt;'C'!$T103),'C'!$M103,0)</f>
        <v>0</v>
      </c>
      <c r="AP185" s="229">
        <f>+IF(AND(AP180&gt;='C'!$R103,AP180&lt;'C'!$T103),'C'!$M103,0)</f>
        <v>0</v>
      </c>
      <c r="AQ185" s="229">
        <f>+IF(AND(AQ180&gt;='C'!$R103,AQ180&lt;'C'!$T103),'C'!$M103,0)</f>
        <v>0</v>
      </c>
      <c r="AR185" s="229">
        <f>+IF(AND(AR180&gt;='C'!$R103,AR180&lt;'C'!$T103),'C'!$M103,0)</f>
        <v>0</v>
      </c>
      <c r="AS185" s="229">
        <f>+IF(AND(AS180&gt;='C'!$R103,AS180&lt;'C'!$T103),'C'!$M103,0)</f>
        <v>0</v>
      </c>
      <c r="AT185" s="229">
        <f>+IF(AND(AT180&gt;='C'!$R103,AT180&lt;'C'!$T103),'C'!$M103,0)</f>
        <v>0</v>
      </c>
      <c r="AU185" s="229">
        <f>+IF(AND(AU180&gt;='C'!$R103,AU180&lt;'C'!$T103),'C'!$M103,0)</f>
        <v>0</v>
      </c>
      <c r="AV185" s="229">
        <f>+IF(AND(AV180&gt;='C'!$R103,AV180&lt;'C'!$T103),'C'!$M103,0)</f>
        <v>0</v>
      </c>
      <c r="AW185" s="229">
        <f>+IF(AND(AW180&gt;='C'!$R103,AW180&lt;'C'!$T103),'C'!$M103,0)</f>
        <v>0</v>
      </c>
      <c r="AX185" s="229">
        <f>+IF(AND(AX180&gt;='C'!$R103,AX180&lt;'C'!$T103),'C'!$M103,0)</f>
        <v>0</v>
      </c>
      <c r="AY185" s="229">
        <f>+IF(AND(AY180&gt;='C'!$R103,AY180&lt;'C'!$T103),'C'!$M103,0)</f>
        <v>0</v>
      </c>
      <c r="AZ185" s="229">
        <f>+IF(AND(AZ180&gt;='C'!$R103,AZ180&lt;'C'!$T103),'C'!$M103,0)</f>
        <v>0</v>
      </c>
      <c r="BA185" s="229">
        <f>+IF(AND(BA180&gt;='C'!$R103,BA180&lt;'C'!$T103),'C'!$M103,0)</f>
        <v>0</v>
      </c>
      <c r="BB185" s="229">
        <f>+IF(AND(BB180&gt;='C'!$R103,BB180&lt;'C'!$T103),'C'!$M103,0)</f>
        <v>0</v>
      </c>
      <c r="BC185" s="229">
        <f>+IF(AND(BC180&gt;='C'!$R103,BC180&lt;'C'!$T103),'C'!$M103,0)</f>
        <v>0</v>
      </c>
      <c r="BD185" s="229">
        <f>+IF(AND(BD180&gt;='C'!$R103,BD180&lt;'C'!$T103),'C'!$M103,0)</f>
        <v>0</v>
      </c>
      <c r="BE185" s="229">
        <f>+IF(AND(BE180&gt;='C'!$R103,BE180&lt;'C'!$T103),'C'!$M103,0)</f>
        <v>0</v>
      </c>
      <c r="BF185" s="229">
        <f>+IF(AND(BF180&gt;='C'!$R103,BF180&lt;'C'!$T103),'C'!$M103,0)</f>
        <v>0</v>
      </c>
      <c r="BG185" s="229">
        <f>+IF(AND(BG180&gt;='C'!$R103,BG180&lt;'C'!$T103),'C'!$M103,0)</f>
        <v>0</v>
      </c>
      <c r="BH185" s="229">
        <f>+IF(AND(BH180&gt;='C'!$R103,BH180&lt;'C'!$T103),'C'!$M103,0)</f>
        <v>0</v>
      </c>
      <c r="BI185" s="229">
        <f>+IF(AND(BI180&gt;='C'!$R103,BI180&lt;'C'!$T103),'C'!$M103,0)</f>
        <v>0</v>
      </c>
      <c r="BJ185" s="229">
        <f>+IF(AND(BJ180&gt;='C'!$R103,BJ180&lt;'C'!$T103),'C'!$M103,0)</f>
        <v>0</v>
      </c>
      <c r="BK185" s="229">
        <f>+IF(AND(BK180&gt;='C'!$R103,BK180&lt;'C'!$T103),'C'!$M103,0)</f>
        <v>0</v>
      </c>
    </row>
    <row r="186" spans="1:63">
      <c r="B186" s="228" t="s">
        <v>246</v>
      </c>
      <c r="C186" s="215"/>
      <c r="D186" s="157">
        <f t="shared" ref="D186:AI186" si="120">SUM(D183:D185)</f>
        <v>0</v>
      </c>
      <c r="E186" s="157">
        <f t="shared" si="120"/>
        <v>0</v>
      </c>
      <c r="F186" s="157">
        <f t="shared" si="120"/>
        <v>0</v>
      </c>
      <c r="G186" s="157">
        <f t="shared" si="120"/>
        <v>0</v>
      </c>
      <c r="H186" s="157">
        <f t="shared" si="120"/>
        <v>0</v>
      </c>
      <c r="I186" s="157">
        <f t="shared" si="120"/>
        <v>0</v>
      </c>
      <c r="J186" s="157">
        <f t="shared" si="120"/>
        <v>0</v>
      </c>
      <c r="K186" s="157">
        <f t="shared" si="120"/>
        <v>0</v>
      </c>
      <c r="L186" s="157">
        <f t="shared" si="120"/>
        <v>0</v>
      </c>
      <c r="M186" s="157">
        <f t="shared" si="120"/>
        <v>0</v>
      </c>
      <c r="N186" s="157">
        <f t="shared" si="120"/>
        <v>0</v>
      </c>
      <c r="O186" s="157">
        <f t="shared" si="120"/>
        <v>0</v>
      </c>
      <c r="P186" s="157">
        <f t="shared" si="120"/>
        <v>0</v>
      </c>
      <c r="Q186" s="157">
        <f t="shared" si="120"/>
        <v>0</v>
      </c>
      <c r="R186" s="157">
        <f t="shared" si="120"/>
        <v>0</v>
      </c>
      <c r="S186" s="157">
        <f t="shared" si="120"/>
        <v>0</v>
      </c>
      <c r="T186" s="157">
        <f t="shared" si="120"/>
        <v>0</v>
      </c>
      <c r="U186" s="157">
        <f t="shared" si="120"/>
        <v>0</v>
      </c>
      <c r="V186" s="157">
        <f t="shared" si="120"/>
        <v>0</v>
      </c>
      <c r="W186" s="157">
        <f t="shared" si="120"/>
        <v>0</v>
      </c>
      <c r="X186" s="157">
        <f t="shared" si="120"/>
        <v>0</v>
      </c>
      <c r="Y186" s="157">
        <f t="shared" si="120"/>
        <v>0</v>
      </c>
      <c r="Z186" s="157">
        <f t="shared" si="120"/>
        <v>0</v>
      </c>
      <c r="AA186" s="157">
        <f t="shared" si="120"/>
        <v>0</v>
      </c>
      <c r="AB186" s="157">
        <f t="shared" si="120"/>
        <v>0</v>
      </c>
      <c r="AC186" s="157">
        <f t="shared" si="120"/>
        <v>0</v>
      </c>
      <c r="AD186" s="157">
        <f t="shared" si="120"/>
        <v>0</v>
      </c>
      <c r="AE186" s="157">
        <f t="shared" si="120"/>
        <v>0</v>
      </c>
      <c r="AF186" s="157">
        <f t="shared" si="120"/>
        <v>0</v>
      </c>
      <c r="AG186" s="157">
        <f t="shared" si="120"/>
        <v>0</v>
      </c>
      <c r="AH186" s="157">
        <f t="shared" si="120"/>
        <v>0</v>
      </c>
      <c r="AI186" s="157">
        <f t="shared" si="120"/>
        <v>0</v>
      </c>
      <c r="AJ186" s="157">
        <f t="shared" ref="AJ186:BK186" si="121">SUM(AJ183:AJ185)</f>
        <v>0</v>
      </c>
      <c r="AK186" s="157">
        <f t="shared" si="121"/>
        <v>0</v>
      </c>
      <c r="AL186" s="157">
        <f t="shared" si="121"/>
        <v>0</v>
      </c>
      <c r="AM186" s="157">
        <f t="shared" si="121"/>
        <v>0</v>
      </c>
      <c r="AN186" s="157">
        <f t="shared" si="121"/>
        <v>0</v>
      </c>
      <c r="AO186" s="157">
        <f t="shared" si="121"/>
        <v>0</v>
      </c>
      <c r="AP186" s="157">
        <f t="shared" si="121"/>
        <v>0</v>
      </c>
      <c r="AQ186" s="157">
        <f t="shared" si="121"/>
        <v>0</v>
      </c>
      <c r="AR186" s="157">
        <f t="shared" si="121"/>
        <v>0</v>
      </c>
      <c r="AS186" s="157">
        <f t="shared" si="121"/>
        <v>0</v>
      </c>
      <c r="AT186" s="157">
        <f t="shared" si="121"/>
        <v>0</v>
      </c>
      <c r="AU186" s="157">
        <f t="shared" si="121"/>
        <v>0</v>
      </c>
      <c r="AV186" s="157">
        <f t="shared" si="121"/>
        <v>0</v>
      </c>
      <c r="AW186" s="157">
        <f t="shared" si="121"/>
        <v>0</v>
      </c>
      <c r="AX186" s="157">
        <f t="shared" si="121"/>
        <v>0</v>
      </c>
      <c r="AY186" s="157">
        <f t="shared" si="121"/>
        <v>0</v>
      </c>
      <c r="AZ186" s="157">
        <f t="shared" si="121"/>
        <v>0</v>
      </c>
      <c r="BA186" s="157">
        <f t="shared" si="121"/>
        <v>0</v>
      </c>
      <c r="BB186" s="157">
        <f t="shared" si="121"/>
        <v>0</v>
      </c>
      <c r="BC186" s="157">
        <f t="shared" si="121"/>
        <v>0</v>
      </c>
      <c r="BD186" s="157">
        <f t="shared" si="121"/>
        <v>0</v>
      </c>
      <c r="BE186" s="157">
        <f t="shared" si="121"/>
        <v>0</v>
      </c>
      <c r="BF186" s="157">
        <f t="shared" si="121"/>
        <v>0</v>
      </c>
      <c r="BG186" s="157">
        <f t="shared" si="121"/>
        <v>0</v>
      </c>
      <c r="BH186" s="157">
        <f t="shared" si="121"/>
        <v>0</v>
      </c>
      <c r="BI186" s="157">
        <f t="shared" si="121"/>
        <v>0</v>
      </c>
      <c r="BJ186" s="157">
        <f t="shared" si="121"/>
        <v>0</v>
      </c>
      <c r="BK186" s="157">
        <f t="shared" si="121"/>
        <v>0</v>
      </c>
    </row>
    <row r="187" spans="1:63">
      <c r="B187" s="123" t="s">
        <v>364</v>
      </c>
      <c r="D187" s="158">
        <f>IF('C'!$C$103=NT!$AB$3,+IF(OR(D180=NT!$C$31,D180=NT!$C$37,D180=NT!$C$43,D180=NT!$C$49,D180=NT!$C$55,D180=NT!$C$61,D180=NT!$C$67,D180=NT!$C$73,D180=NT!$C$79,D180=NT!$C$85,D180=NT!$C$91,D180=NT!$C$97,D180=NT!$C$104,D180=NT!$C$110,D180=NT!$C$116,D180=NT!$C$123,D180=NT!$C$129,D180=NT!$C$135),2,1),1)</f>
        <v>1</v>
      </c>
      <c r="E187" s="158">
        <f>IF('C'!$C$103=NT!$AB$3,+IF(OR(E180=NT!$C$31,E180=NT!$C$37,E180=NT!$C$43,E180=NT!$C$49,E180=NT!$C$55,E180=NT!$C$61,E180=NT!$C$67,E180=NT!$C$73,E180=NT!$C$79,E180=NT!$C$85,E180=NT!$C$91,E180=NT!$C$97,E180=NT!$C$104,E180=NT!$C$110,E180=NT!$C$116,E180=NT!$C$123,E180=NT!$C$129,E180=NT!$C$135),2,1),1)</f>
        <v>1</v>
      </c>
      <c r="F187" s="158">
        <f>IF('C'!$C$103=NT!$AB$3,+IF(OR(F180=NT!$C$31,F180=NT!$C$37,F180=NT!$C$43,F180=NT!$C$49,F180=NT!$C$55,F180=NT!$C$61,F180=NT!$C$67,F180=NT!$C$73,F180=NT!$C$79,F180=NT!$C$85,F180=NT!$C$91,F180=NT!$C$97,F180=NT!$C$104,F180=NT!$C$110,F180=NT!$C$116,F180=NT!$C$123,F180=NT!$C$129,F180=NT!$C$135),2,1),1)</f>
        <v>1</v>
      </c>
      <c r="G187" s="158">
        <f>IF('C'!$C$103=NT!$AB$3,+IF(OR(G180=NT!$C$31,G180=NT!$C$37,G180=NT!$C$43,G180=NT!$C$49,G180=NT!$C$55,G180=NT!$C$61,G180=NT!$C$67,G180=NT!$C$73,G180=NT!$C$79,G180=NT!$C$85,G180=NT!$C$91,G180=NT!$C$97,G180=NT!$C$104,G180=NT!$C$110,G180=NT!$C$116,G180=NT!$C$123,G180=NT!$C$129,G180=NT!$C$135),2,1),1)</f>
        <v>1</v>
      </c>
      <c r="H187" s="158">
        <f>IF('C'!$C$103=NT!$AB$3,+IF(OR(H180=NT!$C$31,H180=NT!$C$37,H180=NT!$C$43,H180=NT!$C$49,H180=NT!$C$55,H180=NT!$C$61,H180=NT!$C$67,H180=NT!$C$73,H180=NT!$C$79,H180=NT!$C$85,H180=NT!$C$91,H180=NT!$C$97,H180=NT!$C$104,H180=NT!$C$110,H180=NT!$C$116,H180=NT!$C$123,H180=NT!$C$129,H180=NT!$C$135),2,1),1)</f>
        <v>1</v>
      </c>
      <c r="I187" s="158">
        <f>IF('C'!$C$103=NT!$AB$3,+IF(OR(I180=NT!$C$31,I180=NT!$C$37,I180=NT!$C$43,I180=NT!$C$49,I180=NT!$C$55,I180=NT!$C$61,I180=NT!$C$67,I180=NT!$C$73,I180=NT!$C$79,I180=NT!$C$85,I180=NT!$C$91,I180=NT!$C$97,I180=NT!$C$104,I180=NT!$C$110,I180=NT!$C$116,I180=NT!$C$123,I180=NT!$C$129,I180=NT!$C$135),2,1),1)</f>
        <v>1</v>
      </c>
      <c r="J187" s="158">
        <f>IF('C'!$C$103=NT!$AB$3,+IF(OR(J180=NT!$C$31,J180=NT!$C$37,J180=NT!$C$43,J180=NT!$C$49,J180=NT!$C$55,J180=NT!$C$61,J180=NT!$C$67,J180=NT!$C$73,J180=NT!$C$79,J180=NT!$C$85,J180=NT!$C$91,J180=NT!$C$97,J180=NT!$C$104,J180=NT!$C$110,J180=NT!$C$116,J180=NT!$C$123,J180=NT!$C$129,J180=NT!$C$135),2,1),1)</f>
        <v>1</v>
      </c>
      <c r="K187" s="158">
        <f>IF('C'!$C$103=NT!$AB$3,+IF(OR(K180=NT!$C$31,K180=NT!$C$37,K180=NT!$C$43,K180=NT!$C$49,K180=NT!$C$55,K180=NT!$C$61,K180=NT!$C$67,K180=NT!$C$73,K180=NT!$C$79,K180=NT!$C$85,K180=NT!$C$91,K180=NT!$C$97,K180=NT!$C$104,K180=NT!$C$110,K180=NT!$C$116,K180=NT!$C$123,K180=NT!$C$129,K180=NT!$C$135),2,1),1)</f>
        <v>1</v>
      </c>
      <c r="L187" s="158">
        <f>IF('C'!$C$103=NT!$AB$3,+IF(OR(L180=NT!$C$31,L180=NT!$C$37,L180=NT!$C$43,L180=NT!$C$49,L180=NT!$C$55,L180=NT!$C$61,L180=NT!$C$67,L180=NT!$C$73,L180=NT!$C$79,L180=NT!$C$85,L180=NT!$C$91,L180=NT!$C$97,L180=NT!$C$104,L180=NT!$C$110,L180=NT!$C$116,L180=NT!$C$123,L180=NT!$C$129,L180=NT!$C$135),2,1),1)</f>
        <v>1</v>
      </c>
      <c r="M187" s="158">
        <f>IF('C'!$C$103=NT!$AB$3,+IF(OR(M180=NT!$C$31,M180=NT!$C$37,M180=NT!$C$43,M180=NT!$C$49,M180=NT!$C$55,M180=NT!$C$61,M180=NT!$C$67,M180=NT!$C$73,M180=NT!$C$79,M180=NT!$C$85,M180=NT!$C$91,M180=NT!$C$97,M180=NT!$C$104,M180=NT!$C$110,M180=NT!$C$116,M180=NT!$C$123,M180=NT!$C$129,M180=NT!$C$135),2,1),1)</f>
        <v>1</v>
      </c>
      <c r="N187" s="158">
        <f>IF('C'!$C$103=NT!$AB$3,+IF(OR(N180=NT!$C$31,N180=NT!$C$37,N180=NT!$C$43,N180=NT!$C$49,N180=NT!$C$55,N180=NT!$C$61,N180=NT!$C$67,N180=NT!$C$73,N180=NT!$C$79,N180=NT!$C$85,N180=NT!$C$91,N180=NT!$C$97,N180=NT!$C$104,N180=NT!$C$110,N180=NT!$C$116,N180=NT!$C$123,N180=NT!$C$129,N180=NT!$C$135),2,1),1)</f>
        <v>1</v>
      </c>
      <c r="O187" s="158">
        <f>IF('C'!$C$103=NT!$AB$3,+IF(OR(O180=NT!$C$31,O180=NT!$C$37,O180=NT!$C$43,O180=NT!$C$49,O180=NT!$C$55,O180=NT!$C$61,O180=NT!$C$67,O180=NT!$C$73,O180=NT!$C$79,O180=NT!$C$85,O180=NT!$C$91,O180=NT!$C$97,O180=NT!$C$104,O180=NT!$C$110,O180=NT!$C$116,O180=NT!$C$123,O180=NT!$C$129,O180=NT!$C$135),2,1),1)</f>
        <v>1</v>
      </c>
      <c r="P187" s="158">
        <f>IF('C'!$C$103=NT!$AB$3,+IF(OR(P180=NT!$C$31,P180=NT!$C$37,P180=NT!$C$43,P180=NT!$C$49,P180=NT!$C$55,P180=NT!$C$61,P180=NT!$C$67,P180=NT!$C$73,P180=NT!$C$79,P180=NT!$C$85,P180=NT!$C$91,P180=NT!$C$97,P180=NT!$C$104,P180=NT!$C$110,P180=NT!$C$116,P180=NT!$C$123,P180=NT!$C$129,P180=NT!$C$135),2,1),1)</f>
        <v>1</v>
      </c>
      <c r="Q187" s="158">
        <f>IF('C'!$C$103=NT!$AB$3,+IF(OR(Q180=NT!$C$31,Q180=NT!$C$37,Q180=NT!$C$43,Q180=NT!$C$49,Q180=NT!$C$55,Q180=NT!$C$61,Q180=NT!$C$67,Q180=NT!$C$73,Q180=NT!$C$79,Q180=NT!$C$85,Q180=NT!$C$91,Q180=NT!$C$97,Q180=NT!$C$104,Q180=NT!$C$110,Q180=NT!$C$116,Q180=NT!$C$123,Q180=NT!$C$129,Q180=NT!$C$135),2,1),1)</f>
        <v>1</v>
      </c>
      <c r="R187" s="158">
        <f>IF('C'!$C$103=NT!$AB$3,+IF(OR(R180=NT!$C$31,R180=NT!$C$37,R180=NT!$C$43,R180=NT!$C$49,R180=NT!$C$55,R180=NT!$C$61,R180=NT!$C$67,R180=NT!$C$73,R180=NT!$C$79,R180=NT!$C$85,R180=NT!$C$91,R180=NT!$C$97,R180=NT!$C$104,R180=NT!$C$110,R180=NT!$C$116,R180=NT!$C$123,R180=NT!$C$129,R180=NT!$C$135),2,1),1)</f>
        <v>1</v>
      </c>
      <c r="S187" s="158">
        <f>IF('C'!$C$103=NT!$AB$3,+IF(OR(S180=NT!$C$31,S180=NT!$C$37,S180=NT!$C$43,S180=NT!$C$49,S180=NT!$C$55,S180=NT!$C$61,S180=NT!$C$67,S180=NT!$C$73,S180=NT!$C$79,S180=NT!$C$85,S180=NT!$C$91,S180=NT!$C$97,S180=NT!$C$104,S180=NT!$C$110,S180=NT!$C$116,S180=NT!$C$123,S180=NT!$C$129,S180=NT!$C$135),2,1),1)</f>
        <v>1</v>
      </c>
      <c r="T187" s="158">
        <f>IF('C'!$C$103=NT!$AB$3,+IF(OR(T180=NT!$C$31,T180=NT!$C$37,T180=NT!$C$43,T180=NT!$C$49,T180=NT!$C$55,T180=NT!$C$61,T180=NT!$C$67,T180=NT!$C$73,T180=NT!$C$79,T180=NT!$C$85,T180=NT!$C$91,T180=NT!$C$97,T180=NT!$C$104,T180=NT!$C$110,T180=NT!$C$116,T180=NT!$C$123,T180=NT!$C$129,T180=NT!$C$135),2,1),1)</f>
        <v>1</v>
      </c>
      <c r="U187" s="158">
        <f>IF('C'!$C$103=NT!$AB$3,+IF(OR(U180=NT!$C$31,U180=NT!$C$37,U180=NT!$C$43,U180=NT!$C$49,U180=NT!$C$55,U180=NT!$C$61,U180=NT!$C$67,U180=NT!$C$73,U180=NT!$C$79,U180=NT!$C$85,U180=NT!$C$91,U180=NT!$C$97,U180=NT!$C$104,U180=NT!$C$110,U180=NT!$C$116,U180=NT!$C$123,U180=NT!$C$129,U180=NT!$C$135),2,1),1)</f>
        <v>1</v>
      </c>
      <c r="V187" s="158">
        <f>IF('C'!$C$103=NT!$AB$3,+IF(OR(V180=NT!$C$31,V180=NT!$C$37,V180=NT!$C$43,V180=NT!$C$49,V180=NT!$C$55,V180=NT!$C$61,V180=NT!$C$67,V180=NT!$C$73,V180=NT!$C$79,V180=NT!$C$85,V180=NT!$C$91,V180=NT!$C$97,V180=NT!$C$104,V180=NT!$C$110,V180=NT!$C$116,V180=NT!$C$123,V180=NT!$C$129,V180=NT!$C$135),2,1),1)</f>
        <v>1</v>
      </c>
      <c r="W187" s="158">
        <f>IF('C'!$C$103=NT!$AB$3,+IF(OR(W180=NT!$C$31,W180=NT!$C$37,W180=NT!$C$43,W180=NT!$C$49,W180=NT!$C$55,W180=NT!$C$61,W180=NT!$C$67,W180=NT!$C$73,W180=NT!$C$79,W180=NT!$C$85,W180=NT!$C$91,W180=NT!$C$97,W180=NT!$C$104,W180=NT!$C$110,W180=NT!$C$116,W180=NT!$C$123,W180=NT!$C$129,W180=NT!$C$135),2,1),1)</f>
        <v>1</v>
      </c>
      <c r="X187" s="158">
        <f>IF('C'!$C$103=NT!$AB$3,+IF(OR(X180=NT!$C$31,X180=NT!$C$37,X180=NT!$C$43,X180=NT!$C$49,X180=NT!$C$55,X180=NT!$C$61,X180=NT!$C$67,X180=NT!$C$73,X180=NT!$C$79,X180=NT!$C$85,X180=NT!$C$91,X180=NT!$C$97,X180=NT!$C$104,X180=NT!$C$110,X180=NT!$C$116,X180=NT!$C$123,X180=NT!$C$129,X180=NT!$C$135),2,1),1)</f>
        <v>1</v>
      </c>
      <c r="Y187" s="158">
        <f>IF('C'!$C$103=NT!$AB$3,+IF(OR(Y180=NT!$C$31,Y180=NT!$C$37,Y180=NT!$C$43,Y180=NT!$C$49,Y180=NT!$C$55,Y180=NT!$C$61,Y180=NT!$C$67,Y180=NT!$C$73,Y180=NT!$C$79,Y180=NT!$C$85,Y180=NT!$C$91,Y180=NT!$C$97,Y180=NT!$C$104,Y180=NT!$C$110,Y180=NT!$C$116,Y180=NT!$C$123,Y180=NT!$C$129,Y180=NT!$C$135),2,1),1)</f>
        <v>1</v>
      </c>
      <c r="Z187" s="158">
        <f>IF('C'!$C$103=NT!$AB$3,+IF(OR(Z180=NT!$C$31,Z180=NT!$C$37,Z180=NT!$C$43,Z180=NT!$C$49,Z180=NT!$C$55,Z180=NT!$C$61,Z180=NT!$C$67,Z180=NT!$C$73,Z180=NT!$C$79,Z180=NT!$C$85,Z180=NT!$C$91,Z180=NT!$C$97,Z180=NT!$C$104,Z180=NT!$C$110,Z180=NT!$C$116,Z180=NT!$C$123,Z180=NT!$C$129,Z180=NT!$C$135),2,1),1)</f>
        <v>1</v>
      </c>
      <c r="AA187" s="158">
        <f>IF('C'!$C$103=NT!$AB$3,+IF(OR(AA180=NT!$C$31,AA180=NT!$C$37,AA180=NT!$C$43,AA180=NT!$C$49,AA180=NT!$C$55,AA180=NT!$C$61,AA180=NT!$C$67,AA180=NT!$C$73,AA180=NT!$C$79,AA180=NT!$C$85,AA180=NT!$C$91,AA180=NT!$C$97,AA180=NT!$C$104,AA180=NT!$C$110,AA180=NT!$C$116,AA180=NT!$C$123,AA180=NT!$C$129,AA180=NT!$C$135),2,1),1)</f>
        <v>1</v>
      </c>
      <c r="AB187" s="158">
        <f>IF('C'!$C$103=NT!$AB$3,+IF(OR(AB180=NT!$C$31,AB180=NT!$C$37,AB180=NT!$C$43,AB180=NT!$C$49,AB180=NT!$C$55,AB180=NT!$C$61,AB180=NT!$C$67,AB180=NT!$C$73,AB180=NT!$C$79,AB180=NT!$C$85,AB180=NT!$C$91,AB180=NT!$C$97,AB180=NT!$C$104,AB180=NT!$C$110,AB180=NT!$C$116,AB180=NT!$C$123,AB180=NT!$C$129,AB180=NT!$C$135),2,1),1)</f>
        <v>1</v>
      </c>
      <c r="AC187" s="158">
        <f>IF('C'!$C$103=NT!$AB$3,+IF(OR(AC180=NT!$C$31,AC180=NT!$C$37,AC180=NT!$C$43,AC180=NT!$C$49,AC180=NT!$C$55,AC180=NT!$C$61,AC180=NT!$C$67,AC180=NT!$C$73,AC180=NT!$C$79,AC180=NT!$C$85,AC180=NT!$C$91,AC180=NT!$C$97,AC180=NT!$C$104,AC180=NT!$C$110,AC180=NT!$C$116,AC180=NT!$C$123,AC180=NT!$C$129,AC180=NT!$C$135),2,1),1)</f>
        <v>1</v>
      </c>
      <c r="AD187" s="158">
        <f>IF('C'!$C$103=NT!$AB$3,+IF(OR(AD180=NT!$C$31,AD180=NT!$C$37,AD180=NT!$C$43,AD180=NT!$C$49,AD180=NT!$C$55,AD180=NT!$C$61,AD180=NT!$C$67,AD180=NT!$C$73,AD180=NT!$C$79,AD180=NT!$C$85,AD180=NT!$C$91,AD180=NT!$C$97,AD180=NT!$C$104,AD180=NT!$C$110,AD180=NT!$C$116,AD180=NT!$C$123,AD180=NT!$C$129,AD180=NT!$C$135),2,1),1)</f>
        <v>1</v>
      </c>
      <c r="AE187" s="158">
        <f>IF('C'!$C$103=NT!$AB$3,+IF(OR(AE180=NT!$C$31,AE180=NT!$C$37,AE180=NT!$C$43,AE180=NT!$C$49,AE180=NT!$C$55,AE180=NT!$C$61,AE180=NT!$C$67,AE180=NT!$C$73,AE180=NT!$C$79,AE180=NT!$C$85,AE180=NT!$C$91,AE180=NT!$C$97,AE180=NT!$C$104,AE180=NT!$C$110,AE180=NT!$C$116,AE180=NT!$C$123,AE180=NT!$C$129,AE180=NT!$C$135),2,1),1)</f>
        <v>1</v>
      </c>
      <c r="AF187" s="158">
        <f>IF('C'!$C$103=NT!$AB$3,+IF(OR(AF180=NT!$C$31,AF180=NT!$C$37,AF180=NT!$C$43,AF180=NT!$C$49,AF180=NT!$C$55,AF180=NT!$C$61,AF180=NT!$C$67,AF180=NT!$C$73,AF180=NT!$C$79,AF180=NT!$C$85,AF180=NT!$C$91,AF180=NT!$C$97,AF180=NT!$C$104,AF180=NT!$C$110,AF180=NT!$C$116,AF180=NT!$C$123,AF180=NT!$C$129,AF180=NT!$C$135),2,1),1)</f>
        <v>1</v>
      </c>
      <c r="AG187" s="158">
        <f>IF('C'!$C$103=NT!$AB$3,+IF(OR(AG180=NT!$C$31,AG180=NT!$C$37,AG180=NT!$C$43,AG180=NT!$C$49,AG180=NT!$C$55,AG180=NT!$C$61,AG180=NT!$C$67,AG180=NT!$C$73,AG180=NT!$C$79,AG180=NT!$C$85,AG180=NT!$C$91,AG180=NT!$C$97,AG180=NT!$C$104,AG180=NT!$C$110,AG180=NT!$C$116,AG180=NT!$C$123,AG180=NT!$C$129,AG180=NT!$C$135),2,1),1)</f>
        <v>1</v>
      </c>
      <c r="AH187" s="158">
        <f>IF('C'!$C$103=NT!$AB$3,+IF(OR(AH180=NT!$C$31,AH180=NT!$C$37,AH180=NT!$C$43,AH180=NT!$C$49,AH180=NT!$C$55,AH180=NT!$C$61,AH180=NT!$C$67,AH180=NT!$C$73,AH180=NT!$C$79,AH180=NT!$C$85,AH180=NT!$C$91,AH180=NT!$C$97,AH180=NT!$C$104,AH180=NT!$C$110,AH180=NT!$C$116,AH180=NT!$C$123,AH180=NT!$C$129,AH180=NT!$C$135),2,1),1)</f>
        <v>1</v>
      </c>
      <c r="AI187" s="158">
        <f>IF('C'!$C$103=NT!$AB$3,+IF(OR(AI180=NT!$C$31,AI180=NT!$C$37,AI180=NT!$C$43,AI180=NT!$C$49,AI180=NT!$C$55,AI180=NT!$C$61,AI180=NT!$C$67,AI180=NT!$C$73,AI180=NT!$C$79,AI180=NT!$C$85,AI180=NT!$C$91,AI180=NT!$C$97,AI180=NT!$C$104,AI180=NT!$C$110,AI180=NT!$C$116,AI180=NT!$C$123,AI180=NT!$C$129,AI180=NT!$C$135),2,1),1)</f>
        <v>1</v>
      </c>
      <c r="AJ187" s="158">
        <f>IF('C'!$C$103=NT!$AB$3,+IF(OR(AJ180=NT!$C$31,AJ180=NT!$C$37,AJ180=NT!$C$43,AJ180=NT!$C$49,AJ180=NT!$C$55,AJ180=NT!$C$61,AJ180=NT!$C$67,AJ180=NT!$C$73,AJ180=NT!$C$79,AJ180=NT!$C$85,AJ180=NT!$C$91,AJ180=NT!$C$97,AJ180=NT!$C$104,AJ180=NT!$C$110,AJ180=NT!$C$116,AJ180=NT!$C$123,AJ180=NT!$C$129,AJ180=NT!$C$135),2,1),1)</f>
        <v>1</v>
      </c>
      <c r="AK187" s="158">
        <f>IF('C'!$C$103=NT!$AB$3,+IF(OR(AK180=NT!$C$31,AK180=NT!$C$37,AK180=NT!$C$43,AK180=NT!$C$49,AK180=NT!$C$55,AK180=NT!$C$61,AK180=NT!$C$67,AK180=NT!$C$73,AK180=NT!$C$79,AK180=NT!$C$85,AK180=NT!$C$91,AK180=NT!$C$97,AK180=NT!$C$104,AK180=NT!$C$110,AK180=NT!$C$116,AK180=NT!$C$123,AK180=NT!$C$129,AK180=NT!$C$135),2,1),1)</f>
        <v>1</v>
      </c>
      <c r="AL187" s="158">
        <f>IF('C'!$C$103=NT!$AB$3,+IF(OR(AL180=NT!$C$31,AL180=NT!$C$37,AL180=NT!$C$43,AL180=NT!$C$49,AL180=NT!$C$55,AL180=NT!$C$61,AL180=NT!$C$67,AL180=NT!$C$73,AL180=NT!$C$79,AL180=NT!$C$85,AL180=NT!$C$91,AL180=NT!$C$97,AL180=NT!$C$104,AL180=NT!$C$110,AL180=NT!$C$116,AL180=NT!$C$123,AL180=NT!$C$129,AL180=NT!$C$135),2,1),1)</f>
        <v>1</v>
      </c>
      <c r="AM187" s="158">
        <f>IF('C'!$C$103=NT!$AB$3,+IF(OR(AM180=NT!$C$31,AM180=NT!$C$37,AM180=NT!$C$43,AM180=NT!$C$49,AM180=NT!$C$55,AM180=NT!$C$61,AM180=NT!$C$67,AM180=NT!$C$73,AM180=NT!$C$79,AM180=NT!$C$85,AM180=NT!$C$91,AM180=NT!$C$97,AM180=NT!$C$104,AM180=NT!$C$110,AM180=NT!$C$116,AM180=NT!$C$123,AM180=NT!$C$129,AM180=NT!$C$135),2,1),1)</f>
        <v>1</v>
      </c>
      <c r="AN187" s="158">
        <f>IF('C'!$C$103=NT!$AB$3,+IF(OR(AN180=NT!$C$31,AN180=NT!$C$37,AN180=NT!$C$43,AN180=NT!$C$49,AN180=NT!$C$55,AN180=NT!$C$61,AN180=NT!$C$67,AN180=NT!$C$73,AN180=NT!$C$79,AN180=NT!$C$85,AN180=NT!$C$91,AN180=NT!$C$97,AN180=NT!$C$104,AN180=NT!$C$110,AN180=NT!$C$116,AN180=NT!$C$123,AN180=NT!$C$129,AN180=NT!$C$135),2,1),1)</f>
        <v>1</v>
      </c>
      <c r="AO187" s="158">
        <f>IF('C'!$C$103=NT!$AB$3,+IF(OR(AO180=NT!$C$31,AO180=NT!$C$37,AO180=NT!$C$43,AO180=NT!$C$49,AO180=NT!$C$55,AO180=NT!$C$61,AO180=NT!$C$67,AO180=NT!$C$73,AO180=NT!$C$79,AO180=NT!$C$85,AO180=NT!$C$91,AO180=NT!$C$97,AO180=NT!$C$104,AO180=NT!$C$110,AO180=NT!$C$116,AO180=NT!$C$123,AO180=NT!$C$129,AO180=NT!$C$135),2,1),1)</f>
        <v>1</v>
      </c>
      <c r="AP187" s="158">
        <f>IF('C'!$C$103=NT!$AB$3,+IF(OR(AP180=NT!$C$31,AP180=NT!$C$37,AP180=NT!$C$43,AP180=NT!$C$49,AP180=NT!$C$55,AP180=NT!$C$61,AP180=NT!$C$67,AP180=NT!$C$73,AP180=NT!$C$79,AP180=NT!$C$85,AP180=NT!$C$91,AP180=NT!$C$97,AP180=NT!$C$104,AP180=NT!$C$110,AP180=NT!$C$116,AP180=NT!$C$123,AP180=NT!$C$129,AP180=NT!$C$135),2,1),1)</f>
        <v>1</v>
      </c>
      <c r="AQ187" s="158">
        <f>IF('C'!$C$103=NT!$AB$3,+IF(OR(AQ180=NT!$C$31,AQ180=NT!$C$37,AQ180=NT!$C$43,AQ180=NT!$C$49,AQ180=NT!$C$55,AQ180=NT!$C$61,AQ180=NT!$C$67,AQ180=NT!$C$73,AQ180=NT!$C$79,AQ180=NT!$C$85,AQ180=NT!$C$91,AQ180=NT!$C$97,AQ180=NT!$C$104,AQ180=NT!$C$110,AQ180=NT!$C$116,AQ180=NT!$C$123,AQ180=NT!$C$129,AQ180=NT!$C$135),2,1),1)</f>
        <v>1</v>
      </c>
      <c r="AR187" s="158">
        <f>IF('C'!$C$103=NT!$AB$3,+IF(OR(AR180=NT!$C$31,AR180=NT!$C$37,AR180=NT!$C$43,AR180=NT!$C$49,AR180=NT!$C$55,AR180=NT!$C$61,AR180=NT!$C$67,AR180=NT!$C$73,AR180=NT!$C$79,AR180=NT!$C$85,AR180=NT!$C$91,AR180=NT!$C$97,AR180=NT!$C$104,AR180=NT!$C$110,AR180=NT!$C$116,AR180=NT!$C$123,AR180=NT!$C$129,AR180=NT!$C$135),2,1),1)</f>
        <v>1</v>
      </c>
      <c r="AS187" s="158">
        <f>IF('C'!$C$103=NT!$AB$3,+IF(OR(AS180=NT!$C$31,AS180=NT!$C$37,AS180=NT!$C$43,AS180=NT!$C$49,AS180=NT!$C$55,AS180=NT!$C$61,AS180=NT!$C$67,AS180=NT!$C$73,AS180=NT!$C$79,AS180=NT!$C$85,AS180=NT!$C$91,AS180=NT!$C$97,AS180=NT!$C$104,AS180=NT!$C$110,AS180=NT!$C$116,AS180=NT!$C$123,AS180=NT!$C$129,AS180=NT!$C$135),2,1),1)</f>
        <v>1</v>
      </c>
      <c r="AT187" s="158">
        <f>IF('C'!$C$103=NT!$AB$3,+IF(OR(AT180=NT!$C$31,AT180=NT!$C$37,AT180=NT!$C$43,AT180=NT!$C$49,AT180=NT!$C$55,AT180=NT!$C$61,AT180=NT!$C$67,AT180=NT!$C$73,AT180=NT!$C$79,AT180=NT!$C$85,AT180=NT!$C$91,AT180=NT!$C$97,AT180=NT!$C$104,AT180=NT!$C$110,AT180=NT!$C$116,AT180=NT!$C$123,AT180=NT!$C$129,AT180=NT!$C$135),2,1),1)</f>
        <v>1</v>
      </c>
      <c r="AU187" s="158">
        <f>IF('C'!$C$103=NT!$AB$3,+IF(OR(AU180=NT!$C$31,AU180=NT!$C$37,AU180=NT!$C$43,AU180=NT!$C$49,AU180=NT!$C$55,AU180=NT!$C$61,AU180=NT!$C$67,AU180=NT!$C$73,AU180=NT!$C$79,AU180=NT!$C$85,AU180=NT!$C$91,AU180=NT!$C$97,AU180=NT!$C$104,AU180=NT!$C$110,AU180=NT!$C$116,AU180=NT!$C$123,AU180=NT!$C$129,AU180=NT!$C$135),2,1),1)</f>
        <v>1</v>
      </c>
      <c r="AV187" s="158">
        <f>IF('C'!$C$103=NT!$AB$3,+IF(OR(AV180=NT!$C$31,AV180=NT!$C$37,AV180=NT!$C$43,AV180=NT!$C$49,AV180=NT!$C$55,AV180=NT!$C$61,AV180=NT!$C$67,AV180=NT!$C$73,AV180=NT!$C$79,AV180=NT!$C$85,AV180=NT!$C$91,AV180=NT!$C$97,AV180=NT!$C$104,AV180=NT!$C$110,AV180=NT!$C$116,AV180=NT!$C$123,AV180=NT!$C$129,AV180=NT!$C$135),2,1),1)</f>
        <v>1</v>
      </c>
      <c r="AW187" s="158">
        <f>IF('C'!$C$103=NT!$AB$3,+IF(OR(AW180=NT!$C$31,AW180=NT!$C$37,AW180=NT!$C$43,AW180=NT!$C$49,AW180=NT!$C$55,AW180=NT!$C$61,AW180=NT!$C$67,AW180=NT!$C$73,AW180=NT!$C$79,AW180=NT!$C$85,AW180=NT!$C$91,AW180=NT!$C$97,AW180=NT!$C$104,AW180=NT!$C$110,AW180=NT!$C$116,AW180=NT!$C$123,AW180=NT!$C$129,AW180=NT!$C$135),2,1),1)</f>
        <v>1</v>
      </c>
      <c r="AX187" s="158">
        <f>IF('C'!$C$103=NT!$AB$3,+IF(OR(AX180=NT!$C$31,AX180=NT!$C$37,AX180=NT!$C$43,AX180=NT!$C$49,AX180=NT!$C$55,AX180=NT!$C$61,AX180=NT!$C$67,AX180=NT!$C$73,AX180=NT!$C$79,AX180=NT!$C$85,AX180=NT!$C$91,AX180=NT!$C$97,AX180=NT!$C$104,AX180=NT!$C$110,AX180=NT!$C$116,AX180=NT!$C$123,AX180=NT!$C$129,AX180=NT!$C$135),2,1),1)</f>
        <v>1</v>
      </c>
      <c r="AY187" s="158">
        <f>IF('C'!$C$103=NT!$AB$3,+IF(OR(AY180=NT!$C$31,AY180=NT!$C$37,AY180=NT!$C$43,AY180=NT!$C$49,AY180=NT!$C$55,AY180=NT!$C$61,AY180=NT!$C$67,AY180=NT!$C$73,AY180=NT!$C$79,AY180=NT!$C$85,AY180=NT!$C$91,AY180=NT!$C$97,AY180=NT!$C$104,AY180=NT!$C$110,AY180=NT!$C$116,AY180=NT!$C$123,AY180=NT!$C$129,AY180=NT!$C$135),2,1),1)</f>
        <v>1</v>
      </c>
      <c r="AZ187" s="158">
        <f>IF('C'!$C$103=NT!$AB$3,+IF(OR(AZ180=NT!$C$31,AZ180=NT!$C$37,AZ180=NT!$C$43,AZ180=NT!$C$49,AZ180=NT!$C$55,AZ180=NT!$C$61,AZ180=NT!$C$67,AZ180=NT!$C$73,AZ180=NT!$C$79,AZ180=NT!$C$85,AZ180=NT!$C$91,AZ180=NT!$C$97,AZ180=NT!$C$104,AZ180=NT!$C$110,AZ180=NT!$C$116,AZ180=NT!$C$123,AZ180=NT!$C$129,AZ180=NT!$C$135),2,1),1)</f>
        <v>1</v>
      </c>
      <c r="BA187" s="158">
        <f>IF('C'!$C$103=NT!$AB$3,+IF(OR(BA180=NT!$C$31,BA180=NT!$C$37,BA180=NT!$C$43,BA180=NT!$C$49,BA180=NT!$C$55,BA180=NT!$C$61,BA180=NT!$C$67,BA180=NT!$C$73,BA180=NT!$C$79,BA180=NT!$C$85,BA180=NT!$C$91,BA180=NT!$C$97,BA180=NT!$C$104,BA180=NT!$C$110,BA180=NT!$C$116,BA180=NT!$C$123,BA180=NT!$C$129,BA180=NT!$C$135),2,1),1)</f>
        <v>1</v>
      </c>
      <c r="BB187" s="158">
        <f>IF('C'!$C$103=NT!$AB$3,+IF(OR(BB180=NT!$C$31,BB180=NT!$C$37,BB180=NT!$C$43,BB180=NT!$C$49,BB180=NT!$C$55,BB180=NT!$C$61,BB180=NT!$C$67,BB180=NT!$C$73,BB180=NT!$C$79,BB180=NT!$C$85,BB180=NT!$C$91,BB180=NT!$C$97,BB180=NT!$C$104,BB180=NT!$C$110,BB180=NT!$C$116,BB180=NT!$C$123,BB180=NT!$C$129,BB180=NT!$C$135),2,1),1)</f>
        <v>1</v>
      </c>
      <c r="BC187" s="158">
        <f>IF('C'!$C$103=NT!$AB$3,+IF(OR(BC180=NT!$C$31,BC180=NT!$C$37,BC180=NT!$C$43,BC180=NT!$C$49,BC180=NT!$C$55,BC180=NT!$C$61,BC180=NT!$C$67,BC180=NT!$C$73,BC180=NT!$C$79,BC180=NT!$C$85,BC180=NT!$C$91,BC180=NT!$C$97,BC180=NT!$C$104,BC180=NT!$C$110,BC180=NT!$C$116,BC180=NT!$C$123,BC180=NT!$C$129,BC180=NT!$C$135),2,1),1)</f>
        <v>1</v>
      </c>
      <c r="BD187" s="158">
        <f>IF('C'!$C$103=NT!$AB$3,+IF(OR(BD180=NT!$C$31,BD180=NT!$C$37,BD180=NT!$C$43,BD180=NT!$C$49,BD180=NT!$C$55,BD180=NT!$C$61,BD180=NT!$C$67,BD180=NT!$C$73,BD180=NT!$C$79,BD180=NT!$C$85,BD180=NT!$C$91,BD180=NT!$C$97,BD180=NT!$C$104,BD180=NT!$C$110,BD180=NT!$C$116,BD180=NT!$C$123,BD180=NT!$C$129,BD180=NT!$C$135),2,1),1)</f>
        <v>1</v>
      </c>
      <c r="BE187" s="158">
        <f>IF('C'!$C$103=NT!$AB$3,+IF(OR(BE180=NT!$C$31,BE180=NT!$C$37,BE180=NT!$C$43,BE180=NT!$C$49,BE180=NT!$C$55,BE180=NT!$C$61,BE180=NT!$C$67,BE180=NT!$C$73,BE180=NT!$C$79,BE180=NT!$C$85,BE180=NT!$C$91,BE180=NT!$C$97,BE180=NT!$C$104,BE180=NT!$C$110,BE180=NT!$C$116,BE180=NT!$C$123,BE180=NT!$C$129,BE180=NT!$C$135),2,1),1)</f>
        <v>1</v>
      </c>
      <c r="BF187" s="158">
        <f>IF('C'!$C$103=NT!$AB$3,+IF(OR(BF180=NT!$C$31,BF180=NT!$C$37,BF180=NT!$C$43,BF180=NT!$C$49,BF180=NT!$C$55,BF180=NT!$C$61,BF180=NT!$C$67,BF180=NT!$C$73,BF180=NT!$C$79,BF180=NT!$C$85,BF180=NT!$C$91,BF180=NT!$C$97,BF180=NT!$C$104,BF180=NT!$C$110,BF180=NT!$C$116,BF180=NT!$C$123,BF180=NT!$C$129,BF180=NT!$C$135),2,1),1)</f>
        <v>1</v>
      </c>
      <c r="BG187" s="158">
        <f>IF('C'!$C$103=NT!$AB$3,+IF(OR(BG180=NT!$C$31,BG180=NT!$C$37,BG180=NT!$C$43,BG180=NT!$C$49,BG180=NT!$C$55,BG180=NT!$C$61,BG180=NT!$C$67,BG180=NT!$C$73,BG180=NT!$C$79,BG180=NT!$C$85,BG180=NT!$C$91,BG180=NT!$C$97,BG180=NT!$C$104,BG180=NT!$C$110,BG180=NT!$C$116,BG180=NT!$C$123,BG180=NT!$C$129,BG180=NT!$C$135),2,1),1)</f>
        <v>1</v>
      </c>
      <c r="BH187" s="158">
        <f>IF('C'!$C$103=NT!$AB$3,+IF(OR(BH180=NT!$C$31,BH180=NT!$C$37,BH180=NT!$C$43,BH180=NT!$C$49,BH180=NT!$C$55,BH180=NT!$C$61,BH180=NT!$C$67,BH180=NT!$C$73,BH180=NT!$C$79,BH180=NT!$C$85,BH180=NT!$C$91,BH180=NT!$C$97,BH180=NT!$C$104,BH180=NT!$C$110,BH180=NT!$C$116,BH180=NT!$C$123,BH180=NT!$C$129,BH180=NT!$C$135),2,1),1)</f>
        <v>1</v>
      </c>
      <c r="BI187" s="158">
        <f>IF('C'!$C$103=NT!$AB$3,+IF(OR(BI180=NT!$C$31,BI180=NT!$C$37,BI180=NT!$C$43,BI180=NT!$C$49,BI180=NT!$C$55,BI180=NT!$C$61,BI180=NT!$C$67,BI180=NT!$C$73,BI180=NT!$C$79,BI180=NT!$C$85,BI180=NT!$C$91,BI180=NT!$C$97,BI180=NT!$C$104,BI180=NT!$C$110,BI180=NT!$C$116,BI180=NT!$C$123,BI180=NT!$C$129,BI180=NT!$C$135),2,1),1)</f>
        <v>1</v>
      </c>
      <c r="BJ187" s="158">
        <f>IF('C'!$C$103=NT!$AB$3,+IF(OR(BJ180=NT!$C$31,BJ180=NT!$C$37,BJ180=NT!$C$43,BJ180=NT!$C$49,BJ180=NT!$C$55,BJ180=NT!$C$61,BJ180=NT!$C$67,BJ180=NT!$C$73,BJ180=NT!$C$79,BJ180=NT!$C$85,BJ180=NT!$C$91,BJ180=NT!$C$97,BJ180=NT!$C$104,BJ180=NT!$C$110,BJ180=NT!$C$116,BJ180=NT!$C$123,BJ180=NT!$C$129,BJ180=NT!$C$135),2,1),1)</f>
        <v>1</v>
      </c>
      <c r="BK187" s="158">
        <f>IF('C'!$C$103=NT!$AB$3,+IF(OR(BK180=NT!$C$31,BK180=NT!$C$37,BK180=NT!$C$43,BK180=NT!$C$49,BK180=NT!$C$55,BK180=NT!$C$61,BK180=NT!$C$67,BK180=NT!$C$73,BK180=NT!$C$79,BK180=NT!$C$85,BK180=NT!$C$91,BK180=NT!$C$97,BK180=NT!$C$104,BK180=NT!$C$110,BK180=NT!$C$116,BK180=NT!$C$123,BK180=NT!$C$129,BK180=NT!$C$135),2,1),1)</f>
        <v>1</v>
      </c>
    </row>
    <row r="189" spans="1:63" s="122" customFormat="1">
      <c r="A189" s="140"/>
      <c r="B189" s="254">
        <f>+'C'!B104</f>
        <v>0</v>
      </c>
      <c r="C189" s="194"/>
      <c r="D189" s="155">
        <f>+Home!$J$11</f>
        <v>40909</v>
      </c>
      <c r="E189" s="155">
        <f t="shared" ref="E189:AJ189" si="122">EDATE(D189,1)</f>
        <v>40940</v>
      </c>
      <c r="F189" s="155">
        <f t="shared" si="122"/>
        <v>40969</v>
      </c>
      <c r="G189" s="155">
        <f t="shared" si="122"/>
        <v>41000</v>
      </c>
      <c r="H189" s="155">
        <f t="shared" si="122"/>
        <v>41030</v>
      </c>
      <c r="I189" s="155">
        <f t="shared" si="122"/>
        <v>41061</v>
      </c>
      <c r="J189" s="155">
        <f t="shared" si="122"/>
        <v>41091</v>
      </c>
      <c r="K189" s="155">
        <f t="shared" si="122"/>
        <v>41122</v>
      </c>
      <c r="L189" s="155">
        <f t="shared" si="122"/>
        <v>41153</v>
      </c>
      <c r="M189" s="155">
        <f t="shared" si="122"/>
        <v>41183</v>
      </c>
      <c r="N189" s="155">
        <f t="shared" si="122"/>
        <v>41214</v>
      </c>
      <c r="O189" s="155">
        <f t="shared" si="122"/>
        <v>41244</v>
      </c>
      <c r="P189" s="155">
        <f t="shared" si="122"/>
        <v>41275</v>
      </c>
      <c r="Q189" s="155">
        <f t="shared" si="122"/>
        <v>41306</v>
      </c>
      <c r="R189" s="155">
        <f t="shared" si="122"/>
        <v>41334</v>
      </c>
      <c r="S189" s="155">
        <f t="shared" si="122"/>
        <v>41365</v>
      </c>
      <c r="T189" s="155">
        <f t="shared" si="122"/>
        <v>41395</v>
      </c>
      <c r="U189" s="155">
        <f t="shared" si="122"/>
        <v>41426</v>
      </c>
      <c r="V189" s="155">
        <f t="shared" si="122"/>
        <v>41456</v>
      </c>
      <c r="W189" s="155">
        <f t="shared" si="122"/>
        <v>41487</v>
      </c>
      <c r="X189" s="155">
        <f t="shared" si="122"/>
        <v>41518</v>
      </c>
      <c r="Y189" s="155">
        <f t="shared" si="122"/>
        <v>41548</v>
      </c>
      <c r="Z189" s="155">
        <f t="shared" si="122"/>
        <v>41579</v>
      </c>
      <c r="AA189" s="155">
        <f t="shared" si="122"/>
        <v>41609</v>
      </c>
      <c r="AB189" s="155">
        <f t="shared" si="122"/>
        <v>41640</v>
      </c>
      <c r="AC189" s="155">
        <f t="shared" si="122"/>
        <v>41671</v>
      </c>
      <c r="AD189" s="155">
        <f t="shared" si="122"/>
        <v>41699</v>
      </c>
      <c r="AE189" s="155">
        <f t="shared" si="122"/>
        <v>41730</v>
      </c>
      <c r="AF189" s="155">
        <f t="shared" si="122"/>
        <v>41760</v>
      </c>
      <c r="AG189" s="155">
        <f t="shared" si="122"/>
        <v>41791</v>
      </c>
      <c r="AH189" s="155">
        <f t="shared" si="122"/>
        <v>41821</v>
      </c>
      <c r="AI189" s="155">
        <f t="shared" si="122"/>
        <v>41852</v>
      </c>
      <c r="AJ189" s="155">
        <f t="shared" si="122"/>
        <v>41883</v>
      </c>
      <c r="AK189" s="155">
        <f t="shared" ref="AK189:BK189" si="123">EDATE(AJ189,1)</f>
        <v>41913</v>
      </c>
      <c r="AL189" s="155">
        <f t="shared" si="123"/>
        <v>41944</v>
      </c>
      <c r="AM189" s="155">
        <f t="shared" si="123"/>
        <v>41974</v>
      </c>
      <c r="AN189" s="155">
        <f t="shared" si="123"/>
        <v>42005</v>
      </c>
      <c r="AO189" s="155">
        <f t="shared" si="123"/>
        <v>42036</v>
      </c>
      <c r="AP189" s="155">
        <f t="shared" si="123"/>
        <v>42064</v>
      </c>
      <c r="AQ189" s="155">
        <f t="shared" si="123"/>
        <v>42095</v>
      </c>
      <c r="AR189" s="155">
        <f t="shared" si="123"/>
        <v>42125</v>
      </c>
      <c r="AS189" s="155">
        <f t="shared" si="123"/>
        <v>42156</v>
      </c>
      <c r="AT189" s="155">
        <f t="shared" si="123"/>
        <v>42186</v>
      </c>
      <c r="AU189" s="155">
        <f t="shared" si="123"/>
        <v>42217</v>
      </c>
      <c r="AV189" s="155">
        <f t="shared" si="123"/>
        <v>42248</v>
      </c>
      <c r="AW189" s="155">
        <f t="shared" si="123"/>
        <v>42278</v>
      </c>
      <c r="AX189" s="155">
        <f t="shared" si="123"/>
        <v>42309</v>
      </c>
      <c r="AY189" s="155">
        <f t="shared" si="123"/>
        <v>42339</v>
      </c>
      <c r="AZ189" s="155">
        <f t="shared" si="123"/>
        <v>42370</v>
      </c>
      <c r="BA189" s="155">
        <f t="shared" si="123"/>
        <v>42401</v>
      </c>
      <c r="BB189" s="155">
        <f t="shared" si="123"/>
        <v>42430</v>
      </c>
      <c r="BC189" s="155">
        <f t="shared" si="123"/>
        <v>42461</v>
      </c>
      <c r="BD189" s="155">
        <f t="shared" si="123"/>
        <v>42491</v>
      </c>
      <c r="BE189" s="155">
        <f t="shared" si="123"/>
        <v>42522</v>
      </c>
      <c r="BF189" s="155">
        <f t="shared" si="123"/>
        <v>42552</v>
      </c>
      <c r="BG189" s="155">
        <f t="shared" si="123"/>
        <v>42583</v>
      </c>
      <c r="BH189" s="155">
        <f t="shared" si="123"/>
        <v>42614</v>
      </c>
      <c r="BI189" s="155">
        <f t="shared" si="123"/>
        <v>42644</v>
      </c>
      <c r="BJ189" s="155">
        <f t="shared" si="123"/>
        <v>42675</v>
      </c>
      <c r="BK189" s="155">
        <f t="shared" si="123"/>
        <v>42705</v>
      </c>
    </row>
    <row r="190" spans="1:63" s="122" customFormat="1">
      <c r="A190" s="140"/>
      <c r="B190" s="226" t="s">
        <v>175</v>
      </c>
      <c r="C190" s="213"/>
      <c r="D190" s="229">
        <f>+IF(AND(D189&gt;='C'!$R104,D189&lt;'C'!$T104),'C'!$O104,0)</f>
        <v>0</v>
      </c>
      <c r="E190" s="229">
        <f>+IF(AND(E189&gt;='C'!$R104,E189&lt;'C'!$T104),'C'!$O104,0)</f>
        <v>0</v>
      </c>
      <c r="F190" s="229">
        <f>+IF(AND(F189&gt;='C'!$R104,F189&lt;'C'!$T104),'C'!$O104,0)</f>
        <v>0</v>
      </c>
      <c r="G190" s="229">
        <f>+IF(AND(G189&gt;='C'!$R104,G189&lt;'C'!$T104),'C'!$O104,0)</f>
        <v>0</v>
      </c>
      <c r="H190" s="229">
        <f>+IF(AND(H189&gt;='C'!$R104,H189&lt;'C'!$T104),'C'!$O104,0)</f>
        <v>0</v>
      </c>
      <c r="I190" s="229">
        <f>+IF(AND(I189&gt;='C'!$R104,I189&lt;'C'!$T104),'C'!$O104,0)</f>
        <v>0</v>
      </c>
      <c r="J190" s="229">
        <f>+IF(AND(J189&gt;='C'!$R104,J189&lt;'C'!$T104),'C'!$O104,0)</f>
        <v>0</v>
      </c>
      <c r="K190" s="229">
        <f>+IF(AND(K189&gt;='C'!$R104,K189&lt;'C'!$T104),'C'!$O104,0)</f>
        <v>0</v>
      </c>
      <c r="L190" s="229">
        <f>+IF(AND(L189&gt;='C'!$R104,L189&lt;'C'!$T104),'C'!$O104,0)</f>
        <v>0</v>
      </c>
      <c r="M190" s="229">
        <f>+IF(AND(M189&gt;='C'!$R104,M189&lt;'C'!$T104),'C'!$O104,0)</f>
        <v>0</v>
      </c>
      <c r="N190" s="229">
        <f>+IF(AND(N189&gt;='C'!$R104,N189&lt;'C'!$T104),'C'!$O104,0)</f>
        <v>0</v>
      </c>
      <c r="O190" s="229">
        <f>+IF(AND(O189&gt;='C'!$R104,O189&lt;'C'!$T104),'C'!$O104,0)</f>
        <v>0</v>
      </c>
      <c r="P190" s="229">
        <f>+IF(AND(P189&gt;='C'!$R104,P189&lt;'C'!$T104),'C'!$O104,0)</f>
        <v>0</v>
      </c>
      <c r="Q190" s="229">
        <f>+IF(AND(Q189&gt;='C'!$R104,Q189&lt;'C'!$T104),'C'!$O104,0)</f>
        <v>0</v>
      </c>
      <c r="R190" s="229">
        <f>+IF(AND(R189&gt;='C'!$R104,R189&lt;'C'!$T104),'C'!$O104,0)</f>
        <v>0</v>
      </c>
      <c r="S190" s="229">
        <f>+IF(AND(S189&gt;='C'!$R104,S189&lt;'C'!$T104),'C'!$O104,0)</f>
        <v>0</v>
      </c>
      <c r="T190" s="229">
        <f>+IF(AND(T189&gt;='C'!$R104,T189&lt;'C'!$T104),'C'!$O104,0)</f>
        <v>0</v>
      </c>
      <c r="U190" s="229">
        <f>+IF(AND(U189&gt;='C'!$R104,U189&lt;'C'!$T104),'C'!$O104,0)</f>
        <v>0</v>
      </c>
      <c r="V190" s="229">
        <f>+IF(AND(V189&gt;='C'!$R104,V189&lt;'C'!$T104),'C'!$O104,0)</f>
        <v>0</v>
      </c>
      <c r="W190" s="229">
        <f>+IF(AND(W189&gt;='C'!$R104,W189&lt;'C'!$T104),'C'!$O104,0)</f>
        <v>0</v>
      </c>
      <c r="X190" s="229">
        <f>+IF(AND(X189&gt;='C'!$R104,X189&lt;'C'!$T104),'C'!$O104,0)</f>
        <v>0</v>
      </c>
      <c r="Y190" s="229">
        <f>+IF(AND(Y189&gt;='C'!$R104,Y189&lt;'C'!$T104),'C'!$O104,0)</f>
        <v>0</v>
      </c>
      <c r="Z190" s="229">
        <f>+IF(AND(Z189&gt;='C'!$R104,Z189&lt;'C'!$T104),'C'!$O104,0)</f>
        <v>0</v>
      </c>
      <c r="AA190" s="229">
        <f>+IF(AND(AA189&gt;='C'!$R104,AA189&lt;'C'!$T104),'C'!$O104,0)</f>
        <v>0</v>
      </c>
      <c r="AB190" s="229">
        <f>+IF(AND(AB189&gt;='C'!$R104,AB189&lt;'C'!$T104),'C'!$O104,0)</f>
        <v>0</v>
      </c>
      <c r="AC190" s="229">
        <f>+IF(AND(AC189&gt;='C'!$R104,AC189&lt;'C'!$T104),'C'!$O104,0)</f>
        <v>0</v>
      </c>
      <c r="AD190" s="229">
        <f>+IF(AND(AD189&gt;='C'!$R104,AD189&lt;'C'!$T104),'C'!$O104,0)</f>
        <v>0</v>
      </c>
      <c r="AE190" s="229">
        <f>+IF(AND(AE189&gt;='C'!$R104,AE189&lt;'C'!$T104),'C'!$O104,0)</f>
        <v>0</v>
      </c>
      <c r="AF190" s="229">
        <f>+IF(AND(AF189&gt;='C'!$R104,AF189&lt;'C'!$T104),'C'!$O104,0)</f>
        <v>0</v>
      </c>
      <c r="AG190" s="229">
        <f>+IF(AND(AG189&gt;='C'!$R104,AG189&lt;'C'!$T104),'C'!$O104,0)</f>
        <v>0</v>
      </c>
      <c r="AH190" s="229">
        <f>+IF(AND(AH189&gt;='C'!$R104,AH189&lt;'C'!$T104),'C'!$O104,0)</f>
        <v>0</v>
      </c>
      <c r="AI190" s="229">
        <f>+IF(AND(AI189&gt;='C'!$R104,AI189&lt;'C'!$T104),'C'!$O104,0)</f>
        <v>0</v>
      </c>
      <c r="AJ190" s="229">
        <f>+IF(AND(AJ189&gt;='C'!$R104,AJ189&lt;'C'!$T104),'C'!$O104,0)</f>
        <v>0</v>
      </c>
      <c r="AK190" s="229">
        <f>+IF(AND(AK189&gt;='C'!$R104,AK189&lt;'C'!$T104),'C'!$O104,0)</f>
        <v>0</v>
      </c>
      <c r="AL190" s="229">
        <f>+IF(AND(AL189&gt;='C'!$R104,AL189&lt;'C'!$T104),'C'!$O104,0)</f>
        <v>0</v>
      </c>
      <c r="AM190" s="229">
        <f>+IF(AND(AM189&gt;='C'!$R104,AM189&lt;'C'!$T104),'C'!$O104,0)</f>
        <v>0</v>
      </c>
      <c r="AN190" s="229">
        <f>+IF(AND(AN189&gt;='C'!$R104,AN189&lt;'C'!$T104),'C'!$O104,0)</f>
        <v>0</v>
      </c>
      <c r="AO190" s="229">
        <f>+IF(AND(AO189&gt;='C'!$R104,AO189&lt;'C'!$T104),'C'!$O104,0)</f>
        <v>0</v>
      </c>
      <c r="AP190" s="229">
        <f>+IF(AND(AP189&gt;='C'!$R104,AP189&lt;'C'!$T104),'C'!$O104,0)</f>
        <v>0</v>
      </c>
      <c r="AQ190" s="229">
        <f>+IF(AND(AQ189&gt;='C'!$R104,AQ189&lt;'C'!$T104),'C'!$O104,0)</f>
        <v>0</v>
      </c>
      <c r="AR190" s="229">
        <f>+IF(AND(AR189&gt;='C'!$R104,AR189&lt;'C'!$T104),'C'!$O104,0)</f>
        <v>0</v>
      </c>
      <c r="AS190" s="229">
        <f>+IF(AND(AS189&gt;='C'!$R104,AS189&lt;'C'!$T104),'C'!$O104,0)</f>
        <v>0</v>
      </c>
      <c r="AT190" s="229">
        <f>+IF(AND(AT189&gt;='C'!$R104,AT189&lt;'C'!$T104),'C'!$O104,0)</f>
        <v>0</v>
      </c>
      <c r="AU190" s="229">
        <f>+IF(AND(AU189&gt;='C'!$R104,AU189&lt;'C'!$T104),'C'!$O104,0)</f>
        <v>0</v>
      </c>
      <c r="AV190" s="229">
        <f>+IF(AND(AV189&gt;='C'!$R104,AV189&lt;'C'!$T104),'C'!$O104,0)</f>
        <v>0</v>
      </c>
      <c r="AW190" s="229">
        <f>+IF(AND(AW189&gt;='C'!$R104,AW189&lt;'C'!$T104),'C'!$O104,0)</f>
        <v>0</v>
      </c>
      <c r="AX190" s="229">
        <f>+IF(AND(AX189&gt;='C'!$R104,AX189&lt;'C'!$T104),'C'!$O104,0)</f>
        <v>0</v>
      </c>
      <c r="AY190" s="229">
        <f>+IF(AND(AY189&gt;='C'!$R104,AY189&lt;'C'!$T104),'C'!$O104,0)</f>
        <v>0</v>
      </c>
      <c r="AZ190" s="229">
        <f>+IF(AND(AZ189&gt;='C'!$R104,AZ189&lt;'C'!$T104),'C'!$O104,0)</f>
        <v>0</v>
      </c>
      <c r="BA190" s="229">
        <f>+IF(AND(BA189&gt;='C'!$R104,BA189&lt;'C'!$T104),'C'!$O104,0)</f>
        <v>0</v>
      </c>
      <c r="BB190" s="229">
        <f>+IF(AND(BB189&gt;='C'!$R104,BB189&lt;'C'!$T104),'C'!$O104,0)</f>
        <v>0</v>
      </c>
      <c r="BC190" s="229">
        <f>+IF(AND(BC189&gt;='C'!$R104,BC189&lt;'C'!$T104),'C'!$O104,0)</f>
        <v>0</v>
      </c>
      <c r="BD190" s="229">
        <f>+IF(AND(BD189&gt;='C'!$R104,BD189&lt;'C'!$T104),'C'!$O104,0)</f>
        <v>0</v>
      </c>
      <c r="BE190" s="229">
        <f>+IF(AND(BE189&gt;='C'!$R104,BE189&lt;'C'!$T104),'C'!$O104,0)</f>
        <v>0</v>
      </c>
      <c r="BF190" s="229">
        <f>+IF(AND(BF189&gt;='C'!$R104,BF189&lt;'C'!$T104),'C'!$O104,0)</f>
        <v>0</v>
      </c>
      <c r="BG190" s="229">
        <f>+IF(AND(BG189&gt;='C'!$R104,BG189&lt;'C'!$T104),'C'!$O104,0)</f>
        <v>0</v>
      </c>
      <c r="BH190" s="229">
        <f>+IF(AND(BH189&gt;='C'!$R104,BH189&lt;'C'!$T104),'C'!$O104,0)</f>
        <v>0</v>
      </c>
      <c r="BI190" s="229">
        <f>+IF(AND(BI189&gt;='C'!$R104,BI189&lt;'C'!$T104),'C'!$O104,0)</f>
        <v>0</v>
      </c>
      <c r="BJ190" s="229">
        <f>+IF(AND(BJ189&gt;='C'!$R104,BJ189&lt;'C'!$T104),'C'!$O104,0)</f>
        <v>0</v>
      </c>
      <c r="BK190" s="229">
        <f>+IF(AND(BK189&gt;='C'!$R104,BK189&lt;'C'!$T104),'C'!$O104,0)</f>
        <v>0</v>
      </c>
    </row>
    <row r="191" spans="1:63" s="122" customFormat="1">
      <c r="A191" s="140"/>
      <c r="B191" s="226" t="s">
        <v>248</v>
      </c>
      <c r="C191" s="213"/>
      <c r="D191" s="229">
        <f>+IF(AND(D189&gt;='C'!$R104,D189&lt;'C'!$T104),'C'!$G104,0)*D196</f>
        <v>0</v>
      </c>
      <c r="E191" s="229">
        <f>+IF(AND(E189&gt;='C'!$R104,E189&lt;'C'!$T104),'C'!$G104,0)*E196</f>
        <v>0</v>
      </c>
      <c r="F191" s="229">
        <f>+IF(AND(F189&gt;='C'!$R104,F189&lt;'C'!$T104),'C'!$G104,0)*F196</f>
        <v>0</v>
      </c>
      <c r="G191" s="229">
        <f>+IF(AND(G189&gt;='C'!$R104,G189&lt;'C'!$T104),'C'!$G104,0)*G196</f>
        <v>0</v>
      </c>
      <c r="H191" s="229">
        <f>+IF(AND(H189&gt;='C'!$R104,H189&lt;'C'!$T104),'C'!$G104,0)*H196</f>
        <v>0</v>
      </c>
      <c r="I191" s="229">
        <f>+IF(AND(I189&gt;='C'!$R104,I189&lt;'C'!$T104),'C'!$G104,0)*I196</f>
        <v>0</v>
      </c>
      <c r="J191" s="229">
        <f>+IF(AND(J189&gt;='C'!$R104,J189&lt;'C'!$T104),'C'!$G104,0)*J196</f>
        <v>0</v>
      </c>
      <c r="K191" s="229">
        <f>+IF(AND(K189&gt;='C'!$R104,K189&lt;'C'!$T104),'C'!$G104,0)*K196</f>
        <v>0</v>
      </c>
      <c r="L191" s="229">
        <f>+IF(AND(L189&gt;='C'!$R104,L189&lt;'C'!$T104),'C'!$G104,0)*L196</f>
        <v>0</v>
      </c>
      <c r="M191" s="229">
        <f>+IF(AND(M189&gt;='C'!$R104,M189&lt;'C'!$T104),'C'!$G104,0)*M196</f>
        <v>0</v>
      </c>
      <c r="N191" s="229">
        <f>+IF(AND(N189&gt;='C'!$R104,N189&lt;'C'!$T104),'C'!$G104,0)*N196</f>
        <v>0</v>
      </c>
      <c r="O191" s="229">
        <f>+IF(AND(O189&gt;='C'!$R104,O189&lt;'C'!$T104),'C'!$G104,0)*O196</f>
        <v>0</v>
      </c>
      <c r="P191" s="229">
        <f>+IF(AND(P189&gt;='C'!$R104,P189&lt;'C'!$T104),'C'!$G104,0)*P196</f>
        <v>0</v>
      </c>
      <c r="Q191" s="229">
        <f>+IF(AND(Q189&gt;='C'!$R104,Q189&lt;'C'!$T104),'C'!$G104,0)*Q196</f>
        <v>0</v>
      </c>
      <c r="R191" s="229">
        <f>+IF(AND(R189&gt;='C'!$R104,R189&lt;'C'!$T104),'C'!$G104,0)*R196</f>
        <v>0</v>
      </c>
      <c r="S191" s="229">
        <f>+IF(AND(S189&gt;='C'!$R104,S189&lt;'C'!$T104),'C'!$G104,0)*S196</f>
        <v>0</v>
      </c>
      <c r="T191" s="229">
        <f>+IF(AND(T189&gt;='C'!$R104,T189&lt;'C'!$T104),'C'!$G104,0)*T196</f>
        <v>0</v>
      </c>
      <c r="U191" s="229">
        <f>+IF(AND(U189&gt;='C'!$R104,U189&lt;'C'!$T104),'C'!$G104,0)*U196</f>
        <v>0</v>
      </c>
      <c r="V191" s="229">
        <f>+IF(AND(V189&gt;='C'!$R104,V189&lt;'C'!$T104),'C'!$G104,0)*V196</f>
        <v>0</v>
      </c>
      <c r="W191" s="229">
        <f>+IF(AND(W189&gt;='C'!$R104,W189&lt;'C'!$T104),'C'!$G104,0)*W196</f>
        <v>0</v>
      </c>
      <c r="X191" s="229">
        <f>+IF(AND(X189&gt;='C'!$R104,X189&lt;'C'!$T104),'C'!$G104,0)*X196</f>
        <v>0</v>
      </c>
      <c r="Y191" s="229">
        <f>+IF(AND(Y189&gt;='C'!$R104,Y189&lt;'C'!$T104),'C'!$G104,0)*Y196</f>
        <v>0</v>
      </c>
      <c r="Z191" s="229">
        <f>+IF(AND(Z189&gt;='C'!$R104,Z189&lt;'C'!$T104),'C'!$G104,0)*Z196</f>
        <v>0</v>
      </c>
      <c r="AA191" s="229">
        <f>+IF(AND(AA189&gt;='C'!$R104,AA189&lt;'C'!$T104),'C'!$G104,0)*AA196</f>
        <v>0</v>
      </c>
      <c r="AB191" s="229">
        <f>+IF(AND(AB189&gt;='C'!$R104,AB189&lt;'C'!$T104),'C'!$G104,0)*AB196</f>
        <v>0</v>
      </c>
      <c r="AC191" s="229">
        <f>+IF(AND(AC189&gt;='C'!$R104,AC189&lt;'C'!$T104),'C'!$G104,0)*AC196</f>
        <v>0</v>
      </c>
      <c r="AD191" s="229">
        <f>+IF(AND(AD189&gt;='C'!$R104,AD189&lt;'C'!$T104),'C'!$G104,0)*AD196</f>
        <v>0</v>
      </c>
      <c r="AE191" s="229">
        <f>+IF(AND(AE189&gt;='C'!$R104,AE189&lt;'C'!$T104),'C'!$G104,0)*AE196</f>
        <v>0</v>
      </c>
      <c r="AF191" s="229">
        <f>+IF(AND(AF189&gt;='C'!$R104,AF189&lt;'C'!$T104),'C'!$G104,0)*AF196</f>
        <v>0</v>
      </c>
      <c r="AG191" s="229">
        <f>+IF(AND(AG189&gt;='C'!$R104,AG189&lt;'C'!$T104),'C'!$G104,0)*AG196</f>
        <v>0</v>
      </c>
      <c r="AH191" s="229">
        <f>+IF(AND(AH189&gt;='C'!$R104,AH189&lt;'C'!$T104),'C'!$G104,0)*AH196</f>
        <v>0</v>
      </c>
      <c r="AI191" s="229">
        <f>+IF(AND(AI189&gt;='C'!$R104,AI189&lt;'C'!$T104),'C'!$G104,0)*AI196</f>
        <v>0</v>
      </c>
      <c r="AJ191" s="229">
        <f>+IF(AND(AJ189&gt;='C'!$R104,AJ189&lt;'C'!$T104),'C'!$G104,0)*AJ196</f>
        <v>0</v>
      </c>
      <c r="AK191" s="229">
        <f>+IF(AND(AK189&gt;='C'!$R104,AK189&lt;'C'!$T104),'C'!$G104,0)*AK196</f>
        <v>0</v>
      </c>
      <c r="AL191" s="229">
        <f>+IF(AND(AL189&gt;='C'!$R104,AL189&lt;'C'!$T104),'C'!$G104,0)*AL196</f>
        <v>0</v>
      </c>
      <c r="AM191" s="229">
        <f>+IF(AND(AM189&gt;='C'!$R104,AM189&lt;'C'!$T104),'C'!$G104,0)*AM196</f>
        <v>0</v>
      </c>
      <c r="AN191" s="229">
        <f>+IF(AND(AN189&gt;='C'!$R104,AN189&lt;'C'!$T104),'C'!$G104,0)*AN196</f>
        <v>0</v>
      </c>
      <c r="AO191" s="229">
        <f>+IF(AND(AO189&gt;='C'!$R104,AO189&lt;'C'!$T104),'C'!$G104,0)*AO196</f>
        <v>0</v>
      </c>
      <c r="AP191" s="229">
        <f>+IF(AND(AP189&gt;='C'!$R104,AP189&lt;'C'!$T104),'C'!$G104,0)*AP196</f>
        <v>0</v>
      </c>
      <c r="AQ191" s="229">
        <f>+IF(AND(AQ189&gt;='C'!$R104,AQ189&lt;'C'!$T104),'C'!$G104,0)*AQ196</f>
        <v>0</v>
      </c>
      <c r="AR191" s="229">
        <f>+IF(AND(AR189&gt;='C'!$R104,AR189&lt;'C'!$T104),'C'!$G104,0)*AR196</f>
        <v>0</v>
      </c>
      <c r="AS191" s="229">
        <f>+IF(AND(AS189&gt;='C'!$R104,AS189&lt;'C'!$T104),'C'!$G104,0)*AS196</f>
        <v>0</v>
      </c>
      <c r="AT191" s="229">
        <f>+IF(AND(AT189&gt;='C'!$R104,AT189&lt;'C'!$T104),'C'!$G104,0)*AT196</f>
        <v>0</v>
      </c>
      <c r="AU191" s="229">
        <f>+IF(AND(AU189&gt;='C'!$R104,AU189&lt;'C'!$T104),'C'!$G104,0)*AU196</f>
        <v>0</v>
      </c>
      <c r="AV191" s="229">
        <f>+IF(AND(AV189&gt;='C'!$R104,AV189&lt;'C'!$T104),'C'!$G104,0)*AV196</f>
        <v>0</v>
      </c>
      <c r="AW191" s="229">
        <f>+IF(AND(AW189&gt;='C'!$R104,AW189&lt;'C'!$T104),'C'!$G104,0)*AW196</f>
        <v>0</v>
      </c>
      <c r="AX191" s="229">
        <f>+IF(AND(AX189&gt;='C'!$R104,AX189&lt;'C'!$T104),'C'!$G104,0)*AX196</f>
        <v>0</v>
      </c>
      <c r="AY191" s="229">
        <f>+IF(AND(AY189&gt;='C'!$R104,AY189&lt;'C'!$T104),'C'!$G104,0)*AY196</f>
        <v>0</v>
      </c>
      <c r="AZ191" s="229">
        <f>+IF(AND(AZ189&gt;='C'!$R104,AZ189&lt;'C'!$T104),'C'!$G104,0)*AZ196</f>
        <v>0</v>
      </c>
      <c r="BA191" s="229">
        <f>+IF(AND(BA189&gt;='C'!$R104,BA189&lt;'C'!$T104),'C'!$G104,0)*BA196</f>
        <v>0</v>
      </c>
      <c r="BB191" s="229">
        <f>+IF(AND(BB189&gt;='C'!$R104,BB189&lt;'C'!$T104),'C'!$G104,0)*BB196</f>
        <v>0</v>
      </c>
      <c r="BC191" s="229">
        <f>+IF(AND(BC189&gt;='C'!$R104,BC189&lt;'C'!$T104),'C'!$G104,0)*BC196</f>
        <v>0</v>
      </c>
      <c r="BD191" s="229">
        <f>+IF(AND(BD189&gt;='C'!$R104,BD189&lt;'C'!$T104),'C'!$G104,0)*BD196</f>
        <v>0</v>
      </c>
      <c r="BE191" s="229">
        <f>+IF(AND(BE189&gt;='C'!$R104,BE189&lt;'C'!$T104),'C'!$G104,0)*BE196</f>
        <v>0</v>
      </c>
      <c r="BF191" s="229">
        <f>+IF(AND(BF189&gt;='C'!$R104,BF189&lt;'C'!$T104),'C'!$G104,0)*BF196</f>
        <v>0</v>
      </c>
      <c r="BG191" s="229">
        <f>+IF(AND(BG189&gt;='C'!$R104,BG189&lt;'C'!$T104),'C'!$G104,0)*BG196</f>
        <v>0</v>
      </c>
      <c r="BH191" s="229">
        <f>+IF(AND(BH189&gt;='C'!$R104,BH189&lt;'C'!$T104),'C'!$G104,0)*BH196</f>
        <v>0</v>
      </c>
      <c r="BI191" s="229">
        <f>+IF(AND(BI189&gt;='C'!$R104,BI189&lt;'C'!$T104),'C'!$G104,0)*BI196</f>
        <v>0</v>
      </c>
      <c r="BJ191" s="229">
        <f>+IF(AND(BJ189&gt;='C'!$R104,BJ189&lt;'C'!$T104),'C'!$G104,0)*BJ196</f>
        <v>0</v>
      </c>
      <c r="BK191" s="229">
        <f>+IF(AND(BK189&gt;='C'!$R104,BK189&lt;'C'!$T104),'C'!$G104,0)*BK196</f>
        <v>0</v>
      </c>
    </row>
    <row r="192" spans="1:63" s="122" customFormat="1">
      <c r="A192" s="140"/>
      <c r="B192" s="226" t="s">
        <v>247</v>
      </c>
      <c r="C192" s="213"/>
      <c r="D192" s="229">
        <f t="shared" ref="D192:AI192" si="124">+D191-D193-D190</f>
        <v>0</v>
      </c>
      <c r="E192" s="229">
        <f t="shared" si="124"/>
        <v>0</v>
      </c>
      <c r="F192" s="229">
        <f t="shared" si="124"/>
        <v>0</v>
      </c>
      <c r="G192" s="229">
        <f t="shared" si="124"/>
        <v>0</v>
      </c>
      <c r="H192" s="229">
        <f t="shared" si="124"/>
        <v>0</v>
      </c>
      <c r="I192" s="229">
        <f t="shared" si="124"/>
        <v>0</v>
      </c>
      <c r="J192" s="229">
        <f t="shared" si="124"/>
        <v>0</v>
      </c>
      <c r="K192" s="229">
        <f t="shared" si="124"/>
        <v>0</v>
      </c>
      <c r="L192" s="229">
        <f t="shared" si="124"/>
        <v>0</v>
      </c>
      <c r="M192" s="229">
        <f t="shared" si="124"/>
        <v>0</v>
      </c>
      <c r="N192" s="229">
        <f t="shared" si="124"/>
        <v>0</v>
      </c>
      <c r="O192" s="229">
        <f t="shared" si="124"/>
        <v>0</v>
      </c>
      <c r="P192" s="229">
        <f t="shared" si="124"/>
        <v>0</v>
      </c>
      <c r="Q192" s="229">
        <f t="shared" si="124"/>
        <v>0</v>
      </c>
      <c r="R192" s="229">
        <f t="shared" si="124"/>
        <v>0</v>
      </c>
      <c r="S192" s="229">
        <f t="shared" si="124"/>
        <v>0</v>
      </c>
      <c r="T192" s="229">
        <f t="shared" si="124"/>
        <v>0</v>
      </c>
      <c r="U192" s="229">
        <f t="shared" si="124"/>
        <v>0</v>
      </c>
      <c r="V192" s="229">
        <f t="shared" si="124"/>
        <v>0</v>
      </c>
      <c r="W192" s="229">
        <f t="shared" si="124"/>
        <v>0</v>
      </c>
      <c r="X192" s="229">
        <f t="shared" si="124"/>
        <v>0</v>
      </c>
      <c r="Y192" s="229">
        <f t="shared" si="124"/>
        <v>0</v>
      </c>
      <c r="Z192" s="229">
        <f t="shared" si="124"/>
        <v>0</v>
      </c>
      <c r="AA192" s="229">
        <f t="shared" si="124"/>
        <v>0</v>
      </c>
      <c r="AB192" s="229">
        <f t="shared" si="124"/>
        <v>0</v>
      </c>
      <c r="AC192" s="229">
        <f t="shared" si="124"/>
        <v>0</v>
      </c>
      <c r="AD192" s="229">
        <f t="shared" si="124"/>
        <v>0</v>
      </c>
      <c r="AE192" s="229">
        <f t="shared" si="124"/>
        <v>0</v>
      </c>
      <c r="AF192" s="229">
        <f t="shared" si="124"/>
        <v>0</v>
      </c>
      <c r="AG192" s="229">
        <f t="shared" si="124"/>
        <v>0</v>
      </c>
      <c r="AH192" s="229">
        <f t="shared" si="124"/>
        <v>0</v>
      </c>
      <c r="AI192" s="229">
        <f t="shared" si="124"/>
        <v>0</v>
      </c>
      <c r="AJ192" s="229">
        <f t="shared" ref="AJ192:BK192" si="125">+AJ191-AJ193-AJ190</f>
        <v>0</v>
      </c>
      <c r="AK192" s="229">
        <f t="shared" si="125"/>
        <v>0</v>
      </c>
      <c r="AL192" s="229">
        <f t="shared" si="125"/>
        <v>0</v>
      </c>
      <c r="AM192" s="229">
        <f t="shared" si="125"/>
        <v>0</v>
      </c>
      <c r="AN192" s="229">
        <f t="shared" si="125"/>
        <v>0</v>
      </c>
      <c r="AO192" s="229">
        <f t="shared" si="125"/>
        <v>0</v>
      </c>
      <c r="AP192" s="229">
        <f t="shared" si="125"/>
        <v>0</v>
      </c>
      <c r="AQ192" s="229">
        <f t="shared" si="125"/>
        <v>0</v>
      </c>
      <c r="AR192" s="229">
        <f t="shared" si="125"/>
        <v>0</v>
      </c>
      <c r="AS192" s="229">
        <f t="shared" si="125"/>
        <v>0</v>
      </c>
      <c r="AT192" s="229">
        <f t="shared" si="125"/>
        <v>0</v>
      </c>
      <c r="AU192" s="229">
        <f t="shared" si="125"/>
        <v>0</v>
      </c>
      <c r="AV192" s="229">
        <f t="shared" si="125"/>
        <v>0</v>
      </c>
      <c r="AW192" s="229">
        <f t="shared" si="125"/>
        <v>0</v>
      </c>
      <c r="AX192" s="229">
        <f t="shared" si="125"/>
        <v>0</v>
      </c>
      <c r="AY192" s="229">
        <f t="shared" si="125"/>
        <v>0</v>
      </c>
      <c r="AZ192" s="229">
        <f t="shared" si="125"/>
        <v>0</v>
      </c>
      <c r="BA192" s="229">
        <f t="shared" si="125"/>
        <v>0</v>
      </c>
      <c r="BB192" s="229">
        <f t="shared" si="125"/>
        <v>0</v>
      </c>
      <c r="BC192" s="229">
        <f t="shared" si="125"/>
        <v>0</v>
      </c>
      <c r="BD192" s="229">
        <f t="shared" si="125"/>
        <v>0</v>
      </c>
      <c r="BE192" s="229">
        <f t="shared" si="125"/>
        <v>0</v>
      </c>
      <c r="BF192" s="229">
        <f t="shared" si="125"/>
        <v>0</v>
      </c>
      <c r="BG192" s="229">
        <f t="shared" si="125"/>
        <v>0</v>
      </c>
      <c r="BH192" s="229">
        <f t="shared" si="125"/>
        <v>0</v>
      </c>
      <c r="BI192" s="229">
        <f t="shared" si="125"/>
        <v>0</v>
      </c>
      <c r="BJ192" s="229">
        <f t="shared" si="125"/>
        <v>0</v>
      </c>
      <c r="BK192" s="229">
        <f t="shared" si="125"/>
        <v>0</v>
      </c>
    </row>
    <row r="193" spans="1:63" s="122" customFormat="1">
      <c r="A193" s="140"/>
      <c r="B193" s="226" t="s">
        <v>93</v>
      </c>
      <c r="C193" s="213"/>
      <c r="D193" s="229">
        <f>+IF(AND(D189&gt;='C'!$R104,D189&lt;'C'!$T104),'C'!$J104,0)*D196</f>
        <v>0</v>
      </c>
      <c r="E193" s="229">
        <f>+IF(AND(E189&gt;='C'!$R104,E189&lt;'C'!$T104),'C'!$J104,0)*E196</f>
        <v>0</v>
      </c>
      <c r="F193" s="229">
        <f>+IF(AND(F189&gt;='C'!$R104,F189&lt;'C'!$T104),'C'!$J104,0)*F196</f>
        <v>0</v>
      </c>
      <c r="G193" s="229">
        <f>+IF(AND(G189&gt;='C'!$R104,G189&lt;'C'!$T104),'C'!$J104,0)*G196</f>
        <v>0</v>
      </c>
      <c r="H193" s="229">
        <f>+IF(AND(H189&gt;='C'!$R104,H189&lt;'C'!$T104),'C'!$J104,0)*H196</f>
        <v>0</v>
      </c>
      <c r="I193" s="229">
        <f>+IF(AND(I189&gt;='C'!$R104,I189&lt;'C'!$T104),'C'!$J104,0)*I196</f>
        <v>0</v>
      </c>
      <c r="J193" s="229">
        <f>+IF(AND(J189&gt;='C'!$R104,J189&lt;'C'!$T104),'C'!$J104,0)*J196</f>
        <v>0</v>
      </c>
      <c r="K193" s="229">
        <f>+IF(AND(K189&gt;='C'!$R104,K189&lt;'C'!$T104),'C'!$J104,0)*K196</f>
        <v>0</v>
      </c>
      <c r="L193" s="229">
        <f>+IF(AND(L189&gt;='C'!$R104,L189&lt;'C'!$T104),'C'!$J104,0)*L196</f>
        <v>0</v>
      </c>
      <c r="M193" s="229">
        <f>+IF(AND(M189&gt;='C'!$R104,M189&lt;'C'!$T104),'C'!$J104,0)*M196</f>
        <v>0</v>
      </c>
      <c r="N193" s="229">
        <f>+IF(AND(N189&gt;='C'!$R104,N189&lt;'C'!$T104),'C'!$J104,0)*N196</f>
        <v>0</v>
      </c>
      <c r="O193" s="229">
        <f>+IF(AND(O189&gt;='C'!$R104,O189&lt;'C'!$T104),'C'!$J104,0)*O196</f>
        <v>0</v>
      </c>
      <c r="P193" s="229">
        <f>+IF(AND(P189&gt;='C'!$R104,P189&lt;'C'!$T104),'C'!$J104,0)*P196</f>
        <v>0</v>
      </c>
      <c r="Q193" s="229">
        <f>+IF(AND(Q189&gt;='C'!$R104,Q189&lt;'C'!$T104),'C'!$J104,0)*Q196</f>
        <v>0</v>
      </c>
      <c r="R193" s="229">
        <f>+IF(AND(R189&gt;='C'!$R104,R189&lt;'C'!$T104),'C'!$J104,0)*R196</f>
        <v>0</v>
      </c>
      <c r="S193" s="229">
        <f>+IF(AND(S189&gt;='C'!$R104,S189&lt;'C'!$T104),'C'!$J104,0)*S196</f>
        <v>0</v>
      </c>
      <c r="T193" s="229">
        <f>+IF(AND(T189&gt;='C'!$R104,T189&lt;'C'!$T104),'C'!$J104,0)*T196</f>
        <v>0</v>
      </c>
      <c r="U193" s="229">
        <f>+IF(AND(U189&gt;='C'!$R104,U189&lt;'C'!$T104),'C'!$J104,0)*U196</f>
        <v>0</v>
      </c>
      <c r="V193" s="229">
        <f>+IF(AND(V189&gt;='C'!$R104,V189&lt;'C'!$T104),'C'!$J104,0)*V196</f>
        <v>0</v>
      </c>
      <c r="W193" s="229">
        <f>+IF(AND(W189&gt;='C'!$R104,W189&lt;'C'!$T104),'C'!$J104,0)*W196</f>
        <v>0</v>
      </c>
      <c r="X193" s="229">
        <f>+IF(AND(X189&gt;='C'!$R104,X189&lt;'C'!$T104),'C'!$J104,0)*X196</f>
        <v>0</v>
      </c>
      <c r="Y193" s="229">
        <f>+IF(AND(Y189&gt;='C'!$R104,Y189&lt;'C'!$T104),'C'!$J104,0)*Y196</f>
        <v>0</v>
      </c>
      <c r="Z193" s="229">
        <f>+IF(AND(Z189&gt;='C'!$R104,Z189&lt;'C'!$T104),'C'!$J104,0)*Z196</f>
        <v>0</v>
      </c>
      <c r="AA193" s="229">
        <f>+IF(AND(AA189&gt;='C'!$R104,AA189&lt;'C'!$T104),'C'!$J104,0)*AA196</f>
        <v>0</v>
      </c>
      <c r="AB193" s="229">
        <f>+IF(AND(AB189&gt;='C'!$R104,AB189&lt;'C'!$T104),'C'!$J104,0)*AB196</f>
        <v>0</v>
      </c>
      <c r="AC193" s="229">
        <f>+IF(AND(AC189&gt;='C'!$R104,AC189&lt;'C'!$T104),'C'!$J104,0)*AC196</f>
        <v>0</v>
      </c>
      <c r="AD193" s="229">
        <f>+IF(AND(AD189&gt;='C'!$R104,AD189&lt;'C'!$T104),'C'!$J104,0)*AD196</f>
        <v>0</v>
      </c>
      <c r="AE193" s="229">
        <f>+IF(AND(AE189&gt;='C'!$R104,AE189&lt;'C'!$T104),'C'!$J104,0)*AE196</f>
        <v>0</v>
      </c>
      <c r="AF193" s="229">
        <f>+IF(AND(AF189&gt;='C'!$R104,AF189&lt;'C'!$T104),'C'!$J104,0)*AF196</f>
        <v>0</v>
      </c>
      <c r="AG193" s="229">
        <f>+IF(AND(AG189&gt;='C'!$R104,AG189&lt;'C'!$T104),'C'!$J104,0)*AG196</f>
        <v>0</v>
      </c>
      <c r="AH193" s="229">
        <f>+IF(AND(AH189&gt;='C'!$R104,AH189&lt;'C'!$T104),'C'!$J104,0)*AH196</f>
        <v>0</v>
      </c>
      <c r="AI193" s="229">
        <f>+IF(AND(AI189&gt;='C'!$R104,AI189&lt;'C'!$T104),'C'!$J104,0)*AI196</f>
        <v>0</v>
      </c>
      <c r="AJ193" s="229">
        <f>+IF(AND(AJ189&gt;='C'!$R104,AJ189&lt;'C'!$T104),'C'!$J104,0)*AJ196</f>
        <v>0</v>
      </c>
      <c r="AK193" s="229">
        <f>+IF(AND(AK189&gt;='C'!$R104,AK189&lt;'C'!$T104),'C'!$J104,0)*AK196</f>
        <v>0</v>
      </c>
      <c r="AL193" s="229">
        <f>+IF(AND(AL189&gt;='C'!$R104,AL189&lt;'C'!$T104),'C'!$J104,0)*AL196</f>
        <v>0</v>
      </c>
      <c r="AM193" s="229">
        <f>+IF(AND(AM189&gt;='C'!$R104,AM189&lt;'C'!$T104),'C'!$J104,0)*AM196</f>
        <v>0</v>
      </c>
      <c r="AN193" s="229">
        <f>+IF(AND(AN189&gt;='C'!$R104,AN189&lt;'C'!$T104),'C'!$J104,0)*AN196</f>
        <v>0</v>
      </c>
      <c r="AO193" s="229">
        <f>+IF(AND(AO189&gt;='C'!$R104,AO189&lt;'C'!$T104),'C'!$J104,0)*AO196</f>
        <v>0</v>
      </c>
      <c r="AP193" s="229">
        <f>+IF(AND(AP189&gt;='C'!$R104,AP189&lt;'C'!$T104),'C'!$J104,0)*AP196</f>
        <v>0</v>
      </c>
      <c r="AQ193" s="229">
        <f>+IF(AND(AQ189&gt;='C'!$R104,AQ189&lt;'C'!$T104),'C'!$J104,0)*AQ196</f>
        <v>0</v>
      </c>
      <c r="AR193" s="229">
        <f>+IF(AND(AR189&gt;='C'!$R104,AR189&lt;'C'!$T104),'C'!$J104,0)*AR196</f>
        <v>0</v>
      </c>
      <c r="AS193" s="229">
        <f>+IF(AND(AS189&gt;='C'!$R104,AS189&lt;'C'!$T104),'C'!$J104,0)*AS196</f>
        <v>0</v>
      </c>
      <c r="AT193" s="229">
        <f>+IF(AND(AT189&gt;='C'!$R104,AT189&lt;'C'!$T104),'C'!$J104,0)*AT196</f>
        <v>0</v>
      </c>
      <c r="AU193" s="229">
        <f>+IF(AND(AU189&gt;='C'!$R104,AU189&lt;'C'!$T104),'C'!$J104,0)*AU196</f>
        <v>0</v>
      </c>
      <c r="AV193" s="229">
        <f>+IF(AND(AV189&gt;='C'!$R104,AV189&lt;'C'!$T104),'C'!$J104,0)*AV196</f>
        <v>0</v>
      </c>
      <c r="AW193" s="229">
        <f>+IF(AND(AW189&gt;='C'!$R104,AW189&lt;'C'!$T104),'C'!$J104,0)*AW196</f>
        <v>0</v>
      </c>
      <c r="AX193" s="229">
        <f>+IF(AND(AX189&gt;='C'!$R104,AX189&lt;'C'!$T104),'C'!$J104,0)*AX196</f>
        <v>0</v>
      </c>
      <c r="AY193" s="229">
        <f>+IF(AND(AY189&gt;='C'!$R104,AY189&lt;'C'!$T104),'C'!$J104,0)*AY196</f>
        <v>0</v>
      </c>
      <c r="AZ193" s="229">
        <f>+IF(AND(AZ189&gt;='C'!$R104,AZ189&lt;'C'!$T104),'C'!$J104,0)*AZ196</f>
        <v>0</v>
      </c>
      <c r="BA193" s="229">
        <f>+IF(AND(BA189&gt;='C'!$R104,BA189&lt;'C'!$T104),'C'!$J104,0)*BA196</f>
        <v>0</v>
      </c>
      <c r="BB193" s="229">
        <f>+IF(AND(BB189&gt;='C'!$R104,BB189&lt;'C'!$T104),'C'!$J104,0)*BB196</f>
        <v>0</v>
      </c>
      <c r="BC193" s="229">
        <f>+IF(AND(BC189&gt;='C'!$R104,BC189&lt;'C'!$T104),'C'!$J104,0)*BC196</f>
        <v>0</v>
      </c>
      <c r="BD193" s="229">
        <f>+IF(AND(BD189&gt;='C'!$R104,BD189&lt;'C'!$T104),'C'!$J104,0)*BD196</f>
        <v>0</v>
      </c>
      <c r="BE193" s="229">
        <f>+IF(AND(BE189&gt;='C'!$R104,BE189&lt;'C'!$T104),'C'!$J104,0)*BE196</f>
        <v>0</v>
      </c>
      <c r="BF193" s="229">
        <f>+IF(AND(BF189&gt;='C'!$R104,BF189&lt;'C'!$T104),'C'!$J104,0)*BF196</f>
        <v>0</v>
      </c>
      <c r="BG193" s="229">
        <f>+IF(AND(BG189&gt;='C'!$R104,BG189&lt;'C'!$T104),'C'!$J104,0)*BG196</f>
        <v>0</v>
      </c>
      <c r="BH193" s="229">
        <f>+IF(AND(BH189&gt;='C'!$R104,BH189&lt;'C'!$T104),'C'!$J104,0)*BH196</f>
        <v>0</v>
      </c>
      <c r="BI193" s="229">
        <f>+IF(AND(BI189&gt;='C'!$R104,BI189&lt;'C'!$T104),'C'!$J104,0)*BI196</f>
        <v>0</v>
      </c>
      <c r="BJ193" s="229">
        <f>+IF(AND(BJ189&gt;='C'!$R104,BJ189&lt;'C'!$T104),'C'!$J104,0)*BJ196</f>
        <v>0</v>
      </c>
      <c r="BK193" s="229">
        <f>+IF(AND(BK189&gt;='C'!$R104,BK189&lt;'C'!$T104),'C'!$J104,0)*BK196</f>
        <v>0</v>
      </c>
    </row>
    <row r="194" spans="1:63" s="122" customFormat="1">
      <c r="A194" s="140"/>
      <c r="B194" s="227" t="s">
        <v>174</v>
      </c>
      <c r="C194" s="213"/>
      <c r="D194" s="229">
        <f>+IF(AND(D189&gt;='C'!$R104,D189&lt;'C'!$T104),'C'!$M104,0)</f>
        <v>0</v>
      </c>
      <c r="E194" s="229">
        <f>+IF(AND(E189&gt;='C'!$R104,E189&lt;'C'!$T104),'C'!$M104,0)</f>
        <v>0</v>
      </c>
      <c r="F194" s="229">
        <f>+IF(AND(F189&gt;='C'!$R104,F189&lt;'C'!$T104),'C'!$M104,0)</f>
        <v>0</v>
      </c>
      <c r="G194" s="229">
        <f>+IF(AND(G189&gt;='C'!$R104,G189&lt;'C'!$T104),'C'!$M104,0)</f>
        <v>0</v>
      </c>
      <c r="H194" s="229">
        <f>+IF(AND(H189&gt;='C'!$R104,H189&lt;'C'!$T104),'C'!$M104,0)</f>
        <v>0</v>
      </c>
      <c r="I194" s="229">
        <f>+IF(AND(I189&gt;='C'!$R104,I189&lt;'C'!$T104),'C'!$M104,0)</f>
        <v>0</v>
      </c>
      <c r="J194" s="229">
        <f>+IF(AND(J189&gt;='C'!$R104,J189&lt;'C'!$T104),'C'!$M104,0)</f>
        <v>0</v>
      </c>
      <c r="K194" s="229">
        <f>+IF(AND(K189&gt;='C'!$R104,K189&lt;'C'!$T104),'C'!$M104,0)</f>
        <v>0</v>
      </c>
      <c r="L194" s="229">
        <f>+IF(AND(L189&gt;='C'!$R104,L189&lt;'C'!$T104),'C'!$M104,0)</f>
        <v>0</v>
      </c>
      <c r="M194" s="229">
        <f>+IF(AND(M189&gt;='C'!$R104,M189&lt;'C'!$T104),'C'!$M104,0)</f>
        <v>0</v>
      </c>
      <c r="N194" s="229">
        <f>+IF(AND(N189&gt;='C'!$R104,N189&lt;'C'!$T104),'C'!$M104,0)</f>
        <v>0</v>
      </c>
      <c r="O194" s="229">
        <f>+IF(AND(O189&gt;='C'!$R104,O189&lt;'C'!$T104),'C'!$M104,0)</f>
        <v>0</v>
      </c>
      <c r="P194" s="229">
        <f>+IF(AND(P189&gt;='C'!$R104,P189&lt;'C'!$T104),'C'!$M104,0)</f>
        <v>0</v>
      </c>
      <c r="Q194" s="229">
        <f>+IF(AND(Q189&gt;='C'!$R104,Q189&lt;'C'!$T104),'C'!$M104,0)</f>
        <v>0</v>
      </c>
      <c r="R194" s="229">
        <f>+IF(AND(R189&gt;='C'!$R104,R189&lt;'C'!$T104),'C'!$M104,0)</f>
        <v>0</v>
      </c>
      <c r="S194" s="229">
        <f>+IF(AND(S189&gt;='C'!$R104,S189&lt;'C'!$T104),'C'!$M104,0)</f>
        <v>0</v>
      </c>
      <c r="T194" s="229">
        <f>+IF(AND(T189&gt;='C'!$R104,T189&lt;'C'!$T104),'C'!$M104,0)</f>
        <v>0</v>
      </c>
      <c r="U194" s="229">
        <f>+IF(AND(U189&gt;='C'!$R104,U189&lt;'C'!$T104),'C'!$M104,0)</f>
        <v>0</v>
      </c>
      <c r="V194" s="229">
        <f>+IF(AND(V189&gt;='C'!$R104,V189&lt;'C'!$T104),'C'!$M104,0)</f>
        <v>0</v>
      </c>
      <c r="W194" s="229">
        <f>+IF(AND(W189&gt;='C'!$R104,W189&lt;'C'!$T104),'C'!$M104,0)</f>
        <v>0</v>
      </c>
      <c r="X194" s="229">
        <f>+IF(AND(X189&gt;='C'!$R104,X189&lt;'C'!$T104),'C'!$M104,0)</f>
        <v>0</v>
      </c>
      <c r="Y194" s="229">
        <f>+IF(AND(Y189&gt;='C'!$R104,Y189&lt;'C'!$T104),'C'!$M104,0)</f>
        <v>0</v>
      </c>
      <c r="Z194" s="229">
        <f>+IF(AND(Z189&gt;='C'!$R104,Z189&lt;'C'!$T104),'C'!$M104,0)</f>
        <v>0</v>
      </c>
      <c r="AA194" s="229">
        <f>+IF(AND(AA189&gt;='C'!$R104,AA189&lt;'C'!$T104),'C'!$M104,0)</f>
        <v>0</v>
      </c>
      <c r="AB194" s="229">
        <f>+IF(AND(AB189&gt;='C'!$R104,AB189&lt;'C'!$T104),'C'!$M104,0)</f>
        <v>0</v>
      </c>
      <c r="AC194" s="229">
        <f>+IF(AND(AC189&gt;='C'!$R104,AC189&lt;'C'!$T104),'C'!$M104,0)</f>
        <v>0</v>
      </c>
      <c r="AD194" s="229">
        <f>+IF(AND(AD189&gt;='C'!$R104,AD189&lt;'C'!$T104),'C'!$M104,0)</f>
        <v>0</v>
      </c>
      <c r="AE194" s="229">
        <f>+IF(AND(AE189&gt;='C'!$R104,AE189&lt;'C'!$T104),'C'!$M104,0)</f>
        <v>0</v>
      </c>
      <c r="AF194" s="229">
        <f>+IF(AND(AF189&gt;='C'!$R104,AF189&lt;'C'!$T104),'C'!$M104,0)</f>
        <v>0</v>
      </c>
      <c r="AG194" s="229">
        <f>+IF(AND(AG189&gt;='C'!$R104,AG189&lt;'C'!$T104),'C'!$M104,0)</f>
        <v>0</v>
      </c>
      <c r="AH194" s="229">
        <f>+IF(AND(AH189&gt;='C'!$R104,AH189&lt;'C'!$T104),'C'!$M104,0)</f>
        <v>0</v>
      </c>
      <c r="AI194" s="229">
        <f>+IF(AND(AI189&gt;='C'!$R104,AI189&lt;'C'!$T104),'C'!$M104,0)</f>
        <v>0</v>
      </c>
      <c r="AJ194" s="229">
        <f>+IF(AND(AJ189&gt;='C'!$R104,AJ189&lt;'C'!$T104),'C'!$M104,0)</f>
        <v>0</v>
      </c>
      <c r="AK194" s="229">
        <f>+IF(AND(AK189&gt;='C'!$R104,AK189&lt;'C'!$T104),'C'!$M104,0)</f>
        <v>0</v>
      </c>
      <c r="AL194" s="229">
        <f>+IF(AND(AL189&gt;='C'!$R104,AL189&lt;'C'!$T104),'C'!$M104,0)</f>
        <v>0</v>
      </c>
      <c r="AM194" s="229">
        <f>+IF(AND(AM189&gt;='C'!$R104,AM189&lt;'C'!$T104),'C'!$M104,0)</f>
        <v>0</v>
      </c>
      <c r="AN194" s="229">
        <f>+IF(AND(AN189&gt;='C'!$R104,AN189&lt;'C'!$T104),'C'!$M104,0)</f>
        <v>0</v>
      </c>
      <c r="AO194" s="229">
        <f>+IF(AND(AO189&gt;='C'!$R104,AO189&lt;'C'!$T104),'C'!$M104,0)</f>
        <v>0</v>
      </c>
      <c r="AP194" s="229">
        <f>+IF(AND(AP189&gt;='C'!$R104,AP189&lt;'C'!$T104),'C'!$M104,0)</f>
        <v>0</v>
      </c>
      <c r="AQ194" s="229">
        <f>+IF(AND(AQ189&gt;='C'!$R104,AQ189&lt;'C'!$T104),'C'!$M104,0)</f>
        <v>0</v>
      </c>
      <c r="AR194" s="229">
        <f>+IF(AND(AR189&gt;='C'!$R104,AR189&lt;'C'!$T104),'C'!$M104,0)</f>
        <v>0</v>
      </c>
      <c r="AS194" s="229">
        <f>+IF(AND(AS189&gt;='C'!$R104,AS189&lt;'C'!$T104),'C'!$M104,0)</f>
        <v>0</v>
      </c>
      <c r="AT194" s="229">
        <f>+IF(AND(AT189&gt;='C'!$R104,AT189&lt;'C'!$T104),'C'!$M104,0)</f>
        <v>0</v>
      </c>
      <c r="AU194" s="229">
        <f>+IF(AND(AU189&gt;='C'!$R104,AU189&lt;'C'!$T104),'C'!$M104,0)</f>
        <v>0</v>
      </c>
      <c r="AV194" s="229">
        <f>+IF(AND(AV189&gt;='C'!$R104,AV189&lt;'C'!$T104),'C'!$M104,0)</f>
        <v>0</v>
      </c>
      <c r="AW194" s="229">
        <f>+IF(AND(AW189&gt;='C'!$R104,AW189&lt;'C'!$T104),'C'!$M104,0)</f>
        <v>0</v>
      </c>
      <c r="AX194" s="229">
        <f>+IF(AND(AX189&gt;='C'!$R104,AX189&lt;'C'!$T104),'C'!$M104,0)</f>
        <v>0</v>
      </c>
      <c r="AY194" s="229">
        <f>+IF(AND(AY189&gt;='C'!$R104,AY189&lt;'C'!$T104),'C'!$M104,0)</f>
        <v>0</v>
      </c>
      <c r="AZ194" s="229">
        <f>+IF(AND(AZ189&gt;='C'!$R104,AZ189&lt;'C'!$T104),'C'!$M104,0)</f>
        <v>0</v>
      </c>
      <c r="BA194" s="229">
        <f>+IF(AND(BA189&gt;='C'!$R104,BA189&lt;'C'!$T104),'C'!$M104,0)</f>
        <v>0</v>
      </c>
      <c r="BB194" s="229">
        <f>+IF(AND(BB189&gt;='C'!$R104,BB189&lt;'C'!$T104),'C'!$M104,0)</f>
        <v>0</v>
      </c>
      <c r="BC194" s="229">
        <f>+IF(AND(BC189&gt;='C'!$R104,BC189&lt;'C'!$T104),'C'!$M104,0)</f>
        <v>0</v>
      </c>
      <c r="BD194" s="229">
        <f>+IF(AND(BD189&gt;='C'!$R104,BD189&lt;'C'!$T104),'C'!$M104,0)</f>
        <v>0</v>
      </c>
      <c r="BE194" s="229">
        <f>+IF(AND(BE189&gt;='C'!$R104,BE189&lt;'C'!$T104),'C'!$M104,0)</f>
        <v>0</v>
      </c>
      <c r="BF194" s="229">
        <f>+IF(AND(BF189&gt;='C'!$R104,BF189&lt;'C'!$T104),'C'!$M104,0)</f>
        <v>0</v>
      </c>
      <c r="BG194" s="229">
        <f>+IF(AND(BG189&gt;='C'!$R104,BG189&lt;'C'!$T104),'C'!$M104,0)</f>
        <v>0</v>
      </c>
      <c r="BH194" s="229">
        <f>+IF(AND(BH189&gt;='C'!$R104,BH189&lt;'C'!$T104),'C'!$M104,0)</f>
        <v>0</v>
      </c>
      <c r="BI194" s="229">
        <f>+IF(AND(BI189&gt;='C'!$R104,BI189&lt;'C'!$T104),'C'!$M104,0)</f>
        <v>0</v>
      </c>
      <c r="BJ194" s="229">
        <f>+IF(AND(BJ189&gt;='C'!$R104,BJ189&lt;'C'!$T104),'C'!$M104,0)</f>
        <v>0</v>
      </c>
      <c r="BK194" s="229">
        <f>+IF(AND(BK189&gt;='C'!$R104,BK189&lt;'C'!$T104),'C'!$M104,0)</f>
        <v>0</v>
      </c>
    </row>
    <row r="195" spans="1:63">
      <c r="B195" s="228" t="s">
        <v>246</v>
      </c>
      <c r="C195" s="215"/>
      <c r="D195" s="157">
        <f t="shared" ref="D195:AI195" si="126">SUM(D192:D194)</f>
        <v>0</v>
      </c>
      <c r="E195" s="157">
        <f t="shared" si="126"/>
        <v>0</v>
      </c>
      <c r="F195" s="157">
        <f t="shared" si="126"/>
        <v>0</v>
      </c>
      <c r="G195" s="157">
        <f t="shared" si="126"/>
        <v>0</v>
      </c>
      <c r="H195" s="157">
        <f t="shared" si="126"/>
        <v>0</v>
      </c>
      <c r="I195" s="157">
        <f t="shared" si="126"/>
        <v>0</v>
      </c>
      <c r="J195" s="157">
        <f t="shared" si="126"/>
        <v>0</v>
      </c>
      <c r="K195" s="157">
        <f t="shared" si="126"/>
        <v>0</v>
      </c>
      <c r="L195" s="157">
        <f t="shared" si="126"/>
        <v>0</v>
      </c>
      <c r="M195" s="157">
        <f t="shared" si="126"/>
        <v>0</v>
      </c>
      <c r="N195" s="157">
        <f t="shared" si="126"/>
        <v>0</v>
      </c>
      <c r="O195" s="157">
        <f t="shared" si="126"/>
        <v>0</v>
      </c>
      <c r="P195" s="157">
        <f t="shared" si="126"/>
        <v>0</v>
      </c>
      <c r="Q195" s="157">
        <f t="shared" si="126"/>
        <v>0</v>
      </c>
      <c r="R195" s="157">
        <f t="shared" si="126"/>
        <v>0</v>
      </c>
      <c r="S195" s="157">
        <f t="shared" si="126"/>
        <v>0</v>
      </c>
      <c r="T195" s="157">
        <f t="shared" si="126"/>
        <v>0</v>
      </c>
      <c r="U195" s="157">
        <f t="shared" si="126"/>
        <v>0</v>
      </c>
      <c r="V195" s="157">
        <f t="shared" si="126"/>
        <v>0</v>
      </c>
      <c r="W195" s="157">
        <f t="shared" si="126"/>
        <v>0</v>
      </c>
      <c r="X195" s="157">
        <f t="shared" si="126"/>
        <v>0</v>
      </c>
      <c r="Y195" s="157">
        <f t="shared" si="126"/>
        <v>0</v>
      </c>
      <c r="Z195" s="157">
        <f t="shared" si="126"/>
        <v>0</v>
      </c>
      <c r="AA195" s="157">
        <f t="shared" si="126"/>
        <v>0</v>
      </c>
      <c r="AB195" s="157">
        <f t="shared" si="126"/>
        <v>0</v>
      </c>
      <c r="AC195" s="157">
        <f t="shared" si="126"/>
        <v>0</v>
      </c>
      <c r="AD195" s="157">
        <f t="shared" si="126"/>
        <v>0</v>
      </c>
      <c r="AE195" s="157">
        <f t="shared" si="126"/>
        <v>0</v>
      </c>
      <c r="AF195" s="157">
        <f t="shared" si="126"/>
        <v>0</v>
      </c>
      <c r="AG195" s="157">
        <f t="shared" si="126"/>
        <v>0</v>
      </c>
      <c r="AH195" s="157">
        <f t="shared" si="126"/>
        <v>0</v>
      </c>
      <c r="AI195" s="157">
        <f t="shared" si="126"/>
        <v>0</v>
      </c>
      <c r="AJ195" s="157">
        <f t="shared" ref="AJ195:BK195" si="127">SUM(AJ192:AJ194)</f>
        <v>0</v>
      </c>
      <c r="AK195" s="157">
        <f t="shared" si="127"/>
        <v>0</v>
      </c>
      <c r="AL195" s="157">
        <f t="shared" si="127"/>
        <v>0</v>
      </c>
      <c r="AM195" s="157">
        <f t="shared" si="127"/>
        <v>0</v>
      </c>
      <c r="AN195" s="157">
        <f t="shared" si="127"/>
        <v>0</v>
      </c>
      <c r="AO195" s="157">
        <f t="shared" si="127"/>
        <v>0</v>
      </c>
      <c r="AP195" s="157">
        <f t="shared" si="127"/>
        <v>0</v>
      </c>
      <c r="AQ195" s="157">
        <f t="shared" si="127"/>
        <v>0</v>
      </c>
      <c r="AR195" s="157">
        <f t="shared" si="127"/>
        <v>0</v>
      </c>
      <c r="AS195" s="157">
        <f t="shared" si="127"/>
        <v>0</v>
      </c>
      <c r="AT195" s="157">
        <f t="shared" si="127"/>
        <v>0</v>
      </c>
      <c r="AU195" s="157">
        <f t="shared" si="127"/>
        <v>0</v>
      </c>
      <c r="AV195" s="157">
        <f t="shared" si="127"/>
        <v>0</v>
      </c>
      <c r="AW195" s="157">
        <f t="shared" si="127"/>
        <v>0</v>
      </c>
      <c r="AX195" s="157">
        <f t="shared" si="127"/>
        <v>0</v>
      </c>
      <c r="AY195" s="157">
        <f t="shared" si="127"/>
        <v>0</v>
      </c>
      <c r="AZ195" s="157">
        <f t="shared" si="127"/>
        <v>0</v>
      </c>
      <c r="BA195" s="157">
        <f t="shared" si="127"/>
        <v>0</v>
      </c>
      <c r="BB195" s="157">
        <f t="shared" si="127"/>
        <v>0</v>
      </c>
      <c r="BC195" s="157">
        <f t="shared" si="127"/>
        <v>0</v>
      </c>
      <c r="BD195" s="157">
        <f t="shared" si="127"/>
        <v>0</v>
      </c>
      <c r="BE195" s="157">
        <f t="shared" si="127"/>
        <v>0</v>
      </c>
      <c r="BF195" s="157">
        <f t="shared" si="127"/>
        <v>0</v>
      </c>
      <c r="BG195" s="157">
        <f t="shared" si="127"/>
        <v>0</v>
      </c>
      <c r="BH195" s="157">
        <f t="shared" si="127"/>
        <v>0</v>
      </c>
      <c r="BI195" s="157">
        <f t="shared" si="127"/>
        <v>0</v>
      </c>
      <c r="BJ195" s="157">
        <f t="shared" si="127"/>
        <v>0</v>
      </c>
      <c r="BK195" s="157">
        <f t="shared" si="127"/>
        <v>0</v>
      </c>
    </row>
    <row r="196" spans="1:63">
      <c r="B196" s="123" t="s">
        <v>364</v>
      </c>
      <c r="D196" s="158">
        <f>IF('C'!$C$104=NT!$AB$3,+IF(OR(D189=NT!$C$31,D189=NT!$C$37,D189=NT!$C$43,D189=NT!$C$49,D189=NT!$C$55,D189=NT!$C$61,D189=NT!$C$67,D189=NT!$C$73,D189=NT!$C$79,D189=NT!$C$85,D189=NT!$C$91,D189=NT!$C$97,D189=NT!$C$104,D189=NT!$C$110,D189=NT!$C$116,D189=NT!$C$123,D189=NT!$C$129,D189=NT!$C$135),2,1),1)</f>
        <v>1</v>
      </c>
      <c r="E196" s="158">
        <f>IF('C'!$C$104=NT!$AB$3,+IF(OR(E189=NT!$C$31,E189=NT!$C$37,E189=NT!$C$43,E189=NT!$C$49,E189=NT!$C$55,E189=NT!$C$61,E189=NT!$C$67,E189=NT!$C$73,E189=NT!$C$79,E189=NT!$C$85,E189=NT!$C$91,E189=NT!$C$97,E189=NT!$C$104,E189=NT!$C$110,E189=NT!$C$116,E189=NT!$C$123,E189=NT!$C$129,E189=NT!$C$135),2,1),1)</f>
        <v>1</v>
      </c>
      <c r="F196" s="158">
        <f>IF('C'!$C$104=NT!$AB$3,+IF(OR(F189=NT!$C$31,F189=NT!$C$37,F189=NT!$C$43,F189=NT!$C$49,F189=NT!$C$55,F189=NT!$C$61,F189=NT!$C$67,F189=NT!$C$73,F189=NT!$C$79,F189=NT!$C$85,F189=NT!$C$91,F189=NT!$C$97,F189=NT!$C$104,F189=NT!$C$110,F189=NT!$C$116,F189=NT!$C$123,F189=NT!$C$129,F189=NT!$C$135),2,1),1)</f>
        <v>1</v>
      </c>
      <c r="G196" s="158">
        <f>IF('C'!$C$104=NT!$AB$3,+IF(OR(G189=NT!$C$31,G189=NT!$C$37,G189=NT!$C$43,G189=NT!$C$49,G189=NT!$C$55,G189=NT!$C$61,G189=NT!$C$67,G189=NT!$C$73,G189=NT!$C$79,G189=NT!$C$85,G189=NT!$C$91,G189=NT!$C$97,G189=NT!$C$104,G189=NT!$C$110,G189=NT!$C$116,G189=NT!$C$123,G189=NT!$C$129,G189=NT!$C$135),2,1),1)</f>
        <v>1</v>
      </c>
      <c r="H196" s="158">
        <f>IF('C'!$C$104=NT!$AB$3,+IF(OR(H189=NT!$C$31,H189=NT!$C$37,H189=NT!$C$43,H189=NT!$C$49,H189=NT!$C$55,H189=NT!$C$61,H189=NT!$C$67,H189=NT!$C$73,H189=NT!$C$79,H189=NT!$C$85,H189=NT!$C$91,H189=NT!$C$97,H189=NT!$C$104,H189=NT!$C$110,H189=NT!$C$116,H189=NT!$C$123,H189=NT!$C$129,H189=NT!$C$135),2,1),1)</f>
        <v>1</v>
      </c>
      <c r="I196" s="158">
        <f>IF('C'!$C$104=NT!$AB$3,+IF(OR(I189=NT!$C$31,I189=NT!$C$37,I189=NT!$C$43,I189=NT!$C$49,I189=NT!$C$55,I189=NT!$C$61,I189=NT!$C$67,I189=NT!$C$73,I189=NT!$C$79,I189=NT!$C$85,I189=NT!$C$91,I189=NT!$C$97,I189=NT!$C$104,I189=NT!$C$110,I189=NT!$C$116,I189=NT!$C$123,I189=NT!$C$129,I189=NT!$C$135),2,1),1)</f>
        <v>1</v>
      </c>
      <c r="J196" s="158">
        <f>IF('C'!$C$104=NT!$AB$3,+IF(OR(J189=NT!$C$31,J189=NT!$C$37,J189=NT!$C$43,J189=NT!$C$49,J189=NT!$C$55,J189=NT!$C$61,J189=NT!$C$67,J189=NT!$C$73,J189=NT!$C$79,J189=NT!$C$85,J189=NT!$C$91,J189=NT!$C$97,J189=NT!$C$104,J189=NT!$C$110,J189=NT!$C$116,J189=NT!$C$123,J189=NT!$C$129,J189=NT!$C$135),2,1),1)</f>
        <v>1</v>
      </c>
      <c r="K196" s="158">
        <f>IF('C'!$C$104=NT!$AB$3,+IF(OR(K189=NT!$C$31,K189=NT!$C$37,K189=NT!$C$43,K189=NT!$C$49,K189=NT!$C$55,K189=NT!$C$61,K189=NT!$C$67,K189=NT!$C$73,K189=NT!$C$79,K189=NT!$C$85,K189=NT!$C$91,K189=NT!$C$97,K189=NT!$C$104,K189=NT!$C$110,K189=NT!$C$116,K189=NT!$C$123,K189=NT!$C$129,K189=NT!$C$135),2,1),1)</f>
        <v>1</v>
      </c>
      <c r="L196" s="158">
        <f>IF('C'!$C$104=NT!$AB$3,+IF(OR(L189=NT!$C$31,L189=NT!$C$37,L189=NT!$C$43,L189=NT!$C$49,L189=NT!$C$55,L189=NT!$C$61,L189=NT!$C$67,L189=NT!$C$73,L189=NT!$C$79,L189=NT!$C$85,L189=NT!$C$91,L189=NT!$C$97,L189=NT!$C$104,L189=NT!$C$110,L189=NT!$C$116,L189=NT!$C$123,L189=NT!$C$129,L189=NT!$C$135),2,1),1)</f>
        <v>1</v>
      </c>
      <c r="M196" s="158">
        <f>IF('C'!$C$104=NT!$AB$3,+IF(OR(M189=NT!$C$31,M189=NT!$C$37,M189=NT!$C$43,M189=NT!$C$49,M189=NT!$C$55,M189=NT!$C$61,M189=NT!$C$67,M189=NT!$C$73,M189=NT!$C$79,M189=NT!$C$85,M189=NT!$C$91,M189=NT!$C$97,M189=NT!$C$104,M189=NT!$C$110,M189=NT!$C$116,M189=NT!$C$123,M189=NT!$C$129,M189=NT!$C$135),2,1),1)</f>
        <v>1</v>
      </c>
      <c r="N196" s="158">
        <f>IF('C'!$C$104=NT!$AB$3,+IF(OR(N189=NT!$C$31,N189=NT!$C$37,N189=NT!$C$43,N189=NT!$C$49,N189=NT!$C$55,N189=NT!$C$61,N189=NT!$C$67,N189=NT!$C$73,N189=NT!$C$79,N189=NT!$C$85,N189=NT!$C$91,N189=NT!$C$97,N189=NT!$C$104,N189=NT!$C$110,N189=NT!$C$116,N189=NT!$C$123,N189=NT!$C$129,N189=NT!$C$135),2,1),1)</f>
        <v>1</v>
      </c>
      <c r="O196" s="158">
        <f>IF('C'!$C$104=NT!$AB$3,+IF(OR(O189=NT!$C$31,O189=NT!$C$37,O189=NT!$C$43,O189=NT!$C$49,O189=NT!$C$55,O189=NT!$C$61,O189=NT!$C$67,O189=NT!$C$73,O189=NT!$C$79,O189=NT!$C$85,O189=NT!$C$91,O189=NT!$C$97,O189=NT!$C$104,O189=NT!$C$110,O189=NT!$C$116,O189=NT!$C$123,O189=NT!$C$129,O189=NT!$C$135),2,1),1)</f>
        <v>1</v>
      </c>
      <c r="P196" s="158">
        <f>IF('C'!$C$104=NT!$AB$3,+IF(OR(P189=NT!$C$31,P189=NT!$C$37,P189=NT!$C$43,P189=NT!$C$49,P189=NT!$C$55,P189=NT!$C$61,P189=NT!$C$67,P189=NT!$C$73,P189=NT!$C$79,P189=NT!$C$85,P189=NT!$C$91,P189=NT!$C$97,P189=NT!$C$104,P189=NT!$C$110,P189=NT!$C$116,P189=NT!$C$123,P189=NT!$C$129,P189=NT!$C$135),2,1),1)</f>
        <v>1</v>
      </c>
      <c r="Q196" s="158">
        <f>IF('C'!$C$104=NT!$AB$3,+IF(OR(Q189=NT!$C$31,Q189=NT!$C$37,Q189=NT!$C$43,Q189=NT!$C$49,Q189=NT!$C$55,Q189=NT!$C$61,Q189=NT!$C$67,Q189=NT!$C$73,Q189=NT!$C$79,Q189=NT!$C$85,Q189=NT!$C$91,Q189=NT!$C$97,Q189=NT!$C$104,Q189=NT!$C$110,Q189=NT!$C$116,Q189=NT!$C$123,Q189=NT!$C$129,Q189=NT!$C$135),2,1),1)</f>
        <v>1</v>
      </c>
      <c r="R196" s="158">
        <f>IF('C'!$C$104=NT!$AB$3,+IF(OR(R189=NT!$C$31,R189=NT!$C$37,R189=NT!$C$43,R189=NT!$C$49,R189=NT!$C$55,R189=NT!$C$61,R189=NT!$C$67,R189=NT!$C$73,R189=NT!$C$79,R189=NT!$C$85,R189=NT!$C$91,R189=NT!$C$97,R189=NT!$C$104,R189=NT!$C$110,R189=NT!$C$116,R189=NT!$C$123,R189=NT!$C$129,R189=NT!$C$135),2,1),1)</f>
        <v>1</v>
      </c>
      <c r="S196" s="158">
        <f>IF('C'!$C$104=NT!$AB$3,+IF(OR(S189=NT!$C$31,S189=NT!$C$37,S189=NT!$C$43,S189=NT!$C$49,S189=NT!$C$55,S189=NT!$C$61,S189=NT!$C$67,S189=NT!$C$73,S189=NT!$C$79,S189=NT!$C$85,S189=NT!$C$91,S189=NT!$C$97,S189=NT!$C$104,S189=NT!$C$110,S189=NT!$C$116,S189=NT!$C$123,S189=NT!$C$129,S189=NT!$C$135),2,1),1)</f>
        <v>1</v>
      </c>
      <c r="T196" s="158">
        <f>IF('C'!$C$104=NT!$AB$3,+IF(OR(T189=NT!$C$31,T189=NT!$C$37,T189=NT!$C$43,T189=NT!$C$49,T189=NT!$C$55,T189=NT!$C$61,T189=NT!$C$67,T189=NT!$C$73,T189=NT!$C$79,T189=NT!$C$85,T189=NT!$C$91,T189=NT!$C$97,T189=NT!$C$104,T189=NT!$C$110,T189=NT!$C$116,T189=NT!$C$123,T189=NT!$C$129,T189=NT!$C$135),2,1),1)</f>
        <v>1</v>
      </c>
      <c r="U196" s="158">
        <f>IF('C'!$C$104=NT!$AB$3,+IF(OR(U189=NT!$C$31,U189=NT!$C$37,U189=NT!$C$43,U189=NT!$C$49,U189=NT!$C$55,U189=NT!$C$61,U189=NT!$C$67,U189=NT!$C$73,U189=NT!$C$79,U189=NT!$C$85,U189=NT!$C$91,U189=NT!$C$97,U189=NT!$C$104,U189=NT!$C$110,U189=NT!$C$116,U189=NT!$C$123,U189=NT!$C$129,U189=NT!$C$135),2,1),1)</f>
        <v>1</v>
      </c>
      <c r="V196" s="158">
        <f>IF('C'!$C$104=NT!$AB$3,+IF(OR(V189=NT!$C$31,V189=NT!$C$37,V189=NT!$C$43,V189=NT!$C$49,V189=NT!$C$55,V189=NT!$C$61,V189=NT!$C$67,V189=NT!$C$73,V189=NT!$C$79,V189=NT!$C$85,V189=NT!$C$91,V189=NT!$C$97,V189=NT!$C$104,V189=NT!$C$110,V189=NT!$C$116,V189=NT!$C$123,V189=NT!$C$129,V189=NT!$C$135),2,1),1)</f>
        <v>1</v>
      </c>
      <c r="W196" s="158">
        <f>IF('C'!$C$104=NT!$AB$3,+IF(OR(W189=NT!$C$31,W189=NT!$C$37,W189=NT!$C$43,W189=NT!$C$49,W189=NT!$C$55,W189=NT!$C$61,W189=NT!$C$67,W189=NT!$C$73,W189=NT!$C$79,W189=NT!$C$85,W189=NT!$C$91,W189=NT!$C$97,W189=NT!$C$104,W189=NT!$C$110,W189=NT!$C$116,W189=NT!$C$123,W189=NT!$C$129,W189=NT!$C$135),2,1),1)</f>
        <v>1</v>
      </c>
      <c r="X196" s="158">
        <f>IF('C'!$C$104=NT!$AB$3,+IF(OR(X189=NT!$C$31,X189=NT!$C$37,X189=NT!$C$43,X189=NT!$C$49,X189=NT!$C$55,X189=NT!$C$61,X189=NT!$C$67,X189=NT!$C$73,X189=NT!$C$79,X189=NT!$C$85,X189=NT!$C$91,X189=NT!$C$97,X189=NT!$C$104,X189=NT!$C$110,X189=NT!$C$116,X189=NT!$C$123,X189=NT!$C$129,X189=NT!$C$135),2,1),1)</f>
        <v>1</v>
      </c>
      <c r="Y196" s="158">
        <f>IF('C'!$C$104=NT!$AB$3,+IF(OR(Y189=NT!$C$31,Y189=NT!$C$37,Y189=NT!$C$43,Y189=NT!$C$49,Y189=NT!$C$55,Y189=NT!$C$61,Y189=NT!$C$67,Y189=NT!$C$73,Y189=NT!$C$79,Y189=NT!$C$85,Y189=NT!$C$91,Y189=NT!$C$97,Y189=NT!$C$104,Y189=NT!$C$110,Y189=NT!$C$116,Y189=NT!$C$123,Y189=NT!$C$129,Y189=NT!$C$135),2,1),1)</f>
        <v>1</v>
      </c>
      <c r="Z196" s="158">
        <f>IF('C'!$C$104=NT!$AB$3,+IF(OR(Z189=NT!$C$31,Z189=NT!$C$37,Z189=NT!$C$43,Z189=NT!$C$49,Z189=NT!$C$55,Z189=NT!$C$61,Z189=NT!$C$67,Z189=NT!$C$73,Z189=NT!$C$79,Z189=NT!$C$85,Z189=NT!$C$91,Z189=NT!$C$97,Z189=NT!$C$104,Z189=NT!$C$110,Z189=NT!$C$116,Z189=NT!$C$123,Z189=NT!$C$129,Z189=NT!$C$135),2,1),1)</f>
        <v>1</v>
      </c>
      <c r="AA196" s="158">
        <f>IF('C'!$C$104=NT!$AB$3,+IF(OR(AA189=NT!$C$31,AA189=NT!$C$37,AA189=NT!$C$43,AA189=NT!$C$49,AA189=NT!$C$55,AA189=NT!$C$61,AA189=NT!$C$67,AA189=NT!$C$73,AA189=NT!$C$79,AA189=NT!$C$85,AA189=NT!$C$91,AA189=NT!$C$97,AA189=NT!$C$104,AA189=NT!$C$110,AA189=NT!$C$116,AA189=NT!$C$123,AA189=NT!$C$129,AA189=NT!$C$135),2,1),1)</f>
        <v>1</v>
      </c>
      <c r="AB196" s="158">
        <f>IF('C'!$C$104=NT!$AB$3,+IF(OR(AB189=NT!$C$31,AB189=NT!$C$37,AB189=NT!$C$43,AB189=NT!$C$49,AB189=NT!$C$55,AB189=NT!$C$61,AB189=NT!$C$67,AB189=NT!$C$73,AB189=NT!$C$79,AB189=NT!$C$85,AB189=NT!$C$91,AB189=NT!$C$97,AB189=NT!$C$104,AB189=NT!$C$110,AB189=NT!$C$116,AB189=NT!$C$123,AB189=NT!$C$129,AB189=NT!$C$135),2,1),1)</f>
        <v>1</v>
      </c>
      <c r="AC196" s="158">
        <f>IF('C'!$C$104=NT!$AB$3,+IF(OR(AC189=NT!$C$31,AC189=NT!$C$37,AC189=NT!$C$43,AC189=NT!$C$49,AC189=NT!$C$55,AC189=NT!$C$61,AC189=NT!$C$67,AC189=NT!$C$73,AC189=NT!$C$79,AC189=NT!$C$85,AC189=NT!$C$91,AC189=NT!$C$97,AC189=NT!$C$104,AC189=NT!$C$110,AC189=NT!$C$116,AC189=NT!$C$123,AC189=NT!$C$129,AC189=NT!$C$135),2,1),1)</f>
        <v>1</v>
      </c>
      <c r="AD196" s="158">
        <f>IF('C'!$C$104=NT!$AB$3,+IF(OR(AD189=NT!$C$31,AD189=NT!$C$37,AD189=NT!$C$43,AD189=NT!$C$49,AD189=NT!$C$55,AD189=NT!$C$61,AD189=NT!$C$67,AD189=NT!$C$73,AD189=NT!$C$79,AD189=NT!$C$85,AD189=NT!$C$91,AD189=NT!$C$97,AD189=NT!$C$104,AD189=NT!$C$110,AD189=NT!$C$116,AD189=NT!$C$123,AD189=NT!$C$129,AD189=NT!$C$135),2,1),1)</f>
        <v>1</v>
      </c>
      <c r="AE196" s="158">
        <f>IF('C'!$C$104=NT!$AB$3,+IF(OR(AE189=NT!$C$31,AE189=NT!$C$37,AE189=NT!$C$43,AE189=NT!$C$49,AE189=NT!$C$55,AE189=NT!$C$61,AE189=NT!$C$67,AE189=NT!$C$73,AE189=NT!$C$79,AE189=NT!$C$85,AE189=NT!$C$91,AE189=NT!$C$97,AE189=NT!$C$104,AE189=NT!$C$110,AE189=NT!$C$116,AE189=NT!$C$123,AE189=NT!$C$129,AE189=NT!$C$135),2,1),1)</f>
        <v>1</v>
      </c>
      <c r="AF196" s="158">
        <f>IF('C'!$C$104=NT!$AB$3,+IF(OR(AF189=NT!$C$31,AF189=NT!$C$37,AF189=NT!$C$43,AF189=NT!$C$49,AF189=NT!$C$55,AF189=NT!$C$61,AF189=NT!$C$67,AF189=NT!$C$73,AF189=NT!$C$79,AF189=NT!$C$85,AF189=NT!$C$91,AF189=NT!$C$97,AF189=NT!$C$104,AF189=NT!$C$110,AF189=NT!$C$116,AF189=NT!$C$123,AF189=NT!$C$129,AF189=NT!$C$135),2,1),1)</f>
        <v>1</v>
      </c>
      <c r="AG196" s="158">
        <f>IF('C'!$C$104=NT!$AB$3,+IF(OR(AG189=NT!$C$31,AG189=NT!$C$37,AG189=NT!$C$43,AG189=NT!$C$49,AG189=NT!$C$55,AG189=NT!$C$61,AG189=NT!$C$67,AG189=NT!$C$73,AG189=NT!$C$79,AG189=NT!$C$85,AG189=NT!$C$91,AG189=NT!$C$97,AG189=NT!$C$104,AG189=NT!$C$110,AG189=NT!$C$116,AG189=NT!$C$123,AG189=NT!$C$129,AG189=NT!$C$135),2,1),1)</f>
        <v>1</v>
      </c>
      <c r="AH196" s="158">
        <f>IF('C'!$C$104=NT!$AB$3,+IF(OR(AH189=NT!$C$31,AH189=NT!$C$37,AH189=NT!$C$43,AH189=NT!$C$49,AH189=NT!$C$55,AH189=NT!$C$61,AH189=NT!$C$67,AH189=NT!$C$73,AH189=NT!$C$79,AH189=NT!$C$85,AH189=NT!$C$91,AH189=NT!$C$97,AH189=NT!$C$104,AH189=NT!$C$110,AH189=NT!$C$116,AH189=NT!$C$123,AH189=NT!$C$129,AH189=NT!$C$135),2,1),1)</f>
        <v>1</v>
      </c>
      <c r="AI196" s="158">
        <f>IF('C'!$C$104=NT!$AB$3,+IF(OR(AI189=NT!$C$31,AI189=NT!$C$37,AI189=NT!$C$43,AI189=NT!$C$49,AI189=NT!$C$55,AI189=NT!$C$61,AI189=NT!$C$67,AI189=NT!$C$73,AI189=NT!$C$79,AI189=NT!$C$85,AI189=NT!$C$91,AI189=NT!$C$97,AI189=NT!$C$104,AI189=NT!$C$110,AI189=NT!$C$116,AI189=NT!$C$123,AI189=NT!$C$129,AI189=NT!$C$135),2,1),1)</f>
        <v>1</v>
      </c>
      <c r="AJ196" s="158">
        <f>IF('C'!$C$104=NT!$AB$3,+IF(OR(AJ189=NT!$C$31,AJ189=NT!$C$37,AJ189=NT!$C$43,AJ189=NT!$C$49,AJ189=NT!$C$55,AJ189=NT!$C$61,AJ189=NT!$C$67,AJ189=NT!$C$73,AJ189=NT!$C$79,AJ189=NT!$C$85,AJ189=NT!$C$91,AJ189=NT!$C$97,AJ189=NT!$C$104,AJ189=NT!$C$110,AJ189=NT!$C$116,AJ189=NT!$C$123,AJ189=NT!$C$129,AJ189=NT!$C$135),2,1),1)</f>
        <v>1</v>
      </c>
      <c r="AK196" s="158">
        <f>IF('C'!$C$104=NT!$AB$3,+IF(OR(AK189=NT!$C$31,AK189=NT!$C$37,AK189=NT!$C$43,AK189=NT!$C$49,AK189=NT!$C$55,AK189=NT!$C$61,AK189=NT!$C$67,AK189=NT!$C$73,AK189=NT!$C$79,AK189=NT!$C$85,AK189=NT!$C$91,AK189=NT!$C$97,AK189=NT!$C$104,AK189=NT!$C$110,AK189=NT!$C$116,AK189=NT!$C$123,AK189=NT!$C$129,AK189=NT!$C$135),2,1),1)</f>
        <v>1</v>
      </c>
      <c r="AL196" s="158">
        <f>IF('C'!$C$104=NT!$AB$3,+IF(OR(AL189=NT!$C$31,AL189=NT!$C$37,AL189=NT!$C$43,AL189=NT!$C$49,AL189=NT!$C$55,AL189=NT!$C$61,AL189=NT!$C$67,AL189=NT!$C$73,AL189=NT!$C$79,AL189=NT!$C$85,AL189=NT!$C$91,AL189=NT!$C$97,AL189=NT!$C$104,AL189=NT!$C$110,AL189=NT!$C$116,AL189=NT!$C$123,AL189=NT!$C$129,AL189=NT!$C$135),2,1),1)</f>
        <v>1</v>
      </c>
      <c r="AM196" s="158">
        <f>IF('C'!$C$104=NT!$AB$3,+IF(OR(AM189=NT!$C$31,AM189=NT!$C$37,AM189=NT!$C$43,AM189=NT!$C$49,AM189=NT!$C$55,AM189=NT!$C$61,AM189=NT!$C$67,AM189=NT!$C$73,AM189=NT!$C$79,AM189=NT!$C$85,AM189=NT!$C$91,AM189=NT!$C$97,AM189=NT!$C$104,AM189=NT!$C$110,AM189=NT!$C$116,AM189=NT!$C$123,AM189=NT!$C$129,AM189=NT!$C$135),2,1),1)</f>
        <v>1</v>
      </c>
      <c r="AN196" s="158">
        <f>IF('C'!$C$104=NT!$AB$3,+IF(OR(AN189=NT!$C$31,AN189=NT!$C$37,AN189=NT!$C$43,AN189=NT!$C$49,AN189=NT!$C$55,AN189=NT!$C$61,AN189=NT!$C$67,AN189=NT!$C$73,AN189=NT!$C$79,AN189=NT!$C$85,AN189=NT!$C$91,AN189=NT!$C$97,AN189=NT!$C$104,AN189=NT!$C$110,AN189=NT!$C$116,AN189=NT!$C$123,AN189=NT!$C$129,AN189=NT!$C$135),2,1),1)</f>
        <v>1</v>
      </c>
      <c r="AO196" s="158">
        <f>IF('C'!$C$104=NT!$AB$3,+IF(OR(AO189=NT!$C$31,AO189=NT!$C$37,AO189=NT!$C$43,AO189=NT!$C$49,AO189=NT!$C$55,AO189=NT!$C$61,AO189=NT!$C$67,AO189=NT!$C$73,AO189=NT!$C$79,AO189=NT!$C$85,AO189=NT!$C$91,AO189=NT!$C$97,AO189=NT!$C$104,AO189=NT!$C$110,AO189=NT!$C$116,AO189=NT!$C$123,AO189=NT!$C$129,AO189=NT!$C$135),2,1),1)</f>
        <v>1</v>
      </c>
      <c r="AP196" s="158">
        <f>IF('C'!$C$104=NT!$AB$3,+IF(OR(AP189=NT!$C$31,AP189=NT!$C$37,AP189=NT!$C$43,AP189=NT!$C$49,AP189=NT!$C$55,AP189=NT!$C$61,AP189=NT!$C$67,AP189=NT!$C$73,AP189=NT!$C$79,AP189=NT!$C$85,AP189=NT!$C$91,AP189=NT!$C$97,AP189=NT!$C$104,AP189=NT!$C$110,AP189=NT!$C$116,AP189=NT!$C$123,AP189=NT!$C$129,AP189=NT!$C$135),2,1),1)</f>
        <v>1</v>
      </c>
      <c r="AQ196" s="158">
        <f>IF('C'!$C$104=NT!$AB$3,+IF(OR(AQ189=NT!$C$31,AQ189=NT!$C$37,AQ189=NT!$C$43,AQ189=NT!$C$49,AQ189=NT!$C$55,AQ189=NT!$C$61,AQ189=NT!$C$67,AQ189=NT!$C$73,AQ189=NT!$C$79,AQ189=NT!$C$85,AQ189=NT!$C$91,AQ189=NT!$C$97,AQ189=NT!$C$104,AQ189=NT!$C$110,AQ189=NT!$C$116,AQ189=NT!$C$123,AQ189=NT!$C$129,AQ189=NT!$C$135),2,1),1)</f>
        <v>1</v>
      </c>
      <c r="AR196" s="158">
        <f>IF('C'!$C$104=NT!$AB$3,+IF(OR(AR189=NT!$C$31,AR189=NT!$C$37,AR189=NT!$C$43,AR189=NT!$C$49,AR189=NT!$C$55,AR189=NT!$C$61,AR189=NT!$C$67,AR189=NT!$C$73,AR189=NT!$C$79,AR189=NT!$C$85,AR189=NT!$C$91,AR189=NT!$C$97,AR189=NT!$C$104,AR189=NT!$C$110,AR189=NT!$C$116,AR189=NT!$C$123,AR189=NT!$C$129,AR189=NT!$C$135),2,1),1)</f>
        <v>1</v>
      </c>
      <c r="AS196" s="158">
        <f>IF('C'!$C$104=NT!$AB$3,+IF(OR(AS189=NT!$C$31,AS189=NT!$C$37,AS189=NT!$C$43,AS189=NT!$C$49,AS189=NT!$C$55,AS189=NT!$C$61,AS189=NT!$C$67,AS189=NT!$C$73,AS189=NT!$C$79,AS189=NT!$C$85,AS189=NT!$C$91,AS189=NT!$C$97,AS189=NT!$C$104,AS189=NT!$C$110,AS189=NT!$C$116,AS189=NT!$C$123,AS189=NT!$C$129,AS189=NT!$C$135),2,1),1)</f>
        <v>1</v>
      </c>
      <c r="AT196" s="158">
        <f>IF('C'!$C$104=NT!$AB$3,+IF(OR(AT189=NT!$C$31,AT189=NT!$C$37,AT189=NT!$C$43,AT189=NT!$C$49,AT189=NT!$C$55,AT189=NT!$C$61,AT189=NT!$C$67,AT189=NT!$C$73,AT189=NT!$C$79,AT189=NT!$C$85,AT189=NT!$C$91,AT189=NT!$C$97,AT189=NT!$C$104,AT189=NT!$C$110,AT189=NT!$C$116,AT189=NT!$C$123,AT189=NT!$C$129,AT189=NT!$C$135),2,1),1)</f>
        <v>1</v>
      </c>
      <c r="AU196" s="158">
        <f>IF('C'!$C$104=NT!$AB$3,+IF(OR(AU189=NT!$C$31,AU189=NT!$C$37,AU189=NT!$C$43,AU189=NT!$C$49,AU189=NT!$C$55,AU189=NT!$C$61,AU189=NT!$C$67,AU189=NT!$C$73,AU189=NT!$C$79,AU189=NT!$C$85,AU189=NT!$C$91,AU189=NT!$C$97,AU189=NT!$C$104,AU189=NT!$C$110,AU189=NT!$C$116,AU189=NT!$C$123,AU189=NT!$C$129,AU189=NT!$C$135),2,1),1)</f>
        <v>1</v>
      </c>
      <c r="AV196" s="158">
        <f>IF('C'!$C$104=NT!$AB$3,+IF(OR(AV189=NT!$C$31,AV189=NT!$C$37,AV189=NT!$C$43,AV189=NT!$C$49,AV189=NT!$C$55,AV189=NT!$C$61,AV189=NT!$C$67,AV189=NT!$C$73,AV189=NT!$C$79,AV189=NT!$C$85,AV189=NT!$C$91,AV189=NT!$C$97,AV189=NT!$C$104,AV189=NT!$C$110,AV189=NT!$C$116,AV189=NT!$C$123,AV189=NT!$C$129,AV189=NT!$C$135),2,1),1)</f>
        <v>1</v>
      </c>
      <c r="AW196" s="158">
        <f>IF('C'!$C$104=NT!$AB$3,+IF(OR(AW189=NT!$C$31,AW189=NT!$C$37,AW189=NT!$C$43,AW189=NT!$C$49,AW189=NT!$C$55,AW189=NT!$C$61,AW189=NT!$C$67,AW189=NT!$C$73,AW189=NT!$C$79,AW189=NT!$C$85,AW189=NT!$C$91,AW189=NT!$C$97,AW189=NT!$C$104,AW189=NT!$C$110,AW189=NT!$C$116,AW189=NT!$C$123,AW189=NT!$C$129,AW189=NT!$C$135),2,1),1)</f>
        <v>1</v>
      </c>
      <c r="AX196" s="158">
        <f>IF('C'!$C$104=NT!$AB$3,+IF(OR(AX189=NT!$C$31,AX189=NT!$C$37,AX189=NT!$C$43,AX189=NT!$C$49,AX189=NT!$C$55,AX189=NT!$C$61,AX189=NT!$C$67,AX189=NT!$C$73,AX189=NT!$C$79,AX189=NT!$C$85,AX189=NT!$C$91,AX189=NT!$C$97,AX189=NT!$C$104,AX189=NT!$C$110,AX189=NT!$C$116,AX189=NT!$C$123,AX189=NT!$C$129,AX189=NT!$C$135),2,1),1)</f>
        <v>1</v>
      </c>
      <c r="AY196" s="158">
        <f>IF('C'!$C$104=NT!$AB$3,+IF(OR(AY189=NT!$C$31,AY189=NT!$C$37,AY189=NT!$C$43,AY189=NT!$C$49,AY189=NT!$C$55,AY189=NT!$C$61,AY189=NT!$C$67,AY189=NT!$C$73,AY189=NT!$C$79,AY189=NT!$C$85,AY189=NT!$C$91,AY189=NT!$C$97,AY189=NT!$C$104,AY189=NT!$C$110,AY189=NT!$C$116,AY189=NT!$C$123,AY189=NT!$C$129,AY189=NT!$C$135),2,1),1)</f>
        <v>1</v>
      </c>
      <c r="AZ196" s="158">
        <f>IF('C'!$C$104=NT!$AB$3,+IF(OR(AZ189=NT!$C$31,AZ189=NT!$C$37,AZ189=NT!$C$43,AZ189=NT!$C$49,AZ189=NT!$C$55,AZ189=NT!$C$61,AZ189=NT!$C$67,AZ189=NT!$C$73,AZ189=NT!$C$79,AZ189=NT!$C$85,AZ189=NT!$C$91,AZ189=NT!$C$97,AZ189=NT!$C$104,AZ189=NT!$C$110,AZ189=NT!$C$116,AZ189=NT!$C$123,AZ189=NT!$C$129,AZ189=NT!$C$135),2,1),1)</f>
        <v>1</v>
      </c>
      <c r="BA196" s="158">
        <f>IF('C'!$C$104=NT!$AB$3,+IF(OR(BA189=NT!$C$31,BA189=NT!$C$37,BA189=NT!$C$43,BA189=NT!$C$49,BA189=NT!$C$55,BA189=NT!$C$61,BA189=NT!$C$67,BA189=NT!$C$73,BA189=NT!$C$79,BA189=NT!$C$85,BA189=NT!$C$91,BA189=NT!$C$97,BA189=NT!$C$104,BA189=NT!$C$110,BA189=NT!$C$116,BA189=NT!$C$123,BA189=NT!$C$129,BA189=NT!$C$135),2,1),1)</f>
        <v>1</v>
      </c>
      <c r="BB196" s="158">
        <f>IF('C'!$C$104=NT!$AB$3,+IF(OR(BB189=NT!$C$31,BB189=NT!$C$37,BB189=NT!$C$43,BB189=NT!$C$49,BB189=NT!$C$55,BB189=NT!$C$61,BB189=NT!$C$67,BB189=NT!$C$73,BB189=NT!$C$79,BB189=NT!$C$85,BB189=NT!$C$91,BB189=NT!$C$97,BB189=NT!$C$104,BB189=NT!$C$110,BB189=NT!$C$116,BB189=NT!$C$123,BB189=NT!$C$129,BB189=NT!$C$135),2,1),1)</f>
        <v>1</v>
      </c>
      <c r="BC196" s="158">
        <f>IF('C'!$C$104=NT!$AB$3,+IF(OR(BC189=NT!$C$31,BC189=NT!$C$37,BC189=NT!$C$43,BC189=NT!$C$49,BC189=NT!$C$55,BC189=NT!$C$61,BC189=NT!$C$67,BC189=NT!$C$73,BC189=NT!$C$79,BC189=NT!$C$85,BC189=NT!$C$91,BC189=NT!$C$97,BC189=NT!$C$104,BC189=NT!$C$110,BC189=NT!$C$116,BC189=NT!$C$123,BC189=NT!$C$129,BC189=NT!$C$135),2,1),1)</f>
        <v>1</v>
      </c>
      <c r="BD196" s="158">
        <f>IF('C'!$C$104=NT!$AB$3,+IF(OR(BD189=NT!$C$31,BD189=NT!$C$37,BD189=NT!$C$43,BD189=NT!$C$49,BD189=NT!$C$55,BD189=NT!$C$61,BD189=NT!$C$67,BD189=NT!$C$73,BD189=NT!$C$79,BD189=NT!$C$85,BD189=NT!$C$91,BD189=NT!$C$97,BD189=NT!$C$104,BD189=NT!$C$110,BD189=NT!$C$116,BD189=NT!$C$123,BD189=NT!$C$129,BD189=NT!$C$135),2,1),1)</f>
        <v>1</v>
      </c>
      <c r="BE196" s="158">
        <f>IF('C'!$C$104=NT!$AB$3,+IF(OR(BE189=NT!$C$31,BE189=NT!$C$37,BE189=NT!$C$43,BE189=NT!$C$49,BE189=NT!$C$55,BE189=NT!$C$61,BE189=NT!$C$67,BE189=NT!$C$73,BE189=NT!$C$79,BE189=NT!$C$85,BE189=NT!$C$91,BE189=NT!$C$97,BE189=NT!$C$104,BE189=NT!$C$110,BE189=NT!$C$116,BE189=NT!$C$123,BE189=NT!$C$129,BE189=NT!$C$135),2,1),1)</f>
        <v>1</v>
      </c>
      <c r="BF196" s="158">
        <f>IF('C'!$C$104=NT!$AB$3,+IF(OR(BF189=NT!$C$31,BF189=NT!$C$37,BF189=NT!$C$43,BF189=NT!$C$49,BF189=NT!$C$55,BF189=NT!$C$61,BF189=NT!$C$67,BF189=NT!$C$73,BF189=NT!$C$79,BF189=NT!$C$85,BF189=NT!$C$91,BF189=NT!$C$97,BF189=NT!$C$104,BF189=NT!$C$110,BF189=NT!$C$116,BF189=NT!$C$123,BF189=NT!$C$129,BF189=NT!$C$135),2,1),1)</f>
        <v>1</v>
      </c>
      <c r="BG196" s="158">
        <f>IF('C'!$C$104=NT!$AB$3,+IF(OR(BG189=NT!$C$31,BG189=NT!$C$37,BG189=NT!$C$43,BG189=NT!$C$49,BG189=NT!$C$55,BG189=NT!$C$61,BG189=NT!$C$67,BG189=NT!$C$73,BG189=NT!$C$79,BG189=NT!$C$85,BG189=NT!$C$91,BG189=NT!$C$97,BG189=NT!$C$104,BG189=NT!$C$110,BG189=NT!$C$116,BG189=NT!$C$123,BG189=NT!$C$129,BG189=NT!$C$135),2,1),1)</f>
        <v>1</v>
      </c>
      <c r="BH196" s="158">
        <f>IF('C'!$C$104=NT!$AB$3,+IF(OR(BH189=NT!$C$31,BH189=NT!$C$37,BH189=NT!$C$43,BH189=NT!$C$49,BH189=NT!$C$55,BH189=NT!$C$61,BH189=NT!$C$67,BH189=NT!$C$73,BH189=NT!$C$79,BH189=NT!$C$85,BH189=NT!$C$91,BH189=NT!$C$97,BH189=NT!$C$104,BH189=NT!$C$110,BH189=NT!$C$116,BH189=NT!$C$123,BH189=NT!$C$129,BH189=NT!$C$135),2,1),1)</f>
        <v>1</v>
      </c>
      <c r="BI196" s="158">
        <f>IF('C'!$C$104=NT!$AB$3,+IF(OR(BI189=NT!$C$31,BI189=NT!$C$37,BI189=NT!$C$43,BI189=NT!$C$49,BI189=NT!$C$55,BI189=NT!$C$61,BI189=NT!$C$67,BI189=NT!$C$73,BI189=NT!$C$79,BI189=NT!$C$85,BI189=NT!$C$91,BI189=NT!$C$97,BI189=NT!$C$104,BI189=NT!$C$110,BI189=NT!$C$116,BI189=NT!$C$123,BI189=NT!$C$129,BI189=NT!$C$135),2,1),1)</f>
        <v>1</v>
      </c>
      <c r="BJ196" s="158">
        <f>IF('C'!$C$104=NT!$AB$3,+IF(OR(BJ189=NT!$C$31,BJ189=NT!$C$37,BJ189=NT!$C$43,BJ189=NT!$C$49,BJ189=NT!$C$55,BJ189=NT!$C$61,BJ189=NT!$C$67,BJ189=NT!$C$73,BJ189=NT!$C$79,BJ189=NT!$C$85,BJ189=NT!$C$91,BJ189=NT!$C$97,BJ189=NT!$C$104,BJ189=NT!$C$110,BJ189=NT!$C$116,BJ189=NT!$C$123,BJ189=NT!$C$129,BJ189=NT!$C$135),2,1),1)</f>
        <v>1</v>
      </c>
      <c r="BK196" s="158">
        <f>IF('C'!$C$104=NT!$AB$3,+IF(OR(BK189=NT!$C$31,BK189=NT!$C$37,BK189=NT!$C$43,BK189=NT!$C$49,BK189=NT!$C$55,BK189=NT!$C$61,BK189=NT!$C$67,BK189=NT!$C$73,BK189=NT!$C$79,BK189=NT!$C$85,BK189=NT!$C$91,BK189=NT!$C$97,BK189=NT!$C$104,BK189=NT!$C$110,BK189=NT!$C$116,BK189=NT!$C$123,BK189=NT!$C$129,BK189=NT!$C$135),2,1),1)</f>
        <v>1</v>
      </c>
    </row>
    <row r="198" spans="1:63" s="122" customFormat="1">
      <c r="A198" s="140"/>
      <c r="B198" s="254">
        <f>+'C'!B105</f>
        <v>0</v>
      </c>
      <c r="C198" s="194"/>
      <c r="D198" s="155">
        <f>+Home!$J$11</f>
        <v>40909</v>
      </c>
      <c r="E198" s="155">
        <f t="shared" ref="E198:AJ198" si="128">EDATE(D198,1)</f>
        <v>40940</v>
      </c>
      <c r="F198" s="155">
        <f t="shared" si="128"/>
        <v>40969</v>
      </c>
      <c r="G198" s="155">
        <f t="shared" si="128"/>
        <v>41000</v>
      </c>
      <c r="H198" s="155">
        <f t="shared" si="128"/>
        <v>41030</v>
      </c>
      <c r="I198" s="155">
        <f t="shared" si="128"/>
        <v>41061</v>
      </c>
      <c r="J198" s="155">
        <f t="shared" si="128"/>
        <v>41091</v>
      </c>
      <c r="K198" s="155">
        <f t="shared" si="128"/>
        <v>41122</v>
      </c>
      <c r="L198" s="155">
        <f t="shared" si="128"/>
        <v>41153</v>
      </c>
      <c r="M198" s="155">
        <f t="shared" si="128"/>
        <v>41183</v>
      </c>
      <c r="N198" s="155">
        <f t="shared" si="128"/>
        <v>41214</v>
      </c>
      <c r="O198" s="155">
        <f t="shared" si="128"/>
        <v>41244</v>
      </c>
      <c r="P198" s="155">
        <f t="shared" si="128"/>
        <v>41275</v>
      </c>
      <c r="Q198" s="155">
        <f t="shared" si="128"/>
        <v>41306</v>
      </c>
      <c r="R198" s="155">
        <f t="shared" si="128"/>
        <v>41334</v>
      </c>
      <c r="S198" s="155">
        <f t="shared" si="128"/>
        <v>41365</v>
      </c>
      <c r="T198" s="155">
        <f t="shared" si="128"/>
        <v>41395</v>
      </c>
      <c r="U198" s="155">
        <f t="shared" si="128"/>
        <v>41426</v>
      </c>
      <c r="V198" s="155">
        <f t="shared" si="128"/>
        <v>41456</v>
      </c>
      <c r="W198" s="155">
        <f t="shared" si="128"/>
        <v>41487</v>
      </c>
      <c r="X198" s="155">
        <f t="shared" si="128"/>
        <v>41518</v>
      </c>
      <c r="Y198" s="155">
        <f t="shared" si="128"/>
        <v>41548</v>
      </c>
      <c r="Z198" s="155">
        <f t="shared" si="128"/>
        <v>41579</v>
      </c>
      <c r="AA198" s="155">
        <f t="shared" si="128"/>
        <v>41609</v>
      </c>
      <c r="AB198" s="155">
        <f t="shared" si="128"/>
        <v>41640</v>
      </c>
      <c r="AC198" s="155">
        <f t="shared" si="128"/>
        <v>41671</v>
      </c>
      <c r="AD198" s="155">
        <f t="shared" si="128"/>
        <v>41699</v>
      </c>
      <c r="AE198" s="155">
        <f t="shared" si="128"/>
        <v>41730</v>
      </c>
      <c r="AF198" s="155">
        <f t="shared" si="128"/>
        <v>41760</v>
      </c>
      <c r="AG198" s="155">
        <f t="shared" si="128"/>
        <v>41791</v>
      </c>
      <c r="AH198" s="155">
        <f t="shared" si="128"/>
        <v>41821</v>
      </c>
      <c r="AI198" s="155">
        <f t="shared" si="128"/>
        <v>41852</v>
      </c>
      <c r="AJ198" s="155">
        <f t="shared" si="128"/>
        <v>41883</v>
      </c>
      <c r="AK198" s="155">
        <f t="shared" ref="AK198:BK198" si="129">EDATE(AJ198,1)</f>
        <v>41913</v>
      </c>
      <c r="AL198" s="155">
        <f t="shared" si="129"/>
        <v>41944</v>
      </c>
      <c r="AM198" s="155">
        <f t="shared" si="129"/>
        <v>41974</v>
      </c>
      <c r="AN198" s="155">
        <f t="shared" si="129"/>
        <v>42005</v>
      </c>
      <c r="AO198" s="155">
        <f t="shared" si="129"/>
        <v>42036</v>
      </c>
      <c r="AP198" s="155">
        <f t="shared" si="129"/>
        <v>42064</v>
      </c>
      <c r="AQ198" s="155">
        <f t="shared" si="129"/>
        <v>42095</v>
      </c>
      <c r="AR198" s="155">
        <f t="shared" si="129"/>
        <v>42125</v>
      </c>
      <c r="AS198" s="155">
        <f t="shared" si="129"/>
        <v>42156</v>
      </c>
      <c r="AT198" s="155">
        <f t="shared" si="129"/>
        <v>42186</v>
      </c>
      <c r="AU198" s="155">
        <f t="shared" si="129"/>
        <v>42217</v>
      </c>
      <c r="AV198" s="155">
        <f t="shared" si="129"/>
        <v>42248</v>
      </c>
      <c r="AW198" s="155">
        <f t="shared" si="129"/>
        <v>42278</v>
      </c>
      <c r="AX198" s="155">
        <f t="shared" si="129"/>
        <v>42309</v>
      </c>
      <c r="AY198" s="155">
        <f t="shared" si="129"/>
        <v>42339</v>
      </c>
      <c r="AZ198" s="155">
        <f t="shared" si="129"/>
        <v>42370</v>
      </c>
      <c r="BA198" s="155">
        <f t="shared" si="129"/>
        <v>42401</v>
      </c>
      <c r="BB198" s="155">
        <f t="shared" si="129"/>
        <v>42430</v>
      </c>
      <c r="BC198" s="155">
        <f t="shared" si="129"/>
        <v>42461</v>
      </c>
      <c r="BD198" s="155">
        <f t="shared" si="129"/>
        <v>42491</v>
      </c>
      <c r="BE198" s="155">
        <f t="shared" si="129"/>
        <v>42522</v>
      </c>
      <c r="BF198" s="155">
        <f t="shared" si="129"/>
        <v>42552</v>
      </c>
      <c r="BG198" s="155">
        <f t="shared" si="129"/>
        <v>42583</v>
      </c>
      <c r="BH198" s="155">
        <f t="shared" si="129"/>
        <v>42614</v>
      </c>
      <c r="BI198" s="155">
        <f t="shared" si="129"/>
        <v>42644</v>
      </c>
      <c r="BJ198" s="155">
        <f t="shared" si="129"/>
        <v>42675</v>
      </c>
      <c r="BK198" s="155">
        <f t="shared" si="129"/>
        <v>42705</v>
      </c>
    </row>
    <row r="199" spans="1:63" s="122" customFormat="1">
      <c r="A199" s="140"/>
      <c r="B199" s="226" t="s">
        <v>175</v>
      </c>
      <c r="C199" s="213"/>
      <c r="D199" s="229">
        <f>+IF(AND(D198&gt;='C'!$R105,D198&lt;'C'!$T105),'C'!$O105,0)</f>
        <v>0</v>
      </c>
      <c r="E199" s="229">
        <f>+IF(AND(E198&gt;='C'!$R105,E198&lt;'C'!$T105),'C'!$O105,0)</f>
        <v>0</v>
      </c>
      <c r="F199" s="229">
        <f>+IF(AND(F198&gt;='C'!$R105,F198&lt;'C'!$T105),'C'!$O105,0)</f>
        <v>0</v>
      </c>
      <c r="G199" s="229">
        <f>+IF(AND(G198&gt;='C'!$R105,G198&lt;'C'!$T105),'C'!$O105,0)</f>
        <v>0</v>
      </c>
      <c r="H199" s="229">
        <f>+IF(AND(H198&gt;='C'!$R105,H198&lt;'C'!$T105),'C'!$O105,0)</f>
        <v>0</v>
      </c>
      <c r="I199" s="229">
        <f>+IF(AND(I198&gt;='C'!$R105,I198&lt;'C'!$T105),'C'!$O105,0)</f>
        <v>0</v>
      </c>
      <c r="J199" s="229">
        <f>+IF(AND(J198&gt;='C'!$R105,J198&lt;'C'!$T105),'C'!$O105,0)</f>
        <v>0</v>
      </c>
      <c r="K199" s="229">
        <f>+IF(AND(K198&gt;='C'!$R105,K198&lt;'C'!$T105),'C'!$O105,0)</f>
        <v>0</v>
      </c>
      <c r="L199" s="229">
        <f>+IF(AND(L198&gt;='C'!$R105,L198&lt;'C'!$T105),'C'!$O105,0)</f>
        <v>0</v>
      </c>
      <c r="M199" s="229">
        <f>+IF(AND(M198&gt;='C'!$R105,M198&lt;'C'!$T105),'C'!$O105,0)</f>
        <v>0</v>
      </c>
      <c r="N199" s="229">
        <f>+IF(AND(N198&gt;='C'!$R105,N198&lt;'C'!$T105),'C'!$O105,0)</f>
        <v>0</v>
      </c>
      <c r="O199" s="229">
        <f>+IF(AND(O198&gt;='C'!$R105,O198&lt;'C'!$T105),'C'!$O105,0)</f>
        <v>0</v>
      </c>
      <c r="P199" s="229">
        <f>+IF(AND(P198&gt;='C'!$R105,P198&lt;'C'!$T105),'C'!$O105,0)</f>
        <v>0</v>
      </c>
      <c r="Q199" s="229">
        <f>+IF(AND(Q198&gt;='C'!$R105,Q198&lt;'C'!$T105),'C'!$O105,0)</f>
        <v>0</v>
      </c>
      <c r="R199" s="229">
        <f>+IF(AND(R198&gt;='C'!$R105,R198&lt;'C'!$T105),'C'!$O105,0)</f>
        <v>0</v>
      </c>
      <c r="S199" s="229">
        <f>+IF(AND(S198&gt;='C'!$R105,S198&lt;'C'!$T105),'C'!$O105,0)</f>
        <v>0</v>
      </c>
      <c r="T199" s="229">
        <f>+IF(AND(T198&gt;='C'!$R105,T198&lt;'C'!$T105),'C'!$O105,0)</f>
        <v>0</v>
      </c>
      <c r="U199" s="229">
        <f>+IF(AND(U198&gt;='C'!$R105,U198&lt;'C'!$T105),'C'!$O105,0)</f>
        <v>0</v>
      </c>
      <c r="V199" s="229">
        <f>+IF(AND(V198&gt;='C'!$R105,V198&lt;'C'!$T105),'C'!$O105,0)</f>
        <v>0</v>
      </c>
      <c r="W199" s="229">
        <f>+IF(AND(W198&gt;='C'!$R105,W198&lt;'C'!$T105),'C'!$O105,0)</f>
        <v>0</v>
      </c>
      <c r="X199" s="229">
        <f>+IF(AND(X198&gt;='C'!$R105,X198&lt;'C'!$T105),'C'!$O105,0)</f>
        <v>0</v>
      </c>
      <c r="Y199" s="229">
        <f>+IF(AND(Y198&gt;='C'!$R105,Y198&lt;'C'!$T105),'C'!$O105,0)</f>
        <v>0</v>
      </c>
      <c r="Z199" s="229">
        <f>+IF(AND(Z198&gt;='C'!$R105,Z198&lt;'C'!$T105),'C'!$O105,0)</f>
        <v>0</v>
      </c>
      <c r="AA199" s="229">
        <f>+IF(AND(AA198&gt;='C'!$R105,AA198&lt;'C'!$T105),'C'!$O105,0)</f>
        <v>0</v>
      </c>
      <c r="AB199" s="229">
        <f>+IF(AND(AB198&gt;='C'!$R105,AB198&lt;'C'!$T105),'C'!$O105,0)</f>
        <v>0</v>
      </c>
      <c r="AC199" s="229">
        <f>+IF(AND(AC198&gt;='C'!$R105,AC198&lt;'C'!$T105),'C'!$O105,0)</f>
        <v>0</v>
      </c>
      <c r="AD199" s="229">
        <f>+IF(AND(AD198&gt;='C'!$R105,AD198&lt;'C'!$T105),'C'!$O105,0)</f>
        <v>0</v>
      </c>
      <c r="AE199" s="229">
        <f>+IF(AND(AE198&gt;='C'!$R105,AE198&lt;'C'!$T105),'C'!$O105,0)</f>
        <v>0</v>
      </c>
      <c r="AF199" s="229">
        <f>+IF(AND(AF198&gt;='C'!$R105,AF198&lt;'C'!$T105),'C'!$O105,0)</f>
        <v>0</v>
      </c>
      <c r="AG199" s="229">
        <f>+IF(AND(AG198&gt;='C'!$R105,AG198&lt;'C'!$T105),'C'!$O105,0)</f>
        <v>0</v>
      </c>
      <c r="AH199" s="229">
        <f>+IF(AND(AH198&gt;='C'!$R105,AH198&lt;'C'!$T105),'C'!$O105,0)</f>
        <v>0</v>
      </c>
      <c r="AI199" s="229">
        <f>+IF(AND(AI198&gt;='C'!$R105,AI198&lt;'C'!$T105),'C'!$O105,0)</f>
        <v>0</v>
      </c>
      <c r="AJ199" s="229">
        <f>+IF(AND(AJ198&gt;='C'!$R105,AJ198&lt;'C'!$T105),'C'!$O105,0)</f>
        <v>0</v>
      </c>
      <c r="AK199" s="229">
        <f>+IF(AND(AK198&gt;='C'!$R105,AK198&lt;'C'!$T105),'C'!$O105,0)</f>
        <v>0</v>
      </c>
      <c r="AL199" s="229">
        <f>+IF(AND(AL198&gt;='C'!$R105,AL198&lt;'C'!$T105),'C'!$O105,0)</f>
        <v>0</v>
      </c>
      <c r="AM199" s="229">
        <f>+IF(AND(AM198&gt;='C'!$R105,AM198&lt;'C'!$T105),'C'!$O105,0)</f>
        <v>0</v>
      </c>
      <c r="AN199" s="229">
        <f>+IF(AND(AN198&gt;='C'!$R105,AN198&lt;'C'!$T105),'C'!$O105,0)</f>
        <v>0</v>
      </c>
      <c r="AO199" s="229">
        <f>+IF(AND(AO198&gt;='C'!$R105,AO198&lt;'C'!$T105),'C'!$O105,0)</f>
        <v>0</v>
      </c>
      <c r="AP199" s="229">
        <f>+IF(AND(AP198&gt;='C'!$R105,AP198&lt;'C'!$T105),'C'!$O105,0)</f>
        <v>0</v>
      </c>
      <c r="AQ199" s="229">
        <f>+IF(AND(AQ198&gt;='C'!$R105,AQ198&lt;'C'!$T105),'C'!$O105,0)</f>
        <v>0</v>
      </c>
      <c r="AR199" s="229">
        <f>+IF(AND(AR198&gt;='C'!$R105,AR198&lt;'C'!$T105),'C'!$O105,0)</f>
        <v>0</v>
      </c>
      <c r="AS199" s="229">
        <f>+IF(AND(AS198&gt;='C'!$R105,AS198&lt;'C'!$T105),'C'!$O105,0)</f>
        <v>0</v>
      </c>
      <c r="AT199" s="229">
        <f>+IF(AND(AT198&gt;='C'!$R105,AT198&lt;'C'!$T105),'C'!$O105,0)</f>
        <v>0</v>
      </c>
      <c r="AU199" s="229">
        <f>+IF(AND(AU198&gt;='C'!$R105,AU198&lt;'C'!$T105),'C'!$O105,0)</f>
        <v>0</v>
      </c>
      <c r="AV199" s="229">
        <f>+IF(AND(AV198&gt;='C'!$R105,AV198&lt;'C'!$T105),'C'!$O105,0)</f>
        <v>0</v>
      </c>
      <c r="AW199" s="229">
        <f>+IF(AND(AW198&gt;='C'!$R105,AW198&lt;'C'!$T105),'C'!$O105,0)</f>
        <v>0</v>
      </c>
      <c r="AX199" s="229">
        <f>+IF(AND(AX198&gt;='C'!$R105,AX198&lt;'C'!$T105),'C'!$O105,0)</f>
        <v>0</v>
      </c>
      <c r="AY199" s="229">
        <f>+IF(AND(AY198&gt;='C'!$R105,AY198&lt;'C'!$T105),'C'!$O105,0)</f>
        <v>0</v>
      </c>
      <c r="AZ199" s="229">
        <f>+IF(AND(AZ198&gt;='C'!$R105,AZ198&lt;'C'!$T105),'C'!$O105,0)</f>
        <v>0</v>
      </c>
      <c r="BA199" s="229">
        <f>+IF(AND(BA198&gt;='C'!$R105,BA198&lt;'C'!$T105),'C'!$O105,0)</f>
        <v>0</v>
      </c>
      <c r="BB199" s="229">
        <f>+IF(AND(BB198&gt;='C'!$R105,BB198&lt;'C'!$T105),'C'!$O105,0)</f>
        <v>0</v>
      </c>
      <c r="BC199" s="229">
        <f>+IF(AND(BC198&gt;='C'!$R105,BC198&lt;'C'!$T105),'C'!$O105,0)</f>
        <v>0</v>
      </c>
      <c r="BD199" s="229">
        <f>+IF(AND(BD198&gt;='C'!$R105,BD198&lt;'C'!$T105),'C'!$O105,0)</f>
        <v>0</v>
      </c>
      <c r="BE199" s="229">
        <f>+IF(AND(BE198&gt;='C'!$R105,BE198&lt;'C'!$T105),'C'!$O105,0)</f>
        <v>0</v>
      </c>
      <c r="BF199" s="229">
        <f>+IF(AND(BF198&gt;='C'!$R105,BF198&lt;'C'!$T105),'C'!$O105,0)</f>
        <v>0</v>
      </c>
      <c r="BG199" s="229">
        <f>+IF(AND(BG198&gt;='C'!$R105,BG198&lt;'C'!$T105),'C'!$O105,0)</f>
        <v>0</v>
      </c>
      <c r="BH199" s="229">
        <f>+IF(AND(BH198&gt;='C'!$R105,BH198&lt;'C'!$T105),'C'!$O105,0)</f>
        <v>0</v>
      </c>
      <c r="BI199" s="229">
        <f>+IF(AND(BI198&gt;='C'!$R105,BI198&lt;'C'!$T105),'C'!$O105,0)</f>
        <v>0</v>
      </c>
      <c r="BJ199" s="229">
        <f>+IF(AND(BJ198&gt;='C'!$R105,BJ198&lt;'C'!$T105),'C'!$O105,0)</f>
        <v>0</v>
      </c>
      <c r="BK199" s="229">
        <f>+IF(AND(BK198&gt;='C'!$R105,BK198&lt;'C'!$T105),'C'!$O105,0)</f>
        <v>0</v>
      </c>
    </row>
    <row r="200" spans="1:63" s="122" customFormat="1">
      <c r="A200" s="140"/>
      <c r="B200" s="226" t="s">
        <v>248</v>
      </c>
      <c r="C200" s="213"/>
      <c r="D200" s="229">
        <f>+IF(AND(D198&gt;='C'!$R105,D198&lt;'C'!$T105),'C'!$G105,0)*D205</f>
        <v>0</v>
      </c>
      <c r="E200" s="229">
        <f>+IF(AND(E198&gt;='C'!$R105,E198&lt;'C'!$T105),'C'!$G105,0)*E205</f>
        <v>0</v>
      </c>
      <c r="F200" s="229">
        <f>+IF(AND(F198&gt;='C'!$R105,F198&lt;'C'!$T105),'C'!$G105,0)*F205</f>
        <v>0</v>
      </c>
      <c r="G200" s="229">
        <f>+IF(AND(G198&gt;='C'!$R105,G198&lt;'C'!$T105),'C'!$G105,0)*G205</f>
        <v>0</v>
      </c>
      <c r="H200" s="229">
        <f>+IF(AND(H198&gt;='C'!$R105,H198&lt;'C'!$T105),'C'!$G105,0)*H205</f>
        <v>0</v>
      </c>
      <c r="I200" s="229">
        <f>+IF(AND(I198&gt;='C'!$R105,I198&lt;'C'!$T105),'C'!$G105,0)*I205</f>
        <v>0</v>
      </c>
      <c r="J200" s="229">
        <f>+IF(AND(J198&gt;='C'!$R105,J198&lt;'C'!$T105),'C'!$G105,0)*J205</f>
        <v>0</v>
      </c>
      <c r="K200" s="229">
        <f>+IF(AND(K198&gt;='C'!$R105,K198&lt;'C'!$T105),'C'!$G105,0)*K205</f>
        <v>0</v>
      </c>
      <c r="L200" s="229">
        <f>+IF(AND(L198&gt;='C'!$R105,L198&lt;'C'!$T105),'C'!$G105,0)*L205</f>
        <v>0</v>
      </c>
      <c r="M200" s="229">
        <f>+IF(AND(M198&gt;='C'!$R105,M198&lt;'C'!$T105),'C'!$G105,0)*M205</f>
        <v>0</v>
      </c>
      <c r="N200" s="229">
        <f>+IF(AND(N198&gt;='C'!$R105,N198&lt;'C'!$T105),'C'!$G105,0)*N205</f>
        <v>0</v>
      </c>
      <c r="O200" s="229">
        <f>+IF(AND(O198&gt;='C'!$R105,O198&lt;'C'!$T105),'C'!$G105,0)*O205</f>
        <v>0</v>
      </c>
      <c r="P200" s="229">
        <f>+IF(AND(P198&gt;='C'!$R105,P198&lt;'C'!$T105),'C'!$G105,0)*P205</f>
        <v>0</v>
      </c>
      <c r="Q200" s="229">
        <f>+IF(AND(Q198&gt;='C'!$R105,Q198&lt;'C'!$T105),'C'!$G105,0)*Q205</f>
        <v>0</v>
      </c>
      <c r="R200" s="229">
        <f>+IF(AND(R198&gt;='C'!$R105,R198&lt;'C'!$T105),'C'!$G105,0)*R205</f>
        <v>0</v>
      </c>
      <c r="S200" s="229">
        <f>+IF(AND(S198&gt;='C'!$R105,S198&lt;'C'!$T105),'C'!$G105,0)*S205</f>
        <v>0</v>
      </c>
      <c r="T200" s="229">
        <f>+IF(AND(T198&gt;='C'!$R105,T198&lt;'C'!$T105),'C'!$G105,0)*T205</f>
        <v>0</v>
      </c>
      <c r="U200" s="229">
        <f>+IF(AND(U198&gt;='C'!$R105,U198&lt;'C'!$T105),'C'!$G105,0)*U205</f>
        <v>0</v>
      </c>
      <c r="V200" s="229">
        <f>+IF(AND(V198&gt;='C'!$R105,V198&lt;'C'!$T105),'C'!$G105,0)*V205</f>
        <v>0</v>
      </c>
      <c r="W200" s="229">
        <f>+IF(AND(W198&gt;='C'!$R105,W198&lt;'C'!$T105),'C'!$G105,0)*W205</f>
        <v>0</v>
      </c>
      <c r="X200" s="229">
        <f>+IF(AND(X198&gt;='C'!$R105,X198&lt;'C'!$T105),'C'!$G105,0)*X205</f>
        <v>0</v>
      </c>
      <c r="Y200" s="229">
        <f>+IF(AND(Y198&gt;='C'!$R105,Y198&lt;'C'!$T105),'C'!$G105,0)*Y205</f>
        <v>0</v>
      </c>
      <c r="Z200" s="229">
        <f>+IF(AND(Z198&gt;='C'!$R105,Z198&lt;'C'!$T105),'C'!$G105,0)*Z205</f>
        <v>0</v>
      </c>
      <c r="AA200" s="229">
        <f>+IF(AND(AA198&gt;='C'!$R105,AA198&lt;'C'!$T105),'C'!$G105,0)*AA205</f>
        <v>0</v>
      </c>
      <c r="AB200" s="229">
        <f>+IF(AND(AB198&gt;='C'!$R105,AB198&lt;'C'!$T105),'C'!$G105,0)*AB205</f>
        <v>0</v>
      </c>
      <c r="AC200" s="229">
        <f>+IF(AND(AC198&gt;='C'!$R105,AC198&lt;'C'!$T105),'C'!$G105,0)*AC205</f>
        <v>0</v>
      </c>
      <c r="AD200" s="229">
        <f>+IF(AND(AD198&gt;='C'!$R105,AD198&lt;'C'!$T105),'C'!$G105,0)*AD205</f>
        <v>0</v>
      </c>
      <c r="AE200" s="229">
        <f>+IF(AND(AE198&gt;='C'!$R105,AE198&lt;'C'!$T105),'C'!$G105,0)*AE205</f>
        <v>0</v>
      </c>
      <c r="AF200" s="229">
        <f>+IF(AND(AF198&gt;='C'!$R105,AF198&lt;'C'!$T105),'C'!$G105,0)*AF205</f>
        <v>0</v>
      </c>
      <c r="AG200" s="229">
        <f>+IF(AND(AG198&gt;='C'!$R105,AG198&lt;'C'!$T105),'C'!$G105,0)*AG205</f>
        <v>0</v>
      </c>
      <c r="AH200" s="229">
        <f>+IF(AND(AH198&gt;='C'!$R105,AH198&lt;'C'!$T105),'C'!$G105,0)*AH205</f>
        <v>0</v>
      </c>
      <c r="AI200" s="229">
        <f>+IF(AND(AI198&gt;='C'!$R105,AI198&lt;'C'!$T105),'C'!$G105,0)*AI205</f>
        <v>0</v>
      </c>
      <c r="AJ200" s="229">
        <f>+IF(AND(AJ198&gt;='C'!$R105,AJ198&lt;'C'!$T105),'C'!$G105,0)*AJ205</f>
        <v>0</v>
      </c>
      <c r="AK200" s="229">
        <f>+IF(AND(AK198&gt;='C'!$R105,AK198&lt;'C'!$T105),'C'!$G105,0)*AK205</f>
        <v>0</v>
      </c>
      <c r="AL200" s="229">
        <f>+IF(AND(AL198&gt;='C'!$R105,AL198&lt;'C'!$T105),'C'!$G105,0)*AL205</f>
        <v>0</v>
      </c>
      <c r="AM200" s="229">
        <f>+IF(AND(AM198&gt;='C'!$R105,AM198&lt;'C'!$T105),'C'!$G105,0)*AM205</f>
        <v>0</v>
      </c>
      <c r="AN200" s="229">
        <f>+IF(AND(AN198&gt;='C'!$R105,AN198&lt;'C'!$T105),'C'!$G105,0)*AN205</f>
        <v>0</v>
      </c>
      <c r="AO200" s="229">
        <f>+IF(AND(AO198&gt;='C'!$R105,AO198&lt;'C'!$T105),'C'!$G105,0)*AO205</f>
        <v>0</v>
      </c>
      <c r="AP200" s="229">
        <f>+IF(AND(AP198&gt;='C'!$R105,AP198&lt;'C'!$T105),'C'!$G105,0)*AP205</f>
        <v>0</v>
      </c>
      <c r="AQ200" s="229">
        <f>+IF(AND(AQ198&gt;='C'!$R105,AQ198&lt;'C'!$T105),'C'!$G105,0)*AQ205</f>
        <v>0</v>
      </c>
      <c r="AR200" s="229">
        <f>+IF(AND(AR198&gt;='C'!$R105,AR198&lt;'C'!$T105),'C'!$G105,0)*AR205</f>
        <v>0</v>
      </c>
      <c r="AS200" s="229">
        <f>+IF(AND(AS198&gt;='C'!$R105,AS198&lt;'C'!$T105),'C'!$G105,0)*AS205</f>
        <v>0</v>
      </c>
      <c r="AT200" s="229">
        <f>+IF(AND(AT198&gt;='C'!$R105,AT198&lt;'C'!$T105),'C'!$G105,0)*AT205</f>
        <v>0</v>
      </c>
      <c r="AU200" s="229">
        <f>+IF(AND(AU198&gt;='C'!$R105,AU198&lt;'C'!$T105),'C'!$G105,0)*AU205</f>
        <v>0</v>
      </c>
      <c r="AV200" s="229">
        <f>+IF(AND(AV198&gt;='C'!$R105,AV198&lt;'C'!$T105),'C'!$G105,0)*AV205</f>
        <v>0</v>
      </c>
      <c r="AW200" s="229">
        <f>+IF(AND(AW198&gt;='C'!$R105,AW198&lt;'C'!$T105),'C'!$G105,0)*AW205</f>
        <v>0</v>
      </c>
      <c r="AX200" s="229">
        <f>+IF(AND(AX198&gt;='C'!$R105,AX198&lt;'C'!$T105),'C'!$G105,0)*AX205</f>
        <v>0</v>
      </c>
      <c r="AY200" s="229">
        <f>+IF(AND(AY198&gt;='C'!$R105,AY198&lt;'C'!$T105),'C'!$G105,0)*AY205</f>
        <v>0</v>
      </c>
      <c r="AZ200" s="229">
        <f>+IF(AND(AZ198&gt;='C'!$R105,AZ198&lt;'C'!$T105),'C'!$G105,0)*AZ205</f>
        <v>0</v>
      </c>
      <c r="BA200" s="229">
        <f>+IF(AND(BA198&gt;='C'!$R105,BA198&lt;'C'!$T105),'C'!$G105,0)*BA205</f>
        <v>0</v>
      </c>
      <c r="BB200" s="229">
        <f>+IF(AND(BB198&gt;='C'!$R105,BB198&lt;'C'!$T105),'C'!$G105,0)*BB205</f>
        <v>0</v>
      </c>
      <c r="BC200" s="229">
        <f>+IF(AND(BC198&gt;='C'!$R105,BC198&lt;'C'!$T105),'C'!$G105,0)*BC205</f>
        <v>0</v>
      </c>
      <c r="BD200" s="229">
        <f>+IF(AND(BD198&gt;='C'!$R105,BD198&lt;'C'!$T105),'C'!$G105,0)*BD205</f>
        <v>0</v>
      </c>
      <c r="BE200" s="229">
        <f>+IF(AND(BE198&gt;='C'!$R105,BE198&lt;'C'!$T105),'C'!$G105,0)*BE205</f>
        <v>0</v>
      </c>
      <c r="BF200" s="229">
        <f>+IF(AND(BF198&gt;='C'!$R105,BF198&lt;'C'!$T105),'C'!$G105,0)*BF205</f>
        <v>0</v>
      </c>
      <c r="BG200" s="229">
        <f>+IF(AND(BG198&gt;='C'!$R105,BG198&lt;'C'!$T105),'C'!$G105,0)*BG205</f>
        <v>0</v>
      </c>
      <c r="BH200" s="229">
        <f>+IF(AND(BH198&gt;='C'!$R105,BH198&lt;'C'!$T105),'C'!$G105,0)*BH205</f>
        <v>0</v>
      </c>
      <c r="BI200" s="229">
        <f>+IF(AND(BI198&gt;='C'!$R105,BI198&lt;'C'!$T105),'C'!$G105,0)*BI205</f>
        <v>0</v>
      </c>
      <c r="BJ200" s="229">
        <f>+IF(AND(BJ198&gt;='C'!$R105,BJ198&lt;'C'!$T105),'C'!$G105,0)*BJ205</f>
        <v>0</v>
      </c>
      <c r="BK200" s="229">
        <f>+IF(AND(BK198&gt;='C'!$R105,BK198&lt;'C'!$T105),'C'!$G105,0)*BK205</f>
        <v>0</v>
      </c>
    </row>
    <row r="201" spans="1:63" s="122" customFormat="1">
      <c r="A201" s="140"/>
      <c r="B201" s="226" t="s">
        <v>247</v>
      </c>
      <c r="C201" s="213"/>
      <c r="D201" s="229">
        <f t="shared" ref="D201:AI201" si="130">+D200-D202-D199</f>
        <v>0</v>
      </c>
      <c r="E201" s="229">
        <f t="shared" si="130"/>
        <v>0</v>
      </c>
      <c r="F201" s="229">
        <f t="shared" si="130"/>
        <v>0</v>
      </c>
      <c r="G201" s="229">
        <f t="shared" si="130"/>
        <v>0</v>
      </c>
      <c r="H201" s="229">
        <f t="shared" si="130"/>
        <v>0</v>
      </c>
      <c r="I201" s="229">
        <f t="shared" si="130"/>
        <v>0</v>
      </c>
      <c r="J201" s="229">
        <f t="shared" si="130"/>
        <v>0</v>
      </c>
      <c r="K201" s="229">
        <f t="shared" si="130"/>
        <v>0</v>
      </c>
      <c r="L201" s="229">
        <f t="shared" si="130"/>
        <v>0</v>
      </c>
      <c r="M201" s="229">
        <f t="shared" si="130"/>
        <v>0</v>
      </c>
      <c r="N201" s="229">
        <f t="shared" si="130"/>
        <v>0</v>
      </c>
      <c r="O201" s="229">
        <f t="shared" si="130"/>
        <v>0</v>
      </c>
      <c r="P201" s="229">
        <f t="shared" si="130"/>
        <v>0</v>
      </c>
      <c r="Q201" s="229">
        <f t="shared" si="130"/>
        <v>0</v>
      </c>
      <c r="R201" s="229">
        <f t="shared" si="130"/>
        <v>0</v>
      </c>
      <c r="S201" s="229">
        <f t="shared" si="130"/>
        <v>0</v>
      </c>
      <c r="T201" s="229">
        <f t="shared" si="130"/>
        <v>0</v>
      </c>
      <c r="U201" s="229">
        <f t="shared" si="130"/>
        <v>0</v>
      </c>
      <c r="V201" s="229">
        <f t="shared" si="130"/>
        <v>0</v>
      </c>
      <c r="W201" s="229">
        <f t="shared" si="130"/>
        <v>0</v>
      </c>
      <c r="X201" s="229">
        <f t="shared" si="130"/>
        <v>0</v>
      </c>
      <c r="Y201" s="229">
        <f t="shared" si="130"/>
        <v>0</v>
      </c>
      <c r="Z201" s="229">
        <f t="shared" si="130"/>
        <v>0</v>
      </c>
      <c r="AA201" s="229">
        <f t="shared" si="130"/>
        <v>0</v>
      </c>
      <c r="AB201" s="229">
        <f t="shared" si="130"/>
        <v>0</v>
      </c>
      <c r="AC201" s="229">
        <f t="shared" si="130"/>
        <v>0</v>
      </c>
      <c r="AD201" s="229">
        <f t="shared" si="130"/>
        <v>0</v>
      </c>
      <c r="AE201" s="229">
        <f t="shared" si="130"/>
        <v>0</v>
      </c>
      <c r="AF201" s="229">
        <f t="shared" si="130"/>
        <v>0</v>
      </c>
      <c r="AG201" s="229">
        <f t="shared" si="130"/>
        <v>0</v>
      </c>
      <c r="AH201" s="229">
        <f t="shared" si="130"/>
        <v>0</v>
      </c>
      <c r="AI201" s="229">
        <f t="shared" si="130"/>
        <v>0</v>
      </c>
      <c r="AJ201" s="229">
        <f t="shared" ref="AJ201:BK201" si="131">+AJ200-AJ202-AJ199</f>
        <v>0</v>
      </c>
      <c r="AK201" s="229">
        <f t="shared" si="131"/>
        <v>0</v>
      </c>
      <c r="AL201" s="229">
        <f t="shared" si="131"/>
        <v>0</v>
      </c>
      <c r="AM201" s="229">
        <f t="shared" si="131"/>
        <v>0</v>
      </c>
      <c r="AN201" s="229">
        <f t="shared" si="131"/>
        <v>0</v>
      </c>
      <c r="AO201" s="229">
        <f t="shared" si="131"/>
        <v>0</v>
      </c>
      <c r="AP201" s="229">
        <f t="shared" si="131"/>
        <v>0</v>
      </c>
      <c r="AQ201" s="229">
        <f t="shared" si="131"/>
        <v>0</v>
      </c>
      <c r="AR201" s="229">
        <f t="shared" si="131"/>
        <v>0</v>
      </c>
      <c r="AS201" s="229">
        <f t="shared" si="131"/>
        <v>0</v>
      </c>
      <c r="AT201" s="229">
        <f t="shared" si="131"/>
        <v>0</v>
      </c>
      <c r="AU201" s="229">
        <f t="shared" si="131"/>
        <v>0</v>
      </c>
      <c r="AV201" s="229">
        <f t="shared" si="131"/>
        <v>0</v>
      </c>
      <c r="AW201" s="229">
        <f t="shared" si="131"/>
        <v>0</v>
      </c>
      <c r="AX201" s="229">
        <f t="shared" si="131"/>
        <v>0</v>
      </c>
      <c r="AY201" s="229">
        <f t="shared" si="131"/>
        <v>0</v>
      </c>
      <c r="AZ201" s="229">
        <f t="shared" si="131"/>
        <v>0</v>
      </c>
      <c r="BA201" s="229">
        <f t="shared" si="131"/>
        <v>0</v>
      </c>
      <c r="BB201" s="229">
        <f t="shared" si="131"/>
        <v>0</v>
      </c>
      <c r="BC201" s="229">
        <f t="shared" si="131"/>
        <v>0</v>
      </c>
      <c r="BD201" s="229">
        <f t="shared" si="131"/>
        <v>0</v>
      </c>
      <c r="BE201" s="229">
        <f t="shared" si="131"/>
        <v>0</v>
      </c>
      <c r="BF201" s="229">
        <f t="shared" si="131"/>
        <v>0</v>
      </c>
      <c r="BG201" s="229">
        <f t="shared" si="131"/>
        <v>0</v>
      </c>
      <c r="BH201" s="229">
        <f t="shared" si="131"/>
        <v>0</v>
      </c>
      <c r="BI201" s="229">
        <f t="shared" si="131"/>
        <v>0</v>
      </c>
      <c r="BJ201" s="229">
        <f t="shared" si="131"/>
        <v>0</v>
      </c>
      <c r="BK201" s="229">
        <f t="shared" si="131"/>
        <v>0</v>
      </c>
    </row>
    <row r="202" spans="1:63" s="122" customFormat="1">
      <c r="A202" s="140"/>
      <c r="B202" s="226" t="s">
        <v>93</v>
      </c>
      <c r="C202" s="213"/>
      <c r="D202" s="229">
        <f>+IF(AND(D198&gt;='C'!$R105,D198&lt;'C'!$T105),'C'!$J105,0)*D205</f>
        <v>0</v>
      </c>
      <c r="E202" s="229">
        <f>+IF(AND(E198&gt;='C'!$R105,E198&lt;'C'!$T105),'C'!$J105,0)*E205</f>
        <v>0</v>
      </c>
      <c r="F202" s="229">
        <f>+IF(AND(F198&gt;='C'!$R105,F198&lt;'C'!$T105),'C'!$J105,0)*F205</f>
        <v>0</v>
      </c>
      <c r="G202" s="229">
        <f>+IF(AND(G198&gt;='C'!$R105,G198&lt;'C'!$T105),'C'!$J105,0)*G205</f>
        <v>0</v>
      </c>
      <c r="H202" s="229">
        <f>+IF(AND(H198&gt;='C'!$R105,H198&lt;'C'!$T105),'C'!$J105,0)*H205</f>
        <v>0</v>
      </c>
      <c r="I202" s="229">
        <f>+IF(AND(I198&gt;='C'!$R105,I198&lt;'C'!$T105),'C'!$J105,0)*I205</f>
        <v>0</v>
      </c>
      <c r="J202" s="229">
        <f>+IF(AND(J198&gt;='C'!$R105,J198&lt;'C'!$T105),'C'!$J105,0)*J205</f>
        <v>0</v>
      </c>
      <c r="K202" s="229">
        <f>+IF(AND(K198&gt;='C'!$R105,K198&lt;'C'!$T105),'C'!$J105,0)*K205</f>
        <v>0</v>
      </c>
      <c r="L202" s="229">
        <f>+IF(AND(L198&gt;='C'!$R105,L198&lt;'C'!$T105),'C'!$J105,0)*L205</f>
        <v>0</v>
      </c>
      <c r="M202" s="229">
        <f>+IF(AND(M198&gt;='C'!$R105,M198&lt;'C'!$T105),'C'!$J105,0)*M205</f>
        <v>0</v>
      </c>
      <c r="N202" s="229">
        <f>+IF(AND(N198&gt;='C'!$R105,N198&lt;'C'!$T105),'C'!$J105,0)*N205</f>
        <v>0</v>
      </c>
      <c r="O202" s="229">
        <f>+IF(AND(O198&gt;='C'!$R105,O198&lt;'C'!$T105),'C'!$J105,0)*O205</f>
        <v>0</v>
      </c>
      <c r="P202" s="229">
        <f>+IF(AND(P198&gt;='C'!$R105,P198&lt;'C'!$T105),'C'!$J105,0)*P205</f>
        <v>0</v>
      </c>
      <c r="Q202" s="229">
        <f>+IF(AND(Q198&gt;='C'!$R105,Q198&lt;'C'!$T105),'C'!$J105,0)*Q205</f>
        <v>0</v>
      </c>
      <c r="R202" s="229">
        <f>+IF(AND(R198&gt;='C'!$R105,R198&lt;'C'!$T105),'C'!$J105,0)*R205</f>
        <v>0</v>
      </c>
      <c r="S202" s="229">
        <f>+IF(AND(S198&gt;='C'!$R105,S198&lt;'C'!$T105),'C'!$J105,0)*S205</f>
        <v>0</v>
      </c>
      <c r="T202" s="229">
        <f>+IF(AND(T198&gt;='C'!$R105,T198&lt;'C'!$T105),'C'!$J105,0)*T205</f>
        <v>0</v>
      </c>
      <c r="U202" s="229">
        <f>+IF(AND(U198&gt;='C'!$R105,U198&lt;'C'!$T105),'C'!$J105,0)*U205</f>
        <v>0</v>
      </c>
      <c r="V202" s="229">
        <f>+IF(AND(V198&gt;='C'!$R105,V198&lt;'C'!$T105),'C'!$J105,0)*V205</f>
        <v>0</v>
      </c>
      <c r="W202" s="229">
        <f>+IF(AND(W198&gt;='C'!$R105,W198&lt;'C'!$T105),'C'!$J105,0)*W205</f>
        <v>0</v>
      </c>
      <c r="X202" s="229">
        <f>+IF(AND(X198&gt;='C'!$R105,X198&lt;'C'!$T105),'C'!$J105,0)*X205</f>
        <v>0</v>
      </c>
      <c r="Y202" s="229">
        <f>+IF(AND(Y198&gt;='C'!$R105,Y198&lt;'C'!$T105),'C'!$J105,0)*Y205</f>
        <v>0</v>
      </c>
      <c r="Z202" s="229">
        <f>+IF(AND(Z198&gt;='C'!$R105,Z198&lt;'C'!$T105),'C'!$J105,0)*Z205</f>
        <v>0</v>
      </c>
      <c r="AA202" s="229">
        <f>+IF(AND(AA198&gt;='C'!$R105,AA198&lt;'C'!$T105),'C'!$J105,0)*AA205</f>
        <v>0</v>
      </c>
      <c r="AB202" s="229">
        <f>+IF(AND(AB198&gt;='C'!$R105,AB198&lt;'C'!$T105),'C'!$J105,0)*AB205</f>
        <v>0</v>
      </c>
      <c r="AC202" s="229">
        <f>+IF(AND(AC198&gt;='C'!$R105,AC198&lt;'C'!$T105),'C'!$J105,0)*AC205</f>
        <v>0</v>
      </c>
      <c r="AD202" s="229">
        <f>+IF(AND(AD198&gt;='C'!$R105,AD198&lt;'C'!$T105),'C'!$J105,0)*AD205</f>
        <v>0</v>
      </c>
      <c r="AE202" s="229">
        <f>+IF(AND(AE198&gt;='C'!$R105,AE198&lt;'C'!$T105),'C'!$J105,0)*AE205</f>
        <v>0</v>
      </c>
      <c r="AF202" s="229">
        <f>+IF(AND(AF198&gt;='C'!$R105,AF198&lt;'C'!$T105),'C'!$J105,0)*AF205</f>
        <v>0</v>
      </c>
      <c r="AG202" s="229">
        <f>+IF(AND(AG198&gt;='C'!$R105,AG198&lt;'C'!$T105),'C'!$J105,0)*AG205</f>
        <v>0</v>
      </c>
      <c r="AH202" s="229">
        <f>+IF(AND(AH198&gt;='C'!$R105,AH198&lt;'C'!$T105),'C'!$J105,0)*AH205</f>
        <v>0</v>
      </c>
      <c r="AI202" s="229">
        <f>+IF(AND(AI198&gt;='C'!$R105,AI198&lt;'C'!$T105),'C'!$J105,0)*AI205</f>
        <v>0</v>
      </c>
      <c r="AJ202" s="229">
        <f>+IF(AND(AJ198&gt;='C'!$R105,AJ198&lt;'C'!$T105),'C'!$J105,0)*AJ205</f>
        <v>0</v>
      </c>
      <c r="AK202" s="229">
        <f>+IF(AND(AK198&gt;='C'!$R105,AK198&lt;'C'!$T105),'C'!$J105,0)*AK205</f>
        <v>0</v>
      </c>
      <c r="AL202" s="229">
        <f>+IF(AND(AL198&gt;='C'!$R105,AL198&lt;'C'!$T105),'C'!$J105,0)*AL205</f>
        <v>0</v>
      </c>
      <c r="AM202" s="229">
        <f>+IF(AND(AM198&gt;='C'!$R105,AM198&lt;'C'!$T105),'C'!$J105,0)*AM205</f>
        <v>0</v>
      </c>
      <c r="AN202" s="229">
        <f>+IF(AND(AN198&gt;='C'!$R105,AN198&lt;'C'!$T105),'C'!$J105,0)*AN205</f>
        <v>0</v>
      </c>
      <c r="AO202" s="229">
        <f>+IF(AND(AO198&gt;='C'!$R105,AO198&lt;'C'!$T105),'C'!$J105,0)*AO205</f>
        <v>0</v>
      </c>
      <c r="AP202" s="229">
        <f>+IF(AND(AP198&gt;='C'!$R105,AP198&lt;'C'!$T105),'C'!$J105,0)*AP205</f>
        <v>0</v>
      </c>
      <c r="AQ202" s="229">
        <f>+IF(AND(AQ198&gt;='C'!$R105,AQ198&lt;'C'!$T105),'C'!$J105,0)*AQ205</f>
        <v>0</v>
      </c>
      <c r="AR202" s="229">
        <f>+IF(AND(AR198&gt;='C'!$R105,AR198&lt;'C'!$T105),'C'!$J105,0)*AR205</f>
        <v>0</v>
      </c>
      <c r="AS202" s="229">
        <f>+IF(AND(AS198&gt;='C'!$R105,AS198&lt;'C'!$T105),'C'!$J105,0)*AS205</f>
        <v>0</v>
      </c>
      <c r="AT202" s="229">
        <f>+IF(AND(AT198&gt;='C'!$R105,AT198&lt;'C'!$T105),'C'!$J105,0)*AT205</f>
        <v>0</v>
      </c>
      <c r="AU202" s="229">
        <f>+IF(AND(AU198&gt;='C'!$R105,AU198&lt;'C'!$T105),'C'!$J105,0)*AU205</f>
        <v>0</v>
      </c>
      <c r="AV202" s="229">
        <f>+IF(AND(AV198&gt;='C'!$R105,AV198&lt;'C'!$T105),'C'!$J105,0)*AV205</f>
        <v>0</v>
      </c>
      <c r="AW202" s="229">
        <f>+IF(AND(AW198&gt;='C'!$R105,AW198&lt;'C'!$T105),'C'!$J105,0)*AW205</f>
        <v>0</v>
      </c>
      <c r="AX202" s="229">
        <f>+IF(AND(AX198&gt;='C'!$R105,AX198&lt;'C'!$T105),'C'!$J105,0)*AX205</f>
        <v>0</v>
      </c>
      <c r="AY202" s="229">
        <f>+IF(AND(AY198&gt;='C'!$R105,AY198&lt;'C'!$T105),'C'!$J105,0)*AY205</f>
        <v>0</v>
      </c>
      <c r="AZ202" s="229">
        <f>+IF(AND(AZ198&gt;='C'!$R105,AZ198&lt;'C'!$T105),'C'!$J105,0)*AZ205</f>
        <v>0</v>
      </c>
      <c r="BA202" s="229">
        <f>+IF(AND(BA198&gt;='C'!$R105,BA198&lt;'C'!$T105),'C'!$J105,0)*BA205</f>
        <v>0</v>
      </c>
      <c r="BB202" s="229">
        <f>+IF(AND(BB198&gt;='C'!$R105,BB198&lt;'C'!$T105),'C'!$J105,0)*BB205</f>
        <v>0</v>
      </c>
      <c r="BC202" s="229">
        <f>+IF(AND(BC198&gt;='C'!$R105,BC198&lt;'C'!$T105),'C'!$J105,0)*BC205</f>
        <v>0</v>
      </c>
      <c r="BD202" s="229">
        <f>+IF(AND(BD198&gt;='C'!$R105,BD198&lt;'C'!$T105),'C'!$J105,0)*BD205</f>
        <v>0</v>
      </c>
      <c r="BE202" s="229">
        <f>+IF(AND(BE198&gt;='C'!$R105,BE198&lt;'C'!$T105),'C'!$J105,0)*BE205</f>
        <v>0</v>
      </c>
      <c r="BF202" s="229">
        <f>+IF(AND(BF198&gt;='C'!$R105,BF198&lt;'C'!$T105),'C'!$J105,0)*BF205</f>
        <v>0</v>
      </c>
      <c r="BG202" s="229">
        <f>+IF(AND(BG198&gt;='C'!$R105,BG198&lt;'C'!$T105),'C'!$J105,0)*BG205</f>
        <v>0</v>
      </c>
      <c r="BH202" s="229">
        <f>+IF(AND(BH198&gt;='C'!$R105,BH198&lt;'C'!$T105),'C'!$J105,0)*BH205</f>
        <v>0</v>
      </c>
      <c r="BI202" s="229">
        <f>+IF(AND(BI198&gt;='C'!$R105,BI198&lt;'C'!$T105),'C'!$J105,0)*BI205</f>
        <v>0</v>
      </c>
      <c r="BJ202" s="229">
        <f>+IF(AND(BJ198&gt;='C'!$R105,BJ198&lt;'C'!$T105),'C'!$J105,0)*BJ205</f>
        <v>0</v>
      </c>
      <c r="BK202" s="229">
        <f>+IF(AND(BK198&gt;='C'!$R105,BK198&lt;'C'!$T105),'C'!$J105,0)*BK205</f>
        <v>0</v>
      </c>
    </row>
    <row r="203" spans="1:63" s="122" customFormat="1">
      <c r="A203" s="140"/>
      <c r="B203" s="227" t="s">
        <v>174</v>
      </c>
      <c r="C203" s="213"/>
      <c r="D203" s="229">
        <f>+IF(AND(D198&gt;='C'!$R105,D198&lt;'C'!$T105),'C'!$M105,0)</f>
        <v>0</v>
      </c>
      <c r="E203" s="229">
        <f>+IF(AND(E198&gt;='C'!$R105,E198&lt;'C'!$T105),'C'!$M105,0)</f>
        <v>0</v>
      </c>
      <c r="F203" s="229">
        <f>+IF(AND(F198&gt;='C'!$R105,F198&lt;'C'!$T105),'C'!$M105,0)</f>
        <v>0</v>
      </c>
      <c r="G203" s="229">
        <f>+IF(AND(G198&gt;='C'!$R105,G198&lt;'C'!$T105),'C'!$M105,0)</f>
        <v>0</v>
      </c>
      <c r="H203" s="229">
        <f>+IF(AND(H198&gt;='C'!$R105,H198&lt;'C'!$T105),'C'!$M105,0)</f>
        <v>0</v>
      </c>
      <c r="I203" s="229">
        <f>+IF(AND(I198&gt;='C'!$R105,I198&lt;'C'!$T105),'C'!$M105,0)</f>
        <v>0</v>
      </c>
      <c r="J203" s="229">
        <f>+IF(AND(J198&gt;='C'!$R105,J198&lt;'C'!$T105),'C'!$M105,0)</f>
        <v>0</v>
      </c>
      <c r="K203" s="229">
        <f>+IF(AND(K198&gt;='C'!$R105,K198&lt;'C'!$T105),'C'!$M105,0)</f>
        <v>0</v>
      </c>
      <c r="L203" s="229">
        <f>+IF(AND(L198&gt;='C'!$R105,L198&lt;'C'!$T105),'C'!$M105,0)</f>
        <v>0</v>
      </c>
      <c r="M203" s="229">
        <f>+IF(AND(M198&gt;='C'!$R105,M198&lt;'C'!$T105),'C'!$M105,0)</f>
        <v>0</v>
      </c>
      <c r="N203" s="229">
        <f>+IF(AND(N198&gt;='C'!$R105,N198&lt;'C'!$T105),'C'!$M105,0)</f>
        <v>0</v>
      </c>
      <c r="O203" s="229">
        <f>+IF(AND(O198&gt;='C'!$R105,O198&lt;'C'!$T105),'C'!$M105,0)</f>
        <v>0</v>
      </c>
      <c r="P203" s="229">
        <f>+IF(AND(P198&gt;='C'!$R105,P198&lt;'C'!$T105),'C'!$M105,0)</f>
        <v>0</v>
      </c>
      <c r="Q203" s="229">
        <f>+IF(AND(Q198&gt;='C'!$R105,Q198&lt;'C'!$T105),'C'!$M105,0)</f>
        <v>0</v>
      </c>
      <c r="R203" s="229">
        <f>+IF(AND(R198&gt;='C'!$R105,R198&lt;'C'!$T105),'C'!$M105,0)</f>
        <v>0</v>
      </c>
      <c r="S203" s="229">
        <f>+IF(AND(S198&gt;='C'!$R105,S198&lt;'C'!$T105),'C'!$M105,0)</f>
        <v>0</v>
      </c>
      <c r="T203" s="229">
        <f>+IF(AND(T198&gt;='C'!$R105,T198&lt;'C'!$T105),'C'!$M105,0)</f>
        <v>0</v>
      </c>
      <c r="U203" s="229">
        <f>+IF(AND(U198&gt;='C'!$R105,U198&lt;'C'!$T105),'C'!$M105,0)</f>
        <v>0</v>
      </c>
      <c r="V203" s="229">
        <f>+IF(AND(V198&gt;='C'!$R105,V198&lt;'C'!$T105),'C'!$M105,0)</f>
        <v>0</v>
      </c>
      <c r="W203" s="229">
        <f>+IF(AND(W198&gt;='C'!$R105,W198&lt;'C'!$T105),'C'!$M105,0)</f>
        <v>0</v>
      </c>
      <c r="X203" s="229">
        <f>+IF(AND(X198&gt;='C'!$R105,X198&lt;'C'!$T105),'C'!$M105,0)</f>
        <v>0</v>
      </c>
      <c r="Y203" s="229">
        <f>+IF(AND(Y198&gt;='C'!$R105,Y198&lt;'C'!$T105),'C'!$M105,0)</f>
        <v>0</v>
      </c>
      <c r="Z203" s="229">
        <f>+IF(AND(Z198&gt;='C'!$R105,Z198&lt;'C'!$T105),'C'!$M105,0)</f>
        <v>0</v>
      </c>
      <c r="AA203" s="229">
        <f>+IF(AND(AA198&gt;='C'!$R105,AA198&lt;'C'!$T105),'C'!$M105,0)</f>
        <v>0</v>
      </c>
      <c r="AB203" s="229">
        <f>+IF(AND(AB198&gt;='C'!$R105,AB198&lt;'C'!$T105),'C'!$M105,0)</f>
        <v>0</v>
      </c>
      <c r="AC203" s="229">
        <f>+IF(AND(AC198&gt;='C'!$R105,AC198&lt;'C'!$T105),'C'!$M105,0)</f>
        <v>0</v>
      </c>
      <c r="AD203" s="229">
        <f>+IF(AND(AD198&gt;='C'!$R105,AD198&lt;'C'!$T105),'C'!$M105,0)</f>
        <v>0</v>
      </c>
      <c r="AE203" s="229">
        <f>+IF(AND(AE198&gt;='C'!$R105,AE198&lt;'C'!$T105),'C'!$M105,0)</f>
        <v>0</v>
      </c>
      <c r="AF203" s="229">
        <f>+IF(AND(AF198&gt;='C'!$R105,AF198&lt;'C'!$T105),'C'!$M105,0)</f>
        <v>0</v>
      </c>
      <c r="AG203" s="229">
        <f>+IF(AND(AG198&gt;='C'!$R105,AG198&lt;'C'!$T105),'C'!$M105,0)</f>
        <v>0</v>
      </c>
      <c r="AH203" s="229">
        <f>+IF(AND(AH198&gt;='C'!$R105,AH198&lt;'C'!$T105),'C'!$M105,0)</f>
        <v>0</v>
      </c>
      <c r="AI203" s="229">
        <f>+IF(AND(AI198&gt;='C'!$R105,AI198&lt;'C'!$T105),'C'!$M105,0)</f>
        <v>0</v>
      </c>
      <c r="AJ203" s="229">
        <f>+IF(AND(AJ198&gt;='C'!$R105,AJ198&lt;'C'!$T105),'C'!$M105,0)</f>
        <v>0</v>
      </c>
      <c r="AK203" s="229">
        <f>+IF(AND(AK198&gt;='C'!$R105,AK198&lt;'C'!$T105),'C'!$M105,0)</f>
        <v>0</v>
      </c>
      <c r="AL203" s="229">
        <f>+IF(AND(AL198&gt;='C'!$R105,AL198&lt;'C'!$T105),'C'!$M105,0)</f>
        <v>0</v>
      </c>
      <c r="AM203" s="229">
        <f>+IF(AND(AM198&gt;='C'!$R105,AM198&lt;'C'!$T105),'C'!$M105,0)</f>
        <v>0</v>
      </c>
      <c r="AN203" s="229">
        <f>+IF(AND(AN198&gt;='C'!$R105,AN198&lt;'C'!$T105),'C'!$M105,0)</f>
        <v>0</v>
      </c>
      <c r="AO203" s="229">
        <f>+IF(AND(AO198&gt;='C'!$R105,AO198&lt;'C'!$T105),'C'!$M105,0)</f>
        <v>0</v>
      </c>
      <c r="AP203" s="229">
        <f>+IF(AND(AP198&gt;='C'!$R105,AP198&lt;'C'!$T105),'C'!$M105,0)</f>
        <v>0</v>
      </c>
      <c r="AQ203" s="229">
        <f>+IF(AND(AQ198&gt;='C'!$R105,AQ198&lt;'C'!$T105),'C'!$M105,0)</f>
        <v>0</v>
      </c>
      <c r="AR203" s="229">
        <f>+IF(AND(AR198&gt;='C'!$R105,AR198&lt;'C'!$T105),'C'!$M105,0)</f>
        <v>0</v>
      </c>
      <c r="AS203" s="229">
        <f>+IF(AND(AS198&gt;='C'!$R105,AS198&lt;'C'!$T105),'C'!$M105,0)</f>
        <v>0</v>
      </c>
      <c r="AT203" s="229">
        <f>+IF(AND(AT198&gt;='C'!$R105,AT198&lt;'C'!$T105),'C'!$M105,0)</f>
        <v>0</v>
      </c>
      <c r="AU203" s="229">
        <f>+IF(AND(AU198&gt;='C'!$R105,AU198&lt;'C'!$T105),'C'!$M105,0)</f>
        <v>0</v>
      </c>
      <c r="AV203" s="229">
        <f>+IF(AND(AV198&gt;='C'!$R105,AV198&lt;'C'!$T105),'C'!$M105,0)</f>
        <v>0</v>
      </c>
      <c r="AW203" s="229">
        <f>+IF(AND(AW198&gt;='C'!$R105,AW198&lt;'C'!$T105),'C'!$M105,0)</f>
        <v>0</v>
      </c>
      <c r="AX203" s="229">
        <f>+IF(AND(AX198&gt;='C'!$R105,AX198&lt;'C'!$T105),'C'!$M105,0)</f>
        <v>0</v>
      </c>
      <c r="AY203" s="229">
        <f>+IF(AND(AY198&gt;='C'!$R105,AY198&lt;'C'!$T105),'C'!$M105,0)</f>
        <v>0</v>
      </c>
      <c r="AZ203" s="229">
        <f>+IF(AND(AZ198&gt;='C'!$R105,AZ198&lt;'C'!$T105),'C'!$M105,0)</f>
        <v>0</v>
      </c>
      <c r="BA203" s="229">
        <f>+IF(AND(BA198&gt;='C'!$R105,BA198&lt;'C'!$T105),'C'!$M105,0)</f>
        <v>0</v>
      </c>
      <c r="BB203" s="229">
        <f>+IF(AND(BB198&gt;='C'!$R105,BB198&lt;'C'!$T105),'C'!$M105,0)</f>
        <v>0</v>
      </c>
      <c r="BC203" s="229">
        <f>+IF(AND(BC198&gt;='C'!$R105,BC198&lt;'C'!$T105),'C'!$M105,0)</f>
        <v>0</v>
      </c>
      <c r="BD203" s="229">
        <f>+IF(AND(BD198&gt;='C'!$R105,BD198&lt;'C'!$T105),'C'!$M105,0)</f>
        <v>0</v>
      </c>
      <c r="BE203" s="229">
        <f>+IF(AND(BE198&gt;='C'!$R105,BE198&lt;'C'!$T105),'C'!$M105,0)</f>
        <v>0</v>
      </c>
      <c r="BF203" s="229">
        <f>+IF(AND(BF198&gt;='C'!$R105,BF198&lt;'C'!$T105),'C'!$M105,0)</f>
        <v>0</v>
      </c>
      <c r="BG203" s="229">
        <f>+IF(AND(BG198&gt;='C'!$R105,BG198&lt;'C'!$T105),'C'!$M105,0)</f>
        <v>0</v>
      </c>
      <c r="BH203" s="229">
        <f>+IF(AND(BH198&gt;='C'!$R105,BH198&lt;'C'!$T105),'C'!$M105,0)</f>
        <v>0</v>
      </c>
      <c r="BI203" s="229">
        <f>+IF(AND(BI198&gt;='C'!$R105,BI198&lt;'C'!$T105),'C'!$M105,0)</f>
        <v>0</v>
      </c>
      <c r="BJ203" s="229">
        <f>+IF(AND(BJ198&gt;='C'!$R105,BJ198&lt;'C'!$T105),'C'!$M105,0)</f>
        <v>0</v>
      </c>
      <c r="BK203" s="229">
        <f>+IF(AND(BK198&gt;='C'!$R105,BK198&lt;'C'!$T105),'C'!$M105,0)</f>
        <v>0</v>
      </c>
    </row>
    <row r="204" spans="1:63">
      <c r="B204" s="228" t="s">
        <v>246</v>
      </c>
      <c r="C204" s="215"/>
      <c r="D204" s="157">
        <f t="shared" ref="D204:AI204" si="132">SUM(D201:D203)</f>
        <v>0</v>
      </c>
      <c r="E204" s="157">
        <f t="shared" si="132"/>
        <v>0</v>
      </c>
      <c r="F204" s="157">
        <f t="shared" si="132"/>
        <v>0</v>
      </c>
      <c r="G204" s="157">
        <f t="shared" si="132"/>
        <v>0</v>
      </c>
      <c r="H204" s="157">
        <f t="shared" si="132"/>
        <v>0</v>
      </c>
      <c r="I204" s="157">
        <f t="shared" si="132"/>
        <v>0</v>
      </c>
      <c r="J204" s="157">
        <f t="shared" si="132"/>
        <v>0</v>
      </c>
      <c r="K204" s="157">
        <f t="shared" si="132"/>
        <v>0</v>
      </c>
      <c r="L204" s="157">
        <f t="shared" si="132"/>
        <v>0</v>
      </c>
      <c r="M204" s="157">
        <f t="shared" si="132"/>
        <v>0</v>
      </c>
      <c r="N204" s="157">
        <f t="shared" si="132"/>
        <v>0</v>
      </c>
      <c r="O204" s="157">
        <f t="shared" si="132"/>
        <v>0</v>
      </c>
      <c r="P204" s="157">
        <f t="shared" si="132"/>
        <v>0</v>
      </c>
      <c r="Q204" s="157">
        <f t="shared" si="132"/>
        <v>0</v>
      </c>
      <c r="R204" s="157">
        <f t="shared" si="132"/>
        <v>0</v>
      </c>
      <c r="S204" s="157">
        <f t="shared" si="132"/>
        <v>0</v>
      </c>
      <c r="T204" s="157">
        <f t="shared" si="132"/>
        <v>0</v>
      </c>
      <c r="U204" s="157">
        <f t="shared" si="132"/>
        <v>0</v>
      </c>
      <c r="V204" s="157">
        <f t="shared" si="132"/>
        <v>0</v>
      </c>
      <c r="W204" s="157">
        <f t="shared" si="132"/>
        <v>0</v>
      </c>
      <c r="X204" s="157">
        <f t="shared" si="132"/>
        <v>0</v>
      </c>
      <c r="Y204" s="157">
        <f t="shared" si="132"/>
        <v>0</v>
      </c>
      <c r="Z204" s="157">
        <f t="shared" si="132"/>
        <v>0</v>
      </c>
      <c r="AA204" s="157">
        <f t="shared" si="132"/>
        <v>0</v>
      </c>
      <c r="AB204" s="157">
        <f t="shared" si="132"/>
        <v>0</v>
      </c>
      <c r="AC204" s="157">
        <f t="shared" si="132"/>
        <v>0</v>
      </c>
      <c r="AD204" s="157">
        <f t="shared" si="132"/>
        <v>0</v>
      </c>
      <c r="AE204" s="157">
        <f t="shared" si="132"/>
        <v>0</v>
      </c>
      <c r="AF204" s="157">
        <f t="shared" si="132"/>
        <v>0</v>
      </c>
      <c r="AG204" s="157">
        <f t="shared" si="132"/>
        <v>0</v>
      </c>
      <c r="AH204" s="157">
        <f t="shared" si="132"/>
        <v>0</v>
      </c>
      <c r="AI204" s="157">
        <f t="shared" si="132"/>
        <v>0</v>
      </c>
      <c r="AJ204" s="157">
        <f t="shared" ref="AJ204:BK204" si="133">SUM(AJ201:AJ203)</f>
        <v>0</v>
      </c>
      <c r="AK204" s="157">
        <f t="shared" si="133"/>
        <v>0</v>
      </c>
      <c r="AL204" s="157">
        <f t="shared" si="133"/>
        <v>0</v>
      </c>
      <c r="AM204" s="157">
        <f t="shared" si="133"/>
        <v>0</v>
      </c>
      <c r="AN204" s="157">
        <f t="shared" si="133"/>
        <v>0</v>
      </c>
      <c r="AO204" s="157">
        <f t="shared" si="133"/>
        <v>0</v>
      </c>
      <c r="AP204" s="157">
        <f t="shared" si="133"/>
        <v>0</v>
      </c>
      <c r="AQ204" s="157">
        <f t="shared" si="133"/>
        <v>0</v>
      </c>
      <c r="AR204" s="157">
        <f t="shared" si="133"/>
        <v>0</v>
      </c>
      <c r="AS204" s="157">
        <f t="shared" si="133"/>
        <v>0</v>
      </c>
      <c r="AT204" s="157">
        <f t="shared" si="133"/>
        <v>0</v>
      </c>
      <c r="AU204" s="157">
        <f t="shared" si="133"/>
        <v>0</v>
      </c>
      <c r="AV204" s="157">
        <f t="shared" si="133"/>
        <v>0</v>
      </c>
      <c r="AW204" s="157">
        <f t="shared" si="133"/>
        <v>0</v>
      </c>
      <c r="AX204" s="157">
        <f t="shared" si="133"/>
        <v>0</v>
      </c>
      <c r="AY204" s="157">
        <f t="shared" si="133"/>
        <v>0</v>
      </c>
      <c r="AZ204" s="157">
        <f t="shared" si="133"/>
        <v>0</v>
      </c>
      <c r="BA204" s="157">
        <f t="shared" si="133"/>
        <v>0</v>
      </c>
      <c r="BB204" s="157">
        <f t="shared" si="133"/>
        <v>0</v>
      </c>
      <c r="BC204" s="157">
        <f t="shared" si="133"/>
        <v>0</v>
      </c>
      <c r="BD204" s="157">
        <f t="shared" si="133"/>
        <v>0</v>
      </c>
      <c r="BE204" s="157">
        <f t="shared" si="133"/>
        <v>0</v>
      </c>
      <c r="BF204" s="157">
        <f t="shared" si="133"/>
        <v>0</v>
      </c>
      <c r="BG204" s="157">
        <f t="shared" si="133"/>
        <v>0</v>
      </c>
      <c r="BH204" s="157">
        <f t="shared" si="133"/>
        <v>0</v>
      </c>
      <c r="BI204" s="157">
        <f t="shared" si="133"/>
        <v>0</v>
      </c>
      <c r="BJ204" s="157">
        <f t="shared" si="133"/>
        <v>0</v>
      </c>
      <c r="BK204" s="157">
        <f t="shared" si="133"/>
        <v>0</v>
      </c>
    </row>
    <row r="205" spans="1:63">
      <c r="B205" s="123" t="s">
        <v>364</v>
      </c>
      <c r="D205" s="158">
        <f>IF('C'!$C$105=NT!$AB$3,+IF(OR(D198=NT!$C$31,D198=NT!$C$37,D198=NT!$C$43,D198=NT!$C$49,D198=NT!$C$55,D198=NT!$C$61,D198=NT!$C$67,D198=NT!$C$73,D198=NT!$C$79,D198=NT!$C$85,D198=NT!$C$91,D198=NT!$C$97,D198=NT!$C$104,D198=NT!$C$110,D198=NT!$C$116,D198=NT!$C$123,D198=NT!$C$129,D198=NT!$C$135),2,1),1)</f>
        <v>1</v>
      </c>
      <c r="E205" s="158">
        <f>IF('C'!$C$105=NT!$AB$3,+IF(OR(E198=NT!$C$31,E198=NT!$C$37,E198=NT!$C$43,E198=NT!$C$49,E198=NT!$C$55,E198=NT!$C$61,E198=NT!$C$67,E198=NT!$C$73,E198=NT!$C$79,E198=NT!$C$85,E198=NT!$C$91,E198=NT!$C$97,E198=NT!$C$104,E198=NT!$C$110,E198=NT!$C$116,E198=NT!$C$123,E198=NT!$C$129,E198=NT!$C$135),2,1),1)</f>
        <v>1</v>
      </c>
      <c r="F205" s="158">
        <f>IF('C'!$C$105=NT!$AB$3,+IF(OR(F198=NT!$C$31,F198=NT!$C$37,F198=NT!$C$43,F198=NT!$C$49,F198=NT!$C$55,F198=NT!$C$61,F198=NT!$C$67,F198=NT!$C$73,F198=NT!$C$79,F198=NT!$C$85,F198=NT!$C$91,F198=NT!$C$97,F198=NT!$C$104,F198=NT!$C$110,F198=NT!$C$116,F198=NT!$C$123,F198=NT!$C$129,F198=NT!$C$135),2,1),1)</f>
        <v>1</v>
      </c>
      <c r="G205" s="158">
        <f>IF('C'!$C$105=NT!$AB$3,+IF(OR(G198=NT!$C$31,G198=NT!$C$37,G198=NT!$C$43,G198=NT!$C$49,G198=NT!$C$55,G198=NT!$C$61,G198=NT!$C$67,G198=NT!$C$73,G198=NT!$C$79,G198=NT!$C$85,G198=NT!$C$91,G198=NT!$C$97,G198=NT!$C$104,G198=NT!$C$110,G198=NT!$C$116,G198=NT!$C$123,G198=NT!$C$129,G198=NT!$C$135),2,1),1)</f>
        <v>1</v>
      </c>
      <c r="H205" s="158">
        <f>IF('C'!$C$105=NT!$AB$3,+IF(OR(H198=NT!$C$31,H198=NT!$C$37,H198=NT!$C$43,H198=NT!$C$49,H198=NT!$C$55,H198=NT!$C$61,H198=NT!$C$67,H198=NT!$C$73,H198=NT!$C$79,H198=NT!$C$85,H198=NT!$C$91,H198=NT!$C$97,H198=NT!$C$104,H198=NT!$C$110,H198=NT!$C$116,H198=NT!$C$123,H198=NT!$C$129,H198=NT!$C$135),2,1),1)</f>
        <v>1</v>
      </c>
      <c r="I205" s="158">
        <f>IF('C'!$C$105=NT!$AB$3,+IF(OR(I198=NT!$C$31,I198=NT!$C$37,I198=NT!$C$43,I198=NT!$C$49,I198=NT!$C$55,I198=NT!$C$61,I198=NT!$C$67,I198=NT!$C$73,I198=NT!$C$79,I198=NT!$C$85,I198=NT!$C$91,I198=NT!$C$97,I198=NT!$C$104,I198=NT!$C$110,I198=NT!$C$116,I198=NT!$C$123,I198=NT!$C$129,I198=NT!$C$135),2,1),1)</f>
        <v>1</v>
      </c>
      <c r="J205" s="158">
        <f>IF('C'!$C$105=NT!$AB$3,+IF(OR(J198=NT!$C$31,J198=NT!$C$37,J198=NT!$C$43,J198=NT!$C$49,J198=NT!$C$55,J198=NT!$C$61,J198=NT!$C$67,J198=NT!$C$73,J198=NT!$C$79,J198=NT!$C$85,J198=NT!$C$91,J198=NT!$C$97,J198=NT!$C$104,J198=NT!$C$110,J198=NT!$C$116,J198=NT!$C$123,J198=NT!$C$129,J198=NT!$C$135),2,1),1)</f>
        <v>1</v>
      </c>
      <c r="K205" s="158">
        <f>IF('C'!$C$105=NT!$AB$3,+IF(OR(K198=NT!$C$31,K198=NT!$C$37,K198=NT!$C$43,K198=NT!$C$49,K198=NT!$C$55,K198=NT!$C$61,K198=NT!$C$67,K198=NT!$C$73,K198=NT!$C$79,K198=NT!$C$85,K198=NT!$C$91,K198=NT!$C$97,K198=NT!$C$104,K198=NT!$C$110,K198=NT!$C$116,K198=NT!$C$123,K198=NT!$C$129,K198=NT!$C$135),2,1),1)</f>
        <v>1</v>
      </c>
      <c r="L205" s="158">
        <f>IF('C'!$C$105=NT!$AB$3,+IF(OR(L198=NT!$C$31,L198=NT!$C$37,L198=NT!$C$43,L198=NT!$C$49,L198=NT!$C$55,L198=NT!$C$61,L198=NT!$C$67,L198=NT!$C$73,L198=NT!$C$79,L198=NT!$C$85,L198=NT!$C$91,L198=NT!$C$97,L198=NT!$C$104,L198=NT!$C$110,L198=NT!$C$116,L198=NT!$C$123,L198=NT!$C$129,L198=NT!$C$135),2,1),1)</f>
        <v>1</v>
      </c>
      <c r="M205" s="158">
        <f>IF('C'!$C$105=NT!$AB$3,+IF(OR(M198=NT!$C$31,M198=NT!$C$37,M198=NT!$C$43,M198=NT!$C$49,M198=NT!$C$55,M198=NT!$C$61,M198=NT!$C$67,M198=NT!$C$73,M198=NT!$C$79,M198=NT!$C$85,M198=NT!$C$91,M198=NT!$C$97,M198=NT!$C$104,M198=NT!$C$110,M198=NT!$C$116,M198=NT!$C$123,M198=NT!$C$129,M198=NT!$C$135),2,1),1)</f>
        <v>1</v>
      </c>
      <c r="N205" s="158">
        <f>IF('C'!$C$105=NT!$AB$3,+IF(OR(N198=NT!$C$31,N198=NT!$C$37,N198=NT!$C$43,N198=NT!$C$49,N198=NT!$C$55,N198=NT!$C$61,N198=NT!$C$67,N198=NT!$C$73,N198=NT!$C$79,N198=NT!$C$85,N198=NT!$C$91,N198=NT!$C$97,N198=NT!$C$104,N198=NT!$C$110,N198=NT!$C$116,N198=NT!$C$123,N198=NT!$C$129,N198=NT!$C$135),2,1),1)</f>
        <v>1</v>
      </c>
      <c r="O205" s="158">
        <f>IF('C'!$C$105=NT!$AB$3,+IF(OR(O198=NT!$C$31,O198=NT!$C$37,O198=NT!$C$43,O198=NT!$C$49,O198=NT!$C$55,O198=NT!$C$61,O198=NT!$C$67,O198=NT!$C$73,O198=NT!$C$79,O198=NT!$C$85,O198=NT!$C$91,O198=NT!$C$97,O198=NT!$C$104,O198=NT!$C$110,O198=NT!$C$116,O198=NT!$C$123,O198=NT!$C$129,O198=NT!$C$135),2,1),1)</f>
        <v>1</v>
      </c>
      <c r="P205" s="158">
        <f>IF('C'!$C$105=NT!$AB$3,+IF(OR(P198=NT!$C$31,P198=NT!$C$37,P198=NT!$C$43,P198=NT!$C$49,P198=NT!$C$55,P198=NT!$C$61,P198=NT!$C$67,P198=NT!$C$73,P198=NT!$C$79,P198=NT!$C$85,P198=NT!$C$91,P198=NT!$C$97,P198=NT!$C$104,P198=NT!$C$110,P198=NT!$C$116,P198=NT!$C$123,P198=NT!$C$129,P198=NT!$C$135),2,1),1)</f>
        <v>1</v>
      </c>
      <c r="Q205" s="158">
        <f>IF('C'!$C$105=NT!$AB$3,+IF(OR(Q198=NT!$C$31,Q198=NT!$C$37,Q198=NT!$C$43,Q198=NT!$C$49,Q198=NT!$C$55,Q198=NT!$C$61,Q198=NT!$C$67,Q198=NT!$C$73,Q198=NT!$C$79,Q198=NT!$C$85,Q198=NT!$C$91,Q198=NT!$C$97,Q198=NT!$C$104,Q198=NT!$C$110,Q198=NT!$C$116,Q198=NT!$C$123,Q198=NT!$C$129,Q198=NT!$C$135),2,1),1)</f>
        <v>1</v>
      </c>
      <c r="R205" s="158">
        <f>IF('C'!$C$105=NT!$AB$3,+IF(OR(R198=NT!$C$31,R198=NT!$C$37,R198=NT!$C$43,R198=NT!$C$49,R198=NT!$C$55,R198=NT!$C$61,R198=NT!$C$67,R198=NT!$C$73,R198=NT!$C$79,R198=NT!$C$85,R198=NT!$C$91,R198=NT!$C$97,R198=NT!$C$104,R198=NT!$C$110,R198=NT!$C$116,R198=NT!$C$123,R198=NT!$C$129,R198=NT!$C$135),2,1),1)</f>
        <v>1</v>
      </c>
      <c r="S205" s="158">
        <f>IF('C'!$C$105=NT!$AB$3,+IF(OR(S198=NT!$C$31,S198=NT!$C$37,S198=NT!$C$43,S198=NT!$C$49,S198=NT!$C$55,S198=NT!$C$61,S198=NT!$C$67,S198=NT!$C$73,S198=NT!$C$79,S198=NT!$C$85,S198=NT!$C$91,S198=NT!$C$97,S198=NT!$C$104,S198=NT!$C$110,S198=NT!$C$116,S198=NT!$C$123,S198=NT!$C$129,S198=NT!$C$135),2,1),1)</f>
        <v>1</v>
      </c>
      <c r="T205" s="158">
        <f>IF('C'!$C$105=NT!$AB$3,+IF(OR(T198=NT!$C$31,T198=NT!$C$37,T198=NT!$C$43,T198=NT!$C$49,T198=NT!$C$55,T198=NT!$C$61,T198=NT!$C$67,T198=NT!$C$73,T198=NT!$C$79,T198=NT!$C$85,T198=NT!$C$91,T198=NT!$C$97,T198=NT!$C$104,T198=NT!$C$110,T198=NT!$C$116,T198=NT!$C$123,T198=NT!$C$129,T198=NT!$C$135),2,1),1)</f>
        <v>1</v>
      </c>
      <c r="U205" s="158">
        <f>IF('C'!$C$105=NT!$AB$3,+IF(OR(U198=NT!$C$31,U198=NT!$C$37,U198=NT!$C$43,U198=NT!$C$49,U198=NT!$C$55,U198=NT!$C$61,U198=NT!$C$67,U198=NT!$C$73,U198=NT!$C$79,U198=NT!$C$85,U198=NT!$C$91,U198=NT!$C$97,U198=NT!$C$104,U198=NT!$C$110,U198=NT!$C$116,U198=NT!$C$123,U198=NT!$C$129,U198=NT!$C$135),2,1),1)</f>
        <v>1</v>
      </c>
      <c r="V205" s="158">
        <f>IF('C'!$C$105=NT!$AB$3,+IF(OR(V198=NT!$C$31,V198=NT!$C$37,V198=NT!$C$43,V198=NT!$C$49,V198=NT!$C$55,V198=NT!$C$61,V198=NT!$C$67,V198=NT!$C$73,V198=NT!$C$79,V198=NT!$C$85,V198=NT!$C$91,V198=NT!$C$97,V198=NT!$C$104,V198=NT!$C$110,V198=NT!$C$116,V198=NT!$C$123,V198=NT!$C$129,V198=NT!$C$135),2,1),1)</f>
        <v>1</v>
      </c>
      <c r="W205" s="158">
        <f>IF('C'!$C$105=NT!$AB$3,+IF(OR(W198=NT!$C$31,W198=NT!$C$37,W198=NT!$C$43,W198=NT!$C$49,W198=NT!$C$55,W198=NT!$C$61,W198=NT!$C$67,W198=NT!$C$73,W198=NT!$C$79,W198=NT!$C$85,W198=NT!$C$91,W198=NT!$C$97,W198=NT!$C$104,W198=NT!$C$110,W198=NT!$C$116,W198=NT!$C$123,W198=NT!$C$129,W198=NT!$C$135),2,1),1)</f>
        <v>1</v>
      </c>
      <c r="X205" s="158">
        <f>IF('C'!$C$105=NT!$AB$3,+IF(OR(X198=NT!$C$31,X198=NT!$C$37,X198=NT!$C$43,X198=NT!$C$49,X198=NT!$C$55,X198=NT!$C$61,X198=NT!$C$67,X198=NT!$C$73,X198=NT!$C$79,X198=NT!$C$85,X198=NT!$C$91,X198=NT!$C$97,X198=NT!$C$104,X198=NT!$C$110,X198=NT!$C$116,X198=NT!$C$123,X198=NT!$C$129,X198=NT!$C$135),2,1),1)</f>
        <v>1</v>
      </c>
      <c r="Y205" s="158">
        <f>IF('C'!$C$105=NT!$AB$3,+IF(OR(Y198=NT!$C$31,Y198=NT!$C$37,Y198=NT!$C$43,Y198=NT!$C$49,Y198=NT!$C$55,Y198=NT!$C$61,Y198=NT!$C$67,Y198=NT!$C$73,Y198=NT!$C$79,Y198=NT!$C$85,Y198=NT!$C$91,Y198=NT!$C$97,Y198=NT!$C$104,Y198=NT!$C$110,Y198=NT!$C$116,Y198=NT!$C$123,Y198=NT!$C$129,Y198=NT!$C$135),2,1),1)</f>
        <v>1</v>
      </c>
      <c r="Z205" s="158">
        <f>IF('C'!$C$105=NT!$AB$3,+IF(OR(Z198=NT!$C$31,Z198=NT!$C$37,Z198=NT!$C$43,Z198=NT!$C$49,Z198=NT!$C$55,Z198=NT!$C$61,Z198=NT!$C$67,Z198=NT!$C$73,Z198=NT!$C$79,Z198=NT!$C$85,Z198=NT!$C$91,Z198=NT!$C$97,Z198=NT!$C$104,Z198=NT!$C$110,Z198=NT!$C$116,Z198=NT!$C$123,Z198=NT!$C$129,Z198=NT!$C$135),2,1),1)</f>
        <v>1</v>
      </c>
      <c r="AA205" s="158">
        <f>IF('C'!$C$105=NT!$AB$3,+IF(OR(AA198=NT!$C$31,AA198=NT!$C$37,AA198=NT!$C$43,AA198=NT!$C$49,AA198=NT!$C$55,AA198=NT!$C$61,AA198=NT!$C$67,AA198=NT!$C$73,AA198=NT!$C$79,AA198=NT!$C$85,AA198=NT!$C$91,AA198=NT!$C$97,AA198=NT!$C$104,AA198=NT!$C$110,AA198=NT!$C$116,AA198=NT!$C$123,AA198=NT!$C$129,AA198=NT!$C$135),2,1),1)</f>
        <v>1</v>
      </c>
      <c r="AB205" s="158">
        <f>IF('C'!$C$105=NT!$AB$3,+IF(OR(AB198=NT!$C$31,AB198=NT!$C$37,AB198=NT!$C$43,AB198=NT!$C$49,AB198=NT!$C$55,AB198=NT!$C$61,AB198=NT!$C$67,AB198=NT!$C$73,AB198=NT!$C$79,AB198=NT!$C$85,AB198=NT!$C$91,AB198=NT!$C$97,AB198=NT!$C$104,AB198=NT!$C$110,AB198=NT!$C$116,AB198=NT!$C$123,AB198=NT!$C$129,AB198=NT!$C$135),2,1),1)</f>
        <v>1</v>
      </c>
      <c r="AC205" s="158">
        <f>IF('C'!$C$105=NT!$AB$3,+IF(OR(AC198=NT!$C$31,AC198=NT!$C$37,AC198=NT!$C$43,AC198=NT!$C$49,AC198=NT!$C$55,AC198=NT!$C$61,AC198=NT!$C$67,AC198=NT!$C$73,AC198=NT!$C$79,AC198=NT!$C$85,AC198=NT!$C$91,AC198=NT!$C$97,AC198=NT!$C$104,AC198=NT!$C$110,AC198=NT!$C$116,AC198=NT!$C$123,AC198=NT!$C$129,AC198=NT!$C$135),2,1),1)</f>
        <v>1</v>
      </c>
      <c r="AD205" s="158">
        <f>IF('C'!$C$105=NT!$AB$3,+IF(OR(AD198=NT!$C$31,AD198=NT!$C$37,AD198=NT!$C$43,AD198=NT!$C$49,AD198=NT!$C$55,AD198=NT!$C$61,AD198=NT!$C$67,AD198=NT!$C$73,AD198=NT!$C$79,AD198=NT!$C$85,AD198=NT!$C$91,AD198=NT!$C$97,AD198=NT!$C$104,AD198=NT!$C$110,AD198=NT!$C$116,AD198=NT!$C$123,AD198=NT!$C$129,AD198=NT!$C$135),2,1),1)</f>
        <v>1</v>
      </c>
      <c r="AE205" s="158">
        <f>IF('C'!$C$105=NT!$AB$3,+IF(OR(AE198=NT!$C$31,AE198=NT!$C$37,AE198=NT!$C$43,AE198=NT!$C$49,AE198=NT!$C$55,AE198=NT!$C$61,AE198=NT!$C$67,AE198=NT!$C$73,AE198=NT!$C$79,AE198=NT!$C$85,AE198=NT!$C$91,AE198=NT!$C$97,AE198=NT!$C$104,AE198=NT!$C$110,AE198=NT!$C$116,AE198=NT!$C$123,AE198=NT!$C$129,AE198=NT!$C$135),2,1),1)</f>
        <v>1</v>
      </c>
      <c r="AF205" s="158">
        <f>IF('C'!$C$105=NT!$AB$3,+IF(OR(AF198=NT!$C$31,AF198=NT!$C$37,AF198=NT!$C$43,AF198=NT!$C$49,AF198=NT!$C$55,AF198=NT!$C$61,AF198=NT!$C$67,AF198=NT!$C$73,AF198=NT!$C$79,AF198=NT!$C$85,AF198=NT!$C$91,AF198=NT!$C$97,AF198=NT!$C$104,AF198=NT!$C$110,AF198=NT!$C$116,AF198=NT!$C$123,AF198=NT!$C$129,AF198=NT!$C$135),2,1),1)</f>
        <v>1</v>
      </c>
      <c r="AG205" s="158">
        <f>IF('C'!$C$105=NT!$AB$3,+IF(OR(AG198=NT!$C$31,AG198=NT!$C$37,AG198=NT!$C$43,AG198=NT!$C$49,AG198=NT!$C$55,AG198=NT!$C$61,AG198=NT!$C$67,AG198=NT!$C$73,AG198=NT!$C$79,AG198=NT!$C$85,AG198=NT!$C$91,AG198=NT!$C$97,AG198=NT!$C$104,AG198=NT!$C$110,AG198=NT!$C$116,AG198=NT!$C$123,AG198=NT!$C$129,AG198=NT!$C$135),2,1),1)</f>
        <v>1</v>
      </c>
      <c r="AH205" s="158">
        <f>IF('C'!$C$105=NT!$AB$3,+IF(OR(AH198=NT!$C$31,AH198=NT!$C$37,AH198=NT!$C$43,AH198=NT!$C$49,AH198=NT!$C$55,AH198=NT!$C$61,AH198=NT!$C$67,AH198=NT!$C$73,AH198=NT!$C$79,AH198=NT!$C$85,AH198=NT!$C$91,AH198=NT!$C$97,AH198=NT!$C$104,AH198=NT!$C$110,AH198=NT!$C$116,AH198=NT!$C$123,AH198=NT!$C$129,AH198=NT!$C$135),2,1),1)</f>
        <v>1</v>
      </c>
      <c r="AI205" s="158">
        <f>IF('C'!$C$105=NT!$AB$3,+IF(OR(AI198=NT!$C$31,AI198=NT!$C$37,AI198=NT!$C$43,AI198=NT!$C$49,AI198=NT!$C$55,AI198=NT!$C$61,AI198=NT!$C$67,AI198=NT!$C$73,AI198=NT!$C$79,AI198=NT!$C$85,AI198=NT!$C$91,AI198=NT!$C$97,AI198=NT!$C$104,AI198=NT!$C$110,AI198=NT!$C$116,AI198=NT!$C$123,AI198=NT!$C$129,AI198=NT!$C$135),2,1),1)</f>
        <v>1</v>
      </c>
      <c r="AJ205" s="158">
        <f>IF('C'!$C$105=NT!$AB$3,+IF(OR(AJ198=NT!$C$31,AJ198=NT!$C$37,AJ198=NT!$C$43,AJ198=NT!$C$49,AJ198=NT!$C$55,AJ198=NT!$C$61,AJ198=NT!$C$67,AJ198=NT!$C$73,AJ198=NT!$C$79,AJ198=NT!$C$85,AJ198=NT!$C$91,AJ198=NT!$C$97,AJ198=NT!$C$104,AJ198=NT!$C$110,AJ198=NT!$C$116,AJ198=NT!$C$123,AJ198=NT!$C$129,AJ198=NT!$C$135),2,1),1)</f>
        <v>1</v>
      </c>
      <c r="AK205" s="158">
        <f>IF('C'!$C$105=NT!$AB$3,+IF(OR(AK198=NT!$C$31,AK198=NT!$C$37,AK198=NT!$C$43,AK198=NT!$C$49,AK198=NT!$C$55,AK198=NT!$C$61,AK198=NT!$C$67,AK198=NT!$C$73,AK198=NT!$C$79,AK198=NT!$C$85,AK198=NT!$C$91,AK198=NT!$C$97,AK198=NT!$C$104,AK198=NT!$C$110,AK198=NT!$C$116,AK198=NT!$C$123,AK198=NT!$C$129,AK198=NT!$C$135),2,1),1)</f>
        <v>1</v>
      </c>
      <c r="AL205" s="158">
        <f>IF('C'!$C$105=NT!$AB$3,+IF(OR(AL198=NT!$C$31,AL198=NT!$C$37,AL198=NT!$C$43,AL198=NT!$C$49,AL198=NT!$C$55,AL198=NT!$C$61,AL198=NT!$C$67,AL198=NT!$C$73,AL198=NT!$C$79,AL198=NT!$C$85,AL198=NT!$C$91,AL198=NT!$C$97,AL198=NT!$C$104,AL198=NT!$C$110,AL198=NT!$C$116,AL198=NT!$C$123,AL198=NT!$C$129,AL198=NT!$C$135),2,1),1)</f>
        <v>1</v>
      </c>
      <c r="AM205" s="158">
        <f>IF('C'!$C$105=NT!$AB$3,+IF(OR(AM198=NT!$C$31,AM198=NT!$C$37,AM198=NT!$C$43,AM198=NT!$C$49,AM198=NT!$C$55,AM198=NT!$C$61,AM198=NT!$C$67,AM198=NT!$C$73,AM198=NT!$C$79,AM198=NT!$C$85,AM198=NT!$C$91,AM198=NT!$C$97,AM198=NT!$C$104,AM198=NT!$C$110,AM198=NT!$C$116,AM198=NT!$C$123,AM198=NT!$C$129,AM198=NT!$C$135),2,1),1)</f>
        <v>1</v>
      </c>
      <c r="AN205" s="158">
        <f>IF('C'!$C$105=NT!$AB$3,+IF(OR(AN198=NT!$C$31,AN198=NT!$C$37,AN198=NT!$C$43,AN198=NT!$C$49,AN198=NT!$C$55,AN198=NT!$C$61,AN198=NT!$C$67,AN198=NT!$C$73,AN198=NT!$C$79,AN198=NT!$C$85,AN198=NT!$C$91,AN198=NT!$C$97,AN198=NT!$C$104,AN198=NT!$C$110,AN198=NT!$C$116,AN198=NT!$C$123,AN198=NT!$C$129,AN198=NT!$C$135),2,1),1)</f>
        <v>1</v>
      </c>
      <c r="AO205" s="158">
        <f>IF('C'!$C$105=NT!$AB$3,+IF(OR(AO198=NT!$C$31,AO198=NT!$C$37,AO198=NT!$C$43,AO198=NT!$C$49,AO198=NT!$C$55,AO198=NT!$C$61,AO198=NT!$C$67,AO198=NT!$C$73,AO198=NT!$C$79,AO198=NT!$C$85,AO198=NT!$C$91,AO198=NT!$C$97,AO198=NT!$C$104,AO198=NT!$C$110,AO198=NT!$C$116,AO198=NT!$C$123,AO198=NT!$C$129,AO198=NT!$C$135),2,1),1)</f>
        <v>1</v>
      </c>
      <c r="AP205" s="158">
        <f>IF('C'!$C$105=NT!$AB$3,+IF(OR(AP198=NT!$C$31,AP198=NT!$C$37,AP198=NT!$C$43,AP198=NT!$C$49,AP198=NT!$C$55,AP198=NT!$C$61,AP198=NT!$C$67,AP198=NT!$C$73,AP198=NT!$C$79,AP198=NT!$C$85,AP198=NT!$C$91,AP198=NT!$C$97,AP198=NT!$C$104,AP198=NT!$C$110,AP198=NT!$C$116,AP198=NT!$C$123,AP198=NT!$C$129,AP198=NT!$C$135),2,1),1)</f>
        <v>1</v>
      </c>
      <c r="AQ205" s="158">
        <f>IF('C'!$C$105=NT!$AB$3,+IF(OR(AQ198=NT!$C$31,AQ198=NT!$C$37,AQ198=NT!$C$43,AQ198=NT!$C$49,AQ198=NT!$C$55,AQ198=NT!$C$61,AQ198=NT!$C$67,AQ198=NT!$C$73,AQ198=NT!$C$79,AQ198=NT!$C$85,AQ198=NT!$C$91,AQ198=NT!$C$97,AQ198=NT!$C$104,AQ198=NT!$C$110,AQ198=NT!$C$116,AQ198=NT!$C$123,AQ198=NT!$C$129,AQ198=NT!$C$135),2,1),1)</f>
        <v>1</v>
      </c>
      <c r="AR205" s="158">
        <f>IF('C'!$C$105=NT!$AB$3,+IF(OR(AR198=NT!$C$31,AR198=NT!$C$37,AR198=NT!$C$43,AR198=NT!$C$49,AR198=NT!$C$55,AR198=NT!$C$61,AR198=NT!$C$67,AR198=NT!$C$73,AR198=NT!$C$79,AR198=NT!$C$85,AR198=NT!$C$91,AR198=NT!$C$97,AR198=NT!$C$104,AR198=NT!$C$110,AR198=NT!$C$116,AR198=NT!$C$123,AR198=NT!$C$129,AR198=NT!$C$135),2,1),1)</f>
        <v>1</v>
      </c>
      <c r="AS205" s="158">
        <f>IF('C'!$C$105=NT!$AB$3,+IF(OR(AS198=NT!$C$31,AS198=NT!$C$37,AS198=NT!$C$43,AS198=NT!$C$49,AS198=NT!$C$55,AS198=NT!$C$61,AS198=NT!$C$67,AS198=NT!$C$73,AS198=NT!$C$79,AS198=NT!$C$85,AS198=NT!$C$91,AS198=NT!$C$97,AS198=NT!$C$104,AS198=NT!$C$110,AS198=NT!$C$116,AS198=NT!$C$123,AS198=NT!$C$129,AS198=NT!$C$135),2,1),1)</f>
        <v>1</v>
      </c>
      <c r="AT205" s="158">
        <f>IF('C'!$C$105=NT!$AB$3,+IF(OR(AT198=NT!$C$31,AT198=NT!$C$37,AT198=NT!$C$43,AT198=NT!$C$49,AT198=NT!$C$55,AT198=NT!$C$61,AT198=NT!$C$67,AT198=NT!$C$73,AT198=NT!$C$79,AT198=NT!$C$85,AT198=NT!$C$91,AT198=NT!$C$97,AT198=NT!$C$104,AT198=NT!$C$110,AT198=NT!$C$116,AT198=NT!$C$123,AT198=NT!$C$129,AT198=NT!$C$135),2,1),1)</f>
        <v>1</v>
      </c>
      <c r="AU205" s="158">
        <f>IF('C'!$C$105=NT!$AB$3,+IF(OR(AU198=NT!$C$31,AU198=NT!$C$37,AU198=NT!$C$43,AU198=NT!$C$49,AU198=NT!$C$55,AU198=NT!$C$61,AU198=NT!$C$67,AU198=NT!$C$73,AU198=NT!$C$79,AU198=NT!$C$85,AU198=NT!$C$91,AU198=NT!$C$97,AU198=NT!$C$104,AU198=NT!$C$110,AU198=NT!$C$116,AU198=NT!$C$123,AU198=NT!$C$129,AU198=NT!$C$135),2,1),1)</f>
        <v>1</v>
      </c>
      <c r="AV205" s="158">
        <f>IF('C'!$C$105=NT!$AB$3,+IF(OR(AV198=NT!$C$31,AV198=NT!$C$37,AV198=NT!$C$43,AV198=NT!$C$49,AV198=NT!$C$55,AV198=NT!$C$61,AV198=NT!$C$67,AV198=NT!$C$73,AV198=NT!$C$79,AV198=NT!$C$85,AV198=NT!$C$91,AV198=NT!$C$97,AV198=NT!$C$104,AV198=NT!$C$110,AV198=NT!$C$116,AV198=NT!$C$123,AV198=NT!$C$129,AV198=NT!$C$135),2,1),1)</f>
        <v>1</v>
      </c>
      <c r="AW205" s="158">
        <f>IF('C'!$C$105=NT!$AB$3,+IF(OR(AW198=NT!$C$31,AW198=NT!$C$37,AW198=NT!$C$43,AW198=NT!$C$49,AW198=NT!$C$55,AW198=NT!$C$61,AW198=NT!$C$67,AW198=NT!$C$73,AW198=NT!$C$79,AW198=NT!$C$85,AW198=NT!$C$91,AW198=NT!$C$97,AW198=NT!$C$104,AW198=NT!$C$110,AW198=NT!$C$116,AW198=NT!$C$123,AW198=NT!$C$129,AW198=NT!$C$135),2,1),1)</f>
        <v>1</v>
      </c>
      <c r="AX205" s="158">
        <f>IF('C'!$C$105=NT!$AB$3,+IF(OR(AX198=NT!$C$31,AX198=NT!$C$37,AX198=NT!$C$43,AX198=NT!$C$49,AX198=NT!$C$55,AX198=NT!$C$61,AX198=NT!$C$67,AX198=NT!$C$73,AX198=NT!$C$79,AX198=NT!$C$85,AX198=NT!$C$91,AX198=NT!$C$97,AX198=NT!$C$104,AX198=NT!$C$110,AX198=NT!$C$116,AX198=NT!$C$123,AX198=NT!$C$129,AX198=NT!$C$135),2,1),1)</f>
        <v>1</v>
      </c>
      <c r="AY205" s="158">
        <f>IF('C'!$C$105=NT!$AB$3,+IF(OR(AY198=NT!$C$31,AY198=NT!$C$37,AY198=NT!$C$43,AY198=NT!$C$49,AY198=NT!$C$55,AY198=NT!$C$61,AY198=NT!$C$67,AY198=NT!$C$73,AY198=NT!$C$79,AY198=NT!$C$85,AY198=NT!$C$91,AY198=NT!$C$97,AY198=NT!$C$104,AY198=NT!$C$110,AY198=NT!$C$116,AY198=NT!$C$123,AY198=NT!$C$129,AY198=NT!$C$135),2,1),1)</f>
        <v>1</v>
      </c>
      <c r="AZ205" s="158">
        <f>IF('C'!$C$105=NT!$AB$3,+IF(OR(AZ198=NT!$C$31,AZ198=NT!$C$37,AZ198=NT!$C$43,AZ198=NT!$C$49,AZ198=NT!$C$55,AZ198=NT!$C$61,AZ198=NT!$C$67,AZ198=NT!$C$73,AZ198=NT!$C$79,AZ198=NT!$C$85,AZ198=NT!$C$91,AZ198=NT!$C$97,AZ198=NT!$C$104,AZ198=NT!$C$110,AZ198=NT!$C$116,AZ198=NT!$C$123,AZ198=NT!$C$129,AZ198=NT!$C$135),2,1),1)</f>
        <v>1</v>
      </c>
      <c r="BA205" s="158">
        <f>IF('C'!$C$105=NT!$AB$3,+IF(OR(BA198=NT!$C$31,BA198=NT!$C$37,BA198=NT!$C$43,BA198=NT!$C$49,BA198=NT!$C$55,BA198=NT!$C$61,BA198=NT!$C$67,BA198=NT!$C$73,BA198=NT!$C$79,BA198=NT!$C$85,BA198=NT!$C$91,BA198=NT!$C$97,BA198=NT!$C$104,BA198=NT!$C$110,BA198=NT!$C$116,BA198=NT!$C$123,BA198=NT!$C$129,BA198=NT!$C$135),2,1),1)</f>
        <v>1</v>
      </c>
      <c r="BB205" s="158">
        <f>IF('C'!$C$105=NT!$AB$3,+IF(OR(BB198=NT!$C$31,BB198=NT!$C$37,BB198=NT!$C$43,BB198=NT!$C$49,BB198=NT!$C$55,BB198=NT!$C$61,BB198=NT!$C$67,BB198=NT!$C$73,BB198=NT!$C$79,BB198=NT!$C$85,BB198=NT!$C$91,BB198=NT!$C$97,BB198=NT!$C$104,BB198=NT!$C$110,BB198=NT!$C$116,BB198=NT!$C$123,BB198=NT!$C$129,BB198=NT!$C$135),2,1),1)</f>
        <v>1</v>
      </c>
      <c r="BC205" s="158">
        <f>IF('C'!$C$105=NT!$AB$3,+IF(OR(BC198=NT!$C$31,BC198=NT!$C$37,BC198=NT!$C$43,BC198=NT!$C$49,BC198=NT!$C$55,BC198=NT!$C$61,BC198=NT!$C$67,BC198=NT!$C$73,BC198=NT!$C$79,BC198=NT!$C$85,BC198=NT!$C$91,BC198=NT!$C$97,BC198=NT!$C$104,BC198=NT!$C$110,BC198=NT!$C$116,BC198=NT!$C$123,BC198=NT!$C$129,BC198=NT!$C$135),2,1),1)</f>
        <v>1</v>
      </c>
      <c r="BD205" s="158">
        <f>IF('C'!$C$105=NT!$AB$3,+IF(OR(BD198=NT!$C$31,BD198=NT!$C$37,BD198=NT!$C$43,BD198=NT!$C$49,BD198=NT!$C$55,BD198=NT!$C$61,BD198=NT!$C$67,BD198=NT!$C$73,BD198=NT!$C$79,BD198=NT!$C$85,BD198=NT!$C$91,BD198=NT!$C$97,BD198=NT!$C$104,BD198=NT!$C$110,BD198=NT!$C$116,BD198=NT!$C$123,BD198=NT!$C$129,BD198=NT!$C$135),2,1),1)</f>
        <v>1</v>
      </c>
      <c r="BE205" s="158">
        <f>IF('C'!$C$105=NT!$AB$3,+IF(OR(BE198=NT!$C$31,BE198=NT!$C$37,BE198=NT!$C$43,BE198=NT!$C$49,BE198=NT!$C$55,BE198=NT!$C$61,BE198=NT!$C$67,BE198=NT!$C$73,BE198=NT!$C$79,BE198=NT!$C$85,BE198=NT!$C$91,BE198=NT!$C$97,BE198=NT!$C$104,BE198=NT!$C$110,BE198=NT!$C$116,BE198=NT!$C$123,BE198=NT!$C$129,BE198=NT!$C$135),2,1),1)</f>
        <v>1</v>
      </c>
      <c r="BF205" s="158">
        <f>IF('C'!$C$105=NT!$AB$3,+IF(OR(BF198=NT!$C$31,BF198=NT!$C$37,BF198=NT!$C$43,BF198=NT!$C$49,BF198=NT!$C$55,BF198=NT!$C$61,BF198=NT!$C$67,BF198=NT!$C$73,BF198=NT!$C$79,BF198=NT!$C$85,BF198=NT!$C$91,BF198=NT!$C$97,BF198=NT!$C$104,BF198=NT!$C$110,BF198=NT!$C$116,BF198=NT!$C$123,BF198=NT!$C$129,BF198=NT!$C$135),2,1),1)</f>
        <v>1</v>
      </c>
      <c r="BG205" s="158">
        <f>IF('C'!$C$105=NT!$AB$3,+IF(OR(BG198=NT!$C$31,BG198=NT!$C$37,BG198=NT!$C$43,BG198=NT!$C$49,BG198=NT!$C$55,BG198=NT!$C$61,BG198=NT!$C$67,BG198=NT!$C$73,BG198=NT!$C$79,BG198=NT!$C$85,BG198=NT!$C$91,BG198=NT!$C$97,BG198=NT!$C$104,BG198=NT!$C$110,BG198=NT!$C$116,BG198=NT!$C$123,BG198=NT!$C$129,BG198=NT!$C$135),2,1),1)</f>
        <v>1</v>
      </c>
      <c r="BH205" s="158">
        <f>IF('C'!$C$105=NT!$AB$3,+IF(OR(BH198=NT!$C$31,BH198=NT!$C$37,BH198=NT!$C$43,BH198=NT!$C$49,BH198=NT!$C$55,BH198=NT!$C$61,BH198=NT!$C$67,BH198=NT!$C$73,BH198=NT!$C$79,BH198=NT!$C$85,BH198=NT!$C$91,BH198=NT!$C$97,BH198=NT!$C$104,BH198=NT!$C$110,BH198=NT!$C$116,BH198=NT!$C$123,BH198=NT!$C$129,BH198=NT!$C$135),2,1),1)</f>
        <v>1</v>
      </c>
      <c r="BI205" s="158">
        <f>IF('C'!$C$105=NT!$AB$3,+IF(OR(BI198=NT!$C$31,BI198=NT!$C$37,BI198=NT!$C$43,BI198=NT!$C$49,BI198=NT!$C$55,BI198=NT!$C$61,BI198=NT!$C$67,BI198=NT!$C$73,BI198=NT!$C$79,BI198=NT!$C$85,BI198=NT!$C$91,BI198=NT!$C$97,BI198=NT!$C$104,BI198=NT!$C$110,BI198=NT!$C$116,BI198=NT!$C$123,BI198=NT!$C$129,BI198=NT!$C$135),2,1),1)</f>
        <v>1</v>
      </c>
      <c r="BJ205" s="158">
        <f>IF('C'!$C$105=NT!$AB$3,+IF(OR(BJ198=NT!$C$31,BJ198=NT!$C$37,BJ198=NT!$C$43,BJ198=NT!$C$49,BJ198=NT!$C$55,BJ198=NT!$C$61,BJ198=NT!$C$67,BJ198=NT!$C$73,BJ198=NT!$C$79,BJ198=NT!$C$85,BJ198=NT!$C$91,BJ198=NT!$C$97,BJ198=NT!$C$104,BJ198=NT!$C$110,BJ198=NT!$C$116,BJ198=NT!$C$123,BJ198=NT!$C$129,BJ198=NT!$C$135),2,1),1)</f>
        <v>1</v>
      </c>
      <c r="BK205" s="158">
        <f>IF('C'!$C$105=NT!$AB$3,+IF(OR(BK198=NT!$C$31,BK198=NT!$C$37,BK198=NT!$C$43,BK198=NT!$C$49,BK198=NT!$C$55,BK198=NT!$C$61,BK198=NT!$C$67,BK198=NT!$C$73,BK198=NT!$C$79,BK198=NT!$C$85,BK198=NT!$C$91,BK198=NT!$C$97,BK198=NT!$C$104,BK198=NT!$C$110,BK198=NT!$C$116,BK198=NT!$C$123,BK198=NT!$C$129,BK198=NT!$C$135),2,1),1)</f>
        <v>1</v>
      </c>
    </row>
    <row r="207" spans="1:63" s="122" customFormat="1">
      <c r="A207" s="140"/>
      <c r="B207" s="254">
        <f>+'C'!B106</f>
        <v>0</v>
      </c>
      <c r="C207" s="194"/>
      <c r="D207" s="155">
        <f>+Home!$J$11</f>
        <v>40909</v>
      </c>
      <c r="E207" s="155">
        <f t="shared" ref="E207:AJ207" si="134">EDATE(D207,1)</f>
        <v>40940</v>
      </c>
      <c r="F207" s="155">
        <f t="shared" si="134"/>
        <v>40969</v>
      </c>
      <c r="G207" s="155">
        <f t="shared" si="134"/>
        <v>41000</v>
      </c>
      <c r="H207" s="155">
        <f t="shared" si="134"/>
        <v>41030</v>
      </c>
      <c r="I207" s="155">
        <f t="shared" si="134"/>
        <v>41061</v>
      </c>
      <c r="J207" s="155">
        <f t="shared" si="134"/>
        <v>41091</v>
      </c>
      <c r="K207" s="155">
        <f t="shared" si="134"/>
        <v>41122</v>
      </c>
      <c r="L207" s="155">
        <f t="shared" si="134"/>
        <v>41153</v>
      </c>
      <c r="M207" s="155">
        <f t="shared" si="134"/>
        <v>41183</v>
      </c>
      <c r="N207" s="155">
        <f t="shared" si="134"/>
        <v>41214</v>
      </c>
      <c r="O207" s="155">
        <f t="shared" si="134"/>
        <v>41244</v>
      </c>
      <c r="P207" s="155">
        <f t="shared" si="134"/>
        <v>41275</v>
      </c>
      <c r="Q207" s="155">
        <f t="shared" si="134"/>
        <v>41306</v>
      </c>
      <c r="R207" s="155">
        <f t="shared" si="134"/>
        <v>41334</v>
      </c>
      <c r="S207" s="155">
        <f t="shared" si="134"/>
        <v>41365</v>
      </c>
      <c r="T207" s="155">
        <f t="shared" si="134"/>
        <v>41395</v>
      </c>
      <c r="U207" s="155">
        <f t="shared" si="134"/>
        <v>41426</v>
      </c>
      <c r="V207" s="155">
        <f t="shared" si="134"/>
        <v>41456</v>
      </c>
      <c r="W207" s="155">
        <f t="shared" si="134"/>
        <v>41487</v>
      </c>
      <c r="X207" s="155">
        <f t="shared" si="134"/>
        <v>41518</v>
      </c>
      <c r="Y207" s="155">
        <f t="shared" si="134"/>
        <v>41548</v>
      </c>
      <c r="Z207" s="155">
        <f t="shared" si="134"/>
        <v>41579</v>
      </c>
      <c r="AA207" s="155">
        <f t="shared" si="134"/>
        <v>41609</v>
      </c>
      <c r="AB207" s="155">
        <f t="shared" si="134"/>
        <v>41640</v>
      </c>
      <c r="AC207" s="155">
        <f t="shared" si="134"/>
        <v>41671</v>
      </c>
      <c r="AD207" s="155">
        <f t="shared" si="134"/>
        <v>41699</v>
      </c>
      <c r="AE207" s="155">
        <f t="shared" si="134"/>
        <v>41730</v>
      </c>
      <c r="AF207" s="155">
        <f t="shared" si="134"/>
        <v>41760</v>
      </c>
      <c r="AG207" s="155">
        <f t="shared" si="134"/>
        <v>41791</v>
      </c>
      <c r="AH207" s="155">
        <f t="shared" si="134"/>
        <v>41821</v>
      </c>
      <c r="AI207" s="155">
        <f t="shared" si="134"/>
        <v>41852</v>
      </c>
      <c r="AJ207" s="155">
        <f t="shared" si="134"/>
        <v>41883</v>
      </c>
      <c r="AK207" s="155">
        <f t="shared" ref="AK207:BK207" si="135">EDATE(AJ207,1)</f>
        <v>41913</v>
      </c>
      <c r="AL207" s="155">
        <f t="shared" si="135"/>
        <v>41944</v>
      </c>
      <c r="AM207" s="155">
        <f t="shared" si="135"/>
        <v>41974</v>
      </c>
      <c r="AN207" s="155">
        <f t="shared" si="135"/>
        <v>42005</v>
      </c>
      <c r="AO207" s="155">
        <f t="shared" si="135"/>
        <v>42036</v>
      </c>
      <c r="AP207" s="155">
        <f t="shared" si="135"/>
        <v>42064</v>
      </c>
      <c r="AQ207" s="155">
        <f t="shared" si="135"/>
        <v>42095</v>
      </c>
      <c r="AR207" s="155">
        <f t="shared" si="135"/>
        <v>42125</v>
      </c>
      <c r="AS207" s="155">
        <f t="shared" si="135"/>
        <v>42156</v>
      </c>
      <c r="AT207" s="155">
        <f t="shared" si="135"/>
        <v>42186</v>
      </c>
      <c r="AU207" s="155">
        <f t="shared" si="135"/>
        <v>42217</v>
      </c>
      <c r="AV207" s="155">
        <f t="shared" si="135"/>
        <v>42248</v>
      </c>
      <c r="AW207" s="155">
        <f t="shared" si="135"/>
        <v>42278</v>
      </c>
      <c r="AX207" s="155">
        <f t="shared" si="135"/>
        <v>42309</v>
      </c>
      <c r="AY207" s="155">
        <f t="shared" si="135"/>
        <v>42339</v>
      </c>
      <c r="AZ207" s="155">
        <f t="shared" si="135"/>
        <v>42370</v>
      </c>
      <c r="BA207" s="155">
        <f t="shared" si="135"/>
        <v>42401</v>
      </c>
      <c r="BB207" s="155">
        <f t="shared" si="135"/>
        <v>42430</v>
      </c>
      <c r="BC207" s="155">
        <f t="shared" si="135"/>
        <v>42461</v>
      </c>
      <c r="BD207" s="155">
        <f t="shared" si="135"/>
        <v>42491</v>
      </c>
      <c r="BE207" s="155">
        <f t="shared" si="135"/>
        <v>42522</v>
      </c>
      <c r="BF207" s="155">
        <f t="shared" si="135"/>
        <v>42552</v>
      </c>
      <c r="BG207" s="155">
        <f t="shared" si="135"/>
        <v>42583</v>
      </c>
      <c r="BH207" s="155">
        <f t="shared" si="135"/>
        <v>42614</v>
      </c>
      <c r="BI207" s="155">
        <f t="shared" si="135"/>
        <v>42644</v>
      </c>
      <c r="BJ207" s="155">
        <f t="shared" si="135"/>
        <v>42675</v>
      </c>
      <c r="BK207" s="155">
        <f t="shared" si="135"/>
        <v>42705</v>
      </c>
    </row>
    <row r="208" spans="1:63" s="122" customFormat="1">
      <c r="A208" s="140"/>
      <c r="B208" s="226" t="s">
        <v>175</v>
      </c>
      <c r="C208" s="213"/>
      <c r="D208" s="229">
        <f>+IF(AND(D207&gt;='C'!$R106,D207&lt;'C'!$T106),'C'!$O106,0)</f>
        <v>0</v>
      </c>
      <c r="E208" s="229">
        <f>+IF(AND(E207&gt;='C'!$R106,E207&lt;'C'!$T106),'C'!$O106,0)</f>
        <v>0</v>
      </c>
      <c r="F208" s="229">
        <f>+IF(AND(F207&gt;='C'!$R106,F207&lt;'C'!$T106),'C'!$O106,0)</f>
        <v>0</v>
      </c>
      <c r="G208" s="229">
        <f>+IF(AND(G207&gt;='C'!$R106,G207&lt;'C'!$T106),'C'!$O106,0)</f>
        <v>0</v>
      </c>
      <c r="H208" s="229">
        <f>+IF(AND(H207&gt;='C'!$R106,H207&lt;'C'!$T106),'C'!$O106,0)</f>
        <v>0</v>
      </c>
      <c r="I208" s="229">
        <f>+IF(AND(I207&gt;='C'!$R106,I207&lt;'C'!$T106),'C'!$O106,0)</f>
        <v>0</v>
      </c>
      <c r="J208" s="229">
        <f>+IF(AND(J207&gt;='C'!$R106,J207&lt;'C'!$T106),'C'!$O106,0)</f>
        <v>0</v>
      </c>
      <c r="K208" s="229">
        <f>+IF(AND(K207&gt;='C'!$R106,K207&lt;'C'!$T106),'C'!$O106,0)</f>
        <v>0</v>
      </c>
      <c r="L208" s="229">
        <f>+IF(AND(L207&gt;='C'!$R106,L207&lt;'C'!$T106),'C'!$O106,0)</f>
        <v>0</v>
      </c>
      <c r="M208" s="229">
        <f>+IF(AND(M207&gt;='C'!$R106,M207&lt;'C'!$T106),'C'!$O106,0)</f>
        <v>0</v>
      </c>
      <c r="N208" s="229">
        <f>+IF(AND(N207&gt;='C'!$R106,N207&lt;'C'!$T106),'C'!$O106,0)</f>
        <v>0</v>
      </c>
      <c r="O208" s="229">
        <f>+IF(AND(O207&gt;='C'!$R106,O207&lt;'C'!$T106),'C'!$O106,0)</f>
        <v>0</v>
      </c>
      <c r="P208" s="229">
        <f>+IF(AND(P207&gt;='C'!$R106,P207&lt;'C'!$T106),'C'!$O106,0)</f>
        <v>0</v>
      </c>
      <c r="Q208" s="229">
        <f>+IF(AND(Q207&gt;='C'!$R106,Q207&lt;'C'!$T106),'C'!$O106,0)</f>
        <v>0</v>
      </c>
      <c r="R208" s="229">
        <f>+IF(AND(R207&gt;='C'!$R106,R207&lt;'C'!$T106),'C'!$O106,0)</f>
        <v>0</v>
      </c>
      <c r="S208" s="229">
        <f>+IF(AND(S207&gt;='C'!$R106,S207&lt;'C'!$T106),'C'!$O106,0)</f>
        <v>0</v>
      </c>
      <c r="T208" s="229">
        <f>+IF(AND(T207&gt;='C'!$R106,T207&lt;'C'!$T106),'C'!$O106,0)</f>
        <v>0</v>
      </c>
      <c r="U208" s="229">
        <f>+IF(AND(U207&gt;='C'!$R106,U207&lt;'C'!$T106),'C'!$O106,0)</f>
        <v>0</v>
      </c>
      <c r="V208" s="229">
        <f>+IF(AND(V207&gt;='C'!$R106,V207&lt;'C'!$T106),'C'!$O106,0)</f>
        <v>0</v>
      </c>
      <c r="W208" s="229">
        <f>+IF(AND(W207&gt;='C'!$R106,W207&lt;'C'!$T106),'C'!$O106,0)</f>
        <v>0</v>
      </c>
      <c r="X208" s="229">
        <f>+IF(AND(X207&gt;='C'!$R106,X207&lt;'C'!$T106),'C'!$O106,0)</f>
        <v>0</v>
      </c>
      <c r="Y208" s="229">
        <f>+IF(AND(Y207&gt;='C'!$R106,Y207&lt;'C'!$T106),'C'!$O106,0)</f>
        <v>0</v>
      </c>
      <c r="Z208" s="229">
        <f>+IF(AND(Z207&gt;='C'!$R106,Z207&lt;'C'!$T106),'C'!$O106,0)</f>
        <v>0</v>
      </c>
      <c r="AA208" s="229">
        <f>+IF(AND(AA207&gt;='C'!$R106,AA207&lt;'C'!$T106),'C'!$O106,0)</f>
        <v>0</v>
      </c>
      <c r="AB208" s="229">
        <f>+IF(AND(AB207&gt;='C'!$R106,AB207&lt;'C'!$T106),'C'!$O106,0)</f>
        <v>0</v>
      </c>
      <c r="AC208" s="229">
        <f>+IF(AND(AC207&gt;='C'!$R106,AC207&lt;'C'!$T106),'C'!$O106,0)</f>
        <v>0</v>
      </c>
      <c r="AD208" s="229">
        <f>+IF(AND(AD207&gt;='C'!$R106,AD207&lt;'C'!$T106),'C'!$O106,0)</f>
        <v>0</v>
      </c>
      <c r="AE208" s="229">
        <f>+IF(AND(AE207&gt;='C'!$R106,AE207&lt;'C'!$T106),'C'!$O106,0)</f>
        <v>0</v>
      </c>
      <c r="AF208" s="229">
        <f>+IF(AND(AF207&gt;='C'!$R106,AF207&lt;'C'!$T106),'C'!$O106,0)</f>
        <v>0</v>
      </c>
      <c r="AG208" s="229">
        <f>+IF(AND(AG207&gt;='C'!$R106,AG207&lt;'C'!$T106),'C'!$O106,0)</f>
        <v>0</v>
      </c>
      <c r="AH208" s="229">
        <f>+IF(AND(AH207&gt;='C'!$R106,AH207&lt;'C'!$T106),'C'!$O106,0)</f>
        <v>0</v>
      </c>
      <c r="AI208" s="229">
        <f>+IF(AND(AI207&gt;='C'!$R106,AI207&lt;'C'!$T106),'C'!$O106,0)</f>
        <v>0</v>
      </c>
      <c r="AJ208" s="229">
        <f>+IF(AND(AJ207&gt;='C'!$R106,AJ207&lt;'C'!$T106),'C'!$O106,0)</f>
        <v>0</v>
      </c>
      <c r="AK208" s="229">
        <f>+IF(AND(AK207&gt;='C'!$R106,AK207&lt;'C'!$T106),'C'!$O106,0)</f>
        <v>0</v>
      </c>
      <c r="AL208" s="229">
        <f>+IF(AND(AL207&gt;='C'!$R106,AL207&lt;'C'!$T106),'C'!$O106,0)</f>
        <v>0</v>
      </c>
      <c r="AM208" s="229">
        <f>+IF(AND(AM207&gt;='C'!$R106,AM207&lt;'C'!$T106),'C'!$O106,0)</f>
        <v>0</v>
      </c>
      <c r="AN208" s="229">
        <f>+IF(AND(AN207&gt;='C'!$R106,AN207&lt;'C'!$T106),'C'!$O106,0)</f>
        <v>0</v>
      </c>
      <c r="AO208" s="229">
        <f>+IF(AND(AO207&gt;='C'!$R106,AO207&lt;'C'!$T106),'C'!$O106,0)</f>
        <v>0</v>
      </c>
      <c r="AP208" s="229">
        <f>+IF(AND(AP207&gt;='C'!$R106,AP207&lt;'C'!$T106),'C'!$O106,0)</f>
        <v>0</v>
      </c>
      <c r="AQ208" s="229">
        <f>+IF(AND(AQ207&gt;='C'!$R106,AQ207&lt;'C'!$T106),'C'!$O106,0)</f>
        <v>0</v>
      </c>
      <c r="AR208" s="229">
        <f>+IF(AND(AR207&gt;='C'!$R106,AR207&lt;'C'!$T106),'C'!$O106,0)</f>
        <v>0</v>
      </c>
      <c r="AS208" s="229">
        <f>+IF(AND(AS207&gt;='C'!$R106,AS207&lt;'C'!$T106),'C'!$O106,0)</f>
        <v>0</v>
      </c>
      <c r="AT208" s="229">
        <f>+IF(AND(AT207&gt;='C'!$R106,AT207&lt;'C'!$T106),'C'!$O106,0)</f>
        <v>0</v>
      </c>
      <c r="AU208" s="229">
        <f>+IF(AND(AU207&gt;='C'!$R106,AU207&lt;'C'!$T106),'C'!$O106,0)</f>
        <v>0</v>
      </c>
      <c r="AV208" s="229">
        <f>+IF(AND(AV207&gt;='C'!$R106,AV207&lt;'C'!$T106),'C'!$O106,0)</f>
        <v>0</v>
      </c>
      <c r="AW208" s="229">
        <f>+IF(AND(AW207&gt;='C'!$R106,AW207&lt;'C'!$T106),'C'!$O106,0)</f>
        <v>0</v>
      </c>
      <c r="AX208" s="229">
        <f>+IF(AND(AX207&gt;='C'!$R106,AX207&lt;'C'!$T106),'C'!$O106,0)</f>
        <v>0</v>
      </c>
      <c r="AY208" s="229">
        <f>+IF(AND(AY207&gt;='C'!$R106,AY207&lt;'C'!$T106),'C'!$O106,0)</f>
        <v>0</v>
      </c>
      <c r="AZ208" s="229">
        <f>+IF(AND(AZ207&gt;='C'!$R106,AZ207&lt;'C'!$T106),'C'!$O106,0)</f>
        <v>0</v>
      </c>
      <c r="BA208" s="229">
        <f>+IF(AND(BA207&gt;='C'!$R106,BA207&lt;'C'!$T106),'C'!$O106,0)</f>
        <v>0</v>
      </c>
      <c r="BB208" s="229">
        <f>+IF(AND(BB207&gt;='C'!$R106,BB207&lt;'C'!$T106),'C'!$O106,0)</f>
        <v>0</v>
      </c>
      <c r="BC208" s="229">
        <f>+IF(AND(BC207&gt;='C'!$R106,BC207&lt;'C'!$T106),'C'!$O106,0)</f>
        <v>0</v>
      </c>
      <c r="BD208" s="229">
        <f>+IF(AND(BD207&gt;='C'!$R106,BD207&lt;'C'!$T106),'C'!$O106,0)</f>
        <v>0</v>
      </c>
      <c r="BE208" s="229">
        <f>+IF(AND(BE207&gt;='C'!$R106,BE207&lt;'C'!$T106),'C'!$O106,0)</f>
        <v>0</v>
      </c>
      <c r="BF208" s="229">
        <f>+IF(AND(BF207&gt;='C'!$R106,BF207&lt;'C'!$T106),'C'!$O106,0)</f>
        <v>0</v>
      </c>
      <c r="BG208" s="229">
        <f>+IF(AND(BG207&gt;='C'!$R106,BG207&lt;'C'!$T106),'C'!$O106,0)</f>
        <v>0</v>
      </c>
      <c r="BH208" s="229">
        <f>+IF(AND(BH207&gt;='C'!$R106,BH207&lt;'C'!$T106),'C'!$O106,0)</f>
        <v>0</v>
      </c>
      <c r="BI208" s="229">
        <f>+IF(AND(BI207&gt;='C'!$R106,BI207&lt;'C'!$T106),'C'!$O106,0)</f>
        <v>0</v>
      </c>
      <c r="BJ208" s="229">
        <f>+IF(AND(BJ207&gt;='C'!$R106,BJ207&lt;'C'!$T106),'C'!$O106,0)</f>
        <v>0</v>
      </c>
      <c r="BK208" s="229">
        <f>+IF(AND(BK207&gt;='C'!$R106,BK207&lt;'C'!$T106),'C'!$O106,0)</f>
        <v>0</v>
      </c>
    </row>
    <row r="209" spans="1:63" s="122" customFormat="1">
      <c r="A209" s="140"/>
      <c r="B209" s="226" t="s">
        <v>248</v>
      </c>
      <c r="C209" s="213"/>
      <c r="D209" s="229">
        <f>+IF(AND(D207&gt;='C'!$R106,D207&lt;'C'!$T106),'C'!$G106,0)*D214</f>
        <v>0</v>
      </c>
      <c r="E209" s="229">
        <f>+IF(AND(E207&gt;='C'!$R106,E207&lt;'C'!$T106),'C'!$G106,0)*E214</f>
        <v>0</v>
      </c>
      <c r="F209" s="229">
        <f>+IF(AND(F207&gt;='C'!$R106,F207&lt;'C'!$T106),'C'!$G106,0)*F214</f>
        <v>0</v>
      </c>
      <c r="G209" s="229">
        <f>+IF(AND(G207&gt;='C'!$R106,G207&lt;'C'!$T106),'C'!$G106,0)*G214</f>
        <v>0</v>
      </c>
      <c r="H209" s="229">
        <f>+IF(AND(H207&gt;='C'!$R106,H207&lt;'C'!$T106),'C'!$G106,0)*H214</f>
        <v>0</v>
      </c>
      <c r="I209" s="229">
        <f>+IF(AND(I207&gt;='C'!$R106,I207&lt;'C'!$T106),'C'!$G106,0)*I214</f>
        <v>0</v>
      </c>
      <c r="J209" s="229">
        <f>+IF(AND(J207&gt;='C'!$R106,J207&lt;'C'!$T106),'C'!$G106,0)*J214</f>
        <v>0</v>
      </c>
      <c r="K209" s="229">
        <f>+IF(AND(K207&gt;='C'!$R106,K207&lt;'C'!$T106),'C'!$G106,0)*K214</f>
        <v>0</v>
      </c>
      <c r="L209" s="229">
        <f>+IF(AND(L207&gt;='C'!$R106,L207&lt;'C'!$T106),'C'!$G106,0)*L214</f>
        <v>0</v>
      </c>
      <c r="M209" s="229">
        <f>+IF(AND(M207&gt;='C'!$R106,M207&lt;'C'!$T106),'C'!$G106,0)*M214</f>
        <v>0</v>
      </c>
      <c r="N209" s="229">
        <f>+IF(AND(N207&gt;='C'!$R106,N207&lt;'C'!$T106),'C'!$G106,0)*N214</f>
        <v>0</v>
      </c>
      <c r="O209" s="229">
        <f>+IF(AND(O207&gt;='C'!$R106,O207&lt;'C'!$T106),'C'!$G106,0)*O214</f>
        <v>0</v>
      </c>
      <c r="P209" s="229">
        <f>+IF(AND(P207&gt;='C'!$R106,P207&lt;'C'!$T106),'C'!$G106,0)*P214</f>
        <v>0</v>
      </c>
      <c r="Q209" s="229">
        <f>+IF(AND(Q207&gt;='C'!$R106,Q207&lt;'C'!$T106),'C'!$G106,0)*Q214</f>
        <v>0</v>
      </c>
      <c r="R209" s="229">
        <f>+IF(AND(R207&gt;='C'!$R106,R207&lt;'C'!$T106),'C'!$G106,0)*R214</f>
        <v>0</v>
      </c>
      <c r="S209" s="229">
        <f>+IF(AND(S207&gt;='C'!$R106,S207&lt;'C'!$T106),'C'!$G106,0)*S214</f>
        <v>0</v>
      </c>
      <c r="T209" s="229">
        <f>+IF(AND(T207&gt;='C'!$R106,T207&lt;'C'!$T106),'C'!$G106,0)*T214</f>
        <v>0</v>
      </c>
      <c r="U209" s="229">
        <f>+IF(AND(U207&gt;='C'!$R106,U207&lt;'C'!$T106),'C'!$G106,0)*U214</f>
        <v>0</v>
      </c>
      <c r="V209" s="229">
        <f>+IF(AND(V207&gt;='C'!$R106,V207&lt;'C'!$T106),'C'!$G106,0)*V214</f>
        <v>0</v>
      </c>
      <c r="W209" s="229">
        <f>+IF(AND(W207&gt;='C'!$R106,W207&lt;'C'!$T106),'C'!$G106,0)*W214</f>
        <v>0</v>
      </c>
      <c r="X209" s="229">
        <f>+IF(AND(X207&gt;='C'!$R106,X207&lt;'C'!$T106),'C'!$G106,0)*X214</f>
        <v>0</v>
      </c>
      <c r="Y209" s="229">
        <f>+IF(AND(Y207&gt;='C'!$R106,Y207&lt;'C'!$T106),'C'!$G106,0)*Y214</f>
        <v>0</v>
      </c>
      <c r="Z209" s="229">
        <f>+IF(AND(Z207&gt;='C'!$R106,Z207&lt;'C'!$T106),'C'!$G106,0)*Z214</f>
        <v>0</v>
      </c>
      <c r="AA209" s="229">
        <f>+IF(AND(AA207&gt;='C'!$R106,AA207&lt;'C'!$T106),'C'!$G106,0)*AA214</f>
        <v>0</v>
      </c>
      <c r="AB209" s="229">
        <f>+IF(AND(AB207&gt;='C'!$R106,AB207&lt;'C'!$T106),'C'!$G106,0)*AB214</f>
        <v>0</v>
      </c>
      <c r="AC209" s="229">
        <f>+IF(AND(AC207&gt;='C'!$R106,AC207&lt;'C'!$T106),'C'!$G106,0)*AC214</f>
        <v>0</v>
      </c>
      <c r="AD209" s="229">
        <f>+IF(AND(AD207&gt;='C'!$R106,AD207&lt;'C'!$T106),'C'!$G106,0)*AD214</f>
        <v>0</v>
      </c>
      <c r="AE209" s="229">
        <f>+IF(AND(AE207&gt;='C'!$R106,AE207&lt;'C'!$T106),'C'!$G106,0)*AE214</f>
        <v>0</v>
      </c>
      <c r="AF209" s="229">
        <f>+IF(AND(AF207&gt;='C'!$R106,AF207&lt;'C'!$T106),'C'!$G106,0)*AF214</f>
        <v>0</v>
      </c>
      <c r="AG209" s="229">
        <f>+IF(AND(AG207&gt;='C'!$R106,AG207&lt;'C'!$T106),'C'!$G106,0)*AG214</f>
        <v>0</v>
      </c>
      <c r="AH209" s="229">
        <f>+IF(AND(AH207&gt;='C'!$R106,AH207&lt;'C'!$T106),'C'!$G106,0)*AH214</f>
        <v>0</v>
      </c>
      <c r="AI209" s="229">
        <f>+IF(AND(AI207&gt;='C'!$R106,AI207&lt;'C'!$T106),'C'!$G106,0)*AI214</f>
        <v>0</v>
      </c>
      <c r="AJ209" s="229">
        <f>+IF(AND(AJ207&gt;='C'!$R106,AJ207&lt;'C'!$T106),'C'!$G106,0)*AJ214</f>
        <v>0</v>
      </c>
      <c r="AK209" s="229">
        <f>+IF(AND(AK207&gt;='C'!$R106,AK207&lt;'C'!$T106),'C'!$G106,0)*AK214</f>
        <v>0</v>
      </c>
      <c r="AL209" s="229">
        <f>+IF(AND(AL207&gt;='C'!$R106,AL207&lt;'C'!$T106),'C'!$G106,0)*AL214</f>
        <v>0</v>
      </c>
      <c r="AM209" s="229">
        <f>+IF(AND(AM207&gt;='C'!$R106,AM207&lt;'C'!$T106),'C'!$G106,0)*AM214</f>
        <v>0</v>
      </c>
      <c r="AN209" s="229">
        <f>+IF(AND(AN207&gt;='C'!$R106,AN207&lt;'C'!$T106),'C'!$G106,0)*AN214</f>
        <v>0</v>
      </c>
      <c r="AO209" s="229">
        <f>+IF(AND(AO207&gt;='C'!$R106,AO207&lt;'C'!$T106),'C'!$G106,0)*AO214</f>
        <v>0</v>
      </c>
      <c r="AP209" s="229">
        <f>+IF(AND(AP207&gt;='C'!$R106,AP207&lt;'C'!$T106),'C'!$G106,0)*AP214</f>
        <v>0</v>
      </c>
      <c r="AQ209" s="229">
        <f>+IF(AND(AQ207&gt;='C'!$R106,AQ207&lt;'C'!$T106),'C'!$G106,0)*AQ214</f>
        <v>0</v>
      </c>
      <c r="AR209" s="229">
        <f>+IF(AND(AR207&gt;='C'!$R106,AR207&lt;'C'!$T106),'C'!$G106,0)*AR214</f>
        <v>0</v>
      </c>
      <c r="AS209" s="229">
        <f>+IF(AND(AS207&gt;='C'!$R106,AS207&lt;'C'!$T106),'C'!$G106,0)*AS214</f>
        <v>0</v>
      </c>
      <c r="AT209" s="229">
        <f>+IF(AND(AT207&gt;='C'!$R106,AT207&lt;'C'!$T106),'C'!$G106,0)*AT214</f>
        <v>0</v>
      </c>
      <c r="AU209" s="229">
        <f>+IF(AND(AU207&gt;='C'!$R106,AU207&lt;'C'!$T106),'C'!$G106,0)*AU214</f>
        <v>0</v>
      </c>
      <c r="AV209" s="229">
        <f>+IF(AND(AV207&gt;='C'!$R106,AV207&lt;'C'!$T106),'C'!$G106,0)*AV214</f>
        <v>0</v>
      </c>
      <c r="AW209" s="229">
        <f>+IF(AND(AW207&gt;='C'!$R106,AW207&lt;'C'!$T106),'C'!$G106,0)*AW214</f>
        <v>0</v>
      </c>
      <c r="AX209" s="229">
        <f>+IF(AND(AX207&gt;='C'!$R106,AX207&lt;'C'!$T106),'C'!$G106,0)*AX214</f>
        <v>0</v>
      </c>
      <c r="AY209" s="229">
        <f>+IF(AND(AY207&gt;='C'!$R106,AY207&lt;'C'!$T106),'C'!$G106,0)*AY214</f>
        <v>0</v>
      </c>
      <c r="AZ209" s="229">
        <f>+IF(AND(AZ207&gt;='C'!$R106,AZ207&lt;'C'!$T106),'C'!$G106,0)*AZ214</f>
        <v>0</v>
      </c>
      <c r="BA209" s="229">
        <f>+IF(AND(BA207&gt;='C'!$R106,BA207&lt;'C'!$T106),'C'!$G106,0)*BA214</f>
        <v>0</v>
      </c>
      <c r="BB209" s="229">
        <f>+IF(AND(BB207&gt;='C'!$R106,BB207&lt;'C'!$T106),'C'!$G106,0)*BB214</f>
        <v>0</v>
      </c>
      <c r="BC209" s="229">
        <f>+IF(AND(BC207&gt;='C'!$R106,BC207&lt;'C'!$T106),'C'!$G106,0)*BC214</f>
        <v>0</v>
      </c>
      <c r="BD209" s="229">
        <f>+IF(AND(BD207&gt;='C'!$R106,BD207&lt;'C'!$T106),'C'!$G106,0)*BD214</f>
        <v>0</v>
      </c>
      <c r="BE209" s="229">
        <f>+IF(AND(BE207&gt;='C'!$R106,BE207&lt;'C'!$T106),'C'!$G106,0)*BE214</f>
        <v>0</v>
      </c>
      <c r="BF209" s="229">
        <f>+IF(AND(BF207&gt;='C'!$R106,BF207&lt;'C'!$T106),'C'!$G106,0)*BF214</f>
        <v>0</v>
      </c>
      <c r="BG209" s="229">
        <f>+IF(AND(BG207&gt;='C'!$R106,BG207&lt;'C'!$T106),'C'!$G106,0)*BG214</f>
        <v>0</v>
      </c>
      <c r="BH209" s="229">
        <f>+IF(AND(BH207&gt;='C'!$R106,BH207&lt;'C'!$T106),'C'!$G106,0)*BH214</f>
        <v>0</v>
      </c>
      <c r="BI209" s="229">
        <f>+IF(AND(BI207&gt;='C'!$R106,BI207&lt;'C'!$T106),'C'!$G106,0)*BI214</f>
        <v>0</v>
      </c>
      <c r="BJ209" s="229">
        <f>+IF(AND(BJ207&gt;='C'!$R106,BJ207&lt;'C'!$T106),'C'!$G106,0)*BJ214</f>
        <v>0</v>
      </c>
      <c r="BK209" s="229">
        <f>+IF(AND(BK207&gt;='C'!$R106,BK207&lt;'C'!$T106),'C'!$G106,0)*BK214</f>
        <v>0</v>
      </c>
    </row>
    <row r="210" spans="1:63" s="122" customFormat="1">
      <c r="A210" s="140"/>
      <c r="B210" s="226" t="s">
        <v>247</v>
      </c>
      <c r="C210" s="213"/>
      <c r="D210" s="229">
        <f t="shared" ref="D210:AI210" si="136">+D209-D211-D208</f>
        <v>0</v>
      </c>
      <c r="E210" s="229">
        <f t="shared" si="136"/>
        <v>0</v>
      </c>
      <c r="F210" s="229">
        <f t="shared" si="136"/>
        <v>0</v>
      </c>
      <c r="G210" s="229">
        <f t="shared" si="136"/>
        <v>0</v>
      </c>
      <c r="H210" s="229">
        <f t="shared" si="136"/>
        <v>0</v>
      </c>
      <c r="I210" s="229">
        <f t="shared" si="136"/>
        <v>0</v>
      </c>
      <c r="J210" s="229">
        <f t="shared" si="136"/>
        <v>0</v>
      </c>
      <c r="K210" s="229">
        <f t="shared" si="136"/>
        <v>0</v>
      </c>
      <c r="L210" s="229">
        <f t="shared" si="136"/>
        <v>0</v>
      </c>
      <c r="M210" s="229">
        <f t="shared" si="136"/>
        <v>0</v>
      </c>
      <c r="N210" s="229">
        <f t="shared" si="136"/>
        <v>0</v>
      </c>
      <c r="O210" s="229">
        <f t="shared" si="136"/>
        <v>0</v>
      </c>
      <c r="P210" s="229">
        <f t="shared" si="136"/>
        <v>0</v>
      </c>
      <c r="Q210" s="229">
        <f t="shared" si="136"/>
        <v>0</v>
      </c>
      <c r="R210" s="229">
        <f t="shared" si="136"/>
        <v>0</v>
      </c>
      <c r="S210" s="229">
        <f t="shared" si="136"/>
        <v>0</v>
      </c>
      <c r="T210" s="229">
        <f t="shared" si="136"/>
        <v>0</v>
      </c>
      <c r="U210" s="229">
        <f t="shared" si="136"/>
        <v>0</v>
      </c>
      <c r="V210" s="229">
        <f t="shared" si="136"/>
        <v>0</v>
      </c>
      <c r="W210" s="229">
        <f t="shared" si="136"/>
        <v>0</v>
      </c>
      <c r="X210" s="229">
        <f t="shared" si="136"/>
        <v>0</v>
      </c>
      <c r="Y210" s="229">
        <f t="shared" si="136"/>
        <v>0</v>
      </c>
      <c r="Z210" s="229">
        <f t="shared" si="136"/>
        <v>0</v>
      </c>
      <c r="AA210" s="229">
        <f t="shared" si="136"/>
        <v>0</v>
      </c>
      <c r="AB210" s="229">
        <f t="shared" si="136"/>
        <v>0</v>
      </c>
      <c r="AC210" s="229">
        <f t="shared" si="136"/>
        <v>0</v>
      </c>
      <c r="AD210" s="229">
        <f t="shared" si="136"/>
        <v>0</v>
      </c>
      <c r="AE210" s="229">
        <f t="shared" si="136"/>
        <v>0</v>
      </c>
      <c r="AF210" s="229">
        <f t="shared" si="136"/>
        <v>0</v>
      </c>
      <c r="AG210" s="229">
        <f t="shared" si="136"/>
        <v>0</v>
      </c>
      <c r="AH210" s="229">
        <f t="shared" si="136"/>
        <v>0</v>
      </c>
      <c r="AI210" s="229">
        <f t="shared" si="136"/>
        <v>0</v>
      </c>
      <c r="AJ210" s="229">
        <f t="shared" ref="AJ210:BK210" si="137">+AJ209-AJ211-AJ208</f>
        <v>0</v>
      </c>
      <c r="AK210" s="229">
        <f t="shared" si="137"/>
        <v>0</v>
      </c>
      <c r="AL210" s="229">
        <f t="shared" si="137"/>
        <v>0</v>
      </c>
      <c r="AM210" s="229">
        <f t="shared" si="137"/>
        <v>0</v>
      </c>
      <c r="AN210" s="229">
        <f t="shared" si="137"/>
        <v>0</v>
      </c>
      <c r="AO210" s="229">
        <f t="shared" si="137"/>
        <v>0</v>
      </c>
      <c r="AP210" s="229">
        <f t="shared" si="137"/>
        <v>0</v>
      </c>
      <c r="AQ210" s="229">
        <f t="shared" si="137"/>
        <v>0</v>
      </c>
      <c r="AR210" s="229">
        <f t="shared" si="137"/>
        <v>0</v>
      </c>
      <c r="AS210" s="229">
        <f t="shared" si="137"/>
        <v>0</v>
      </c>
      <c r="AT210" s="229">
        <f t="shared" si="137"/>
        <v>0</v>
      </c>
      <c r="AU210" s="229">
        <f t="shared" si="137"/>
        <v>0</v>
      </c>
      <c r="AV210" s="229">
        <f t="shared" si="137"/>
        <v>0</v>
      </c>
      <c r="AW210" s="229">
        <f t="shared" si="137"/>
        <v>0</v>
      </c>
      <c r="AX210" s="229">
        <f t="shared" si="137"/>
        <v>0</v>
      </c>
      <c r="AY210" s="229">
        <f t="shared" si="137"/>
        <v>0</v>
      </c>
      <c r="AZ210" s="229">
        <f t="shared" si="137"/>
        <v>0</v>
      </c>
      <c r="BA210" s="229">
        <f t="shared" si="137"/>
        <v>0</v>
      </c>
      <c r="BB210" s="229">
        <f t="shared" si="137"/>
        <v>0</v>
      </c>
      <c r="BC210" s="229">
        <f t="shared" si="137"/>
        <v>0</v>
      </c>
      <c r="BD210" s="229">
        <f t="shared" si="137"/>
        <v>0</v>
      </c>
      <c r="BE210" s="229">
        <f t="shared" si="137"/>
        <v>0</v>
      </c>
      <c r="BF210" s="229">
        <f t="shared" si="137"/>
        <v>0</v>
      </c>
      <c r="BG210" s="229">
        <f t="shared" si="137"/>
        <v>0</v>
      </c>
      <c r="BH210" s="229">
        <f t="shared" si="137"/>
        <v>0</v>
      </c>
      <c r="BI210" s="229">
        <f t="shared" si="137"/>
        <v>0</v>
      </c>
      <c r="BJ210" s="229">
        <f t="shared" si="137"/>
        <v>0</v>
      </c>
      <c r="BK210" s="229">
        <f t="shared" si="137"/>
        <v>0</v>
      </c>
    </row>
    <row r="211" spans="1:63" s="122" customFormat="1">
      <c r="A211" s="140"/>
      <c r="B211" s="226" t="s">
        <v>93</v>
      </c>
      <c r="C211" s="213"/>
      <c r="D211" s="229">
        <f>+IF(AND(D207&gt;='C'!$R106,D207&lt;'C'!$T106),'C'!$J106,0)*D214</f>
        <v>0</v>
      </c>
      <c r="E211" s="229">
        <f>+IF(AND(E207&gt;='C'!$R106,E207&lt;'C'!$T106),'C'!$J106,0)*E214</f>
        <v>0</v>
      </c>
      <c r="F211" s="229">
        <f>+IF(AND(F207&gt;='C'!$R106,F207&lt;'C'!$T106),'C'!$J106,0)*F214</f>
        <v>0</v>
      </c>
      <c r="G211" s="229">
        <f>+IF(AND(G207&gt;='C'!$R106,G207&lt;'C'!$T106),'C'!$J106,0)*G214</f>
        <v>0</v>
      </c>
      <c r="H211" s="229">
        <f>+IF(AND(H207&gt;='C'!$R106,H207&lt;'C'!$T106),'C'!$J106,0)*H214</f>
        <v>0</v>
      </c>
      <c r="I211" s="229">
        <f>+IF(AND(I207&gt;='C'!$R106,I207&lt;'C'!$T106),'C'!$J106,0)*I214</f>
        <v>0</v>
      </c>
      <c r="J211" s="229">
        <f>+IF(AND(J207&gt;='C'!$R106,J207&lt;'C'!$T106),'C'!$J106,0)*J214</f>
        <v>0</v>
      </c>
      <c r="K211" s="229">
        <f>+IF(AND(K207&gt;='C'!$R106,K207&lt;'C'!$T106),'C'!$J106,0)*K214</f>
        <v>0</v>
      </c>
      <c r="L211" s="229">
        <f>+IF(AND(L207&gt;='C'!$R106,L207&lt;'C'!$T106),'C'!$J106,0)*L214</f>
        <v>0</v>
      </c>
      <c r="M211" s="229">
        <f>+IF(AND(M207&gt;='C'!$R106,M207&lt;'C'!$T106),'C'!$J106,0)*M214</f>
        <v>0</v>
      </c>
      <c r="N211" s="229">
        <f>+IF(AND(N207&gt;='C'!$R106,N207&lt;'C'!$T106),'C'!$J106,0)*N214</f>
        <v>0</v>
      </c>
      <c r="O211" s="229">
        <f>+IF(AND(O207&gt;='C'!$R106,O207&lt;'C'!$T106),'C'!$J106,0)*O214</f>
        <v>0</v>
      </c>
      <c r="P211" s="229">
        <f>+IF(AND(P207&gt;='C'!$R106,P207&lt;'C'!$T106),'C'!$J106,0)*P214</f>
        <v>0</v>
      </c>
      <c r="Q211" s="229">
        <f>+IF(AND(Q207&gt;='C'!$R106,Q207&lt;'C'!$T106),'C'!$J106,0)*Q214</f>
        <v>0</v>
      </c>
      <c r="R211" s="229">
        <f>+IF(AND(R207&gt;='C'!$R106,R207&lt;'C'!$T106),'C'!$J106,0)*R214</f>
        <v>0</v>
      </c>
      <c r="S211" s="229">
        <f>+IF(AND(S207&gt;='C'!$R106,S207&lt;'C'!$T106),'C'!$J106,0)*S214</f>
        <v>0</v>
      </c>
      <c r="T211" s="229">
        <f>+IF(AND(T207&gt;='C'!$R106,T207&lt;'C'!$T106),'C'!$J106,0)*T214</f>
        <v>0</v>
      </c>
      <c r="U211" s="229">
        <f>+IF(AND(U207&gt;='C'!$R106,U207&lt;'C'!$T106),'C'!$J106,0)*U214</f>
        <v>0</v>
      </c>
      <c r="V211" s="229">
        <f>+IF(AND(V207&gt;='C'!$R106,V207&lt;'C'!$T106),'C'!$J106,0)*V214</f>
        <v>0</v>
      </c>
      <c r="W211" s="229">
        <f>+IF(AND(W207&gt;='C'!$R106,W207&lt;'C'!$T106),'C'!$J106,0)*W214</f>
        <v>0</v>
      </c>
      <c r="X211" s="229">
        <f>+IF(AND(X207&gt;='C'!$R106,X207&lt;'C'!$T106),'C'!$J106,0)*X214</f>
        <v>0</v>
      </c>
      <c r="Y211" s="229">
        <f>+IF(AND(Y207&gt;='C'!$R106,Y207&lt;'C'!$T106),'C'!$J106,0)*Y214</f>
        <v>0</v>
      </c>
      <c r="Z211" s="229">
        <f>+IF(AND(Z207&gt;='C'!$R106,Z207&lt;'C'!$T106),'C'!$J106,0)*Z214</f>
        <v>0</v>
      </c>
      <c r="AA211" s="229">
        <f>+IF(AND(AA207&gt;='C'!$R106,AA207&lt;'C'!$T106),'C'!$J106,0)*AA214</f>
        <v>0</v>
      </c>
      <c r="AB211" s="229">
        <f>+IF(AND(AB207&gt;='C'!$R106,AB207&lt;'C'!$T106),'C'!$J106,0)*AB214</f>
        <v>0</v>
      </c>
      <c r="AC211" s="229">
        <f>+IF(AND(AC207&gt;='C'!$R106,AC207&lt;'C'!$T106),'C'!$J106,0)*AC214</f>
        <v>0</v>
      </c>
      <c r="AD211" s="229">
        <f>+IF(AND(AD207&gt;='C'!$R106,AD207&lt;'C'!$T106),'C'!$J106,0)*AD214</f>
        <v>0</v>
      </c>
      <c r="AE211" s="229">
        <f>+IF(AND(AE207&gt;='C'!$R106,AE207&lt;'C'!$T106),'C'!$J106,0)*AE214</f>
        <v>0</v>
      </c>
      <c r="AF211" s="229">
        <f>+IF(AND(AF207&gt;='C'!$R106,AF207&lt;'C'!$T106),'C'!$J106,0)*AF214</f>
        <v>0</v>
      </c>
      <c r="AG211" s="229">
        <f>+IF(AND(AG207&gt;='C'!$R106,AG207&lt;'C'!$T106),'C'!$J106,0)*AG214</f>
        <v>0</v>
      </c>
      <c r="AH211" s="229">
        <f>+IF(AND(AH207&gt;='C'!$R106,AH207&lt;'C'!$T106),'C'!$J106,0)*AH214</f>
        <v>0</v>
      </c>
      <c r="AI211" s="229">
        <f>+IF(AND(AI207&gt;='C'!$R106,AI207&lt;'C'!$T106),'C'!$J106,0)*AI214</f>
        <v>0</v>
      </c>
      <c r="AJ211" s="229">
        <f>+IF(AND(AJ207&gt;='C'!$R106,AJ207&lt;'C'!$T106),'C'!$J106,0)*AJ214</f>
        <v>0</v>
      </c>
      <c r="AK211" s="229">
        <f>+IF(AND(AK207&gt;='C'!$R106,AK207&lt;'C'!$T106),'C'!$J106,0)*AK214</f>
        <v>0</v>
      </c>
      <c r="AL211" s="229">
        <f>+IF(AND(AL207&gt;='C'!$R106,AL207&lt;'C'!$T106),'C'!$J106,0)*AL214</f>
        <v>0</v>
      </c>
      <c r="AM211" s="229">
        <f>+IF(AND(AM207&gt;='C'!$R106,AM207&lt;'C'!$T106),'C'!$J106,0)*AM214</f>
        <v>0</v>
      </c>
      <c r="AN211" s="229">
        <f>+IF(AND(AN207&gt;='C'!$R106,AN207&lt;'C'!$T106),'C'!$J106,0)*AN214</f>
        <v>0</v>
      </c>
      <c r="AO211" s="229">
        <f>+IF(AND(AO207&gt;='C'!$R106,AO207&lt;'C'!$T106),'C'!$J106,0)*AO214</f>
        <v>0</v>
      </c>
      <c r="AP211" s="229">
        <f>+IF(AND(AP207&gt;='C'!$R106,AP207&lt;'C'!$T106),'C'!$J106,0)*AP214</f>
        <v>0</v>
      </c>
      <c r="AQ211" s="229">
        <f>+IF(AND(AQ207&gt;='C'!$R106,AQ207&lt;'C'!$T106),'C'!$J106,0)*AQ214</f>
        <v>0</v>
      </c>
      <c r="AR211" s="229">
        <f>+IF(AND(AR207&gt;='C'!$R106,AR207&lt;'C'!$T106),'C'!$J106,0)*AR214</f>
        <v>0</v>
      </c>
      <c r="AS211" s="229">
        <f>+IF(AND(AS207&gt;='C'!$R106,AS207&lt;'C'!$T106),'C'!$J106,0)*AS214</f>
        <v>0</v>
      </c>
      <c r="AT211" s="229">
        <f>+IF(AND(AT207&gt;='C'!$R106,AT207&lt;'C'!$T106),'C'!$J106,0)*AT214</f>
        <v>0</v>
      </c>
      <c r="AU211" s="229">
        <f>+IF(AND(AU207&gt;='C'!$R106,AU207&lt;'C'!$T106),'C'!$J106,0)*AU214</f>
        <v>0</v>
      </c>
      <c r="AV211" s="229">
        <f>+IF(AND(AV207&gt;='C'!$R106,AV207&lt;'C'!$T106),'C'!$J106,0)*AV214</f>
        <v>0</v>
      </c>
      <c r="AW211" s="229">
        <f>+IF(AND(AW207&gt;='C'!$R106,AW207&lt;'C'!$T106),'C'!$J106,0)*AW214</f>
        <v>0</v>
      </c>
      <c r="AX211" s="229">
        <f>+IF(AND(AX207&gt;='C'!$R106,AX207&lt;'C'!$T106),'C'!$J106,0)*AX214</f>
        <v>0</v>
      </c>
      <c r="AY211" s="229">
        <f>+IF(AND(AY207&gt;='C'!$R106,AY207&lt;'C'!$T106),'C'!$J106,0)*AY214</f>
        <v>0</v>
      </c>
      <c r="AZ211" s="229">
        <f>+IF(AND(AZ207&gt;='C'!$R106,AZ207&lt;'C'!$T106),'C'!$J106,0)*AZ214</f>
        <v>0</v>
      </c>
      <c r="BA211" s="229">
        <f>+IF(AND(BA207&gt;='C'!$R106,BA207&lt;'C'!$T106),'C'!$J106,0)*BA214</f>
        <v>0</v>
      </c>
      <c r="BB211" s="229">
        <f>+IF(AND(BB207&gt;='C'!$R106,BB207&lt;'C'!$T106),'C'!$J106,0)*BB214</f>
        <v>0</v>
      </c>
      <c r="BC211" s="229">
        <f>+IF(AND(BC207&gt;='C'!$R106,BC207&lt;'C'!$T106),'C'!$J106,0)*BC214</f>
        <v>0</v>
      </c>
      <c r="BD211" s="229">
        <f>+IF(AND(BD207&gt;='C'!$R106,BD207&lt;'C'!$T106),'C'!$J106,0)*BD214</f>
        <v>0</v>
      </c>
      <c r="BE211" s="229">
        <f>+IF(AND(BE207&gt;='C'!$R106,BE207&lt;'C'!$T106),'C'!$J106,0)*BE214</f>
        <v>0</v>
      </c>
      <c r="BF211" s="229">
        <f>+IF(AND(BF207&gt;='C'!$R106,BF207&lt;'C'!$T106),'C'!$J106,0)*BF214</f>
        <v>0</v>
      </c>
      <c r="BG211" s="229">
        <f>+IF(AND(BG207&gt;='C'!$R106,BG207&lt;'C'!$T106),'C'!$J106,0)*BG214</f>
        <v>0</v>
      </c>
      <c r="BH211" s="229">
        <f>+IF(AND(BH207&gt;='C'!$R106,BH207&lt;'C'!$T106),'C'!$J106,0)*BH214</f>
        <v>0</v>
      </c>
      <c r="BI211" s="229">
        <f>+IF(AND(BI207&gt;='C'!$R106,BI207&lt;'C'!$T106),'C'!$J106,0)*BI214</f>
        <v>0</v>
      </c>
      <c r="BJ211" s="229">
        <f>+IF(AND(BJ207&gt;='C'!$R106,BJ207&lt;'C'!$T106),'C'!$J106,0)*BJ214</f>
        <v>0</v>
      </c>
      <c r="BK211" s="229">
        <f>+IF(AND(BK207&gt;='C'!$R106,BK207&lt;'C'!$T106),'C'!$J106,0)*BK214</f>
        <v>0</v>
      </c>
    </row>
    <row r="212" spans="1:63" s="122" customFormat="1">
      <c r="A212" s="140"/>
      <c r="B212" s="227" t="s">
        <v>174</v>
      </c>
      <c r="C212" s="213"/>
      <c r="D212" s="229">
        <f>+IF(AND(D207&gt;='C'!$R106,D207&lt;'C'!$T106),'C'!$M106,0)</f>
        <v>0</v>
      </c>
      <c r="E212" s="229">
        <f>+IF(AND(E207&gt;='C'!$R106,E207&lt;'C'!$T106),'C'!$M106,0)</f>
        <v>0</v>
      </c>
      <c r="F212" s="229">
        <f>+IF(AND(F207&gt;='C'!$R106,F207&lt;'C'!$T106),'C'!$M106,0)</f>
        <v>0</v>
      </c>
      <c r="G212" s="229">
        <f>+IF(AND(G207&gt;='C'!$R106,G207&lt;'C'!$T106),'C'!$M106,0)</f>
        <v>0</v>
      </c>
      <c r="H212" s="229">
        <f>+IF(AND(H207&gt;='C'!$R106,H207&lt;'C'!$T106),'C'!$M106,0)</f>
        <v>0</v>
      </c>
      <c r="I212" s="229">
        <f>+IF(AND(I207&gt;='C'!$R106,I207&lt;'C'!$T106),'C'!$M106,0)</f>
        <v>0</v>
      </c>
      <c r="J212" s="229">
        <f>+IF(AND(J207&gt;='C'!$R106,J207&lt;'C'!$T106),'C'!$M106,0)</f>
        <v>0</v>
      </c>
      <c r="K212" s="229">
        <f>+IF(AND(K207&gt;='C'!$R106,K207&lt;'C'!$T106),'C'!$M106,0)</f>
        <v>0</v>
      </c>
      <c r="L212" s="229">
        <f>+IF(AND(L207&gt;='C'!$R106,L207&lt;'C'!$T106),'C'!$M106,0)</f>
        <v>0</v>
      </c>
      <c r="M212" s="229">
        <f>+IF(AND(M207&gt;='C'!$R106,M207&lt;'C'!$T106),'C'!$M106,0)</f>
        <v>0</v>
      </c>
      <c r="N212" s="229">
        <f>+IF(AND(N207&gt;='C'!$R106,N207&lt;'C'!$T106),'C'!$M106,0)</f>
        <v>0</v>
      </c>
      <c r="O212" s="229">
        <f>+IF(AND(O207&gt;='C'!$R106,O207&lt;'C'!$T106),'C'!$M106,0)</f>
        <v>0</v>
      </c>
      <c r="P212" s="229">
        <f>+IF(AND(P207&gt;='C'!$R106,P207&lt;'C'!$T106),'C'!$M106,0)</f>
        <v>0</v>
      </c>
      <c r="Q212" s="229">
        <f>+IF(AND(Q207&gt;='C'!$R106,Q207&lt;'C'!$T106),'C'!$M106,0)</f>
        <v>0</v>
      </c>
      <c r="R212" s="229">
        <f>+IF(AND(R207&gt;='C'!$R106,R207&lt;'C'!$T106),'C'!$M106,0)</f>
        <v>0</v>
      </c>
      <c r="S212" s="229">
        <f>+IF(AND(S207&gt;='C'!$R106,S207&lt;'C'!$T106),'C'!$M106,0)</f>
        <v>0</v>
      </c>
      <c r="T212" s="229">
        <f>+IF(AND(T207&gt;='C'!$R106,T207&lt;'C'!$T106),'C'!$M106,0)</f>
        <v>0</v>
      </c>
      <c r="U212" s="229">
        <f>+IF(AND(U207&gt;='C'!$R106,U207&lt;'C'!$T106),'C'!$M106,0)</f>
        <v>0</v>
      </c>
      <c r="V212" s="229">
        <f>+IF(AND(V207&gt;='C'!$R106,V207&lt;'C'!$T106),'C'!$M106,0)</f>
        <v>0</v>
      </c>
      <c r="W212" s="229">
        <f>+IF(AND(W207&gt;='C'!$R106,W207&lt;'C'!$T106),'C'!$M106,0)</f>
        <v>0</v>
      </c>
      <c r="X212" s="229">
        <f>+IF(AND(X207&gt;='C'!$R106,X207&lt;'C'!$T106),'C'!$M106,0)</f>
        <v>0</v>
      </c>
      <c r="Y212" s="229">
        <f>+IF(AND(Y207&gt;='C'!$R106,Y207&lt;'C'!$T106),'C'!$M106,0)</f>
        <v>0</v>
      </c>
      <c r="Z212" s="229">
        <f>+IF(AND(Z207&gt;='C'!$R106,Z207&lt;'C'!$T106),'C'!$M106,0)</f>
        <v>0</v>
      </c>
      <c r="AA212" s="229">
        <f>+IF(AND(AA207&gt;='C'!$R106,AA207&lt;'C'!$T106),'C'!$M106,0)</f>
        <v>0</v>
      </c>
      <c r="AB212" s="229">
        <f>+IF(AND(AB207&gt;='C'!$R106,AB207&lt;'C'!$T106),'C'!$M106,0)</f>
        <v>0</v>
      </c>
      <c r="AC212" s="229">
        <f>+IF(AND(AC207&gt;='C'!$R106,AC207&lt;'C'!$T106),'C'!$M106,0)</f>
        <v>0</v>
      </c>
      <c r="AD212" s="229">
        <f>+IF(AND(AD207&gt;='C'!$R106,AD207&lt;'C'!$T106),'C'!$M106,0)</f>
        <v>0</v>
      </c>
      <c r="AE212" s="229">
        <f>+IF(AND(AE207&gt;='C'!$R106,AE207&lt;'C'!$T106),'C'!$M106,0)</f>
        <v>0</v>
      </c>
      <c r="AF212" s="229">
        <f>+IF(AND(AF207&gt;='C'!$R106,AF207&lt;'C'!$T106),'C'!$M106,0)</f>
        <v>0</v>
      </c>
      <c r="AG212" s="229">
        <f>+IF(AND(AG207&gt;='C'!$R106,AG207&lt;'C'!$T106),'C'!$M106,0)</f>
        <v>0</v>
      </c>
      <c r="AH212" s="229">
        <f>+IF(AND(AH207&gt;='C'!$R106,AH207&lt;'C'!$T106),'C'!$M106,0)</f>
        <v>0</v>
      </c>
      <c r="AI212" s="229">
        <f>+IF(AND(AI207&gt;='C'!$R106,AI207&lt;'C'!$T106),'C'!$M106,0)</f>
        <v>0</v>
      </c>
      <c r="AJ212" s="229">
        <f>+IF(AND(AJ207&gt;='C'!$R106,AJ207&lt;'C'!$T106),'C'!$M106,0)</f>
        <v>0</v>
      </c>
      <c r="AK212" s="229">
        <f>+IF(AND(AK207&gt;='C'!$R106,AK207&lt;'C'!$T106),'C'!$M106,0)</f>
        <v>0</v>
      </c>
      <c r="AL212" s="229">
        <f>+IF(AND(AL207&gt;='C'!$R106,AL207&lt;'C'!$T106),'C'!$M106,0)</f>
        <v>0</v>
      </c>
      <c r="AM212" s="229">
        <f>+IF(AND(AM207&gt;='C'!$R106,AM207&lt;'C'!$T106),'C'!$M106,0)</f>
        <v>0</v>
      </c>
      <c r="AN212" s="229">
        <f>+IF(AND(AN207&gt;='C'!$R106,AN207&lt;'C'!$T106),'C'!$M106,0)</f>
        <v>0</v>
      </c>
      <c r="AO212" s="229">
        <f>+IF(AND(AO207&gt;='C'!$R106,AO207&lt;'C'!$T106),'C'!$M106,0)</f>
        <v>0</v>
      </c>
      <c r="AP212" s="229">
        <f>+IF(AND(AP207&gt;='C'!$R106,AP207&lt;'C'!$T106),'C'!$M106,0)</f>
        <v>0</v>
      </c>
      <c r="AQ212" s="229">
        <f>+IF(AND(AQ207&gt;='C'!$R106,AQ207&lt;'C'!$T106),'C'!$M106,0)</f>
        <v>0</v>
      </c>
      <c r="AR212" s="229">
        <f>+IF(AND(AR207&gt;='C'!$R106,AR207&lt;'C'!$T106),'C'!$M106,0)</f>
        <v>0</v>
      </c>
      <c r="AS212" s="229">
        <f>+IF(AND(AS207&gt;='C'!$R106,AS207&lt;'C'!$T106),'C'!$M106,0)</f>
        <v>0</v>
      </c>
      <c r="AT212" s="229">
        <f>+IF(AND(AT207&gt;='C'!$R106,AT207&lt;'C'!$T106),'C'!$M106,0)</f>
        <v>0</v>
      </c>
      <c r="AU212" s="229">
        <f>+IF(AND(AU207&gt;='C'!$R106,AU207&lt;'C'!$T106),'C'!$M106,0)</f>
        <v>0</v>
      </c>
      <c r="AV212" s="229">
        <f>+IF(AND(AV207&gt;='C'!$R106,AV207&lt;'C'!$T106),'C'!$M106,0)</f>
        <v>0</v>
      </c>
      <c r="AW212" s="229">
        <f>+IF(AND(AW207&gt;='C'!$R106,AW207&lt;'C'!$T106),'C'!$M106,0)</f>
        <v>0</v>
      </c>
      <c r="AX212" s="229">
        <f>+IF(AND(AX207&gt;='C'!$R106,AX207&lt;'C'!$T106),'C'!$M106,0)</f>
        <v>0</v>
      </c>
      <c r="AY212" s="229">
        <f>+IF(AND(AY207&gt;='C'!$R106,AY207&lt;'C'!$T106),'C'!$M106,0)</f>
        <v>0</v>
      </c>
      <c r="AZ212" s="229">
        <f>+IF(AND(AZ207&gt;='C'!$R106,AZ207&lt;'C'!$T106),'C'!$M106,0)</f>
        <v>0</v>
      </c>
      <c r="BA212" s="229">
        <f>+IF(AND(BA207&gt;='C'!$R106,BA207&lt;'C'!$T106),'C'!$M106,0)</f>
        <v>0</v>
      </c>
      <c r="BB212" s="229">
        <f>+IF(AND(BB207&gt;='C'!$R106,BB207&lt;'C'!$T106),'C'!$M106,0)</f>
        <v>0</v>
      </c>
      <c r="BC212" s="229">
        <f>+IF(AND(BC207&gt;='C'!$R106,BC207&lt;'C'!$T106),'C'!$M106,0)</f>
        <v>0</v>
      </c>
      <c r="BD212" s="229">
        <f>+IF(AND(BD207&gt;='C'!$R106,BD207&lt;'C'!$T106),'C'!$M106,0)</f>
        <v>0</v>
      </c>
      <c r="BE212" s="229">
        <f>+IF(AND(BE207&gt;='C'!$R106,BE207&lt;'C'!$T106),'C'!$M106,0)</f>
        <v>0</v>
      </c>
      <c r="BF212" s="229">
        <f>+IF(AND(BF207&gt;='C'!$R106,BF207&lt;'C'!$T106),'C'!$M106,0)</f>
        <v>0</v>
      </c>
      <c r="BG212" s="229">
        <f>+IF(AND(BG207&gt;='C'!$R106,BG207&lt;'C'!$T106),'C'!$M106,0)</f>
        <v>0</v>
      </c>
      <c r="BH212" s="229">
        <f>+IF(AND(BH207&gt;='C'!$R106,BH207&lt;'C'!$T106),'C'!$M106,0)</f>
        <v>0</v>
      </c>
      <c r="BI212" s="229">
        <f>+IF(AND(BI207&gt;='C'!$R106,BI207&lt;'C'!$T106),'C'!$M106,0)</f>
        <v>0</v>
      </c>
      <c r="BJ212" s="229">
        <f>+IF(AND(BJ207&gt;='C'!$R106,BJ207&lt;'C'!$T106),'C'!$M106,0)</f>
        <v>0</v>
      </c>
      <c r="BK212" s="229">
        <f>+IF(AND(BK207&gt;='C'!$R106,BK207&lt;'C'!$T106),'C'!$M106,0)</f>
        <v>0</v>
      </c>
    </row>
    <row r="213" spans="1:63">
      <c r="B213" s="228" t="s">
        <v>246</v>
      </c>
      <c r="C213" s="215"/>
      <c r="D213" s="157">
        <f t="shared" ref="D213:AI213" si="138">SUM(D210:D212)</f>
        <v>0</v>
      </c>
      <c r="E213" s="157">
        <f t="shared" si="138"/>
        <v>0</v>
      </c>
      <c r="F213" s="157">
        <f t="shared" si="138"/>
        <v>0</v>
      </c>
      <c r="G213" s="157">
        <f t="shared" si="138"/>
        <v>0</v>
      </c>
      <c r="H213" s="157">
        <f t="shared" si="138"/>
        <v>0</v>
      </c>
      <c r="I213" s="157">
        <f t="shared" si="138"/>
        <v>0</v>
      </c>
      <c r="J213" s="157">
        <f t="shared" si="138"/>
        <v>0</v>
      </c>
      <c r="K213" s="157">
        <f t="shared" si="138"/>
        <v>0</v>
      </c>
      <c r="L213" s="157">
        <f t="shared" si="138"/>
        <v>0</v>
      </c>
      <c r="M213" s="157">
        <f t="shared" si="138"/>
        <v>0</v>
      </c>
      <c r="N213" s="157">
        <f t="shared" si="138"/>
        <v>0</v>
      </c>
      <c r="O213" s="157">
        <f t="shared" si="138"/>
        <v>0</v>
      </c>
      <c r="P213" s="157">
        <f t="shared" si="138"/>
        <v>0</v>
      </c>
      <c r="Q213" s="157">
        <f t="shared" si="138"/>
        <v>0</v>
      </c>
      <c r="R213" s="157">
        <f t="shared" si="138"/>
        <v>0</v>
      </c>
      <c r="S213" s="157">
        <f t="shared" si="138"/>
        <v>0</v>
      </c>
      <c r="T213" s="157">
        <f t="shared" si="138"/>
        <v>0</v>
      </c>
      <c r="U213" s="157">
        <f t="shared" si="138"/>
        <v>0</v>
      </c>
      <c r="V213" s="157">
        <f t="shared" si="138"/>
        <v>0</v>
      </c>
      <c r="W213" s="157">
        <f t="shared" si="138"/>
        <v>0</v>
      </c>
      <c r="X213" s="157">
        <f t="shared" si="138"/>
        <v>0</v>
      </c>
      <c r="Y213" s="157">
        <f t="shared" si="138"/>
        <v>0</v>
      </c>
      <c r="Z213" s="157">
        <f t="shared" si="138"/>
        <v>0</v>
      </c>
      <c r="AA213" s="157">
        <f t="shared" si="138"/>
        <v>0</v>
      </c>
      <c r="AB213" s="157">
        <f t="shared" si="138"/>
        <v>0</v>
      </c>
      <c r="AC213" s="157">
        <f t="shared" si="138"/>
        <v>0</v>
      </c>
      <c r="AD213" s="157">
        <f t="shared" si="138"/>
        <v>0</v>
      </c>
      <c r="AE213" s="157">
        <f t="shared" si="138"/>
        <v>0</v>
      </c>
      <c r="AF213" s="157">
        <f t="shared" si="138"/>
        <v>0</v>
      </c>
      <c r="AG213" s="157">
        <f t="shared" si="138"/>
        <v>0</v>
      </c>
      <c r="AH213" s="157">
        <f t="shared" si="138"/>
        <v>0</v>
      </c>
      <c r="AI213" s="157">
        <f t="shared" si="138"/>
        <v>0</v>
      </c>
      <c r="AJ213" s="157">
        <f t="shared" ref="AJ213:BK213" si="139">SUM(AJ210:AJ212)</f>
        <v>0</v>
      </c>
      <c r="AK213" s="157">
        <f t="shared" si="139"/>
        <v>0</v>
      </c>
      <c r="AL213" s="157">
        <f t="shared" si="139"/>
        <v>0</v>
      </c>
      <c r="AM213" s="157">
        <f t="shared" si="139"/>
        <v>0</v>
      </c>
      <c r="AN213" s="157">
        <f t="shared" si="139"/>
        <v>0</v>
      </c>
      <c r="AO213" s="157">
        <f t="shared" si="139"/>
        <v>0</v>
      </c>
      <c r="AP213" s="157">
        <f t="shared" si="139"/>
        <v>0</v>
      </c>
      <c r="AQ213" s="157">
        <f t="shared" si="139"/>
        <v>0</v>
      </c>
      <c r="AR213" s="157">
        <f t="shared" si="139"/>
        <v>0</v>
      </c>
      <c r="AS213" s="157">
        <f t="shared" si="139"/>
        <v>0</v>
      </c>
      <c r="AT213" s="157">
        <f t="shared" si="139"/>
        <v>0</v>
      </c>
      <c r="AU213" s="157">
        <f t="shared" si="139"/>
        <v>0</v>
      </c>
      <c r="AV213" s="157">
        <f t="shared" si="139"/>
        <v>0</v>
      </c>
      <c r="AW213" s="157">
        <f t="shared" si="139"/>
        <v>0</v>
      </c>
      <c r="AX213" s="157">
        <f t="shared" si="139"/>
        <v>0</v>
      </c>
      <c r="AY213" s="157">
        <f t="shared" si="139"/>
        <v>0</v>
      </c>
      <c r="AZ213" s="157">
        <f t="shared" si="139"/>
        <v>0</v>
      </c>
      <c r="BA213" s="157">
        <f t="shared" si="139"/>
        <v>0</v>
      </c>
      <c r="BB213" s="157">
        <f t="shared" si="139"/>
        <v>0</v>
      </c>
      <c r="BC213" s="157">
        <f t="shared" si="139"/>
        <v>0</v>
      </c>
      <c r="BD213" s="157">
        <f t="shared" si="139"/>
        <v>0</v>
      </c>
      <c r="BE213" s="157">
        <f t="shared" si="139"/>
        <v>0</v>
      </c>
      <c r="BF213" s="157">
        <f t="shared" si="139"/>
        <v>0</v>
      </c>
      <c r="BG213" s="157">
        <f t="shared" si="139"/>
        <v>0</v>
      </c>
      <c r="BH213" s="157">
        <f t="shared" si="139"/>
        <v>0</v>
      </c>
      <c r="BI213" s="157">
        <f t="shared" si="139"/>
        <v>0</v>
      </c>
      <c r="BJ213" s="157">
        <f t="shared" si="139"/>
        <v>0</v>
      </c>
      <c r="BK213" s="157">
        <f t="shared" si="139"/>
        <v>0</v>
      </c>
    </row>
    <row r="214" spans="1:63">
      <c r="B214" s="123" t="s">
        <v>364</v>
      </c>
      <c r="D214" s="158">
        <f>IF('C'!$C$106=NT!$AB$3,+IF(OR(D207=NT!$C$31,D207=NT!$C$37,D207=NT!$C$43,D207=NT!$C$49,D207=NT!$C$55,D207=NT!$C$61,D207=NT!$C$67,D207=NT!$C$73,D207=NT!$C$79,D207=NT!$C$85,D207=NT!$C$91,D207=NT!$C$97,D207=NT!$C$104,D207=NT!$C$110,D207=NT!$C$116,D207=NT!$C$123,D207=NT!$C$129,D207=NT!$C$135),2,1),1)</f>
        <v>1</v>
      </c>
      <c r="E214" s="158">
        <f>IF('C'!$C$106=NT!$AB$3,+IF(OR(E207=NT!$C$31,E207=NT!$C$37,E207=NT!$C$43,E207=NT!$C$49,E207=NT!$C$55,E207=NT!$C$61,E207=NT!$C$67,E207=NT!$C$73,E207=NT!$C$79,E207=NT!$C$85,E207=NT!$C$91,E207=NT!$C$97,E207=NT!$C$104,E207=NT!$C$110,E207=NT!$C$116,E207=NT!$C$123,E207=NT!$C$129,E207=NT!$C$135),2,1),1)</f>
        <v>1</v>
      </c>
      <c r="F214" s="158">
        <f>IF('C'!$C$106=NT!$AB$3,+IF(OR(F207=NT!$C$31,F207=NT!$C$37,F207=NT!$C$43,F207=NT!$C$49,F207=NT!$C$55,F207=NT!$C$61,F207=NT!$C$67,F207=NT!$C$73,F207=NT!$C$79,F207=NT!$C$85,F207=NT!$C$91,F207=NT!$C$97,F207=NT!$C$104,F207=NT!$C$110,F207=NT!$C$116,F207=NT!$C$123,F207=NT!$C$129,F207=NT!$C$135),2,1),1)</f>
        <v>1</v>
      </c>
      <c r="G214" s="158">
        <f>IF('C'!$C$106=NT!$AB$3,+IF(OR(G207=NT!$C$31,G207=NT!$C$37,G207=NT!$C$43,G207=NT!$C$49,G207=NT!$C$55,G207=NT!$C$61,G207=NT!$C$67,G207=NT!$C$73,G207=NT!$C$79,G207=NT!$C$85,G207=NT!$C$91,G207=NT!$C$97,G207=NT!$C$104,G207=NT!$C$110,G207=NT!$C$116,G207=NT!$C$123,G207=NT!$C$129,G207=NT!$C$135),2,1),1)</f>
        <v>1</v>
      </c>
      <c r="H214" s="158">
        <f>IF('C'!$C$106=NT!$AB$3,+IF(OR(H207=NT!$C$31,H207=NT!$C$37,H207=NT!$C$43,H207=NT!$C$49,H207=NT!$C$55,H207=NT!$C$61,H207=NT!$C$67,H207=NT!$C$73,H207=NT!$C$79,H207=NT!$C$85,H207=NT!$C$91,H207=NT!$C$97,H207=NT!$C$104,H207=NT!$C$110,H207=NT!$C$116,H207=NT!$C$123,H207=NT!$C$129,H207=NT!$C$135),2,1),1)</f>
        <v>1</v>
      </c>
      <c r="I214" s="158">
        <f>IF('C'!$C$106=NT!$AB$3,+IF(OR(I207=NT!$C$31,I207=NT!$C$37,I207=NT!$C$43,I207=NT!$C$49,I207=NT!$C$55,I207=NT!$C$61,I207=NT!$C$67,I207=NT!$C$73,I207=NT!$C$79,I207=NT!$C$85,I207=NT!$C$91,I207=NT!$C$97,I207=NT!$C$104,I207=NT!$C$110,I207=NT!$C$116,I207=NT!$C$123,I207=NT!$C$129,I207=NT!$C$135),2,1),1)</f>
        <v>1</v>
      </c>
      <c r="J214" s="158">
        <f>IF('C'!$C$106=NT!$AB$3,+IF(OR(J207=NT!$C$31,J207=NT!$C$37,J207=NT!$C$43,J207=NT!$C$49,J207=NT!$C$55,J207=NT!$C$61,J207=NT!$C$67,J207=NT!$C$73,J207=NT!$C$79,J207=NT!$C$85,J207=NT!$C$91,J207=NT!$C$97,J207=NT!$C$104,J207=NT!$C$110,J207=NT!$C$116,J207=NT!$C$123,J207=NT!$C$129,J207=NT!$C$135),2,1),1)</f>
        <v>1</v>
      </c>
      <c r="K214" s="158">
        <f>IF('C'!$C$106=NT!$AB$3,+IF(OR(K207=NT!$C$31,K207=NT!$C$37,K207=NT!$C$43,K207=NT!$C$49,K207=NT!$C$55,K207=NT!$C$61,K207=NT!$C$67,K207=NT!$C$73,K207=NT!$C$79,K207=NT!$C$85,K207=NT!$C$91,K207=NT!$C$97,K207=NT!$C$104,K207=NT!$C$110,K207=NT!$C$116,K207=NT!$C$123,K207=NT!$C$129,K207=NT!$C$135),2,1),1)</f>
        <v>1</v>
      </c>
      <c r="L214" s="158">
        <f>IF('C'!$C$106=NT!$AB$3,+IF(OR(L207=NT!$C$31,L207=NT!$C$37,L207=NT!$C$43,L207=NT!$C$49,L207=NT!$C$55,L207=NT!$C$61,L207=NT!$C$67,L207=NT!$C$73,L207=NT!$C$79,L207=NT!$C$85,L207=NT!$C$91,L207=NT!$C$97,L207=NT!$C$104,L207=NT!$C$110,L207=NT!$C$116,L207=NT!$C$123,L207=NT!$C$129,L207=NT!$C$135),2,1),1)</f>
        <v>1</v>
      </c>
      <c r="M214" s="158">
        <f>IF('C'!$C$106=NT!$AB$3,+IF(OR(M207=NT!$C$31,M207=NT!$C$37,M207=NT!$C$43,M207=NT!$C$49,M207=NT!$C$55,M207=NT!$C$61,M207=NT!$C$67,M207=NT!$C$73,M207=NT!$C$79,M207=NT!$C$85,M207=NT!$C$91,M207=NT!$C$97,M207=NT!$C$104,M207=NT!$C$110,M207=NT!$C$116,M207=NT!$C$123,M207=NT!$C$129,M207=NT!$C$135),2,1),1)</f>
        <v>1</v>
      </c>
      <c r="N214" s="158">
        <f>IF('C'!$C$106=NT!$AB$3,+IF(OR(N207=NT!$C$31,N207=NT!$C$37,N207=NT!$C$43,N207=NT!$C$49,N207=NT!$C$55,N207=NT!$C$61,N207=NT!$C$67,N207=NT!$C$73,N207=NT!$C$79,N207=NT!$C$85,N207=NT!$C$91,N207=NT!$C$97,N207=NT!$C$104,N207=NT!$C$110,N207=NT!$C$116,N207=NT!$C$123,N207=NT!$C$129,N207=NT!$C$135),2,1),1)</f>
        <v>1</v>
      </c>
      <c r="O214" s="158">
        <f>IF('C'!$C$106=NT!$AB$3,+IF(OR(O207=NT!$C$31,O207=NT!$C$37,O207=NT!$C$43,O207=NT!$C$49,O207=NT!$C$55,O207=NT!$C$61,O207=NT!$C$67,O207=NT!$C$73,O207=NT!$C$79,O207=NT!$C$85,O207=NT!$C$91,O207=NT!$C$97,O207=NT!$C$104,O207=NT!$C$110,O207=NT!$C$116,O207=NT!$C$123,O207=NT!$C$129,O207=NT!$C$135),2,1),1)</f>
        <v>1</v>
      </c>
      <c r="P214" s="158">
        <f>IF('C'!$C$106=NT!$AB$3,+IF(OR(P207=NT!$C$31,P207=NT!$C$37,P207=NT!$C$43,P207=NT!$C$49,P207=NT!$C$55,P207=NT!$C$61,P207=NT!$C$67,P207=NT!$C$73,P207=NT!$C$79,P207=NT!$C$85,P207=NT!$C$91,P207=NT!$C$97,P207=NT!$C$104,P207=NT!$C$110,P207=NT!$C$116,P207=NT!$C$123,P207=NT!$C$129,P207=NT!$C$135),2,1),1)</f>
        <v>1</v>
      </c>
      <c r="Q214" s="158">
        <f>IF('C'!$C$106=NT!$AB$3,+IF(OR(Q207=NT!$C$31,Q207=NT!$C$37,Q207=NT!$C$43,Q207=NT!$C$49,Q207=NT!$C$55,Q207=NT!$C$61,Q207=NT!$C$67,Q207=NT!$C$73,Q207=NT!$C$79,Q207=NT!$C$85,Q207=NT!$C$91,Q207=NT!$C$97,Q207=NT!$C$104,Q207=NT!$C$110,Q207=NT!$C$116,Q207=NT!$C$123,Q207=NT!$C$129,Q207=NT!$C$135),2,1),1)</f>
        <v>1</v>
      </c>
      <c r="R214" s="158">
        <f>IF('C'!$C$106=NT!$AB$3,+IF(OR(R207=NT!$C$31,R207=NT!$C$37,R207=NT!$C$43,R207=NT!$C$49,R207=NT!$C$55,R207=NT!$C$61,R207=NT!$C$67,R207=NT!$C$73,R207=NT!$C$79,R207=NT!$C$85,R207=NT!$C$91,R207=NT!$C$97,R207=NT!$C$104,R207=NT!$C$110,R207=NT!$C$116,R207=NT!$C$123,R207=NT!$C$129,R207=NT!$C$135),2,1),1)</f>
        <v>1</v>
      </c>
      <c r="S214" s="158">
        <f>IF('C'!$C$106=NT!$AB$3,+IF(OR(S207=NT!$C$31,S207=NT!$C$37,S207=NT!$C$43,S207=NT!$C$49,S207=NT!$C$55,S207=NT!$C$61,S207=NT!$C$67,S207=NT!$C$73,S207=NT!$C$79,S207=NT!$C$85,S207=NT!$C$91,S207=NT!$C$97,S207=NT!$C$104,S207=NT!$C$110,S207=NT!$C$116,S207=NT!$C$123,S207=NT!$C$129,S207=NT!$C$135),2,1),1)</f>
        <v>1</v>
      </c>
      <c r="T214" s="158">
        <f>IF('C'!$C$106=NT!$AB$3,+IF(OR(T207=NT!$C$31,T207=NT!$C$37,T207=NT!$C$43,T207=NT!$C$49,T207=NT!$C$55,T207=NT!$C$61,T207=NT!$C$67,T207=NT!$C$73,T207=NT!$C$79,T207=NT!$C$85,T207=NT!$C$91,T207=NT!$C$97,T207=NT!$C$104,T207=NT!$C$110,T207=NT!$C$116,T207=NT!$C$123,T207=NT!$C$129,T207=NT!$C$135),2,1),1)</f>
        <v>1</v>
      </c>
      <c r="U214" s="158">
        <f>IF('C'!$C$106=NT!$AB$3,+IF(OR(U207=NT!$C$31,U207=NT!$C$37,U207=NT!$C$43,U207=NT!$C$49,U207=NT!$C$55,U207=NT!$C$61,U207=NT!$C$67,U207=NT!$C$73,U207=NT!$C$79,U207=NT!$C$85,U207=NT!$C$91,U207=NT!$C$97,U207=NT!$C$104,U207=NT!$C$110,U207=NT!$C$116,U207=NT!$C$123,U207=NT!$C$129,U207=NT!$C$135),2,1),1)</f>
        <v>1</v>
      </c>
      <c r="V214" s="158">
        <f>IF('C'!$C$106=NT!$AB$3,+IF(OR(V207=NT!$C$31,V207=NT!$C$37,V207=NT!$C$43,V207=NT!$C$49,V207=NT!$C$55,V207=NT!$C$61,V207=NT!$C$67,V207=NT!$C$73,V207=NT!$C$79,V207=NT!$C$85,V207=NT!$C$91,V207=NT!$C$97,V207=NT!$C$104,V207=NT!$C$110,V207=NT!$C$116,V207=NT!$C$123,V207=NT!$C$129,V207=NT!$C$135),2,1),1)</f>
        <v>1</v>
      </c>
      <c r="W214" s="158">
        <f>IF('C'!$C$106=NT!$AB$3,+IF(OR(W207=NT!$C$31,W207=NT!$C$37,W207=NT!$C$43,W207=NT!$C$49,W207=NT!$C$55,W207=NT!$C$61,W207=NT!$C$67,W207=NT!$C$73,W207=NT!$C$79,W207=NT!$C$85,W207=NT!$C$91,W207=NT!$C$97,W207=NT!$C$104,W207=NT!$C$110,W207=NT!$C$116,W207=NT!$C$123,W207=NT!$C$129,W207=NT!$C$135),2,1),1)</f>
        <v>1</v>
      </c>
      <c r="X214" s="158">
        <f>IF('C'!$C$106=NT!$AB$3,+IF(OR(X207=NT!$C$31,X207=NT!$C$37,X207=NT!$C$43,X207=NT!$C$49,X207=NT!$C$55,X207=NT!$C$61,X207=NT!$C$67,X207=NT!$C$73,X207=NT!$C$79,X207=NT!$C$85,X207=NT!$C$91,X207=NT!$C$97,X207=NT!$C$104,X207=NT!$C$110,X207=NT!$C$116,X207=NT!$C$123,X207=NT!$C$129,X207=NT!$C$135),2,1),1)</f>
        <v>1</v>
      </c>
      <c r="Y214" s="158">
        <f>IF('C'!$C$106=NT!$AB$3,+IF(OR(Y207=NT!$C$31,Y207=NT!$C$37,Y207=NT!$C$43,Y207=NT!$C$49,Y207=NT!$C$55,Y207=NT!$C$61,Y207=NT!$C$67,Y207=NT!$C$73,Y207=NT!$C$79,Y207=NT!$C$85,Y207=NT!$C$91,Y207=NT!$C$97,Y207=NT!$C$104,Y207=NT!$C$110,Y207=NT!$C$116,Y207=NT!$C$123,Y207=NT!$C$129,Y207=NT!$C$135),2,1),1)</f>
        <v>1</v>
      </c>
      <c r="Z214" s="158">
        <f>IF('C'!$C$106=NT!$AB$3,+IF(OR(Z207=NT!$C$31,Z207=NT!$C$37,Z207=NT!$C$43,Z207=NT!$C$49,Z207=NT!$C$55,Z207=NT!$C$61,Z207=NT!$C$67,Z207=NT!$C$73,Z207=NT!$C$79,Z207=NT!$C$85,Z207=NT!$C$91,Z207=NT!$C$97,Z207=NT!$C$104,Z207=NT!$C$110,Z207=NT!$C$116,Z207=NT!$C$123,Z207=NT!$C$129,Z207=NT!$C$135),2,1),1)</f>
        <v>1</v>
      </c>
      <c r="AA214" s="158">
        <f>IF('C'!$C$106=NT!$AB$3,+IF(OR(AA207=NT!$C$31,AA207=NT!$C$37,AA207=NT!$C$43,AA207=NT!$C$49,AA207=NT!$C$55,AA207=NT!$C$61,AA207=NT!$C$67,AA207=NT!$C$73,AA207=NT!$C$79,AA207=NT!$C$85,AA207=NT!$C$91,AA207=NT!$C$97,AA207=NT!$C$104,AA207=NT!$C$110,AA207=NT!$C$116,AA207=NT!$C$123,AA207=NT!$C$129,AA207=NT!$C$135),2,1),1)</f>
        <v>1</v>
      </c>
      <c r="AB214" s="158">
        <f>IF('C'!$C$106=NT!$AB$3,+IF(OR(AB207=NT!$C$31,AB207=NT!$C$37,AB207=NT!$C$43,AB207=NT!$C$49,AB207=NT!$C$55,AB207=NT!$C$61,AB207=NT!$C$67,AB207=NT!$C$73,AB207=NT!$C$79,AB207=NT!$C$85,AB207=NT!$C$91,AB207=NT!$C$97,AB207=NT!$C$104,AB207=NT!$C$110,AB207=NT!$C$116,AB207=NT!$C$123,AB207=NT!$C$129,AB207=NT!$C$135),2,1),1)</f>
        <v>1</v>
      </c>
      <c r="AC214" s="158">
        <f>IF('C'!$C$106=NT!$AB$3,+IF(OR(AC207=NT!$C$31,AC207=NT!$C$37,AC207=NT!$C$43,AC207=NT!$C$49,AC207=NT!$C$55,AC207=NT!$C$61,AC207=NT!$C$67,AC207=NT!$C$73,AC207=NT!$C$79,AC207=NT!$C$85,AC207=NT!$C$91,AC207=NT!$C$97,AC207=NT!$C$104,AC207=NT!$C$110,AC207=NT!$C$116,AC207=NT!$C$123,AC207=NT!$C$129,AC207=NT!$C$135),2,1),1)</f>
        <v>1</v>
      </c>
      <c r="AD214" s="158">
        <f>IF('C'!$C$106=NT!$AB$3,+IF(OR(AD207=NT!$C$31,AD207=NT!$C$37,AD207=NT!$C$43,AD207=NT!$C$49,AD207=NT!$C$55,AD207=NT!$C$61,AD207=NT!$C$67,AD207=NT!$C$73,AD207=NT!$C$79,AD207=NT!$C$85,AD207=NT!$C$91,AD207=NT!$C$97,AD207=NT!$C$104,AD207=NT!$C$110,AD207=NT!$C$116,AD207=NT!$C$123,AD207=NT!$C$129,AD207=NT!$C$135),2,1),1)</f>
        <v>1</v>
      </c>
      <c r="AE214" s="158">
        <f>IF('C'!$C$106=NT!$AB$3,+IF(OR(AE207=NT!$C$31,AE207=NT!$C$37,AE207=NT!$C$43,AE207=NT!$C$49,AE207=NT!$C$55,AE207=NT!$C$61,AE207=NT!$C$67,AE207=NT!$C$73,AE207=NT!$C$79,AE207=NT!$C$85,AE207=NT!$C$91,AE207=NT!$C$97,AE207=NT!$C$104,AE207=NT!$C$110,AE207=NT!$C$116,AE207=NT!$C$123,AE207=NT!$C$129,AE207=NT!$C$135),2,1),1)</f>
        <v>1</v>
      </c>
      <c r="AF214" s="158">
        <f>IF('C'!$C$106=NT!$AB$3,+IF(OR(AF207=NT!$C$31,AF207=NT!$C$37,AF207=NT!$C$43,AF207=NT!$C$49,AF207=NT!$C$55,AF207=NT!$C$61,AF207=NT!$C$67,AF207=NT!$C$73,AF207=NT!$C$79,AF207=NT!$C$85,AF207=NT!$C$91,AF207=NT!$C$97,AF207=NT!$C$104,AF207=NT!$C$110,AF207=NT!$C$116,AF207=NT!$C$123,AF207=NT!$C$129,AF207=NT!$C$135),2,1),1)</f>
        <v>1</v>
      </c>
      <c r="AG214" s="158">
        <f>IF('C'!$C$106=NT!$AB$3,+IF(OR(AG207=NT!$C$31,AG207=NT!$C$37,AG207=NT!$C$43,AG207=NT!$C$49,AG207=NT!$C$55,AG207=NT!$C$61,AG207=NT!$C$67,AG207=NT!$C$73,AG207=NT!$C$79,AG207=NT!$C$85,AG207=NT!$C$91,AG207=NT!$C$97,AG207=NT!$C$104,AG207=NT!$C$110,AG207=NT!$C$116,AG207=NT!$C$123,AG207=NT!$C$129,AG207=NT!$C$135),2,1),1)</f>
        <v>1</v>
      </c>
      <c r="AH214" s="158">
        <f>IF('C'!$C$106=NT!$AB$3,+IF(OR(AH207=NT!$C$31,AH207=NT!$C$37,AH207=NT!$C$43,AH207=NT!$C$49,AH207=NT!$C$55,AH207=NT!$C$61,AH207=NT!$C$67,AH207=NT!$C$73,AH207=NT!$C$79,AH207=NT!$C$85,AH207=NT!$C$91,AH207=NT!$C$97,AH207=NT!$C$104,AH207=NT!$C$110,AH207=NT!$C$116,AH207=NT!$C$123,AH207=NT!$C$129,AH207=NT!$C$135),2,1),1)</f>
        <v>1</v>
      </c>
      <c r="AI214" s="158">
        <f>IF('C'!$C$106=NT!$AB$3,+IF(OR(AI207=NT!$C$31,AI207=NT!$C$37,AI207=NT!$C$43,AI207=NT!$C$49,AI207=NT!$C$55,AI207=NT!$C$61,AI207=NT!$C$67,AI207=NT!$C$73,AI207=NT!$C$79,AI207=NT!$C$85,AI207=NT!$C$91,AI207=NT!$C$97,AI207=NT!$C$104,AI207=NT!$C$110,AI207=NT!$C$116,AI207=NT!$C$123,AI207=NT!$C$129,AI207=NT!$C$135),2,1),1)</f>
        <v>1</v>
      </c>
      <c r="AJ214" s="158">
        <f>IF('C'!$C$106=NT!$AB$3,+IF(OR(AJ207=NT!$C$31,AJ207=NT!$C$37,AJ207=NT!$C$43,AJ207=NT!$C$49,AJ207=NT!$C$55,AJ207=NT!$C$61,AJ207=NT!$C$67,AJ207=NT!$C$73,AJ207=NT!$C$79,AJ207=NT!$C$85,AJ207=NT!$C$91,AJ207=NT!$C$97,AJ207=NT!$C$104,AJ207=NT!$C$110,AJ207=NT!$C$116,AJ207=NT!$C$123,AJ207=NT!$C$129,AJ207=NT!$C$135),2,1),1)</f>
        <v>1</v>
      </c>
      <c r="AK214" s="158">
        <f>IF('C'!$C$106=NT!$AB$3,+IF(OR(AK207=NT!$C$31,AK207=NT!$C$37,AK207=NT!$C$43,AK207=NT!$C$49,AK207=NT!$C$55,AK207=NT!$C$61,AK207=NT!$C$67,AK207=NT!$C$73,AK207=NT!$C$79,AK207=NT!$C$85,AK207=NT!$C$91,AK207=NT!$C$97,AK207=NT!$C$104,AK207=NT!$C$110,AK207=NT!$C$116,AK207=NT!$C$123,AK207=NT!$C$129,AK207=NT!$C$135),2,1),1)</f>
        <v>1</v>
      </c>
      <c r="AL214" s="158">
        <f>IF('C'!$C$106=NT!$AB$3,+IF(OR(AL207=NT!$C$31,AL207=NT!$C$37,AL207=NT!$C$43,AL207=NT!$C$49,AL207=NT!$C$55,AL207=NT!$C$61,AL207=NT!$C$67,AL207=NT!$C$73,AL207=NT!$C$79,AL207=NT!$C$85,AL207=NT!$C$91,AL207=NT!$C$97,AL207=NT!$C$104,AL207=NT!$C$110,AL207=NT!$C$116,AL207=NT!$C$123,AL207=NT!$C$129,AL207=NT!$C$135),2,1),1)</f>
        <v>1</v>
      </c>
      <c r="AM214" s="158">
        <f>IF('C'!$C$106=NT!$AB$3,+IF(OR(AM207=NT!$C$31,AM207=NT!$C$37,AM207=NT!$C$43,AM207=NT!$C$49,AM207=NT!$C$55,AM207=NT!$C$61,AM207=NT!$C$67,AM207=NT!$C$73,AM207=NT!$C$79,AM207=NT!$C$85,AM207=NT!$C$91,AM207=NT!$C$97,AM207=NT!$C$104,AM207=NT!$C$110,AM207=NT!$C$116,AM207=NT!$C$123,AM207=NT!$C$129,AM207=NT!$C$135),2,1),1)</f>
        <v>1</v>
      </c>
      <c r="AN214" s="158">
        <f>IF('C'!$C$106=NT!$AB$3,+IF(OR(AN207=NT!$C$31,AN207=NT!$C$37,AN207=NT!$C$43,AN207=NT!$C$49,AN207=NT!$C$55,AN207=NT!$C$61,AN207=NT!$C$67,AN207=NT!$C$73,AN207=NT!$C$79,AN207=NT!$C$85,AN207=NT!$C$91,AN207=NT!$C$97,AN207=NT!$C$104,AN207=NT!$C$110,AN207=NT!$C$116,AN207=NT!$C$123,AN207=NT!$C$129,AN207=NT!$C$135),2,1),1)</f>
        <v>1</v>
      </c>
      <c r="AO214" s="158">
        <f>IF('C'!$C$106=NT!$AB$3,+IF(OR(AO207=NT!$C$31,AO207=NT!$C$37,AO207=NT!$C$43,AO207=NT!$C$49,AO207=NT!$C$55,AO207=NT!$C$61,AO207=NT!$C$67,AO207=NT!$C$73,AO207=NT!$C$79,AO207=NT!$C$85,AO207=NT!$C$91,AO207=NT!$C$97,AO207=NT!$C$104,AO207=NT!$C$110,AO207=NT!$C$116,AO207=NT!$C$123,AO207=NT!$C$129,AO207=NT!$C$135),2,1),1)</f>
        <v>1</v>
      </c>
      <c r="AP214" s="158">
        <f>IF('C'!$C$106=NT!$AB$3,+IF(OR(AP207=NT!$C$31,AP207=NT!$C$37,AP207=NT!$C$43,AP207=NT!$C$49,AP207=NT!$C$55,AP207=NT!$C$61,AP207=NT!$C$67,AP207=NT!$C$73,AP207=NT!$C$79,AP207=NT!$C$85,AP207=NT!$C$91,AP207=NT!$C$97,AP207=NT!$C$104,AP207=NT!$C$110,AP207=NT!$C$116,AP207=NT!$C$123,AP207=NT!$C$129,AP207=NT!$C$135),2,1),1)</f>
        <v>1</v>
      </c>
      <c r="AQ214" s="158">
        <f>IF('C'!$C$106=NT!$AB$3,+IF(OR(AQ207=NT!$C$31,AQ207=NT!$C$37,AQ207=NT!$C$43,AQ207=NT!$C$49,AQ207=NT!$C$55,AQ207=NT!$C$61,AQ207=NT!$C$67,AQ207=NT!$C$73,AQ207=NT!$C$79,AQ207=NT!$C$85,AQ207=NT!$C$91,AQ207=NT!$C$97,AQ207=NT!$C$104,AQ207=NT!$C$110,AQ207=NT!$C$116,AQ207=NT!$C$123,AQ207=NT!$C$129,AQ207=NT!$C$135),2,1),1)</f>
        <v>1</v>
      </c>
      <c r="AR214" s="158">
        <f>IF('C'!$C$106=NT!$AB$3,+IF(OR(AR207=NT!$C$31,AR207=NT!$C$37,AR207=NT!$C$43,AR207=NT!$C$49,AR207=NT!$C$55,AR207=NT!$C$61,AR207=NT!$C$67,AR207=NT!$C$73,AR207=NT!$C$79,AR207=NT!$C$85,AR207=NT!$C$91,AR207=NT!$C$97,AR207=NT!$C$104,AR207=NT!$C$110,AR207=NT!$C$116,AR207=NT!$C$123,AR207=NT!$C$129,AR207=NT!$C$135),2,1),1)</f>
        <v>1</v>
      </c>
      <c r="AS214" s="158">
        <f>IF('C'!$C$106=NT!$AB$3,+IF(OR(AS207=NT!$C$31,AS207=NT!$C$37,AS207=NT!$C$43,AS207=NT!$C$49,AS207=NT!$C$55,AS207=NT!$C$61,AS207=NT!$C$67,AS207=NT!$C$73,AS207=NT!$C$79,AS207=NT!$C$85,AS207=NT!$C$91,AS207=NT!$C$97,AS207=NT!$C$104,AS207=NT!$C$110,AS207=NT!$C$116,AS207=NT!$C$123,AS207=NT!$C$129,AS207=NT!$C$135),2,1),1)</f>
        <v>1</v>
      </c>
      <c r="AT214" s="158">
        <f>IF('C'!$C$106=NT!$AB$3,+IF(OR(AT207=NT!$C$31,AT207=NT!$C$37,AT207=NT!$C$43,AT207=NT!$C$49,AT207=NT!$C$55,AT207=NT!$C$61,AT207=NT!$C$67,AT207=NT!$C$73,AT207=NT!$C$79,AT207=NT!$C$85,AT207=NT!$C$91,AT207=NT!$C$97,AT207=NT!$C$104,AT207=NT!$C$110,AT207=NT!$C$116,AT207=NT!$C$123,AT207=NT!$C$129,AT207=NT!$C$135),2,1),1)</f>
        <v>1</v>
      </c>
      <c r="AU214" s="158">
        <f>IF('C'!$C$106=NT!$AB$3,+IF(OR(AU207=NT!$C$31,AU207=NT!$C$37,AU207=NT!$C$43,AU207=NT!$C$49,AU207=NT!$C$55,AU207=NT!$C$61,AU207=NT!$C$67,AU207=NT!$C$73,AU207=NT!$C$79,AU207=NT!$C$85,AU207=NT!$C$91,AU207=NT!$C$97,AU207=NT!$C$104,AU207=NT!$C$110,AU207=NT!$C$116,AU207=NT!$C$123,AU207=NT!$C$129,AU207=NT!$C$135),2,1),1)</f>
        <v>1</v>
      </c>
      <c r="AV214" s="158">
        <f>IF('C'!$C$106=NT!$AB$3,+IF(OR(AV207=NT!$C$31,AV207=NT!$C$37,AV207=NT!$C$43,AV207=NT!$C$49,AV207=NT!$C$55,AV207=NT!$C$61,AV207=NT!$C$67,AV207=NT!$C$73,AV207=NT!$C$79,AV207=NT!$C$85,AV207=NT!$C$91,AV207=NT!$C$97,AV207=NT!$C$104,AV207=NT!$C$110,AV207=NT!$C$116,AV207=NT!$C$123,AV207=NT!$C$129,AV207=NT!$C$135),2,1),1)</f>
        <v>1</v>
      </c>
      <c r="AW214" s="158">
        <f>IF('C'!$C$106=NT!$AB$3,+IF(OR(AW207=NT!$C$31,AW207=NT!$C$37,AW207=NT!$C$43,AW207=NT!$C$49,AW207=NT!$C$55,AW207=NT!$C$61,AW207=NT!$C$67,AW207=NT!$C$73,AW207=NT!$C$79,AW207=NT!$C$85,AW207=NT!$C$91,AW207=NT!$C$97,AW207=NT!$C$104,AW207=NT!$C$110,AW207=NT!$C$116,AW207=NT!$C$123,AW207=NT!$C$129,AW207=NT!$C$135),2,1),1)</f>
        <v>1</v>
      </c>
      <c r="AX214" s="158">
        <f>IF('C'!$C$106=NT!$AB$3,+IF(OR(AX207=NT!$C$31,AX207=NT!$C$37,AX207=NT!$C$43,AX207=NT!$C$49,AX207=NT!$C$55,AX207=NT!$C$61,AX207=NT!$C$67,AX207=NT!$C$73,AX207=NT!$C$79,AX207=NT!$C$85,AX207=NT!$C$91,AX207=NT!$C$97,AX207=NT!$C$104,AX207=NT!$C$110,AX207=NT!$C$116,AX207=NT!$C$123,AX207=NT!$C$129,AX207=NT!$C$135),2,1),1)</f>
        <v>1</v>
      </c>
      <c r="AY214" s="158">
        <f>IF('C'!$C$106=NT!$AB$3,+IF(OR(AY207=NT!$C$31,AY207=NT!$C$37,AY207=NT!$C$43,AY207=NT!$C$49,AY207=NT!$C$55,AY207=NT!$C$61,AY207=NT!$C$67,AY207=NT!$C$73,AY207=NT!$C$79,AY207=NT!$C$85,AY207=NT!$C$91,AY207=NT!$C$97,AY207=NT!$C$104,AY207=NT!$C$110,AY207=NT!$C$116,AY207=NT!$C$123,AY207=NT!$C$129,AY207=NT!$C$135),2,1),1)</f>
        <v>1</v>
      </c>
      <c r="AZ214" s="158">
        <f>IF('C'!$C$106=NT!$AB$3,+IF(OR(AZ207=NT!$C$31,AZ207=NT!$C$37,AZ207=NT!$C$43,AZ207=NT!$C$49,AZ207=NT!$C$55,AZ207=NT!$C$61,AZ207=NT!$C$67,AZ207=NT!$C$73,AZ207=NT!$C$79,AZ207=NT!$C$85,AZ207=NT!$C$91,AZ207=NT!$C$97,AZ207=NT!$C$104,AZ207=NT!$C$110,AZ207=NT!$C$116,AZ207=NT!$C$123,AZ207=NT!$C$129,AZ207=NT!$C$135),2,1),1)</f>
        <v>1</v>
      </c>
      <c r="BA214" s="158">
        <f>IF('C'!$C$106=NT!$AB$3,+IF(OR(BA207=NT!$C$31,BA207=NT!$C$37,BA207=NT!$C$43,BA207=NT!$C$49,BA207=NT!$C$55,BA207=NT!$C$61,BA207=NT!$C$67,BA207=NT!$C$73,BA207=NT!$C$79,BA207=NT!$C$85,BA207=NT!$C$91,BA207=NT!$C$97,BA207=NT!$C$104,BA207=NT!$C$110,BA207=NT!$C$116,BA207=NT!$C$123,BA207=NT!$C$129,BA207=NT!$C$135),2,1),1)</f>
        <v>1</v>
      </c>
      <c r="BB214" s="158">
        <f>IF('C'!$C$106=NT!$AB$3,+IF(OR(BB207=NT!$C$31,BB207=NT!$C$37,BB207=NT!$C$43,BB207=NT!$C$49,BB207=NT!$C$55,BB207=NT!$C$61,BB207=NT!$C$67,BB207=NT!$C$73,BB207=NT!$C$79,BB207=NT!$C$85,BB207=NT!$C$91,BB207=NT!$C$97,BB207=NT!$C$104,BB207=NT!$C$110,BB207=NT!$C$116,BB207=NT!$C$123,BB207=NT!$C$129,BB207=NT!$C$135),2,1),1)</f>
        <v>1</v>
      </c>
      <c r="BC214" s="158">
        <f>IF('C'!$C$106=NT!$AB$3,+IF(OR(BC207=NT!$C$31,BC207=NT!$C$37,BC207=NT!$C$43,BC207=NT!$C$49,BC207=NT!$C$55,BC207=NT!$C$61,BC207=NT!$C$67,BC207=NT!$C$73,BC207=NT!$C$79,BC207=NT!$C$85,BC207=NT!$C$91,BC207=NT!$C$97,BC207=NT!$C$104,BC207=NT!$C$110,BC207=NT!$C$116,BC207=NT!$C$123,BC207=NT!$C$129,BC207=NT!$C$135),2,1),1)</f>
        <v>1</v>
      </c>
      <c r="BD214" s="158">
        <f>IF('C'!$C$106=NT!$AB$3,+IF(OR(BD207=NT!$C$31,BD207=NT!$C$37,BD207=NT!$C$43,BD207=NT!$C$49,BD207=NT!$C$55,BD207=NT!$C$61,BD207=NT!$C$67,BD207=NT!$C$73,BD207=NT!$C$79,BD207=NT!$C$85,BD207=NT!$C$91,BD207=NT!$C$97,BD207=NT!$C$104,BD207=NT!$C$110,BD207=NT!$C$116,BD207=NT!$C$123,BD207=NT!$C$129,BD207=NT!$C$135),2,1),1)</f>
        <v>1</v>
      </c>
      <c r="BE214" s="158">
        <f>IF('C'!$C$106=NT!$AB$3,+IF(OR(BE207=NT!$C$31,BE207=NT!$C$37,BE207=NT!$C$43,BE207=NT!$C$49,BE207=NT!$C$55,BE207=NT!$C$61,BE207=NT!$C$67,BE207=NT!$C$73,BE207=NT!$C$79,BE207=NT!$C$85,BE207=NT!$C$91,BE207=NT!$C$97,BE207=NT!$C$104,BE207=NT!$C$110,BE207=NT!$C$116,BE207=NT!$C$123,BE207=NT!$C$129,BE207=NT!$C$135),2,1),1)</f>
        <v>1</v>
      </c>
      <c r="BF214" s="158">
        <f>IF('C'!$C$106=NT!$AB$3,+IF(OR(BF207=NT!$C$31,BF207=NT!$C$37,BF207=NT!$C$43,BF207=NT!$C$49,BF207=NT!$C$55,BF207=NT!$C$61,BF207=NT!$C$67,BF207=NT!$C$73,BF207=NT!$C$79,BF207=NT!$C$85,BF207=NT!$C$91,BF207=NT!$C$97,BF207=NT!$C$104,BF207=NT!$C$110,BF207=NT!$C$116,BF207=NT!$C$123,BF207=NT!$C$129,BF207=NT!$C$135),2,1),1)</f>
        <v>1</v>
      </c>
      <c r="BG214" s="158">
        <f>IF('C'!$C$106=NT!$AB$3,+IF(OR(BG207=NT!$C$31,BG207=NT!$C$37,BG207=NT!$C$43,BG207=NT!$C$49,BG207=NT!$C$55,BG207=NT!$C$61,BG207=NT!$C$67,BG207=NT!$C$73,BG207=NT!$C$79,BG207=NT!$C$85,BG207=NT!$C$91,BG207=NT!$C$97,BG207=NT!$C$104,BG207=NT!$C$110,BG207=NT!$C$116,BG207=NT!$C$123,BG207=NT!$C$129,BG207=NT!$C$135),2,1),1)</f>
        <v>1</v>
      </c>
      <c r="BH214" s="158">
        <f>IF('C'!$C$106=NT!$AB$3,+IF(OR(BH207=NT!$C$31,BH207=NT!$C$37,BH207=NT!$C$43,BH207=NT!$C$49,BH207=NT!$C$55,BH207=NT!$C$61,BH207=NT!$C$67,BH207=NT!$C$73,BH207=NT!$C$79,BH207=NT!$C$85,BH207=NT!$C$91,BH207=NT!$C$97,BH207=NT!$C$104,BH207=NT!$C$110,BH207=NT!$C$116,BH207=NT!$C$123,BH207=NT!$C$129,BH207=NT!$C$135),2,1),1)</f>
        <v>1</v>
      </c>
      <c r="BI214" s="158">
        <f>IF('C'!$C$106=NT!$AB$3,+IF(OR(BI207=NT!$C$31,BI207=NT!$C$37,BI207=NT!$C$43,BI207=NT!$C$49,BI207=NT!$C$55,BI207=NT!$C$61,BI207=NT!$C$67,BI207=NT!$C$73,BI207=NT!$C$79,BI207=NT!$C$85,BI207=NT!$C$91,BI207=NT!$C$97,BI207=NT!$C$104,BI207=NT!$C$110,BI207=NT!$C$116,BI207=NT!$C$123,BI207=NT!$C$129,BI207=NT!$C$135),2,1),1)</f>
        <v>1</v>
      </c>
      <c r="BJ214" s="158">
        <f>IF('C'!$C$106=NT!$AB$3,+IF(OR(BJ207=NT!$C$31,BJ207=NT!$C$37,BJ207=NT!$C$43,BJ207=NT!$C$49,BJ207=NT!$C$55,BJ207=NT!$C$61,BJ207=NT!$C$67,BJ207=NT!$C$73,BJ207=NT!$C$79,BJ207=NT!$C$85,BJ207=NT!$C$91,BJ207=NT!$C$97,BJ207=NT!$C$104,BJ207=NT!$C$110,BJ207=NT!$C$116,BJ207=NT!$C$123,BJ207=NT!$C$129,BJ207=NT!$C$135),2,1),1)</f>
        <v>1</v>
      </c>
      <c r="BK214" s="158">
        <f>IF('C'!$C$106=NT!$AB$3,+IF(OR(BK207=NT!$C$31,BK207=NT!$C$37,BK207=NT!$C$43,BK207=NT!$C$49,BK207=NT!$C$55,BK207=NT!$C$61,BK207=NT!$C$67,BK207=NT!$C$73,BK207=NT!$C$79,BK207=NT!$C$85,BK207=NT!$C$91,BK207=NT!$C$97,BK207=NT!$C$104,BK207=NT!$C$110,BK207=NT!$C$116,BK207=NT!$C$123,BK207=NT!$C$129,BK207=NT!$C$135),2,1),1)</f>
        <v>1</v>
      </c>
    </row>
    <row r="216" spans="1:63" s="122" customFormat="1">
      <c r="A216" s="140"/>
      <c r="B216" s="254">
        <f>+'C'!B107</f>
        <v>0</v>
      </c>
      <c r="C216" s="194"/>
      <c r="D216" s="155">
        <f>+Home!$J$11</f>
        <v>40909</v>
      </c>
      <c r="E216" s="155">
        <f t="shared" ref="E216:AJ216" si="140">EDATE(D216,1)</f>
        <v>40940</v>
      </c>
      <c r="F216" s="155">
        <f t="shared" si="140"/>
        <v>40969</v>
      </c>
      <c r="G216" s="155">
        <f t="shared" si="140"/>
        <v>41000</v>
      </c>
      <c r="H216" s="155">
        <f t="shared" si="140"/>
        <v>41030</v>
      </c>
      <c r="I216" s="155">
        <f t="shared" si="140"/>
        <v>41061</v>
      </c>
      <c r="J216" s="155">
        <f t="shared" si="140"/>
        <v>41091</v>
      </c>
      <c r="K216" s="155">
        <f t="shared" si="140"/>
        <v>41122</v>
      </c>
      <c r="L216" s="155">
        <f t="shared" si="140"/>
        <v>41153</v>
      </c>
      <c r="M216" s="155">
        <f t="shared" si="140"/>
        <v>41183</v>
      </c>
      <c r="N216" s="155">
        <f t="shared" si="140"/>
        <v>41214</v>
      </c>
      <c r="O216" s="155">
        <f t="shared" si="140"/>
        <v>41244</v>
      </c>
      <c r="P216" s="155">
        <f t="shared" si="140"/>
        <v>41275</v>
      </c>
      <c r="Q216" s="155">
        <f t="shared" si="140"/>
        <v>41306</v>
      </c>
      <c r="R216" s="155">
        <f t="shared" si="140"/>
        <v>41334</v>
      </c>
      <c r="S216" s="155">
        <f t="shared" si="140"/>
        <v>41365</v>
      </c>
      <c r="T216" s="155">
        <f t="shared" si="140"/>
        <v>41395</v>
      </c>
      <c r="U216" s="155">
        <f t="shared" si="140"/>
        <v>41426</v>
      </c>
      <c r="V216" s="155">
        <f t="shared" si="140"/>
        <v>41456</v>
      </c>
      <c r="W216" s="155">
        <f t="shared" si="140"/>
        <v>41487</v>
      </c>
      <c r="X216" s="155">
        <f t="shared" si="140"/>
        <v>41518</v>
      </c>
      <c r="Y216" s="155">
        <f t="shared" si="140"/>
        <v>41548</v>
      </c>
      <c r="Z216" s="155">
        <f t="shared" si="140"/>
        <v>41579</v>
      </c>
      <c r="AA216" s="155">
        <f t="shared" si="140"/>
        <v>41609</v>
      </c>
      <c r="AB216" s="155">
        <f t="shared" si="140"/>
        <v>41640</v>
      </c>
      <c r="AC216" s="155">
        <f t="shared" si="140"/>
        <v>41671</v>
      </c>
      <c r="AD216" s="155">
        <f t="shared" si="140"/>
        <v>41699</v>
      </c>
      <c r="AE216" s="155">
        <f t="shared" si="140"/>
        <v>41730</v>
      </c>
      <c r="AF216" s="155">
        <f t="shared" si="140"/>
        <v>41760</v>
      </c>
      <c r="AG216" s="155">
        <f t="shared" si="140"/>
        <v>41791</v>
      </c>
      <c r="AH216" s="155">
        <f t="shared" si="140"/>
        <v>41821</v>
      </c>
      <c r="AI216" s="155">
        <f t="shared" si="140"/>
        <v>41852</v>
      </c>
      <c r="AJ216" s="155">
        <f t="shared" si="140"/>
        <v>41883</v>
      </c>
      <c r="AK216" s="155">
        <f t="shared" ref="AK216:BK216" si="141">EDATE(AJ216,1)</f>
        <v>41913</v>
      </c>
      <c r="AL216" s="155">
        <f t="shared" si="141"/>
        <v>41944</v>
      </c>
      <c r="AM216" s="155">
        <f t="shared" si="141"/>
        <v>41974</v>
      </c>
      <c r="AN216" s="155">
        <f t="shared" si="141"/>
        <v>42005</v>
      </c>
      <c r="AO216" s="155">
        <f t="shared" si="141"/>
        <v>42036</v>
      </c>
      <c r="AP216" s="155">
        <f t="shared" si="141"/>
        <v>42064</v>
      </c>
      <c r="AQ216" s="155">
        <f t="shared" si="141"/>
        <v>42095</v>
      </c>
      <c r="AR216" s="155">
        <f t="shared" si="141"/>
        <v>42125</v>
      </c>
      <c r="AS216" s="155">
        <f t="shared" si="141"/>
        <v>42156</v>
      </c>
      <c r="AT216" s="155">
        <f t="shared" si="141"/>
        <v>42186</v>
      </c>
      <c r="AU216" s="155">
        <f t="shared" si="141"/>
        <v>42217</v>
      </c>
      <c r="AV216" s="155">
        <f t="shared" si="141"/>
        <v>42248</v>
      </c>
      <c r="AW216" s="155">
        <f t="shared" si="141"/>
        <v>42278</v>
      </c>
      <c r="AX216" s="155">
        <f t="shared" si="141"/>
        <v>42309</v>
      </c>
      <c r="AY216" s="155">
        <f t="shared" si="141"/>
        <v>42339</v>
      </c>
      <c r="AZ216" s="155">
        <f t="shared" si="141"/>
        <v>42370</v>
      </c>
      <c r="BA216" s="155">
        <f t="shared" si="141"/>
        <v>42401</v>
      </c>
      <c r="BB216" s="155">
        <f t="shared" si="141"/>
        <v>42430</v>
      </c>
      <c r="BC216" s="155">
        <f t="shared" si="141"/>
        <v>42461</v>
      </c>
      <c r="BD216" s="155">
        <f t="shared" si="141"/>
        <v>42491</v>
      </c>
      <c r="BE216" s="155">
        <f t="shared" si="141"/>
        <v>42522</v>
      </c>
      <c r="BF216" s="155">
        <f t="shared" si="141"/>
        <v>42552</v>
      </c>
      <c r="BG216" s="155">
        <f t="shared" si="141"/>
        <v>42583</v>
      </c>
      <c r="BH216" s="155">
        <f t="shared" si="141"/>
        <v>42614</v>
      </c>
      <c r="BI216" s="155">
        <f t="shared" si="141"/>
        <v>42644</v>
      </c>
      <c r="BJ216" s="155">
        <f t="shared" si="141"/>
        <v>42675</v>
      </c>
      <c r="BK216" s="155">
        <f t="shared" si="141"/>
        <v>42705</v>
      </c>
    </row>
    <row r="217" spans="1:63" s="122" customFormat="1">
      <c r="A217" s="140"/>
      <c r="B217" s="226" t="s">
        <v>175</v>
      </c>
      <c r="C217" s="213"/>
      <c r="D217" s="229">
        <f>+IF(AND(D216&gt;='C'!$R107,D216&lt;'C'!$T107),'C'!$O107,0)</f>
        <v>0</v>
      </c>
      <c r="E217" s="229">
        <f>+IF(AND(E216&gt;='C'!$R107,E216&lt;'C'!$T107),'C'!$O107,0)</f>
        <v>0</v>
      </c>
      <c r="F217" s="229">
        <f>+IF(AND(F216&gt;='C'!$R107,F216&lt;'C'!$T107),'C'!$O107,0)</f>
        <v>0</v>
      </c>
      <c r="G217" s="229">
        <f>+IF(AND(G216&gt;='C'!$R107,G216&lt;'C'!$T107),'C'!$O107,0)</f>
        <v>0</v>
      </c>
      <c r="H217" s="229">
        <f>+IF(AND(H216&gt;='C'!$R107,H216&lt;'C'!$T107),'C'!$O107,0)</f>
        <v>0</v>
      </c>
      <c r="I217" s="229">
        <f>+IF(AND(I216&gt;='C'!$R107,I216&lt;'C'!$T107),'C'!$O107,0)</f>
        <v>0</v>
      </c>
      <c r="J217" s="229">
        <f>+IF(AND(J216&gt;='C'!$R107,J216&lt;'C'!$T107),'C'!$O107,0)</f>
        <v>0</v>
      </c>
      <c r="K217" s="229">
        <f>+IF(AND(K216&gt;='C'!$R107,K216&lt;'C'!$T107),'C'!$O107,0)</f>
        <v>0</v>
      </c>
      <c r="L217" s="229">
        <f>+IF(AND(L216&gt;='C'!$R107,L216&lt;'C'!$T107),'C'!$O107,0)</f>
        <v>0</v>
      </c>
      <c r="M217" s="229">
        <f>+IF(AND(M216&gt;='C'!$R107,M216&lt;'C'!$T107),'C'!$O107,0)</f>
        <v>0</v>
      </c>
      <c r="N217" s="229">
        <f>+IF(AND(N216&gt;='C'!$R107,N216&lt;'C'!$T107),'C'!$O107,0)</f>
        <v>0</v>
      </c>
      <c r="O217" s="229">
        <f>+IF(AND(O216&gt;='C'!$R107,O216&lt;'C'!$T107),'C'!$O107,0)</f>
        <v>0</v>
      </c>
      <c r="P217" s="229">
        <f>+IF(AND(P216&gt;='C'!$R107,P216&lt;'C'!$T107),'C'!$O107,0)</f>
        <v>0</v>
      </c>
      <c r="Q217" s="229">
        <f>+IF(AND(Q216&gt;='C'!$R107,Q216&lt;'C'!$T107),'C'!$O107,0)</f>
        <v>0</v>
      </c>
      <c r="R217" s="229">
        <f>+IF(AND(R216&gt;='C'!$R107,R216&lt;'C'!$T107),'C'!$O107,0)</f>
        <v>0</v>
      </c>
      <c r="S217" s="229">
        <f>+IF(AND(S216&gt;='C'!$R107,S216&lt;'C'!$T107),'C'!$O107,0)</f>
        <v>0</v>
      </c>
      <c r="T217" s="229">
        <f>+IF(AND(T216&gt;='C'!$R107,T216&lt;'C'!$T107),'C'!$O107,0)</f>
        <v>0</v>
      </c>
      <c r="U217" s="229">
        <f>+IF(AND(U216&gt;='C'!$R107,U216&lt;'C'!$T107),'C'!$O107,0)</f>
        <v>0</v>
      </c>
      <c r="V217" s="229">
        <f>+IF(AND(V216&gt;='C'!$R107,V216&lt;'C'!$T107),'C'!$O107,0)</f>
        <v>0</v>
      </c>
      <c r="W217" s="229">
        <f>+IF(AND(W216&gt;='C'!$R107,W216&lt;'C'!$T107),'C'!$O107,0)</f>
        <v>0</v>
      </c>
      <c r="X217" s="229">
        <f>+IF(AND(X216&gt;='C'!$R107,X216&lt;'C'!$T107),'C'!$O107,0)</f>
        <v>0</v>
      </c>
      <c r="Y217" s="229">
        <f>+IF(AND(Y216&gt;='C'!$R107,Y216&lt;'C'!$T107),'C'!$O107,0)</f>
        <v>0</v>
      </c>
      <c r="Z217" s="229">
        <f>+IF(AND(Z216&gt;='C'!$R107,Z216&lt;'C'!$T107),'C'!$O107,0)</f>
        <v>0</v>
      </c>
      <c r="AA217" s="229">
        <f>+IF(AND(AA216&gt;='C'!$R107,AA216&lt;'C'!$T107),'C'!$O107,0)</f>
        <v>0</v>
      </c>
      <c r="AB217" s="229">
        <f>+IF(AND(AB216&gt;='C'!$R107,AB216&lt;'C'!$T107),'C'!$O107,0)</f>
        <v>0</v>
      </c>
      <c r="AC217" s="229">
        <f>+IF(AND(AC216&gt;='C'!$R107,AC216&lt;'C'!$T107),'C'!$O107,0)</f>
        <v>0</v>
      </c>
      <c r="AD217" s="229">
        <f>+IF(AND(AD216&gt;='C'!$R107,AD216&lt;'C'!$T107),'C'!$O107,0)</f>
        <v>0</v>
      </c>
      <c r="AE217" s="229">
        <f>+IF(AND(AE216&gt;='C'!$R107,AE216&lt;'C'!$T107),'C'!$O107,0)</f>
        <v>0</v>
      </c>
      <c r="AF217" s="229">
        <f>+IF(AND(AF216&gt;='C'!$R107,AF216&lt;'C'!$T107),'C'!$O107,0)</f>
        <v>0</v>
      </c>
      <c r="AG217" s="229">
        <f>+IF(AND(AG216&gt;='C'!$R107,AG216&lt;'C'!$T107),'C'!$O107,0)</f>
        <v>0</v>
      </c>
      <c r="AH217" s="229">
        <f>+IF(AND(AH216&gt;='C'!$R107,AH216&lt;'C'!$T107),'C'!$O107,0)</f>
        <v>0</v>
      </c>
      <c r="AI217" s="229">
        <f>+IF(AND(AI216&gt;='C'!$R107,AI216&lt;'C'!$T107),'C'!$O107,0)</f>
        <v>0</v>
      </c>
      <c r="AJ217" s="229">
        <f>+IF(AND(AJ216&gt;='C'!$R107,AJ216&lt;'C'!$T107),'C'!$O107,0)</f>
        <v>0</v>
      </c>
      <c r="AK217" s="229">
        <f>+IF(AND(AK216&gt;='C'!$R107,AK216&lt;'C'!$T107),'C'!$O107,0)</f>
        <v>0</v>
      </c>
      <c r="AL217" s="229">
        <f>+IF(AND(AL216&gt;='C'!$R107,AL216&lt;'C'!$T107),'C'!$O107,0)</f>
        <v>0</v>
      </c>
      <c r="AM217" s="229">
        <f>+IF(AND(AM216&gt;='C'!$R107,AM216&lt;'C'!$T107),'C'!$O107,0)</f>
        <v>0</v>
      </c>
      <c r="AN217" s="229">
        <f>+IF(AND(AN216&gt;='C'!$R107,AN216&lt;'C'!$T107),'C'!$O107,0)</f>
        <v>0</v>
      </c>
      <c r="AO217" s="229">
        <f>+IF(AND(AO216&gt;='C'!$R107,AO216&lt;'C'!$T107),'C'!$O107,0)</f>
        <v>0</v>
      </c>
      <c r="AP217" s="229">
        <f>+IF(AND(AP216&gt;='C'!$R107,AP216&lt;'C'!$T107),'C'!$O107,0)</f>
        <v>0</v>
      </c>
      <c r="AQ217" s="229">
        <f>+IF(AND(AQ216&gt;='C'!$R107,AQ216&lt;'C'!$T107),'C'!$O107,0)</f>
        <v>0</v>
      </c>
      <c r="AR217" s="229">
        <f>+IF(AND(AR216&gt;='C'!$R107,AR216&lt;'C'!$T107),'C'!$O107,0)</f>
        <v>0</v>
      </c>
      <c r="AS217" s="229">
        <f>+IF(AND(AS216&gt;='C'!$R107,AS216&lt;'C'!$T107),'C'!$O107,0)</f>
        <v>0</v>
      </c>
      <c r="AT217" s="229">
        <f>+IF(AND(AT216&gt;='C'!$R107,AT216&lt;'C'!$T107),'C'!$O107,0)</f>
        <v>0</v>
      </c>
      <c r="AU217" s="229">
        <f>+IF(AND(AU216&gt;='C'!$R107,AU216&lt;'C'!$T107),'C'!$O107,0)</f>
        <v>0</v>
      </c>
      <c r="AV217" s="229">
        <f>+IF(AND(AV216&gt;='C'!$R107,AV216&lt;'C'!$T107),'C'!$O107,0)</f>
        <v>0</v>
      </c>
      <c r="AW217" s="229">
        <f>+IF(AND(AW216&gt;='C'!$R107,AW216&lt;'C'!$T107),'C'!$O107,0)</f>
        <v>0</v>
      </c>
      <c r="AX217" s="229">
        <f>+IF(AND(AX216&gt;='C'!$R107,AX216&lt;'C'!$T107),'C'!$O107,0)</f>
        <v>0</v>
      </c>
      <c r="AY217" s="229">
        <f>+IF(AND(AY216&gt;='C'!$R107,AY216&lt;'C'!$T107),'C'!$O107,0)</f>
        <v>0</v>
      </c>
      <c r="AZ217" s="229">
        <f>+IF(AND(AZ216&gt;='C'!$R107,AZ216&lt;'C'!$T107),'C'!$O107,0)</f>
        <v>0</v>
      </c>
      <c r="BA217" s="229">
        <f>+IF(AND(BA216&gt;='C'!$R107,BA216&lt;'C'!$T107),'C'!$O107,0)</f>
        <v>0</v>
      </c>
      <c r="BB217" s="229">
        <f>+IF(AND(BB216&gt;='C'!$R107,BB216&lt;'C'!$T107),'C'!$O107,0)</f>
        <v>0</v>
      </c>
      <c r="BC217" s="229">
        <f>+IF(AND(BC216&gt;='C'!$R107,BC216&lt;'C'!$T107),'C'!$O107,0)</f>
        <v>0</v>
      </c>
      <c r="BD217" s="229">
        <f>+IF(AND(BD216&gt;='C'!$R107,BD216&lt;'C'!$T107),'C'!$O107,0)</f>
        <v>0</v>
      </c>
      <c r="BE217" s="229">
        <f>+IF(AND(BE216&gt;='C'!$R107,BE216&lt;'C'!$T107),'C'!$O107,0)</f>
        <v>0</v>
      </c>
      <c r="BF217" s="229">
        <f>+IF(AND(BF216&gt;='C'!$R107,BF216&lt;'C'!$T107),'C'!$O107,0)</f>
        <v>0</v>
      </c>
      <c r="BG217" s="229">
        <f>+IF(AND(BG216&gt;='C'!$R107,BG216&lt;'C'!$T107),'C'!$O107,0)</f>
        <v>0</v>
      </c>
      <c r="BH217" s="229">
        <f>+IF(AND(BH216&gt;='C'!$R107,BH216&lt;'C'!$T107),'C'!$O107,0)</f>
        <v>0</v>
      </c>
      <c r="BI217" s="229">
        <f>+IF(AND(BI216&gt;='C'!$R107,BI216&lt;'C'!$T107),'C'!$O107,0)</f>
        <v>0</v>
      </c>
      <c r="BJ217" s="229">
        <f>+IF(AND(BJ216&gt;='C'!$R107,BJ216&lt;'C'!$T107),'C'!$O107,0)</f>
        <v>0</v>
      </c>
      <c r="BK217" s="229">
        <f>+IF(AND(BK216&gt;='C'!$R107,BK216&lt;'C'!$T107),'C'!$O107,0)</f>
        <v>0</v>
      </c>
    </row>
    <row r="218" spans="1:63" s="122" customFormat="1">
      <c r="A218" s="140"/>
      <c r="B218" s="226" t="s">
        <v>248</v>
      </c>
      <c r="C218" s="213"/>
      <c r="D218" s="229">
        <f>+IF(AND(D216&gt;='C'!$R107,D216&lt;'C'!$T107),'C'!$G107,0)*D223</f>
        <v>0</v>
      </c>
      <c r="E218" s="229">
        <f>+IF(AND(E216&gt;='C'!$R107,E216&lt;'C'!$T107),'C'!$G107,0)*E223</f>
        <v>0</v>
      </c>
      <c r="F218" s="229">
        <f>+IF(AND(F216&gt;='C'!$R107,F216&lt;'C'!$T107),'C'!$G107,0)*F223</f>
        <v>0</v>
      </c>
      <c r="G218" s="229">
        <f>+IF(AND(G216&gt;='C'!$R107,G216&lt;'C'!$T107),'C'!$G107,0)*G223</f>
        <v>0</v>
      </c>
      <c r="H218" s="229">
        <f>+IF(AND(H216&gt;='C'!$R107,H216&lt;'C'!$T107),'C'!$G107,0)*H223</f>
        <v>0</v>
      </c>
      <c r="I218" s="229">
        <f>+IF(AND(I216&gt;='C'!$R107,I216&lt;'C'!$T107),'C'!$G107,0)*I223</f>
        <v>0</v>
      </c>
      <c r="J218" s="229">
        <f>+IF(AND(J216&gt;='C'!$R107,J216&lt;'C'!$T107),'C'!$G107,0)*J223</f>
        <v>0</v>
      </c>
      <c r="K218" s="229">
        <f>+IF(AND(K216&gt;='C'!$R107,K216&lt;'C'!$T107),'C'!$G107,0)*K223</f>
        <v>0</v>
      </c>
      <c r="L218" s="229">
        <f>+IF(AND(L216&gt;='C'!$R107,L216&lt;'C'!$T107),'C'!$G107,0)*L223</f>
        <v>0</v>
      </c>
      <c r="M218" s="229">
        <f>+IF(AND(M216&gt;='C'!$R107,M216&lt;'C'!$T107),'C'!$G107,0)*M223</f>
        <v>0</v>
      </c>
      <c r="N218" s="229">
        <f>+IF(AND(N216&gt;='C'!$R107,N216&lt;'C'!$T107),'C'!$G107,0)*N223</f>
        <v>0</v>
      </c>
      <c r="O218" s="229">
        <f>+IF(AND(O216&gt;='C'!$R107,O216&lt;'C'!$T107),'C'!$G107,0)*O223</f>
        <v>0</v>
      </c>
      <c r="P218" s="229">
        <f>+IF(AND(P216&gt;='C'!$R107,P216&lt;'C'!$T107),'C'!$G107,0)*P223</f>
        <v>0</v>
      </c>
      <c r="Q218" s="229">
        <f>+IF(AND(Q216&gt;='C'!$R107,Q216&lt;'C'!$T107),'C'!$G107,0)*Q223</f>
        <v>0</v>
      </c>
      <c r="R218" s="229">
        <f>+IF(AND(R216&gt;='C'!$R107,R216&lt;'C'!$T107),'C'!$G107,0)*R223</f>
        <v>0</v>
      </c>
      <c r="S218" s="229">
        <f>+IF(AND(S216&gt;='C'!$R107,S216&lt;'C'!$T107),'C'!$G107,0)*S223</f>
        <v>0</v>
      </c>
      <c r="T218" s="229">
        <f>+IF(AND(T216&gt;='C'!$R107,T216&lt;'C'!$T107),'C'!$G107,0)*T223</f>
        <v>0</v>
      </c>
      <c r="U218" s="229">
        <f>+IF(AND(U216&gt;='C'!$R107,U216&lt;'C'!$T107),'C'!$G107,0)*U223</f>
        <v>0</v>
      </c>
      <c r="V218" s="229">
        <f>+IF(AND(V216&gt;='C'!$R107,V216&lt;'C'!$T107),'C'!$G107,0)*V223</f>
        <v>0</v>
      </c>
      <c r="W218" s="229">
        <f>+IF(AND(W216&gt;='C'!$R107,W216&lt;'C'!$T107),'C'!$G107,0)*W223</f>
        <v>0</v>
      </c>
      <c r="X218" s="229">
        <f>+IF(AND(X216&gt;='C'!$R107,X216&lt;'C'!$T107),'C'!$G107,0)*X223</f>
        <v>0</v>
      </c>
      <c r="Y218" s="229">
        <f>+IF(AND(Y216&gt;='C'!$R107,Y216&lt;'C'!$T107),'C'!$G107,0)*Y223</f>
        <v>0</v>
      </c>
      <c r="Z218" s="229">
        <f>+IF(AND(Z216&gt;='C'!$R107,Z216&lt;'C'!$T107),'C'!$G107,0)*Z223</f>
        <v>0</v>
      </c>
      <c r="AA218" s="229">
        <f>+IF(AND(AA216&gt;='C'!$R107,AA216&lt;'C'!$T107),'C'!$G107,0)*AA223</f>
        <v>0</v>
      </c>
      <c r="AB218" s="229">
        <f>+IF(AND(AB216&gt;='C'!$R107,AB216&lt;'C'!$T107),'C'!$G107,0)*AB223</f>
        <v>0</v>
      </c>
      <c r="AC218" s="229">
        <f>+IF(AND(AC216&gt;='C'!$R107,AC216&lt;'C'!$T107),'C'!$G107,0)*AC223</f>
        <v>0</v>
      </c>
      <c r="AD218" s="229">
        <f>+IF(AND(AD216&gt;='C'!$R107,AD216&lt;'C'!$T107),'C'!$G107,0)*AD223</f>
        <v>0</v>
      </c>
      <c r="AE218" s="229">
        <f>+IF(AND(AE216&gt;='C'!$R107,AE216&lt;'C'!$T107),'C'!$G107,0)*AE223</f>
        <v>0</v>
      </c>
      <c r="AF218" s="229">
        <f>+IF(AND(AF216&gt;='C'!$R107,AF216&lt;'C'!$T107),'C'!$G107,0)*AF223</f>
        <v>0</v>
      </c>
      <c r="AG218" s="229">
        <f>+IF(AND(AG216&gt;='C'!$R107,AG216&lt;'C'!$T107),'C'!$G107,0)*AG223</f>
        <v>0</v>
      </c>
      <c r="AH218" s="229">
        <f>+IF(AND(AH216&gt;='C'!$R107,AH216&lt;'C'!$T107),'C'!$G107,0)*AH223</f>
        <v>0</v>
      </c>
      <c r="AI218" s="229">
        <f>+IF(AND(AI216&gt;='C'!$R107,AI216&lt;'C'!$T107),'C'!$G107,0)*AI223</f>
        <v>0</v>
      </c>
      <c r="AJ218" s="229">
        <f>+IF(AND(AJ216&gt;='C'!$R107,AJ216&lt;'C'!$T107),'C'!$G107,0)*AJ223</f>
        <v>0</v>
      </c>
      <c r="AK218" s="229">
        <f>+IF(AND(AK216&gt;='C'!$R107,AK216&lt;'C'!$T107),'C'!$G107,0)*AK223</f>
        <v>0</v>
      </c>
      <c r="AL218" s="229">
        <f>+IF(AND(AL216&gt;='C'!$R107,AL216&lt;'C'!$T107),'C'!$G107,0)*AL223</f>
        <v>0</v>
      </c>
      <c r="AM218" s="229">
        <f>+IF(AND(AM216&gt;='C'!$R107,AM216&lt;'C'!$T107),'C'!$G107,0)*AM223</f>
        <v>0</v>
      </c>
      <c r="AN218" s="229">
        <f>+IF(AND(AN216&gt;='C'!$R107,AN216&lt;'C'!$T107),'C'!$G107,0)*AN223</f>
        <v>0</v>
      </c>
      <c r="AO218" s="229">
        <f>+IF(AND(AO216&gt;='C'!$R107,AO216&lt;'C'!$T107),'C'!$G107,0)*AO223</f>
        <v>0</v>
      </c>
      <c r="AP218" s="229">
        <f>+IF(AND(AP216&gt;='C'!$R107,AP216&lt;'C'!$T107),'C'!$G107,0)*AP223</f>
        <v>0</v>
      </c>
      <c r="AQ218" s="229">
        <f>+IF(AND(AQ216&gt;='C'!$R107,AQ216&lt;'C'!$T107),'C'!$G107,0)*AQ223</f>
        <v>0</v>
      </c>
      <c r="AR218" s="229">
        <f>+IF(AND(AR216&gt;='C'!$R107,AR216&lt;'C'!$T107),'C'!$G107,0)*AR223</f>
        <v>0</v>
      </c>
      <c r="AS218" s="229">
        <f>+IF(AND(AS216&gt;='C'!$R107,AS216&lt;'C'!$T107),'C'!$G107,0)*AS223</f>
        <v>0</v>
      </c>
      <c r="AT218" s="229">
        <f>+IF(AND(AT216&gt;='C'!$R107,AT216&lt;'C'!$T107),'C'!$G107,0)*AT223</f>
        <v>0</v>
      </c>
      <c r="AU218" s="229">
        <f>+IF(AND(AU216&gt;='C'!$R107,AU216&lt;'C'!$T107),'C'!$G107,0)*AU223</f>
        <v>0</v>
      </c>
      <c r="AV218" s="229">
        <f>+IF(AND(AV216&gt;='C'!$R107,AV216&lt;'C'!$T107),'C'!$G107,0)*AV223</f>
        <v>0</v>
      </c>
      <c r="AW218" s="229">
        <f>+IF(AND(AW216&gt;='C'!$R107,AW216&lt;'C'!$T107),'C'!$G107,0)*AW223</f>
        <v>0</v>
      </c>
      <c r="AX218" s="229">
        <f>+IF(AND(AX216&gt;='C'!$R107,AX216&lt;'C'!$T107),'C'!$G107,0)*AX223</f>
        <v>0</v>
      </c>
      <c r="AY218" s="229">
        <f>+IF(AND(AY216&gt;='C'!$R107,AY216&lt;'C'!$T107),'C'!$G107,0)*AY223</f>
        <v>0</v>
      </c>
      <c r="AZ218" s="229">
        <f>+IF(AND(AZ216&gt;='C'!$R107,AZ216&lt;'C'!$T107),'C'!$G107,0)*AZ223</f>
        <v>0</v>
      </c>
      <c r="BA218" s="229">
        <f>+IF(AND(BA216&gt;='C'!$R107,BA216&lt;'C'!$T107),'C'!$G107,0)*BA223</f>
        <v>0</v>
      </c>
      <c r="BB218" s="229">
        <f>+IF(AND(BB216&gt;='C'!$R107,BB216&lt;'C'!$T107),'C'!$G107,0)*BB223</f>
        <v>0</v>
      </c>
      <c r="BC218" s="229">
        <f>+IF(AND(BC216&gt;='C'!$R107,BC216&lt;'C'!$T107),'C'!$G107,0)*BC223</f>
        <v>0</v>
      </c>
      <c r="BD218" s="229">
        <f>+IF(AND(BD216&gt;='C'!$R107,BD216&lt;'C'!$T107),'C'!$G107,0)*BD223</f>
        <v>0</v>
      </c>
      <c r="BE218" s="229">
        <f>+IF(AND(BE216&gt;='C'!$R107,BE216&lt;'C'!$T107),'C'!$G107,0)*BE223</f>
        <v>0</v>
      </c>
      <c r="BF218" s="229">
        <f>+IF(AND(BF216&gt;='C'!$R107,BF216&lt;'C'!$T107),'C'!$G107,0)*BF223</f>
        <v>0</v>
      </c>
      <c r="BG218" s="229">
        <f>+IF(AND(BG216&gt;='C'!$R107,BG216&lt;'C'!$T107),'C'!$G107,0)*BG223</f>
        <v>0</v>
      </c>
      <c r="BH218" s="229">
        <f>+IF(AND(BH216&gt;='C'!$R107,BH216&lt;'C'!$T107),'C'!$G107,0)*BH223</f>
        <v>0</v>
      </c>
      <c r="BI218" s="229">
        <f>+IF(AND(BI216&gt;='C'!$R107,BI216&lt;'C'!$T107),'C'!$G107,0)*BI223</f>
        <v>0</v>
      </c>
      <c r="BJ218" s="229">
        <f>+IF(AND(BJ216&gt;='C'!$R107,BJ216&lt;'C'!$T107),'C'!$G107,0)*BJ223</f>
        <v>0</v>
      </c>
      <c r="BK218" s="229">
        <f>+IF(AND(BK216&gt;='C'!$R107,BK216&lt;'C'!$T107),'C'!$G107,0)*BK223</f>
        <v>0</v>
      </c>
    </row>
    <row r="219" spans="1:63" s="122" customFormat="1">
      <c r="A219" s="140"/>
      <c r="B219" s="226" t="s">
        <v>247</v>
      </c>
      <c r="C219" s="213"/>
      <c r="D219" s="229">
        <f t="shared" ref="D219:AI219" si="142">+D218-D220-D217</f>
        <v>0</v>
      </c>
      <c r="E219" s="229">
        <f t="shared" si="142"/>
        <v>0</v>
      </c>
      <c r="F219" s="229">
        <f t="shared" si="142"/>
        <v>0</v>
      </c>
      <c r="G219" s="229">
        <f t="shared" si="142"/>
        <v>0</v>
      </c>
      <c r="H219" s="229">
        <f t="shared" si="142"/>
        <v>0</v>
      </c>
      <c r="I219" s="229">
        <f t="shared" si="142"/>
        <v>0</v>
      </c>
      <c r="J219" s="229">
        <f t="shared" si="142"/>
        <v>0</v>
      </c>
      <c r="K219" s="229">
        <f t="shared" si="142"/>
        <v>0</v>
      </c>
      <c r="L219" s="229">
        <f t="shared" si="142"/>
        <v>0</v>
      </c>
      <c r="M219" s="229">
        <f t="shared" si="142"/>
        <v>0</v>
      </c>
      <c r="N219" s="229">
        <f t="shared" si="142"/>
        <v>0</v>
      </c>
      <c r="O219" s="229">
        <f t="shared" si="142"/>
        <v>0</v>
      </c>
      <c r="P219" s="229">
        <f t="shared" si="142"/>
        <v>0</v>
      </c>
      <c r="Q219" s="229">
        <f t="shared" si="142"/>
        <v>0</v>
      </c>
      <c r="R219" s="229">
        <f t="shared" si="142"/>
        <v>0</v>
      </c>
      <c r="S219" s="229">
        <f t="shared" si="142"/>
        <v>0</v>
      </c>
      <c r="T219" s="229">
        <f t="shared" si="142"/>
        <v>0</v>
      </c>
      <c r="U219" s="229">
        <f t="shared" si="142"/>
        <v>0</v>
      </c>
      <c r="V219" s="229">
        <f t="shared" si="142"/>
        <v>0</v>
      </c>
      <c r="W219" s="229">
        <f t="shared" si="142"/>
        <v>0</v>
      </c>
      <c r="X219" s="229">
        <f t="shared" si="142"/>
        <v>0</v>
      </c>
      <c r="Y219" s="229">
        <f t="shared" si="142"/>
        <v>0</v>
      </c>
      <c r="Z219" s="229">
        <f t="shared" si="142"/>
        <v>0</v>
      </c>
      <c r="AA219" s="229">
        <f t="shared" si="142"/>
        <v>0</v>
      </c>
      <c r="AB219" s="229">
        <f t="shared" si="142"/>
        <v>0</v>
      </c>
      <c r="AC219" s="229">
        <f t="shared" si="142"/>
        <v>0</v>
      </c>
      <c r="AD219" s="229">
        <f t="shared" si="142"/>
        <v>0</v>
      </c>
      <c r="AE219" s="229">
        <f t="shared" si="142"/>
        <v>0</v>
      </c>
      <c r="AF219" s="229">
        <f t="shared" si="142"/>
        <v>0</v>
      </c>
      <c r="AG219" s="229">
        <f t="shared" si="142"/>
        <v>0</v>
      </c>
      <c r="AH219" s="229">
        <f t="shared" si="142"/>
        <v>0</v>
      </c>
      <c r="AI219" s="229">
        <f t="shared" si="142"/>
        <v>0</v>
      </c>
      <c r="AJ219" s="229">
        <f t="shared" ref="AJ219:BK219" si="143">+AJ218-AJ220-AJ217</f>
        <v>0</v>
      </c>
      <c r="AK219" s="229">
        <f t="shared" si="143"/>
        <v>0</v>
      </c>
      <c r="AL219" s="229">
        <f t="shared" si="143"/>
        <v>0</v>
      </c>
      <c r="AM219" s="229">
        <f t="shared" si="143"/>
        <v>0</v>
      </c>
      <c r="AN219" s="229">
        <f t="shared" si="143"/>
        <v>0</v>
      </c>
      <c r="AO219" s="229">
        <f t="shared" si="143"/>
        <v>0</v>
      </c>
      <c r="AP219" s="229">
        <f t="shared" si="143"/>
        <v>0</v>
      </c>
      <c r="AQ219" s="229">
        <f t="shared" si="143"/>
        <v>0</v>
      </c>
      <c r="AR219" s="229">
        <f t="shared" si="143"/>
        <v>0</v>
      </c>
      <c r="AS219" s="229">
        <f t="shared" si="143"/>
        <v>0</v>
      </c>
      <c r="AT219" s="229">
        <f t="shared" si="143"/>
        <v>0</v>
      </c>
      <c r="AU219" s="229">
        <f t="shared" si="143"/>
        <v>0</v>
      </c>
      <c r="AV219" s="229">
        <f t="shared" si="143"/>
        <v>0</v>
      </c>
      <c r="AW219" s="229">
        <f t="shared" si="143"/>
        <v>0</v>
      </c>
      <c r="AX219" s="229">
        <f t="shared" si="143"/>
        <v>0</v>
      </c>
      <c r="AY219" s="229">
        <f t="shared" si="143"/>
        <v>0</v>
      </c>
      <c r="AZ219" s="229">
        <f t="shared" si="143"/>
        <v>0</v>
      </c>
      <c r="BA219" s="229">
        <f t="shared" si="143"/>
        <v>0</v>
      </c>
      <c r="BB219" s="229">
        <f t="shared" si="143"/>
        <v>0</v>
      </c>
      <c r="BC219" s="229">
        <f t="shared" si="143"/>
        <v>0</v>
      </c>
      <c r="BD219" s="229">
        <f t="shared" si="143"/>
        <v>0</v>
      </c>
      <c r="BE219" s="229">
        <f t="shared" si="143"/>
        <v>0</v>
      </c>
      <c r="BF219" s="229">
        <f t="shared" si="143"/>
        <v>0</v>
      </c>
      <c r="BG219" s="229">
        <f t="shared" si="143"/>
        <v>0</v>
      </c>
      <c r="BH219" s="229">
        <f t="shared" si="143"/>
        <v>0</v>
      </c>
      <c r="BI219" s="229">
        <f t="shared" si="143"/>
        <v>0</v>
      </c>
      <c r="BJ219" s="229">
        <f t="shared" si="143"/>
        <v>0</v>
      </c>
      <c r="BK219" s="229">
        <f t="shared" si="143"/>
        <v>0</v>
      </c>
    </row>
    <row r="220" spans="1:63" s="122" customFormat="1">
      <c r="A220" s="140"/>
      <c r="B220" s="226" t="s">
        <v>93</v>
      </c>
      <c r="C220" s="213"/>
      <c r="D220" s="229">
        <f>+IF(AND(D216&gt;='C'!$R107,D216&lt;'C'!$T107),'C'!$J107,0)*D223</f>
        <v>0</v>
      </c>
      <c r="E220" s="229">
        <f>+IF(AND(E216&gt;='C'!$R107,E216&lt;'C'!$T107),'C'!$J107,0)*E223</f>
        <v>0</v>
      </c>
      <c r="F220" s="229">
        <f>+IF(AND(F216&gt;='C'!$R107,F216&lt;'C'!$T107),'C'!$J107,0)*F223</f>
        <v>0</v>
      </c>
      <c r="G220" s="229">
        <f>+IF(AND(G216&gt;='C'!$R107,G216&lt;'C'!$T107),'C'!$J107,0)*G223</f>
        <v>0</v>
      </c>
      <c r="H220" s="229">
        <f>+IF(AND(H216&gt;='C'!$R107,H216&lt;'C'!$T107),'C'!$J107,0)*H223</f>
        <v>0</v>
      </c>
      <c r="I220" s="229">
        <f>+IF(AND(I216&gt;='C'!$R107,I216&lt;'C'!$T107),'C'!$J107,0)*I223</f>
        <v>0</v>
      </c>
      <c r="J220" s="229">
        <f>+IF(AND(J216&gt;='C'!$R107,J216&lt;'C'!$T107),'C'!$J107,0)*J223</f>
        <v>0</v>
      </c>
      <c r="K220" s="229">
        <f>+IF(AND(K216&gt;='C'!$R107,K216&lt;'C'!$T107),'C'!$J107,0)*K223</f>
        <v>0</v>
      </c>
      <c r="L220" s="229">
        <f>+IF(AND(L216&gt;='C'!$R107,L216&lt;'C'!$T107),'C'!$J107,0)*L223</f>
        <v>0</v>
      </c>
      <c r="M220" s="229">
        <f>+IF(AND(M216&gt;='C'!$R107,M216&lt;'C'!$T107),'C'!$J107,0)*M223</f>
        <v>0</v>
      </c>
      <c r="N220" s="229">
        <f>+IF(AND(N216&gt;='C'!$R107,N216&lt;'C'!$T107),'C'!$J107,0)*N223</f>
        <v>0</v>
      </c>
      <c r="O220" s="229">
        <f>+IF(AND(O216&gt;='C'!$R107,O216&lt;'C'!$T107),'C'!$J107,0)*O223</f>
        <v>0</v>
      </c>
      <c r="P220" s="229">
        <f>+IF(AND(P216&gt;='C'!$R107,P216&lt;'C'!$T107),'C'!$J107,0)*P223</f>
        <v>0</v>
      </c>
      <c r="Q220" s="229">
        <f>+IF(AND(Q216&gt;='C'!$R107,Q216&lt;'C'!$T107),'C'!$J107,0)*Q223</f>
        <v>0</v>
      </c>
      <c r="R220" s="229">
        <f>+IF(AND(R216&gt;='C'!$R107,R216&lt;'C'!$T107),'C'!$J107,0)*R223</f>
        <v>0</v>
      </c>
      <c r="S220" s="229">
        <f>+IF(AND(S216&gt;='C'!$R107,S216&lt;'C'!$T107),'C'!$J107,0)*S223</f>
        <v>0</v>
      </c>
      <c r="T220" s="229">
        <f>+IF(AND(T216&gt;='C'!$R107,T216&lt;'C'!$T107),'C'!$J107,0)*T223</f>
        <v>0</v>
      </c>
      <c r="U220" s="229">
        <f>+IF(AND(U216&gt;='C'!$R107,U216&lt;'C'!$T107),'C'!$J107,0)*U223</f>
        <v>0</v>
      </c>
      <c r="V220" s="229">
        <f>+IF(AND(V216&gt;='C'!$R107,V216&lt;'C'!$T107),'C'!$J107,0)*V223</f>
        <v>0</v>
      </c>
      <c r="W220" s="229">
        <f>+IF(AND(W216&gt;='C'!$R107,W216&lt;'C'!$T107),'C'!$J107,0)*W223</f>
        <v>0</v>
      </c>
      <c r="X220" s="229">
        <f>+IF(AND(X216&gt;='C'!$R107,X216&lt;'C'!$T107),'C'!$J107,0)*X223</f>
        <v>0</v>
      </c>
      <c r="Y220" s="229">
        <f>+IF(AND(Y216&gt;='C'!$R107,Y216&lt;'C'!$T107),'C'!$J107,0)*Y223</f>
        <v>0</v>
      </c>
      <c r="Z220" s="229">
        <f>+IF(AND(Z216&gt;='C'!$R107,Z216&lt;'C'!$T107),'C'!$J107,0)*Z223</f>
        <v>0</v>
      </c>
      <c r="AA220" s="229">
        <f>+IF(AND(AA216&gt;='C'!$R107,AA216&lt;'C'!$T107),'C'!$J107,0)*AA223</f>
        <v>0</v>
      </c>
      <c r="AB220" s="229">
        <f>+IF(AND(AB216&gt;='C'!$R107,AB216&lt;'C'!$T107),'C'!$J107,0)*AB223</f>
        <v>0</v>
      </c>
      <c r="AC220" s="229">
        <f>+IF(AND(AC216&gt;='C'!$R107,AC216&lt;'C'!$T107),'C'!$J107,0)*AC223</f>
        <v>0</v>
      </c>
      <c r="AD220" s="229">
        <f>+IF(AND(AD216&gt;='C'!$R107,AD216&lt;'C'!$T107),'C'!$J107,0)*AD223</f>
        <v>0</v>
      </c>
      <c r="AE220" s="229">
        <f>+IF(AND(AE216&gt;='C'!$R107,AE216&lt;'C'!$T107),'C'!$J107,0)*AE223</f>
        <v>0</v>
      </c>
      <c r="AF220" s="229">
        <f>+IF(AND(AF216&gt;='C'!$R107,AF216&lt;'C'!$T107),'C'!$J107,0)*AF223</f>
        <v>0</v>
      </c>
      <c r="AG220" s="229">
        <f>+IF(AND(AG216&gt;='C'!$R107,AG216&lt;'C'!$T107),'C'!$J107,0)*AG223</f>
        <v>0</v>
      </c>
      <c r="AH220" s="229">
        <f>+IF(AND(AH216&gt;='C'!$R107,AH216&lt;'C'!$T107),'C'!$J107,0)*AH223</f>
        <v>0</v>
      </c>
      <c r="AI220" s="229">
        <f>+IF(AND(AI216&gt;='C'!$R107,AI216&lt;'C'!$T107),'C'!$J107,0)*AI223</f>
        <v>0</v>
      </c>
      <c r="AJ220" s="229">
        <f>+IF(AND(AJ216&gt;='C'!$R107,AJ216&lt;'C'!$T107),'C'!$J107,0)*AJ223</f>
        <v>0</v>
      </c>
      <c r="AK220" s="229">
        <f>+IF(AND(AK216&gt;='C'!$R107,AK216&lt;'C'!$T107),'C'!$J107,0)*AK223</f>
        <v>0</v>
      </c>
      <c r="AL220" s="229">
        <f>+IF(AND(AL216&gt;='C'!$R107,AL216&lt;'C'!$T107),'C'!$J107,0)*AL223</f>
        <v>0</v>
      </c>
      <c r="AM220" s="229">
        <f>+IF(AND(AM216&gt;='C'!$R107,AM216&lt;'C'!$T107),'C'!$J107,0)*AM223</f>
        <v>0</v>
      </c>
      <c r="AN220" s="229">
        <f>+IF(AND(AN216&gt;='C'!$R107,AN216&lt;'C'!$T107),'C'!$J107,0)*AN223</f>
        <v>0</v>
      </c>
      <c r="AO220" s="229">
        <f>+IF(AND(AO216&gt;='C'!$R107,AO216&lt;'C'!$T107),'C'!$J107,0)*AO223</f>
        <v>0</v>
      </c>
      <c r="AP220" s="229">
        <f>+IF(AND(AP216&gt;='C'!$R107,AP216&lt;'C'!$T107),'C'!$J107,0)*AP223</f>
        <v>0</v>
      </c>
      <c r="AQ220" s="229">
        <f>+IF(AND(AQ216&gt;='C'!$R107,AQ216&lt;'C'!$T107),'C'!$J107,0)*AQ223</f>
        <v>0</v>
      </c>
      <c r="AR220" s="229">
        <f>+IF(AND(AR216&gt;='C'!$R107,AR216&lt;'C'!$T107),'C'!$J107,0)*AR223</f>
        <v>0</v>
      </c>
      <c r="AS220" s="229">
        <f>+IF(AND(AS216&gt;='C'!$R107,AS216&lt;'C'!$T107),'C'!$J107,0)*AS223</f>
        <v>0</v>
      </c>
      <c r="AT220" s="229">
        <f>+IF(AND(AT216&gt;='C'!$R107,AT216&lt;'C'!$T107),'C'!$J107,0)*AT223</f>
        <v>0</v>
      </c>
      <c r="AU220" s="229">
        <f>+IF(AND(AU216&gt;='C'!$R107,AU216&lt;'C'!$T107),'C'!$J107,0)*AU223</f>
        <v>0</v>
      </c>
      <c r="AV220" s="229">
        <f>+IF(AND(AV216&gt;='C'!$R107,AV216&lt;'C'!$T107),'C'!$J107,0)*AV223</f>
        <v>0</v>
      </c>
      <c r="AW220" s="229">
        <f>+IF(AND(AW216&gt;='C'!$R107,AW216&lt;'C'!$T107),'C'!$J107,0)*AW223</f>
        <v>0</v>
      </c>
      <c r="AX220" s="229">
        <f>+IF(AND(AX216&gt;='C'!$R107,AX216&lt;'C'!$T107),'C'!$J107,0)*AX223</f>
        <v>0</v>
      </c>
      <c r="AY220" s="229">
        <f>+IF(AND(AY216&gt;='C'!$R107,AY216&lt;'C'!$T107),'C'!$J107,0)*AY223</f>
        <v>0</v>
      </c>
      <c r="AZ220" s="229">
        <f>+IF(AND(AZ216&gt;='C'!$R107,AZ216&lt;'C'!$T107),'C'!$J107,0)*AZ223</f>
        <v>0</v>
      </c>
      <c r="BA220" s="229">
        <f>+IF(AND(BA216&gt;='C'!$R107,BA216&lt;'C'!$T107),'C'!$J107,0)*BA223</f>
        <v>0</v>
      </c>
      <c r="BB220" s="229">
        <f>+IF(AND(BB216&gt;='C'!$R107,BB216&lt;'C'!$T107),'C'!$J107,0)*BB223</f>
        <v>0</v>
      </c>
      <c r="BC220" s="229">
        <f>+IF(AND(BC216&gt;='C'!$R107,BC216&lt;'C'!$T107),'C'!$J107,0)*BC223</f>
        <v>0</v>
      </c>
      <c r="BD220" s="229">
        <f>+IF(AND(BD216&gt;='C'!$R107,BD216&lt;'C'!$T107),'C'!$J107,0)*BD223</f>
        <v>0</v>
      </c>
      <c r="BE220" s="229">
        <f>+IF(AND(BE216&gt;='C'!$R107,BE216&lt;'C'!$T107),'C'!$J107,0)*BE223</f>
        <v>0</v>
      </c>
      <c r="BF220" s="229">
        <f>+IF(AND(BF216&gt;='C'!$R107,BF216&lt;'C'!$T107),'C'!$J107,0)*BF223</f>
        <v>0</v>
      </c>
      <c r="BG220" s="229">
        <f>+IF(AND(BG216&gt;='C'!$R107,BG216&lt;'C'!$T107),'C'!$J107,0)*BG223</f>
        <v>0</v>
      </c>
      <c r="BH220" s="229">
        <f>+IF(AND(BH216&gt;='C'!$R107,BH216&lt;'C'!$T107),'C'!$J107,0)*BH223</f>
        <v>0</v>
      </c>
      <c r="BI220" s="229">
        <f>+IF(AND(BI216&gt;='C'!$R107,BI216&lt;'C'!$T107),'C'!$J107,0)*BI223</f>
        <v>0</v>
      </c>
      <c r="BJ220" s="229">
        <f>+IF(AND(BJ216&gt;='C'!$R107,BJ216&lt;'C'!$T107),'C'!$J107,0)*BJ223</f>
        <v>0</v>
      </c>
      <c r="BK220" s="229">
        <f>+IF(AND(BK216&gt;='C'!$R107,BK216&lt;'C'!$T107),'C'!$J107,0)*BK223</f>
        <v>0</v>
      </c>
    </row>
    <row r="221" spans="1:63" s="122" customFormat="1">
      <c r="A221" s="140"/>
      <c r="B221" s="227" t="s">
        <v>174</v>
      </c>
      <c r="C221" s="213"/>
      <c r="D221" s="229">
        <f>+IF(AND(D216&gt;='C'!$R107,D216&lt;'C'!$T107),'C'!$M107,0)</f>
        <v>0</v>
      </c>
      <c r="E221" s="229">
        <f>+IF(AND(E216&gt;='C'!$R107,E216&lt;'C'!$T107),'C'!$M107,0)</f>
        <v>0</v>
      </c>
      <c r="F221" s="229">
        <f>+IF(AND(F216&gt;='C'!$R107,F216&lt;'C'!$T107),'C'!$M107,0)</f>
        <v>0</v>
      </c>
      <c r="G221" s="229">
        <f>+IF(AND(G216&gt;='C'!$R107,G216&lt;'C'!$T107),'C'!$M107,0)</f>
        <v>0</v>
      </c>
      <c r="H221" s="229">
        <f>+IF(AND(H216&gt;='C'!$R107,H216&lt;'C'!$T107),'C'!$M107,0)</f>
        <v>0</v>
      </c>
      <c r="I221" s="229">
        <f>+IF(AND(I216&gt;='C'!$R107,I216&lt;'C'!$T107),'C'!$M107,0)</f>
        <v>0</v>
      </c>
      <c r="J221" s="229">
        <f>+IF(AND(J216&gt;='C'!$R107,J216&lt;'C'!$T107),'C'!$M107,0)</f>
        <v>0</v>
      </c>
      <c r="K221" s="229">
        <f>+IF(AND(K216&gt;='C'!$R107,K216&lt;'C'!$T107),'C'!$M107,0)</f>
        <v>0</v>
      </c>
      <c r="L221" s="229">
        <f>+IF(AND(L216&gt;='C'!$R107,L216&lt;'C'!$T107),'C'!$M107,0)</f>
        <v>0</v>
      </c>
      <c r="M221" s="229">
        <f>+IF(AND(M216&gt;='C'!$R107,M216&lt;'C'!$T107),'C'!$M107,0)</f>
        <v>0</v>
      </c>
      <c r="N221" s="229">
        <f>+IF(AND(N216&gt;='C'!$R107,N216&lt;'C'!$T107),'C'!$M107,0)</f>
        <v>0</v>
      </c>
      <c r="O221" s="229">
        <f>+IF(AND(O216&gt;='C'!$R107,O216&lt;'C'!$T107),'C'!$M107,0)</f>
        <v>0</v>
      </c>
      <c r="P221" s="229">
        <f>+IF(AND(P216&gt;='C'!$R107,P216&lt;'C'!$T107),'C'!$M107,0)</f>
        <v>0</v>
      </c>
      <c r="Q221" s="229">
        <f>+IF(AND(Q216&gt;='C'!$R107,Q216&lt;'C'!$T107),'C'!$M107,0)</f>
        <v>0</v>
      </c>
      <c r="R221" s="229">
        <f>+IF(AND(R216&gt;='C'!$R107,R216&lt;'C'!$T107),'C'!$M107,0)</f>
        <v>0</v>
      </c>
      <c r="S221" s="229">
        <f>+IF(AND(S216&gt;='C'!$R107,S216&lt;'C'!$T107),'C'!$M107,0)</f>
        <v>0</v>
      </c>
      <c r="T221" s="229">
        <f>+IF(AND(T216&gt;='C'!$R107,T216&lt;'C'!$T107),'C'!$M107,0)</f>
        <v>0</v>
      </c>
      <c r="U221" s="229">
        <f>+IF(AND(U216&gt;='C'!$R107,U216&lt;'C'!$T107),'C'!$M107,0)</f>
        <v>0</v>
      </c>
      <c r="V221" s="229">
        <f>+IF(AND(V216&gt;='C'!$R107,V216&lt;'C'!$T107),'C'!$M107,0)</f>
        <v>0</v>
      </c>
      <c r="W221" s="229">
        <f>+IF(AND(W216&gt;='C'!$R107,W216&lt;'C'!$T107),'C'!$M107,0)</f>
        <v>0</v>
      </c>
      <c r="X221" s="229">
        <f>+IF(AND(X216&gt;='C'!$R107,X216&lt;'C'!$T107),'C'!$M107,0)</f>
        <v>0</v>
      </c>
      <c r="Y221" s="229">
        <f>+IF(AND(Y216&gt;='C'!$R107,Y216&lt;'C'!$T107),'C'!$M107,0)</f>
        <v>0</v>
      </c>
      <c r="Z221" s="229">
        <f>+IF(AND(Z216&gt;='C'!$R107,Z216&lt;'C'!$T107),'C'!$M107,0)</f>
        <v>0</v>
      </c>
      <c r="AA221" s="229">
        <f>+IF(AND(AA216&gt;='C'!$R107,AA216&lt;'C'!$T107),'C'!$M107,0)</f>
        <v>0</v>
      </c>
      <c r="AB221" s="229">
        <f>+IF(AND(AB216&gt;='C'!$R107,AB216&lt;'C'!$T107),'C'!$M107,0)</f>
        <v>0</v>
      </c>
      <c r="AC221" s="229">
        <f>+IF(AND(AC216&gt;='C'!$R107,AC216&lt;'C'!$T107),'C'!$M107,0)</f>
        <v>0</v>
      </c>
      <c r="AD221" s="229">
        <f>+IF(AND(AD216&gt;='C'!$R107,AD216&lt;'C'!$T107),'C'!$M107,0)</f>
        <v>0</v>
      </c>
      <c r="AE221" s="229">
        <f>+IF(AND(AE216&gt;='C'!$R107,AE216&lt;'C'!$T107),'C'!$M107,0)</f>
        <v>0</v>
      </c>
      <c r="AF221" s="229">
        <f>+IF(AND(AF216&gt;='C'!$R107,AF216&lt;'C'!$T107),'C'!$M107,0)</f>
        <v>0</v>
      </c>
      <c r="AG221" s="229">
        <f>+IF(AND(AG216&gt;='C'!$R107,AG216&lt;'C'!$T107),'C'!$M107,0)</f>
        <v>0</v>
      </c>
      <c r="AH221" s="229">
        <f>+IF(AND(AH216&gt;='C'!$R107,AH216&lt;'C'!$T107),'C'!$M107,0)</f>
        <v>0</v>
      </c>
      <c r="AI221" s="229">
        <f>+IF(AND(AI216&gt;='C'!$R107,AI216&lt;'C'!$T107),'C'!$M107,0)</f>
        <v>0</v>
      </c>
      <c r="AJ221" s="229">
        <f>+IF(AND(AJ216&gt;='C'!$R107,AJ216&lt;'C'!$T107),'C'!$M107,0)</f>
        <v>0</v>
      </c>
      <c r="AK221" s="229">
        <f>+IF(AND(AK216&gt;='C'!$R107,AK216&lt;'C'!$T107),'C'!$M107,0)</f>
        <v>0</v>
      </c>
      <c r="AL221" s="229">
        <f>+IF(AND(AL216&gt;='C'!$R107,AL216&lt;'C'!$T107),'C'!$M107,0)</f>
        <v>0</v>
      </c>
      <c r="AM221" s="229">
        <f>+IF(AND(AM216&gt;='C'!$R107,AM216&lt;'C'!$T107),'C'!$M107,0)</f>
        <v>0</v>
      </c>
      <c r="AN221" s="229">
        <f>+IF(AND(AN216&gt;='C'!$R107,AN216&lt;'C'!$T107),'C'!$M107,0)</f>
        <v>0</v>
      </c>
      <c r="AO221" s="229">
        <f>+IF(AND(AO216&gt;='C'!$R107,AO216&lt;'C'!$T107),'C'!$M107,0)</f>
        <v>0</v>
      </c>
      <c r="AP221" s="229">
        <f>+IF(AND(AP216&gt;='C'!$R107,AP216&lt;'C'!$T107),'C'!$M107,0)</f>
        <v>0</v>
      </c>
      <c r="AQ221" s="229">
        <f>+IF(AND(AQ216&gt;='C'!$R107,AQ216&lt;'C'!$T107),'C'!$M107,0)</f>
        <v>0</v>
      </c>
      <c r="AR221" s="229">
        <f>+IF(AND(AR216&gt;='C'!$R107,AR216&lt;'C'!$T107),'C'!$M107,0)</f>
        <v>0</v>
      </c>
      <c r="AS221" s="229">
        <f>+IF(AND(AS216&gt;='C'!$R107,AS216&lt;'C'!$T107),'C'!$M107,0)</f>
        <v>0</v>
      </c>
      <c r="AT221" s="229">
        <f>+IF(AND(AT216&gt;='C'!$R107,AT216&lt;'C'!$T107),'C'!$M107,0)</f>
        <v>0</v>
      </c>
      <c r="AU221" s="229">
        <f>+IF(AND(AU216&gt;='C'!$R107,AU216&lt;'C'!$T107),'C'!$M107,0)</f>
        <v>0</v>
      </c>
      <c r="AV221" s="229">
        <f>+IF(AND(AV216&gt;='C'!$R107,AV216&lt;'C'!$T107),'C'!$M107,0)</f>
        <v>0</v>
      </c>
      <c r="AW221" s="229">
        <f>+IF(AND(AW216&gt;='C'!$R107,AW216&lt;'C'!$T107),'C'!$M107,0)</f>
        <v>0</v>
      </c>
      <c r="AX221" s="229">
        <f>+IF(AND(AX216&gt;='C'!$R107,AX216&lt;'C'!$T107),'C'!$M107,0)</f>
        <v>0</v>
      </c>
      <c r="AY221" s="229">
        <f>+IF(AND(AY216&gt;='C'!$R107,AY216&lt;'C'!$T107),'C'!$M107,0)</f>
        <v>0</v>
      </c>
      <c r="AZ221" s="229">
        <f>+IF(AND(AZ216&gt;='C'!$R107,AZ216&lt;'C'!$T107),'C'!$M107,0)</f>
        <v>0</v>
      </c>
      <c r="BA221" s="229">
        <f>+IF(AND(BA216&gt;='C'!$R107,BA216&lt;'C'!$T107),'C'!$M107,0)</f>
        <v>0</v>
      </c>
      <c r="BB221" s="229">
        <f>+IF(AND(BB216&gt;='C'!$R107,BB216&lt;'C'!$T107),'C'!$M107,0)</f>
        <v>0</v>
      </c>
      <c r="BC221" s="229">
        <f>+IF(AND(BC216&gt;='C'!$R107,BC216&lt;'C'!$T107),'C'!$M107,0)</f>
        <v>0</v>
      </c>
      <c r="BD221" s="229">
        <f>+IF(AND(BD216&gt;='C'!$R107,BD216&lt;'C'!$T107),'C'!$M107,0)</f>
        <v>0</v>
      </c>
      <c r="BE221" s="229">
        <f>+IF(AND(BE216&gt;='C'!$R107,BE216&lt;'C'!$T107),'C'!$M107,0)</f>
        <v>0</v>
      </c>
      <c r="BF221" s="229">
        <f>+IF(AND(BF216&gt;='C'!$R107,BF216&lt;'C'!$T107),'C'!$M107,0)</f>
        <v>0</v>
      </c>
      <c r="BG221" s="229">
        <f>+IF(AND(BG216&gt;='C'!$R107,BG216&lt;'C'!$T107),'C'!$M107,0)</f>
        <v>0</v>
      </c>
      <c r="BH221" s="229">
        <f>+IF(AND(BH216&gt;='C'!$R107,BH216&lt;'C'!$T107),'C'!$M107,0)</f>
        <v>0</v>
      </c>
      <c r="BI221" s="229">
        <f>+IF(AND(BI216&gt;='C'!$R107,BI216&lt;'C'!$T107),'C'!$M107,0)</f>
        <v>0</v>
      </c>
      <c r="BJ221" s="229">
        <f>+IF(AND(BJ216&gt;='C'!$R107,BJ216&lt;'C'!$T107),'C'!$M107,0)</f>
        <v>0</v>
      </c>
      <c r="BK221" s="229">
        <f>+IF(AND(BK216&gt;='C'!$R107,BK216&lt;'C'!$T107),'C'!$M107,0)</f>
        <v>0</v>
      </c>
    </row>
    <row r="222" spans="1:63">
      <c r="B222" s="228" t="s">
        <v>246</v>
      </c>
      <c r="C222" s="215"/>
      <c r="D222" s="157">
        <f t="shared" ref="D222:AI222" si="144">SUM(D219:D221)</f>
        <v>0</v>
      </c>
      <c r="E222" s="157">
        <f t="shared" si="144"/>
        <v>0</v>
      </c>
      <c r="F222" s="157">
        <f t="shared" si="144"/>
        <v>0</v>
      </c>
      <c r="G222" s="157">
        <f t="shared" si="144"/>
        <v>0</v>
      </c>
      <c r="H222" s="157">
        <f t="shared" si="144"/>
        <v>0</v>
      </c>
      <c r="I222" s="157">
        <f t="shared" si="144"/>
        <v>0</v>
      </c>
      <c r="J222" s="157">
        <f t="shared" si="144"/>
        <v>0</v>
      </c>
      <c r="K222" s="157">
        <f t="shared" si="144"/>
        <v>0</v>
      </c>
      <c r="L222" s="157">
        <f t="shared" si="144"/>
        <v>0</v>
      </c>
      <c r="M222" s="157">
        <f t="shared" si="144"/>
        <v>0</v>
      </c>
      <c r="N222" s="157">
        <f t="shared" si="144"/>
        <v>0</v>
      </c>
      <c r="O222" s="157">
        <f t="shared" si="144"/>
        <v>0</v>
      </c>
      <c r="P222" s="157">
        <f t="shared" si="144"/>
        <v>0</v>
      </c>
      <c r="Q222" s="157">
        <f t="shared" si="144"/>
        <v>0</v>
      </c>
      <c r="R222" s="157">
        <f t="shared" si="144"/>
        <v>0</v>
      </c>
      <c r="S222" s="157">
        <f t="shared" si="144"/>
        <v>0</v>
      </c>
      <c r="T222" s="157">
        <f t="shared" si="144"/>
        <v>0</v>
      </c>
      <c r="U222" s="157">
        <f t="shared" si="144"/>
        <v>0</v>
      </c>
      <c r="V222" s="157">
        <f t="shared" si="144"/>
        <v>0</v>
      </c>
      <c r="W222" s="157">
        <f t="shared" si="144"/>
        <v>0</v>
      </c>
      <c r="X222" s="157">
        <f t="shared" si="144"/>
        <v>0</v>
      </c>
      <c r="Y222" s="157">
        <f t="shared" si="144"/>
        <v>0</v>
      </c>
      <c r="Z222" s="157">
        <f t="shared" si="144"/>
        <v>0</v>
      </c>
      <c r="AA222" s="157">
        <f t="shared" si="144"/>
        <v>0</v>
      </c>
      <c r="AB222" s="157">
        <f t="shared" si="144"/>
        <v>0</v>
      </c>
      <c r="AC222" s="157">
        <f t="shared" si="144"/>
        <v>0</v>
      </c>
      <c r="AD222" s="157">
        <f t="shared" si="144"/>
        <v>0</v>
      </c>
      <c r="AE222" s="157">
        <f t="shared" si="144"/>
        <v>0</v>
      </c>
      <c r="AF222" s="157">
        <f t="shared" si="144"/>
        <v>0</v>
      </c>
      <c r="AG222" s="157">
        <f t="shared" si="144"/>
        <v>0</v>
      </c>
      <c r="AH222" s="157">
        <f t="shared" si="144"/>
        <v>0</v>
      </c>
      <c r="AI222" s="157">
        <f t="shared" si="144"/>
        <v>0</v>
      </c>
      <c r="AJ222" s="157">
        <f t="shared" ref="AJ222:BK222" si="145">SUM(AJ219:AJ221)</f>
        <v>0</v>
      </c>
      <c r="AK222" s="157">
        <f t="shared" si="145"/>
        <v>0</v>
      </c>
      <c r="AL222" s="157">
        <f t="shared" si="145"/>
        <v>0</v>
      </c>
      <c r="AM222" s="157">
        <f t="shared" si="145"/>
        <v>0</v>
      </c>
      <c r="AN222" s="157">
        <f t="shared" si="145"/>
        <v>0</v>
      </c>
      <c r="AO222" s="157">
        <f t="shared" si="145"/>
        <v>0</v>
      </c>
      <c r="AP222" s="157">
        <f t="shared" si="145"/>
        <v>0</v>
      </c>
      <c r="AQ222" s="157">
        <f t="shared" si="145"/>
        <v>0</v>
      </c>
      <c r="AR222" s="157">
        <f t="shared" si="145"/>
        <v>0</v>
      </c>
      <c r="AS222" s="157">
        <f t="shared" si="145"/>
        <v>0</v>
      </c>
      <c r="AT222" s="157">
        <f t="shared" si="145"/>
        <v>0</v>
      </c>
      <c r="AU222" s="157">
        <f t="shared" si="145"/>
        <v>0</v>
      </c>
      <c r="AV222" s="157">
        <f t="shared" si="145"/>
        <v>0</v>
      </c>
      <c r="AW222" s="157">
        <f t="shared" si="145"/>
        <v>0</v>
      </c>
      <c r="AX222" s="157">
        <f t="shared" si="145"/>
        <v>0</v>
      </c>
      <c r="AY222" s="157">
        <f t="shared" si="145"/>
        <v>0</v>
      </c>
      <c r="AZ222" s="157">
        <f t="shared" si="145"/>
        <v>0</v>
      </c>
      <c r="BA222" s="157">
        <f t="shared" si="145"/>
        <v>0</v>
      </c>
      <c r="BB222" s="157">
        <f t="shared" si="145"/>
        <v>0</v>
      </c>
      <c r="BC222" s="157">
        <f t="shared" si="145"/>
        <v>0</v>
      </c>
      <c r="BD222" s="157">
        <f t="shared" si="145"/>
        <v>0</v>
      </c>
      <c r="BE222" s="157">
        <f t="shared" si="145"/>
        <v>0</v>
      </c>
      <c r="BF222" s="157">
        <f t="shared" si="145"/>
        <v>0</v>
      </c>
      <c r="BG222" s="157">
        <f t="shared" si="145"/>
        <v>0</v>
      </c>
      <c r="BH222" s="157">
        <f t="shared" si="145"/>
        <v>0</v>
      </c>
      <c r="BI222" s="157">
        <f t="shared" si="145"/>
        <v>0</v>
      </c>
      <c r="BJ222" s="157">
        <f t="shared" si="145"/>
        <v>0</v>
      </c>
      <c r="BK222" s="157">
        <f t="shared" si="145"/>
        <v>0</v>
      </c>
    </row>
    <row r="223" spans="1:63">
      <c r="B223" s="123" t="s">
        <v>364</v>
      </c>
      <c r="D223" s="158">
        <f>IF('C'!$C$107=NT!$AB$3,+IF(OR(D216=NT!$C$31,D216=NT!$C$37,D216=NT!$C$43,D216=NT!$C$49,D216=NT!$C$55,D216=NT!$C$61,D216=NT!$C$67,D216=NT!$C$73,D216=NT!$C$79,D216=NT!$C$85,D216=NT!$C$91,D216=NT!$C$97,D216=NT!$C$104,D216=NT!$C$110,D216=NT!$C$116,D216=NT!$C$123,D216=NT!$C$129,D216=NT!$C$135),2,1),1)</f>
        <v>1</v>
      </c>
      <c r="E223" s="158">
        <f>IF('C'!$C$107=NT!$AB$3,+IF(OR(E216=NT!$C$31,E216=NT!$C$37,E216=NT!$C$43,E216=NT!$C$49,E216=NT!$C$55,E216=NT!$C$61,E216=NT!$C$67,E216=NT!$C$73,E216=NT!$C$79,E216=NT!$C$85,E216=NT!$C$91,E216=NT!$C$97,E216=NT!$C$104,E216=NT!$C$110,E216=NT!$C$116,E216=NT!$C$123,E216=NT!$C$129,E216=NT!$C$135),2,1),1)</f>
        <v>1</v>
      </c>
      <c r="F223" s="158">
        <f>IF('C'!$C$107=NT!$AB$3,+IF(OR(F216=NT!$C$31,F216=NT!$C$37,F216=NT!$C$43,F216=NT!$C$49,F216=NT!$C$55,F216=NT!$C$61,F216=NT!$C$67,F216=NT!$C$73,F216=NT!$C$79,F216=NT!$C$85,F216=NT!$C$91,F216=NT!$C$97,F216=NT!$C$104,F216=NT!$C$110,F216=NT!$C$116,F216=NT!$C$123,F216=NT!$C$129,F216=NT!$C$135),2,1),1)</f>
        <v>1</v>
      </c>
      <c r="G223" s="158">
        <f>IF('C'!$C$107=NT!$AB$3,+IF(OR(G216=NT!$C$31,G216=NT!$C$37,G216=NT!$C$43,G216=NT!$C$49,G216=NT!$C$55,G216=NT!$C$61,G216=NT!$C$67,G216=NT!$C$73,G216=NT!$C$79,G216=NT!$C$85,G216=NT!$C$91,G216=NT!$C$97,G216=NT!$C$104,G216=NT!$C$110,G216=NT!$C$116,G216=NT!$C$123,G216=NT!$C$129,G216=NT!$C$135),2,1),1)</f>
        <v>1</v>
      </c>
      <c r="H223" s="158">
        <f>IF('C'!$C$107=NT!$AB$3,+IF(OR(H216=NT!$C$31,H216=NT!$C$37,H216=NT!$C$43,H216=NT!$C$49,H216=NT!$C$55,H216=NT!$C$61,H216=NT!$C$67,H216=NT!$C$73,H216=NT!$C$79,H216=NT!$C$85,H216=NT!$C$91,H216=NT!$C$97,H216=NT!$C$104,H216=NT!$C$110,H216=NT!$C$116,H216=NT!$C$123,H216=NT!$C$129,H216=NT!$C$135),2,1),1)</f>
        <v>1</v>
      </c>
      <c r="I223" s="158">
        <f>IF('C'!$C$107=NT!$AB$3,+IF(OR(I216=NT!$C$31,I216=NT!$C$37,I216=NT!$C$43,I216=NT!$C$49,I216=NT!$C$55,I216=NT!$C$61,I216=NT!$C$67,I216=NT!$C$73,I216=NT!$C$79,I216=NT!$C$85,I216=NT!$C$91,I216=NT!$C$97,I216=NT!$C$104,I216=NT!$C$110,I216=NT!$C$116,I216=NT!$C$123,I216=NT!$C$129,I216=NT!$C$135),2,1),1)</f>
        <v>1</v>
      </c>
      <c r="J223" s="158">
        <f>IF('C'!$C$107=NT!$AB$3,+IF(OR(J216=NT!$C$31,J216=NT!$C$37,J216=NT!$C$43,J216=NT!$C$49,J216=NT!$C$55,J216=NT!$C$61,J216=NT!$C$67,J216=NT!$C$73,J216=NT!$C$79,J216=NT!$C$85,J216=NT!$C$91,J216=NT!$C$97,J216=NT!$C$104,J216=NT!$C$110,J216=NT!$C$116,J216=NT!$C$123,J216=NT!$C$129,J216=NT!$C$135),2,1),1)</f>
        <v>1</v>
      </c>
      <c r="K223" s="158">
        <f>IF('C'!$C$107=NT!$AB$3,+IF(OR(K216=NT!$C$31,K216=NT!$C$37,K216=NT!$C$43,K216=NT!$C$49,K216=NT!$C$55,K216=NT!$C$61,K216=NT!$C$67,K216=NT!$C$73,K216=NT!$C$79,K216=NT!$C$85,K216=NT!$C$91,K216=NT!$C$97,K216=NT!$C$104,K216=NT!$C$110,K216=NT!$C$116,K216=NT!$C$123,K216=NT!$C$129,K216=NT!$C$135),2,1),1)</f>
        <v>1</v>
      </c>
      <c r="L223" s="158">
        <f>IF('C'!$C$107=NT!$AB$3,+IF(OR(L216=NT!$C$31,L216=NT!$C$37,L216=NT!$C$43,L216=NT!$C$49,L216=NT!$C$55,L216=NT!$C$61,L216=NT!$C$67,L216=NT!$C$73,L216=NT!$C$79,L216=NT!$C$85,L216=NT!$C$91,L216=NT!$C$97,L216=NT!$C$104,L216=NT!$C$110,L216=NT!$C$116,L216=NT!$C$123,L216=NT!$C$129,L216=NT!$C$135),2,1),1)</f>
        <v>1</v>
      </c>
      <c r="M223" s="158">
        <f>IF('C'!$C$107=NT!$AB$3,+IF(OR(M216=NT!$C$31,M216=NT!$C$37,M216=NT!$C$43,M216=NT!$C$49,M216=NT!$C$55,M216=NT!$C$61,M216=NT!$C$67,M216=NT!$C$73,M216=NT!$C$79,M216=NT!$C$85,M216=NT!$C$91,M216=NT!$C$97,M216=NT!$C$104,M216=NT!$C$110,M216=NT!$C$116,M216=NT!$C$123,M216=NT!$C$129,M216=NT!$C$135),2,1),1)</f>
        <v>1</v>
      </c>
      <c r="N223" s="158">
        <f>IF('C'!$C$107=NT!$AB$3,+IF(OR(N216=NT!$C$31,N216=NT!$C$37,N216=NT!$C$43,N216=NT!$C$49,N216=NT!$C$55,N216=NT!$C$61,N216=NT!$C$67,N216=NT!$C$73,N216=NT!$C$79,N216=NT!$C$85,N216=NT!$C$91,N216=NT!$C$97,N216=NT!$C$104,N216=NT!$C$110,N216=NT!$C$116,N216=NT!$C$123,N216=NT!$C$129,N216=NT!$C$135),2,1),1)</f>
        <v>1</v>
      </c>
      <c r="O223" s="158">
        <f>IF('C'!$C$107=NT!$AB$3,+IF(OR(O216=NT!$C$31,O216=NT!$C$37,O216=NT!$C$43,O216=NT!$C$49,O216=NT!$C$55,O216=NT!$C$61,O216=NT!$C$67,O216=NT!$C$73,O216=NT!$C$79,O216=NT!$C$85,O216=NT!$C$91,O216=NT!$C$97,O216=NT!$C$104,O216=NT!$C$110,O216=NT!$C$116,O216=NT!$C$123,O216=NT!$C$129,O216=NT!$C$135),2,1),1)</f>
        <v>1</v>
      </c>
      <c r="P223" s="158">
        <f>IF('C'!$C$107=NT!$AB$3,+IF(OR(P216=NT!$C$31,P216=NT!$C$37,P216=NT!$C$43,P216=NT!$C$49,P216=NT!$C$55,P216=NT!$C$61,P216=NT!$C$67,P216=NT!$C$73,P216=NT!$C$79,P216=NT!$C$85,P216=NT!$C$91,P216=NT!$C$97,P216=NT!$C$104,P216=NT!$C$110,P216=NT!$C$116,P216=NT!$C$123,P216=NT!$C$129,P216=NT!$C$135),2,1),1)</f>
        <v>1</v>
      </c>
      <c r="Q223" s="158">
        <f>IF('C'!$C$107=NT!$AB$3,+IF(OR(Q216=NT!$C$31,Q216=NT!$C$37,Q216=NT!$C$43,Q216=NT!$C$49,Q216=NT!$C$55,Q216=NT!$C$61,Q216=NT!$C$67,Q216=NT!$C$73,Q216=NT!$C$79,Q216=NT!$C$85,Q216=NT!$C$91,Q216=NT!$C$97,Q216=NT!$C$104,Q216=NT!$C$110,Q216=NT!$C$116,Q216=NT!$C$123,Q216=NT!$C$129,Q216=NT!$C$135),2,1),1)</f>
        <v>1</v>
      </c>
      <c r="R223" s="158">
        <f>IF('C'!$C$107=NT!$AB$3,+IF(OR(R216=NT!$C$31,R216=NT!$C$37,R216=NT!$C$43,R216=NT!$C$49,R216=NT!$C$55,R216=NT!$C$61,R216=NT!$C$67,R216=NT!$C$73,R216=NT!$C$79,R216=NT!$C$85,R216=NT!$C$91,R216=NT!$C$97,R216=NT!$C$104,R216=NT!$C$110,R216=NT!$C$116,R216=NT!$C$123,R216=NT!$C$129,R216=NT!$C$135),2,1),1)</f>
        <v>1</v>
      </c>
      <c r="S223" s="158">
        <f>IF('C'!$C$107=NT!$AB$3,+IF(OR(S216=NT!$C$31,S216=NT!$C$37,S216=NT!$C$43,S216=NT!$C$49,S216=NT!$C$55,S216=NT!$C$61,S216=NT!$C$67,S216=NT!$C$73,S216=NT!$C$79,S216=NT!$C$85,S216=NT!$C$91,S216=NT!$C$97,S216=NT!$C$104,S216=NT!$C$110,S216=NT!$C$116,S216=NT!$C$123,S216=NT!$C$129,S216=NT!$C$135),2,1),1)</f>
        <v>1</v>
      </c>
      <c r="T223" s="158">
        <f>IF('C'!$C$107=NT!$AB$3,+IF(OR(T216=NT!$C$31,T216=NT!$C$37,T216=NT!$C$43,T216=NT!$C$49,T216=NT!$C$55,T216=NT!$C$61,T216=NT!$C$67,T216=NT!$C$73,T216=NT!$C$79,T216=NT!$C$85,T216=NT!$C$91,T216=NT!$C$97,T216=NT!$C$104,T216=NT!$C$110,T216=NT!$C$116,T216=NT!$C$123,T216=NT!$C$129,T216=NT!$C$135),2,1),1)</f>
        <v>1</v>
      </c>
      <c r="U223" s="158">
        <f>IF('C'!$C$107=NT!$AB$3,+IF(OR(U216=NT!$C$31,U216=NT!$C$37,U216=NT!$C$43,U216=NT!$C$49,U216=NT!$C$55,U216=NT!$C$61,U216=NT!$C$67,U216=NT!$C$73,U216=NT!$C$79,U216=NT!$C$85,U216=NT!$C$91,U216=NT!$C$97,U216=NT!$C$104,U216=NT!$C$110,U216=NT!$C$116,U216=NT!$C$123,U216=NT!$C$129,U216=NT!$C$135),2,1),1)</f>
        <v>1</v>
      </c>
      <c r="V223" s="158">
        <f>IF('C'!$C$107=NT!$AB$3,+IF(OR(V216=NT!$C$31,V216=NT!$C$37,V216=NT!$C$43,V216=NT!$C$49,V216=NT!$C$55,V216=NT!$C$61,V216=NT!$C$67,V216=NT!$C$73,V216=NT!$C$79,V216=NT!$C$85,V216=NT!$C$91,V216=NT!$C$97,V216=NT!$C$104,V216=NT!$C$110,V216=NT!$C$116,V216=NT!$C$123,V216=NT!$C$129,V216=NT!$C$135),2,1),1)</f>
        <v>1</v>
      </c>
      <c r="W223" s="158">
        <f>IF('C'!$C$107=NT!$AB$3,+IF(OR(W216=NT!$C$31,W216=NT!$C$37,W216=NT!$C$43,W216=NT!$C$49,W216=NT!$C$55,W216=NT!$C$61,W216=NT!$C$67,W216=NT!$C$73,W216=NT!$C$79,W216=NT!$C$85,W216=NT!$C$91,W216=NT!$C$97,W216=NT!$C$104,W216=NT!$C$110,W216=NT!$C$116,W216=NT!$C$123,W216=NT!$C$129,W216=NT!$C$135),2,1),1)</f>
        <v>1</v>
      </c>
      <c r="X223" s="158">
        <f>IF('C'!$C$107=NT!$AB$3,+IF(OR(X216=NT!$C$31,X216=NT!$C$37,X216=NT!$C$43,X216=NT!$C$49,X216=NT!$C$55,X216=NT!$C$61,X216=NT!$C$67,X216=NT!$C$73,X216=NT!$C$79,X216=NT!$C$85,X216=NT!$C$91,X216=NT!$C$97,X216=NT!$C$104,X216=NT!$C$110,X216=NT!$C$116,X216=NT!$C$123,X216=NT!$C$129,X216=NT!$C$135),2,1),1)</f>
        <v>1</v>
      </c>
      <c r="Y223" s="158">
        <f>IF('C'!$C$107=NT!$AB$3,+IF(OR(Y216=NT!$C$31,Y216=NT!$C$37,Y216=NT!$C$43,Y216=NT!$C$49,Y216=NT!$C$55,Y216=NT!$C$61,Y216=NT!$C$67,Y216=NT!$C$73,Y216=NT!$C$79,Y216=NT!$C$85,Y216=NT!$C$91,Y216=NT!$C$97,Y216=NT!$C$104,Y216=NT!$C$110,Y216=NT!$C$116,Y216=NT!$C$123,Y216=NT!$C$129,Y216=NT!$C$135),2,1),1)</f>
        <v>1</v>
      </c>
      <c r="Z223" s="158">
        <f>IF('C'!$C$107=NT!$AB$3,+IF(OR(Z216=NT!$C$31,Z216=NT!$C$37,Z216=NT!$C$43,Z216=NT!$C$49,Z216=NT!$C$55,Z216=NT!$C$61,Z216=NT!$C$67,Z216=NT!$C$73,Z216=NT!$C$79,Z216=NT!$C$85,Z216=NT!$C$91,Z216=NT!$C$97,Z216=NT!$C$104,Z216=NT!$C$110,Z216=NT!$C$116,Z216=NT!$C$123,Z216=NT!$C$129,Z216=NT!$C$135),2,1),1)</f>
        <v>1</v>
      </c>
      <c r="AA223" s="158">
        <f>IF('C'!$C$107=NT!$AB$3,+IF(OR(AA216=NT!$C$31,AA216=NT!$C$37,AA216=NT!$C$43,AA216=NT!$C$49,AA216=NT!$C$55,AA216=NT!$C$61,AA216=NT!$C$67,AA216=NT!$C$73,AA216=NT!$C$79,AA216=NT!$C$85,AA216=NT!$C$91,AA216=NT!$C$97,AA216=NT!$C$104,AA216=NT!$C$110,AA216=NT!$C$116,AA216=NT!$C$123,AA216=NT!$C$129,AA216=NT!$C$135),2,1),1)</f>
        <v>1</v>
      </c>
      <c r="AB223" s="158">
        <f>IF('C'!$C$107=NT!$AB$3,+IF(OR(AB216=NT!$C$31,AB216=NT!$C$37,AB216=NT!$C$43,AB216=NT!$C$49,AB216=NT!$C$55,AB216=NT!$C$61,AB216=NT!$C$67,AB216=NT!$C$73,AB216=NT!$C$79,AB216=NT!$C$85,AB216=NT!$C$91,AB216=NT!$C$97,AB216=NT!$C$104,AB216=NT!$C$110,AB216=NT!$C$116,AB216=NT!$C$123,AB216=NT!$C$129,AB216=NT!$C$135),2,1),1)</f>
        <v>1</v>
      </c>
      <c r="AC223" s="158">
        <f>IF('C'!$C$107=NT!$AB$3,+IF(OR(AC216=NT!$C$31,AC216=NT!$C$37,AC216=NT!$C$43,AC216=NT!$C$49,AC216=NT!$C$55,AC216=NT!$C$61,AC216=NT!$C$67,AC216=NT!$C$73,AC216=NT!$C$79,AC216=NT!$C$85,AC216=NT!$C$91,AC216=NT!$C$97,AC216=NT!$C$104,AC216=NT!$C$110,AC216=NT!$C$116,AC216=NT!$C$123,AC216=NT!$C$129,AC216=NT!$C$135),2,1),1)</f>
        <v>1</v>
      </c>
      <c r="AD223" s="158">
        <f>IF('C'!$C$107=NT!$AB$3,+IF(OR(AD216=NT!$C$31,AD216=NT!$C$37,AD216=NT!$C$43,AD216=NT!$C$49,AD216=NT!$C$55,AD216=NT!$C$61,AD216=NT!$C$67,AD216=NT!$C$73,AD216=NT!$C$79,AD216=NT!$C$85,AD216=NT!$C$91,AD216=NT!$C$97,AD216=NT!$C$104,AD216=NT!$C$110,AD216=NT!$C$116,AD216=NT!$C$123,AD216=NT!$C$129,AD216=NT!$C$135),2,1),1)</f>
        <v>1</v>
      </c>
      <c r="AE223" s="158">
        <f>IF('C'!$C$107=NT!$AB$3,+IF(OR(AE216=NT!$C$31,AE216=NT!$C$37,AE216=NT!$C$43,AE216=NT!$C$49,AE216=NT!$C$55,AE216=NT!$C$61,AE216=NT!$C$67,AE216=NT!$C$73,AE216=NT!$C$79,AE216=NT!$C$85,AE216=NT!$C$91,AE216=NT!$C$97,AE216=NT!$C$104,AE216=NT!$C$110,AE216=NT!$C$116,AE216=NT!$C$123,AE216=NT!$C$129,AE216=NT!$C$135),2,1),1)</f>
        <v>1</v>
      </c>
      <c r="AF223" s="158">
        <f>IF('C'!$C$107=NT!$AB$3,+IF(OR(AF216=NT!$C$31,AF216=NT!$C$37,AF216=NT!$C$43,AF216=NT!$C$49,AF216=NT!$C$55,AF216=NT!$C$61,AF216=NT!$C$67,AF216=NT!$C$73,AF216=NT!$C$79,AF216=NT!$C$85,AF216=NT!$C$91,AF216=NT!$C$97,AF216=NT!$C$104,AF216=NT!$C$110,AF216=NT!$C$116,AF216=NT!$C$123,AF216=NT!$C$129,AF216=NT!$C$135),2,1),1)</f>
        <v>1</v>
      </c>
      <c r="AG223" s="158">
        <f>IF('C'!$C$107=NT!$AB$3,+IF(OR(AG216=NT!$C$31,AG216=NT!$C$37,AG216=NT!$C$43,AG216=NT!$C$49,AG216=NT!$C$55,AG216=NT!$C$61,AG216=NT!$C$67,AG216=NT!$C$73,AG216=NT!$C$79,AG216=NT!$C$85,AG216=NT!$C$91,AG216=NT!$C$97,AG216=NT!$C$104,AG216=NT!$C$110,AG216=NT!$C$116,AG216=NT!$C$123,AG216=NT!$C$129,AG216=NT!$C$135),2,1),1)</f>
        <v>1</v>
      </c>
      <c r="AH223" s="158">
        <f>IF('C'!$C$107=NT!$AB$3,+IF(OR(AH216=NT!$C$31,AH216=NT!$C$37,AH216=NT!$C$43,AH216=NT!$C$49,AH216=NT!$C$55,AH216=NT!$C$61,AH216=NT!$C$67,AH216=NT!$C$73,AH216=NT!$C$79,AH216=NT!$C$85,AH216=NT!$C$91,AH216=NT!$C$97,AH216=NT!$C$104,AH216=NT!$C$110,AH216=NT!$C$116,AH216=NT!$C$123,AH216=NT!$C$129,AH216=NT!$C$135),2,1),1)</f>
        <v>1</v>
      </c>
      <c r="AI223" s="158">
        <f>IF('C'!$C$107=NT!$AB$3,+IF(OR(AI216=NT!$C$31,AI216=NT!$C$37,AI216=NT!$C$43,AI216=NT!$C$49,AI216=NT!$C$55,AI216=NT!$C$61,AI216=NT!$C$67,AI216=NT!$C$73,AI216=NT!$C$79,AI216=NT!$C$85,AI216=NT!$C$91,AI216=NT!$C$97,AI216=NT!$C$104,AI216=NT!$C$110,AI216=NT!$C$116,AI216=NT!$C$123,AI216=NT!$C$129,AI216=NT!$C$135),2,1),1)</f>
        <v>1</v>
      </c>
      <c r="AJ223" s="158">
        <f>IF('C'!$C$107=NT!$AB$3,+IF(OR(AJ216=NT!$C$31,AJ216=NT!$C$37,AJ216=NT!$C$43,AJ216=NT!$C$49,AJ216=NT!$C$55,AJ216=NT!$C$61,AJ216=NT!$C$67,AJ216=NT!$C$73,AJ216=NT!$C$79,AJ216=NT!$C$85,AJ216=NT!$C$91,AJ216=NT!$C$97,AJ216=NT!$C$104,AJ216=NT!$C$110,AJ216=NT!$C$116,AJ216=NT!$C$123,AJ216=NT!$C$129,AJ216=NT!$C$135),2,1),1)</f>
        <v>1</v>
      </c>
      <c r="AK223" s="158">
        <f>IF('C'!$C$107=NT!$AB$3,+IF(OR(AK216=NT!$C$31,AK216=NT!$C$37,AK216=NT!$C$43,AK216=NT!$C$49,AK216=NT!$C$55,AK216=NT!$C$61,AK216=NT!$C$67,AK216=NT!$C$73,AK216=NT!$C$79,AK216=NT!$C$85,AK216=NT!$C$91,AK216=NT!$C$97,AK216=NT!$C$104,AK216=NT!$C$110,AK216=NT!$C$116,AK216=NT!$C$123,AK216=NT!$C$129,AK216=NT!$C$135),2,1),1)</f>
        <v>1</v>
      </c>
      <c r="AL223" s="158">
        <f>IF('C'!$C$107=NT!$AB$3,+IF(OR(AL216=NT!$C$31,AL216=NT!$C$37,AL216=NT!$C$43,AL216=NT!$C$49,AL216=NT!$C$55,AL216=NT!$C$61,AL216=NT!$C$67,AL216=NT!$C$73,AL216=NT!$C$79,AL216=NT!$C$85,AL216=NT!$C$91,AL216=NT!$C$97,AL216=NT!$C$104,AL216=NT!$C$110,AL216=NT!$C$116,AL216=NT!$C$123,AL216=NT!$C$129,AL216=NT!$C$135),2,1),1)</f>
        <v>1</v>
      </c>
      <c r="AM223" s="158">
        <f>IF('C'!$C$107=NT!$AB$3,+IF(OR(AM216=NT!$C$31,AM216=NT!$C$37,AM216=NT!$C$43,AM216=NT!$C$49,AM216=NT!$C$55,AM216=NT!$C$61,AM216=NT!$C$67,AM216=NT!$C$73,AM216=NT!$C$79,AM216=NT!$C$85,AM216=NT!$C$91,AM216=NT!$C$97,AM216=NT!$C$104,AM216=NT!$C$110,AM216=NT!$C$116,AM216=NT!$C$123,AM216=NT!$C$129,AM216=NT!$C$135),2,1),1)</f>
        <v>1</v>
      </c>
      <c r="AN223" s="158">
        <f>IF('C'!$C$107=NT!$AB$3,+IF(OR(AN216=NT!$C$31,AN216=NT!$C$37,AN216=NT!$C$43,AN216=NT!$C$49,AN216=NT!$C$55,AN216=NT!$C$61,AN216=NT!$C$67,AN216=NT!$C$73,AN216=NT!$C$79,AN216=NT!$C$85,AN216=NT!$C$91,AN216=NT!$C$97,AN216=NT!$C$104,AN216=NT!$C$110,AN216=NT!$C$116,AN216=NT!$C$123,AN216=NT!$C$129,AN216=NT!$C$135),2,1),1)</f>
        <v>1</v>
      </c>
      <c r="AO223" s="158">
        <f>IF('C'!$C$107=NT!$AB$3,+IF(OR(AO216=NT!$C$31,AO216=NT!$C$37,AO216=NT!$C$43,AO216=NT!$C$49,AO216=NT!$C$55,AO216=NT!$C$61,AO216=NT!$C$67,AO216=NT!$C$73,AO216=NT!$C$79,AO216=NT!$C$85,AO216=NT!$C$91,AO216=NT!$C$97,AO216=NT!$C$104,AO216=NT!$C$110,AO216=NT!$C$116,AO216=NT!$C$123,AO216=NT!$C$129,AO216=NT!$C$135),2,1),1)</f>
        <v>1</v>
      </c>
      <c r="AP223" s="158">
        <f>IF('C'!$C$107=NT!$AB$3,+IF(OR(AP216=NT!$C$31,AP216=NT!$C$37,AP216=NT!$C$43,AP216=NT!$C$49,AP216=NT!$C$55,AP216=NT!$C$61,AP216=NT!$C$67,AP216=NT!$C$73,AP216=NT!$C$79,AP216=NT!$C$85,AP216=NT!$C$91,AP216=NT!$C$97,AP216=NT!$C$104,AP216=NT!$C$110,AP216=NT!$C$116,AP216=NT!$C$123,AP216=NT!$C$129,AP216=NT!$C$135),2,1),1)</f>
        <v>1</v>
      </c>
      <c r="AQ223" s="158">
        <f>IF('C'!$C$107=NT!$AB$3,+IF(OR(AQ216=NT!$C$31,AQ216=NT!$C$37,AQ216=NT!$C$43,AQ216=NT!$C$49,AQ216=NT!$C$55,AQ216=NT!$C$61,AQ216=NT!$C$67,AQ216=NT!$C$73,AQ216=NT!$C$79,AQ216=NT!$C$85,AQ216=NT!$C$91,AQ216=NT!$C$97,AQ216=NT!$C$104,AQ216=NT!$C$110,AQ216=NT!$C$116,AQ216=NT!$C$123,AQ216=NT!$C$129,AQ216=NT!$C$135),2,1),1)</f>
        <v>1</v>
      </c>
      <c r="AR223" s="158">
        <f>IF('C'!$C$107=NT!$AB$3,+IF(OR(AR216=NT!$C$31,AR216=NT!$C$37,AR216=NT!$C$43,AR216=NT!$C$49,AR216=NT!$C$55,AR216=NT!$C$61,AR216=NT!$C$67,AR216=NT!$C$73,AR216=NT!$C$79,AR216=NT!$C$85,AR216=NT!$C$91,AR216=NT!$C$97,AR216=NT!$C$104,AR216=NT!$C$110,AR216=NT!$C$116,AR216=NT!$C$123,AR216=NT!$C$129,AR216=NT!$C$135),2,1),1)</f>
        <v>1</v>
      </c>
      <c r="AS223" s="158">
        <f>IF('C'!$C$107=NT!$AB$3,+IF(OR(AS216=NT!$C$31,AS216=NT!$C$37,AS216=NT!$C$43,AS216=NT!$C$49,AS216=NT!$C$55,AS216=NT!$C$61,AS216=NT!$C$67,AS216=NT!$C$73,AS216=NT!$C$79,AS216=NT!$C$85,AS216=NT!$C$91,AS216=NT!$C$97,AS216=NT!$C$104,AS216=NT!$C$110,AS216=NT!$C$116,AS216=NT!$C$123,AS216=NT!$C$129,AS216=NT!$C$135),2,1),1)</f>
        <v>1</v>
      </c>
      <c r="AT223" s="158">
        <f>IF('C'!$C$107=NT!$AB$3,+IF(OR(AT216=NT!$C$31,AT216=NT!$C$37,AT216=NT!$C$43,AT216=NT!$C$49,AT216=NT!$C$55,AT216=NT!$C$61,AT216=NT!$C$67,AT216=NT!$C$73,AT216=NT!$C$79,AT216=NT!$C$85,AT216=NT!$C$91,AT216=NT!$C$97,AT216=NT!$C$104,AT216=NT!$C$110,AT216=NT!$C$116,AT216=NT!$C$123,AT216=NT!$C$129,AT216=NT!$C$135),2,1),1)</f>
        <v>1</v>
      </c>
      <c r="AU223" s="158">
        <f>IF('C'!$C$107=NT!$AB$3,+IF(OR(AU216=NT!$C$31,AU216=NT!$C$37,AU216=NT!$C$43,AU216=NT!$C$49,AU216=NT!$C$55,AU216=NT!$C$61,AU216=NT!$C$67,AU216=NT!$C$73,AU216=NT!$C$79,AU216=NT!$C$85,AU216=NT!$C$91,AU216=NT!$C$97,AU216=NT!$C$104,AU216=NT!$C$110,AU216=NT!$C$116,AU216=NT!$C$123,AU216=NT!$C$129,AU216=NT!$C$135),2,1),1)</f>
        <v>1</v>
      </c>
      <c r="AV223" s="158">
        <f>IF('C'!$C$107=NT!$AB$3,+IF(OR(AV216=NT!$C$31,AV216=NT!$C$37,AV216=NT!$C$43,AV216=NT!$C$49,AV216=NT!$C$55,AV216=NT!$C$61,AV216=NT!$C$67,AV216=NT!$C$73,AV216=NT!$C$79,AV216=NT!$C$85,AV216=NT!$C$91,AV216=NT!$C$97,AV216=NT!$C$104,AV216=NT!$C$110,AV216=NT!$C$116,AV216=NT!$C$123,AV216=NT!$C$129,AV216=NT!$C$135),2,1),1)</f>
        <v>1</v>
      </c>
      <c r="AW223" s="158">
        <f>IF('C'!$C$107=NT!$AB$3,+IF(OR(AW216=NT!$C$31,AW216=NT!$C$37,AW216=NT!$C$43,AW216=NT!$C$49,AW216=NT!$C$55,AW216=NT!$C$61,AW216=NT!$C$67,AW216=NT!$C$73,AW216=NT!$C$79,AW216=NT!$C$85,AW216=NT!$C$91,AW216=NT!$C$97,AW216=NT!$C$104,AW216=NT!$C$110,AW216=NT!$C$116,AW216=NT!$C$123,AW216=NT!$C$129,AW216=NT!$C$135),2,1),1)</f>
        <v>1</v>
      </c>
      <c r="AX223" s="158">
        <f>IF('C'!$C$107=NT!$AB$3,+IF(OR(AX216=NT!$C$31,AX216=NT!$C$37,AX216=NT!$C$43,AX216=NT!$C$49,AX216=NT!$C$55,AX216=NT!$C$61,AX216=NT!$C$67,AX216=NT!$C$73,AX216=NT!$C$79,AX216=NT!$C$85,AX216=NT!$C$91,AX216=NT!$C$97,AX216=NT!$C$104,AX216=NT!$C$110,AX216=NT!$C$116,AX216=NT!$C$123,AX216=NT!$C$129,AX216=NT!$C$135),2,1),1)</f>
        <v>1</v>
      </c>
      <c r="AY223" s="158">
        <f>IF('C'!$C$107=NT!$AB$3,+IF(OR(AY216=NT!$C$31,AY216=NT!$C$37,AY216=NT!$C$43,AY216=NT!$C$49,AY216=NT!$C$55,AY216=NT!$C$61,AY216=NT!$C$67,AY216=NT!$C$73,AY216=NT!$C$79,AY216=NT!$C$85,AY216=NT!$C$91,AY216=NT!$C$97,AY216=NT!$C$104,AY216=NT!$C$110,AY216=NT!$C$116,AY216=NT!$C$123,AY216=NT!$C$129,AY216=NT!$C$135),2,1),1)</f>
        <v>1</v>
      </c>
      <c r="AZ223" s="158">
        <f>IF('C'!$C$107=NT!$AB$3,+IF(OR(AZ216=NT!$C$31,AZ216=NT!$C$37,AZ216=NT!$C$43,AZ216=NT!$C$49,AZ216=NT!$C$55,AZ216=NT!$C$61,AZ216=NT!$C$67,AZ216=NT!$C$73,AZ216=NT!$C$79,AZ216=NT!$C$85,AZ216=NT!$C$91,AZ216=NT!$C$97,AZ216=NT!$C$104,AZ216=NT!$C$110,AZ216=NT!$C$116,AZ216=NT!$C$123,AZ216=NT!$C$129,AZ216=NT!$C$135),2,1),1)</f>
        <v>1</v>
      </c>
      <c r="BA223" s="158">
        <f>IF('C'!$C$107=NT!$AB$3,+IF(OR(BA216=NT!$C$31,BA216=NT!$C$37,BA216=NT!$C$43,BA216=NT!$C$49,BA216=NT!$C$55,BA216=NT!$C$61,BA216=NT!$C$67,BA216=NT!$C$73,BA216=NT!$C$79,BA216=NT!$C$85,BA216=NT!$C$91,BA216=NT!$C$97,BA216=NT!$C$104,BA216=NT!$C$110,BA216=NT!$C$116,BA216=NT!$C$123,BA216=NT!$C$129,BA216=NT!$C$135),2,1),1)</f>
        <v>1</v>
      </c>
      <c r="BB223" s="158">
        <f>IF('C'!$C$107=NT!$AB$3,+IF(OR(BB216=NT!$C$31,BB216=NT!$C$37,BB216=NT!$C$43,BB216=NT!$C$49,BB216=NT!$C$55,BB216=NT!$C$61,BB216=NT!$C$67,BB216=NT!$C$73,BB216=NT!$C$79,BB216=NT!$C$85,BB216=NT!$C$91,BB216=NT!$C$97,BB216=NT!$C$104,BB216=NT!$C$110,BB216=NT!$C$116,BB216=NT!$C$123,BB216=NT!$C$129,BB216=NT!$C$135),2,1),1)</f>
        <v>1</v>
      </c>
      <c r="BC223" s="158">
        <f>IF('C'!$C$107=NT!$AB$3,+IF(OR(BC216=NT!$C$31,BC216=NT!$C$37,BC216=NT!$C$43,BC216=NT!$C$49,BC216=NT!$C$55,BC216=NT!$C$61,BC216=NT!$C$67,BC216=NT!$C$73,BC216=NT!$C$79,BC216=NT!$C$85,BC216=NT!$C$91,BC216=NT!$C$97,BC216=NT!$C$104,BC216=NT!$C$110,BC216=NT!$C$116,BC216=NT!$C$123,BC216=NT!$C$129,BC216=NT!$C$135),2,1),1)</f>
        <v>1</v>
      </c>
      <c r="BD223" s="158">
        <f>IF('C'!$C$107=NT!$AB$3,+IF(OR(BD216=NT!$C$31,BD216=NT!$C$37,BD216=NT!$C$43,BD216=NT!$C$49,BD216=NT!$C$55,BD216=NT!$C$61,BD216=NT!$C$67,BD216=NT!$C$73,BD216=NT!$C$79,BD216=NT!$C$85,BD216=NT!$C$91,BD216=NT!$C$97,BD216=NT!$C$104,BD216=NT!$C$110,BD216=NT!$C$116,BD216=NT!$C$123,BD216=NT!$C$129,BD216=NT!$C$135),2,1),1)</f>
        <v>1</v>
      </c>
      <c r="BE223" s="158">
        <f>IF('C'!$C$107=NT!$AB$3,+IF(OR(BE216=NT!$C$31,BE216=NT!$C$37,BE216=NT!$C$43,BE216=NT!$C$49,BE216=NT!$C$55,BE216=NT!$C$61,BE216=NT!$C$67,BE216=NT!$C$73,BE216=NT!$C$79,BE216=NT!$C$85,BE216=NT!$C$91,BE216=NT!$C$97,BE216=NT!$C$104,BE216=NT!$C$110,BE216=NT!$C$116,BE216=NT!$C$123,BE216=NT!$C$129,BE216=NT!$C$135),2,1),1)</f>
        <v>1</v>
      </c>
      <c r="BF223" s="158">
        <f>IF('C'!$C$107=NT!$AB$3,+IF(OR(BF216=NT!$C$31,BF216=NT!$C$37,BF216=NT!$C$43,BF216=NT!$C$49,BF216=NT!$C$55,BF216=NT!$C$61,BF216=NT!$C$67,BF216=NT!$C$73,BF216=NT!$C$79,BF216=NT!$C$85,BF216=NT!$C$91,BF216=NT!$C$97,BF216=NT!$C$104,BF216=NT!$C$110,BF216=NT!$C$116,BF216=NT!$C$123,BF216=NT!$C$129,BF216=NT!$C$135),2,1),1)</f>
        <v>1</v>
      </c>
      <c r="BG223" s="158">
        <f>IF('C'!$C$107=NT!$AB$3,+IF(OR(BG216=NT!$C$31,BG216=NT!$C$37,BG216=NT!$C$43,BG216=NT!$C$49,BG216=NT!$C$55,BG216=NT!$C$61,BG216=NT!$C$67,BG216=NT!$C$73,BG216=NT!$C$79,BG216=NT!$C$85,BG216=NT!$C$91,BG216=NT!$C$97,BG216=NT!$C$104,BG216=NT!$C$110,BG216=NT!$C$116,BG216=NT!$C$123,BG216=NT!$C$129,BG216=NT!$C$135),2,1),1)</f>
        <v>1</v>
      </c>
      <c r="BH223" s="158">
        <f>IF('C'!$C$107=NT!$AB$3,+IF(OR(BH216=NT!$C$31,BH216=NT!$C$37,BH216=NT!$C$43,BH216=NT!$C$49,BH216=NT!$C$55,BH216=NT!$C$61,BH216=NT!$C$67,BH216=NT!$C$73,BH216=NT!$C$79,BH216=NT!$C$85,BH216=NT!$C$91,BH216=NT!$C$97,BH216=NT!$C$104,BH216=NT!$C$110,BH216=NT!$C$116,BH216=NT!$C$123,BH216=NT!$C$129,BH216=NT!$C$135),2,1),1)</f>
        <v>1</v>
      </c>
      <c r="BI223" s="158">
        <f>IF('C'!$C$107=NT!$AB$3,+IF(OR(BI216=NT!$C$31,BI216=NT!$C$37,BI216=NT!$C$43,BI216=NT!$C$49,BI216=NT!$C$55,BI216=NT!$C$61,BI216=NT!$C$67,BI216=NT!$C$73,BI216=NT!$C$79,BI216=NT!$C$85,BI216=NT!$C$91,BI216=NT!$C$97,BI216=NT!$C$104,BI216=NT!$C$110,BI216=NT!$C$116,BI216=NT!$C$123,BI216=NT!$C$129,BI216=NT!$C$135),2,1),1)</f>
        <v>1</v>
      </c>
      <c r="BJ223" s="158">
        <f>IF('C'!$C$107=NT!$AB$3,+IF(OR(BJ216=NT!$C$31,BJ216=NT!$C$37,BJ216=NT!$C$43,BJ216=NT!$C$49,BJ216=NT!$C$55,BJ216=NT!$C$61,BJ216=NT!$C$67,BJ216=NT!$C$73,BJ216=NT!$C$79,BJ216=NT!$C$85,BJ216=NT!$C$91,BJ216=NT!$C$97,BJ216=NT!$C$104,BJ216=NT!$C$110,BJ216=NT!$C$116,BJ216=NT!$C$123,BJ216=NT!$C$129,BJ216=NT!$C$135),2,1),1)</f>
        <v>1</v>
      </c>
      <c r="BK223" s="158">
        <f>IF('C'!$C$107=NT!$AB$3,+IF(OR(BK216=NT!$C$31,BK216=NT!$C$37,BK216=NT!$C$43,BK216=NT!$C$49,BK216=NT!$C$55,BK216=NT!$C$61,BK216=NT!$C$67,BK216=NT!$C$73,BK216=NT!$C$79,BK216=NT!$C$85,BK216=NT!$C$91,BK216=NT!$C$97,BK216=NT!$C$104,BK216=NT!$C$110,BK216=NT!$C$116,BK216=NT!$C$123,BK216=NT!$C$129,BK216=NT!$C$135),2,1),1)</f>
        <v>1</v>
      </c>
    </row>
  </sheetData>
  <sheetProtection selectLockedCells="1"/>
  <dataConsolidate link="1"/>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tabColor rgb="FFFFC000"/>
  </sheetPr>
  <dimension ref="A1:AW98"/>
  <sheetViews>
    <sheetView showGridLines="0" workbookViewId="0">
      <pane ySplit="3" topLeftCell="A4" activePane="bottomLeft" state="frozen"/>
      <selection pane="bottomLeft" activeCell="E23" sqref="E23"/>
    </sheetView>
  </sheetViews>
  <sheetFormatPr defaultColWidth="11.44140625" defaultRowHeight="13.8"/>
  <cols>
    <col min="1" max="1" width="1.44140625" style="129" customWidth="1"/>
    <col min="2" max="2" width="24.44140625" style="122" bestFit="1" customWidth="1"/>
    <col min="3" max="3" width="5.44140625" style="124" bestFit="1" customWidth="1"/>
    <col min="4" max="4" width="6.44140625" style="220" bestFit="1" customWidth="1"/>
    <col min="5" max="5" width="7.88671875" style="122" bestFit="1" customWidth="1"/>
    <col min="6" max="6" width="7.5546875" style="122" bestFit="1" customWidth="1"/>
    <col min="7" max="7" width="9.109375" style="122" bestFit="1" customWidth="1"/>
    <col min="8" max="8" width="2.6640625" style="124" customWidth="1"/>
    <col min="9" max="9" width="8.33203125" style="284" bestFit="1" customWidth="1"/>
    <col min="10" max="10" width="7.5546875" style="284" bestFit="1" customWidth="1"/>
    <col min="11" max="11" width="6.88671875" style="284" bestFit="1" customWidth="1"/>
    <col min="12" max="12" width="7.44140625" style="284" bestFit="1" customWidth="1"/>
    <col min="13" max="13" width="6.109375" style="284" bestFit="1" customWidth="1"/>
    <col min="14" max="14" width="7.33203125" style="284" bestFit="1" customWidth="1"/>
    <col min="15" max="15" width="6.88671875" style="284" bestFit="1" customWidth="1"/>
    <col min="16" max="16" width="5.44140625" style="284" bestFit="1" customWidth="1"/>
    <col min="17" max="17" width="5.33203125" style="284" bestFit="1" customWidth="1"/>
    <col min="18" max="19" width="6" style="284" bestFit="1" customWidth="1"/>
    <col min="20" max="20" width="6.44140625" style="284" bestFit="1" customWidth="1"/>
    <col min="21" max="21" width="6.33203125" style="124" bestFit="1" customWidth="1"/>
    <col min="22" max="22" width="3.109375" style="124" customWidth="1"/>
    <col min="23" max="23" width="8.33203125" style="124" bestFit="1" customWidth="1"/>
    <col min="24" max="24" width="10.88671875" style="124" bestFit="1" customWidth="1"/>
    <col min="25" max="25" width="6.88671875" style="124" bestFit="1" customWidth="1"/>
    <col min="26" max="26" width="7.44140625" style="124" bestFit="1" customWidth="1"/>
    <col min="27" max="27" width="6.109375" style="124" bestFit="1" customWidth="1"/>
    <col min="28" max="28" width="7.33203125" style="124" bestFit="1" customWidth="1"/>
    <col min="29" max="29" width="6.88671875" style="124" bestFit="1" customWidth="1"/>
    <col min="30" max="30" width="5.44140625" style="124" bestFit="1" customWidth="1"/>
    <col min="31" max="31" width="5.33203125" style="124" bestFit="1" customWidth="1"/>
    <col min="32" max="33" width="6" style="124" bestFit="1" customWidth="1"/>
    <col min="34" max="34" width="6.44140625" style="188" bestFit="1" customWidth="1"/>
    <col min="35" max="35" width="6.33203125" style="122" bestFit="1" customWidth="1"/>
    <col min="36" max="36" width="7.33203125" style="122" bestFit="1" customWidth="1"/>
    <col min="37" max="37" width="8.33203125" style="122" bestFit="1" customWidth="1"/>
    <col min="38" max="38" width="6.44140625" style="122" bestFit="1" customWidth="1"/>
    <col min="39" max="39" width="6.88671875" style="122" bestFit="1" customWidth="1"/>
    <col min="40" max="40" width="7.44140625" style="122" bestFit="1" customWidth="1"/>
    <col min="41" max="41" width="6.109375" style="122" bestFit="1" customWidth="1"/>
    <col min="42" max="42" width="7.33203125" style="122" bestFit="1" customWidth="1"/>
    <col min="43" max="43" width="6.88671875" style="122" bestFit="1" customWidth="1"/>
    <col min="44" max="45" width="5.44140625" style="122" bestFit="1" customWidth="1"/>
    <col min="46" max="47" width="6" style="122" bestFit="1" customWidth="1"/>
    <col min="48" max="48" width="6.44140625" style="122" bestFit="1" customWidth="1"/>
    <col min="49" max="49" width="6.33203125" style="122" bestFit="1" customWidth="1"/>
    <col min="50" max="16384" width="11.44140625" style="122"/>
  </cols>
  <sheetData>
    <row r="1" spans="2:49" s="129" customFormat="1" ht="12.75" customHeight="1">
      <c r="C1" s="124"/>
      <c r="D1" s="220"/>
      <c r="H1" s="124"/>
      <c r="I1" s="314"/>
      <c r="J1" s="314"/>
      <c r="K1" s="314"/>
      <c r="L1" s="314"/>
      <c r="M1" s="314"/>
      <c r="N1" s="314"/>
      <c r="O1" s="314"/>
      <c r="P1" s="314"/>
      <c r="Q1" s="314"/>
      <c r="R1" s="314"/>
      <c r="S1" s="314"/>
      <c r="T1" s="314"/>
      <c r="U1" s="124"/>
      <c r="V1" s="124"/>
      <c r="W1" s="124"/>
      <c r="X1" s="124"/>
      <c r="Y1" s="124"/>
      <c r="Z1" s="124"/>
      <c r="AA1" s="124"/>
      <c r="AB1" s="124"/>
      <c r="AC1" s="124"/>
      <c r="AD1" s="124"/>
      <c r="AE1" s="124"/>
      <c r="AF1" s="124"/>
      <c r="AG1" s="124"/>
      <c r="AH1" s="188"/>
    </row>
    <row r="2" spans="2:49" s="129" customFormat="1" ht="12.75" customHeight="1" collapsed="1">
      <c r="C2" s="124"/>
      <c r="D2" s="220"/>
      <c r="H2" s="124"/>
      <c r="I2" s="314"/>
      <c r="J2" s="314"/>
      <c r="K2" s="314"/>
      <c r="L2" s="314"/>
      <c r="M2" s="314"/>
      <c r="N2" s="314"/>
      <c r="O2" s="314"/>
      <c r="P2" s="314"/>
      <c r="Q2" s="314"/>
      <c r="R2" s="314"/>
      <c r="S2" s="314"/>
      <c r="T2" s="314"/>
      <c r="U2" s="124"/>
      <c r="V2" s="124"/>
      <c r="W2" s="124"/>
      <c r="X2" s="124"/>
      <c r="Y2" s="124"/>
      <c r="Z2" s="124"/>
      <c r="AA2" s="124"/>
      <c r="AB2" s="124"/>
      <c r="AC2" s="124"/>
      <c r="AD2" s="124"/>
      <c r="AE2" s="124"/>
      <c r="AF2" s="124"/>
      <c r="AG2" s="124"/>
      <c r="AH2" s="188"/>
    </row>
    <row r="3" spans="2:49" s="129" customFormat="1" ht="12.75" customHeight="1">
      <c r="C3" s="124"/>
      <c r="D3" s="220"/>
      <c r="H3" s="124"/>
      <c r="I3" s="314"/>
      <c r="J3" s="314"/>
      <c r="K3" s="314"/>
      <c r="L3" s="314"/>
      <c r="M3" s="314"/>
      <c r="N3" s="314"/>
      <c r="O3" s="314"/>
      <c r="P3" s="314"/>
      <c r="Q3" s="314"/>
      <c r="R3" s="314"/>
      <c r="S3" s="314"/>
      <c r="T3" s="314"/>
      <c r="U3" s="124"/>
      <c r="V3" s="124"/>
      <c r="W3" s="124"/>
      <c r="X3" s="124"/>
      <c r="Y3" s="124"/>
      <c r="Z3" s="124"/>
      <c r="AA3" s="124"/>
      <c r="AB3" s="124"/>
      <c r="AC3" s="124"/>
      <c r="AD3" s="124"/>
      <c r="AE3" s="124"/>
      <c r="AF3" s="124"/>
      <c r="AG3" s="124"/>
      <c r="AH3" s="188"/>
    </row>
    <row r="4" spans="2:49" s="129" customFormat="1" ht="12.75" customHeight="1">
      <c r="C4" s="124"/>
      <c r="D4" s="220"/>
      <c r="H4" s="124"/>
      <c r="I4" s="314"/>
      <c r="J4" s="314"/>
      <c r="K4" s="314"/>
      <c r="L4" s="314"/>
      <c r="M4" s="314"/>
      <c r="N4" s="314"/>
      <c r="O4" s="314"/>
      <c r="P4" s="314"/>
      <c r="Q4" s="314"/>
      <c r="R4" s="314"/>
      <c r="S4" s="314"/>
      <c r="T4" s="314"/>
      <c r="U4" s="124"/>
      <c r="V4" s="124"/>
      <c r="W4" s="124"/>
      <c r="X4" s="124"/>
      <c r="Y4" s="124"/>
      <c r="Z4" s="124"/>
      <c r="AA4" s="124"/>
      <c r="AB4" s="124"/>
      <c r="AC4" s="124"/>
      <c r="AD4" s="124"/>
      <c r="AE4" s="124"/>
      <c r="AF4" s="124"/>
      <c r="AG4" s="124"/>
      <c r="AH4" s="188"/>
    </row>
    <row r="5" spans="2:49" s="129" customFormat="1">
      <c r="C5" s="124"/>
      <c r="D5" s="220"/>
      <c r="H5" s="124"/>
      <c r="I5" s="314"/>
      <c r="J5" s="314"/>
      <c r="K5" s="314"/>
      <c r="L5" s="314"/>
      <c r="M5" s="314"/>
      <c r="N5" s="314"/>
      <c r="O5" s="314"/>
      <c r="P5" s="314"/>
      <c r="Q5" s="314"/>
      <c r="R5" s="314"/>
      <c r="S5" s="314"/>
      <c r="T5" s="314"/>
      <c r="U5" s="124"/>
      <c r="V5" s="124"/>
      <c r="W5" s="124"/>
      <c r="X5" s="124"/>
      <c r="Y5" s="124"/>
      <c r="Z5" s="124"/>
      <c r="AA5" s="124"/>
      <c r="AB5" s="124"/>
      <c r="AC5" s="124"/>
      <c r="AD5" s="124"/>
      <c r="AE5" s="124"/>
      <c r="AF5" s="124"/>
      <c r="AG5" s="124"/>
      <c r="AH5" s="188"/>
    </row>
    <row r="6" spans="2:49" s="129" customFormat="1" ht="14.4">
      <c r="C6" s="124"/>
      <c r="D6" s="220"/>
      <c r="H6" s="124"/>
      <c r="J6" s="678" t="s">
        <v>33</v>
      </c>
      <c r="K6" s="679"/>
      <c r="M6" s="314"/>
      <c r="N6" s="314"/>
      <c r="O6" s="314"/>
      <c r="P6" s="314"/>
      <c r="Q6" s="314"/>
      <c r="R6" s="314"/>
      <c r="S6" s="314"/>
      <c r="T6" s="314"/>
      <c r="U6" s="124"/>
      <c r="X6" s="680" t="s">
        <v>434</v>
      </c>
      <c r="Y6" s="680"/>
      <c r="Z6" s="124"/>
      <c r="AA6" s="124"/>
      <c r="AB6" s="124"/>
      <c r="AC6" s="124"/>
      <c r="AD6" s="124"/>
      <c r="AE6" s="124"/>
      <c r="AF6" s="124"/>
      <c r="AG6" s="124"/>
      <c r="AH6" s="188"/>
      <c r="AL6" s="680" t="s">
        <v>440</v>
      </c>
      <c r="AM6" s="681"/>
    </row>
    <row r="7" spans="2:49" s="129" customFormat="1">
      <c r="B7" s="199" t="s">
        <v>34</v>
      </c>
      <c r="C7" s="242" t="s">
        <v>206</v>
      </c>
      <c r="D7" s="200" t="s">
        <v>31</v>
      </c>
      <c r="E7" s="243" t="s">
        <v>17</v>
      </c>
      <c r="F7" s="713" t="s">
        <v>1365</v>
      </c>
      <c r="G7" s="713" t="s">
        <v>1364</v>
      </c>
      <c r="I7" s="558" t="str">
        <f>+IF(Home!$C$5=NT!$A$2,MI!$B$125,IF(Home!$C$5=NT!$A$3,MI!$C$125,IF(Home!$C$5=NT!$A$4,MI!$D$125,)))</f>
        <v>INICIALS</v>
      </c>
      <c r="J7" s="315">
        <f>+Home!J11</f>
        <v>40909</v>
      </c>
      <c r="K7" s="315">
        <f>EDATE(J7,1)</f>
        <v>40940</v>
      </c>
      <c r="L7" s="315">
        <f>EDATE(K7,1)</f>
        <v>40969</v>
      </c>
      <c r="M7" s="315">
        <f t="shared" ref="M7:U7" si="0">EDATE(L7,1)</f>
        <v>41000</v>
      </c>
      <c r="N7" s="315">
        <f t="shared" si="0"/>
        <v>41030</v>
      </c>
      <c r="O7" s="315">
        <f t="shared" si="0"/>
        <v>41061</v>
      </c>
      <c r="P7" s="315">
        <f t="shared" si="0"/>
        <v>41091</v>
      </c>
      <c r="Q7" s="315">
        <f t="shared" si="0"/>
        <v>41122</v>
      </c>
      <c r="R7" s="315">
        <f t="shared" si="0"/>
        <v>41153</v>
      </c>
      <c r="S7" s="315">
        <f t="shared" si="0"/>
        <v>41183</v>
      </c>
      <c r="T7" s="315">
        <f t="shared" si="0"/>
        <v>41214</v>
      </c>
      <c r="U7" s="316">
        <f t="shared" si="0"/>
        <v>41244</v>
      </c>
      <c r="V7" s="201"/>
      <c r="W7" s="155" t="str">
        <f t="shared" ref="W7:AI7" si="1">+I7</f>
        <v>INICIALS</v>
      </c>
      <c r="X7" s="155">
        <f t="shared" si="1"/>
        <v>40909</v>
      </c>
      <c r="Y7" s="155">
        <f t="shared" si="1"/>
        <v>40940</v>
      </c>
      <c r="Z7" s="155">
        <f t="shared" si="1"/>
        <v>40969</v>
      </c>
      <c r="AA7" s="155">
        <f t="shared" si="1"/>
        <v>41000</v>
      </c>
      <c r="AB7" s="155">
        <f t="shared" si="1"/>
        <v>41030</v>
      </c>
      <c r="AC7" s="155">
        <f t="shared" si="1"/>
        <v>41061</v>
      </c>
      <c r="AD7" s="155">
        <f t="shared" si="1"/>
        <v>41091</v>
      </c>
      <c r="AE7" s="155">
        <f t="shared" si="1"/>
        <v>41122</v>
      </c>
      <c r="AF7" s="155">
        <f t="shared" si="1"/>
        <v>41153</v>
      </c>
      <c r="AG7" s="155">
        <f t="shared" si="1"/>
        <v>41183</v>
      </c>
      <c r="AH7" s="155">
        <f t="shared" si="1"/>
        <v>41214</v>
      </c>
      <c r="AI7" s="155">
        <f t="shared" si="1"/>
        <v>41244</v>
      </c>
      <c r="AJ7" s="168"/>
      <c r="AK7" s="155" t="str">
        <f>+W7</f>
        <v>INICIALS</v>
      </c>
      <c r="AL7" s="449">
        <f>+J7</f>
        <v>40909</v>
      </c>
      <c r="AM7" s="155">
        <f>EDATE(AL7,1)</f>
        <v>40940</v>
      </c>
      <c r="AN7" s="155">
        <f>EDATE(AM7,1)</f>
        <v>40969</v>
      </c>
      <c r="AO7" s="155">
        <f t="shared" ref="AO7:AW7" si="2">EDATE(AN7,1)</f>
        <v>41000</v>
      </c>
      <c r="AP7" s="155">
        <f t="shared" si="2"/>
        <v>41030</v>
      </c>
      <c r="AQ7" s="155">
        <f t="shared" si="2"/>
        <v>41061</v>
      </c>
      <c r="AR7" s="155">
        <f t="shared" si="2"/>
        <v>41091</v>
      </c>
      <c r="AS7" s="155">
        <f t="shared" si="2"/>
        <v>41122</v>
      </c>
      <c r="AT7" s="155">
        <f t="shared" si="2"/>
        <v>41153</v>
      </c>
      <c r="AU7" s="155">
        <f t="shared" si="2"/>
        <v>41183</v>
      </c>
      <c r="AV7" s="155">
        <f t="shared" si="2"/>
        <v>41214</v>
      </c>
      <c r="AW7" s="155">
        <f t="shared" si="2"/>
        <v>41244</v>
      </c>
    </row>
    <row r="8" spans="2:49">
      <c r="B8" s="162" t="str">
        <f>+OP!B10</f>
        <v>Envasos reutilitzables</v>
      </c>
      <c r="C8" s="195">
        <f t="shared" ref="C8:C23" si="3">SUM(J8:U8)</f>
        <v>600</v>
      </c>
      <c r="D8" s="222">
        <f>+OP!$E10</f>
        <v>4</v>
      </c>
      <c r="E8" s="195">
        <f>SUM(AK8:AW8)</f>
        <v>4400</v>
      </c>
      <c r="F8" s="714">
        <f>+OP!$I$10</f>
        <v>0.21</v>
      </c>
      <c r="G8" s="158">
        <f>+E8*(1+F8)</f>
        <v>5324</v>
      </c>
      <c r="H8" s="133"/>
      <c r="I8" s="158">
        <f>IF(OP!$B$7=NT!$U$3,OP!D10,0)</f>
        <v>500</v>
      </c>
      <c r="J8" s="158">
        <f>IF(OP!$B$7=NT!$U$3,+OP!E29,0)</f>
        <v>0</v>
      </c>
      <c r="K8" s="158">
        <f>IF(OP!$B$7=NT!$U$3,+OP!F29,0)</f>
        <v>0</v>
      </c>
      <c r="L8" s="158">
        <f>IF(OP!$B$7=NT!$U$3,+OP!G29,0)</f>
        <v>0</v>
      </c>
      <c r="M8" s="158">
        <f>IF(OP!$B$7=NT!$U$3,+OP!H29,0)</f>
        <v>200</v>
      </c>
      <c r="N8" s="158">
        <f>IF(OP!$B$7=NT!$U$3,+OP!I29,0)</f>
        <v>0</v>
      </c>
      <c r="O8" s="158">
        <f>IF(OP!$B$7=NT!$U$3,+OP!J29,0)</f>
        <v>0</v>
      </c>
      <c r="P8" s="158">
        <f>IF(OP!$B$7=NT!$U$3,+OP!K29,0)</f>
        <v>200</v>
      </c>
      <c r="Q8" s="158">
        <f>IF(OP!$B$7=NT!$U$3,+OP!L29,0)</f>
        <v>0</v>
      </c>
      <c r="R8" s="158">
        <f>IF(OP!$B$7=NT!$U$3,+OP!M29,0)</f>
        <v>0</v>
      </c>
      <c r="S8" s="158">
        <f>IF(OP!$B$7=NT!$U$3,+OP!N29,0)</f>
        <v>200</v>
      </c>
      <c r="T8" s="158">
        <f>IF(OP!$B$7=NT!$U$3,+OP!O29,0)</f>
        <v>0</v>
      </c>
      <c r="U8" s="158">
        <f>IF(OP!$B$7=NT!$U$3,+OP!P29,0)</f>
        <v>0</v>
      </c>
      <c r="V8" s="175"/>
      <c r="W8" s="158"/>
      <c r="X8" s="158">
        <f>+IF(OP!$B$7=NT!$U$3,VM!AG8,0)</f>
        <v>0</v>
      </c>
      <c r="Y8" s="622">
        <f>+IF(OP!$B$7=NT!$U$3,VM!AH8,0)</f>
        <v>0</v>
      </c>
      <c r="Z8" s="158">
        <f>+IF(OP!$B$7=NT!$U$3,VM!AI8,0)</f>
        <v>0</v>
      </c>
      <c r="AA8" s="158">
        <f>+IF(OP!$B$7=NT!$U$3,VM!AJ8,0)</f>
        <v>0</v>
      </c>
      <c r="AB8" s="158">
        <f>+IF(OP!$B$7=NT!$U$3,VM!AK8,0)</f>
        <v>0</v>
      </c>
      <c r="AC8" s="158">
        <f>+IF(OP!$B$7=NT!$U$3,VM!AL8,0)</f>
        <v>0</v>
      </c>
      <c r="AD8" s="158">
        <f>+IF(OP!$B$7=NT!$U$3,VM!AM8,0)</f>
        <v>0</v>
      </c>
      <c r="AE8" s="158">
        <f>+IF(OP!$B$7=NT!$U$3,VM!AN8,0)</f>
        <v>0</v>
      </c>
      <c r="AF8" s="158">
        <f>+IF(OP!$B$7=NT!$U$3,VM!AO8,0)</f>
        <v>0</v>
      </c>
      <c r="AG8" s="158">
        <f>+IF(OP!$B$7=NT!$U$3,VM!AP8,0)</f>
        <v>0</v>
      </c>
      <c r="AH8" s="158">
        <f>+IF(OP!$B$7=NT!$U$3,VM!AQ8,0)</f>
        <v>0</v>
      </c>
      <c r="AI8" s="158">
        <f>+IF(OP!$B$7=NT!$U$3,VM!AR8,0)</f>
        <v>0</v>
      </c>
      <c r="AJ8" s="452"/>
      <c r="AK8" s="450">
        <f t="shared" ref="AK8:AK22" si="4">+I8*$D8+W8</f>
        <v>2000</v>
      </c>
      <c r="AL8" s="450">
        <f t="shared" ref="AL8:AL22" si="5">+J8*$D8+X8</f>
        <v>0</v>
      </c>
      <c r="AM8" s="450">
        <f t="shared" ref="AM8:AM22" si="6">+K8*$D8+Y8</f>
        <v>0</v>
      </c>
      <c r="AN8" s="450">
        <f t="shared" ref="AN8:AN22" si="7">+L8*$D8+Z8</f>
        <v>0</v>
      </c>
      <c r="AO8" s="450">
        <f t="shared" ref="AO8:AO22" si="8">+M8*$D8+AA8</f>
        <v>800</v>
      </c>
      <c r="AP8" s="450">
        <f t="shared" ref="AP8:AP22" si="9">+N8*$D8+AB8</f>
        <v>0</v>
      </c>
      <c r="AQ8" s="450">
        <f t="shared" ref="AQ8:AQ22" si="10">+O8*$D8+AC8</f>
        <v>0</v>
      </c>
      <c r="AR8" s="450">
        <f t="shared" ref="AR8:AR22" si="11">+P8*$D8+AD8</f>
        <v>800</v>
      </c>
      <c r="AS8" s="450">
        <f t="shared" ref="AS8:AS22" si="12">+Q8*$D8+AE8</f>
        <v>0</v>
      </c>
      <c r="AT8" s="450">
        <f t="shared" ref="AT8:AT22" si="13">+R8*$D8+AF8</f>
        <v>0</v>
      </c>
      <c r="AU8" s="450">
        <f t="shared" ref="AU8:AU22" si="14">+S8*$D8+AG8</f>
        <v>800</v>
      </c>
      <c r="AV8" s="450">
        <f t="shared" ref="AV8:AV22" si="15">+T8*$D8+AH8</f>
        <v>0</v>
      </c>
      <c r="AW8" s="450">
        <f t="shared" ref="AW8:AW22" si="16">+U8*$D8+AI8</f>
        <v>0</v>
      </c>
    </row>
    <row r="9" spans="2:49">
      <c r="B9" s="162" t="str">
        <f>+OP!B11</f>
        <v>Vendes per entregues</v>
      </c>
      <c r="C9" s="195">
        <f t="shared" si="3"/>
        <v>0</v>
      </c>
      <c r="D9" s="222">
        <f>+OP!$E11</f>
        <v>0</v>
      </c>
      <c r="E9" s="195">
        <f t="shared" ref="E9:E22" si="17">SUM(AK9:AW9)</f>
        <v>0</v>
      </c>
      <c r="F9" s="714">
        <f>+OP!$I$11</f>
        <v>0</v>
      </c>
      <c r="G9" s="158">
        <f t="shared" ref="G9:G22" si="18">+E9*(1+F9)</f>
        <v>0</v>
      </c>
      <c r="H9" s="133"/>
      <c r="I9" s="158">
        <f>IF(OP!$B$7=NT!$U$3,OP!D11,0)</f>
        <v>0</v>
      </c>
      <c r="J9" s="158">
        <f>IF(OP!$B$7=NT!$U$3,+OP!E30,0)</f>
        <v>0</v>
      </c>
      <c r="K9" s="158">
        <f>IF(OP!$B$7=NT!$U$3,+OP!F30,0)</f>
        <v>0</v>
      </c>
      <c r="L9" s="158">
        <f>IF(OP!$B$7=NT!$U$3,+OP!G30,0)</f>
        <v>0</v>
      </c>
      <c r="M9" s="158">
        <f>IF(OP!$B$7=NT!$U$3,+OP!H30,0)</f>
        <v>0</v>
      </c>
      <c r="N9" s="158">
        <f>IF(OP!$B$7=NT!$U$3,+OP!I30,0)</f>
        <v>0</v>
      </c>
      <c r="O9" s="158">
        <f>IF(OP!$B$7=NT!$U$3,+OP!J30,0)</f>
        <v>0</v>
      </c>
      <c r="P9" s="158">
        <f>IF(OP!$B$7=NT!$U$3,+OP!K30,0)</f>
        <v>0</v>
      </c>
      <c r="Q9" s="158">
        <f>IF(OP!$B$7=NT!$U$3,+OP!L30,0)</f>
        <v>0</v>
      </c>
      <c r="R9" s="158">
        <f>IF(OP!$B$7=NT!$U$3,+OP!M30,0)</f>
        <v>0</v>
      </c>
      <c r="S9" s="158">
        <f>IF(OP!$B$7=NT!$U$3,+OP!N30,0)</f>
        <v>0</v>
      </c>
      <c r="T9" s="158">
        <f>IF(OP!$B$7=NT!$U$3,+OP!O30,0)</f>
        <v>0</v>
      </c>
      <c r="U9" s="158">
        <f>IF(OP!$B$7=NT!$U$3,+OP!P30,0)</f>
        <v>0</v>
      </c>
      <c r="V9" s="175"/>
      <c r="W9" s="158"/>
      <c r="X9" s="158">
        <f>+IF(OP!$B$7=NT!$U$3,VM!AG9,0)</f>
        <v>0</v>
      </c>
      <c r="Y9" s="158">
        <f>+IF(OP!$B$7=NT!$U$3,VM!AH9,0)</f>
        <v>0</v>
      </c>
      <c r="Z9" s="158">
        <f>+IF(OP!$B$7=NT!$U$3,VM!AI9,0)</f>
        <v>0</v>
      </c>
      <c r="AA9" s="158">
        <f>+IF(OP!$B$7=NT!$U$3,VM!AJ9,0)</f>
        <v>0</v>
      </c>
      <c r="AB9" s="158">
        <f>+IF(OP!$B$7=NT!$U$3,VM!AK9,0)</f>
        <v>0</v>
      </c>
      <c r="AC9" s="158">
        <f>+IF(OP!$B$7=NT!$U$3,VM!AL9,0)</f>
        <v>0</v>
      </c>
      <c r="AD9" s="158">
        <f>+IF(OP!$B$7=NT!$U$3,VM!AM9,0)</f>
        <v>0</v>
      </c>
      <c r="AE9" s="158">
        <f>+IF(OP!$B$7=NT!$U$3,VM!AN9,0)</f>
        <v>0</v>
      </c>
      <c r="AF9" s="158">
        <f>+IF(OP!$B$7=NT!$U$3,VM!AO9,0)</f>
        <v>0</v>
      </c>
      <c r="AG9" s="158">
        <f>+IF(OP!$B$7=NT!$U$3,VM!AP9,0)</f>
        <v>0</v>
      </c>
      <c r="AH9" s="158">
        <f>+IF(OP!$B$7=NT!$U$3,VM!AQ9,0)</f>
        <v>0</v>
      </c>
      <c r="AI9" s="158">
        <f>+IF(OP!$B$7=NT!$U$3,VM!AR9,0)</f>
        <v>0</v>
      </c>
      <c r="AJ9" s="452"/>
      <c r="AK9" s="450">
        <f t="shared" si="4"/>
        <v>0</v>
      </c>
      <c r="AL9" s="450">
        <f t="shared" si="5"/>
        <v>0</v>
      </c>
      <c r="AM9" s="450">
        <f t="shared" si="6"/>
        <v>0</v>
      </c>
      <c r="AN9" s="450">
        <f t="shared" si="7"/>
        <v>0</v>
      </c>
      <c r="AO9" s="450">
        <f t="shared" si="8"/>
        <v>0</v>
      </c>
      <c r="AP9" s="450">
        <f t="shared" si="9"/>
        <v>0</v>
      </c>
      <c r="AQ9" s="450">
        <f t="shared" si="10"/>
        <v>0</v>
      </c>
      <c r="AR9" s="450">
        <f t="shared" si="11"/>
        <v>0</v>
      </c>
      <c r="AS9" s="450">
        <f t="shared" si="12"/>
        <v>0</v>
      </c>
      <c r="AT9" s="450">
        <f t="shared" si="13"/>
        <v>0</v>
      </c>
      <c r="AU9" s="450">
        <f t="shared" si="14"/>
        <v>0</v>
      </c>
      <c r="AV9" s="450">
        <f t="shared" si="15"/>
        <v>0</v>
      </c>
      <c r="AW9" s="450">
        <f t="shared" si="16"/>
        <v>0</v>
      </c>
    </row>
    <row r="10" spans="2:49">
      <c r="B10" s="162" t="str">
        <f>+OP!B12</f>
        <v>Anuncis locals</v>
      </c>
      <c r="C10" s="195">
        <f t="shared" si="3"/>
        <v>0</v>
      </c>
      <c r="D10" s="222">
        <f>+OP!$E12</f>
        <v>0</v>
      </c>
      <c r="E10" s="195">
        <f t="shared" si="17"/>
        <v>0</v>
      </c>
      <c r="F10" s="714">
        <f>+OP!$I$12</f>
        <v>0</v>
      </c>
      <c r="G10" s="158">
        <f t="shared" si="18"/>
        <v>0</v>
      </c>
      <c r="H10" s="133"/>
      <c r="I10" s="158">
        <f>IF(OP!$B$7=NT!$U$3,OP!D12,0)</f>
        <v>0</v>
      </c>
      <c r="J10" s="158">
        <f>IF(OP!$B$7=NT!$U$3,+OP!E31,0)</f>
        <v>0</v>
      </c>
      <c r="K10" s="158">
        <f>IF(OP!$B$7=NT!$U$3,+OP!F31,0)</f>
        <v>0</v>
      </c>
      <c r="L10" s="158">
        <f>IF(OP!$B$7=NT!$U$3,+OP!G31,0)</f>
        <v>0</v>
      </c>
      <c r="M10" s="158">
        <f>IF(OP!$B$7=NT!$U$3,+OP!H31,0)</f>
        <v>0</v>
      </c>
      <c r="N10" s="158">
        <f>IF(OP!$B$7=NT!$U$3,+OP!I31,0)</f>
        <v>0</v>
      </c>
      <c r="O10" s="158">
        <f>IF(OP!$B$7=NT!$U$3,+OP!J31,0)</f>
        <v>0</v>
      </c>
      <c r="P10" s="158">
        <f>IF(OP!$B$7=NT!$U$3,+OP!K31,0)</f>
        <v>0</v>
      </c>
      <c r="Q10" s="158">
        <f>IF(OP!$B$7=NT!$U$3,+OP!L31,0)</f>
        <v>0</v>
      </c>
      <c r="R10" s="158">
        <f>IF(OP!$B$7=NT!$U$3,+OP!M31,0)</f>
        <v>0</v>
      </c>
      <c r="S10" s="158">
        <f>IF(OP!$B$7=NT!$U$3,+OP!N31,0)</f>
        <v>0</v>
      </c>
      <c r="T10" s="158">
        <f>IF(OP!$B$7=NT!$U$3,+OP!O31,0)</f>
        <v>0</v>
      </c>
      <c r="U10" s="158">
        <f>IF(OP!$B$7=NT!$U$3,+OP!P31,0)</f>
        <v>0</v>
      </c>
      <c r="V10" s="175"/>
      <c r="W10" s="158"/>
      <c r="X10" s="158">
        <f>+IF(OP!$B$7=NT!$U$3,VM!AG10,0)</f>
        <v>0</v>
      </c>
      <c r="Y10" s="158">
        <f>+IF(OP!$B$7=NT!$U$3,VM!AH10,0)</f>
        <v>0</v>
      </c>
      <c r="Z10" s="158">
        <f>+IF(OP!$B$7=NT!$U$3,VM!AI10,0)</f>
        <v>0</v>
      </c>
      <c r="AA10" s="158">
        <f>+IF(OP!$B$7=NT!$U$3,VM!AJ10,0)</f>
        <v>0</v>
      </c>
      <c r="AB10" s="158">
        <f>+IF(OP!$B$7=NT!$U$3,VM!AK10,0)</f>
        <v>0</v>
      </c>
      <c r="AC10" s="158">
        <f>+IF(OP!$B$7=NT!$U$3,VM!AL10,0)</f>
        <v>0</v>
      </c>
      <c r="AD10" s="158">
        <f>+IF(OP!$B$7=NT!$U$3,VM!AM10,0)</f>
        <v>0</v>
      </c>
      <c r="AE10" s="158">
        <f>+IF(OP!$B$7=NT!$U$3,VM!AN10,0)</f>
        <v>0</v>
      </c>
      <c r="AF10" s="158">
        <f>+IF(OP!$B$7=NT!$U$3,VM!AO10,0)</f>
        <v>0</v>
      </c>
      <c r="AG10" s="158">
        <f>+IF(OP!$B$7=NT!$U$3,VM!AP10,0)</f>
        <v>0</v>
      </c>
      <c r="AH10" s="158">
        <f>+IF(OP!$B$7=NT!$U$3,VM!AQ10,0)</f>
        <v>0</v>
      </c>
      <c r="AI10" s="158">
        <f>+IF(OP!$B$7=NT!$U$3,VM!AR10,0)</f>
        <v>0</v>
      </c>
      <c r="AJ10" s="452"/>
      <c r="AK10" s="450">
        <f t="shared" si="4"/>
        <v>0</v>
      </c>
      <c r="AL10" s="450">
        <f t="shared" si="5"/>
        <v>0</v>
      </c>
      <c r="AM10" s="450">
        <f t="shared" si="6"/>
        <v>0</v>
      </c>
      <c r="AN10" s="450">
        <f t="shared" si="7"/>
        <v>0</v>
      </c>
      <c r="AO10" s="450">
        <f t="shared" si="8"/>
        <v>0</v>
      </c>
      <c r="AP10" s="450">
        <f t="shared" si="9"/>
        <v>0</v>
      </c>
      <c r="AQ10" s="450">
        <f t="shared" si="10"/>
        <v>0</v>
      </c>
      <c r="AR10" s="450">
        <f t="shared" si="11"/>
        <v>0</v>
      </c>
      <c r="AS10" s="450">
        <f t="shared" si="12"/>
        <v>0</v>
      </c>
      <c r="AT10" s="450">
        <f t="shared" si="13"/>
        <v>0</v>
      </c>
      <c r="AU10" s="450">
        <f t="shared" si="14"/>
        <v>0</v>
      </c>
      <c r="AV10" s="450">
        <f t="shared" si="15"/>
        <v>0</v>
      </c>
      <c r="AW10" s="450">
        <f t="shared" si="16"/>
        <v>0</v>
      </c>
    </row>
    <row r="11" spans="2:49">
      <c r="B11" s="162" t="str">
        <f>+OP!B13</f>
        <v>Nom Producte/Servei 4</v>
      </c>
      <c r="C11" s="195">
        <f t="shared" si="3"/>
        <v>0</v>
      </c>
      <c r="D11" s="222">
        <f>+OP!$E13</f>
        <v>0</v>
      </c>
      <c r="E11" s="195">
        <f t="shared" si="17"/>
        <v>0</v>
      </c>
      <c r="F11" s="714">
        <f>+OP!$I$13</f>
        <v>0</v>
      </c>
      <c r="G11" s="158">
        <f t="shared" si="18"/>
        <v>0</v>
      </c>
      <c r="H11" s="133"/>
      <c r="I11" s="158">
        <f>IF(OP!$B$7=NT!$U$3,OP!D13,0)</f>
        <v>0</v>
      </c>
      <c r="J11" s="158">
        <f>IF(OP!$B$7=NT!$U$3,+OP!E32,0)</f>
        <v>0</v>
      </c>
      <c r="K11" s="158">
        <f>IF(OP!$B$7=NT!$U$3,+OP!F32,0)</f>
        <v>0</v>
      </c>
      <c r="L11" s="158">
        <f>IF(OP!$B$7=NT!$U$3,+OP!G32,0)</f>
        <v>0</v>
      </c>
      <c r="M11" s="158">
        <f>IF(OP!$B$7=NT!$U$3,+OP!H32,0)</f>
        <v>0</v>
      </c>
      <c r="N11" s="158">
        <f>IF(OP!$B$7=NT!$U$3,+OP!I32,0)</f>
        <v>0</v>
      </c>
      <c r="O11" s="158">
        <f>IF(OP!$B$7=NT!$U$3,+OP!J32,0)</f>
        <v>0</v>
      </c>
      <c r="P11" s="158">
        <f>IF(OP!$B$7=NT!$U$3,+OP!K32,0)</f>
        <v>0</v>
      </c>
      <c r="Q11" s="158">
        <f>IF(OP!$B$7=NT!$U$3,+OP!L32,0)</f>
        <v>0</v>
      </c>
      <c r="R11" s="158">
        <f>IF(OP!$B$7=NT!$U$3,+OP!M32,0)</f>
        <v>0</v>
      </c>
      <c r="S11" s="158">
        <f>IF(OP!$B$7=NT!$U$3,+OP!N32,0)</f>
        <v>0</v>
      </c>
      <c r="T11" s="158">
        <f>IF(OP!$B$7=NT!$U$3,+OP!O32,0)</f>
        <v>0</v>
      </c>
      <c r="U11" s="158">
        <f>IF(OP!$B$7=NT!$U$3,+OP!P32,0)</f>
        <v>0</v>
      </c>
      <c r="V11" s="175"/>
      <c r="W11" s="158"/>
      <c r="X11" s="158">
        <f>+IF(OP!$B$7=NT!$U$3,VM!AG11,0)</f>
        <v>0</v>
      </c>
      <c r="Y11" s="158">
        <f>+IF(OP!$B$7=NT!$U$3,VM!AH11,0)</f>
        <v>0</v>
      </c>
      <c r="Z11" s="158">
        <f>+IF(OP!$B$7=NT!$U$3,VM!AI11,0)</f>
        <v>0</v>
      </c>
      <c r="AA11" s="158">
        <f>+IF(OP!$B$7=NT!$U$3,VM!AJ11,0)</f>
        <v>0</v>
      </c>
      <c r="AB11" s="158">
        <f>+IF(OP!$B$7=NT!$U$3,VM!AK11,0)</f>
        <v>0</v>
      </c>
      <c r="AC11" s="158">
        <f>+IF(OP!$B$7=NT!$U$3,VM!AL11,0)</f>
        <v>0</v>
      </c>
      <c r="AD11" s="158">
        <f>+IF(OP!$B$7=NT!$U$3,VM!AM11,0)</f>
        <v>0</v>
      </c>
      <c r="AE11" s="158">
        <f>+IF(OP!$B$7=NT!$U$3,VM!AN11,0)</f>
        <v>0</v>
      </c>
      <c r="AF11" s="158">
        <f>+IF(OP!$B$7=NT!$U$3,VM!AO11,0)</f>
        <v>0</v>
      </c>
      <c r="AG11" s="158">
        <f>+IF(OP!$B$7=NT!$U$3,VM!AP11,0)</f>
        <v>0</v>
      </c>
      <c r="AH11" s="158">
        <f>+IF(OP!$B$7=NT!$U$3,VM!AQ11,0)</f>
        <v>0</v>
      </c>
      <c r="AI11" s="158">
        <f>+IF(OP!$B$7=NT!$U$3,VM!AR11,0)</f>
        <v>0</v>
      </c>
      <c r="AJ11" s="452"/>
      <c r="AK11" s="450">
        <f t="shared" si="4"/>
        <v>0</v>
      </c>
      <c r="AL11" s="450">
        <f t="shared" si="5"/>
        <v>0</v>
      </c>
      <c r="AM11" s="450">
        <f t="shared" si="6"/>
        <v>0</v>
      </c>
      <c r="AN11" s="450">
        <f t="shared" si="7"/>
        <v>0</v>
      </c>
      <c r="AO11" s="450">
        <f t="shared" si="8"/>
        <v>0</v>
      </c>
      <c r="AP11" s="450">
        <f t="shared" si="9"/>
        <v>0</v>
      </c>
      <c r="AQ11" s="450">
        <f t="shared" si="10"/>
        <v>0</v>
      </c>
      <c r="AR11" s="450">
        <f t="shared" si="11"/>
        <v>0</v>
      </c>
      <c r="AS11" s="450">
        <f t="shared" si="12"/>
        <v>0</v>
      </c>
      <c r="AT11" s="450">
        <f t="shared" si="13"/>
        <v>0</v>
      </c>
      <c r="AU11" s="450">
        <f t="shared" si="14"/>
        <v>0</v>
      </c>
      <c r="AV11" s="450">
        <f t="shared" si="15"/>
        <v>0</v>
      </c>
      <c r="AW11" s="450">
        <f t="shared" si="16"/>
        <v>0</v>
      </c>
    </row>
    <row r="12" spans="2:49">
      <c r="B12" s="162" t="str">
        <f>+OP!B14</f>
        <v>Nom Producte/Servei 5</v>
      </c>
      <c r="C12" s="195">
        <f t="shared" si="3"/>
        <v>0</v>
      </c>
      <c r="D12" s="222">
        <f>+OP!$E14</f>
        <v>0</v>
      </c>
      <c r="E12" s="195">
        <f t="shared" si="17"/>
        <v>0</v>
      </c>
      <c r="F12" s="714">
        <f>+OP!$I$14</f>
        <v>0</v>
      </c>
      <c r="G12" s="158">
        <f t="shared" si="18"/>
        <v>0</v>
      </c>
      <c r="H12" s="133"/>
      <c r="I12" s="158">
        <f>IF(OP!$B$7=NT!$U$3,OP!D14,0)</f>
        <v>0</v>
      </c>
      <c r="J12" s="158">
        <f>IF(OP!$B$7=NT!$U$3,+OP!E33,0)</f>
        <v>0</v>
      </c>
      <c r="K12" s="158">
        <f>IF(OP!$B$7=NT!$U$3,+OP!F33,0)</f>
        <v>0</v>
      </c>
      <c r="L12" s="158">
        <f>IF(OP!$B$7=NT!$U$3,+OP!G33,0)</f>
        <v>0</v>
      </c>
      <c r="M12" s="158">
        <f>IF(OP!$B$7=NT!$U$3,+OP!H33,0)</f>
        <v>0</v>
      </c>
      <c r="N12" s="158">
        <f>IF(OP!$B$7=NT!$U$3,+OP!I33,0)</f>
        <v>0</v>
      </c>
      <c r="O12" s="158">
        <f>IF(OP!$B$7=NT!$U$3,+OP!J33,0)</f>
        <v>0</v>
      </c>
      <c r="P12" s="158">
        <f>IF(OP!$B$7=NT!$U$3,+OP!K33,0)</f>
        <v>0</v>
      </c>
      <c r="Q12" s="158">
        <f>IF(OP!$B$7=NT!$U$3,+OP!L33,0)</f>
        <v>0</v>
      </c>
      <c r="R12" s="158">
        <f>IF(OP!$B$7=NT!$U$3,+OP!M33,0)</f>
        <v>0</v>
      </c>
      <c r="S12" s="158">
        <f>IF(OP!$B$7=NT!$U$3,+OP!N33,0)</f>
        <v>0</v>
      </c>
      <c r="T12" s="158">
        <f>IF(OP!$B$7=NT!$U$3,+OP!O33,0)</f>
        <v>0</v>
      </c>
      <c r="U12" s="158">
        <f>IF(OP!$B$7=NT!$U$3,+OP!P33,0)</f>
        <v>0</v>
      </c>
      <c r="V12" s="175"/>
      <c r="W12" s="158"/>
      <c r="X12" s="158">
        <f>+IF(OP!$B$7=NT!$U$3,VM!AG12,0)</f>
        <v>0</v>
      </c>
      <c r="Y12" s="158">
        <f>+IF(OP!$B$7=NT!$U$3,VM!AH12,0)</f>
        <v>0</v>
      </c>
      <c r="Z12" s="158">
        <f>+IF(OP!$B$7=NT!$U$3,VM!AI12,0)</f>
        <v>0</v>
      </c>
      <c r="AA12" s="158">
        <f>+IF(OP!$B$7=NT!$U$3,VM!AJ12,0)</f>
        <v>0</v>
      </c>
      <c r="AB12" s="158">
        <f>+IF(OP!$B$7=NT!$U$3,VM!AK12,0)</f>
        <v>0</v>
      </c>
      <c r="AC12" s="158">
        <f>+IF(OP!$B$7=NT!$U$3,VM!AL12,0)</f>
        <v>0</v>
      </c>
      <c r="AD12" s="158">
        <f>+IF(OP!$B$7=NT!$U$3,VM!AM12,0)</f>
        <v>0</v>
      </c>
      <c r="AE12" s="158">
        <f>+IF(OP!$B$7=NT!$U$3,VM!AN12,0)</f>
        <v>0</v>
      </c>
      <c r="AF12" s="158">
        <f>+IF(OP!$B$7=NT!$U$3,VM!AO12,0)</f>
        <v>0</v>
      </c>
      <c r="AG12" s="158">
        <f>+IF(OP!$B$7=NT!$U$3,VM!AP12,0)</f>
        <v>0</v>
      </c>
      <c r="AH12" s="158">
        <f>+IF(OP!$B$7=NT!$U$3,VM!AQ12,0)</f>
        <v>0</v>
      </c>
      <c r="AI12" s="158">
        <f>+IF(OP!$B$7=NT!$U$3,VM!AR12,0)</f>
        <v>0</v>
      </c>
      <c r="AJ12" s="452"/>
      <c r="AK12" s="450">
        <f t="shared" si="4"/>
        <v>0</v>
      </c>
      <c r="AL12" s="450">
        <f t="shared" si="5"/>
        <v>0</v>
      </c>
      <c r="AM12" s="450">
        <f t="shared" si="6"/>
        <v>0</v>
      </c>
      <c r="AN12" s="450">
        <f t="shared" si="7"/>
        <v>0</v>
      </c>
      <c r="AO12" s="450">
        <f t="shared" si="8"/>
        <v>0</v>
      </c>
      <c r="AP12" s="450">
        <f t="shared" si="9"/>
        <v>0</v>
      </c>
      <c r="AQ12" s="450">
        <f t="shared" si="10"/>
        <v>0</v>
      </c>
      <c r="AR12" s="450">
        <f t="shared" si="11"/>
        <v>0</v>
      </c>
      <c r="AS12" s="450">
        <f t="shared" si="12"/>
        <v>0</v>
      </c>
      <c r="AT12" s="450">
        <f t="shared" si="13"/>
        <v>0</v>
      </c>
      <c r="AU12" s="450">
        <f t="shared" si="14"/>
        <v>0</v>
      </c>
      <c r="AV12" s="450">
        <f t="shared" si="15"/>
        <v>0</v>
      </c>
      <c r="AW12" s="450">
        <f t="shared" si="16"/>
        <v>0</v>
      </c>
    </row>
    <row r="13" spans="2:49">
      <c r="B13" s="162" t="str">
        <f>+OP!B15</f>
        <v>Nom Producte/Servei 6</v>
      </c>
      <c r="C13" s="195">
        <f t="shared" si="3"/>
        <v>0</v>
      </c>
      <c r="D13" s="222">
        <f>+OP!$E15</f>
        <v>0</v>
      </c>
      <c r="E13" s="195">
        <f t="shared" si="17"/>
        <v>0</v>
      </c>
      <c r="F13" s="714">
        <f>+OP!$I$15</f>
        <v>0</v>
      </c>
      <c r="G13" s="158">
        <f t="shared" si="18"/>
        <v>0</v>
      </c>
      <c r="H13" s="133"/>
      <c r="I13" s="158">
        <f>IF(OP!$B$7=NT!$U$3,OP!D15,0)</f>
        <v>0</v>
      </c>
      <c r="J13" s="158">
        <f>IF(OP!$B$7=NT!$U$3,+OP!E34,0)</f>
        <v>0</v>
      </c>
      <c r="K13" s="158">
        <f>IF(OP!$B$7=NT!$U$3,+OP!F34,0)</f>
        <v>0</v>
      </c>
      <c r="L13" s="158">
        <f>IF(OP!$B$7=NT!$U$3,+OP!G34,0)</f>
        <v>0</v>
      </c>
      <c r="M13" s="158">
        <f>IF(OP!$B$7=NT!$U$3,+OP!H34,0)</f>
        <v>0</v>
      </c>
      <c r="N13" s="158">
        <f>IF(OP!$B$7=NT!$U$3,+OP!I34,0)</f>
        <v>0</v>
      </c>
      <c r="O13" s="158">
        <f>IF(OP!$B$7=NT!$U$3,+OP!J34,0)</f>
        <v>0</v>
      </c>
      <c r="P13" s="158">
        <f>IF(OP!$B$7=NT!$U$3,+OP!K34,0)</f>
        <v>0</v>
      </c>
      <c r="Q13" s="158">
        <f>IF(OP!$B$7=NT!$U$3,+OP!L34,0)</f>
        <v>0</v>
      </c>
      <c r="R13" s="158">
        <f>IF(OP!$B$7=NT!$U$3,+OP!M34,0)</f>
        <v>0</v>
      </c>
      <c r="S13" s="158">
        <f>IF(OP!$B$7=NT!$U$3,+OP!N34,0)</f>
        <v>0</v>
      </c>
      <c r="T13" s="158">
        <f>IF(OP!$B$7=NT!$U$3,+OP!O34,0)</f>
        <v>0</v>
      </c>
      <c r="U13" s="158">
        <f>IF(OP!$B$7=NT!$U$3,+OP!P34,0)</f>
        <v>0</v>
      </c>
      <c r="V13" s="175"/>
      <c r="W13" s="158"/>
      <c r="X13" s="158">
        <f>+IF(OP!$B$7=NT!$U$3,VM!AG13,0)</f>
        <v>0</v>
      </c>
      <c r="Y13" s="158">
        <f>+IF(OP!$B$7=NT!$U$3,VM!AH13,0)</f>
        <v>0</v>
      </c>
      <c r="Z13" s="158">
        <f>+IF(OP!$B$7=NT!$U$3,VM!AI13,0)</f>
        <v>0</v>
      </c>
      <c r="AA13" s="158">
        <f>+IF(OP!$B$7=NT!$U$3,VM!AJ13,0)</f>
        <v>0</v>
      </c>
      <c r="AB13" s="158">
        <f>+IF(OP!$B$7=NT!$U$3,VM!AK13,0)</f>
        <v>0</v>
      </c>
      <c r="AC13" s="158">
        <f>+IF(OP!$B$7=NT!$U$3,VM!AL13,0)</f>
        <v>0</v>
      </c>
      <c r="AD13" s="158">
        <f>+IF(OP!$B$7=NT!$U$3,VM!AM13,0)</f>
        <v>0</v>
      </c>
      <c r="AE13" s="158">
        <f>+IF(OP!$B$7=NT!$U$3,VM!AN13,0)</f>
        <v>0</v>
      </c>
      <c r="AF13" s="158">
        <f>+IF(OP!$B$7=NT!$U$3,VM!AO13,0)</f>
        <v>0</v>
      </c>
      <c r="AG13" s="158">
        <f>+IF(OP!$B$7=NT!$U$3,VM!AP13,0)</f>
        <v>0</v>
      </c>
      <c r="AH13" s="158">
        <f>+IF(OP!$B$7=NT!$U$3,VM!AQ13,0)</f>
        <v>0</v>
      </c>
      <c r="AI13" s="158">
        <f>+IF(OP!$B$7=NT!$U$3,VM!AR13,0)</f>
        <v>0</v>
      </c>
      <c r="AJ13" s="452"/>
      <c r="AK13" s="450">
        <f t="shared" si="4"/>
        <v>0</v>
      </c>
      <c r="AL13" s="450">
        <f t="shared" si="5"/>
        <v>0</v>
      </c>
      <c r="AM13" s="450">
        <f t="shared" si="6"/>
        <v>0</v>
      </c>
      <c r="AN13" s="450">
        <f t="shared" si="7"/>
        <v>0</v>
      </c>
      <c r="AO13" s="450">
        <f t="shared" si="8"/>
        <v>0</v>
      </c>
      <c r="AP13" s="450">
        <f t="shared" si="9"/>
        <v>0</v>
      </c>
      <c r="AQ13" s="450">
        <f t="shared" si="10"/>
        <v>0</v>
      </c>
      <c r="AR13" s="450">
        <f t="shared" si="11"/>
        <v>0</v>
      </c>
      <c r="AS13" s="450">
        <f t="shared" si="12"/>
        <v>0</v>
      </c>
      <c r="AT13" s="450">
        <f t="shared" si="13"/>
        <v>0</v>
      </c>
      <c r="AU13" s="450">
        <f t="shared" si="14"/>
        <v>0</v>
      </c>
      <c r="AV13" s="450">
        <f t="shared" si="15"/>
        <v>0</v>
      </c>
      <c r="AW13" s="450">
        <f t="shared" si="16"/>
        <v>0</v>
      </c>
    </row>
    <row r="14" spans="2:49">
      <c r="B14" s="162" t="str">
        <f>+OP!B16</f>
        <v>Nom Producte/Servei 7</v>
      </c>
      <c r="C14" s="195">
        <f t="shared" si="3"/>
        <v>0</v>
      </c>
      <c r="D14" s="222">
        <f>+OP!$E16</f>
        <v>0</v>
      </c>
      <c r="E14" s="195">
        <f t="shared" si="17"/>
        <v>0</v>
      </c>
      <c r="F14" s="714">
        <f>+OP!$I$16</f>
        <v>0</v>
      </c>
      <c r="G14" s="158">
        <f t="shared" si="18"/>
        <v>0</v>
      </c>
      <c r="H14" s="133"/>
      <c r="I14" s="158">
        <f>IF(OP!$B$7=NT!$U$3,OP!D16,0)</f>
        <v>0</v>
      </c>
      <c r="J14" s="158">
        <f>IF(OP!$B$7=NT!$U$3,+OP!E35,0)</f>
        <v>0</v>
      </c>
      <c r="K14" s="158">
        <f>IF(OP!$B$7=NT!$U$3,+OP!F35,0)</f>
        <v>0</v>
      </c>
      <c r="L14" s="158">
        <f>IF(OP!$B$7=NT!$U$3,+OP!G35,0)</f>
        <v>0</v>
      </c>
      <c r="M14" s="158">
        <f>IF(OP!$B$7=NT!$U$3,+OP!H35,0)</f>
        <v>0</v>
      </c>
      <c r="N14" s="158">
        <f>IF(OP!$B$7=NT!$U$3,+OP!I35,0)</f>
        <v>0</v>
      </c>
      <c r="O14" s="158">
        <f>IF(OP!$B$7=NT!$U$3,+OP!J35,0)</f>
        <v>0</v>
      </c>
      <c r="P14" s="158">
        <f>IF(OP!$B$7=NT!$U$3,+OP!K35,0)</f>
        <v>0</v>
      </c>
      <c r="Q14" s="158">
        <f>IF(OP!$B$7=NT!$U$3,+OP!L35,0)</f>
        <v>0</v>
      </c>
      <c r="R14" s="158">
        <f>IF(OP!$B$7=NT!$U$3,+OP!M35,0)</f>
        <v>0</v>
      </c>
      <c r="S14" s="158">
        <f>IF(OP!$B$7=NT!$U$3,+OP!N35,0)</f>
        <v>0</v>
      </c>
      <c r="T14" s="158">
        <f>IF(OP!$B$7=NT!$U$3,+OP!O35,0)</f>
        <v>0</v>
      </c>
      <c r="U14" s="158">
        <f>IF(OP!$B$7=NT!$U$3,+OP!P35,0)</f>
        <v>0</v>
      </c>
      <c r="V14" s="175"/>
      <c r="W14" s="158"/>
      <c r="X14" s="158">
        <f>+IF(OP!$B$7=NT!$U$3,VM!AG14,0)</f>
        <v>0</v>
      </c>
      <c r="Y14" s="158">
        <f>+IF(OP!$B$7=NT!$U$3,VM!AH14,0)</f>
        <v>0</v>
      </c>
      <c r="Z14" s="158">
        <f>+IF(OP!$B$7=NT!$U$3,VM!AI14,0)</f>
        <v>0</v>
      </c>
      <c r="AA14" s="158">
        <f>+IF(OP!$B$7=NT!$U$3,VM!AJ14,0)</f>
        <v>0</v>
      </c>
      <c r="AB14" s="158">
        <f>+IF(OP!$B$7=NT!$U$3,VM!AK14,0)</f>
        <v>0</v>
      </c>
      <c r="AC14" s="158">
        <f>+IF(OP!$B$7=NT!$U$3,VM!AL14,0)</f>
        <v>0</v>
      </c>
      <c r="AD14" s="158">
        <f>+IF(OP!$B$7=NT!$U$3,VM!AM14,0)</f>
        <v>0</v>
      </c>
      <c r="AE14" s="158">
        <f>+IF(OP!$B$7=NT!$U$3,VM!AN14,0)</f>
        <v>0</v>
      </c>
      <c r="AF14" s="158">
        <f>+IF(OP!$B$7=NT!$U$3,VM!AO14,0)</f>
        <v>0</v>
      </c>
      <c r="AG14" s="158">
        <f>+IF(OP!$B$7=NT!$U$3,VM!AP14,0)</f>
        <v>0</v>
      </c>
      <c r="AH14" s="158">
        <f>+IF(OP!$B$7=NT!$U$3,VM!AQ14,0)</f>
        <v>0</v>
      </c>
      <c r="AI14" s="158">
        <f>+IF(OP!$B$7=NT!$U$3,VM!AR14,0)</f>
        <v>0</v>
      </c>
      <c r="AJ14" s="452"/>
      <c r="AK14" s="450">
        <f t="shared" si="4"/>
        <v>0</v>
      </c>
      <c r="AL14" s="450">
        <f t="shared" si="5"/>
        <v>0</v>
      </c>
      <c r="AM14" s="450">
        <f t="shared" si="6"/>
        <v>0</v>
      </c>
      <c r="AN14" s="450">
        <f t="shared" si="7"/>
        <v>0</v>
      </c>
      <c r="AO14" s="450">
        <f t="shared" si="8"/>
        <v>0</v>
      </c>
      <c r="AP14" s="450">
        <f t="shared" si="9"/>
        <v>0</v>
      </c>
      <c r="AQ14" s="450">
        <f t="shared" si="10"/>
        <v>0</v>
      </c>
      <c r="AR14" s="450">
        <f t="shared" si="11"/>
        <v>0</v>
      </c>
      <c r="AS14" s="450">
        <f t="shared" si="12"/>
        <v>0</v>
      </c>
      <c r="AT14" s="450">
        <f t="shared" si="13"/>
        <v>0</v>
      </c>
      <c r="AU14" s="450">
        <f t="shared" si="14"/>
        <v>0</v>
      </c>
      <c r="AV14" s="450">
        <f t="shared" si="15"/>
        <v>0</v>
      </c>
      <c r="AW14" s="450">
        <f t="shared" si="16"/>
        <v>0</v>
      </c>
    </row>
    <row r="15" spans="2:49">
      <c r="B15" s="162" t="str">
        <f>+OP!B17</f>
        <v>Nom Producte/Servei 8</v>
      </c>
      <c r="C15" s="195">
        <f t="shared" si="3"/>
        <v>0</v>
      </c>
      <c r="D15" s="222">
        <f>+OP!$E17</f>
        <v>0</v>
      </c>
      <c r="E15" s="195">
        <f t="shared" si="17"/>
        <v>0</v>
      </c>
      <c r="F15" s="714">
        <f>+OP!$I$17</f>
        <v>0</v>
      </c>
      <c r="G15" s="158">
        <f t="shared" si="18"/>
        <v>0</v>
      </c>
      <c r="H15" s="133"/>
      <c r="I15" s="158">
        <f>IF(OP!$B$7=NT!$U$3,OP!D17,0)</f>
        <v>0</v>
      </c>
      <c r="J15" s="158">
        <f>IF(OP!$B$7=NT!$U$3,+OP!E36,0)</f>
        <v>0</v>
      </c>
      <c r="K15" s="158">
        <f>IF(OP!$B$7=NT!$U$3,+OP!F36,0)</f>
        <v>0</v>
      </c>
      <c r="L15" s="158">
        <f>IF(OP!$B$7=NT!$U$3,+OP!G36,0)</f>
        <v>0</v>
      </c>
      <c r="M15" s="158">
        <f>IF(OP!$B$7=NT!$U$3,+OP!H36,0)</f>
        <v>0</v>
      </c>
      <c r="N15" s="158">
        <f>IF(OP!$B$7=NT!$U$3,+OP!I36,0)</f>
        <v>0</v>
      </c>
      <c r="O15" s="158">
        <f>IF(OP!$B$7=NT!$U$3,+OP!J36,0)</f>
        <v>0</v>
      </c>
      <c r="P15" s="158">
        <f>IF(OP!$B$7=NT!$U$3,+OP!K36,0)</f>
        <v>0</v>
      </c>
      <c r="Q15" s="158">
        <f>IF(OP!$B$7=NT!$U$3,+OP!L36,0)</f>
        <v>0</v>
      </c>
      <c r="R15" s="158">
        <f>IF(OP!$B$7=NT!$U$3,+OP!M36,0)</f>
        <v>0</v>
      </c>
      <c r="S15" s="158">
        <f>IF(OP!$B$7=NT!$U$3,+OP!N36,0)</f>
        <v>0</v>
      </c>
      <c r="T15" s="158">
        <f>IF(OP!$B$7=NT!$U$3,+OP!O36,0)</f>
        <v>0</v>
      </c>
      <c r="U15" s="158">
        <f>IF(OP!$B$7=NT!$U$3,+OP!P36,0)</f>
        <v>0</v>
      </c>
      <c r="V15" s="175"/>
      <c r="W15" s="158"/>
      <c r="X15" s="158">
        <f>+IF(OP!$B$7=NT!$U$3,VM!AG15,0)</f>
        <v>0</v>
      </c>
      <c r="Y15" s="158">
        <f>+IF(OP!$B$7=NT!$U$3,VM!AH15,0)</f>
        <v>0</v>
      </c>
      <c r="Z15" s="158">
        <f>+IF(OP!$B$7=NT!$U$3,VM!AI15,0)</f>
        <v>0</v>
      </c>
      <c r="AA15" s="158">
        <f>+IF(OP!$B$7=NT!$U$3,VM!AJ15,0)</f>
        <v>0</v>
      </c>
      <c r="AB15" s="158">
        <f>+IF(OP!$B$7=NT!$U$3,VM!AK15,0)</f>
        <v>0</v>
      </c>
      <c r="AC15" s="158">
        <f>+IF(OP!$B$7=NT!$U$3,VM!AL15,0)</f>
        <v>0</v>
      </c>
      <c r="AD15" s="158">
        <f>+IF(OP!$B$7=NT!$U$3,VM!AM15,0)</f>
        <v>0</v>
      </c>
      <c r="AE15" s="158">
        <f>+IF(OP!$B$7=NT!$U$3,VM!AN15,0)</f>
        <v>0</v>
      </c>
      <c r="AF15" s="158">
        <f>+IF(OP!$B$7=NT!$U$3,VM!AO15,0)</f>
        <v>0</v>
      </c>
      <c r="AG15" s="158">
        <f>+IF(OP!$B$7=NT!$U$3,VM!AP15,0)</f>
        <v>0</v>
      </c>
      <c r="AH15" s="158">
        <f>+IF(OP!$B$7=NT!$U$3,VM!AQ15,0)</f>
        <v>0</v>
      </c>
      <c r="AI15" s="158">
        <f>+IF(OP!$B$7=NT!$U$3,VM!AR15,0)</f>
        <v>0</v>
      </c>
      <c r="AJ15" s="452"/>
      <c r="AK15" s="450">
        <f t="shared" si="4"/>
        <v>0</v>
      </c>
      <c r="AL15" s="450">
        <f t="shared" si="5"/>
        <v>0</v>
      </c>
      <c r="AM15" s="450">
        <f t="shared" si="6"/>
        <v>0</v>
      </c>
      <c r="AN15" s="450">
        <f t="shared" si="7"/>
        <v>0</v>
      </c>
      <c r="AO15" s="450">
        <f t="shared" si="8"/>
        <v>0</v>
      </c>
      <c r="AP15" s="450">
        <f t="shared" si="9"/>
        <v>0</v>
      </c>
      <c r="AQ15" s="450">
        <f t="shared" si="10"/>
        <v>0</v>
      </c>
      <c r="AR15" s="450">
        <f t="shared" si="11"/>
        <v>0</v>
      </c>
      <c r="AS15" s="450">
        <f t="shared" si="12"/>
        <v>0</v>
      </c>
      <c r="AT15" s="450">
        <f t="shared" si="13"/>
        <v>0</v>
      </c>
      <c r="AU15" s="450">
        <f t="shared" si="14"/>
        <v>0</v>
      </c>
      <c r="AV15" s="450">
        <f t="shared" si="15"/>
        <v>0</v>
      </c>
      <c r="AW15" s="450">
        <f t="shared" si="16"/>
        <v>0</v>
      </c>
    </row>
    <row r="16" spans="2:49">
      <c r="B16" s="162" t="str">
        <f>+OP!B18</f>
        <v>Nom Producte/Servei 9</v>
      </c>
      <c r="C16" s="195">
        <f t="shared" si="3"/>
        <v>0</v>
      </c>
      <c r="D16" s="222">
        <f>+OP!$E18</f>
        <v>0</v>
      </c>
      <c r="E16" s="195">
        <f t="shared" si="17"/>
        <v>0</v>
      </c>
      <c r="F16" s="714">
        <f>+OP!$I$18</f>
        <v>0</v>
      </c>
      <c r="G16" s="158">
        <f t="shared" si="18"/>
        <v>0</v>
      </c>
      <c r="H16" s="133"/>
      <c r="I16" s="158">
        <f>IF(OP!$B$7=NT!$U$3,OP!D18,0)</f>
        <v>0</v>
      </c>
      <c r="J16" s="158">
        <f>IF(OP!$B$7=NT!$U$3,+OP!E37,0)</f>
        <v>0</v>
      </c>
      <c r="K16" s="158">
        <f>IF(OP!$B$7=NT!$U$3,+OP!F37,0)</f>
        <v>0</v>
      </c>
      <c r="L16" s="158">
        <f>IF(OP!$B$7=NT!$U$3,+OP!G37,0)</f>
        <v>0</v>
      </c>
      <c r="M16" s="158">
        <f>IF(OP!$B$7=NT!$U$3,+OP!H37,0)</f>
        <v>0</v>
      </c>
      <c r="N16" s="158">
        <f>IF(OP!$B$7=NT!$U$3,+OP!I37,0)</f>
        <v>0</v>
      </c>
      <c r="O16" s="158">
        <f>IF(OP!$B$7=NT!$U$3,+OP!J37,0)</f>
        <v>0</v>
      </c>
      <c r="P16" s="158">
        <f>IF(OP!$B$7=NT!$U$3,+OP!K37,0)</f>
        <v>0</v>
      </c>
      <c r="Q16" s="158">
        <f>IF(OP!$B$7=NT!$U$3,+OP!L37,0)</f>
        <v>0</v>
      </c>
      <c r="R16" s="158">
        <f>IF(OP!$B$7=NT!$U$3,+OP!M37,0)</f>
        <v>0</v>
      </c>
      <c r="S16" s="158">
        <f>IF(OP!$B$7=NT!$U$3,+OP!N37,0)</f>
        <v>0</v>
      </c>
      <c r="T16" s="158">
        <f>IF(OP!$B$7=NT!$U$3,+OP!O37,0)</f>
        <v>0</v>
      </c>
      <c r="U16" s="158">
        <f>IF(OP!$B$7=NT!$U$3,+OP!P37,0)</f>
        <v>0</v>
      </c>
      <c r="V16" s="175"/>
      <c r="W16" s="158"/>
      <c r="X16" s="158">
        <f>+IF(OP!$B$7=NT!$U$3,VM!AG16,0)</f>
        <v>0</v>
      </c>
      <c r="Y16" s="158">
        <f>+IF(OP!$B$7=NT!$U$3,VM!AH16,0)</f>
        <v>0</v>
      </c>
      <c r="Z16" s="158">
        <f>+IF(OP!$B$7=NT!$U$3,VM!AI16,0)</f>
        <v>0</v>
      </c>
      <c r="AA16" s="158">
        <f>+IF(OP!$B$7=NT!$U$3,VM!AJ16,0)</f>
        <v>0</v>
      </c>
      <c r="AB16" s="158">
        <f>+IF(OP!$B$7=NT!$U$3,VM!AK16,0)</f>
        <v>0</v>
      </c>
      <c r="AC16" s="158">
        <f>+IF(OP!$B$7=NT!$U$3,VM!AL16,0)</f>
        <v>0</v>
      </c>
      <c r="AD16" s="158">
        <f>+IF(OP!$B$7=NT!$U$3,VM!AM16,0)</f>
        <v>0</v>
      </c>
      <c r="AE16" s="158">
        <f>+IF(OP!$B$7=NT!$U$3,VM!AN16,0)</f>
        <v>0</v>
      </c>
      <c r="AF16" s="158">
        <f>+IF(OP!$B$7=NT!$U$3,VM!AO16,0)</f>
        <v>0</v>
      </c>
      <c r="AG16" s="158">
        <f>+IF(OP!$B$7=NT!$U$3,VM!AP16,0)</f>
        <v>0</v>
      </c>
      <c r="AH16" s="158">
        <f>+IF(OP!$B$7=NT!$U$3,VM!AQ16,0)</f>
        <v>0</v>
      </c>
      <c r="AI16" s="158">
        <f>+IF(OP!$B$7=NT!$U$3,VM!AR16,0)</f>
        <v>0</v>
      </c>
      <c r="AJ16" s="452"/>
      <c r="AK16" s="450">
        <f t="shared" si="4"/>
        <v>0</v>
      </c>
      <c r="AL16" s="450">
        <f t="shared" si="5"/>
        <v>0</v>
      </c>
      <c r="AM16" s="450">
        <f t="shared" si="6"/>
        <v>0</v>
      </c>
      <c r="AN16" s="450">
        <f t="shared" si="7"/>
        <v>0</v>
      </c>
      <c r="AO16" s="450">
        <f t="shared" si="8"/>
        <v>0</v>
      </c>
      <c r="AP16" s="450">
        <f t="shared" si="9"/>
        <v>0</v>
      </c>
      <c r="AQ16" s="450">
        <f t="shared" si="10"/>
        <v>0</v>
      </c>
      <c r="AR16" s="450">
        <f t="shared" si="11"/>
        <v>0</v>
      </c>
      <c r="AS16" s="450">
        <f t="shared" si="12"/>
        <v>0</v>
      </c>
      <c r="AT16" s="450">
        <f t="shared" si="13"/>
        <v>0</v>
      </c>
      <c r="AU16" s="450">
        <f t="shared" si="14"/>
        <v>0</v>
      </c>
      <c r="AV16" s="450">
        <f t="shared" si="15"/>
        <v>0</v>
      </c>
      <c r="AW16" s="450">
        <f t="shared" si="16"/>
        <v>0</v>
      </c>
    </row>
    <row r="17" spans="2:49">
      <c r="B17" s="162" t="str">
        <f>+OP!B19</f>
        <v>Nom Producte/Servei 10</v>
      </c>
      <c r="C17" s="195">
        <f t="shared" si="3"/>
        <v>0</v>
      </c>
      <c r="D17" s="222">
        <f>+OP!$E19</f>
        <v>0</v>
      </c>
      <c r="E17" s="195">
        <f t="shared" si="17"/>
        <v>0</v>
      </c>
      <c r="F17" s="714">
        <f>+OP!$I$19</f>
        <v>0</v>
      </c>
      <c r="G17" s="158">
        <f t="shared" si="18"/>
        <v>0</v>
      </c>
      <c r="H17" s="133"/>
      <c r="I17" s="158">
        <f>IF(OP!$B$7=NT!$U$3,OP!D19,0)</f>
        <v>0</v>
      </c>
      <c r="J17" s="158">
        <f>IF(OP!$B$7=NT!$U$3,+OP!E38,0)</f>
        <v>0</v>
      </c>
      <c r="K17" s="158">
        <f>IF(OP!$B$7=NT!$U$3,+OP!F38,0)</f>
        <v>0</v>
      </c>
      <c r="L17" s="158">
        <f>IF(OP!$B$7=NT!$U$3,+OP!G38,0)</f>
        <v>0</v>
      </c>
      <c r="M17" s="158">
        <f>IF(OP!$B$7=NT!$U$3,+OP!H38,0)</f>
        <v>0</v>
      </c>
      <c r="N17" s="158">
        <f>IF(OP!$B$7=NT!$U$3,+OP!I38,0)</f>
        <v>0</v>
      </c>
      <c r="O17" s="158">
        <f>IF(OP!$B$7=NT!$U$3,+OP!J38,0)</f>
        <v>0</v>
      </c>
      <c r="P17" s="158">
        <f>IF(OP!$B$7=NT!$U$3,+OP!K38,0)</f>
        <v>0</v>
      </c>
      <c r="Q17" s="158">
        <f>IF(OP!$B$7=NT!$U$3,+OP!L38,0)</f>
        <v>0</v>
      </c>
      <c r="R17" s="158">
        <f>IF(OP!$B$7=NT!$U$3,+OP!M38,0)</f>
        <v>0</v>
      </c>
      <c r="S17" s="158">
        <f>IF(OP!$B$7=NT!$U$3,+OP!N38,0)</f>
        <v>0</v>
      </c>
      <c r="T17" s="158">
        <f>IF(OP!$B$7=NT!$U$3,+OP!O38,0)</f>
        <v>0</v>
      </c>
      <c r="U17" s="158">
        <f>IF(OP!$B$7=NT!$U$3,+OP!P38,0)</f>
        <v>0</v>
      </c>
      <c r="V17" s="175"/>
      <c r="W17" s="158"/>
      <c r="X17" s="158">
        <f>+IF(OP!$B$7=NT!$U$3,VM!AG17,0)</f>
        <v>0</v>
      </c>
      <c r="Y17" s="158">
        <f>+IF(OP!$B$7=NT!$U$3,VM!AH17,0)</f>
        <v>0</v>
      </c>
      <c r="Z17" s="158">
        <f>+IF(OP!$B$7=NT!$U$3,VM!AI17,0)</f>
        <v>0</v>
      </c>
      <c r="AA17" s="158">
        <f>+IF(OP!$B$7=NT!$U$3,VM!AJ17,0)</f>
        <v>0</v>
      </c>
      <c r="AB17" s="158">
        <f>+IF(OP!$B$7=NT!$U$3,VM!AK17,0)</f>
        <v>0</v>
      </c>
      <c r="AC17" s="158">
        <f>+IF(OP!$B$7=NT!$U$3,VM!AL17,0)</f>
        <v>0</v>
      </c>
      <c r="AD17" s="158">
        <f>+IF(OP!$B$7=NT!$U$3,VM!AM17,0)</f>
        <v>0</v>
      </c>
      <c r="AE17" s="158">
        <f>+IF(OP!$B$7=NT!$U$3,VM!AN17,0)</f>
        <v>0</v>
      </c>
      <c r="AF17" s="158">
        <f>+IF(OP!$B$7=NT!$U$3,VM!AO17,0)</f>
        <v>0</v>
      </c>
      <c r="AG17" s="158">
        <f>+IF(OP!$B$7=NT!$U$3,VM!AP17,0)</f>
        <v>0</v>
      </c>
      <c r="AH17" s="158">
        <f>+IF(OP!$B$7=NT!$U$3,VM!AQ17,0)</f>
        <v>0</v>
      </c>
      <c r="AI17" s="158">
        <f>+IF(OP!$B$7=NT!$U$3,VM!AR17,0)</f>
        <v>0</v>
      </c>
      <c r="AJ17" s="452"/>
      <c r="AK17" s="450">
        <f t="shared" si="4"/>
        <v>0</v>
      </c>
      <c r="AL17" s="450">
        <f t="shared" si="5"/>
        <v>0</v>
      </c>
      <c r="AM17" s="450">
        <f t="shared" si="6"/>
        <v>0</v>
      </c>
      <c r="AN17" s="450">
        <f t="shared" si="7"/>
        <v>0</v>
      </c>
      <c r="AO17" s="450">
        <f t="shared" si="8"/>
        <v>0</v>
      </c>
      <c r="AP17" s="450">
        <f t="shared" si="9"/>
        <v>0</v>
      </c>
      <c r="AQ17" s="450">
        <f t="shared" si="10"/>
        <v>0</v>
      </c>
      <c r="AR17" s="450">
        <f t="shared" si="11"/>
        <v>0</v>
      </c>
      <c r="AS17" s="450">
        <f t="shared" si="12"/>
        <v>0</v>
      </c>
      <c r="AT17" s="450">
        <f t="shared" si="13"/>
        <v>0</v>
      </c>
      <c r="AU17" s="450">
        <f t="shared" si="14"/>
        <v>0</v>
      </c>
      <c r="AV17" s="450">
        <f t="shared" si="15"/>
        <v>0</v>
      </c>
      <c r="AW17" s="450">
        <f t="shared" si="16"/>
        <v>0</v>
      </c>
    </row>
    <row r="18" spans="2:49">
      <c r="B18" s="162" t="str">
        <f>+OP!B20</f>
        <v>Nom Producte/Servei 11</v>
      </c>
      <c r="C18" s="195">
        <f t="shared" si="3"/>
        <v>0</v>
      </c>
      <c r="D18" s="222">
        <f>+OP!$E20</f>
        <v>0</v>
      </c>
      <c r="E18" s="195">
        <f t="shared" si="17"/>
        <v>0</v>
      </c>
      <c r="F18" s="714">
        <f>+OP!$I$20</f>
        <v>0</v>
      </c>
      <c r="G18" s="158">
        <f t="shared" si="18"/>
        <v>0</v>
      </c>
      <c r="H18" s="133"/>
      <c r="I18" s="158">
        <f>IF(OP!$B$7=NT!$U$3,OP!D20,0)</f>
        <v>0</v>
      </c>
      <c r="J18" s="158">
        <f>IF(OP!$B$7=NT!$U$3,+OP!E39,0)</f>
        <v>0</v>
      </c>
      <c r="K18" s="158">
        <f>IF(OP!$B$7=NT!$U$3,+OP!F39,0)</f>
        <v>0</v>
      </c>
      <c r="L18" s="158">
        <f>IF(OP!$B$7=NT!$U$3,+OP!G39,0)</f>
        <v>0</v>
      </c>
      <c r="M18" s="158">
        <f>IF(OP!$B$7=NT!$U$3,+OP!H39,0)</f>
        <v>0</v>
      </c>
      <c r="N18" s="158">
        <f>IF(OP!$B$7=NT!$U$3,+OP!I39,0)</f>
        <v>0</v>
      </c>
      <c r="O18" s="158">
        <f>IF(OP!$B$7=NT!$U$3,+OP!J39,0)</f>
        <v>0</v>
      </c>
      <c r="P18" s="158">
        <f>IF(OP!$B$7=NT!$U$3,+OP!K39,0)</f>
        <v>0</v>
      </c>
      <c r="Q18" s="158">
        <f>IF(OP!$B$7=NT!$U$3,+OP!L39,0)</f>
        <v>0</v>
      </c>
      <c r="R18" s="158">
        <f>IF(OP!$B$7=NT!$U$3,+OP!M39,0)</f>
        <v>0</v>
      </c>
      <c r="S18" s="158">
        <f>IF(OP!$B$7=NT!$U$3,+OP!N39,0)</f>
        <v>0</v>
      </c>
      <c r="T18" s="158">
        <f>IF(OP!$B$7=NT!$U$3,+OP!O39,0)</f>
        <v>0</v>
      </c>
      <c r="U18" s="158">
        <f>IF(OP!$B$7=NT!$U$3,+OP!P39,0)</f>
        <v>0</v>
      </c>
      <c r="V18" s="175"/>
      <c r="W18" s="158"/>
      <c r="X18" s="158">
        <f>+IF(OP!$B$7=NT!$U$3,VM!AG18,0)</f>
        <v>0</v>
      </c>
      <c r="Y18" s="158">
        <f>+IF(OP!$B$7=NT!$U$3,VM!AH18,0)</f>
        <v>0</v>
      </c>
      <c r="Z18" s="158">
        <f>+IF(OP!$B$7=NT!$U$3,VM!AI18,0)</f>
        <v>0</v>
      </c>
      <c r="AA18" s="158">
        <f>+IF(OP!$B$7=NT!$U$3,VM!AJ18,0)</f>
        <v>0</v>
      </c>
      <c r="AB18" s="158">
        <f>+IF(OP!$B$7=NT!$U$3,VM!AK18,0)</f>
        <v>0</v>
      </c>
      <c r="AC18" s="158">
        <f>+IF(OP!$B$7=NT!$U$3,VM!AL18,0)</f>
        <v>0</v>
      </c>
      <c r="AD18" s="158">
        <f>+IF(OP!$B$7=NT!$U$3,VM!AM18,0)</f>
        <v>0</v>
      </c>
      <c r="AE18" s="158">
        <f>+IF(OP!$B$7=NT!$U$3,VM!AN18,0)</f>
        <v>0</v>
      </c>
      <c r="AF18" s="158">
        <f>+IF(OP!$B$7=NT!$U$3,VM!AO18,0)</f>
        <v>0</v>
      </c>
      <c r="AG18" s="158">
        <f>+IF(OP!$B$7=NT!$U$3,VM!AP18,0)</f>
        <v>0</v>
      </c>
      <c r="AH18" s="158">
        <f>+IF(OP!$B$7=NT!$U$3,VM!AQ18,0)</f>
        <v>0</v>
      </c>
      <c r="AI18" s="158">
        <f>+IF(OP!$B$7=NT!$U$3,VM!AR18,0)</f>
        <v>0</v>
      </c>
      <c r="AJ18" s="452"/>
      <c r="AK18" s="450">
        <f t="shared" si="4"/>
        <v>0</v>
      </c>
      <c r="AL18" s="450">
        <f t="shared" si="5"/>
        <v>0</v>
      </c>
      <c r="AM18" s="450">
        <f t="shared" si="6"/>
        <v>0</v>
      </c>
      <c r="AN18" s="450">
        <f t="shared" si="7"/>
        <v>0</v>
      </c>
      <c r="AO18" s="450">
        <f t="shared" si="8"/>
        <v>0</v>
      </c>
      <c r="AP18" s="450">
        <f t="shared" si="9"/>
        <v>0</v>
      </c>
      <c r="AQ18" s="450">
        <f t="shared" si="10"/>
        <v>0</v>
      </c>
      <c r="AR18" s="450">
        <f t="shared" si="11"/>
        <v>0</v>
      </c>
      <c r="AS18" s="450">
        <f t="shared" si="12"/>
        <v>0</v>
      </c>
      <c r="AT18" s="450">
        <f t="shared" si="13"/>
        <v>0</v>
      </c>
      <c r="AU18" s="450">
        <f t="shared" si="14"/>
        <v>0</v>
      </c>
      <c r="AV18" s="450">
        <f t="shared" si="15"/>
        <v>0</v>
      </c>
      <c r="AW18" s="450">
        <f t="shared" si="16"/>
        <v>0</v>
      </c>
    </row>
    <row r="19" spans="2:49">
      <c r="B19" s="162" t="str">
        <f>+OP!B21</f>
        <v>Nom Producte/Servei 12</v>
      </c>
      <c r="C19" s="195">
        <f t="shared" si="3"/>
        <v>0</v>
      </c>
      <c r="D19" s="222">
        <f>+OP!$E21</f>
        <v>0</v>
      </c>
      <c r="E19" s="195">
        <f t="shared" si="17"/>
        <v>0</v>
      </c>
      <c r="F19" s="714">
        <f>+OP!$I$21</f>
        <v>0</v>
      </c>
      <c r="G19" s="158">
        <f t="shared" si="18"/>
        <v>0</v>
      </c>
      <c r="H19" s="133"/>
      <c r="I19" s="158">
        <f>IF(OP!$B$7=NT!$U$3,OP!D21,0)</f>
        <v>0</v>
      </c>
      <c r="J19" s="158">
        <f>IF(OP!$B$7=NT!$U$3,+OP!E40,0)</f>
        <v>0</v>
      </c>
      <c r="K19" s="158">
        <f>IF(OP!$B$7=NT!$U$3,+OP!F40,0)</f>
        <v>0</v>
      </c>
      <c r="L19" s="158">
        <f>IF(OP!$B$7=NT!$U$3,+OP!G40,0)</f>
        <v>0</v>
      </c>
      <c r="M19" s="158">
        <f>IF(OP!$B$7=NT!$U$3,+OP!H40,0)</f>
        <v>0</v>
      </c>
      <c r="N19" s="158">
        <f>IF(OP!$B$7=NT!$U$3,+OP!I40,0)</f>
        <v>0</v>
      </c>
      <c r="O19" s="158">
        <f>IF(OP!$B$7=NT!$U$3,+OP!J40,0)</f>
        <v>0</v>
      </c>
      <c r="P19" s="158">
        <f>IF(OP!$B$7=NT!$U$3,+OP!K40,0)</f>
        <v>0</v>
      </c>
      <c r="Q19" s="158">
        <f>IF(OP!$B$7=NT!$U$3,+OP!L40,0)</f>
        <v>0</v>
      </c>
      <c r="R19" s="158">
        <f>IF(OP!$B$7=NT!$U$3,+OP!M40,0)</f>
        <v>0</v>
      </c>
      <c r="S19" s="158">
        <f>IF(OP!$B$7=NT!$U$3,+OP!N40,0)</f>
        <v>0</v>
      </c>
      <c r="T19" s="158">
        <f>IF(OP!$B$7=NT!$U$3,+OP!O40,0)</f>
        <v>0</v>
      </c>
      <c r="U19" s="158">
        <f>IF(OP!$B$7=NT!$U$3,+OP!P40,0)</f>
        <v>0</v>
      </c>
      <c r="V19" s="175"/>
      <c r="W19" s="158"/>
      <c r="X19" s="158">
        <f>+IF(OP!$B$7=NT!$U$3,VM!AG19,0)</f>
        <v>0</v>
      </c>
      <c r="Y19" s="158">
        <f>+IF(OP!$B$7=NT!$U$3,VM!AH19,0)</f>
        <v>0</v>
      </c>
      <c r="Z19" s="158">
        <f>+IF(OP!$B$7=NT!$U$3,VM!AI19,0)</f>
        <v>0</v>
      </c>
      <c r="AA19" s="158">
        <f>+IF(OP!$B$7=NT!$U$3,VM!AJ19,0)</f>
        <v>0</v>
      </c>
      <c r="AB19" s="158">
        <f>+IF(OP!$B$7=NT!$U$3,VM!AK19,0)</f>
        <v>0</v>
      </c>
      <c r="AC19" s="158">
        <f>+IF(OP!$B$7=NT!$U$3,VM!AL19,0)</f>
        <v>0</v>
      </c>
      <c r="AD19" s="158">
        <f>+IF(OP!$B$7=NT!$U$3,VM!AM19,0)</f>
        <v>0</v>
      </c>
      <c r="AE19" s="158">
        <f>+IF(OP!$B$7=NT!$U$3,VM!AN19,0)</f>
        <v>0</v>
      </c>
      <c r="AF19" s="158">
        <f>+IF(OP!$B$7=NT!$U$3,VM!AO19,0)</f>
        <v>0</v>
      </c>
      <c r="AG19" s="158">
        <f>+IF(OP!$B$7=NT!$U$3,VM!AP19,0)</f>
        <v>0</v>
      </c>
      <c r="AH19" s="158">
        <f>+IF(OP!$B$7=NT!$U$3,VM!AQ19,0)</f>
        <v>0</v>
      </c>
      <c r="AI19" s="158">
        <f>+IF(OP!$B$7=NT!$U$3,VM!AR19,0)</f>
        <v>0</v>
      </c>
      <c r="AJ19" s="452"/>
      <c r="AK19" s="450">
        <f t="shared" si="4"/>
        <v>0</v>
      </c>
      <c r="AL19" s="450">
        <f t="shared" si="5"/>
        <v>0</v>
      </c>
      <c r="AM19" s="450">
        <f t="shared" si="6"/>
        <v>0</v>
      </c>
      <c r="AN19" s="450">
        <f t="shared" si="7"/>
        <v>0</v>
      </c>
      <c r="AO19" s="450">
        <f t="shared" si="8"/>
        <v>0</v>
      </c>
      <c r="AP19" s="450">
        <f t="shared" si="9"/>
        <v>0</v>
      </c>
      <c r="AQ19" s="450">
        <f t="shared" si="10"/>
        <v>0</v>
      </c>
      <c r="AR19" s="450">
        <f t="shared" si="11"/>
        <v>0</v>
      </c>
      <c r="AS19" s="450">
        <f t="shared" si="12"/>
        <v>0</v>
      </c>
      <c r="AT19" s="450">
        <f t="shared" si="13"/>
        <v>0</v>
      </c>
      <c r="AU19" s="450">
        <f t="shared" si="14"/>
        <v>0</v>
      </c>
      <c r="AV19" s="450">
        <f t="shared" si="15"/>
        <v>0</v>
      </c>
      <c r="AW19" s="450">
        <f t="shared" si="16"/>
        <v>0</v>
      </c>
    </row>
    <row r="20" spans="2:49">
      <c r="B20" s="162" t="str">
        <f>+OP!B22</f>
        <v>Nom Producte/Servei 13</v>
      </c>
      <c r="C20" s="195">
        <f t="shared" si="3"/>
        <v>0</v>
      </c>
      <c r="D20" s="222">
        <f>+OP!$E22</f>
        <v>0</v>
      </c>
      <c r="E20" s="195">
        <f t="shared" si="17"/>
        <v>0</v>
      </c>
      <c r="F20" s="714">
        <f>+OP!$I$22</f>
        <v>0</v>
      </c>
      <c r="G20" s="158">
        <f t="shared" si="18"/>
        <v>0</v>
      </c>
      <c r="H20" s="133"/>
      <c r="I20" s="158">
        <f>IF(OP!$B$7=NT!$U$3,OP!D22,0)</f>
        <v>0</v>
      </c>
      <c r="J20" s="158">
        <f>IF(OP!$B$7=NT!$U$3,+OP!E41,0)</f>
        <v>0</v>
      </c>
      <c r="K20" s="158">
        <f>IF(OP!$B$7=NT!$U$3,+OP!F41,0)</f>
        <v>0</v>
      </c>
      <c r="L20" s="158">
        <f>IF(OP!$B$7=NT!$U$3,+OP!G41,0)</f>
        <v>0</v>
      </c>
      <c r="M20" s="158">
        <f>IF(OP!$B$7=NT!$U$3,+OP!H41,0)</f>
        <v>0</v>
      </c>
      <c r="N20" s="158">
        <f>IF(OP!$B$7=NT!$U$3,+OP!I41,0)</f>
        <v>0</v>
      </c>
      <c r="O20" s="158">
        <f>IF(OP!$B$7=NT!$U$3,+OP!J41,0)</f>
        <v>0</v>
      </c>
      <c r="P20" s="158">
        <f>IF(OP!$B$7=NT!$U$3,+OP!K41,0)</f>
        <v>0</v>
      </c>
      <c r="Q20" s="158">
        <f>IF(OP!$B$7=NT!$U$3,+OP!L41,0)</f>
        <v>0</v>
      </c>
      <c r="R20" s="158">
        <f>IF(OP!$B$7=NT!$U$3,+OP!M41,0)</f>
        <v>0</v>
      </c>
      <c r="S20" s="158">
        <f>IF(OP!$B$7=NT!$U$3,+OP!N41,0)</f>
        <v>0</v>
      </c>
      <c r="T20" s="158">
        <f>IF(OP!$B$7=NT!$U$3,+OP!O41,0)</f>
        <v>0</v>
      </c>
      <c r="U20" s="158">
        <f>IF(OP!$B$7=NT!$U$3,+OP!P41,0)</f>
        <v>0</v>
      </c>
      <c r="V20" s="175"/>
      <c r="W20" s="158"/>
      <c r="X20" s="158">
        <f>+IF(OP!$B$7=NT!$U$3,VM!AG20,0)</f>
        <v>0</v>
      </c>
      <c r="Y20" s="158">
        <f>+IF(OP!$B$7=NT!$U$3,VM!AH20,0)</f>
        <v>0</v>
      </c>
      <c r="Z20" s="158">
        <f>+IF(OP!$B$7=NT!$U$3,VM!AI20,0)</f>
        <v>0</v>
      </c>
      <c r="AA20" s="158">
        <f>+IF(OP!$B$7=NT!$U$3,VM!AJ20,0)</f>
        <v>0</v>
      </c>
      <c r="AB20" s="158">
        <f>+IF(OP!$B$7=NT!$U$3,VM!AK20,0)</f>
        <v>0</v>
      </c>
      <c r="AC20" s="158">
        <f>+IF(OP!$B$7=NT!$U$3,VM!AL20,0)</f>
        <v>0</v>
      </c>
      <c r="AD20" s="158">
        <f>+IF(OP!$B$7=NT!$U$3,VM!AM20,0)</f>
        <v>0</v>
      </c>
      <c r="AE20" s="158">
        <f>+IF(OP!$B$7=NT!$U$3,VM!AN20,0)</f>
        <v>0</v>
      </c>
      <c r="AF20" s="158">
        <f>+IF(OP!$B$7=NT!$U$3,VM!AO20,0)</f>
        <v>0</v>
      </c>
      <c r="AG20" s="158">
        <f>+IF(OP!$B$7=NT!$U$3,VM!AP20,0)</f>
        <v>0</v>
      </c>
      <c r="AH20" s="158">
        <f>+IF(OP!$B$7=NT!$U$3,VM!AQ20,0)</f>
        <v>0</v>
      </c>
      <c r="AI20" s="158">
        <f>+IF(OP!$B$7=NT!$U$3,VM!AR20,0)</f>
        <v>0</v>
      </c>
      <c r="AJ20" s="452"/>
      <c r="AK20" s="450">
        <f t="shared" si="4"/>
        <v>0</v>
      </c>
      <c r="AL20" s="450">
        <f t="shared" si="5"/>
        <v>0</v>
      </c>
      <c r="AM20" s="450">
        <f t="shared" si="6"/>
        <v>0</v>
      </c>
      <c r="AN20" s="450">
        <f t="shared" si="7"/>
        <v>0</v>
      </c>
      <c r="AO20" s="450">
        <f t="shared" si="8"/>
        <v>0</v>
      </c>
      <c r="AP20" s="450">
        <f t="shared" si="9"/>
        <v>0</v>
      </c>
      <c r="AQ20" s="450">
        <f t="shared" si="10"/>
        <v>0</v>
      </c>
      <c r="AR20" s="450">
        <f t="shared" si="11"/>
        <v>0</v>
      </c>
      <c r="AS20" s="450">
        <f t="shared" si="12"/>
        <v>0</v>
      </c>
      <c r="AT20" s="450">
        <f t="shared" si="13"/>
        <v>0</v>
      </c>
      <c r="AU20" s="450">
        <f t="shared" si="14"/>
        <v>0</v>
      </c>
      <c r="AV20" s="450">
        <f t="shared" si="15"/>
        <v>0</v>
      </c>
      <c r="AW20" s="450">
        <f t="shared" si="16"/>
        <v>0</v>
      </c>
    </row>
    <row r="21" spans="2:49">
      <c r="B21" s="162" t="str">
        <f>+OP!B23</f>
        <v>Nom Producte/Servei 14</v>
      </c>
      <c r="C21" s="195">
        <f t="shared" si="3"/>
        <v>0</v>
      </c>
      <c r="D21" s="222">
        <f>+OP!$E23</f>
        <v>0</v>
      </c>
      <c r="E21" s="195">
        <f t="shared" si="17"/>
        <v>0</v>
      </c>
      <c r="F21" s="714">
        <f>+OP!$I$23</f>
        <v>0</v>
      </c>
      <c r="G21" s="158">
        <f t="shared" si="18"/>
        <v>0</v>
      </c>
      <c r="H21" s="133"/>
      <c r="I21" s="158">
        <f>IF(OP!$B$7=NT!$U$3,OP!D23,0)</f>
        <v>0</v>
      </c>
      <c r="J21" s="158">
        <f>IF(OP!$B$7=NT!$U$3,+OP!E42,0)</f>
        <v>0</v>
      </c>
      <c r="K21" s="158">
        <f>IF(OP!$B$7=NT!$U$3,+OP!F42,0)</f>
        <v>0</v>
      </c>
      <c r="L21" s="158">
        <f>IF(OP!$B$7=NT!$U$3,+OP!G42,0)</f>
        <v>0</v>
      </c>
      <c r="M21" s="158">
        <f>IF(OP!$B$7=NT!$U$3,+OP!H42,0)</f>
        <v>0</v>
      </c>
      <c r="N21" s="158">
        <f>IF(OP!$B$7=NT!$U$3,+OP!I42,0)</f>
        <v>0</v>
      </c>
      <c r="O21" s="158">
        <f>IF(OP!$B$7=NT!$U$3,+OP!J42,0)</f>
        <v>0</v>
      </c>
      <c r="P21" s="158">
        <f>IF(OP!$B$7=NT!$U$3,+OP!K42,0)</f>
        <v>0</v>
      </c>
      <c r="Q21" s="158">
        <f>IF(OP!$B$7=NT!$U$3,+OP!L42,0)</f>
        <v>0</v>
      </c>
      <c r="R21" s="158">
        <f>IF(OP!$B$7=NT!$U$3,+OP!M42,0)</f>
        <v>0</v>
      </c>
      <c r="S21" s="158">
        <f>IF(OP!$B$7=NT!$U$3,+OP!N42,0)</f>
        <v>0</v>
      </c>
      <c r="T21" s="158">
        <f>IF(OP!$B$7=NT!$U$3,+OP!O42,0)</f>
        <v>0</v>
      </c>
      <c r="U21" s="158">
        <f>IF(OP!$B$7=NT!$U$3,+OP!P42,0)</f>
        <v>0</v>
      </c>
      <c r="V21" s="175"/>
      <c r="W21" s="158"/>
      <c r="X21" s="158">
        <f>+IF(OP!$B$7=NT!$U$3,VM!AG21,0)</f>
        <v>0</v>
      </c>
      <c r="Y21" s="158">
        <f>+IF(OP!$B$7=NT!$U$3,VM!AH21,0)</f>
        <v>0</v>
      </c>
      <c r="Z21" s="158">
        <f>+IF(OP!$B$7=NT!$U$3,VM!AI21,0)</f>
        <v>0</v>
      </c>
      <c r="AA21" s="158">
        <f>+IF(OP!$B$7=NT!$U$3,VM!AJ21,0)</f>
        <v>0</v>
      </c>
      <c r="AB21" s="158">
        <f>+IF(OP!$B$7=NT!$U$3,VM!AK21,0)</f>
        <v>0</v>
      </c>
      <c r="AC21" s="158">
        <f>+IF(OP!$B$7=NT!$U$3,VM!AL21,0)</f>
        <v>0</v>
      </c>
      <c r="AD21" s="158">
        <f>+IF(OP!$B$7=NT!$U$3,VM!AM21,0)</f>
        <v>0</v>
      </c>
      <c r="AE21" s="158">
        <f>+IF(OP!$B$7=NT!$U$3,VM!AN21,0)</f>
        <v>0</v>
      </c>
      <c r="AF21" s="158">
        <f>+IF(OP!$B$7=NT!$U$3,VM!AO21,0)</f>
        <v>0</v>
      </c>
      <c r="AG21" s="158">
        <f>+IF(OP!$B$7=NT!$U$3,VM!AP21,0)</f>
        <v>0</v>
      </c>
      <c r="AH21" s="158">
        <f>+IF(OP!$B$7=NT!$U$3,VM!AQ21,0)</f>
        <v>0</v>
      </c>
      <c r="AI21" s="158">
        <f>+IF(OP!$B$7=NT!$U$3,VM!AR21,0)</f>
        <v>0</v>
      </c>
      <c r="AJ21" s="452"/>
      <c r="AK21" s="450">
        <f t="shared" si="4"/>
        <v>0</v>
      </c>
      <c r="AL21" s="450">
        <f t="shared" si="5"/>
        <v>0</v>
      </c>
      <c r="AM21" s="450">
        <f t="shared" si="6"/>
        <v>0</v>
      </c>
      <c r="AN21" s="450">
        <f t="shared" si="7"/>
        <v>0</v>
      </c>
      <c r="AO21" s="450">
        <f t="shared" si="8"/>
        <v>0</v>
      </c>
      <c r="AP21" s="450">
        <f t="shared" si="9"/>
        <v>0</v>
      </c>
      <c r="AQ21" s="450">
        <f t="shared" si="10"/>
        <v>0</v>
      </c>
      <c r="AR21" s="450">
        <f t="shared" si="11"/>
        <v>0</v>
      </c>
      <c r="AS21" s="450">
        <f t="shared" si="12"/>
        <v>0</v>
      </c>
      <c r="AT21" s="450">
        <f t="shared" si="13"/>
        <v>0</v>
      </c>
      <c r="AU21" s="450">
        <f t="shared" si="14"/>
        <v>0</v>
      </c>
      <c r="AV21" s="450">
        <f t="shared" si="15"/>
        <v>0</v>
      </c>
      <c r="AW21" s="450">
        <f t="shared" si="16"/>
        <v>0</v>
      </c>
    </row>
    <row r="22" spans="2:49">
      <c r="B22" s="162" t="str">
        <f>+OP!B24</f>
        <v>Nom Producte/Servei 15</v>
      </c>
      <c r="C22" s="195">
        <f t="shared" si="3"/>
        <v>0</v>
      </c>
      <c r="D22" s="222">
        <f>+OP!$E24</f>
        <v>0</v>
      </c>
      <c r="E22" s="195">
        <f t="shared" si="17"/>
        <v>0</v>
      </c>
      <c r="F22" s="714">
        <f>+OP!$I$24</f>
        <v>0</v>
      </c>
      <c r="G22" s="158">
        <f t="shared" si="18"/>
        <v>0</v>
      </c>
      <c r="H22" s="133"/>
      <c r="I22" s="158">
        <f>IF(OP!$B$7=NT!$U$3,OP!D24,0)</f>
        <v>0</v>
      </c>
      <c r="J22" s="158">
        <f>IF(OP!$B$7=NT!$U$3,+OP!E43,0)</f>
        <v>0</v>
      </c>
      <c r="K22" s="158">
        <f>IF(OP!$B$7=NT!$U$3,+OP!F43,0)</f>
        <v>0</v>
      </c>
      <c r="L22" s="158">
        <f>IF(OP!$B$7=NT!$U$3,+OP!G43,0)</f>
        <v>0</v>
      </c>
      <c r="M22" s="158">
        <f>IF(OP!$B$7=NT!$U$3,+OP!H43,0)</f>
        <v>0</v>
      </c>
      <c r="N22" s="158">
        <f>IF(OP!$B$7=NT!$U$3,+OP!I43,0)</f>
        <v>0</v>
      </c>
      <c r="O22" s="158">
        <f>IF(OP!$B$7=NT!$U$3,+OP!J43,0)</f>
        <v>0</v>
      </c>
      <c r="P22" s="158">
        <f>IF(OP!$B$7=NT!$U$3,+OP!K43,0)</f>
        <v>0</v>
      </c>
      <c r="Q22" s="158">
        <f>IF(OP!$B$7=NT!$U$3,+OP!L43,0)</f>
        <v>0</v>
      </c>
      <c r="R22" s="158">
        <f>IF(OP!$B$7=NT!$U$3,+OP!M43,0)</f>
        <v>0</v>
      </c>
      <c r="S22" s="158">
        <f>IF(OP!$B$7=NT!$U$3,+OP!N43,0)</f>
        <v>0</v>
      </c>
      <c r="T22" s="158">
        <f>IF(OP!$B$7=NT!$U$3,+OP!O43,0)</f>
        <v>0</v>
      </c>
      <c r="U22" s="158">
        <f>IF(OP!$B$7=NT!$U$3,+OP!P43,0)</f>
        <v>0</v>
      </c>
      <c r="V22" s="175"/>
      <c r="W22" s="158"/>
      <c r="X22" s="158">
        <f>+IF(OP!$B$7=NT!$U$3,VM!AG22,0)</f>
        <v>0</v>
      </c>
      <c r="Y22" s="158">
        <f>+IF(OP!$B$7=NT!$U$3,VM!AH22,0)</f>
        <v>0</v>
      </c>
      <c r="Z22" s="158">
        <f>+IF(OP!$B$7=NT!$U$3,VM!AI22,0)</f>
        <v>0</v>
      </c>
      <c r="AA22" s="158">
        <f>+IF(OP!$B$7=NT!$U$3,VM!AJ22,0)</f>
        <v>0</v>
      </c>
      <c r="AB22" s="158">
        <f>+IF(OP!$B$7=NT!$U$3,VM!AK22,0)</f>
        <v>0</v>
      </c>
      <c r="AC22" s="158">
        <f>+IF(OP!$B$7=NT!$U$3,VM!AL22,0)</f>
        <v>0</v>
      </c>
      <c r="AD22" s="158">
        <f>+IF(OP!$B$7=NT!$U$3,VM!AM22,0)</f>
        <v>0</v>
      </c>
      <c r="AE22" s="158">
        <f>+IF(OP!$B$7=NT!$U$3,VM!AN22,0)</f>
        <v>0</v>
      </c>
      <c r="AF22" s="158">
        <f>+IF(OP!$B$7=NT!$U$3,VM!AO22,0)</f>
        <v>0</v>
      </c>
      <c r="AG22" s="158">
        <f>+IF(OP!$B$7=NT!$U$3,VM!AP22,0)</f>
        <v>0</v>
      </c>
      <c r="AH22" s="158">
        <f>+IF(OP!$B$7=NT!$U$3,VM!AQ22,0)</f>
        <v>0</v>
      </c>
      <c r="AI22" s="158">
        <f>+IF(OP!$B$7=NT!$U$3,VM!AR22,0)</f>
        <v>0</v>
      </c>
      <c r="AJ22" s="452"/>
      <c r="AK22" s="450">
        <f t="shared" si="4"/>
        <v>0</v>
      </c>
      <c r="AL22" s="450">
        <f t="shared" si="5"/>
        <v>0</v>
      </c>
      <c r="AM22" s="450">
        <f t="shared" si="6"/>
        <v>0</v>
      </c>
      <c r="AN22" s="450">
        <f t="shared" si="7"/>
        <v>0</v>
      </c>
      <c r="AO22" s="450">
        <f t="shared" si="8"/>
        <v>0</v>
      </c>
      <c r="AP22" s="450">
        <f t="shared" si="9"/>
        <v>0</v>
      </c>
      <c r="AQ22" s="450">
        <f t="shared" si="10"/>
        <v>0</v>
      </c>
      <c r="AR22" s="450">
        <f t="shared" si="11"/>
        <v>0</v>
      </c>
      <c r="AS22" s="450">
        <f t="shared" si="12"/>
        <v>0</v>
      </c>
      <c r="AT22" s="450">
        <f t="shared" si="13"/>
        <v>0</v>
      </c>
      <c r="AU22" s="450">
        <f t="shared" si="14"/>
        <v>0</v>
      </c>
      <c r="AV22" s="450">
        <f t="shared" si="15"/>
        <v>0</v>
      </c>
      <c r="AW22" s="450">
        <f t="shared" si="16"/>
        <v>0</v>
      </c>
    </row>
    <row r="23" spans="2:49" collapsed="1">
      <c r="B23" s="160" t="s">
        <v>17</v>
      </c>
      <c r="C23" s="157">
        <f t="shared" si="3"/>
        <v>600</v>
      </c>
      <c r="D23" s="223"/>
      <c r="E23" s="202">
        <f>SUM(AK23:AW23)</f>
        <v>4400</v>
      </c>
      <c r="F23" s="156"/>
      <c r="G23" s="202">
        <f>SUM(G8:G22)</f>
        <v>5324</v>
      </c>
      <c r="H23" s="203"/>
      <c r="I23" s="156">
        <f>SUM(I8:I22)</f>
        <v>500</v>
      </c>
      <c r="J23" s="156">
        <f>SUM(J8:J22)</f>
        <v>0</v>
      </c>
      <c r="K23" s="156">
        <f t="shared" ref="K23:U23" si="19">SUM(K8:K22)</f>
        <v>0</v>
      </c>
      <c r="L23" s="156">
        <f t="shared" si="19"/>
        <v>0</v>
      </c>
      <c r="M23" s="156">
        <f t="shared" si="19"/>
        <v>200</v>
      </c>
      <c r="N23" s="156">
        <f t="shared" si="19"/>
        <v>0</v>
      </c>
      <c r="O23" s="156">
        <f t="shared" si="19"/>
        <v>0</v>
      </c>
      <c r="P23" s="156">
        <f t="shared" si="19"/>
        <v>200</v>
      </c>
      <c r="Q23" s="156">
        <f t="shared" si="19"/>
        <v>0</v>
      </c>
      <c r="R23" s="156">
        <f t="shared" si="19"/>
        <v>0</v>
      </c>
      <c r="S23" s="156">
        <f t="shared" si="19"/>
        <v>200</v>
      </c>
      <c r="T23" s="156">
        <f t="shared" si="19"/>
        <v>0</v>
      </c>
      <c r="U23" s="317">
        <f t="shared" si="19"/>
        <v>0</v>
      </c>
      <c r="V23" s="205"/>
      <c r="W23" s="157">
        <f>SUM(W8:W22)</f>
        <v>0</v>
      </c>
      <c r="X23" s="157">
        <f>SUM(X8:X22)</f>
        <v>0</v>
      </c>
      <c r="Y23" s="157">
        <f t="shared" ref="Y23:AI23" si="20">SUM(Y8:Y22)</f>
        <v>0</v>
      </c>
      <c r="Z23" s="157">
        <f t="shared" si="20"/>
        <v>0</v>
      </c>
      <c r="AA23" s="157">
        <f t="shared" si="20"/>
        <v>0</v>
      </c>
      <c r="AB23" s="157">
        <f t="shared" si="20"/>
        <v>0</v>
      </c>
      <c r="AC23" s="157">
        <f t="shared" si="20"/>
        <v>0</v>
      </c>
      <c r="AD23" s="157">
        <f t="shared" si="20"/>
        <v>0</v>
      </c>
      <c r="AE23" s="157">
        <f t="shared" si="20"/>
        <v>0</v>
      </c>
      <c r="AF23" s="157">
        <f t="shared" si="20"/>
        <v>0</v>
      </c>
      <c r="AG23" s="157">
        <f t="shared" si="20"/>
        <v>0</v>
      </c>
      <c r="AH23" s="157">
        <f t="shared" si="20"/>
        <v>0</v>
      </c>
      <c r="AI23" s="204">
        <f t="shared" si="20"/>
        <v>0</v>
      </c>
      <c r="AJ23" s="453"/>
      <c r="AK23" s="451">
        <f>SUM(AK8:AK22)</f>
        <v>2000</v>
      </c>
      <c r="AL23" s="451">
        <f>SUM(AL8:AL22)</f>
        <v>0</v>
      </c>
      <c r="AM23" s="157">
        <f t="shared" ref="AM23:AW23" si="21">SUM(AM8:AM22)</f>
        <v>0</v>
      </c>
      <c r="AN23" s="157">
        <f t="shared" si="21"/>
        <v>0</v>
      </c>
      <c r="AO23" s="157">
        <f t="shared" si="21"/>
        <v>800</v>
      </c>
      <c r="AP23" s="157">
        <f t="shared" si="21"/>
        <v>0</v>
      </c>
      <c r="AQ23" s="157">
        <f t="shared" si="21"/>
        <v>0</v>
      </c>
      <c r="AR23" s="157">
        <f t="shared" si="21"/>
        <v>800</v>
      </c>
      <c r="AS23" s="157">
        <f t="shared" si="21"/>
        <v>0</v>
      </c>
      <c r="AT23" s="157">
        <f t="shared" si="21"/>
        <v>0</v>
      </c>
      <c r="AU23" s="157">
        <f t="shared" si="21"/>
        <v>800</v>
      </c>
      <c r="AV23" s="157">
        <f t="shared" si="21"/>
        <v>0</v>
      </c>
      <c r="AW23" s="157">
        <f t="shared" si="21"/>
        <v>0</v>
      </c>
    </row>
    <row r="24" spans="2:49">
      <c r="B24" s="140"/>
      <c r="C24" s="147"/>
      <c r="H24" s="147"/>
      <c r="J24" s="136"/>
      <c r="K24" s="136"/>
      <c r="L24" s="136"/>
      <c r="M24" s="314"/>
      <c r="N24" s="314"/>
      <c r="O24" s="314"/>
      <c r="P24" s="314"/>
      <c r="Q24" s="314"/>
      <c r="R24" s="314"/>
      <c r="S24" s="314"/>
      <c r="T24" s="314"/>
      <c r="U24" s="314"/>
      <c r="X24" s="122"/>
      <c r="Y24" s="122"/>
      <c r="Z24" s="122"/>
      <c r="AA24" s="122"/>
      <c r="AB24" s="122"/>
      <c r="AC24" s="122"/>
      <c r="AD24" s="122"/>
      <c r="AE24" s="122"/>
      <c r="AF24" s="122"/>
      <c r="AG24" s="122"/>
      <c r="AH24" s="122"/>
      <c r="AJ24" s="188"/>
    </row>
    <row r="25" spans="2:49">
      <c r="B25" s="199" t="s">
        <v>35</v>
      </c>
      <c r="C25" s="200" t="s">
        <v>206</v>
      </c>
      <c r="D25" s="200" t="s">
        <v>31</v>
      </c>
      <c r="E25" s="200" t="s">
        <v>17</v>
      </c>
      <c r="F25" s="713" t="s">
        <v>1365</v>
      </c>
      <c r="G25" s="713" t="s">
        <v>1364</v>
      </c>
      <c r="H25" s="150"/>
      <c r="J25" s="315">
        <f>EDATE(U7,1)</f>
        <v>41275</v>
      </c>
      <c r="K25" s="315">
        <f>EDATE(J25,1)</f>
        <v>41306</v>
      </c>
      <c r="L25" s="315">
        <f>EDATE(K25,1)</f>
        <v>41334</v>
      </c>
      <c r="M25" s="315">
        <f t="shared" ref="M25:U25" si="22">EDATE(L25,1)</f>
        <v>41365</v>
      </c>
      <c r="N25" s="315">
        <f t="shared" si="22"/>
        <v>41395</v>
      </c>
      <c r="O25" s="315">
        <f t="shared" si="22"/>
        <v>41426</v>
      </c>
      <c r="P25" s="315">
        <f t="shared" si="22"/>
        <v>41456</v>
      </c>
      <c r="Q25" s="315">
        <f t="shared" si="22"/>
        <v>41487</v>
      </c>
      <c r="R25" s="315">
        <f t="shared" si="22"/>
        <v>41518</v>
      </c>
      <c r="S25" s="315">
        <f t="shared" si="22"/>
        <v>41548</v>
      </c>
      <c r="T25" s="315">
        <f t="shared" si="22"/>
        <v>41579</v>
      </c>
      <c r="U25" s="316">
        <f t="shared" si="22"/>
        <v>41609</v>
      </c>
      <c r="V25" s="201"/>
      <c r="X25" s="155">
        <f t="shared" ref="X25:AI25" si="23">+J25</f>
        <v>41275</v>
      </c>
      <c r="Y25" s="155">
        <f t="shared" si="23"/>
        <v>41306</v>
      </c>
      <c r="Z25" s="155">
        <f t="shared" si="23"/>
        <v>41334</v>
      </c>
      <c r="AA25" s="155">
        <f t="shared" si="23"/>
        <v>41365</v>
      </c>
      <c r="AB25" s="155">
        <f t="shared" si="23"/>
        <v>41395</v>
      </c>
      <c r="AC25" s="155">
        <f t="shared" si="23"/>
        <v>41426</v>
      </c>
      <c r="AD25" s="155">
        <f t="shared" si="23"/>
        <v>41456</v>
      </c>
      <c r="AE25" s="155">
        <f t="shared" si="23"/>
        <v>41487</v>
      </c>
      <c r="AF25" s="155">
        <f t="shared" si="23"/>
        <v>41518</v>
      </c>
      <c r="AG25" s="155">
        <f t="shared" si="23"/>
        <v>41548</v>
      </c>
      <c r="AH25" s="155">
        <f t="shared" si="23"/>
        <v>41579</v>
      </c>
      <c r="AI25" s="155">
        <f t="shared" si="23"/>
        <v>41609</v>
      </c>
      <c r="AJ25" s="168"/>
      <c r="AL25" s="449">
        <f>+J25</f>
        <v>41275</v>
      </c>
      <c r="AM25" s="155">
        <f>EDATE(AL25,1)</f>
        <v>41306</v>
      </c>
      <c r="AN25" s="155">
        <f>EDATE(AM25,1)</f>
        <v>41334</v>
      </c>
      <c r="AO25" s="155">
        <f t="shared" ref="AO25:AW25" si="24">EDATE(AN25,1)</f>
        <v>41365</v>
      </c>
      <c r="AP25" s="155">
        <f t="shared" si="24"/>
        <v>41395</v>
      </c>
      <c r="AQ25" s="155">
        <f t="shared" si="24"/>
        <v>41426</v>
      </c>
      <c r="AR25" s="155">
        <f t="shared" si="24"/>
        <v>41456</v>
      </c>
      <c r="AS25" s="155">
        <f t="shared" si="24"/>
        <v>41487</v>
      </c>
      <c r="AT25" s="155">
        <f t="shared" si="24"/>
        <v>41518</v>
      </c>
      <c r="AU25" s="155">
        <f t="shared" si="24"/>
        <v>41548</v>
      </c>
      <c r="AV25" s="155">
        <f t="shared" si="24"/>
        <v>41579</v>
      </c>
      <c r="AW25" s="193">
        <f t="shared" si="24"/>
        <v>41609</v>
      </c>
    </row>
    <row r="26" spans="2:49">
      <c r="B26" s="162" t="str">
        <f t="shared" ref="B26:B40" si="25">+B8</f>
        <v>Envasos reutilitzables</v>
      </c>
      <c r="C26" s="195">
        <f t="shared" ref="C26:C41" si="26">SUM(J26:U26)</f>
        <v>0</v>
      </c>
      <c r="D26" s="222">
        <f>+D8+D8*OP!G10</f>
        <v>4.08</v>
      </c>
      <c r="E26" s="195">
        <f t="shared" ref="E26:E41" si="27">SUM(AL26:AW26)</f>
        <v>0</v>
      </c>
      <c r="F26" s="714">
        <f>+OP!$I$10</f>
        <v>0.21</v>
      </c>
      <c r="G26" s="158">
        <f>+E26*(1+F26)</f>
        <v>0</v>
      </c>
      <c r="H26" s="133"/>
      <c r="J26" s="158">
        <f>IF(OP!$B$7=NT!$U$3,+OP!R29,0)</f>
        <v>0</v>
      </c>
      <c r="K26" s="158">
        <f>IF(OP!$B$7=NT!$U$3,+OP!S29,0)</f>
        <v>0</v>
      </c>
      <c r="L26" s="158">
        <f>IF(OP!$B$7=NT!$U$3,+OP!T29,0)</f>
        <v>0</v>
      </c>
      <c r="M26" s="158">
        <f>IF(OP!$B$7=NT!$U$3,+OP!U29,0)</f>
        <v>0</v>
      </c>
      <c r="N26" s="158">
        <f>IF(OP!$B$7=NT!$U$3,+OP!V29,0)</f>
        <v>0</v>
      </c>
      <c r="O26" s="158">
        <f>IF(OP!$B$7=NT!$U$3,+OP!W29,0)</f>
        <v>0</v>
      </c>
      <c r="P26" s="158">
        <f>IF(OP!$B$7=NT!$U$3,+OP!X29,0)</f>
        <v>0</v>
      </c>
      <c r="Q26" s="158">
        <f>IF(OP!$B$7=NT!$U$3,+OP!Y29,0)</f>
        <v>0</v>
      </c>
      <c r="R26" s="158">
        <f>IF(OP!$B$7=NT!$U$3,+OP!Z29,0)</f>
        <v>0</v>
      </c>
      <c r="S26" s="158">
        <f>IF(OP!$B$7=NT!$U$3,+OP!AA29,0)</f>
        <v>0</v>
      </c>
      <c r="T26" s="158">
        <f>IF(OP!$B$7=NT!$U$3,+OP!AB29,0)</f>
        <v>0</v>
      </c>
      <c r="U26" s="158">
        <f>IF(OP!$B$7=NT!$U$3,+OP!AC29,0)</f>
        <v>0</v>
      </c>
      <c r="V26" s="175"/>
      <c r="X26" s="158">
        <f>+IF(OP!$B$7=NT!$U$3,VM!AG26,0)</f>
        <v>0</v>
      </c>
      <c r="Y26" s="158">
        <f>+IF(OP!$B$7=NT!$U$3,VM!AH26,0)</f>
        <v>0</v>
      </c>
      <c r="Z26" s="158">
        <f>+IF(OP!$B$7=NT!$U$3,VM!AI26,0)</f>
        <v>0</v>
      </c>
      <c r="AA26" s="158">
        <f>+IF(OP!$B$7=NT!$U$3,VM!AJ26,0)</f>
        <v>0</v>
      </c>
      <c r="AB26" s="158">
        <f>+IF(OP!$B$7=NT!$U$3,VM!AK26,0)</f>
        <v>0</v>
      </c>
      <c r="AC26" s="158">
        <f>+IF(OP!$B$7=NT!$U$3,VM!AL26,0)</f>
        <v>0</v>
      </c>
      <c r="AD26" s="158">
        <f>+IF(OP!$B$7=NT!$U$3,VM!AM26,0)</f>
        <v>0</v>
      </c>
      <c r="AE26" s="158">
        <f>+IF(OP!$B$7=NT!$U$3,VM!AN26,0)</f>
        <v>0</v>
      </c>
      <c r="AF26" s="158">
        <f>+IF(OP!$B$7=NT!$U$3,VM!AO26,0)</f>
        <v>0</v>
      </c>
      <c r="AG26" s="158">
        <f>+IF(OP!$B$7=NT!$U$3,VM!AP26,0)</f>
        <v>0</v>
      </c>
      <c r="AH26" s="158">
        <f>+IF(OP!$B$7=NT!$U$3,VM!AQ26,0)</f>
        <v>0</v>
      </c>
      <c r="AI26" s="158">
        <f>+IF(OP!$B$7=NT!$U$3,VM!AR26,0)</f>
        <v>0</v>
      </c>
      <c r="AJ26" s="452"/>
      <c r="AL26" s="450">
        <f t="shared" ref="AL26:AL40" si="28">+J26*$D26+X26</f>
        <v>0</v>
      </c>
      <c r="AM26" s="450">
        <f t="shared" ref="AM26:AM40" si="29">+K26*$D26+Y26</f>
        <v>0</v>
      </c>
      <c r="AN26" s="450">
        <f t="shared" ref="AN26:AN40" si="30">+L26*$D26+Z26</f>
        <v>0</v>
      </c>
      <c r="AO26" s="450">
        <f t="shared" ref="AO26:AO40" si="31">+M26*$D26+AA26</f>
        <v>0</v>
      </c>
      <c r="AP26" s="450">
        <f t="shared" ref="AP26:AP40" si="32">+N26*$D26+AB26</f>
        <v>0</v>
      </c>
      <c r="AQ26" s="450">
        <f t="shared" ref="AQ26:AQ40" si="33">+O26*$D26+AC26</f>
        <v>0</v>
      </c>
      <c r="AR26" s="450">
        <f t="shared" ref="AR26:AR40" si="34">+P26*$D26+AD26</f>
        <v>0</v>
      </c>
      <c r="AS26" s="450">
        <f t="shared" ref="AS26:AS40" si="35">+Q26*$D26+AE26</f>
        <v>0</v>
      </c>
      <c r="AT26" s="450">
        <f t="shared" ref="AT26:AT40" si="36">+R26*$D26+AF26</f>
        <v>0</v>
      </c>
      <c r="AU26" s="450">
        <f t="shared" ref="AU26:AU40" si="37">+S26*$D26+AG26</f>
        <v>0</v>
      </c>
      <c r="AV26" s="450">
        <f t="shared" ref="AV26:AV40" si="38">+T26*$D26+AH26</f>
        <v>0</v>
      </c>
      <c r="AW26" s="450">
        <f t="shared" ref="AW26:AW40" si="39">+U26*$D26+AI26</f>
        <v>0</v>
      </c>
    </row>
    <row r="27" spans="2:49">
      <c r="B27" s="162" t="str">
        <f t="shared" si="25"/>
        <v>Vendes per entregues</v>
      </c>
      <c r="C27" s="195">
        <f t="shared" si="26"/>
        <v>0</v>
      </c>
      <c r="D27" s="222">
        <f>+D9+D9*OP!G11</f>
        <v>0</v>
      </c>
      <c r="E27" s="195">
        <f t="shared" si="27"/>
        <v>0</v>
      </c>
      <c r="F27" s="714">
        <f>+OP!$I$11</f>
        <v>0</v>
      </c>
      <c r="G27" s="158">
        <f t="shared" ref="G27:G40" si="40">+E27*(1+F27)</f>
        <v>0</v>
      </c>
      <c r="H27" s="133"/>
      <c r="J27" s="158">
        <f>IF(OP!$B$7=NT!$U$3,+OP!R30,0)</f>
        <v>0</v>
      </c>
      <c r="K27" s="158">
        <f>IF(OP!$B$7=NT!$U$3,+OP!S30,0)</f>
        <v>0</v>
      </c>
      <c r="L27" s="158">
        <f>IF(OP!$B$7=NT!$U$3,+OP!T30,0)</f>
        <v>0</v>
      </c>
      <c r="M27" s="158">
        <f>IF(OP!$B$7=NT!$U$3,+OP!U30,0)</f>
        <v>0</v>
      </c>
      <c r="N27" s="158">
        <f>IF(OP!$B$7=NT!$U$3,+OP!V30,0)</f>
        <v>0</v>
      </c>
      <c r="O27" s="158">
        <f>IF(OP!$B$7=NT!$U$3,+OP!W30,0)</f>
        <v>0</v>
      </c>
      <c r="P27" s="158">
        <f>IF(OP!$B$7=NT!$U$3,+OP!X30,0)</f>
        <v>0</v>
      </c>
      <c r="Q27" s="158">
        <f>IF(OP!$B$7=NT!$U$3,+OP!Y30,0)</f>
        <v>0</v>
      </c>
      <c r="R27" s="158">
        <f>IF(OP!$B$7=NT!$U$3,+OP!Z30,0)</f>
        <v>0</v>
      </c>
      <c r="S27" s="158">
        <f>IF(OP!$B$7=NT!$U$3,+OP!AA30,0)</f>
        <v>0</v>
      </c>
      <c r="T27" s="158">
        <f>IF(OP!$B$7=NT!$U$3,+OP!AB30,0)</f>
        <v>0</v>
      </c>
      <c r="U27" s="158">
        <f>IF(OP!$B$7=NT!$U$3,+OP!AC30,0)</f>
        <v>0</v>
      </c>
      <c r="V27" s="175"/>
      <c r="X27" s="158">
        <f>+IF(OP!$B$7=NT!$U$3,VM!AG27,0)</f>
        <v>0</v>
      </c>
      <c r="Y27" s="158">
        <f>+IF(OP!$B$7=NT!$U$3,VM!AH27,0)</f>
        <v>0</v>
      </c>
      <c r="Z27" s="158">
        <f>+IF(OP!$B$7=NT!$U$3,VM!AI27,0)</f>
        <v>0</v>
      </c>
      <c r="AA27" s="158">
        <f>+IF(OP!$B$7=NT!$U$3,VM!AJ27,0)</f>
        <v>0</v>
      </c>
      <c r="AB27" s="158">
        <f>+IF(OP!$B$7=NT!$U$3,VM!AK27,0)</f>
        <v>0</v>
      </c>
      <c r="AC27" s="158">
        <f>+IF(OP!$B$7=NT!$U$3,VM!AL27,0)</f>
        <v>0</v>
      </c>
      <c r="AD27" s="158">
        <f>+IF(OP!$B$7=NT!$U$3,VM!AM27,0)</f>
        <v>0</v>
      </c>
      <c r="AE27" s="158">
        <f>+IF(OP!$B$7=NT!$U$3,VM!AN27,0)</f>
        <v>0</v>
      </c>
      <c r="AF27" s="158">
        <f>+IF(OP!$B$7=NT!$U$3,VM!AO27,0)</f>
        <v>0</v>
      </c>
      <c r="AG27" s="158">
        <f>+IF(OP!$B$7=NT!$U$3,VM!AP27,0)</f>
        <v>0</v>
      </c>
      <c r="AH27" s="158">
        <f>+IF(OP!$B$7=NT!$U$3,VM!AQ27,0)</f>
        <v>0</v>
      </c>
      <c r="AI27" s="158">
        <f>+IF(OP!$B$7=NT!$U$3,VM!AR27,0)</f>
        <v>0</v>
      </c>
      <c r="AJ27" s="452"/>
      <c r="AL27" s="450">
        <f t="shared" si="28"/>
        <v>0</v>
      </c>
      <c r="AM27" s="450">
        <f t="shared" si="29"/>
        <v>0</v>
      </c>
      <c r="AN27" s="450">
        <f t="shared" si="30"/>
        <v>0</v>
      </c>
      <c r="AO27" s="450">
        <f t="shared" si="31"/>
        <v>0</v>
      </c>
      <c r="AP27" s="450">
        <f t="shared" si="32"/>
        <v>0</v>
      </c>
      <c r="AQ27" s="450">
        <f t="shared" si="33"/>
        <v>0</v>
      </c>
      <c r="AR27" s="450">
        <f t="shared" si="34"/>
        <v>0</v>
      </c>
      <c r="AS27" s="450">
        <f t="shared" si="35"/>
        <v>0</v>
      </c>
      <c r="AT27" s="450">
        <f t="shared" si="36"/>
        <v>0</v>
      </c>
      <c r="AU27" s="450">
        <f t="shared" si="37"/>
        <v>0</v>
      </c>
      <c r="AV27" s="450">
        <f t="shared" si="38"/>
        <v>0</v>
      </c>
      <c r="AW27" s="450">
        <f t="shared" si="39"/>
        <v>0</v>
      </c>
    </row>
    <row r="28" spans="2:49">
      <c r="B28" s="162" t="str">
        <f t="shared" si="25"/>
        <v>Anuncis locals</v>
      </c>
      <c r="C28" s="195">
        <f t="shared" si="26"/>
        <v>0</v>
      </c>
      <c r="D28" s="222">
        <f>+D10+D10*OP!G12</f>
        <v>0</v>
      </c>
      <c r="E28" s="195">
        <f t="shared" si="27"/>
        <v>0</v>
      </c>
      <c r="F28" s="714">
        <f>+OP!$I$12</f>
        <v>0</v>
      </c>
      <c r="G28" s="158">
        <f t="shared" si="40"/>
        <v>0</v>
      </c>
      <c r="H28" s="133"/>
      <c r="J28" s="158">
        <f>IF(OP!$B$7=NT!$U$3,+OP!R31,0)</f>
        <v>0</v>
      </c>
      <c r="K28" s="158">
        <f>IF(OP!$B$7=NT!$U$3,+OP!S31,0)</f>
        <v>0</v>
      </c>
      <c r="L28" s="158">
        <f>IF(OP!$B$7=NT!$U$3,+OP!T31,0)</f>
        <v>0</v>
      </c>
      <c r="M28" s="158">
        <f>IF(OP!$B$7=NT!$U$3,+OP!U31,0)</f>
        <v>0</v>
      </c>
      <c r="N28" s="158">
        <f>IF(OP!$B$7=NT!$U$3,+OP!V31,0)</f>
        <v>0</v>
      </c>
      <c r="O28" s="158">
        <f>IF(OP!$B$7=NT!$U$3,+OP!W31,0)</f>
        <v>0</v>
      </c>
      <c r="P28" s="158">
        <f>IF(OP!$B$7=NT!$U$3,+OP!X31,0)</f>
        <v>0</v>
      </c>
      <c r="Q28" s="158">
        <f>IF(OP!$B$7=NT!$U$3,+OP!Y31,0)</f>
        <v>0</v>
      </c>
      <c r="R28" s="158">
        <f>IF(OP!$B$7=NT!$U$3,+OP!Z31,0)</f>
        <v>0</v>
      </c>
      <c r="S28" s="158">
        <f>IF(OP!$B$7=NT!$U$3,+OP!AA31,0)</f>
        <v>0</v>
      </c>
      <c r="T28" s="158">
        <f>IF(OP!$B$7=NT!$U$3,+OP!AB31,0)</f>
        <v>0</v>
      </c>
      <c r="U28" s="158">
        <f>IF(OP!$B$7=NT!$U$3,+OP!AC31,0)</f>
        <v>0</v>
      </c>
      <c r="V28" s="175"/>
      <c r="X28" s="158">
        <f>+IF(OP!$B$7=NT!$U$3,VM!AG28,0)</f>
        <v>0</v>
      </c>
      <c r="Y28" s="158">
        <f>+IF(OP!$B$7=NT!$U$3,VM!AH28,0)</f>
        <v>0</v>
      </c>
      <c r="Z28" s="158">
        <f>+IF(OP!$B$7=NT!$U$3,VM!AI28,0)</f>
        <v>0</v>
      </c>
      <c r="AA28" s="158">
        <f>+IF(OP!$B$7=NT!$U$3,VM!AJ28,0)</f>
        <v>0</v>
      </c>
      <c r="AB28" s="158">
        <f>+IF(OP!$B$7=NT!$U$3,VM!AK28,0)</f>
        <v>0</v>
      </c>
      <c r="AC28" s="158">
        <f>+IF(OP!$B$7=NT!$U$3,VM!AL28,0)</f>
        <v>0</v>
      </c>
      <c r="AD28" s="158">
        <f>+IF(OP!$B$7=NT!$U$3,VM!AM28,0)</f>
        <v>0</v>
      </c>
      <c r="AE28" s="158">
        <f>+IF(OP!$B$7=NT!$U$3,VM!AN28,0)</f>
        <v>0</v>
      </c>
      <c r="AF28" s="158">
        <f>+IF(OP!$B$7=NT!$U$3,VM!AO28,0)</f>
        <v>0</v>
      </c>
      <c r="AG28" s="158">
        <f>+IF(OP!$B$7=NT!$U$3,VM!AP28,0)</f>
        <v>0</v>
      </c>
      <c r="AH28" s="158">
        <f>+IF(OP!$B$7=NT!$U$3,VM!AQ28,0)</f>
        <v>0</v>
      </c>
      <c r="AI28" s="158">
        <f>+IF(OP!$B$7=NT!$U$3,VM!AR28,0)</f>
        <v>0</v>
      </c>
      <c r="AJ28" s="452"/>
      <c r="AL28" s="450">
        <f t="shared" si="28"/>
        <v>0</v>
      </c>
      <c r="AM28" s="450">
        <f t="shared" si="29"/>
        <v>0</v>
      </c>
      <c r="AN28" s="450">
        <f t="shared" si="30"/>
        <v>0</v>
      </c>
      <c r="AO28" s="450">
        <f t="shared" si="31"/>
        <v>0</v>
      </c>
      <c r="AP28" s="450">
        <f t="shared" si="32"/>
        <v>0</v>
      </c>
      <c r="AQ28" s="450">
        <f t="shared" si="33"/>
        <v>0</v>
      </c>
      <c r="AR28" s="450">
        <f t="shared" si="34"/>
        <v>0</v>
      </c>
      <c r="AS28" s="450">
        <f t="shared" si="35"/>
        <v>0</v>
      </c>
      <c r="AT28" s="450">
        <f t="shared" si="36"/>
        <v>0</v>
      </c>
      <c r="AU28" s="450">
        <f t="shared" si="37"/>
        <v>0</v>
      </c>
      <c r="AV28" s="450">
        <f t="shared" si="38"/>
        <v>0</v>
      </c>
      <c r="AW28" s="450">
        <f t="shared" si="39"/>
        <v>0</v>
      </c>
    </row>
    <row r="29" spans="2:49">
      <c r="B29" s="162" t="str">
        <f t="shared" si="25"/>
        <v>Nom Producte/Servei 4</v>
      </c>
      <c r="C29" s="195">
        <f t="shared" si="26"/>
        <v>0</v>
      </c>
      <c r="D29" s="222">
        <f>+D11+D11*OP!G13</f>
        <v>0</v>
      </c>
      <c r="E29" s="195">
        <f t="shared" si="27"/>
        <v>0</v>
      </c>
      <c r="F29" s="714">
        <f>+OP!$I$13</f>
        <v>0</v>
      </c>
      <c r="G29" s="158">
        <f t="shared" si="40"/>
        <v>0</v>
      </c>
      <c r="H29" s="133"/>
      <c r="J29" s="158">
        <f>IF(OP!$B$7=NT!$U$3,+OP!R32,0)</f>
        <v>0</v>
      </c>
      <c r="K29" s="158">
        <f>IF(OP!$B$7=NT!$U$3,+OP!S32,0)</f>
        <v>0</v>
      </c>
      <c r="L29" s="158">
        <f>IF(OP!$B$7=NT!$U$3,+OP!T32,0)</f>
        <v>0</v>
      </c>
      <c r="M29" s="158">
        <f>IF(OP!$B$7=NT!$U$3,+OP!U32,0)</f>
        <v>0</v>
      </c>
      <c r="N29" s="158">
        <f>IF(OP!$B$7=NT!$U$3,+OP!V32,0)</f>
        <v>0</v>
      </c>
      <c r="O29" s="158">
        <f>IF(OP!$B$7=NT!$U$3,+OP!W32,0)</f>
        <v>0</v>
      </c>
      <c r="P29" s="158">
        <f>IF(OP!$B$7=NT!$U$3,+OP!X32,0)</f>
        <v>0</v>
      </c>
      <c r="Q29" s="158">
        <f>IF(OP!$B$7=NT!$U$3,+OP!Y32,0)</f>
        <v>0</v>
      </c>
      <c r="R29" s="158">
        <f>IF(OP!$B$7=NT!$U$3,+OP!Z32,0)</f>
        <v>0</v>
      </c>
      <c r="S29" s="158">
        <f>IF(OP!$B$7=NT!$U$3,+OP!AA32,0)</f>
        <v>0</v>
      </c>
      <c r="T29" s="158">
        <f>IF(OP!$B$7=NT!$U$3,+OP!AB32,0)</f>
        <v>0</v>
      </c>
      <c r="U29" s="158">
        <f>IF(OP!$B$7=NT!$U$3,+OP!AC32,0)</f>
        <v>0</v>
      </c>
      <c r="V29" s="175"/>
      <c r="X29" s="158">
        <f>+IF(OP!$B$7=NT!$U$3,VM!AG29,0)</f>
        <v>0</v>
      </c>
      <c r="Y29" s="158">
        <f>+IF(OP!$B$7=NT!$U$3,VM!AH29,0)</f>
        <v>0</v>
      </c>
      <c r="Z29" s="158">
        <f>+IF(OP!$B$7=NT!$U$3,VM!AI29,0)</f>
        <v>0</v>
      </c>
      <c r="AA29" s="158">
        <f>+IF(OP!$B$7=NT!$U$3,VM!AJ29,0)</f>
        <v>0</v>
      </c>
      <c r="AB29" s="158">
        <f>+IF(OP!$B$7=NT!$U$3,VM!AK29,0)</f>
        <v>0</v>
      </c>
      <c r="AC29" s="158">
        <f>+IF(OP!$B$7=NT!$U$3,VM!AL29,0)</f>
        <v>0</v>
      </c>
      <c r="AD29" s="158">
        <f>+IF(OP!$B$7=NT!$U$3,VM!AM29,0)</f>
        <v>0</v>
      </c>
      <c r="AE29" s="158">
        <f>+IF(OP!$B$7=NT!$U$3,VM!AN29,0)</f>
        <v>0</v>
      </c>
      <c r="AF29" s="158">
        <f>+IF(OP!$B$7=NT!$U$3,VM!AO29,0)</f>
        <v>0</v>
      </c>
      <c r="AG29" s="158">
        <f>+IF(OP!$B$7=NT!$U$3,VM!AP29,0)</f>
        <v>0</v>
      </c>
      <c r="AH29" s="158">
        <f>+IF(OP!$B$7=NT!$U$3,VM!AQ29,0)</f>
        <v>0</v>
      </c>
      <c r="AI29" s="158">
        <f>+IF(OP!$B$7=NT!$U$3,VM!AR29,0)</f>
        <v>0</v>
      </c>
      <c r="AJ29" s="452"/>
      <c r="AL29" s="450">
        <f t="shared" si="28"/>
        <v>0</v>
      </c>
      <c r="AM29" s="450">
        <f t="shared" si="29"/>
        <v>0</v>
      </c>
      <c r="AN29" s="450">
        <f t="shared" si="30"/>
        <v>0</v>
      </c>
      <c r="AO29" s="450">
        <f t="shared" si="31"/>
        <v>0</v>
      </c>
      <c r="AP29" s="450">
        <f t="shared" si="32"/>
        <v>0</v>
      </c>
      <c r="AQ29" s="450">
        <f t="shared" si="33"/>
        <v>0</v>
      </c>
      <c r="AR29" s="450">
        <f t="shared" si="34"/>
        <v>0</v>
      </c>
      <c r="AS29" s="450">
        <f t="shared" si="35"/>
        <v>0</v>
      </c>
      <c r="AT29" s="450">
        <f t="shared" si="36"/>
        <v>0</v>
      </c>
      <c r="AU29" s="450">
        <f t="shared" si="37"/>
        <v>0</v>
      </c>
      <c r="AV29" s="450">
        <f t="shared" si="38"/>
        <v>0</v>
      </c>
      <c r="AW29" s="450">
        <f t="shared" si="39"/>
        <v>0</v>
      </c>
    </row>
    <row r="30" spans="2:49">
      <c r="B30" s="162" t="str">
        <f t="shared" si="25"/>
        <v>Nom Producte/Servei 5</v>
      </c>
      <c r="C30" s="195">
        <f t="shared" si="26"/>
        <v>0</v>
      </c>
      <c r="D30" s="222">
        <f>+D12+D12*OP!G14</f>
        <v>0</v>
      </c>
      <c r="E30" s="195">
        <f t="shared" si="27"/>
        <v>0</v>
      </c>
      <c r="F30" s="714">
        <f>+OP!$I$14</f>
        <v>0</v>
      </c>
      <c r="G30" s="158">
        <f t="shared" si="40"/>
        <v>0</v>
      </c>
      <c r="H30" s="133"/>
      <c r="J30" s="158">
        <f>IF(OP!$B$7=NT!$U$3,+OP!R33,0)</f>
        <v>0</v>
      </c>
      <c r="K30" s="158">
        <f>IF(OP!$B$7=NT!$U$3,+OP!S33,0)</f>
        <v>0</v>
      </c>
      <c r="L30" s="158">
        <f>IF(OP!$B$7=NT!$U$3,+OP!T33,0)</f>
        <v>0</v>
      </c>
      <c r="M30" s="158">
        <f>IF(OP!$B$7=NT!$U$3,+OP!U33,0)</f>
        <v>0</v>
      </c>
      <c r="N30" s="158">
        <f>IF(OP!$B$7=NT!$U$3,+OP!V33,0)</f>
        <v>0</v>
      </c>
      <c r="O30" s="158">
        <f>IF(OP!$B$7=NT!$U$3,+OP!W33,0)</f>
        <v>0</v>
      </c>
      <c r="P30" s="158">
        <f>IF(OP!$B$7=NT!$U$3,+OP!X33,0)</f>
        <v>0</v>
      </c>
      <c r="Q30" s="158">
        <f>IF(OP!$B$7=NT!$U$3,+OP!Y33,0)</f>
        <v>0</v>
      </c>
      <c r="R30" s="158">
        <f>IF(OP!$B$7=NT!$U$3,+OP!Z33,0)</f>
        <v>0</v>
      </c>
      <c r="S30" s="158">
        <f>IF(OP!$B$7=NT!$U$3,+OP!AA33,0)</f>
        <v>0</v>
      </c>
      <c r="T30" s="158">
        <f>IF(OP!$B$7=NT!$U$3,+OP!AB33,0)</f>
        <v>0</v>
      </c>
      <c r="U30" s="158">
        <f>IF(OP!$B$7=NT!$U$3,+OP!AC33,0)</f>
        <v>0</v>
      </c>
      <c r="V30" s="175"/>
      <c r="X30" s="158">
        <f>+IF(OP!$B$7=NT!$U$3,VM!AG30,0)</f>
        <v>0</v>
      </c>
      <c r="Y30" s="158">
        <f>+IF(OP!$B$7=NT!$U$3,VM!AH30,0)</f>
        <v>0</v>
      </c>
      <c r="Z30" s="158">
        <f>+IF(OP!$B$7=NT!$U$3,VM!AI30,0)</f>
        <v>0</v>
      </c>
      <c r="AA30" s="158">
        <f>+IF(OP!$B$7=NT!$U$3,VM!AJ30,0)</f>
        <v>0</v>
      </c>
      <c r="AB30" s="158">
        <f>+IF(OP!$B$7=NT!$U$3,VM!AK30,0)</f>
        <v>0</v>
      </c>
      <c r="AC30" s="158">
        <f>+IF(OP!$B$7=NT!$U$3,VM!AL30,0)</f>
        <v>0</v>
      </c>
      <c r="AD30" s="158">
        <f>+IF(OP!$B$7=NT!$U$3,VM!AM30,0)</f>
        <v>0</v>
      </c>
      <c r="AE30" s="158">
        <f>+IF(OP!$B$7=NT!$U$3,VM!AN30,0)</f>
        <v>0</v>
      </c>
      <c r="AF30" s="158">
        <f>+IF(OP!$B$7=NT!$U$3,VM!AO30,0)</f>
        <v>0</v>
      </c>
      <c r="AG30" s="158">
        <f>+IF(OP!$B$7=NT!$U$3,VM!AP30,0)</f>
        <v>0</v>
      </c>
      <c r="AH30" s="158">
        <f>+IF(OP!$B$7=NT!$U$3,VM!AQ30,0)</f>
        <v>0</v>
      </c>
      <c r="AI30" s="158">
        <f>+IF(OP!$B$7=NT!$U$3,VM!AR30,0)</f>
        <v>0</v>
      </c>
      <c r="AJ30" s="452"/>
      <c r="AL30" s="450">
        <f t="shared" si="28"/>
        <v>0</v>
      </c>
      <c r="AM30" s="450">
        <f t="shared" si="29"/>
        <v>0</v>
      </c>
      <c r="AN30" s="450">
        <f t="shared" si="30"/>
        <v>0</v>
      </c>
      <c r="AO30" s="450">
        <f t="shared" si="31"/>
        <v>0</v>
      </c>
      <c r="AP30" s="450">
        <f t="shared" si="32"/>
        <v>0</v>
      </c>
      <c r="AQ30" s="450">
        <f t="shared" si="33"/>
        <v>0</v>
      </c>
      <c r="AR30" s="450">
        <f t="shared" si="34"/>
        <v>0</v>
      </c>
      <c r="AS30" s="450">
        <f t="shared" si="35"/>
        <v>0</v>
      </c>
      <c r="AT30" s="450">
        <f t="shared" si="36"/>
        <v>0</v>
      </c>
      <c r="AU30" s="450">
        <f t="shared" si="37"/>
        <v>0</v>
      </c>
      <c r="AV30" s="450">
        <f t="shared" si="38"/>
        <v>0</v>
      </c>
      <c r="AW30" s="450">
        <f t="shared" si="39"/>
        <v>0</v>
      </c>
    </row>
    <row r="31" spans="2:49">
      <c r="B31" s="162" t="str">
        <f t="shared" si="25"/>
        <v>Nom Producte/Servei 6</v>
      </c>
      <c r="C31" s="195">
        <f t="shared" si="26"/>
        <v>0</v>
      </c>
      <c r="D31" s="222">
        <f>+D13+D13*OP!G15</f>
        <v>0</v>
      </c>
      <c r="E31" s="195">
        <f t="shared" si="27"/>
        <v>0</v>
      </c>
      <c r="F31" s="714">
        <f>+OP!$I$15</f>
        <v>0</v>
      </c>
      <c r="G31" s="158">
        <f t="shared" si="40"/>
        <v>0</v>
      </c>
      <c r="H31" s="133"/>
      <c r="J31" s="158">
        <f>IF(OP!$B$7=NT!$U$3,+OP!R34,0)</f>
        <v>0</v>
      </c>
      <c r="K31" s="158">
        <f>IF(OP!$B$7=NT!$U$3,+OP!S34,0)</f>
        <v>0</v>
      </c>
      <c r="L31" s="158">
        <f>IF(OP!$B$7=NT!$U$3,+OP!T34,0)</f>
        <v>0</v>
      </c>
      <c r="M31" s="158">
        <f>IF(OP!$B$7=NT!$U$3,+OP!U34,0)</f>
        <v>0</v>
      </c>
      <c r="N31" s="158">
        <f>IF(OP!$B$7=NT!$U$3,+OP!V34,0)</f>
        <v>0</v>
      </c>
      <c r="O31" s="158">
        <f>IF(OP!$B$7=NT!$U$3,+OP!W34,0)</f>
        <v>0</v>
      </c>
      <c r="P31" s="158">
        <f>IF(OP!$B$7=NT!$U$3,+OP!X34,0)</f>
        <v>0</v>
      </c>
      <c r="Q31" s="158">
        <f>IF(OP!$B$7=NT!$U$3,+OP!Y34,0)</f>
        <v>0</v>
      </c>
      <c r="R31" s="158">
        <f>IF(OP!$B$7=NT!$U$3,+OP!Z34,0)</f>
        <v>0</v>
      </c>
      <c r="S31" s="158">
        <f>IF(OP!$B$7=NT!$U$3,+OP!AA34,0)</f>
        <v>0</v>
      </c>
      <c r="T31" s="158">
        <f>IF(OP!$B$7=NT!$U$3,+OP!AB34,0)</f>
        <v>0</v>
      </c>
      <c r="U31" s="158">
        <f>IF(OP!$B$7=NT!$U$3,+OP!AC34,0)</f>
        <v>0</v>
      </c>
      <c r="V31" s="175"/>
      <c r="X31" s="158">
        <f>+IF(OP!$B$7=NT!$U$3,VM!AG31,0)</f>
        <v>0</v>
      </c>
      <c r="Y31" s="158">
        <f>+IF(OP!$B$7=NT!$U$3,VM!AH31,0)</f>
        <v>0</v>
      </c>
      <c r="Z31" s="158">
        <f>+IF(OP!$B$7=NT!$U$3,VM!AI31,0)</f>
        <v>0</v>
      </c>
      <c r="AA31" s="158">
        <f>+IF(OP!$B$7=NT!$U$3,VM!AJ31,0)</f>
        <v>0</v>
      </c>
      <c r="AB31" s="158">
        <f>+IF(OP!$B$7=NT!$U$3,VM!AK31,0)</f>
        <v>0</v>
      </c>
      <c r="AC31" s="158">
        <f>+IF(OP!$B$7=NT!$U$3,VM!AL31,0)</f>
        <v>0</v>
      </c>
      <c r="AD31" s="158">
        <f>+IF(OP!$B$7=NT!$U$3,VM!AM31,0)</f>
        <v>0</v>
      </c>
      <c r="AE31" s="158">
        <f>+IF(OP!$B$7=NT!$U$3,VM!AN31,0)</f>
        <v>0</v>
      </c>
      <c r="AF31" s="158">
        <f>+IF(OP!$B$7=NT!$U$3,VM!AO31,0)</f>
        <v>0</v>
      </c>
      <c r="AG31" s="158">
        <f>+IF(OP!$B$7=NT!$U$3,VM!AP31,0)</f>
        <v>0</v>
      </c>
      <c r="AH31" s="158">
        <f>+IF(OP!$B$7=NT!$U$3,VM!AQ31,0)</f>
        <v>0</v>
      </c>
      <c r="AI31" s="158">
        <f>+IF(OP!$B$7=NT!$U$3,VM!AR31,0)</f>
        <v>0</v>
      </c>
      <c r="AJ31" s="452"/>
      <c r="AL31" s="450">
        <f t="shared" si="28"/>
        <v>0</v>
      </c>
      <c r="AM31" s="450">
        <f t="shared" si="29"/>
        <v>0</v>
      </c>
      <c r="AN31" s="450">
        <f t="shared" si="30"/>
        <v>0</v>
      </c>
      <c r="AO31" s="450">
        <f t="shared" si="31"/>
        <v>0</v>
      </c>
      <c r="AP31" s="450">
        <f t="shared" si="32"/>
        <v>0</v>
      </c>
      <c r="AQ31" s="450">
        <f t="shared" si="33"/>
        <v>0</v>
      </c>
      <c r="AR31" s="450">
        <f t="shared" si="34"/>
        <v>0</v>
      </c>
      <c r="AS31" s="450">
        <f t="shared" si="35"/>
        <v>0</v>
      </c>
      <c r="AT31" s="450">
        <f t="shared" si="36"/>
        <v>0</v>
      </c>
      <c r="AU31" s="450">
        <f t="shared" si="37"/>
        <v>0</v>
      </c>
      <c r="AV31" s="450">
        <f t="shared" si="38"/>
        <v>0</v>
      </c>
      <c r="AW31" s="450">
        <f t="shared" si="39"/>
        <v>0</v>
      </c>
    </row>
    <row r="32" spans="2:49">
      <c r="B32" s="162" t="str">
        <f t="shared" si="25"/>
        <v>Nom Producte/Servei 7</v>
      </c>
      <c r="C32" s="195">
        <f t="shared" si="26"/>
        <v>0</v>
      </c>
      <c r="D32" s="222">
        <f>+D14+D14*OP!G16</f>
        <v>0</v>
      </c>
      <c r="E32" s="195">
        <f t="shared" si="27"/>
        <v>0</v>
      </c>
      <c r="F32" s="714">
        <f>+OP!$I$16</f>
        <v>0</v>
      </c>
      <c r="G32" s="158">
        <f t="shared" si="40"/>
        <v>0</v>
      </c>
      <c r="H32" s="133"/>
      <c r="J32" s="158">
        <f>IF(OP!$B$7=NT!$U$3,+OP!R35,0)</f>
        <v>0</v>
      </c>
      <c r="K32" s="158">
        <f>IF(OP!$B$7=NT!$U$3,+OP!S35,0)</f>
        <v>0</v>
      </c>
      <c r="L32" s="158">
        <f>IF(OP!$B$7=NT!$U$3,+OP!T35,0)</f>
        <v>0</v>
      </c>
      <c r="M32" s="158">
        <f>IF(OP!$B$7=NT!$U$3,+OP!U35,0)</f>
        <v>0</v>
      </c>
      <c r="N32" s="158">
        <f>IF(OP!$B$7=NT!$U$3,+OP!V35,0)</f>
        <v>0</v>
      </c>
      <c r="O32" s="158">
        <f>IF(OP!$B$7=NT!$U$3,+OP!W35,0)</f>
        <v>0</v>
      </c>
      <c r="P32" s="158">
        <f>IF(OP!$B$7=NT!$U$3,+OP!X35,0)</f>
        <v>0</v>
      </c>
      <c r="Q32" s="158">
        <f>IF(OP!$B$7=NT!$U$3,+OP!Y35,0)</f>
        <v>0</v>
      </c>
      <c r="R32" s="158">
        <f>IF(OP!$B$7=NT!$U$3,+OP!Z35,0)</f>
        <v>0</v>
      </c>
      <c r="S32" s="158">
        <f>IF(OP!$B$7=NT!$U$3,+OP!AA35,0)</f>
        <v>0</v>
      </c>
      <c r="T32" s="158">
        <f>IF(OP!$B$7=NT!$U$3,+OP!AB35,0)</f>
        <v>0</v>
      </c>
      <c r="U32" s="158">
        <f>IF(OP!$B$7=NT!$U$3,+OP!AC35,0)</f>
        <v>0</v>
      </c>
      <c r="V32" s="175"/>
      <c r="X32" s="158">
        <f>+IF(OP!$B$7=NT!$U$3,VM!AG32,0)</f>
        <v>0</v>
      </c>
      <c r="Y32" s="158">
        <f>+IF(OP!$B$7=NT!$U$3,VM!AH32,0)</f>
        <v>0</v>
      </c>
      <c r="Z32" s="158">
        <f>+IF(OP!$B$7=NT!$U$3,VM!AI32,0)</f>
        <v>0</v>
      </c>
      <c r="AA32" s="158">
        <f>+IF(OP!$B$7=NT!$U$3,VM!AJ32,0)</f>
        <v>0</v>
      </c>
      <c r="AB32" s="158">
        <f>+IF(OP!$B$7=NT!$U$3,VM!AK32,0)</f>
        <v>0</v>
      </c>
      <c r="AC32" s="158">
        <f>+IF(OP!$B$7=NT!$U$3,VM!AL32,0)</f>
        <v>0</v>
      </c>
      <c r="AD32" s="158">
        <f>+IF(OP!$B$7=NT!$U$3,VM!AM32,0)</f>
        <v>0</v>
      </c>
      <c r="AE32" s="158">
        <f>+IF(OP!$B$7=NT!$U$3,VM!AN32,0)</f>
        <v>0</v>
      </c>
      <c r="AF32" s="158">
        <f>+IF(OP!$B$7=NT!$U$3,VM!AO32,0)</f>
        <v>0</v>
      </c>
      <c r="AG32" s="158">
        <f>+IF(OP!$B$7=NT!$U$3,VM!AP32,0)</f>
        <v>0</v>
      </c>
      <c r="AH32" s="158">
        <f>+IF(OP!$B$7=NT!$U$3,VM!AQ32,0)</f>
        <v>0</v>
      </c>
      <c r="AI32" s="158">
        <f>+IF(OP!$B$7=NT!$U$3,VM!AR32,0)</f>
        <v>0</v>
      </c>
      <c r="AJ32" s="452"/>
      <c r="AL32" s="450">
        <f t="shared" si="28"/>
        <v>0</v>
      </c>
      <c r="AM32" s="450">
        <f t="shared" si="29"/>
        <v>0</v>
      </c>
      <c r="AN32" s="450">
        <f t="shared" si="30"/>
        <v>0</v>
      </c>
      <c r="AO32" s="450">
        <f t="shared" si="31"/>
        <v>0</v>
      </c>
      <c r="AP32" s="450">
        <f t="shared" si="32"/>
        <v>0</v>
      </c>
      <c r="AQ32" s="450">
        <f t="shared" si="33"/>
        <v>0</v>
      </c>
      <c r="AR32" s="450">
        <f t="shared" si="34"/>
        <v>0</v>
      </c>
      <c r="AS32" s="450">
        <f t="shared" si="35"/>
        <v>0</v>
      </c>
      <c r="AT32" s="450">
        <f t="shared" si="36"/>
        <v>0</v>
      </c>
      <c r="AU32" s="450">
        <f t="shared" si="37"/>
        <v>0</v>
      </c>
      <c r="AV32" s="450">
        <f t="shared" si="38"/>
        <v>0</v>
      </c>
      <c r="AW32" s="450">
        <f t="shared" si="39"/>
        <v>0</v>
      </c>
    </row>
    <row r="33" spans="2:49">
      <c r="B33" s="162" t="str">
        <f t="shared" si="25"/>
        <v>Nom Producte/Servei 8</v>
      </c>
      <c r="C33" s="195">
        <f t="shared" si="26"/>
        <v>0</v>
      </c>
      <c r="D33" s="222">
        <f>+D15+D15*OP!G17</f>
        <v>0</v>
      </c>
      <c r="E33" s="195">
        <f t="shared" si="27"/>
        <v>0</v>
      </c>
      <c r="F33" s="714">
        <f>+OP!$I$17</f>
        <v>0</v>
      </c>
      <c r="G33" s="158">
        <f t="shared" si="40"/>
        <v>0</v>
      </c>
      <c r="H33" s="133"/>
      <c r="J33" s="158">
        <f>IF(OP!$B$7=NT!$U$3,+OP!R36,0)</f>
        <v>0</v>
      </c>
      <c r="K33" s="158">
        <f>IF(OP!$B$7=NT!$U$3,+OP!S36,0)</f>
        <v>0</v>
      </c>
      <c r="L33" s="158">
        <f>IF(OP!$B$7=NT!$U$3,+OP!T36,0)</f>
        <v>0</v>
      </c>
      <c r="M33" s="158">
        <f>IF(OP!$B$7=NT!$U$3,+OP!U36,0)</f>
        <v>0</v>
      </c>
      <c r="N33" s="158">
        <f>IF(OP!$B$7=NT!$U$3,+OP!V36,0)</f>
        <v>0</v>
      </c>
      <c r="O33" s="158">
        <f>IF(OP!$B$7=NT!$U$3,+OP!W36,0)</f>
        <v>0</v>
      </c>
      <c r="P33" s="158">
        <f>IF(OP!$B$7=NT!$U$3,+OP!X36,0)</f>
        <v>0</v>
      </c>
      <c r="Q33" s="158">
        <f>IF(OP!$B$7=NT!$U$3,+OP!Y36,0)</f>
        <v>0</v>
      </c>
      <c r="R33" s="158">
        <f>IF(OP!$B$7=NT!$U$3,+OP!Z36,0)</f>
        <v>0</v>
      </c>
      <c r="S33" s="158">
        <f>IF(OP!$B$7=NT!$U$3,+OP!AA36,0)</f>
        <v>0</v>
      </c>
      <c r="T33" s="158">
        <f>IF(OP!$B$7=NT!$U$3,+OP!AB36,0)</f>
        <v>0</v>
      </c>
      <c r="U33" s="158">
        <f>IF(OP!$B$7=NT!$U$3,+OP!AC36,0)</f>
        <v>0</v>
      </c>
      <c r="V33" s="175"/>
      <c r="X33" s="158">
        <f>+IF(OP!$B$7=NT!$U$3,VM!AG33,0)</f>
        <v>0</v>
      </c>
      <c r="Y33" s="158">
        <f>+IF(OP!$B$7=NT!$U$3,VM!AH33,0)</f>
        <v>0</v>
      </c>
      <c r="Z33" s="158">
        <f>+IF(OP!$B$7=NT!$U$3,VM!AI33,0)</f>
        <v>0</v>
      </c>
      <c r="AA33" s="158">
        <f>+IF(OP!$B$7=NT!$U$3,VM!AJ33,0)</f>
        <v>0</v>
      </c>
      <c r="AB33" s="158">
        <f>+IF(OP!$B$7=NT!$U$3,VM!AK33,0)</f>
        <v>0</v>
      </c>
      <c r="AC33" s="158">
        <f>+IF(OP!$B$7=NT!$U$3,VM!AL33,0)</f>
        <v>0</v>
      </c>
      <c r="AD33" s="158">
        <f>+IF(OP!$B$7=NT!$U$3,VM!AM33,0)</f>
        <v>0</v>
      </c>
      <c r="AE33" s="158">
        <f>+IF(OP!$B$7=NT!$U$3,VM!AN33,0)</f>
        <v>0</v>
      </c>
      <c r="AF33" s="158">
        <f>+IF(OP!$B$7=NT!$U$3,VM!AO33,0)</f>
        <v>0</v>
      </c>
      <c r="AG33" s="158">
        <f>+IF(OP!$B$7=NT!$U$3,VM!AP33,0)</f>
        <v>0</v>
      </c>
      <c r="AH33" s="158">
        <f>+IF(OP!$B$7=NT!$U$3,VM!AQ33,0)</f>
        <v>0</v>
      </c>
      <c r="AI33" s="158">
        <f>+IF(OP!$B$7=NT!$U$3,VM!AR33,0)</f>
        <v>0</v>
      </c>
      <c r="AJ33" s="452"/>
      <c r="AL33" s="450">
        <f t="shared" si="28"/>
        <v>0</v>
      </c>
      <c r="AM33" s="450">
        <f t="shared" si="29"/>
        <v>0</v>
      </c>
      <c r="AN33" s="450">
        <f t="shared" si="30"/>
        <v>0</v>
      </c>
      <c r="AO33" s="450">
        <f t="shared" si="31"/>
        <v>0</v>
      </c>
      <c r="AP33" s="450">
        <f t="shared" si="32"/>
        <v>0</v>
      </c>
      <c r="AQ33" s="450">
        <f t="shared" si="33"/>
        <v>0</v>
      </c>
      <c r="AR33" s="450">
        <f t="shared" si="34"/>
        <v>0</v>
      </c>
      <c r="AS33" s="450">
        <f t="shared" si="35"/>
        <v>0</v>
      </c>
      <c r="AT33" s="450">
        <f t="shared" si="36"/>
        <v>0</v>
      </c>
      <c r="AU33" s="450">
        <f t="shared" si="37"/>
        <v>0</v>
      </c>
      <c r="AV33" s="450">
        <f t="shared" si="38"/>
        <v>0</v>
      </c>
      <c r="AW33" s="450">
        <f t="shared" si="39"/>
        <v>0</v>
      </c>
    </row>
    <row r="34" spans="2:49">
      <c r="B34" s="162" t="str">
        <f t="shared" si="25"/>
        <v>Nom Producte/Servei 9</v>
      </c>
      <c r="C34" s="195">
        <f t="shared" si="26"/>
        <v>0</v>
      </c>
      <c r="D34" s="222">
        <f>+D16+D16*OP!G18</f>
        <v>0</v>
      </c>
      <c r="E34" s="195">
        <f t="shared" si="27"/>
        <v>0</v>
      </c>
      <c r="F34" s="714">
        <f>+OP!$I$18</f>
        <v>0</v>
      </c>
      <c r="G34" s="158">
        <f t="shared" si="40"/>
        <v>0</v>
      </c>
      <c r="H34" s="133"/>
      <c r="J34" s="158">
        <f>IF(OP!$B$7=NT!$U$3,+OP!R37,0)</f>
        <v>0</v>
      </c>
      <c r="K34" s="158">
        <f>IF(OP!$B$7=NT!$U$3,+OP!S37,0)</f>
        <v>0</v>
      </c>
      <c r="L34" s="158">
        <f>IF(OP!$B$7=NT!$U$3,+OP!T37,0)</f>
        <v>0</v>
      </c>
      <c r="M34" s="158">
        <f>IF(OP!$B$7=NT!$U$3,+OP!U37,0)</f>
        <v>0</v>
      </c>
      <c r="N34" s="158">
        <f>IF(OP!$B$7=NT!$U$3,+OP!V37,0)</f>
        <v>0</v>
      </c>
      <c r="O34" s="158">
        <f>IF(OP!$B$7=NT!$U$3,+OP!W37,0)</f>
        <v>0</v>
      </c>
      <c r="P34" s="158">
        <f>IF(OP!$B$7=NT!$U$3,+OP!X37,0)</f>
        <v>0</v>
      </c>
      <c r="Q34" s="158">
        <f>IF(OP!$B$7=NT!$U$3,+OP!Y37,0)</f>
        <v>0</v>
      </c>
      <c r="R34" s="158">
        <f>IF(OP!$B$7=NT!$U$3,+OP!Z37,0)</f>
        <v>0</v>
      </c>
      <c r="S34" s="158">
        <f>IF(OP!$B$7=NT!$U$3,+OP!AA37,0)</f>
        <v>0</v>
      </c>
      <c r="T34" s="158">
        <f>IF(OP!$B$7=NT!$U$3,+OP!AB37,0)</f>
        <v>0</v>
      </c>
      <c r="U34" s="158">
        <f>IF(OP!$B$7=NT!$U$3,+OP!AC37,0)</f>
        <v>0</v>
      </c>
      <c r="V34" s="175"/>
      <c r="X34" s="158">
        <f>+IF(OP!$B$7=NT!$U$3,VM!AG34,0)</f>
        <v>0</v>
      </c>
      <c r="Y34" s="158">
        <f>+IF(OP!$B$7=NT!$U$3,VM!AH34,0)</f>
        <v>0</v>
      </c>
      <c r="Z34" s="158">
        <f>+IF(OP!$B$7=NT!$U$3,VM!AI34,0)</f>
        <v>0</v>
      </c>
      <c r="AA34" s="158">
        <f>+IF(OP!$B$7=NT!$U$3,VM!AJ34,0)</f>
        <v>0</v>
      </c>
      <c r="AB34" s="158">
        <f>+IF(OP!$B$7=NT!$U$3,VM!AK34,0)</f>
        <v>0</v>
      </c>
      <c r="AC34" s="158">
        <f>+IF(OP!$B$7=NT!$U$3,VM!AL34,0)</f>
        <v>0</v>
      </c>
      <c r="AD34" s="158">
        <f>+IF(OP!$B$7=NT!$U$3,VM!AM34,0)</f>
        <v>0</v>
      </c>
      <c r="AE34" s="158">
        <f>+IF(OP!$B$7=NT!$U$3,VM!AN34,0)</f>
        <v>0</v>
      </c>
      <c r="AF34" s="158">
        <f>+IF(OP!$B$7=NT!$U$3,VM!AO34,0)</f>
        <v>0</v>
      </c>
      <c r="AG34" s="158">
        <f>+IF(OP!$B$7=NT!$U$3,VM!AP34,0)</f>
        <v>0</v>
      </c>
      <c r="AH34" s="158">
        <f>+IF(OP!$B$7=NT!$U$3,VM!AQ34,0)</f>
        <v>0</v>
      </c>
      <c r="AI34" s="158">
        <f>+IF(OP!$B$7=NT!$U$3,VM!AR34,0)</f>
        <v>0</v>
      </c>
      <c r="AJ34" s="452"/>
      <c r="AL34" s="450">
        <f t="shared" si="28"/>
        <v>0</v>
      </c>
      <c r="AM34" s="450">
        <f t="shared" si="29"/>
        <v>0</v>
      </c>
      <c r="AN34" s="450">
        <f t="shared" si="30"/>
        <v>0</v>
      </c>
      <c r="AO34" s="450">
        <f t="shared" si="31"/>
        <v>0</v>
      </c>
      <c r="AP34" s="450">
        <f t="shared" si="32"/>
        <v>0</v>
      </c>
      <c r="AQ34" s="450">
        <f t="shared" si="33"/>
        <v>0</v>
      </c>
      <c r="AR34" s="450">
        <f t="shared" si="34"/>
        <v>0</v>
      </c>
      <c r="AS34" s="450">
        <f t="shared" si="35"/>
        <v>0</v>
      </c>
      <c r="AT34" s="450">
        <f t="shared" si="36"/>
        <v>0</v>
      </c>
      <c r="AU34" s="450">
        <f t="shared" si="37"/>
        <v>0</v>
      </c>
      <c r="AV34" s="450">
        <f t="shared" si="38"/>
        <v>0</v>
      </c>
      <c r="AW34" s="450">
        <f t="shared" si="39"/>
        <v>0</v>
      </c>
    </row>
    <row r="35" spans="2:49">
      <c r="B35" s="162" t="str">
        <f t="shared" si="25"/>
        <v>Nom Producte/Servei 10</v>
      </c>
      <c r="C35" s="195">
        <f t="shared" si="26"/>
        <v>0</v>
      </c>
      <c r="D35" s="222">
        <f>+D17+D17*OP!G19</f>
        <v>0</v>
      </c>
      <c r="E35" s="195">
        <f t="shared" si="27"/>
        <v>0</v>
      </c>
      <c r="F35" s="714">
        <f>+OP!$I$19</f>
        <v>0</v>
      </c>
      <c r="G35" s="158">
        <f t="shared" si="40"/>
        <v>0</v>
      </c>
      <c r="H35" s="133"/>
      <c r="J35" s="158">
        <f>IF(OP!$B$7=NT!$U$3,+OP!R38,0)</f>
        <v>0</v>
      </c>
      <c r="K35" s="158">
        <f>IF(OP!$B$7=NT!$U$3,+OP!S38,0)</f>
        <v>0</v>
      </c>
      <c r="L35" s="158">
        <f>IF(OP!$B$7=NT!$U$3,+OP!T38,0)</f>
        <v>0</v>
      </c>
      <c r="M35" s="158">
        <f>IF(OP!$B$7=NT!$U$3,+OP!U38,0)</f>
        <v>0</v>
      </c>
      <c r="N35" s="158">
        <f>IF(OP!$B$7=NT!$U$3,+OP!V38,0)</f>
        <v>0</v>
      </c>
      <c r="O35" s="158">
        <f>IF(OP!$B$7=NT!$U$3,+OP!W38,0)</f>
        <v>0</v>
      </c>
      <c r="P35" s="158">
        <f>IF(OP!$B$7=NT!$U$3,+OP!X38,0)</f>
        <v>0</v>
      </c>
      <c r="Q35" s="158">
        <f>IF(OP!$B$7=NT!$U$3,+OP!Y38,0)</f>
        <v>0</v>
      </c>
      <c r="R35" s="158">
        <f>IF(OP!$B$7=NT!$U$3,+OP!Z38,0)</f>
        <v>0</v>
      </c>
      <c r="S35" s="158">
        <f>IF(OP!$B$7=NT!$U$3,+OP!AA38,0)</f>
        <v>0</v>
      </c>
      <c r="T35" s="158">
        <f>IF(OP!$B$7=NT!$U$3,+OP!AB38,0)</f>
        <v>0</v>
      </c>
      <c r="U35" s="158">
        <f>IF(OP!$B$7=NT!$U$3,+OP!AC38,0)</f>
        <v>0</v>
      </c>
      <c r="V35" s="175"/>
      <c r="X35" s="158">
        <f>+IF(OP!$B$7=NT!$U$3,VM!AG35,0)</f>
        <v>0</v>
      </c>
      <c r="Y35" s="158">
        <f>+IF(OP!$B$7=NT!$U$3,VM!AH35,0)</f>
        <v>0</v>
      </c>
      <c r="Z35" s="158">
        <f>+IF(OP!$B$7=NT!$U$3,VM!AI35,0)</f>
        <v>0</v>
      </c>
      <c r="AA35" s="158">
        <f>+IF(OP!$B$7=NT!$U$3,VM!AJ35,0)</f>
        <v>0</v>
      </c>
      <c r="AB35" s="158">
        <f>+IF(OP!$B$7=NT!$U$3,VM!AK35,0)</f>
        <v>0</v>
      </c>
      <c r="AC35" s="158">
        <f>+IF(OP!$B$7=NT!$U$3,VM!AL35,0)</f>
        <v>0</v>
      </c>
      <c r="AD35" s="158">
        <f>+IF(OP!$B$7=NT!$U$3,VM!AM35,0)</f>
        <v>0</v>
      </c>
      <c r="AE35" s="158">
        <f>+IF(OP!$B$7=NT!$U$3,VM!AN35,0)</f>
        <v>0</v>
      </c>
      <c r="AF35" s="158">
        <f>+IF(OP!$B$7=NT!$U$3,VM!AO35,0)</f>
        <v>0</v>
      </c>
      <c r="AG35" s="158">
        <f>+IF(OP!$B$7=NT!$U$3,VM!AP35,0)</f>
        <v>0</v>
      </c>
      <c r="AH35" s="158">
        <f>+IF(OP!$B$7=NT!$U$3,VM!AQ35,0)</f>
        <v>0</v>
      </c>
      <c r="AI35" s="158">
        <f>+IF(OP!$B$7=NT!$U$3,VM!AR35,0)</f>
        <v>0</v>
      </c>
      <c r="AJ35" s="452"/>
      <c r="AL35" s="450">
        <f t="shared" si="28"/>
        <v>0</v>
      </c>
      <c r="AM35" s="450">
        <f t="shared" si="29"/>
        <v>0</v>
      </c>
      <c r="AN35" s="450">
        <f t="shared" si="30"/>
        <v>0</v>
      </c>
      <c r="AO35" s="450">
        <f t="shared" si="31"/>
        <v>0</v>
      </c>
      <c r="AP35" s="450">
        <f t="shared" si="32"/>
        <v>0</v>
      </c>
      <c r="AQ35" s="450">
        <f t="shared" si="33"/>
        <v>0</v>
      </c>
      <c r="AR35" s="450">
        <f t="shared" si="34"/>
        <v>0</v>
      </c>
      <c r="AS35" s="450">
        <f t="shared" si="35"/>
        <v>0</v>
      </c>
      <c r="AT35" s="450">
        <f t="shared" si="36"/>
        <v>0</v>
      </c>
      <c r="AU35" s="450">
        <f t="shared" si="37"/>
        <v>0</v>
      </c>
      <c r="AV35" s="450">
        <f t="shared" si="38"/>
        <v>0</v>
      </c>
      <c r="AW35" s="450">
        <f t="shared" si="39"/>
        <v>0</v>
      </c>
    </row>
    <row r="36" spans="2:49">
      <c r="B36" s="162" t="str">
        <f t="shared" si="25"/>
        <v>Nom Producte/Servei 11</v>
      </c>
      <c r="C36" s="195">
        <f t="shared" si="26"/>
        <v>0</v>
      </c>
      <c r="D36" s="222">
        <f>+D18+D18*OP!G20</f>
        <v>0</v>
      </c>
      <c r="E36" s="195">
        <f t="shared" si="27"/>
        <v>0</v>
      </c>
      <c r="F36" s="714">
        <f>+OP!$I$20</f>
        <v>0</v>
      </c>
      <c r="G36" s="158">
        <f t="shared" si="40"/>
        <v>0</v>
      </c>
      <c r="H36" s="133"/>
      <c r="J36" s="158">
        <f>IF(OP!$B$7=NT!$U$3,+OP!R39,0)</f>
        <v>0</v>
      </c>
      <c r="K36" s="158">
        <f>IF(OP!$B$7=NT!$U$3,+OP!S39,0)</f>
        <v>0</v>
      </c>
      <c r="L36" s="158">
        <f>IF(OP!$B$7=NT!$U$3,+OP!T39,0)</f>
        <v>0</v>
      </c>
      <c r="M36" s="158">
        <f>IF(OP!$B$7=NT!$U$3,+OP!U39,0)</f>
        <v>0</v>
      </c>
      <c r="N36" s="158">
        <f>IF(OP!$B$7=NT!$U$3,+OP!V39,0)</f>
        <v>0</v>
      </c>
      <c r="O36" s="158">
        <f>IF(OP!$B$7=NT!$U$3,+OP!W39,0)</f>
        <v>0</v>
      </c>
      <c r="P36" s="158">
        <f>IF(OP!$B$7=NT!$U$3,+OP!X39,0)</f>
        <v>0</v>
      </c>
      <c r="Q36" s="158">
        <f>IF(OP!$B$7=NT!$U$3,+OP!Y39,0)</f>
        <v>0</v>
      </c>
      <c r="R36" s="158">
        <f>IF(OP!$B$7=NT!$U$3,+OP!Z39,0)</f>
        <v>0</v>
      </c>
      <c r="S36" s="158">
        <f>IF(OP!$B$7=NT!$U$3,+OP!AA39,0)</f>
        <v>0</v>
      </c>
      <c r="T36" s="158">
        <f>IF(OP!$B$7=NT!$U$3,+OP!AB39,0)</f>
        <v>0</v>
      </c>
      <c r="U36" s="158">
        <f>IF(OP!$B$7=NT!$U$3,+OP!AC39,0)</f>
        <v>0</v>
      </c>
      <c r="V36" s="175"/>
      <c r="X36" s="158">
        <f>+IF(OP!$B$7=NT!$U$3,VM!AG36,0)</f>
        <v>0</v>
      </c>
      <c r="Y36" s="158">
        <f>+IF(OP!$B$7=NT!$U$3,VM!AH36,0)</f>
        <v>0</v>
      </c>
      <c r="Z36" s="158">
        <f>+IF(OP!$B$7=NT!$U$3,VM!AI36,0)</f>
        <v>0</v>
      </c>
      <c r="AA36" s="158">
        <f>+IF(OP!$B$7=NT!$U$3,VM!AJ36,0)</f>
        <v>0</v>
      </c>
      <c r="AB36" s="158">
        <f>+IF(OP!$B$7=NT!$U$3,VM!AK36,0)</f>
        <v>0</v>
      </c>
      <c r="AC36" s="158">
        <f>+IF(OP!$B$7=NT!$U$3,VM!AL36,0)</f>
        <v>0</v>
      </c>
      <c r="AD36" s="158">
        <f>+IF(OP!$B$7=NT!$U$3,VM!AM36,0)</f>
        <v>0</v>
      </c>
      <c r="AE36" s="158">
        <f>+IF(OP!$B$7=NT!$U$3,VM!AN36,0)</f>
        <v>0</v>
      </c>
      <c r="AF36" s="158">
        <f>+IF(OP!$B$7=NT!$U$3,VM!AO36,0)</f>
        <v>0</v>
      </c>
      <c r="AG36" s="158">
        <f>+IF(OP!$B$7=NT!$U$3,VM!AP36,0)</f>
        <v>0</v>
      </c>
      <c r="AH36" s="158">
        <f>+IF(OP!$B$7=NT!$U$3,VM!AQ36,0)</f>
        <v>0</v>
      </c>
      <c r="AI36" s="158">
        <f>+IF(OP!$B$7=NT!$U$3,VM!AR36,0)</f>
        <v>0</v>
      </c>
      <c r="AJ36" s="452"/>
      <c r="AL36" s="450">
        <f t="shared" si="28"/>
        <v>0</v>
      </c>
      <c r="AM36" s="450">
        <f t="shared" si="29"/>
        <v>0</v>
      </c>
      <c r="AN36" s="450">
        <f t="shared" si="30"/>
        <v>0</v>
      </c>
      <c r="AO36" s="450">
        <f t="shared" si="31"/>
        <v>0</v>
      </c>
      <c r="AP36" s="450">
        <f t="shared" si="32"/>
        <v>0</v>
      </c>
      <c r="AQ36" s="450">
        <f t="shared" si="33"/>
        <v>0</v>
      </c>
      <c r="AR36" s="450">
        <f t="shared" si="34"/>
        <v>0</v>
      </c>
      <c r="AS36" s="450">
        <f t="shared" si="35"/>
        <v>0</v>
      </c>
      <c r="AT36" s="450">
        <f t="shared" si="36"/>
        <v>0</v>
      </c>
      <c r="AU36" s="450">
        <f t="shared" si="37"/>
        <v>0</v>
      </c>
      <c r="AV36" s="450">
        <f t="shared" si="38"/>
        <v>0</v>
      </c>
      <c r="AW36" s="450">
        <f t="shared" si="39"/>
        <v>0</v>
      </c>
    </row>
    <row r="37" spans="2:49">
      <c r="B37" s="162" t="str">
        <f t="shared" si="25"/>
        <v>Nom Producte/Servei 12</v>
      </c>
      <c r="C37" s="195">
        <f t="shared" si="26"/>
        <v>0</v>
      </c>
      <c r="D37" s="222">
        <f>+D19+D19*OP!G21</f>
        <v>0</v>
      </c>
      <c r="E37" s="195">
        <f t="shared" si="27"/>
        <v>0</v>
      </c>
      <c r="F37" s="714">
        <f>+OP!$I$21</f>
        <v>0</v>
      </c>
      <c r="G37" s="158">
        <f t="shared" si="40"/>
        <v>0</v>
      </c>
      <c r="H37" s="133"/>
      <c r="J37" s="158">
        <f>IF(OP!$B$7=NT!$U$3,+OP!R40,0)</f>
        <v>0</v>
      </c>
      <c r="K37" s="158">
        <f>IF(OP!$B$7=NT!$U$3,+OP!S40,0)</f>
        <v>0</v>
      </c>
      <c r="L37" s="158">
        <f>IF(OP!$B$7=NT!$U$3,+OP!T40,0)</f>
        <v>0</v>
      </c>
      <c r="M37" s="158">
        <f>IF(OP!$B$7=NT!$U$3,+OP!U40,0)</f>
        <v>0</v>
      </c>
      <c r="N37" s="158">
        <f>IF(OP!$B$7=NT!$U$3,+OP!V40,0)</f>
        <v>0</v>
      </c>
      <c r="O37" s="158">
        <f>IF(OP!$B$7=NT!$U$3,+OP!W40,0)</f>
        <v>0</v>
      </c>
      <c r="P37" s="158">
        <f>IF(OP!$B$7=NT!$U$3,+OP!X40,0)</f>
        <v>0</v>
      </c>
      <c r="Q37" s="158">
        <f>IF(OP!$B$7=NT!$U$3,+OP!Y40,0)</f>
        <v>0</v>
      </c>
      <c r="R37" s="158">
        <f>IF(OP!$B$7=NT!$U$3,+OP!Z40,0)</f>
        <v>0</v>
      </c>
      <c r="S37" s="158">
        <f>IF(OP!$B$7=NT!$U$3,+OP!AA40,0)</f>
        <v>0</v>
      </c>
      <c r="T37" s="158">
        <f>IF(OP!$B$7=NT!$U$3,+OP!AB40,0)</f>
        <v>0</v>
      </c>
      <c r="U37" s="158">
        <f>IF(OP!$B$7=NT!$U$3,+OP!AC40,0)</f>
        <v>0</v>
      </c>
      <c r="V37" s="175"/>
      <c r="X37" s="158">
        <f>+IF(OP!$B$7=NT!$U$3,VM!AG37,0)</f>
        <v>0</v>
      </c>
      <c r="Y37" s="158">
        <f>+IF(OP!$B$7=NT!$U$3,VM!AH37,0)</f>
        <v>0</v>
      </c>
      <c r="Z37" s="158">
        <f>+IF(OP!$B$7=NT!$U$3,VM!AI37,0)</f>
        <v>0</v>
      </c>
      <c r="AA37" s="158">
        <f>+IF(OP!$B$7=NT!$U$3,VM!AJ37,0)</f>
        <v>0</v>
      </c>
      <c r="AB37" s="158">
        <f>+IF(OP!$B$7=NT!$U$3,VM!AK37,0)</f>
        <v>0</v>
      </c>
      <c r="AC37" s="158">
        <f>+IF(OP!$B$7=NT!$U$3,VM!AL37,0)</f>
        <v>0</v>
      </c>
      <c r="AD37" s="158">
        <f>+IF(OP!$B$7=NT!$U$3,VM!AM37,0)</f>
        <v>0</v>
      </c>
      <c r="AE37" s="158">
        <f>+IF(OP!$B$7=NT!$U$3,VM!AN37,0)</f>
        <v>0</v>
      </c>
      <c r="AF37" s="158">
        <f>+IF(OP!$B$7=NT!$U$3,VM!AO37,0)</f>
        <v>0</v>
      </c>
      <c r="AG37" s="158">
        <f>+IF(OP!$B$7=NT!$U$3,VM!AP37,0)</f>
        <v>0</v>
      </c>
      <c r="AH37" s="158">
        <f>+IF(OP!$B$7=NT!$U$3,VM!AQ37,0)</f>
        <v>0</v>
      </c>
      <c r="AI37" s="158">
        <f>+IF(OP!$B$7=NT!$U$3,VM!AR37,0)</f>
        <v>0</v>
      </c>
      <c r="AJ37" s="452"/>
      <c r="AL37" s="450">
        <f t="shared" si="28"/>
        <v>0</v>
      </c>
      <c r="AM37" s="450">
        <f t="shared" si="29"/>
        <v>0</v>
      </c>
      <c r="AN37" s="450">
        <f t="shared" si="30"/>
        <v>0</v>
      </c>
      <c r="AO37" s="450">
        <f t="shared" si="31"/>
        <v>0</v>
      </c>
      <c r="AP37" s="450">
        <f t="shared" si="32"/>
        <v>0</v>
      </c>
      <c r="AQ37" s="450">
        <f t="shared" si="33"/>
        <v>0</v>
      </c>
      <c r="AR37" s="450">
        <f t="shared" si="34"/>
        <v>0</v>
      </c>
      <c r="AS37" s="450">
        <f t="shared" si="35"/>
        <v>0</v>
      </c>
      <c r="AT37" s="450">
        <f t="shared" si="36"/>
        <v>0</v>
      </c>
      <c r="AU37" s="450">
        <f t="shared" si="37"/>
        <v>0</v>
      </c>
      <c r="AV37" s="450">
        <f t="shared" si="38"/>
        <v>0</v>
      </c>
      <c r="AW37" s="450">
        <f t="shared" si="39"/>
        <v>0</v>
      </c>
    </row>
    <row r="38" spans="2:49">
      <c r="B38" s="162" t="str">
        <f t="shared" si="25"/>
        <v>Nom Producte/Servei 13</v>
      </c>
      <c r="C38" s="195">
        <f t="shared" si="26"/>
        <v>0</v>
      </c>
      <c r="D38" s="222">
        <f>+D20+D20*OP!G22</f>
        <v>0</v>
      </c>
      <c r="E38" s="195">
        <f t="shared" si="27"/>
        <v>0</v>
      </c>
      <c r="F38" s="714">
        <f>+OP!$I$22</f>
        <v>0</v>
      </c>
      <c r="G38" s="158">
        <f t="shared" si="40"/>
        <v>0</v>
      </c>
      <c r="H38" s="133"/>
      <c r="J38" s="158">
        <f>IF(OP!$B$7=NT!$U$3,+OP!R41,0)</f>
        <v>0</v>
      </c>
      <c r="K38" s="158">
        <f>IF(OP!$B$7=NT!$U$3,+OP!S41,0)</f>
        <v>0</v>
      </c>
      <c r="L38" s="158">
        <f>IF(OP!$B$7=NT!$U$3,+OP!T41,0)</f>
        <v>0</v>
      </c>
      <c r="M38" s="158">
        <f>IF(OP!$B$7=NT!$U$3,+OP!U41,0)</f>
        <v>0</v>
      </c>
      <c r="N38" s="158">
        <f>IF(OP!$B$7=NT!$U$3,+OP!V41,0)</f>
        <v>0</v>
      </c>
      <c r="O38" s="158">
        <f>IF(OP!$B$7=NT!$U$3,+OP!W41,0)</f>
        <v>0</v>
      </c>
      <c r="P38" s="158">
        <f>IF(OP!$B$7=NT!$U$3,+OP!X41,0)</f>
        <v>0</v>
      </c>
      <c r="Q38" s="158">
        <f>IF(OP!$B$7=NT!$U$3,+OP!Y41,0)</f>
        <v>0</v>
      </c>
      <c r="R38" s="158">
        <f>IF(OP!$B$7=NT!$U$3,+OP!Z41,0)</f>
        <v>0</v>
      </c>
      <c r="S38" s="158">
        <f>IF(OP!$B$7=NT!$U$3,+OP!AA41,0)</f>
        <v>0</v>
      </c>
      <c r="T38" s="158">
        <f>IF(OP!$B$7=NT!$U$3,+OP!AB41,0)</f>
        <v>0</v>
      </c>
      <c r="U38" s="158">
        <f>IF(OP!$B$7=NT!$U$3,+OP!AC41,0)</f>
        <v>0</v>
      </c>
      <c r="V38" s="175"/>
      <c r="X38" s="158">
        <f>+IF(OP!$B$7=NT!$U$3,VM!AG38,0)</f>
        <v>0</v>
      </c>
      <c r="Y38" s="158">
        <f>+IF(OP!$B$7=NT!$U$3,VM!AH38,0)</f>
        <v>0</v>
      </c>
      <c r="Z38" s="158">
        <f>+IF(OP!$B$7=NT!$U$3,VM!AI38,0)</f>
        <v>0</v>
      </c>
      <c r="AA38" s="158">
        <f>+IF(OP!$B$7=NT!$U$3,VM!AJ38,0)</f>
        <v>0</v>
      </c>
      <c r="AB38" s="158">
        <f>+IF(OP!$B$7=NT!$U$3,VM!AK38,0)</f>
        <v>0</v>
      </c>
      <c r="AC38" s="158">
        <f>+IF(OP!$B$7=NT!$U$3,VM!AL38,0)</f>
        <v>0</v>
      </c>
      <c r="AD38" s="158">
        <f>+IF(OP!$B$7=NT!$U$3,VM!AM38,0)</f>
        <v>0</v>
      </c>
      <c r="AE38" s="158">
        <f>+IF(OP!$B$7=NT!$U$3,VM!AN38,0)</f>
        <v>0</v>
      </c>
      <c r="AF38" s="158">
        <f>+IF(OP!$B$7=NT!$U$3,VM!AO38,0)</f>
        <v>0</v>
      </c>
      <c r="AG38" s="158">
        <f>+IF(OP!$B$7=NT!$U$3,VM!AP38,0)</f>
        <v>0</v>
      </c>
      <c r="AH38" s="158">
        <f>+IF(OP!$B$7=NT!$U$3,VM!AQ38,0)</f>
        <v>0</v>
      </c>
      <c r="AI38" s="158">
        <f>+IF(OP!$B$7=NT!$U$3,VM!AR38,0)</f>
        <v>0</v>
      </c>
      <c r="AJ38" s="452"/>
      <c r="AL38" s="450">
        <f t="shared" si="28"/>
        <v>0</v>
      </c>
      <c r="AM38" s="450">
        <f t="shared" si="29"/>
        <v>0</v>
      </c>
      <c r="AN38" s="450">
        <f t="shared" si="30"/>
        <v>0</v>
      </c>
      <c r="AO38" s="450">
        <f t="shared" si="31"/>
        <v>0</v>
      </c>
      <c r="AP38" s="450">
        <f t="shared" si="32"/>
        <v>0</v>
      </c>
      <c r="AQ38" s="450">
        <f t="shared" si="33"/>
        <v>0</v>
      </c>
      <c r="AR38" s="450">
        <f t="shared" si="34"/>
        <v>0</v>
      </c>
      <c r="AS38" s="450">
        <f t="shared" si="35"/>
        <v>0</v>
      </c>
      <c r="AT38" s="450">
        <f t="shared" si="36"/>
        <v>0</v>
      </c>
      <c r="AU38" s="450">
        <f t="shared" si="37"/>
        <v>0</v>
      </c>
      <c r="AV38" s="450">
        <f t="shared" si="38"/>
        <v>0</v>
      </c>
      <c r="AW38" s="450">
        <f t="shared" si="39"/>
        <v>0</v>
      </c>
    </row>
    <row r="39" spans="2:49">
      <c r="B39" s="162" t="str">
        <f t="shared" si="25"/>
        <v>Nom Producte/Servei 14</v>
      </c>
      <c r="C39" s="195">
        <f t="shared" si="26"/>
        <v>0</v>
      </c>
      <c r="D39" s="222">
        <f>+D21+D21*OP!G23</f>
        <v>0</v>
      </c>
      <c r="E39" s="195">
        <f t="shared" si="27"/>
        <v>0</v>
      </c>
      <c r="F39" s="714">
        <f>+OP!$I$23</f>
        <v>0</v>
      </c>
      <c r="G39" s="158">
        <f t="shared" si="40"/>
        <v>0</v>
      </c>
      <c r="H39" s="133"/>
      <c r="J39" s="158">
        <f>IF(OP!$B$7=NT!$U$3,+OP!R42,0)</f>
        <v>0</v>
      </c>
      <c r="K39" s="158">
        <f>IF(OP!$B$7=NT!$U$3,+OP!S42,0)</f>
        <v>0</v>
      </c>
      <c r="L39" s="158">
        <f>IF(OP!$B$7=NT!$U$3,+OP!T42,0)</f>
        <v>0</v>
      </c>
      <c r="M39" s="158">
        <f>IF(OP!$B$7=NT!$U$3,+OP!U42,0)</f>
        <v>0</v>
      </c>
      <c r="N39" s="158">
        <f>IF(OP!$B$7=NT!$U$3,+OP!V42,0)</f>
        <v>0</v>
      </c>
      <c r="O39" s="158">
        <f>IF(OP!$B$7=NT!$U$3,+OP!W42,0)</f>
        <v>0</v>
      </c>
      <c r="P39" s="158">
        <f>IF(OP!$B$7=NT!$U$3,+OP!X42,0)</f>
        <v>0</v>
      </c>
      <c r="Q39" s="158">
        <f>IF(OP!$B$7=NT!$U$3,+OP!Y42,0)</f>
        <v>0</v>
      </c>
      <c r="R39" s="158">
        <f>IF(OP!$B$7=NT!$U$3,+OP!Z42,0)</f>
        <v>0</v>
      </c>
      <c r="S39" s="158">
        <f>IF(OP!$B$7=NT!$U$3,+OP!AA42,0)</f>
        <v>0</v>
      </c>
      <c r="T39" s="158">
        <f>IF(OP!$B$7=NT!$U$3,+OP!AB42,0)</f>
        <v>0</v>
      </c>
      <c r="U39" s="158">
        <f>IF(OP!$B$7=NT!$U$3,+OP!AC42,0)</f>
        <v>0</v>
      </c>
      <c r="V39" s="175"/>
      <c r="X39" s="158">
        <f>+IF(OP!$B$7=NT!$U$3,VM!AG39,0)</f>
        <v>0</v>
      </c>
      <c r="Y39" s="158">
        <f>+IF(OP!$B$7=NT!$U$3,VM!AH39,0)</f>
        <v>0</v>
      </c>
      <c r="Z39" s="158">
        <f>+IF(OP!$B$7=NT!$U$3,VM!AI39,0)</f>
        <v>0</v>
      </c>
      <c r="AA39" s="158">
        <f>+IF(OP!$B$7=NT!$U$3,VM!AJ39,0)</f>
        <v>0</v>
      </c>
      <c r="AB39" s="158">
        <f>+IF(OP!$B$7=NT!$U$3,VM!AK39,0)</f>
        <v>0</v>
      </c>
      <c r="AC39" s="158">
        <f>+IF(OP!$B$7=NT!$U$3,VM!AL39,0)</f>
        <v>0</v>
      </c>
      <c r="AD39" s="158">
        <f>+IF(OP!$B$7=NT!$U$3,VM!AM39,0)</f>
        <v>0</v>
      </c>
      <c r="AE39" s="158">
        <f>+IF(OP!$B$7=NT!$U$3,VM!AN39,0)</f>
        <v>0</v>
      </c>
      <c r="AF39" s="158">
        <f>+IF(OP!$B$7=NT!$U$3,VM!AO39,0)</f>
        <v>0</v>
      </c>
      <c r="AG39" s="158">
        <f>+IF(OP!$B$7=NT!$U$3,VM!AP39,0)</f>
        <v>0</v>
      </c>
      <c r="AH39" s="158">
        <f>+IF(OP!$B$7=NT!$U$3,VM!AQ39,0)</f>
        <v>0</v>
      </c>
      <c r="AI39" s="158">
        <f>+IF(OP!$B$7=NT!$U$3,VM!AR39,0)</f>
        <v>0</v>
      </c>
      <c r="AJ39" s="452"/>
      <c r="AL39" s="450">
        <f t="shared" si="28"/>
        <v>0</v>
      </c>
      <c r="AM39" s="450">
        <f t="shared" si="29"/>
        <v>0</v>
      </c>
      <c r="AN39" s="450">
        <f t="shared" si="30"/>
        <v>0</v>
      </c>
      <c r="AO39" s="450">
        <f t="shared" si="31"/>
        <v>0</v>
      </c>
      <c r="AP39" s="450">
        <f t="shared" si="32"/>
        <v>0</v>
      </c>
      <c r="AQ39" s="450">
        <f t="shared" si="33"/>
        <v>0</v>
      </c>
      <c r="AR39" s="450">
        <f t="shared" si="34"/>
        <v>0</v>
      </c>
      <c r="AS39" s="450">
        <f t="shared" si="35"/>
        <v>0</v>
      </c>
      <c r="AT39" s="450">
        <f t="shared" si="36"/>
        <v>0</v>
      </c>
      <c r="AU39" s="450">
        <f t="shared" si="37"/>
        <v>0</v>
      </c>
      <c r="AV39" s="450">
        <f t="shared" si="38"/>
        <v>0</v>
      </c>
      <c r="AW39" s="450">
        <f t="shared" si="39"/>
        <v>0</v>
      </c>
    </row>
    <row r="40" spans="2:49">
      <c r="B40" s="162" t="str">
        <f t="shared" si="25"/>
        <v>Nom Producte/Servei 15</v>
      </c>
      <c r="C40" s="195">
        <f t="shared" si="26"/>
        <v>0</v>
      </c>
      <c r="D40" s="222">
        <f>+D22+D22*OP!G24</f>
        <v>0</v>
      </c>
      <c r="E40" s="195">
        <f t="shared" si="27"/>
        <v>0</v>
      </c>
      <c r="F40" s="714">
        <f>+OP!$I$24</f>
        <v>0</v>
      </c>
      <c r="G40" s="158">
        <f t="shared" si="40"/>
        <v>0</v>
      </c>
      <c r="H40" s="133"/>
      <c r="J40" s="158">
        <f>IF(OP!$B$7=NT!$U$3,+OP!R43,0)</f>
        <v>0</v>
      </c>
      <c r="K40" s="158">
        <f>IF(OP!$B$7=NT!$U$3,+OP!S43,0)</f>
        <v>0</v>
      </c>
      <c r="L40" s="158">
        <f>IF(OP!$B$7=NT!$U$3,+OP!T43,0)</f>
        <v>0</v>
      </c>
      <c r="M40" s="158">
        <f>IF(OP!$B$7=NT!$U$3,+OP!U43,0)</f>
        <v>0</v>
      </c>
      <c r="N40" s="158">
        <f>IF(OP!$B$7=NT!$U$3,+OP!V43,0)</f>
        <v>0</v>
      </c>
      <c r="O40" s="158">
        <f>IF(OP!$B$7=NT!$U$3,+OP!W43,0)</f>
        <v>0</v>
      </c>
      <c r="P40" s="158">
        <f>IF(OP!$B$7=NT!$U$3,+OP!X43,0)</f>
        <v>0</v>
      </c>
      <c r="Q40" s="158">
        <f>IF(OP!$B$7=NT!$U$3,+OP!Y43,0)</f>
        <v>0</v>
      </c>
      <c r="R40" s="158">
        <f>IF(OP!$B$7=NT!$U$3,+OP!Z43,0)</f>
        <v>0</v>
      </c>
      <c r="S40" s="158">
        <f>IF(OP!$B$7=NT!$U$3,+OP!AA43,0)</f>
        <v>0</v>
      </c>
      <c r="T40" s="158">
        <f>IF(OP!$B$7=NT!$U$3,+OP!AB43,0)</f>
        <v>0</v>
      </c>
      <c r="U40" s="158">
        <f>IF(OP!$B$7=NT!$U$3,+OP!AC43,0)</f>
        <v>0</v>
      </c>
      <c r="V40" s="175"/>
      <c r="X40" s="158">
        <f>+IF(OP!$B$7=NT!$U$3,VM!AG40,0)</f>
        <v>0</v>
      </c>
      <c r="Y40" s="158">
        <f>+IF(OP!$B$7=NT!$U$3,VM!AH40,0)</f>
        <v>0</v>
      </c>
      <c r="Z40" s="158">
        <f>+IF(OP!$B$7=NT!$U$3,VM!AI40,0)</f>
        <v>0</v>
      </c>
      <c r="AA40" s="158">
        <f>+IF(OP!$B$7=NT!$U$3,VM!AJ40,0)</f>
        <v>0</v>
      </c>
      <c r="AB40" s="158">
        <f>+IF(OP!$B$7=NT!$U$3,VM!AK40,0)</f>
        <v>0</v>
      </c>
      <c r="AC40" s="158">
        <f>+IF(OP!$B$7=NT!$U$3,VM!AL40,0)</f>
        <v>0</v>
      </c>
      <c r="AD40" s="158">
        <f>+IF(OP!$B$7=NT!$U$3,VM!AM40,0)</f>
        <v>0</v>
      </c>
      <c r="AE40" s="158">
        <f>+IF(OP!$B$7=NT!$U$3,VM!AN40,0)</f>
        <v>0</v>
      </c>
      <c r="AF40" s="158">
        <f>+IF(OP!$B$7=NT!$U$3,VM!AO40,0)</f>
        <v>0</v>
      </c>
      <c r="AG40" s="158">
        <f>+IF(OP!$B$7=NT!$U$3,VM!AP40,0)</f>
        <v>0</v>
      </c>
      <c r="AH40" s="158">
        <f>+IF(OP!$B$7=NT!$U$3,VM!AQ40,0)</f>
        <v>0</v>
      </c>
      <c r="AI40" s="158">
        <f>+IF(OP!$B$7=NT!$U$3,VM!AR40,0)</f>
        <v>0</v>
      </c>
      <c r="AJ40" s="452"/>
      <c r="AL40" s="450">
        <f t="shared" si="28"/>
        <v>0</v>
      </c>
      <c r="AM40" s="450">
        <f t="shared" si="29"/>
        <v>0</v>
      </c>
      <c r="AN40" s="450">
        <f t="shared" si="30"/>
        <v>0</v>
      </c>
      <c r="AO40" s="450">
        <f t="shared" si="31"/>
        <v>0</v>
      </c>
      <c r="AP40" s="450">
        <f t="shared" si="32"/>
        <v>0</v>
      </c>
      <c r="AQ40" s="450">
        <f t="shared" si="33"/>
        <v>0</v>
      </c>
      <c r="AR40" s="450">
        <f t="shared" si="34"/>
        <v>0</v>
      </c>
      <c r="AS40" s="450">
        <f t="shared" si="35"/>
        <v>0</v>
      </c>
      <c r="AT40" s="450">
        <f t="shared" si="36"/>
        <v>0</v>
      </c>
      <c r="AU40" s="450">
        <f t="shared" si="37"/>
        <v>0</v>
      </c>
      <c r="AV40" s="450">
        <f t="shared" si="38"/>
        <v>0</v>
      </c>
      <c r="AW40" s="450">
        <f t="shared" si="39"/>
        <v>0</v>
      </c>
    </row>
    <row r="41" spans="2:49" collapsed="1">
      <c r="B41" s="160" t="s">
        <v>17</v>
      </c>
      <c r="C41" s="157">
        <f t="shared" si="26"/>
        <v>0</v>
      </c>
      <c r="D41" s="223"/>
      <c r="E41" s="157">
        <f t="shared" si="27"/>
        <v>0</v>
      </c>
      <c r="F41" s="156"/>
      <c r="G41" s="202">
        <f>SUM(G26:G40)</f>
        <v>0</v>
      </c>
      <c r="H41" s="203"/>
      <c r="J41" s="156">
        <f>SUM(J26:J40)</f>
        <v>0</v>
      </c>
      <c r="K41" s="156">
        <f t="shared" ref="K41:U41" si="41">SUM(K26:K40)</f>
        <v>0</v>
      </c>
      <c r="L41" s="156">
        <f t="shared" si="41"/>
        <v>0</v>
      </c>
      <c r="M41" s="156">
        <f t="shared" si="41"/>
        <v>0</v>
      </c>
      <c r="N41" s="156">
        <f t="shared" si="41"/>
        <v>0</v>
      </c>
      <c r="O41" s="156">
        <f t="shared" si="41"/>
        <v>0</v>
      </c>
      <c r="P41" s="156">
        <f t="shared" si="41"/>
        <v>0</v>
      </c>
      <c r="Q41" s="156">
        <f t="shared" si="41"/>
        <v>0</v>
      </c>
      <c r="R41" s="156">
        <f t="shared" si="41"/>
        <v>0</v>
      </c>
      <c r="S41" s="156">
        <f t="shared" si="41"/>
        <v>0</v>
      </c>
      <c r="T41" s="156">
        <f t="shared" si="41"/>
        <v>0</v>
      </c>
      <c r="U41" s="317">
        <f t="shared" si="41"/>
        <v>0</v>
      </c>
      <c r="V41" s="205"/>
      <c r="X41" s="157">
        <f>SUM(X26:X40)</f>
        <v>0</v>
      </c>
      <c r="Y41" s="157">
        <f t="shared" ref="Y41:AI41" si="42">SUM(Y26:Y40)</f>
        <v>0</v>
      </c>
      <c r="Z41" s="157">
        <f t="shared" si="42"/>
        <v>0</v>
      </c>
      <c r="AA41" s="157">
        <f t="shared" si="42"/>
        <v>0</v>
      </c>
      <c r="AB41" s="157">
        <f t="shared" si="42"/>
        <v>0</v>
      </c>
      <c r="AC41" s="157">
        <f t="shared" si="42"/>
        <v>0</v>
      </c>
      <c r="AD41" s="157">
        <f t="shared" si="42"/>
        <v>0</v>
      </c>
      <c r="AE41" s="157">
        <f t="shared" si="42"/>
        <v>0</v>
      </c>
      <c r="AF41" s="157">
        <f t="shared" si="42"/>
        <v>0</v>
      </c>
      <c r="AG41" s="157">
        <f t="shared" si="42"/>
        <v>0</v>
      </c>
      <c r="AH41" s="157">
        <f t="shared" si="42"/>
        <v>0</v>
      </c>
      <c r="AI41" s="204">
        <f t="shared" si="42"/>
        <v>0</v>
      </c>
      <c r="AJ41" s="453"/>
      <c r="AL41" s="451">
        <f>SUM(AL26:AL40)</f>
        <v>0</v>
      </c>
      <c r="AM41" s="157">
        <f t="shared" ref="AM41:AW41" si="43">SUM(AM26:AM40)</f>
        <v>0</v>
      </c>
      <c r="AN41" s="157">
        <f t="shared" si="43"/>
        <v>0</v>
      </c>
      <c r="AO41" s="157">
        <f t="shared" si="43"/>
        <v>0</v>
      </c>
      <c r="AP41" s="157">
        <f t="shared" si="43"/>
        <v>0</v>
      </c>
      <c r="AQ41" s="157">
        <f t="shared" si="43"/>
        <v>0</v>
      </c>
      <c r="AR41" s="157">
        <f t="shared" si="43"/>
        <v>0</v>
      </c>
      <c r="AS41" s="157">
        <f t="shared" si="43"/>
        <v>0</v>
      </c>
      <c r="AT41" s="157">
        <f t="shared" si="43"/>
        <v>0</v>
      </c>
      <c r="AU41" s="157">
        <f t="shared" si="43"/>
        <v>0</v>
      </c>
      <c r="AV41" s="157">
        <f t="shared" si="43"/>
        <v>0</v>
      </c>
      <c r="AW41" s="204">
        <f t="shared" si="43"/>
        <v>0</v>
      </c>
    </row>
    <row r="42" spans="2:49">
      <c r="B42" s="140"/>
      <c r="C42" s="147"/>
      <c r="H42" s="147"/>
      <c r="J42" s="136"/>
      <c r="K42" s="136"/>
      <c r="L42" s="136"/>
      <c r="M42" s="314"/>
      <c r="N42" s="314"/>
      <c r="O42" s="314"/>
      <c r="P42" s="314"/>
      <c r="Q42" s="314"/>
      <c r="R42" s="314"/>
      <c r="S42" s="314"/>
      <c r="T42" s="314"/>
      <c r="U42" s="314"/>
      <c r="X42" s="122"/>
      <c r="Y42" s="122"/>
      <c r="Z42" s="122"/>
      <c r="AA42" s="122"/>
      <c r="AB42" s="122"/>
      <c r="AC42" s="122"/>
      <c r="AD42" s="122"/>
      <c r="AE42" s="122"/>
      <c r="AF42" s="122"/>
      <c r="AG42" s="122"/>
      <c r="AH42" s="122"/>
      <c r="AJ42" s="188"/>
    </row>
    <row r="43" spans="2:49">
      <c r="B43" s="199" t="s">
        <v>36</v>
      </c>
      <c r="C43" s="200" t="s">
        <v>206</v>
      </c>
      <c r="D43" s="221" t="s">
        <v>31</v>
      </c>
      <c r="E43" s="200" t="s">
        <v>17</v>
      </c>
      <c r="F43" s="713" t="s">
        <v>1365</v>
      </c>
      <c r="G43" s="713" t="s">
        <v>1364</v>
      </c>
      <c r="H43" s="150"/>
      <c r="J43" s="315">
        <f>EDATE(U25,1)</f>
        <v>41640</v>
      </c>
      <c r="K43" s="315">
        <f>EDATE(J43,1)</f>
        <v>41671</v>
      </c>
      <c r="L43" s="315">
        <f>EDATE(K43,1)</f>
        <v>41699</v>
      </c>
      <c r="M43" s="315">
        <f t="shared" ref="M43:U43" si="44">EDATE(L43,1)</f>
        <v>41730</v>
      </c>
      <c r="N43" s="315">
        <f t="shared" si="44"/>
        <v>41760</v>
      </c>
      <c r="O43" s="315">
        <f t="shared" si="44"/>
        <v>41791</v>
      </c>
      <c r="P43" s="315">
        <f t="shared" si="44"/>
        <v>41821</v>
      </c>
      <c r="Q43" s="315">
        <f t="shared" si="44"/>
        <v>41852</v>
      </c>
      <c r="R43" s="315">
        <f t="shared" si="44"/>
        <v>41883</v>
      </c>
      <c r="S43" s="315">
        <f t="shared" si="44"/>
        <v>41913</v>
      </c>
      <c r="T43" s="315">
        <f t="shared" si="44"/>
        <v>41944</v>
      </c>
      <c r="U43" s="316">
        <f t="shared" si="44"/>
        <v>41974</v>
      </c>
      <c r="V43" s="201"/>
      <c r="X43" s="155">
        <f t="shared" ref="X43:AI43" si="45">+J43</f>
        <v>41640</v>
      </c>
      <c r="Y43" s="155">
        <f t="shared" si="45"/>
        <v>41671</v>
      </c>
      <c r="Z43" s="155">
        <f t="shared" si="45"/>
        <v>41699</v>
      </c>
      <c r="AA43" s="155">
        <f t="shared" si="45"/>
        <v>41730</v>
      </c>
      <c r="AB43" s="155">
        <f t="shared" si="45"/>
        <v>41760</v>
      </c>
      <c r="AC43" s="155">
        <f t="shared" si="45"/>
        <v>41791</v>
      </c>
      <c r="AD43" s="155">
        <f t="shared" si="45"/>
        <v>41821</v>
      </c>
      <c r="AE43" s="155">
        <f t="shared" si="45"/>
        <v>41852</v>
      </c>
      <c r="AF43" s="155">
        <f t="shared" si="45"/>
        <v>41883</v>
      </c>
      <c r="AG43" s="155">
        <f t="shared" si="45"/>
        <v>41913</v>
      </c>
      <c r="AH43" s="155">
        <f t="shared" si="45"/>
        <v>41944</v>
      </c>
      <c r="AI43" s="155">
        <f t="shared" si="45"/>
        <v>41974</v>
      </c>
      <c r="AJ43" s="168"/>
      <c r="AL43" s="449">
        <f>+J43</f>
        <v>41640</v>
      </c>
      <c r="AM43" s="155">
        <f>EDATE(AL43,1)</f>
        <v>41671</v>
      </c>
      <c r="AN43" s="155">
        <f>EDATE(AM43,1)</f>
        <v>41699</v>
      </c>
      <c r="AO43" s="155">
        <f t="shared" ref="AO43:AW43" si="46">EDATE(AN43,1)</f>
        <v>41730</v>
      </c>
      <c r="AP43" s="155">
        <f t="shared" si="46"/>
        <v>41760</v>
      </c>
      <c r="AQ43" s="155">
        <f t="shared" si="46"/>
        <v>41791</v>
      </c>
      <c r="AR43" s="155">
        <f t="shared" si="46"/>
        <v>41821</v>
      </c>
      <c r="AS43" s="155">
        <f t="shared" si="46"/>
        <v>41852</v>
      </c>
      <c r="AT43" s="155">
        <f t="shared" si="46"/>
        <v>41883</v>
      </c>
      <c r="AU43" s="155">
        <f t="shared" si="46"/>
        <v>41913</v>
      </c>
      <c r="AV43" s="155">
        <f t="shared" si="46"/>
        <v>41944</v>
      </c>
      <c r="AW43" s="193">
        <f t="shared" si="46"/>
        <v>41974</v>
      </c>
    </row>
    <row r="44" spans="2:49">
      <c r="B44" s="162" t="str">
        <f t="shared" ref="B44:B58" si="47">+B8</f>
        <v>Envasos reutilitzables</v>
      </c>
      <c r="C44" s="195">
        <f t="shared" ref="C44:C59" si="48">SUM(J44:U44)</f>
        <v>0</v>
      </c>
      <c r="D44" s="222">
        <f>+D26+D26*OP!G10</f>
        <v>4.1616</v>
      </c>
      <c r="E44" s="195">
        <f t="shared" ref="E44:E59" si="49">SUM(AL44:AW44)</f>
        <v>0</v>
      </c>
      <c r="F44" s="714">
        <f>+OP!$I$10</f>
        <v>0.21</v>
      </c>
      <c r="G44" s="158">
        <f>+E44*(1+F44)</f>
        <v>0</v>
      </c>
      <c r="H44" s="133"/>
      <c r="J44" s="158">
        <f>IF(OP!$B$7=NT!$U$3,+OP!AE29,0)</f>
        <v>0</v>
      </c>
      <c r="K44" s="158">
        <f>IF(OP!$B$7=NT!$U$3,+OP!AF29,0)</f>
        <v>0</v>
      </c>
      <c r="L44" s="158">
        <f>IF(OP!$B$7=NT!$U$3,+OP!AG29,0)</f>
        <v>0</v>
      </c>
      <c r="M44" s="158">
        <f>IF(OP!$B$7=NT!$U$3,+OP!AH29,0)</f>
        <v>0</v>
      </c>
      <c r="N44" s="158">
        <f>IF(OP!$B$7=NT!$U$3,+OP!AI29,0)</f>
        <v>0</v>
      </c>
      <c r="O44" s="158">
        <f>IF(OP!$B$7=NT!$U$3,+OP!AJ29,0)</f>
        <v>0</v>
      </c>
      <c r="P44" s="158">
        <f>IF(OP!$B$7=NT!$U$3,+OP!AK29,0)</f>
        <v>0</v>
      </c>
      <c r="Q44" s="158">
        <f>IF(OP!$B$7=NT!$U$3,+OP!AL29,0)</f>
        <v>0</v>
      </c>
      <c r="R44" s="158">
        <f>IF(OP!$B$7=NT!$U$3,+OP!AM29,0)</f>
        <v>0</v>
      </c>
      <c r="S44" s="158">
        <f>IF(OP!$B$7=NT!$U$3,+OP!AN29,0)</f>
        <v>0</v>
      </c>
      <c r="T44" s="158">
        <f>IF(OP!$B$7=NT!$U$3,+OP!AO29,0)</f>
        <v>0</v>
      </c>
      <c r="U44" s="158">
        <f>IF(OP!$B$7=NT!$U$3,+OP!AP29,0)</f>
        <v>0</v>
      </c>
      <c r="V44" s="175"/>
      <c r="X44" s="158">
        <f>+IF(OP!$B$7=NT!$U$3,VM!AG44,0)</f>
        <v>0</v>
      </c>
      <c r="Y44" s="158">
        <f>+IF(OP!$B$7=NT!$U$3,VM!AH44,0)</f>
        <v>0</v>
      </c>
      <c r="Z44" s="158">
        <f>+IF(OP!$B$7=NT!$U$3,VM!AI44,0)</f>
        <v>0</v>
      </c>
      <c r="AA44" s="158">
        <f>+IF(OP!$B$7=NT!$U$3,VM!AJ44,0)</f>
        <v>0</v>
      </c>
      <c r="AB44" s="158">
        <f>+IF(OP!$B$7=NT!$U$3,VM!AK44,0)</f>
        <v>0</v>
      </c>
      <c r="AC44" s="158">
        <f>+IF(OP!$B$7=NT!$U$3,VM!AL44,0)</f>
        <v>0</v>
      </c>
      <c r="AD44" s="158">
        <f>+IF(OP!$B$7=NT!$U$3,VM!AM44,0)</f>
        <v>0</v>
      </c>
      <c r="AE44" s="158">
        <f>+IF(OP!$B$7=NT!$U$3,VM!AN44,0)</f>
        <v>0</v>
      </c>
      <c r="AF44" s="158">
        <f>+IF(OP!$B$7=NT!$U$3,VM!AO44,0)</f>
        <v>0</v>
      </c>
      <c r="AG44" s="158">
        <f>+IF(OP!$B$7=NT!$U$3,VM!AP44,0)</f>
        <v>0</v>
      </c>
      <c r="AH44" s="158">
        <f>+IF(OP!$B$7=NT!$U$3,VM!AQ44,0)</f>
        <v>0</v>
      </c>
      <c r="AI44" s="158">
        <f>+IF(OP!$B$7=NT!$U$3,VM!AR44,0)</f>
        <v>0</v>
      </c>
      <c r="AJ44" s="452"/>
      <c r="AL44" s="450">
        <f t="shared" ref="AL44:AL58" si="50">+J44*$D44+X44</f>
        <v>0</v>
      </c>
      <c r="AM44" s="450">
        <f t="shared" ref="AM44:AM58" si="51">+K44*$D44+Y44</f>
        <v>0</v>
      </c>
      <c r="AN44" s="450">
        <f t="shared" ref="AN44:AN58" si="52">+L44*$D44+Z44</f>
        <v>0</v>
      </c>
      <c r="AO44" s="450">
        <f t="shared" ref="AO44:AO58" si="53">+M44*$D44+AA44</f>
        <v>0</v>
      </c>
      <c r="AP44" s="450">
        <f t="shared" ref="AP44:AP58" si="54">+N44*$D44+AB44</f>
        <v>0</v>
      </c>
      <c r="AQ44" s="450">
        <f t="shared" ref="AQ44:AQ58" si="55">+O44*$D44+AC44</f>
        <v>0</v>
      </c>
      <c r="AR44" s="450">
        <f t="shared" ref="AR44:AR58" si="56">+P44*$D44+AD44</f>
        <v>0</v>
      </c>
      <c r="AS44" s="450">
        <f t="shared" ref="AS44:AS58" si="57">+Q44*$D44+AE44</f>
        <v>0</v>
      </c>
      <c r="AT44" s="450">
        <f t="shared" ref="AT44:AT58" si="58">+R44*$D44+AF44</f>
        <v>0</v>
      </c>
      <c r="AU44" s="450">
        <f t="shared" ref="AU44:AU58" si="59">+S44*$D44+AG44</f>
        <v>0</v>
      </c>
      <c r="AV44" s="450">
        <f t="shared" ref="AV44:AV58" si="60">+T44*$D44+AH44</f>
        <v>0</v>
      </c>
      <c r="AW44" s="450">
        <f t="shared" ref="AW44:AW58" si="61">+U44*$D44+AI44</f>
        <v>0</v>
      </c>
    </row>
    <row r="45" spans="2:49">
      <c r="B45" s="162" t="str">
        <f t="shared" si="47"/>
        <v>Vendes per entregues</v>
      </c>
      <c r="C45" s="195">
        <f t="shared" si="48"/>
        <v>0</v>
      </c>
      <c r="D45" s="222">
        <f>+D27+D27*OP!G11</f>
        <v>0</v>
      </c>
      <c r="E45" s="195">
        <f t="shared" si="49"/>
        <v>0</v>
      </c>
      <c r="F45" s="714">
        <f>+OP!$I$11</f>
        <v>0</v>
      </c>
      <c r="G45" s="158">
        <f t="shared" ref="G45:G58" si="62">+E45*(1+F45)</f>
        <v>0</v>
      </c>
      <c r="H45" s="133"/>
      <c r="J45" s="158">
        <f>IF(OP!$B$7=NT!$U$3,+OP!AE30,0)</f>
        <v>0</v>
      </c>
      <c r="K45" s="158">
        <f>IF(OP!$B$7=NT!$U$3,+OP!AF30,0)</f>
        <v>0</v>
      </c>
      <c r="L45" s="158">
        <f>IF(OP!$B$7=NT!$U$3,+OP!AG30,0)</f>
        <v>0</v>
      </c>
      <c r="M45" s="158">
        <f>IF(OP!$B$7=NT!$U$3,+OP!AH30,0)</f>
        <v>0</v>
      </c>
      <c r="N45" s="158">
        <f>IF(OP!$B$7=NT!$U$3,+OP!AI30,0)</f>
        <v>0</v>
      </c>
      <c r="O45" s="158">
        <f>IF(OP!$B$7=NT!$U$3,+OP!AJ30,0)</f>
        <v>0</v>
      </c>
      <c r="P45" s="158">
        <f>IF(OP!$B$7=NT!$U$3,+OP!AK30,0)</f>
        <v>0</v>
      </c>
      <c r="Q45" s="158">
        <f>IF(OP!$B$7=NT!$U$3,+OP!AL30,0)</f>
        <v>0</v>
      </c>
      <c r="R45" s="158">
        <f>IF(OP!$B$7=NT!$U$3,+OP!AM30,0)</f>
        <v>0</v>
      </c>
      <c r="S45" s="158">
        <f>IF(OP!$B$7=NT!$U$3,+OP!AN30,0)</f>
        <v>0</v>
      </c>
      <c r="T45" s="158">
        <f>IF(OP!$B$7=NT!$U$3,+OP!AO30,0)</f>
        <v>0</v>
      </c>
      <c r="U45" s="158">
        <f>IF(OP!$B$7=NT!$U$3,+OP!AP30,0)</f>
        <v>0</v>
      </c>
      <c r="V45" s="175"/>
      <c r="X45" s="158">
        <f>+IF(OP!$B$7=NT!$U$3,VM!AG45,0)</f>
        <v>0</v>
      </c>
      <c r="Y45" s="158">
        <f>+IF(OP!$B$7=NT!$U$3,VM!AH45,0)</f>
        <v>0</v>
      </c>
      <c r="Z45" s="158">
        <f>+IF(OP!$B$7=NT!$U$3,VM!AI45,0)</f>
        <v>0</v>
      </c>
      <c r="AA45" s="158">
        <f>+IF(OP!$B$7=NT!$U$3,VM!AJ45,0)</f>
        <v>0</v>
      </c>
      <c r="AB45" s="158">
        <f>+IF(OP!$B$7=NT!$U$3,VM!AK45,0)</f>
        <v>0</v>
      </c>
      <c r="AC45" s="158">
        <f>+IF(OP!$B$7=NT!$U$3,VM!AL45,0)</f>
        <v>0</v>
      </c>
      <c r="AD45" s="158">
        <f>+IF(OP!$B$7=NT!$U$3,VM!AM45,0)</f>
        <v>0</v>
      </c>
      <c r="AE45" s="158">
        <f>+IF(OP!$B$7=NT!$U$3,VM!AN45,0)</f>
        <v>0</v>
      </c>
      <c r="AF45" s="158">
        <f>+IF(OP!$B$7=NT!$U$3,VM!AO45,0)</f>
        <v>0</v>
      </c>
      <c r="AG45" s="158">
        <f>+IF(OP!$B$7=NT!$U$3,VM!AP45,0)</f>
        <v>0</v>
      </c>
      <c r="AH45" s="158">
        <f>+IF(OP!$B$7=NT!$U$3,VM!AQ45,0)</f>
        <v>0</v>
      </c>
      <c r="AI45" s="158">
        <f>+IF(OP!$B$7=NT!$U$3,VM!AR45,0)</f>
        <v>0</v>
      </c>
      <c r="AJ45" s="452"/>
      <c r="AL45" s="450">
        <f t="shared" si="50"/>
        <v>0</v>
      </c>
      <c r="AM45" s="450">
        <f t="shared" si="51"/>
        <v>0</v>
      </c>
      <c r="AN45" s="450">
        <f t="shared" si="52"/>
        <v>0</v>
      </c>
      <c r="AO45" s="450">
        <f t="shared" si="53"/>
        <v>0</v>
      </c>
      <c r="AP45" s="450">
        <f t="shared" si="54"/>
        <v>0</v>
      </c>
      <c r="AQ45" s="450">
        <f t="shared" si="55"/>
        <v>0</v>
      </c>
      <c r="AR45" s="450">
        <f t="shared" si="56"/>
        <v>0</v>
      </c>
      <c r="AS45" s="450">
        <f t="shared" si="57"/>
        <v>0</v>
      </c>
      <c r="AT45" s="450">
        <f t="shared" si="58"/>
        <v>0</v>
      </c>
      <c r="AU45" s="450">
        <f t="shared" si="59"/>
        <v>0</v>
      </c>
      <c r="AV45" s="450">
        <f t="shared" si="60"/>
        <v>0</v>
      </c>
      <c r="AW45" s="450">
        <f t="shared" si="61"/>
        <v>0</v>
      </c>
    </row>
    <row r="46" spans="2:49">
      <c r="B46" s="162" t="str">
        <f t="shared" si="47"/>
        <v>Anuncis locals</v>
      </c>
      <c r="C46" s="195">
        <f t="shared" si="48"/>
        <v>0</v>
      </c>
      <c r="D46" s="222">
        <f>+D28+D28*OP!G12</f>
        <v>0</v>
      </c>
      <c r="E46" s="195">
        <f t="shared" si="49"/>
        <v>0</v>
      </c>
      <c r="F46" s="714">
        <f>+OP!$I$12</f>
        <v>0</v>
      </c>
      <c r="G46" s="158">
        <f t="shared" si="62"/>
        <v>0</v>
      </c>
      <c r="H46" s="133"/>
      <c r="J46" s="158">
        <f>IF(OP!$B$7=NT!$U$3,+OP!AE31,0)</f>
        <v>0</v>
      </c>
      <c r="K46" s="158">
        <f>IF(OP!$B$7=NT!$U$3,+OP!AF31,0)</f>
        <v>0</v>
      </c>
      <c r="L46" s="158">
        <f>IF(OP!$B$7=NT!$U$3,+OP!AG31,0)</f>
        <v>0</v>
      </c>
      <c r="M46" s="158">
        <f>IF(OP!$B$7=NT!$U$3,+OP!AH31,0)</f>
        <v>0</v>
      </c>
      <c r="N46" s="158">
        <f>IF(OP!$B$7=NT!$U$3,+OP!AI31,0)</f>
        <v>0</v>
      </c>
      <c r="O46" s="158">
        <f>IF(OP!$B$7=NT!$U$3,+OP!AJ31,0)</f>
        <v>0</v>
      </c>
      <c r="P46" s="158">
        <f>IF(OP!$B$7=NT!$U$3,+OP!AK31,0)</f>
        <v>0</v>
      </c>
      <c r="Q46" s="158">
        <f>IF(OP!$B$7=NT!$U$3,+OP!AL31,0)</f>
        <v>0</v>
      </c>
      <c r="R46" s="158">
        <f>IF(OP!$B$7=NT!$U$3,+OP!AM31,0)</f>
        <v>0</v>
      </c>
      <c r="S46" s="158">
        <f>IF(OP!$B$7=NT!$U$3,+OP!AN31,0)</f>
        <v>0</v>
      </c>
      <c r="T46" s="158">
        <f>IF(OP!$B$7=NT!$U$3,+OP!AO31,0)</f>
        <v>0</v>
      </c>
      <c r="U46" s="158">
        <f>IF(OP!$B$7=NT!$U$3,+OP!AP31,0)</f>
        <v>0</v>
      </c>
      <c r="V46" s="175"/>
      <c r="X46" s="158">
        <f>+IF(OP!$B$7=NT!$U$3,VM!AG46,0)</f>
        <v>0</v>
      </c>
      <c r="Y46" s="158">
        <f>+IF(OP!$B$7=NT!$U$3,VM!AH46,0)</f>
        <v>0</v>
      </c>
      <c r="Z46" s="158">
        <f>+IF(OP!$B$7=NT!$U$3,VM!AI46,0)</f>
        <v>0</v>
      </c>
      <c r="AA46" s="158">
        <f>+IF(OP!$B$7=NT!$U$3,VM!AJ46,0)</f>
        <v>0</v>
      </c>
      <c r="AB46" s="158">
        <f>+IF(OP!$B$7=NT!$U$3,VM!AK46,0)</f>
        <v>0</v>
      </c>
      <c r="AC46" s="158">
        <f>+IF(OP!$B$7=NT!$U$3,VM!AL46,0)</f>
        <v>0</v>
      </c>
      <c r="AD46" s="158">
        <f>+IF(OP!$B$7=NT!$U$3,VM!AM46,0)</f>
        <v>0</v>
      </c>
      <c r="AE46" s="158">
        <f>+IF(OP!$B$7=NT!$U$3,VM!AN46,0)</f>
        <v>0</v>
      </c>
      <c r="AF46" s="158">
        <f>+IF(OP!$B$7=NT!$U$3,VM!AO46,0)</f>
        <v>0</v>
      </c>
      <c r="AG46" s="158">
        <f>+IF(OP!$B$7=NT!$U$3,VM!AP46,0)</f>
        <v>0</v>
      </c>
      <c r="AH46" s="158">
        <f>+IF(OP!$B$7=NT!$U$3,VM!AQ46,0)</f>
        <v>0</v>
      </c>
      <c r="AI46" s="158">
        <f>+IF(OP!$B$7=NT!$U$3,VM!AR46,0)</f>
        <v>0</v>
      </c>
      <c r="AJ46" s="452"/>
      <c r="AL46" s="450">
        <f t="shared" si="50"/>
        <v>0</v>
      </c>
      <c r="AM46" s="450">
        <f t="shared" si="51"/>
        <v>0</v>
      </c>
      <c r="AN46" s="450">
        <f t="shared" si="52"/>
        <v>0</v>
      </c>
      <c r="AO46" s="450">
        <f t="shared" si="53"/>
        <v>0</v>
      </c>
      <c r="AP46" s="450">
        <f t="shared" si="54"/>
        <v>0</v>
      </c>
      <c r="AQ46" s="450">
        <f t="shared" si="55"/>
        <v>0</v>
      </c>
      <c r="AR46" s="450">
        <f t="shared" si="56"/>
        <v>0</v>
      </c>
      <c r="AS46" s="450">
        <f t="shared" si="57"/>
        <v>0</v>
      </c>
      <c r="AT46" s="450">
        <f t="shared" si="58"/>
        <v>0</v>
      </c>
      <c r="AU46" s="450">
        <f t="shared" si="59"/>
        <v>0</v>
      </c>
      <c r="AV46" s="450">
        <f t="shared" si="60"/>
        <v>0</v>
      </c>
      <c r="AW46" s="450">
        <f t="shared" si="61"/>
        <v>0</v>
      </c>
    </row>
    <row r="47" spans="2:49">
      <c r="B47" s="162" t="str">
        <f t="shared" si="47"/>
        <v>Nom Producte/Servei 4</v>
      </c>
      <c r="C47" s="195">
        <f t="shared" si="48"/>
        <v>0</v>
      </c>
      <c r="D47" s="222">
        <f>+D29+D29*OP!G13</f>
        <v>0</v>
      </c>
      <c r="E47" s="195">
        <f t="shared" si="49"/>
        <v>0</v>
      </c>
      <c r="F47" s="714">
        <f>+OP!$I$13</f>
        <v>0</v>
      </c>
      <c r="G47" s="158">
        <f t="shared" si="62"/>
        <v>0</v>
      </c>
      <c r="H47" s="133"/>
      <c r="J47" s="158">
        <f>IF(OP!$B$7=NT!$U$3,+OP!AE32,0)</f>
        <v>0</v>
      </c>
      <c r="K47" s="158">
        <f>IF(OP!$B$7=NT!$U$3,+OP!AF32,0)</f>
        <v>0</v>
      </c>
      <c r="L47" s="158">
        <f>IF(OP!$B$7=NT!$U$3,+OP!AG32,0)</f>
        <v>0</v>
      </c>
      <c r="M47" s="158">
        <f>IF(OP!$B$7=NT!$U$3,+OP!AH32,0)</f>
        <v>0</v>
      </c>
      <c r="N47" s="158">
        <f>IF(OP!$B$7=NT!$U$3,+OP!AI32,0)</f>
        <v>0</v>
      </c>
      <c r="O47" s="158">
        <f>IF(OP!$B$7=NT!$U$3,+OP!AJ32,0)</f>
        <v>0</v>
      </c>
      <c r="P47" s="158">
        <f>IF(OP!$B$7=NT!$U$3,+OP!AK32,0)</f>
        <v>0</v>
      </c>
      <c r="Q47" s="158">
        <f>IF(OP!$B$7=NT!$U$3,+OP!AL32,0)</f>
        <v>0</v>
      </c>
      <c r="R47" s="158">
        <f>IF(OP!$B$7=NT!$U$3,+OP!AM32,0)</f>
        <v>0</v>
      </c>
      <c r="S47" s="158">
        <f>IF(OP!$B$7=NT!$U$3,+OP!AN32,0)</f>
        <v>0</v>
      </c>
      <c r="T47" s="158">
        <f>IF(OP!$B$7=NT!$U$3,+OP!AO32,0)</f>
        <v>0</v>
      </c>
      <c r="U47" s="158">
        <f>IF(OP!$B$7=NT!$U$3,+OP!AP32,0)</f>
        <v>0</v>
      </c>
      <c r="V47" s="175"/>
      <c r="X47" s="158">
        <f>+IF(OP!$B$7=NT!$U$3,VM!AG47,0)</f>
        <v>0</v>
      </c>
      <c r="Y47" s="158">
        <f>+IF(OP!$B$7=NT!$U$3,VM!AH47,0)</f>
        <v>0</v>
      </c>
      <c r="Z47" s="158">
        <f>+IF(OP!$B$7=NT!$U$3,VM!AI47,0)</f>
        <v>0</v>
      </c>
      <c r="AA47" s="158">
        <f>+IF(OP!$B$7=NT!$U$3,VM!AJ47,0)</f>
        <v>0</v>
      </c>
      <c r="AB47" s="158">
        <f>+IF(OP!$B$7=NT!$U$3,VM!AK47,0)</f>
        <v>0</v>
      </c>
      <c r="AC47" s="158">
        <f>+IF(OP!$B$7=NT!$U$3,VM!AL47,0)</f>
        <v>0</v>
      </c>
      <c r="AD47" s="158">
        <f>+IF(OP!$B$7=NT!$U$3,VM!AM47,0)</f>
        <v>0</v>
      </c>
      <c r="AE47" s="158">
        <f>+IF(OP!$B$7=NT!$U$3,VM!AN47,0)</f>
        <v>0</v>
      </c>
      <c r="AF47" s="158">
        <f>+IF(OP!$B$7=NT!$U$3,VM!AO47,0)</f>
        <v>0</v>
      </c>
      <c r="AG47" s="158">
        <f>+IF(OP!$B$7=NT!$U$3,VM!AP47,0)</f>
        <v>0</v>
      </c>
      <c r="AH47" s="158">
        <f>+IF(OP!$B$7=NT!$U$3,VM!AQ47,0)</f>
        <v>0</v>
      </c>
      <c r="AI47" s="158">
        <f>+IF(OP!$B$7=NT!$U$3,VM!AR47,0)</f>
        <v>0</v>
      </c>
      <c r="AJ47" s="452"/>
      <c r="AL47" s="450">
        <f t="shared" si="50"/>
        <v>0</v>
      </c>
      <c r="AM47" s="450">
        <f t="shared" si="51"/>
        <v>0</v>
      </c>
      <c r="AN47" s="450">
        <f t="shared" si="52"/>
        <v>0</v>
      </c>
      <c r="AO47" s="450">
        <f t="shared" si="53"/>
        <v>0</v>
      </c>
      <c r="AP47" s="450">
        <f t="shared" si="54"/>
        <v>0</v>
      </c>
      <c r="AQ47" s="450">
        <f t="shared" si="55"/>
        <v>0</v>
      </c>
      <c r="AR47" s="450">
        <f t="shared" si="56"/>
        <v>0</v>
      </c>
      <c r="AS47" s="450">
        <f t="shared" si="57"/>
        <v>0</v>
      </c>
      <c r="AT47" s="450">
        <f t="shared" si="58"/>
        <v>0</v>
      </c>
      <c r="AU47" s="450">
        <f t="shared" si="59"/>
        <v>0</v>
      </c>
      <c r="AV47" s="450">
        <f t="shared" si="60"/>
        <v>0</v>
      </c>
      <c r="AW47" s="450">
        <f t="shared" si="61"/>
        <v>0</v>
      </c>
    </row>
    <row r="48" spans="2:49">
      <c r="B48" s="162" t="str">
        <f t="shared" si="47"/>
        <v>Nom Producte/Servei 5</v>
      </c>
      <c r="C48" s="195">
        <f t="shared" si="48"/>
        <v>0</v>
      </c>
      <c r="D48" s="222">
        <f>+D30+D30*OP!G14</f>
        <v>0</v>
      </c>
      <c r="E48" s="195">
        <f t="shared" si="49"/>
        <v>0</v>
      </c>
      <c r="F48" s="714">
        <f>+OP!$I$14</f>
        <v>0</v>
      </c>
      <c r="G48" s="158">
        <f t="shared" si="62"/>
        <v>0</v>
      </c>
      <c r="H48" s="133"/>
      <c r="J48" s="158">
        <f>IF(OP!$B$7=NT!$U$3,+OP!AE33,0)</f>
        <v>0</v>
      </c>
      <c r="K48" s="158">
        <f>IF(OP!$B$7=NT!$U$3,+OP!AF33,0)</f>
        <v>0</v>
      </c>
      <c r="L48" s="158">
        <f>IF(OP!$B$7=NT!$U$3,+OP!AG33,0)</f>
        <v>0</v>
      </c>
      <c r="M48" s="158">
        <f>IF(OP!$B$7=NT!$U$3,+OP!AH33,0)</f>
        <v>0</v>
      </c>
      <c r="N48" s="158">
        <f>IF(OP!$B$7=NT!$U$3,+OP!AI33,0)</f>
        <v>0</v>
      </c>
      <c r="O48" s="158">
        <f>IF(OP!$B$7=NT!$U$3,+OP!AJ33,0)</f>
        <v>0</v>
      </c>
      <c r="P48" s="158">
        <f>IF(OP!$B$7=NT!$U$3,+OP!AK33,0)</f>
        <v>0</v>
      </c>
      <c r="Q48" s="158">
        <f>IF(OP!$B$7=NT!$U$3,+OP!AL33,0)</f>
        <v>0</v>
      </c>
      <c r="R48" s="158">
        <f>IF(OP!$B$7=NT!$U$3,+OP!AM33,0)</f>
        <v>0</v>
      </c>
      <c r="S48" s="158">
        <f>IF(OP!$B$7=NT!$U$3,+OP!AN33,0)</f>
        <v>0</v>
      </c>
      <c r="T48" s="158">
        <f>IF(OP!$B$7=NT!$U$3,+OP!AO33,0)</f>
        <v>0</v>
      </c>
      <c r="U48" s="158">
        <f>IF(OP!$B$7=NT!$U$3,+OP!AP33,0)</f>
        <v>0</v>
      </c>
      <c r="V48" s="175"/>
      <c r="X48" s="158">
        <f>+IF(OP!$B$7=NT!$U$3,VM!AG48,0)</f>
        <v>0</v>
      </c>
      <c r="Y48" s="158">
        <f>+IF(OP!$B$7=NT!$U$3,VM!AH48,0)</f>
        <v>0</v>
      </c>
      <c r="Z48" s="158">
        <f>+IF(OP!$B$7=NT!$U$3,VM!AI48,0)</f>
        <v>0</v>
      </c>
      <c r="AA48" s="158">
        <f>+IF(OP!$B$7=NT!$U$3,VM!AJ48,0)</f>
        <v>0</v>
      </c>
      <c r="AB48" s="158">
        <f>+IF(OP!$B$7=NT!$U$3,VM!AK48,0)</f>
        <v>0</v>
      </c>
      <c r="AC48" s="158">
        <f>+IF(OP!$B$7=NT!$U$3,VM!AL48,0)</f>
        <v>0</v>
      </c>
      <c r="AD48" s="158">
        <f>+IF(OP!$B$7=NT!$U$3,VM!AM48,0)</f>
        <v>0</v>
      </c>
      <c r="AE48" s="158">
        <f>+IF(OP!$B$7=NT!$U$3,VM!AN48,0)</f>
        <v>0</v>
      </c>
      <c r="AF48" s="158">
        <f>+IF(OP!$B$7=NT!$U$3,VM!AO48,0)</f>
        <v>0</v>
      </c>
      <c r="AG48" s="158">
        <f>+IF(OP!$B$7=NT!$U$3,VM!AP48,0)</f>
        <v>0</v>
      </c>
      <c r="AH48" s="158">
        <f>+IF(OP!$B$7=NT!$U$3,VM!AQ48,0)</f>
        <v>0</v>
      </c>
      <c r="AI48" s="158">
        <f>+IF(OP!$B$7=NT!$U$3,VM!AR48,0)</f>
        <v>0</v>
      </c>
      <c r="AJ48" s="452"/>
      <c r="AL48" s="450">
        <f t="shared" si="50"/>
        <v>0</v>
      </c>
      <c r="AM48" s="450">
        <f t="shared" si="51"/>
        <v>0</v>
      </c>
      <c r="AN48" s="450">
        <f t="shared" si="52"/>
        <v>0</v>
      </c>
      <c r="AO48" s="450">
        <f t="shared" si="53"/>
        <v>0</v>
      </c>
      <c r="AP48" s="450">
        <f t="shared" si="54"/>
        <v>0</v>
      </c>
      <c r="AQ48" s="450">
        <f t="shared" si="55"/>
        <v>0</v>
      </c>
      <c r="AR48" s="450">
        <f t="shared" si="56"/>
        <v>0</v>
      </c>
      <c r="AS48" s="450">
        <f t="shared" si="57"/>
        <v>0</v>
      </c>
      <c r="AT48" s="450">
        <f t="shared" si="58"/>
        <v>0</v>
      </c>
      <c r="AU48" s="450">
        <f t="shared" si="59"/>
        <v>0</v>
      </c>
      <c r="AV48" s="450">
        <f t="shared" si="60"/>
        <v>0</v>
      </c>
      <c r="AW48" s="450">
        <f t="shared" si="61"/>
        <v>0</v>
      </c>
    </row>
    <row r="49" spans="2:49">
      <c r="B49" s="162" t="str">
        <f t="shared" si="47"/>
        <v>Nom Producte/Servei 6</v>
      </c>
      <c r="C49" s="195">
        <f t="shared" si="48"/>
        <v>0</v>
      </c>
      <c r="D49" s="222">
        <f>+D31+D31*OP!G15</f>
        <v>0</v>
      </c>
      <c r="E49" s="195">
        <f t="shared" si="49"/>
        <v>0</v>
      </c>
      <c r="F49" s="714">
        <f>+OP!$I$15</f>
        <v>0</v>
      </c>
      <c r="G49" s="158">
        <f t="shared" si="62"/>
        <v>0</v>
      </c>
      <c r="H49" s="133"/>
      <c r="J49" s="158">
        <f>IF(OP!$B$7=NT!$U$3,+OP!AE34,0)</f>
        <v>0</v>
      </c>
      <c r="K49" s="158">
        <f>IF(OP!$B$7=NT!$U$3,+OP!AF34,0)</f>
        <v>0</v>
      </c>
      <c r="L49" s="158">
        <f>IF(OP!$B$7=NT!$U$3,+OP!AG34,0)</f>
        <v>0</v>
      </c>
      <c r="M49" s="158">
        <f>IF(OP!$B$7=NT!$U$3,+OP!AH34,0)</f>
        <v>0</v>
      </c>
      <c r="N49" s="158">
        <f>IF(OP!$B$7=NT!$U$3,+OP!AI34,0)</f>
        <v>0</v>
      </c>
      <c r="O49" s="158">
        <f>IF(OP!$B$7=NT!$U$3,+OP!AJ34,0)</f>
        <v>0</v>
      </c>
      <c r="P49" s="158">
        <f>IF(OP!$B$7=NT!$U$3,+OP!AK34,0)</f>
        <v>0</v>
      </c>
      <c r="Q49" s="158">
        <f>IF(OP!$B$7=NT!$U$3,+OP!AL34,0)</f>
        <v>0</v>
      </c>
      <c r="R49" s="158">
        <f>IF(OP!$B$7=NT!$U$3,+OP!AM34,0)</f>
        <v>0</v>
      </c>
      <c r="S49" s="158">
        <f>IF(OP!$B$7=NT!$U$3,+OP!AN34,0)</f>
        <v>0</v>
      </c>
      <c r="T49" s="158">
        <f>IF(OP!$B$7=NT!$U$3,+OP!AO34,0)</f>
        <v>0</v>
      </c>
      <c r="U49" s="158">
        <f>IF(OP!$B$7=NT!$U$3,+OP!AP34,0)</f>
        <v>0</v>
      </c>
      <c r="V49" s="175"/>
      <c r="X49" s="158">
        <f>+IF(OP!$B$7=NT!$U$3,VM!AG49,0)</f>
        <v>0</v>
      </c>
      <c r="Y49" s="158">
        <f>+IF(OP!$B$7=NT!$U$3,VM!AH49,0)</f>
        <v>0</v>
      </c>
      <c r="Z49" s="158">
        <f>+IF(OP!$B$7=NT!$U$3,VM!AI49,0)</f>
        <v>0</v>
      </c>
      <c r="AA49" s="158">
        <f>+IF(OP!$B$7=NT!$U$3,VM!AJ49,0)</f>
        <v>0</v>
      </c>
      <c r="AB49" s="158">
        <f>+IF(OP!$B$7=NT!$U$3,VM!AK49,0)</f>
        <v>0</v>
      </c>
      <c r="AC49" s="158">
        <f>+IF(OP!$B$7=NT!$U$3,VM!AL49,0)</f>
        <v>0</v>
      </c>
      <c r="AD49" s="158">
        <f>+IF(OP!$B$7=NT!$U$3,VM!AM49,0)</f>
        <v>0</v>
      </c>
      <c r="AE49" s="158">
        <f>+IF(OP!$B$7=NT!$U$3,VM!AN49,0)</f>
        <v>0</v>
      </c>
      <c r="AF49" s="158">
        <f>+IF(OP!$B$7=NT!$U$3,VM!AO49,0)</f>
        <v>0</v>
      </c>
      <c r="AG49" s="158">
        <f>+IF(OP!$B$7=NT!$U$3,VM!AP49,0)</f>
        <v>0</v>
      </c>
      <c r="AH49" s="158">
        <f>+IF(OP!$B$7=NT!$U$3,VM!AQ49,0)</f>
        <v>0</v>
      </c>
      <c r="AI49" s="158">
        <f>+IF(OP!$B$7=NT!$U$3,VM!AR49,0)</f>
        <v>0</v>
      </c>
      <c r="AJ49" s="452"/>
      <c r="AL49" s="450">
        <f t="shared" si="50"/>
        <v>0</v>
      </c>
      <c r="AM49" s="450">
        <f t="shared" si="51"/>
        <v>0</v>
      </c>
      <c r="AN49" s="450">
        <f t="shared" si="52"/>
        <v>0</v>
      </c>
      <c r="AO49" s="450">
        <f t="shared" si="53"/>
        <v>0</v>
      </c>
      <c r="AP49" s="450">
        <f t="shared" si="54"/>
        <v>0</v>
      </c>
      <c r="AQ49" s="450">
        <f t="shared" si="55"/>
        <v>0</v>
      </c>
      <c r="AR49" s="450">
        <f t="shared" si="56"/>
        <v>0</v>
      </c>
      <c r="AS49" s="450">
        <f t="shared" si="57"/>
        <v>0</v>
      </c>
      <c r="AT49" s="450">
        <f t="shared" si="58"/>
        <v>0</v>
      </c>
      <c r="AU49" s="450">
        <f t="shared" si="59"/>
        <v>0</v>
      </c>
      <c r="AV49" s="450">
        <f t="shared" si="60"/>
        <v>0</v>
      </c>
      <c r="AW49" s="450">
        <f t="shared" si="61"/>
        <v>0</v>
      </c>
    </row>
    <row r="50" spans="2:49">
      <c r="B50" s="162" t="str">
        <f t="shared" si="47"/>
        <v>Nom Producte/Servei 7</v>
      </c>
      <c r="C50" s="195">
        <f t="shared" si="48"/>
        <v>0</v>
      </c>
      <c r="D50" s="222">
        <f>+D32+D32*OP!G16</f>
        <v>0</v>
      </c>
      <c r="E50" s="195">
        <f t="shared" si="49"/>
        <v>0</v>
      </c>
      <c r="F50" s="714">
        <f>+OP!$I$16</f>
        <v>0</v>
      </c>
      <c r="G50" s="158">
        <f t="shared" si="62"/>
        <v>0</v>
      </c>
      <c r="H50" s="133"/>
      <c r="J50" s="158">
        <f>IF(OP!$B$7=NT!$U$3,+OP!AE35,0)</f>
        <v>0</v>
      </c>
      <c r="K50" s="158">
        <f>IF(OP!$B$7=NT!$U$3,+OP!AF35,0)</f>
        <v>0</v>
      </c>
      <c r="L50" s="158">
        <f>IF(OP!$B$7=NT!$U$3,+OP!AG35,0)</f>
        <v>0</v>
      </c>
      <c r="M50" s="158">
        <f>IF(OP!$B$7=NT!$U$3,+OP!AH35,0)</f>
        <v>0</v>
      </c>
      <c r="N50" s="158">
        <f>IF(OP!$B$7=NT!$U$3,+OP!AI35,0)</f>
        <v>0</v>
      </c>
      <c r="O50" s="158">
        <f>IF(OP!$B$7=NT!$U$3,+OP!AJ35,0)</f>
        <v>0</v>
      </c>
      <c r="P50" s="158">
        <f>IF(OP!$B$7=NT!$U$3,+OP!AK35,0)</f>
        <v>0</v>
      </c>
      <c r="Q50" s="158">
        <f>IF(OP!$B$7=NT!$U$3,+OP!AL35,0)</f>
        <v>0</v>
      </c>
      <c r="R50" s="158">
        <f>IF(OP!$B$7=NT!$U$3,+OP!AM35,0)</f>
        <v>0</v>
      </c>
      <c r="S50" s="158">
        <f>IF(OP!$B$7=NT!$U$3,+OP!AN35,0)</f>
        <v>0</v>
      </c>
      <c r="T50" s="158">
        <f>IF(OP!$B$7=NT!$U$3,+OP!AO35,0)</f>
        <v>0</v>
      </c>
      <c r="U50" s="158">
        <f>IF(OP!$B$7=NT!$U$3,+OP!AP35,0)</f>
        <v>0</v>
      </c>
      <c r="V50" s="175"/>
      <c r="X50" s="158">
        <f>+IF(OP!$B$7=NT!$U$3,VM!AG50,0)</f>
        <v>0</v>
      </c>
      <c r="Y50" s="158">
        <f>+IF(OP!$B$7=NT!$U$3,VM!AH50,0)</f>
        <v>0</v>
      </c>
      <c r="Z50" s="158">
        <f>+IF(OP!$B$7=NT!$U$3,VM!AI50,0)</f>
        <v>0</v>
      </c>
      <c r="AA50" s="158">
        <f>+IF(OP!$B$7=NT!$U$3,VM!AJ50,0)</f>
        <v>0</v>
      </c>
      <c r="AB50" s="158">
        <f>+IF(OP!$B$7=NT!$U$3,VM!AK50,0)</f>
        <v>0</v>
      </c>
      <c r="AC50" s="158">
        <f>+IF(OP!$B$7=NT!$U$3,VM!AL50,0)</f>
        <v>0</v>
      </c>
      <c r="AD50" s="158">
        <f>+IF(OP!$B$7=NT!$U$3,VM!AM50,0)</f>
        <v>0</v>
      </c>
      <c r="AE50" s="158">
        <f>+IF(OP!$B$7=NT!$U$3,VM!AN50,0)</f>
        <v>0</v>
      </c>
      <c r="AF50" s="158">
        <f>+IF(OP!$B$7=NT!$U$3,VM!AO50,0)</f>
        <v>0</v>
      </c>
      <c r="AG50" s="158">
        <f>+IF(OP!$B$7=NT!$U$3,VM!AP50,0)</f>
        <v>0</v>
      </c>
      <c r="AH50" s="158">
        <f>+IF(OP!$B$7=NT!$U$3,VM!AQ50,0)</f>
        <v>0</v>
      </c>
      <c r="AI50" s="158">
        <f>+IF(OP!$B$7=NT!$U$3,VM!AR50,0)</f>
        <v>0</v>
      </c>
      <c r="AJ50" s="452"/>
      <c r="AL50" s="450">
        <f t="shared" si="50"/>
        <v>0</v>
      </c>
      <c r="AM50" s="450">
        <f t="shared" si="51"/>
        <v>0</v>
      </c>
      <c r="AN50" s="450">
        <f t="shared" si="52"/>
        <v>0</v>
      </c>
      <c r="AO50" s="450">
        <f t="shared" si="53"/>
        <v>0</v>
      </c>
      <c r="AP50" s="450">
        <f t="shared" si="54"/>
        <v>0</v>
      </c>
      <c r="AQ50" s="450">
        <f t="shared" si="55"/>
        <v>0</v>
      </c>
      <c r="AR50" s="450">
        <f t="shared" si="56"/>
        <v>0</v>
      </c>
      <c r="AS50" s="450">
        <f t="shared" si="57"/>
        <v>0</v>
      </c>
      <c r="AT50" s="450">
        <f t="shared" si="58"/>
        <v>0</v>
      </c>
      <c r="AU50" s="450">
        <f t="shared" si="59"/>
        <v>0</v>
      </c>
      <c r="AV50" s="450">
        <f t="shared" si="60"/>
        <v>0</v>
      </c>
      <c r="AW50" s="450">
        <f t="shared" si="61"/>
        <v>0</v>
      </c>
    </row>
    <row r="51" spans="2:49">
      <c r="B51" s="162" t="str">
        <f t="shared" si="47"/>
        <v>Nom Producte/Servei 8</v>
      </c>
      <c r="C51" s="195">
        <f t="shared" si="48"/>
        <v>0</v>
      </c>
      <c r="D51" s="222">
        <f>+D33+D33*OP!G17</f>
        <v>0</v>
      </c>
      <c r="E51" s="195">
        <f t="shared" si="49"/>
        <v>0</v>
      </c>
      <c r="F51" s="714">
        <f>+OP!$I$17</f>
        <v>0</v>
      </c>
      <c r="G51" s="158">
        <f t="shared" si="62"/>
        <v>0</v>
      </c>
      <c r="H51" s="133"/>
      <c r="J51" s="158">
        <f>IF(OP!$B$7=NT!$U$3,+OP!AE36,0)</f>
        <v>0</v>
      </c>
      <c r="K51" s="158">
        <f>IF(OP!$B$7=NT!$U$3,+OP!AF36,0)</f>
        <v>0</v>
      </c>
      <c r="L51" s="158">
        <f>IF(OP!$B$7=NT!$U$3,+OP!AG36,0)</f>
        <v>0</v>
      </c>
      <c r="M51" s="158">
        <f>IF(OP!$B$7=NT!$U$3,+OP!AH36,0)</f>
        <v>0</v>
      </c>
      <c r="N51" s="158">
        <f>IF(OP!$B$7=NT!$U$3,+OP!AI36,0)</f>
        <v>0</v>
      </c>
      <c r="O51" s="158">
        <f>IF(OP!$B$7=NT!$U$3,+OP!AJ36,0)</f>
        <v>0</v>
      </c>
      <c r="P51" s="158">
        <f>IF(OP!$B$7=NT!$U$3,+OP!AK36,0)</f>
        <v>0</v>
      </c>
      <c r="Q51" s="158">
        <f>IF(OP!$B$7=NT!$U$3,+OP!AL36,0)</f>
        <v>0</v>
      </c>
      <c r="R51" s="158">
        <f>IF(OP!$B$7=NT!$U$3,+OP!AM36,0)</f>
        <v>0</v>
      </c>
      <c r="S51" s="158">
        <f>IF(OP!$B$7=NT!$U$3,+OP!AN36,0)</f>
        <v>0</v>
      </c>
      <c r="T51" s="158">
        <f>IF(OP!$B$7=NT!$U$3,+OP!AO36,0)</f>
        <v>0</v>
      </c>
      <c r="U51" s="158">
        <f>IF(OP!$B$7=NT!$U$3,+OP!AP36,0)</f>
        <v>0</v>
      </c>
      <c r="V51" s="175"/>
      <c r="X51" s="158">
        <f>+IF(OP!$B$7=NT!$U$3,VM!AG51,0)</f>
        <v>0</v>
      </c>
      <c r="Y51" s="158">
        <f>+IF(OP!$B$7=NT!$U$3,VM!AH51,0)</f>
        <v>0</v>
      </c>
      <c r="Z51" s="158">
        <f>+IF(OP!$B$7=NT!$U$3,VM!AI51,0)</f>
        <v>0</v>
      </c>
      <c r="AA51" s="158">
        <f>+IF(OP!$B$7=NT!$U$3,VM!AJ51,0)</f>
        <v>0</v>
      </c>
      <c r="AB51" s="158">
        <f>+IF(OP!$B$7=NT!$U$3,VM!AK51,0)</f>
        <v>0</v>
      </c>
      <c r="AC51" s="158">
        <f>+IF(OP!$B$7=NT!$U$3,VM!AL51,0)</f>
        <v>0</v>
      </c>
      <c r="AD51" s="158">
        <f>+IF(OP!$B$7=NT!$U$3,VM!AM51,0)</f>
        <v>0</v>
      </c>
      <c r="AE51" s="158">
        <f>+IF(OP!$B$7=NT!$U$3,VM!AN51,0)</f>
        <v>0</v>
      </c>
      <c r="AF51" s="158">
        <f>+IF(OP!$B$7=NT!$U$3,VM!AO51,0)</f>
        <v>0</v>
      </c>
      <c r="AG51" s="158">
        <f>+IF(OP!$B$7=NT!$U$3,VM!AP51,0)</f>
        <v>0</v>
      </c>
      <c r="AH51" s="158">
        <f>+IF(OP!$B$7=NT!$U$3,VM!AQ51,0)</f>
        <v>0</v>
      </c>
      <c r="AI51" s="158">
        <f>+IF(OP!$B$7=NT!$U$3,VM!AR51,0)</f>
        <v>0</v>
      </c>
      <c r="AJ51" s="452"/>
      <c r="AL51" s="450">
        <f t="shared" si="50"/>
        <v>0</v>
      </c>
      <c r="AM51" s="450">
        <f t="shared" si="51"/>
        <v>0</v>
      </c>
      <c r="AN51" s="450">
        <f t="shared" si="52"/>
        <v>0</v>
      </c>
      <c r="AO51" s="450">
        <f t="shared" si="53"/>
        <v>0</v>
      </c>
      <c r="AP51" s="450">
        <f t="shared" si="54"/>
        <v>0</v>
      </c>
      <c r="AQ51" s="450">
        <f t="shared" si="55"/>
        <v>0</v>
      </c>
      <c r="AR51" s="450">
        <f t="shared" si="56"/>
        <v>0</v>
      </c>
      <c r="AS51" s="450">
        <f t="shared" si="57"/>
        <v>0</v>
      </c>
      <c r="AT51" s="450">
        <f t="shared" si="58"/>
        <v>0</v>
      </c>
      <c r="AU51" s="450">
        <f t="shared" si="59"/>
        <v>0</v>
      </c>
      <c r="AV51" s="450">
        <f t="shared" si="60"/>
        <v>0</v>
      </c>
      <c r="AW51" s="450">
        <f t="shared" si="61"/>
        <v>0</v>
      </c>
    </row>
    <row r="52" spans="2:49">
      <c r="B52" s="162" t="str">
        <f t="shared" si="47"/>
        <v>Nom Producte/Servei 9</v>
      </c>
      <c r="C52" s="195">
        <f t="shared" si="48"/>
        <v>0</v>
      </c>
      <c r="D52" s="222">
        <f>+D34+D34*OP!G18</f>
        <v>0</v>
      </c>
      <c r="E52" s="195">
        <f t="shared" si="49"/>
        <v>0</v>
      </c>
      <c r="F52" s="714">
        <f>+OP!$I$18</f>
        <v>0</v>
      </c>
      <c r="G52" s="158">
        <f t="shared" si="62"/>
        <v>0</v>
      </c>
      <c r="H52" s="133"/>
      <c r="J52" s="158">
        <f>IF(OP!$B$7=NT!$U$3,+OP!AE37,0)</f>
        <v>0</v>
      </c>
      <c r="K52" s="158">
        <f>IF(OP!$B$7=NT!$U$3,+OP!AF37,0)</f>
        <v>0</v>
      </c>
      <c r="L52" s="158">
        <f>IF(OP!$B$7=NT!$U$3,+OP!AG37,0)</f>
        <v>0</v>
      </c>
      <c r="M52" s="158">
        <f>IF(OP!$B$7=NT!$U$3,+OP!AH37,0)</f>
        <v>0</v>
      </c>
      <c r="N52" s="158">
        <f>IF(OP!$B$7=NT!$U$3,+OP!AI37,0)</f>
        <v>0</v>
      </c>
      <c r="O52" s="158">
        <f>IF(OP!$B$7=NT!$U$3,+OP!AJ37,0)</f>
        <v>0</v>
      </c>
      <c r="P52" s="158">
        <f>IF(OP!$B$7=NT!$U$3,+OP!AK37,0)</f>
        <v>0</v>
      </c>
      <c r="Q52" s="158">
        <f>IF(OP!$B$7=NT!$U$3,+OP!AL37,0)</f>
        <v>0</v>
      </c>
      <c r="R52" s="158">
        <f>IF(OP!$B$7=NT!$U$3,+OP!AM37,0)</f>
        <v>0</v>
      </c>
      <c r="S52" s="158">
        <f>IF(OP!$B$7=NT!$U$3,+OP!AN37,0)</f>
        <v>0</v>
      </c>
      <c r="T52" s="158">
        <f>IF(OP!$B$7=NT!$U$3,+OP!AO37,0)</f>
        <v>0</v>
      </c>
      <c r="U52" s="158">
        <f>IF(OP!$B$7=NT!$U$3,+OP!AP37,0)</f>
        <v>0</v>
      </c>
      <c r="V52" s="175"/>
      <c r="X52" s="158">
        <f>+IF(OP!$B$7=NT!$U$3,VM!AG52,0)</f>
        <v>0</v>
      </c>
      <c r="Y52" s="158">
        <f>+IF(OP!$B$7=NT!$U$3,VM!AH52,0)</f>
        <v>0</v>
      </c>
      <c r="Z52" s="158">
        <f>+IF(OP!$B$7=NT!$U$3,VM!AI52,0)</f>
        <v>0</v>
      </c>
      <c r="AA52" s="158">
        <f>+IF(OP!$B$7=NT!$U$3,VM!AJ52,0)</f>
        <v>0</v>
      </c>
      <c r="AB52" s="158">
        <f>+IF(OP!$B$7=NT!$U$3,VM!AK52,0)</f>
        <v>0</v>
      </c>
      <c r="AC52" s="158">
        <f>+IF(OP!$B$7=NT!$U$3,VM!AL52,0)</f>
        <v>0</v>
      </c>
      <c r="AD52" s="158">
        <f>+IF(OP!$B$7=NT!$U$3,VM!AM52,0)</f>
        <v>0</v>
      </c>
      <c r="AE52" s="158">
        <f>+IF(OP!$B$7=NT!$U$3,VM!AN52,0)</f>
        <v>0</v>
      </c>
      <c r="AF52" s="158">
        <f>+IF(OP!$B$7=NT!$U$3,VM!AO52,0)</f>
        <v>0</v>
      </c>
      <c r="AG52" s="158">
        <f>+IF(OP!$B$7=NT!$U$3,VM!AP52,0)</f>
        <v>0</v>
      </c>
      <c r="AH52" s="158">
        <f>+IF(OP!$B$7=NT!$U$3,VM!AQ52,0)</f>
        <v>0</v>
      </c>
      <c r="AI52" s="158">
        <f>+IF(OP!$B$7=NT!$U$3,VM!AR52,0)</f>
        <v>0</v>
      </c>
      <c r="AJ52" s="452"/>
      <c r="AL52" s="450">
        <f t="shared" si="50"/>
        <v>0</v>
      </c>
      <c r="AM52" s="450">
        <f t="shared" si="51"/>
        <v>0</v>
      </c>
      <c r="AN52" s="450">
        <f t="shared" si="52"/>
        <v>0</v>
      </c>
      <c r="AO52" s="450">
        <f t="shared" si="53"/>
        <v>0</v>
      </c>
      <c r="AP52" s="450">
        <f t="shared" si="54"/>
        <v>0</v>
      </c>
      <c r="AQ52" s="450">
        <f t="shared" si="55"/>
        <v>0</v>
      </c>
      <c r="AR52" s="450">
        <f t="shared" si="56"/>
        <v>0</v>
      </c>
      <c r="AS52" s="450">
        <f t="shared" si="57"/>
        <v>0</v>
      </c>
      <c r="AT52" s="450">
        <f t="shared" si="58"/>
        <v>0</v>
      </c>
      <c r="AU52" s="450">
        <f t="shared" si="59"/>
        <v>0</v>
      </c>
      <c r="AV52" s="450">
        <f t="shared" si="60"/>
        <v>0</v>
      </c>
      <c r="AW52" s="450">
        <f t="shared" si="61"/>
        <v>0</v>
      </c>
    </row>
    <row r="53" spans="2:49">
      <c r="B53" s="162" t="str">
        <f t="shared" si="47"/>
        <v>Nom Producte/Servei 10</v>
      </c>
      <c r="C53" s="195">
        <f t="shared" si="48"/>
        <v>0</v>
      </c>
      <c r="D53" s="222">
        <f>+D35+D35*OP!G19</f>
        <v>0</v>
      </c>
      <c r="E53" s="195">
        <f t="shared" si="49"/>
        <v>0</v>
      </c>
      <c r="F53" s="714">
        <f>+OP!$I$19</f>
        <v>0</v>
      </c>
      <c r="G53" s="158">
        <f t="shared" si="62"/>
        <v>0</v>
      </c>
      <c r="H53" s="133"/>
      <c r="J53" s="158">
        <f>IF(OP!$B$7=NT!$U$3,+OP!AE38,0)</f>
        <v>0</v>
      </c>
      <c r="K53" s="158">
        <f>IF(OP!$B$7=NT!$U$3,+OP!AF38,0)</f>
        <v>0</v>
      </c>
      <c r="L53" s="158">
        <f>IF(OP!$B$7=NT!$U$3,+OP!AG38,0)</f>
        <v>0</v>
      </c>
      <c r="M53" s="158">
        <f>IF(OP!$B$7=NT!$U$3,+OP!AH38,0)</f>
        <v>0</v>
      </c>
      <c r="N53" s="158">
        <f>IF(OP!$B$7=NT!$U$3,+OP!AI38,0)</f>
        <v>0</v>
      </c>
      <c r="O53" s="158">
        <f>IF(OP!$B$7=NT!$U$3,+OP!AJ38,0)</f>
        <v>0</v>
      </c>
      <c r="P53" s="158">
        <f>IF(OP!$B$7=NT!$U$3,+OP!AK38,0)</f>
        <v>0</v>
      </c>
      <c r="Q53" s="158">
        <f>IF(OP!$B$7=NT!$U$3,+OP!AL38,0)</f>
        <v>0</v>
      </c>
      <c r="R53" s="158">
        <f>IF(OP!$B$7=NT!$U$3,+OP!AM38,0)</f>
        <v>0</v>
      </c>
      <c r="S53" s="158">
        <f>IF(OP!$B$7=NT!$U$3,+OP!AN38,0)</f>
        <v>0</v>
      </c>
      <c r="T53" s="158">
        <f>IF(OP!$B$7=NT!$U$3,+OP!AO38,0)</f>
        <v>0</v>
      </c>
      <c r="U53" s="158">
        <f>IF(OP!$B$7=NT!$U$3,+OP!AP38,0)</f>
        <v>0</v>
      </c>
      <c r="V53" s="175"/>
      <c r="X53" s="158">
        <f>+IF(OP!$B$7=NT!$U$3,VM!AG53,0)</f>
        <v>0</v>
      </c>
      <c r="Y53" s="158">
        <f>+IF(OP!$B$7=NT!$U$3,VM!AH53,0)</f>
        <v>0</v>
      </c>
      <c r="Z53" s="158">
        <f>+IF(OP!$B$7=NT!$U$3,VM!AI53,0)</f>
        <v>0</v>
      </c>
      <c r="AA53" s="158">
        <f>+IF(OP!$B$7=NT!$U$3,VM!AJ53,0)</f>
        <v>0</v>
      </c>
      <c r="AB53" s="158">
        <f>+IF(OP!$B$7=NT!$U$3,VM!AK53,0)</f>
        <v>0</v>
      </c>
      <c r="AC53" s="158">
        <f>+IF(OP!$B$7=NT!$U$3,VM!AL53,0)</f>
        <v>0</v>
      </c>
      <c r="AD53" s="158">
        <f>+IF(OP!$B$7=NT!$U$3,VM!AM53,0)</f>
        <v>0</v>
      </c>
      <c r="AE53" s="158">
        <f>+IF(OP!$B$7=NT!$U$3,VM!AN53,0)</f>
        <v>0</v>
      </c>
      <c r="AF53" s="158">
        <f>+IF(OP!$B$7=NT!$U$3,VM!AO53,0)</f>
        <v>0</v>
      </c>
      <c r="AG53" s="158">
        <f>+IF(OP!$B$7=NT!$U$3,VM!AP53,0)</f>
        <v>0</v>
      </c>
      <c r="AH53" s="158">
        <f>+IF(OP!$B$7=NT!$U$3,VM!AQ53,0)</f>
        <v>0</v>
      </c>
      <c r="AI53" s="158">
        <f>+IF(OP!$B$7=NT!$U$3,VM!AR53,0)</f>
        <v>0</v>
      </c>
      <c r="AJ53" s="452"/>
      <c r="AL53" s="450">
        <f t="shared" si="50"/>
        <v>0</v>
      </c>
      <c r="AM53" s="450">
        <f t="shared" si="51"/>
        <v>0</v>
      </c>
      <c r="AN53" s="450">
        <f t="shared" si="52"/>
        <v>0</v>
      </c>
      <c r="AO53" s="450">
        <f t="shared" si="53"/>
        <v>0</v>
      </c>
      <c r="AP53" s="450">
        <f t="shared" si="54"/>
        <v>0</v>
      </c>
      <c r="AQ53" s="450">
        <f t="shared" si="55"/>
        <v>0</v>
      </c>
      <c r="AR53" s="450">
        <f t="shared" si="56"/>
        <v>0</v>
      </c>
      <c r="AS53" s="450">
        <f t="shared" si="57"/>
        <v>0</v>
      </c>
      <c r="AT53" s="450">
        <f t="shared" si="58"/>
        <v>0</v>
      </c>
      <c r="AU53" s="450">
        <f t="shared" si="59"/>
        <v>0</v>
      </c>
      <c r="AV53" s="450">
        <f t="shared" si="60"/>
        <v>0</v>
      </c>
      <c r="AW53" s="450">
        <f t="shared" si="61"/>
        <v>0</v>
      </c>
    </row>
    <row r="54" spans="2:49">
      <c r="B54" s="162" t="str">
        <f t="shared" si="47"/>
        <v>Nom Producte/Servei 11</v>
      </c>
      <c r="C54" s="195">
        <f t="shared" si="48"/>
        <v>0</v>
      </c>
      <c r="D54" s="222">
        <f>+D36+D36*OP!G20</f>
        <v>0</v>
      </c>
      <c r="E54" s="195">
        <f t="shared" si="49"/>
        <v>0</v>
      </c>
      <c r="F54" s="714">
        <f>+OP!$I$20</f>
        <v>0</v>
      </c>
      <c r="G54" s="158">
        <f t="shared" si="62"/>
        <v>0</v>
      </c>
      <c r="H54" s="133"/>
      <c r="J54" s="158">
        <f>IF(OP!$B$7=NT!$U$3,+OP!AE39,0)</f>
        <v>0</v>
      </c>
      <c r="K54" s="158">
        <f>IF(OP!$B$7=NT!$U$3,+OP!AF39,0)</f>
        <v>0</v>
      </c>
      <c r="L54" s="158">
        <f>IF(OP!$B$7=NT!$U$3,+OP!AG39,0)</f>
        <v>0</v>
      </c>
      <c r="M54" s="158">
        <f>IF(OP!$B$7=NT!$U$3,+OP!AH39,0)</f>
        <v>0</v>
      </c>
      <c r="N54" s="158">
        <f>IF(OP!$B$7=NT!$U$3,+OP!AI39,0)</f>
        <v>0</v>
      </c>
      <c r="O54" s="158">
        <f>IF(OP!$B$7=NT!$U$3,+OP!AJ39,0)</f>
        <v>0</v>
      </c>
      <c r="P54" s="158">
        <f>IF(OP!$B$7=NT!$U$3,+OP!AK39,0)</f>
        <v>0</v>
      </c>
      <c r="Q54" s="158">
        <f>IF(OP!$B$7=NT!$U$3,+OP!AL39,0)</f>
        <v>0</v>
      </c>
      <c r="R54" s="158">
        <f>IF(OP!$B$7=NT!$U$3,+OP!AM39,0)</f>
        <v>0</v>
      </c>
      <c r="S54" s="158">
        <f>IF(OP!$B$7=NT!$U$3,+OP!AN39,0)</f>
        <v>0</v>
      </c>
      <c r="T54" s="158">
        <f>IF(OP!$B$7=NT!$U$3,+OP!AO39,0)</f>
        <v>0</v>
      </c>
      <c r="U54" s="158">
        <f>IF(OP!$B$7=NT!$U$3,+OP!AP39,0)</f>
        <v>0</v>
      </c>
      <c r="V54" s="175"/>
      <c r="X54" s="158">
        <f>+IF(OP!$B$7=NT!$U$3,VM!AG54,0)</f>
        <v>0</v>
      </c>
      <c r="Y54" s="158">
        <f>+IF(OP!$B$7=NT!$U$3,VM!AH54,0)</f>
        <v>0</v>
      </c>
      <c r="Z54" s="158">
        <f>+IF(OP!$B$7=NT!$U$3,VM!AI54,0)</f>
        <v>0</v>
      </c>
      <c r="AA54" s="158">
        <f>+IF(OP!$B$7=NT!$U$3,VM!AJ54,0)</f>
        <v>0</v>
      </c>
      <c r="AB54" s="158">
        <f>+IF(OP!$B$7=NT!$U$3,VM!AK54,0)</f>
        <v>0</v>
      </c>
      <c r="AC54" s="158">
        <f>+IF(OP!$B$7=NT!$U$3,VM!AL54,0)</f>
        <v>0</v>
      </c>
      <c r="AD54" s="158">
        <f>+IF(OP!$B$7=NT!$U$3,VM!AM54,0)</f>
        <v>0</v>
      </c>
      <c r="AE54" s="158">
        <f>+IF(OP!$B$7=NT!$U$3,VM!AN54,0)</f>
        <v>0</v>
      </c>
      <c r="AF54" s="158">
        <f>+IF(OP!$B$7=NT!$U$3,VM!AO54,0)</f>
        <v>0</v>
      </c>
      <c r="AG54" s="158">
        <f>+IF(OP!$B$7=NT!$U$3,VM!AP54,0)</f>
        <v>0</v>
      </c>
      <c r="AH54" s="158">
        <f>+IF(OP!$B$7=NT!$U$3,VM!AQ54,0)</f>
        <v>0</v>
      </c>
      <c r="AI54" s="158">
        <f>+IF(OP!$B$7=NT!$U$3,VM!AR54,0)</f>
        <v>0</v>
      </c>
      <c r="AJ54" s="452"/>
      <c r="AL54" s="450">
        <f t="shared" si="50"/>
        <v>0</v>
      </c>
      <c r="AM54" s="450">
        <f t="shared" si="51"/>
        <v>0</v>
      </c>
      <c r="AN54" s="450">
        <f t="shared" si="52"/>
        <v>0</v>
      </c>
      <c r="AO54" s="450">
        <f t="shared" si="53"/>
        <v>0</v>
      </c>
      <c r="AP54" s="450">
        <f t="shared" si="54"/>
        <v>0</v>
      </c>
      <c r="AQ54" s="450">
        <f t="shared" si="55"/>
        <v>0</v>
      </c>
      <c r="AR54" s="450">
        <f t="shared" si="56"/>
        <v>0</v>
      </c>
      <c r="AS54" s="450">
        <f t="shared" si="57"/>
        <v>0</v>
      </c>
      <c r="AT54" s="450">
        <f t="shared" si="58"/>
        <v>0</v>
      </c>
      <c r="AU54" s="450">
        <f t="shared" si="59"/>
        <v>0</v>
      </c>
      <c r="AV54" s="450">
        <f t="shared" si="60"/>
        <v>0</v>
      </c>
      <c r="AW54" s="450">
        <f t="shared" si="61"/>
        <v>0</v>
      </c>
    </row>
    <row r="55" spans="2:49">
      <c r="B55" s="162" t="str">
        <f t="shared" si="47"/>
        <v>Nom Producte/Servei 12</v>
      </c>
      <c r="C55" s="195">
        <f t="shared" si="48"/>
        <v>0</v>
      </c>
      <c r="D55" s="222">
        <f>+D37+D37*OP!G21</f>
        <v>0</v>
      </c>
      <c r="E55" s="195">
        <f t="shared" si="49"/>
        <v>0</v>
      </c>
      <c r="F55" s="714">
        <f>+OP!$I$21</f>
        <v>0</v>
      </c>
      <c r="G55" s="158">
        <f t="shared" si="62"/>
        <v>0</v>
      </c>
      <c r="H55" s="133"/>
      <c r="J55" s="158">
        <f>IF(OP!$B$7=NT!$U$3,+OP!AE40,0)</f>
        <v>0</v>
      </c>
      <c r="K55" s="158">
        <f>IF(OP!$B$7=NT!$U$3,+OP!AF40,0)</f>
        <v>0</v>
      </c>
      <c r="L55" s="158">
        <f>IF(OP!$B$7=NT!$U$3,+OP!AG40,0)</f>
        <v>0</v>
      </c>
      <c r="M55" s="158">
        <f>IF(OP!$B$7=NT!$U$3,+OP!AH40,0)</f>
        <v>0</v>
      </c>
      <c r="N55" s="158">
        <f>IF(OP!$B$7=NT!$U$3,+OP!AI40,0)</f>
        <v>0</v>
      </c>
      <c r="O55" s="158">
        <f>IF(OP!$B$7=NT!$U$3,+OP!AJ40,0)</f>
        <v>0</v>
      </c>
      <c r="P55" s="158">
        <f>IF(OP!$B$7=NT!$U$3,+OP!AK40,0)</f>
        <v>0</v>
      </c>
      <c r="Q55" s="158">
        <f>IF(OP!$B$7=NT!$U$3,+OP!AL40,0)</f>
        <v>0</v>
      </c>
      <c r="R55" s="158">
        <f>IF(OP!$B$7=NT!$U$3,+OP!AM40,0)</f>
        <v>0</v>
      </c>
      <c r="S55" s="158">
        <f>IF(OP!$B$7=NT!$U$3,+OP!AN40,0)</f>
        <v>0</v>
      </c>
      <c r="T55" s="158">
        <f>IF(OP!$B$7=NT!$U$3,+OP!AO40,0)</f>
        <v>0</v>
      </c>
      <c r="U55" s="158">
        <f>IF(OP!$B$7=NT!$U$3,+OP!AP40,0)</f>
        <v>0</v>
      </c>
      <c r="V55" s="175"/>
      <c r="X55" s="158">
        <f>+IF(OP!$B$7=NT!$U$3,VM!AG55,0)</f>
        <v>0</v>
      </c>
      <c r="Y55" s="158">
        <f>+IF(OP!$B$7=NT!$U$3,VM!AH55,0)</f>
        <v>0</v>
      </c>
      <c r="Z55" s="158">
        <f>+IF(OP!$B$7=NT!$U$3,VM!AI55,0)</f>
        <v>0</v>
      </c>
      <c r="AA55" s="158">
        <f>+IF(OP!$B$7=NT!$U$3,VM!AJ55,0)</f>
        <v>0</v>
      </c>
      <c r="AB55" s="158">
        <f>+IF(OP!$B$7=NT!$U$3,VM!AK55,0)</f>
        <v>0</v>
      </c>
      <c r="AC55" s="158">
        <f>+IF(OP!$B$7=NT!$U$3,VM!AL55,0)</f>
        <v>0</v>
      </c>
      <c r="AD55" s="158">
        <f>+IF(OP!$B$7=NT!$U$3,VM!AM55,0)</f>
        <v>0</v>
      </c>
      <c r="AE55" s="158">
        <f>+IF(OP!$B$7=NT!$U$3,VM!AN55,0)</f>
        <v>0</v>
      </c>
      <c r="AF55" s="158">
        <f>+IF(OP!$B$7=NT!$U$3,VM!AO55,0)</f>
        <v>0</v>
      </c>
      <c r="AG55" s="158">
        <f>+IF(OP!$B$7=NT!$U$3,VM!AP55,0)</f>
        <v>0</v>
      </c>
      <c r="AH55" s="158">
        <f>+IF(OP!$B$7=NT!$U$3,VM!AQ55,0)</f>
        <v>0</v>
      </c>
      <c r="AI55" s="158">
        <f>+IF(OP!$B$7=NT!$U$3,VM!AR55,0)</f>
        <v>0</v>
      </c>
      <c r="AJ55" s="452"/>
      <c r="AL55" s="450">
        <f t="shared" si="50"/>
        <v>0</v>
      </c>
      <c r="AM55" s="450">
        <f t="shared" si="51"/>
        <v>0</v>
      </c>
      <c r="AN55" s="450">
        <f t="shared" si="52"/>
        <v>0</v>
      </c>
      <c r="AO55" s="450">
        <f t="shared" si="53"/>
        <v>0</v>
      </c>
      <c r="AP55" s="450">
        <f t="shared" si="54"/>
        <v>0</v>
      </c>
      <c r="AQ55" s="450">
        <f t="shared" si="55"/>
        <v>0</v>
      </c>
      <c r="AR55" s="450">
        <f t="shared" si="56"/>
        <v>0</v>
      </c>
      <c r="AS55" s="450">
        <f t="shared" si="57"/>
        <v>0</v>
      </c>
      <c r="AT55" s="450">
        <f t="shared" si="58"/>
        <v>0</v>
      </c>
      <c r="AU55" s="450">
        <f t="shared" si="59"/>
        <v>0</v>
      </c>
      <c r="AV55" s="450">
        <f t="shared" si="60"/>
        <v>0</v>
      </c>
      <c r="AW55" s="450">
        <f t="shared" si="61"/>
        <v>0</v>
      </c>
    </row>
    <row r="56" spans="2:49">
      <c r="B56" s="162" t="str">
        <f t="shared" si="47"/>
        <v>Nom Producte/Servei 13</v>
      </c>
      <c r="C56" s="195">
        <f t="shared" si="48"/>
        <v>0</v>
      </c>
      <c r="D56" s="222">
        <f>+D38+D38*OP!G22</f>
        <v>0</v>
      </c>
      <c r="E56" s="195">
        <f t="shared" si="49"/>
        <v>0</v>
      </c>
      <c r="F56" s="714">
        <f>+OP!$I$22</f>
        <v>0</v>
      </c>
      <c r="G56" s="158">
        <f t="shared" si="62"/>
        <v>0</v>
      </c>
      <c r="H56" s="133"/>
      <c r="J56" s="158">
        <f>IF(OP!$B$7=NT!$U$3,+OP!AE41,0)</f>
        <v>0</v>
      </c>
      <c r="K56" s="158">
        <f>IF(OP!$B$7=NT!$U$3,+OP!AF41,0)</f>
        <v>0</v>
      </c>
      <c r="L56" s="158">
        <f>IF(OP!$B$7=NT!$U$3,+OP!AG41,0)</f>
        <v>0</v>
      </c>
      <c r="M56" s="158">
        <f>IF(OP!$B$7=NT!$U$3,+OP!AH41,0)</f>
        <v>0</v>
      </c>
      <c r="N56" s="158">
        <f>IF(OP!$B$7=NT!$U$3,+OP!AI41,0)</f>
        <v>0</v>
      </c>
      <c r="O56" s="158">
        <f>IF(OP!$B$7=NT!$U$3,+OP!AJ41,0)</f>
        <v>0</v>
      </c>
      <c r="P56" s="158">
        <f>IF(OP!$B$7=NT!$U$3,+OP!AK41,0)</f>
        <v>0</v>
      </c>
      <c r="Q56" s="158">
        <f>IF(OP!$B$7=NT!$U$3,+OP!AL41,0)</f>
        <v>0</v>
      </c>
      <c r="R56" s="158">
        <f>IF(OP!$B$7=NT!$U$3,+OP!AM41,0)</f>
        <v>0</v>
      </c>
      <c r="S56" s="158">
        <f>IF(OP!$B$7=NT!$U$3,+OP!AN41,0)</f>
        <v>0</v>
      </c>
      <c r="T56" s="158">
        <f>IF(OP!$B$7=NT!$U$3,+OP!AO41,0)</f>
        <v>0</v>
      </c>
      <c r="U56" s="158">
        <f>IF(OP!$B$7=NT!$U$3,+OP!AP41,0)</f>
        <v>0</v>
      </c>
      <c r="V56" s="175"/>
      <c r="X56" s="158">
        <f>+IF(OP!$B$7=NT!$U$3,VM!AG56,0)</f>
        <v>0</v>
      </c>
      <c r="Y56" s="158">
        <f>+IF(OP!$B$7=NT!$U$3,VM!AH56,0)</f>
        <v>0</v>
      </c>
      <c r="Z56" s="158">
        <f>+IF(OP!$B$7=NT!$U$3,VM!AI56,0)</f>
        <v>0</v>
      </c>
      <c r="AA56" s="158">
        <f>+IF(OP!$B$7=NT!$U$3,VM!AJ56,0)</f>
        <v>0</v>
      </c>
      <c r="AB56" s="158">
        <f>+IF(OP!$B$7=NT!$U$3,VM!AK56,0)</f>
        <v>0</v>
      </c>
      <c r="AC56" s="158">
        <f>+IF(OP!$B$7=NT!$U$3,VM!AL56,0)</f>
        <v>0</v>
      </c>
      <c r="AD56" s="158">
        <f>+IF(OP!$B$7=NT!$U$3,VM!AM56,0)</f>
        <v>0</v>
      </c>
      <c r="AE56" s="158">
        <f>+IF(OP!$B$7=NT!$U$3,VM!AN56,0)</f>
        <v>0</v>
      </c>
      <c r="AF56" s="158">
        <f>+IF(OP!$B$7=NT!$U$3,VM!AO56,0)</f>
        <v>0</v>
      </c>
      <c r="AG56" s="158">
        <f>+IF(OP!$B$7=NT!$U$3,VM!AP56,0)</f>
        <v>0</v>
      </c>
      <c r="AH56" s="158">
        <f>+IF(OP!$B$7=NT!$U$3,VM!AQ56,0)</f>
        <v>0</v>
      </c>
      <c r="AI56" s="158">
        <f>+IF(OP!$B$7=NT!$U$3,VM!AR56,0)</f>
        <v>0</v>
      </c>
      <c r="AJ56" s="452"/>
      <c r="AL56" s="450">
        <f t="shared" si="50"/>
        <v>0</v>
      </c>
      <c r="AM56" s="450">
        <f t="shared" si="51"/>
        <v>0</v>
      </c>
      <c r="AN56" s="450">
        <f t="shared" si="52"/>
        <v>0</v>
      </c>
      <c r="AO56" s="450">
        <f t="shared" si="53"/>
        <v>0</v>
      </c>
      <c r="AP56" s="450">
        <f t="shared" si="54"/>
        <v>0</v>
      </c>
      <c r="AQ56" s="450">
        <f t="shared" si="55"/>
        <v>0</v>
      </c>
      <c r="AR56" s="450">
        <f t="shared" si="56"/>
        <v>0</v>
      </c>
      <c r="AS56" s="450">
        <f t="shared" si="57"/>
        <v>0</v>
      </c>
      <c r="AT56" s="450">
        <f t="shared" si="58"/>
        <v>0</v>
      </c>
      <c r="AU56" s="450">
        <f t="shared" si="59"/>
        <v>0</v>
      </c>
      <c r="AV56" s="450">
        <f t="shared" si="60"/>
        <v>0</v>
      </c>
      <c r="AW56" s="450">
        <f t="shared" si="61"/>
        <v>0</v>
      </c>
    </row>
    <row r="57" spans="2:49">
      <c r="B57" s="162" t="str">
        <f t="shared" si="47"/>
        <v>Nom Producte/Servei 14</v>
      </c>
      <c r="C57" s="195">
        <f t="shared" si="48"/>
        <v>0</v>
      </c>
      <c r="D57" s="222">
        <f>+D39+D39*OP!G23</f>
        <v>0</v>
      </c>
      <c r="E57" s="195">
        <f t="shared" si="49"/>
        <v>0</v>
      </c>
      <c r="F57" s="714">
        <f>+OP!$I$23</f>
        <v>0</v>
      </c>
      <c r="G57" s="158">
        <f t="shared" si="62"/>
        <v>0</v>
      </c>
      <c r="H57" s="133"/>
      <c r="J57" s="158">
        <f>IF(OP!$B$7=NT!$U$3,+OP!AE42,0)</f>
        <v>0</v>
      </c>
      <c r="K57" s="158">
        <f>IF(OP!$B$7=NT!$U$3,+OP!AF42,0)</f>
        <v>0</v>
      </c>
      <c r="L57" s="158">
        <f>IF(OP!$B$7=NT!$U$3,+OP!AG42,0)</f>
        <v>0</v>
      </c>
      <c r="M57" s="158">
        <f>IF(OP!$B$7=NT!$U$3,+OP!AH42,0)</f>
        <v>0</v>
      </c>
      <c r="N57" s="158">
        <f>IF(OP!$B$7=NT!$U$3,+OP!AI42,0)</f>
        <v>0</v>
      </c>
      <c r="O57" s="158">
        <f>IF(OP!$B$7=NT!$U$3,+OP!AJ42,0)</f>
        <v>0</v>
      </c>
      <c r="P57" s="158">
        <f>IF(OP!$B$7=NT!$U$3,+OP!AK42,0)</f>
        <v>0</v>
      </c>
      <c r="Q57" s="158">
        <f>IF(OP!$B$7=NT!$U$3,+OP!AL42,0)</f>
        <v>0</v>
      </c>
      <c r="R57" s="158">
        <f>IF(OP!$B$7=NT!$U$3,+OP!AM42,0)</f>
        <v>0</v>
      </c>
      <c r="S57" s="158">
        <f>IF(OP!$B$7=NT!$U$3,+OP!AN42,0)</f>
        <v>0</v>
      </c>
      <c r="T57" s="158">
        <f>IF(OP!$B$7=NT!$U$3,+OP!AO42,0)</f>
        <v>0</v>
      </c>
      <c r="U57" s="158">
        <f>IF(OP!$B$7=NT!$U$3,+OP!AP42,0)</f>
        <v>0</v>
      </c>
      <c r="V57" s="175"/>
      <c r="X57" s="158">
        <f>+IF(OP!$B$7=NT!$U$3,VM!AG57,0)</f>
        <v>0</v>
      </c>
      <c r="Y57" s="158">
        <f>+IF(OP!$B$7=NT!$U$3,VM!AH57,0)</f>
        <v>0</v>
      </c>
      <c r="Z57" s="158">
        <f>+IF(OP!$B$7=NT!$U$3,VM!AI57,0)</f>
        <v>0</v>
      </c>
      <c r="AA57" s="158">
        <f>+IF(OP!$B$7=NT!$U$3,VM!AJ57,0)</f>
        <v>0</v>
      </c>
      <c r="AB57" s="158">
        <f>+IF(OP!$B$7=NT!$U$3,VM!AK57,0)</f>
        <v>0</v>
      </c>
      <c r="AC57" s="158">
        <f>+IF(OP!$B$7=NT!$U$3,VM!AL57,0)</f>
        <v>0</v>
      </c>
      <c r="AD57" s="158">
        <f>+IF(OP!$B$7=NT!$U$3,VM!AM57,0)</f>
        <v>0</v>
      </c>
      <c r="AE57" s="158">
        <f>+IF(OP!$B$7=NT!$U$3,VM!AN57,0)</f>
        <v>0</v>
      </c>
      <c r="AF57" s="158">
        <f>+IF(OP!$B$7=NT!$U$3,VM!AO57,0)</f>
        <v>0</v>
      </c>
      <c r="AG57" s="158">
        <f>+IF(OP!$B$7=NT!$U$3,VM!AP57,0)</f>
        <v>0</v>
      </c>
      <c r="AH57" s="158">
        <f>+IF(OP!$B$7=NT!$U$3,VM!AQ57,0)</f>
        <v>0</v>
      </c>
      <c r="AI57" s="158">
        <f>+IF(OP!$B$7=NT!$U$3,VM!AR57,0)</f>
        <v>0</v>
      </c>
      <c r="AJ57" s="452"/>
      <c r="AL57" s="450">
        <f t="shared" si="50"/>
        <v>0</v>
      </c>
      <c r="AM57" s="450">
        <f t="shared" si="51"/>
        <v>0</v>
      </c>
      <c r="AN57" s="450">
        <f t="shared" si="52"/>
        <v>0</v>
      </c>
      <c r="AO57" s="450">
        <f t="shared" si="53"/>
        <v>0</v>
      </c>
      <c r="AP57" s="450">
        <f t="shared" si="54"/>
        <v>0</v>
      </c>
      <c r="AQ57" s="450">
        <f t="shared" si="55"/>
        <v>0</v>
      </c>
      <c r="AR57" s="450">
        <f t="shared" si="56"/>
        <v>0</v>
      </c>
      <c r="AS57" s="450">
        <f t="shared" si="57"/>
        <v>0</v>
      </c>
      <c r="AT57" s="450">
        <f t="shared" si="58"/>
        <v>0</v>
      </c>
      <c r="AU57" s="450">
        <f t="shared" si="59"/>
        <v>0</v>
      </c>
      <c r="AV57" s="450">
        <f t="shared" si="60"/>
        <v>0</v>
      </c>
      <c r="AW57" s="450">
        <f t="shared" si="61"/>
        <v>0</v>
      </c>
    </row>
    <row r="58" spans="2:49">
      <c r="B58" s="162" t="str">
        <f t="shared" si="47"/>
        <v>Nom Producte/Servei 15</v>
      </c>
      <c r="C58" s="195">
        <f t="shared" si="48"/>
        <v>0</v>
      </c>
      <c r="D58" s="222">
        <f>+D40+D40*OP!G24</f>
        <v>0</v>
      </c>
      <c r="E58" s="195">
        <f t="shared" si="49"/>
        <v>0</v>
      </c>
      <c r="F58" s="714">
        <f>+OP!$I$24</f>
        <v>0</v>
      </c>
      <c r="G58" s="158">
        <f t="shared" si="62"/>
        <v>0</v>
      </c>
      <c r="H58" s="133"/>
      <c r="J58" s="158">
        <f>IF(OP!$B$7=NT!$U$3,+OP!AE43,0)</f>
        <v>0</v>
      </c>
      <c r="K58" s="158">
        <f>IF(OP!$B$7=NT!$U$3,+OP!AF43,0)</f>
        <v>0</v>
      </c>
      <c r="L58" s="158">
        <f>IF(OP!$B$7=NT!$U$3,+OP!AG43,0)</f>
        <v>0</v>
      </c>
      <c r="M58" s="158">
        <f>IF(OP!$B$7=NT!$U$3,+OP!AH43,0)</f>
        <v>0</v>
      </c>
      <c r="N58" s="158">
        <f>IF(OP!$B$7=NT!$U$3,+OP!AI43,0)</f>
        <v>0</v>
      </c>
      <c r="O58" s="158">
        <f>IF(OP!$B$7=NT!$U$3,+OP!AJ43,0)</f>
        <v>0</v>
      </c>
      <c r="P58" s="158">
        <f>IF(OP!$B$7=NT!$U$3,+OP!AK43,0)</f>
        <v>0</v>
      </c>
      <c r="Q58" s="158">
        <f>IF(OP!$B$7=NT!$U$3,+OP!AL43,0)</f>
        <v>0</v>
      </c>
      <c r="R58" s="158">
        <f>IF(OP!$B$7=NT!$U$3,+OP!AM43,0)</f>
        <v>0</v>
      </c>
      <c r="S58" s="158">
        <f>IF(OP!$B$7=NT!$U$3,+OP!AN43,0)</f>
        <v>0</v>
      </c>
      <c r="T58" s="158">
        <f>IF(OP!$B$7=NT!$U$3,+OP!AO43,0)</f>
        <v>0</v>
      </c>
      <c r="U58" s="158">
        <f>IF(OP!$B$7=NT!$U$3,+OP!AP43,0)</f>
        <v>0</v>
      </c>
      <c r="V58" s="175"/>
      <c r="X58" s="158">
        <f>+IF(OP!$B$7=NT!$U$3,VM!AG58,0)</f>
        <v>0</v>
      </c>
      <c r="Y58" s="158">
        <f>+IF(OP!$B$7=NT!$U$3,VM!AH58,0)</f>
        <v>0</v>
      </c>
      <c r="Z58" s="158">
        <f>+IF(OP!$B$7=NT!$U$3,VM!AI58,0)</f>
        <v>0</v>
      </c>
      <c r="AA58" s="158">
        <f>+IF(OP!$B$7=NT!$U$3,VM!AJ58,0)</f>
        <v>0</v>
      </c>
      <c r="AB58" s="158">
        <f>+IF(OP!$B$7=NT!$U$3,VM!AK58,0)</f>
        <v>0</v>
      </c>
      <c r="AC58" s="158">
        <f>+IF(OP!$B$7=NT!$U$3,VM!AL58,0)</f>
        <v>0</v>
      </c>
      <c r="AD58" s="158">
        <f>+IF(OP!$B$7=NT!$U$3,VM!AM58,0)</f>
        <v>0</v>
      </c>
      <c r="AE58" s="158">
        <f>+IF(OP!$B$7=NT!$U$3,VM!AN58,0)</f>
        <v>0</v>
      </c>
      <c r="AF58" s="158">
        <f>+IF(OP!$B$7=NT!$U$3,VM!AO58,0)</f>
        <v>0</v>
      </c>
      <c r="AG58" s="158">
        <f>+IF(OP!$B$7=NT!$U$3,VM!AP58,0)</f>
        <v>0</v>
      </c>
      <c r="AH58" s="158">
        <f>+IF(OP!$B$7=NT!$U$3,VM!AQ58,0)</f>
        <v>0</v>
      </c>
      <c r="AI58" s="158">
        <f>+IF(OP!$B$7=NT!$U$3,VM!AR58,0)</f>
        <v>0</v>
      </c>
      <c r="AJ58" s="452"/>
      <c r="AL58" s="450">
        <f t="shared" si="50"/>
        <v>0</v>
      </c>
      <c r="AM58" s="450">
        <f t="shared" si="51"/>
        <v>0</v>
      </c>
      <c r="AN58" s="450">
        <f t="shared" si="52"/>
        <v>0</v>
      </c>
      <c r="AO58" s="450">
        <f t="shared" si="53"/>
        <v>0</v>
      </c>
      <c r="AP58" s="450">
        <f t="shared" si="54"/>
        <v>0</v>
      </c>
      <c r="AQ58" s="450">
        <f t="shared" si="55"/>
        <v>0</v>
      </c>
      <c r="AR58" s="450">
        <f t="shared" si="56"/>
        <v>0</v>
      </c>
      <c r="AS58" s="450">
        <f t="shared" si="57"/>
        <v>0</v>
      </c>
      <c r="AT58" s="450">
        <f t="shared" si="58"/>
        <v>0</v>
      </c>
      <c r="AU58" s="450">
        <f t="shared" si="59"/>
        <v>0</v>
      </c>
      <c r="AV58" s="450">
        <f t="shared" si="60"/>
        <v>0</v>
      </c>
      <c r="AW58" s="450">
        <f t="shared" si="61"/>
        <v>0</v>
      </c>
    </row>
    <row r="59" spans="2:49" collapsed="1">
      <c r="B59" s="160" t="s">
        <v>17</v>
      </c>
      <c r="C59" s="157">
        <f t="shared" si="48"/>
        <v>0</v>
      </c>
      <c r="D59" s="223"/>
      <c r="E59" s="157">
        <f t="shared" si="49"/>
        <v>0</v>
      </c>
      <c r="F59" s="156"/>
      <c r="G59" s="202">
        <f>SUM(G44:G58)</f>
        <v>0</v>
      </c>
      <c r="H59" s="203"/>
      <c r="J59" s="156">
        <f>SUM(J44:J58)</f>
        <v>0</v>
      </c>
      <c r="K59" s="156">
        <f t="shared" ref="K59:U59" si="63">SUM(K44:K58)</f>
        <v>0</v>
      </c>
      <c r="L59" s="156">
        <f t="shared" si="63"/>
        <v>0</v>
      </c>
      <c r="M59" s="156">
        <f t="shared" si="63"/>
        <v>0</v>
      </c>
      <c r="N59" s="156">
        <f t="shared" si="63"/>
        <v>0</v>
      </c>
      <c r="O59" s="156">
        <f t="shared" si="63"/>
        <v>0</v>
      </c>
      <c r="P59" s="156">
        <f t="shared" si="63"/>
        <v>0</v>
      </c>
      <c r="Q59" s="156">
        <f t="shared" si="63"/>
        <v>0</v>
      </c>
      <c r="R59" s="156">
        <f t="shared" si="63"/>
        <v>0</v>
      </c>
      <c r="S59" s="156">
        <f t="shared" si="63"/>
        <v>0</v>
      </c>
      <c r="T59" s="156">
        <f t="shared" si="63"/>
        <v>0</v>
      </c>
      <c r="U59" s="317">
        <f t="shared" si="63"/>
        <v>0</v>
      </c>
      <c r="V59" s="205"/>
      <c r="X59" s="157">
        <f>SUM(X44:X58)</f>
        <v>0</v>
      </c>
      <c r="Y59" s="157">
        <f t="shared" ref="Y59:AI59" si="64">SUM(Y44:Y58)</f>
        <v>0</v>
      </c>
      <c r="Z59" s="157">
        <f t="shared" si="64"/>
        <v>0</v>
      </c>
      <c r="AA59" s="157">
        <f t="shared" si="64"/>
        <v>0</v>
      </c>
      <c r="AB59" s="157">
        <f t="shared" si="64"/>
        <v>0</v>
      </c>
      <c r="AC59" s="157">
        <f t="shared" si="64"/>
        <v>0</v>
      </c>
      <c r="AD59" s="157">
        <f t="shared" si="64"/>
        <v>0</v>
      </c>
      <c r="AE59" s="157">
        <f t="shared" si="64"/>
        <v>0</v>
      </c>
      <c r="AF59" s="157">
        <f t="shared" si="64"/>
        <v>0</v>
      </c>
      <c r="AG59" s="157">
        <f t="shared" si="64"/>
        <v>0</v>
      </c>
      <c r="AH59" s="157">
        <f t="shared" si="64"/>
        <v>0</v>
      </c>
      <c r="AI59" s="204">
        <f t="shared" si="64"/>
        <v>0</v>
      </c>
      <c r="AJ59" s="453"/>
      <c r="AL59" s="451">
        <f>SUM(AL44:AL58)</f>
        <v>0</v>
      </c>
      <c r="AM59" s="157">
        <f t="shared" ref="AM59:AW59" si="65">SUM(AM44:AM58)</f>
        <v>0</v>
      </c>
      <c r="AN59" s="157">
        <f t="shared" si="65"/>
        <v>0</v>
      </c>
      <c r="AO59" s="157">
        <f t="shared" si="65"/>
        <v>0</v>
      </c>
      <c r="AP59" s="157">
        <f t="shared" si="65"/>
        <v>0</v>
      </c>
      <c r="AQ59" s="157">
        <f t="shared" si="65"/>
        <v>0</v>
      </c>
      <c r="AR59" s="157">
        <f t="shared" si="65"/>
        <v>0</v>
      </c>
      <c r="AS59" s="157">
        <f t="shared" si="65"/>
        <v>0</v>
      </c>
      <c r="AT59" s="157">
        <f t="shared" si="65"/>
        <v>0</v>
      </c>
      <c r="AU59" s="157">
        <f t="shared" si="65"/>
        <v>0</v>
      </c>
      <c r="AV59" s="157">
        <f t="shared" si="65"/>
        <v>0</v>
      </c>
      <c r="AW59" s="204">
        <f t="shared" si="65"/>
        <v>0</v>
      </c>
    </row>
    <row r="60" spans="2:49">
      <c r="B60" s="140"/>
      <c r="C60" s="147"/>
      <c r="H60" s="147"/>
      <c r="J60" s="136"/>
      <c r="K60" s="136"/>
      <c r="L60" s="136"/>
      <c r="M60" s="314"/>
      <c r="N60" s="314"/>
      <c r="O60" s="314"/>
      <c r="P60" s="314"/>
      <c r="Q60" s="314"/>
      <c r="R60" s="314"/>
      <c r="S60" s="314"/>
      <c r="T60" s="314"/>
      <c r="U60" s="314"/>
      <c r="X60" s="122"/>
      <c r="Y60" s="122"/>
      <c r="Z60" s="122"/>
      <c r="AA60" s="122"/>
      <c r="AB60" s="122"/>
      <c r="AC60" s="122"/>
      <c r="AD60" s="122"/>
      <c r="AE60" s="122"/>
      <c r="AF60" s="122"/>
      <c r="AG60" s="122"/>
      <c r="AH60" s="122"/>
      <c r="AJ60" s="188"/>
    </row>
    <row r="61" spans="2:49">
      <c r="B61" s="199" t="s">
        <v>37</v>
      </c>
      <c r="C61" s="200" t="s">
        <v>206</v>
      </c>
      <c r="D61" s="221" t="s">
        <v>31</v>
      </c>
      <c r="E61" s="200" t="s">
        <v>17</v>
      </c>
      <c r="F61" s="713" t="s">
        <v>1365</v>
      </c>
      <c r="G61" s="713" t="s">
        <v>1364</v>
      </c>
      <c r="H61" s="150"/>
      <c r="J61" s="315">
        <f>EDATE(U43,1)</f>
        <v>42005</v>
      </c>
      <c r="K61" s="315">
        <f>EDATE(J61,1)</f>
        <v>42036</v>
      </c>
      <c r="L61" s="315">
        <f>EDATE(K61,1)</f>
        <v>42064</v>
      </c>
      <c r="M61" s="315">
        <f t="shared" ref="M61:U61" si="66">EDATE(L61,1)</f>
        <v>42095</v>
      </c>
      <c r="N61" s="315">
        <f t="shared" si="66"/>
        <v>42125</v>
      </c>
      <c r="O61" s="315">
        <f t="shared" si="66"/>
        <v>42156</v>
      </c>
      <c r="P61" s="315">
        <f t="shared" si="66"/>
        <v>42186</v>
      </c>
      <c r="Q61" s="315">
        <f t="shared" si="66"/>
        <v>42217</v>
      </c>
      <c r="R61" s="315">
        <f t="shared" si="66"/>
        <v>42248</v>
      </c>
      <c r="S61" s="315">
        <f t="shared" si="66"/>
        <v>42278</v>
      </c>
      <c r="T61" s="315">
        <f t="shared" si="66"/>
        <v>42309</v>
      </c>
      <c r="U61" s="316">
        <f t="shared" si="66"/>
        <v>42339</v>
      </c>
      <c r="V61" s="201"/>
      <c r="X61" s="155">
        <f t="shared" ref="X61:AI61" si="67">+J61</f>
        <v>42005</v>
      </c>
      <c r="Y61" s="155">
        <f t="shared" si="67"/>
        <v>42036</v>
      </c>
      <c r="Z61" s="155">
        <f t="shared" si="67"/>
        <v>42064</v>
      </c>
      <c r="AA61" s="155">
        <f t="shared" si="67"/>
        <v>42095</v>
      </c>
      <c r="AB61" s="155">
        <f t="shared" si="67"/>
        <v>42125</v>
      </c>
      <c r="AC61" s="155">
        <f t="shared" si="67"/>
        <v>42156</v>
      </c>
      <c r="AD61" s="155">
        <f t="shared" si="67"/>
        <v>42186</v>
      </c>
      <c r="AE61" s="155">
        <f t="shared" si="67"/>
        <v>42217</v>
      </c>
      <c r="AF61" s="155">
        <f t="shared" si="67"/>
        <v>42248</v>
      </c>
      <c r="AG61" s="155">
        <f t="shared" si="67"/>
        <v>42278</v>
      </c>
      <c r="AH61" s="155">
        <f t="shared" si="67"/>
        <v>42309</v>
      </c>
      <c r="AI61" s="155">
        <f t="shared" si="67"/>
        <v>42339</v>
      </c>
      <c r="AJ61" s="168"/>
      <c r="AL61" s="449">
        <f>+J61</f>
        <v>42005</v>
      </c>
      <c r="AM61" s="155">
        <f>EDATE(AL61,1)</f>
        <v>42036</v>
      </c>
      <c r="AN61" s="155">
        <f>EDATE(AM61,1)</f>
        <v>42064</v>
      </c>
      <c r="AO61" s="155">
        <f t="shared" ref="AO61:AW61" si="68">EDATE(AN61,1)</f>
        <v>42095</v>
      </c>
      <c r="AP61" s="155">
        <f t="shared" si="68"/>
        <v>42125</v>
      </c>
      <c r="AQ61" s="155">
        <f t="shared" si="68"/>
        <v>42156</v>
      </c>
      <c r="AR61" s="155">
        <f t="shared" si="68"/>
        <v>42186</v>
      </c>
      <c r="AS61" s="155">
        <f t="shared" si="68"/>
        <v>42217</v>
      </c>
      <c r="AT61" s="155">
        <f t="shared" si="68"/>
        <v>42248</v>
      </c>
      <c r="AU61" s="155">
        <f t="shared" si="68"/>
        <v>42278</v>
      </c>
      <c r="AV61" s="155">
        <f t="shared" si="68"/>
        <v>42309</v>
      </c>
      <c r="AW61" s="193">
        <f t="shared" si="68"/>
        <v>42339</v>
      </c>
    </row>
    <row r="62" spans="2:49">
      <c r="B62" s="162" t="str">
        <f t="shared" ref="B62:B76" si="69">+B8</f>
        <v>Envasos reutilitzables</v>
      </c>
      <c r="C62" s="195">
        <f t="shared" ref="C62:C77" si="70">SUM(J62:U62)</f>
        <v>0</v>
      </c>
      <c r="D62" s="222">
        <f>+D44+D44*OP!G10</f>
        <v>4.2448319999999997</v>
      </c>
      <c r="E62" s="195">
        <f t="shared" ref="E62:E77" si="71">SUM(AL62:AW62)</f>
        <v>0</v>
      </c>
      <c r="F62" s="714">
        <f>+OP!$I$10</f>
        <v>0.21</v>
      </c>
      <c r="G62" s="158">
        <f>+E62*(1+F62)</f>
        <v>0</v>
      </c>
      <c r="H62" s="133"/>
      <c r="J62" s="158">
        <f>IF(OP!$B$7=NT!$U$3,+OP!AR29,0)</f>
        <v>0</v>
      </c>
      <c r="K62" s="158">
        <f>IF(OP!$B$7=NT!$U$3,+OP!AS29,0)</f>
        <v>0</v>
      </c>
      <c r="L62" s="158">
        <f>IF(OP!$B$7=NT!$U$3,+OP!AT29,0)</f>
        <v>0</v>
      </c>
      <c r="M62" s="158">
        <f>IF(OP!$B$7=NT!$U$3,+OP!AU29,0)</f>
        <v>0</v>
      </c>
      <c r="N62" s="158">
        <f>IF(OP!$B$7=NT!$U$3,+OP!AV29,0)</f>
        <v>0</v>
      </c>
      <c r="O62" s="158">
        <f>IF(OP!$B$7=NT!$U$3,+OP!AW29,0)</f>
        <v>0</v>
      </c>
      <c r="P62" s="158">
        <f>IF(OP!$B$7=NT!$U$3,+OP!AX29,0)</f>
        <v>0</v>
      </c>
      <c r="Q62" s="158">
        <f>IF(OP!$B$7=NT!$U$3,+OP!AY29,0)</f>
        <v>0</v>
      </c>
      <c r="R62" s="158">
        <f>IF(OP!$B$7=NT!$U$3,+OP!AZ29,0)</f>
        <v>0</v>
      </c>
      <c r="S62" s="158">
        <f>IF(OP!$B$7=NT!$U$3,+OP!BA29,0)</f>
        <v>0</v>
      </c>
      <c r="T62" s="158">
        <f>IF(OP!$B$7=NT!$U$3,+OP!BB29,0)</f>
        <v>0</v>
      </c>
      <c r="U62" s="158">
        <f>IF(OP!$B$7=NT!$U$3,+OP!BC29,0)</f>
        <v>0</v>
      </c>
      <c r="V62" s="175"/>
      <c r="X62" s="158">
        <f>+IF(OP!$B$7=NT!$U$3,VM!AG62,0)</f>
        <v>0</v>
      </c>
      <c r="Y62" s="158">
        <f>+IF(OP!$B$7=NT!$U$3,VM!AH62,0)</f>
        <v>0</v>
      </c>
      <c r="Z62" s="158">
        <f>+IF(OP!$B$7=NT!$U$3,VM!AI62,0)</f>
        <v>0</v>
      </c>
      <c r="AA62" s="158">
        <f>+IF(OP!$B$7=NT!$U$3,VM!AJ62,0)</f>
        <v>0</v>
      </c>
      <c r="AB62" s="158">
        <f>+IF(OP!$B$7=NT!$U$3,VM!AK62,0)</f>
        <v>0</v>
      </c>
      <c r="AC62" s="158">
        <f>+IF(OP!$B$7=NT!$U$3,VM!AL62,0)</f>
        <v>0</v>
      </c>
      <c r="AD62" s="158">
        <f>+IF(OP!$B$7=NT!$U$3,VM!AM62,0)</f>
        <v>0</v>
      </c>
      <c r="AE62" s="158">
        <f>+IF(OP!$B$7=NT!$U$3,VM!AN62,0)</f>
        <v>0</v>
      </c>
      <c r="AF62" s="158">
        <f>+IF(OP!$B$7=NT!$U$3,VM!AO62,0)</f>
        <v>0</v>
      </c>
      <c r="AG62" s="158">
        <f>+IF(OP!$B$7=NT!$U$3,VM!AP62,0)</f>
        <v>0</v>
      </c>
      <c r="AH62" s="158">
        <f>+IF(OP!$B$7=NT!$U$3,VM!AQ62,0)</f>
        <v>0</v>
      </c>
      <c r="AI62" s="158">
        <f>+IF(OP!$B$7=NT!$U$3,VM!AR62,0)</f>
        <v>0</v>
      </c>
      <c r="AJ62" s="452"/>
      <c r="AL62" s="450">
        <f t="shared" ref="AL62:AL76" si="72">+J62*$D62+X62</f>
        <v>0</v>
      </c>
      <c r="AM62" s="450">
        <f t="shared" ref="AM62:AM76" si="73">+K62*$D62+Y62</f>
        <v>0</v>
      </c>
      <c r="AN62" s="450">
        <f t="shared" ref="AN62:AN76" si="74">+L62*$D62+Z62</f>
        <v>0</v>
      </c>
      <c r="AO62" s="450">
        <f t="shared" ref="AO62:AO76" si="75">+M62*$D62+AA62</f>
        <v>0</v>
      </c>
      <c r="AP62" s="450">
        <f t="shared" ref="AP62:AP76" si="76">+N62*$D62+AB62</f>
        <v>0</v>
      </c>
      <c r="AQ62" s="450">
        <f t="shared" ref="AQ62:AQ76" si="77">+O62*$D62+AC62</f>
        <v>0</v>
      </c>
      <c r="AR62" s="450">
        <f t="shared" ref="AR62:AR76" si="78">+P62*$D62+AD62</f>
        <v>0</v>
      </c>
      <c r="AS62" s="450">
        <f t="shared" ref="AS62:AS76" si="79">+Q62*$D62+AE62</f>
        <v>0</v>
      </c>
      <c r="AT62" s="450">
        <f t="shared" ref="AT62:AT76" si="80">+R62*$D62+AF62</f>
        <v>0</v>
      </c>
      <c r="AU62" s="450">
        <f t="shared" ref="AU62:AU76" si="81">+S62*$D62+AG62</f>
        <v>0</v>
      </c>
      <c r="AV62" s="450">
        <f t="shared" ref="AV62:AV76" si="82">+T62*$D62+AH62</f>
        <v>0</v>
      </c>
      <c r="AW62" s="450">
        <f t="shared" ref="AW62:AW76" si="83">+U62*$D62+AI62</f>
        <v>0</v>
      </c>
    </row>
    <row r="63" spans="2:49">
      <c r="B63" s="162" t="str">
        <f t="shared" si="69"/>
        <v>Vendes per entregues</v>
      </c>
      <c r="C63" s="195">
        <f t="shared" si="70"/>
        <v>0</v>
      </c>
      <c r="D63" s="222">
        <f>+D45+D45*OP!G11</f>
        <v>0</v>
      </c>
      <c r="E63" s="195">
        <f t="shared" si="71"/>
        <v>0</v>
      </c>
      <c r="F63" s="714">
        <f>+OP!$I$11</f>
        <v>0</v>
      </c>
      <c r="G63" s="158">
        <f t="shared" ref="G63:G76" si="84">+E63*(1+F63)</f>
        <v>0</v>
      </c>
      <c r="H63" s="133"/>
      <c r="J63" s="158">
        <f>IF(OP!$B$7=NT!$U$3,+OP!AR30,0)</f>
        <v>0</v>
      </c>
      <c r="K63" s="158">
        <f>IF(OP!$B$7=NT!$U$3,+OP!AS30,0)</f>
        <v>0</v>
      </c>
      <c r="L63" s="158">
        <f>IF(OP!$B$7=NT!$U$3,+OP!AT30,0)</f>
        <v>0</v>
      </c>
      <c r="M63" s="158">
        <f>IF(OP!$B$7=NT!$U$3,+OP!AU30,0)</f>
        <v>0</v>
      </c>
      <c r="N63" s="158">
        <f>IF(OP!$B$7=NT!$U$3,+OP!AV30,0)</f>
        <v>0</v>
      </c>
      <c r="O63" s="158">
        <f>IF(OP!$B$7=NT!$U$3,+OP!AW30,0)</f>
        <v>0</v>
      </c>
      <c r="P63" s="158">
        <f>IF(OP!$B$7=NT!$U$3,+OP!AX30,0)</f>
        <v>0</v>
      </c>
      <c r="Q63" s="158">
        <f>IF(OP!$B$7=NT!$U$3,+OP!AY30,0)</f>
        <v>0</v>
      </c>
      <c r="R63" s="158">
        <f>IF(OP!$B$7=NT!$U$3,+OP!AZ30,0)</f>
        <v>0</v>
      </c>
      <c r="S63" s="158">
        <f>IF(OP!$B$7=NT!$U$3,+OP!BA30,0)</f>
        <v>0</v>
      </c>
      <c r="T63" s="158">
        <f>IF(OP!$B$7=NT!$U$3,+OP!BB30,0)</f>
        <v>0</v>
      </c>
      <c r="U63" s="158">
        <f>IF(OP!$B$7=NT!$U$3,+OP!BC30,0)</f>
        <v>0</v>
      </c>
      <c r="V63" s="175"/>
      <c r="X63" s="158">
        <f>+IF(OP!$B$7=NT!$U$3,VM!AG63,0)</f>
        <v>0</v>
      </c>
      <c r="Y63" s="158">
        <f>+IF(OP!$B$7=NT!$U$3,VM!AH63,0)</f>
        <v>0</v>
      </c>
      <c r="Z63" s="158">
        <f>+IF(OP!$B$7=NT!$U$3,VM!AI63,0)</f>
        <v>0</v>
      </c>
      <c r="AA63" s="158">
        <f>+IF(OP!$B$7=NT!$U$3,VM!AJ63,0)</f>
        <v>0</v>
      </c>
      <c r="AB63" s="158">
        <f>+IF(OP!$B$7=NT!$U$3,VM!AK63,0)</f>
        <v>0</v>
      </c>
      <c r="AC63" s="158">
        <f>+IF(OP!$B$7=NT!$U$3,VM!AL63,0)</f>
        <v>0</v>
      </c>
      <c r="AD63" s="158">
        <f>+IF(OP!$B$7=NT!$U$3,VM!AM63,0)</f>
        <v>0</v>
      </c>
      <c r="AE63" s="158">
        <f>+IF(OP!$B$7=NT!$U$3,VM!AN63,0)</f>
        <v>0</v>
      </c>
      <c r="AF63" s="158">
        <f>+IF(OP!$B$7=NT!$U$3,VM!AO63,0)</f>
        <v>0</v>
      </c>
      <c r="AG63" s="158">
        <f>+IF(OP!$B$7=NT!$U$3,VM!AP63,0)</f>
        <v>0</v>
      </c>
      <c r="AH63" s="158">
        <f>+IF(OP!$B$7=NT!$U$3,VM!AQ63,0)</f>
        <v>0</v>
      </c>
      <c r="AI63" s="158">
        <f>+IF(OP!$B$7=NT!$U$3,VM!AR63,0)</f>
        <v>0</v>
      </c>
      <c r="AJ63" s="452"/>
      <c r="AL63" s="450">
        <f t="shared" si="72"/>
        <v>0</v>
      </c>
      <c r="AM63" s="450">
        <f t="shared" si="73"/>
        <v>0</v>
      </c>
      <c r="AN63" s="450">
        <f t="shared" si="74"/>
        <v>0</v>
      </c>
      <c r="AO63" s="450">
        <f t="shared" si="75"/>
        <v>0</v>
      </c>
      <c r="AP63" s="450">
        <f t="shared" si="76"/>
        <v>0</v>
      </c>
      <c r="AQ63" s="450">
        <f t="shared" si="77"/>
        <v>0</v>
      </c>
      <c r="AR63" s="450">
        <f t="shared" si="78"/>
        <v>0</v>
      </c>
      <c r="AS63" s="450">
        <f t="shared" si="79"/>
        <v>0</v>
      </c>
      <c r="AT63" s="450">
        <f t="shared" si="80"/>
        <v>0</v>
      </c>
      <c r="AU63" s="450">
        <f t="shared" si="81"/>
        <v>0</v>
      </c>
      <c r="AV63" s="450">
        <f t="shared" si="82"/>
        <v>0</v>
      </c>
      <c r="AW63" s="450">
        <f t="shared" si="83"/>
        <v>0</v>
      </c>
    </row>
    <row r="64" spans="2:49">
      <c r="B64" s="162" t="str">
        <f t="shared" si="69"/>
        <v>Anuncis locals</v>
      </c>
      <c r="C64" s="195">
        <f t="shared" si="70"/>
        <v>0</v>
      </c>
      <c r="D64" s="222">
        <f>+D46+D46*OP!G12</f>
        <v>0</v>
      </c>
      <c r="E64" s="195">
        <f t="shared" si="71"/>
        <v>0</v>
      </c>
      <c r="F64" s="714">
        <f>+OP!$I$12</f>
        <v>0</v>
      </c>
      <c r="G64" s="158">
        <f t="shared" si="84"/>
        <v>0</v>
      </c>
      <c r="H64" s="133"/>
      <c r="J64" s="158">
        <f>IF(OP!$B$7=NT!$U$3,+OP!AR31,0)</f>
        <v>0</v>
      </c>
      <c r="K64" s="158">
        <f>IF(OP!$B$7=NT!$U$3,+OP!AS31,0)</f>
        <v>0</v>
      </c>
      <c r="L64" s="158">
        <f>IF(OP!$B$7=NT!$U$3,+OP!AT31,0)</f>
        <v>0</v>
      </c>
      <c r="M64" s="158">
        <f>IF(OP!$B$7=NT!$U$3,+OP!AU31,0)</f>
        <v>0</v>
      </c>
      <c r="N64" s="158">
        <f>IF(OP!$B$7=NT!$U$3,+OP!AV31,0)</f>
        <v>0</v>
      </c>
      <c r="O64" s="158">
        <f>IF(OP!$B$7=NT!$U$3,+OP!AW31,0)</f>
        <v>0</v>
      </c>
      <c r="P64" s="158">
        <f>IF(OP!$B$7=NT!$U$3,+OP!AX31,0)</f>
        <v>0</v>
      </c>
      <c r="Q64" s="158">
        <f>IF(OP!$B$7=NT!$U$3,+OP!AY31,0)</f>
        <v>0</v>
      </c>
      <c r="R64" s="158">
        <f>IF(OP!$B$7=NT!$U$3,+OP!AZ31,0)</f>
        <v>0</v>
      </c>
      <c r="S64" s="158">
        <f>IF(OP!$B$7=NT!$U$3,+OP!BA31,0)</f>
        <v>0</v>
      </c>
      <c r="T64" s="158">
        <f>IF(OP!$B$7=NT!$U$3,+OP!BB31,0)</f>
        <v>0</v>
      </c>
      <c r="U64" s="158">
        <f>IF(OP!$B$7=NT!$U$3,+OP!BC31,0)</f>
        <v>0</v>
      </c>
      <c r="V64" s="175"/>
      <c r="X64" s="158">
        <f>+IF(OP!$B$7=NT!$U$3,VM!AG64,0)</f>
        <v>0</v>
      </c>
      <c r="Y64" s="158">
        <f>+IF(OP!$B$7=NT!$U$3,VM!AH64,0)</f>
        <v>0</v>
      </c>
      <c r="Z64" s="158">
        <f>+IF(OP!$B$7=NT!$U$3,VM!AI64,0)</f>
        <v>0</v>
      </c>
      <c r="AA64" s="158">
        <f>+IF(OP!$B$7=NT!$U$3,VM!AJ64,0)</f>
        <v>0</v>
      </c>
      <c r="AB64" s="158">
        <f>+IF(OP!$B$7=NT!$U$3,VM!AK64,0)</f>
        <v>0</v>
      </c>
      <c r="AC64" s="158">
        <f>+IF(OP!$B$7=NT!$U$3,VM!AL64,0)</f>
        <v>0</v>
      </c>
      <c r="AD64" s="158">
        <f>+IF(OP!$B$7=NT!$U$3,VM!AM64,0)</f>
        <v>0</v>
      </c>
      <c r="AE64" s="158">
        <f>+IF(OP!$B$7=NT!$U$3,VM!AN64,0)</f>
        <v>0</v>
      </c>
      <c r="AF64" s="158">
        <f>+IF(OP!$B$7=NT!$U$3,VM!AO64,0)</f>
        <v>0</v>
      </c>
      <c r="AG64" s="158">
        <f>+IF(OP!$B$7=NT!$U$3,VM!AP64,0)</f>
        <v>0</v>
      </c>
      <c r="AH64" s="158">
        <f>+IF(OP!$B$7=NT!$U$3,VM!AQ64,0)</f>
        <v>0</v>
      </c>
      <c r="AI64" s="158">
        <f>+IF(OP!$B$7=NT!$U$3,VM!AR64,0)</f>
        <v>0</v>
      </c>
      <c r="AJ64" s="452"/>
      <c r="AL64" s="450">
        <f t="shared" si="72"/>
        <v>0</v>
      </c>
      <c r="AM64" s="450">
        <f t="shared" si="73"/>
        <v>0</v>
      </c>
      <c r="AN64" s="450">
        <f t="shared" si="74"/>
        <v>0</v>
      </c>
      <c r="AO64" s="450">
        <f t="shared" si="75"/>
        <v>0</v>
      </c>
      <c r="AP64" s="450">
        <f t="shared" si="76"/>
        <v>0</v>
      </c>
      <c r="AQ64" s="450">
        <f t="shared" si="77"/>
        <v>0</v>
      </c>
      <c r="AR64" s="450">
        <f t="shared" si="78"/>
        <v>0</v>
      </c>
      <c r="AS64" s="450">
        <f t="shared" si="79"/>
        <v>0</v>
      </c>
      <c r="AT64" s="450">
        <f t="shared" si="80"/>
        <v>0</v>
      </c>
      <c r="AU64" s="450">
        <f t="shared" si="81"/>
        <v>0</v>
      </c>
      <c r="AV64" s="450">
        <f t="shared" si="82"/>
        <v>0</v>
      </c>
      <c r="AW64" s="450">
        <f t="shared" si="83"/>
        <v>0</v>
      </c>
    </row>
    <row r="65" spans="2:49">
      <c r="B65" s="162" t="str">
        <f t="shared" si="69"/>
        <v>Nom Producte/Servei 4</v>
      </c>
      <c r="C65" s="195">
        <f t="shared" si="70"/>
        <v>0</v>
      </c>
      <c r="D65" s="222">
        <f>+D47+D47*OP!G13</f>
        <v>0</v>
      </c>
      <c r="E65" s="195">
        <f t="shared" si="71"/>
        <v>0</v>
      </c>
      <c r="F65" s="714">
        <f>+OP!$I$13</f>
        <v>0</v>
      </c>
      <c r="G65" s="158">
        <f t="shared" si="84"/>
        <v>0</v>
      </c>
      <c r="H65" s="133"/>
      <c r="J65" s="158">
        <f>IF(OP!$B$7=NT!$U$3,+OP!AR32,0)</f>
        <v>0</v>
      </c>
      <c r="K65" s="158">
        <f>IF(OP!$B$7=NT!$U$3,+OP!AS32,0)</f>
        <v>0</v>
      </c>
      <c r="L65" s="158">
        <f>IF(OP!$B$7=NT!$U$3,+OP!AT32,0)</f>
        <v>0</v>
      </c>
      <c r="M65" s="158">
        <f>IF(OP!$B$7=NT!$U$3,+OP!AU32,0)</f>
        <v>0</v>
      </c>
      <c r="N65" s="158">
        <f>IF(OP!$B$7=NT!$U$3,+OP!AV32,0)</f>
        <v>0</v>
      </c>
      <c r="O65" s="158">
        <f>IF(OP!$B$7=NT!$U$3,+OP!AW32,0)</f>
        <v>0</v>
      </c>
      <c r="P65" s="158">
        <f>IF(OP!$B$7=NT!$U$3,+OP!AX32,0)</f>
        <v>0</v>
      </c>
      <c r="Q65" s="158">
        <f>IF(OP!$B$7=NT!$U$3,+OP!AY32,0)</f>
        <v>0</v>
      </c>
      <c r="R65" s="158">
        <f>IF(OP!$B$7=NT!$U$3,+OP!AZ32,0)</f>
        <v>0</v>
      </c>
      <c r="S65" s="158">
        <f>IF(OP!$B$7=NT!$U$3,+OP!BA32,0)</f>
        <v>0</v>
      </c>
      <c r="T65" s="158">
        <f>IF(OP!$B$7=NT!$U$3,+OP!BB32,0)</f>
        <v>0</v>
      </c>
      <c r="U65" s="158">
        <f>IF(OP!$B$7=NT!$U$3,+OP!BC32,0)</f>
        <v>0</v>
      </c>
      <c r="V65" s="175"/>
      <c r="X65" s="158">
        <f>+IF(OP!$B$7=NT!$U$3,VM!AG65,0)</f>
        <v>0</v>
      </c>
      <c r="Y65" s="158">
        <f>+IF(OP!$B$7=NT!$U$3,VM!AH65,0)</f>
        <v>0</v>
      </c>
      <c r="Z65" s="158">
        <f>+IF(OP!$B$7=NT!$U$3,VM!AI65,0)</f>
        <v>0</v>
      </c>
      <c r="AA65" s="158">
        <f>+IF(OP!$B$7=NT!$U$3,VM!AJ65,0)</f>
        <v>0</v>
      </c>
      <c r="AB65" s="158">
        <f>+IF(OP!$B$7=NT!$U$3,VM!AK65,0)</f>
        <v>0</v>
      </c>
      <c r="AC65" s="158">
        <f>+IF(OP!$B$7=NT!$U$3,VM!AL65,0)</f>
        <v>0</v>
      </c>
      <c r="AD65" s="158">
        <f>+IF(OP!$B$7=NT!$U$3,VM!AM65,0)</f>
        <v>0</v>
      </c>
      <c r="AE65" s="158">
        <f>+IF(OP!$B$7=NT!$U$3,VM!AN65,0)</f>
        <v>0</v>
      </c>
      <c r="AF65" s="158">
        <f>+IF(OP!$B$7=NT!$U$3,VM!AO65,0)</f>
        <v>0</v>
      </c>
      <c r="AG65" s="158">
        <f>+IF(OP!$B$7=NT!$U$3,VM!AP65,0)</f>
        <v>0</v>
      </c>
      <c r="AH65" s="158">
        <f>+IF(OP!$B$7=NT!$U$3,VM!AQ65,0)</f>
        <v>0</v>
      </c>
      <c r="AI65" s="158">
        <f>+IF(OP!$B$7=NT!$U$3,VM!AR65,0)</f>
        <v>0</v>
      </c>
      <c r="AJ65" s="452"/>
      <c r="AL65" s="450">
        <f t="shared" si="72"/>
        <v>0</v>
      </c>
      <c r="AM65" s="450">
        <f t="shared" si="73"/>
        <v>0</v>
      </c>
      <c r="AN65" s="450">
        <f t="shared" si="74"/>
        <v>0</v>
      </c>
      <c r="AO65" s="450">
        <f t="shared" si="75"/>
        <v>0</v>
      </c>
      <c r="AP65" s="450">
        <f t="shared" si="76"/>
        <v>0</v>
      </c>
      <c r="AQ65" s="450">
        <f t="shared" si="77"/>
        <v>0</v>
      </c>
      <c r="AR65" s="450">
        <f t="shared" si="78"/>
        <v>0</v>
      </c>
      <c r="AS65" s="450">
        <f t="shared" si="79"/>
        <v>0</v>
      </c>
      <c r="AT65" s="450">
        <f t="shared" si="80"/>
        <v>0</v>
      </c>
      <c r="AU65" s="450">
        <f t="shared" si="81"/>
        <v>0</v>
      </c>
      <c r="AV65" s="450">
        <f t="shared" si="82"/>
        <v>0</v>
      </c>
      <c r="AW65" s="450">
        <f t="shared" si="83"/>
        <v>0</v>
      </c>
    </row>
    <row r="66" spans="2:49">
      <c r="B66" s="162" t="str">
        <f t="shared" si="69"/>
        <v>Nom Producte/Servei 5</v>
      </c>
      <c r="C66" s="195">
        <f t="shared" si="70"/>
        <v>0</v>
      </c>
      <c r="D66" s="222">
        <f>+D48+D48*OP!G14</f>
        <v>0</v>
      </c>
      <c r="E66" s="195">
        <f t="shared" si="71"/>
        <v>0</v>
      </c>
      <c r="F66" s="714">
        <f>+OP!$I$14</f>
        <v>0</v>
      </c>
      <c r="G66" s="158">
        <f t="shared" si="84"/>
        <v>0</v>
      </c>
      <c r="H66" s="133"/>
      <c r="J66" s="158">
        <f>IF(OP!$B$7=NT!$U$3,+OP!AR33,0)</f>
        <v>0</v>
      </c>
      <c r="K66" s="158">
        <f>IF(OP!$B$7=NT!$U$3,+OP!AS33,0)</f>
        <v>0</v>
      </c>
      <c r="L66" s="158">
        <f>IF(OP!$B$7=NT!$U$3,+OP!AT33,0)</f>
        <v>0</v>
      </c>
      <c r="M66" s="158">
        <f>IF(OP!$B$7=NT!$U$3,+OP!AU33,0)</f>
        <v>0</v>
      </c>
      <c r="N66" s="158">
        <f>IF(OP!$B$7=NT!$U$3,+OP!AV33,0)</f>
        <v>0</v>
      </c>
      <c r="O66" s="158">
        <f>IF(OP!$B$7=NT!$U$3,+OP!AW33,0)</f>
        <v>0</v>
      </c>
      <c r="P66" s="158">
        <f>IF(OP!$B$7=NT!$U$3,+OP!AX33,0)</f>
        <v>0</v>
      </c>
      <c r="Q66" s="158">
        <f>IF(OP!$B$7=NT!$U$3,+OP!AY33,0)</f>
        <v>0</v>
      </c>
      <c r="R66" s="158">
        <f>IF(OP!$B$7=NT!$U$3,+OP!AZ33,0)</f>
        <v>0</v>
      </c>
      <c r="S66" s="158">
        <f>IF(OP!$B$7=NT!$U$3,+OP!BA33,0)</f>
        <v>0</v>
      </c>
      <c r="T66" s="158">
        <f>IF(OP!$B$7=NT!$U$3,+OP!BB33,0)</f>
        <v>0</v>
      </c>
      <c r="U66" s="158">
        <f>IF(OP!$B$7=NT!$U$3,+OP!BC33,0)</f>
        <v>0</v>
      </c>
      <c r="V66" s="175"/>
      <c r="X66" s="158">
        <f>+IF(OP!$B$7=NT!$U$3,VM!AG66,0)</f>
        <v>0</v>
      </c>
      <c r="Y66" s="158">
        <f>+IF(OP!$B$7=NT!$U$3,VM!AH66,0)</f>
        <v>0</v>
      </c>
      <c r="Z66" s="158">
        <f>+IF(OP!$B$7=NT!$U$3,VM!AI66,0)</f>
        <v>0</v>
      </c>
      <c r="AA66" s="158">
        <f>+IF(OP!$B$7=NT!$U$3,VM!AJ66,0)</f>
        <v>0</v>
      </c>
      <c r="AB66" s="158">
        <f>+IF(OP!$B$7=NT!$U$3,VM!AK66,0)</f>
        <v>0</v>
      </c>
      <c r="AC66" s="158">
        <f>+IF(OP!$B$7=NT!$U$3,VM!AL66,0)</f>
        <v>0</v>
      </c>
      <c r="AD66" s="158">
        <f>+IF(OP!$B$7=NT!$U$3,VM!AM66,0)</f>
        <v>0</v>
      </c>
      <c r="AE66" s="158">
        <f>+IF(OP!$B$7=NT!$U$3,VM!AN66,0)</f>
        <v>0</v>
      </c>
      <c r="AF66" s="158">
        <f>+IF(OP!$B$7=NT!$U$3,VM!AO66,0)</f>
        <v>0</v>
      </c>
      <c r="AG66" s="158">
        <f>+IF(OP!$B$7=NT!$U$3,VM!AP66,0)</f>
        <v>0</v>
      </c>
      <c r="AH66" s="158">
        <f>+IF(OP!$B$7=NT!$U$3,VM!AQ66,0)</f>
        <v>0</v>
      </c>
      <c r="AI66" s="158">
        <f>+IF(OP!$B$7=NT!$U$3,VM!AR66,0)</f>
        <v>0</v>
      </c>
      <c r="AJ66" s="452"/>
      <c r="AL66" s="450">
        <f t="shared" si="72"/>
        <v>0</v>
      </c>
      <c r="AM66" s="450">
        <f t="shared" si="73"/>
        <v>0</v>
      </c>
      <c r="AN66" s="450">
        <f t="shared" si="74"/>
        <v>0</v>
      </c>
      <c r="AO66" s="450">
        <f t="shared" si="75"/>
        <v>0</v>
      </c>
      <c r="AP66" s="450">
        <f t="shared" si="76"/>
        <v>0</v>
      </c>
      <c r="AQ66" s="450">
        <f t="shared" si="77"/>
        <v>0</v>
      </c>
      <c r="AR66" s="450">
        <f t="shared" si="78"/>
        <v>0</v>
      </c>
      <c r="AS66" s="450">
        <f t="shared" si="79"/>
        <v>0</v>
      </c>
      <c r="AT66" s="450">
        <f t="shared" si="80"/>
        <v>0</v>
      </c>
      <c r="AU66" s="450">
        <f t="shared" si="81"/>
        <v>0</v>
      </c>
      <c r="AV66" s="450">
        <f t="shared" si="82"/>
        <v>0</v>
      </c>
      <c r="AW66" s="450">
        <f t="shared" si="83"/>
        <v>0</v>
      </c>
    </row>
    <row r="67" spans="2:49">
      <c r="B67" s="162" t="str">
        <f t="shared" si="69"/>
        <v>Nom Producte/Servei 6</v>
      </c>
      <c r="C67" s="195">
        <f t="shared" si="70"/>
        <v>0</v>
      </c>
      <c r="D67" s="222">
        <f>+D49+D49*OP!G15</f>
        <v>0</v>
      </c>
      <c r="E67" s="195">
        <f t="shared" si="71"/>
        <v>0</v>
      </c>
      <c r="F67" s="714">
        <f>+OP!$I$15</f>
        <v>0</v>
      </c>
      <c r="G67" s="158">
        <f t="shared" si="84"/>
        <v>0</v>
      </c>
      <c r="H67" s="133"/>
      <c r="J67" s="158">
        <f>IF(OP!$B$7=NT!$U$3,+OP!AR34,0)</f>
        <v>0</v>
      </c>
      <c r="K67" s="158">
        <f>IF(OP!$B$7=NT!$U$3,+OP!AS34,0)</f>
        <v>0</v>
      </c>
      <c r="L67" s="158">
        <f>IF(OP!$B$7=NT!$U$3,+OP!AT34,0)</f>
        <v>0</v>
      </c>
      <c r="M67" s="158">
        <f>IF(OP!$B$7=NT!$U$3,+OP!AU34,0)</f>
        <v>0</v>
      </c>
      <c r="N67" s="158">
        <f>IF(OP!$B$7=NT!$U$3,+OP!AV34,0)</f>
        <v>0</v>
      </c>
      <c r="O67" s="158">
        <f>IF(OP!$B$7=NT!$U$3,+OP!AW34,0)</f>
        <v>0</v>
      </c>
      <c r="P67" s="158">
        <f>IF(OP!$B$7=NT!$U$3,+OP!AX34,0)</f>
        <v>0</v>
      </c>
      <c r="Q67" s="158">
        <f>IF(OP!$B$7=NT!$U$3,+OP!AY34,0)</f>
        <v>0</v>
      </c>
      <c r="R67" s="158">
        <f>IF(OP!$B$7=NT!$U$3,+OP!AZ34,0)</f>
        <v>0</v>
      </c>
      <c r="S67" s="158">
        <f>IF(OP!$B$7=NT!$U$3,+OP!BA34,0)</f>
        <v>0</v>
      </c>
      <c r="T67" s="158">
        <f>IF(OP!$B$7=NT!$U$3,+OP!BB34,0)</f>
        <v>0</v>
      </c>
      <c r="U67" s="158">
        <f>IF(OP!$B$7=NT!$U$3,+OP!BC34,0)</f>
        <v>0</v>
      </c>
      <c r="V67" s="175"/>
      <c r="X67" s="158">
        <f>+IF(OP!$B$7=NT!$U$3,VM!AG67,0)</f>
        <v>0</v>
      </c>
      <c r="Y67" s="158">
        <f>+IF(OP!$B$7=NT!$U$3,VM!AH67,0)</f>
        <v>0</v>
      </c>
      <c r="Z67" s="158">
        <f>+IF(OP!$B$7=NT!$U$3,VM!AI67,0)</f>
        <v>0</v>
      </c>
      <c r="AA67" s="158">
        <f>+IF(OP!$B$7=NT!$U$3,VM!AJ67,0)</f>
        <v>0</v>
      </c>
      <c r="AB67" s="158">
        <f>+IF(OP!$B$7=NT!$U$3,VM!AK67,0)</f>
        <v>0</v>
      </c>
      <c r="AC67" s="158">
        <f>+IF(OP!$B$7=NT!$U$3,VM!AL67,0)</f>
        <v>0</v>
      </c>
      <c r="AD67" s="158">
        <f>+IF(OP!$B$7=NT!$U$3,VM!AM67,0)</f>
        <v>0</v>
      </c>
      <c r="AE67" s="158">
        <f>+IF(OP!$B$7=NT!$U$3,VM!AN67,0)</f>
        <v>0</v>
      </c>
      <c r="AF67" s="158">
        <f>+IF(OP!$B$7=NT!$U$3,VM!AO67,0)</f>
        <v>0</v>
      </c>
      <c r="AG67" s="158">
        <f>+IF(OP!$B$7=NT!$U$3,VM!AP67,0)</f>
        <v>0</v>
      </c>
      <c r="AH67" s="158">
        <f>+IF(OP!$B$7=NT!$U$3,VM!AQ67,0)</f>
        <v>0</v>
      </c>
      <c r="AI67" s="158">
        <f>+IF(OP!$B$7=NT!$U$3,VM!AR67,0)</f>
        <v>0</v>
      </c>
      <c r="AJ67" s="452"/>
      <c r="AL67" s="450">
        <f t="shared" si="72"/>
        <v>0</v>
      </c>
      <c r="AM67" s="450">
        <f t="shared" si="73"/>
        <v>0</v>
      </c>
      <c r="AN67" s="450">
        <f t="shared" si="74"/>
        <v>0</v>
      </c>
      <c r="AO67" s="450">
        <f t="shared" si="75"/>
        <v>0</v>
      </c>
      <c r="AP67" s="450">
        <f t="shared" si="76"/>
        <v>0</v>
      </c>
      <c r="AQ67" s="450">
        <f t="shared" si="77"/>
        <v>0</v>
      </c>
      <c r="AR67" s="450">
        <f t="shared" si="78"/>
        <v>0</v>
      </c>
      <c r="AS67" s="450">
        <f t="shared" si="79"/>
        <v>0</v>
      </c>
      <c r="AT67" s="450">
        <f t="shared" si="80"/>
        <v>0</v>
      </c>
      <c r="AU67" s="450">
        <f t="shared" si="81"/>
        <v>0</v>
      </c>
      <c r="AV67" s="450">
        <f t="shared" si="82"/>
        <v>0</v>
      </c>
      <c r="AW67" s="450">
        <f t="shared" si="83"/>
        <v>0</v>
      </c>
    </row>
    <row r="68" spans="2:49">
      <c r="B68" s="162" t="str">
        <f t="shared" si="69"/>
        <v>Nom Producte/Servei 7</v>
      </c>
      <c r="C68" s="195">
        <f t="shared" si="70"/>
        <v>0</v>
      </c>
      <c r="D68" s="222">
        <f>+D50+D50*OP!G16</f>
        <v>0</v>
      </c>
      <c r="E68" s="195">
        <f t="shared" si="71"/>
        <v>0</v>
      </c>
      <c r="F68" s="714">
        <f>+OP!$I$16</f>
        <v>0</v>
      </c>
      <c r="G68" s="158">
        <f t="shared" si="84"/>
        <v>0</v>
      </c>
      <c r="H68" s="133"/>
      <c r="J68" s="158">
        <f>IF(OP!$B$7=NT!$U$3,+OP!AR35,0)</f>
        <v>0</v>
      </c>
      <c r="K68" s="158">
        <f>IF(OP!$B$7=NT!$U$3,+OP!AS35,0)</f>
        <v>0</v>
      </c>
      <c r="L68" s="158">
        <f>IF(OP!$B$7=NT!$U$3,+OP!AT35,0)</f>
        <v>0</v>
      </c>
      <c r="M68" s="158">
        <f>IF(OP!$B$7=NT!$U$3,+OP!AU35,0)</f>
        <v>0</v>
      </c>
      <c r="N68" s="158">
        <f>IF(OP!$B$7=NT!$U$3,+OP!AV35,0)</f>
        <v>0</v>
      </c>
      <c r="O68" s="158">
        <f>IF(OP!$B$7=NT!$U$3,+OP!AW35,0)</f>
        <v>0</v>
      </c>
      <c r="P68" s="158">
        <f>IF(OP!$B$7=NT!$U$3,+OP!AX35,0)</f>
        <v>0</v>
      </c>
      <c r="Q68" s="158">
        <f>IF(OP!$B$7=NT!$U$3,+OP!AY35,0)</f>
        <v>0</v>
      </c>
      <c r="R68" s="158">
        <f>IF(OP!$B$7=NT!$U$3,+OP!AZ35,0)</f>
        <v>0</v>
      </c>
      <c r="S68" s="158">
        <f>IF(OP!$B$7=NT!$U$3,+OP!BA35,0)</f>
        <v>0</v>
      </c>
      <c r="T68" s="158">
        <f>IF(OP!$B$7=NT!$U$3,+OP!BB35,0)</f>
        <v>0</v>
      </c>
      <c r="U68" s="158">
        <f>IF(OP!$B$7=NT!$U$3,+OP!BC35,0)</f>
        <v>0</v>
      </c>
      <c r="V68" s="175"/>
      <c r="X68" s="158">
        <f>+IF(OP!$B$7=NT!$U$3,VM!AG68,0)</f>
        <v>0</v>
      </c>
      <c r="Y68" s="158">
        <f>+IF(OP!$B$7=NT!$U$3,VM!AH68,0)</f>
        <v>0</v>
      </c>
      <c r="Z68" s="158">
        <f>+IF(OP!$B$7=NT!$U$3,VM!AI68,0)</f>
        <v>0</v>
      </c>
      <c r="AA68" s="158">
        <f>+IF(OP!$B$7=NT!$U$3,VM!AJ68,0)</f>
        <v>0</v>
      </c>
      <c r="AB68" s="158">
        <f>+IF(OP!$B$7=NT!$U$3,VM!AK68,0)</f>
        <v>0</v>
      </c>
      <c r="AC68" s="158">
        <f>+IF(OP!$B$7=NT!$U$3,VM!AL68,0)</f>
        <v>0</v>
      </c>
      <c r="AD68" s="158">
        <f>+IF(OP!$B$7=NT!$U$3,VM!AM68,0)</f>
        <v>0</v>
      </c>
      <c r="AE68" s="158">
        <f>+IF(OP!$B$7=NT!$U$3,VM!AN68,0)</f>
        <v>0</v>
      </c>
      <c r="AF68" s="158">
        <f>+IF(OP!$B$7=NT!$U$3,VM!AO68,0)</f>
        <v>0</v>
      </c>
      <c r="AG68" s="158">
        <f>+IF(OP!$B$7=NT!$U$3,VM!AP68,0)</f>
        <v>0</v>
      </c>
      <c r="AH68" s="158">
        <f>+IF(OP!$B$7=NT!$U$3,VM!AQ68,0)</f>
        <v>0</v>
      </c>
      <c r="AI68" s="158">
        <f>+IF(OP!$B$7=NT!$U$3,VM!AR68,0)</f>
        <v>0</v>
      </c>
      <c r="AJ68" s="452"/>
      <c r="AL68" s="450">
        <f t="shared" si="72"/>
        <v>0</v>
      </c>
      <c r="AM68" s="450">
        <f t="shared" si="73"/>
        <v>0</v>
      </c>
      <c r="AN68" s="450">
        <f t="shared" si="74"/>
        <v>0</v>
      </c>
      <c r="AO68" s="450">
        <f t="shared" si="75"/>
        <v>0</v>
      </c>
      <c r="AP68" s="450">
        <f t="shared" si="76"/>
        <v>0</v>
      </c>
      <c r="AQ68" s="450">
        <f t="shared" si="77"/>
        <v>0</v>
      </c>
      <c r="AR68" s="450">
        <f t="shared" si="78"/>
        <v>0</v>
      </c>
      <c r="AS68" s="450">
        <f t="shared" si="79"/>
        <v>0</v>
      </c>
      <c r="AT68" s="450">
        <f t="shared" si="80"/>
        <v>0</v>
      </c>
      <c r="AU68" s="450">
        <f t="shared" si="81"/>
        <v>0</v>
      </c>
      <c r="AV68" s="450">
        <f t="shared" si="82"/>
        <v>0</v>
      </c>
      <c r="AW68" s="450">
        <f t="shared" si="83"/>
        <v>0</v>
      </c>
    </row>
    <row r="69" spans="2:49">
      <c r="B69" s="162" t="str">
        <f t="shared" si="69"/>
        <v>Nom Producte/Servei 8</v>
      </c>
      <c r="C69" s="195">
        <f t="shared" si="70"/>
        <v>0</v>
      </c>
      <c r="D69" s="222">
        <f>+D51+D51*OP!G17</f>
        <v>0</v>
      </c>
      <c r="E69" s="195">
        <f t="shared" si="71"/>
        <v>0</v>
      </c>
      <c r="F69" s="714">
        <f>+OP!$I$17</f>
        <v>0</v>
      </c>
      <c r="G69" s="158">
        <f t="shared" si="84"/>
        <v>0</v>
      </c>
      <c r="H69" s="133"/>
      <c r="J69" s="158">
        <f>IF(OP!$B$7=NT!$U$3,+OP!AR36,0)</f>
        <v>0</v>
      </c>
      <c r="K69" s="158">
        <f>IF(OP!$B$7=NT!$U$3,+OP!AS36,0)</f>
        <v>0</v>
      </c>
      <c r="L69" s="158">
        <f>IF(OP!$B$7=NT!$U$3,+OP!AT36,0)</f>
        <v>0</v>
      </c>
      <c r="M69" s="158">
        <f>IF(OP!$B$7=NT!$U$3,+OP!AU36,0)</f>
        <v>0</v>
      </c>
      <c r="N69" s="158">
        <f>IF(OP!$B$7=NT!$U$3,+OP!AV36,0)</f>
        <v>0</v>
      </c>
      <c r="O69" s="158">
        <f>IF(OP!$B$7=NT!$U$3,+OP!AW36,0)</f>
        <v>0</v>
      </c>
      <c r="P69" s="158">
        <f>IF(OP!$B$7=NT!$U$3,+OP!AX36,0)</f>
        <v>0</v>
      </c>
      <c r="Q69" s="158">
        <f>IF(OP!$B$7=NT!$U$3,+OP!AY36,0)</f>
        <v>0</v>
      </c>
      <c r="R69" s="158">
        <f>IF(OP!$B$7=NT!$U$3,+OP!AZ36,0)</f>
        <v>0</v>
      </c>
      <c r="S69" s="158">
        <f>IF(OP!$B$7=NT!$U$3,+OP!BA36,0)</f>
        <v>0</v>
      </c>
      <c r="T69" s="158">
        <f>IF(OP!$B$7=NT!$U$3,+OP!BB36,0)</f>
        <v>0</v>
      </c>
      <c r="U69" s="158">
        <f>IF(OP!$B$7=NT!$U$3,+OP!BC36,0)</f>
        <v>0</v>
      </c>
      <c r="V69" s="175"/>
      <c r="X69" s="158">
        <f>+IF(OP!$B$7=NT!$U$3,VM!AG69,0)</f>
        <v>0</v>
      </c>
      <c r="Y69" s="158">
        <f>+IF(OP!$B$7=NT!$U$3,VM!AH69,0)</f>
        <v>0</v>
      </c>
      <c r="Z69" s="158">
        <f>+IF(OP!$B$7=NT!$U$3,VM!AI69,0)</f>
        <v>0</v>
      </c>
      <c r="AA69" s="158">
        <f>+IF(OP!$B$7=NT!$U$3,VM!AJ69,0)</f>
        <v>0</v>
      </c>
      <c r="AB69" s="158">
        <f>+IF(OP!$B$7=NT!$U$3,VM!AK69,0)</f>
        <v>0</v>
      </c>
      <c r="AC69" s="158">
        <f>+IF(OP!$B$7=NT!$U$3,VM!AL69,0)</f>
        <v>0</v>
      </c>
      <c r="AD69" s="158">
        <f>+IF(OP!$B$7=NT!$U$3,VM!AM69,0)</f>
        <v>0</v>
      </c>
      <c r="AE69" s="158">
        <f>+IF(OP!$B$7=NT!$U$3,VM!AN69,0)</f>
        <v>0</v>
      </c>
      <c r="AF69" s="158">
        <f>+IF(OP!$B$7=NT!$U$3,VM!AO69,0)</f>
        <v>0</v>
      </c>
      <c r="AG69" s="158">
        <f>+IF(OP!$B$7=NT!$U$3,VM!AP69,0)</f>
        <v>0</v>
      </c>
      <c r="AH69" s="158">
        <f>+IF(OP!$B$7=NT!$U$3,VM!AQ69,0)</f>
        <v>0</v>
      </c>
      <c r="AI69" s="158">
        <f>+IF(OP!$B$7=NT!$U$3,VM!AR69,0)</f>
        <v>0</v>
      </c>
      <c r="AJ69" s="452"/>
      <c r="AL69" s="450">
        <f t="shared" si="72"/>
        <v>0</v>
      </c>
      <c r="AM69" s="450">
        <f t="shared" si="73"/>
        <v>0</v>
      </c>
      <c r="AN69" s="450">
        <f t="shared" si="74"/>
        <v>0</v>
      </c>
      <c r="AO69" s="450">
        <f t="shared" si="75"/>
        <v>0</v>
      </c>
      <c r="AP69" s="450">
        <f t="shared" si="76"/>
        <v>0</v>
      </c>
      <c r="AQ69" s="450">
        <f t="shared" si="77"/>
        <v>0</v>
      </c>
      <c r="AR69" s="450">
        <f t="shared" si="78"/>
        <v>0</v>
      </c>
      <c r="AS69" s="450">
        <f t="shared" si="79"/>
        <v>0</v>
      </c>
      <c r="AT69" s="450">
        <f t="shared" si="80"/>
        <v>0</v>
      </c>
      <c r="AU69" s="450">
        <f t="shared" si="81"/>
        <v>0</v>
      </c>
      <c r="AV69" s="450">
        <f t="shared" si="82"/>
        <v>0</v>
      </c>
      <c r="AW69" s="450">
        <f t="shared" si="83"/>
        <v>0</v>
      </c>
    </row>
    <row r="70" spans="2:49">
      <c r="B70" s="162" t="str">
        <f t="shared" si="69"/>
        <v>Nom Producte/Servei 9</v>
      </c>
      <c r="C70" s="195">
        <f t="shared" si="70"/>
        <v>0</v>
      </c>
      <c r="D70" s="222">
        <f>+D52+D52*OP!G18</f>
        <v>0</v>
      </c>
      <c r="E70" s="195">
        <f t="shared" si="71"/>
        <v>0</v>
      </c>
      <c r="F70" s="714">
        <f>+OP!$I$18</f>
        <v>0</v>
      </c>
      <c r="G70" s="158">
        <f t="shared" si="84"/>
        <v>0</v>
      </c>
      <c r="H70" s="133"/>
      <c r="J70" s="158">
        <f>IF(OP!$B$7=NT!$U$3,+OP!AR37,0)</f>
        <v>0</v>
      </c>
      <c r="K70" s="158">
        <f>IF(OP!$B$7=NT!$U$3,+OP!AS37,0)</f>
        <v>0</v>
      </c>
      <c r="L70" s="158">
        <f>IF(OP!$B$7=NT!$U$3,+OP!AT37,0)</f>
        <v>0</v>
      </c>
      <c r="M70" s="158">
        <f>IF(OP!$B$7=NT!$U$3,+OP!AU37,0)</f>
        <v>0</v>
      </c>
      <c r="N70" s="158">
        <f>IF(OP!$B$7=NT!$U$3,+OP!AV37,0)</f>
        <v>0</v>
      </c>
      <c r="O70" s="158">
        <f>IF(OP!$B$7=NT!$U$3,+OP!AW37,0)</f>
        <v>0</v>
      </c>
      <c r="P70" s="158">
        <f>IF(OP!$B$7=NT!$U$3,+OP!AX37,0)</f>
        <v>0</v>
      </c>
      <c r="Q70" s="158">
        <f>IF(OP!$B$7=NT!$U$3,+OP!AY37,0)</f>
        <v>0</v>
      </c>
      <c r="R70" s="158">
        <f>IF(OP!$B$7=NT!$U$3,+OP!AZ37,0)</f>
        <v>0</v>
      </c>
      <c r="S70" s="158">
        <f>IF(OP!$B$7=NT!$U$3,+OP!BA37,0)</f>
        <v>0</v>
      </c>
      <c r="T70" s="158">
        <f>IF(OP!$B$7=NT!$U$3,+OP!BB37,0)</f>
        <v>0</v>
      </c>
      <c r="U70" s="158">
        <f>IF(OP!$B$7=NT!$U$3,+OP!BC37,0)</f>
        <v>0</v>
      </c>
      <c r="V70" s="175"/>
      <c r="X70" s="158">
        <f>+IF(OP!$B$7=NT!$U$3,VM!AG70,0)</f>
        <v>0</v>
      </c>
      <c r="Y70" s="158">
        <f>+IF(OP!$B$7=NT!$U$3,VM!AH70,0)</f>
        <v>0</v>
      </c>
      <c r="Z70" s="158">
        <f>+IF(OP!$B$7=NT!$U$3,VM!AI70,0)</f>
        <v>0</v>
      </c>
      <c r="AA70" s="158">
        <f>+IF(OP!$B$7=NT!$U$3,VM!AJ70,0)</f>
        <v>0</v>
      </c>
      <c r="AB70" s="158">
        <f>+IF(OP!$B$7=NT!$U$3,VM!AK70,0)</f>
        <v>0</v>
      </c>
      <c r="AC70" s="158">
        <f>+IF(OP!$B$7=NT!$U$3,VM!AL70,0)</f>
        <v>0</v>
      </c>
      <c r="AD70" s="158">
        <f>+IF(OP!$B$7=NT!$U$3,VM!AM70,0)</f>
        <v>0</v>
      </c>
      <c r="AE70" s="158">
        <f>+IF(OP!$B$7=NT!$U$3,VM!AN70,0)</f>
        <v>0</v>
      </c>
      <c r="AF70" s="158">
        <f>+IF(OP!$B$7=NT!$U$3,VM!AO70,0)</f>
        <v>0</v>
      </c>
      <c r="AG70" s="158">
        <f>+IF(OP!$B$7=NT!$U$3,VM!AP70,0)</f>
        <v>0</v>
      </c>
      <c r="AH70" s="158">
        <f>+IF(OP!$B$7=NT!$U$3,VM!AQ70,0)</f>
        <v>0</v>
      </c>
      <c r="AI70" s="158">
        <f>+IF(OP!$B$7=NT!$U$3,VM!AR70,0)</f>
        <v>0</v>
      </c>
      <c r="AJ70" s="452"/>
      <c r="AL70" s="450">
        <f t="shared" si="72"/>
        <v>0</v>
      </c>
      <c r="AM70" s="450">
        <f t="shared" si="73"/>
        <v>0</v>
      </c>
      <c r="AN70" s="450">
        <f t="shared" si="74"/>
        <v>0</v>
      </c>
      <c r="AO70" s="450">
        <f t="shared" si="75"/>
        <v>0</v>
      </c>
      <c r="AP70" s="450">
        <f t="shared" si="76"/>
        <v>0</v>
      </c>
      <c r="AQ70" s="450">
        <f t="shared" si="77"/>
        <v>0</v>
      </c>
      <c r="AR70" s="450">
        <f t="shared" si="78"/>
        <v>0</v>
      </c>
      <c r="AS70" s="450">
        <f t="shared" si="79"/>
        <v>0</v>
      </c>
      <c r="AT70" s="450">
        <f t="shared" si="80"/>
        <v>0</v>
      </c>
      <c r="AU70" s="450">
        <f t="shared" si="81"/>
        <v>0</v>
      </c>
      <c r="AV70" s="450">
        <f t="shared" si="82"/>
        <v>0</v>
      </c>
      <c r="AW70" s="450">
        <f t="shared" si="83"/>
        <v>0</v>
      </c>
    </row>
    <row r="71" spans="2:49">
      <c r="B71" s="162" t="str">
        <f t="shared" si="69"/>
        <v>Nom Producte/Servei 10</v>
      </c>
      <c r="C71" s="195">
        <f t="shared" si="70"/>
        <v>0</v>
      </c>
      <c r="D71" s="222">
        <f>+D53+D53*OP!G19</f>
        <v>0</v>
      </c>
      <c r="E71" s="195">
        <f t="shared" si="71"/>
        <v>0</v>
      </c>
      <c r="F71" s="714">
        <f>+OP!$I$19</f>
        <v>0</v>
      </c>
      <c r="G71" s="158">
        <f t="shared" si="84"/>
        <v>0</v>
      </c>
      <c r="H71" s="133"/>
      <c r="J71" s="158">
        <f>IF(OP!$B$7=NT!$U$3,+OP!AR38,0)</f>
        <v>0</v>
      </c>
      <c r="K71" s="158">
        <f>IF(OP!$B$7=NT!$U$3,+OP!AS38,0)</f>
        <v>0</v>
      </c>
      <c r="L71" s="158">
        <f>IF(OP!$B$7=NT!$U$3,+OP!AT38,0)</f>
        <v>0</v>
      </c>
      <c r="M71" s="158">
        <f>IF(OP!$B$7=NT!$U$3,+OP!AU38,0)</f>
        <v>0</v>
      </c>
      <c r="N71" s="158">
        <f>IF(OP!$B$7=NT!$U$3,+OP!AV38,0)</f>
        <v>0</v>
      </c>
      <c r="O71" s="158">
        <f>IF(OP!$B$7=NT!$U$3,+OP!AW38,0)</f>
        <v>0</v>
      </c>
      <c r="P71" s="158">
        <f>IF(OP!$B$7=NT!$U$3,+OP!AX38,0)</f>
        <v>0</v>
      </c>
      <c r="Q71" s="158">
        <f>IF(OP!$B$7=NT!$U$3,+OP!AY38,0)</f>
        <v>0</v>
      </c>
      <c r="R71" s="158">
        <f>IF(OP!$B$7=NT!$U$3,+OP!AZ38,0)</f>
        <v>0</v>
      </c>
      <c r="S71" s="158">
        <f>IF(OP!$B$7=NT!$U$3,+OP!BA38,0)</f>
        <v>0</v>
      </c>
      <c r="T71" s="158">
        <f>IF(OP!$B$7=NT!$U$3,+OP!BB38,0)</f>
        <v>0</v>
      </c>
      <c r="U71" s="158">
        <f>IF(OP!$B$7=NT!$U$3,+OP!BC38,0)</f>
        <v>0</v>
      </c>
      <c r="V71" s="175"/>
      <c r="X71" s="158">
        <f>+IF(OP!$B$7=NT!$U$3,VM!AG71,0)</f>
        <v>0</v>
      </c>
      <c r="Y71" s="158">
        <f>+IF(OP!$B$7=NT!$U$3,VM!AH71,0)</f>
        <v>0</v>
      </c>
      <c r="Z71" s="158">
        <f>+IF(OP!$B$7=NT!$U$3,VM!AI71,0)</f>
        <v>0</v>
      </c>
      <c r="AA71" s="158">
        <f>+IF(OP!$B$7=NT!$U$3,VM!AJ71,0)</f>
        <v>0</v>
      </c>
      <c r="AB71" s="158">
        <f>+IF(OP!$B$7=NT!$U$3,VM!AK71,0)</f>
        <v>0</v>
      </c>
      <c r="AC71" s="158">
        <f>+IF(OP!$B$7=NT!$U$3,VM!AL71,0)</f>
        <v>0</v>
      </c>
      <c r="AD71" s="158">
        <f>+IF(OP!$B$7=NT!$U$3,VM!AM71,0)</f>
        <v>0</v>
      </c>
      <c r="AE71" s="158">
        <f>+IF(OP!$B$7=NT!$U$3,VM!AN71,0)</f>
        <v>0</v>
      </c>
      <c r="AF71" s="158">
        <f>+IF(OP!$B$7=NT!$U$3,VM!AO71,0)</f>
        <v>0</v>
      </c>
      <c r="AG71" s="158">
        <f>+IF(OP!$B$7=NT!$U$3,VM!AP71,0)</f>
        <v>0</v>
      </c>
      <c r="AH71" s="158">
        <f>+IF(OP!$B$7=NT!$U$3,VM!AQ71,0)</f>
        <v>0</v>
      </c>
      <c r="AI71" s="158">
        <f>+IF(OP!$B$7=NT!$U$3,VM!AR71,0)</f>
        <v>0</v>
      </c>
      <c r="AJ71" s="452"/>
      <c r="AL71" s="450">
        <f t="shared" si="72"/>
        <v>0</v>
      </c>
      <c r="AM71" s="450">
        <f t="shared" si="73"/>
        <v>0</v>
      </c>
      <c r="AN71" s="450">
        <f t="shared" si="74"/>
        <v>0</v>
      </c>
      <c r="AO71" s="450">
        <f t="shared" si="75"/>
        <v>0</v>
      </c>
      <c r="AP71" s="450">
        <f t="shared" si="76"/>
        <v>0</v>
      </c>
      <c r="AQ71" s="450">
        <f t="shared" si="77"/>
        <v>0</v>
      </c>
      <c r="AR71" s="450">
        <f t="shared" si="78"/>
        <v>0</v>
      </c>
      <c r="AS71" s="450">
        <f t="shared" si="79"/>
        <v>0</v>
      </c>
      <c r="AT71" s="450">
        <f t="shared" si="80"/>
        <v>0</v>
      </c>
      <c r="AU71" s="450">
        <f t="shared" si="81"/>
        <v>0</v>
      </c>
      <c r="AV71" s="450">
        <f t="shared" si="82"/>
        <v>0</v>
      </c>
      <c r="AW71" s="450">
        <f t="shared" si="83"/>
        <v>0</v>
      </c>
    </row>
    <row r="72" spans="2:49">
      <c r="B72" s="162" t="str">
        <f t="shared" si="69"/>
        <v>Nom Producte/Servei 11</v>
      </c>
      <c r="C72" s="195">
        <f t="shared" si="70"/>
        <v>0</v>
      </c>
      <c r="D72" s="222">
        <f>+D54+D54*OP!G20</f>
        <v>0</v>
      </c>
      <c r="E72" s="195">
        <f t="shared" si="71"/>
        <v>0</v>
      </c>
      <c r="F72" s="714">
        <f>+OP!$I$20</f>
        <v>0</v>
      </c>
      <c r="G72" s="158">
        <f t="shared" si="84"/>
        <v>0</v>
      </c>
      <c r="H72" s="133"/>
      <c r="J72" s="158">
        <f>IF(OP!$B$7=NT!$U$3,+OP!AR39,0)</f>
        <v>0</v>
      </c>
      <c r="K72" s="158">
        <f>IF(OP!$B$7=NT!$U$3,+OP!AS39,0)</f>
        <v>0</v>
      </c>
      <c r="L72" s="158">
        <f>IF(OP!$B$7=NT!$U$3,+OP!AT39,0)</f>
        <v>0</v>
      </c>
      <c r="M72" s="158">
        <f>IF(OP!$B$7=NT!$U$3,+OP!AU39,0)</f>
        <v>0</v>
      </c>
      <c r="N72" s="158">
        <f>IF(OP!$B$7=NT!$U$3,+OP!AV39,0)</f>
        <v>0</v>
      </c>
      <c r="O72" s="158">
        <f>IF(OP!$B$7=NT!$U$3,+OP!AW39,0)</f>
        <v>0</v>
      </c>
      <c r="P72" s="158">
        <f>IF(OP!$B$7=NT!$U$3,+OP!AX39,0)</f>
        <v>0</v>
      </c>
      <c r="Q72" s="158">
        <f>IF(OP!$B$7=NT!$U$3,+OP!AY39,0)</f>
        <v>0</v>
      </c>
      <c r="R72" s="158">
        <f>IF(OP!$B$7=NT!$U$3,+OP!AZ39,0)</f>
        <v>0</v>
      </c>
      <c r="S72" s="158">
        <f>IF(OP!$B$7=NT!$U$3,+OP!BA39,0)</f>
        <v>0</v>
      </c>
      <c r="T72" s="158">
        <f>IF(OP!$B$7=NT!$U$3,+OP!BB39,0)</f>
        <v>0</v>
      </c>
      <c r="U72" s="158">
        <f>IF(OP!$B$7=NT!$U$3,+OP!BC39,0)</f>
        <v>0</v>
      </c>
      <c r="V72" s="175"/>
      <c r="X72" s="158">
        <f>+IF(OP!$B$7=NT!$U$3,VM!AG72,0)</f>
        <v>0</v>
      </c>
      <c r="Y72" s="158">
        <f>+IF(OP!$B$7=NT!$U$3,VM!AH72,0)</f>
        <v>0</v>
      </c>
      <c r="Z72" s="158">
        <f>+IF(OP!$B$7=NT!$U$3,VM!AI72,0)</f>
        <v>0</v>
      </c>
      <c r="AA72" s="158">
        <f>+IF(OP!$B$7=NT!$U$3,VM!AJ72,0)</f>
        <v>0</v>
      </c>
      <c r="AB72" s="158">
        <f>+IF(OP!$B$7=NT!$U$3,VM!AK72,0)</f>
        <v>0</v>
      </c>
      <c r="AC72" s="158">
        <f>+IF(OP!$B$7=NT!$U$3,VM!AL72,0)</f>
        <v>0</v>
      </c>
      <c r="AD72" s="158">
        <f>+IF(OP!$B$7=NT!$U$3,VM!AM72,0)</f>
        <v>0</v>
      </c>
      <c r="AE72" s="158">
        <f>+IF(OP!$B$7=NT!$U$3,VM!AN72,0)</f>
        <v>0</v>
      </c>
      <c r="AF72" s="158">
        <f>+IF(OP!$B$7=NT!$U$3,VM!AO72,0)</f>
        <v>0</v>
      </c>
      <c r="AG72" s="158">
        <f>+IF(OP!$B$7=NT!$U$3,VM!AP72,0)</f>
        <v>0</v>
      </c>
      <c r="AH72" s="158">
        <f>+IF(OP!$B$7=NT!$U$3,VM!AQ72,0)</f>
        <v>0</v>
      </c>
      <c r="AI72" s="158">
        <f>+IF(OP!$B$7=NT!$U$3,VM!AR72,0)</f>
        <v>0</v>
      </c>
      <c r="AJ72" s="452"/>
      <c r="AL72" s="450">
        <f t="shared" si="72"/>
        <v>0</v>
      </c>
      <c r="AM72" s="450">
        <f t="shared" si="73"/>
        <v>0</v>
      </c>
      <c r="AN72" s="450">
        <f t="shared" si="74"/>
        <v>0</v>
      </c>
      <c r="AO72" s="450">
        <f t="shared" si="75"/>
        <v>0</v>
      </c>
      <c r="AP72" s="450">
        <f t="shared" si="76"/>
        <v>0</v>
      </c>
      <c r="AQ72" s="450">
        <f t="shared" si="77"/>
        <v>0</v>
      </c>
      <c r="AR72" s="450">
        <f t="shared" si="78"/>
        <v>0</v>
      </c>
      <c r="AS72" s="450">
        <f t="shared" si="79"/>
        <v>0</v>
      </c>
      <c r="AT72" s="450">
        <f t="shared" si="80"/>
        <v>0</v>
      </c>
      <c r="AU72" s="450">
        <f t="shared" si="81"/>
        <v>0</v>
      </c>
      <c r="AV72" s="450">
        <f t="shared" si="82"/>
        <v>0</v>
      </c>
      <c r="AW72" s="450">
        <f t="shared" si="83"/>
        <v>0</v>
      </c>
    </row>
    <row r="73" spans="2:49">
      <c r="B73" s="162" t="str">
        <f t="shared" si="69"/>
        <v>Nom Producte/Servei 12</v>
      </c>
      <c r="C73" s="195">
        <f t="shared" si="70"/>
        <v>0</v>
      </c>
      <c r="D73" s="222">
        <f>+D55+D55*OP!G21</f>
        <v>0</v>
      </c>
      <c r="E73" s="195">
        <f t="shared" si="71"/>
        <v>0</v>
      </c>
      <c r="F73" s="714">
        <f>+OP!$I$21</f>
        <v>0</v>
      </c>
      <c r="G73" s="158">
        <f t="shared" si="84"/>
        <v>0</v>
      </c>
      <c r="H73" s="133"/>
      <c r="J73" s="158">
        <f>IF(OP!$B$7=NT!$U$3,+OP!AR40,0)</f>
        <v>0</v>
      </c>
      <c r="K73" s="158">
        <f>IF(OP!$B$7=NT!$U$3,+OP!AS40,0)</f>
        <v>0</v>
      </c>
      <c r="L73" s="158">
        <f>IF(OP!$B$7=NT!$U$3,+OP!AT40,0)</f>
        <v>0</v>
      </c>
      <c r="M73" s="158">
        <f>IF(OP!$B$7=NT!$U$3,+OP!AU40,0)</f>
        <v>0</v>
      </c>
      <c r="N73" s="158">
        <f>IF(OP!$B$7=NT!$U$3,+OP!AV40,0)</f>
        <v>0</v>
      </c>
      <c r="O73" s="158">
        <f>IF(OP!$B$7=NT!$U$3,+OP!AW40,0)</f>
        <v>0</v>
      </c>
      <c r="P73" s="158">
        <f>IF(OP!$B$7=NT!$U$3,+OP!AX40,0)</f>
        <v>0</v>
      </c>
      <c r="Q73" s="158">
        <f>IF(OP!$B$7=NT!$U$3,+OP!AY40,0)</f>
        <v>0</v>
      </c>
      <c r="R73" s="158">
        <f>IF(OP!$B$7=NT!$U$3,+OP!AZ40,0)</f>
        <v>0</v>
      </c>
      <c r="S73" s="158">
        <f>IF(OP!$B$7=NT!$U$3,+OP!BA40,0)</f>
        <v>0</v>
      </c>
      <c r="T73" s="158">
        <f>IF(OP!$B$7=NT!$U$3,+OP!BB40,0)</f>
        <v>0</v>
      </c>
      <c r="U73" s="158">
        <f>IF(OP!$B$7=NT!$U$3,+OP!BC40,0)</f>
        <v>0</v>
      </c>
      <c r="V73" s="175"/>
      <c r="X73" s="158">
        <f>+IF(OP!$B$7=NT!$U$3,VM!AG73,0)</f>
        <v>0</v>
      </c>
      <c r="Y73" s="158">
        <f>+IF(OP!$B$7=NT!$U$3,VM!AH73,0)</f>
        <v>0</v>
      </c>
      <c r="Z73" s="158">
        <f>+IF(OP!$B$7=NT!$U$3,VM!AI73,0)</f>
        <v>0</v>
      </c>
      <c r="AA73" s="158">
        <f>+IF(OP!$B$7=NT!$U$3,VM!AJ73,0)</f>
        <v>0</v>
      </c>
      <c r="AB73" s="158">
        <f>+IF(OP!$B$7=NT!$U$3,VM!AK73,0)</f>
        <v>0</v>
      </c>
      <c r="AC73" s="158">
        <f>+IF(OP!$B$7=NT!$U$3,VM!AL73,0)</f>
        <v>0</v>
      </c>
      <c r="AD73" s="158">
        <f>+IF(OP!$B$7=NT!$U$3,VM!AM73,0)</f>
        <v>0</v>
      </c>
      <c r="AE73" s="158">
        <f>+IF(OP!$B$7=NT!$U$3,VM!AN73,0)</f>
        <v>0</v>
      </c>
      <c r="AF73" s="158">
        <f>+IF(OP!$B$7=NT!$U$3,VM!AO73,0)</f>
        <v>0</v>
      </c>
      <c r="AG73" s="158">
        <f>+IF(OP!$B$7=NT!$U$3,VM!AP73,0)</f>
        <v>0</v>
      </c>
      <c r="AH73" s="158">
        <f>+IF(OP!$B$7=NT!$U$3,VM!AQ73,0)</f>
        <v>0</v>
      </c>
      <c r="AI73" s="158">
        <f>+IF(OP!$B$7=NT!$U$3,VM!AR73,0)</f>
        <v>0</v>
      </c>
      <c r="AJ73" s="452"/>
      <c r="AL73" s="450">
        <f t="shared" si="72"/>
        <v>0</v>
      </c>
      <c r="AM73" s="450">
        <f t="shared" si="73"/>
        <v>0</v>
      </c>
      <c r="AN73" s="450">
        <f t="shared" si="74"/>
        <v>0</v>
      </c>
      <c r="AO73" s="450">
        <f t="shared" si="75"/>
        <v>0</v>
      </c>
      <c r="AP73" s="450">
        <f t="shared" si="76"/>
        <v>0</v>
      </c>
      <c r="AQ73" s="450">
        <f t="shared" si="77"/>
        <v>0</v>
      </c>
      <c r="AR73" s="450">
        <f t="shared" si="78"/>
        <v>0</v>
      </c>
      <c r="AS73" s="450">
        <f t="shared" si="79"/>
        <v>0</v>
      </c>
      <c r="AT73" s="450">
        <f t="shared" si="80"/>
        <v>0</v>
      </c>
      <c r="AU73" s="450">
        <f t="shared" si="81"/>
        <v>0</v>
      </c>
      <c r="AV73" s="450">
        <f t="shared" si="82"/>
        <v>0</v>
      </c>
      <c r="AW73" s="450">
        <f t="shared" si="83"/>
        <v>0</v>
      </c>
    </row>
    <row r="74" spans="2:49">
      <c r="B74" s="162" t="str">
        <f t="shared" si="69"/>
        <v>Nom Producte/Servei 13</v>
      </c>
      <c r="C74" s="195">
        <f t="shared" si="70"/>
        <v>0</v>
      </c>
      <c r="D74" s="222">
        <f>+D56+D56*OP!G22</f>
        <v>0</v>
      </c>
      <c r="E74" s="195">
        <f t="shared" si="71"/>
        <v>0</v>
      </c>
      <c r="F74" s="714">
        <f>+OP!$I$22</f>
        <v>0</v>
      </c>
      <c r="G74" s="158">
        <f t="shared" si="84"/>
        <v>0</v>
      </c>
      <c r="H74" s="133"/>
      <c r="J74" s="158">
        <f>IF(OP!$B$7=NT!$U$3,+OP!AR41,0)</f>
        <v>0</v>
      </c>
      <c r="K74" s="158">
        <f>IF(OP!$B$7=NT!$U$3,+OP!AS41,0)</f>
        <v>0</v>
      </c>
      <c r="L74" s="158">
        <f>IF(OP!$B$7=NT!$U$3,+OP!AT41,0)</f>
        <v>0</v>
      </c>
      <c r="M74" s="158">
        <f>IF(OP!$B$7=NT!$U$3,+OP!AU41,0)</f>
        <v>0</v>
      </c>
      <c r="N74" s="158">
        <f>IF(OP!$B$7=NT!$U$3,+OP!AV41,0)</f>
        <v>0</v>
      </c>
      <c r="O74" s="158">
        <f>IF(OP!$B$7=NT!$U$3,+OP!AW41,0)</f>
        <v>0</v>
      </c>
      <c r="P74" s="158">
        <f>IF(OP!$B$7=NT!$U$3,+OP!AX41,0)</f>
        <v>0</v>
      </c>
      <c r="Q74" s="158">
        <f>IF(OP!$B$7=NT!$U$3,+OP!AY41,0)</f>
        <v>0</v>
      </c>
      <c r="R74" s="158">
        <f>IF(OP!$B$7=NT!$U$3,+OP!AZ41,0)</f>
        <v>0</v>
      </c>
      <c r="S74" s="158">
        <f>IF(OP!$B$7=NT!$U$3,+OP!BA41,0)</f>
        <v>0</v>
      </c>
      <c r="T74" s="158">
        <f>IF(OP!$B$7=NT!$U$3,+OP!BB41,0)</f>
        <v>0</v>
      </c>
      <c r="U74" s="158">
        <f>IF(OP!$B$7=NT!$U$3,+OP!BC41,0)</f>
        <v>0</v>
      </c>
      <c r="V74" s="175"/>
      <c r="X74" s="158">
        <f>+IF(OP!$B$7=NT!$U$3,VM!AG74,0)</f>
        <v>0</v>
      </c>
      <c r="Y74" s="158">
        <f>+IF(OP!$B$7=NT!$U$3,VM!AH74,0)</f>
        <v>0</v>
      </c>
      <c r="Z74" s="158">
        <f>+IF(OP!$B$7=NT!$U$3,VM!AI74,0)</f>
        <v>0</v>
      </c>
      <c r="AA74" s="158">
        <f>+IF(OP!$B$7=NT!$U$3,VM!AJ74,0)</f>
        <v>0</v>
      </c>
      <c r="AB74" s="158">
        <f>+IF(OP!$B$7=NT!$U$3,VM!AK74,0)</f>
        <v>0</v>
      </c>
      <c r="AC74" s="158">
        <f>+IF(OP!$B$7=NT!$U$3,VM!AL74,0)</f>
        <v>0</v>
      </c>
      <c r="AD74" s="158">
        <f>+IF(OP!$B$7=NT!$U$3,VM!AM74,0)</f>
        <v>0</v>
      </c>
      <c r="AE74" s="158">
        <f>+IF(OP!$B$7=NT!$U$3,VM!AN74,0)</f>
        <v>0</v>
      </c>
      <c r="AF74" s="158">
        <f>+IF(OP!$B$7=NT!$U$3,VM!AO74,0)</f>
        <v>0</v>
      </c>
      <c r="AG74" s="158">
        <f>+IF(OP!$B$7=NT!$U$3,VM!AP74,0)</f>
        <v>0</v>
      </c>
      <c r="AH74" s="158">
        <f>+IF(OP!$B$7=NT!$U$3,VM!AQ74,0)</f>
        <v>0</v>
      </c>
      <c r="AI74" s="158">
        <f>+IF(OP!$B$7=NT!$U$3,VM!AR74,0)</f>
        <v>0</v>
      </c>
      <c r="AJ74" s="452"/>
      <c r="AL74" s="450">
        <f t="shared" si="72"/>
        <v>0</v>
      </c>
      <c r="AM74" s="450">
        <f t="shared" si="73"/>
        <v>0</v>
      </c>
      <c r="AN74" s="450">
        <f t="shared" si="74"/>
        <v>0</v>
      </c>
      <c r="AO74" s="450">
        <f t="shared" si="75"/>
        <v>0</v>
      </c>
      <c r="AP74" s="450">
        <f t="shared" si="76"/>
        <v>0</v>
      </c>
      <c r="AQ74" s="450">
        <f t="shared" si="77"/>
        <v>0</v>
      </c>
      <c r="AR74" s="450">
        <f t="shared" si="78"/>
        <v>0</v>
      </c>
      <c r="AS74" s="450">
        <f t="shared" si="79"/>
        <v>0</v>
      </c>
      <c r="AT74" s="450">
        <f t="shared" si="80"/>
        <v>0</v>
      </c>
      <c r="AU74" s="450">
        <f t="shared" si="81"/>
        <v>0</v>
      </c>
      <c r="AV74" s="450">
        <f t="shared" si="82"/>
        <v>0</v>
      </c>
      <c r="AW74" s="450">
        <f t="shared" si="83"/>
        <v>0</v>
      </c>
    </row>
    <row r="75" spans="2:49">
      <c r="B75" s="162" t="str">
        <f t="shared" si="69"/>
        <v>Nom Producte/Servei 14</v>
      </c>
      <c r="C75" s="195">
        <f t="shared" si="70"/>
        <v>0</v>
      </c>
      <c r="D75" s="222">
        <f>+D57+D57*OP!G23</f>
        <v>0</v>
      </c>
      <c r="E75" s="195">
        <f t="shared" si="71"/>
        <v>0</v>
      </c>
      <c r="F75" s="714">
        <f>+OP!$I$23</f>
        <v>0</v>
      </c>
      <c r="G75" s="158">
        <f t="shared" si="84"/>
        <v>0</v>
      </c>
      <c r="H75" s="133"/>
      <c r="J75" s="158">
        <f>IF(OP!$B$7=NT!$U$3,+OP!AR42,0)</f>
        <v>0</v>
      </c>
      <c r="K75" s="158">
        <f>IF(OP!$B$7=NT!$U$3,+OP!AS42,0)</f>
        <v>0</v>
      </c>
      <c r="L75" s="158">
        <f>IF(OP!$B$7=NT!$U$3,+OP!AT42,0)</f>
        <v>0</v>
      </c>
      <c r="M75" s="158">
        <f>IF(OP!$B$7=NT!$U$3,+OP!AU42,0)</f>
        <v>0</v>
      </c>
      <c r="N75" s="158">
        <f>IF(OP!$B$7=NT!$U$3,+OP!AV42,0)</f>
        <v>0</v>
      </c>
      <c r="O75" s="158">
        <f>IF(OP!$B$7=NT!$U$3,+OP!AW42,0)</f>
        <v>0</v>
      </c>
      <c r="P75" s="158">
        <f>IF(OP!$B$7=NT!$U$3,+OP!AX42,0)</f>
        <v>0</v>
      </c>
      <c r="Q75" s="158">
        <f>IF(OP!$B$7=NT!$U$3,+OP!AY42,0)</f>
        <v>0</v>
      </c>
      <c r="R75" s="158">
        <f>IF(OP!$B$7=NT!$U$3,+OP!AZ42,0)</f>
        <v>0</v>
      </c>
      <c r="S75" s="158">
        <f>IF(OP!$B$7=NT!$U$3,+OP!BA42,0)</f>
        <v>0</v>
      </c>
      <c r="T75" s="158">
        <f>IF(OP!$B$7=NT!$U$3,+OP!BB42,0)</f>
        <v>0</v>
      </c>
      <c r="U75" s="158">
        <f>IF(OP!$B$7=NT!$U$3,+OP!BC42,0)</f>
        <v>0</v>
      </c>
      <c r="V75" s="175"/>
      <c r="X75" s="158">
        <f>+IF(OP!$B$7=NT!$U$3,VM!AG75,0)</f>
        <v>0</v>
      </c>
      <c r="Y75" s="158">
        <f>+IF(OP!$B$7=NT!$U$3,VM!AH75,0)</f>
        <v>0</v>
      </c>
      <c r="Z75" s="158">
        <f>+IF(OP!$B$7=NT!$U$3,VM!AI75,0)</f>
        <v>0</v>
      </c>
      <c r="AA75" s="158">
        <f>+IF(OP!$B$7=NT!$U$3,VM!AJ75,0)</f>
        <v>0</v>
      </c>
      <c r="AB75" s="158">
        <f>+IF(OP!$B$7=NT!$U$3,VM!AK75,0)</f>
        <v>0</v>
      </c>
      <c r="AC75" s="158">
        <f>+IF(OP!$B$7=NT!$U$3,VM!AL75,0)</f>
        <v>0</v>
      </c>
      <c r="AD75" s="158">
        <f>+IF(OP!$B$7=NT!$U$3,VM!AM75,0)</f>
        <v>0</v>
      </c>
      <c r="AE75" s="158">
        <f>+IF(OP!$B$7=NT!$U$3,VM!AN75,0)</f>
        <v>0</v>
      </c>
      <c r="AF75" s="158">
        <f>+IF(OP!$B$7=NT!$U$3,VM!AO75,0)</f>
        <v>0</v>
      </c>
      <c r="AG75" s="158">
        <f>+IF(OP!$B$7=NT!$U$3,VM!AP75,0)</f>
        <v>0</v>
      </c>
      <c r="AH75" s="158">
        <f>+IF(OP!$B$7=NT!$U$3,VM!AQ75,0)</f>
        <v>0</v>
      </c>
      <c r="AI75" s="158">
        <f>+IF(OP!$B$7=NT!$U$3,VM!AR75,0)</f>
        <v>0</v>
      </c>
      <c r="AJ75" s="452"/>
      <c r="AL75" s="450">
        <f t="shared" si="72"/>
        <v>0</v>
      </c>
      <c r="AM75" s="450">
        <f t="shared" si="73"/>
        <v>0</v>
      </c>
      <c r="AN75" s="450">
        <f t="shared" si="74"/>
        <v>0</v>
      </c>
      <c r="AO75" s="450">
        <f t="shared" si="75"/>
        <v>0</v>
      </c>
      <c r="AP75" s="450">
        <f t="shared" si="76"/>
        <v>0</v>
      </c>
      <c r="AQ75" s="450">
        <f t="shared" si="77"/>
        <v>0</v>
      </c>
      <c r="AR75" s="450">
        <f t="shared" si="78"/>
        <v>0</v>
      </c>
      <c r="AS75" s="450">
        <f t="shared" si="79"/>
        <v>0</v>
      </c>
      <c r="AT75" s="450">
        <f t="shared" si="80"/>
        <v>0</v>
      </c>
      <c r="AU75" s="450">
        <f t="shared" si="81"/>
        <v>0</v>
      </c>
      <c r="AV75" s="450">
        <f t="shared" si="82"/>
        <v>0</v>
      </c>
      <c r="AW75" s="450">
        <f t="shared" si="83"/>
        <v>0</v>
      </c>
    </row>
    <row r="76" spans="2:49">
      <c r="B76" s="162" t="str">
        <f t="shared" si="69"/>
        <v>Nom Producte/Servei 15</v>
      </c>
      <c r="C76" s="195">
        <f t="shared" si="70"/>
        <v>0</v>
      </c>
      <c r="D76" s="222">
        <f>+D58+D58*OP!G24</f>
        <v>0</v>
      </c>
      <c r="E76" s="195">
        <f t="shared" si="71"/>
        <v>0</v>
      </c>
      <c r="F76" s="714">
        <f>+OP!$I$24</f>
        <v>0</v>
      </c>
      <c r="G76" s="158">
        <f t="shared" si="84"/>
        <v>0</v>
      </c>
      <c r="H76" s="133"/>
      <c r="J76" s="158">
        <f>IF(OP!$B$7=NT!$U$3,+OP!AR43,0)</f>
        <v>0</v>
      </c>
      <c r="K76" s="158">
        <f>IF(OP!$B$7=NT!$U$3,+OP!AS43,0)</f>
        <v>0</v>
      </c>
      <c r="L76" s="158">
        <f>IF(OP!$B$7=NT!$U$3,+OP!AT43,0)</f>
        <v>0</v>
      </c>
      <c r="M76" s="158">
        <f>IF(OP!$B$7=NT!$U$3,+OP!AU43,0)</f>
        <v>0</v>
      </c>
      <c r="N76" s="158">
        <f>IF(OP!$B$7=NT!$U$3,+OP!AV43,0)</f>
        <v>0</v>
      </c>
      <c r="O76" s="158">
        <f>IF(OP!$B$7=NT!$U$3,+OP!AW43,0)</f>
        <v>0</v>
      </c>
      <c r="P76" s="158">
        <f>IF(OP!$B$7=NT!$U$3,+OP!AX43,0)</f>
        <v>0</v>
      </c>
      <c r="Q76" s="158">
        <f>IF(OP!$B$7=NT!$U$3,+OP!AY43,0)</f>
        <v>0</v>
      </c>
      <c r="R76" s="158">
        <f>IF(OP!$B$7=NT!$U$3,+OP!AZ43,0)</f>
        <v>0</v>
      </c>
      <c r="S76" s="158">
        <f>IF(OP!$B$7=NT!$U$3,+OP!BA43,0)</f>
        <v>0</v>
      </c>
      <c r="T76" s="158">
        <f>IF(OP!$B$7=NT!$U$3,+OP!BB43,0)</f>
        <v>0</v>
      </c>
      <c r="U76" s="158">
        <f>IF(OP!$B$7=NT!$U$3,+OP!BC43,0)</f>
        <v>0</v>
      </c>
      <c r="V76" s="175"/>
      <c r="X76" s="158">
        <f>+IF(OP!$B$7=NT!$U$3,VM!AG76,0)</f>
        <v>0</v>
      </c>
      <c r="Y76" s="158">
        <f>+IF(OP!$B$7=NT!$U$3,VM!AH76,0)</f>
        <v>0</v>
      </c>
      <c r="Z76" s="158">
        <f>+IF(OP!$B$7=NT!$U$3,VM!AI76,0)</f>
        <v>0</v>
      </c>
      <c r="AA76" s="158">
        <f>+IF(OP!$B$7=NT!$U$3,VM!AJ76,0)</f>
        <v>0</v>
      </c>
      <c r="AB76" s="158">
        <f>+IF(OP!$B$7=NT!$U$3,VM!AK76,0)</f>
        <v>0</v>
      </c>
      <c r="AC76" s="158">
        <f>+IF(OP!$B$7=NT!$U$3,VM!AL76,0)</f>
        <v>0</v>
      </c>
      <c r="AD76" s="158">
        <f>+IF(OP!$B$7=NT!$U$3,VM!AM76,0)</f>
        <v>0</v>
      </c>
      <c r="AE76" s="158">
        <f>+IF(OP!$B$7=NT!$U$3,VM!AN76,0)</f>
        <v>0</v>
      </c>
      <c r="AF76" s="158">
        <f>+IF(OP!$B$7=NT!$U$3,VM!AO76,0)</f>
        <v>0</v>
      </c>
      <c r="AG76" s="158">
        <f>+IF(OP!$B$7=NT!$U$3,VM!AP76,0)</f>
        <v>0</v>
      </c>
      <c r="AH76" s="158">
        <f>+IF(OP!$B$7=NT!$U$3,VM!AQ76,0)</f>
        <v>0</v>
      </c>
      <c r="AI76" s="158">
        <f>+IF(OP!$B$7=NT!$U$3,VM!AR76,0)</f>
        <v>0</v>
      </c>
      <c r="AJ76" s="452"/>
      <c r="AL76" s="450">
        <f t="shared" si="72"/>
        <v>0</v>
      </c>
      <c r="AM76" s="450">
        <f t="shared" si="73"/>
        <v>0</v>
      </c>
      <c r="AN76" s="450">
        <f t="shared" si="74"/>
        <v>0</v>
      </c>
      <c r="AO76" s="450">
        <f t="shared" si="75"/>
        <v>0</v>
      </c>
      <c r="AP76" s="450">
        <f t="shared" si="76"/>
        <v>0</v>
      </c>
      <c r="AQ76" s="450">
        <f t="shared" si="77"/>
        <v>0</v>
      </c>
      <c r="AR76" s="450">
        <f t="shared" si="78"/>
        <v>0</v>
      </c>
      <c r="AS76" s="450">
        <f t="shared" si="79"/>
        <v>0</v>
      </c>
      <c r="AT76" s="450">
        <f t="shared" si="80"/>
        <v>0</v>
      </c>
      <c r="AU76" s="450">
        <f t="shared" si="81"/>
        <v>0</v>
      </c>
      <c r="AV76" s="450">
        <f t="shared" si="82"/>
        <v>0</v>
      </c>
      <c r="AW76" s="450">
        <f t="shared" si="83"/>
        <v>0</v>
      </c>
    </row>
    <row r="77" spans="2:49" collapsed="1">
      <c r="B77" s="160" t="s">
        <v>17</v>
      </c>
      <c r="C77" s="157">
        <f t="shared" si="70"/>
        <v>0</v>
      </c>
      <c r="D77" s="223"/>
      <c r="E77" s="157">
        <f t="shared" si="71"/>
        <v>0</v>
      </c>
      <c r="F77" s="156"/>
      <c r="G77" s="202">
        <f>SUM(G62:G76)</f>
        <v>0</v>
      </c>
      <c r="H77" s="203"/>
      <c r="J77" s="156">
        <f>SUM(J62:J76)</f>
        <v>0</v>
      </c>
      <c r="K77" s="156">
        <f t="shared" ref="K77:U77" si="85">SUM(K62:K76)</f>
        <v>0</v>
      </c>
      <c r="L77" s="156">
        <f t="shared" si="85"/>
        <v>0</v>
      </c>
      <c r="M77" s="156">
        <f t="shared" si="85"/>
        <v>0</v>
      </c>
      <c r="N77" s="156">
        <f t="shared" si="85"/>
        <v>0</v>
      </c>
      <c r="O77" s="156">
        <f t="shared" si="85"/>
        <v>0</v>
      </c>
      <c r="P77" s="156">
        <f t="shared" si="85"/>
        <v>0</v>
      </c>
      <c r="Q77" s="156">
        <f t="shared" si="85"/>
        <v>0</v>
      </c>
      <c r="R77" s="156">
        <f t="shared" si="85"/>
        <v>0</v>
      </c>
      <c r="S77" s="156">
        <f t="shared" si="85"/>
        <v>0</v>
      </c>
      <c r="T77" s="156">
        <f t="shared" si="85"/>
        <v>0</v>
      </c>
      <c r="U77" s="317">
        <f t="shared" si="85"/>
        <v>0</v>
      </c>
      <c r="V77" s="205"/>
      <c r="X77" s="157">
        <f>SUM(X62:X76)</f>
        <v>0</v>
      </c>
      <c r="Y77" s="157">
        <f t="shared" ref="Y77:AI77" si="86">SUM(Y62:Y76)</f>
        <v>0</v>
      </c>
      <c r="Z77" s="157">
        <f t="shared" si="86"/>
        <v>0</v>
      </c>
      <c r="AA77" s="157">
        <f t="shared" si="86"/>
        <v>0</v>
      </c>
      <c r="AB77" s="157">
        <f t="shared" si="86"/>
        <v>0</v>
      </c>
      <c r="AC77" s="157">
        <f t="shared" si="86"/>
        <v>0</v>
      </c>
      <c r="AD77" s="157">
        <f t="shared" si="86"/>
        <v>0</v>
      </c>
      <c r="AE77" s="157">
        <f t="shared" si="86"/>
        <v>0</v>
      </c>
      <c r="AF77" s="157">
        <f t="shared" si="86"/>
        <v>0</v>
      </c>
      <c r="AG77" s="157">
        <f t="shared" si="86"/>
        <v>0</v>
      </c>
      <c r="AH77" s="157">
        <f t="shared" si="86"/>
        <v>0</v>
      </c>
      <c r="AI77" s="204">
        <f t="shared" si="86"/>
        <v>0</v>
      </c>
      <c r="AJ77" s="453"/>
      <c r="AL77" s="451">
        <f>SUM(AL62:AL76)</f>
        <v>0</v>
      </c>
      <c r="AM77" s="157">
        <f t="shared" ref="AM77:AW77" si="87">SUM(AM62:AM76)</f>
        <v>0</v>
      </c>
      <c r="AN77" s="157">
        <f t="shared" si="87"/>
        <v>0</v>
      </c>
      <c r="AO77" s="157">
        <f t="shared" si="87"/>
        <v>0</v>
      </c>
      <c r="AP77" s="157">
        <f t="shared" si="87"/>
        <v>0</v>
      </c>
      <c r="AQ77" s="157">
        <f t="shared" si="87"/>
        <v>0</v>
      </c>
      <c r="AR77" s="157">
        <f t="shared" si="87"/>
        <v>0</v>
      </c>
      <c r="AS77" s="157">
        <f t="shared" si="87"/>
        <v>0</v>
      </c>
      <c r="AT77" s="157">
        <f t="shared" si="87"/>
        <v>0</v>
      </c>
      <c r="AU77" s="157">
        <f t="shared" si="87"/>
        <v>0</v>
      </c>
      <c r="AV77" s="157">
        <f t="shared" si="87"/>
        <v>0</v>
      </c>
      <c r="AW77" s="204">
        <f t="shared" si="87"/>
        <v>0</v>
      </c>
    </row>
    <row r="78" spans="2:49">
      <c r="B78" s="140"/>
      <c r="C78" s="147"/>
      <c r="H78" s="147"/>
      <c r="J78" s="136"/>
      <c r="K78" s="136"/>
      <c r="L78" s="136"/>
      <c r="M78" s="314"/>
      <c r="N78" s="314"/>
      <c r="O78" s="314"/>
      <c r="P78" s="314"/>
      <c r="Q78" s="314"/>
      <c r="R78" s="314"/>
      <c r="S78" s="314"/>
      <c r="T78" s="314"/>
      <c r="U78" s="314"/>
      <c r="X78" s="122"/>
      <c r="Y78" s="122"/>
      <c r="Z78" s="122"/>
      <c r="AA78" s="122"/>
      <c r="AB78" s="122"/>
      <c r="AC78" s="122"/>
      <c r="AD78" s="122"/>
      <c r="AE78" s="122"/>
      <c r="AF78" s="122"/>
      <c r="AG78" s="122"/>
      <c r="AH78" s="122"/>
      <c r="AJ78" s="188"/>
    </row>
    <row r="79" spans="2:49">
      <c r="B79" s="199" t="s">
        <v>87</v>
      </c>
      <c r="C79" s="200" t="s">
        <v>206</v>
      </c>
      <c r="D79" s="221" t="s">
        <v>31</v>
      </c>
      <c r="E79" s="200" t="s">
        <v>17</v>
      </c>
      <c r="F79" s="713" t="s">
        <v>1365</v>
      </c>
      <c r="G79" s="713" t="s">
        <v>1364</v>
      </c>
      <c r="H79" s="150"/>
      <c r="J79" s="315">
        <f>EDATE(U61,1)</f>
        <v>42370</v>
      </c>
      <c r="K79" s="315">
        <f>EDATE(J79,1)</f>
        <v>42401</v>
      </c>
      <c r="L79" s="315">
        <f>EDATE(K79,1)</f>
        <v>42430</v>
      </c>
      <c r="M79" s="315">
        <f t="shared" ref="M79:U79" si="88">EDATE(L79,1)</f>
        <v>42461</v>
      </c>
      <c r="N79" s="315">
        <f t="shared" si="88"/>
        <v>42491</v>
      </c>
      <c r="O79" s="315">
        <f t="shared" si="88"/>
        <v>42522</v>
      </c>
      <c r="P79" s="315">
        <f t="shared" si="88"/>
        <v>42552</v>
      </c>
      <c r="Q79" s="315">
        <f t="shared" si="88"/>
        <v>42583</v>
      </c>
      <c r="R79" s="315">
        <f t="shared" si="88"/>
        <v>42614</v>
      </c>
      <c r="S79" s="315">
        <f t="shared" si="88"/>
        <v>42644</v>
      </c>
      <c r="T79" s="315">
        <f t="shared" si="88"/>
        <v>42675</v>
      </c>
      <c r="U79" s="316">
        <f t="shared" si="88"/>
        <v>42705</v>
      </c>
      <c r="V79" s="201"/>
      <c r="X79" s="155">
        <f t="shared" ref="X79:AI79" si="89">+J79</f>
        <v>42370</v>
      </c>
      <c r="Y79" s="155">
        <f t="shared" si="89"/>
        <v>42401</v>
      </c>
      <c r="Z79" s="155">
        <f t="shared" si="89"/>
        <v>42430</v>
      </c>
      <c r="AA79" s="155">
        <f t="shared" si="89"/>
        <v>42461</v>
      </c>
      <c r="AB79" s="155">
        <f t="shared" si="89"/>
        <v>42491</v>
      </c>
      <c r="AC79" s="155">
        <f t="shared" si="89"/>
        <v>42522</v>
      </c>
      <c r="AD79" s="155">
        <f t="shared" si="89"/>
        <v>42552</v>
      </c>
      <c r="AE79" s="155">
        <f t="shared" si="89"/>
        <v>42583</v>
      </c>
      <c r="AF79" s="155">
        <f t="shared" si="89"/>
        <v>42614</v>
      </c>
      <c r="AG79" s="155">
        <f t="shared" si="89"/>
        <v>42644</v>
      </c>
      <c r="AH79" s="155">
        <f t="shared" si="89"/>
        <v>42675</v>
      </c>
      <c r="AI79" s="155">
        <f t="shared" si="89"/>
        <v>42705</v>
      </c>
      <c r="AJ79" s="168"/>
      <c r="AL79" s="449">
        <f>+J79</f>
        <v>42370</v>
      </c>
      <c r="AM79" s="155">
        <f>EDATE(AL79,1)</f>
        <v>42401</v>
      </c>
      <c r="AN79" s="155">
        <f>EDATE(AM79,1)</f>
        <v>42430</v>
      </c>
      <c r="AO79" s="155">
        <f t="shared" ref="AO79:AW79" si="90">EDATE(AN79,1)</f>
        <v>42461</v>
      </c>
      <c r="AP79" s="155">
        <f t="shared" si="90"/>
        <v>42491</v>
      </c>
      <c r="AQ79" s="155">
        <f t="shared" si="90"/>
        <v>42522</v>
      </c>
      <c r="AR79" s="155">
        <f t="shared" si="90"/>
        <v>42552</v>
      </c>
      <c r="AS79" s="155">
        <f t="shared" si="90"/>
        <v>42583</v>
      </c>
      <c r="AT79" s="155">
        <f t="shared" si="90"/>
        <v>42614</v>
      </c>
      <c r="AU79" s="155">
        <f t="shared" si="90"/>
        <v>42644</v>
      </c>
      <c r="AV79" s="155">
        <f t="shared" si="90"/>
        <v>42675</v>
      </c>
      <c r="AW79" s="193">
        <f t="shared" si="90"/>
        <v>42705</v>
      </c>
    </row>
    <row r="80" spans="2:49">
      <c r="B80" s="162" t="str">
        <f t="shared" ref="B80:B94" si="91">+B8</f>
        <v>Envasos reutilitzables</v>
      </c>
      <c r="C80" s="195">
        <f t="shared" ref="C80:C95" si="92">SUM(J80:U80)</f>
        <v>0</v>
      </c>
      <c r="D80" s="222">
        <f>+D62+D62*OP!G10</f>
        <v>4.3297286399999999</v>
      </c>
      <c r="E80" s="195">
        <f t="shared" ref="E80:E95" si="93">SUM(AL80:AW80)</f>
        <v>0</v>
      </c>
      <c r="F80" s="714">
        <f>+OP!$I$10</f>
        <v>0.21</v>
      </c>
      <c r="G80" s="158">
        <f>+E80*(1+F80)</f>
        <v>0</v>
      </c>
      <c r="H80" s="133"/>
      <c r="J80" s="158">
        <f>IF(OP!$B$7=NT!$U$3,+OP!BE29,0)</f>
        <v>0</v>
      </c>
      <c r="K80" s="158">
        <f>IF(OP!$B$7=NT!$U$3,+OP!BF29,0)</f>
        <v>0</v>
      </c>
      <c r="L80" s="158">
        <f>IF(OP!$B$7=NT!$U$3,+OP!BG29,0)</f>
        <v>0</v>
      </c>
      <c r="M80" s="158">
        <f>IF(OP!$B$7=NT!$U$3,+OP!BH29,0)</f>
        <v>0</v>
      </c>
      <c r="N80" s="158">
        <f>IF(OP!$B$7=NT!$U$3,+OP!BI29,0)</f>
        <v>0</v>
      </c>
      <c r="O80" s="158">
        <f>IF(OP!$B$7=NT!$U$3,+OP!BJ29,0)</f>
        <v>0</v>
      </c>
      <c r="P80" s="158">
        <f>IF(OP!$B$7=NT!$U$3,+OP!BK29,0)</f>
        <v>0</v>
      </c>
      <c r="Q80" s="158">
        <f>IF(OP!$B$7=NT!$U$3,+OP!BL29,0)</f>
        <v>0</v>
      </c>
      <c r="R80" s="158">
        <f>IF(OP!$B$7=NT!$U$3,+OP!BM29,0)</f>
        <v>0</v>
      </c>
      <c r="S80" s="158">
        <f>IF(OP!$B$7=NT!$U$3,+OP!BN29,0)</f>
        <v>0</v>
      </c>
      <c r="T80" s="158">
        <f>IF(OP!$B$7=NT!$U$3,+OP!BO29,0)</f>
        <v>0</v>
      </c>
      <c r="U80" s="158">
        <f>IF(OP!$B$7=NT!$U$3,+OP!BP29,0)</f>
        <v>0</v>
      </c>
      <c r="V80" s="175"/>
      <c r="X80" s="158">
        <f>+IF(OP!$B$7=NT!$U$3,VM!AG80,0)</f>
        <v>0</v>
      </c>
      <c r="Y80" s="158">
        <f>+IF(OP!$B$7=NT!$U$3,VM!AH80,0)</f>
        <v>0</v>
      </c>
      <c r="Z80" s="158">
        <f>+IF(OP!$B$7=NT!$U$3,VM!AI80,0)</f>
        <v>0</v>
      </c>
      <c r="AA80" s="158">
        <f>+IF(OP!$B$7=NT!$U$3,VM!AJ80,0)</f>
        <v>0</v>
      </c>
      <c r="AB80" s="158">
        <f>+IF(OP!$B$7=NT!$U$3,VM!AK80,0)</f>
        <v>0</v>
      </c>
      <c r="AC80" s="158">
        <f>+IF(OP!$B$7=NT!$U$3,VM!AL80,0)</f>
        <v>0</v>
      </c>
      <c r="AD80" s="158">
        <f>+IF(OP!$B$7=NT!$U$3,VM!AM80,0)</f>
        <v>0</v>
      </c>
      <c r="AE80" s="158">
        <f>+IF(OP!$B$7=NT!$U$3,VM!AN80,0)</f>
        <v>0</v>
      </c>
      <c r="AF80" s="158">
        <f>+IF(OP!$B$7=NT!$U$3,VM!AO80,0)</f>
        <v>0</v>
      </c>
      <c r="AG80" s="158">
        <f>+IF(OP!$B$7=NT!$U$3,VM!AP80,0)</f>
        <v>0</v>
      </c>
      <c r="AH80" s="158">
        <f>+IF(OP!$B$7=NT!$U$3,VM!AQ80,0)</f>
        <v>0</v>
      </c>
      <c r="AI80" s="158">
        <f>+IF(OP!$B$7=NT!$U$3,VM!AR80,0)</f>
        <v>0</v>
      </c>
      <c r="AJ80" s="452"/>
      <c r="AL80" s="450">
        <f t="shared" ref="AL80:AL94" si="94">+J80*$D80+X80</f>
        <v>0</v>
      </c>
      <c r="AM80" s="450">
        <f t="shared" ref="AM80:AM94" si="95">+K80*$D80+Y80</f>
        <v>0</v>
      </c>
      <c r="AN80" s="450">
        <f t="shared" ref="AN80:AN94" si="96">+L80*$D80+Z80</f>
        <v>0</v>
      </c>
      <c r="AO80" s="450">
        <f t="shared" ref="AO80:AO94" si="97">+M80*$D80+AA80</f>
        <v>0</v>
      </c>
      <c r="AP80" s="450">
        <f t="shared" ref="AP80:AP94" si="98">+N80*$D80+AB80</f>
        <v>0</v>
      </c>
      <c r="AQ80" s="450">
        <f t="shared" ref="AQ80:AQ94" si="99">+O80*$D80+AC80</f>
        <v>0</v>
      </c>
      <c r="AR80" s="450">
        <f t="shared" ref="AR80:AR94" si="100">+P80*$D80+AD80</f>
        <v>0</v>
      </c>
      <c r="AS80" s="450">
        <f t="shared" ref="AS80:AS94" si="101">+Q80*$D80+AE80</f>
        <v>0</v>
      </c>
      <c r="AT80" s="450">
        <f t="shared" ref="AT80:AT94" si="102">+R80*$D80+AF80</f>
        <v>0</v>
      </c>
      <c r="AU80" s="450">
        <f t="shared" ref="AU80:AU94" si="103">+S80*$D80+AG80</f>
        <v>0</v>
      </c>
      <c r="AV80" s="450">
        <f t="shared" ref="AV80:AV94" si="104">+T80*$D80+AH80</f>
        <v>0</v>
      </c>
      <c r="AW80" s="450">
        <f t="shared" ref="AW80:AW94" si="105">+U80*$D80+AI80</f>
        <v>0</v>
      </c>
    </row>
    <row r="81" spans="2:49">
      <c r="B81" s="162" t="str">
        <f t="shared" si="91"/>
        <v>Vendes per entregues</v>
      </c>
      <c r="C81" s="195">
        <f t="shared" si="92"/>
        <v>0</v>
      </c>
      <c r="D81" s="222">
        <f>+D63+D63*OP!G11</f>
        <v>0</v>
      </c>
      <c r="E81" s="195">
        <f t="shared" si="93"/>
        <v>0</v>
      </c>
      <c r="F81" s="714">
        <f>+OP!$I$11</f>
        <v>0</v>
      </c>
      <c r="G81" s="158">
        <f t="shared" ref="G81:G94" si="106">+E81*(1+F81)</f>
        <v>0</v>
      </c>
      <c r="H81" s="133"/>
      <c r="J81" s="158">
        <f>IF(OP!$B$7=NT!$U$3,+OP!BE30,0)</f>
        <v>0</v>
      </c>
      <c r="K81" s="158">
        <f>IF(OP!$B$7=NT!$U$3,+OP!BF30,0)</f>
        <v>0</v>
      </c>
      <c r="L81" s="158">
        <f>IF(OP!$B$7=NT!$U$3,+OP!BG30,0)</f>
        <v>0</v>
      </c>
      <c r="M81" s="158">
        <f>IF(OP!$B$7=NT!$U$3,+OP!BH30,0)</f>
        <v>0</v>
      </c>
      <c r="N81" s="158">
        <f>IF(OP!$B$7=NT!$U$3,+OP!BI30,0)</f>
        <v>0</v>
      </c>
      <c r="O81" s="158">
        <f>IF(OP!$B$7=NT!$U$3,+OP!BJ30,0)</f>
        <v>0</v>
      </c>
      <c r="P81" s="158">
        <f>IF(OP!$B$7=NT!$U$3,+OP!BK30,0)</f>
        <v>0</v>
      </c>
      <c r="Q81" s="158">
        <f>IF(OP!$B$7=NT!$U$3,+OP!BL30,0)</f>
        <v>0</v>
      </c>
      <c r="R81" s="158">
        <f>IF(OP!$B$7=NT!$U$3,+OP!BM30,0)</f>
        <v>0</v>
      </c>
      <c r="S81" s="158">
        <f>IF(OP!$B$7=NT!$U$3,+OP!BN30,0)</f>
        <v>0</v>
      </c>
      <c r="T81" s="158">
        <f>IF(OP!$B$7=NT!$U$3,+OP!BO30,0)</f>
        <v>0</v>
      </c>
      <c r="U81" s="158">
        <f>IF(OP!$B$7=NT!$U$3,+OP!BP30,0)</f>
        <v>0</v>
      </c>
      <c r="V81" s="175"/>
      <c r="X81" s="158">
        <f>+IF(OP!$B$7=NT!$U$3,VM!AG81,0)</f>
        <v>0</v>
      </c>
      <c r="Y81" s="158">
        <f>+IF(OP!$B$7=NT!$U$3,VM!AH81,0)</f>
        <v>0</v>
      </c>
      <c r="Z81" s="158">
        <f>+IF(OP!$B$7=NT!$U$3,VM!AI81,0)</f>
        <v>0</v>
      </c>
      <c r="AA81" s="158">
        <f>+IF(OP!$B$7=NT!$U$3,VM!AJ81,0)</f>
        <v>0</v>
      </c>
      <c r="AB81" s="158">
        <f>+IF(OP!$B$7=NT!$U$3,VM!AK81,0)</f>
        <v>0</v>
      </c>
      <c r="AC81" s="158">
        <f>+IF(OP!$B$7=NT!$U$3,VM!AL81,0)</f>
        <v>0</v>
      </c>
      <c r="AD81" s="158">
        <f>+IF(OP!$B$7=NT!$U$3,VM!AM81,0)</f>
        <v>0</v>
      </c>
      <c r="AE81" s="158">
        <f>+IF(OP!$B$7=NT!$U$3,VM!AN81,0)</f>
        <v>0</v>
      </c>
      <c r="AF81" s="158">
        <f>+IF(OP!$B$7=NT!$U$3,VM!AO81,0)</f>
        <v>0</v>
      </c>
      <c r="AG81" s="158">
        <f>+IF(OP!$B$7=NT!$U$3,VM!AP81,0)</f>
        <v>0</v>
      </c>
      <c r="AH81" s="158">
        <f>+IF(OP!$B$7=NT!$U$3,VM!AQ81,0)</f>
        <v>0</v>
      </c>
      <c r="AI81" s="158">
        <f>+IF(OP!$B$7=NT!$U$3,VM!AR81,0)</f>
        <v>0</v>
      </c>
      <c r="AJ81" s="452"/>
      <c r="AL81" s="450">
        <f t="shared" si="94"/>
        <v>0</v>
      </c>
      <c r="AM81" s="450">
        <f t="shared" si="95"/>
        <v>0</v>
      </c>
      <c r="AN81" s="450">
        <f t="shared" si="96"/>
        <v>0</v>
      </c>
      <c r="AO81" s="450">
        <f t="shared" si="97"/>
        <v>0</v>
      </c>
      <c r="AP81" s="450">
        <f t="shared" si="98"/>
        <v>0</v>
      </c>
      <c r="AQ81" s="450">
        <f t="shared" si="99"/>
        <v>0</v>
      </c>
      <c r="AR81" s="450">
        <f t="shared" si="100"/>
        <v>0</v>
      </c>
      <c r="AS81" s="450">
        <f t="shared" si="101"/>
        <v>0</v>
      </c>
      <c r="AT81" s="450">
        <f t="shared" si="102"/>
        <v>0</v>
      </c>
      <c r="AU81" s="450">
        <f t="shared" si="103"/>
        <v>0</v>
      </c>
      <c r="AV81" s="450">
        <f t="shared" si="104"/>
        <v>0</v>
      </c>
      <c r="AW81" s="450">
        <f t="shared" si="105"/>
        <v>0</v>
      </c>
    </row>
    <row r="82" spans="2:49">
      <c r="B82" s="162" t="str">
        <f t="shared" si="91"/>
        <v>Anuncis locals</v>
      </c>
      <c r="C82" s="195">
        <f t="shared" si="92"/>
        <v>0</v>
      </c>
      <c r="D82" s="222">
        <f>+D64+D64*OP!G12</f>
        <v>0</v>
      </c>
      <c r="E82" s="195">
        <f t="shared" si="93"/>
        <v>0</v>
      </c>
      <c r="F82" s="714">
        <f>+OP!$I$12</f>
        <v>0</v>
      </c>
      <c r="G82" s="158">
        <f t="shared" si="106"/>
        <v>0</v>
      </c>
      <c r="H82" s="133"/>
      <c r="J82" s="158">
        <f>IF(OP!$B$7=NT!$U$3,+OP!BE31,0)</f>
        <v>0</v>
      </c>
      <c r="K82" s="158">
        <f>IF(OP!$B$7=NT!$U$3,+OP!BF31,0)</f>
        <v>0</v>
      </c>
      <c r="L82" s="158">
        <f>IF(OP!$B$7=NT!$U$3,+OP!BG31,0)</f>
        <v>0</v>
      </c>
      <c r="M82" s="158">
        <f>IF(OP!$B$7=NT!$U$3,+OP!BH31,0)</f>
        <v>0</v>
      </c>
      <c r="N82" s="158">
        <f>IF(OP!$B$7=NT!$U$3,+OP!BI31,0)</f>
        <v>0</v>
      </c>
      <c r="O82" s="158">
        <f>IF(OP!$B$7=NT!$U$3,+OP!BJ31,0)</f>
        <v>0</v>
      </c>
      <c r="P82" s="158">
        <f>IF(OP!$B$7=NT!$U$3,+OP!BK31,0)</f>
        <v>0</v>
      </c>
      <c r="Q82" s="158">
        <f>IF(OP!$B$7=NT!$U$3,+OP!BL31,0)</f>
        <v>0</v>
      </c>
      <c r="R82" s="158">
        <f>IF(OP!$B$7=NT!$U$3,+OP!BM31,0)</f>
        <v>0</v>
      </c>
      <c r="S82" s="158">
        <f>IF(OP!$B$7=NT!$U$3,+OP!BN31,0)</f>
        <v>0</v>
      </c>
      <c r="T82" s="158">
        <f>IF(OP!$B$7=NT!$U$3,+OP!BO31,0)</f>
        <v>0</v>
      </c>
      <c r="U82" s="158">
        <f>IF(OP!$B$7=NT!$U$3,+OP!BP31,0)</f>
        <v>0</v>
      </c>
      <c r="V82" s="175"/>
      <c r="X82" s="158">
        <f>+IF(OP!$B$7=NT!$U$3,VM!AG82,0)</f>
        <v>0</v>
      </c>
      <c r="Y82" s="158">
        <f>+IF(OP!$B$7=NT!$U$3,VM!AH82,0)</f>
        <v>0</v>
      </c>
      <c r="Z82" s="158">
        <f>+IF(OP!$B$7=NT!$U$3,VM!AI82,0)</f>
        <v>0</v>
      </c>
      <c r="AA82" s="158">
        <f>+IF(OP!$B$7=NT!$U$3,VM!AJ82,0)</f>
        <v>0</v>
      </c>
      <c r="AB82" s="158">
        <f>+IF(OP!$B$7=NT!$U$3,VM!AK82,0)</f>
        <v>0</v>
      </c>
      <c r="AC82" s="158">
        <f>+IF(OP!$B$7=NT!$U$3,VM!AL82,0)</f>
        <v>0</v>
      </c>
      <c r="AD82" s="158">
        <f>+IF(OP!$B$7=NT!$U$3,VM!AM82,0)</f>
        <v>0</v>
      </c>
      <c r="AE82" s="158">
        <f>+IF(OP!$B$7=NT!$U$3,VM!AN82,0)</f>
        <v>0</v>
      </c>
      <c r="AF82" s="158">
        <f>+IF(OP!$B$7=NT!$U$3,VM!AO82,0)</f>
        <v>0</v>
      </c>
      <c r="AG82" s="158">
        <f>+IF(OP!$B$7=NT!$U$3,VM!AP82,0)</f>
        <v>0</v>
      </c>
      <c r="AH82" s="158">
        <f>+IF(OP!$B$7=NT!$U$3,VM!AQ82,0)</f>
        <v>0</v>
      </c>
      <c r="AI82" s="158">
        <f>+IF(OP!$B$7=NT!$U$3,VM!AR82,0)</f>
        <v>0</v>
      </c>
      <c r="AJ82" s="452"/>
      <c r="AL82" s="450">
        <f t="shared" si="94"/>
        <v>0</v>
      </c>
      <c r="AM82" s="450">
        <f t="shared" si="95"/>
        <v>0</v>
      </c>
      <c r="AN82" s="450">
        <f t="shared" si="96"/>
        <v>0</v>
      </c>
      <c r="AO82" s="450">
        <f t="shared" si="97"/>
        <v>0</v>
      </c>
      <c r="AP82" s="450">
        <f t="shared" si="98"/>
        <v>0</v>
      </c>
      <c r="AQ82" s="450">
        <f t="shared" si="99"/>
        <v>0</v>
      </c>
      <c r="AR82" s="450">
        <f t="shared" si="100"/>
        <v>0</v>
      </c>
      <c r="AS82" s="450">
        <f t="shared" si="101"/>
        <v>0</v>
      </c>
      <c r="AT82" s="450">
        <f t="shared" si="102"/>
        <v>0</v>
      </c>
      <c r="AU82" s="450">
        <f t="shared" si="103"/>
        <v>0</v>
      </c>
      <c r="AV82" s="450">
        <f t="shared" si="104"/>
        <v>0</v>
      </c>
      <c r="AW82" s="450">
        <f t="shared" si="105"/>
        <v>0</v>
      </c>
    </row>
    <row r="83" spans="2:49">
      <c r="B83" s="162" t="str">
        <f t="shared" si="91"/>
        <v>Nom Producte/Servei 4</v>
      </c>
      <c r="C83" s="195">
        <f t="shared" si="92"/>
        <v>0</v>
      </c>
      <c r="D83" s="222">
        <f>+D65+D65*OP!G13</f>
        <v>0</v>
      </c>
      <c r="E83" s="195">
        <f t="shared" si="93"/>
        <v>0</v>
      </c>
      <c r="F83" s="714">
        <f>+OP!$I$13</f>
        <v>0</v>
      </c>
      <c r="G83" s="158">
        <f t="shared" si="106"/>
        <v>0</v>
      </c>
      <c r="H83" s="133"/>
      <c r="J83" s="158">
        <f>IF(OP!$B$7=NT!$U$3,+OP!BE32,0)</f>
        <v>0</v>
      </c>
      <c r="K83" s="158">
        <f>IF(OP!$B$7=NT!$U$3,+OP!BF32,0)</f>
        <v>0</v>
      </c>
      <c r="L83" s="158">
        <f>IF(OP!$B$7=NT!$U$3,+OP!BG32,0)</f>
        <v>0</v>
      </c>
      <c r="M83" s="158">
        <f>IF(OP!$B$7=NT!$U$3,+OP!BH32,0)</f>
        <v>0</v>
      </c>
      <c r="N83" s="158">
        <f>IF(OP!$B$7=NT!$U$3,+OP!BI32,0)</f>
        <v>0</v>
      </c>
      <c r="O83" s="158">
        <f>IF(OP!$B$7=NT!$U$3,+OP!BJ32,0)</f>
        <v>0</v>
      </c>
      <c r="P83" s="158">
        <f>IF(OP!$B$7=NT!$U$3,+OP!BK32,0)</f>
        <v>0</v>
      </c>
      <c r="Q83" s="158">
        <f>IF(OP!$B$7=NT!$U$3,+OP!BL32,0)</f>
        <v>0</v>
      </c>
      <c r="R83" s="158">
        <f>IF(OP!$B$7=NT!$U$3,+OP!BM32,0)</f>
        <v>0</v>
      </c>
      <c r="S83" s="158">
        <f>IF(OP!$B$7=NT!$U$3,+OP!BN32,0)</f>
        <v>0</v>
      </c>
      <c r="T83" s="158">
        <f>IF(OP!$B$7=NT!$U$3,+OP!BO32,0)</f>
        <v>0</v>
      </c>
      <c r="U83" s="158">
        <f>IF(OP!$B$7=NT!$U$3,+OP!BP32,0)</f>
        <v>0</v>
      </c>
      <c r="V83" s="175"/>
      <c r="X83" s="158">
        <f>+IF(OP!$B$7=NT!$U$3,VM!AG83,0)</f>
        <v>0</v>
      </c>
      <c r="Y83" s="158">
        <f>+IF(OP!$B$7=NT!$U$3,VM!AH83,0)</f>
        <v>0</v>
      </c>
      <c r="Z83" s="158">
        <f>+IF(OP!$B$7=NT!$U$3,VM!AI83,0)</f>
        <v>0</v>
      </c>
      <c r="AA83" s="158">
        <f>+IF(OP!$B$7=NT!$U$3,VM!AJ83,0)</f>
        <v>0</v>
      </c>
      <c r="AB83" s="158">
        <f>+IF(OP!$B$7=NT!$U$3,VM!AK83,0)</f>
        <v>0</v>
      </c>
      <c r="AC83" s="158">
        <f>+IF(OP!$B$7=NT!$U$3,VM!AL83,0)</f>
        <v>0</v>
      </c>
      <c r="AD83" s="158">
        <f>+IF(OP!$B$7=NT!$U$3,VM!AM83,0)</f>
        <v>0</v>
      </c>
      <c r="AE83" s="158">
        <f>+IF(OP!$B$7=NT!$U$3,VM!AN83,0)</f>
        <v>0</v>
      </c>
      <c r="AF83" s="158">
        <f>+IF(OP!$B$7=NT!$U$3,VM!AO83,0)</f>
        <v>0</v>
      </c>
      <c r="AG83" s="158">
        <f>+IF(OP!$B$7=NT!$U$3,VM!AP83,0)</f>
        <v>0</v>
      </c>
      <c r="AH83" s="158">
        <f>+IF(OP!$B$7=NT!$U$3,VM!AQ83,0)</f>
        <v>0</v>
      </c>
      <c r="AI83" s="158">
        <f>+IF(OP!$B$7=NT!$U$3,VM!AR83,0)</f>
        <v>0</v>
      </c>
      <c r="AJ83" s="452"/>
      <c r="AL83" s="450">
        <f t="shared" si="94"/>
        <v>0</v>
      </c>
      <c r="AM83" s="450">
        <f t="shared" si="95"/>
        <v>0</v>
      </c>
      <c r="AN83" s="450">
        <f t="shared" si="96"/>
        <v>0</v>
      </c>
      <c r="AO83" s="450">
        <f t="shared" si="97"/>
        <v>0</v>
      </c>
      <c r="AP83" s="450">
        <f t="shared" si="98"/>
        <v>0</v>
      </c>
      <c r="AQ83" s="450">
        <f t="shared" si="99"/>
        <v>0</v>
      </c>
      <c r="AR83" s="450">
        <f t="shared" si="100"/>
        <v>0</v>
      </c>
      <c r="AS83" s="450">
        <f t="shared" si="101"/>
        <v>0</v>
      </c>
      <c r="AT83" s="450">
        <f t="shared" si="102"/>
        <v>0</v>
      </c>
      <c r="AU83" s="450">
        <f t="shared" si="103"/>
        <v>0</v>
      </c>
      <c r="AV83" s="450">
        <f t="shared" si="104"/>
        <v>0</v>
      </c>
      <c r="AW83" s="450">
        <f t="shared" si="105"/>
        <v>0</v>
      </c>
    </row>
    <row r="84" spans="2:49">
      <c r="B84" s="162" t="str">
        <f t="shared" si="91"/>
        <v>Nom Producte/Servei 5</v>
      </c>
      <c r="C84" s="195">
        <f t="shared" si="92"/>
        <v>0</v>
      </c>
      <c r="D84" s="222">
        <f>+D66+D66*OP!G14</f>
        <v>0</v>
      </c>
      <c r="E84" s="195">
        <f t="shared" si="93"/>
        <v>0</v>
      </c>
      <c r="F84" s="714">
        <f>+OP!$I$14</f>
        <v>0</v>
      </c>
      <c r="G84" s="158">
        <f t="shared" si="106"/>
        <v>0</v>
      </c>
      <c r="H84" s="133"/>
      <c r="J84" s="158">
        <f>IF(OP!$B$7=NT!$U$3,+OP!BE33,0)</f>
        <v>0</v>
      </c>
      <c r="K84" s="158">
        <f>IF(OP!$B$7=NT!$U$3,+OP!BF33,0)</f>
        <v>0</v>
      </c>
      <c r="L84" s="158">
        <f>IF(OP!$B$7=NT!$U$3,+OP!BG33,0)</f>
        <v>0</v>
      </c>
      <c r="M84" s="158">
        <f>IF(OP!$B$7=NT!$U$3,+OP!BH33,0)</f>
        <v>0</v>
      </c>
      <c r="N84" s="158">
        <f>IF(OP!$B$7=NT!$U$3,+OP!BI33,0)</f>
        <v>0</v>
      </c>
      <c r="O84" s="158">
        <f>IF(OP!$B$7=NT!$U$3,+OP!BJ33,0)</f>
        <v>0</v>
      </c>
      <c r="P84" s="158">
        <f>IF(OP!$B$7=NT!$U$3,+OP!BK33,0)</f>
        <v>0</v>
      </c>
      <c r="Q84" s="158">
        <f>IF(OP!$B$7=NT!$U$3,+OP!BL33,0)</f>
        <v>0</v>
      </c>
      <c r="R84" s="158">
        <f>IF(OP!$B$7=NT!$U$3,+OP!BM33,0)</f>
        <v>0</v>
      </c>
      <c r="S84" s="158">
        <f>IF(OP!$B$7=NT!$U$3,+OP!BN33,0)</f>
        <v>0</v>
      </c>
      <c r="T84" s="158">
        <f>IF(OP!$B$7=NT!$U$3,+OP!BO33,0)</f>
        <v>0</v>
      </c>
      <c r="U84" s="158">
        <f>IF(OP!$B$7=NT!$U$3,+OP!BP33,0)</f>
        <v>0</v>
      </c>
      <c r="V84" s="175"/>
      <c r="X84" s="158">
        <f>+IF(OP!$B$7=NT!$U$3,VM!AG84,0)</f>
        <v>0</v>
      </c>
      <c r="Y84" s="158">
        <f>+IF(OP!$B$7=NT!$U$3,VM!AH84,0)</f>
        <v>0</v>
      </c>
      <c r="Z84" s="158">
        <f>+IF(OP!$B$7=NT!$U$3,VM!AI84,0)</f>
        <v>0</v>
      </c>
      <c r="AA84" s="158">
        <f>+IF(OP!$B$7=NT!$U$3,VM!AJ84,0)</f>
        <v>0</v>
      </c>
      <c r="AB84" s="158">
        <f>+IF(OP!$B$7=NT!$U$3,VM!AK84,0)</f>
        <v>0</v>
      </c>
      <c r="AC84" s="158">
        <f>+IF(OP!$B$7=NT!$U$3,VM!AL84,0)</f>
        <v>0</v>
      </c>
      <c r="AD84" s="158">
        <f>+IF(OP!$B$7=NT!$U$3,VM!AM84,0)</f>
        <v>0</v>
      </c>
      <c r="AE84" s="158">
        <f>+IF(OP!$B$7=NT!$U$3,VM!AN84,0)</f>
        <v>0</v>
      </c>
      <c r="AF84" s="158">
        <f>+IF(OP!$B$7=NT!$U$3,VM!AO84,0)</f>
        <v>0</v>
      </c>
      <c r="AG84" s="158">
        <f>+IF(OP!$B$7=NT!$U$3,VM!AP84,0)</f>
        <v>0</v>
      </c>
      <c r="AH84" s="158">
        <f>+IF(OP!$B$7=NT!$U$3,VM!AQ84,0)</f>
        <v>0</v>
      </c>
      <c r="AI84" s="158">
        <f>+IF(OP!$B$7=NT!$U$3,VM!AR84,0)</f>
        <v>0</v>
      </c>
      <c r="AJ84" s="452"/>
      <c r="AL84" s="450">
        <f t="shared" si="94"/>
        <v>0</v>
      </c>
      <c r="AM84" s="450">
        <f t="shared" si="95"/>
        <v>0</v>
      </c>
      <c r="AN84" s="450">
        <f t="shared" si="96"/>
        <v>0</v>
      </c>
      <c r="AO84" s="450">
        <f t="shared" si="97"/>
        <v>0</v>
      </c>
      <c r="AP84" s="450">
        <f t="shared" si="98"/>
        <v>0</v>
      </c>
      <c r="AQ84" s="450">
        <f t="shared" si="99"/>
        <v>0</v>
      </c>
      <c r="AR84" s="450">
        <f t="shared" si="100"/>
        <v>0</v>
      </c>
      <c r="AS84" s="450">
        <f t="shared" si="101"/>
        <v>0</v>
      </c>
      <c r="AT84" s="450">
        <f t="shared" si="102"/>
        <v>0</v>
      </c>
      <c r="AU84" s="450">
        <f t="shared" si="103"/>
        <v>0</v>
      </c>
      <c r="AV84" s="450">
        <f t="shared" si="104"/>
        <v>0</v>
      </c>
      <c r="AW84" s="450">
        <f t="shared" si="105"/>
        <v>0</v>
      </c>
    </row>
    <row r="85" spans="2:49">
      <c r="B85" s="162" t="str">
        <f t="shared" si="91"/>
        <v>Nom Producte/Servei 6</v>
      </c>
      <c r="C85" s="195">
        <f t="shared" si="92"/>
        <v>0</v>
      </c>
      <c r="D85" s="222">
        <f>+D67+D67*OP!G15</f>
        <v>0</v>
      </c>
      <c r="E85" s="195">
        <f t="shared" si="93"/>
        <v>0</v>
      </c>
      <c r="F85" s="714">
        <f>+OP!$I$15</f>
        <v>0</v>
      </c>
      <c r="G85" s="158">
        <f t="shared" si="106"/>
        <v>0</v>
      </c>
      <c r="H85" s="133"/>
      <c r="J85" s="158">
        <f>IF(OP!$B$7=NT!$U$3,+OP!BE34,0)</f>
        <v>0</v>
      </c>
      <c r="K85" s="158">
        <f>IF(OP!$B$7=NT!$U$3,+OP!BF34,0)</f>
        <v>0</v>
      </c>
      <c r="L85" s="158">
        <f>IF(OP!$B$7=NT!$U$3,+OP!BG34,0)</f>
        <v>0</v>
      </c>
      <c r="M85" s="158">
        <f>IF(OP!$B$7=NT!$U$3,+OP!BH34,0)</f>
        <v>0</v>
      </c>
      <c r="N85" s="158">
        <f>IF(OP!$B$7=NT!$U$3,+OP!BI34,0)</f>
        <v>0</v>
      </c>
      <c r="O85" s="158">
        <f>IF(OP!$B$7=NT!$U$3,+OP!BJ34,0)</f>
        <v>0</v>
      </c>
      <c r="P85" s="158">
        <f>IF(OP!$B$7=NT!$U$3,+OP!BK34,0)</f>
        <v>0</v>
      </c>
      <c r="Q85" s="158">
        <f>IF(OP!$B$7=NT!$U$3,+OP!BL34,0)</f>
        <v>0</v>
      </c>
      <c r="R85" s="158">
        <f>IF(OP!$B$7=NT!$U$3,+OP!BM34,0)</f>
        <v>0</v>
      </c>
      <c r="S85" s="158">
        <f>IF(OP!$B$7=NT!$U$3,+OP!BN34,0)</f>
        <v>0</v>
      </c>
      <c r="T85" s="158">
        <f>IF(OP!$B$7=NT!$U$3,+OP!BO34,0)</f>
        <v>0</v>
      </c>
      <c r="U85" s="158">
        <f>IF(OP!$B$7=NT!$U$3,+OP!BP34,0)</f>
        <v>0</v>
      </c>
      <c r="V85" s="175"/>
      <c r="X85" s="158">
        <f>+IF(OP!$B$7=NT!$U$3,VM!AG85,0)</f>
        <v>0</v>
      </c>
      <c r="Y85" s="158">
        <f>+IF(OP!$B$7=NT!$U$3,VM!AH85,0)</f>
        <v>0</v>
      </c>
      <c r="Z85" s="158">
        <f>+IF(OP!$B$7=NT!$U$3,VM!AI85,0)</f>
        <v>0</v>
      </c>
      <c r="AA85" s="158">
        <f>+IF(OP!$B$7=NT!$U$3,VM!AJ85,0)</f>
        <v>0</v>
      </c>
      <c r="AB85" s="158">
        <f>+IF(OP!$B$7=NT!$U$3,VM!AK85,0)</f>
        <v>0</v>
      </c>
      <c r="AC85" s="158">
        <f>+IF(OP!$B$7=NT!$U$3,VM!AL85,0)</f>
        <v>0</v>
      </c>
      <c r="AD85" s="158">
        <f>+IF(OP!$B$7=NT!$U$3,VM!AM85,0)</f>
        <v>0</v>
      </c>
      <c r="AE85" s="158">
        <f>+IF(OP!$B$7=NT!$U$3,VM!AN85,0)</f>
        <v>0</v>
      </c>
      <c r="AF85" s="158">
        <f>+IF(OP!$B$7=NT!$U$3,VM!AO85,0)</f>
        <v>0</v>
      </c>
      <c r="AG85" s="158">
        <f>+IF(OP!$B$7=NT!$U$3,VM!AP85,0)</f>
        <v>0</v>
      </c>
      <c r="AH85" s="158">
        <f>+IF(OP!$B$7=NT!$U$3,VM!AQ85,0)</f>
        <v>0</v>
      </c>
      <c r="AI85" s="158">
        <f>+IF(OP!$B$7=NT!$U$3,VM!AR85,0)</f>
        <v>0</v>
      </c>
      <c r="AJ85" s="452"/>
      <c r="AL85" s="450">
        <f t="shared" si="94"/>
        <v>0</v>
      </c>
      <c r="AM85" s="450">
        <f t="shared" si="95"/>
        <v>0</v>
      </c>
      <c r="AN85" s="450">
        <f t="shared" si="96"/>
        <v>0</v>
      </c>
      <c r="AO85" s="450">
        <f t="shared" si="97"/>
        <v>0</v>
      </c>
      <c r="AP85" s="450">
        <f t="shared" si="98"/>
        <v>0</v>
      </c>
      <c r="AQ85" s="450">
        <f t="shared" si="99"/>
        <v>0</v>
      </c>
      <c r="AR85" s="450">
        <f t="shared" si="100"/>
        <v>0</v>
      </c>
      <c r="AS85" s="450">
        <f t="shared" si="101"/>
        <v>0</v>
      </c>
      <c r="AT85" s="450">
        <f t="shared" si="102"/>
        <v>0</v>
      </c>
      <c r="AU85" s="450">
        <f t="shared" si="103"/>
        <v>0</v>
      </c>
      <c r="AV85" s="450">
        <f t="shared" si="104"/>
        <v>0</v>
      </c>
      <c r="AW85" s="450">
        <f t="shared" si="105"/>
        <v>0</v>
      </c>
    </row>
    <row r="86" spans="2:49">
      <c r="B86" s="162" t="str">
        <f t="shared" si="91"/>
        <v>Nom Producte/Servei 7</v>
      </c>
      <c r="C86" s="195">
        <f t="shared" si="92"/>
        <v>0</v>
      </c>
      <c r="D86" s="222">
        <f>+D68+D68*OP!G16</f>
        <v>0</v>
      </c>
      <c r="E86" s="195">
        <f t="shared" si="93"/>
        <v>0</v>
      </c>
      <c r="F86" s="714">
        <f>+OP!$I$16</f>
        <v>0</v>
      </c>
      <c r="G86" s="158">
        <f t="shared" si="106"/>
        <v>0</v>
      </c>
      <c r="H86" s="133"/>
      <c r="J86" s="158">
        <f>IF(OP!$B$7=NT!$U$3,+OP!BE35,0)</f>
        <v>0</v>
      </c>
      <c r="K86" s="158">
        <f>IF(OP!$B$7=NT!$U$3,+OP!BF35,0)</f>
        <v>0</v>
      </c>
      <c r="L86" s="158">
        <f>IF(OP!$B$7=NT!$U$3,+OP!BG35,0)</f>
        <v>0</v>
      </c>
      <c r="M86" s="158">
        <f>IF(OP!$B$7=NT!$U$3,+OP!BH35,0)</f>
        <v>0</v>
      </c>
      <c r="N86" s="158">
        <f>IF(OP!$B$7=NT!$U$3,+OP!BI35,0)</f>
        <v>0</v>
      </c>
      <c r="O86" s="158">
        <f>IF(OP!$B$7=NT!$U$3,+OP!BJ35,0)</f>
        <v>0</v>
      </c>
      <c r="P86" s="158">
        <f>IF(OP!$B$7=NT!$U$3,+OP!BK35,0)</f>
        <v>0</v>
      </c>
      <c r="Q86" s="158">
        <f>IF(OP!$B$7=NT!$U$3,+OP!BL35,0)</f>
        <v>0</v>
      </c>
      <c r="R86" s="158">
        <f>IF(OP!$B$7=NT!$U$3,+OP!BM35,0)</f>
        <v>0</v>
      </c>
      <c r="S86" s="158">
        <f>IF(OP!$B$7=NT!$U$3,+OP!BN35,0)</f>
        <v>0</v>
      </c>
      <c r="T86" s="158">
        <f>IF(OP!$B$7=NT!$U$3,+OP!BO35,0)</f>
        <v>0</v>
      </c>
      <c r="U86" s="158">
        <f>IF(OP!$B$7=NT!$U$3,+OP!BP35,0)</f>
        <v>0</v>
      </c>
      <c r="V86" s="175"/>
      <c r="X86" s="158">
        <f>+IF(OP!$B$7=NT!$U$3,VM!AG86,0)</f>
        <v>0</v>
      </c>
      <c r="Y86" s="158">
        <f>+IF(OP!$B$7=NT!$U$3,VM!AH86,0)</f>
        <v>0</v>
      </c>
      <c r="Z86" s="158">
        <f>+IF(OP!$B$7=NT!$U$3,VM!AI86,0)</f>
        <v>0</v>
      </c>
      <c r="AA86" s="158">
        <f>+IF(OP!$B$7=NT!$U$3,VM!AJ86,0)</f>
        <v>0</v>
      </c>
      <c r="AB86" s="158">
        <f>+IF(OP!$B$7=NT!$U$3,VM!AK86,0)</f>
        <v>0</v>
      </c>
      <c r="AC86" s="158">
        <f>+IF(OP!$B$7=NT!$U$3,VM!AL86,0)</f>
        <v>0</v>
      </c>
      <c r="AD86" s="158">
        <f>+IF(OP!$B$7=NT!$U$3,VM!AM86,0)</f>
        <v>0</v>
      </c>
      <c r="AE86" s="158">
        <f>+IF(OP!$B$7=NT!$U$3,VM!AN86,0)</f>
        <v>0</v>
      </c>
      <c r="AF86" s="158">
        <f>+IF(OP!$B$7=NT!$U$3,VM!AO86,0)</f>
        <v>0</v>
      </c>
      <c r="AG86" s="158">
        <f>+IF(OP!$B$7=NT!$U$3,VM!AP86,0)</f>
        <v>0</v>
      </c>
      <c r="AH86" s="158">
        <f>+IF(OP!$B$7=NT!$U$3,VM!AQ86,0)</f>
        <v>0</v>
      </c>
      <c r="AI86" s="158">
        <f>+IF(OP!$B$7=NT!$U$3,VM!AR86,0)</f>
        <v>0</v>
      </c>
      <c r="AJ86" s="452"/>
      <c r="AL86" s="450">
        <f t="shared" si="94"/>
        <v>0</v>
      </c>
      <c r="AM86" s="450">
        <f t="shared" si="95"/>
        <v>0</v>
      </c>
      <c r="AN86" s="450">
        <f t="shared" si="96"/>
        <v>0</v>
      </c>
      <c r="AO86" s="450">
        <f t="shared" si="97"/>
        <v>0</v>
      </c>
      <c r="AP86" s="450">
        <f t="shared" si="98"/>
        <v>0</v>
      </c>
      <c r="AQ86" s="450">
        <f t="shared" si="99"/>
        <v>0</v>
      </c>
      <c r="AR86" s="450">
        <f t="shared" si="100"/>
        <v>0</v>
      </c>
      <c r="AS86" s="450">
        <f t="shared" si="101"/>
        <v>0</v>
      </c>
      <c r="AT86" s="450">
        <f t="shared" si="102"/>
        <v>0</v>
      </c>
      <c r="AU86" s="450">
        <f t="shared" si="103"/>
        <v>0</v>
      </c>
      <c r="AV86" s="450">
        <f t="shared" si="104"/>
        <v>0</v>
      </c>
      <c r="AW86" s="450">
        <f t="shared" si="105"/>
        <v>0</v>
      </c>
    </row>
    <row r="87" spans="2:49">
      <c r="B87" s="162" t="str">
        <f t="shared" si="91"/>
        <v>Nom Producte/Servei 8</v>
      </c>
      <c r="C87" s="195">
        <f t="shared" si="92"/>
        <v>0</v>
      </c>
      <c r="D87" s="222">
        <f>+D69+D69*OP!G17</f>
        <v>0</v>
      </c>
      <c r="E87" s="195">
        <f t="shared" si="93"/>
        <v>0</v>
      </c>
      <c r="F87" s="714">
        <f>+OP!$I$17</f>
        <v>0</v>
      </c>
      <c r="G87" s="158">
        <f t="shared" si="106"/>
        <v>0</v>
      </c>
      <c r="H87" s="133"/>
      <c r="J87" s="158">
        <f>IF(OP!$B$7=NT!$U$3,+OP!BE36,0)</f>
        <v>0</v>
      </c>
      <c r="K87" s="158">
        <f>IF(OP!$B$7=NT!$U$3,+OP!BF36,0)</f>
        <v>0</v>
      </c>
      <c r="L87" s="158">
        <f>IF(OP!$B$7=NT!$U$3,+OP!BG36,0)</f>
        <v>0</v>
      </c>
      <c r="M87" s="158">
        <f>IF(OP!$B$7=NT!$U$3,+OP!BH36,0)</f>
        <v>0</v>
      </c>
      <c r="N87" s="158">
        <f>IF(OP!$B$7=NT!$U$3,+OP!BI36,0)</f>
        <v>0</v>
      </c>
      <c r="O87" s="158">
        <f>IF(OP!$B$7=NT!$U$3,+OP!BJ36,0)</f>
        <v>0</v>
      </c>
      <c r="P87" s="158">
        <f>IF(OP!$B$7=NT!$U$3,+OP!BK36,0)</f>
        <v>0</v>
      </c>
      <c r="Q87" s="158">
        <f>IF(OP!$B$7=NT!$U$3,+OP!BL36,0)</f>
        <v>0</v>
      </c>
      <c r="R87" s="158">
        <f>IF(OP!$B$7=NT!$U$3,+OP!BM36,0)</f>
        <v>0</v>
      </c>
      <c r="S87" s="158">
        <f>IF(OP!$B$7=NT!$U$3,+OP!BN36,0)</f>
        <v>0</v>
      </c>
      <c r="T87" s="158">
        <f>IF(OP!$B$7=NT!$U$3,+OP!BO36,0)</f>
        <v>0</v>
      </c>
      <c r="U87" s="158">
        <f>IF(OP!$B$7=NT!$U$3,+OP!BP36,0)</f>
        <v>0</v>
      </c>
      <c r="V87" s="175"/>
      <c r="X87" s="158">
        <f>+IF(OP!$B$7=NT!$U$3,VM!AG87,0)</f>
        <v>0</v>
      </c>
      <c r="Y87" s="158">
        <f>+IF(OP!$B$7=NT!$U$3,VM!AH87,0)</f>
        <v>0</v>
      </c>
      <c r="Z87" s="158">
        <f>+IF(OP!$B$7=NT!$U$3,VM!AI87,0)</f>
        <v>0</v>
      </c>
      <c r="AA87" s="158">
        <f>+IF(OP!$B$7=NT!$U$3,VM!AJ87,0)</f>
        <v>0</v>
      </c>
      <c r="AB87" s="158">
        <f>+IF(OP!$B$7=NT!$U$3,VM!AK87,0)</f>
        <v>0</v>
      </c>
      <c r="AC87" s="158">
        <f>+IF(OP!$B$7=NT!$U$3,VM!AL87,0)</f>
        <v>0</v>
      </c>
      <c r="AD87" s="158">
        <f>+IF(OP!$B$7=NT!$U$3,VM!AM87,0)</f>
        <v>0</v>
      </c>
      <c r="AE87" s="158">
        <f>+IF(OP!$B$7=NT!$U$3,VM!AN87,0)</f>
        <v>0</v>
      </c>
      <c r="AF87" s="158">
        <f>+IF(OP!$B$7=NT!$U$3,VM!AO87,0)</f>
        <v>0</v>
      </c>
      <c r="AG87" s="158">
        <f>+IF(OP!$B$7=NT!$U$3,VM!AP87,0)</f>
        <v>0</v>
      </c>
      <c r="AH87" s="158">
        <f>+IF(OP!$B$7=NT!$U$3,VM!AQ87,0)</f>
        <v>0</v>
      </c>
      <c r="AI87" s="158">
        <f>+IF(OP!$B$7=NT!$U$3,VM!AR87,0)</f>
        <v>0</v>
      </c>
      <c r="AJ87" s="452"/>
      <c r="AL87" s="450">
        <f t="shared" si="94"/>
        <v>0</v>
      </c>
      <c r="AM87" s="450">
        <f t="shared" si="95"/>
        <v>0</v>
      </c>
      <c r="AN87" s="450">
        <f t="shared" si="96"/>
        <v>0</v>
      </c>
      <c r="AO87" s="450">
        <f t="shared" si="97"/>
        <v>0</v>
      </c>
      <c r="AP87" s="450">
        <f t="shared" si="98"/>
        <v>0</v>
      </c>
      <c r="AQ87" s="450">
        <f t="shared" si="99"/>
        <v>0</v>
      </c>
      <c r="AR87" s="450">
        <f t="shared" si="100"/>
        <v>0</v>
      </c>
      <c r="AS87" s="450">
        <f t="shared" si="101"/>
        <v>0</v>
      </c>
      <c r="AT87" s="450">
        <f t="shared" si="102"/>
        <v>0</v>
      </c>
      <c r="AU87" s="450">
        <f t="shared" si="103"/>
        <v>0</v>
      </c>
      <c r="AV87" s="450">
        <f t="shared" si="104"/>
        <v>0</v>
      </c>
      <c r="AW87" s="450">
        <f t="shared" si="105"/>
        <v>0</v>
      </c>
    </row>
    <row r="88" spans="2:49">
      <c r="B88" s="162" t="str">
        <f t="shared" si="91"/>
        <v>Nom Producte/Servei 9</v>
      </c>
      <c r="C88" s="195">
        <f t="shared" si="92"/>
        <v>0</v>
      </c>
      <c r="D88" s="222">
        <f>+D70+D70*OP!G18</f>
        <v>0</v>
      </c>
      <c r="E88" s="195">
        <f t="shared" si="93"/>
        <v>0</v>
      </c>
      <c r="F88" s="714">
        <f>+OP!$I$18</f>
        <v>0</v>
      </c>
      <c r="G88" s="158">
        <f t="shared" si="106"/>
        <v>0</v>
      </c>
      <c r="H88" s="133"/>
      <c r="J88" s="158">
        <f>IF(OP!$B$7=NT!$U$3,+OP!BE37,0)</f>
        <v>0</v>
      </c>
      <c r="K88" s="158">
        <f>IF(OP!$B$7=NT!$U$3,+OP!BF37,0)</f>
        <v>0</v>
      </c>
      <c r="L88" s="158">
        <f>IF(OP!$B$7=NT!$U$3,+OP!BG37,0)</f>
        <v>0</v>
      </c>
      <c r="M88" s="158">
        <f>IF(OP!$B$7=NT!$U$3,+OP!BH37,0)</f>
        <v>0</v>
      </c>
      <c r="N88" s="158">
        <f>IF(OP!$B$7=NT!$U$3,+OP!BI37,0)</f>
        <v>0</v>
      </c>
      <c r="O88" s="158">
        <f>IF(OP!$B$7=NT!$U$3,+OP!BJ37,0)</f>
        <v>0</v>
      </c>
      <c r="P88" s="158">
        <f>IF(OP!$B$7=NT!$U$3,+OP!BK37,0)</f>
        <v>0</v>
      </c>
      <c r="Q88" s="158">
        <f>IF(OP!$B$7=NT!$U$3,+OP!BL37,0)</f>
        <v>0</v>
      </c>
      <c r="R88" s="158">
        <f>IF(OP!$B$7=NT!$U$3,+OP!BM37,0)</f>
        <v>0</v>
      </c>
      <c r="S88" s="158">
        <f>IF(OP!$B$7=NT!$U$3,+OP!BN37,0)</f>
        <v>0</v>
      </c>
      <c r="T88" s="158">
        <f>IF(OP!$B$7=NT!$U$3,+OP!BO37,0)</f>
        <v>0</v>
      </c>
      <c r="U88" s="158">
        <f>IF(OP!$B$7=NT!$U$3,+OP!BP37,0)</f>
        <v>0</v>
      </c>
      <c r="V88" s="175"/>
      <c r="X88" s="158">
        <f>+IF(OP!$B$7=NT!$U$3,VM!AG88,0)</f>
        <v>0</v>
      </c>
      <c r="Y88" s="158">
        <f>+IF(OP!$B$7=NT!$U$3,VM!AH88,0)</f>
        <v>0</v>
      </c>
      <c r="Z88" s="158">
        <f>+IF(OP!$B$7=NT!$U$3,VM!AI88,0)</f>
        <v>0</v>
      </c>
      <c r="AA88" s="158">
        <f>+IF(OP!$B$7=NT!$U$3,VM!AJ88,0)</f>
        <v>0</v>
      </c>
      <c r="AB88" s="158">
        <f>+IF(OP!$B$7=NT!$U$3,VM!AK88,0)</f>
        <v>0</v>
      </c>
      <c r="AC88" s="158">
        <f>+IF(OP!$B$7=NT!$U$3,VM!AL88,0)</f>
        <v>0</v>
      </c>
      <c r="AD88" s="158">
        <f>+IF(OP!$B$7=NT!$U$3,VM!AM88,0)</f>
        <v>0</v>
      </c>
      <c r="AE88" s="158">
        <f>+IF(OP!$B$7=NT!$U$3,VM!AN88,0)</f>
        <v>0</v>
      </c>
      <c r="AF88" s="158">
        <f>+IF(OP!$B$7=NT!$U$3,VM!AO88,0)</f>
        <v>0</v>
      </c>
      <c r="AG88" s="158">
        <f>+IF(OP!$B$7=NT!$U$3,VM!AP88,0)</f>
        <v>0</v>
      </c>
      <c r="AH88" s="158">
        <f>+IF(OP!$B$7=NT!$U$3,VM!AQ88,0)</f>
        <v>0</v>
      </c>
      <c r="AI88" s="158">
        <f>+IF(OP!$B$7=NT!$U$3,VM!AR88,0)</f>
        <v>0</v>
      </c>
      <c r="AJ88" s="452"/>
      <c r="AL88" s="450">
        <f t="shared" si="94"/>
        <v>0</v>
      </c>
      <c r="AM88" s="450">
        <f t="shared" si="95"/>
        <v>0</v>
      </c>
      <c r="AN88" s="450">
        <f t="shared" si="96"/>
        <v>0</v>
      </c>
      <c r="AO88" s="450">
        <f t="shared" si="97"/>
        <v>0</v>
      </c>
      <c r="AP88" s="450">
        <f t="shared" si="98"/>
        <v>0</v>
      </c>
      <c r="AQ88" s="450">
        <f t="shared" si="99"/>
        <v>0</v>
      </c>
      <c r="AR88" s="450">
        <f t="shared" si="100"/>
        <v>0</v>
      </c>
      <c r="AS88" s="450">
        <f t="shared" si="101"/>
        <v>0</v>
      </c>
      <c r="AT88" s="450">
        <f t="shared" si="102"/>
        <v>0</v>
      </c>
      <c r="AU88" s="450">
        <f t="shared" si="103"/>
        <v>0</v>
      </c>
      <c r="AV88" s="450">
        <f t="shared" si="104"/>
        <v>0</v>
      </c>
      <c r="AW88" s="450">
        <f t="shared" si="105"/>
        <v>0</v>
      </c>
    </row>
    <row r="89" spans="2:49">
      <c r="B89" s="162" t="str">
        <f t="shared" si="91"/>
        <v>Nom Producte/Servei 10</v>
      </c>
      <c r="C89" s="195">
        <f t="shared" si="92"/>
        <v>0</v>
      </c>
      <c r="D89" s="222">
        <f>+D71+D71*OP!G19</f>
        <v>0</v>
      </c>
      <c r="E89" s="195">
        <f t="shared" si="93"/>
        <v>0</v>
      </c>
      <c r="F89" s="714">
        <f>+OP!$I$19</f>
        <v>0</v>
      </c>
      <c r="G89" s="158">
        <f t="shared" si="106"/>
        <v>0</v>
      </c>
      <c r="H89" s="133"/>
      <c r="J89" s="158">
        <f>IF(OP!$B$7=NT!$U$3,+OP!BE38,0)</f>
        <v>0</v>
      </c>
      <c r="K89" s="158">
        <f>IF(OP!$B$7=NT!$U$3,+OP!BF38,0)</f>
        <v>0</v>
      </c>
      <c r="L89" s="158">
        <f>IF(OP!$B$7=NT!$U$3,+OP!BG38,0)</f>
        <v>0</v>
      </c>
      <c r="M89" s="158">
        <f>IF(OP!$B$7=NT!$U$3,+OP!BH38,0)</f>
        <v>0</v>
      </c>
      <c r="N89" s="158">
        <f>IF(OP!$B$7=NT!$U$3,+OP!BI38,0)</f>
        <v>0</v>
      </c>
      <c r="O89" s="158">
        <f>IF(OP!$B$7=NT!$U$3,+OP!BJ38,0)</f>
        <v>0</v>
      </c>
      <c r="P89" s="158">
        <f>IF(OP!$B$7=NT!$U$3,+OP!BK38,0)</f>
        <v>0</v>
      </c>
      <c r="Q89" s="158">
        <f>IF(OP!$B$7=NT!$U$3,+OP!BL38,0)</f>
        <v>0</v>
      </c>
      <c r="R89" s="158">
        <f>IF(OP!$B$7=NT!$U$3,+OP!BM38,0)</f>
        <v>0</v>
      </c>
      <c r="S89" s="158">
        <f>IF(OP!$B$7=NT!$U$3,+OP!BN38,0)</f>
        <v>0</v>
      </c>
      <c r="T89" s="158">
        <f>IF(OP!$B$7=NT!$U$3,+OP!BO38,0)</f>
        <v>0</v>
      </c>
      <c r="U89" s="158">
        <f>IF(OP!$B$7=NT!$U$3,+OP!BP38,0)</f>
        <v>0</v>
      </c>
      <c r="V89" s="175"/>
      <c r="X89" s="158">
        <f>+IF(OP!$B$7=NT!$U$3,VM!AG89,0)</f>
        <v>0</v>
      </c>
      <c r="Y89" s="158">
        <f>+IF(OP!$B$7=NT!$U$3,VM!AH89,0)</f>
        <v>0</v>
      </c>
      <c r="Z89" s="158">
        <f>+IF(OP!$B$7=NT!$U$3,VM!AI89,0)</f>
        <v>0</v>
      </c>
      <c r="AA89" s="158">
        <f>+IF(OP!$B$7=NT!$U$3,VM!AJ89,0)</f>
        <v>0</v>
      </c>
      <c r="AB89" s="158">
        <f>+IF(OP!$B$7=NT!$U$3,VM!AK89,0)</f>
        <v>0</v>
      </c>
      <c r="AC89" s="158">
        <f>+IF(OP!$B$7=NT!$U$3,VM!AL89,0)</f>
        <v>0</v>
      </c>
      <c r="AD89" s="158">
        <f>+IF(OP!$B$7=NT!$U$3,VM!AM89,0)</f>
        <v>0</v>
      </c>
      <c r="AE89" s="158">
        <f>+IF(OP!$B$7=NT!$U$3,VM!AN89,0)</f>
        <v>0</v>
      </c>
      <c r="AF89" s="158">
        <f>+IF(OP!$B$7=NT!$U$3,VM!AO89,0)</f>
        <v>0</v>
      </c>
      <c r="AG89" s="158">
        <f>+IF(OP!$B$7=NT!$U$3,VM!AP89,0)</f>
        <v>0</v>
      </c>
      <c r="AH89" s="158">
        <f>+IF(OP!$B$7=NT!$U$3,VM!AQ89,0)</f>
        <v>0</v>
      </c>
      <c r="AI89" s="158">
        <f>+IF(OP!$B$7=NT!$U$3,VM!AR89,0)</f>
        <v>0</v>
      </c>
      <c r="AJ89" s="452"/>
      <c r="AL89" s="450">
        <f t="shared" si="94"/>
        <v>0</v>
      </c>
      <c r="AM89" s="450">
        <f t="shared" si="95"/>
        <v>0</v>
      </c>
      <c r="AN89" s="450">
        <f t="shared" si="96"/>
        <v>0</v>
      </c>
      <c r="AO89" s="450">
        <f t="shared" si="97"/>
        <v>0</v>
      </c>
      <c r="AP89" s="450">
        <f t="shared" si="98"/>
        <v>0</v>
      </c>
      <c r="AQ89" s="450">
        <f t="shared" si="99"/>
        <v>0</v>
      </c>
      <c r="AR89" s="450">
        <f t="shared" si="100"/>
        <v>0</v>
      </c>
      <c r="AS89" s="450">
        <f t="shared" si="101"/>
        <v>0</v>
      </c>
      <c r="AT89" s="450">
        <f t="shared" si="102"/>
        <v>0</v>
      </c>
      <c r="AU89" s="450">
        <f t="shared" si="103"/>
        <v>0</v>
      </c>
      <c r="AV89" s="450">
        <f t="shared" si="104"/>
        <v>0</v>
      </c>
      <c r="AW89" s="450">
        <f t="shared" si="105"/>
        <v>0</v>
      </c>
    </row>
    <row r="90" spans="2:49">
      <c r="B90" s="162" t="str">
        <f t="shared" si="91"/>
        <v>Nom Producte/Servei 11</v>
      </c>
      <c r="C90" s="195">
        <f t="shared" si="92"/>
        <v>0</v>
      </c>
      <c r="D90" s="222">
        <f>+D72+D72*OP!G20</f>
        <v>0</v>
      </c>
      <c r="E90" s="195">
        <f t="shared" si="93"/>
        <v>0</v>
      </c>
      <c r="F90" s="714">
        <f>+OP!$I$20</f>
        <v>0</v>
      </c>
      <c r="G90" s="158">
        <f t="shared" si="106"/>
        <v>0</v>
      </c>
      <c r="H90" s="133"/>
      <c r="J90" s="158">
        <f>IF(OP!$B$7=NT!$U$3,+OP!BE39,0)</f>
        <v>0</v>
      </c>
      <c r="K90" s="158">
        <f>IF(OP!$B$7=NT!$U$3,+OP!BF39,0)</f>
        <v>0</v>
      </c>
      <c r="L90" s="158">
        <f>IF(OP!$B$7=NT!$U$3,+OP!BG39,0)</f>
        <v>0</v>
      </c>
      <c r="M90" s="158">
        <f>IF(OP!$B$7=NT!$U$3,+OP!BH39,0)</f>
        <v>0</v>
      </c>
      <c r="N90" s="158">
        <f>IF(OP!$B$7=NT!$U$3,+OP!BI39,0)</f>
        <v>0</v>
      </c>
      <c r="O90" s="158">
        <f>IF(OP!$B$7=NT!$U$3,+OP!BJ39,0)</f>
        <v>0</v>
      </c>
      <c r="P90" s="158">
        <f>IF(OP!$B$7=NT!$U$3,+OP!BK39,0)</f>
        <v>0</v>
      </c>
      <c r="Q90" s="158">
        <f>IF(OP!$B$7=NT!$U$3,+OP!BL39,0)</f>
        <v>0</v>
      </c>
      <c r="R90" s="158">
        <f>IF(OP!$B$7=NT!$U$3,+OP!BM39,0)</f>
        <v>0</v>
      </c>
      <c r="S90" s="158">
        <f>IF(OP!$B$7=NT!$U$3,+OP!BN39,0)</f>
        <v>0</v>
      </c>
      <c r="T90" s="158">
        <f>IF(OP!$B$7=NT!$U$3,+OP!BO39,0)</f>
        <v>0</v>
      </c>
      <c r="U90" s="158">
        <f>IF(OP!$B$7=NT!$U$3,+OP!BP39,0)</f>
        <v>0</v>
      </c>
      <c r="V90" s="175"/>
      <c r="X90" s="158">
        <f>+IF(OP!$B$7=NT!$U$3,VM!AG90,0)</f>
        <v>0</v>
      </c>
      <c r="Y90" s="158">
        <f>+IF(OP!$B$7=NT!$U$3,VM!AH90,0)</f>
        <v>0</v>
      </c>
      <c r="Z90" s="158">
        <f>+IF(OP!$B$7=NT!$U$3,VM!AI90,0)</f>
        <v>0</v>
      </c>
      <c r="AA90" s="158">
        <f>+IF(OP!$B$7=NT!$U$3,VM!AJ90,0)</f>
        <v>0</v>
      </c>
      <c r="AB90" s="158">
        <f>+IF(OP!$B$7=NT!$U$3,VM!AK90,0)</f>
        <v>0</v>
      </c>
      <c r="AC90" s="158">
        <f>+IF(OP!$B$7=NT!$U$3,VM!AL90,0)</f>
        <v>0</v>
      </c>
      <c r="AD90" s="158">
        <f>+IF(OP!$B$7=NT!$U$3,VM!AM90,0)</f>
        <v>0</v>
      </c>
      <c r="AE90" s="158">
        <f>+IF(OP!$B$7=NT!$U$3,VM!AN90,0)</f>
        <v>0</v>
      </c>
      <c r="AF90" s="158">
        <f>+IF(OP!$B$7=NT!$U$3,VM!AO90,0)</f>
        <v>0</v>
      </c>
      <c r="AG90" s="158">
        <f>+IF(OP!$B$7=NT!$U$3,VM!AP90,0)</f>
        <v>0</v>
      </c>
      <c r="AH90" s="158">
        <f>+IF(OP!$B$7=NT!$U$3,VM!AQ90,0)</f>
        <v>0</v>
      </c>
      <c r="AI90" s="158">
        <f>+IF(OP!$B$7=NT!$U$3,VM!AR90,0)</f>
        <v>0</v>
      </c>
      <c r="AJ90" s="452"/>
      <c r="AL90" s="450">
        <f t="shared" si="94"/>
        <v>0</v>
      </c>
      <c r="AM90" s="450">
        <f t="shared" si="95"/>
        <v>0</v>
      </c>
      <c r="AN90" s="450">
        <f t="shared" si="96"/>
        <v>0</v>
      </c>
      <c r="AO90" s="450">
        <f t="shared" si="97"/>
        <v>0</v>
      </c>
      <c r="AP90" s="450">
        <f t="shared" si="98"/>
        <v>0</v>
      </c>
      <c r="AQ90" s="450">
        <f t="shared" si="99"/>
        <v>0</v>
      </c>
      <c r="AR90" s="450">
        <f t="shared" si="100"/>
        <v>0</v>
      </c>
      <c r="AS90" s="450">
        <f t="shared" si="101"/>
        <v>0</v>
      </c>
      <c r="AT90" s="450">
        <f t="shared" si="102"/>
        <v>0</v>
      </c>
      <c r="AU90" s="450">
        <f t="shared" si="103"/>
        <v>0</v>
      </c>
      <c r="AV90" s="450">
        <f t="shared" si="104"/>
        <v>0</v>
      </c>
      <c r="AW90" s="450">
        <f t="shared" si="105"/>
        <v>0</v>
      </c>
    </row>
    <row r="91" spans="2:49">
      <c r="B91" s="162" t="str">
        <f t="shared" si="91"/>
        <v>Nom Producte/Servei 12</v>
      </c>
      <c r="C91" s="195">
        <f t="shared" si="92"/>
        <v>0</v>
      </c>
      <c r="D91" s="222">
        <f>+D73+D73*OP!G21</f>
        <v>0</v>
      </c>
      <c r="E91" s="195">
        <f t="shared" si="93"/>
        <v>0</v>
      </c>
      <c r="F91" s="714">
        <f>+OP!$I$21</f>
        <v>0</v>
      </c>
      <c r="G91" s="158">
        <f t="shared" si="106"/>
        <v>0</v>
      </c>
      <c r="H91" s="133"/>
      <c r="J91" s="158">
        <f>IF(OP!$B$7=NT!$U$3,+OP!BE40,0)</f>
        <v>0</v>
      </c>
      <c r="K91" s="158">
        <f>IF(OP!$B$7=NT!$U$3,+OP!BF40,0)</f>
        <v>0</v>
      </c>
      <c r="L91" s="158">
        <f>IF(OP!$B$7=NT!$U$3,+OP!BG40,0)</f>
        <v>0</v>
      </c>
      <c r="M91" s="158">
        <f>IF(OP!$B$7=NT!$U$3,+OP!BH40,0)</f>
        <v>0</v>
      </c>
      <c r="N91" s="158">
        <f>IF(OP!$B$7=NT!$U$3,+OP!BI40,0)</f>
        <v>0</v>
      </c>
      <c r="O91" s="158">
        <f>IF(OP!$B$7=NT!$U$3,+OP!BJ40,0)</f>
        <v>0</v>
      </c>
      <c r="P91" s="158">
        <f>IF(OP!$B$7=NT!$U$3,+OP!BK40,0)</f>
        <v>0</v>
      </c>
      <c r="Q91" s="158">
        <f>IF(OP!$B$7=NT!$U$3,+OP!BL40,0)</f>
        <v>0</v>
      </c>
      <c r="R91" s="158">
        <f>IF(OP!$B$7=NT!$U$3,+OP!BM40,0)</f>
        <v>0</v>
      </c>
      <c r="S91" s="158">
        <f>IF(OP!$B$7=NT!$U$3,+OP!BN40,0)</f>
        <v>0</v>
      </c>
      <c r="T91" s="158">
        <f>IF(OP!$B$7=NT!$U$3,+OP!BO40,0)</f>
        <v>0</v>
      </c>
      <c r="U91" s="158">
        <f>IF(OP!$B$7=NT!$U$3,+OP!BP40,0)</f>
        <v>0</v>
      </c>
      <c r="V91" s="175"/>
      <c r="X91" s="158">
        <f>+IF(OP!$B$7=NT!$U$3,VM!AG91,0)</f>
        <v>0</v>
      </c>
      <c r="Y91" s="158">
        <f>+IF(OP!$B$7=NT!$U$3,VM!AH91,0)</f>
        <v>0</v>
      </c>
      <c r="Z91" s="158">
        <f>+IF(OP!$B$7=NT!$U$3,VM!AI91,0)</f>
        <v>0</v>
      </c>
      <c r="AA91" s="158">
        <f>+IF(OP!$B$7=NT!$U$3,VM!AJ91,0)</f>
        <v>0</v>
      </c>
      <c r="AB91" s="158">
        <f>+IF(OP!$B$7=NT!$U$3,VM!AK91,0)</f>
        <v>0</v>
      </c>
      <c r="AC91" s="158">
        <f>+IF(OP!$B$7=NT!$U$3,VM!AL91,0)</f>
        <v>0</v>
      </c>
      <c r="AD91" s="158">
        <f>+IF(OP!$B$7=NT!$U$3,VM!AM91,0)</f>
        <v>0</v>
      </c>
      <c r="AE91" s="158">
        <f>+IF(OP!$B$7=NT!$U$3,VM!AN91,0)</f>
        <v>0</v>
      </c>
      <c r="AF91" s="158">
        <f>+IF(OP!$B$7=NT!$U$3,VM!AO91,0)</f>
        <v>0</v>
      </c>
      <c r="AG91" s="158">
        <f>+IF(OP!$B$7=NT!$U$3,VM!AP91,0)</f>
        <v>0</v>
      </c>
      <c r="AH91" s="158">
        <f>+IF(OP!$B$7=NT!$U$3,VM!AQ91,0)</f>
        <v>0</v>
      </c>
      <c r="AI91" s="158">
        <f>+IF(OP!$B$7=NT!$U$3,VM!AR91,0)</f>
        <v>0</v>
      </c>
      <c r="AJ91" s="452"/>
      <c r="AL91" s="450">
        <f t="shared" si="94"/>
        <v>0</v>
      </c>
      <c r="AM91" s="450">
        <f t="shared" si="95"/>
        <v>0</v>
      </c>
      <c r="AN91" s="450">
        <f t="shared" si="96"/>
        <v>0</v>
      </c>
      <c r="AO91" s="450">
        <f t="shared" si="97"/>
        <v>0</v>
      </c>
      <c r="AP91" s="450">
        <f t="shared" si="98"/>
        <v>0</v>
      </c>
      <c r="AQ91" s="450">
        <f t="shared" si="99"/>
        <v>0</v>
      </c>
      <c r="AR91" s="450">
        <f t="shared" si="100"/>
        <v>0</v>
      </c>
      <c r="AS91" s="450">
        <f t="shared" si="101"/>
        <v>0</v>
      </c>
      <c r="AT91" s="450">
        <f t="shared" si="102"/>
        <v>0</v>
      </c>
      <c r="AU91" s="450">
        <f t="shared" si="103"/>
        <v>0</v>
      </c>
      <c r="AV91" s="450">
        <f t="shared" si="104"/>
        <v>0</v>
      </c>
      <c r="AW91" s="450">
        <f t="shared" si="105"/>
        <v>0</v>
      </c>
    </row>
    <row r="92" spans="2:49">
      <c r="B92" s="162" t="str">
        <f t="shared" si="91"/>
        <v>Nom Producte/Servei 13</v>
      </c>
      <c r="C92" s="195">
        <f t="shared" si="92"/>
        <v>0</v>
      </c>
      <c r="D92" s="222">
        <f>+D74+D74*OP!G22</f>
        <v>0</v>
      </c>
      <c r="E92" s="195">
        <f t="shared" si="93"/>
        <v>0</v>
      </c>
      <c r="F92" s="714">
        <f>+OP!$I$22</f>
        <v>0</v>
      </c>
      <c r="G92" s="158">
        <f t="shared" si="106"/>
        <v>0</v>
      </c>
      <c r="H92" s="133"/>
      <c r="J92" s="158">
        <f>IF(OP!$B$7=NT!$U$3,+OP!BE41,0)</f>
        <v>0</v>
      </c>
      <c r="K92" s="158">
        <f>IF(OP!$B$7=NT!$U$3,+OP!BF41,0)</f>
        <v>0</v>
      </c>
      <c r="L92" s="158">
        <f>IF(OP!$B$7=NT!$U$3,+OP!BG41,0)</f>
        <v>0</v>
      </c>
      <c r="M92" s="158">
        <f>IF(OP!$B$7=NT!$U$3,+OP!BH41,0)</f>
        <v>0</v>
      </c>
      <c r="N92" s="158">
        <f>IF(OP!$B$7=NT!$U$3,+OP!BI41,0)</f>
        <v>0</v>
      </c>
      <c r="O92" s="158">
        <f>IF(OP!$B$7=NT!$U$3,+OP!BJ41,0)</f>
        <v>0</v>
      </c>
      <c r="P92" s="158">
        <f>IF(OP!$B$7=NT!$U$3,+OP!BK41,0)</f>
        <v>0</v>
      </c>
      <c r="Q92" s="158">
        <f>IF(OP!$B$7=NT!$U$3,+OP!BL41,0)</f>
        <v>0</v>
      </c>
      <c r="R92" s="158">
        <f>IF(OP!$B$7=NT!$U$3,+OP!BM41,0)</f>
        <v>0</v>
      </c>
      <c r="S92" s="158">
        <f>IF(OP!$B$7=NT!$U$3,+OP!BN41,0)</f>
        <v>0</v>
      </c>
      <c r="T92" s="158">
        <f>IF(OP!$B$7=NT!$U$3,+OP!BO41,0)</f>
        <v>0</v>
      </c>
      <c r="U92" s="158">
        <f>IF(OP!$B$7=NT!$U$3,+OP!BP41,0)</f>
        <v>0</v>
      </c>
      <c r="V92" s="175"/>
      <c r="X92" s="158">
        <f>+IF(OP!$B$7=NT!$U$3,VM!AG92,0)</f>
        <v>0</v>
      </c>
      <c r="Y92" s="158">
        <f>+IF(OP!$B$7=NT!$U$3,VM!AH92,0)</f>
        <v>0</v>
      </c>
      <c r="Z92" s="158">
        <f>+IF(OP!$B$7=NT!$U$3,VM!AI92,0)</f>
        <v>0</v>
      </c>
      <c r="AA92" s="158">
        <f>+IF(OP!$B$7=NT!$U$3,VM!AJ92,0)</f>
        <v>0</v>
      </c>
      <c r="AB92" s="158">
        <f>+IF(OP!$B$7=NT!$U$3,VM!AK92,0)</f>
        <v>0</v>
      </c>
      <c r="AC92" s="158">
        <f>+IF(OP!$B$7=NT!$U$3,VM!AL92,0)</f>
        <v>0</v>
      </c>
      <c r="AD92" s="158">
        <f>+IF(OP!$B$7=NT!$U$3,VM!AM92,0)</f>
        <v>0</v>
      </c>
      <c r="AE92" s="158">
        <f>+IF(OP!$B$7=NT!$U$3,VM!AN92,0)</f>
        <v>0</v>
      </c>
      <c r="AF92" s="158">
        <f>+IF(OP!$B$7=NT!$U$3,VM!AO92,0)</f>
        <v>0</v>
      </c>
      <c r="AG92" s="158">
        <f>+IF(OP!$B$7=NT!$U$3,VM!AP92,0)</f>
        <v>0</v>
      </c>
      <c r="AH92" s="158">
        <f>+IF(OP!$B$7=NT!$U$3,VM!AQ92,0)</f>
        <v>0</v>
      </c>
      <c r="AI92" s="158">
        <f>+IF(OP!$B$7=NT!$U$3,VM!AR92,0)</f>
        <v>0</v>
      </c>
      <c r="AJ92" s="452"/>
      <c r="AL92" s="450">
        <f t="shared" si="94"/>
        <v>0</v>
      </c>
      <c r="AM92" s="450">
        <f t="shared" si="95"/>
        <v>0</v>
      </c>
      <c r="AN92" s="450">
        <f t="shared" si="96"/>
        <v>0</v>
      </c>
      <c r="AO92" s="450">
        <f t="shared" si="97"/>
        <v>0</v>
      </c>
      <c r="AP92" s="450">
        <f t="shared" si="98"/>
        <v>0</v>
      </c>
      <c r="AQ92" s="450">
        <f t="shared" si="99"/>
        <v>0</v>
      </c>
      <c r="AR92" s="450">
        <f t="shared" si="100"/>
        <v>0</v>
      </c>
      <c r="AS92" s="450">
        <f t="shared" si="101"/>
        <v>0</v>
      </c>
      <c r="AT92" s="450">
        <f t="shared" si="102"/>
        <v>0</v>
      </c>
      <c r="AU92" s="450">
        <f t="shared" si="103"/>
        <v>0</v>
      </c>
      <c r="AV92" s="450">
        <f t="shared" si="104"/>
        <v>0</v>
      </c>
      <c r="AW92" s="450">
        <f t="shared" si="105"/>
        <v>0</v>
      </c>
    </row>
    <row r="93" spans="2:49">
      <c r="B93" s="162" t="str">
        <f t="shared" si="91"/>
        <v>Nom Producte/Servei 14</v>
      </c>
      <c r="C93" s="195">
        <f t="shared" si="92"/>
        <v>0</v>
      </c>
      <c r="D93" s="222">
        <f>+D75+D75*OP!G23</f>
        <v>0</v>
      </c>
      <c r="E93" s="195">
        <f t="shared" si="93"/>
        <v>0</v>
      </c>
      <c r="F93" s="714">
        <f>+OP!$I$23</f>
        <v>0</v>
      </c>
      <c r="G93" s="158">
        <f t="shared" si="106"/>
        <v>0</v>
      </c>
      <c r="H93" s="133"/>
      <c r="J93" s="158">
        <f>IF(OP!$B$7=NT!$U$3,+OP!BE42,0)</f>
        <v>0</v>
      </c>
      <c r="K93" s="158">
        <f>IF(OP!$B$7=NT!$U$3,+OP!BF42,0)</f>
        <v>0</v>
      </c>
      <c r="L93" s="158">
        <f>IF(OP!$B$7=NT!$U$3,+OP!BG42,0)</f>
        <v>0</v>
      </c>
      <c r="M93" s="158">
        <f>IF(OP!$B$7=NT!$U$3,+OP!BH42,0)</f>
        <v>0</v>
      </c>
      <c r="N93" s="158">
        <f>IF(OP!$B$7=NT!$U$3,+OP!BI42,0)</f>
        <v>0</v>
      </c>
      <c r="O93" s="158">
        <f>IF(OP!$B$7=NT!$U$3,+OP!BJ42,0)</f>
        <v>0</v>
      </c>
      <c r="P93" s="158">
        <f>IF(OP!$B$7=NT!$U$3,+OP!BK42,0)</f>
        <v>0</v>
      </c>
      <c r="Q93" s="158">
        <f>IF(OP!$B$7=NT!$U$3,+OP!BL42,0)</f>
        <v>0</v>
      </c>
      <c r="R93" s="158">
        <f>IF(OP!$B$7=NT!$U$3,+OP!BM42,0)</f>
        <v>0</v>
      </c>
      <c r="S93" s="158">
        <f>IF(OP!$B$7=NT!$U$3,+OP!BN42,0)</f>
        <v>0</v>
      </c>
      <c r="T93" s="158">
        <f>IF(OP!$B$7=NT!$U$3,+OP!BO42,0)</f>
        <v>0</v>
      </c>
      <c r="U93" s="158">
        <f>IF(OP!$B$7=NT!$U$3,+OP!BP42,0)</f>
        <v>0</v>
      </c>
      <c r="V93" s="175"/>
      <c r="X93" s="158">
        <f>+IF(OP!$B$7=NT!$U$3,VM!AG93,0)</f>
        <v>0</v>
      </c>
      <c r="Y93" s="158">
        <f>+IF(OP!$B$7=NT!$U$3,VM!AH93,0)</f>
        <v>0</v>
      </c>
      <c r="Z93" s="158">
        <f>+IF(OP!$B$7=NT!$U$3,VM!AI93,0)</f>
        <v>0</v>
      </c>
      <c r="AA93" s="158">
        <f>+IF(OP!$B$7=NT!$U$3,VM!AJ93,0)</f>
        <v>0</v>
      </c>
      <c r="AB93" s="158">
        <f>+IF(OP!$B$7=NT!$U$3,VM!AK93,0)</f>
        <v>0</v>
      </c>
      <c r="AC93" s="158">
        <f>+IF(OP!$B$7=NT!$U$3,VM!AL93,0)</f>
        <v>0</v>
      </c>
      <c r="AD93" s="158">
        <f>+IF(OP!$B$7=NT!$U$3,VM!AM93,0)</f>
        <v>0</v>
      </c>
      <c r="AE93" s="158">
        <f>+IF(OP!$B$7=NT!$U$3,VM!AN93,0)</f>
        <v>0</v>
      </c>
      <c r="AF93" s="158">
        <f>+IF(OP!$B$7=NT!$U$3,VM!AO93,0)</f>
        <v>0</v>
      </c>
      <c r="AG93" s="158">
        <f>+IF(OP!$B$7=NT!$U$3,VM!AP93,0)</f>
        <v>0</v>
      </c>
      <c r="AH93" s="158">
        <f>+IF(OP!$B$7=NT!$U$3,VM!AQ93,0)</f>
        <v>0</v>
      </c>
      <c r="AI93" s="158">
        <f>+IF(OP!$B$7=NT!$U$3,VM!AR93,0)</f>
        <v>0</v>
      </c>
      <c r="AJ93" s="452"/>
      <c r="AL93" s="450">
        <f t="shared" si="94"/>
        <v>0</v>
      </c>
      <c r="AM93" s="450">
        <f t="shared" si="95"/>
        <v>0</v>
      </c>
      <c r="AN93" s="450">
        <f t="shared" si="96"/>
        <v>0</v>
      </c>
      <c r="AO93" s="450">
        <f t="shared" si="97"/>
        <v>0</v>
      </c>
      <c r="AP93" s="450">
        <f t="shared" si="98"/>
        <v>0</v>
      </c>
      <c r="AQ93" s="450">
        <f t="shared" si="99"/>
        <v>0</v>
      </c>
      <c r="AR93" s="450">
        <f t="shared" si="100"/>
        <v>0</v>
      </c>
      <c r="AS93" s="450">
        <f t="shared" si="101"/>
        <v>0</v>
      </c>
      <c r="AT93" s="450">
        <f t="shared" si="102"/>
        <v>0</v>
      </c>
      <c r="AU93" s="450">
        <f t="shared" si="103"/>
        <v>0</v>
      </c>
      <c r="AV93" s="450">
        <f t="shared" si="104"/>
        <v>0</v>
      </c>
      <c r="AW93" s="450">
        <f t="shared" si="105"/>
        <v>0</v>
      </c>
    </row>
    <row r="94" spans="2:49">
      <c r="B94" s="162" t="str">
        <f t="shared" si="91"/>
        <v>Nom Producte/Servei 15</v>
      </c>
      <c r="C94" s="195">
        <f t="shared" si="92"/>
        <v>0</v>
      </c>
      <c r="D94" s="222">
        <f>+D76+D76*OP!G24</f>
        <v>0</v>
      </c>
      <c r="E94" s="195">
        <f t="shared" si="93"/>
        <v>0</v>
      </c>
      <c r="F94" s="714">
        <f>+OP!$I$24</f>
        <v>0</v>
      </c>
      <c r="G94" s="158">
        <f t="shared" si="106"/>
        <v>0</v>
      </c>
      <c r="H94" s="133"/>
      <c r="J94" s="158">
        <f>IF(OP!$B$7=NT!$U$3,+OP!BE43,0)</f>
        <v>0</v>
      </c>
      <c r="K94" s="158">
        <f>IF(OP!$B$7=NT!$U$3,+OP!BF43,0)</f>
        <v>0</v>
      </c>
      <c r="L94" s="158">
        <f>IF(OP!$B$7=NT!$U$3,+OP!BG43,0)</f>
        <v>0</v>
      </c>
      <c r="M94" s="158">
        <f>IF(OP!$B$7=NT!$U$3,+OP!BH43,0)</f>
        <v>0</v>
      </c>
      <c r="N94" s="158">
        <f>IF(OP!$B$7=NT!$U$3,+OP!BI43,0)</f>
        <v>0</v>
      </c>
      <c r="O94" s="158">
        <f>IF(OP!$B$7=NT!$U$3,+OP!BJ43,0)</f>
        <v>0</v>
      </c>
      <c r="P94" s="158">
        <f>IF(OP!$B$7=NT!$U$3,+OP!BK43,0)</f>
        <v>0</v>
      </c>
      <c r="Q94" s="158">
        <f>IF(OP!$B$7=NT!$U$3,+OP!BL43,0)</f>
        <v>0</v>
      </c>
      <c r="R94" s="158">
        <f>IF(OP!$B$7=NT!$U$3,+OP!BM43,0)</f>
        <v>0</v>
      </c>
      <c r="S94" s="158">
        <f>IF(OP!$B$7=NT!$U$3,+OP!BN43,0)</f>
        <v>0</v>
      </c>
      <c r="T94" s="158">
        <f>IF(OP!$B$7=NT!$U$3,+OP!BO43,0)</f>
        <v>0</v>
      </c>
      <c r="U94" s="158">
        <f>IF(OP!$B$7=NT!$U$3,+OP!BP43,0)</f>
        <v>0</v>
      </c>
      <c r="V94" s="175"/>
      <c r="X94" s="158">
        <f>+IF(OP!$B$7=NT!$U$3,VM!AG94,0)</f>
        <v>0</v>
      </c>
      <c r="Y94" s="158">
        <f>+IF(OP!$B$7=NT!$U$3,VM!AH94,0)</f>
        <v>0</v>
      </c>
      <c r="Z94" s="158">
        <f>+IF(OP!$B$7=NT!$U$3,VM!AI94,0)</f>
        <v>0</v>
      </c>
      <c r="AA94" s="158">
        <f>+IF(OP!$B$7=NT!$U$3,VM!AJ94,0)</f>
        <v>0</v>
      </c>
      <c r="AB94" s="158">
        <f>+IF(OP!$B$7=NT!$U$3,VM!AK94,0)</f>
        <v>0</v>
      </c>
      <c r="AC94" s="158">
        <f>+IF(OP!$B$7=NT!$U$3,VM!AL94,0)</f>
        <v>0</v>
      </c>
      <c r="AD94" s="158">
        <f>+IF(OP!$B$7=NT!$U$3,VM!AM94,0)</f>
        <v>0</v>
      </c>
      <c r="AE94" s="158">
        <f>+IF(OP!$B$7=NT!$U$3,VM!AN94,0)</f>
        <v>0</v>
      </c>
      <c r="AF94" s="158">
        <f>+IF(OP!$B$7=NT!$U$3,VM!AO94,0)</f>
        <v>0</v>
      </c>
      <c r="AG94" s="158">
        <f>+IF(OP!$B$7=NT!$U$3,VM!AP94,0)</f>
        <v>0</v>
      </c>
      <c r="AH94" s="158">
        <f>+IF(OP!$B$7=NT!$U$3,VM!AQ94,0)</f>
        <v>0</v>
      </c>
      <c r="AI94" s="158">
        <f>+IF(OP!$B$7=NT!$U$3,VM!AR94,0)</f>
        <v>0</v>
      </c>
      <c r="AJ94" s="452"/>
      <c r="AL94" s="450">
        <f t="shared" si="94"/>
        <v>0</v>
      </c>
      <c r="AM94" s="450">
        <f t="shared" si="95"/>
        <v>0</v>
      </c>
      <c r="AN94" s="450">
        <f t="shared" si="96"/>
        <v>0</v>
      </c>
      <c r="AO94" s="450">
        <f t="shared" si="97"/>
        <v>0</v>
      </c>
      <c r="AP94" s="450">
        <f t="shared" si="98"/>
        <v>0</v>
      </c>
      <c r="AQ94" s="450">
        <f t="shared" si="99"/>
        <v>0</v>
      </c>
      <c r="AR94" s="450">
        <f t="shared" si="100"/>
        <v>0</v>
      </c>
      <c r="AS94" s="450">
        <f t="shared" si="101"/>
        <v>0</v>
      </c>
      <c r="AT94" s="450">
        <f t="shared" si="102"/>
        <v>0</v>
      </c>
      <c r="AU94" s="450">
        <f t="shared" si="103"/>
        <v>0</v>
      </c>
      <c r="AV94" s="450">
        <f t="shared" si="104"/>
        <v>0</v>
      </c>
      <c r="AW94" s="450">
        <f t="shared" si="105"/>
        <v>0</v>
      </c>
    </row>
    <row r="95" spans="2:49" collapsed="1">
      <c r="B95" s="160" t="s">
        <v>17</v>
      </c>
      <c r="C95" s="157">
        <f t="shared" si="92"/>
        <v>0</v>
      </c>
      <c r="E95" s="157">
        <f t="shared" si="93"/>
        <v>0</v>
      </c>
      <c r="F95" s="156"/>
      <c r="G95" s="202">
        <f>SUM(G80:G94)</f>
        <v>0</v>
      </c>
      <c r="H95" s="203"/>
      <c r="J95" s="156">
        <f>SUM(J80:J94)</f>
        <v>0</v>
      </c>
      <c r="K95" s="156">
        <f t="shared" ref="K95:U95" si="107">SUM(K80:K94)</f>
        <v>0</v>
      </c>
      <c r="L95" s="156">
        <f t="shared" si="107"/>
        <v>0</v>
      </c>
      <c r="M95" s="156">
        <f t="shared" si="107"/>
        <v>0</v>
      </c>
      <c r="N95" s="156">
        <f t="shared" si="107"/>
        <v>0</v>
      </c>
      <c r="O95" s="156">
        <f t="shared" si="107"/>
        <v>0</v>
      </c>
      <c r="P95" s="156">
        <f t="shared" si="107"/>
        <v>0</v>
      </c>
      <c r="Q95" s="156">
        <f t="shared" si="107"/>
        <v>0</v>
      </c>
      <c r="R95" s="156">
        <f t="shared" si="107"/>
        <v>0</v>
      </c>
      <c r="S95" s="156">
        <f t="shared" si="107"/>
        <v>0</v>
      </c>
      <c r="T95" s="156">
        <f t="shared" si="107"/>
        <v>0</v>
      </c>
      <c r="U95" s="317">
        <f t="shared" si="107"/>
        <v>0</v>
      </c>
      <c r="V95" s="205"/>
      <c r="X95" s="157">
        <f>SUM(X80:X94)</f>
        <v>0</v>
      </c>
      <c r="Y95" s="157">
        <f t="shared" ref="Y95:AI95" si="108">SUM(Y80:Y94)</f>
        <v>0</v>
      </c>
      <c r="Z95" s="157">
        <f t="shared" si="108"/>
        <v>0</v>
      </c>
      <c r="AA95" s="157">
        <f t="shared" si="108"/>
        <v>0</v>
      </c>
      <c r="AB95" s="157">
        <f t="shared" si="108"/>
        <v>0</v>
      </c>
      <c r="AC95" s="157">
        <f t="shared" si="108"/>
        <v>0</v>
      </c>
      <c r="AD95" s="157">
        <f t="shared" si="108"/>
        <v>0</v>
      </c>
      <c r="AE95" s="157">
        <f t="shared" si="108"/>
        <v>0</v>
      </c>
      <c r="AF95" s="157">
        <f t="shared" si="108"/>
        <v>0</v>
      </c>
      <c r="AG95" s="157">
        <f t="shared" si="108"/>
        <v>0</v>
      </c>
      <c r="AH95" s="157">
        <f t="shared" si="108"/>
        <v>0</v>
      </c>
      <c r="AI95" s="204">
        <f t="shared" si="108"/>
        <v>0</v>
      </c>
      <c r="AJ95" s="453"/>
      <c r="AL95" s="451">
        <f>SUM(AL80:AL94)</f>
        <v>0</v>
      </c>
      <c r="AM95" s="157">
        <f t="shared" ref="AM95:AW95" si="109">SUM(AM80:AM94)</f>
        <v>0</v>
      </c>
      <c r="AN95" s="157">
        <f t="shared" si="109"/>
        <v>0</v>
      </c>
      <c r="AO95" s="157">
        <f t="shared" si="109"/>
        <v>0</v>
      </c>
      <c r="AP95" s="157">
        <f t="shared" si="109"/>
        <v>0</v>
      </c>
      <c r="AQ95" s="157">
        <f t="shared" si="109"/>
        <v>0</v>
      </c>
      <c r="AR95" s="157">
        <f t="shared" si="109"/>
        <v>0</v>
      </c>
      <c r="AS95" s="157">
        <f t="shared" si="109"/>
        <v>0</v>
      </c>
      <c r="AT95" s="157">
        <f t="shared" si="109"/>
        <v>0</v>
      </c>
      <c r="AU95" s="157">
        <f t="shared" si="109"/>
        <v>0</v>
      </c>
      <c r="AV95" s="157">
        <f t="shared" si="109"/>
        <v>0</v>
      </c>
      <c r="AW95" s="204">
        <f t="shared" si="109"/>
        <v>0</v>
      </c>
    </row>
    <row r="96" spans="2:49">
      <c r="B96" s="140"/>
      <c r="C96" s="147"/>
      <c r="H96" s="147"/>
      <c r="I96" s="136"/>
      <c r="J96" s="136"/>
      <c r="K96" s="136"/>
      <c r="L96" s="314"/>
      <c r="M96" s="314"/>
      <c r="N96" s="314"/>
      <c r="O96" s="314"/>
      <c r="P96" s="314"/>
      <c r="Q96" s="314"/>
      <c r="R96" s="314"/>
      <c r="S96" s="314"/>
      <c r="T96" s="314"/>
    </row>
    <row r="97" spans="2:20">
      <c r="B97" s="129"/>
      <c r="I97" s="314"/>
      <c r="J97" s="314"/>
      <c r="K97" s="314"/>
      <c r="L97" s="314"/>
      <c r="M97" s="314"/>
      <c r="N97" s="314"/>
      <c r="O97" s="314"/>
      <c r="P97" s="314"/>
      <c r="Q97" s="314"/>
      <c r="R97" s="314"/>
      <c r="S97" s="314"/>
      <c r="T97" s="314"/>
    </row>
    <row r="98" spans="2:20">
      <c r="B98" s="129"/>
      <c r="I98" s="314"/>
      <c r="J98" s="314"/>
      <c r="K98" s="314"/>
      <c r="L98" s="314"/>
      <c r="M98" s="314"/>
      <c r="N98" s="314"/>
      <c r="O98" s="314"/>
      <c r="P98" s="314"/>
      <c r="Q98" s="314"/>
      <c r="R98" s="314"/>
      <c r="S98" s="314"/>
      <c r="T98" s="314"/>
    </row>
  </sheetData>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tabColor rgb="FFFFC000"/>
  </sheetPr>
  <dimension ref="A1:AW97"/>
  <sheetViews>
    <sheetView showGridLines="0" zoomScaleNormal="100" workbookViewId="0">
      <pane ySplit="3" topLeftCell="A4" activePane="bottomLeft" state="frozen"/>
      <selection pane="bottomLeft" activeCell="E23" sqref="E23"/>
    </sheetView>
  </sheetViews>
  <sheetFormatPr defaultColWidth="11.44140625" defaultRowHeight="13.8"/>
  <cols>
    <col min="1" max="1" width="1.44140625" style="129" customWidth="1"/>
    <col min="2" max="2" width="24.44140625" style="122" bestFit="1" customWidth="1"/>
    <col min="3" max="3" width="4.88671875" style="124" bestFit="1" customWidth="1"/>
    <col min="4" max="4" width="5.44140625" style="220" bestFit="1" customWidth="1"/>
    <col min="5" max="5" width="4.88671875" style="220" bestFit="1" customWidth="1"/>
    <col min="6" max="6" width="7.5546875" style="220" bestFit="1" customWidth="1"/>
    <col min="7" max="7" width="9.109375" style="220" bestFit="1" customWidth="1"/>
    <col min="8" max="8" width="2.44140625" style="124" customWidth="1"/>
    <col min="9" max="9" width="8.33203125" style="122" bestFit="1" customWidth="1"/>
    <col min="10" max="10" width="7.5546875" style="122" bestFit="1" customWidth="1"/>
    <col min="11" max="11" width="6.88671875" style="122" bestFit="1" customWidth="1"/>
    <col min="12" max="12" width="7.44140625" style="122" bestFit="1" customWidth="1"/>
    <col min="13" max="13" width="6.109375" style="122" bestFit="1" customWidth="1"/>
    <col min="14" max="14" width="7.33203125" style="122" bestFit="1" customWidth="1"/>
    <col min="15" max="15" width="6.88671875" style="122" bestFit="1" customWidth="1"/>
    <col min="16" max="16" width="5.44140625" style="122" bestFit="1" customWidth="1"/>
    <col min="17" max="17" width="5.33203125" style="122" bestFit="1" customWidth="1"/>
    <col min="18" max="19" width="6" style="122" bestFit="1" customWidth="1"/>
    <col min="20" max="20" width="6.44140625" style="122" bestFit="1" customWidth="1"/>
    <col min="21" max="21" width="6.88671875" style="188" bestFit="1" customWidth="1"/>
    <col min="22" max="22" width="6.109375" style="124" bestFit="1" customWidth="1"/>
    <col min="23" max="23" width="7.33203125" style="124" bestFit="1" customWidth="1"/>
    <col min="24" max="24" width="6.44140625" style="124" bestFit="1" customWidth="1"/>
    <col min="25" max="25" width="6.88671875" style="124" bestFit="1" customWidth="1"/>
    <col min="26" max="26" width="7.44140625" style="124" bestFit="1" customWidth="1"/>
    <col min="27" max="27" width="6.109375" style="124" bestFit="1" customWidth="1"/>
    <col min="28" max="28" width="7.33203125" style="124" bestFit="1" customWidth="1"/>
    <col min="29" max="29" width="6.88671875" style="124" bestFit="1" customWidth="1"/>
    <col min="30" max="30" width="5.44140625" style="124" bestFit="1" customWidth="1"/>
    <col min="31" max="31" width="5.33203125" style="124" bestFit="1" customWidth="1"/>
    <col min="32" max="33" width="6" style="124" bestFit="1" customWidth="1"/>
    <col min="34" max="34" width="6.44140625" style="129" bestFit="1" customWidth="1"/>
    <col min="35" max="35" width="6.33203125" style="129" bestFit="1" customWidth="1"/>
    <col min="36" max="36" width="7.33203125" style="122" bestFit="1" customWidth="1"/>
    <col min="37" max="37" width="8.33203125" style="122" bestFit="1" customWidth="1"/>
    <col min="38" max="38" width="6.44140625" style="122" bestFit="1" customWidth="1"/>
    <col min="39" max="39" width="6.88671875" style="122" bestFit="1" customWidth="1"/>
    <col min="40" max="40" width="7.44140625" style="122" bestFit="1" customWidth="1"/>
    <col min="41" max="41" width="6.109375" style="122" bestFit="1" customWidth="1"/>
    <col min="42" max="42" width="7.33203125" style="122" bestFit="1" customWidth="1"/>
    <col min="43" max="43" width="6.88671875" style="122" bestFit="1" customWidth="1"/>
    <col min="44" max="44" width="5.44140625" style="122" bestFit="1" customWidth="1"/>
    <col min="45" max="45" width="5.33203125" style="122" bestFit="1" customWidth="1"/>
    <col min="46" max="47" width="6" style="122" bestFit="1" customWidth="1"/>
    <col min="48" max="48" width="6.44140625" style="122" bestFit="1" customWidth="1"/>
    <col min="49" max="49" width="6.33203125" style="122" bestFit="1" customWidth="1"/>
    <col min="50" max="16384" width="11.44140625" style="122"/>
  </cols>
  <sheetData>
    <row r="1" spans="2:49" s="129" customFormat="1">
      <c r="C1" s="124"/>
      <c r="D1" s="220"/>
      <c r="E1" s="220"/>
      <c r="F1" s="220"/>
      <c r="G1" s="220"/>
      <c r="H1" s="124"/>
      <c r="U1" s="188"/>
      <c r="V1" s="124"/>
      <c r="W1" s="124"/>
      <c r="X1" s="124"/>
      <c r="Y1" s="124"/>
      <c r="Z1" s="124"/>
      <c r="AA1" s="124"/>
      <c r="AB1" s="124"/>
      <c r="AC1" s="124"/>
      <c r="AD1" s="124"/>
      <c r="AE1" s="124"/>
      <c r="AF1" s="124"/>
      <c r="AG1" s="124"/>
    </row>
    <row r="2" spans="2:49" s="129" customFormat="1">
      <c r="C2" s="124"/>
      <c r="D2" s="220"/>
      <c r="E2" s="220"/>
      <c r="F2" s="220"/>
      <c r="G2" s="220"/>
      <c r="H2" s="124"/>
      <c r="U2" s="188"/>
      <c r="V2" s="124"/>
      <c r="W2" s="124"/>
      <c r="X2" s="124"/>
      <c r="Y2" s="124"/>
      <c r="Z2" s="124"/>
      <c r="AA2" s="124"/>
      <c r="AB2" s="124"/>
      <c r="AC2" s="124"/>
      <c r="AD2" s="124"/>
      <c r="AE2" s="124"/>
      <c r="AF2" s="124"/>
      <c r="AG2" s="124"/>
    </row>
    <row r="3" spans="2:49" s="129" customFormat="1">
      <c r="C3" s="124"/>
      <c r="D3" s="220"/>
      <c r="E3" s="220"/>
      <c r="F3" s="220"/>
      <c r="G3" s="220"/>
      <c r="H3" s="124"/>
      <c r="U3" s="188"/>
      <c r="V3" s="124"/>
      <c r="W3" s="124"/>
      <c r="X3" s="124"/>
      <c r="Y3" s="124"/>
      <c r="Z3" s="124"/>
      <c r="AA3" s="124"/>
      <c r="AB3" s="124"/>
      <c r="AC3" s="124"/>
      <c r="AD3" s="124"/>
      <c r="AE3" s="124"/>
      <c r="AF3" s="124"/>
      <c r="AG3" s="124"/>
    </row>
    <row r="4" spans="2:49" s="129" customFormat="1">
      <c r="C4" s="124"/>
      <c r="D4" s="220"/>
      <c r="E4" s="220"/>
      <c r="F4" s="220"/>
      <c r="G4" s="220"/>
      <c r="H4" s="124"/>
      <c r="U4" s="188"/>
      <c r="V4" s="124"/>
      <c r="W4" s="124"/>
      <c r="X4" s="124"/>
      <c r="Y4" s="124"/>
      <c r="Z4" s="124"/>
      <c r="AA4" s="124"/>
      <c r="AB4" s="124"/>
      <c r="AC4" s="124"/>
      <c r="AD4" s="124"/>
      <c r="AE4" s="124"/>
      <c r="AF4" s="124"/>
      <c r="AG4" s="124"/>
    </row>
    <row r="5" spans="2:49" s="129" customFormat="1">
      <c r="C5" s="124"/>
      <c r="D5" s="220"/>
      <c r="E5" s="220"/>
      <c r="F5" s="220"/>
      <c r="G5" s="220"/>
      <c r="H5" s="124"/>
      <c r="U5" s="188"/>
      <c r="V5" s="124"/>
      <c r="W5" s="124"/>
      <c r="X5" s="124"/>
      <c r="Y5" s="124"/>
      <c r="Z5" s="124"/>
      <c r="AA5" s="124"/>
      <c r="AB5" s="124"/>
      <c r="AC5" s="124"/>
      <c r="AD5" s="124"/>
      <c r="AE5" s="124"/>
      <c r="AF5" s="124"/>
      <c r="AG5" s="124"/>
    </row>
    <row r="6" spans="2:49" s="129" customFormat="1" ht="14.4">
      <c r="C6" s="124"/>
      <c r="D6" s="220"/>
      <c r="E6" s="220"/>
      <c r="F6" s="220"/>
      <c r="G6" s="220"/>
      <c r="H6" s="124"/>
      <c r="J6" s="682" t="s">
        <v>33</v>
      </c>
      <c r="K6" s="683"/>
      <c r="U6" s="188"/>
      <c r="X6" s="747" t="s">
        <v>434</v>
      </c>
      <c r="Y6" s="748"/>
      <c r="Z6" s="124"/>
      <c r="AA6" s="124"/>
      <c r="AB6" s="124"/>
      <c r="AC6" s="124"/>
      <c r="AD6" s="124"/>
      <c r="AE6" s="124"/>
      <c r="AF6" s="124"/>
      <c r="AG6" s="124"/>
      <c r="AH6" s="124"/>
      <c r="AL6" s="747" t="s">
        <v>240</v>
      </c>
      <c r="AM6" s="747"/>
    </row>
    <row r="7" spans="2:49">
      <c r="B7" s="239" t="s">
        <v>34</v>
      </c>
      <c r="C7" s="242" t="s">
        <v>206</v>
      </c>
      <c r="D7" s="200" t="s">
        <v>31</v>
      </c>
      <c r="E7" s="243" t="s">
        <v>17</v>
      </c>
      <c r="F7" s="713" t="s">
        <v>1365</v>
      </c>
      <c r="G7" s="713" t="s">
        <v>1364</v>
      </c>
      <c r="H7" s="150"/>
      <c r="I7" s="558" t="str">
        <f>+IF(Home!$C$5=NT!$A$2,MI!$B$125,IF(Home!$C$5=NT!$A$3,MI!$C$125,IF(Home!$C$5=NT!$A$4,MI!$D$125,)))</f>
        <v>INICIALS</v>
      </c>
      <c r="J7" s="155">
        <f>+Home!J11</f>
        <v>40909</v>
      </c>
      <c r="K7" s="155">
        <f>EDATE(J7,1)</f>
        <v>40940</v>
      </c>
      <c r="L7" s="155">
        <f>EDATE(K7,1)</f>
        <v>40969</v>
      </c>
      <c r="M7" s="155">
        <f t="shared" ref="M7:U7" si="0">EDATE(L7,1)</f>
        <v>41000</v>
      </c>
      <c r="N7" s="155">
        <f t="shared" si="0"/>
        <v>41030</v>
      </c>
      <c r="O7" s="155">
        <f t="shared" si="0"/>
        <v>41061</v>
      </c>
      <c r="P7" s="155">
        <f t="shared" si="0"/>
        <v>41091</v>
      </c>
      <c r="Q7" s="155">
        <f t="shared" si="0"/>
        <v>41122</v>
      </c>
      <c r="R7" s="155">
        <f t="shared" si="0"/>
        <v>41153</v>
      </c>
      <c r="S7" s="155">
        <f t="shared" si="0"/>
        <v>41183</v>
      </c>
      <c r="T7" s="155">
        <f t="shared" si="0"/>
        <v>41214</v>
      </c>
      <c r="U7" s="193">
        <f t="shared" si="0"/>
        <v>41244</v>
      </c>
      <c r="V7" s="168"/>
      <c r="W7" s="155" t="str">
        <f t="shared" ref="W7:AI7" si="1">+I7</f>
        <v>INICIALS</v>
      </c>
      <c r="X7" s="155">
        <f t="shared" si="1"/>
        <v>40909</v>
      </c>
      <c r="Y7" s="155">
        <f t="shared" si="1"/>
        <v>40940</v>
      </c>
      <c r="Z7" s="155">
        <f t="shared" si="1"/>
        <v>40969</v>
      </c>
      <c r="AA7" s="155">
        <f t="shared" si="1"/>
        <v>41000</v>
      </c>
      <c r="AB7" s="155">
        <f t="shared" si="1"/>
        <v>41030</v>
      </c>
      <c r="AC7" s="155">
        <f t="shared" si="1"/>
        <v>41061</v>
      </c>
      <c r="AD7" s="155">
        <f t="shared" si="1"/>
        <v>41091</v>
      </c>
      <c r="AE7" s="155">
        <f t="shared" si="1"/>
        <v>41122</v>
      </c>
      <c r="AF7" s="155">
        <f t="shared" si="1"/>
        <v>41153</v>
      </c>
      <c r="AG7" s="155">
        <f t="shared" si="1"/>
        <v>41183</v>
      </c>
      <c r="AH7" s="155">
        <f t="shared" si="1"/>
        <v>41214</v>
      </c>
      <c r="AI7" s="155">
        <f t="shared" si="1"/>
        <v>41244</v>
      </c>
      <c r="AJ7" s="129"/>
      <c r="AK7" s="449" t="str">
        <f>+CVM!I7</f>
        <v>INICIALS</v>
      </c>
      <c r="AL7" s="155">
        <f>+J7</f>
        <v>40909</v>
      </c>
      <c r="AM7" s="155">
        <f>EDATE(AL7,1)</f>
        <v>40940</v>
      </c>
      <c r="AN7" s="155">
        <f>EDATE(AM7,1)</f>
        <v>40969</v>
      </c>
      <c r="AO7" s="155">
        <f t="shared" ref="AO7:AW7" si="2">EDATE(AN7,1)</f>
        <v>41000</v>
      </c>
      <c r="AP7" s="155">
        <f t="shared" si="2"/>
        <v>41030</v>
      </c>
      <c r="AQ7" s="155">
        <f t="shared" si="2"/>
        <v>41061</v>
      </c>
      <c r="AR7" s="155">
        <f t="shared" si="2"/>
        <v>41091</v>
      </c>
      <c r="AS7" s="155">
        <f t="shared" si="2"/>
        <v>41122</v>
      </c>
      <c r="AT7" s="155">
        <f t="shared" si="2"/>
        <v>41153</v>
      </c>
      <c r="AU7" s="155">
        <f t="shared" si="2"/>
        <v>41183</v>
      </c>
      <c r="AV7" s="155">
        <f t="shared" si="2"/>
        <v>41214</v>
      </c>
      <c r="AW7" s="155">
        <f t="shared" si="2"/>
        <v>41244</v>
      </c>
    </row>
    <row r="8" spans="2:49">
      <c r="B8" s="162" t="str">
        <f>+OP!B10</f>
        <v>Envasos reutilitzables</v>
      </c>
      <c r="C8" s="195">
        <f t="shared" ref="C8:C23" si="3">SUM(J8:U8)</f>
        <v>0</v>
      </c>
      <c r="D8" s="222">
        <f>+OP!$E10</f>
        <v>4</v>
      </c>
      <c r="E8" s="195">
        <f>SUM(AK8:AW8)</f>
        <v>0</v>
      </c>
      <c r="F8" s="714">
        <f>+OP!$I$10</f>
        <v>0.21</v>
      </c>
      <c r="G8" s="158">
        <f>+E8*(1+F8)</f>
        <v>0</v>
      </c>
      <c r="H8" s="133"/>
      <c r="I8" s="158">
        <f>IF(OP!$B$7=NT!$U$2,OP!D10,0)</f>
        <v>0</v>
      </c>
      <c r="J8" s="158">
        <f>IF(OP!$B$7=NT!$U$2,OP!E47,0)</f>
        <v>0</v>
      </c>
      <c r="K8" s="158">
        <f>IF(OP!$B$7=NT!$U$2,OP!F47,0)</f>
        <v>0</v>
      </c>
      <c r="L8" s="158">
        <f>IF(OP!$B$7=NT!$U$2,OP!G47,0)</f>
        <v>0</v>
      </c>
      <c r="M8" s="158">
        <f>IF(OP!$B$7=NT!$U$2,OP!H47,0)</f>
        <v>0</v>
      </c>
      <c r="N8" s="158">
        <f>IF(OP!$B$7=NT!$U$2,OP!I47,0)</f>
        <v>0</v>
      </c>
      <c r="O8" s="158">
        <f>IF(OP!$B$7=NT!$U$2,OP!J47,0)</f>
        <v>0</v>
      </c>
      <c r="P8" s="158">
        <f>IF(OP!$B$7=NT!$U$2,OP!K47,0)</f>
        <v>0</v>
      </c>
      <c r="Q8" s="158">
        <f>IF(OP!$B$7=NT!$U$2,OP!L47,0)</f>
        <v>0</v>
      </c>
      <c r="R8" s="158">
        <f>IF(OP!$B$7=NT!$U$2,OP!M47,0)</f>
        <v>0</v>
      </c>
      <c r="S8" s="158">
        <f>IF(OP!$B$7=NT!$U$2,OP!N47,0)</f>
        <v>0</v>
      </c>
      <c r="T8" s="158">
        <f>IF(OP!$B$7=NT!$U$2,OP!O47,0)</f>
        <v>0</v>
      </c>
      <c r="U8" s="195">
        <f>IF(OP!$B$7=NT!$U$2,OP!P47,0)</f>
        <v>0</v>
      </c>
      <c r="V8" s="452"/>
      <c r="W8" s="158"/>
      <c r="X8" s="158">
        <f>+IF(OP!$B$7=NT!$U$2,VM!AG8,0)</f>
        <v>0</v>
      </c>
      <c r="Y8" s="158">
        <f>+IF(OP!$B$7=NT!$U$2,VM!AH8,0)</f>
        <v>0</v>
      </c>
      <c r="Z8" s="158">
        <f>+IF(OP!$B$7=NT!$U$2,VM!AI8,0)</f>
        <v>0</v>
      </c>
      <c r="AA8" s="158">
        <f>+IF(OP!$B$7=NT!$U$2,VM!AJ8,0)</f>
        <v>0</v>
      </c>
      <c r="AB8" s="158">
        <f>+IF(OP!$B$7=NT!$U$2,VM!AK8,0)</f>
        <v>0</v>
      </c>
      <c r="AC8" s="158">
        <f>+IF(OP!$B$7=NT!$U$2,VM!AL8,0)</f>
        <v>0</v>
      </c>
      <c r="AD8" s="158">
        <f>+IF(OP!$B$7=NT!$U$2,VM!AM8,0)</f>
        <v>0</v>
      </c>
      <c r="AE8" s="158">
        <f>+IF(OP!$B$7=NT!$U$2,VM!AN8,0)</f>
        <v>0</v>
      </c>
      <c r="AF8" s="158">
        <f>+IF(OP!$B$7=NT!$U$2,VM!AO8,0)</f>
        <v>0</v>
      </c>
      <c r="AG8" s="158">
        <f>+IF(OP!$B$7=NT!$U$2,VM!AP8,0)</f>
        <v>0</v>
      </c>
      <c r="AH8" s="158">
        <f>+IF(OP!$B$7=NT!$U$2,VM!AQ8,0)</f>
        <v>0</v>
      </c>
      <c r="AI8" s="158">
        <f>+IF(OP!$B$7=NT!$U$2,VM!AR8,0)</f>
        <v>0</v>
      </c>
      <c r="AJ8" s="129"/>
      <c r="AK8" s="231">
        <f t="shared" ref="AK8:AK22" si="4">+I8*$D8</f>
        <v>0</v>
      </c>
      <c r="AL8" s="231">
        <f t="shared" ref="AL8:AL22" si="5">+J8*$D8</f>
        <v>0</v>
      </c>
      <c r="AM8" s="231">
        <f t="shared" ref="AM8:AM22" si="6">+K8*$D8</f>
        <v>0</v>
      </c>
      <c r="AN8" s="231">
        <f t="shared" ref="AN8:AN22" si="7">+L8*$D8</f>
        <v>0</v>
      </c>
      <c r="AO8" s="231">
        <f t="shared" ref="AO8:AO22" si="8">+M8*$D8</f>
        <v>0</v>
      </c>
      <c r="AP8" s="231">
        <f t="shared" ref="AP8:AP22" si="9">+N8*$D8</f>
        <v>0</v>
      </c>
      <c r="AQ8" s="231">
        <f t="shared" ref="AQ8:AQ22" si="10">+O8*$D8</f>
        <v>0</v>
      </c>
      <c r="AR8" s="231">
        <f t="shared" ref="AR8:AR22" si="11">+P8*$D8</f>
        <v>0</v>
      </c>
      <c r="AS8" s="231">
        <f t="shared" ref="AS8:AS22" si="12">+Q8*$D8</f>
        <v>0</v>
      </c>
      <c r="AT8" s="231">
        <f t="shared" ref="AT8:AT22" si="13">+R8*$D8</f>
        <v>0</v>
      </c>
      <c r="AU8" s="231">
        <f t="shared" ref="AU8:AU22" si="14">+S8*$D8</f>
        <v>0</v>
      </c>
      <c r="AV8" s="231">
        <f t="shared" ref="AV8:AV22" si="15">+T8*$D8</f>
        <v>0</v>
      </c>
      <c r="AW8" s="231">
        <f t="shared" ref="AW8:AW22" si="16">+U8*$D8</f>
        <v>0</v>
      </c>
    </row>
    <row r="9" spans="2:49">
      <c r="B9" s="162" t="str">
        <f>+OP!B11</f>
        <v>Vendes per entregues</v>
      </c>
      <c r="C9" s="195">
        <f t="shared" si="3"/>
        <v>0</v>
      </c>
      <c r="D9" s="222">
        <f>+OP!$E11</f>
        <v>0</v>
      </c>
      <c r="E9" s="195">
        <f t="shared" ref="E9:E22" si="17">SUM(AK9:AW9)</f>
        <v>0</v>
      </c>
      <c r="F9" s="714">
        <f>+OP!$I$11</f>
        <v>0</v>
      </c>
      <c r="G9" s="158">
        <f t="shared" ref="G9:G22" si="18">+E9*(1+F9)</f>
        <v>0</v>
      </c>
      <c r="H9" s="133"/>
      <c r="I9" s="158">
        <f>IF(OP!$B$7=NT!$U$2,OP!D11,0)</f>
        <v>0</v>
      </c>
      <c r="J9" s="158">
        <f>IF(OP!$B$7=NT!$U$2,OP!E48,0)</f>
        <v>0</v>
      </c>
      <c r="K9" s="158">
        <f>IF(OP!$B$7=NT!$U$2,OP!F48,0)</f>
        <v>0</v>
      </c>
      <c r="L9" s="158">
        <f>IF(OP!$B$7=NT!$U$2,OP!G48,0)</f>
        <v>0</v>
      </c>
      <c r="M9" s="158">
        <f>IF(OP!$B$7=NT!$U$2,OP!H48,0)</f>
        <v>0</v>
      </c>
      <c r="N9" s="158">
        <f>IF(OP!$B$7=NT!$U$2,OP!I48,0)</f>
        <v>0</v>
      </c>
      <c r="O9" s="158">
        <f>IF(OP!$B$7=NT!$U$2,OP!J48,0)</f>
        <v>0</v>
      </c>
      <c r="P9" s="158">
        <f>IF(OP!$B$7=NT!$U$2,OP!K48,0)</f>
        <v>0</v>
      </c>
      <c r="Q9" s="158">
        <f>IF(OP!$B$7=NT!$U$2,OP!L48,0)</f>
        <v>0</v>
      </c>
      <c r="R9" s="158">
        <f>IF(OP!$B$7=NT!$U$2,OP!M48,0)</f>
        <v>0</v>
      </c>
      <c r="S9" s="158">
        <f>IF(OP!$B$7=NT!$U$2,OP!N48,0)</f>
        <v>0</v>
      </c>
      <c r="T9" s="158">
        <f>IF(OP!$B$7=NT!$U$2,OP!O48,0)</f>
        <v>0</v>
      </c>
      <c r="U9" s="195">
        <f>IF(OP!$B$7=NT!$U$2,OP!P48,0)</f>
        <v>0</v>
      </c>
      <c r="V9" s="452"/>
      <c r="W9" s="158"/>
      <c r="X9" s="158">
        <f>+IF(OP!$B$7=NT!$U$2,VM!AG9,0)</f>
        <v>0</v>
      </c>
      <c r="Y9" s="158">
        <f>+IF(OP!$B$7=NT!$U$2,VM!AH9,0)</f>
        <v>0</v>
      </c>
      <c r="Z9" s="158">
        <f>+IF(OP!$B$7=NT!$U$2,VM!AI9,0)</f>
        <v>0</v>
      </c>
      <c r="AA9" s="158">
        <f>+IF(OP!$B$7=NT!$U$2,VM!AJ9,0)</f>
        <v>0</v>
      </c>
      <c r="AB9" s="158">
        <f>+IF(OP!$B$7=NT!$U$2,VM!AK9,0)</f>
        <v>0</v>
      </c>
      <c r="AC9" s="158">
        <f>+IF(OP!$B$7=NT!$U$2,VM!AL9,0)</f>
        <v>0</v>
      </c>
      <c r="AD9" s="158">
        <f>+IF(OP!$B$7=NT!$U$2,VM!AM9,0)</f>
        <v>0</v>
      </c>
      <c r="AE9" s="158">
        <f>+IF(OP!$B$7=NT!$U$2,VM!AN9,0)</f>
        <v>0</v>
      </c>
      <c r="AF9" s="158">
        <f>+IF(OP!$B$7=NT!$U$2,VM!AO9,0)</f>
        <v>0</v>
      </c>
      <c r="AG9" s="158">
        <f>+IF(OP!$B$7=NT!$U$2,VM!AP9,0)</f>
        <v>0</v>
      </c>
      <c r="AH9" s="158">
        <f>+IF(OP!$B$7=NT!$U$2,VM!AQ9,0)</f>
        <v>0</v>
      </c>
      <c r="AI9" s="158">
        <f>+IF(OP!$B$7=NT!$U$2,VM!AR9,0)</f>
        <v>0</v>
      </c>
      <c r="AJ9" s="129"/>
      <c r="AK9" s="231">
        <f t="shared" si="4"/>
        <v>0</v>
      </c>
      <c r="AL9" s="231">
        <f t="shared" si="5"/>
        <v>0</v>
      </c>
      <c r="AM9" s="231">
        <f t="shared" si="6"/>
        <v>0</v>
      </c>
      <c r="AN9" s="231">
        <f t="shared" si="7"/>
        <v>0</v>
      </c>
      <c r="AO9" s="231">
        <f t="shared" si="8"/>
        <v>0</v>
      </c>
      <c r="AP9" s="231">
        <f t="shared" si="9"/>
        <v>0</v>
      </c>
      <c r="AQ9" s="231">
        <f t="shared" si="10"/>
        <v>0</v>
      </c>
      <c r="AR9" s="231">
        <f t="shared" si="11"/>
        <v>0</v>
      </c>
      <c r="AS9" s="231">
        <f t="shared" si="12"/>
        <v>0</v>
      </c>
      <c r="AT9" s="231">
        <f t="shared" si="13"/>
        <v>0</v>
      </c>
      <c r="AU9" s="231">
        <f t="shared" si="14"/>
        <v>0</v>
      </c>
      <c r="AV9" s="231">
        <f t="shared" si="15"/>
        <v>0</v>
      </c>
      <c r="AW9" s="231">
        <f t="shared" si="16"/>
        <v>0</v>
      </c>
    </row>
    <row r="10" spans="2:49">
      <c r="B10" s="162" t="str">
        <f>+OP!B12</f>
        <v>Anuncis locals</v>
      </c>
      <c r="C10" s="195">
        <f t="shared" si="3"/>
        <v>0</v>
      </c>
      <c r="D10" s="222">
        <f>+OP!$E12</f>
        <v>0</v>
      </c>
      <c r="E10" s="195">
        <f t="shared" si="17"/>
        <v>0</v>
      </c>
      <c r="F10" s="714">
        <f>+OP!$I$12</f>
        <v>0</v>
      </c>
      <c r="G10" s="158">
        <f t="shared" si="18"/>
        <v>0</v>
      </c>
      <c r="H10" s="133"/>
      <c r="I10" s="158">
        <f>IF(OP!$B$7=NT!$U$2,OP!D12,0)</f>
        <v>0</v>
      </c>
      <c r="J10" s="158">
        <f>IF(OP!$B$7=NT!$U$2,OP!E49,0)</f>
        <v>0</v>
      </c>
      <c r="K10" s="158">
        <f>IF(OP!$B$7=NT!$U$2,OP!F49,0)</f>
        <v>0</v>
      </c>
      <c r="L10" s="158">
        <f>IF(OP!$B$7=NT!$U$2,OP!G49,0)</f>
        <v>0</v>
      </c>
      <c r="M10" s="158">
        <f>IF(OP!$B$7=NT!$U$2,OP!H49,0)</f>
        <v>0</v>
      </c>
      <c r="N10" s="158">
        <f>IF(OP!$B$7=NT!$U$2,OP!I49,0)</f>
        <v>0</v>
      </c>
      <c r="O10" s="158">
        <f>IF(OP!$B$7=NT!$U$2,OP!J49,0)</f>
        <v>0</v>
      </c>
      <c r="P10" s="158">
        <f>IF(OP!$B$7=NT!$U$2,OP!K49,0)</f>
        <v>0</v>
      </c>
      <c r="Q10" s="158">
        <f>IF(OP!$B$7=NT!$U$2,OP!L49,0)</f>
        <v>0</v>
      </c>
      <c r="R10" s="158">
        <f>IF(OP!$B$7=NT!$U$2,OP!M49,0)</f>
        <v>0</v>
      </c>
      <c r="S10" s="158">
        <f>IF(OP!$B$7=NT!$U$2,OP!N49,0)</f>
        <v>0</v>
      </c>
      <c r="T10" s="158">
        <f>IF(OP!$B$7=NT!$U$2,OP!O49,0)</f>
        <v>0</v>
      </c>
      <c r="U10" s="195">
        <f>IF(OP!$B$7=NT!$U$2,OP!P49,0)</f>
        <v>0</v>
      </c>
      <c r="V10" s="452"/>
      <c r="W10" s="158"/>
      <c r="X10" s="158">
        <f>+IF(OP!$B$7=NT!$U$2,VM!AG10,0)</f>
        <v>0</v>
      </c>
      <c r="Y10" s="158">
        <f>+IF(OP!$B$7=NT!$U$2,VM!AH10,0)</f>
        <v>0</v>
      </c>
      <c r="Z10" s="158">
        <f>+IF(OP!$B$7=NT!$U$2,VM!AI10,0)</f>
        <v>0</v>
      </c>
      <c r="AA10" s="158">
        <f>+IF(OP!$B$7=NT!$U$2,VM!AJ10,0)</f>
        <v>0</v>
      </c>
      <c r="AB10" s="158">
        <f>+IF(OP!$B$7=NT!$U$2,VM!AK10,0)</f>
        <v>0</v>
      </c>
      <c r="AC10" s="158">
        <f>+IF(OP!$B$7=NT!$U$2,VM!AL10,0)</f>
        <v>0</v>
      </c>
      <c r="AD10" s="158">
        <f>+IF(OP!$B$7=NT!$U$2,VM!AM10,0)</f>
        <v>0</v>
      </c>
      <c r="AE10" s="158">
        <f>+IF(OP!$B$7=NT!$U$2,VM!AN10,0)</f>
        <v>0</v>
      </c>
      <c r="AF10" s="158">
        <f>+IF(OP!$B$7=NT!$U$2,VM!AO10,0)</f>
        <v>0</v>
      </c>
      <c r="AG10" s="158">
        <f>+IF(OP!$B$7=NT!$U$2,VM!AP10,0)</f>
        <v>0</v>
      </c>
      <c r="AH10" s="158">
        <f>+IF(OP!$B$7=NT!$U$2,VM!AQ10,0)</f>
        <v>0</v>
      </c>
      <c r="AI10" s="158">
        <f>+IF(OP!$B$7=NT!$U$2,VM!AR10,0)</f>
        <v>0</v>
      </c>
      <c r="AJ10" s="129"/>
      <c r="AK10" s="231">
        <f t="shared" si="4"/>
        <v>0</v>
      </c>
      <c r="AL10" s="231">
        <f t="shared" si="5"/>
        <v>0</v>
      </c>
      <c r="AM10" s="231">
        <f t="shared" si="6"/>
        <v>0</v>
      </c>
      <c r="AN10" s="231">
        <f t="shared" si="7"/>
        <v>0</v>
      </c>
      <c r="AO10" s="231">
        <f t="shared" si="8"/>
        <v>0</v>
      </c>
      <c r="AP10" s="231">
        <f t="shared" si="9"/>
        <v>0</v>
      </c>
      <c r="AQ10" s="231">
        <f t="shared" si="10"/>
        <v>0</v>
      </c>
      <c r="AR10" s="231">
        <f t="shared" si="11"/>
        <v>0</v>
      </c>
      <c r="AS10" s="231">
        <f t="shared" si="12"/>
        <v>0</v>
      </c>
      <c r="AT10" s="231">
        <f t="shared" si="13"/>
        <v>0</v>
      </c>
      <c r="AU10" s="231">
        <f t="shared" si="14"/>
        <v>0</v>
      </c>
      <c r="AV10" s="231">
        <f t="shared" si="15"/>
        <v>0</v>
      </c>
      <c r="AW10" s="231">
        <f t="shared" si="16"/>
        <v>0</v>
      </c>
    </row>
    <row r="11" spans="2:49">
      <c r="B11" s="162" t="str">
        <f>+OP!B13</f>
        <v>Nom Producte/Servei 4</v>
      </c>
      <c r="C11" s="195">
        <f t="shared" si="3"/>
        <v>0</v>
      </c>
      <c r="D11" s="222">
        <f>+OP!$E13</f>
        <v>0</v>
      </c>
      <c r="E11" s="195">
        <f t="shared" si="17"/>
        <v>0</v>
      </c>
      <c r="F11" s="714">
        <f>+OP!$I$13</f>
        <v>0</v>
      </c>
      <c r="G11" s="158">
        <f t="shared" si="18"/>
        <v>0</v>
      </c>
      <c r="H11" s="133"/>
      <c r="I11" s="158">
        <f>IF(OP!$B$7=NT!$U$2,OP!D13,0)</f>
        <v>0</v>
      </c>
      <c r="J11" s="158">
        <f>IF(OP!$B$7=NT!$U$2,OP!E50,0)</f>
        <v>0</v>
      </c>
      <c r="K11" s="158">
        <f>IF(OP!$B$7=NT!$U$2,OP!F50,0)</f>
        <v>0</v>
      </c>
      <c r="L11" s="158">
        <f>IF(OP!$B$7=NT!$U$2,OP!G50,0)</f>
        <v>0</v>
      </c>
      <c r="M11" s="158">
        <f>IF(OP!$B$7=NT!$U$2,OP!H50,0)</f>
        <v>0</v>
      </c>
      <c r="N11" s="158">
        <f>IF(OP!$B$7=NT!$U$2,OP!I50,0)</f>
        <v>0</v>
      </c>
      <c r="O11" s="158">
        <f>IF(OP!$B$7=NT!$U$2,OP!J50,0)</f>
        <v>0</v>
      </c>
      <c r="P11" s="158">
        <f>IF(OP!$B$7=NT!$U$2,OP!K50,0)</f>
        <v>0</v>
      </c>
      <c r="Q11" s="158">
        <f>IF(OP!$B$7=NT!$U$2,OP!L50,0)</f>
        <v>0</v>
      </c>
      <c r="R11" s="158">
        <f>IF(OP!$B$7=NT!$U$2,OP!M50,0)</f>
        <v>0</v>
      </c>
      <c r="S11" s="158">
        <f>IF(OP!$B$7=NT!$U$2,OP!N50,0)</f>
        <v>0</v>
      </c>
      <c r="T11" s="158">
        <f>IF(OP!$B$7=NT!$U$2,OP!O50,0)</f>
        <v>0</v>
      </c>
      <c r="U11" s="195">
        <f>IF(OP!$B$7=NT!$U$2,OP!P50,0)</f>
        <v>0</v>
      </c>
      <c r="V11" s="452"/>
      <c r="W11" s="158"/>
      <c r="X11" s="158">
        <f>+IF(OP!$B$7=NT!$U$2,VM!AG11,0)</f>
        <v>0</v>
      </c>
      <c r="Y11" s="158">
        <f>+IF(OP!$B$7=NT!$U$2,VM!AH11,0)</f>
        <v>0</v>
      </c>
      <c r="Z11" s="158">
        <f>+IF(OP!$B$7=NT!$U$2,VM!AI11,0)</f>
        <v>0</v>
      </c>
      <c r="AA11" s="158">
        <f>+IF(OP!$B$7=NT!$U$2,VM!AJ11,0)</f>
        <v>0</v>
      </c>
      <c r="AB11" s="158">
        <f>+IF(OP!$B$7=NT!$U$2,VM!AK11,0)</f>
        <v>0</v>
      </c>
      <c r="AC11" s="158">
        <f>+IF(OP!$B$7=NT!$U$2,VM!AL11,0)</f>
        <v>0</v>
      </c>
      <c r="AD11" s="158">
        <f>+IF(OP!$B$7=NT!$U$2,VM!AM11,0)</f>
        <v>0</v>
      </c>
      <c r="AE11" s="158">
        <f>+IF(OP!$B$7=NT!$U$2,VM!AN11,0)</f>
        <v>0</v>
      </c>
      <c r="AF11" s="158">
        <f>+IF(OP!$B$7=NT!$U$2,VM!AO11,0)</f>
        <v>0</v>
      </c>
      <c r="AG11" s="158">
        <f>+IF(OP!$B$7=NT!$U$2,VM!AP11,0)</f>
        <v>0</v>
      </c>
      <c r="AH11" s="158">
        <f>+IF(OP!$B$7=NT!$U$2,VM!AQ11,0)</f>
        <v>0</v>
      </c>
      <c r="AI11" s="158">
        <f>+IF(OP!$B$7=NT!$U$2,VM!AR11,0)</f>
        <v>0</v>
      </c>
      <c r="AJ11" s="129"/>
      <c r="AK11" s="231">
        <f t="shared" si="4"/>
        <v>0</v>
      </c>
      <c r="AL11" s="231">
        <f t="shared" si="5"/>
        <v>0</v>
      </c>
      <c r="AM11" s="231">
        <f t="shared" si="6"/>
        <v>0</v>
      </c>
      <c r="AN11" s="231">
        <f t="shared" si="7"/>
        <v>0</v>
      </c>
      <c r="AO11" s="231">
        <f t="shared" si="8"/>
        <v>0</v>
      </c>
      <c r="AP11" s="231">
        <f t="shared" si="9"/>
        <v>0</v>
      </c>
      <c r="AQ11" s="231">
        <f t="shared" si="10"/>
        <v>0</v>
      </c>
      <c r="AR11" s="231">
        <f t="shared" si="11"/>
        <v>0</v>
      </c>
      <c r="AS11" s="231">
        <f t="shared" si="12"/>
        <v>0</v>
      </c>
      <c r="AT11" s="231">
        <f t="shared" si="13"/>
        <v>0</v>
      </c>
      <c r="AU11" s="231">
        <f t="shared" si="14"/>
        <v>0</v>
      </c>
      <c r="AV11" s="231">
        <f t="shared" si="15"/>
        <v>0</v>
      </c>
      <c r="AW11" s="231">
        <f t="shared" si="16"/>
        <v>0</v>
      </c>
    </row>
    <row r="12" spans="2:49">
      <c r="B12" s="162" t="str">
        <f>+OP!B14</f>
        <v>Nom Producte/Servei 5</v>
      </c>
      <c r="C12" s="195">
        <f t="shared" si="3"/>
        <v>0</v>
      </c>
      <c r="D12" s="222">
        <f>+OP!$E14</f>
        <v>0</v>
      </c>
      <c r="E12" s="195">
        <f t="shared" si="17"/>
        <v>0</v>
      </c>
      <c r="F12" s="714">
        <f>+OP!$I$14</f>
        <v>0</v>
      </c>
      <c r="G12" s="158">
        <f t="shared" si="18"/>
        <v>0</v>
      </c>
      <c r="H12" s="133"/>
      <c r="I12" s="158">
        <f>IF(OP!$B$7=NT!$U$2,OP!D14,0)</f>
        <v>0</v>
      </c>
      <c r="J12" s="158">
        <f>IF(OP!$B$7=NT!$U$2,OP!E51,0)</f>
        <v>0</v>
      </c>
      <c r="K12" s="158">
        <f>IF(OP!$B$7=NT!$U$2,OP!F51,0)</f>
        <v>0</v>
      </c>
      <c r="L12" s="158">
        <f>IF(OP!$B$7=NT!$U$2,OP!G51,0)</f>
        <v>0</v>
      </c>
      <c r="M12" s="158">
        <f>IF(OP!$B$7=NT!$U$2,OP!H51,0)</f>
        <v>0</v>
      </c>
      <c r="N12" s="158">
        <f>IF(OP!$B$7=NT!$U$2,OP!I51,0)</f>
        <v>0</v>
      </c>
      <c r="O12" s="158">
        <f>IF(OP!$B$7=NT!$U$2,OP!J51,0)</f>
        <v>0</v>
      </c>
      <c r="P12" s="158">
        <f>IF(OP!$B$7=NT!$U$2,OP!K51,0)</f>
        <v>0</v>
      </c>
      <c r="Q12" s="158">
        <f>IF(OP!$B$7=NT!$U$2,OP!L51,0)</f>
        <v>0</v>
      </c>
      <c r="R12" s="158">
        <f>IF(OP!$B$7=NT!$U$2,OP!M51,0)</f>
        <v>0</v>
      </c>
      <c r="S12" s="158">
        <f>IF(OP!$B$7=NT!$U$2,OP!N51,0)</f>
        <v>0</v>
      </c>
      <c r="T12" s="158">
        <f>IF(OP!$B$7=NT!$U$2,OP!O51,0)</f>
        <v>0</v>
      </c>
      <c r="U12" s="195">
        <f>IF(OP!$B$7=NT!$U$2,OP!P51,0)</f>
        <v>0</v>
      </c>
      <c r="V12" s="452"/>
      <c r="W12" s="158"/>
      <c r="X12" s="158">
        <f>+IF(OP!$B$7=NT!$U$2,VM!AG12,0)</f>
        <v>0</v>
      </c>
      <c r="Y12" s="158">
        <f>+IF(OP!$B$7=NT!$U$2,VM!AH12,0)</f>
        <v>0</v>
      </c>
      <c r="Z12" s="158">
        <f>+IF(OP!$B$7=NT!$U$2,VM!AI12,0)</f>
        <v>0</v>
      </c>
      <c r="AA12" s="158">
        <f>+IF(OP!$B$7=NT!$U$2,VM!AJ12,0)</f>
        <v>0</v>
      </c>
      <c r="AB12" s="158">
        <f>+IF(OP!$B$7=NT!$U$2,VM!AK12,0)</f>
        <v>0</v>
      </c>
      <c r="AC12" s="158">
        <f>+IF(OP!$B$7=NT!$U$2,VM!AL12,0)</f>
        <v>0</v>
      </c>
      <c r="AD12" s="158">
        <f>+IF(OP!$B$7=NT!$U$2,VM!AM12,0)</f>
        <v>0</v>
      </c>
      <c r="AE12" s="158">
        <f>+IF(OP!$B$7=NT!$U$2,VM!AN12,0)</f>
        <v>0</v>
      </c>
      <c r="AF12" s="158">
        <f>+IF(OP!$B$7=NT!$U$2,VM!AO12,0)</f>
        <v>0</v>
      </c>
      <c r="AG12" s="158">
        <f>+IF(OP!$B$7=NT!$U$2,VM!AP12,0)</f>
        <v>0</v>
      </c>
      <c r="AH12" s="158">
        <f>+IF(OP!$B$7=NT!$U$2,VM!AQ12,0)</f>
        <v>0</v>
      </c>
      <c r="AI12" s="158">
        <f>+IF(OP!$B$7=NT!$U$2,VM!AR12,0)</f>
        <v>0</v>
      </c>
      <c r="AJ12" s="129"/>
      <c r="AK12" s="231">
        <f t="shared" si="4"/>
        <v>0</v>
      </c>
      <c r="AL12" s="231">
        <f t="shared" si="5"/>
        <v>0</v>
      </c>
      <c r="AM12" s="231">
        <f t="shared" si="6"/>
        <v>0</v>
      </c>
      <c r="AN12" s="231">
        <f t="shared" si="7"/>
        <v>0</v>
      </c>
      <c r="AO12" s="231">
        <f t="shared" si="8"/>
        <v>0</v>
      </c>
      <c r="AP12" s="231">
        <f t="shared" si="9"/>
        <v>0</v>
      </c>
      <c r="AQ12" s="231">
        <f t="shared" si="10"/>
        <v>0</v>
      </c>
      <c r="AR12" s="231">
        <f t="shared" si="11"/>
        <v>0</v>
      </c>
      <c r="AS12" s="231">
        <f t="shared" si="12"/>
        <v>0</v>
      </c>
      <c r="AT12" s="231">
        <f t="shared" si="13"/>
        <v>0</v>
      </c>
      <c r="AU12" s="231">
        <f t="shared" si="14"/>
        <v>0</v>
      </c>
      <c r="AV12" s="231">
        <f t="shared" si="15"/>
        <v>0</v>
      </c>
      <c r="AW12" s="231">
        <f t="shared" si="16"/>
        <v>0</v>
      </c>
    </row>
    <row r="13" spans="2:49">
      <c r="B13" s="162" t="str">
        <f>+OP!B15</f>
        <v>Nom Producte/Servei 6</v>
      </c>
      <c r="C13" s="195">
        <f t="shared" si="3"/>
        <v>0</v>
      </c>
      <c r="D13" s="222">
        <f>+OP!$E15</f>
        <v>0</v>
      </c>
      <c r="E13" s="195">
        <f t="shared" si="17"/>
        <v>0</v>
      </c>
      <c r="F13" s="714">
        <f>+OP!$I$15</f>
        <v>0</v>
      </c>
      <c r="G13" s="158">
        <f t="shared" si="18"/>
        <v>0</v>
      </c>
      <c r="H13" s="133"/>
      <c r="I13" s="158">
        <f>IF(OP!$B$7=NT!$U$2,OP!D15,0)</f>
        <v>0</v>
      </c>
      <c r="J13" s="158">
        <f>IF(OP!$B$7=NT!$U$2,OP!E52,0)</f>
        <v>0</v>
      </c>
      <c r="K13" s="158">
        <f>IF(OP!$B$7=NT!$U$2,OP!F52,0)</f>
        <v>0</v>
      </c>
      <c r="L13" s="158">
        <f>IF(OP!$B$7=NT!$U$2,OP!G52,0)</f>
        <v>0</v>
      </c>
      <c r="M13" s="158">
        <f>IF(OP!$B$7=NT!$U$2,OP!H52,0)</f>
        <v>0</v>
      </c>
      <c r="N13" s="158">
        <f>IF(OP!$B$7=NT!$U$2,OP!I52,0)</f>
        <v>0</v>
      </c>
      <c r="O13" s="158">
        <f>IF(OP!$B$7=NT!$U$2,OP!J52,0)</f>
        <v>0</v>
      </c>
      <c r="P13" s="158">
        <f>IF(OP!$B$7=NT!$U$2,OP!K52,0)</f>
        <v>0</v>
      </c>
      <c r="Q13" s="158">
        <f>IF(OP!$B$7=NT!$U$2,OP!L52,0)</f>
        <v>0</v>
      </c>
      <c r="R13" s="158">
        <f>IF(OP!$B$7=NT!$U$2,OP!M52,0)</f>
        <v>0</v>
      </c>
      <c r="S13" s="158">
        <f>IF(OP!$B$7=NT!$U$2,OP!N52,0)</f>
        <v>0</v>
      </c>
      <c r="T13" s="158">
        <f>IF(OP!$B$7=NT!$U$2,OP!O52,0)</f>
        <v>0</v>
      </c>
      <c r="U13" s="195">
        <f>IF(OP!$B$7=NT!$U$2,OP!P52,0)</f>
        <v>0</v>
      </c>
      <c r="V13" s="452"/>
      <c r="W13" s="158"/>
      <c r="X13" s="158">
        <f>+IF(OP!$B$7=NT!$U$2,VM!AG13,0)</f>
        <v>0</v>
      </c>
      <c r="Y13" s="158">
        <f>+IF(OP!$B$7=NT!$U$2,VM!AH13,0)</f>
        <v>0</v>
      </c>
      <c r="Z13" s="158">
        <f>+IF(OP!$B$7=NT!$U$2,VM!AI13,0)</f>
        <v>0</v>
      </c>
      <c r="AA13" s="158">
        <f>+IF(OP!$B$7=NT!$U$2,VM!AJ13,0)</f>
        <v>0</v>
      </c>
      <c r="AB13" s="158">
        <f>+IF(OP!$B$7=NT!$U$2,VM!AK13,0)</f>
        <v>0</v>
      </c>
      <c r="AC13" s="158">
        <f>+IF(OP!$B$7=NT!$U$2,VM!AL13,0)</f>
        <v>0</v>
      </c>
      <c r="AD13" s="158">
        <f>+IF(OP!$B$7=NT!$U$2,VM!AM13,0)</f>
        <v>0</v>
      </c>
      <c r="AE13" s="158">
        <f>+IF(OP!$B$7=NT!$U$2,VM!AN13,0)</f>
        <v>0</v>
      </c>
      <c r="AF13" s="158">
        <f>+IF(OP!$B$7=NT!$U$2,VM!AO13,0)</f>
        <v>0</v>
      </c>
      <c r="AG13" s="158">
        <f>+IF(OP!$B$7=NT!$U$2,VM!AP13,0)</f>
        <v>0</v>
      </c>
      <c r="AH13" s="158">
        <f>+IF(OP!$B$7=NT!$U$2,VM!AQ13,0)</f>
        <v>0</v>
      </c>
      <c r="AI13" s="158">
        <f>+IF(OP!$B$7=NT!$U$2,VM!AR13,0)</f>
        <v>0</v>
      </c>
      <c r="AJ13" s="129"/>
      <c r="AK13" s="231">
        <f t="shared" si="4"/>
        <v>0</v>
      </c>
      <c r="AL13" s="231">
        <f t="shared" si="5"/>
        <v>0</v>
      </c>
      <c r="AM13" s="231">
        <f t="shared" si="6"/>
        <v>0</v>
      </c>
      <c r="AN13" s="231">
        <f t="shared" si="7"/>
        <v>0</v>
      </c>
      <c r="AO13" s="231">
        <f t="shared" si="8"/>
        <v>0</v>
      </c>
      <c r="AP13" s="231">
        <f t="shared" si="9"/>
        <v>0</v>
      </c>
      <c r="AQ13" s="231">
        <f t="shared" si="10"/>
        <v>0</v>
      </c>
      <c r="AR13" s="231">
        <f t="shared" si="11"/>
        <v>0</v>
      </c>
      <c r="AS13" s="231">
        <f t="shared" si="12"/>
        <v>0</v>
      </c>
      <c r="AT13" s="231">
        <f t="shared" si="13"/>
        <v>0</v>
      </c>
      <c r="AU13" s="231">
        <f t="shared" si="14"/>
        <v>0</v>
      </c>
      <c r="AV13" s="231">
        <f t="shared" si="15"/>
        <v>0</v>
      </c>
      <c r="AW13" s="231">
        <f t="shared" si="16"/>
        <v>0</v>
      </c>
    </row>
    <row r="14" spans="2:49">
      <c r="B14" s="162" t="str">
        <f>+OP!B16</f>
        <v>Nom Producte/Servei 7</v>
      </c>
      <c r="C14" s="195">
        <f t="shared" si="3"/>
        <v>0</v>
      </c>
      <c r="D14" s="222">
        <f>+OP!$E16</f>
        <v>0</v>
      </c>
      <c r="E14" s="195">
        <f t="shared" si="17"/>
        <v>0</v>
      </c>
      <c r="F14" s="714">
        <f>+OP!$I$16</f>
        <v>0</v>
      </c>
      <c r="G14" s="158">
        <f t="shared" si="18"/>
        <v>0</v>
      </c>
      <c r="H14" s="133"/>
      <c r="I14" s="158">
        <f>IF(OP!$B$7=NT!$U$2,OP!D16,0)</f>
        <v>0</v>
      </c>
      <c r="J14" s="158">
        <f>IF(OP!$B$7=NT!$U$2,OP!E53,0)</f>
        <v>0</v>
      </c>
      <c r="K14" s="158">
        <f>IF(OP!$B$7=NT!$U$2,OP!F53,0)</f>
        <v>0</v>
      </c>
      <c r="L14" s="158">
        <f>IF(OP!$B$7=NT!$U$2,OP!G53,0)</f>
        <v>0</v>
      </c>
      <c r="M14" s="158">
        <f>IF(OP!$B$7=NT!$U$2,OP!H53,0)</f>
        <v>0</v>
      </c>
      <c r="N14" s="158">
        <f>IF(OP!$B$7=NT!$U$2,OP!I53,0)</f>
        <v>0</v>
      </c>
      <c r="O14" s="158">
        <f>IF(OP!$B$7=NT!$U$2,OP!J53,0)</f>
        <v>0</v>
      </c>
      <c r="P14" s="158">
        <f>IF(OP!$B$7=NT!$U$2,OP!K53,0)</f>
        <v>0</v>
      </c>
      <c r="Q14" s="158">
        <f>IF(OP!$B$7=NT!$U$2,OP!L53,0)</f>
        <v>0</v>
      </c>
      <c r="R14" s="158">
        <f>IF(OP!$B$7=NT!$U$2,OP!M53,0)</f>
        <v>0</v>
      </c>
      <c r="S14" s="158">
        <f>IF(OP!$B$7=NT!$U$2,OP!N53,0)</f>
        <v>0</v>
      </c>
      <c r="T14" s="158">
        <f>IF(OP!$B$7=NT!$U$2,OP!O53,0)</f>
        <v>0</v>
      </c>
      <c r="U14" s="195">
        <f>IF(OP!$B$7=NT!$U$2,OP!P53,0)</f>
        <v>0</v>
      </c>
      <c r="V14" s="452"/>
      <c r="W14" s="158"/>
      <c r="X14" s="158">
        <f>+IF(OP!$B$7=NT!$U$2,VM!AG14,0)</f>
        <v>0</v>
      </c>
      <c r="Y14" s="158">
        <f>+IF(OP!$B$7=NT!$U$2,VM!AH14,0)</f>
        <v>0</v>
      </c>
      <c r="Z14" s="158">
        <f>+IF(OP!$B$7=NT!$U$2,VM!AI14,0)</f>
        <v>0</v>
      </c>
      <c r="AA14" s="158">
        <f>+IF(OP!$B$7=NT!$U$2,VM!AJ14,0)</f>
        <v>0</v>
      </c>
      <c r="AB14" s="158">
        <f>+IF(OP!$B$7=NT!$U$2,VM!AK14,0)</f>
        <v>0</v>
      </c>
      <c r="AC14" s="158">
        <f>+IF(OP!$B$7=NT!$U$2,VM!AL14,0)</f>
        <v>0</v>
      </c>
      <c r="AD14" s="158">
        <f>+IF(OP!$B$7=NT!$U$2,VM!AM14,0)</f>
        <v>0</v>
      </c>
      <c r="AE14" s="158">
        <f>+IF(OP!$B$7=NT!$U$2,VM!AN14,0)</f>
        <v>0</v>
      </c>
      <c r="AF14" s="158">
        <f>+IF(OP!$B$7=NT!$U$2,VM!AO14,0)</f>
        <v>0</v>
      </c>
      <c r="AG14" s="158">
        <f>+IF(OP!$B$7=NT!$U$2,VM!AP14,0)</f>
        <v>0</v>
      </c>
      <c r="AH14" s="158">
        <f>+IF(OP!$B$7=NT!$U$2,VM!AQ14,0)</f>
        <v>0</v>
      </c>
      <c r="AI14" s="158">
        <f>+IF(OP!$B$7=NT!$U$2,VM!AR14,0)</f>
        <v>0</v>
      </c>
      <c r="AJ14" s="129"/>
      <c r="AK14" s="231">
        <f t="shared" si="4"/>
        <v>0</v>
      </c>
      <c r="AL14" s="231">
        <f t="shared" si="5"/>
        <v>0</v>
      </c>
      <c r="AM14" s="231">
        <f t="shared" si="6"/>
        <v>0</v>
      </c>
      <c r="AN14" s="231">
        <f t="shared" si="7"/>
        <v>0</v>
      </c>
      <c r="AO14" s="231">
        <f t="shared" si="8"/>
        <v>0</v>
      </c>
      <c r="AP14" s="231">
        <f t="shared" si="9"/>
        <v>0</v>
      </c>
      <c r="AQ14" s="231">
        <f t="shared" si="10"/>
        <v>0</v>
      </c>
      <c r="AR14" s="231">
        <f t="shared" si="11"/>
        <v>0</v>
      </c>
      <c r="AS14" s="231">
        <f t="shared" si="12"/>
        <v>0</v>
      </c>
      <c r="AT14" s="231">
        <f t="shared" si="13"/>
        <v>0</v>
      </c>
      <c r="AU14" s="231">
        <f t="shared" si="14"/>
        <v>0</v>
      </c>
      <c r="AV14" s="231">
        <f t="shared" si="15"/>
        <v>0</v>
      </c>
      <c r="AW14" s="231">
        <f t="shared" si="16"/>
        <v>0</v>
      </c>
    </row>
    <row r="15" spans="2:49">
      <c r="B15" s="162" t="str">
        <f>+OP!B17</f>
        <v>Nom Producte/Servei 8</v>
      </c>
      <c r="C15" s="195">
        <f t="shared" si="3"/>
        <v>0</v>
      </c>
      <c r="D15" s="222">
        <f>+OP!$E17</f>
        <v>0</v>
      </c>
      <c r="E15" s="195">
        <f t="shared" si="17"/>
        <v>0</v>
      </c>
      <c r="F15" s="714">
        <f>+OP!$I$17</f>
        <v>0</v>
      </c>
      <c r="G15" s="158">
        <f t="shared" si="18"/>
        <v>0</v>
      </c>
      <c r="H15" s="133"/>
      <c r="I15" s="158">
        <f>IF(OP!$B$7=NT!$U$2,OP!D17,0)</f>
        <v>0</v>
      </c>
      <c r="J15" s="158">
        <f>IF(OP!$B$7=NT!$U$2,OP!E54,0)</f>
        <v>0</v>
      </c>
      <c r="K15" s="158">
        <f>IF(OP!$B$7=NT!$U$2,OP!F54,0)</f>
        <v>0</v>
      </c>
      <c r="L15" s="158">
        <f>IF(OP!$B$7=NT!$U$2,OP!G54,0)</f>
        <v>0</v>
      </c>
      <c r="M15" s="158">
        <f>IF(OP!$B$7=NT!$U$2,OP!H54,0)</f>
        <v>0</v>
      </c>
      <c r="N15" s="158">
        <f>IF(OP!$B$7=NT!$U$2,OP!I54,0)</f>
        <v>0</v>
      </c>
      <c r="O15" s="158">
        <f>IF(OP!$B$7=NT!$U$2,OP!J54,0)</f>
        <v>0</v>
      </c>
      <c r="P15" s="158">
        <f>IF(OP!$B$7=NT!$U$2,OP!K54,0)</f>
        <v>0</v>
      </c>
      <c r="Q15" s="158">
        <f>IF(OP!$B$7=NT!$U$2,OP!L54,0)</f>
        <v>0</v>
      </c>
      <c r="R15" s="158">
        <f>IF(OP!$B$7=NT!$U$2,OP!M54,0)</f>
        <v>0</v>
      </c>
      <c r="S15" s="158">
        <f>IF(OP!$B$7=NT!$U$2,OP!N54,0)</f>
        <v>0</v>
      </c>
      <c r="T15" s="158">
        <f>IF(OP!$B$7=NT!$U$2,OP!O54,0)</f>
        <v>0</v>
      </c>
      <c r="U15" s="195">
        <f>IF(OP!$B$7=NT!$U$2,OP!P54,0)</f>
        <v>0</v>
      </c>
      <c r="V15" s="452"/>
      <c r="W15" s="158"/>
      <c r="X15" s="158">
        <f>+IF(OP!$B$7=NT!$U$2,VM!AG15,0)</f>
        <v>0</v>
      </c>
      <c r="Y15" s="158">
        <f>+IF(OP!$B$7=NT!$U$2,VM!AH15,0)</f>
        <v>0</v>
      </c>
      <c r="Z15" s="158">
        <f>+IF(OP!$B$7=NT!$U$2,VM!AI15,0)</f>
        <v>0</v>
      </c>
      <c r="AA15" s="158">
        <f>+IF(OP!$B$7=NT!$U$2,VM!AJ15,0)</f>
        <v>0</v>
      </c>
      <c r="AB15" s="158">
        <f>+IF(OP!$B$7=NT!$U$2,VM!AK15,0)</f>
        <v>0</v>
      </c>
      <c r="AC15" s="158">
        <f>+IF(OP!$B$7=NT!$U$2,VM!AL15,0)</f>
        <v>0</v>
      </c>
      <c r="AD15" s="158">
        <f>+IF(OP!$B$7=NT!$U$2,VM!AM15,0)</f>
        <v>0</v>
      </c>
      <c r="AE15" s="158">
        <f>+IF(OP!$B$7=NT!$U$2,VM!AN15,0)</f>
        <v>0</v>
      </c>
      <c r="AF15" s="158">
        <f>+IF(OP!$B$7=NT!$U$2,VM!AO15,0)</f>
        <v>0</v>
      </c>
      <c r="AG15" s="158">
        <f>+IF(OP!$B$7=NT!$U$2,VM!AP15,0)</f>
        <v>0</v>
      </c>
      <c r="AH15" s="158">
        <f>+IF(OP!$B$7=NT!$U$2,VM!AQ15,0)</f>
        <v>0</v>
      </c>
      <c r="AI15" s="158">
        <f>+IF(OP!$B$7=NT!$U$2,VM!AR15,0)</f>
        <v>0</v>
      </c>
      <c r="AJ15" s="129"/>
      <c r="AK15" s="231">
        <f t="shared" si="4"/>
        <v>0</v>
      </c>
      <c r="AL15" s="231">
        <f t="shared" si="5"/>
        <v>0</v>
      </c>
      <c r="AM15" s="231">
        <f t="shared" si="6"/>
        <v>0</v>
      </c>
      <c r="AN15" s="231">
        <f t="shared" si="7"/>
        <v>0</v>
      </c>
      <c r="AO15" s="231">
        <f t="shared" si="8"/>
        <v>0</v>
      </c>
      <c r="AP15" s="231">
        <f t="shared" si="9"/>
        <v>0</v>
      </c>
      <c r="AQ15" s="231">
        <f t="shared" si="10"/>
        <v>0</v>
      </c>
      <c r="AR15" s="231">
        <f t="shared" si="11"/>
        <v>0</v>
      </c>
      <c r="AS15" s="231">
        <f t="shared" si="12"/>
        <v>0</v>
      </c>
      <c r="AT15" s="231">
        <f t="shared" si="13"/>
        <v>0</v>
      </c>
      <c r="AU15" s="231">
        <f t="shared" si="14"/>
        <v>0</v>
      </c>
      <c r="AV15" s="231">
        <f t="shared" si="15"/>
        <v>0</v>
      </c>
      <c r="AW15" s="231">
        <f t="shared" si="16"/>
        <v>0</v>
      </c>
    </row>
    <row r="16" spans="2:49">
      <c r="B16" s="162" t="str">
        <f>+OP!B18</f>
        <v>Nom Producte/Servei 9</v>
      </c>
      <c r="C16" s="195">
        <f t="shared" si="3"/>
        <v>0</v>
      </c>
      <c r="D16" s="222">
        <f>+OP!$E18</f>
        <v>0</v>
      </c>
      <c r="E16" s="195">
        <f t="shared" si="17"/>
        <v>0</v>
      </c>
      <c r="F16" s="714">
        <f>+OP!$I$18</f>
        <v>0</v>
      </c>
      <c r="G16" s="158">
        <f t="shared" si="18"/>
        <v>0</v>
      </c>
      <c r="H16" s="133"/>
      <c r="I16" s="158">
        <f>IF(OP!$B$7=NT!$U$2,OP!D18,0)</f>
        <v>0</v>
      </c>
      <c r="J16" s="158">
        <f>IF(OP!$B$7=NT!$U$2,OP!E55,0)</f>
        <v>0</v>
      </c>
      <c r="K16" s="158">
        <f>IF(OP!$B$7=NT!$U$2,OP!F55,0)</f>
        <v>0</v>
      </c>
      <c r="L16" s="158">
        <f>IF(OP!$B$7=NT!$U$2,OP!G55,0)</f>
        <v>0</v>
      </c>
      <c r="M16" s="158">
        <f>IF(OP!$B$7=NT!$U$2,OP!H55,0)</f>
        <v>0</v>
      </c>
      <c r="N16" s="158">
        <f>IF(OP!$B$7=NT!$U$2,OP!I55,0)</f>
        <v>0</v>
      </c>
      <c r="O16" s="158">
        <f>IF(OP!$B$7=NT!$U$2,OP!J55,0)</f>
        <v>0</v>
      </c>
      <c r="P16" s="158">
        <f>IF(OP!$B$7=NT!$U$2,OP!K55,0)</f>
        <v>0</v>
      </c>
      <c r="Q16" s="158">
        <f>IF(OP!$B$7=NT!$U$2,OP!L55,0)</f>
        <v>0</v>
      </c>
      <c r="R16" s="158">
        <f>IF(OP!$B$7=NT!$U$2,OP!M55,0)</f>
        <v>0</v>
      </c>
      <c r="S16" s="158">
        <f>IF(OP!$B$7=NT!$U$2,OP!N55,0)</f>
        <v>0</v>
      </c>
      <c r="T16" s="158">
        <f>IF(OP!$B$7=NT!$U$2,OP!O55,0)</f>
        <v>0</v>
      </c>
      <c r="U16" s="195">
        <f>IF(OP!$B$7=NT!$U$2,OP!P55,0)</f>
        <v>0</v>
      </c>
      <c r="V16" s="452"/>
      <c r="W16" s="158"/>
      <c r="X16" s="158">
        <f>+IF(OP!$B$7=NT!$U$2,VM!AG16,0)</f>
        <v>0</v>
      </c>
      <c r="Y16" s="158">
        <f>+IF(OP!$B$7=NT!$U$2,VM!AH16,0)</f>
        <v>0</v>
      </c>
      <c r="Z16" s="158">
        <f>+IF(OP!$B$7=NT!$U$2,VM!AI16,0)</f>
        <v>0</v>
      </c>
      <c r="AA16" s="158">
        <f>+IF(OP!$B$7=NT!$U$2,VM!AJ16,0)</f>
        <v>0</v>
      </c>
      <c r="AB16" s="158">
        <f>+IF(OP!$B$7=NT!$U$2,VM!AK16,0)</f>
        <v>0</v>
      </c>
      <c r="AC16" s="158">
        <f>+IF(OP!$B$7=NT!$U$2,VM!AL16,0)</f>
        <v>0</v>
      </c>
      <c r="AD16" s="158">
        <f>+IF(OP!$B$7=NT!$U$2,VM!AM16,0)</f>
        <v>0</v>
      </c>
      <c r="AE16" s="158">
        <f>+IF(OP!$B$7=NT!$U$2,VM!AN16,0)</f>
        <v>0</v>
      </c>
      <c r="AF16" s="158">
        <f>+IF(OP!$B$7=NT!$U$2,VM!AO16,0)</f>
        <v>0</v>
      </c>
      <c r="AG16" s="158">
        <f>+IF(OP!$B$7=NT!$U$2,VM!AP16,0)</f>
        <v>0</v>
      </c>
      <c r="AH16" s="158">
        <f>+IF(OP!$B$7=NT!$U$2,VM!AQ16,0)</f>
        <v>0</v>
      </c>
      <c r="AI16" s="158">
        <f>+IF(OP!$B$7=NT!$U$2,VM!AR16,0)</f>
        <v>0</v>
      </c>
      <c r="AJ16" s="129"/>
      <c r="AK16" s="231">
        <f t="shared" si="4"/>
        <v>0</v>
      </c>
      <c r="AL16" s="231">
        <f t="shared" si="5"/>
        <v>0</v>
      </c>
      <c r="AM16" s="231">
        <f t="shared" si="6"/>
        <v>0</v>
      </c>
      <c r="AN16" s="231">
        <f t="shared" si="7"/>
        <v>0</v>
      </c>
      <c r="AO16" s="231">
        <f t="shared" si="8"/>
        <v>0</v>
      </c>
      <c r="AP16" s="231">
        <f t="shared" si="9"/>
        <v>0</v>
      </c>
      <c r="AQ16" s="231">
        <f t="shared" si="10"/>
        <v>0</v>
      </c>
      <c r="AR16" s="231">
        <f t="shared" si="11"/>
        <v>0</v>
      </c>
      <c r="AS16" s="231">
        <f t="shared" si="12"/>
        <v>0</v>
      </c>
      <c r="AT16" s="231">
        <f t="shared" si="13"/>
        <v>0</v>
      </c>
      <c r="AU16" s="231">
        <f t="shared" si="14"/>
        <v>0</v>
      </c>
      <c r="AV16" s="231">
        <f t="shared" si="15"/>
        <v>0</v>
      </c>
      <c r="AW16" s="231">
        <f t="shared" si="16"/>
        <v>0</v>
      </c>
    </row>
    <row r="17" spans="2:49">
      <c r="B17" s="162" t="str">
        <f>+OP!B19</f>
        <v>Nom Producte/Servei 10</v>
      </c>
      <c r="C17" s="195">
        <f t="shared" si="3"/>
        <v>0</v>
      </c>
      <c r="D17" s="222">
        <f>+OP!$E19</f>
        <v>0</v>
      </c>
      <c r="E17" s="195">
        <f t="shared" si="17"/>
        <v>0</v>
      </c>
      <c r="F17" s="714">
        <f>+OP!$I$19</f>
        <v>0</v>
      </c>
      <c r="G17" s="158">
        <f t="shared" si="18"/>
        <v>0</v>
      </c>
      <c r="H17" s="133"/>
      <c r="I17" s="158">
        <f>IF(OP!$B$7=NT!$U$2,OP!D19,0)</f>
        <v>0</v>
      </c>
      <c r="J17" s="158">
        <f>IF(OP!$B$7=NT!$U$2,OP!E56,0)</f>
        <v>0</v>
      </c>
      <c r="K17" s="158">
        <f>IF(OP!$B$7=NT!$U$2,OP!F56,0)</f>
        <v>0</v>
      </c>
      <c r="L17" s="158">
        <f>IF(OP!$B$7=NT!$U$2,OP!G56,0)</f>
        <v>0</v>
      </c>
      <c r="M17" s="158">
        <f>IF(OP!$B$7=NT!$U$2,OP!H56,0)</f>
        <v>0</v>
      </c>
      <c r="N17" s="158">
        <f>IF(OP!$B$7=NT!$U$2,OP!I56,0)</f>
        <v>0</v>
      </c>
      <c r="O17" s="158">
        <f>IF(OP!$B$7=NT!$U$2,OP!J56,0)</f>
        <v>0</v>
      </c>
      <c r="P17" s="158">
        <f>IF(OP!$B$7=NT!$U$2,OP!K56,0)</f>
        <v>0</v>
      </c>
      <c r="Q17" s="158">
        <f>IF(OP!$B$7=NT!$U$2,OP!L56,0)</f>
        <v>0</v>
      </c>
      <c r="R17" s="158">
        <f>IF(OP!$B$7=NT!$U$2,OP!M56,0)</f>
        <v>0</v>
      </c>
      <c r="S17" s="158">
        <f>IF(OP!$B$7=NT!$U$2,OP!N56,0)</f>
        <v>0</v>
      </c>
      <c r="T17" s="158">
        <f>IF(OP!$B$7=NT!$U$2,OP!O56,0)</f>
        <v>0</v>
      </c>
      <c r="U17" s="195">
        <f>IF(OP!$B$7=NT!$U$2,OP!P56,0)</f>
        <v>0</v>
      </c>
      <c r="V17" s="452"/>
      <c r="W17" s="158"/>
      <c r="X17" s="158">
        <f>+IF(OP!$B$7=NT!$U$2,VM!AG17,0)</f>
        <v>0</v>
      </c>
      <c r="Y17" s="158">
        <f>+IF(OP!$B$7=NT!$U$2,VM!AH17,0)</f>
        <v>0</v>
      </c>
      <c r="Z17" s="158">
        <f>+IF(OP!$B$7=NT!$U$2,VM!AI17,0)</f>
        <v>0</v>
      </c>
      <c r="AA17" s="158">
        <f>+IF(OP!$B$7=NT!$U$2,VM!AJ17,0)</f>
        <v>0</v>
      </c>
      <c r="AB17" s="158">
        <f>+IF(OP!$B$7=NT!$U$2,VM!AK17,0)</f>
        <v>0</v>
      </c>
      <c r="AC17" s="158">
        <f>+IF(OP!$B$7=NT!$U$2,VM!AL17,0)</f>
        <v>0</v>
      </c>
      <c r="AD17" s="158">
        <f>+IF(OP!$B$7=NT!$U$2,VM!AM17,0)</f>
        <v>0</v>
      </c>
      <c r="AE17" s="158">
        <f>+IF(OP!$B$7=NT!$U$2,VM!AN17,0)</f>
        <v>0</v>
      </c>
      <c r="AF17" s="158">
        <f>+IF(OP!$B$7=NT!$U$2,VM!AO17,0)</f>
        <v>0</v>
      </c>
      <c r="AG17" s="158">
        <f>+IF(OP!$B$7=NT!$U$2,VM!AP17,0)</f>
        <v>0</v>
      </c>
      <c r="AH17" s="158">
        <f>+IF(OP!$B$7=NT!$U$2,VM!AQ17,0)</f>
        <v>0</v>
      </c>
      <c r="AI17" s="158">
        <f>+IF(OP!$B$7=NT!$U$2,VM!AR17,0)</f>
        <v>0</v>
      </c>
      <c r="AJ17" s="129"/>
      <c r="AK17" s="231">
        <f t="shared" si="4"/>
        <v>0</v>
      </c>
      <c r="AL17" s="231">
        <f t="shared" si="5"/>
        <v>0</v>
      </c>
      <c r="AM17" s="231">
        <f t="shared" si="6"/>
        <v>0</v>
      </c>
      <c r="AN17" s="231">
        <f t="shared" si="7"/>
        <v>0</v>
      </c>
      <c r="AO17" s="231">
        <f t="shared" si="8"/>
        <v>0</v>
      </c>
      <c r="AP17" s="231">
        <f t="shared" si="9"/>
        <v>0</v>
      </c>
      <c r="AQ17" s="231">
        <f t="shared" si="10"/>
        <v>0</v>
      </c>
      <c r="AR17" s="231">
        <f t="shared" si="11"/>
        <v>0</v>
      </c>
      <c r="AS17" s="231">
        <f t="shared" si="12"/>
        <v>0</v>
      </c>
      <c r="AT17" s="231">
        <f t="shared" si="13"/>
        <v>0</v>
      </c>
      <c r="AU17" s="231">
        <f t="shared" si="14"/>
        <v>0</v>
      </c>
      <c r="AV17" s="231">
        <f t="shared" si="15"/>
        <v>0</v>
      </c>
      <c r="AW17" s="231">
        <f t="shared" si="16"/>
        <v>0</v>
      </c>
    </row>
    <row r="18" spans="2:49">
      <c r="B18" s="162" t="str">
        <f>+OP!B20</f>
        <v>Nom Producte/Servei 11</v>
      </c>
      <c r="C18" s="195">
        <f t="shared" si="3"/>
        <v>0</v>
      </c>
      <c r="D18" s="222">
        <f>+OP!$E20</f>
        <v>0</v>
      </c>
      <c r="E18" s="195">
        <f t="shared" si="17"/>
        <v>0</v>
      </c>
      <c r="F18" s="714">
        <f>+OP!$I$20</f>
        <v>0</v>
      </c>
      <c r="G18" s="158">
        <f t="shared" si="18"/>
        <v>0</v>
      </c>
      <c r="H18" s="133"/>
      <c r="I18" s="158">
        <f>IF(OP!$B$7=NT!$U$2,OP!D20,0)</f>
        <v>0</v>
      </c>
      <c r="J18" s="158">
        <f>IF(OP!$B$7=NT!$U$2,OP!E57,0)</f>
        <v>0</v>
      </c>
      <c r="K18" s="158">
        <f>IF(OP!$B$7=NT!$U$2,OP!F57,0)</f>
        <v>0</v>
      </c>
      <c r="L18" s="158">
        <f>IF(OP!$B$7=NT!$U$2,OP!G57,0)</f>
        <v>0</v>
      </c>
      <c r="M18" s="158">
        <f>IF(OP!$B$7=NT!$U$2,OP!H57,0)</f>
        <v>0</v>
      </c>
      <c r="N18" s="158">
        <f>IF(OP!$B$7=NT!$U$2,OP!I57,0)</f>
        <v>0</v>
      </c>
      <c r="O18" s="158">
        <f>IF(OP!$B$7=NT!$U$2,OP!J57,0)</f>
        <v>0</v>
      </c>
      <c r="P18" s="158">
        <f>IF(OP!$B$7=NT!$U$2,OP!K57,0)</f>
        <v>0</v>
      </c>
      <c r="Q18" s="158">
        <f>IF(OP!$B$7=NT!$U$2,OP!L57,0)</f>
        <v>0</v>
      </c>
      <c r="R18" s="158">
        <f>IF(OP!$B$7=NT!$U$2,OP!M57,0)</f>
        <v>0</v>
      </c>
      <c r="S18" s="158">
        <f>IF(OP!$B$7=NT!$U$2,OP!N57,0)</f>
        <v>0</v>
      </c>
      <c r="T18" s="158">
        <f>IF(OP!$B$7=NT!$U$2,OP!O57,0)</f>
        <v>0</v>
      </c>
      <c r="U18" s="195">
        <f>IF(OP!$B$7=NT!$U$2,OP!P57,0)</f>
        <v>0</v>
      </c>
      <c r="V18" s="452"/>
      <c r="W18" s="158"/>
      <c r="X18" s="158">
        <f>+IF(OP!$B$7=NT!$U$2,VM!AG18,0)</f>
        <v>0</v>
      </c>
      <c r="Y18" s="158">
        <f>+IF(OP!$B$7=NT!$U$2,VM!AH18,0)</f>
        <v>0</v>
      </c>
      <c r="Z18" s="158">
        <f>+IF(OP!$B$7=NT!$U$2,VM!AI18,0)</f>
        <v>0</v>
      </c>
      <c r="AA18" s="158">
        <f>+IF(OP!$B$7=NT!$U$2,VM!AJ18,0)</f>
        <v>0</v>
      </c>
      <c r="AB18" s="158">
        <f>+IF(OP!$B$7=NT!$U$2,VM!AK18,0)</f>
        <v>0</v>
      </c>
      <c r="AC18" s="158">
        <f>+IF(OP!$B$7=NT!$U$2,VM!AL18,0)</f>
        <v>0</v>
      </c>
      <c r="AD18" s="158">
        <f>+IF(OP!$B$7=NT!$U$2,VM!AM18,0)</f>
        <v>0</v>
      </c>
      <c r="AE18" s="158">
        <f>+IF(OP!$B$7=NT!$U$2,VM!AN18,0)</f>
        <v>0</v>
      </c>
      <c r="AF18" s="158">
        <f>+IF(OP!$B$7=NT!$U$2,VM!AO18,0)</f>
        <v>0</v>
      </c>
      <c r="AG18" s="158">
        <f>+IF(OP!$B$7=NT!$U$2,VM!AP18,0)</f>
        <v>0</v>
      </c>
      <c r="AH18" s="158">
        <f>+IF(OP!$B$7=NT!$U$2,VM!AQ18,0)</f>
        <v>0</v>
      </c>
      <c r="AI18" s="158">
        <f>+IF(OP!$B$7=NT!$U$2,VM!AR18,0)</f>
        <v>0</v>
      </c>
      <c r="AJ18" s="129"/>
      <c r="AK18" s="231">
        <f t="shared" si="4"/>
        <v>0</v>
      </c>
      <c r="AL18" s="231">
        <f t="shared" si="5"/>
        <v>0</v>
      </c>
      <c r="AM18" s="231">
        <f t="shared" si="6"/>
        <v>0</v>
      </c>
      <c r="AN18" s="231">
        <f t="shared" si="7"/>
        <v>0</v>
      </c>
      <c r="AO18" s="231">
        <f t="shared" si="8"/>
        <v>0</v>
      </c>
      <c r="AP18" s="231">
        <f t="shared" si="9"/>
        <v>0</v>
      </c>
      <c r="AQ18" s="231">
        <f t="shared" si="10"/>
        <v>0</v>
      </c>
      <c r="AR18" s="231">
        <f t="shared" si="11"/>
        <v>0</v>
      </c>
      <c r="AS18" s="231">
        <f t="shared" si="12"/>
        <v>0</v>
      </c>
      <c r="AT18" s="231">
        <f t="shared" si="13"/>
        <v>0</v>
      </c>
      <c r="AU18" s="231">
        <f t="shared" si="14"/>
        <v>0</v>
      </c>
      <c r="AV18" s="231">
        <f t="shared" si="15"/>
        <v>0</v>
      </c>
      <c r="AW18" s="231">
        <f t="shared" si="16"/>
        <v>0</v>
      </c>
    </row>
    <row r="19" spans="2:49">
      <c r="B19" s="162" t="str">
        <f>+OP!B21</f>
        <v>Nom Producte/Servei 12</v>
      </c>
      <c r="C19" s="195">
        <f t="shared" si="3"/>
        <v>0</v>
      </c>
      <c r="D19" s="222">
        <f>+OP!$E21</f>
        <v>0</v>
      </c>
      <c r="E19" s="195">
        <f t="shared" si="17"/>
        <v>0</v>
      </c>
      <c r="F19" s="714">
        <f>+OP!$I$21</f>
        <v>0</v>
      </c>
      <c r="G19" s="158">
        <f t="shared" si="18"/>
        <v>0</v>
      </c>
      <c r="H19" s="133"/>
      <c r="I19" s="158">
        <f>IF(OP!$B$7=NT!$U$2,OP!D21,0)</f>
        <v>0</v>
      </c>
      <c r="J19" s="158">
        <f>IF(OP!$B$7=NT!$U$2,OP!E58,0)</f>
        <v>0</v>
      </c>
      <c r="K19" s="158">
        <f>IF(OP!$B$7=NT!$U$2,OP!F58,0)</f>
        <v>0</v>
      </c>
      <c r="L19" s="158">
        <f>IF(OP!$B$7=NT!$U$2,OP!G58,0)</f>
        <v>0</v>
      </c>
      <c r="M19" s="158">
        <f>IF(OP!$B$7=NT!$U$2,OP!H58,0)</f>
        <v>0</v>
      </c>
      <c r="N19" s="158">
        <f>IF(OP!$B$7=NT!$U$2,OP!I58,0)</f>
        <v>0</v>
      </c>
      <c r="O19" s="158">
        <f>IF(OP!$B$7=NT!$U$2,OP!J58,0)</f>
        <v>0</v>
      </c>
      <c r="P19" s="158">
        <f>IF(OP!$B$7=NT!$U$2,OP!K58,0)</f>
        <v>0</v>
      </c>
      <c r="Q19" s="158">
        <f>IF(OP!$B$7=NT!$U$2,OP!L58,0)</f>
        <v>0</v>
      </c>
      <c r="R19" s="158">
        <f>IF(OP!$B$7=NT!$U$2,OP!M58,0)</f>
        <v>0</v>
      </c>
      <c r="S19" s="158">
        <f>IF(OP!$B$7=NT!$U$2,OP!N58,0)</f>
        <v>0</v>
      </c>
      <c r="T19" s="158">
        <f>IF(OP!$B$7=NT!$U$2,OP!O58,0)</f>
        <v>0</v>
      </c>
      <c r="U19" s="195">
        <f>IF(OP!$B$7=NT!$U$2,OP!P58,0)</f>
        <v>0</v>
      </c>
      <c r="V19" s="452"/>
      <c r="W19" s="158"/>
      <c r="X19" s="158">
        <f>+IF(OP!$B$7=NT!$U$2,VM!AG19,0)</f>
        <v>0</v>
      </c>
      <c r="Y19" s="158">
        <f>+IF(OP!$B$7=NT!$U$2,VM!AH19,0)</f>
        <v>0</v>
      </c>
      <c r="Z19" s="158">
        <f>+IF(OP!$B$7=NT!$U$2,VM!AI19,0)</f>
        <v>0</v>
      </c>
      <c r="AA19" s="158">
        <f>+IF(OP!$B$7=NT!$U$2,VM!AJ19,0)</f>
        <v>0</v>
      </c>
      <c r="AB19" s="158">
        <f>+IF(OP!$B$7=NT!$U$2,VM!AK19,0)</f>
        <v>0</v>
      </c>
      <c r="AC19" s="158">
        <f>+IF(OP!$B$7=NT!$U$2,VM!AL19,0)</f>
        <v>0</v>
      </c>
      <c r="AD19" s="158">
        <f>+IF(OP!$B$7=NT!$U$2,VM!AM19,0)</f>
        <v>0</v>
      </c>
      <c r="AE19" s="158">
        <f>+IF(OP!$B$7=NT!$U$2,VM!AN19,0)</f>
        <v>0</v>
      </c>
      <c r="AF19" s="158">
        <f>+IF(OP!$B$7=NT!$U$2,VM!AO19,0)</f>
        <v>0</v>
      </c>
      <c r="AG19" s="158">
        <f>+IF(OP!$B$7=NT!$U$2,VM!AP19,0)</f>
        <v>0</v>
      </c>
      <c r="AH19" s="158">
        <f>+IF(OP!$B$7=NT!$U$2,VM!AQ19,0)</f>
        <v>0</v>
      </c>
      <c r="AI19" s="158">
        <f>+IF(OP!$B$7=NT!$U$2,VM!AR19,0)</f>
        <v>0</v>
      </c>
      <c r="AJ19" s="129"/>
      <c r="AK19" s="231">
        <f t="shared" si="4"/>
        <v>0</v>
      </c>
      <c r="AL19" s="231">
        <f t="shared" si="5"/>
        <v>0</v>
      </c>
      <c r="AM19" s="231">
        <f t="shared" si="6"/>
        <v>0</v>
      </c>
      <c r="AN19" s="231">
        <f t="shared" si="7"/>
        <v>0</v>
      </c>
      <c r="AO19" s="231">
        <f t="shared" si="8"/>
        <v>0</v>
      </c>
      <c r="AP19" s="231">
        <f t="shared" si="9"/>
        <v>0</v>
      </c>
      <c r="AQ19" s="231">
        <f t="shared" si="10"/>
        <v>0</v>
      </c>
      <c r="AR19" s="231">
        <f t="shared" si="11"/>
        <v>0</v>
      </c>
      <c r="AS19" s="231">
        <f t="shared" si="12"/>
        <v>0</v>
      </c>
      <c r="AT19" s="231">
        <f t="shared" si="13"/>
        <v>0</v>
      </c>
      <c r="AU19" s="231">
        <f t="shared" si="14"/>
        <v>0</v>
      </c>
      <c r="AV19" s="231">
        <f t="shared" si="15"/>
        <v>0</v>
      </c>
      <c r="AW19" s="231">
        <f t="shared" si="16"/>
        <v>0</v>
      </c>
    </row>
    <row r="20" spans="2:49">
      <c r="B20" s="162" t="str">
        <f>+OP!B22</f>
        <v>Nom Producte/Servei 13</v>
      </c>
      <c r="C20" s="195">
        <f t="shared" si="3"/>
        <v>0</v>
      </c>
      <c r="D20" s="222">
        <f>+OP!$E22</f>
        <v>0</v>
      </c>
      <c r="E20" s="195">
        <f t="shared" si="17"/>
        <v>0</v>
      </c>
      <c r="F20" s="714">
        <f>+OP!$I$22</f>
        <v>0</v>
      </c>
      <c r="G20" s="158">
        <f t="shared" si="18"/>
        <v>0</v>
      </c>
      <c r="H20" s="133"/>
      <c r="I20" s="158">
        <f>IF(OP!$B$7=NT!$U$2,OP!D22,0)</f>
        <v>0</v>
      </c>
      <c r="J20" s="158">
        <f>IF(OP!$B$7=NT!$U$2,OP!E59,0)</f>
        <v>0</v>
      </c>
      <c r="K20" s="158">
        <f>IF(OP!$B$7=NT!$U$2,OP!F59,0)</f>
        <v>0</v>
      </c>
      <c r="L20" s="158">
        <f>IF(OP!$B$7=NT!$U$2,OP!G59,0)</f>
        <v>0</v>
      </c>
      <c r="M20" s="158">
        <f>IF(OP!$B$7=NT!$U$2,OP!H59,0)</f>
        <v>0</v>
      </c>
      <c r="N20" s="158">
        <f>IF(OP!$B$7=NT!$U$2,OP!I59,0)</f>
        <v>0</v>
      </c>
      <c r="O20" s="158">
        <f>IF(OP!$B$7=NT!$U$2,OP!J59,0)</f>
        <v>0</v>
      </c>
      <c r="P20" s="158">
        <f>IF(OP!$B$7=NT!$U$2,OP!K59,0)</f>
        <v>0</v>
      </c>
      <c r="Q20" s="158">
        <f>IF(OP!$B$7=NT!$U$2,OP!L59,0)</f>
        <v>0</v>
      </c>
      <c r="R20" s="158">
        <f>IF(OP!$B$7=NT!$U$2,OP!M59,0)</f>
        <v>0</v>
      </c>
      <c r="S20" s="158">
        <f>IF(OP!$B$7=NT!$U$2,OP!N59,0)</f>
        <v>0</v>
      </c>
      <c r="T20" s="158">
        <f>IF(OP!$B$7=NT!$U$2,OP!O59,0)</f>
        <v>0</v>
      </c>
      <c r="U20" s="195">
        <f>IF(OP!$B$7=NT!$U$2,OP!P59,0)</f>
        <v>0</v>
      </c>
      <c r="V20" s="452"/>
      <c r="W20" s="158"/>
      <c r="X20" s="158">
        <f>+IF(OP!$B$7=NT!$U$2,VM!AG20,0)</f>
        <v>0</v>
      </c>
      <c r="Y20" s="158">
        <f>+IF(OP!$B$7=NT!$U$2,VM!AH20,0)</f>
        <v>0</v>
      </c>
      <c r="Z20" s="158">
        <f>+IF(OP!$B$7=NT!$U$2,VM!AI20,0)</f>
        <v>0</v>
      </c>
      <c r="AA20" s="158">
        <f>+IF(OP!$B$7=NT!$U$2,VM!AJ20,0)</f>
        <v>0</v>
      </c>
      <c r="AB20" s="158">
        <f>+IF(OP!$B$7=NT!$U$2,VM!AK20,0)</f>
        <v>0</v>
      </c>
      <c r="AC20" s="158">
        <f>+IF(OP!$B$7=NT!$U$2,VM!AL20,0)</f>
        <v>0</v>
      </c>
      <c r="AD20" s="158">
        <f>+IF(OP!$B$7=NT!$U$2,VM!AM20,0)</f>
        <v>0</v>
      </c>
      <c r="AE20" s="158">
        <f>+IF(OP!$B$7=NT!$U$2,VM!AN20,0)</f>
        <v>0</v>
      </c>
      <c r="AF20" s="158">
        <f>+IF(OP!$B$7=NT!$U$2,VM!AO20,0)</f>
        <v>0</v>
      </c>
      <c r="AG20" s="158">
        <f>+IF(OP!$B$7=NT!$U$2,VM!AP20,0)</f>
        <v>0</v>
      </c>
      <c r="AH20" s="158">
        <f>+IF(OP!$B$7=NT!$U$2,VM!AQ20,0)</f>
        <v>0</v>
      </c>
      <c r="AI20" s="158">
        <f>+IF(OP!$B$7=NT!$U$2,VM!AR20,0)</f>
        <v>0</v>
      </c>
      <c r="AJ20" s="129"/>
      <c r="AK20" s="231">
        <f t="shared" si="4"/>
        <v>0</v>
      </c>
      <c r="AL20" s="231">
        <f t="shared" si="5"/>
        <v>0</v>
      </c>
      <c r="AM20" s="231">
        <f t="shared" si="6"/>
        <v>0</v>
      </c>
      <c r="AN20" s="231">
        <f t="shared" si="7"/>
        <v>0</v>
      </c>
      <c r="AO20" s="231">
        <f t="shared" si="8"/>
        <v>0</v>
      </c>
      <c r="AP20" s="231">
        <f t="shared" si="9"/>
        <v>0</v>
      </c>
      <c r="AQ20" s="231">
        <f t="shared" si="10"/>
        <v>0</v>
      </c>
      <c r="AR20" s="231">
        <f t="shared" si="11"/>
        <v>0</v>
      </c>
      <c r="AS20" s="231">
        <f t="shared" si="12"/>
        <v>0</v>
      </c>
      <c r="AT20" s="231">
        <f t="shared" si="13"/>
        <v>0</v>
      </c>
      <c r="AU20" s="231">
        <f t="shared" si="14"/>
        <v>0</v>
      </c>
      <c r="AV20" s="231">
        <f t="shared" si="15"/>
        <v>0</v>
      </c>
      <c r="AW20" s="231">
        <f t="shared" si="16"/>
        <v>0</v>
      </c>
    </row>
    <row r="21" spans="2:49">
      <c r="B21" s="162" t="str">
        <f>+OP!B23</f>
        <v>Nom Producte/Servei 14</v>
      </c>
      <c r="C21" s="195">
        <f t="shared" si="3"/>
        <v>0</v>
      </c>
      <c r="D21" s="222">
        <f>+OP!$E23</f>
        <v>0</v>
      </c>
      <c r="E21" s="195">
        <f t="shared" si="17"/>
        <v>0</v>
      </c>
      <c r="F21" s="714">
        <f>+OP!$I$23</f>
        <v>0</v>
      </c>
      <c r="G21" s="158">
        <f t="shared" si="18"/>
        <v>0</v>
      </c>
      <c r="H21" s="133"/>
      <c r="I21" s="158">
        <f>IF(OP!$B$7=NT!$U$2,OP!D23,0)</f>
        <v>0</v>
      </c>
      <c r="J21" s="158">
        <f>IF(OP!$B$7=NT!$U$2,OP!E60,0)</f>
        <v>0</v>
      </c>
      <c r="K21" s="158">
        <f>IF(OP!$B$7=NT!$U$2,OP!F60,0)</f>
        <v>0</v>
      </c>
      <c r="L21" s="158">
        <f>IF(OP!$B$7=NT!$U$2,OP!G60,0)</f>
        <v>0</v>
      </c>
      <c r="M21" s="158">
        <f>IF(OP!$B$7=NT!$U$2,OP!H60,0)</f>
        <v>0</v>
      </c>
      <c r="N21" s="158">
        <f>IF(OP!$B$7=NT!$U$2,OP!I60,0)</f>
        <v>0</v>
      </c>
      <c r="O21" s="158">
        <f>IF(OP!$B$7=NT!$U$2,OP!J60,0)</f>
        <v>0</v>
      </c>
      <c r="P21" s="158">
        <f>IF(OP!$B$7=NT!$U$2,OP!K60,0)</f>
        <v>0</v>
      </c>
      <c r="Q21" s="158">
        <f>IF(OP!$B$7=NT!$U$2,OP!L60,0)</f>
        <v>0</v>
      </c>
      <c r="R21" s="158">
        <f>IF(OP!$B$7=NT!$U$2,OP!M60,0)</f>
        <v>0</v>
      </c>
      <c r="S21" s="158">
        <f>IF(OP!$B$7=NT!$U$2,OP!N60,0)</f>
        <v>0</v>
      </c>
      <c r="T21" s="158">
        <f>IF(OP!$B$7=NT!$U$2,OP!O60,0)</f>
        <v>0</v>
      </c>
      <c r="U21" s="195">
        <f>IF(OP!$B$7=NT!$U$2,OP!P60,0)</f>
        <v>0</v>
      </c>
      <c r="V21" s="452"/>
      <c r="W21" s="158"/>
      <c r="X21" s="158">
        <f>+IF(OP!$B$7=NT!$U$2,VM!AG21,0)</f>
        <v>0</v>
      </c>
      <c r="Y21" s="158">
        <f>+IF(OP!$B$7=NT!$U$2,VM!AH21,0)</f>
        <v>0</v>
      </c>
      <c r="Z21" s="158">
        <f>+IF(OP!$B$7=NT!$U$2,VM!AI21,0)</f>
        <v>0</v>
      </c>
      <c r="AA21" s="158">
        <f>+IF(OP!$B$7=NT!$U$2,VM!AJ21,0)</f>
        <v>0</v>
      </c>
      <c r="AB21" s="158">
        <f>+IF(OP!$B$7=NT!$U$2,VM!AK21,0)</f>
        <v>0</v>
      </c>
      <c r="AC21" s="158">
        <f>+IF(OP!$B$7=NT!$U$2,VM!AL21,0)</f>
        <v>0</v>
      </c>
      <c r="AD21" s="158">
        <f>+IF(OP!$B$7=NT!$U$2,VM!AM21,0)</f>
        <v>0</v>
      </c>
      <c r="AE21" s="158">
        <f>+IF(OP!$B$7=NT!$U$2,VM!AN21,0)</f>
        <v>0</v>
      </c>
      <c r="AF21" s="158">
        <f>+IF(OP!$B$7=NT!$U$2,VM!AO21,0)</f>
        <v>0</v>
      </c>
      <c r="AG21" s="158">
        <f>+IF(OP!$B$7=NT!$U$2,VM!AP21,0)</f>
        <v>0</v>
      </c>
      <c r="AH21" s="158">
        <f>+IF(OP!$B$7=NT!$U$2,VM!AQ21,0)</f>
        <v>0</v>
      </c>
      <c r="AI21" s="158">
        <f>+IF(OP!$B$7=NT!$U$2,VM!AR21,0)</f>
        <v>0</v>
      </c>
      <c r="AJ21" s="129"/>
      <c r="AK21" s="231">
        <f t="shared" si="4"/>
        <v>0</v>
      </c>
      <c r="AL21" s="231">
        <f t="shared" si="5"/>
        <v>0</v>
      </c>
      <c r="AM21" s="231">
        <f t="shared" si="6"/>
        <v>0</v>
      </c>
      <c r="AN21" s="231">
        <f t="shared" si="7"/>
        <v>0</v>
      </c>
      <c r="AO21" s="231">
        <f t="shared" si="8"/>
        <v>0</v>
      </c>
      <c r="AP21" s="231">
        <f t="shared" si="9"/>
        <v>0</v>
      </c>
      <c r="AQ21" s="231">
        <f t="shared" si="10"/>
        <v>0</v>
      </c>
      <c r="AR21" s="231">
        <f t="shared" si="11"/>
        <v>0</v>
      </c>
      <c r="AS21" s="231">
        <f t="shared" si="12"/>
        <v>0</v>
      </c>
      <c r="AT21" s="231">
        <f t="shared" si="13"/>
        <v>0</v>
      </c>
      <c r="AU21" s="231">
        <f t="shared" si="14"/>
        <v>0</v>
      </c>
      <c r="AV21" s="231">
        <f t="shared" si="15"/>
        <v>0</v>
      </c>
      <c r="AW21" s="231">
        <f t="shared" si="16"/>
        <v>0</v>
      </c>
    </row>
    <row r="22" spans="2:49">
      <c r="B22" s="162" t="str">
        <f>+OP!B24</f>
        <v>Nom Producte/Servei 15</v>
      </c>
      <c r="C22" s="195">
        <f t="shared" si="3"/>
        <v>0</v>
      </c>
      <c r="D22" s="222">
        <f>+OP!$E24</f>
        <v>0</v>
      </c>
      <c r="E22" s="195">
        <f t="shared" si="17"/>
        <v>0</v>
      </c>
      <c r="F22" s="714">
        <f>+OP!$I$24</f>
        <v>0</v>
      </c>
      <c r="G22" s="158">
        <f t="shared" si="18"/>
        <v>0</v>
      </c>
      <c r="H22" s="133"/>
      <c r="I22" s="158">
        <f>IF(OP!$B$7=NT!$U$2,OP!D24,0)</f>
        <v>0</v>
      </c>
      <c r="J22" s="158">
        <f>IF(OP!$B$7=NT!$U$2,OP!E61,0)</f>
        <v>0</v>
      </c>
      <c r="K22" s="158">
        <f>IF(OP!$B$7=NT!$U$2,OP!F61,0)</f>
        <v>0</v>
      </c>
      <c r="L22" s="158">
        <f>IF(OP!$B$7=NT!$U$2,OP!G61,0)</f>
        <v>0</v>
      </c>
      <c r="M22" s="158">
        <f>IF(OP!$B$7=NT!$U$2,OP!H61,0)</f>
        <v>0</v>
      </c>
      <c r="N22" s="158">
        <f>IF(OP!$B$7=NT!$U$2,OP!I61,0)</f>
        <v>0</v>
      </c>
      <c r="O22" s="158">
        <f>IF(OP!$B$7=NT!$U$2,OP!J61,0)</f>
        <v>0</v>
      </c>
      <c r="P22" s="158">
        <f>IF(OP!$B$7=NT!$U$2,OP!K61,0)</f>
        <v>0</v>
      </c>
      <c r="Q22" s="158">
        <f>IF(OP!$B$7=NT!$U$2,OP!L61,0)</f>
        <v>0</v>
      </c>
      <c r="R22" s="158">
        <f>IF(OP!$B$7=NT!$U$2,OP!M61,0)</f>
        <v>0</v>
      </c>
      <c r="S22" s="158">
        <f>IF(OP!$B$7=NT!$U$2,OP!N61,0)</f>
        <v>0</v>
      </c>
      <c r="T22" s="158">
        <f>IF(OP!$B$7=NT!$U$2,OP!O61,0)</f>
        <v>0</v>
      </c>
      <c r="U22" s="195">
        <f>IF(OP!$B$7=NT!$U$2,OP!P61,0)</f>
        <v>0</v>
      </c>
      <c r="V22" s="452"/>
      <c r="W22" s="158"/>
      <c r="X22" s="158">
        <f>+IF(OP!$B$7=NT!$U$2,VM!AG22,0)</f>
        <v>0</v>
      </c>
      <c r="Y22" s="158">
        <f>+IF(OP!$B$7=NT!$U$2,VM!AH22,0)</f>
        <v>0</v>
      </c>
      <c r="Z22" s="158">
        <f>+IF(OP!$B$7=NT!$U$2,VM!AI22,0)</f>
        <v>0</v>
      </c>
      <c r="AA22" s="158">
        <f>+IF(OP!$B$7=NT!$U$2,VM!AJ22,0)</f>
        <v>0</v>
      </c>
      <c r="AB22" s="158">
        <f>+IF(OP!$B$7=NT!$U$2,VM!AK22,0)</f>
        <v>0</v>
      </c>
      <c r="AC22" s="158">
        <f>+IF(OP!$B$7=NT!$U$2,VM!AL22,0)</f>
        <v>0</v>
      </c>
      <c r="AD22" s="158">
        <f>+IF(OP!$B$7=NT!$U$2,VM!AM22,0)</f>
        <v>0</v>
      </c>
      <c r="AE22" s="158">
        <f>+IF(OP!$B$7=NT!$U$2,VM!AN22,0)</f>
        <v>0</v>
      </c>
      <c r="AF22" s="158">
        <f>+IF(OP!$B$7=NT!$U$2,VM!AO22,0)</f>
        <v>0</v>
      </c>
      <c r="AG22" s="158">
        <f>+IF(OP!$B$7=NT!$U$2,VM!AP22,0)</f>
        <v>0</v>
      </c>
      <c r="AH22" s="158">
        <f>+IF(OP!$B$7=NT!$U$2,VM!AQ22,0)</f>
        <v>0</v>
      </c>
      <c r="AI22" s="158">
        <f>+IF(OP!$B$7=NT!$U$2,VM!AR22,0)</f>
        <v>0</v>
      </c>
      <c r="AJ22" s="129"/>
      <c r="AK22" s="231">
        <f t="shared" si="4"/>
        <v>0</v>
      </c>
      <c r="AL22" s="231">
        <f t="shared" si="5"/>
        <v>0</v>
      </c>
      <c r="AM22" s="231">
        <f t="shared" si="6"/>
        <v>0</v>
      </c>
      <c r="AN22" s="231">
        <f t="shared" si="7"/>
        <v>0</v>
      </c>
      <c r="AO22" s="231">
        <f t="shared" si="8"/>
        <v>0</v>
      </c>
      <c r="AP22" s="231">
        <f t="shared" si="9"/>
        <v>0</v>
      </c>
      <c r="AQ22" s="231">
        <f t="shared" si="10"/>
        <v>0</v>
      </c>
      <c r="AR22" s="231">
        <f t="shared" si="11"/>
        <v>0</v>
      </c>
      <c r="AS22" s="231">
        <f t="shared" si="12"/>
        <v>0</v>
      </c>
      <c r="AT22" s="231">
        <f t="shared" si="13"/>
        <v>0</v>
      </c>
      <c r="AU22" s="231">
        <f t="shared" si="14"/>
        <v>0</v>
      </c>
      <c r="AV22" s="231">
        <f t="shared" si="15"/>
        <v>0</v>
      </c>
      <c r="AW22" s="231">
        <f t="shared" si="16"/>
        <v>0</v>
      </c>
    </row>
    <row r="23" spans="2:49" collapsed="1">
      <c r="B23" s="160" t="s">
        <v>17</v>
      </c>
      <c r="C23" s="157">
        <f t="shared" si="3"/>
        <v>0</v>
      </c>
      <c r="D23" s="223"/>
      <c r="E23" s="157">
        <f>SUM(AK23:AW23)</f>
        <v>0</v>
      </c>
      <c r="F23" s="156"/>
      <c r="G23" s="202">
        <f>SUM(AM23:AY23)</f>
        <v>0</v>
      </c>
      <c r="H23" s="203"/>
      <c r="I23" s="156">
        <f>SUM(I8:I22)</f>
        <v>0</v>
      </c>
      <c r="J23" s="157">
        <f>SUM(J8:J22)</f>
        <v>0</v>
      </c>
      <c r="K23" s="157">
        <f t="shared" ref="K23:U23" si="19">SUM(K8:K22)</f>
        <v>0</v>
      </c>
      <c r="L23" s="157">
        <f t="shared" si="19"/>
        <v>0</v>
      </c>
      <c r="M23" s="157">
        <f t="shared" si="19"/>
        <v>0</v>
      </c>
      <c r="N23" s="157">
        <f t="shared" si="19"/>
        <v>0</v>
      </c>
      <c r="O23" s="157">
        <f t="shared" si="19"/>
        <v>0</v>
      </c>
      <c r="P23" s="157">
        <f t="shared" si="19"/>
        <v>0</v>
      </c>
      <c r="Q23" s="157">
        <f t="shared" si="19"/>
        <v>0</v>
      </c>
      <c r="R23" s="157">
        <f t="shared" si="19"/>
        <v>0</v>
      </c>
      <c r="S23" s="157">
        <f t="shared" si="19"/>
        <v>0</v>
      </c>
      <c r="T23" s="157">
        <f t="shared" si="19"/>
        <v>0</v>
      </c>
      <c r="U23" s="204">
        <f t="shared" si="19"/>
        <v>0</v>
      </c>
      <c r="V23" s="453"/>
      <c r="W23" s="157">
        <f>SUM(W8:W22)</f>
        <v>0</v>
      </c>
      <c r="X23" s="157">
        <f>SUM(X8:X22)</f>
        <v>0</v>
      </c>
      <c r="Y23" s="157">
        <f t="shared" ref="Y23:AI23" si="20">SUM(Y8:Y22)</f>
        <v>0</v>
      </c>
      <c r="Z23" s="157">
        <f t="shared" si="20"/>
        <v>0</v>
      </c>
      <c r="AA23" s="157">
        <f t="shared" si="20"/>
        <v>0</v>
      </c>
      <c r="AB23" s="157">
        <f t="shared" si="20"/>
        <v>0</v>
      </c>
      <c r="AC23" s="157">
        <f t="shared" si="20"/>
        <v>0</v>
      </c>
      <c r="AD23" s="157">
        <f t="shared" si="20"/>
        <v>0</v>
      </c>
      <c r="AE23" s="157">
        <f t="shared" si="20"/>
        <v>0</v>
      </c>
      <c r="AF23" s="157">
        <f t="shared" si="20"/>
        <v>0</v>
      </c>
      <c r="AG23" s="157">
        <f t="shared" si="20"/>
        <v>0</v>
      </c>
      <c r="AH23" s="157">
        <f t="shared" si="20"/>
        <v>0</v>
      </c>
      <c r="AI23" s="204">
        <f t="shared" si="20"/>
        <v>0</v>
      </c>
      <c r="AJ23" s="129"/>
      <c r="AK23" s="451">
        <f>SUM(AK8:AK22)</f>
        <v>0</v>
      </c>
      <c r="AL23" s="157">
        <f>SUM(AL8:AL22)</f>
        <v>0</v>
      </c>
      <c r="AM23" s="157">
        <f t="shared" ref="AM23:AW23" si="21">SUM(AM8:AM22)</f>
        <v>0</v>
      </c>
      <c r="AN23" s="157">
        <f t="shared" si="21"/>
        <v>0</v>
      </c>
      <c r="AO23" s="157">
        <f t="shared" si="21"/>
        <v>0</v>
      </c>
      <c r="AP23" s="157">
        <f t="shared" si="21"/>
        <v>0</v>
      </c>
      <c r="AQ23" s="157">
        <f t="shared" si="21"/>
        <v>0</v>
      </c>
      <c r="AR23" s="157">
        <f t="shared" si="21"/>
        <v>0</v>
      </c>
      <c r="AS23" s="157">
        <f t="shared" si="21"/>
        <v>0</v>
      </c>
      <c r="AT23" s="157">
        <f t="shared" si="21"/>
        <v>0</v>
      </c>
      <c r="AU23" s="157">
        <f t="shared" si="21"/>
        <v>0</v>
      </c>
      <c r="AV23" s="157">
        <f t="shared" si="21"/>
        <v>0</v>
      </c>
      <c r="AW23" s="157">
        <f t="shared" si="21"/>
        <v>0</v>
      </c>
    </row>
    <row r="24" spans="2:49" s="129" customFormat="1">
      <c r="B24" s="140"/>
      <c r="C24" s="207"/>
      <c r="D24" s="220"/>
      <c r="E24" s="220"/>
      <c r="F24" s="122"/>
      <c r="G24" s="122"/>
      <c r="H24" s="147"/>
      <c r="J24" s="140"/>
      <c r="K24" s="140"/>
      <c r="L24" s="140"/>
      <c r="V24" s="188"/>
      <c r="X24" s="122"/>
      <c r="Y24" s="122"/>
      <c r="Z24" s="122"/>
      <c r="AA24" s="122"/>
      <c r="AB24" s="122"/>
      <c r="AC24" s="122"/>
      <c r="AD24" s="122"/>
      <c r="AE24" s="122"/>
      <c r="AF24" s="122"/>
      <c r="AG24" s="122"/>
      <c r="AH24" s="122"/>
      <c r="AI24" s="122"/>
    </row>
    <row r="25" spans="2:49">
      <c r="B25" s="240" t="s">
        <v>35</v>
      </c>
      <c r="C25" s="200" t="s">
        <v>17</v>
      </c>
      <c r="D25" s="200" t="s">
        <v>31</v>
      </c>
      <c r="E25" s="200" t="s">
        <v>17</v>
      </c>
      <c r="F25" s="713" t="s">
        <v>1365</v>
      </c>
      <c r="G25" s="713" t="s">
        <v>1364</v>
      </c>
      <c r="H25" s="150"/>
      <c r="J25" s="155">
        <f>EDATE(U7,1)</f>
        <v>41275</v>
      </c>
      <c r="K25" s="155">
        <f>EDATE(J25,1)</f>
        <v>41306</v>
      </c>
      <c r="L25" s="155">
        <f>EDATE(K25,1)</f>
        <v>41334</v>
      </c>
      <c r="M25" s="155">
        <f t="shared" ref="M25:U25" si="22">EDATE(L25,1)</f>
        <v>41365</v>
      </c>
      <c r="N25" s="155">
        <f t="shared" si="22"/>
        <v>41395</v>
      </c>
      <c r="O25" s="155">
        <f t="shared" si="22"/>
        <v>41426</v>
      </c>
      <c r="P25" s="155">
        <f t="shared" si="22"/>
        <v>41456</v>
      </c>
      <c r="Q25" s="155">
        <f t="shared" si="22"/>
        <v>41487</v>
      </c>
      <c r="R25" s="155">
        <f t="shared" si="22"/>
        <v>41518</v>
      </c>
      <c r="S25" s="155">
        <f t="shared" si="22"/>
        <v>41548</v>
      </c>
      <c r="T25" s="155">
        <f t="shared" si="22"/>
        <v>41579</v>
      </c>
      <c r="U25" s="193">
        <f t="shared" si="22"/>
        <v>41609</v>
      </c>
      <c r="V25" s="168"/>
      <c r="X25" s="155">
        <f t="shared" ref="X25:AI25" si="23">+J25</f>
        <v>41275</v>
      </c>
      <c r="Y25" s="155">
        <f t="shared" si="23"/>
        <v>41306</v>
      </c>
      <c r="Z25" s="155">
        <f t="shared" si="23"/>
        <v>41334</v>
      </c>
      <c r="AA25" s="155">
        <f t="shared" si="23"/>
        <v>41365</v>
      </c>
      <c r="AB25" s="155">
        <f t="shared" si="23"/>
        <v>41395</v>
      </c>
      <c r="AC25" s="155">
        <f t="shared" si="23"/>
        <v>41426</v>
      </c>
      <c r="AD25" s="155">
        <f t="shared" si="23"/>
        <v>41456</v>
      </c>
      <c r="AE25" s="155">
        <f t="shared" si="23"/>
        <v>41487</v>
      </c>
      <c r="AF25" s="155">
        <f t="shared" si="23"/>
        <v>41518</v>
      </c>
      <c r="AG25" s="155">
        <f t="shared" si="23"/>
        <v>41548</v>
      </c>
      <c r="AH25" s="155">
        <f t="shared" si="23"/>
        <v>41579</v>
      </c>
      <c r="AI25" s="155">
        <f t="shared" si="23"/>
        <v>41609</v>
      </c>
      <c r="AJ25" s="129"/>
      <c r="AL25" s="155">
        <f>+J25</f>
        <v>41275</v>
      </c>
      <c r="AM25" s="155">
        <f>EDATE(AL25,1)</f>
        <v>41306</v>
      </c>
      <c r="AN25" s="155">
        <f>EDATE(AM25,1)</f>
        <v>41334</v>
      </c>
      <c r="AO25" s="155">
        <f t="shared" ref="AO25:AW25" si="24">EDATE(AN25,1)</f>
        <v>41365</v>
      </c>
      <c r="AP25" s="155">
        <f t="shared" si="24"/>
        <v>41395</v>
      </c>
      <c r="AQ25" s="155">
        <f t="shared" si="24"/>
        <v>41426</v>
      </c>
      <c r="AR25" s="155">
        <f t="shared" si="24"/>
        <v>41456</v>
      </c>
      <c r="AS25" s="155">
        <f t="shared" si="24"/>
        <v>41487</v>
      </c>
      <c r="AT25" s="155">
        <f t="shared" si="24"/>
        <v>41518</v>
      </c>
      <c r="AU25" s="155">
        <f t="shared" si="24"/>
        <v>41548</v>
      </c>
      <c r="AV25" s="155">
        <f t="shared" si="24"/>
        <v>41579</v>
      </c>
      <c r="AW25" s="155">
        <f t="shared" si="24"/>
        <v>41609</v>
      </c>
    </row>
    <row r="26" spans="2:49">
      <c r="B26" s="162" t="str">
        <f t="shared" ref="B26:B40" si="25">+B8</f>
        <v>Envasos reutilitzables</v>
      </c>
      <c r="C26" s="195">
        <f t="shared" ref="C26:C41" si="26">SUM(J26:U26)</f>
        <v>0</v>
      </c>
      <c r="D26" s="222">
        <f>+D8+D8*OP!G10</f>
        <v>4.08</v>
      </c>
      <c r="E26" s="195">
        <f t="shared" ref="E26:E41" si="27">SUM(AL26:AW26)</f>
        <v>0</v>
      </c>
      <c r="F26" s="714">
        <f>+OP!$I$10</f>
        <v>0.21</v>
      </c>
      <c r="G26" s="158">
        <f>+E26*(1+F26)</f>
        <v>0</v>
      </c>
      <c r="H26" s="133"/>
      <c r="J26" s="158">
        <f>IF(OP!$B$7=NT!$U$2,OP!R47,0)</f>
        <v>0</v>
      </c>
      <c r="K26" s="158">
        <f>IF(OP!$B$7=NT!$U$2,OP!S47,0)</f>
        <v>0</v>
      </c>
      <c r="L26" s="158">
        <f>IF(OP!$B$7=NT!$U$2,OP!T47,0)</f>
        <v>0</v>
      </c>
      <c r="M26" s="158">
        <f>IF(OP!$B$7=NT!$U$2,OP!U47,0)</f>
        <v>0</v>
      </c>
      <c r="N26" s="158">
        <f>IF(OP!$B$7=NT!$U$2,OP!V47,0)</f>
        <v>0</v>
      </c>
      <c r="O26" s="158">
        <f>IF(OP!$B$7=NT!$U$2,OP!W47,0)</f>
        <v>0</v>
      </c>
      <c r="P26" s="158">
        <f>IF(OP!$B$7=NT!$U$2,OP!X47,0)</f>
        <v>0</v>
      </c>
      <c r="Q26" s="158">
        <f>IF(OP!$B$7=NT!$U$2,OP!Y47,0)</f>
        <v>0</v>
      </c>
      <c r="R26" s="158">
        <f>IF(OP!$B$7=NT!$U$2,OP!Z47,0)</f>
        <v>0</v>
      </c>
      <c r="S26" s="158">
        <f>IF(OP!$B$7=NT!$U$2,OP!AA47,0)</f>
        <v>0</v>
      </c>
      <c r="T26" s="158">
        <f>IF(OP!$B$7=NT!$U$2,OP!AB47,0)</f>
        <v>0</v>
      </c>
      <c r="U26" s="195">
        <f>IF(OP!$B$7=NT!$U$2,OP!AC47,0)</f>
        <v>0</v>
      </c>
      <c r="V26" s="452"/>
      <c r="X26" s="158">
        <f>+IF(OP!$B$7=NT!$U$2,VM!AG26,0)</f>
        <v>0</v>
      </c>
      <c r="Y26" s="158">
        <f>+IF(OP!$B$7=NT!$U$2,VM!AH26,0)</f>
        <v>0</v>
      </c>
      <c r="Z26" s="158">
        <f>+IF(OP!$B$7=NT!$U$2,VM!AI26,0)</f>
        <v>0</v>
      </c>
      <c r="AA26" s="158">
        <f>+IF(OP!$B$7=NT!$U$2,VM!AJ26,0)</f>
        <v>0</v>
      </c>
      <c r="AB26" s="158">
        <f>+IF(OP!$B$7=NT!$U$2,VM!AK26,0)</f>
        <v>0</v>
      </c>
      <c r="AC26" s="158">
        <f>+IF(OP!$B$7=NT!$U$2,VM!AL26,0)</f>
        <v>0</v>
      </c>
      <c r="AD26" s="158">
        <f>+IF(OP!$B$7=NT!$U$2,VM!AM26,0)</f>
        <v>0</v>
      </c>
      <c r="AE26" s="158">
        <f>+IF(OP!$B$7=NT!$U$2,VM!AN26,0)</f>
        <v>0</v>
      </c>
      <c r="AF26" s="158">
        <f>+IF(OP!$B$7=NT!$U$2,VM!AO26,0)</f>
        <v>0</v>
      </c>
      <c r="AG26" s="158">
        <f>+IF(OP!$B$7=NT!$U$2,VM!AP26,0)</f>
        <v>0</v>
      </c>
      <c r="AH26" s="158">
        <f>+IF(OP!$B$7=NT!$U$2,VM!AQ26,0)</f>
        <v>0</v>
      </c>
      <c r="AI26" s="158">
        <f>+IF(OP!$B$7=NT!$U$2,VM!AR26,0)</f>
        <v>0</v>
      </c>
      <c r="AJ26" s="129"/>
      <c r="AL26" s="231">
        <f t="shared" ref="AL26:AL40" si="28">+J26*$D26</f>
        <v>0</v>
      </c>
      <c r="AM26" s="231">
        <f t="shared" ref="AM26:AM40" si="29">+K26*$D26</f>
        <v>0</v>
      </c>
      <c r="AN26" s="231">
        <f t="shared" ref="AN26:AN40" si="30">+L26*$D26</f>
        <v>0</v>
      </c>
      <c r="AO26" s="231">
        <f t="shared" ref="AO26:AO40" si="31">+M26*$D26</f>
        <v>0</v>
      </c>
      <c r="AP26" s="231">
        <f t="shared" ref="AP26:AP40" si="32">+N26*$D26</f>
        <v>0</v>
      </c>
      <c r="AQ26" s="231">
        <f t="shared" ref="AQ26:AQ40" si="33">+O26*$D26</f>
        <v>0</v>
      </c>
      <c r="AR26" s="231">
        <f t="shared" ref="AR26:AR40" si="34">+P26*$D26</f>
        <v>0</v>
      </c>
      <c r="AS26" s="231">
        <f t="shared" ref="AS26:AS40" si="35">+Q26*$D26</f>
        <v>0</v>
      </c>
      <c r="AT26" s="231">
        <f t="shared" ref="AT26:AT40" si="36">+R26*$D26</f>
        <v>0</v>
      </c>
      <c r="AU26" s="231">
        <f t="shared" ref="AU26:AU40" si="37">+S26*$D26</f>
        <v>0</v>
      </c>
      <c r="AV26" s="231">
        <f t="shared" ref="AV26:AV40" si="38">+T26*$D26</f>
        <v>0</v>
      </c>
      <c r="AW26" s="231">
        <f t="shared" ref="AW26:AW40" si="39">+U26*$D26</f>
        <v>0</v>
      </c>
    </row>
    <row r="27" spans="2:49">
      <c r="B27" s="162" t="str">
        <f t="shared" si="25"/>
        <v>Vendes per entregues</v>
      </c>
      <c r="C27" s="195">
        <f t="shared" si="26"/>
        <v>0</v>
      </c>
      <c r="D27" s="222">
        <f>+D9+D9*OP!G11</f>
        <v>0</v>
      </c>
      <c r="E27" s="195">
        <f t="shared" si="27"/>
        <v>0</v>
      </c>
      <c r="F27" s="714">
        <f>+OP!$I$11</f>
        <v>0</v>
      </c>
      <c r="G27" s="158">
        <f t="shared" ref="G27:G40" si="40">+E27*(1+F27)</f>
        <v>0</v>
      </c>
      <c r="H27" s="133"/>
      <c r="J27" s="158">
        <f>IF(OP!$B$7=NT!$U$2,OP!R48,0)</f>
        <v>0</v>
      </c>
      <c r="K27" s="158">
        <f>IF(OP!$B$7=NT!$U$2,OP!S48,0)</f>
        <v>0</v>
      </c>
      <c r="L27" s="158">
        <f>IF(OP!$B$7=NT!$U$2,OP!T48,0)</f>
        <v>0</v>
      </c>
      <c r="M27" s="158">
        <f>IF(OP!$B$7=NT!$U$2,OP!U48,0)</f>
        <v>0</v>
      </c>
      <c r="N27" s="158">
        <f>IF(OP!$B$7=NT!$U$2,OP!V48,0)</f>
        <v>0</v>
      </c>
      <c r="O27" s="158">
        <f>IF(OP!$B$7=NT!$U$2,OP!W48,0)</f>
        <v>0</v>
      </c>
      <c r="P27" s="158">
        <f>IF(OP!$B$7=NT!$U$2,OP!X48,0)</f>
        <v>0</v>
      </c>
      <c r="Q27" s="158">
        <f>IF(OP!$B$7=NT!$U$2,OP!Y48,0)</f>
        <v>0</v>
      </c>
      <c r="R27" s="158">
        <f>IF(OP!$B$7=NT!$U$2,OP!Z48,0)</f>
        <v>0</v>
      </c>
      <c r="S27" s="158">
        <f>IF(OP!$B$7=NT!$U$2,OP!AA48,0)</f>
        <v>0</v>
      </c>
      <c r="T27" s="158">
        <f>IF(OP!$B$7=NT!$U$2,OP!AB48,0)</f>
        <v>0</v>
      </c>
      <c r="U27" s="195">
        <f>IF(OP!$B$7=NT!$U$2,OP!AC48,0)</f>
        <v>0</v>
      </c>
      <c r="V27" s="452"/>
      <c r="X27" s="158">
        <f>+IF(OP!$B$7=NT!$U$2,VM!AG27,0)</f>
        <v>0</v>
      </c>
      <c r="Y27" s="158">
        <f>+IF(OP!$B$7=NT!$U$2,VM!AH27,0)</f>
        <v>0</v>
      </c>
      <c r="Z27" s="158">
        <f>+IF(OP!$B$7=NT!$U$2,VM!AI27,0)</f>
        <v>0</v>
      </c>
      <c r="AA27" s="158">
        <f>+IF(OP!$B$7=NT!$U$2,VM!AJ27,0)</f>
        <v>0</v>
      </c>
      <c r="AB27" s="158">
        <f>+IF(OP!$B$7=NT!$U$2,VM!AK27,0)</f>
        <v>0</v>
      </c>
      <c r="AC27" s="158">
        <f>+IF(OP!$B$7=NT!$U$2,VM!AL27,0)</f>
        <v>0</v>
      </c>
      <c r="AD27" s="158">
        <f>+IF(OP!$B$7=NT!$U$2,VM!AM27,0)</f>
        <v>0</v>
      </c>
      <c r="AE27" s="158">
        <f>+IF(OP!$B$7=NT!$U$2,VM!AN27,0)</f>
        <v>0</v>
      </c>
      <c r="AF27" s="158">
        <f>+IF(OP!$B$7=NT!$U$2,VM!AO27,0)</f>
        <v>0</v>
      </c>
      <c r="AG27" s="158">
        <f>+IF(OP!$B$7=NT!$U$2,VM!AP27,0)</f>
        <v>0</v>
      </c>
      <c r="AH27" s="158">
        <f>+IF(OP!$B$7=NT!$U$2,VM!AQ27,0)</f>
        <v>0</v>
      </c>
      <c r="AI27" s="158">
        <f>+IF(OP!$B$7=NT!$U$2,VM!AR27,0)</f>
        <v>0</v>
      </c>
      <c r="AJ27" s="129"/>
      <c r="AL27" s="231">
        <f t="shared" si="28"/>
        <v>0</v>
      </c>
      <c r="AM27" s="231">
        <f t="shared" si="29"/>
        <v>0</v>
      </c>
      <c r="AN27" s="231">
        <f t="shared" si="30"/>
        <v>0</v>
      </c>
      <c r="AO27" s="231">
        <f t="shared" si="31"/>
        <v>0</v>
      </c>
      <c r="AP27" s="231">
        <f t="shared" si="32"/>
        <v>0</v>
      </c>
      <c r="AQ27" s="231">
        <f t="shared" si="33"/>
        <v>0</v>
      </c>
      <c r="AR27" s="231">
        <f t="shared" si="34"/>
        <v>0</v>
      </c>
      <c r="AS27" s="231">
        <f t="shared" si="35"/>
        <v>0</v>
      </c>
      <c r="AT27" s="231">
        <f t="shared" si="36"/>
        <v>0</v>
      </c>
      <c r="AU27" s="231">
        <f t="shared" si="37"/>
        <v>0</v>
      </c>
      <c r="AV27" s="231">
        <f t="shared" si="38"/>
        <v>0</v>
      </c>
      <c r="AW27" s="231">
        <f t="shared" si="39"/>
        <v>0</v>
      </c>
    </row>
    <row r="28" spans="2:49">
      <c r="B28" s="162" t="str">
        <f t="shared" si="25"/>
        <v>Anuncis locals</v>
      </c>
      <c r="C28" s="195">
        <f t="shared" si="26"/>
        <v>0</v>
      </c>
      <c r="D28" s="222">
        <f>+D10+D10*OP!G12</f>
        <v>0</v>
      </c>
      <c r="E28" s="195">
        <f t="shared" si="27"/>
        <v>0</v>
      </c>
      <c r="F28" s="714">
        <f>+OP!$I$12</f>
        <v>0</v>
      </c>
      <c r="G28" s="158">
        <f t="shared" si="40"/>
        <v>0</v>
      </c>
      <c r="H28" s="133"/>
      <c r="J28" s="158">
        <f>IF(OP!$B$7=NT!$U$2,OP!R49,0)</f>
        <v>0</v>
      </c>
      <c r="K28" s="158">
        <f>IF(OP!$B$7=NT!$U$2,OP!S49,0)</f>
        <v>0</v>
      </c>
      <c r="L28" s="158">
        <f>IF(OP!$B$7=NT!$U$2,OP!T49,0)</f>
        <v>0</v>
      </c>
      <c r="M28" s="158">
        <f>IF(OP!$B$7=NT!$U$2,OP!U49,0)</f>
        <v>0</v>
      </c>
      <c r="N28" s="158">
        <f>IF(OP!$B$7=NT!$U$2,OP!V49,0)</f>
        <v>0</v>
      </c>
      <c r="O28" s="158">
        <f>IF(OP!$B$7=NT!$U$2,OP!W49,0)</f>
        <v>0</v>
      </c>
      <c r="P28" s="158">
        <f>IF(OP!$B$7=NT!$U$2,OP!X49,0)</f>
        <v>0</v>
      </c>
      <c r="Q28" s="158">
        <f>IF(OP!$B$7=NT!$U$2,OP!Y49,0)</f>
        <v>0</v>
      </c>
      <c r="R28" s="158">
        <f>IF(OP!$B$7=NT!$U$2,OP!Z49,0)</f>
        <v>0</v>
      </c>
      <c r="S28" s="158">
        <f>IF(OP!$B$7=NT!$U$2,OP!AA49,0)</f>
        <v>0</v>
      </c>
      <c r="T28" s="158">
        <f>IF(OP!$B$7=NT!$U$2,OP!AB49,0)</f>
        <v>0</v>
      </c>
      <c r="U28" s="195">
        <f>IF(OP!$B$7=NT!$U$2,OP!AC49,0)</f>
        <v>0</v>
      </c>
      <c r="V28" s="452"/>
      <c r="X28" s="158">
        <f>+IF(OP!$B$7=NT!$U$2,VM!AG28,0)</f>
        <v>0</v>
      </c>
      <c r="Y28" s="158">
        <f>+IF(OP!$B$7=NT!$U$2,VM!AH28,0)</f>
        <v>0</v>
      </c>
      <c r="Z28" s="158">
        <f>+IF(OP!$B$7=NT!$U$2,VM!AI28,0)</f>
        <v>0</v>
      </c>
      <c r="AA28" s="158">
        <f>+IF(OP!$B$7=NT!$U$2,VM!AJ28,0)</f>
        <v>0</v>
      </c>
      <c r="AB28" s="158">
        <f>+IF(OP!$B$7=NT!$U$2,VM!AK28,0)</f>
        <v>0</v>
      </c>
      <c r="AC28" s="158">
        <f>+IF(OP!$B$7=NT!$U$2,VM!AL28,0)</f>
        <v>0</v>
      </c>
      <c r="AD28" s="158">
        <f>+IF(OP!$B$7=NT!$U$2,VM!AM28,0)</f>
        <v>0</v>
      </c>
      <c r="AE28" s="158">
        <f>+IF(OP!$B$7=NT!$U$2,VM!AN28,0)</f>
        <v>0</v>
      </c>
      <c r="AF28" s="158">
        <f>+IF(OP!$B$7=NT!$U$2,VM!AO28,0)</f>
        <v>0</v>
      </c>
      <c r="AG28" s="158">
        <f>+IF(OP!$B$7=NT!$U$2,VM!AP28,0)</f>
        <v>0</v>
      </c>
      <c r="AH28" s="158">
        <f>+IF(OP!$B$7=NT!$U$2,VM!AQ28,0)</f>
        <v>0</v>
      </c>
      <c r="AI28" s="158">
        <f>+IF(OP!$B$7=NT!$U$2,VM!AR28,0)</f>
        <v>0</v>
      </c>
      <c r="AJ28" s="129"/>
      <c r="AL28" s="231">
        <f t="shared" si="28"/>
        <v>0</v>
      </c>
      <c r="AM28" s="231">
        <f t="shared" si="29"/>
        <v>0</v>
      </c>
      <c r="AN28" s="231">
        <f t="shared" si="30"/>
        <v>0</v>
      </c>
      <c r="AO28" s="231">
        <f t="shared" si="31"/>
        <v>0</v>
      </c>
      <c r="AP28" s="231">
        <f t="shared" si="32"/>
        <v>0</v>
      </c>
      <c r="AQ28" s="231">
        <f t="shared" si="33"/>
        <v>0</v>
      </c>
      <c r="AR28" s="231">
        <f t="shared" si="34"/>
        <v>0</v>
      </c>
      <c r="AS28" s="231">
        <f t="shared" si="35"/>
        <v>0</v>
      </c>
      <c r="AT28" s="231">
        <f t="shared" si="36"/>
        <v>0</v>
      </c>
      <c r="AU28" s="231">
        <f t="shared" si="37"/>
        <v>0</v>
      </c>
      <c r="AV28" s="231">
        <f t="shared" si="38"/>
        <v>0</v>
      </c>
      <c r="AW28" s="231">
        <f t="shared" si="39"/>
        <v>0</v>
      </c>
    </row>
    <row r="29" spans="2:49">
      <c r="B29" s="162" t="str">
        <f t="shared" si="25"/>
        <v>Nom Producte/Servei 4</v>
      </c>
      <c r="C29" s="195">
        <f t="shared" si="26"/>
        <v>0</v>
      </c>
      <c r="D29" s="222">
        <f>+D11+D11*OP!G13</f>
        <v>0</v>
      </c>
      <c r="E29" s="195">
        <f t="shared" si="27"/>
        <v>0</v>
      </c>
      <c r="F29" s="714">
        <f>+OP!$I$13</f>
        <v>0</v>
      </c>
      <c r="G29" s="158">
        <f t="shared" si="40"/>
        <v>0</v>
      </c>
      <c r="H29" s="133"/>
      <c r="J29" s="158">
        <f>IF(OP!$B$7=NT!$U$2,OP!R50,0)</f>
        <v>0</v>
      </c>
      <c r="K29" s="158">
        <f>IF(OP!$B$7=NT!$U$2,OP!S50,0)</f>
        <v>0</v>
      </c>
      <c r="L29" s="158">
        <f>IF(OP!$B$7=NT!$U$2,OP!T50,0)</f>
        <v>0</v>
      </c>
      <c r="M29" s="158">
        <f>IF(OP!$B$7=NT!$U$2,OP!U50,0)</f>
        <v>0</v>
      </c>
      <c r="N29" s="158">
        <f>IF(OP!$B$7=NT!$U$2,OP!V50,0)</f>
        <v>0</v>
      </c>
      <c r="O29" s="158">
        <f>IF(OP!$B$7=NT!$U$2,OP!W50,0)</f>
        <v>0</v>
      </c>
      <c r="P29" s="158">
        <f>IF(OP!$B$7=NT!$U$2,OP!X50,0)</f>
        <v>0</v>
      </c>
      <c r="Q29" s="158">
        <f>IF(OP!$B$7=NT!$U$2,OP!Y50,0)</f>
        <v>0</v>
      </c>
      <c r="R29" s="158">
        <f>IF(OP!$B$7=NT!$U$2,OP!Z50,0)</f>
        <v>0</v>
      </c>
      <c r="S29" s="158">
        <f>IF(OP!$B$7=NT!$U$2,OP!AA50,0)</f>
        <v>0</v>
      </c>
      <c r="T29" s="158">
        <f>IF(OP!$B$7=NT!$U$2,OP!AB50,0)</f>
        <v>0</v>
      </c>
      <c r="U29" s="195">
        <f>IF(OP!$B$7=NT!$U$2,OP!AC50,0)</f>
        <v>0</v>
      </c>
      <c r="V29" s="452"/>
      <c r="X29" s="158">
        <f>+IF(OP!$B$7=NT!$U$2,VM!AG29,0)</f>
        <v>0</v>
      </c>
      <c r="Y29" s="158">
        <f>+IF(OP!$B$7=NT!$U$2,VM!AH29,0)</f>
        <v>0</v>
      </c>
      <c r="Z29" s="158">
        <f>+IF(OP!$B$7=NT!$U$2,VM!AI29,0)</f>
        <v>0</v>
      </c>
      <c r="AA29" s="158">
        <f>+IF(OP!$B$7=NT!$U$2,VM!AJ29,0)</f>
        <v>0</v>
      </c>
      <c r="AB29" s="158">
        <f>+IF(OP!$B$7=NT!$U$2,VM!AK29,0)</f>
        <v>0</v>
      </c>
      <c r="AC29" s="158">
        <f>+IF(OP!$B$7=NT!$U$2,VM!AL29,0)</f>
        <v>0</v>
      </c>
      <c r="AD29" s="158">
        <f>+IF(OP!$B$7=NT!$U$2,VM!AM29,0)</f>
        <v>0</v>
      </c>
      <c r="AE29" s="158">
        <f>+IF(OP!$B$7=NT!$U$2,VM!AN29,0)</f>
        <v>0</v>
      </c>
      <c r="AF29" s="158">
        <f>+IF(OP!$B$7=NT!$U$2,VM!AO29,0)</f>
        <v>0</v>
      </c>
      <c r="AG29" s="158">
        <f>+IF(OP!$B$7=NT!$U$2,VM!AP29,0)</f>
        <v>0</v>
      </c>
      <c r="AH29" s="158">
        <f>+IF(OP!$B$7=NT!$U$2,VM!AQ29,0)</f>
        <v>0</v>
      </c>
      <c r="AI29" s="158">
        <f>+IF(OP!$B$7=NT!$U$2,VM!AR29,0)</f>
        <v>0</v>
      </c>
      <c r="AJ29" s="129"/>
      <c r="AL29" s="231">
        <f t="shared" si="28"/>
        <v>0</v>
      </c>
      <c r="AM29" s="231">
        <f t="shared" si="29"/>
        <v>0</v>
      </c>
      <c r="AN29" s="231">
        <f t="shared" si="30"/>
        <v>0</v>
      </c>
      <c r="AO29" s="231">
        <f t="shared" si="31"/>
        <v>0</v>
      </c>
      <c r="AP29" s="231">
        <f t="shared" si="32"/>
        <v>0</v>
      </c>
      <c r="AQ29" s="231">
        <f t="shared" si="33"/>
        <v>0</v>
      </c>
      <c r="AR29" s="231">
        <f t="shared" si="34"/>
        <v>0</v>
      </c>
      <c r="AS29" s="231">
        <f t="shared" si="35"/>
        <v>0</v>
      </c>
      <c r="AT29" s="231">
        <f t="shared" si="36"/>
        <v>0</v>
      </c>
      <c r="AU29" s="231">
        <f t="shared" si="37"/>
        <v>0</v>
      </c>
      <c r="AV29" s="231">
        <f t="shared" si="38"/>
        <v>0</v>
      </c>
      <c r="AW29" s="231">
        <f t="shared" si="39"/>
        <v>0</v>
      </c>
    </row>
    <row r="30" spans="2:49">
      <c r="B30" s="162" t="str">
        <f t="shared" si="25"/>
        <v>Nom Producte/Servei 5</v>
      </c>
      <c r="C30" s="195">
        <f t="shared" si="26"/>
        <v>0</v>
      </c>
      <c r="D30" s="222">
        <f>+D12+D12*OP!G14</f>
        <v>0</v>
      </c>
      <c r="E30" s="195">
        <f t="shared" si="27"/>
        <v>0</v>
      </c>
      <c r="F30" s="714">
        <f>+OP!$I$14</f>
        <v>0</v>
      </c>
      <c r="G30" s="158">
        <f t="shared" si="40"/>
        <v>0</v>
      </c>
      <c r="H30" s="133"/>
      <c r="J30" s="158">
        <f>IF(OP!$B$7=NT!$U$2,OP!R51,0)</f>
        <v>0</v>
      </c>
      <c r="K30" s="158">
        <f>IF(OP!$B$7=NT!$U$2,OP!S51,0)</f>
        <v>0</v>
      </c>
      <c r="L30" s="158">
        <f>IF(OP!$B$7=NT!$U$2,OP!T51,0)</f>
        <v>0</v>
      </c>
      <c r="M30" s="158">
        <f>IF(OP!$B$7=NT!$U$2,OP!U51,0)</f>
        <v>0</v>
      </c>
      <c r="N30" s="158">
        <f>IF(OP!$B$7=NT!$U$2,OP!V51,0)</f>
        <v>0</v>
      </c>
      <c r="O30" s="158">
        <f>IF(OP!$B$7=NT!$U$2,OP!W51,0)</f>
        <v>0</v>
      </c>
      <c r="P30" s="158">
        <f>IF(OP!$B$7=NT!$U$2,OP!X51,0)</f>
        <v>0</v>
      </c>
      <c r="Q30" s="158">
        <f>IF(OP!$B$7=NT!$U$2,OP!Y51,0)</f>
        <v>0</v>
      </c>
      <c r="R30" s="158">
        <f>IF(OP!$B$7=NT!$U$2,OP!Z51,0)</f>
        <v>0</v>
      </c>
      <c r="S30" s="158">
        <f>IF(OP!$B$7=NT!$U$2,OP!AA51,0)</f>
        <v>0</v>
      </c>
      <c r="T30" s="158">
        <f>IF(OP!$B$7=NT!$U$2,OP!AB51,0)</f>
        <v>0</v>
      </c>
      <c r="U30" s="195">
        <f>IF(OP!$B$7=NT!$U$2,OP!AC51,0)</f>
        <v>0</v>
      </c>
      <c r="V30" s="452"/>
      <c r="X30" s="158">
        <f>+IF(OP!$B$7=NT!$U$2,VM!AG30,0)</f>
        <v>0</v>
      </c>
      <c r="Y30" s="158">
        <f>+IF(OP!$B$7=NT!$U$2,VM!AH30,0)</f>
        <v>0</v>
      </c>
      <c r="Z30" s="158">
        <f>+IF(OP!$B$7=NT!$U$2,VM!AI30,0)</f>
        <v>0</v>
      </c>
      <c r="AA30" s="158">
        <f>+IF(OP!$B$7=NT!$U$2,VM!AJ30,0)</f>
        <v>0</v>
      </c>
      <c r="AB30" s="158">
        <f>+IF(OP!$B$7=NT!$U$2,VM!AK30,0)</f>
        <v>0</v>
      </c>
      <c r="AC30" s="158">
        <f>+IF(OP!$B$7=NT!$U$2,VM!AL30,0)</f>
        <v>0</v>
      </c>
      <c r="AD30" s="158">
        <f>+IF(OP!$B$7=NT!$U$2,VM!AM30,0)</f>
        <v>0</v>
      </c>
      <c r="AE30" s="158">
        <f>+IF(OP!$B$7=NT!$U$2,VM!AN30,0)</f>
        <v>0</v>
      </c>
      <c r="AF30" s="158">
        <f>+IF(OP!$B$7=NT!$U$2,VM!AO30,0)</f>
        <v>0</v>
      </c>
      <c r="AG30" s="158">
        <f>+IF(OP!$B$7=NT!$U$2,VM!AP30,0)</f>
        <v>0</v>
      </c>
      <c r="AH30" s="158">
        <f>+IF(OP!$B$7=NT!$U$2,VM!AQ30,0)</f>
        <v>0</v>
      </c>
      <c r="AI30" s="158">
        <f>+IF(OP!$B$7=NT!$U$2,VM!AR30,0)</f>
        <v>0</v>
      </c>
      <c r="AJ30" s="129"/>
      <c r="AL30" s="231">
        <f t="shared" si="28"/>
        <v>0</v>
      </c>
      <c r="AM30" s="231">
        <f t="shared" si="29"/>
        <v>0</v>
      </c>
      <c r="AN30" s="231">
        <f t="shared" si="30"/>
        <v>0</v>
      </c>
      <c r="AO30" s="231">
        <f t="shared" si="31"/>
        <v>0</v>
      </c>
      <c r="AP30" s="231">
        <f t="shared" si="32"/>
        <v>0</v>
      </c>
      <c r="AQ30" s="231">
        <f t="shared" si="33"/>
        <v>0</v>
      </c>
      <c r="AR30" s="231">
        <f t="shared" si="34"/>
        <v>0</v>
      </c>
      <c r="AS30" s="231">
        <f t="shared" si="35"/>
        <v>0</v>
      </c>
      <c r="AT30" s="231">
        <f t="shared" si="36"/>
        <v>0</v>
      </c>
      <c r="AU30" s="231">
        <f t="shared" si="37"/>
        <v>0</v>
      </c>
      <c r="AV30" s="231">
        <f t="shared" si="38"/>
        <v>0</v>
      </c>
      <c r="AW30" s="231">
        <f t="shared" si="39"/>
        <v>0</v>
      </c>
    </row>
    <row r="31" spans="2:49">
      <c r="B31" s="162" t="str">
        <f t="shared" si="25"/>
        <v>Nom Producte/Servei 6</v>
      </c>
      <c r="C31" s="195">
        <f t="shared" si="26"/>
        <v>0</v>
      </c>
      <c r="D31" s="222">
        <f>+D13+D13*OP!G15</f>
        <v>0</v>
      </c>
      <c r="E31" s="195">
        <f t="shared" si="27"/>
        <v>0</v>
      </c>
      <c r="F31" s="714">
        <f>+OP!$I$15</f>
        <v>0</v>
      </c>
      <c r="G31" s="158">
        <f t="shared" si="40"/>
        <v>0</v>
      </c>
      <c r="H31" s="133"/>
      <c r="J31" s="158">
        <f>IF(OP!$B$7=NT!$U$2,OP!R52,0)</f>
        <v>0</v>
      </c>
      <c r="K31" s="158">
        <f>IF(OP!$B$7=NT!$U$2,OP!S52,0)</f>
        <v>0</v>
      </c>
      <c r="L31" s="158">
        <f>IF(OP!$B$7=NT!$U$2,OP!T52,0)</f>
        <v>0</v>
      </c>
      <c r="M31" s="158">
        <f>IF(OP!$B$7=NT!$U$2,OP!U52,0)</f>
        <v>0</v>
      </c>
      <c r="N31" s="158">
        <f>IF(OP!$B$7=NT!$U$2,OP!V52,0)</f>
        <v>0</v>
      </c>
      <c r="O31" s="158">
        <f>IF(OP!$B$7=NT!$U$2,OP!W52,0)</f>
        <v>0</v>
      </c>
      <c r="P31" s="158">
        <f>IF(OP!$B$7=NT!$U$2,OP!X52,0)</f>
        <v>0</v>
      </c>
      <c r="Q31" s="158">
        <f>IF(OP!$B$7=NT!$U$2,OP!Y52,0)</f>
        <v>0</v>
      </c>
      <c r="R31" s="158">
        <f>IF(OP!$B$7=NT!$U$2,OP!Z52,0)</f>
        <v>0</v>
      </c>
      <c r="S31" s="158">
        <f>IF(OP!$B$7=NT!$U$2,OP!AA52,0)</f>
        <v>0</v>
      </c>
      <c r="T31" s="158">
        <f>IF(OP!$B$7=NT!$U$2,OP!AB52,0)</f>
        <v>0</v>
      </c>
      <c r="U31" s="195">
        <f>IF(OP!$B$7=NT!$U$2,OP!AC52,0)</f>
        <v>0</v>
      </c>
      <c r="V31" s="452"/>
      <c r="X31" s="158">
        <f>+IF(OP!$B$7=NT!$U$2,VM!AG31,0)</f>
        <v>0</v>
      </c>
      <c r="Y31" s="158">
        <f>+IF(OP!$B$7=NT!$U$2,VM!AH31,0)</f>
        <v>0</v>
      </c>
      <c r="Z31" s="158">
        <f>+IF(OP!$B$7=NT!$U$2,VM!AI31,0)</f>
        <v>0</v>
      </c>
      <c r="AA31" s="158">
        <f>+IF(OP!$B$7=NT!$U$2,VM!AJ31,0)</f>
        <v>0</v>
      </c>
      <c r="AB31" s="158">
        <f>+IF(OP!$B$7=NT!$U$2,VM!AK31,0)</f>
        <v>0</v>
      </c>
      <c r="AC31" s="158">
        <f>+IF(OP!$B$7=NT!$U$2,VM!AL31,0)</f>
        <v>0</v>
      </c>
      <c r="AD31" s="158">
        <f>+IF(OP!$B$7=NT!$U$2,VM!AM31,0)</f>
        <v>0</v>
      </c>
      <c r="AE31" s="158">
        <f>+IF(OP!$B$7=NT!$U$2,VM!AN31,0)</f>
        <v>0</v>
      </c>
      <c r="AF31" s="158">
        <f>+IF(OP!$B$7=NT!$U$2,VM!AO31,0)</f>
        <v>0</v>
      </c>
      <c r="AG31" s="158">
        <f>+IF(OP!$B$7=NT!$U$2,VM!AP31,0)</f>
        <v>0</v>
      </c>
      <c r="AH31" s="158">
        <f>+IF(OP!$B$7=NT!$U$2,VM!AQ31,0)</f>
        <v>0</v>
      </c>
      <c r="AI31" s="158">
        <f>+IF(OP!$B$7=NT!$U$2,VM!AR31,0)</f>
        <v>0</v>
      </c>
      <c r="AJ31" s="129"/>
      <c r="AL31" s="231">
        <f t="shared" si="28"/>
        <v>0</v>
      </c>
      <c r="AM31" s="231">
        <f t="shared" si="29"/>
        <v>0</v>
      </c>
      <c r="AN31" s="231">
        <f t="shared" si="30"/>
        <v>0</v>
      </c>
      <c r="AO31" s="231">
        <f t="shared" si="31"/>
        <v>0</v>
      </c>
      <c r="AP31" s="231">
        <f t="shared" si="32"/>
        <v>0</v>
      </c>
      <c r="AQ31" s="231">
        <f t="shared" si="33"/>
        <v>0</v>
      </c>
      <c r="AR31" s="231">
        <f t="shared" si="34"/>
        <v>0</v>
      </c>
      <c r="AS31" s="231">
        <f t="shared" si="35"/>
        <v>0</v>
      </c>
      <c r="AT31" s="231">
        <f t="shared" si="36"/>
        <v>0</v>
      </c>
      <c r="AU31" s="231">
        <f t="shared" si="37"/>
        <v>0</v>
      </c>
      <c r="AV31" s="231">
        <f t="shared" si="38"/>
        <v>0</v>
      </c>
      <c r="AW31" s="231">
        <f t="shared" si="39"/>
        <v>0</v>
      </c>
    </row>
    <row r="32" spans="2:49">
      <c r="B32" s="162" t="str">
        <f t="shared" si="25"/>
        <v>Nom Producte/Servei 7</v>
      </c>
      <c r="C32" s="195">
        <f t="shared" si="26"/>
        <v>0</v>
      </c>
      <c r="D32" s="222">
        <f>+D14+D14*OP!G16</f>
        <v>0</v>
      </c>
      <c r="E32" s="195">
        <f t="shared" si="27"/>
        <v>0</v>
      </c>
      <c r="F32" s="714">
        <f>+OP!$I$16</f>
        <v>0</v>
      </c>
      <c r="G32" s="158">
        <f t="shared" si="40"/>
        <v>0</v>
      </c>
      <c r="H32" s="133"/>
      <c r="J32" s="158">
        <f>IF(OP!$B$7=NT!$U$2,OP!R53,0)</f>
        <v>0</v>
      </c>
      <c r="K32" s="158">
        <f>IF(OP!$B$7=NT!$U$2,OP!S53,0)</f>
        <v>0</v>
      </c>
      <c r="L32" s="158">
        <f>IF(OP!$B$7=NT!$U$2,OP!T53,0)</f>
        <v>0</v>
      </c>
      <c r="M32" s="158">
        <f>IF(OP!$B$7=NT!$U$2,OP!U53,0)</f>
        <v>0</v>
      </c>
      <c r="N32" s="158">
        <f>IF(OP!$B$7=NT!$U$2,OP!V53,0)</f>
        <v>0</v>
      </c>
      <c r="O32" s="158">
        <f>IF(OP!$B$7=NT!$U$2,OP!W53,0)</f>
        <v>0</v>
      </c>
      <c r="P32" s="158">
        <f>IF(OP!$B$7=NT!$U$2,OP!X53,0)</f>
        <v>0</v>
      </c>
      <c r="Q32" s="158">
        <f>IF(OP!$B$7=NT!$U$2,OP!Y53,0)</f>
        <v>0</v>
      </c>
      <c r="R32" s="158">
        <f>IF(OP!$B$7=NT!$U$2,OP!Z53,0)</f>
        <v>0</v>
      </c>
      <c r="S32" s="158">
        <f>IF(OP!$B$7=NT!$U$2,OP!AA53,0)</f>
        <v>0</v>
      </c>
      <c r="T32" s="158">
        <f>IF(OP!$B$7=NT!$U$2,OP!AB53,0)</f>
        <v>0</v>
      </c>
      <c r="U32" s="195">
        <f>IF(OP!$B$7=NT!$U$2,OP!AC53,0)</f>
        <v>0</v>
      </c>
      <c r="V32" s="452"/>
      <c r="X32" s="158">
        <f>+IF(OP!$B$7=NT!$U$2,VM!AG32,0)</f>
        <v>0</v>
      </c>
      <c r="Y32" s="158">
        <f>+IF(OP!$B$7=NT!$U$2,VM!AH32,0)</f>
        <v>0</v>
      </c>
      <c r="Z32" s="158">
        <f>+IF(OP!$B$7=NT!$U$2,VM!AI32,0)</f>
        <v>0</v>
      </c>
      <c r="AA32" s="158">
        <f>+IF(OP!$B$7=NT!$U$2,VM!AJ32,0)</f>
        <v>0</v>
      </c>
      <c r="AB32" s="158">
        <f>+IF(OP!$B$7=NT!$U$2,VM!AK32,0)</f>
        <v>0</v>
      </c>
      <c r="AC32" s="158">
        <f>+IF(OP!$B$7=NT!$U$2,VM!AL32,0)</f>
        <v>0</v>
      </c>
      <c r="AD32" s="158">
        <f>+IF(OP!$B$7=NT!$U$2,VM!AM32,0)</f>
        <v>0</v>
      </c>
      <c r="AE32" s="158">
        <f>+IF(OP!$B$7=NT!$U$2,VM!AN32,0)</f>
        <v>0</v>
      </c>
      <c r="AF32" s="158">
        <f>+IF(OP!$B$7=NT!$U$2,VM!AO32,0)</f>
        <v>0</v>
      </c>
      <c r="AG32" s="158">
        <f>+IF(OP!$B$7=NT!$U$2,VM!AP32,0)</f>
        <v>0</v>
      </c>
      <c r="AH32" s="158">
        <f>+IF(OP!$B$7=NT!$U$2,VM!AQ32,0)</f>
        <v>0</v>
      </c>
      <c r="AI32" s="158">
        <f>+IF(OP!$B$7=NT!$U$2,VM!AR32,0)</f>
        <v>0</v>
      </c>
      <c r="AJ32" s="129"/>
      <c r="AL32" s="231">
        <f t="shared" si="28"/>
        <v>0</v>
      </c>
      <c r="AM32" s="231">
        <f t="shared" si="29"/>
        <v>0</v>
      </c>
      <c r="AN32" s="231">
        <f t="shared" si="30"/>
        <v>0</v>
      </c>
      <c r="AO32" s="231">
        <f t="shared" si="31"/>
        <v>0</v>
      </c>
      <c r="AP32" s="231">
        <f t="shared" si="32"/>
        <v>0</v>
      </c>
      <c r="AQ32" s="231">
        <f t="shared" si="33"/>
        <v>0</v>
      </c>
      <c r="AR32" s="231">
        <f t="shared" si="34"/>
        <v>0</v>
      </c>
      <c r="AS32" s="231">
        <f t="shared" si="35"/>
        <v>0</v>
      </c>
      <c r="AT32" s="231">
        <f t="shared" si="36"/>
        <v>0</v>
      </c>
      <c r="AU32" s="231">
        <f t="shared" si="37"/>
        <v>0</v>
      </c>
      <c r="AV32" s="231">
        <f t="shared" si="38"/>
        <v>0</v>
      </c>
      <c r="AW32" s="231">
        <f t="shared" si="39"/>
        <v>0</v>
      </c>
    </row>
    <row r="33" spans="2:49">
      <c r="B33" s="162" t="str">
        <f t="shared" si="25"/>
        <v>Nom Producte/Servei 8</v>
      </c>
      <c r="C33" s="195">
        <f t="shared" si="26"/>
        <v>0</v>
      </c>
      <c r="D33" s="222">
        <f>+D15+D15*OP!G17</f>
        <v>0</v>
      </c>
      <c r="E33" s="195">
        <f t="shared" si="27"/>
        <v>0</v>
      </c>
      <c r="F33" s="714">
        <f>+OP!$I$17</f>
        <v>0</v>
      </c>
      <c r="G33" s="158">
        <f t="shared" si="40"/>
        <v>0</v>
      </c>
      <c r="H33" s="133"/>
      <c r="J33" s="158">
        <f>IF(OP!$B$7=NT!$U$2,OP!R54,0)</f>
        <v>0</v>
      </c>
      <c r="K33" s="158">
        <f>IF(OP!$B$7=NT!$U$2,OP!S54,0)</f>
        <v>0</v>
      </c>
      <c r="L33" s="158">
        <f>IF(OP!$B$7=NT!$U$2,OP!T54,0)</f>
        <v>0</v>
      </c>
      <c r="M33" s="158">
        <f>IF(OP!$B$7=NT!$U$2,OP!U54,0)</f>
        <v>0</v>
      </c>
      <c r="N33" s="158">
        <f>IF(OP!$B$7=NT!$U$2,OP!V54,0)</f>
        <v>0</v>
      </c>
      <c r="O33" s="158">
        <f>IF(OP!$B$7=NT!$U$2,OP!W54,0)</f>
        <v>0</v>
      </c>
      <c r="P33" s="158">
        <f>IF(OP!$B$7=NT!$U$2,OP!X54,0)</f>
        <v>0</v>
      </c>
      <c r="Q33" s="158">
        <f>IF(OP!$B$7=NT!$U$2,OP!Y54,0)</f>
        <v>0</v>
      </c>
      <c r="R33" s="158">
        <f>IF(OP!$B$7=NT!$U$2,OP!Z54,0)</f>
        <v>0</v>
      </c>
      <c r="S33" s="158">
        <f>IF(OP!$B$7=NT!$U$2,OP!AA54,0)</f>
        <v>0</v>
      </c>
      <c r="T33" s="158">
        <f>IF(OP!$B$7=NT!$U$2,OP!AB54,0)</f>
        <v>0</v>
      </c>
      <c r="U33" s="195">
        <f>IF(OP!$B$7=NT!$U$2,OP!AC54,0)</f>
        <v>0</v>
      </c>
      <c r="V33" s="452"/>
      <c r="X33" s="158">
        <f>+IF(OP!$B$7=NT!$U$2,VM!AG33,0)</f>
        <v>0</v>
      </c>
      <c r="Y33" s="158">
        <f>+IF(OP!$B$7=NT!$U$2,VM!AH33,0)</f>
        <v>0</v>
      </c>
      <c r="Z33" s="158">
        <f>+IF(OP!$B$7=NT!$U$2,VM!AI33,0)</f>
        <v>0</v>
      </c>
      <c r="AA33" s="158">
        <f>+IF(OP!$B$7=NT!$U$2,VM!AJ33,0)</f>
        <v>0</v>
      </c>
      <c r="AB33" s="158">
        <f>+IF(OP!$B$7=NT!$U$2,VM!AK33,0)</f>
        <v>0</v>
      </c>
      <c r="AC33" s="158">
        <f>+IF(OP!$B$7=NT!$U$2,VM!AL33,0)</f>
        <v>0</v>
      </c>
      <c r="AD33" s="158">
        <f>+IF(OP!$B$7=NT!$U$2,VM!AM33,0)</f>
        <v>0</v>
      </c>
      <c r="AE33" s="158">
        <f>+IF(OP!$B$7=NT!$U$2,VM!AN33,0)</f>
        <v>0</v>
      </c>
      <c r="AF33" s="158">
        <f>+IF(OP!$B$7=NT!$U$2,VM!AO33,0)</f>
        <v>0</v>
      </c>
      <c r="AG33" s="158">
        <f>+IF(OP!$B$7=NT!$U$2,VM!AP33,0)</f>
        <v>0</v>
      </c>
      <c r="AH33" s="158">
        <f>+IF(OP!$B$7=NT!$U$2,VM!AQ33,0)</f>
        <v>0</v>
      </c>
      <c r="AI33" s="158">
        <f>+IF(OP!$B$7=NT!$U$2,VM!AR33,0)</f>
        <v>0</v>
      </c>
      <c r="AJ33" s="129"/>
      <c r="AL33" s="231">
        <f t="shared" si="28"/>
        <v>0</v>
      </c>
      <c r="AM33" s="231">
        <f t="shared" si="29"/>
        <v>0</v>
      </c>
      <c r="AN33" s="231">
        <f t="shared" si="30"/>
        <v>0</v>
      </c>
      <c r="AO33" s="231">
        <f t="shared" si="31"/>
        <v>0</v>
      </c>
      <c r="AP33" s="231">
        <f t="shared" si="32"/>
        <v>0</v>
      </c>
      <c r="AQ33" s="231">
        <f t="shared" si="33"/>
        <v>0</v>
      </c>
      <c r="AR33" s="231">
        <f t="shared" si="34"/>
        <v>0</v>
      </c>
      <c r="AS33" s="231">
        <f t="shared" si="35"/>
        <v>0</v>
      </c>
      <c r="AT33" s="231">
        <f t="shared" si="36"/>
        <v>0</v>
      </c>
      <c r="AU33" s="231">
        <f t="shared" si="37"/>
        <v>0</v>
      </c>
      <c r="AV33" s="231">
        <f t="shared" si="38"/>
        <v>0</v>
      </c>
      <c r="AW33" s="231">
        <f t="shared" si="39"/>
        <v>0</v>
      </c>
    </row>
    <row r="34" spans="2:49">
      <c r="B34" s="162" t="str">
        <f t="shared" si="25"/>
        <v>Nom Producte/Servei 9</v>
      </c>
      <c r="C34" s="195">
        <f t="shared" si="26"/>
        <v>0</v>
      </c>
      <c r="D34" s="222">
        <f>+D16+D16*OP!G18</f>
        <v>0</v>
      </c>
      <c r="E34" s="195">
        <f t="shared" si="27"/>
        <v>0</v>
      </c>
      <c r="F34" s="714">
        <f>+OP!$I$18</f>
        <v>0</v>
      </c>
      <c r="G34" s="158">
        <f t="shared" si="40"/>
        <v>0</v>
      </c>
      <c r="H34" s="133"/>
      <c r="J34" s="158">
        <f>IF(OP!$B$7=NT!$U$2,OP!R55,0)</f>
        <v>0</v>
      </c>
      <c r="K34" s="158">
        <f>IF(OP!$B$7=NT!$U$2,OP!S55,0)</f>
        <v>0</v>
      </c>
      <c r="L34" s="158">
        <f>IF(OP!$B$7=NT!$U$2,OP!T55,0)</f>
        <v>0</v>
      </c>
      <c r="M34" s="158">
        <f>IF(OP!$B$7=NT!$U$2,OP!U55,0)</f>
        <v>0</v>
      </c>
      <c r="N34" s="158">
        <f>IF(OP!$B$7=NT!$U$2,OP!V55,0)</f>
        <v>0</v>
      </c>
      <c r="O34" s="158">
        <f>IF(OP!$B$7=NT!$U$2,OP!W55,0)</f>
        <v>0</v>
      </c>
      <c r="P34" s="158">
        <f>IF(OP!$B$7=NT!$U$2,OP!X55,0)</f>
        <v>0</v>
      </c>
      <c r="Q34" s="158">
        <f>IF(OP!$B$7=NT!$U$2,OP!Y55,0)</f>
        <v>0</v>
      </c>
      <c r="R34" s="158">
        <f>IF(OP!$B$7=NT!$U$2,OP!Z55,0)</f>
        <v>0</v>
      </c>
      <c r="S34" s="158">
        <f>IF(OP!$B$7=NT!$U$2,OP!AA55,0)</f>
        <v>0</v>
      </c>
      <c r="T34" s="158">
        <f>IF(OP!$B$7=NT!$U$2,OP!AB55,0)</f>
        <v>0</v>
      </c>
      <c r="U34" s="195">
        <f>IF(OP!$B$7=NT!$U$2,OP!AC55,0)</f>
        <v>0</v>
      </c>
      <c r="V34" s="452"/>
      <c r="X34" s="158">
        <f>+IF(OP!$B$7=NT!$U$2,VM!AG34,0)</f>
        <v>0</v>
      </c>
      <c r="Y34" s="158">
        <f>+IF(OP!$B$7=NT!$U$2,VM!AH34,0)</f>
        <v>0</v>
      </c>
      <c r="Z34" s="158">
        <f>+IF(OP!$B$7=NT!$U$2,VM!AI34,0)</f>
        <v>0</v>
      </c>
      <c r="AA34" s="158">
        <f>+IF(OP!$B$7=NT!$U$2,VM!AJ34,0)</f>
        <v>0</v>
      </c>
      <c r="AB34" s="158">
        <f>+IF(OP!$B$7=NT!$U$2,VM!AK34,0)</f>
        <v>0</v>
      </c>
      <c r="AC34" s="158">
        <f>+IF(OP!$B$7=NT!$U$2,VM!AL34,0)</f>
        <v>0</v>
      </c>
      <c r="AD34" s="158">
        <f>+IF(OP!$B$7=NT!$U$2,VM!AM34,0)</f>
        <v>0</v>
      </c>
      <c r="AE34" s="158">
        <f>+IF(OP!$B$7=NT!$U$2,VM!AN34,0)</f>
        <v>0</v>
      </c>
      <c r="AF34" s="158">
        <f>+IF(OP!$B$7=NT!$U$2,VM!AO34,0)</f>
        <v>0</v>
      </c>
      <c r="AG34" s="158">
        <f>+IF(OP!$B$7=NT!$U$2,VM!AP34,0)</f>
        <v>0</v>
      </c>
      <c r="AH34" s="158">
        <f>+IF(OP!$B$7=NT!$U$2,VM!AQ34,0)</f>
        <v>0</v>
      </c>
      <c r="AI34" s="158">
        <f>+IF(OP!$B$7=NT!$U$2,VM!AR34,0)</f>
        <v>0</v>
      </c>
      <c r="AJ34" s="129"/>
      <c r="AL34" s="231">
        <f t="shared" si="28"/>
        <v>0</v>
      </c>
      <c r="AM34" s="231">
        <f t="shared" si="29"/>
        <v>0</v>
      </c>
      <c r="AN34" s="231">
        <f t="shared" si="30"/>
        <v>0</v>
      </c>
      <c r="AO34" s="231">
        <f t="shared" si="31"/>
        <v>0</v>
      </c>
      <c r="AP34" s="231">
        <f t="shared" si="32"/>
        <v>0</v>
      </c>
      <c r="AQ34" s="231">
        <f t="shared" si="33"/>
        <v>0</v>
      </c>
      <c r="AR34" s="231">
        <f t="shared" si="34"/>
        <v>0</v>
      </c>
      <c r="AS34" s="231">
        <f t="shared" si="35"/>
        <v>0</v>
      </c>
      <c r="AT34" s="231">
        <f t="shared" si="36"/>
        <v>0</v>
      </c>
      <c r="AU34" s="231">
        <f t="shared" si="37"/>
        <v>0</v>
      </c>
      <c r="AV34" s="231">
        <f t="shared" si="38"/>
        <v>0</v>
      </c>
      <c r="AW34" s="231">
        <f t="shared" si="39"/>
        <v>0</v>
      </c>
    </row>
    <row r="35" spans="2:49">
      <c r="B35" s="162" t="str">
        <f t="shared" si="25"/>
        <v>Nom Producte/Servei 10</v>
      </c>
      <c r="C35" s="195">
        <f t="shared" si="26"/>
        <v>0</v>
      </c>
      <c r="D35" s="222">
        <f>+D17+D17*OP!G19</f>
        <v>0</v>
      </c>
      <c r="E35" s="195">
        <f t="shared" si="27"/>
        <v>0</v>
      </c>
      <c r="F35" s="714">
        <f>+OP!$I$19</f>
        <v>0</v>
      </c>
      <c r="G35" s="158">
        <f t="shared" si="40"/>
        <v>0</v>
      </c>
      <c r="H35" s="133"/>
      <c r="J35" s="158">
        <f>IF(OP!$B$7=NT!$U$2,OP!R56,0)</f>
        <v>0</v>
      </c>
      <c r="K35" s="158">
        <f>IF(OP!$B$7=NT!$U$2,OP!S56,0)</f>
        <v>0</v>
      </c>
      <c r="L35" s="158">
        <f>IF(OP!$B$7=NT!$U$2,OP!T56,0)</f>
        <v>0</v>
      </c>
      <c r="M35" s="158">
        <f>IF(OP!$B$7=NT!$U$2,OP!U56,0)</f>
        <v>0</v>
      </c>
      <c r="N35" s="158">
        <f>IF(OP!$B$7=NT!$U$2,OP!V56,0)</f>
        <v>0</v>
      </c>
      <c r="O35" s="158">
        <f>IF(OP!$B$7=NT!$U$2,OP!W56,0)</f>
        <v>0</v>
      </c>
      <c r="P35" s="158">
        <f>IF(OP!$B$7=NT!$U$2,OP!X56,0)</f>
        <v>0</v>
      </c>
      <c r="Q35" s="158">
        <f>IF(OP!$B$7=NT!$U$2,OP!Y56,0)</f>
        <v>0</v>
      </c>
      <c r="R35" s="158">
        <f>IF(OP!$B$7=NT!$U$2,OP!Z56,0)</f>
        <v>0</v>
      </c>
      <c r="S35" s="158">
        <f>IF(OP!$B$7=NT!$U$2,OP!AA56,0)</f>
        <v>0</v>
      </c>
      <c r="T35" s="158">
        <f>IF(OP!$B$7=NT!$U$2,OP!AB56,0)</f>
        <v>0</v>
      </c>
      <c r="U35" s="195">
        <f>IF(OP!$B$7=NT!$U$2,OP!AC56,0)</f>
        <v>0</v>
      </c>
      <c r="V35" s="452"/>
      <c r="X35" s="158">
        <f>+IF(OP!$B$7=NT!$U$2,VM!AG35,0)</f>
        <v>0</v>
      </c>
      <c r="Y35" s="158">
        <f>+IF(OP!$B$7=NT!$U$2,VM!AH35,0)</f>
        <v>0</v>
      </c>
      <c r="Z35" s="158">
        <f>+IF(OP!$B$7=NT!$U$2,VM!AI35,0)</f>
        <v>0</v>
      </c>
      <c r="AA35" s="158">
        <f>+IF(OP!$B$7=NT!$U$2,VM!AJ35,0)</f>
        <v>0</v>
      </c>
      <c r="AB35" s="158">
        <f>+IF(OP!$B$7=NT!$U$2,VM!AK35,0)</f>
        <v>0</v>
      </c>
      <c r="AC35" s="158">
        <f>+IF(OP!$B$7=NT!$U$2,VM!AL35,0)</f>
        <v>0</v>
      </c>
      <c r="AD35" s="158">
        <f>+IF(OP!$B$7=NT!$U$2,VM!AM35,0)</f>
        <v>0</v>
      </c>
      <c r="AE35" s="158">
        <f>+IF(OP!$B$7=NT!$U$2,VM!AN35,0)</f>
        <v>0</v>
      </c>
      <c r="AF35" s="158">
        <f>+IF(OP!$B$7=NT!$U$2,VM!AO35,0)</f>
        <v>0</v>
      </c>
      <c r="AG35" s="158">
        <f>+IF(OP!$B$7=NT!$U$2,VM!AP35,0)</f>
        <v>0</v>
      </c>
      <c r="AH35" s="158">
        <f>+IF(OP!$B$7=NT!$U$2,VM!AQ35,0)</f>
        <v>0</v>
      </c>
      <c r="AI35" s="158">
        <f>+IF(OP!$B$7=NT!$U$2,VM!AR35,0)</f>
        <v>0</v>
      </c>
      <c r="AJ35" s="129"/>
      <c r="AL35" s="231">
        <f t="shared" si="28"/>
        <v>0</v>
      </c>
      <c r="AM35" s="231">
        <f t="shared" si="29"/>
        <v>0</v>
      </c>
      <c r="AN35" s="231">
        <f t="shared" si="30"/>
        <v>0</v>
      </c>
      <c r="AO35" s="231">
        <f t="shared" si="31"/>
        <v>0</v>
      </c>
      <c r="AP35" s="231">
        <f t="shared" si="32"/>
        <v>0</v>
      </c>
      <c r="AQ35" s="231">
        <f t="shared" si="33"/>
        <v>0</v>
      </c>
      <c r="AR35" s="231">
        <f t="shared" si="34"/>
        <v>0</v>
      </c>
      <c r="AS35" s="231">
        <f t="shared" si="35"/>
        <v>0</v>
      </c>
      <c r="AT35" s="231">
        <f t="shared" si="36"/>
        <v>0</v>
      </c>
      <c r="AU35" s="231">
        <f t="shared" si="37"/>
        <v>0</v>
      </c>
      <c r="AV35" s="231">
        <f t="shared" si="38"/>
        <v>0</v>
      </c>
      <c r="AW35" s="231">
        <f t="shared" si="39"/>
        <v>0</v>
      </c>
    </row>
    <row r="36" spans="2:49">
      <c r="B36" s="162" t="str">
        <f t="shared" si="25"/>
        <v>Nom Producte/Servei 11</v>
      </c>
      <c r="C36" s="195">
        <f t="shared" si="26"/>
        <v>0</v>
      </c>
      <c r="D36" s="222">
        <f>+D18+D18*OP!G20</f>
        <v>0</v>
      </c>
      <c r="E36" s="195">
        <f t="shared" si="27"/>
        <v>0</v>
      </c>
      <c r="F36" s="714">
        <f>+OP!$I$20</f>
        <v>0</v>
      </c>
      <c r="G36" s="158">
        <f t="shared" si="40"/>
        <v>0</v>
      </c>
      <c r="H36" s="133"/>
      <c r="J36" s="158">
        <f>IF(OP!$B$7=NT!$U$2,OP!R57,0)</f>
        <v>0</v>
      </c>
      <c r="K36" s="158">
        <f>IF(OP!$B$7=NT!$U$2,OP!S57,0)</f>
        <v>0</v>
      </c>
      <c r="L36" s="158">
        <f>IF(OP!$B$7=NT!$U$2,OP!T57,0)</f>
        <v>0</v>
      </c>
      <c r="M36" s="158">
        <f>IF(OP!$B$7=NT!$U$2,OP!U57,0)</f>
        <v>0</v>
      </c>
      <c r="N36" s="158">
        <f>IF(OP!$B$7=NT!$U$2,OP!V57,0)</f>
        <v>0</v>
      </c>
      <c r="O36" s="158">
        <f>IF(OP!$B$7=NT!$U$2,OP!W57,0)</f>
        <v>0</v>
      </c>
      <c r="P36" s="158">
        <f>IF(OP!$B$7=NT!$U$2,OP!X57,0)</f>
        <v>0</v>
      </c>
      <c r="Q36" s="158">
        <f>IF(OP!$B$7=NT!$U$2,OP!Y57,0)</f>
        <v>0</v>
      </c>
      <c r="R36" s="158">
        <f>IF(OP!$B$7=NT!$U$2,OP!Z57,0)</f>
        <v>0</v>
      </c>
      <c r="S36" s="158">
        <f>IF(OP!$B$7=NT!$U$2,OP!AA57,0)</f>
        <v>0</v>
      </c>
      <c r="T36" s="158">
        <f>IF(OP!$B$7=NT!$U$2,OP!AB57,0)</f>
        <v>0</v>
      </c>
      <c r="U36" s="195">
        <f>IF(OP!$B$7=NT!$U$2,OP!AC57,0)</f>
        <v>0</v>
      </c>
      <c r="V36" s="452"/>
      <c r="X36" s="158">
        <f>+IF(OP!$B$7=NT!$U$2,VM!AG36,0)</f>
        <v>0</v>
      </c>
      <c r="Y36" s="158">
        <f>+IF(OP!$B$7=NT!$U$2,VM!AH36,0)</f>
        <v>0</v>
      </c>
      <c r="Z36" s="158">
        <f>+IF(OP!$B$7=NT!$U$2,VM!AI36,0)</f>
        <v>0</v>
      </c>
      <c r="AA36" s="158">
        <f>+IF(OP!$B$7=NT!$U$2,VM!AJ36,0)</f>
        <v>0</v>
      </c>
      <c r="AB36" s="158">
        <f>+IF(OP!$B$7=NT!$U$2,VM!AK36,0)</f>
        <v>0</v>
      </c>
      <c r="AC36" s="158">
        <f>+IF(OP!$B$7=NT!$U$2,VM!AL36,0)</f>
        <v>0</v>
      </c>
      <c r="AD36" s="158">
        <f>+IF(OP!$B$7=NT!$U$2,VM!AM36,0)</f>
        <v>0</v>
      </c>
      <c r="AE36" s="158">
        <f>+IF(OP!$B$7=NT!$U$2,VM!AN36,0)</f>
        <v>0</v>
      </c>
      <c r="AF36" s="158">
        <f>+IF(OP!$B$7=NT!$U$2,VM!AO36,0)</f>
        <v>0</v>
      </c>
      <c r="AG36" s="158">
        <f>+IF(OP!$B$7=NT!$U$2,VM!AP36,0)</f>
        <v>0</v>
      </c>
      <c r="AH36" s="158">
        <f>+IF(OP!$B$7=NT!$U$2,VM!AQ36,0)</f>
        <v>0</v>
      </c>
      <c r="AI36" s="158">
        <f>+IF(OP!$B$7=NT!$U$2,VM!AR36,0)</f>
        <v>0</v>
      </c>
      <c r="AJ36" s="129"/>
      <c r="AL36" s="231">
        <f t="shared" si="28"/>
        <v>0</v>
      </c>
      <c r="AM36" s="231">
        <f t="shared" si="29"/>
        <v>0</v>
      </c>
      <c r="AN36" s="231">
        <f t="shared" si="30"/>
        <v>0</v>
      </c>
      <c r="AO36" s="231">
        <f t="shared" si="31"/>
        <v>0</v>
      </c>
      <c r="AP36" s="231">
        <f t="shared" si="32"/>
        <v>0</v>
      </c>
      <c r="AQ36" s="231">
        <f t="shared" si="33"/>
        <v>0</v>
      </c>
      <c r="AR36" s="231">
        <f t="shared" si="34"/>
        <v>0</v>
      </c>
      <c r="AS36" s="231">
        <f t="shared" si="35"/>
        <v>0</v>
      </c>
      <c r="AT36" s="231">
        <f t="shared" si="36"/>
        <v>0</v>
      </c>
      <c r="AU36" s="231">
        <f t="shared" si="37"/>
        <v>0</v>
      </c>
      <c r="AV36" s="231">
        <f t="shared" si="38"/>
        <v>0</v>
      </c>
      <c r="AW36" s="231">
        <f t="shared" si="39"/>
        <v>0</v>
      </c>
    </row>
    <row r="37" spans="2:49">
      <c r="B37" s="162" t="str">
        <f t="shared" si="25"/>
        <v>Nom Producte/Servei 12</v>
      </c>
      <c r="C37" s="195">
        <f t="shared" si="26"/>
        <v>0</v>
      </c>
      <c r="D37" s="222">
        <f>+D19+D19*OP!G21</f>
        <v>0</v>
      </c>
      <c r="E37" s="195">
        <f t="shared" si="27"/>
        <v>0</v>
      </c>
      <c r="F37" s="714">
        <f>+OP!$I$21</f>
        <v>0</v>
      </c>
      <c r="G37" s="158">
        <f t="shared" si="40"/>
        <v>0</v>
      </c>
      <c r="H37" s="133"/>
      <c r="J37" s="158">
        <f>IF(OP!$B$7=NT!$U$2,OP!R58,0)</f>
        <v>0</v>
      </c>
      <c r="K37" s="158">
        <f>IF(OP!$B$7=NT!$U$2,OP!S58,0)</f>
        <v>0</v>
      </c>
      <c r="L37" s="158">
        <f>IF(OP!$B$7=NT!$U$2,OP!T58,0)</f>
        <v>0</v>
      </c>
      <c r="M37" s="158">
        <f>IF(OP!$B$7=NT!$U$2,OP!U58,0)</f>
        <v>0</v>
      </c>
      <c r="N37" s="158">
        <f>IF(OP!$B$7=NT!$U$2,OP!V58,0)</f>
        <v>0</v>
      </c>
      <c r="O37" s="158">
        <f>IF(OP!$B$7=NT!$U$2,OP!W58,0)</f>
        <v>0</v>
      </c>
      <c r="P37" s="158">
        <f>IF(OP!$B$7=NT!$U$2,OP!X58,0)</f>
        <v>0</v>
      </c>
      <c r="Q37" s="158">
        <f>IF(OP!$B$7=NT!$U$2,OP!Y58,0)</f>
        <v>0</v>
      </c>
      <c r="R37" s="158">
        <f>IF(OP!$B$7=NT!$U$2,OP!Z58,0)</f>
        <v>0</v>
      </c>
      <c r="S37" s="158">
        <f>IF(OP!$B$7=NT!$U$2,OP!AA58,0)</f>
        <v>0</v>
      </c>
      <c r="T37" s="158">
        <f>IF(OP!$B$7=NT!$U$2,OP!AB58,0)</f>
        <v>0</v>
      </c>
      <c r="U37" s="195">
        <f>IF(OP!$B$7=NT!$U$2,OP!AC58,0)</f>
        <v>0</v>
      </c>
      <c r="V37" s="452"/>
      <c r="X37" s="158">
        <f>+IF(OP!$B$7=NT!$U$2,VM!AG37,0)</f>
        <v>0</v>
      </c>
      <c r="Y37" s="158">
        <f>+IF(OP!$B$7=NT!$U$2,VM!AH37,0)</f>
        <v>0</v>
      </c>
      <c r="Z37" s="158">
        <f>+IF(OP!$B$7=NT!$U$2,VM!AI37,0)</f>
        <v>0</v>
      </c>
      <c r="AA37" s="158">
        <f>+IF(OP!$B$7=NT!$U$2,VM!AJ37,0)</f>
        <v>0</v>
      </c>
      <c r="AB37" s="158">
        <f>+IF(OP!$B$7=NT!$U$2,VM!AK37,0)</f>
        <v>0</v>
      </c>
      <c r="AC37" s="158">
        <f>+IF(OP!$B$7=NT!$U$2,VM!AL37,0)</f>
        <v>0</v>
      </c>
      <c r="AD37" s="158">
        <f>+IF(OP!$B$7=NT!$U$2,VM!AM37,0)</f>
        <v>0</v>
      </c>
      <c r="AE37" s="158">
        <f>+IF(OP!$B$7=NT!$U$2,VM!AN37,0)</f>
        <v>0</v>
      </c>
      <c r="AF37" s="158">
        <f>+IF(OP!$B$7=NT!$U$2,VM!AO37,0)</f>
        <v>0</v>
      </c>
      <c r="AG37" s="158">
        <f>+IF(OP!$B$7=NT!$U$2,VM!AP37,0)</f>
        <v>0</v>
      </c>
      <c r="AH37" s="158">
        <f>+IF(OP!$B$7=NT!$U$2,VM!AQ37,0)</f>
        <v>0</v>
      </c>
      <c r="AI37" s="158">
        <f>+IF(OP!$B$7=NT!$U$2,VM!AR37,0)</f>
        <v>0</v>
      </c>
      <c r="AJ37" s="129"/>
      <c r="AL37" s="231">
        <f t="shared" si="28"/>
        <v>0</v>
      </c>
      <c r="AM37" s="231">
        <f t="shared" si="29"/>
        <v>0</v>
      </c>
      <c r="AN37" s="231">
        <f t="shared" si="30"/>
        <v>0</v>
      </c>
      <c r="AO37" s="231">
        <f t="shared" si="31"/>
        <v>0</v>
      </c>
      <c r="AP37" s="231">
        <f t="shared" si="32"/>
        <v>0</v>
      </c>
      <c r="AQ37" s="231">
        <f t="shared" si="33"/>
        <v>0</v>
      </c>
      <c r="AR37" s="231">
        <f t="shared" si="34"/>
        <v>0</v>
      </c>
      <c r="AS37" s="231">
        <f t="shared" si="35"/>
        <v>0</v>
      </c>
      <c r="AT37" s="231">
        <f t="shared" si="36"/>
        <v>0</v>
      </c>
      <c r="AU37" s="231">
        <f t="shared" si="37"/>
        <v>0</v>
      </c>
      <c r="AV37" s="231">
        <f t="shared" si="38"/>
        <v>0</v>
      </c>
      <c r="AW37" s="231">
        <f t="shared" si="39"/>
        <v>0</v>
      </c>
    </row>
    <row r="38" spans="2:49">
      <c r="B38" s="162" t="str">
        <f t="shared" si="25"/>
        <v>Nom Producte/Servei 13</v>
      </c>
      <c r="C38" s="195">
        <f t="shared" si="26"/>
        <v>0</v>
      </c>
      <c r="D38" s="222">
        <f>+D20+D20*OP!G22</f>
        <v>0</v>
      </c>
      <c r="E38" s="195">
        <f t="shared" si="27"/>
        <v>0</v>
      </c>
      <c r="F38" s="714">
        <f>+OP!$I$22</f>
        <v>0</v>
      </c>
      <c r="G38" s="158">
        <f t="shared" si="40"/>
        <v>0</v>
      </c>
      <c r="H38" s="133"/>
      <c r="J38" s="158">
        <f>IF(OP!$B$7=NT!$U$2,OP!R59,0)</f>
        <v>0</v>
      </c>
      <c r="K38" s="158">
        <f>IF(OP!$B$7=NT!$U$2,OP!S59,0)</f>
        <v>0</v>
      </c>
      <c r="L38" s="158">
        <f>IF(OP!$B$7=NT!$U$2,OP!T59,0)</f>
        <v>0</v>
      </c>
      <c r="M38" s="158">
        <f>IF(OP!$B$7=NT!$U$2,OP!U59,0)</f>
        <v>0</v>
      </c>
      <c r="N38" s="158">
        <f>IF(OP!$B$7=NT!$U$2,OP!V59,0)</f>
        <v>0</v>
      </c>
      <c r="O38" s="158">
        <f>IF(OP!$B$7=NT!$U$2,OP!W59,0)</f>
        <v>0</v>
      </c>
      <c r="P38" s="158">
        <f>IF(OP!$B$7=NT!$U$2,OP!X59,0)</f>
        <v>0</v>
      </c>
      <c r="Q38" s="158">
        <f>IF(OP!$B$7=NT!$U$2,OP!Y59,0)</f>
        <v>0</v>
      </c>
      <c r="R38" s="158">
        <f>IF(OP!$B$7=NT!$U$2,OP!Z59,0)</f>
        <v>0</v>
      </c>
      <c r="S38" s="158">
        <f>IF(OP!$B$7=NT!$U$2,OP!AA59,0)</f>
        <v>0</v>
      </c>
      <c r="T38" s="158">
        <f>IF(OP!$B$7=NT!$U$2,OP!AB59,0)</f>
        <v>0</v>
      </c>
      <c r="U38" s="195">
        <f>IF(OP!$B$7=NT!$U$2,OP!AC59,0)</f>
        <v>0</v>
      </c>
      <c r="V38" s="452"/>
      <c r="X38" s="158">
        <f>+IF(OP!$B$7=NT!$U$2,VM!AG38,0)</f>
        <v>0</v>
      </c>
      <c r="Y38" s="158">
        <f>+IF(OP!$B$7=NT!$U$2,VM!AH38,0)</f>
        <v>0</v>
      </c>
      <c r="Z38" s="158">
        <f>+IF(OP!$B$7=NT!$U$2,VM!AI38,0)</f>
        <v>0</v>
      </c>
      <c r="AA38" s="158">
        <f>+IF(OP!$B$7=NT!$U$2,VM!AJ38,0)</f>
        <v>0</v>
      </c>
      <c r="AB38" s="158">
        <f>+IF(OP!$B$7=NT!$U$2,VM!AK38,0)</f>
        <v>0</v>
      </c>
      <c r="AC38" s="158">
        <f>+IF(OP!$B$7=NT!$U$2,VM!AL38,0)</f>
        <v>0</v>
      </c>
      <c r="AD38" s="158">
        <f>+IF(OP!$B$7=NT!$U$2,VM!AM38,0)</f>
        <v>0</v>
      </c>
      <c r="AE38" s="158">
        <f>+IF(OP!$B$7=NT!$U$2,VM!AN38,0)</f>
        <v>0</v>
      </c>
      <c r="AF38" s="158">
        <f>+IF(OP!$B$7=NT!$U$2,VM!AO38,0)</f>
        <v>0</v>
      </c>
      <c r="AG38" s="158">
        <f>+IF(OP!$B$7=NT!$U$2,VM!AP38,0)</f>
        <v>0</v>
      </c>
      <c r="AH38" s="158">
        <f>+IF(OP!$B$7=NT!$U$2,VM!AQ38,0)</f>
        <v>0</v>
      </c>
      <c r="AI38" s="158">
        <f>+IF(OP!$B$7=NT!$U$2,VM!AR38,0)</f>
        <v>0</v>
      </c>
      <c r="AJ38" s="129"/>
      <c r="AL38" s="231">
        <f t="shared" si="28"/>
        <v>0</v>
      </c>
      <c r="AM38" s="231">
        <f t="shared" si="29"/>
        <v>0</v>
      </c>
      <c r="AN38" s="231">
        <f t="shared" si="30"/>
        <v>0</v>
      </c>
      <c r="AO38" s="231">
        <f t="shared" si="31"/>
        <v>0</v>
      </c>
      <c r="AP38" s="231">
        <f t="shared" si="32"/>
        <v>0</v>
      </c>
      <c r="AQ38" s="231">
        <f t="shared" si="33"/>
        <v>0</v>
      </c>
      <c r="AR38" s="231">
        <f t="shared" si="34"/>
        <v>0</v>
      </c>
      <c r="AS38" s="231">
        <f t="shared" si="35"/>
        <v>0</v>
      </c>
      <c r="AT38" s="231">
        <f t="shared" si="36"/>
        <v>0</v>
      </c>
      <c r="AU38" s="231">
        <f t="shared" si="37"/>
        <v>0</v>
      </c>
      <c r="AV38" s="231">
        <f t="shared" si="38"/>
        <v>0</v>
      </c>
      <c r="AW38" s="231">
        <f t="shared" si="39"/>
        <v>0</v>
      </c>
    </row>
    <row r="39" spans="2:49">
      <c r="B39" s="162" t="str">
        <f t="shared" si="25"/>
        <v>Nom Producte/Servei 14</v>
      </c>
      <c r="C39" s="195">
        <f t="shared" si="26"/>
        <v>0</v>
      </c>
      <c r="D39" s="222">
        <f>+D21+D21*OP!G23</f>
        <v>0</v>
      </c>
      <c r="E39" s="195">
        <f t="shared" si="27"/>
        <v>0</v>
      </c>
      <c r="F39" s="714">
        <f>+OP!$I$23</f>
        <v>0</v>
      </c>
      <c r="G39" s="158">
        <f t="shared" si="40"/>
        <v>0</v>
      </c>
      <c r="H39" s="133"/>
      <c r="J39" s="158">
        <f>IF(OP!$B$7=NT!$U$2,OP!R60,0)</f>
        <v>0</v>
      </c>
      <c r="K39" s="158">
        <f>IF(OP!$B$7=NT!$U$2,OP!S60,0)</f>
        <v>0</v>
      </c>
      <c r="L39" s="158">
        <f>IF(OP!$B$7=NT!$U$2,OP!T60,0)</f>
        <v>0</v>
      </c>
      <c r="M39" s="158">
        <f>IF(OP!$B$7=NT!$U$2,OP!U60,0)</f>
        <v>0</v>
      </c>
      <c r="N39" s="158">
        <f>IF(OP!$B$7=NT!$U$2,OP!V60,0)</f>
        <v>0</v>
      </c>
      <c r="O39" s="158">
        <f>IF(OP!$B$7=NT!$U$2,OP!W60,0)</f>
        <v>0</v>
      </c>
      <c r="P39" s="158">
        <f>IF(OP!$B$7=NT!$U$2,OP!X60,0)</f>
        <v>0</v>
      </c>
      <c r="Q39" s="158">
        <f>IF(OP!$B$7=NT!$U$2,OP!Y60,0)</f>
        <v>0</v>
      </c>
      <c r="R39" s="158">
        <f>IF(OP!$B$7=NT!$U$2,OP!Z60,0)</f>
        <v>0</v>
      </c>
      <c r="S39" s="158">
        <f>IF(OP!$B$7=NT!$U$2,OP!AA60,0)</f>
        <v>0</v>
      </c>
      <c r="T39" s="158">
        <f>IF(OP!$B$7=NT!$U$2,OP!AB60,0)</f>
        <v>0</v>
      </c>
      <c r="U39" s="195">
        <f>IF(OP!$B$7=NT!$U$2,OP!AC60,0)</f>
        <v>0</v>
      </c>
      <c r="V39" s="452"/>
      <c r="X39" s="158">
        <f>+IF(OP!$B$7=NT!$U$2,VM!AG39,0)</f>
        <v>0</v>
      </c>
      <c r="Y39" s="158">
        <f>+IF(OP!$B$7=NT!$U$2,VM!AH39,0)</f>
        <v>0</v>
      </c>
      <c r="Z39" s="158">
        <f>+IF(OP!$B$7=NT!$U$2,VM!AI39,0)</f>
        <v>0</v>
      </c>
      <c r="AA39" s="158">
        <f>+IF(OP!$B$7=NT!$U$2,VM!AJ39,0)</f>
        <v>0</v>
      </c>
      <c r="AB39" s="158">
        <f>+IF(OP!$B$7=NT!$U$2,VM!AK39,0)</f>
        <v>0</v>
      </c>
      <c r="AC39" s="158">
        <f>+IF(OP!$B$7=NT!$U$2,VM!AL39,0)</f>
        <v>0</v>
      </c>
      <c r="AD39" s="158">
        <f>+IF(OP!$B$7=NT!$U$2,VM!AM39,0)</f>
        <v>0</v>
      </c>
      <c r="AE39" s="158">
        <f>+IF(OP!$B$7=NT!$U$2,VM!AN39,0)</f>
        <v>0</v>
      </c>
      <c r="AF39" s="158">
        <f>+IF(OP!$B$7=NT!$U$2,VM!AO39,0)</f>
        <v>0</v>
      </c>
      <c r="AG39" s="158">
        <f>+IF(OP!$B$7=NT!$U$2,VM!AP39,0)</f>
        <v>0</v>
      </c>
      <c r="AH39" s="158">
        <f>+IF(OP!$B$7=NT!$U$2,VM!AQ39,0)</f>
        <v>0</v>
      </c>
      <c r="AI39" s="158">
        <f>+IF(OP!$B$7=NT!$U$2,VM!AR39,0)</f>
        <v>0</v>
      </c>
      <c r="AJ39" s="129"/>
      <c r="AL39" s="231">
        <f t="shared" si="28"/>
        <v>0</v>
      </c>
      <c r="AM39" s="231">
        <f t="shared" si="29"/>
        <v>0</v>
      </c>
      <c r="AN39" s="231">
        <f t="shared" si="30"/>
        <v>0</v>
      </c>
      <c r="AO39" s="231">
        <f t="shared" si="31"/>
        <v>0</v>
      </c>
      <c r="AP39" s="231">
        <f t="shared" si="32"/>
        <v>0</v>
      </c>
      <c r="AQ39" s="231">
        <f t="shared" si="33"/>
        <v>0</v>
      </c>
      <c r="AR39" s="231">
        <f t="shared" si="34"/>
        <v>0</v>
      </c>
      <c r="AS39" s="231">
        <f t="shared" si="35"/>
        <v>0</v>
      </c>
      <c r="AT39" s="231">
        <f t="shared" si="36"/>
        <v>0</v>
      </c>
      <c r="AU39" s="231">
        <f t="shared" si="37"/>
        <v>0</v>
      </c>
      <c r="AV39" s="231">
        <f t="shared" si="38"/>
        <v>0</v>
      </c>
      <c r="AW39" s="231">
        <f t="shared" si="39"/>
        <v>0</v>
      </c>
    </row>
    <row r="40" spans="2:49">
      <c r="B40" s="162" t="str">
        <f t="shared" si="25"/>
        <v>Nom Producte/Servei 15</v>
      </c>
      <c r="C40" s="195">
        <f t="shared" si="26"/>
        <v>0</v>
      </c>
      <c r="D40" s="222">
        <f>+D22+D22*OP!G24</f>
        <v>0</v>
      </c>
      <c r="E40" s="195">
        <f t="shared" si="27"/>
        <v>0</v>
      </c>
      <c r="F40" s="714">
        <f>+OP!$I$24</f>
        <v>0</v>
      </c>
      <c r="G40" s="158">
        <f t="shared" si="40"/>
        <v>0</v>
      </c>
      <c r="H40" s="133"/>
      <c r="J40" s="158">
        <f>IF(OP!$B$7=NT!$U$2,OP!R61,0)</f>
        <v>0</v>
      </c>
      <c r="K40" s="158">
        <f>IF(OP!$B$7=NT!$U$2,OP!S61,0)</f>
        <v>0</v>
      </c>
      <c r="L40" s="158">
        <f>IF(OP!$B$7=NT!$U$2,OP!T61,0)</f>
        <v>0</v>
      </c>
      <c r="M40" s="158">
        <f>IF(OP!$B$7=NT!$U$2,OP!U61,0)</f>
        <v>0</v>
      </c>
      <c r="N40" s="158">
        <f>IF(OP!$B$7=NT!$U$2,OP!V61,0)</f>
        <v>0</v>
      </c>
      <c r="O40" s="158">
        <f>IF(OP!$B$7=NT!$U$2,OP!W61,0)</f>
        <v>0</v>
      </c>
      <c r="P40" s="158">
        <f>IF(OP!$B$7=NT!$U$2,OP!X61,0)</f>
        <v>0</v>
      </c>
      <c r="Q40" s="158">
        <f>IF(OP!$B$7=NT!$U$2,OP!Y61,0)</f>
        <v>0</v>
      </c>
      <c r="R40" s="158">
        <f>IF(OP!$B$7=NT!$U$2,OP!Z61,0)</f>
        <v>0</v>
      </c>
      <c r="S40" s="158">
        <f>IF(OP!$B$7=NT!$U$2,OP!AA61,0)</f>
        <v>0</v>
      </c>
      <c r="T40" s="158">
        <f>IF(OP!$B$7=NT!$U$2,OP!AB61,0)</f>
        <v>0</v>
      </c>
      <c r="U40" s="195">
        <f>IF(OP!$B$7=NT!$U$2,OP!AC61,0)</f>
        <v>0</v>
      </c>
      <c r="V40" s="452"/>
      <c r="X40" s="158">
        <f>+IF(OP!$B$7=NT!$U$2,VM!AG40,0)</f>
        <v>0</v>
      </c>
      <c r="Y40" s="158">
        <f>+IF(OP!$B$7=NT!$U$2,VM!AH40,0)</f>
        <v>0</v>
      </c>
      <c r="Z40" s="158">
        <f>+IF(OP!$B$7=NT!$U$2,VM!AI40,0)</f>
        <v>0</v>
      </c>
      <c r="AA40" s="158">
        <f>+IF(OP!$B$7=NT!$U$2,VM!AJ40,0)</f>
        <v>0</v>
      </c>
      <c r="AB40" s="158">
        <f>+IF(OP!$B$7=NT!$U$2,VM!AK40,0)</f>
        <v>0</v>
      </c>
      <c r="AC40" s="158">
        <f>+IF(OP!$B$7=NT!$U$2,VM!AL40,0)</f>
        <v>0</v>
      </c>
      <c r="AD40" s="158">
        <f>+IF(OP!$B$7=NT!$U$2,VM!AM40,0)</f>
        <v>0</v>
      </c>
      <c r="AE40" s="158">
        <f>+IF(OP!$B$7=NT!$U$2,VM!AN40,0)</f>
        <v>0</v>
      </c>
      <c r="AF40" s="158">
        <f>+IF(OP!$B$7=NT!$U$2,VM!AO40,0)</f>
        <v>0</v>
      </c>
      <c r="AG40" s="158">
        <f>+IF(OP!$B$7=NT!$U$2,VM!AP40,0)</f>
        <v>0</v>
      </c>
      <c r="AH40" s="158">
        <f>+IF(OP!$B$7=NT!$U$2,VM!AQ40,0)</f>
        <v>0</v>
      </c>
      <c r="AI40" s="158">
        <f>+IF(OP!$B$7=NT!$U$2,VM!AR40,0)</f>
        <v>0</v>
      </c>
      <c r="AJ40" s="129"/>
      <c r="AL40" s="231">
        <f t="shared" si="28"/>
        <v>0</v>
      </c>
      <c r="AM40" s="231">
        <f t="shared" si="29"/>
        <v>0</v>
      </c>
      <c r="AN40" s="231">
        <f t="shared" si="30"/>
        <v>0</v>
      </c>
      <c r="AO40" s="231">
        <f t="shared" si="31"/>
        <v>0</v>
      </c>
      <c r="AP40" s="231">
        <f t="shared" si="32"/>
        <v>0</v>
      </c>
      <c r="AQ40" s="231">
        <f t="shared" si="33"/>
        <v>0</v>
      </c>
      <c r="AR40" s="231">
        <f t="shared" si="34"/>
        <v>0</v>
      </c>
      <c r="AS40" s="231">
        <f t="shared" si="35"/>
        <v>0</v>
      </c>
      <c r="AT40" s="231">
        <f t="shared" si="36"/>
        <v>0</v>
      </c>
      <c r="AU40" s="231">
        <f t="shared" si="37"/>
        <v>0</v>
      </c>
      <c r="AV40" s="231">
        <f t="shared" si="38"/>
        <v>0</v>
      </c>
      <c r="AW40" s="231">
        <f t="shared" si="39"/>
        <v>0</v>
      </c>
    </row>
    <row r="41" spans="2:49" collapsed="1">
      <c r="B41" s="160" t="s">
        <v>17</v>
      </c>
      <c r="C41" s="157">
        <f t="shared" si="26"/>
        <v>0</v>
      </c>
      <c r="D41" s="223"/>
      <c r="E41" s="157">
        <f t="shared" si="27"/>
        <v>0</v>
      </c>
      <c r="F41" s="156"/>
      <c r="G41" s="202">
        <f>SUM(AM41:AY41)</f>
        <v>0</v>
      </c>
      <c r="H41" s="203"/>
      <c r="J41" s="157">
        <f>SUM(J26:J40)</f>
        <v>0</v>
      </c>
      <c r="K41" s="157">
        <f t="shared" ref="K41:U41" si="41">SUM(K26:K40)</f>
        <v>0</v>
      </c>
      <c r="L41" s="157">
        <f t="shared" si="41"/>
        <v>0</v>
      </c>
      <c r="M41" s="157">
        <f t="shared" si="41"/>
        <v>0</v>
      </c>
      <c r="N41" s="157">
        <f t="shared" si="41"/>
        <v>0</v>
      </c>
      <c r="O41" s="157">
        <f t="shared" si="41"/>
        <v>0</v>
      </c>
      <c r="P41" s="157">
        <f t="shared" si="41"/>
        <v>0</v>
      </c>
      <c r="Q41" s="157">
        <f t="shared" si="41"/>
        <v>0</v>
      </c>
      <c r="R41" s="157">
        <f t="shared" si="41"/>
        <v>0</v>
      </c>
      <c r="S41" s="157">
        <f t="shared" si="41"/>
        <v>0</v>
      </c>
      <c r="T41" s="157">
        <f t="shared" si="41"/>
        <v>0</v>
      </c>
      <c r="U41" s="204">
        <f t="shared" si="41"/>
        <v>0</v>
      </c>
      <c r="V41" s="453"/>
      <c r="X41" s="157">
        <f>SUM(X26:X40)</f>
        <v>0</v>
      </c>
      <c r="Y41" s="157">
        <f t="shared" ref="Y41:AI41" si="42">SUM(Y26:Y40)</f>
        <v>0</v>
      </c>
      <c r="Z41" s="157">
        <f t="shared" si="42"/>
        <v>0</v>
      </c>
      <c r="AA41" s="157">
        <f t="shared" si="42"/>
        <v>0</v>
      </c>
      <c r="AB41" s="157">
        <f t="shared" si="42"/>
        <v>0</v>
      </c>
      <c r="AC41" s="157">
        <f t="shared" si="42"/>
        <v>0</v>
      </c>
      <c r="AD41" s="157">
        <f t="shared" si="42"/>
        <v>0</v>
      </c>
      <c r="AE41" s="157">
        <f t="shared" si="42"/>
        <v>0</v>
      </c>
      <c r="AF41" s="157">
        <f t="shared" si="42"/>
        <v>0</v>
      </c>
      <c r="AG41" s="157">
        <f t="shared" si="42"/>
        <v>0</v>
      </c>
      <c r="AH41" s="157">
        <f t="shared" si="42"/>
        <v>0</v>
      </c>
      <c r="AI41" s="204">
        <f t="shared" si="42"/>
        <v>0</v>
      </c>
      <c r="AJ41" s="129"/>
      <c r="AL41" s="157">
        <f>SUM(AL26:AL40)</f>
        <v>0</v>
      </c>
      <c r="AM41" s="157">
        <f t="shared" ref="AM41:AW41" si="43">SUM(AM26:AM40)</f>
        <v>0</v>
      </c>
      <c r="AN41" s="157">
        <f t="shared" si="43"/>
        <v>0</v>
      </c>
      <c r="AO41" s="157">
        <f t="shared" si="43"/>
        <v>0</v>
      </c>
      <c r="AP41" s="157">
        <f t="shared" si="43"/>
        <v>0</v>
      </c>
      <c r="AQ41" s="157">
        <f t="shared" si="43"/>
        <v>0</v>
      </c>
      <c r="AR41" s="157">
        <f t="shared" si="43"/>
        <v>0</v>
      </c>
      <c r="AS41" s="157">
        <f t="shared" si="43"/>
        <v>0</v>
      </c>
      <c r="AT41" s="157">
        <f t="shared" si="43"/>
        <v>0</v>
      </c>
      <c r="AU41" s="157">
        <f t="shared" si="43"/>
        <v>0</v>
      </c>
      <c r="AV41" s="157">
        <f t="shared" si="43"/>
        <v>0</v>
      </c>
      <c r="AW41" s="157">
        <f t="shared" si="43"/>
        <v>0</v>
      </c>
    </row>
    <row r="42" spans="2:49" s="124" customFormat="1" collapsed="1">
      <c r="B42" s="133"/>
      <c r="C42" s="133"/>
      <c r="D42" s="220"/>
      <c r="E42" s="220"/>
      <c r="F42" s="122"/>
      <c r="G42" s="122"/>
      <c r="H42" s="133"/>
      <c r="J42" s="175"/>
      <c r="K42" s="175"/>
      <c r="L42" s="175"/>
      <c r="M42" s="175"/>
      <c r="N42" s="175"/>
      <c r="O42" s="175"/>
      <c r="P42" s="175"/>
      <c r="Q42" s="175"/>
      <c r="R42" s="175"/>
      <c r="S42" s="175"/>
      <c r="T42" s="175"/>
      <c r="U42" s="175"/>
      <c r="V42" s="172"/>
      <c r="X42" s="122"/>
      <c r="Y42" s="122"/>
      <c r="Z42" s="122"/>
      <c r="AA42" s="122"/>
      <c r="AB42" s="122"/>
      <c r="AC42" s="122"/>
      <c r="AD42" s="122"/>
      <c r="AE42" s="122"/>
      <c r="AF42" s="122"/>
      <c r="AG42" s="122"/>
      <c r="AH42" s="122"/>
      <c r="AI42" s="122"/>
    </row>
    <row r="43" spans="2:49">
      <c r="B43" s="199" t="s">
        <v>36</v>
      </c>
      <c r="C43" s="200" t="s">
        <v>17</v>
      </c>
      <c r="D43" s="221" t="s">
        <v>31</v>
      </c>
      <c r="E43" s="200" t="s">
        <v>17</v>
      </c>
      <c r="F43" s="713" t="s">
        <v>1365</v>
      </c>
      <c r="G43" s="713" t="s">
        <v>1364</v>
      </c>
      <c r="H43" s="150"/>
      <c r="J43" s="155">
        <f>EDATE(U25,1)</f>
        <v>41640</v>
      </c>
      <c r="K43" s="155">
        <f>EDATE(J43,1)</f>
        <v>41671</v>
      </c>
      <c r="L43" s="155">
        <f>EDATE(K43,1)</f>
        <v>41699</v>
      </c>
      <c r="M43" s="155">
        <f t="shared" ref="M43:U43" si="44">EDATE(L43,1)</f>
        <v>41730</v>
      </c>
      <c r="N43" s="155">
        <f t="shared" si="44"/>
        <v>41760</v>
      </c>
      <c r="O43" s="155">
        <f t="shared" si="44"/>
        <v>41791</v>
      </c>
      <c r="P43" s="155">
        <f t="shared" si="44"/>
        <v>41821</v>
      </c>
      <c r="Q43" s="155">
        <f t="shared" si="44"/>
        <v>41852</v>
      </c>
      <c r="R43" s="155">
        <f t="shared" si="44"/>
        <v>41883</v>
      </c>
      <c r="S43" s="155">
        <f t="shared" si="44"/>
        <v>41913</v>
      </c>
      <c r="T43" s="155">
        <f t="shared" si="44"/>
        <v>41944</v>
      </c>
      <c r="U43" s="193">
        <f t="shared" si="44"/>
        <v>41974</v>
      </c>
      <c r="V43" s="168"/>
      <c r="X43" s="155">
        <f t="shared" ref="X43:AI43" si="45">+J43</f>
        <v>41640</v>
      </c>
      <c r="Y43" s="155">
        <f t="shared" si="45"/>
        <v>41671</v>
      </c>
      <c r="Z43" s="155">
        <f t="shared" si="45"/>
        <v>41699</v>
      </c>
      <c r="AA43" s="155">
        <f t="shared" si="45"/>
        <v>41730</v>
      </c>
      <c r="AB43" s="155">
        <f t="shared" si="45"/>
        <v>41760</v>
      </c>
      <c r="AC43" s="155">
        <f t="shared" si="45"/>
        <v>41791</v>
      </c>
      <c r="AD43" s="155">
        <f t="shared" si="45"/>
        <v>41821</v>
      </c>
      <c r="AE43" s="155">
        <f t="shared" si="45"/>
        <v>41852</v>
      </c>
      <c r="AF43" s="155">
        <f t="shared" si="45"/>
        <v>41883</v>
      </c>
      <c r="AG43" s="155">
        <f t="shared" si="45"/>
        <v>41913</v>
      </c>
      <c r="AH43" s="155">
        <f t="shared" si="45"/>
        <v>41944</v>
      </c>
      <c r="AI43" s="155">
        <f t="shared" si="45"/>
        <v>41974</v>
      </c>
      <c r="AJ43" s="129"/>
      <c r="AL43" s="155">
        <f>+J43</f>
        <v>41640</v>
      </c>
      <c r="AM43" s="155">
        <f>EDATE(AL43,1)</f>
        <v>41671</v>
      </c>
      <c r="AN43" s="155">
        <f>EDATE(AM43,1)</f>
        <v>41699</v>
      </c>
      <c r="AO43" s="155">
        <f t="shared" ref="AO43:AW43" si="46">EDATE(AN43,1)</f>
        <v>41730</v>
      </c>
      <c r="AP43" s="155">
        <f t="shared" si="46"/>
        <v>41760</v>
      </c>
      <c r="AQ43" s="155">
        <f t="shared" si="46"/>
        <v>41791</v>
      </c>
      <c r="AR43" s="155">
        <f t="shared" si="46"/>
        <v>41821</v>
      </c>
      <c r="AS43" s="155">
        <f t="shared" si="46"/>
        <v>41852</v>
      </c>
      <c r="AT43" s="155">
        <f t="shared" si="46"/>
        <v>41883</v>
      </c>
      <c r="AU43" s="155">
        <f t="shared" si="46"/>
        <v>41913</v>
      </c>
      <c r="AV43" s="155">
        <f t="shared" si="46"/>
        <v>41944</v>
      </c>
      <c r="AW43" s="155">
        <f t="shared" si="46"/>
        <v>41974</v>
      </c>
    </row>
    <row r="44" spans="2:49">
      <c r="B44" s="162" t="str">
        <f t="shared" ref="B44:B58" si="47">+B8</f>
        <v>Envasos reutilitzables</v>
      </c>
      <c r="C44" s="195">
        <f t="shared" ref="C44:C59" si="48">SUM(J44:U44)</f>
        <v>0</v>
      </c>
      <c r="D44" s="222">
        <f>+D26+D26*OP!G10</f>
        <v>4.1616</v>
      </c>
      <c r="E44" s="195">
        <f t="shared" ref="E44:E59" si="49">SUM(AL44:AW44)</f>
        <v>0</v>
      </c>
      <c r="F44" s="714">
        <f>+OP!$I$10</f>
        <v>0.21</v>
      </c>
      <c r="G44" s="158">
        <f>+E44*(1+F44)</f>
        <v>0</v>
      </c>
      <c r="H44" s="133"/>
      <c r="J44" s="158">
        <f>IF(OP!$B$7=NT!$U$2,OP!AE47,0)</f>
        <v>0</v>
      </c>
      <c r="K44" s="158">
        <f>IF(OP!$B$7=NT!$U$2,OP!AF47,0)</f>
        <v>0</v>
      </c>
      <c r="L44" s="158">
        <f>IF(OP!$B$7=NT!$U$2,OP!AG47,0)</f>
        <v>0</v>
      </c>
      <c r="M44" s="158">
        <f>IF(OP!$B$7=NT!$U$2,OP!AH47,0)</f>
        <v>0</v>
      </c>
      <c r="N44" s="158">
        <f>IF(OP!$B$7=NT!$U$2,OP!AI47,0)</f>
        <v>0</v>
      </c>
      <c r="O44" s="158">
        <f>IF(OP!$B$7=NT!$U$2,OP!AJ47,0)</f>
        <v>0</v>
      </c>
      <c r="P44" s="158">
        <f>IF(OP!$B$7=NT!$U$2,OP!AK47,0)</f>
        <v>0</v>
      </c>
      <c r="Q44" s="158">
        <f>IF(OP!$B$7=NT!$U$2,OP!AL47,0)</f>
        <v>0</v>
      </c>
      <c r="R44" s="158">
        <f>IF(OP!$B$7=NT!$U$2,OP!AM47,0)</f>
        <v>0</v>
      </c>
      <c r="S44" s="158">
        <f>IF(OP!$B$7=NT!$U$2,OP!AN47,0)</f>
        <v>0</v>
      </c>
      <c r="T44" s="158">
        <f>IF(OP!$B$7=NT!$U$2,OP!AO47,0)</f>
        <v>0</v>
      </c>
      <c r="U44" s="195">
        <f>IF(OP!$B$7=NT!$U$2,OP!AP47,0)</f>
        <v>0</v>
      </c>
      <c r="V44" s="452"/>
      <c r="X44" s="158">
        <f>+IF(OP!$B$7=NT!$U$2,VM!AG44,0)</f>
        <v>0</v>
      </c>
      <c r="Y44" s="158">
        <f>+IF(OP!$B$7=NT!$U$2,VM!AH44,0)</f>
        <v>0</v>
      </c>
      <c r="Z44" s="158">
        <f>+IF(OP!$B$7=NT!$U$2,VM!AI44,0)</f>
        <v>0</v>
      </c>
      <c r="AA44" s="158">
        <f>+IF(OP!$B$7=NT!$U$2,VM!AJ44,0)</f>
        <v>0</v>
      </c>
      <c r="AB44" s="158">
        <f>+IF(OP!$B$7=NT!$U$2,VM!AK44,0)</f>
        <v>0</v>
      </c>
      <c r="AC44" s="158">
        <f>+IF(OP!$B$7=NT!$U$2,VM!AL44,0)</f>
        <v>0</v>
      </c>
      <c r="AD44" s="158">
        <f>+IF(OP!$B$7=NT!$U$2,VM!AM44,0)</f>
        <v>0</v>
      </c>
      <c r="AE44" s="158">
        <f>+IF(OP!$B$7=NT!$U$2,VM!AN44,0)</f>
        <v>0</v>
      </c>
      <c r="AF44" s="158">
        <f>+IF(OP!$B$7=NT!$U$2,VM!AO44,0)</f>
        <v>0</v>
      </c>
      <c r="AG44" s="158">
        <f>+IF(OP!$B$7=NT!$U$2,VM!AP44,0)</f>
        <v>0</v>
      </c>
      <c r="AH44" s="158">
        <f>+IF(OP!$B$7=NT!$U$2,VM!AQ44,0)</f>
        <v>0</v>
      </c>
      <c r="AI44" s="158">
        <f>+IF(OP!$B$7=NT!$U$2,VM!AR44,0)</f>
        <v>0</v>
      </c>
      <c r="AJ44" s="129"/>
      <c r="AL44" s="158">
        <f t="shared" ref="AL44:AL58" si="50">+J44*$D44</f>
        <v>0</v>
      </c>
      <c r="AM44" s="158">
        <f t="shared" ref="AM44:AM58" si="51">+K44*$D44</f>
        <v>0</v>
      </c>
      <c r="AN44" s="158">
        <f t="shared" ref="AN44:AN58" si="52">+L44*$D44</f>
        <v>0</v>
      </c>
      <c r="AO44" s="158">
        <f t="shared" ref="AO44:AO58" si="53">+M44*$D44</f>
        <v>0</v>
      </c>
      <c r="AP44" s="158">
        <f t="shared" ref="AP44:AP58" si="54">+N44*$D44</f>
        <v>0</v>
      </c>
      <c r="AQ44" s="158">
        <f t="shared" ref="AQ44:AQ58" si="55">+O44*$D44</f>
        <v>0</v>
      </c>
      <c r="AR44" s="158">
        <f t="shared" ref="AR44:AR58" si="56">+P44*$D44</f>
        <v>0</v>
      </c>
      <c r="AS44" s="158">
        <f t="shared" ref="AS44:AS58" si="57">+Q44*$D44</f>
        <v>0</v>
      </c>
      <c r="AT44" s="158">
        <f t="shared" ref="AT44:AT58" si="58">+R44*$D44</f>
        <v>0</v>
      </c>
      <c r="AU44" s="158">
        <f t="shared" ref="AU44:AU58" si="59">+S44*$D44</f>
        <v>0</v>
      </c>
      <c r="AV44" s="158">
        <f t="shared" ref="AV44:AV58" si="60">+T44*$D44</f>
        <v>0</v>
      </c>
      <c r="AW44" s="158">
        <f t="shared" ref="AW44:AW58" si="61">+U44*$D44</f>
        <v>0</v>
      </c>
    </row>
    <row r="45" spans="2:49">
      <c r="B45" s="162" t="str">
        <f t="shared" si="47"/>
        <v>Vendes per entregues</v>
      </c>
      <c r="C45" s="195">
        <f t="shared" si="48"/>
        <v>0</v>
      </c>
      <c r="D45" s="222">
        <f>+D27+D27*OP!G11</f>
        <v>0</v>
      </c>
      <c r="E45" s="195">
        <f t="shared" si="49"/>
        <v>0</v>
      </c>
      <c r="F45" s="714">
        <f>+OP!$I$11</f>
        <v>0</v>
      </c>
      <c r="G45" s="158">
        <f t="shared" ref="G45:G58" si="62">+E45*(1+F45)</f>
        <v>0</v>
      </c>
      <c r="H45" s="133"/>
      <c r="J45" s="158">
        <f>IF(OP!$B$7=NT!$U$2,OP!AE48,0)</f>
        <v>0</v>
      </c>
      <c r="K45" s="158">
        <f>IF(OP!$B$7=NT!$U$2,OP!AF48,0)</f>
        <v>0</v>
      </c>
      <c r="L45" s="158">
        <f>IF(OP!$B$7=NT!$U$2,OP!AG48,0)</f>
        <v>0</v>
      </c>
      <c r="M45" s="158">
        <f>IF(OP!$B$7=NT!$U$2,OP!AH48,0)</f>
        <v>0</v>
      </c>
      <c r="N45" s="158">
        <f>IF(OP!$B$7=NT!$U$2,OP!AI48,0)</f>
        <v>0</v>
      </c>
      <c r="O45" s="158">
        <f>IF(OP!$B$7=NT!$U$2,OP!AJ48,0)</f>
        <v>0</v>
      </c>
      <c r="P45" s="158">
        <f>IF(OP!$B$7=NT!$U$2,OP!AK48,0)</f>
        <v>0</v>
      </c>
      <c r="Q45" s="158">
        <f>IF(OP!$B$7=NT!$U$2,OP!AL48,0)</f>
        <v>0</v>
      </c>
      <c r="R45" s="158">
        <f>IF(OP!$B$7=NT!$U$2,OP!AM48,0)</f>
        <v>0</v>
      </c>
      <c r="S45" s="158">
        <f>IF(OP!$B$7=NT!$U$2,OP!AN48,0)</f>
        <v>0</v>
      </c>
      <c r="T45" s="158">
        <f>IF(OP!$B$7=NT!$U$2,OP!AO48,0)</f>
        <v>0</v>
      </c>
      <c r="U45" s="195">
        <f>IF(OP!$B$7=NT!$U$2,OP!AP48,0)</f>
        <v>0</v>
      </c>
      <c r="V45" s="452"/>
      <c r="X45" s="158">
        <f>+IF(OP!$B$7=NT!$U$2,VM!AG45,0)</f>
        <v>0</v>
      </c>
      <c r="Y45" s="158">
        <f>+IF(OP!$B$7=NT!$U$2,VM!AH45,0)</f>
        <v>0</v>
      </c>
      <c r="Z45" s="158">
        <f>+IF(OP!$B$7=NT!$U$2,VM!AI45,0)</f>
        <v>0</v>
      </c>
      <c r="AA45" s="158">
        <f>+IF(OP!$B$7=NT!$U$2,VM!AJ45,0)</f>
        <v>0</v>
      </c>
      <c r="AB45" s="158">
        <f>+IF(OP!$B$7=NT!$U$2,VM!AK45,0)</f>
        <v>0</v>
      </c>
      <c r="AC45" s="158">
        <f>+IF(OP!$B$7=NT!$U$2,VM!AL45,0)</f>
        <v>0</v>
      </c>
      <c r="AD45" s="158">
        <f>+IF(OP!$B$7=NT!$U$2,VM!AM45,0)</f>
        <v>0</v>
      </c>
      <c r="AE45" s="158">
        <f>+IF(OP!$B$7=NT!$U$2,VM!AN45,0)</f>
        <v>0</v>
      </c>
      <c r="AF45" s="158">
        <f>+IF(OP!$B$7=NT!$U$2,VM!AO45,0)</f>
        <v>0</v>
      </c>
      <c r="AG45" s="158">
        <f>+IF(OP!$B$7=NT!$U$2,VM!AP45,0)</f>
        <v>0</v>
      </c>
      <c r="AH45" s="158">
        <f>+IF(OP!$B$7=NT!$U$2,VM!AQ45,0)</f>
        <v>0</v>
      </c>
      <c r="AI45" s="158">
        <f>+IF(OP!$B$7=NT!$U$2,VM!AR45,0)</f>
        <v>0</v>
      </c>
      <c r="AJ45" s="129"/>
      <c r="AL45" s="158">
        <f t="shared" si="50"/>
        <v>0</v>
      </c>
      <c r="AM45" s="158">
        <f t="shared" si="51"/>
        <v>0</v>
      </c>
      <c r="AN45" s="158">
        <f t="shared" si="52"/>
        <v>0</v>
      </c>
      <c r="AO45" s="158">
        <f t="shared" si="53"/>
        <v>0</v>
      </c>
      <c r="AP45" s="158">
        <f t="shared" si="54"/>
        <v>0</v>
      </c>
      <c r="AQ45" s="158">
        <f t="shared" si="55"/>
        <v>0</v>
      </c>
      <c r="AR45" s="158">
        <f t="shared" si="56"/>
        <v>0</v>
      </c>
      <c r="AS45" s="158">
        <f t="shared" si="57"/>
        <v>0</v>
      </c>
      <c r="AT45" s="158">
        <f t="shared" si="58"/>
        <v>0</v>
      </c>
      <c r="AU45" s="158">
        <f t="shared" si="59"/>
        <v>0</v>
      </c>
      <c r="AV45" s="158">
        <f t="shared" si="60"/>
        <v>0</v>
      </c>
      <c r="AW45" s="158">
        <f t="shared" si="61"/>
        <v>0</v>
      </c>
    </row>
    <row r="46" spans="2:49">
      <c r="B46" s="162" t="str">
        <f t="shared" si="47"/>
        <v>Anuncis locals</v>
      </c>
      <c r="C46" s="195">
        <f t="shared" si="48"/>
        <v>0</v>
      </c>
      <c r="D46" s="222">
        <f>+D28+D28*OP!G12</f>
        <v>0</v>
      </c>
      <c r="E46" s="195">
        <f t="shared" si="49"/>
        <v>0</v>
      </c>
      <c r="F46" s="714">
        <f>+OP!$I$12</f>
        <v>0</v>
      </c>
      <c r="G46" s="158">
        <f t="shared" si="62"/>
        <v>0</v>
      </c>
      <c r="H46" s="133"/>
      <c r="J46" s="158">
        <f>IF(OP!$B$7=NT!$U$2,OP!AE49,0)</f>
        <v>0</v>
      </c>
      <c r="K46" s="158">
        <f>IF(OP!$B$7=NT!$U$2,OP!AF49,0)</f>
        <v>0</v>
      </c>
      <c r="L46" s="158">
        <f>IF(OP!$B$7=NT!$U$2,OP!AG49,0)</f>
        <v>0</v>
      </c>
      <c r="M46" s="158">
        <f>IF(OP!$B$7=NT!$U$2,OP!AH49,0)</f>
        <v>0</v>
      </c>
      <c r="N46" s="158">
        <f>IF(OP!$B$7=NT!$U$2,OP!AI49,0)</f>
        <v>0</v>
      </c>
      <c r="O46" s="158">
        <f>IF(OP!$B$7=NT!$U$2,OP!AJ49,0)</f>
        <v>0</v>
      </c>
      <c r="P46" s="158">
        <f>IF(OP!$B$7=NT!$U$2,OP!AK49,0)</f>
        <v>0</v>
      </c>
      <c r="Q46" s="158">
        <f>IF(OP!$B$7=NT!$U$2,OP!AL49,0)</f>
        <v>0</v>
      </c>
      <c r="R46" s="158">
        <f>IF(OP!$B$7=NT!$U$2,OP!AM49,0)</f>
        <v>0</v>
      </c>
      <c r="S46" s="158">
        <f>IF(OP!$B$7=NT!$U$2,OP!AN49,0)</f>
        <v>0</v>
      </c>
      <c r="T46" s="158">
        <f>IF(OP!$B$7=NT!$U$2,OP!AO49,0)</f>
        <v>0</v>
      </c>
      <c r="U46" s="195">
        <f>IF(OP!$B$7=NT!$U$2,OP!AP49,0)</f>
        <v>0</v>
      </c>
      <c r="V46" s="452"/>
      <c r="X46" s="158">
        <f>+IF(OP!$B$7=NT!$U$2,VM!AG46,0)</f>
        <v>0</v>
      </c>
      <c r="Y46" s="158">
        <f>+IF(OP!$B$7=NT!$U$2,VM!AH46,0)</f>
        <v>0</v>
      </c>
      <c r="Z46" s="158">
        <f>+IF(OP!$B$7=NT!$U$2,VM!AI46,0)</f>
        <v>0</v>
      </c>
      <c r="AA46" s="158">
        <f>+IF(OP!$B$7=NT!$U$2,VM!AJ46,0)</f>
        <v>0</v>
      </c>
      <c r="AB46" s="158">
        <f>+IF(OP!$B$7=NT!$U$2,VM!AK46,0)</f>
        <v>0</v>
      </c>
      <c r="AC46" s="158">
        <f>+IF(OP!$B$7=NT!$U$2,VM!AL46,0)</f>
        <v>0</v>
      </c>
      <c r="AD46" s="158">
        <f>+IF(OP!$B$7=NT!$U$2,VM!AM46,0)</f>
        <v>0</v>
      </c>
      <c r="AE46" s="158">
        <f>+IF(OP!$B$7=NT!$U$2,VM!AN46,0)</f>
        <v>0</v>
      </c>
      <c r="AF46" s="158">
        <f>+IF(OP!$B$7=NT!$U$2,VM!AO46,0)</f>
        <v>0</v>
      </c>
      <c r="AG46" s="158">
        <f>+IF(OP!$B$7=NT!$U$2,VM!AP46,0)</f>
        <v>0</v>
      </c>
      <c r="AH46" s="158">
        <f>+IF(OP!$B$7=NT!$U$2,VM!AQ46,0)</f>
        <v>0</v>
      </c>
      <c r="AI46" s="158">
        <f>+IF(OP!$B$7=NT!$U$2,VM!AR46,0)</f>
        <v>0</v>
      </c>
      <c r="AJ46" s="129"/>
      <c r="AL46" s="158">
        <f t="shared" si="50"/>
        <v>0</v>
      </c>
      <c r="AM46" s="158">
        <f t="shared" si="51"/>
        <v>0</v>
      </c>
      <c r="AN46" s="158">
        <f t="shared" si="52"/>
        <v>0</v>
      </c>
      <c r="AO46" s="158">
        <f t="shared" si="53"/>
        <v>0</v>
      </c>
      <c r="AP46" s="158">
        <f t="shared" si="54"/>
        <v>0</v>
      </c>
      <c r="AQ46" s="158">
        <f t="shared" si="55"/>
        <v>0</v>
      </c>
      <c r="AR46" s="158">
        <f t="shared" si="56"/>
        <v>0</v>
      </c>
      <c r="AS46" s="158">
        <f t="shared" si="57"/>
        <v>0</v>
      </c>
      <c r="AT46" s="158">
        <f t="shared" si="58"/>
        <v>0</v>
      </c>
      <c r="AU46" s="158">
        <f t="shared" si="59"/>
        <v>0</v>
      </c>
      <c r="AV46" s="158">
        <f t="shared" si="60"/>
        <v>0</v>
      </c>
      <c r="AW46" s="158">
        <f t="shared" si="61"/>
        <v>0</v>
      </c>
    </row>
    <row r="47" spans="2:49">
      <c r="B47" s="162" t="str">
        <f t="shared" si="47"/>
        <v>Nom Producte/Servei 4</v>
      </c>
      <c r="C47" s="195">
        <f t="shared" si="48"/>
        <v>0</v>
      </c>
      <c r="D47" s="222">
        <f>+D29+D29*OP!G13</f>
        <v>0</v>
      </c>
      <c r="E47" s="195">
        <f t="shared" si="49"/>
        <v>0</v>
      </c>
      <c r="F47" s="714">
        <f>+OP!$I$13</f>
        <v>0</v>
      </c>
      <c r="G47" s="158">
        <f t="shared" si="62"/>
        <v>0</v>
      </c>
      <c r="H47" s="133"/>
      <c r="J47" s="158">
        <f>IF(OP!$B$7=NT!$U$2,OP!AE50,0)</f>
        <v>0</v>
      </c>
      <c r="K47" s="158">
        <f>IF(OP!$B$7=NT!$U$2,OP!AF50,0)</f>
        <v>0</v>
      </c>
      <c r="L47" s="158">
        <f>IF(OP!$B$7=NT!$U$2,OP!AG50,0)</f>
        <v>0</v>
      </c>
      <c r="M47" s="158">
        <f>IF(OP!$B$7=NT!$U$2,OP!AH50,0)</f>
        <v>0</v>
      </c>
      <c r="N47" s="158">
        <f>IF(OP!$B$7=NT!$U$2,OP!AI50,0)</f>
        <v>0</v>
      </c>
      <c r="O47" s="158">
        <f>IF(OP!$B$7=NT!$U$2,OP!AJ50,0)</f>
        <v>0</v>
      </c>
      <c r="P47" s="158">
        <f>IF(OP!$B$7=NT!$U$2,OP!AK50,0)</f>
        <v>0</v>
      </c>
      <c r="Q47" s="158">
        <f>IF(OP!$B$7=NT!$U$2,OP!AL50,0)</f>
        <v>0</v>
      </c>
      <c r="R47" s="158">
        <f>IF(OP!$B$7=NT!$U$2,OP!AM50,0)</f>
        <v>0</v>
      </c>
      <c r="S47" s="158">
        <f>IF(OP!$B$7=NT!$U$2,OP!AN50,0)</f>
        <v>0</v>
      </c>
      <c r="T47" s="158">
        <f>IF(OP!$B$7=NT!$U$2,OP!AO50,0)</f>
        <v>0</v>
      </c>
      <c r="U47" s="195">
        <f>IF(OP!$B$7=NT!$U$2,OP!AP50,0)</f>
        <v>0</v>
      </c>
      <c r="V47" s="452"/>
      <c r="X47" s="158">
        <f>+IF(OP!$B$7=NT!$U$2,VM!AG47,0)</f>
        <v>0</v>
      </c>
      <c r="Y47" s="158">
        <f>+IF(OP!$B$7=NT!$U$2,VM!AH47,0)</f>
        <v>0</v>
      </c>
      <c r="Z47" s="158">
        <f>+IF(OP!$B$7=NT!$U$2,VM!AI47,0)</f>
        <v>0</v>
      </c>
      <c r="AA47" s="158">
        <f>+IF(OP!$B$7=NT!$U$2,VM!AJ47,0)</f>
        <v>0</v>
      </c>
      <c r="AB47" s="158">
        <f>+IF(OP!$B$7=NT!$U$2,VM!AK47,0)</f>
        <v>0</v>
      </c>
      <c r="AC47" s="158">
        <f>+IF(OP!$B$7=NT!$U$2,VM!AL47,0)</f>
        <v>0</v>
      </c>
      <c r="AD47" s="158">
        <f>+IF(OP!$B$7=NT!$U$2,VM!AM47,0)</f>
        <v>0</v>
      </c>
      <c r="AE47" s="158">
        <f>+IF(OP!$B$7=NT!$U$2,VM!AN47,0)</f>
        <v>0</v>
      </c>
      <c r="AF47" s="158">
        <f>+IF(OP!$B$7=NT!$U$2,VM!AO47,0)</f>
        <v>0</v>
      </c>
      <c r="AG47" s="158">
        <f>+IF(OP!$B$7=NT!$U$2,VM!AP47,0)</f>
        <v>0</v>
      </c>
      <c r="AH47" s="158">
        <f>+IF(OP!$B$7=NT!$U$2,VM!AQ47,0)</f>
        <v>0</v>
      </c>
      <c r="AI47" s="158">
        <f>+IF(OP!$B$7=NT!$U$2,VM!AR47,0)</f>
        <v>0</v>
      </c>
      <c r="AJ47" s="129"/>
      <c r="AL47" s="158">
        <f t="shared" si="50"/>
        <v>0</v>
      </c>
      <c r="AM47" s="158">
        <f t="shared" si="51"/>
        <v>0</v>
      </c>
      <c r="AN47" s="158">
        <f t="shared" si="52"/>
        <v>0</v>
      </c>
      <c r="AO47" s="158">
        <f t="shared" si="53"/>
        <v>0</v>
      </c>
      <c r="AP47" s="158">
        <f t="shared" si="54"/>
        <v>0</v>
      </c>
      <c r="AQ47" s="158">
        <f t="shared" si="55"/>
        <v>0</v>
      </c>
      <c r="AR47" s="158">
        <f t="shared" si="56"/>
        <v>0</v>
      </c>
      <c r="AS47" s="158">
        <f t="shared" si="57"/>
        <v>0</v>
      </c>
      <c r="AT47" s="158">
        <f t="shared" si="58"/>
        <v>0</v>
      </c>
      <c r="AU47" s="158">
        <f t="shared" si="59"/>
        <v>0</v>
      </c>
      <c r="AV47" s="158">
        <f t="shared" si="60"/>
        <v>0</v>
      </c>
      <c r="AW47" s="158">
        <f t="shared" si="61"/>
        <v>0</v>
      </c>
    </row>
    <row r="48" spans="2:49">
      <c r="B48" s="162" t="str">
        <f t="shared" si="47"/>
        <v>Nom Producte/Servei 5</v>
      </c>
      <c r="C48" s="195">
        <f t="shared" si="48"/>
        <v>0</v>
      </c>
      <c r="D48" s="222">
        <f>+D30+D30*OP!G14</f>
        <v>0</v>
      </c>
      <c r="E48" s="195">
        <f t="shared" si="49"/>
        <v>0</v>
      </c>
      <c r="F48" s="714">
        <f>+OP!$I$14</f>
        <v>0</v>
      </c>
      <c r="G48" s="158">
        <f t="shared" si="62"/>
        <v>0</v>
      </c>
      <c r="H48" s="133"/>
      <c r="J48" s="158">
        <f>IF(OP!$B$7=NT!$U$2,OP!AE51,0)</f>
        <v>0</v>
      </c>
      <c r="K48" s="158">
        <f>IF(OP!$B$7=NT!$U$2,OP!AF51,0)</f>
        <v>0</v>
      </c>
      <c r="L48" s="158">
        <f>IF(OP!$B$7=NT!$U$2,OP!AG51,0)</f>
        <v>0</v>
      </c>
      <c r="M48" s="158">
        <f>IF(OP!$B$7=NT!$U$2,OP!AH51,0)</f>
        <v>0</v>
      </c>
      <c r="N48" s="158">
        <f>IF(OP!$B$7=NT!$U$2,OP!AI51,0)</f>
        <v>0</v>
      </c>
      <c r="O48" s="158">
        <f>IF(OP!$B$7=NT!$U$2,OP!AJ51,0)</f>
        <v>0</v>
      </c>
      <c r="P48" s="158">
        <f>IF(OP!$B$7=NT!$U$2,OP!AK51,0)</f>
        <v>0</v>
      </c>
      <c r="Q48" s="158">
        <f>IF(OP!$B$7=NT!$U$2,OP!AL51,0)</f>
        <v>0</v>
      </c>
      <c r="R48" s="158">
        <f>IF(OP!$B$7=NT!$U$2,OP!AM51,0)</f>
        <v>0</v>
      </c>
      <c r="S48" s="158">
        <f>IF(OP!$B$7=NT!$U$2,OP!AN51,0)</f>
        <v>0</v>
      </c>
      <c r="T48" s="158">
        <f>IF(OP!$B$7=NT!$U$2,OP!AO51,0)</f>
        <v>0</v>
      </c>
      <c r="U48" s="195">
        <f>IF(OP!$B$7=NT!$U$2,OP!AP51,0)</f>
        <v>0</v>
      </c>
      <c r="V48" s="452"/>
      <c r="X48" s="158">
        <f>+IF(OP!$B$7=NT!$U$2,VM!AG48,0)</f>
        <v>0</v>
      </c>
      <c r="Y48" s="158">
        <f>+IF(OP!$B$7=NT!$U$2,VM!AH48,0)</f>
        <v>0</v>
      </c>
      <c r="Z48" s="158">
        <f>+IF(OP!$B$7=NT!$U$2,VM!AI48,0)</f>
        <v>0</v>
      </c>
      <c r="AA48" s="158">
        <f>+IF(OP!$B$7=NT!$U$2,VM!AJ48,0)</f>
        <v>0</v>
      </c>
      <c r="AB48" s="158">
        <f>+IF(OP!$B$7=NT!$U$2,VM!AK48,0)</f>
        <v>0</v>
      </c>
      <c r="AC48" s="158">
        <f>+IF(OP!$B$7=NT!$U$2,VM!AL48,0)</f>
        <v>0</v>
      </c>
      <c r="AD48" s="158">
        <f>+IF(OP!$B$7=NT!$U$2,VM!AM48,0)</f>
        <v>0</v>
      </c>
      <c r="AE48" s="158">
        <f>+IF(OP!$B$7=NT!$U$2,VM!AN48,0)</f>
        <v>0</v>
      </c>
      <c r="AF48" s="158">
        <f>+IF(OP!$B$7=NT!$U$2,VM!AO48,0)</f>
        <v>0</v>
      </c>
      <c r="AG48" s="158">
        <f>+IF(OP!$B$7=NT!$U$2,VM!AP48,0)</f>
        <v>0</v>
      </c>
      <c r="AH48" s="158">
        <f>+IF(OP!$B$7=NT!$U$2,VM!AQ48,0)</f>
        <v>0</v>
      </c>
      <c r="AI48" s="158">
        <f>+IF(OP!$B$7=NT!$U$2,VM!AR48,0)</f>
        <v>0</v>
      </c>
      <c r="AJ48" s="129"/>
      <c r="AL48" s="158">
        <f t="shared" si="50"/>
        <v>0</v>
      </c>
      <c r="AM48" s="158">
        <f t="shared" si="51"/>
        <v>0</v>
      </c>
      <c r="AN48" s="158">
        <f t="shared" si="52"/>
        <v>0</v>
      </c>
      <c r="AO48" s="158">
        <f t="shared" si="53"/>
        <v>0</v>
      </c>
      <c r="AP48" s="158">
        <f t="shared" si="54"/>
        <v>0</v>
      </c>
      <c r="AQ48" s="158">
        <f t="shared" si="55"/>
        <v>0</v>
      </c>
      <c r="AR48" s="158">
        <f t="shared" si="56"/>
        <v>0</v>
      </c>
      <c r="AS48" s="158">
        <f t="shared" si="57"/>
        <v>0</v>
      </c>
      <c r="AT48" s="158">
        <f t="shared" si="58"/>
        <v>0</v>
      </c>
      <c r="AU48" s="158">
        <f t="shared" si="59"/>
        <v>0</v>
      </c>
      <c r="AV48" s="158">
        <f t="shared" si="60"/>
        <v>0</v>
      </c>
      <c r="AW48" s="158">
        <f t="shared" si="61"/>
        <v>0</v>
      </c>
    </row>
    <row r="49" spans="2:49">
      <c r="B49" s="162" t="str">
        <f t="shared" si="47"/>
        <v>Nom Producte/Servei 6</v>
      </c>
      <c r="C49" s="195">
        <f t="shared" si="48"/>
        <v>0</v>
      </c>
      <c r="D49" s="222">
        <f>+D31+D31*OP!G15</f>
        <v>0</v>
      </c>
      <c r="E49" s="195">
        <f t="shared" si="49"/>
        <v>0</v>
      </c>
      <c r="F49" s="714">
        <f>+OP!$I$15</f>
        <v>0</v>
      </c>
      <c r="G49" s="158">
        <f t="shared" si="62"/>
        <v>0</v>
      </c>
      <c r="H49" s="133"/>
      <c r="J49" s="158">
        <f>IF(OP!$B$7=NT!$U$2,OP!AE52,0)</f>
        <v>0</v>
      </c>
      <c r="K49" s="158">
        <f>IF(OP!$B$7=NT!$U$2,OP!AF52,0)</f>
        <v>0</v>
      </c>
      <c r="L49" s="158">
        <f>IF(OP!$B$7=NT!$U$2,OP!AG52,0)</f>
        <v>0</v>
      </c>
      <c r="M49" s="158">
        <f>IF(OP!$B$7=NT!$U$2,OP!AH52,0)</f>
        <v>0</v>
      </c>
      <c r="N49" s="158">
        <f>IF(OP!$B$7=NT!$U$2,OP!AI52,0)</f>
        <v>0</v>
      </c>
      <c r="O49" s="158">
        <f>IF(OP!$B$7=NT!$U$2,OP!AJ52,0)</f>
        <v>0</v>
      </c>
      <c r="P49" s="158">
        <f>IF(OP!$B$7=NT!$U$2,OP!AK52,0)</f>
        <v>0</v>
      </c>
      <c r="Q49" s="158">
        <f>IF(OP!$B$7=NT!$U$2,OP!AL52,0)</f>
        <v>0</v>
      </c>
      <c r="R49" s="158">
        <f>IF(OP!$B$7=NT!$U$2,OP!AM52,0)</f>
        <v>0</v>
      </c>
      <c r="S49" s="158">
        <f>IF(OP!$B$7=NT!$U$2,OP!AN52,0)</f>
        <v>0</v>
      </c>
      <c r="T49" s="158">
        <f>IF(OP!$B$7=NT!$U$2,OP!AO52,0)</f>
        <v>0</v>
      </c>
      <c r="U49" s="195">
        <f>IF(OP!$B$7=NT!$U$2,OP!AP52,0)</f>
        <v>0</v>
      </c>
      <c r="V49" s="452"/>
      <c r="X49" s="158">
        <f>+IF(OP!$B$7=NT!$U$2,VM!AG49,0)</f>
        <v>0</v>
      </c>
      <c r="Y49" s="158">
        <f>+IF(OP!$B$7=NT!$U$2,VM!AH49,0)</f>
        <v>0</v>
      </c>
      <c r="Z49" s="158">
        <f>+IF(OP!$B$7=NT!$U$2,VM!AI49,0)</f>
        <v>0</v>
      </c>
      <c r="AA49" s="158">
        <f>+IF(OP!$B$7=NT!$U$2,VM!AJ49,0)</f>
        <v>0</v>
      </c>
      <c r="AB49" s="158">
        <f>+IF(OP!$B$7=NT!$U$2,VM!AK49,0)</f>
        <v>0</v>
      </c>
      <c r="AC49" s="158">
        <f>+IF(OP!$B$7=NT!$U$2,VM!AL49,0)</f>
        <v>0</v>
      </c>
      <c r="AD49" s="158">
        <f>+IF(OP!$B$7=NT!$U$2,VM!AM49,0)</f>
        <v>0</v>
      </c>
      <c r="AE49" s="158">
        <f>+IF(OP!$B$7=NT!$U$2,VM!AN49,0)</f>
        <v>0</v>
      </c>
      <c r="AF49" s="158">
        <f>+IF(OP!$B$7=NT!$U$2,VM!AO49,0)</f>
        <v>0</v>
      </c>
      <c r="AG49" s="158">
        <f>+IF(OP!$B$7=NT!$U$2,VM!AP49,0)</f>
        <v>0</v>
      </c>
      <c r="AH49" s="158">
        <f>+IF(OP!$B$7=NT!$U$2,VM!AQ49,0)</f>
        <v>0</v>
      </c>
      <c r="AI49" s="158">
        <f>+IF(OP!$B$7=NT!$U$2,VM!AR49,0)</f>
        <v>0</v>
      </c>
      <c r="AJ49" s="129"/>
      <c r="AL49" s="158">
        <f t="shared" si="50"/>
        <v>0</v>
      </c>
      <c r="AM49" s="158">
        <f t="shared" si="51"/>
        <v>0</v>
      </c>
      <c r="AN49" s="158">
        <f t="shared" si="52"/>
        <v>0</v>
      </c>
      <c r="AO49" s="158">
        <f t="shared" si="53"/>
        <v>0</v>
      </c>
      <c r="AP49" s="158">
        <f t="shared" si="54"/>
        <v>0</v>
      </c>
      <c r="AQ49" s="158">
        <f t="shared" si="55"/>
        <v>0</v>
      </c>
      <c r="AR49" s="158">
        <f t="shared" si="56"/>
        <v>0</v>
      </c>
      <c r="AS49" s="158">
        <f t="shared" si="57"/>
        <v>0</v>
      </c>
      <c r="AT49" s="158">
        <f t="shared" si="58"/>
        <v>0</v>
      </c>
      <c r="AU49" s="158">
        <f t="shared" si="59"/>
        <v>0</v>
      </c>
      <c r="AV49" s="158">
        <f t="shared" si="60"/>
        <v>0</v>
      </c>
      <c r="AW49" s="158">
        <f t="shared" si="61"/>
        <v>0</v>
      </c>
    </row>
    <row r="50" spans="2:49">
      <c r="B50" s="162" t="str">
        <f t="shared" si="47"/>
        <v>Nom Producte/Servei 7</v>
      </c>
      <c r="C50" s="195">
        <f t="shared" si="48"/>
        <v>0</v>
      </c>
      <c r="D50" s="222">
        <f>+D32+D32*OP!G16</f>
        <v>0</v>
      </c>
      <c r="E50" s="195">
        <f t="shared" si="49"/>
        <v>0</v>
      </c>
      <c r="F50" s="714">
        <f>+OP!$I$16</f>
        <v>0</v>
      </c>
      <c r="G50" s="158">
        <f t="shared" si="62"/>
        <v>0</v>
      </c>
      <c r="H50" s="133"/>
      <c r="J50" s="158">
        <f>IF(OP!$B$7=NT!$U$2,OP!AE53,0)</f>
        <v>0</v>
      </c>
      <c r="K50" s="158">
        <f>IF(OP!$B$7=NT!$U$2,OP!AF53,0)</f>
        <v>0</v>
      </c>
      <c r="L50" s="158">
        <f>IF(OP!$B$7=NT!$U$2,OP!AG53,0)</f>
        <v>0</v>
      </c>
      <c r="M50" s="158">
        <f>IF(OP!$B$7=NT!$U$2,OP!AH53,0)</f>
        <v>0</v>
      </c>
      <c r="N50" s="158">
        <f>IF(OP!$B$7=NT!$U$2,OP!AI53,0)</f>
        <v>0</v>
      </c>
      <c r="O50" s="158">
        <f>IF(OP!$B$7=NT!$U$2,OP!AJ53,0)</f>
        <v>0</v>
      </c>
      <c r="P50" s="158">
        <f>IF(OP!$B$7=NT!$U$2,OP!AK53,0)</f>
        <v>0</v>
      </c>
      <c r="Q50" s="158">
        <f>IF(OP!$B$7=NT!$U$2,OP!AL53,0)</f>
        <v>0</v>
      </c>
      <c r="R50" s="158">
        <f>IF(OP!$B$7=NT!$U$2,OP!AM53,0)</f>
        <v>0</v>
      </c>
      <c r="S50" s="158">
        <f>IF(OP!$B$7=NT!$U$2,OP!AN53,0)</f>
        <v>0</v>
      </c>
      <c r="T50" s="158">
        <f>IF(OP!$B$7=NT!$U$2,OP!AO53,0)</f>
        <v>0</v>
      </c>
      <c r="U50" s="195">
        <f>IF(OP!$B$7=NT!$U$2,OP!AP53,0)</f>
        <v>0</v>
      </c>
      <c r="V50" s="452"/>
      <c r="X50" s="158">
        <f>+IF(OP!$B$7=NT!$U$2,VM!AG50,0)</f>
        <v>0</v>
      </c>
      <c r="Y50" s="158">
        <f>+IF(OP!$B$7=NT!$U$2,VM!AH50,0)</f>
        <v>0</v>
      </c>
      <c r="Z50" s="158">
        <f>+IF(OP!$B$7=NT!$U$2,VM!AI50,0)</f>
        <v>0</v>
      </c>
      <c r="AA50" s="158">
        <f>+IF(OP!$B$7=NT!$U$2,VM!AJ50,0)</f>
        <v>0</v>
      </c>
      <c r="AB50" s="158">
        <f>+IF(OP!$B$7=NT!$U$2,VM!AK50,0)</f>
        <v>0</v>
      </c>
      <c r="AC50" s="158">
        <f>+IF(OP!$B$7=NT!$U$2,VM!AL50,0)</f>
        <v>0</v>
      </c>
      <c r="AD50" s="158">
        <f>+IF(OP!$B$7=NT!$U$2,VM!AM50,0)</f>
        <v>0</v>
      </c>
      <c r="AE50" s="158">
        <f>+IF(OP!$B$7=NT!$U$2,VM!AN50,0)</f>
        <v>0</v>
      </c>
      <c r="AF50" s="158">
        <f>+IF(OP!$B$7=NT!$U$2,VM!AO50,0)</f>
        <v>0</v>
      </c>
      <c r="AG50" s="158">
        <f>+IF(OP!$B$7=NT!$U$2,VM!AP50,0)</f>
        <v>0</v>
      </c>
      <c r="AH50" s="158">
        <f>+IF(OP!$B$7=NT!$U$2,VM!AQ50,0)</f>
        <v>0</v>
      </c>
      <c r="AI50" s="158">
        <f>+IF(OP!$B$7=NT!$U$2,VM!AR50,0)</f>
        <v>0</v>
      </c>
      <c r="AJ50" s="129"/>
      <c r="AL50" s="158">
        <f t="shared" si="50"/>
        <v>0</v>
      </c>
      <c r="AM50" s="158">
        <f t="shared" si="51"/>
        <v>0</v>
      </c>
      <c r="AN50" s="158">
        <f t="shared" si="52"/>
        <v>0</v>
      </c>
      <c r="AO50" s="158">
        <f t="shared" si="53"/>
        <v>0</v>
      </c>
      <c r="AP50" s="158">
        <f t="shared" si="54"/>
        <v>0</v>
      </c>
      <c r="AQ50" s="158">
        <f t="shared" si="55"/>
        <v>0</v>
      </c>
      <c r="AR50" s="158">
        <f t="shared" si="56"/>
        <v>0</v>
      </c>
      <c r="AS50" s="158">
        <f t="shared" si="57"/>
        <v>0</v>
      </c>
      <c r="AT50" s="158">
        <f t="shared" si="58"/>
        <v>0</v>
      </c>
      <c r="AU50" s="158">
        <f t="shared" si="59"/>
        <v>0</v>
      </c>
      <c r="AV50" s="158">
        <f t="shared" si="60"/>
        <v>0</v>
      </c>
      <c r="AW50" s="158">
        <f t="shared" si="61"/>
        <v>0</v>
      </c>
    </row>
    <row r="51" spans="2:49">
      <c r="B51" s="162" t="str">
        <f t="shared" si="47"/>
        <v>Nom Producte/Servei 8</v>
      </c>
      <c r="C51" s="195">
        <f t="shared" si="48"/>
        <v>0</v>
      </c>
      <c r="D51" s="222">
        <f>+D33+D33*OP!G17</f>
        <v>0</v>
      </c>
      <c r="E51" s="195">
        <f t="shared" si="49"/>
        <v>0</v>
      </c>
      <c r="F51" s="714">
        <f>+OP!$I$17</f>
        <v>0</v>
      </c>
      <c r="G51" s="158">
        <f t="shared" si="62"/>
        <v>0</v>
      </c>
      <c r="H51" s="133"/>
      <c r="J51" s="158">
        <f>IF(OP!$B$7=NT!$U$2,OP!AE54,0)</f>
        <v>0</v>
      </c>
      <c r="K51" s="158">
        <f>IF(OP!$B$7=NT!$U$2,OP!AF54,0)</f>
        <v>0</v>
      </c>
      <c r="L51" s="158">
        <f>IF(OP!$B$7=NT!$U$2,OP!AG54,0)</f>
        <v>0</v>
      </c>
      <c r="M51" s="158">
        <f>IF(OP!$B$7=NT!$U$2,OP!AH54,0)</f>
        <v>0</v>
      </c>
      <c r="N51" s="158">
        <f>IF(OP!$B$7=NT!$U$2,OP!AI54,0)</f>
        <v>0</v>
      </c>
      <c r="O51" s="158">
        <f>IF(OP!$B$7=NT!$U$2,OP!AJ54,0)</f>
        <v>0</v>
      </c>
      <c r="P51" s="158">
        <f>IF(OP!$B$7=NT!$U$2,OP!AK54,0)</f>
        <v>0</v>
      </c>
      <c r="Q51" s="158">
        <f>IF(OP!$B$7=NT!$U$2,OP!AL54,0)</f>
        <v>0</v>
      </c>
      <c r="R51" s="158">
        <f>IF(OP!$B$7=NT!$U$2,OP!AM54,0)</f>
        <v>0</v>
      </c>
      <c r="S51" s="158">
        <f>IF(OP!$B$7=NT!$U$2,OP!AN54,0)</f>
        <v>0</v>
      </c>
      <c r="T51" s="158">
        <f>IF(OP!$B$7=NT!$U$2,OP!AO54,0)</f>
        <v>0</v>
      </c>
      <c r="U51" s="195">
        <f>IF(OP!$B$7=NT!$U$2,OP!AP54,0)</f>
        <v>0</v>
      </c>
      <c r="V51" s="452"/>
      <c r="X51" s="158">
        <f>+IF(OP!$B$7=NT!$U$2,VM!AG51,0)</f>
        <v>0</v>
      </c>
      <c r="Y51" s="158">
        <f>+IF(OP!$B$7=NT!$U$2,VM!AH51,0)</f>
        <v>0</v>
      </c>
      <c r="Z51" s="158">
        <f>+IF(OP!$B$7=NT!$U$2,VM!AI51,0)</f>
        <v>0</v>
      </c>
      <c r="AA51" s="158">
        <f>+IF(OP!$B$7=NT!$U$2,VM!AJ51,0)</f>
        <v>0</v>
      </c>
      <c r="AB51" s="158">
        <f>+IF(OP!$B$7=NT!$U$2,VM!AK51,0)</f>
        <v>0</v>
      </c>
      <c r="AC51" s="158">
        <f>+IF(OP!$B$7=NT!$U$2,VM!AL51,0)</f>
        <v>0</v>
      </c>
      <c r="AD51" s="158">
        <f>+IF(OP!$B$7=NT!$U$2,VM!AM51,0)</f>
        <v>0</v>
      </c>
      <c r="AE51" s="158">
        <f>+IF(OP!$B$7=NT!$U$2,VM!AN51,0)</f>
        <v>0</v>
      </c>
      <c r="AF51" s="158">
        <f>+IF(OP!$B$7=NT!$U$2,VM!AO51,0)</f>
        <v>0</v>
      </c>
      <c r="AG51" s="158">
        <f>+IF(OP!$B$7=NT!$U$2,VM!AP51,0)</f>
        <v>0</v>
      </c>
      <c r="AH51" s="158">
        <f>+IF(OP!$B$7=NT!$U$2,VM!AQ51,0)</f>
        <v>0</v>
      </c>
      <c r="AI51" s="158">
        <f>+IF(OP!$B$7=NT!$U$2,VM!AR51,0)</f>
        <v>0</v>
      </c>
      <c r="AJ51" s="129"/>
      <c r="AL51" s="158">
        <f t="shared" si="50"/>
        <v>0</v>
      </c>
      <c r="AM51" s="158">
        <f t="shared" si="51"/>
        <v>0</v>
      </c>
      <c r="AN51" s="158">
        <f t="shared" si="52"/>
        <v>0</v>
      </c>
      <c r="AO51" s="158">
        <f t="shared" si="53"/>
        <v>0</v>
      </c>
      <c r="AP51" s="158">
        <f t="shared" si="54"/>
        <v>0</v>
      </c>
      <c r="AQ51" s="158">
        <f t="shared" si="55"/>
        <v>0</v>
      </c>
      <c r="AR51" s="158">
        <f t="shared" si="56"/>
        <v>0</v>
      </c>
      <c r="AS51" s="158">
        <f t="shared" si="57"/>
        <v>0</v>
      </c>
      <c r="AT51" s="158">
        <f t="shared" si="58"/>
        <v>0</v>
      </c>
      <c r="AU51" s="158">
        <f t="shared" si="59"/>
        <v>0</v>
      </c>
      <c r="AV51" s="158">
        <f t="shared" si="60"/>
        <v>0</v>
      </c>
      <c r="AW51" s="158">
        <f t="shared" si="61"/>
        <v>0</v>
      </c>
    </row>
    <row r="52" spans="2:49">
      <c r="B52" s="162" t="str">
        <f t="shared" si="47"/>
        <v>Nom Producte/Servei 9</v>
      </c>
      <c r="C52" s="195">
        <f t="shared" si="48"/>
        <v>0</v>
      </c>
      <c r="D52" s="222">
        <f>+D34+D34*OP!G18</f>
        <v>0</v>
      </c>
      <c r="E52" s="195">
        <f t="shared" si="49"/>
        <v>0</v>
      </c>
      <c r="F52" s="714">
        <f>+OP!$I$18</f>
        <v>0</v>
      </c>
      <c r="G52" s="158">
        <f t="shared" si="62"/>
        <v>0</v>
      </c>
      <c r="H52" s="133"/>
      <c r="J52" s="158">
        <f>IF(OP!$B$7=NT!$U$2,OP!AE55,0)</f>
        <v>0</v>
      </c>
      <c r="K52" s="158">
        <f>IF(OP!$B$7=NT!$U$2,OP!AF55,0)</f>
        <v>0</v>
      </c>
      <c r="L52" s="158">
        <f>IF(OP!$B$7=NT!$U$2,OP!AG55,0)</f>
        <v>0</v>
      </c>
      <c r="M52" s="158">
        <f>IF(OP!$B$7=NT!$U$2,OP!AH55,0)</f>
        <v>0</v>
      </c>
      <c r="N52" s="158">
        <f>IF(OP!$B$7=NT!$U$2,OP!AI55,0)</f>
        <v>0</v>
      </c>
      <c r="O52" s="158">
        <f>IF(OP!$B$7=NT!$U$2,OP!AJ55,0)</f>
        <v>0</v>
      </c>
      <c r="P52" s="158">
        <f>IF(OP!$B$7=NT!$U$2,OP!AK55,0)</f>
        <v>0</v>
      </c>
      <c r="Q52" s="158">
        <f>IF(OP!$B$7=NT!$U$2,OP!AL55,0)</f>
        <v>0</v>
      </c>
      <c r="R52" s="158">
        <f>IF(OP!$B$7=NT!$U$2,OP!AM55,0)</f>
        <v>0</v>
      </c>
      <c r="S52" s="158">
        <f>IF(OP!$B$7=NT!$U$2,OP!AN55,0)</f>
        <v>0</v>
      </c>
      <c r="T52" s="158">
        <f>IF(OP!$B$7=NT!$U$2,OP!AO55,0)</f>
        <v>0</v>
      </c>
      <c r="U52" s="195">
        <f>IF(OP!$B$7=NT!$U$2,OP!AP55,0)</f>
        <v>0</v>
      </c>
      <c r="V52" s="452"/>
      <c r="X52" s="158">
        <f>+IF(OP!$B$7=NT!$U$2,VM!AG52,0)</f>
        <v>0</v>
      </c>
      <c r="Y52" s="158">
        <f>+IF(OP!$B$7=NT!$U$2,VM!AH52,0)</f>
        <v>0</v>
      </c>
      <c r="Z52" s="158">
        <f>+IF(OP!$B$7=NT!$U$2,VM!AI52,0)</f>
        <v>0</v>
      </c>
      <c r="AA52" s="158">
        <f>+IF(OP!$B$7=NT!$U$2,VM!AJ52,0)</f>
        <v>0</v>
      </c>
      <c r="AB52" s="158">
        <f>+IF(OP!$B$7=NT!$U$2,VM!AK52,0)</f>
        <v>0</v>
      </c>
      <c r="AC52" s="158">
        <f>+IF(OP!$B$7=NT!$U$2,VM!AL52,0)</f>
        <v>0</v>
      </c>
      <c r="AD52" s="158">
        <f>+IF(OP!$B$7=NT!$U$2,VM!AM52,0)</f>
        <v>0</v>
      </c>
      <c r="AE52" s="158">
        <f>+IF(OP!$B$7=NT!$U$2,VM!AN52,0)</f>
        <v>0</v>
      </c>
      <c r="AF52" s="158">
        <f>+IF(OP!$B$7=NT!$U$2,VM!AO52,0)</f>
        <v>0</v>
      </c>
      <c r="AG52" s="158">
        <f>+IF(OP!$B$7=NT!$U$2,VM!AP52,0)</f>
        <v>0</v>
      </c>
      <c r="AH52" s="158">
        <f>+IF(OP!$B$7=NT!$U$2,VM!AQ52,0)</f>
        <v>0</v>
      </c>
      <c r="AI52" s="158">
        <f>+IF(OP!$B$7=NT!$U$2,VM!AR52,0)</f>
        <v>0</v>
      </c>
      <c r="AJ52" s="129"/>
      <c r="AL52" s="158">
        <f t="shared" si="50"/>
        <v>0</v>
      </c>
      <c r="AM52" s="158">
        <f t="shared" si="51"/>
        <v>0</v>
      </c>
      <c r="AN52" s="158">
        <f t="shared" si="52"/>
        <v>0</v>
      </c>
      <c r="AO52" s="158">
        <f t="shared" si="53"/>
        <v>0</v>
      </c>
      <c r="AP52" s="158">
        <f t="shared" si="54"/>
        <v>0</v>
      </c>
      <c r="AQ52" s="158">
        <f t="shared" si="55"/>
        <v>0</v>
      </c>
      <c r="AR52" s="158">
        <f t="shared" si="56"/>
        <v>0</v>
      </c>
      <c r="AS52" s="158">
        <f t="shared" si="57"/>
        <v>0</v>
      </c>
      <c r="AT52" s="158">
        <f t="shared" si="58"/>
        <v>0</v>
      </c>
      <c r="AU52" s="158">
        <f t="shared" si="59"/>
        <v>0</v>
      </c>
      <c r="AV52" s="158">
        <f t="shared" si="60"/>
        <v>0</v>
      </c>
      <c r="AW52" s="158">
        <f t="shared" si="61"/>
        <v>0</v>
      </c>
    </row>
    <row r="53" spans="2:49">
      <c r="B53" s="162" t="str">
        <f t="shared" si="47"/>
        <v>Nom Producte/Servei 10</v>
      </c>
      <c r="C53" s="195">
        <f t="shared" si="48"/>
        <v>0</v>
      </c>
      <c r="D53" s="222">
        <f>+D35+D35*OP!G19</f>
        <v>0</v>
      </c>
      <c r="E53" s="195">
        <f t="shared" si="49"/>
        <v>0</v>
      </c>
      <c r="F53" s="714">
        <f>+OP!$I$19</f>
        <v>0</v>
      </c>
      <c r="G53" s="158">
        <f t="shared" si="62"/>
        <v>0</v>
      </c>
      <c r="H53" s="133"/>
      <c r="J53" s="158">
        <f>IF(OP!$B$7=NT!$U$2,OP!AE56,0)</f>
        <v>0</v>
      </c>
      <c r="K53" s="158">
        <f>IF(OP!$B$7=NT!$U$2,OP!AF56,0)</f>
        <v>0</v>
      </c>
      <c r="L53" s="158">
        <f>IF(OP!$B$7=NT!$U$2,OP!AG56,0)</f>
        <v>0</v>
      </c>
      <c r="M53" s="158">
        <f>IF(OP!$B$7=NT!$U$2,OP!AH56,0)</f>
        <v>0</v>
      </c>
      <c r="N53" s="158">
        <f>IF(OP!$B$7=NT!$U$2,OP!AI56,0)</f>
        <v>0</v>
      </c>
      <c r="O53" s="158">
        <f>IF(OP!$B$7=NT!$U$2,OP!AJ56,0)</f>
        <v>0</v>
      </c>
      <c r="P53" s="158">
        <f>IF(OP!$B$7=NT!$U$2,OP!AK56,0)</f>
        <v>0</v>
      </c>
      <c r="Q53" s="158">
        <f>IF(OP!$B$7=NT!$U$2,OP!AL56,0)</f>
        <v>0</v>
      </c>
      <c r="R53" s="158">
        <f>IF(OP!$B$7=NT!$U$2,OP!AM56,0)</f>
        <v>0</v>
      </c>
      <c r="S53" s="158">
        <f>IF(OP!$B$7=NT!$U$2,OP!AN56,0)</f>
        <v>0</v>
      </c>
      <c r="T53" s="158">
        <f>IF(OP!$B$7=NT!$U$2,OP!AO56,0)</f>
        <v>0</v>
      </c>
      <c r="U53" s="195">
        <f>IF(OP!$B$7=NT!$U$2,OP!AP56,0)</f>
        <v>0</v>
      </c>
      <c r="V53" s="452"/>
      <c r="X53" s="158">
        <f>+IF(OP!$B$7=NT!$U$2,VM!AG53,0)</f>
        <v>0</v>
      </c>
      <c r="Y53" s="158">
        <f>+IF(OP!$B$7=NT!$U$2,VM!AH53,0)</f>
        <v>0</v>
      </c>
      <c r="Z53" s="158">
        <f>+IF(OP!$B$7=NT!$U$2,VM!AI53,0)</f>
        <v>0</v>
      </c>
      <c r="AA53" s="158">
        <f>+IF(OP!$B$7=NT!$U$2,VM!AJ53,0)</f>
        <v>0</v>
      </c>
      <c r="AB53" s="158">
        <f>+IF(OP!$B$7=NT!$U$2,VM!AK53,0)</f>
        <v>0</v>
      </c>
      <c r="AC53" s="158">
        <f>+IF(OP!$B$7=NT!$U$2,VM!AL53,0)</f>
        <v>0</v>
      </c>
      <c r="AD53" s="158">
        <f>+IF(OP!$B$7=NT!$U$2,VM!AM53,0)</f>
        <v>0</v>
      </c>
      <c r="AE53" s="158">
        <f>+IF(OP!$B$7=NT!$U$2,VM!AN53,0)</f>
        <v>0</v>
      </c>
      <c r="AF53" s="158">
        <f>+IF(OP!$B$7=NT!$U$2,VM!AO53,0)</f>
        <v>0</v>
      </c>
      <c r="AG53" s="158">
        <f>+IF(OP!$B$7=NT!$U$2,VM!AP53,0)</f>
        <v>0</v>
      </c>
      <c r="AH53" s="158">
        <f>+IF(OP!$B$7=NT!$U$2,VM!AQ53,0)</f>
        <v>0</v>
      </c>
      <c r="AI53" s="158">
        <f>+IF(OP!$B$7=NT!$U$2,VM!AR53,0)</f>
        <v>0</v>
      </c>
      <c r="AJ53" s="129"/>
      <c r="AL53" s="158">
        <f t="shared" si="50"/>
        <v>0</v>
      </c>
      <c r="AM53" s="158">
        <f t="shared" si="51"/>
        <v>0</v>
      </c>
      <c r="AN53" s="158">
        <f t="shared" si="52"/>
        <v>0</v>
      </c>
      <c r="AO53" s="158">
        <f t="shared" si="53"/>
        <v>0</v>
      </c>
      <c r="AP53" s="158">
        <f t="shared" si="54"/>
        <v>0</v>
      </c>
      <c r="AQ53" s="158">
        <f t="shared" si="55"/>
        <v>0</v>
      </c>
      <c r="AR53" s="158">
        <f t="shared" si="56"/>
        <v>0</v>
      </c>
      <c r="AS53" s="158">
        <f t="shared" si="57"/>
        <v>0</v>
      </c>
      <c r="AT53" s="158">
        <f t="shared" si="58"/>
        <v>0</v>
      </c>
      <c r="AU53" s="158">
        <f t="shared" si="59"/>
        <v>0</v>
      </c>
      <c r="AV53" s="158">
        <f t="shared" si="60"/>
        <v>0</v>
      </c>
      <c r="AW53" s="158">
        <f t="shared" si="61"/>
        <v>0</v>
      </c>
    </row>
    <row r="54" spans="2:49">
      <c r="B54" s="162" t="str">
        <f t="shared" si="47"/>
        <v>Nom Producte/Servei 11</v>
      </c>
      <c r="C54" s="195">
        <f t="shared" si="48"/>
        <v>0</v>
      </c>
      <c r="D54" s="222">
        <f>+D36+D36*OP!G20</f>
        <v>0</v>
      </c>
      <c r="E54" s="195">
        <f t="shared" si="49"/>
        <v>0</v>
      </c>
      <c r="F54" s="714">
        <f>+OP!$I$20</f>
        <v>0</v>
      </c>
      <c r="G54" s="158">
        <f t="shared" si="62"/>
        <v>0</v>
      </c>
      <c r="H54" s="133"/>
      <c r="J54" s="158">
        <f>IF(OP!$B$7=NT!$U$2,OP!AE57,0)</f>
        <v>0</v>
      </c>
      <c r="K54" s="158">
        <f>IF(OP!$B$7=NT!$U$2,OP!AF57,0)</f>
        <v>0</v>
      </c>
      <c r="L54" s="158">
        <f>IF(OP!$B$7=NT!$U$2,OP!AG57,0)</f>
        <v>0</v>
      </c>
      <c r="M54" s="158">
        <f>IF(OP!$B$7=NT!$U$2,OP!AH57,0)</f>
        <v>0</v>
      </c>
      <c r="N54" s="158">
        <f>IF(OP!$B$7=NT!$U$2,OP!AI57,0)</f>
        <v>0</v>
      </c>
      <c r="O54" s="158">
        <f>IF(OP!$B$7=NT!$U$2,OP!AJ57,0)</f>
        <v>0</v>
      </c>
      <c r="P54" s="158">
        <f>IF(OP!$B$7=NT!$U$2,OP!AK57,0)</f>
        <v>0</v>
      </c>
      <c r="Q54" s="158">
        <f>IF(OP!$B$7=NT!$U$2,OP!AL57,0)</f>
        <v>0</v>
      </c>
      <c r="R54" s="158">
        <f>IF(OP!$B$7=NT!$U$2,OP!AM57,0)</f>
        <v>0</v>
      </c>
      <c r="S54" s="158">
        <f>IF(OP!$B$7=NT!$U$2,OP!AN57,0)</f>
        <v>0</v>
      </c>
      <c r="T54" s="158">
        <f>IF(OP!$B$7=NT!$U$2,OP!AO57,0)</f>
        <v>0</v>
      </c>
      <c r="U54" s="195">
        <f>IF(OP!$B$7=NT!$U$2,OP!AP57,0)</f>
        <v>0</v>
      </c>
      <c r="V54" s="452"/>
      <c r="X54" s="158">
        <f>+IF(OP!$B$7=NT!$U$2,VM!AG54,0)</f>
        <v>0</v>
      </c>
      <c r="Y54" s="158">
        <f>+IF(OP!$B$7=NT!$U$2,VM!AH54,0)</f>
        <v>0</v>
      </c>
      <c r="Z54" s="158">
        <f>+IF(OP!$B$7=NT!$U$2,VM!AI54,0)</f>
        <v>0</v>
      </c>
      <c r="AA54" s="158">
        <f>+IF(OP!$B$7=NT!$U$2,VM!AJ54,0)</f>
        <v>0</v>
      </c>
      <c r="AB54" s="158">
        <f>+IF(OP!$B$7=NT!$U$2,VM!AK54,0)</f>
        <v>0</v>
      </c>
      <c r="AC54" s="158">
        <f>+IF(OP!$B$7=NT!$U$2,VM!AL54,0)</f>
        <v>0</v>
      </c>
      <c r="AD54" s="158">
        <f>+IF(OP!$B$7=NT!$U$2,VM!AM54,0)</f>
        <v>0</v>
      </c>
      <c r="AE54" s="158">
        <f>+IF(OP!$B$7=NT!$U$2,VM!AN54,0)</f>
        <v>0</v>
      </c>
      <c r="AF54" s="158">
        <f>+IF(OP!$B$7=NT!$U$2,VM!AO54,0)</f>
        <v>0</v>
      </c>
      <c r="AG54" s="158">
        <f>+IF(OP!$B$7=NT!$U$2,VM!AP54,0)</f>
        <v>0</v>
      </c>
      <c r="AH54" s="158">
        <f>+IF(OP!$B$7=NT!$U$2,VM!AQ54,0)</f>
        <v>0</v>
      </c>
      <c r="AI54" s="158">
        <f>+IF(OP!$B$7=NT!$U$2,VM!AR54,0)</f>
        <v>0</v>
      </c>
      <c r="AJ54" s="129"/>
      <c r="AL54" s="158">
        <f t="shared" si="50"/>
        <v>0</v>
      </c>
      <c r="AM54" s="158">
        <f t="shared" si="51"/>
        <v>0</v>
      </c>
      <c r="AN54" s="158">
        <f t="shared" si="52"/>
        <v>0</v>
      </c>
      <c r="AO54" s="158">
        <f t="shared" si="53"/>
        <v>0</v>
      </c>
      <c r="AP54" s="158">
        <f t="shared" si="54"/>
        <v>0</v>
      </c>
      <c r="AQ54" s="158">
        <f t="shared" si="55"/>
        <v>0</v>
      </c>
      <c r="AR54" s="158">
        <f t="shared" si="56"/>
        <v>0</v>
      </c>
      <c r="AS54" s="158">
        <f t="shared" si="57"/>
        <v>0</v>
      </c>
      <c r="AT54" s="158">
        <f t="shared" si="58"/>
        <v>0</v>
      </c>
      <c r="AU54" s="158">
        <f t="shared" si="59"/>
        <v>0</v>
      </c>
      <c r="AV54" s="158">
        <f t="shared" si="60"/>
        <v>0</v>
      </c>
      <c r="AW54" s="158">
        <f t="shared" si="61"/>
        <v>0</v>
      </c>
    </row>
    <row r="55" spans="2:49">
      <c r="B55" s="162" t="str">
        <f t="shared" si="47"/>
        <v>Nom Producte/Servei 12</v>
      </c>
      <c r="C55" s="195">
        <f t="shared" si="48"/>
        <v>0</v>
      </c>
      <c r="D55" s="222">
        <f>+D37+D37*OP!G21</f>
        <v>0</v>
      </c>
      <c r="E55" s="195">
        <f t="shared" si="49"/>
        <v>0</v>
      </c>
      <c r="F55" s="714">
        <f>+OP!$I$21</f>
        <v>0</v>
      </c>
      <c r="G55" s="158">
        <f t="shared" si="62"/>
        <v>0</v>
      </c>
      <c r="H55" s="133"/>
      <c r="J55" s="158">
        <f>IF(OP!$B$7=NT!$U$2,OP!AE58,0)</f>
        <v>0</v>
      </c>
      <c r="K55" s="158">
        <f>IF(OP!$B$7=NT!$U$2,OP!AF58,0)</f>
        <v>0</v>
      </c>
      <c r="L55" s="158">
        <f>IF(OP!$B$7=NT!$U$2,OP!AG58,0)</f>
        <v>0</v>
      </c>
      <c r="M55" s="158">
        <f>IF(OP!$B$7=NT!$U$2,OP!AH58,0)</f>
        <v>0</v>
      </c>
      <c r="N55" s="158">
        <f>IF(OP!$B$7=NT!$U$2,OP!AI58,0)</f>
        <v>0</v>
      </c>
      <c r="O55" s="158">
        <f>IF(OP!$B$7=NT!$U$2,OP!AJ58,0)</f>
        <v>0</v>
      </c>
      <c r="P55" s="158">
        <f>IF(OP!$B$7=NT!$U$2,OP!AK58,0)</f>
        <v>0</v>
      </c>
      <c r="Q55" s="158">
        <f>IF(OP!$B$7=NT!$U$2,OP!AL58,0)</f>
        <v>0</v>
      </c>
      <c r="R55" s="158">
        <f>IF(OP!$B$7=NT!$U$2,OP!AM58,0)</f>
        <v>0</v>
      </c>
      <c r="S55" s="158">
        <f>IF(OP!$B$7=NT!$U$2,OP!AN58,0)</f>
        <v>0</v>
      </c>
      <c r="T55" s="158">
        <f>IF(OP!$B$7=NT!$U$2,OP!AO58,0)</f>
        <v>0</v>
      </c>
      <c r="U55" s="195">
        <f>IF(OP!$B$7=NT!$U$2,OP!AP58,0)</f>
        <v>0</v>
      </c>
      <c r="V55" s="452"/>
      <c r="X55" s="158">
        <f>+IF(OP!$B$7=NT!$U$2,VM!AG55,0)</f>
        <v>0</v>
      </c>
      <c r="Y55" s="158">
        <f>+IF(OP!$B$7=NT!$U$2,VM!AH55,0)</f>
        <v>0</v>
      </c>
      <c r="Z55" s="158">
        <f>+IF(OP!$B$7=NT!$U$2,VM!AI55,0)</f>
        <v>0</v>
      </c>
      <c r="AA55" s="158">
        <f>+IF(OP!$B$7=NT!$U$2,VM!AJ55,0)</f>
        <v>0</v>
      </c>
      <c r="AB55" s="158">
        <f>+IF(OP!$B$7=NT!$U$2,VM!AK55,0)</f>
        <v>0</v>
      </c>
      <c r="AC55" s="158">
        <f>+IF(OP!$B$7=NT!$U$2,VM!AL55,0)</f>
        <v>0</v>
      </c>
      <c r="AD55" s="158">
        <f>+IF(OP!$B$7=NT!$U$2,VM!AM55,0)</f>
        <v>0</v>
      </c>
      <c r="AE55" s="158">
        <f>+IF(OP!$B$7=NT!$U$2,VM!AN55,0)</f>
        <v>0</v>
      </c>
      <c r="AF55" s="158">
        <f>+IF(OP!$B$7=NT!$U$2,VM!AO55,0)</f>
        <v>0</v>
      </c>
      <c r="AG55" s="158">
        <f>+IF(OP!$B$7=NT!$U$2,VM!AP55,0)</f>
        <v>0</v>
      </c>
      <c r="AH55" s="158">
        <f>+IF(OP!$B$7=NT!$U$2,VM!AQ55,0)</f>
        <v>0</v>
      </c>
      <c r="AI55" s="158">
        <f>+IF(OP!$B$7=NT!$U$2,VM!AR55,0)</f>
        <v>0</v>
      </c>
      <c r="AJ55" s="129"/>
      <c r="AL55" s="158">
        <f t="shared" si="50"/>
        <v>0</v>
      </c>
      <c r="AM55" s="158">
        <f t="shared" si="51"/>
        <v>0</v>
      </c>
      <c r="AN55" s="158">
        <f t="shared" si="52"/>
        <v>0</v>
      </c>
      <c r="AO55" s="158">
        <f t="shared" si="53"/>
        <v>0</v>
      </c>
      <c r="AP55" s="158">
        <f t="shared" si="54"/>
        <v>0</v>
      </c>
      <c r="AQ55" s="158">
        <f t="shared" si="55"/>
        <v>0</v>
      </c>
      <c r="AR55" s="158">
        <f t="shared" si="56"/>
        <v>0</v>
      </c>
      <c r="AS55" s="158">
        <f t="shared" si="57"/>
        <v>0</v>
      </c>
      <c r="AT55" s="158">
        <f t="shared" si="58"/>
        <v>0</v>
      </c>
      <c r="AU55" s="158">
        <f t="shared" si="59"/>
        <v>0</v>
      </c>
      <c r="AV55" s="158">
        <f t="shared" si="60"/>
        <v>0</v>
      </c>
      <c r="AW55" s="158">
        <f t="shared" si="61"/>
        <v>0</v>
      </c>
    </row>
    <row r="56" spans="2:49">
      <c r="B56" s="162" t="str">
        <f t="shared" si="47"/>
        <v>Nom Producte/Servei 13</v>
      </c>
      <c r="C56" s="195">
        <f t="shared" si="48"/>
        <v>0</v>
      </c>
      <c r="D56" s="222">
        <f>+D38+D38*OP!G22</f>
        <v>0</v>
      </c>
      <c r="E56" s="195">
        <f t="shared" si="49"/>
        <v>0</v>
      </c>
      <c r="F56" s="714">
        <f>+OP!$I$22</f>
        <v>0</v>
      </c>
      <c r="G56" s="158">
        <f t="shared" si="62"/>
        <v>0</v>
      </c>
      <c r="H56" s="133"/>
      <c r="J56" s="158">
        <f>IF(OP!$B$7=NT!$U$2,OP!AE59,0)</f>
        <v>0</v>
      </c>
      <c r="K56" s="158">
        <f>IF(OP!$B$7=NT!$U$2,OP!AF59,0)</f>
        <v>0</v>
      </c>
      <c r="L56" s="158">
        <f>IF(OP!$B$7=NT!$U$2,OP!AG59,0)</f>
        <v>0</v>
      </c>
      <c r="M56" s="158">
        <f>IF(OP!$B$7=NT!$U$2,OP!AH59,0)</f>
        <v>0</v>
      </c>
      <c r="N56" s="158">
        <f>IF(OP!$B$7=NT!$U$2,OP!AI59,0)</f>
        <v>0</v>
      </c>
      <c r="O56" s="158">
        <f>IF(OP!$B$7=NT!$U$2,OP!AJ59,0)</f>
        <v>0</v>
      </c>
      <c r="P56" s="158">
        <f>IF(OP!$B$7=NT!$U$2,OP!AK59,0)</f>
        <v>0</v>
      </c>
      <c r="Q56" s="158">
        <f>IF(OP!$B$7=NT!$U$2,OP!AL59,0)</f>
        <v>0</v>
      </c>
      <c r="R56" s="158">
        <f>IF(OP!$B$7=NT!$U$2,OP!AM59,0)</f>
        <v>0</v>
      </c>
      <c r="S56" s="158">
        <f>IF(OP!$B$7=NT!$U$2,OP!AN59,0)</f>
        <v>0</v>
      </c>
      <c r="T56" s="158">
        <f>IF(OP!$B$7=NT!$U$2,OP!AO59,0)</f>
        <v>0</v>
      </c>
      <c r="U56" s="195">
        <f>IF(OP!$B$7=NT!$U$2,OP!AP59,0)</f>
        <v>0</v>
      </c>
      <c r="V56" s="452"/>
      <c r="X56" s="158">
        <f>+IF(OP!$B$7=NT!$U$2,VM!AG56,0)</f>
        <v>0</v>
      </c>
      <c r="Y56" s="158">
        <f>+IF(OP!$B$7=NT!$U$2,VM!AH56,0)</f>
        <v>0</v>
      </c>
      <c r="Z56" s="158">
        <f>+IF(OP!$B$7=NT!$U$2,VM!AI56,0)</f>
        <v>0</v>
      </c>
      <c r="AA56" s="158">
        <f>+IF(OP!$B$7=NT!$U$2,VM!AJ56,0)</f>
        <v>0</v>
      </c>
      <c r="AB56" s="158">
        <f>+IF(OP!$B$7=NT!$U$2,VM!AK56,0)</f>
        <v>0</v>
      </c>
      <c r="AC56" s="158">
        <f>+IF(OP!$B$7=NT!$U$2,VM!AL56,0)</f>
        <v>0</v>
      </c>
      <c r="AD56" s="158">
        <f>+IF(OP!$B$7=NT!$U$2,VM!AM56,0)</f>
        <v>0</v>
      </c>
      <c r="AE56" s="158">
        <f>+IF(OP!$B$7=NT!$U$2,VM!AN56,0)</f>
        <v>0</v>
      </c>
      <c r="AF56" s="158">
        <f>+IF(OP!$B$7=NT!$U$2,VM!AO56,0)</f>
        <v>0</v>
      </c>
      <c r="AG56" s="158">
        <f>+IF(OP!$B$7=NT!$U$2,VM!AP56,0)</f>
        <v>0</v>
      </c>
      <c r="AH56" s="158">
        <f>+IF(OP!$B$7=NT!$U$2,VM!AQ56,0)</f>
        <v>0</v>
      </c>
      <c r="AI56" s="158">
        <f>+IF(OP!$B$7=NT!$U$2,VM!AR56,0)</f>
        <v>0</v>
      </c>
      <c r="AJ56" s="129"/>
      <c r="AL56" s="158">
        <f t="shared" si="50"/>
        <v>0</v>
      </c>
      <c r="AM56" s="158">
        <f t="shared" si="51"/>
        <v>0</v>
      </c>
      <c r="AN56" s="158">
        <f t="shared" si="52"/>
        <v>0</v>
      </c>
      <c r="AO56" s="158">
        <f t="shared" si="53"/>
        <v>0</v>
      </c>
      <c r="AP56" s="158">
        <f t="shared" si="54"/>
        <v>0</v>
      </c>
      <c r="AQ56" s="158">
        <f t="shared" si="55"/>
        <v>0</v>
      </c>
      <c r="AR56" s="158">
        <f t="shared" si="56"/>
        <v>0</v>
      </c>
      <c r="AS56" s="158">
        <f t="shared" si="57"/>
        <v>0</v>
      </c>
      <c r="AT56" s="158">
        <f t="shared" si="58"/>
        <v>0</v>
      </c>
      <c r="AU56" s="158">
        <f t="shared" si="59"/>
        <v>0</v>
      </c>
      <c r="AV56" s="158">
        <f t="shared" si="60"/>
        <v>0</v>
      </c>
      <c r="AW56" s="158">
        <f t="shared" si="61"/>
        <v>0</v>
      </c>
    </row>
    <row r="57" spans="2:49">
      <c r="B57" s="162" t="str">
        <f t="shared" si="47"/>
        <v>Nom Producte/Servei 14</v>
      </c>
      <c r="C57" s="195">
        <f t="shared" si="48"/>
        <v>0</v>
      </c>
      <c r="D57" s="222">
        <f>+D39+D39*OP!G23</f>
        <v>0</v>
      </c>
      <c r="E57" s="195">
        <f t="shared" si="49"/>
        <v>0</v>
      </c>
      <c r="F57" s="714">
        <f>+OP!$I$23</f>
        <v>0</v>
      </c>
      <c r="G57" s="158">
        <f t="shared" si="62"/>
        <v>0</v>
      </c>
      <c r="H57" s="133"/>
      <c r="J57" s="158">
        <f>IF(OP!$B$7=NT!$U$2,OP!AE60,0)</f>
        <v>0</v>
      </c>
      <c r="K57" s="158">
        <f>IF(OP!$B$7=NT!$U$2,OP!AF60,0)</f>
        <v>0</v>
      </c>
      <c r="L57" s="158">
        <f>IF(OP!$B$7=NT!$U$2,OP!AG60,0)</f>
        <v>0</v>
      </c>
      <c r="M57" s="158">
        <f>IF(OP!$B$7=NT!$U$2,OP!AH60,0)</f>
        <v>0</v>
      </c>
      <c r="N57" s="158">
        <f>IF(OP!$B$7=NT!$U$2,OP!AI60,0)</f>
        <v>0</v>
      </c>
      <c r="O57" s="158">
        <f>IF(OP!$B$7=NT!$U$2,OP!AJ60,0)</f>
        <v>0</v>
      </c>
      <c r="P57" s="158">
        <f>IF(OP!$B$7=NT!$U$2,OP!AK60,0)</f>
        <v>0</v>
      </c>
      <c r="Q57" s="158">
        <f>IF(OP!$B$7=NT!$U$2,OP!AL60,0)</f>
        <v>0</v>
      </c>
      <c r="R57" s="158">
        <f>IF(OP!$B$7=NT!$U$2,OP!AM60,0)</f>
        <v>0</v>
      </c>
      <c r="S57" s="158">
        <f>IF(OP!$B$7=NT!$U$2,OP!AN60,0)</f>
        <v>0</v>
      </c>
      <c r="T57" s="158">
        <f>IF(OP!$B$7=NT!$U$2,OP!AO60,0)</f>
        <v>0</v>
      </c>
      <c r="U57" s="195">
        <f>IF(OP!$B$7=NT!$U$2,OP!AP60,0)</f>
        <v>0</v>
      </c>
      <c r="V57" s="452"/>
      <c r="X57" s="158">
        <f>+IF(OP!$B$7=NT!$U$2,VM!AG57,0)</f>
        <v>0</v>
      </c>
      <c r="Y57" s="158">
        <f>+IF(OP!$B$7=NT!$U$2,VM!AH57,0)</f>
        <v>0</v>
      </c>
      <c r="Z57" s="158">
        <f>+IF(OP!$B$7=NT!$U$2,VM!AI57,0)</f>
        <v>0</v>
      </c>
      <c r="AA57" s="158">
        <f>+IF(OP!$B$7=NT!$U$2,VM!AJ57,0)</f>
        <v>0</v>
      </c>
      <c r="AB57" s="158">
        <f>+IF(OP!$B$7=NT!$U$2,VM!AK57,0)</f>
        <v>0</v>
      </c>
      <c r="AC57" s="158">
        <f>+IF(OP!$B$7=NT!$U$2,VM!AL57,0)</f>
        <v>0</v>
      </c>
      <c r="AD57" s="158">
        <f>+IF(OP!$B$7=NT!$U$2,VM!AM57,0)</f>
        <v>0</v>
      </c>
      <c r="AE57" s="158">
        <f>+IF(OP!$B$7=NT!$U$2,VM!AN57,0)</f>
        <v>0</v>
      </c>
      <c r="AF57" s="158">
        <f>+IF(OP!$B$7=NT!$U$2,VM!AO57,0)</f>
        <v>0</v>
      </c>
      <c r="AG57" s="158">
        <f>+IF(OP!$B$7=NT!$U$2,VM!AP57,0)</f>
        <v>0</v>
      </c>
      <c r="AH57" s="158">
        <f>+IF(OP!$B$7=NT!$U$2,VM!AQ57,0)</f>
        <v>0</v>
      </c>
      <c r="AI57" s="158">
        <f>+IF(OP!$B$7=NT!$U$2,VM!AR57,0)</f>
        <v>0</v>
      </c>
      <c r="AJ57" s="129"/>
      <c r="AL57" s="158">
        <f t="shared" si="50"/>
        <v>0</v>
      </c>
      <c r="AM57" s="158">
        <f t="shared" si="51"/>
        <v>0</v>
      </c>
      <c r="AN57" s="158">
        <f t="shared" si="52"/>
        <v>0</v>
      </c>
      <c r="AO57" s="158">
        <f t="shared" si="53"/>
        <v>0</v>
      </c>
      <c r="AP57" s="158">
        <f t="shared" si="54"/>
        <v>0</v>
      </c>
      <c r="AQ57" s="158">
        <f t="shared" si="55"/>
        <v>0</v>
      </c>
      <c r="AR57" s="158">
        <f t="shared" si="56"/>
        <v>0</v>
      </c>
      <c r="AS57" s="158">
        <f t="shared" si="57"/>
        <v>0</v>
      </c>
      <c r="AT57" s="158">
        <f t="shared" si="58"/>
        <v>0</v>
      </c>
      <c r="AU57" s="158">
        <f t="shared" si="59"/>
        <v>0</v>
      </c>
      <c r="AV57" s="158">
        <f t="shared" si="60"/>
        <v>0</v>
      </c>
      <c r="AW57" s="158">
        <f t="shared" si="61"/>
        <v>0</v>
      </c>
    </row>
    <row r="58" spans="2:49">
      <c r="B58" s="162" t="str">
        <f t="shared" si="47"/>
        <v>Nom Producte/Servei 15</v>
      </c>
      <c r="C58" s="195">
        <f t="shared" si="48"/>
        <v>0</v>
      </c>
      <c r="D58" s="222">
        <f>+D40+D40*OP!G24</f>
        <v>0</v>
      </c>
      <c r="E58" s="195">
        <f t="shared" si="49"/>
        <v>0</v>
      </c>
      <c r="F58" s="714">
        <f>+OP!$I$24</f>
        <v>0</v>
      </c>
      <c r="G58" s="158">
        <f t="shared" si="62"/>
        <v>0</v>
      </c>
      <c r="H58" s="133"/>
      <c r="J58" s="158">
        <f>IF(OP!$B$7=NT!$U$2,OP!AE61,0)</f>
        <v>0</v>
      </c>
      <c r="K58" s="158">
        <f>IF(OP!$B$7=NT!$U$2,OP!AF61,0)</f>
        <v>0</v>
      </c>
      <c r="L58" s="158">
        <f>IF(OP!$B$7=NT!$U$2,OP!AG61,0)</f>
        <v>0</v>
      </c>
      <c r="M58" s="158">
        <f>IF(OP!$B$7=NT!$U$2,OP!AH61,0)</f>
        <v>0</v>
      </c>
      <c r="N58" s="158">
        <f>IF(OP!$B$7=NT!$U$2,OP!AI61,0)</f>
        <v>0</v>
      </c>
      <c r="O58" s="158">
        <f>IF(OP!$B$7=NT!$U$2,OP!AJ61,0)</f>
        <v>0</v>
      </c>
      <c r="P58" s="158">
        <f>IF(OP!$B$7=NT!$U$2,OP!AK61,0)</f>
        <v>0</v>
      </c>
      <c r="Q58" s="158">
        <f>IF(OP!$B$7=NT!$U$2,OP!AL61,0)</f>
        <v>0</v>
      </c>
      <c r="R58" s="158">
        <f>IF(OP!$B$7=NT!$U$2,OP!AM61,0)</f>
        <v>0</v>
      </c>
      <c r="S58" s="158">
        <f>IF(OP!$B$7=NT!$U$2,OP!AN61,0)</f>
        <v>0</v>
      </c>
      <c r="T58" s="158">
        <f>IF(OP!$B$7=NT!$U$2,OP!AO61,0)</f>
        <v>0</v>
      </c>
      <c r="U58" s="195">
        <f>IF(OP!$B$7=NT!$U$2,OP!AP61,0)</f>
        <v>0</v>
      </c>
      <c r="V58" s="452"/>
      <c r="X58" s="158">
        <f>+IF(OP!$B$7=NT!$U$2,VM!AG58,0)</f>
        <v>0</v>
      </c>
      <c r="Y58" s="158">
        <f>+IF(OP!$B$7=NT!$U$2,VM!AH58,0)</f>
        <v>0</v>
      </c>
      <c r="Z58" s="158">
        <f>+IF(OP!$B$7=NT!$U$2,VM!AI58,0)</f>
        <v>0</v>
      </c>
      <c r="AA58" s="158">
        <f>+IF(OP!$B$7=NT!$U$2,VM!AJ58,0)</f>
        <v>0</v>
      </c>
      <c r="AB58" s="158">
        <f>+IF(OP!$B$7=NT!$U$2,VM!AK58,0)</f>
        <v>0</v>
      </c>
      <c r="AC58" s="158">
        <f>+IF(OP!$B$7=NT!$U$2,VM!AL58,0)</f>
        <v>0</v>
      </c>
      <c r="AD58" s="158">
        <f>+IF(OP!$B$7=NT!$U$2,VM!AM58,0)</f>
        <v>0</v>
      </c>
      <c r="AE58" s="158">
        <f>+IF(OP!$B$7=NT!$U$2,VM!AN58,0)</f>
        <v>0</v>
      </c>
      <c r="AF58" s="158">
        <f>+IF(OP!$B$7=NT!$U$2,VM!AO58,0)</f>
        <v>0</v>
      </c>
      <c r="AG58" s="158">
        <f>+IF(OP!$B$7=NT!$U$2,VM!AP58,0)</f>
        <v>0</v>
      </c>
      <c r="AH58" s="158">
        <f>+IF(OP!$B$7=NT!$U$2,VM!AQ58,0)</f>
        <v>0</v>
      </c>
      <c r="AI58" s="158">
        <f>+IF(OP!$B$7=NT!$U$2,VM!AR58,0)</f>
        <v>0</v>
      </c>
      <c r="AJ58" s="129"/>
      <c r="AL58" s="158">
        <f t="shared" si="50"/>
        <v>0</v>
      </c>
      <c r="AM58" s="158">
        <f t="shared" si="51"/>
        <v>0</v>
      </c>
      <c r="AN58" s="158">
        <f t="shared" si="52"/>
        <v>0</v>
      </c>
      <c r="AO58" s="158">
        <f t="shared" si="53"/>
        <v>0</v>
      </c>
      <c r="AP58" s="158">
        <f t="shared" si="54"/>
        <v>0</v>
      </c>
      <c r="AQ58" s="158">
        <f t="shared" si="55"/>
        <v>0</v>
      </c>
      <c r="AR58" s="158">
        <f t="shared" si="56"/>
        <v>0</v>
      </c>
      <c r="AS58" s="158">
        <f t="shared" si="57"/>
        <v>0</v>
      </c>
      <c r="AT58" s="158">
        <f t="shared" si="58"/>
        <v>0</v>
      </c>
      <c r="AU58" s="158">
        <f t="shared" si="59"/>
        <v>0</v>
      </c>
      <c r="AV58" s="158">
        <f t="shared" si="60"/>
        <v>0</v>
      </c>
      <c r="AW58" s="158">
        <f t="shared" si="61"/>
        <v>0</v>
      </c>
    </row>
    <row r="59" spans="2:49" collapsed="1">
      <c r="B59" s="160" t="s">
        <v>17</v>
      </c>
      <c r="C59" s="157">
        <f t="shared" si="48"/>
        <v>0</v>
      </c>
      <c r="D59" s="223"/>
      <c r="E59" s="157">
        <f t="shared" si="49"/>
        <v>0</v>
      </c>
      <c r="F59" s="156"/>
      <c r="G59" s="202">
        <f>SUM(AM59:AY59)</f>
        <v>0</v>
      </c>
      <c r="H59" s="203"/>
      <c r="J59" s="157">
        <f>SUM(J44:J58)</f>
        <v>0</v>
      </c>
      <c r="K59" s="157">
        <f t="shared" ref="K59:U59" si="63">SUM(K44:K58)</f>
        <v>0</v>
      </c>
      <c r="L59" s="157">
        <f t="shared" si="63"/>
        <v>0</v>
      </c>
      <c r="M59" s="157">
        <f t="shared" si="63"/>
        <v>0</v>
      </c>
      <c r="N59" s="157">
        <f t="shared" si="63"/>
        <v>0</v>
      </c>
      <c r="O59" s="157">
        <f t="shared" si="63"/>
        <v>0</v>
      </c>
      <c r="P59" s="157">
        <f t="shared" si="63"/>
        <v>0</v>
      </c>
      <c r="Q59" s="157">
        <f t="shared" si="63"/>
        <v>0</v>
      </c>
      <c r="R59" s="157">
        <f t="shared" si="63"/>
        <v>0</v>
      </c>
      <c r="S59" s="157">
        <f t="shared" si="63"/>
        <v>0</v>
      </c>
      <c r="T59" s="157">
        <f t="shared" si="63"/>
        <v>0</v>
      </c>
      <c r="U59" s="204">
        <f t="shared" si="63"/>
        <v>0</v>
      </c>
      <c r="V59" s="453"/>
      <c r="X59" s="157">
        <f>SUM(X44:X58)</f>
        <v>0</v>
      </c>
      <c r="Y59" s="157">
        <f t="shared" ref="Y59:AI59" si="64">SUM(Y44:Y58)</f>
        <v>0</v>
      </c>
      <c r="Z59" s="157">
        <f t="shared" si="64"/>
        <v>0</v>
      </c>
      <c r="AA59" s="157">
        <f t="shared" si="64"/>
        <v>0</v>
      </c>
      <c r="AB59" s="157">
        <f t="shared" si="64"/>
        <v>0</v>
      </c>
      <c r="AC59" s="157">
        <f t="shared" si="64"/>
        <v>0</v>
      </c>
      <c r="AD59" s="157">
        <f t="shared" si="64"/>
        <v>0</v>
      </c>
      <c r="AE59" s="157">
        <f t="shared" si="64"/>
        <v>0</v>
      </c>
      <c r="AF59" s="157">
        <f t="shared" si="64"/>
        <v>0</v>
      </c>
      <c r="AG59" s="157">
        <f t="shared" si="64"/>
        <v>0</v>
      </c>
      <c r="AH59" s="157">
        <f t="shared" si="64"/>
        <v>0</v>
      </c>
      <c r="AI59" s="204">
        <f t="shared" si="64"/>
        <v>0</v>
      </c>
      <c r="AJ59" s="129"/>
      <c r="AL59" s="157">
        <f>SUM(AL44:AL58)</f>
        <v>0</v>
      </c>
      <c r="AM59" s="157">
        <f t="shared" ref="AM59:AW59" si="65">SUM(AM44:AM58)</f>
        <v>0</v>
      </c>
      <c r="AN59" s="157">
        <f t="shared" si="65"/>
        <v>0</v>
      </c>
      <c r="AO59" s="157">
        <f t="shared" si="65"/>
        <v>0</v>
      </c>
      <c r="AP59" s="157">
        <f t="shared" si="65"/>
        <v>0</v>
      </c>
      <c r="AQ59" s="157">
        <f t="shared" si="65"/>
        <v>0</v>
      </c>
      <c r="AR59" s="157">
        <f t="shared" si="65"/>
        <v>0</v>
      </c>
      <c r="AS59" s="157">
        <f t="shared" si="65"/>
        <v>0</v>
      </c>
      <c r="AT59" s="157">
        <f t="shared" si="65"/>
        <v>0</v>
      </c>
      <c r="AU59" s="157">
        <f t="shared" si="65"/>
        <v>0</v>
      </c>
      <c r="AV59" s="157">
        <f t="shared" si="65"/>
        <v>0</v>
      </c>
      <c r="AW59" s="157">
        <f t="shared" si="65"/>
        <v>0</v>
      </c>
    </row>
    <row r="60" spans="2:49" s="124" customFormat="1" collapsed="1">
      <c r="B60" s="133"/>
      <c r="C60" s="133"/>
      <c r="D60" s="220"/>
      <c r="E60" s="220"/>
      <c r="F60" s="122"/>
      <c r="G60" s="122"/>
      <c r="H60" s="133"/>
      <c r="J60" s="175"/>
      <c r="K60" s="175"/>
      <c r="L60" s="175"/>
      <c r="M60" s="175"/>
      <c r="N60" s="175"/>
      <c r="O60" s="175"/>
      <c r="P60" s="175"/>
      <c r="Q60" s="175"/>
      <c r="R60" s="175"/>
      <c r="S60" s="175"/>
      <c r="T60" s="175"/>
      <c r="U60" s="175"/>
      <c r="V60" s="172"/>
      <c r="X60" s="122"/>
      <c r="Y60" s="122"/>
      <c r="Z60" s="122"/>
      <c r="AA60" s="122"/>
      <c r="AB60" s="122"/>
      <c r="AC60" s="122"/>
      <c r="AD60" s="122"/>
      <c r="AE60" s="122"/>
      <c r="AF60" s="122"/>
      <c r="AG60" s="122"/>
      <c r="AH60" s="122"/>
      <c r="AI60" s="122"/>
    </row>
    <row r="61" spans="2:49">
      <c r="B61" s="199" t="s">
        <v>37</v>
      </c>
      <c r="C61" s="200" t="s">
        <v>17</v>
      </c>
      <c r="D61" s="221" t="s">
        <v>31</v>
      </c>
      <c r="E61" s="200" t="s">
        <v>17</v>
      </c>
      <c r="F61" s="713" t="s">
        <v>1365</v>
      </c>
      <c r="G61" s="713" t="s">
        <v>1364</v>
      </c>
      <c r="H61" s="150"/>
      <c r="J61" s="155">
        <f>EDATE(U43,1)</f>
        <v>42005</v>
      </c>
      <c r="K61" s="155">
        <f>EDATE(J61,1)</f>
        <v>42036</v>
      </c>
      <c r="L61" s="155">
        <f>EDATE(K61,1)</f>
        <v>42064</v>
      </c>
      <c r="M61" s="155">
        <f t="shared" ref="M61:U61" si="66">EDATE(L61,1)</f>
        <v>42095</v>
      </c>
      <c r="N61" s="155">
        <f t="shared" si="66"/>
        <v>42125</v>
      </c>
      <c r="O61" s="155">
        <f t="shared" si="66"/>
        <v>42156</v>
      </c>
      <c r="P61" s="155">
        <f t="shared" si="66"/>
        <v>42186</v>
      </c>
      <c r="Q61" s="155">
        <f t="shared" si="66"/>
        <v>42217</v>
      </c>
      <c r="R61" s="155">
        <f t="shared" si="66"/>
        <v>42248</v>
      </c>
      <c r="S61" s="155">
        <f t="shared" si="66"/>
        <v>42278</v>
      </c>
      <c r="T61" s="155">
        <f t="shared" si="66"/>
        <v>42309</v>
      </c>
      <c r="U61" s="193">
        <f t="shared" si="66"/>
        <v>42339</v>
      </c>
      <c r="V61" s="168"/>
      <c r="X61" s="155">
        <f t="shared" ref="X61:AI61" si="67">+J61</f>
        <v>42005</v>
      </c>
      <c r="Y61" s="155">
        <f t="shared" si="67"/>
        <v>42036</v>
      </c>
      <c r="Z61" s="155">
        <f t="shared" si="67"/>
        <v>42064</v>
      </c>
      <c r="AA61" s="155">
        <f t="shared" si="67"/>
        <v>42095</v>
      </c>
      <c r="AB61" s="155">
        <f t="shared" si="67"/>
        <v>42125</v>
      </c>
      <c r="AC61" s="155">
        <f t="shared" si="67"/>
        <v>42156</v>
      </c>
      <c r="AD61" s="155">
        <f t="shared" si="67"/>
        <v>42186</v>
      </c>
      <c r="AE61" s="155">
        <f t="shared" si="67"/>
        <v>42217</v>
      </c>
      <c r="AF61" s="155">
        <f t="shared" si="67"/>
        <v>42248</v>
      </c>
      <c r="AG61" s="155">
        <f t="shared" si="67"/>
        <v>42278</v>
      </c>
      <c r="AH61" s="155">
        <f t="shared" si="67"/>
        <v>42309</v>
      </c>
      <c r="AI61" s="155">
        <f t="shared" si="67"/>
        <v>42339</v>
      </c>
      <c r="AJ61" s="129"/>
      <c r="AL61" s="155">
        <f>+J61</f>
        <v>42005</v>
      </c>
      <c r="AM61" s="155">
        <f>EDATE(AL61,1)</f>
        <v>42036</v>
      </c>
      <c r="AN61" s="155">
        <f>EDATE(AM61,1)</f>
        <v>42064</v>
      </c>
      <c r="AO61" s="155">
        <f t="shared" ref="AO61:AW61" si="68">EDATE(AN61,1)</f>
        <v>42095</v>
      </c>
      <c r="AP61" s="155">
        <f t="shared" si="68"/>
        <v>42125</v>
      </c>
      <c r="AQ61" s="155">
        <f t="shared" si="68"/>
        <v>42156</v>
      </c>
      <c r="AR61" s="155">
        <f t="shared" si="68"/>
        <v>42186</v>
      </c>
      <c r="AS61" s="155">
        <f t="shared" si="68"/>
        <v>42217</v>
      </c>
      <c r="AT61" s="155">
        <f t="shared" si="68"/>
        <v>42248</v>
      </c>
      <c r="AU61" s="155">
        <f t="shared" si="68"/>
        <v>42278</v>
      </c>
      <c r="AV61" s="155">
        <f t="shared" si="68"/>
        <v>42309</v>
      </c>
      <c r="AW61" s="155">
        <f t="shared" si="68"/>
        <v>42339</v>
      </c>
    </row>
    <row r="62" spans="2:49">
      <c r="B62" s="162" t="str">
        <f t="shared" ref="B62:B76" si="69">+B8</f>
        <v>Envasos reutilitzables</v>
      </c>
      <c r="C62" s="195">
        <f t="shared" ref="C62:C77" si="70">SUM(J62:U62)</f>
        <v>0</v>
      </c>
      <c r="D62" s="222">
        <f>+D44+D44*OP!G10</f>
        <v>4.2448319999999997</v>
      </c>
      <c r="E62" s="195">
        <f t="shared" ref="E62:E77" si="71">SUM(AL62:AW62)</f>
        <v>0</v>
      </c>
      <c r="F62" s="714">
        <f>+OP!$I$10</f>
        <v>0.21</v>
      </c>
      <c r="G62" s="158">
        <f>+E62*(1+F62)</f>
        <v>0</v>
      </c>
      <c r="H62" s="133"/>
      <c r="J62" s="158">
        <f>IF(OP!$B$7=NT!$U$2,OP!AR47,0)</f>
        <v>0</v>
      </c>
      <c r="K62" s="158">
        <f>IF(OP!$B$7=NT!$U$2,OP!AS47,0)</f>
        <v>0</v>
      </c>
      <c r="L62" s="158">
        <f>IF(OP!$B$7=NT!$U$2,OP!AT47,0)</f>
        <v>0</v>
      </c>
      <c r="M62" s="158">
        <f>IF(OP!$B$7=NT!$U$2,OP!AU47,0)</f>
        <v>0</v>
      </c>
      <c r="N62" s="158">
        <f>IF(OP!$B$7=NT!$U$2,OP!AV47,0)</f>
        <v>0</v>
      </c>
      <c r="O62" s="158">
        <f>IF(OP!$B$7=NT!$U$2,OP!AW47,0)</f>
        <v>0</v>
      </c>
      <c r="P62" s="158">
        <f>IF(OP!$B$7=NT!$U$2,OP!AX47,0)</f>
        <v>0</v>
      </c>
      <c r="Q62" s="158">
        <f>IF(OP!$B$7=NT!$U$2,OP!AY47,0)</f>
        <v>0</v>
      </c>
      <c r="R62" s="158">
        <f>IF(OP!$B$7=NT!$U$2,OP!AZ47,0)</f>
        <v>0</v>
      </c>
      <c r="S62" s="158">
        <f>IF(OP!$B$7=NT!$U$2,OP!BA47,0)</f>
        <v>0</v>
      </c>
      <c r="T62" s="158">
        <f>IF(OP!$B$7=NT!$U$2,OP!BB47,0)</f>
        <v>0</v>
      </c>
      <c r="U62" s="195">
        <f>IF(OP!$B$7=NT!$U$2,OP!BC47,0)</f>
        <v>0</v>
      </c>
      <c r="V62" s="452"/>
      <c r="X62" s="158">
        <f>+IF(OP!$B$7=NT!$U$2,VM!AG62,0)</f>
        <v>0</v>
      </c>
      <c r="Y62" s="158">
        <f>+IF(OP!$B$7=NT!$U$2,VM!AH62,0)</f>
        <v>0</v>
      </c>
      <c r="Z62" s="158">
        <f>+IF(OP!$B$7=NT!$U$2,VM!AI62,0)</f>
        <v>0</v>
      </c>
      <c r="AA62" s="158">
        <f>+IF(OP!$B$7=NT!$U$2,VM!AJ62,0)</f>
        <v>0</v>
      </c>
      <c r="AB62" s="158">
        <f>+IF(OP!$B$7=NT!$U$2,VM!AK62,0)</f>
        <v>0</v>
      </c>
      <c r="AC62" s="158">
        <f>+IF(OP!$B$7=NT!$U$2,VM!AL62,0)</f>
        <v>0</v>
      </c>
      <c r="AD62" s="158">
        <f>+IF(OP!$B$7=NT!$U$2,VM!AM62,0)</f>
        <v>0</v>
      </c>
      <c r="AE62" s="158">
        <f>+IF(OP!$B$7=NT!$U$2,VM!AN62,0)</f>
        <v>0</v>
      </c>
      <c r="AF62" s="158">
        <f>+IF(OP!$B$7=NT!$U$2,VM!AO62,0)</f>
        <v>0</v>
      </c>
      <c r="AG62" s="158">
        <f>+IF(OP!$B$7=NT!$U$2,VM!AP62,0)</f>
        <v>0</v>
      </c>
      <c r="AH62" s="158">
        <f>+IF(OP!$B$7=NT!$U$2,VM!AQ62,0)</f>
        <v>0</v>
      </c>
      <c r="AI62" s="158">
        <f>+IF(OP!$B$7=NT!$U$2,VM!AR62,0)</f>
        <v>0</v>
      </c>
      <c r="AJ62" s="129"/>
      <c r="AL62" s="158">
        <f t="shared" ref="AL62:AL76" si="72">+J62*$D62</f>
        <v>0</v>
      </c>
      <c r="AM62" s="158">
        <f t="shared" ref="AM62:AM76" si="73">+K62*$D62</f>
        <v>0</v>
      </c>
      <c r="AN62" s="158">
        <f t="shared" ref="AN62:AN76" si="74">+L62*$D62</f>
        <v>0</v>
      </c>
      <c r="AO62" s="158">
        <f t="shared" ref="AO62:AO76" si="75">+M62*$D62</f>
        <v>0</v>
      </c>
      <c r="AP62" s="158">
        <f t="shared" ref="AP62:AP76" si="76">+N62*$D62</f>
        <v>0</v>
      </c>
      <c r="AQ62" s="158">
        <f t="shared" ref="AQ62:AQ76" si="77">+O62*$D62</f>
        <v>0</v>
      </c>
      <c r="AR62" s="158">
        <f t="shared" ref="AR62:AR76" si="78">+P62*$D62</f>
        <v>0</v>
      </c>
      <c r="AS62" s="158">
        <f t="shared" ref="AS62:AS76" si="79">+Q62*$D62</f>
        <v>0</v>
      </c>
      <c r="AT62" s="158">
        <f t="shared" ref="AT62:AT76" si="80">+R62*$D62</f>
        <v>0</v>
      </c>
      <c r="AU62" s="158">
        <f t="shared" ref="AU62:AU76" si="81">+S62*$D62</f>
        <v>0</v>
      </c>
      <c r="AV62" s="158">
        <f t="shared" ref="AV62:AV76" si="82">+T62*$D62</f>
        <v>0</v>
      </c>
      <c r="AW62" s="158">
        <f t="shared" ref="AW62:AW76" si="83">+U62*$D62</f>
        <v>0</v>
      </c>
    </row>
    <row r="63" spans="2:49">
      <c r="B63" s="162" t="str">
        <f t="shared" si="69"/>
        <v>Vendes per entregues</v>
      </c>
      <c r="C63" s="195">
        <f t="shared" si="70"/>
        <v>0</v>
      </c>
      <c r="D63" s="222">
        <f>+D45+D45*OP!G11</f>
        <v>0</v>
      </c>
      <c r="E63" s="195">
        <f t="shared" si="71"/>
        <v>0</v>
      </c>
      <c r="F63" s="714">
        <f>+OP!$I$11</f>
        <v>0</v>
      </c>
      <c r="G63" s="158">
        <f t="shared" ref="G63:G76" si="84">+E63*(1+F63)</f>
        <v>0</v>
      </c>
      <c r="H63" s="133"/>
      <c r="J63" s="158">
        <f>IF(OP!$B$7=NT!$U$2,OP!AR48,0)</f>
        <v>0</v>
      </c>
      <c r="K63" s="158">
        <f>IF(OP!$B$7=NT!$U$2,OP!AS48,0)</f>
        <v>0</v>
      </c>
      <c r="L63" s="158">
        <f>IF(OP!$B$7=NT!$U$2,OP!AT48,0)</f>
        <v>0</v>
      </c>
      <c r="M63" s="158">
        <f>IF(OP!$B$7=NT!$U$2,OP!AU48,0)</f>
        <v>0</v>
      </c>
      <c r="N63" s="158">
        <f>IF(OP!$B$7=NT!$U$2,OP!AV48,0)</f>
        <v>0</v>
      </c>
      <c r="O63" s="158">
        <f>IF(OP!$B$7=NT!$U$2,OP!AW48,0)</f>
        <v>0</v>
      </c>
      <c r="P63" s="158">
        <f>IF(OP!$B$7=NT!$U$2,OP!AX48,0)</f>
        <v>0</v>
      </c>
      <c r="Q63" s="158">
        <f>IF(OP!$B$7=NT!$U$2,OP!AY48,0)</f>
        <v>0</v>
      </c>
      <c r="R63" s="158">
        <f>IF(OP!$B$7=NT!$U$2,OP!AZ48,0)</f>
        <v>0</v>
      </c>
      <c r="S63" s="158">
        <f>IF(OP!$B$7=NT!$U$2,OP!BA48,0)</f>
        <v>0</v>
      </c>
      <c r="T63" s="158">
        <f>IF(OP!$B$7=NT!$U$2,OP!BB48,0)</f>
        <v>0</v>
      </c>
      <c r="U63" s="195">
        <f>IF(OP!$B$7=NT!$U$2,OP!BC48,0)</f>
        <v>0</v>
      </c>
      <c r="V63" s="452"/>
      <c r="X63" s="158">
        <f>+IF(OP!$B$7=NT!$U$2,VM!AG63,0)</f>
        <v>0</v>
      </c>
      <c r="Y63" s="158">
        <f>+IF(OP!$B$7=NT!$U$2,VM!AH63,0)</f>
        <v>0</v>
      </c>
      <c r="Z63" s="158">
        <f>+IF(OP!$B$7=NT!$U$2,VM!AI63,0)</f>
        <v>0</v>
      </c>
      <c r="AA63" s="158">
        <f>+IF(OP!$B$7=NT!$U$2,VM!AJ63,0)</f>
        <v>0</v>
      </c>
      <c r="AB63" s="158">
        <f>+IF(OP!$B$7=NT!$U$2,VM!AK63,0)</f>
        <v>0</v>
      </c>
      <c r="AC63" s="158">
        <f>+IF(OP!$B$7=NT!$U$2,VM!AL63,0)</f>
        <v>0</v>
      </c>
      <c r="AD63" s="158">
        <f>+IF(OP!$B$7=NT!$U$2,VM!AM63,0)</f>
        <v>0</v>
      </c>
      <c r="AE63" s="158">
        <f>+IF(OP!$B$7=NT!$U$2,VM!AN63,0)</f>
        <v>0</v>
      </c>
      <c r="AF63" s="158">
        <f>+IF(OP!$B$7=NT!$U$2,VM!AO63,0)</f>
        <v>0</v>
      </c>
      <c r="AG63" s="158">
        <f>+IF(OP!$B$7=NT!$U$2,VM!AP63,0)</f>
        <v>0</v>
      </c>
      <c r="AH63" s="158">
        <f>+IF(OP!$B$7=NT!$U$2,VM!AQ63,0)</f>
        <v>0</v>
      </c>
      <c r="AI63" s="158">
        <f>+IF(OP!$B$7=NT!$U$2,VM!AR63,0)</f>
        <v>0</v>
      </c>
      <c r="AJ63" s="129"/>
      <c r="AL63" s="158">
        <f t="shared" si="72"/>
        <v>0</v>
      </c>
      <c r="AM63" s="158">
        <f t="shared" si="73"/>
        <v>0</v>
      </c>
      <c r="AN63" s="158">
        <f t="shared" si="74"/>
        <v>0</v>
      </c>
      <c r="AO63" s="158">
        <f t="shared" si="75"/>
        <v>0</v>
      </c>
      <c r="AP63" s="158">
        <f t="shared" si="76"/>
        <v>0</v>
      </c>
      <c r="AQ63" s="158">
        <f t="shared" si="77"/>
        <v>0</v>
      </c>
      <c r="AR63" s="158">
        <f t="shared" si="78"/>
        <v>0</v>
      </c>
      <c r="AS63" s="158">
        <f t="shared" si="79"/>
        <v>0</v>
      </c>
      <c r="AT63" s="158">
        <f t="shared" si="80"/>
        <v>0</v>
      </c>
      <c r="AU63" s="158">
        <f t="shared" si="81"/>
        <v>0</v>
      </c>
      <c r="AV63" s="158">
        <f t="shared" si="82"/>
        <v>0</v>
      </c>
      <c r="AW63" s="158">
        <f t="shared" si="83"/>
        <v>0</v>
      </c>
    </row>
    <row r="64" spans="2:49">
      <c r="B64" s="162" t="str">
        <f t="shared" si="69"/>
        <v>Anuncis locals</v>
      </c>
      <c r="C64" s="195">
        <f t="shared" si="70"/>
        <v>0</v>
      </c>
      <c r="D64" s="222">
        <f>+D46+D46*OP!G12</f>
        <v>0</v>
      </c>
      <c r="E64" s="195">
        <f t="shared" si="71"/>
        <v>0</v>
      </c>
      <c r="F64" s="714">
        <f>+OP!$I$12</f>
        <v>0</v>
      </c>
      <c r="G64" s="158">
        <f t="shared" si="84"/>
        <v>0</v>
      </c>
      <c r="H64" s="133"/>
      <c r="J64" s="158">
        <f>IF(OP!$B$7=NT!$U$2,OP!AR49,0)</f>
        <v>0</v>
      </c>
      <c r="K64" s="158">
        <f>IF(OP!$B$7=NT!$U$2,OP!AS49,0)</f>
        <v>0</v>
      </c>
      <c r="L64" s="158">
        <f>IF(OP!$B$7=NT!$U$2,OP!AT49,0)</f>
        <v>0</v>
      </c>
      <c r="M64" s="158">
        <f>IF(OP!$B$7=NT!$U$2,OP!AU49,0)</f>
        <v>0</v>
      </c>
      <c r="N64" s="158">
        <f>IF(OP!$B$7=NT!$U$2,OP!AV49,0)</f>
        <v>0</v>
      </c>
      <c r="O64" s="158">
        <f>IF(OP!$B$7=NT!$U$2,OP!AW49,0)</f>
        <v>0</v>
      </c>
      <c r="P64" s="158">
        <f>IF(OP!$B$7=NT!$U$2,OP!AX49,0)</f>
        <v>0</v>
      </c>
      <c r="Q64" s="158">
        <f>IF(OP!$B$7=NT!$U$2,OP!AY49,0)</f>
        <v>0</v>
      </c>
      <c r="R64" s="158">
        <f>IF(OP!$B$7=NT!$U$2,OP!AZ49,0)</f>
        <v>0</v>
      </c>
      <c r="S64" s="158">
        <f>IF(OP!$B$7=NT!$U$2,OP!BA49,0)</f>
        <v>0</v>
      </c>
      <c r="T64" s="158">
        <f>IF(OP!$B$7=NT!$U$2,OP!BB49,0)</f>
        <v>0</v>
      </c>
      <c r="U64" s="195">
        <f>IF(OP!$B$7=NT!$U$2,OP!BC49,0)</f>
        <v>0</v>
      </c>
      <c r="V64" s="452"/>
      <c r="X64" s="158">
        <f>+IF(OP!$B$7=NT!$U$2,VM!AG64,0)</f>
        <v>0</v>
      </c>
      <c r="Y64" s="158">
        <f>+IF(OP!$B$7=NT!$U$2,VM!AH64,0)</f>
        <v>0</v>
      </c>
      <c r="Z64" s="158">
        <f>+IF(OP!$B$7=NT!$U$2,VM!AI64,0)</f>
        <v>0</v>
      </c>
      <c r="AA64" s="158">
        <f>+IF(OP!$B$7=NT!$U$2,VM!AJ64,0)</f>
        <v>0</v>
      </c>
      <c r="AB64" s="158">
        <f>+IF(OP!$B$7=NT!$U$2,VM!AK64,0)</f>
        <v>0</v>
      </c>
      <c r="AC64" s="158">
        <f>+IF(OP!$B$7=NT!$U$2,VM!AL64,0)</f>
        <v>0</v>
      </c>
      <c r="AD64" s="158">
        <f>+IF(OP!$B$7=NT!$U$2,VM!AM64,0)</f>
        <v>0</v>
      </c>
      <c r="AE64" s="158">
        <f>+IF(OP!$B$7=NT!$U$2,VM!AN64,0)</f>
        <v>0</v>
      </c>
      <c r="AF64" s="158">
        <f>+IF(OP!$B$7=NT!$U$2,VM!AO64,0)</f>
        <v>0</v>
      </c>
      <c r="AG64" s="158">
        <f>+IF(OP!$B$7=NT!$U$2,VM!AP64,0)</f>
        <v>0</v>
      </c>
      <c r="AH64" s="158">
        <f>+IF(OP!$B$7=NT!$U$2,VM!AQ64,0)</f>
        <v>0</v>
      </c>
      <c r="AI64" s="158">
        <f>+IF(OP!$B$7=NT!$U$2,VM!AR64,0)</f>
        <v>0</v>
      </c>
      <c r="AJ64" s="129"/>
      <c r="AL64" s="158">
        <f t="shared" si="72"/>
        <v>0</v>
      </c>
      <c r="AM64" s="158">
        <f t="shared" si="73"/>
        <v>0</v>
      </c>
      <c r="AN64" s="158">
        <f t="shared" si="74"/>
        <v>0</v>
      </c>
      <c r="AO64" s="158">
        <f t="shared" si="75"/>
        <v>0</v>
      </c>
      <c r="AP64" s="158">
        <f t="shared" si="76"/>
        <v>0</v>
      </c>
      <c r="AQ64" s="158">
        <f t="shared" si="77"/>
        <v>0</v>
      </c>
      <c r="AR64" s="158">
        <f t="shared" si="78"/>
        <v>0</v>
      </c>
      <c r="AS64" s="158">
        <f t="shared" si="79"/>
        <v>0</v>
      </c>
      <c r="AT64" s="158">
        <f t="shared" si="80"/>
        <v>0</v>
      </c>
      <c r="AU64" s="158">
        <f t="shared" si="81"/>
        <v>0</v>
      </c>
      <c r="AV64" s="158">
        <f t="shared" si="82"/>
        <v>0</v>
      </c>
      <c r="AW64" s="158">
        <f t="shared" si="83"/>
        <v>0</v>
      </c>
    </row>
    <row r="65" spans="2:49">
      <c r="B65" s="162" t="str">
        <f t="shared" si="69"/>
        <v>Nom Producte/Servei 4</v>
      </c>
      <c r="C65" s="195">
        <f t="shared" si="70"/>
        <v>0</v>
      </c>
      <c r="D65" s="222">
        <f>+D47+D47*OP!G13</f>
        <v>0</v>
      </c>
      <c r="E65" s="195">
        <f t="shared" si="71"/>
        <v>0</v>
      </c>
      <c r="F65" s="714">
        <f>+OP!$I$13</f>
        <v>0</v>
      </c>
      <c r="G65" s="158">
        <f t="shared" si="84"/>
        <v>0</v>
      </c>
      <c r="H65" s="133"/>
      <c r="J65" s="158">
        <f>IF(OP!$B$7=NT!$U$2,OP!AR50,0)</f>
        <v>0</v>
      </c>
      <c r="K65" s="158">
        <f>IF(OP!$B$7=NT!$U$2,OP!AS50,0)</f>
        <v>0</v>
      </c>
      <c r="L65" s="158">
        <f>IF(OP!$B$7=NT!$U$2,OP!AT50,0)</f>
        <v>0</v>
      </c>
      <c r="M65" s="158">
        <f>IF(OP!$B$7=NT!$U$2,OP!AU50,0)</f>
        <v>0</v>
      </c>
      <c r="N65" s="158">
        <f>IF(OP!$B$7=NT!$U$2,OP!AV50,0)</f>
        <v>0</v>
      </c>
      <c r="O65" s="158">
        <f>IF(OP!$B$7=NT!$U$2,OP!AW50,0)</f>
        <v>0</v>
      </c>
      <c r="P65" s="158">
        <f>IF(OP!$B$7=NT!$U$2,OP!AX50,0)</f>
        <v>0</v>
      </c>
      <c r="Q65" s="158">
        <f>IF(OP!$B$7=NT!$U$2,OP!AY50,0)</f>
        <v>0</v>
      </c>
      <c r="R65" s="158">
        <f>IF(OP!$B$7=NT!$U$2,OP!AZ50,0)</f>
        <v>0</v>
      </c>
      <c r="S65" s="158">
        <f>IF(OP!$B$7=NT!$U$2,OP!BA50,0)</f>
        <v>0</v>
      </c>
      <c r="T65" s="158">
        <f>IF(OP!$B$7=NT!$U$2,OP!BB50,0)</f>
        <v>0</v>
      </c>
      <c r="U65" s="195">
        <f>IF(OP!$B$7=NT!$U$2,OP!BC50,0)</f>
        <v>0</v>
      </c>
      <c r="V65" s="452"/>
      <c r="X65" s="158">
        <f>+IF(OP!$B$7=NT!$U$2,VM!AG65,0)</f>
        <v>0</v>
      </c>
      <c r="Y65" s="158">
        <f>+IF(OP!$B$7=NT!$U$2,VM!AH65,0)</f>
        <v>0</v>
      </c>
      <c r="Z65" s="158">
        <f>+IF(OP!$B$7=NT!$U$2,VM!AI65,0)</f>
        <v>0</v>
      </c>
      <c r="AA65" s="158">
        <f>+IF(OP!$B$7=NT!$U$2,VM!AJ65,0)</f>
        <v>0</v>
      </c>
      <c r="AB65" s="158">
        <f>+IF(OP!$B$7=NT!$U$2,VM!AK65,0)</f>
        <v>0</v>
      </c>
      <c r="AC65" s="158">
        <f>+IF(OP!$B$7=NT!$U$2,VM!AL65,0)</f>
        <v>0</v>
      </c>
      <c r="AD65" s="158">
        <f>+IF(OP!$B$7=NT!$U$2,VM!AM65,0)</f>
        <v>0</v>
      </c>
      <c r="AE65" s="158">
        <f>+IF(OP!$B$7=NT!$U$2,VM!AN65,0)</f>
        <v>0</v>
      </c>
      <c r="AF65" s="158">
        <f>+IF(OP!$B$7=NT!$U$2,VM!AO65,0)</f>
        <v>0</v>
      </c>
      <c r="AG65" s="158">
        <f>+IF(OP!$B$7=NT!$U$2,VM!AP65,0)</f>
        <v>0</v>
      </c>
      <c r="AH65" s="158">
        <f>+IF(OP!$B$7=NT!$U$2,VM!AQ65,0)</f>
        <v>0</v>
      </c>
      <c r="AI65" s="158">
        <f>+IF(OP!$B$7=NT!$U$2,VM!AR65,0)</f>
        <v>0</v>
      </c>
      <c r="AJ65" s="129"/>
      <c r="AL65" s="158">
        <f t="shared" si="72"/>
        <v>0</v>
      </c>
      <c r="AM65" s="158">
        <f t="shared" si="73"/>
        <v>0</v>
      </c>
      <c r="AN65" s="158">
        <f t="shared" si="74"/>
        <v>0</v>
      </c>
      <c r="AO65" s="158">
        <f t="shared" si="75"/>
        <v>0</v>
      </c>
      <c r="AP65" s="158">
        <f t="shared" si="76"/>
        <v>0</v>
      </c>
      <c r="AQ65" s="158">
        <f t="shared" si="77"/>
        <v>0</v>
      </c>
      <c r="AR65" s="158">
        <f t="shared" si="78"/>
        <v>0</v>
      </c>
      <c r="AS65" s="158">
        <f t="shared" si="79"/>
        <v>0</v>
      </c>
      <c r="AT65" s="158">
        <f t="shared" si="80"/>
        <v>0</v>
      </c>
      <c r="AU65" s="158">
        <f t="shared" si="81"/>
        <v>0</v>
      </c>
      <c r="AV65" s="158">
        <f t="shared" si="82"/>
        <v>0</v>
      </c>
      <c r="AW65" s="158">
        <f t="shared" si="83"/>
        <v>0</v>
      </c>
    </row>
    <row r="66" spans="2:49">
      <c r="B66" s="162" t="str">
        <f t="shared" si="69"/>
        <v>Nom Producte/Servei 5</v>
      </c>
      <c r="C66" s="195">
        <f t="shared" si="70"/>
        <v>0</v>
      </c>
      <c r="D66" s="222">
        <f>+D48+D48*OP!G14</f>
        <v>0</v>
      </c>
      <c r="E66" s="195">
        <f t="shared" si="71"/>
        <v>0</v>
      </c>
      <c r="F66" s="714">
        <f>+OP!$I$14</f>
        <v>0</v>
      </c>
      <c r="G66" s="158">
        <f t="shared" si="84"/>
        <v>0</v>
      </c>
      <c r="H66" s="133"/>
      <c r="J66" s="158">
        <f>IF(OP!$B$7=NT!$U$2,OP!AR51,0)</f>
        <v>0</v>
      </c>
      <c r="K66" s="158">
        <f>IF(OP!$B$7=NT!$U$2,OP!AS51,0)</f>
        <v>0</v>
      </c>
      <c r="L66" s="158">
        <f>IF(OP!$B$7=NT!$U$2,OP!AT51,0)</f>
        <v>0</v>
      </c>
      <c r="M66" s="158">
        <f>IF(OP!$B$7=NT!$U$2,OP!AU51,0)</f>
        <v>0</v>
      </c>
      <c r="N66" s="158">
        <f>IF(OP!$B$7=NT!$U$2,OP!AV51,0)</f>
        <v>0</v>
      </c>
      <c r="O66" s="158">
        <f>IF(OP!$B$7=NT!$U$2,OP!AW51,0)</f>
        <v>0</v>
      </c>
      <c r="P66" s="158">
        <f>IF(OP!$B$7=NT!$U$2,OP!AX51,0)</f>
        <v>0</v>
      </c>
      <c r="Q66" s="158">
        <f>IF(OP!$B$7=NT!$U$2,OP!AY51,0)</f>
        <v>0</v>
      </c>
      <c r="R66" s="158">
        <f>IF(OP!$B$7=NT!$U$2,OP!AZ51,0)</f>
        <v>0</v>
      </c>
      <c r="S66" s="158">
        <f>IF(OP!$B$7=NT!$U$2,OP!BA51,0)</f>
        <v>0</v>
      </c>
      <c r="T66" s="158">
        <f>IF(OP!$B$7=NT!$U$2,OP!BB51,0)</f>
        <v>0</v>
      </c>
      <c r="U66" s="195">
        <f>IF(OP!$B$7=NT!$U$2,OP!BC51,0)</f>
        <v>0</v>
      </c>
      <c r="V66" s="452"/>
      <c r="X66" s="158">
        <f>+IF(OP!$B$7=NT!$U$2,VM!AG66,0)</f>
        <v>0</v>
      </c>
      <c r="Y66" s="158">
        <f>+IF(OP!$B$7=NT!$U$2,VM!AH66,0)</f>
        <v>0</v>
      </c>
      <c r="Z66" s="158">
        <f>+IF(OP!$B$7=NT!$U$2,VM!AI66,0)</f>
        <v>0</v>
      </c>
      <c r="AA66" s="158">
        <f>+IF(OP!$B$7=NT!$U$2,VM!AJ66,0)</f>
        <v>0</v>
      </c>
      <c r="AB66" s="158">
        <f>+IF(OP!$B$7=NT!$U$2,VM!AK66,0)</f>
        <v>0</v>
      </c>
      <c r="AC66" s="158">
        <f>+IF(OP!$B$7=NT!$U$2,VM!AL66,0)</f>
        <v>0</v>
      </c>
      <c r="AD66" s="158">
        <f>+IF(OP!$B$7=NT!$U$2,VM!AM66,0)</f>
        <v>0</v>
      </c>
      <c r="AE66" s="158">
        <f>+IF(OP!$B$7=NT!$U$2,VM!AN66,0)</f>
        <v>0</v>
      </c>
      <c r="AF66" s="158">
        <f>+IF(OP!$B$7=NT!$U$2,VM!AO66,0)</f>
        <v>0</v>
      </c>
      <c r="AG66" s="158">
        <f>+IF(OP!$B$7=NT!$U$2,VM!AP66,0)</f>
        <v>0</v>
      </c>
      <c r="AH66" s="158">
        <f>+IF(OP!$B$7=NT!$U$2,VM!AQ66,0)</f>
        <v>0</v>
      </c>
      <c r="AI66" s="158">
        <f>+IF(OP!$B$7=NT!$U$2,VM!AR66,0)</f>
        <v>0</v>
      </c>
      <c r="AJ66" s="129"/>
      <c r="AL66" s="158">
        <f t="shared" si="72"/>
        <v>0</v>
      </c>
      <c r="AM66" s="158">
        <f t="shared" si="73"/>
        <v>0</v>
      </c>
      <c r="AN66" s="158">
        <f t="shared" si="74"/>
        <v>0</v>
      </c>
      <c r="AO66" s="158">
        <f t="shared" si="75"/>
        <v>0</v>
      </c>
      <c r="AP66" s="158">
        <f t="shared" si="76"/>
        <v>0</v>
      </c>
      <c r="AQ66" s="158">
        <f t="shared" si="77"/>
        <v>0</v>
      </c>
      <c r="AR66" s="158">
        <f t="shared" si="78"/>
        <v>0</v>
      </c>
      <c r="AS66" s="158">
        <f t="shared" si="79"/>
        <v>0</v>
      </c>
      <c r="AT66" s="158">
        <f t="shared" si="80"/>
        <v>0</v>
      </c>
      <c r="AU66" s="158">
        <f t="shared" si="81"/>
        <v>0</v>
      </c>
      <c r="AV66" s="158">
        <f t="shared" si="82"/>
        <v>0</v>
      </c>
      <c r="AW66" s="158">
        <f t="shared" si="83"/>
        <v>0</v>
      </c>
    </row>
    <row r="67" spans="2:49">
      <c r="B67" s="162" t="str">
        <f t="shared" si="69"/>
        <v>Nom Producte/Servei 6</v>
      </c>
      <c r="C67" s="195">
        <f t="shared" si="70"/>
        <v>0</v>
      </c>
      <c r="D67" s="222">
        <f>+D49+D49*OP!G15</f>
        <v>0</v>
      </c>
      <c r="E67" s="195">
        <f t="shared" si="71"/>
        <v>0</v>
      </c>
      <c r="F67" s="714">
        <f>+OP!$I$15</f>
        <v>0</v>
      </c>
      <c r="G67" s="158">
        <f t="shared" si="84"/>
        <v>0</v>
      </c>
      <c r="H67" s="133"/>
      <c r="J67" s="158">
        <f>IF(OP!$B$7=NT!$U$2,OP!AR52,0)</f>
        <v>0</v>
      </c>
      <c r="K67" s="158">
        <f>IF(OP!$B$7=NT!$U$2,OP!AS52,0)</f>
        <v>0</v>
      </c>
      <c r="L67" s="158">
        <f>IF(OP!$B$7=NT!$U$2,OP!AT52,0)</f>
        <v>0</v>
      </c>
      <c r="M67" s="158">
        <f>IF(OP!$B$7=NT!$U$2,OP!AU52,0)</f>
        <v>0</v>
      </c>
      <c r="N67" s="158">
        <f>IF(OP!$B$7=NT!$U$2,OP!AV52,0)</f>
        <v>0</v>
      </c>
      <c r="O67" s="158">
        <f>IF(OP!$B$7=NT!$U$2,OP!AW52,0)</f>
        <v>0</v>
      </c>
      <c r="P67" s="158">
        <f>IF(OP!$B$7=NT!$U$2,OP!AX52,0)</f>
        <v>0</v>
      </c>
      <c r="Q67" s="158">
        <f>IF(OP!$B$7=NT!$U$2,OP!AY52,0)</f>
        <v>0</v>
      </c>
      <c r="R67" s="158">
        <f>IF(OP!$B$7=NT!$U$2,OP!AZ52,0)</f>
        <v>0</v>
      </c>
      <c r="S67" s="158">
        <f>IF(OP!$B$7=NT!$U$2,OP!BA52,0)</f>
        <v>0</v>
      </c>
      <c r="T67" s="158">
        <f>IF(OP!$B$7=NT!$U$2,OP!BB52,0)</f>
        <v>0</v>
      </c>
      <c r="U67" s="195">
        <f>IF(OP!$B$7=NT!$U$2,OP!BC52,0)</f>
        <v>0</v>
      </c>
      <c r="V67" s="452"/>
      <c r="X67" s="158">
        <f>+IF(OP!$B$7=NT!$U$2,VM!AG67,0)</f>
        <v>0</v>
      </c>
      <c r="Y67" s="158">
        <f>+IF(OP!$B$7=NT!$U$2,VM!AH67,0)</f>
        <v>0</v>
      </c>
      <c r="Z67" s="158">
        <f>+IF(OP!$B$7=NT!$U$2,VM!AI67,0)</f>
        <v>0</v>
      </c>
      <c r="AA67" s="158">
        <f>+IF(OP!$B$7=NT!$U$2,VM!AJ67,0)</f>
        <v>0</v>
      </c>
      <c r="AB67" s="158">
        <f>+IF(OP!$B$7=NT!$U$2,VM!AK67,0)</f>
        <v>0</v>
      </c>
      <c r="AC67" s="158">
        <f>+IF(OP!$B$7=NT!$U$2,VM!AL67,0)</f>
        <v>0</v>
      </c>
      <c r="AD67" s="158">
        <f>+IF(OP!$B$7=NT!$U$2,VM!AM67,0)</f>
        <v>0</v>
      </c>
      <c r="AE67" s="158">
        <f>+IF(OP!$B$7=NT!$U$2,VM!AN67,0)</f>
        <v>0</v>
      </c>
      <c r="AF67" s="158">
        <f>+IF(OP!$B$7=NT!$U$2,VM!AO67,0)</f>
        <v>0</v>
      </c>
      <c r="AG67" s="158">
        <f>+IF(OP!$B$7=NT!$U$2,VM!AP67,0)</f>
        <v>0</v>
      </c>
      <c r="AH67" s="158">
        <f>+IF(OP!$B$7=NT!$U$2,VM!AQ67,0)</f>
        <v>0</v>
      </c>
      <c r="AI67" s="158">
        <f>+IF(OP!$B$7=NT!$U$2,VM!AR67,0)</f>
        <v>0</v>
      </c>
      <c r="AJ67" s="129"/>
      <c r="AL67" s="158">
        <f t="shared" si="72"/>
        <v>0</v>
      </c>
      <c r="AM67" s="158">
        <f t="shared" si="73"/>
        <v>0</v>
      </c>
      <c r="AN67" s="158">
        <f t="shared" si="74"/>
        <v>0</v>
      </c>
      <c r="AO67" s="158">
        <f t="shared" si="75"/>
        <v>0</v>
      </c>
      <c r="AP67" s="158">
        <f t="shared" si="76"/>
        <v>0</v>
      </c>
      <c r="AQ67" s="158">
        <f t="shared" si="77"/>
        <v>0</v>
      </c>
      <c r="AR67" s="158">
        <f t="shared" si="78"/>
        <v>0</v>
      </c>
      <c r="AS67" s="158">
        <f t="shared" si="79"/>
        <v>0</v>
      </c>
      <c r="AT67" s="158">
        <f t="shared" si="80"/>
        <v>0</v>
      </c>
      <c r="AU67" s="158">
        <f t="shared" si="81"/>
        <v>0</v>
      </c>
      <c r="AV67" s="158">
        <f t="shared" si="82"/>
        <v>0</v>
      </c>
      <c r="AW67" s="158">
        <f t="shared" si="83"/>
        <v>0</v>
      </c>
    </row>
    <row r="68" spans="2:49">
      <c r="B68" s="162" t="str">
        <f t="shared" si="69"/>
        <v>Nom Producte/Servei 7</v>
      </c>
      <c r="C68" s="195">
        <f t="shared" si="70"/>
        <v>0</v>
      </c>
      <c r="D68" s="222">
        <f>+D50+D50*OP!G16</f>
        <v>0</v>
      </c>
      <c r="E68" s="195">
        <f t="shared" si="71"/>
        <v>0</v>
      </c>
      <c r="F68" s="714">
        <f>+OP!$I$16</f>
        <v>0</v>
      </c>
      <c r="G68" s="158">
        <f t="shared" si="84"/>
        <v>0</v>
      </c>
      <c r="H68" s="133"/>
      <c r="J68" s="158">
        <f>IF(OP!$B$7=NT!$U$2,OP!AR53,0)</f>
        <v>0</v>
      </c>
      <c r="K68" s="158">
        <f>IF(OP!$B$7=NT!$U$2,OP!AS53,0)</f>
        <v>0</v>
      </c>
      <c r="L68" s="158">
        <f>IF(OP!$B$7=NT!$U$2,OP!AT53,0)</f>
        <v>0</v>
      </c>
      <c r="M68" s="158">
        <f>IF(OP!$B$7=NT!$U$2,OP!AU53,0)</f>
        <v>0</v>
      </c>
      <c r="N68" s="158">
        <f>IF(OP!$B$7=NT!$U$2,OP!AV53,0)</f>
        <v>0</v>
      </c>
      <c r="O68" s="158">
        <f>IF(OP!$B$7=NT!$U$2,OP!AW53,0)</f>
        <v>0</v>
      </c>
      <c r="P68" s="158">
        <f>IF(OP!$B$7=NT!$U$2,OP!AX53,0)</f>
        <v>0</v>
      </c>
      <c r="Q68" s="158">
        <f>IF(OP!$B$7=NT!$U$2,OP!AY53,0)</f>
        <v>0</v>
      </c>
      <c r="R68" s="158">
        <f>IF(OP!$B$7=NT!$U$2,OP!AZ53,0)</f>
        <v>0</v>
      </c>
      <c r="S68" s="158">
        <f>IF(OP!$B$7=NT!$U$2,OP!BA53,0)</f>
        <v>0</v>
      </c>
      <c r="T68" s="158">
        <f>IF(OP!$B$7=NT!$U$2,OP!BB53,0)</f>
        <v>0</v>
      </c>
      <c r="U68" s="195">
        <f>IF(OP!$B$7=NT!$U$2,OP!BC53,0)</f>
        <v>0</v>
      </c>
      <c r="V68" s="452"/>
      <c r="X68" s="158">
        <f>+IF(OP!$B$7=NT!$U$2,VM!AG68,0)</f>
        <v>0</v>
      </c>
      <c r="Y68" s="158">
        <f>+IF(OP!$B$7=NT!$U$2,VM!AH68,0)</f>
        <v>0</v>
      </c>
      <c r="Z68" s="158">
        <f>+IF(OP!$B$7=NT!$U$2,VM!AI68,0)</f>
        <v>0</v>
      </c>
      <c r="AA68" s="158">
        <f>+IF(OP!$B$7=NT!$U$2,VM!AJ68,0)</f>
        <v>0</v>
      </c>
      <c r="AB68" s="158">
        <f>+IF(OP!$B$7=NT!$U$2,VM!AK68,0)</f>
        <v>0</v>
      </c>
      <c r="AC68" s="158">
        <f>+IF(OP!$B$7=NT!$U$2,VM!AL68,0)</f>
        <v>0</v>
      </c>
      <c r="AD68" s="158">
        <f>+IF(OP!$B$7=NT!$U$2,VM!AM68,0)</f>
        <v>0</v>
      </c>
      <c r="AE68" s="158">
        <f>+IF(OP!$B$7=NT!$U$2,VM!AN68,0)</f>
        <v>0</v>
      </c>
      <c r="AF68" s="158">
        <f>+IF(OP!$B$7=NT!$U$2,VM!AO68,0)</f>
        <v>0</v>
      </c>
      <c r="AG68" s="158">
        <f>+IF(OP!$B$7=NT!$U$2,VM!AP68,0)</f>
        <v>0</v>
      </c>
      <c r="AH68" s="158">
        <f>+IF(OP!$B$7=NT!$U$2,VM!AQ68,0)</f>
        <v>0</v>
      </c>
      <c r="AI68" s="158">
        <f>+IF(OP!$B$7=NT!$U$2,VM!AR68,0)</f>
        <v>0</v>
      </c>
      <c r="AJ68" s="129"/>
      <c r="AL68" s="158">
        <f t="shared" si="72"/>
        <v>0</v>
      </c>
      <c r="AM68" s="158">
        <f t="shared" si="73"/>
        <v>0</v>
      </c>
      <c r="AN68" s="158">
        <f t="shared" si="74"/>
        <v>0</v>
      </c>
      <c r="AO68" s="158">
        <f t="shared" si="75"/>
        <v>0</v>
      </c>
      <c r="AP68" s="158">
        <f t="shared" si="76"/>
        <v>0</v>
      </c>
      <c r="AQ68" s="158">
        <f t="shared" si="77"/>
        <v>0</v>
      </c>
      <c r="AR68" s="158">
        <f t="shared" si="78"/>
        <v>0</v>
      </c>
      <c r="AS68" s="158">
        <f t="shared" si="79"/>
        <v>0</v>
      </c>
      <c r="AT68" s="158">
        <f t="shared" si="80"/>
        <v>0</v>
      </c>
      <c r="AU68" s="158">
        <f t="shared" si="81"/>
        <v>0</v>
      </c>
      <c r="AV68" s="158">
        <f t="shared" si="82"/>
        <v>0</v>
      </c>
      <c r="AW68" s="158">
        <f t="shared" si="83"/>
        <v>0</v>
      </c>
    </row>
    <row r="69" spans="2:49">
      <c r="B69" s="162" t="str">
        <f t="shared" si="69"/>
        <v>Nom Producte/Servei 8</v>
      </c>
      <c r="C69" s="195">
        <f t="shared" si="70"/>
        <v>0</v>
      </c>
      <c r="D69" s="222">
        <f>+D51+D51*OP!G17</f>
        <v>0</v>
      </c>
      <c r="E69" s="195">
        <f t="shared" si="71"/>
        <v>0</v>
      </c>
      <c r="F69" s="714">
        <f>+OP!$I$17</f>
        <v>0</v>
      </c>
      <c r="G69" s="158">
        <f t="shared" si="84"/>
        <v>0</v>
      </c>
      <c r="H69" s="133"/>
      <c r="J69" s="158">
        <f>IF(OP!$B$7=NT!$U$2,OP!AR54,0)</f>
        <v>0</v>
      </c>
      <c r="K69" s="158">
        <f>IF(OP!$B$7=NT!$U$2,OP!AS54,0)</f>
        <v>0</v>
      </c>
      <c r="L69" s="158">
        <f>IF(OP!$B$7=NT!$U$2,OP!AT54,0)</f>
        <v>0</v>
      </c>
      <c r="M69" s="158">
        <f>IF(OP!$B$7=NT!$U$2,OP!AU54,0)</f>
        <v>0</v>
      </c>
      <c r="N69" s="158">
        <f>IF(OP!$B$7=NT!$U$2,OP!AV54,0)</f>
        <v>0</v>
      </c>
      <c r="O69" s="158">
        <f>IF(OP!$B$7=NT!$U$2,OP!AW54,0)</f>
        <v>0</v>
      </c>
      <c r="P69" s="158">
        <f>IF(OP!$B$7=NT!$U$2,OP!AX54,0)</f>
        <v>0</v>
      </c>
      <c r="Q69" s="158">
        <f>IF(OP!$B$7=NT!$U$2,OP!AY54,0)</f>
        <v>0</v>
      </c>
      <c r="R69" s="158">
        <f>IF(OP!$B$7=NT!$U$2,OP!AZ54,0)</f>
        <v>0</v>
      </c>
      <c r="S69" s="158">
        <f>IF(OP!$B$7=NT!$U$2,OP!BA54,0)</f>
        <v>0</v>
      </c>
      <c r="T69" s="158">
        <f>IF(OP!$B$7=NT!$U$2,OP!BB54,0)</f>
        <v>0</v>
      </c>
      <c r="U69" s="195">
        <f>IF(OP!$B$7=NT!$U$2,OP!BC54,0)</f>
        <v>0</v>
      </c>
      <c r="V69" s="452"/>
      <c r="X69" s="158">
        <f>+IF(OP!$B$7=NT!$U$2,VM!AG69,0)</f>
        <v>0</v>
      </c>
      <c r="Y69" s="158">
        <f>+IF(OP!$B$7=NT!$U$2,VM!AH69,0)</f>
        <v>0</v>
      </c>
      <c r="Z69" s="158">
        <f>+IF(OP!$B$7=NT!$U$2,VM!AI69,0)</f>
        <v>0</v>
      </c>
      <c r="AA69" s="158">
        <f>+IF(OP!$B$7=NT!$U$2,VM!AJ69,0)</f>
        <v>0</v>
      </c>
      <c r="AB69" s="158">
        <f>+IF(OP!$B$7=NT!$U$2,VM!AK69,0)</f>
        <v>0</v>
      </c>
      <c r="AC69" s="158">
        <f>+IF(OP!$B$7=NT!$U$2,VM!AL69,0)</f>
        <v>0</v>
      </c>
      <c r="AD69" s="158">
        <f>+IF(OP!$B$7=NT!$U$2,VM!AM69,0)</f>
        <v>0</v>
      </c>
      <c r="AE69" s="158">
        <f>+IF(OP!$B$7=NT!$U$2,VM!AN69,0)</f>
        <v>0</v>
      </c>
      <c r="AF69" s="158">
        <f>+IF(OP!$B$7=NT!$U$2,VM!AO69,0)</f>
        <v>0</v>
      </c>
      <c r="AG69" s="158">
        <f>+IF(OP!$B$7=NT!$U$2,VM!AP69,0)</f>
        <v>0</v>
      </c>
      <c r="AH69" s="158">
        <f>+IF(OP!$B$7=NT!$U$2,VM!AQ69,0)</f>
        <v>0</v>
      </c>
      <c r="AI69" s="158">
        <f>+IF(OP!$B$7=NT!$U$2,VM!AR69,0)</f>
        <v>0</v>
      </c>
      <c r="AJ69" s="129"/>
      <c r="AL69" s="158">
        <f t="shared" si="72"/>
        <v>0</v>
      </c>
      <c r="AM69" s="158">
        <f t="shared" si="73"/>
        <v>0</v>
      </c>
      <c r="AN69" s="158">
        <f t="shared" si="74"/>
        <v>0</v>
      </c>
      <c r="AO69" s="158">
        <f t="shared" si="75"/>
        <v>0</v>
      </c>
      <c r="AP69" s="158">
        <f t="shared" si="76"/>
        <v>0</v>
      </c>
      <c r="AQ69" s="158">
        <f t="shared" si="77"/>
        <v>0</v>
      </c>
      <c r="AR69" s="158">
        <f t="shared" si="78"/>
        <v>0</v>
      </c>
      <c r="AS69" s="158">
        <f t="shared" si="79"/>
        <v>0</v>
      </c>
      <c r="AT69" s="158">
        <f t="shared" si="80"/>
        <v>0</v>
      </c>
      <c r="AU69" s="158">
        <f t="shared" si="81"/>
        <v>0</v>
      </c>
      <c r="AV69" s="158">
        <f t="shared" si="82"/>
        <v>0</v>
      </c>
      <c r="AW69" s="158">
        <f t="shared" si="83"/>
        <v>0</v>
      </c>
    </row>
    <row r="70" spans="2:49">
      <c r="B70" s="162" t="str">
        <f t="shared" si="69"/>
        <v>Nom Producte/Servei 9</v>
      </c>
      <c r="C70" s="195">
        <f t="shared" si="70"/>
        <v>0</v>
      </c>
      <c r="D70" s="222">
        <f>+D52+D52*OP!G18</f>
        <v>0</v>
      </c>
      <c r="E70" s="195">
        <f t="shared" si="71"/>
        <v>0</v>
      </c>
      <c r="F70" s="714">
        <f>+OP!$I$18</f>
        <v>0</v>
      </c>
      <c r="G70" s="158">
        <f t="shared" si="84"/>
        <v>0</v>
      </c>
      <c r="H70" s="133"/>
      <c r="J70" s="158">
        <f>IF(OP!$B$7=NT!$U$2,OP!AR55,0)</f>
        <v>0</v>
      </c>
      <c r="K70" s="158">
        <f>IF(OP!$B$7=NT!$U$2,OP!AS55,0)</f>
        <v>0</v>
      </c>
      <c r="L70" s="158">
        <f>IF(OP!$B$7=NT!$U$2,OP!AT55,0)</f>
        <v>0</v>
      </c>
      <c r="M70" s="158">
        <f>IF(OP!$B$7=NT!$U$2,OP!AU55,0)</f>
        <v>0</v>
      </c>
      <c r="N70" s="158">
        <f>IF(OP!$B$7=NT!$U$2,OP!AV55,0)</f>
        <v>0</v>
      </c>
      <c r="O70" s="158">
        <f>IF(OP!$B$7=NT!$U$2,OP!AW55,0)</f>
        <v>0</v>
      </c>
      <c r="P70" s="158">
        <f>IF(OP!$B$7=NT!$U$2,OP!AX55,0)</f>
        <v>0</v>
      </c>
      <c r="Q70" s="158">
        <f>IF(OP!$B$7=NT!$U$2,OP!AY55,0)</f>
        <v>0</v>
      </c>
      <c r="R70" s="158">
        <f>IF(OP!$B$7=NT!$U$2,OP!AZ55,0)</f>
        <v>0</v>
      </c>
      <c r="S70" s="158">
        <f>IF(OP!$B$7=NT!$U$2,OP!BA55,0)</f>
        <v>0</v>
      </c>
      <c r="T70" s="158">
        <f>IF(OP!$B$7=NT!$U$2,OP!BB55,0)</f>
        <v>0</v>
      </c>
      <c r="U70" s="195">
        <f>IF(OP!$B$7=NT!$U$2,OP!BC55,0)</f>
        <v>0</v>
      </c>
      <c r="V70" s="452"/>
      <c r="X70" s="158">
        <f>+IF(OP!$B$7=NT!$U$2,VM!AG70,0)</f>
        <v>0</v>
      </c>
      <c r="Y70" s="158">
        <f>+IF(OP!$B$7=NT!$U$2,VM!AH70,0)</f>
        <v>0</v>
      </c>
      <c r="Z70" s="158">
        <f>+IF(OP!$B$7=NT!$U$2,VM!AI70,0)</f>
        <v>0</v>
      </c>
      <c r="AA70" s="158">
        <f>+IF(OP!$B$7=NT!$U$2,VM!AJ70,0)</f>
        <v>0</v>
      </c>
      <c r="AB70" s="158">
        <f>+IF(OP!$B$7=NT!$U$2,VM!AK70,0)</f>
        <v>0</v>
      </c>
      <c r="AC70" s="158">
        <f>+IF(OP!$B$7=NT!$U$2,VM!AL70,0)</f>
        <v>0</v>
      </c>
      <c r="AD70" s="158">
        <f>+IF(OP!$B$7=NT!$U$2,VM!AM70,0)</f>
        <v>0</v>
      </c>
      <c r="AE70" s="158">
        <f>+IF(OP!$B$7=NT!$U$2,VM!AN70,0)</f>
        <v>0</v>
      </c>
      <c r="AF70" s="158">
        <f>+IF(OP!$B$7=NT!$U$2,VM!AO70,0)</f>
        <v>0</v>
      </c>
      <c r="AG70" s="158">
        <f>+IF(OP!$B$7=NT!$U$2,VM!AP70,0)</f>
        <v>0</v>
      </c>
      <c r="AH70" s="158">
        <f>+IF(OP!$B$7=NT!$U$2,VM!AQ70,0)</f>
        <v>0</v>
      </c>
      <c r="AI70" s="158">
        <f>+IF(OP!$B$7=NT!$U$2,VM!AR70,0)</f>
        <v>0</v>
      </c>
      <c r="AJ70" s="129"/>
      <c r="AL70" s="158">
        <f t="shared" si="72"/>
        <v>0</v>
      </c>
      <c r="AM70" s="158">
        <f t="shared" si="73"/>
        <v>0</v>
      </c>
      <c r="AN70" s="158">
        <f t="shared" si="74"/>
        <v>0</v>
      </c>
      <c r="AO70" s="158">
        <f t="shared" si="75"/>
        <v>0</v>
      </c>
      <c r="AP70" s="158">
        <f t="shared" si="76"/>
        <v>0</v>
      </c>
      <c r="AQ70" s="158">
        <f t="shared" si="77"/>
        <v>0</v>
      </c>
      <c r="AR70" s="158">
        <f t="shared" si="78"/>
        <v>0</v>
      </c>
      <c r="AS70" s="158">
        <f t="shared" si="79"/>
        <v>0</v>
      </c>
      <c r="AT70" s="158">
        <f t="shared" si="80"/>
        <v>0</v>
      </c>
      <c r="AU70" s="158">
        <f t="shared" si="81"/>
        <v>0</v>
      </c>
      <c r="AV70" s="158">
        <f t="shared" si="82"/>
        <v>0</v>
      </c>
      <c r="AW70" s="158">
        <f t="shared" si="83"/>
        <v>0</v>
      </c>
    </row>
    <row r="71" spans="2:49">
      <c r="B71" s="162" t="str">
        <f t="shared" si="69"/>
        <v>Nom Producte/Servei 10</v>
      </c>
      <c r="C71" s="195">
        <f t="shared" si="70"/>
        <v>0</v>
      </c>
      <c r="D71" s="222">
        <f>+D53+D53*OP!G19</f>
        <v>0</v>
      </c>
      <c r="E71" s="195">
        <f t="shared" si="71"/>
        <v>0</v>
      </c>
      <c r="F71" s="714">
        <f>+OP!$I$19</f>
        <v>0</v>
      </c>
      <c r="G71" s="158">
        <f t="shared" si="84"/>
        <v>0</v>
      </c>
      <c r="H71" s="133"/>
      <c r="J71" s="158">
        <f>IF(OP!$B$7=NT!$U$2,OP!AR56,0)</f>
        <v>0</v>
      </c>
      <c r="K71" s="158">
        <f>IF(OP!$B$7=NT!$U$2,OP!AS56,0)</f>
        <v>0</v>
      </c>
      <c r="L71" s="158">
        <f>IF(OP!$B$7=NT!$U$2,OP!AT56,0)</f>
        <v>0</v>
      </c>
      <c r="M71" s="158">
        <f>IF(OP!$B$7=NT!$U$2,OP!AU56,0)</f>
        <v>0</v>
      </c>
      <c r="N71" s="158">
        <f>IF(OP!$B$7=NT!$U$2,OP!AV56,0)</f>
        <v>0</v>
      </c>
      <c r="O71" s="158">
        <f>IF(OP!$B$7=NT!$U$2,OP!AW56,0)</f>
        <v>0</v>
      </c>
      <c r="P71" s="158">
        <f>IF(OP!$B$7=NT!$U$2,OP!AX56,0)</f>
        <v>0</v>
      </c>
      <c r="Q71" s="158">
        <f>IF(OP!$B$7=NT!$U$2,OP!AY56,0)</f>
        <v>0</v>
      </c>
      <c r="R71" s="158">
        <f>IF(OP!$B$7=NT!$U$2,OP!AZ56,0)</f>
        <v>0</v>
      </c>
      <c r="S71" s="158">
        <f>IF(OP!$B$7=NT!$U$2,OP!BA56,0)</f>
        <v>0</v>
      </c>
      <c r="T71" s="158">
        <f>IF(OP!$B$7=NT!$U$2,OP!BB56,0)</f>
        <v>0</v>
      </c>
      <c r="U71" s="195">
        <f>IF(OP!$B$7=NT!$U$2,OP!BC56,0)</f>
        <v>0</v>
      </c>
      <c r="V71" s="452"/>
      <c r="X71" s="158">
        <f>+IF(OP!$B$7=NT!$U$2,VM!AG71,0)</f>
        <v>0</v>
      </c>
      <c r="Y71" s="158">
        <f>+IF(OP!$B$7=NT!$U$2,VM!AH71,0)</f>
        <v>0</v>
      </c>
      <c r="Z71" s="158">
        <f>+IF(OP!$B$7=NT!$U$2,VM!AI71,0)</f>
        <v>0</v>
      </c>
      <c r="AA71" s="158">
        <f>+IF(OP!$B$7=NT!$U$2,VM!AJ71,0)</f>
        <v>0</v>
      </c>
      <c r="AB71" s="158">
        <f>+IF(OP!$B$7=NT!$U$2,VM!AK71,0)</f>
        <v>0</v>
      </c>
      <c r="AC71" s="158">
        <f>+IF(OP!$B$7=NT!$U$2,VM!AL71,0)</f>
        <v>0</v>
      </c>
      <c r="AD71" s="158">
        <f>+IF(OP!$B$7=NT!$U$2,VM!AM71,0)</f>
        <v>0</v>
      </c>
      <c r="AE71" s="158">
        <f>+IF(OP!$B$7=NT!$U$2,VM!AN71,0)</f>
        <v>0</v>
      </c>
      <c r="AF71" s="158">
        <f>+IF(OP!$B$7=NT!$U$2,VM!AO71,0)</f>
        <v>0</v>
      </c>
      <c r="AG71" s="158">
        <f>+IF(OP!$B$7=NT!$U$2,VM!AP71,0)</f>
        <v>0</v>
      </c>
      <c r="AH71" s="158">
        <f>+IF(OP!$B$7=NT!$U$2,VM!AQ71,0)</f>
        <v>0</v>
      </c>
      <c r="AI71" s="158">
        <f>+IF(OP!$B$7=NT!$U$2,VM!AR71,0)</f>
        <v>0</v>
      </c>
      <c r="AJ71" s="129"/>
      <c r="AL71" s="158">
        <f t="shared" si="72"/>
        <v>0</v>
      </c>
      <c r="AM71" s="158">
        <f t="shared" si="73"/>
        <v>0</v>
      </c>
      <c r="AN71" s="158">
        <f t="shared" si="74"/>
        <v>0</v>
      </c>
      <c r="AO71" s="158">
        <f t="shared" si="75"/>
        <v>0</v>
      </c>
      <c r="AP71" s="158">
        <f t="shared" si="76"/>
        <v>0</v>
      </c>
      <c r="AQ71" s="158">
        <f t="shared" si="77"/>
        <v>0</v>
      </c>
      <c r="AR71" s="158">
        <f t="shared" si="78"/>
        <v>0</v>
      </c>
      <c r="AS71" s="158">
        <f t="shared" si="79"/>
        <v>0</v>
      </c>
      <c r="AT71" s="158">
        <f t="shared" si="80"/>
        <v>0</v>
      </c>
      <c r="AU71" s="158">
        <f t="shared" si="81"/>
        <v>0</v>
      </c>
      <c r="AV71" s="158">
        <f t="shared" si="82"/>
        <v>0</v>
      </c>
      <c r="AW71" s="158">
        <f t="shared" si="83"/>
        <v>0</v>
      </c>
    </row>
    <row r="72" spans="2:49">
      <c r="B72" s="162" t="str">
        <f t="shared" si="69"/>
        <v>Nom Producte/Servei 11</v>
      </c>
      <c r="C72" s="195">
        <f t="shared" si="70"/>
        <v>0</v>
      </c>
      <c r="D72" s="222">
        <f>+D54+D54*OP!G20</f>
        <v>0</v>
      </c>
      <c r="E72" s="195">
        <f t="shared" si="71"/>
        <v>0</v>
      </c>
      <c r="F72" s="714">
        <f>+OP!$I$20</f>
        <v>0</v>
      </c>
      <c r="G72" s="158">
        <f t="shared" si="84"/>
        <v>0</v>
      </c>
      <c r="H72" s="133"/>
      <c r="J72" s="158">
        <f>IF(OP!$B$7=NT!$U$2,OP!AR57,0)</f>
        <v>0</v>
      </c>
      <c r="K72" s="158">
        <f>IF(OP!$B$7=NT!$U$2,OP!AS57,0)</f>
        <v>0</v>
      </c>
      <c r="L72" s="158">
        <f>IF(OP!$B$7=NT!$U$2,OP!AT57,0)</f>
        <v>0</v>
      </c>
      <c r="M72" s="158">
        <f>IF(OP!$B$7=NT!$U$2,OP!AU57,0)</f>
        <v>0</v>
      </c>
      <c r="N72" s="158">
        <f>IF(OP!$B$7=NT!$U$2,OP!AV57,0)</f>
        <v>0</v>
      </c>
      <c r="O72" s="158">
        <f>IF(OP!$B$7=NT!$U$2,OP!AW57,0)</f>
        <v>0</v>
      </c>
      <c r="P72" s="158">
        <f>IF(OP!$B$7=NT!$U$2,OP!AX57,0)</f>
        <v>0</v>
      </c>
      <c r="Q72" s="158">
        <f>IF(OP!$B$7=NT!$U$2,OP!AY57,0)</f>
        <v>0</v>
      </c>
      <c r="R72" s="158">
        <f>IF(OP!$B$7=NT!$U$2,OP!AZ57,0)</f>
        <v>0</v>
      </c>
      <c r="S72" s="158">
        <f>IF(OP!$B$7=NT!$U$2,OP!BA57,0)</f>
        <v>0</v>
      </c>
      <c r="T72" s="158">
        <f>IF(OP!$B$7=NT!$U$2,OP!BB57,0)</f>
        <v>0</v>
      </c>
      <c r="U72" s="195">
        <f>IF(OP!$B$7=NT!$U$2,OP!BC57,0)</f>
        <v>0</v>
      </c>
      <c r="V72" s="452"/>
      <c r="X72" s="158">
        <f>+IF(OP!$B$7=NT!$U$2,VM!AG72,0)</f>
        <v>0</v>
      </c>
      <c r="Y72" s="158">
        <f>+IF(OP!$B$7=NT!$U$2,VM!AH72,0)</f>
        <v>0</v>
      </c>
      <c r="Z72" s="158">
        <f>+IF(OP!$B$7=NT!$U$2,VM!AI72,0)</f>
        <v>0</v>
      </c>
      <c r="AA72" s="158">
        <f>+IF(OP!$B$7=NT!$U$2,VM!AJ72,0)</f>
        <v>0</v>
      </c>
      <c r="AB72" s="158">
        <f>+IF(OP!$B$7=NT!$U$2,VM!AK72,0)</f>
        <v>0</v>
      </c>
      <c r="AC72" s="158">
        <f>+IF(OP!$B$7=NT!$U$2,VM!AL72,0)</f>
        <v>0</v>
      </c>
      <c r="AD72" s="158">
        <f>+IF(OP!$B$7=NT!$U$2,VM!AM72,0)</f>
        <v>0</v>
      </c>
      <c r="AE72" s="158">
        <f>+IF(OP!$B$7=NT!$U$2,VM!AN72,0)</f>
        <v>0</v>
      </c>
      <c r="AF72" s="158">
        <f>+IF(OP!$B$7=NT!$U$2,VM!AO72,0)</f>
        <v>0</v>
      </c>
      <c r="AG72" s="158">
        <f>+IF(OP!$B$7=NT!$U$2,VM!AP72,0)</f>
        <v>0</v>
      </c>
      <c r="AH72" s="158">
        <f>+IF(OP!$B$7=NT!$U$2,VM!AQ72,0)</f>
        <v>0</v>
      </c>
      <c r="AI72" s="158">
        <f>+IF(OP!$B$7=NT!$U$2,VM!AR72,0)</f>
        <v>0</v>
      </c>
      <c r="AJ72" s="129"/>
      <c r="AL72" s="158">
        <f t="shared" si="72"/>
        <v>0</v>
      </c>
      <c r="AM72" s="158">
        <f t="shared" si="73"/>
        <v>0</v>
      </c>
      <c r="AN72" s="158">
        <f t="shared" si="74"/>
        <v>0</v>
      </c>
      <c r="AO72" s="158">
        <f t="shared" si="75"/>
        <v>0</v>
      </c>
      <c r="AP72" s="158">
        <f t="shared" si="76"/>
        <v>0</v>
      </c>
      <c r="AQ72" s="158">
        <f t="shared" si="77"/>
        <v>0</v>
      </c>
      <c r="AR72" s="158">
        <f t="shared" si="78"/>
        <v>0</v>
      </c>
      <c r="AS72" s="158">
        <f t="shared" si="79"/>
        <v>0</v>
      </c>
      <c r="AT72" s="158">
        <f t="shared" si="80"/>
        <v>0</v>
      </c>
      <c r="AU72" s="158">
        <f t="shared" si="81"/>
        <v>0</v>
      </c>
      <c r="AV72" s="158">
        <f t="shared" si="82"/>
        <v>0</v>
      </c>
      <c r="AW72" s="158">
        <f t="shared" si="83"/>
        <v>0</v>
      </c>
    </row>
    <row r="73" spans="2:49">
      <c r="B73" s="162" t="str">
        <f t="shared" si="69"/>
        <v>Nom Producte/Servei 12</v>
      </c>
      <c r="C73" s="195">
        <f t="shared" si="70"/>
        <v>0</v>
      </c>
      <c r="D73" s="222">
        <f>+D55+D55*OP!G21</f>
        <v>0</v>
      </c>
      <c r="E73" s="195">
        <f t="shared" si="71"/>
        <v>0</v>
      </c>
      <c r="F73" s="714">
        <f>+OP!$I$21</f>
        <v>0</v>
      </c>
      <c r="G73" s="158">
        <f t="shared" si="84"/>
        <v>0</v>
      </c>
      <c r="H73" s="133"/>
      <c r="J73" s="158">
        <f>IF(OP!$B$7=NT!$U$2,OP!AR58,0)</f>
        <v>0</v>
      </c>
      <c r="K73" s="158">
        <f>IF(OP!$B$7=NT!$U$2,OP!AS58,0)</f>
        <v>0</v>
      </c>
      <c r="L73" s="158">
        <f>IF(OP!$B$7=NT!$U$2,OP!AT58,0)</f>
        <v>0</v>
      </c>
      <c r="M73" s="158">
        <f>IF(OP!$B$7=NT!$U$2,OP!AU58,0)</f>
        <v>0</v>
      </c>
      <c r="N73" s="158">
        <f>IF(OP!$B$7=NT!$U$2,OP!AV58,0)</f>
        <v>0</v>
      </c>
      <c r="O73" s="158">
        <f>IF(OP!$B$7=NT!$U$2,OP!AW58,0)</f>
        <v>0</v>
      </c>
      <c r="P73" s="158">
        <f>IF(OP!$B$7=NT!$U$2,OP!AX58,0)</f>
        <v>0</v>
      </c>
      <c r="Q73" s="158">
        <f>IF(OP!$B$7=NT!$U$2,OP!AY58,0)</f>
        <v>0</v>
      </c>
      <c r="R73" s="158">
        <f>IF(OP!$B$7=NT!$U$2,OP!AZ58,0)</f>
        <v>0</v>
      </c>
      <c r="S73" s="158">
        <f>IF(OP!$B$7=NT!$U$2,OP!BA58,0)</f>
        <v>0</v>
      </c>
      <c r="T73" s="158">
        <f>IF(OP!$B$7=NT!$U$2,OP!BB58,0)</f>
        <v>0</v>
      </c>
      <c r="U73" s="195">
        <f>IF(OP!$B$7=NT!$U$2,OP!BC58,0)</f>
        <v>0</v>
      </c>
      <c r="V73" s="452"/>
      <c r="X73" s="158">
        <f>+IF(OP!$B$7=NT!$U$2,VM!AG73,0)</f>
        <v>0</v>
      </c>
      <c r="Y73" s="158">
        <f>+IF(OP!$B$7=NT!$U$2,VM!AH73,0)</f>
        <v>0</v>
      </c>
      <c r="Z73" s="158">
        <f>+IF(OP!$B$7=NT!$U$2,VM!AI73,0)</f>
        <v>0</v>
      </c>
      <c r="AA73" s="158">
        <f>+IF(OP!$B$7=NT!$U$2,VM!AJ73,0)</f>
        <v>0</v>
      </c>
      <c r="AB73" s="158">
        <f>+IF(OP!$B$7=NT!$U$2,VM!AK73,0)</f>
        <v>0</v>
      </c>
      <c r="AC73" s="158">
        <f>+IF(OP!$B$7=NT!$U$2,VM!AL73,0)</f>
        <v>0</v>
      </c>
      <c r="AD73" s="158">
        <f>+IF(OP!$B$7=NT!$U$2,VM!AM73,0)</f>
        <v>0</v>
      </c>
      <c r="AE73" s="158">
        <f>+IF(OP!$B$7=NT!$U$2,VM!AN73,0)</f>
        <v>0</v>
      </c>
      <c r="AF73" s="158">
        <f>+IF(OP!$B$7=NT!$U$2,VM!AO73,0)</f>
        <v>0</v>
      </c>
      <c r="AG73" s="158">
        <f>+IF(OP!$B$7=NT!$U$2,VM!AP73,0)</f>
        <v>0</v>
      </c>
      <c r="AH73" s="158">
        <f>+IF(OP!$B$7=NT!$U$2,VM!AQ73,0)</f>
        <v>0</v>
      </c>
      <c r="AI73" s="158">
        <f>+IF(OP!$B$7=NT!$U$2,VM!AR73,0)</f>
        <v>0</v>
      </c>
      <c r="AJ73" s="129"/>
      <c r="AL73" s="158">
        <f t="shared" si="72"/>
        <v>0</v>
      </c>
      <c r="AM73" s="158">
        <f t="shared" si="73"/>
        <v>0</v>
      </c>
      <c r="AN73" s="158">
        <f t="shared" si="74"/>
        <v>0</v>
      </c>
      <c r="AO73" s="158">
        <f t="shared" si="75"/>
        <v>0</v>
      </c>
      <c r="AP73" s="158">
        <f t="shared" si="76"/>
        <v>0</v>
      </c>
      <c r="AQ73" s="158">
        <f t="shared" si="77"/>
        <v>0</v>
      </c>
      <c r="AR73" s="158">
        <f t="shared" si="78"/>
        <v>0</v>
      </c>
      <c r="AS73" s="158">
        <f t="shared" si="79"/>
        <v>0</v>
      </c>
      <c r="AT73" s="158">
        <f t="shared" si="80"/>
        <v>0</v>
      </c>
      <c r="AU73" s="158">
        <f t="shared" si="81"/>
        <v>0</v>
      </c>
      <c r="AV73" s="158">
        <f t="shared" si="82"/>
        <v>0</v>
      </c>
      <c r="AW73" s="158">
        <f t="shared" si="83"/>
        <v>0</v>
      </c>
    </row>
    <row r="74" spans="2:49">
      <c r="B74" s="162" t="str">
        <f t="shared" si="69"/>
        <v>Nom Producte/Servei 13</v>
      </c>
      <c r="C74" s="195">
        <f t="shared" si="70"/>
        <v>0</v>
      </c>
      <c r="D74" s="222">
        <f>+D56+D56*OP!G22</f>
        <v>0</v>
      </c>
      <c r="E74" s="195">
        <f t="shared" si="71"/>
        <v>0</v>
      </c>
      <c r="F74" s="714">
        <f>+OP!$I$22</f>
        <v>0</v>
      </c>
      <c r="G74" s="158">
        <f t="shared" si="84"/>
        <v>0</v>
      </c>
      <c r="H74" s="133"/>
      <c r="J74" s="158">
        <f>IF(OP!$B$7=NT!$U$2,OP!AR59,0)</f>
        <v>0</v>
      </c>
      <c r="K74" s="158">
        <f>IF(OP!$B$7=NT!$U$2,OP!AS59,0)</f>
        <v>0</v>
      </c>
      <c r="L74" s="158">
        <f>IF(OP!$B$7=NT!$U$2,OP!AT59,0)</f>
        <v>0</v>
      </c>
      <c r="M74" s="158">
        <f>IF(OP!$B$7=NT!$U$2,OP!AU59,0)</f>
        <v>0</v>
      </c>
      <c r="N74" s="158">
        <f>IF(OP!$B$7=NT!$U$2,OP!AV59,0)</f>
        <v>0</v>
      </c>
      <c r="O74" s="158">
        <f>IF(OP!$B$7=NT!$U$2,OP!AW59,0)</f>
        <v>0</v>
      </c>
      <c r="P74" s="158">
        <f>IF(OP!$B$7=NT!$U$2,OP!AX59,0)</f>
        <v>0</v>
      </c>
      <c r="Q74" s="158">
        <f>IF(OP!$B$7=NT!$U$2,OP!AY59,0)</f>
        <v>0</v>
      </c>
      <c r="R74" s="158">
        <f>IF(OP!$B$7=NT!$U$2,OP!AZ59,0)</f>
        <v>0</v>
      </c>
      <c r="S74" s="158">
        <f>IF(OP!$B$7=NT!$U$2,OP!BA59,0)</f>
        <v>0</v>
      </c>
      <c r="T74" s="158">
        <f>IF(OP!$B$7=NT!$U$2,OP!BB59,0)</f>
        <v>0</v>
      </c>
      <c r="U74" s="195">
        <f>IF(OP!$B$7=NT!$U$2,OP!BC59,0)</f>
        <v>0</v>
      </c>
      <c r="V74" s="452"/>
      <c r="X74" s="158">
        <f>+IF(OP!$B$7=NT!$U$2,VM!AG74,0)</f>
        <v>0</v>
      </c>
      <c r="Y74" s="158">
        <f>+IF(OP!$B$7=NT!$U$2,VM!AH74,0)</f>
        <v>0</v>
      </c>
      <c r="Z74" s="158">
        <f>+IF(OP!$B$7=NT!$U$2,VM!AI74,0)</f>
        <v>0</v>
      </c>
      <c r="AA74" s="158">
        <f>+IF(OP!$B$7=NT!$U$2,VM!AJ74,0)</f>
        <v>0</v>
      </c>
      <c r="AB74" s="158">
        <f>+IF(OP!$B$7=NT!$U$2,VM!AK74,0)</f>
        <v>0</v>
      </c>
      <c r="AC74" s="158">
        <f>+IF(OP!$B$7=NT!$U$2,VM!AL74,0)</f>
        <v>0</v>
      </c>
      <c r="AD74" s="158">
        <f>+IF(OP!$B$7=NT!$U$2,VM!AM74,0)</f>
        <v>0</v>
      </c>
      <c r="AE74" s="158">
        <f>+IF(OP!$B$7=NT!$U$2,VM!AN74,0)</f>
        <v>0</v>
      </c>
      <c r="AF74" s="158">
        <f>+IF(OP!$B$7=NT!$U$2,VM!AO74,0)</f>
        <v>0</v>
      </c>
      <c r="AG74" s="158">
        <f>+IF(OP!$B$7=NT!$U$2,VM!AP74,0)</f>
        <v>0</v>
      </c>
      <c r="AH74" s="158">
        <f>+IF(OP!$B$7=NT!$U$2,VM!AQ74,0)</f>
        <v>0</v>
      </c>
      <c r="AI74" s="158">
        <f>+IF(OP!$B$7=NT!$U$2,VM!AR74,0)</f>
        <v>0</v>
      </c>
      <c r="AJ74" s="129"/>
      <c r="AL74" s="158">
        <f t="shared" si="72"/>
        <v>0</v>
      </c>
      <c r="AM74" s="158">
        <f t="shared" si="73"/>
        <v>0</v>
      </c>
      <c r="AN74" s="158">
        <f t="shared" si="74"/>
        <v>0</v>
      </c>
      <c r="AO74" s="158">
        <f t="shared" si="75"/>
        <v>0</v>
      </c>
      <c r="AP74" s="158">
        <f t="shared" si="76"/>
        <v>0</v>
      </c>
      <c r="AQ74" s="158">
        <f t="shared" si="77"/>
        <v>0</v>
      </c>
      <c r="AR74" s="158">
        <f t="shared" si="78"/>
        <v>0</v>
      </c>
      <c r="AS74" s="158">
        <f t="shared" si="79"/>
        <v>0</v>
      </c>
      <c r="AT74" s="158">
        <f t="shared" si="80"/>
        <v>0</v>
      </c>
      <c r="AU74" s="158">
        <f t="shared" si="81"/>
        <v>0</v>
      </c>
      <c r="AV74" s="158">
        <f t="shared" si="82"/>
        <v>0</v>
      </c>
      <c r="AW74" s="158">
        <f t="shared" si="83"/>
        <v>0</v>
      </c>
    </row>
    <row r="75" spans="2:49">
      <c r="B75" s="162" t="str">
        <f t="shared" si="69"/>
        <v>Nom Producte/Servei 14</v>
      </c>
      <c r="C75" s="195">
        <f t="shared" si="70"/>
        <v>0</v>
      </c>
      <c r="D75" s="222">
        <f>+D57+D57*OP!G23</f>
        <v>0</v>
      </c>
      <c r="E75" s="195">
        <f t="shared" si="71"/>
        <v>0</v>
      </c>
      <c r="F75" s="714">
        <f>+OP!$I$23</f>
        <v>0</v>
      </c>
      <c r="G75" s="158">
        <f t="shared" si="84"/>
        <v>0</v>
      </c>
      <c r="H75" s="133"/>
      <c r="J75" s="158">
        <f>IF(OP!$B$7=NT!$U$2,OP!AR60,0)</f>
        <v>0</v>
      </c>
      <c r="K75" s="158">
        <f>IF(OP!$B$7=NT!$U$2,OP!AS60,0)</f>
        <v>0</v>
      </c>
      <c r="L75" s="158">
        <f>IF(OP!$B$7=NT!$U$2,OP!AT60,0)</f>
        <v>0</v>
      </c>
      <c r="M75" s="158">
        <f>IF(OP!$B$7=NT!$U$2,OP!AU60,0)</f>
        <v>0</v>
      </c>
      <c r="N75" s="158">
        <f>IF(OP!$B$7=NT!$U$2,OP!AV60,0)</f>
        <v>0</v>
      </c>
      <c r="O75" s="158">
        <f>IF(OP!$B$7=NT!$U$2,OP!AW60,0)</f>
        <v>0</v>
      </c>
      <c r="P75" s="158">
        <f>IF(OP!$B$7=NT!$U$2,OP!AX60,0)</f>
        <v>0</v>
      </c>
      <c r="Q75" s="158">
        <f>IF(OP!$B$7=NT!$U$2,OP!AY60,0)</f>
        <v>0</v>
      </c>
      <c r="R75" s="158">
        <f>IF(OP!$B$7=NT!$U$2,OP!AZ60,0)</f>
        <v>0</v>
      </c>
      <c r="S75" s="158">
        <f>IF(OP!$B$7=NT!$U$2,OP!BA60,0)</f>
        <v>0</v>
      </c>
      <c r="T75" s="158">
        <f>IF(OP!$B$7=NT!$U$2,OP!BB60,0)</f>
        <v>0</v>
      </c>
      <c r="U75" s="195">
        <f>IF(OP!$B$7=NT!$U$2,OP!BC60,0)</f>
        <v>0</v>
      </c>
      <c r="V75" s="452"/>
      <c r="X75" s="158">
        <f>+IF(OP!$B$7=NT!$U$2,VM!AG75,0)</f>
        <v>0</v>
      </c>
      <c r="Y75" s="158">
        <f>+IF(OP!$B$7=NT!$U$2,VM!AH75,0)</f>
        <v>0</v>
      </c>
      <c r="Z75" s="158">
        <f>+IF(OP!$B$7=NT!$U$2,VM!AI75,0)</f>
        <v>0</v>
      </c>
      <c r="AA75" s="158">
        <f>+IF(OP!$B$7=NT!$U$2,VM!AJ75,0)</f>
        <v>0</v>
      </c>
      <c r="AB75" s="158">
        <f>+IF(OP!$B$7=NT!$U$2,VM!AK75,0)</f>
        <v>0</v>
      </c>
      <c r="AC75" s="158">
        <f>+IF(OP!$B$7=NT!$U$2,VM!AL75,0)</f>
        <v>0</v>
      </c>
      <c r="AD75" s="158">
        <f>+IF(OP!$B$7=NT!$U$2,VM!AM75,0)</f>
        <v>0</v>
      </c>
      <c r="AE75" s="158">
        <f>+IF(OP!$B$7=NT!$U$2,VM!AN75,0)</f>
        <v>0</v>
      </c>
      <c r="AF75" s="158">
        <f>+IF(OP!$B$7=NT!$U$2,VM!AO75,0)</f>
        <v>0</v>
      </c>
      <c r="AG75" s="158">
        <f>+IF(OP!$B$7=NT!$U$2,VM!AP75,0)</f>
        <v>0</v>
      </c>
      <c r="AH75" s="158">
        <f>+IF(OP!$B$7=NT!$U$2,VM!AQ75,0)</f>
        <v>0</v>
      </c>
      <c r="AI75" s="158">
        <f>+IF(OP!$B$7=NT!$U$2,VM!AR75,0)</f>
        <v>0</v>
      </c>
      <c r="AJ75" s="129"/>
      <c r="AL75" s="158">
        <f t="shared" si="72"/>
        <v>0</v>
      </c>
      <c r="AM75" s="158">
        <f t="shared" si="73"/>
        <v>0</v>
      </c>
      <c r="AN75" s="158">
        <f t="shared" si="74"/>
        <v>0</v>
      </c>
      <c r="AO75" s="158">
        <f t="shared" si="75"/>
        <v>0</v>
      </c>
      <c r="AP75" s="158">
        <f t="shared" si="76"/>
        <v>0</v>
      </c>
      <c r="AQ75" s="158">
        <f t="shared" si="77"/>
        <v>0</v>
      </c>
      <c r="AR75" s="158">
        <f t="shared" si="78"/>
        <v>0</v>
      </c>
      <c r="AS75" s="158">
        <f t="shared" si="79"/>
        <v>0</v>
      </c>
      <c r="AT75" s="158">
        <f t="shared" si="80"/>
        <v>0</v>
      </c>
      <c r="AU75" s="158">
        <f t="shared" si="81"/>
        <v>0</v>
      </c>
      <c r="AV75" s="158">
        <f t="shared" si="82"/>
        <v>0</v>
      </c>
      <c r="AW75" s="158">
        <f t="shared" si="83"/>
        <v>0</v>
      </c>
    </row>
    <row r="76" spans="2:49">
      <c r="B76" s="162" t="str">
        <f t="shared" si="69"/>
        <v>Nom Producte/Servei 15</v>
      </c>
      <c r="C76" s="195">
        <f t="shared" si="70"/>
        <v>0</v>
      </c>
      <c r="D76" s="222">
        <f>+D58+D58*OP!G24</f>
        <v>0</v>
      </c>
      <c r="E76" s="195">
        <f t="shared" si="71"/>
        <v>0</v>
      </c>
      <c r="F76" s="714">
        <f>+OP!$I$24</f>
        <v>0</v>
      </c>
      <c r="G76" s="158">
        <f t="shared" si="84"/>
        <v>0</v>
      </c>
      <c r="H76" s="133"/>
      <c r="J76" s="158">
        <f>IF(OP!$B$7=NT!$U$2,OP!AR61,0)</f>
        <v>0</v>
      </c>
      <c r="K76" s="158">
        <f>IF(OP!$B$7=NT!$U$2,OP!AS61,0)</f>
        <v>0</v>
      </c>
      <c r="L76" s="158">
        <f>IF(OP!$B$7=NT!$U$2,OP!AT61,0)</f>
        <v>0</v>
      </c>
      <c r="M76" s="158">
        <f>IF(OP!$B$7=NT!$U$2,OP!AU61,0)</f>
        <v>0</v>
      </c>
      <c r="N76" s="158">
        <f>IF(OP!$B$7=NT!$U$2,OP!AV61,0)</f>
        <v>0</v>
      </c>
      <c r="O76" s="158">
        <f>IF(OP!$B$7=NT!$U$2,OP!AW61,0)</f>
        <v>0</v>
      </c>
      <c r="P76" s="158">
        <f>IF(OP!$B$7=NT!$U$2,OP!AX61,0)</f>
        <v>0</v>
      </c>
      <c r="Q76" s="158">
        <f>IF(OP!$B$7=NT!$U$2,OP!AY61,0)</f>
        <v>0</v>
      </c>
      <c r="R76" s="158">
        <f>IF(OP!$B$7=NT!$U$2,OP!AZ61,0)</f>
        <v>0</v>
      </c>
      <c r="S76" s="158">
        <f>IF(OP!$B$7=NT!$U$2,OP!BA61,0)</f>
        <v>0</v>
      </c>
      <c r="T76" s="158">
        <f>IF(OP!$B$7=NT!$U$2,OP!BB61,0)</f>
        <v>0</v>
      </c>
      <c r="U76" s="195">
        <f>IF(OP!$B$7=NT!$U$2,OP!BC61,0)</f>
        <v>0</v>
      </c>
      <c r="V76" s="452"/>
      <c r="X76" s="158">
        <f>+IF(OP!$B$7=NT!$U$2,VM!AG76,0)</f>
        <v>0</v>
      </c>
      <c r="Y76" s="158">
        <f>+IF(OP!$B$7=NT!$U$2,VM!AH76,0)</f>
        <v>0</v>
      </c>
      <c r="Z76" s="158">
        <f>+IF(OP!$B$7=NT!$U$2,VM!AI76,0)</f>
        <v>0</v>
      </c>
      <c r="AA76" s="158">
        <f>+IF(OP!$B$7=NT!$U$2,VM!AJ76,0)</f>
        <v>0</v>
      </c>
      <c r="AB76" s="158">
        <f>+IF(OP!$B$7=NT!$U$2,VM!AK76,0)</f>
        <v>0</v>
      </c>
      <c r="AC76" s="158">
        <f>+IF(OP!$B$7=NT!$U$2,VM!AL76,0)</f>
        <v>0</v>
      </c>
      <c r="AD76" s="158">
        <f>+IF(OP!$B$7=NT!$U$2,VM!AM76,0)</f>
        <v>0</v>
      </c>
      <c r="AE76" s="158">
        <f>+IF(OP!$B$7=NT!$U$2,VM!AN76,0)</f>
        <v>0</v>
      </c>
      <c r="AF76" s="158">
        <f>+IF(OP!$B$7=NT!$U$2,VM!AO76,0)</f>
        <v>0</v>
      </c>
      <c r="AG76" s="158">
        <f>+IF(OP!$B$7=NT!$U$2,VM!AP76,0)</f>
        <v>0</v>
      </c>
      <c r="AH76" s="158">
        <f>+IF(OP!$B$7=NT!$U$2,VM!AQ76,0)</f>
        <v>0</v>
      </c>
      <c r="AI76" s="158">
        <f>+IF(OP!$B$7=NT!$U$2,VM!AR76,0)</f>
        <v>0</v>
      </c>
      <c r="AJ76" s="129"/>
      <c r="AL76" s="158">
        <f t="shared" si="72"/>
        <v>0</v>
      </c>
      <c r="AM76" s="158">
        <f t="shared" si="73"/>
        <v>0</v>
      </c>
      <c r="AN76" s="158">
        <f t="shared" si="74"/>
        <v>0</v>
      </c>
      <c r="AO76" s="158">
        <f t="shared" si="75"/>
        <v>0</v>
      </c>
      <c r="AP76" s="158">
        <f t="shared" si="76"/>
        <v>0</v>
      </c>
      <c r="AQ76" s="158">
        <f t="shared" si="77"/>
        <v>0</v>
      </c>
      <c r="AR76" s="158">
        <f t="shared" si="78"/>
        <v>0</v>
      </c>
      <c r="AS76" s="158">
        <f t="shared" si="79"/>
        <v>0</v>
      </c>
      <c r="AT76" s="158">
        <f t="shared" si="80"/>
        <v>0</v>
      </c>
      <c r="AU76" s="158">
        <f t="shared" si="81"/>
        <v>0</v>
      </c>
      <c r="AV76" s="158">
        <f t="shared" si="82"/>
        <v>0</v>
      </c>
      <c r="AW76" s="158">
        <f t="shared" si="83"/>
        <v>0</v>
      </c>
    </row>
    <row r="77" spans="2:49" collapsed="1">
      <c r="B77" s="160" t="s">
        <v>17</v>
      </c>
      <c r="C77" s="157">
        <f t="shared" si="70"/>
        <v>0</v>
      </c>
      <c r="D77" s="223"/>
      <c r="E77" s="157">
        <f t="shared" si="71"/>
        <v>0</v>
      </c>
      <c r="F77" s="156"/>
      <c r="G77" s="202">
        <f>SUM(AM77:AY77)</f>
        <v>0</v>
      </c>
      <c r="H77" s="203"/>
      <c r="J77" s="157">
        <f>SUM(J62:J76)</f>
        <v>0</v>
      </c>
      <c r="K77" s="157">
        <f t="shared" ref="K77:U77" si="85">SUM(K62:K76)</f>
        <v>0</v>
      </c>
      <c r="L77" s="157">
        <f t="shared" si="85"/>
        <v>0</v>
      </c>
      <c r="M77" s="157">
        <f t="shared" si="85"/>
        <v>0</v>
      </c>
      <c r="N77" s="157">
        <f t="shared" si="85"/>
        <v>0</v>
      </c>
      <c r="O77" s="157">
        <f t="shared" si="85"/>
        <v>0</v>
      </c>
      <c r="P77" s="157">
        <f t="shared" si="85"/>
        <v>0</v>
      </c>
      <c r="Q77" s="157">
        <f t="shared" si="85"/>
        <v>0</v>
      </c>
      <c r="R77" s="157">
        <f t="shared" si="85"/>
        <v>0</v>
      </c>
      <c r="S77" s="157">
        <f t="shared" si="85"/>
        <v>0</v>
      </c>
      <c r="T77" s="157">
        <f t="shared" si="85"/>
        <v>0</v>
      </c>
      <c r="U77" s="204">
        <f t="shared" si="85"/>
        <v>0</v>
      </c>
      <c r="V77" s="453"/>
      <c r="X77" s="157">
        <f>SUM(X62:X76)</f>
        <v>0</v>
      </c>
      <c r="Y77" s="157">
        <f t="shared" ref="Y77:AI77" si="86">SUM(Y62:Y76)</f>
        <v>0</v>
      </c>
      <c r="Z77" s="157">
        <f t="shared" si="86"/>
        <v>0</v>
      </c>
      <c r="AA77" s="157">
        <f t="shared" si="86"/>
        <v>0</v>
      </c>
      <c r="AB77" s="157">
        <f t="shared" si="86"/>
        <v>0</v>
      </c>
      <c r="AC77" s="157">
        <f t="shared" si="86"/>
        <v>0</v>
      </c>
      <c r="AD77" s="157">
        <f t="shared" si="86"/>
        <v>0</v>
      </c>
      <c r="AE77" s="157">
        <f t="shared" si="86"/>
        <v>0</v>
      </c>
      <c r="AF77" s="157">
        <f t="shared" si="86"/>
        <v>0</v>
      </c>
      <c r="AG77" s="157">
        <f t="shared" si="86"/>
        <v>0</v>
      </c>
      <c r="AH77" s="157">
        <f t="shared" si="86"/>
        <v>0</v>
      </c>
      <c r="AI77" s="204">
        <f t="shared" si="86"/>
        <v>0</v>
      </c>
      <c r="AJ77" s="129"/>
      <c r="AL77" s="157">
        <f>SUM(AL62:AL76)</f>
        <v>0</v>
      </c>
      <c r="AM77" s="157">
        <f t="shared" ref="AM77:AW77" si="87">SUM(AM62:AM76)</f>
        <v>0</v>
      </c>
      <c r="AN77" s="157">
        <f t="shared" si="87"/>
        <v>0</v>
      </c>
      <c r="AO77" s="157">
        <f t="shared" si="87"/>
        <v>0</v>
      </c>
      <c r="AP77" s="157">
        <f t="shared" si="87"/>
        <v>0</v>
      </c>
      <c r="AQ77" s="157">
        <f t="shared" si="87"/>
        <v>0</v>
      </c>
      <c r="AR77" s="157">
        <f t="shared" si="87"/>
        <v>0</v>
      </c>
      <c r="AS77" s="157">
        <f t="shared" si="87"/>
        <v>0</v>
      </c>
      <c r="AT77" s="157">
        <f t="shared" si="87"/>
        <v>0</v>
      </c>
      <c r="AU77" s="157">
        <f t="shared" si="87"/>
        <v>0</v>
      </c>
      <c r="AV77" s="157">
        <f t="shared" si="87"/>
        <v>0</v>
      </c>
      <c r="AW77" s="157">
        <f t="shared" si="87"/>
        <v>0</v>
      </c>
    </row>
    <row r="78" spans="2:49">
      <c r="B78" s="140"/>
      <c r="C78" s="207"/>
      <c r="F78" s="122"/>
      <c r="G78" s="122"/>
      <c r="H78" s="147"/>
      <c r="J78" s="140"/>
      <c r="K78" s="140"/>
      <c r="L78" s="140"/>
      <c r="M78" s="129"/>
      <c r="N78" s="129"/>
      <c r="O78" s="129"/>
      <c r="P78" s="129"/>
      <c r="Q78" s="129"/>
      <c r="R78" s="129"/>
      <c r="S78" s="129"/>
      <c r="T78" s="129"/>
      <c r="U78" s="129"/>
      <c r="V78" s="188"/>
      <c r="X78" s="122"/>
      <c r="Y78" s="122"/>
      <c r="Z78" s="122"/>
      <c r="AA78" s="122"/>
      <c r="AB78" s="122"/>
      <c r="AC78" s="122"/>
      <c r="AD78" s="122"/>
      <c r="AE78" s="122"/>
      <c r="AF78" s="122"/>
      <c r="AG78" s="122"/>
      <c r="AH78" s="122"/>
      <c r="AI78" s="122"/>
      <c r="AJ78" s="129"/>
      <c r="AL78" s="129"/>
    </row>
    <row r="79" spans="2:49">
      <c r="B79" s="199" t="s">
        <v>87</v>
      </c>
      <c r="C79" s="200" t="s">
        <v>17</v>
      </c>
      <c r="D79" s="221" t="s">
        <v>31</v>
      </c>
      <c r="E79" s="200" t="s">
        <v>17</v>
      </c>
      <c r="F79" s="713" t="s">
        <v>1365</v>
      </c>
      <c r="G79" s="713" t="s">
        <v>1364</v>
      </c>
      <c r="H79" s="150"/>
      <c r="J79" s="155">
        <f>EDATE(U61,1)</f>
        <v>42370</v>
      </c>
      <c r="K79" s="155">
        <f>EDATE(J79,1)</f>
        <v>42401</v>
      </c>
      <c r="L79" s="155">
        <f>EDATE(K79,1)</f>
        <v>42430</v>
      </c>
      <c r="M79" s="155">
        <f t="shared" ref="M79:U79" si="88">EDATE(L79,1)</f>
        <v>42461</v>
      </c>
      <c r="N79" s="155">
        <f t="shared" si="88"/>
        <v>42491</v>
      </c>
      <c r="O79" s="155">
        <f t="shared" si="88"/>
        <v>42522</v>
      </c>
      <c r="P79" s="155">
        <f t="shared" si="88"/>
        <v>42552</v>
      </c>
      <c r="Q79" s="155">
        <f t="shared" si="88"/>
        <v>42583</v>
      </c>
      <c r="R79" s="155">
        <f t="shared" si="88"/>
        <v>42614</v>
      </c>
      <c r="S79" s="155">
        <f t="shared" si="88"/>
        <v>42644</v>
      </c>
      <c r="T79" s="155">
        <f t="shared" si="88"/>
        <v>42675</v>
      </c>
      <c r="U79" s="193">
        <f t="shared" si="88"/>
        <v>42705</v>
      </c>
      <c r="V79" s="168"/>
      <c r="X79" s="155">
        <f t="shared" ref="X79:AI79" si="89">+J79</f>
        <v>42370</v>
      </c>
      <c r="Y79" s="155">
        <f t="shared" si="89"/>
        <v>42401</v>
      </c>
      <c r="Z79" s="155">
        <f t="shared" si="89"/>
        <v>42430</v>
      </c>
      <c r="AA79" s="155">
        <f t="shared" si="89"/>
        <v>42461</v>
      </c>
      <c r="AB79" s="155">
        <f t="shared" si="89"/>
        <v>42491</v>
      </c>
      <c r="AC79" s="155">
        <f t="shared" si="89"/>
        <v>42522</v>
      </c>
      <c r="AD79" s="155">
        <f t="shared" si="89"/>
        <v>42552</v>
      </c>
      <c r="AE79" s="155">
        <f t="shared" si="89"/>
        <v>42583</v>
      </c>
      <c r="AF79" s="155">
        <f t="shared" si="89"/>
        <v>42614</v>
      </c>
      <c r="AG79" s="155">
        <f t="shared" si="89"/>
        <v>42644</v>
      </c>
      <c r="AH79" s="155">
        <f t="shared" si="89"/>
        <v>42675</v>
      </c>
      <c r="AI79" s="155">
        <f t="shared" si="89"/>
        <v>42705</v>
      </c>
      <c r="AJ79" s="129"/>
      <c r="AL79" s="155">
        <f>+J79</f>
        <v>42370</v>
      </c>
      <c r="AM79" s="155">
        <f>EDATE(AL79,1)</f>
        <v>42401</v>
      </c>
      <c r="AN79" s="155">
        <f>EDATE(AM79,1)</f>
        <v>42430</v>
      </c>
      <c r="AO79" s="155">
        <f t="shared" ref="AO79:AW79" si="90">EDATE(AN79,1)</f>
        <v>42461</v>
      </c>
      <c r="AP79" s="155">
        <f t="shared" si="90"/>
        <v>42491</v>
      </c>
      <c r="AQ79" s="155">
        <f t="shared" si="90"/>
        <v>42522</v>
      </c>
      <c r="AR79" s="155">
        <f t="shared" si="90"/>
        <v>42552</v>
      </c>
      <c r="AS79" s="155">
        <f t="shared" si="90"/>
        <v>42583</v>
      </c>
      <c r="AT79" s="155">
        <f t="shared" si="90"/>
        <v>42614</v>
      </c>
      <c r="AU79" s="155">
        <f t="shared" si="90"/>
        <v>42644</v>
      </c>
      <c r="AV79" s="155">
        <f t="shared" si="90"/>
        <v>42675</v>
      </c>
      <c r="AW79" s="155">
        <f t="shared" si="90"/>
        <v>42705</v>
      </c>
    </row>
    <row r="80" spans="2:49">
      <c r="B80" s="162" t="str">
        <f t="shared" ref="B80:B94" si="91">+B8</f>
        <v>Envasos reutilitzables</v>
      </c>
      <c r="C80" s="195">
        <f t="shared" ref="C80:C95" si="92">SUM(J80:U80)</f>
        <v>0</v>
      </c>
      <c r="D80" s="222">
        <f>+D62+D62*OP!G10</f>
        <v>4.3297286399999999</v>
      </c>
      <c r="E80" s="195">
        <f t="shared" ref="E80:E95" si="93">SUM(AL80:AW80)</f>
        <v>0</v>
      </c>
      <c r="F80" s="714">
        <f>+OP!$I$10</f>
        <v>0.21</v>
      </c>
      <c r="G80" s="158">
        <f>+E80*(1+F80)</f>
        <v>0</v>
      </c>
      <c r="H80" s="133"/>
      <c r="J80" s="158">
        <f>IF(OP!$B$7=NT!$U$2,OP!BE47,0)</f>
        <v>0</v>
      </c>
      <c r="K80" s="158">
        <f>IF(OP!$B$7=NT!$U$2,OP!BF47,0)</f>
        <v>0</v>
      </c>
      <c r="L80" s="158">
        <f>IF(OP!$B$7=NT!$U$2,OP!BG47,0)</f>
        <v>0</v>
      </c>
      <c r="M80" s="158">
        <f>IF(OP!$B$7=NT!$U$2,OP!BH47,0)</f>
        <v>0</v>
      </c>
      <c r="N80" s="158">
        <f>IF(OP!$B$7=NT!$U$2,OP!BI47,0)</f>
        <v>0</v>
      </c>
      <c r="O80" s="158">
        <f>IF(OP!$B$7=NT!$U$2,OP!BJ47,0)</f>
        <v>0</v>
      </c>
      <c r="P80" s="158">
        <f>IF(OP!$B$7=NT!$U$2,OP!BK47,0)</f>
        <v>0</v>
      </c>
      <c r="Q80" s="158">
        <f>IF(OP!$B$7=NT!$U$2,OP!BL47,0)</f>
        <v>0</v>
      </c>
      <c r="R80" s="158">
        <f>IF(OP!$B$7=NT!$U$2,OP!BM47,0)</f>
        <v>0</v>
      </c>
      <c r="S80" s="158">
        <f>IF(OP!$B$7=NT!$U$2,OP!BN47,0)</f>
        <v>0</v>
      </c>
      <c r="T80" s="158">
        <f>IF(OP!$B$7=NT!$U$2,OP!BO47,0)</f>
        <v>0</v>
      </c>
      <c r="U80" s="195">
        <f>IF(OP!$B$7=NT!$U$2,OP!BP47,0)</f>
        <v>0</v>
      </c>
      <c r="V80" s="452"/>
      <c r="X80" s="158">
        <f>+IF(OP!$B$7=NT!$U$2,VM!AG80,0)</f>
        <v>0</v>
      </c>
      <c r="Y80" s="158">
        <f>+IF(OP!$B$7=NT!$U$2,VM!AH80,0)</f>
        <v>0</v>
      </c>
      <c r="Z80" s="158">
        <f>+IF(OP!$B$7=NT!$U$2,VM!AI80,0)</f>
        <v>0</v>
      </c>
      <c r="AA80" s="158">
        <f>+IF(OP!$B$7=NT!$U$2,VM!AJ80,0)</f>
        <v>0</v>
      </c>
      <c r="AB80" s="158">
        <f>+IF(OP!$B$7=NT!$U$2,VM!AK80,0)</f>
        <v>0</v>
      </c>
      <c r="AC80" s="158">
        <f>+IF(OP!$B$7=NT!$U$2,VM!AL80,0)</f>
        <v>0</v>
      </c>
      <c r="AD80" s="158">
        <f>+IF(OP!$B$7=NT!$U$2,VM!AM80,0)</f>
        <v>0</v>
      </c>
      <c r="AE80" s="158">
        <f>+IF(OP!$B$7=NT!$U$2,VM!AN80,0)</f>
        <v>0</v>
      </c>
      <c r="AF80" s="158">
        <f>+IF(OP!$B$7=NT!$U$2,VM!AO80,0)</f>
        <v>0</v>
      </c>
      <c r="AG80" s="158">
        <f>+IF(OP!$B$7=NT!$U$2,VM!AP80,0)</f>
        <v>0</v>
      </c>
      <c r="AH80" s="158">
        <f>+IF(OP!$B$7=NT!$U$2,VM!AQ80,0)</f>
        <v>0</v>
      </c>
      <c r="AI80" s="158">
        <f>+IF(OP!$B$7=NT!$U$2,VM!AR80,0)</f>
        <v>0</v>
      </c>
      <c r="AJ80" s="129"/>
      <c r="AL80" s="158">
        <f t="shared" ref="AL80:AL94" si="94">+J80*$D80</f>
        <v>0</v>
      </c>
      <c r="AM80" s="158">
        <f t="shared" ref="AM80:AM94" si="95">+K80*$D80</f>
        <v>0</v>
      </c>
      <c r="AN80" s="158">
        <f t="shared" ref="AN80:AN94" si="96">+L80*$D80</f>
        <v>0</v>
      </c>
      <c r="AO80" s="158">
        <f t="shared" ref="AO80:AO94" si="97">+M80*$D80</f>
        <v>0</v>
      </c>
      <c r="AP80" s="158">
        <f t="shared" ref="AP80:AP94" si="98">+N80*$D80</f>
        <v>0</v>
      </c>
      <c r="AQ80" s="158">
        <f t="shared" ref="AQ80:AQ94" si="99">+O80*$D80</f>
        <v>0</v>
      </c>
      <c r="AR80" s="158">
        <f t="shared" ref="AR80:AR94" si="100">+P80*$D80</f>
        <v>0</v>
      </c>
      <c r="AS80" s="158">
        <f t="shared" ref="AS80:AS94" si="101">+Q80*$D80</f>
        <v>0</v>
      </c>
      <c r="AT80" s="158">
        <f t="shared" ref="AT80:AT94" si="102">+R80*$D80</f>
        <v>0</v>
      </c>
      <c r="AU80" s="158">
        <f t="shared" ref="AU80:AU94" si="103">+S80*$D80</f>
        <v>0</v>
      </c>
      <c r="AV80" s="158">
        <f t="shared" ref="AV80:AV94" si="104">+T80*$D80</f>
        <v>0</v>
      </c>
      <c r="AW80" s="158">
        <f t="shared" ref="AW80:AW94" si="105">+U80*$D80</f>
        <v>0</v>
      </c>
    </row>
    <row r="81" spans="2:49">
      <c r="B81" s="162" t="str">
        <f t="shared" si="91"/>
        <v>Vendes per entregues</v>
      </c>
      <c r="C81" s="195">
        <f t="shared" si="92"/>
        <v>0</v>
      </c>
      <c r="D81" s="222">
        <f>+D63+D63*OP!G11</f>
        <v>0</v>
      </c>
      <c r="E81" s="195">
        <f t="shared" si="93"/>
        <v>0</v>
      </c>
      <c r="F81" s="714">
        <f>+OP!$I$11</f>
        <v>0</v>
      </c>
      <c r="G81" s="158">
        <f t="shared" ref="G81:G94" si="106">+E81*(1+F81)</f>
        <v>0</v>
      </c>
      <c r="H81" s="133"/>
      <c r="J81" s="158">
        <f>IF(OP!$B$7=NT!$U$2,OP!BE48,0)</f>
        <v>0</v>
      </c>
      <c r="K81" s="158">
        <f>IF(OP!$B$7=NT!$U$2,OP!BF48,0)</f>
        <v>0</v>
      </c>
      <c r="L81" s="158">
        <f>IF(OP!$B$7=NT!$U$2,OP!BG48,0)</f>
        <v>0</v>
      </c>
      <c r="M81" s="158">
        <f>IF(OP!$B$7=NT!$U$2,OP!BH48,0)</f>
        <v>0</v>
      </c>
      <c r="N81" s="158">
        <f>IF(OP!$B$7=NT!$U$2,OP!BI48,0)</f>
        <v>0</v>
      </c>
      <c r="O81" s="158">
        <f>IF(OP!$B$7=NT!$U$2,OP!BJ48,0)</f>
        <v>0</v>
      </c>
      <c r="P81" s="158">
        <f>IF(OP!$B$7=NT!$U$2,OP!BK48,0)</f>
        <v>0</v>
      </c>
      <c r="Q81" s="158">
        <f>IF(OP!$B$7=NT!$U$2,OP!BL48,0)</f>
        <v>0</v>
      </c>
      <c r="R81" s="158">
        <f>IF(OP!$B$7=NT!$U$2,OP!BM48,0)</f>
        <v>0</v>
      </c>
      <c r="S81" s="158">
        <f>IF(OP!$B$7=NT!$U$2,OP!BN48,0)</f>
        <v>0</v>
      </c>
      <c r="T81" s="158">
        <f>IF(OP!$B$7=NT!$U$2,OP!BO48,0)</f>
        <v>0</v>
      </c>
      <c r="U81" s="195">
        <f>IF(OP!$B$7=NT!$U$2,OP!BP48,0)</f>
        <v>0</v>
      </c>
      <c r="V81" s="452"/>
      <c r="X81" s="158">
        <f>+IF(OP!$B$7=NT!$U$2,VM!AG81,0)</f>
        <v>0</v>
      </c>
      <c r="Y81" s="158">
        <f>+IF(OP!$B$7=NT!$U$2,VM!AH81,0)</f>
        <v>0</v>
      </c>
      <c r="Z81" s="158">
        <f>+IF(OP!$B$7=NT!$U$2,VM!AI81,0)</f>
        <v>0</v>
      </c>
      <c r="AA81" s="158">
        <f>+IF(OP!$B$7=NT!$U$2,VM!AJ81,0)</f>
        <v>0</v>
      </c>
      <c r="AB81" s="158">
        <f>+IF(OP!$B$7=NT!$U$2,VM!AK81,0)</f>
        <v>0</v>
      </c>
      <c r="AC81" s="158">
        <f>+IF(OP!$B$7=NT!$U$2,VM!AL81,0)</f>
        <v>0</v>
      </c>
      <c r="AD81" s="158">
        <f>+IF(OP!$B$7=NT!$U$2,VM!AM81,0)</f>
        <v>0</v>
      </c>
      <c r="AE81" s="158">
        <f>+IF(OP!$B$7=NT!$U$2,VM!AN81,0)</f>
        <v>0</v>
      </c>
      <c r="AF81" s="158">
        <f>+IF(OP!$B$7=NT!$U$2,VM!AO81,0)</f>
        <v>0</v>
      </c>
      <c r="AG81" s="158">
        <f>+IF(OP!$B$7=NT!$U$2,VM!AP81,0)</f>
        <v>0</v>
      </c>
      <c r="AH81" s="158">
        <f>+IF(OP!$B$7=NT!$U$2,VM!AQ81,0)</f>
        <v>0</v>
      </c>
      <c r="AI81" s="158">
        <f>+IF(OP!$B$7=NT!$U$2,VM!AR81,0)</f>
        <v>0</v>
      </c>
      <c r="AJ81" s="129"/>
      <c r="AL81" s="158">
        <f t="shared" si="94"/>
        <v>0</v>
      </c>
      <c r="AM81" s="158">
        <f t="shared" si="95"/>
        <v>0</v>
      </c>
      <c r="AN81" s="158">
        <f t="shared" si="96"/>
        <v>0</v>
      </c>
      <c r="AO81" s="158">
        <f t="shared" si="97"/>
        <v>0</v>
      </c>
      <c r="AP81" s="158">
        <f t="shared" si="98"/>
        <v>0</v>
      </c>
      <c r="AQ81" s="158">
        <f t="shared" si="99"/>
        <v>0</v>
      </c>
      <c r="AR81" s="158">
        <f t="shared" si="100"/>
        <v>0</v>
      </c>
      <c r="AS81" s="158">
        <f t="shared" si="101"/>
        <v>0</v>
      </c>
      <c r="AT81" s="158">
        <f t="shared" si="102"/>
        <v>0</v>
      </c>
      <c r="AU81" s="158">
        <f t="shared" si="103"/>
        <v>0</v>
      </c>
      <c r="AV81" s="158">
        <f t="shared" si="104"/>
        <v>0</v>
      </c>
      <c r="AW81" s="158">
        <f t="shared" si="105"/>
        <v>0</v>
      </c>
    </row>
    <row r="82" spans="2:49">
      <c r="B82" s="162" t="str">
        <f t="shared" si="91"/>
        <v>Anuncis locals</v>
      </c>
      <c r="C82" s="195">
        <f t="shared" si="92"/>
        <v>0</v>
      </c>
      <c r="D82" s="222">
        <f>+D64+D64*OP!G12</f>
        <v>0</v>
      </c>
      <c r="E82" s="195">
        <f t="shared" si="93"/>
        <v>0</v>
      </c>
      <c r="F82" s="714">
        <f>+OP!$I$12</f>
        <v>0</v>
      </c>
      <c r="G82" s="158">
        <f t="shared" si="106"/>
        <v>0</v>
      </c>
      <c r="H82" s="133"/>
      <c r="J82" s="158">
        <f>IF(OP!$B$7=NT!$U$2,OP!BE49,0)</f>
        <v>0</v>
      </c>
      <c r="K82" s="158">
        <f>IF(OP!$B$7=NT!$U$2,OP!BF49,0)</f>
        <v>0</v>
      </c>
      <c r="L82" s="158">
        <f>IF(OP!$B$7=NT!$U$2,OP!BG49,0)</f>
        <v>0</v>
      </c>
      <c r="M82" s="158">
        <f>IF(OP!$B$7=NT!$U$2,OP!BH49,0)</f>
        <v>0</v>
      </c>
      <c r="N82" s="158">
        <f>IF(OP!$B$7=NT!$U$2,OP!BI49,0)</f>
        <v>0</v>
      </c>
      <c r="O82" s="158">
        <f>IF(OP!$B$7=NT!$U$2,OP!BJ49,0)</f>
        <v>0</v>
      </c>
      <c r="P82" s="158">
        <f>IF(OP!$B$7=NT!$U$2,OP!BK49,0)</f>
        <v>0</v>
      </c>
      <c r="Q82" s="158">
        <f>IF(OP!$B$7=NT!$U$2,OP!BL49,0)</f>
        <v>0</v>
      </c>
      <c r="R82" s="158">
        <f>IF(OP!$B$7=NT!$U$2,OP!BM49,0)</f>
        <v>0</v>
      </c>
      <c r="S82" s="158">
        <f>IF(OP!$B$7=NT!$U$2,OP!BN49,0)</f>
        <v>0</v>
      </c>
      <c r="T82" s="158">
        <f>IF(OP!$B$7=NT!$U$2,OP!BO49,0)</f>
        <v>0</v>
      </c>
      <c r="U82" s="195">
        <f>IF(OP!$B$7=NT!$U$2,OP!BP49,0)</f>
        <v>0</v>
      </c>
      <c r="V82" s="452"/>
      <c r="X82" s="158">
        <f>+IF(OP!$B$7=NT!$U$2,VM!AG82,0)</f>
        <v>0</v>
      </c>
      <c r="Y82" s="158">
        <f>+IF(OP!$B$7=NT!$U$2,VM!AH82,0)</f>
        <v>0</v>
      </c>
      <c r="Z82" s="158">
        <f>+IF(OP!$B$7=NT!$U$2,VM!AI82,0)</f>
        <v>0</v>
      </c>
      <c r="AA82" s="158">
        <f>+IF(OP!$B$7=NT!$U$2,VM!AJ82,0)</f>
        <v>0</v>
      </c>
      <c r="AB82" s="158">
        <f>+IF(OP!$B$7=NT!$U$2,VM!AK82,0)</f>
        <v>0</v>
      </c>
      <c r="AC82" s="158">
        <f>+IF(OP!$B$7=NT!$U$2,VM!AL82,0)</f>
        <v>0</v>
      </c>
      <c r="AD82" s="158">
        <f>+IF(OP!$B$7=NT!$U$2,VM!AM82,0)</f>
        <v>0</v>
      </c>
      <c r="AE82" s="158">
        <f>+IF(OP!$B$7=NT!$U$2,VM!AN82,0)</f>
        <v>0</v>
      </c>
      <c r="AF82" s="158">
        <f>+IF(OP!$B$7=NT!$U$2,VM!AO82,0)</f>
        <v>0</v>
      </c>
      <c r="AG82" s="158">
        <f>+IF(OP!$B$7=NT!$U$2,VM!AP82,0)</f>
        <v>0</v>
      </c>
      <c r="AH82" s="158">
        <f>+IF(OP!$B$7=NT!$U$2,VM!AQ82,0)</f>
        <v>0</v>
      </c>
      <c r="AI82" s="158">
        <f>+IF(OP!$B$7=NT!$U$2,VM!AR82,0)</f>
        <v>0</v>
      </c>
      <c r="AJ82" s="129"/>
      <c r="AL82" s="158">
        <f t="shared" si="94"/>
        <v>0</v>
      </c>
      <c r="AM82" s="158">
        <f t="shared" si="95"/>
        <v>0</v>
      </c>
      <c r="AN82" s="158">
        <f t="shared" si="96"/>
        <v>0</v>
      </c>
      <c r="AO82" s="158">
        <f t="shared" si="97"/>
        <v>0</v>
      </c>
      <c r="AP82" s="158">
        <f t="shared" si="98"/>
        <v>0</v>
      </c>
      <c r="AQ82" s="158">
        <f t="shared" si="99"/>
        <v>0</v>
      </c>
      <c r="AR82" s="158">
        <f t="shared" si="100"/>
        <v>0</v>
      </c>
      <c r="AS82" s="158">
        <f t="shared" si="101"/>
        <v>0</v>
      </c>
      <c r="AT82" s="158">
        <f t="shared" si="102"/>
        <v>0</v>
      </c>
      <c r="AU82" s="158">
        <f t="shared" si="103"/>
        <v>0</v>
      </c>
      <c r="AV82" s="158">
        <f t="shared" si="104"/>
        <v>0</v>
      </c>
      <c r="AW82" s="158">
        <f t="shared" si="105"/>
        <v>0</v>
      </c>
    </row>
    <row r="83" spans="2:49">
      <c r="B83" s="162" t="str">
        <f t="shared" si="91"/>
        <v>Nom Producte/Servei 4</v>
      </c>
      <c r="C83" s="195">
        <f t="shared" si="92"/>
        <v>0</v>
      </c>
      <c r="D83" s="222">
        <f>+D65+D65*OP!G13</f>
        <v>0</v>
      </c>
      <c r="E83" s="195">
        <f t="shared" si="93"/>
        <v>0</v>
      </c>
      <c r="F83" s="714">
        <f>+OP!$I$13</f>
        <v>0</v>
      </c>
      <c r="G83" s="158">
        <f t="shared" si="106"/>
        <v>0</v>
      </c>
      <c r="H83" s="133"/>
      <c r="J83" s="158">
        <f>IF(OP!$B$7=NT!$U$2,OP!BE50,0)</f>
        <v>0</v>
      </c>
      <c r="K83" s="158">
        <f>IF(OP!$B$7=NT!$U$2,OP!BF50,0)</f>
        <v>0</v>
      </c>
      <c r="L83" s="158">
        <f>IF(OP!$B$7=NT!$U$2,OP!BG50,0)</f>
        <v>0</v>
      </c>
      <c r="M83" s="158">
        <f>IF(OP!$B$7=NT!$U$2,OP!BH50,0)</f>
        <v>0</v>
      </c>
      <c r="N83" s="158">
        <f>IF(OP!$B$7=NT!$U$2,OP!BI50,0)</f>
        <v>0</v>
      </c>
      <c r="O83" s="158">
        <f>IF(OP!$B$7=NT!$U$2,OP!BJ50,0)</f>
        <v>0</v>
      </c>
      <c r="P83" s="158">
        <f>IF(OP!$B$7=NT!$U$2,OP!BK50,0)</f>
        <v>0</v>
      </c>
      <c r="Q83" s="158">
        <f>IF(OP!$B$7=NT!$U$2,OP!BL50,0)</f>
        <v>0</v>
      </c>
      <c r="R83" s="158">
        <f>IF(OP!$B$7=NT!$U$2,OP!BM50,0)</f>
        <v>0</v>
      </c>
      <c r="S83" s="158">
        <f>IF(OP!$B$7=NT!$U$2,OP!BN50,0)</f>
        <v>0</v>
      </c>
      <c r="T83" s="158">
        <f>IF(OP!$B$7=NT!$U$2,OP!BO50,0)</f>
        <v>0</v>
      </c>
      <c r="U83" s="195">
        <f>IF(OP!$B$7=NT!$U$2,OP!BP50,0)</f>
        <v>0</v>
      </c>
      <c r="V83" s="452"/>
      <c r="X83" s="158">
        <f>+IF(OP!$B$7=NT!$U$2,VM!AG83,0)</f>
        <v>0</v>
      </c>
      <c r="Y83" s="158">
        <f>+IF(OP!$B$7=NT!$U$2,VM!AH83,0)</f>
        <v>0</v>
      </c>
      <c r="Z83" s="158">
        <f>+IF(OP!$B$7=NT!$U$2,VM!AI83,0)</f>
        <v>0</v>
      </c>
      <c r="AA83" s="158">
        <f>+IF(OP!$B$7=NT!$U$2,VM!AJ83,0)</f>
        <v>0</v>
      </c>
      <c r="AB83" s="158">
        <f>+IF(OP!$B$7=NT!$U$2,VM!AK83,0)</f>
        <v>0</v>
      </c>
      <c r="AC83" s="158">
        <f>+IF(OP!$B$7=NT!$U$2,VM!AL83,0)</f>
        <v>0</v>
      </c>
      <c r="AD83" s="158">
        <f>+IF(OP!$B$7=NT!$U$2,VM!AM83,0)</f>
        <v>0</v>
      </c>
      <c r="AE83" s="158">
        <f>+IF(OP!$B$7=NT!$U$2,VM!AN83,0)</f>
        <v>0</v>
      </c>
      <c r="AF83" s="158">
        <f>+IF(OP!$B$7=NT!$U$2,VM!AO83,0)</f>
        <v>0</v>
      </c>
      <c r="AG83" s="158">
        <f>+IF(OP!$B$7=NT!$U$2,VM!AP83,0)</f>
        <v>0</v>
      </c>
      <c r="AH83" s="158">
        <f>+IF(OP!$B$7=NT!$U$2,VM!AQ83,0)</f>
        <v>0</v>
      </c>
      <c r="AI83" s="158">
        <f>+IF(OP!$B$7=NT!$U$2,VM!AR83,0)</f>
        <v>0</v>
      </c>
      <c r="AJ83" s="129"/>
      <c r="AL83" s="158">
        <f t="shared" si="94"/>
        <v>0</v>
      </c>
      <c r="AM83" s="158">
        <f t="shared" si="95"/>
        <v>0</v>
      </c>
      <c r="AN83" s="158">
        <f t="shared" si="96"/>
        <v>0</v>
      </c>
      <c r="AO83" s="158">
        <f t="shared" si="97"/>
        <v>0</v>
      </c>
      <c r="AP83" s="158">
        <f t="shared" si="98"/>
        <v>0</v>
      </c>
      <c r="AQ83" s="158">
        <f t="shared" si="99"/>
        <v>0</v>
      </c>
      <c r="AR83" s="158">
        <f t="shared" si="100"/>
        <v>0</v>
      </c>
      <c r="AS83" s="158">
        <f t="shared" si="101"/>
        <v>0</v>
      </c>
      <c r="AT83" s="158">
        <f t="shared" si="102"/>
        <v>0</v>
      </c>
      <c r="AU83" s="158">
        <f t="shared" si="103"/>
        <v>0</v>
      </c>
      <c r="AV83" s="158">
        <f t="shared" si="104"/>
        <v>0</v>
      </c>
      <c r="AW83" s="158">
        <f t="shared" si="105"/>
        <v>0</v>
      </c>
    </row>
    <row r="84" spans="2:49">
      <c r="B84" s="162" t="str">
        <f t="shared" si="91"/>
        <v>Nom Producte/Servei 5</v>
      </c>
      <c r="C84" s="195">
        <f t="shared" si="92"/>
        <v>0</v>
      </c>
      <c r="D84" s="222">
        <f>+D66+D66*OP!G14</f>
        <v>0</v>
      </c>
      <c r="E84" s="195">
        <f t="shared" si="93"/>
        <v>0</v>
      </c>
      <c r="F84" s="714">
        <f>+OP!$I$14</f>
        <v>0</v>
      </c>
      <c r="G84" s="158">
        <f t="shared" si="106"/>
        <v>0</v>
      </c>
      <c r="H84" s="133"/>
      <c r="J84" s="158">
        <f>IF(OP!$B$7=NT!$U$2,OP!BE51,0)</f>
        <v>0</v>
      </c>
      <c r="K84" s="158">
        <f>IF(OP!$B$7=NT!$U$2,OP!BF51,0)</f>
        <v>0</v>
      </c>
      <c r="L84" s="158">
        <f>IF(OP!$B$7=NT!$U$2,OP!BG51,0)</f>
        <v>0</v>
      </c>
      <c r="M84" s="158">
        <f>IF(OP!$B$7=NT!$U$2,OP!BH51,0)</f>
        <v>0</v>
      </c>
      <c r="N84" s="158">
        <f>IF(OP!$B$7=NT!$U$2,OP!BI51,0)</f>
        <v>0</v>
      </c>
      <c r="O84" s="158">
        <f>IF(OP!$B$7=NT!$U$2,OP!BJ51,0)</f>
        <v>0</v>
      </c>
      <c r="P84" s="158">
        <f>IF(OP!$B$7=NT!$U$2,OP!BK51,0)</f>
        <v>0</v>
      </c>
      <c r="Q84" s="158">
        <f>IF(OP!$B$7=NT!$U$2,OP!BL51,0)</f>
        <v>0</v>
      </c>
      <c r="R84" s="158">
        <f>IF(OP!$B$7=NT!$U$2,OP!BM51,0)</f>
        <v>0</v>
      </c>
      <c r="S84" s="158">
        <f>IF(OP!$B$7=NT!$U$2,OP!BN51,0)</f>
        <v>0</v>
      </c>
      <c r="T84" s="158">
        <f>IF(OP!$B$7=NT!$U$2,OP!BO51,0)</f>
        <v>0</v>
      </c>
      <c r="U84" s="195">
        <f>IF(OP!$B$7=NT!$U$2,OP!BP51,0)</f>
        <v>0</v>
      </c>
      <c r="V84" s="452"/>
      <c r="X84" s="158">
        <f>+IF(OP!$B$7=NT!$U$2,VM!AG84,0)</f>
        <v>0</v>
      </c>
      <c r="Y84" s="158">
        <f>+IF(OP!$B$7=NT!$U$2,VM!AH84,0)</f>
        <v>0</v>
      </c>
      <c r="Z84" s="158">
        <f>+IF(OP!$B$7=NT!$U$2,VM!AI84,0)</f>
        <v>0</v>
      </c>
      <c r="AA84" s="158">
        <f>+IF(OP!$B$7=NT!$U$2,VM!AJ84,0)</f>
        <v>0</v>
      </c>
      <c r="AB84" s="158">
        <f>+IF(OP!$B$7=NT!$U$2,VM!AK84,0)</f>
        <v>0</v>
      </c>
      <c r="AC84" s="158">
        <f>+IF(OP!$B$7=NT!$U$2,VM!AL84,0)</f>
        <v>0</v>
      </c>
      <c r="AD84" s="158">
        <f>+IF(OP!$B$7=NT!$U$2,VM!AM84,0)</f>
        <v>0</v>
      </c>
      <c r="AE84" s="158">
        <f>+IF(OP!$B$7=NT!$U$2,VM!AN84,0)</f>
        <v>0</v>
      </c>
      <c r="AF84" s="158">
        <f>+IF(OP!$B$7=NT!$U$2,VM!AO84,0)</f>
        <v>0</v>
      </c>
      <c r="AG84" s="158">
        <f>+IF(OP!$B$7=NT!$U$2,VM!AP84,0)</f>
        <v>0</v>
      </c>
      <c r="AH84" s="158">
        <f>+IF(OP!$B$7=NT!$U$2,VM!AQ84,0)</f>
        <v>0</v>
      </c>
      <c r="AI84" s="158">
        <f>+IF(OP!$B$7=NT!$U$2,VM!AR84,0)</f>
        <v>0</v>
      </c>
      <c r="AJ84" s="129"/>
      <c r="AL84" s="158">
        <f t="shared" si="94"/>
        <v>0</v>
      </c>
      <c r="AM84" s="158">
        <f t="shared" si="95"/>
        <v>0</v>
      </c>
      <c r="AN84" s="158">
        <f t="shared" si="96"/>
        <v>0</v>
      </c>
      <c r="AO84" s="158">
        <f t="shared" si="97"/>
        <v>0</v>
      </c>
      <c r="AP84" s="158">
        <f t="shared" si="98"/>
        <v>0</v>
      </c>
      <c r="AQ84" s="158">
        <f t="shared" si="99"/>
        <v>0</v>
      </c>
      <c r="AR84" s="158">
        <f t="shared" si="100"/>
        <v>0</v>
      </c>
      <c r="AS84" s="158">
        <f t="shared" si="101"/>
        <v>0</v>
      </c>
      <c r="AT84" s="158">
        <f t="shared" si="102"/>
        <v>0</v>
      </c>
      <c r="AU84" s="158">
        <f t="shared" si="103"/>
        <v>0</v>
      </c>
      <c r="AV84" s="158">
        <f t="shared" si="104"/>
        <v>0</v>
      </c>
      <c r="AW84" s="158">
        <f t="shared" si="105"/>
        <v>0</v>
      </c>
    </row>
    <row r="85" spans="2:49">
      <c r="B85" s="162" t="str">
        <f t="shared" si="91"/>
        <v>Nom Producte/Servei 6</v>
      </c>
      <c r="C85" s="195">
        <f t="shared" si="92"/>
        <v>0</v>
      </c>
      <c r="D85" s="222">
        <f>+D67+D67*OP!G15</f>
        <v>0</v>
      </c>
      <c r="E85" s="195">
        <f t="shared" si="93"/>
        <v>0</v>
      </c>
      <c r="F85" s="714">
        <f>+OP!$I$15</f>
        <v>0</v>
      </c>
      <c r="G85" s="158">
        <f t="shared" si="106"/>
        <v>0</v>
      </c>
      <c r="H85" s="133"/>
      <c r="J85" s="158">
        <f>IF(OP!$B$7=NT!$U$2,OP!BE52,0)</f>
        <v>0</v>
      </c>
      <c r="K85" s="158">
        <f>IF(OP!$B$7=NT!$U$2,OP!BF52,0)</f>
        <v>0</v>
      </c>
      <c r="L85" s="158">
        <f>IF(OP!$B$7=NT!$U$2,OP!BG52,0)</f>
        <v>0</v>
      </c>
      <c r="M85" s="158">
        <f>IF(OP!$B$7=NT!$U$2,OP!BH52,0)</f>
        <v>0</v>
      </c>
      <c r="N85" s="158">
        <f>IF(OP!$B$7=NT!$U$2,OP!BI52,0)</f>
        <v>0</v>
      </c>
      <c r="O85" s="158">
        <f>IF(OP!$B$7=NT!$U$2,OP!BJ52,0)</f>
        <v>0</v>
      </c>
      <c r="P85" s="158">
        <f>IF(OP!$B$7=NT!$U$2,OP!BK52,0)</f>
        <v>0</v>
      </c>
      <c r="Q85" s="158">
        <f>IF(OP!$B$7=NT!$U$2,OP!BL52,0)</f>
        <v>0</v>
      </c>
      <c r="R85" s="158">
        <f>IF(OP!$B$7=NT!$U$2,OP!BM52,0)</f>
        <v>0</v>
      </c>
      <c r="S85" s="158">
        <f>IF(OP!$B$7=NT!$U$2,OP!BN52,0)</f>
        <v>0</v>
      </c>
      <c r="T85" s="158">
        <f>IF(OP!$B$7=NT!$U$2,OP!BO52,0)</f>
        <v>0</v>
      </c>
      <c r="U85" s="195">
        <f>IF(OP!$B$7=NT!$U$2,OP!BP52,0)</f>
        <v>0</v>
      </c>
      <c r="V85" s="452"/>
      <c r="X85" s="158">
        <f>+IF(OP!$B$7=NT!$U$2,VM!AG85,0)</f>
        <v>0</v>
      </c>
      <c r="Y85" s="158">
        <f>+IF(OP!$B$7=NT!$U$2,VM!AH85,0)</f>
        <v>0</v>
      </c>
      <c r="Z85" s="158">
        <f>+IF(OP!$B$7=NT!$U$2,VM!AI85,0)</f>
        <v>0</v>
      </c>
      <c r="AA85" s="158">
        <f>+IF(OP!$B$7=NT!$U$2,VM!AJ85,0)</f>
        <v>0</v>
      </c>
      <c r="AB85" s="158">
        <f>+IF(OP!$B$7=NT!$U$2,VM!AK85,0)</f>
        <v>0</v>
      </c>
      <c r="AC85" s="158">
        <f>+IF(OP!$B$7=NT!$U$2,VM!AL85,0)</f>
        <v>0</v>
      </c>
      <c r="AD85" s="158">
        <f>+IF(OP!$B$7=NT!$U$2,VM!AM85,0)</f>
        <v>0</v>
      </c>
      <c r="AE85" s="158">
        <f>+IF(OP!$B$7=NT!$U$2,VM!AN85,0)</f>
        <v>0</v>
      </c>
      <c r="AF85" s="158">
        <f>+IF(OP!$B$7=NT!$U$2,VM!AO85,0)</f>
        <v>0</v>
      </c>
      <c r="AG85" s="158">
        <f>+IF(OP!$B$7=NT!$U$2,VM!AP85,0)</f>
        <v>0</v>
      </c>
      <c r="AH85" s="158">
        <f>+IF(OP!$B$7=NT!$U$2,VM!AQ85,0)</f>
        <v>0</v>
      </c>
      <c r="AI85" s="158">
        <f>+IF(OP!$B$7=NT!$U$2,VM!AR85,0)</f>
        <v>0</v>
      </c>
      <c r="AJ85" s="129"/>
      <c r="AL85" s="158">
        <f t="shared" si="94"/>
        <v>0</v>
      </c>
      <c r="AM85" s="158">
        <f t="shared" si="95"/>
        <v>0</v>
      </c>
      <c r="AN85" s="158">
        <f t="shared" si="96"/>
        <v>0</v>
      </c>
      <c r="AO85" s="158">
        <f t="shared" si="97"/>
        <v>0</v>
      </c>
      <c r="AP85" s="158">
        <f t="shared" si="98"/>
        <v>0</v>
      </c>
      <c r="AQ85" s="158">
        <f t="shared" si="99"/>
        <v>0</v>
      </c>
      <c r="AR85" s="158">
        <f t="shared" si="100"/>
        <v>0</v>
      </c>
      <c r="AS85" s="158">
        <f t="shared" si="101"/>
        <v>0</v>
      </c>
      <c r="AT85" s="158">
        <f t="shared" si="102"/>
        <v>0</v>
      </c>
      <c r="AU85" s="158">
        <f t="shared" si="103"/>
        <v>0</v>
      </c>
      <c r="AV85" s="158">
        <f t="shared" si="104"/>
        <v>0</v>
      </c>
      <c r="AW85" s="158">
        <f t="shared" si="105"/>
        <v>0</v>
      </c>
    </row>
    <row r="86" spans="2:49">
      <c r="B86" s="162" t="str">
        <f t="shared" si="91"/>
        <v>Nom Producte/Servei 7</v>
      </c>
      <c r="C86" s="195">
        <f t="shared" si="92"/>
        <v>0</v>
      </c>
      <c r="D86" s="222">
        <f>+D68+D68*OP!G16</f>
        <v>0</v>
      </c>
      <c r="E86" s="195">
        <f t="shared" si="93"/>
        <v>0</v>
      </c>
      <c r="F86" s="714">
        <f>+OP!$I$16</f>
        <v>0</v>
      </c>
      <c r="G86" s="158">
        <f t="shared" si="106"/>
        <v>0</v>
      </c>
      <c r="H86" s="133"/>
      <c r="J86" s="158">
        <f>IF(OP!$B$7=NT!$U$2,OP!BE53,0)</f>
        <v>0</v>
      </c>
      <c r="K86" s="158">
        <f>IF(OP!$B$7=NT!$U$2,OP!BF53,0)</f>
        <v>0</v>
      </c>
      <c r="L86" s="158">
        <f>IF(OP!$B$7=NT!$U$2,OP!BG53,0)</f>
        <v>0</v>
      </c>
      <c r="M86" s="158">
        <f>IF(OP!$B$7=NT!$U$2,OP!BH53,0)</f>
        <v>0</v>
      </c>
      <c r="N86" s="158">
        <f>IF(OP!$B$7=NT!$U$2,OP!BI53,0)</f>
        <v>0</v>
      </c>
      <c r="O86" s="158">
        <f>IF(OP!$B$7=NT!$U$2,OP!BJ53,0)</f>
        <v>0</v>
      </c>
      <c r="P86" s="158">
        <f>IF(OP!$B$7=NT!$U$2,OP!BK53,0)</f>
        <v>0</v>
      </c>
      <c r="Q86" s="158">
        <f>IF(OP!$B$7=NT!$U$2,OP!BL53,0)</f>
        <v>0</v>
      </c>
      <c r="R86" s="158">
        <f>IF(OP!$B$7=NT!$U$2,OP!BM53,0)</f>
        <v>0</v>
      </c>
      <c r="S86" s="158">
        <f>IF(OP!$B$7=NT!$U$2,OP!BN53,0)</f>
        <v>0</v>
      </c>
      <c r="T86" s="158">
        <f>IF(OP!$B$7=NT!$U$2,OP!BO53,0)</f>
        <v>0</v>
      </c>
      <c r="U86" s="195">
        <f>IF(OP!$B$7=NT!$U$2,OP!BP53,0)</f>
        <v>0</v>
      </c>
      <c r="V86" s="452"/>
      <c r="X86" s="158">
        <f>+IF(OP!$B$7=NT!$U$2,VM!AG86,0)</f>
        <v>0</v>
      </c>
      <c r="Y86" s="158">
        <f>+IF(OP!$B$7=NT!$U$2,VM!AH86,0)</f>
        <v>0</v>
      </c>
      <c r="Z86" s="158">
        <f>+IF(OP!$B$7=NT!$U$2,VM!AI86,0)</f>
        <v>0</v>
      </c>
      <c r="AA86" s="158">
        <f>+IF(OP!$B$7=NT!$U$2,VM!AJ86,0)</f>
        <v>0</v>
      </c>
      <c r="AB86" s="158">
        <f>+IF(OP!$B$7=NT!$U$2,VM!AK86,0)</f>
        <v>0</v>
      </c>
      <c r="AC86" s="158">
        <f>+IF(OP!$B$7=NT!$U$2,VM!AL86,0)</f>
        <v>0</v>
      </c>
      <c r="AD86" s="158">
        <f>+IF(OP!$B$7=NT!$U$2,VM!AM86,0)</f>
        <v>0</v>
      </c>
      <c r="AE86" s="158">
        <f>+IF(OP!$B$7=NT!$U$2,VM!AN86,0)</f>
        <v>0</v>
      </c>
      <c r="AF86" s="158">
        <f>+IF(OP!$B$7=NT!$U$2,VM!AO86,0)</f>
        <v>0</v>
      </c>
      <c r="AG86" s="158">
        <f>+IF(OP!$B$7=NT!$U$2,VM!AP86,0)</f>
        <v>0</v>
      </c>
      <c r="AH86" s="158">
        <f>+IF(OP!$B$7=NT!$U$2,VM!AQ86,0)</f>
        <v>0</v>
      </c>
      <c r="AI86" s="158">
        <f>+IF(OP!$B$7=NT!$U$2,VM!AR86,0)</f>
        <v>0</v>
      </c>
      <c r="AJ86" s="129"/>
      <c r="AL86" s="158">
        <f t="shared" si="94"/>
        <v>0</v>
      </c>
      <c r="AM86" s="158">
        <f t="shared" si="95"/>
        <v>0</v>
      </c>
      <c r="AN86" s="158">
        <f t="shared" si="96"/>
        <v>0</v>
      </c>
      <c r="AO86" s="158">
        <f t="shared" si="97"/>
        <v>0</v>
      </c>
      <c r="AP86" s="158">
        <f t="shared" si="98"/>
        <v>0</v>
      </c>
      <c r="AQ86" s="158">
        <f t="shared" si="99"/>
        <v>0</v>
      </c>
      <c r="AR86" s="158">
        <f t="shared" si="100"/>
        <v>0</v>
      </c>
      <c r="AS86" s="158">
        <f t="shared" si="101"/>
        <v>0</v>
      </c>
      <c r="AT86" s="158">
        <f t="shared" si="102"/>
        <v>0</v>
      </c>
      <c r="AU86" s="158">
        <f t="shared" si="103"/>
        <v>0</v>
      </c>
      <c r="AV86" s="158">
        <f t="shared" si="104"/>
        <v>0</v>
      </c>
      <c r="AW86" s="158">
        <f t="shared" si="105"/>
        <v>0</v>
      </c>
    </row>
    <row r="87" spans="2:49">
      <c r="B87" s="162" t="str">
        <f t="shared" si="91"/>
        <v>Nom Producte/Servei 8</v>
      </c>
      <c r="C87" s="195">
        <f t="shared" si="92"/>
        <v>0</v>
      </c>
      <c r="D87" s="222">
        <f>+D69+D69*OP!G17</f>
        <v>0</v>
      </c>
      <c r="E87" s="195">
        <f t="shared" si="93"/>
        <v>0</v>
      </c>
      <c r="F87" s="714">
        <f>+OP!$I$17</f>
        <v>0</v>
      </c>
      <c r="G87" s="158">
        <f t="shared" si="106"/>
        <v>0</v>
      </c>
      <c r="H87" s="133"/>
      <c r="J87" s="158">
        <f>IF(OP!$B$7=NT!$U$2,OP!BE54,0)</f>
        <v>0</v>
      </c>
      <c r="K87" s="158">
        <f>IF(OP!$B$7=NT!$U$2,OP!BF54,0)</f>
        <v>0</v>
      </c>
      <c r="L87" s="158">
        <f>IF(OP!$B$7=NT!$U$2,OP!BG54,0)</f>
        <v>0</v>
      </c>
      <c r="M87" s="158">
        <f>IF(OP!$B$7=NT!$U$2,OP!BH54,0)</f>
        <v>0</v>
      </c>
      <c r="N87" s="158">
        <f>IF(OP!$B$7=NT!$U$2,OP!BI54,0)</f>
        <v>0</v>
      </c>
      <c r="O87" s="158">
        <f>IF(OP!$B$7=NT!$U$2,OP!BJ54,0)</f>
        <v>0</v>
      </c>
      <c r="P87" s="158">
        <f>IF(OP!$B$7=NT!$U$2,OP!BK54,0)</f>
        <v>0</v>
      </c>
      <c r="Q87" s="158">
        <f>IF(OP!$B$7=NT!$U$2,OP!BL54,0)</f>
        <v>0</v>
      </c>
      <c r="R87" s="158">
        <f>IF(OP!$B$7=NT!$U$2,OP!BM54,0)</f>
        <v>0</v>
      </c>
      <c r="S87" s="158">
        <f>IF(OP!$B$7=NT!$U$2,OP!BN54,0)</f>
        <v>0</v>
      </c>
      <c r="T87" s="158">
        <f>IF(OP!$B$7=NT!$U$2,OP!BO54,0)</f>
        <v>0</v>
      </c>
      <c r="U87" s="195">
        <f>IF(OP!$B$7=NT!$U$2,OP!BP54,0)</f>
        <v>0</v>
      </c>
      <c r="V87" s="452"/>
      <c r="X87" s="158">
        <f>+IF(OP!$B$7=NT!$U$2,VM!AG87,0)</f>
        <v>0</v>
      </c>
      <c r="Y87" s="158">
        <f>+IF(OP!$B$7=NT!$U$2,VM!AH87,0)</f>
        <v>0</v>
      </c>
      <c r="Z87" s="158">
        <f>+IF(OP!$B$7=NT!$U$2,VM!AI87,0)</f>
        <v>0</v>
      </c>
      <c r="AA87" s="158">
        <f>+IF(OP!$B$7=NT!$U$2,VM!AJ87,0)</f>
        <v>0</v>
      </c>
      <c r="AB87" s="158">
        <f>+IF(OP!$B$7=NT!$U$2,VM!AK87,0)</f>
        <v>0</v>
      </c>
      <c r="AC87" s="158">
        <f>+IF(OP!$B$7=NT!$U$2,VM!AL87,0)</f>
        <v>0</v>
      </c>
      <c r="AD87" s="158">
        <f>+IF(OP!$B$7=NT!$U$2,VM!AM87,0)</f>
        <v>0</v>
      </c>
      <c r="AE87" s="158">
        <f>+IF(OP!$B$7=NT!$U$2,VM!AN87,0)</f>
        <v>0</v>
      </c>
      <c r="AF87" s="158">
        <f>+IF(OP!$B$7=NT!$U$2,VM!AO87,0)</f>
        <v>0</v>
      </c>
      <c r="AG87" s="158">
        <f>+IF(OP!$B$7=NT!$U$2,VM!AP87,0)</f>
        <v>0</v>
      </c>
      <c r="AH87" s="158">
        <f>+IF(OP!$B$7=NT!$U$2,VM!AQ87,0)</f>
        <v>0</v>
      </c>
      <c r="AI87" s="158">
        <f>+IF(OP!$B$7=NT!$U$2,VM!AR87,0)</f>
        <v>0</v>
      </c>
      <c r="AJ87" s="129"/>
      <c r="AL87" s="158">
        <f t="shared" si="94"/>
        <v>0</v>
      </c>
      <c r="AM87" s="158">
        <f t="shared" si="95"/>
        <v>0</v>
      </c>
      <c r="AN87" s="158">
        <f t="shared" si="96"/>
        <v>0</v>
      </c>
      <c r="AO87" s="158">
        <f t="shared" si="97"/>
        <v>0</v>
      </c>
      <c r="AP87" s="158">
        <f t="shared" si="98"/>
        <v>0</v>
      </c>
      <c r="AQ87" s="158">
        <f t="shared" si="99"/>
        <v>0</v>
      </c>
      <c r="AR87" s="158">
        <f t="shared" si="100"/>
        <v>0</v>
      </c>
      <c r="AS87" s="158">
        <f t="shared" si="101"/>
        <v>0</v>
      </c>
      <c r="AT87" s="158">
        <f t="shared" si="102"/>
        <v>0</v>
      </c>
      <c r="AU87" s="158">
        <f t="shared" si="103"/>
        <v>0</v>
      </c>
      <c r="AV87" s="158">
        <f t="shared" si="104"/>
        <v>0</v>
      </c>
      <c r="AW87" s="158">
        <f t="shared" si="105"/>
        <v>0</v>
      </c>
    </row>
    <row r="88" spans="2:49">
      <c r="B88" s="162" t="str">
        <f t="shared" si="91"/>
        <v>Nom Producte/Servei 9</v>
      </c>
      <c r="C88" s="195">
        <f t="shared" si="92"/>
        <v>0</v>
      </c>
      <c r="D88" s="222">
        <f>+D70+D70*OP!G18</f>
        <v>0</v>
      </c>
      <c r="E88" s="195">
        <f t="shared" si="93"/>
        <v>0</v>
      </c>
      <c r="F88" s="714">
        <f>+OP!$I$18</f>
        <v>0</v>
      </c>
      <c r="G88" s="158">
        <f t="shared" si="106"/>
        <v>0</v>
      </c>
      <c r="H88" s="133"/>
      <c r="J88" s="158">
        <f>IF(OP!$B$7=NT!$U$2,OP!BE55,0)</f>
        <v>0</v>
      </c>
      <c r="K88" s="158">
        <f>IF(OP!$B$7=NT!$U$2,OP!BF55,0)</f>
        <v>0</v>
      </c>
      <c r="L88" s="158">
        <f>IF(OP!$B$7=NT!$U$2,OP!BG55,0)</f>
        <v>0</v>
      </c>
      <c r="M88" s="158">
        <f>IF(OP!$B$7=NT!$U$2,OP!BH55,0)</f>
        <v>0</v>
      </c>
      <c r="N88" s="158">
        <f>IF(OP!$B$7=NT!$U$2,OP!BI55,0)</f>
        <v>0</v>
      </c>
      <c r="O88" s="158">
        <f>IF(OP!$B$7=NT!$U$2,OP!BJ55,0)</f>
        <v>0</v>
      </c>
      <c r="P88" s="158">
        <f>IF(OP!$B$7=NT!$U$2,OP!BK55,0)</f>
        <v>0</v>
      </c>
      <c r="Q88" s="158">
        <f>IF(OP!$B$7=NT!$U$2,OP!BL55,0)</f>
        <v>0</v>
      </c>
      <c r="R88" s="158">
        <f>IF(OP!$B$7=NT!$U$2,OP!BM55,0)</f>
        <v>0</v>
      </c>
      <c r="S88" s="158">
        <f>IF(OP!$B$7=NT!$U$2,OP!BN55,0)</f>
        <v>0</v>
      </c>
      <c r="T88" s="158">
        <f>IF(OP!$B$7=NT!$U$2,OP!BO55,0)</f>
        <v>0</v>
      </c>
      <c r="U88" s="195">
        <f>IF(OP!$B$7=NT!$U$2,OP!BP55,0)</f>
        <v>0</v>
      </c>
      <c r="V88" s="452"/>
      <c r="X88" s="158">
        <f>+IF(OP!$B$7=NT!$U$2,VM!AG88,0)</f>
        <v>0</v>
      </c>
      <c r="Y88" s="158">
        <f>+IF(OP!$B$7=NT!$U$2,VM!AH88,0)</f>
        <v>0</v>
      </c>
      <c r="Z88" s="158">
        <f>+IF(OP!$B$7=NT!$U$2,VM!AI88,0)</f>
        <v>0</v>
      </c>
      <c r="AA88" s="158">
        <f>+IF(OP!$B$7=NT!$U$2,VM!AJ88,0)</f>
        <v>0</v>
      </c>
      <c r="AB88" s="158">
        <f>+IF(OP!$B$7=NT!$U$2,VM!AK88,0)</f>
        <v>0</v>
      </c>
      <c r="AC88" s="158">
        <f>+IF(OP!$B$7=NT!$U$2,VM!AL88,0)</f>
        <v>0</v>
      </c>
      <c r="AD88" s="158">
        <f>+IF(OP!$B$7=NT!$U$2,VM!AM88,0)</f>
        <v>0</v>
      </c>
      <c r="AE88" s="158">
        <f>+IF(OP!$B$7=NT!$U$2,VM!AN88,0)</f>
        <v>0</v>
      </c>
      <c r="AF88" s="158">
        <f>+IF(OP!$B$7=NT!$U$2,VM!AO88,0)</f>
        <v>0</v>
      </c>
      <c r="AG88" s="158">
        <f>+IF(OP!$B$7=NT!$U$2,VM!AP88,0)</f>
        <v>0</v>
      </c>
      <c r="AH88" s="158">
        <f>+IF(OP!$B$7=NT!$U$2,VM!AQ88,0)</f>
        <v>0</v>
      </c>
      <c r="AI88" s="158">
        <f>+IF(OP!$B$7=NT!$U$2,VM!AR88,0)</f>
        <v>0</v>
      </c>
      <c r="AJ88" s="129"/>
      <c r="AL88" s="158">
        <f t="shared" si="94"/>
        <v>0</v>
      </c>
      <c r="AM88" s="158">
        <f t="shared" si="95"/>
        <v>0</v>
      </c>
      <c r="AN88" s="158">
        <f t="shared" si="96"/>
        <v>0</v>
      </c>
      <c r="AO88" s="158">
        <f t="shared" si="97"/>
        <v>0</v>
      </c>
      <c r="AP88" s="158">
        <f t="shared" si="98"/>
        <v>0</v>
      </c>
      <c r="AQ88" s="158">
        <f t="shared" si="99"/>
        <v>0</v>
      </c>
      <c r="AR88" s="158">
        <f t="shared" si="100"/>
        <v>0</v>
      </c>
      <c r="AS88" s="158">
        <f t="shared" si="101"/>
        <v>0</v>
      </c>
      <c r="AT88" s="158">
        <f t="shared" si="102"/>
        <v>0</v>
      </c>
      <c r="AU88" s="158">
        <f t="shared" si="103"/>
        <v>0</v>
      </c>
      <c r="AV88" s="158">
        <f t="shared" si="104"/>
        <v>0</v>
      </c>
      <c r="AW88" s="158">
        <f t="shared" si="105"/>
        <v>0</v>
      </c>
    </row>
    <row r="89" spans="2:49">
      <c r="B89" s="162" t="str">
        <f t="shared" si="91"/>
        <v>Nom Producte/Servei 10</v>
      </c>
      <c r="C89" s="195">
        <f t="shared" si="92"/>
        <v>0</v>
      </c>
      <c r="D89" s="222">
        <f>+D71+D71*OP!G19</f>
        <v>0</v>
      </c>
      <c r="E89" s="195">
        <f t="shared" si="93"/>
        <v>0</v>
      </c>
      <c r="F89" s="714">
        <f>+OP!$I$19</f>
        <v>0</v>
      </c>
      <c r="G89" s="158">
        <f t="shared" si="106"/>
        <v>0</v>
      </c>
      <c r="H89" s="133"/>
      <c r="J89" s="158">
        <f>IF(OP!$B$7=NT!$U$2,OP!BE56,0)</f>
        <v>0</v>
      </c>
      <c r="K89" s="158">
        <f>IF(OP!$B$7=NT!$U$2,OP!BF56,0)</f>
        <v>0</v>
      </c>
      <c r="L89" s="158">
        <f>IF(OP!$B$7=NT!$U$2,OP!BG56,0)</f>
        <v>0</v>
      </c>
      <c r="M89" s="158">
        <f>IF(OP!$B$7=NT!$U$2,OP!BH56,0)</f>
        <v>0</v>
      </c>
      <c r="N89" s="158">
        <f>IF(OP!$B$7=NT!$U$2,OP!BI56,0)</f>
        <v>0</v>
      </c>
      <c r="O89" s="158">
        <f>IF(OP!$B$7=NT!$U$2,OP!BJ56,0)</f>
        <v>0</v>
      </c>
      <c r="P89" s="158">
        <f>IF(OP!$B$7=NT!$U$2,OP!BK56,0)</f>
        <v>0</v>
      </c>
      <c r="Q89" s="158">
        <f>IF(OP!$B$7=NT!$U$2,OP!BL56,0)</f>
        <v>0</v>
      </c>
      <c r="R89" s="158">
        <f>IF(OP!$B$7=NT!$U$2,OP!BM56,0)</f>
        <v>0</v>
      </c>
      <c r="S89" s="158">
        <f>IF(OP!$B$7=NT!$U$2,OP!BN56,0)</f>
        <v>0</v>
      </c>
      <c r="T89" s="158">
        <f>IF(OP!$B$7=NT!$U$2,OP!BO56,0)</f>
        <v>0</v>
      </c>
      <c r="U89" s="195">
        <f>IF(OP!$B$7=NT!$U$2,OP!BP56,0)</f>
        <v>0</v>
      </c>
      <c r="V89" s="452"/>
      <c r="X89" s="158">
        <f>+IF(OP!$B$7=NT!$U$2,VM!AG89,0)</f>
        <v>0</v>
      </c>
      <c r="Y89" s="158">
        <f>+IF(OP!$B$7=NT!$U$2,VM!AH89,0)</f>
        <v>0</v>
      </c>
      <c r="Z89" s="158">
        <f>+IF(OP!$B$7=NT!$U$2,VM!AI89,0)</f>
        <v>0</v>
      </c>
      <c r="AA89" s="158">
        <f>+IF(OP!$B$7=NT!$U$2,VM!AJ89,0)</f>
        <v>0</v>
      </c>
      <c r="AB89" s="158">
        <f>+IF(OP!$B$7=NT!$U$2,VM!AK89,0)</f>
        <v>0</v>
      </c>
      <c r="AC89" s="158">
        <f>+IF(OP!$B$7=NT!$U$2,VM!AL89,0)</f>
        <v>0</v>
      </c>
      <c r="AD89" s="158">
        <f>+IF(OP!$B$7=NT!$U$2,VM!AM89,0)</f>
        <v>0</v>
      </c>
      <c r="AE89" s="158">
        <f>+IF(OP!$B$7=NT!$U$2,VM!AN89,0)</f>
        <v>0</v>
      </c>
      <c r="AF89" s="158">
        <f>+IF(OP!$B$7=NT!$U$2,VM!AO89,0)</f>
        <v>0</v>
      </c>
      <c r="AG89" s="158">
        <f>+IF(OP!$B$7=NT!$U$2,VM!AP89,0)</f>
        <v>0</v>
      </c>
      <c r="AH89" s="158">
        <f>+IF(OP!$B$7=NT!$U$2,VM!AQ89,0)</f>
        <v>0</v>
      </c>
      <c r="AI89" s="158">
        <f>+IF(OP!$B$7=NT!$U$2,VM!AR89,0)</f>
        <v>0</v>
      </c>
      <c r="AJ89" s="129"/>
      <c r="AL89" s="158">
        <f t="shared" si="94"/>
        <v>0</v>
      </c>
      <c r="AM89" s="158">
        <f t="shared" si="95"/>
        <v>0</v>
      </c>
      <c r="AN89" s="158">
        <f t="shared" si="96"/>
        <v>0</v>
      </c>
      <c r="AO89" s="158">
        <f t="shared" si="97"/>
        <v>0</v>
      </c>
      <c r="AP89" s="158">
        <f t="shared" si="98"/>
        <v>0</v>
      </c>
      <c r="AQ89" s="158">
        <f t="shared" si="99"/>
        <v>0</v>
      </c>
      <c r="AR89" s="158">
        <f t="shared" si="100"/>
        <v>0</v>
      </c>
      <c r="AS89" s="158">
        <f t="shared" si="101"/>
        <v>0</v>
      </c>
      <c r="AT89" s="158">
        <f t="shared" si="102"/>
        <v>0</v>
      </c>
      <c r="AU89" s="158">
        <f t="shared" si="103"/>
        <v>0</v>
      </c>
      <c r="AV89" s="158">
        <f t="shared" si="104"/>
        <v>0</v>
      </c>
      <c r="AW89" s="158">
        <f t="shared" si="105"/>
        <v>0</v>
      </c>
    </row>
    <row r="90" spans="2:49">
      <c r="B90" s="162" t="str">
        <f t="shared" si="91"/>
        <v>Nom Producte/Servei 11</v>
      </c>
      <c r="C90" s="195">
        <f t="shared" si="92"/>
        <v>0</v>
      </c>
      <c r="D90" s="222">
        <f>+D72+D72*OP!G20</f>
        <v>0</v>
      </c>
      <c r="E90" s="195">
        <f t="shared" si="93"/>
        <v>0</v>
      </c>
      <c r="F90" s="714">
        <f>+OP!$I$20</f>
        <v>0</v>
      </c>
      <c r="G90" s="158">
        <f t="shared" si="106"/>
        <v>0</v>
      </c>
      <c r="H90" s="133"/>
      <c r="J90" s="158">
        <f>IF(OP!$B$7=NT!$U$2,OP!BE57,0)</f>
        <v>0</v>
      </c>
      <c r="K90" s="158">
        <f>IF(OP!$B$7=NT!$U$2,OP!BF57,0)</f>
        <v>0</v>
      </c>
      <c r="L90" s="158">
        <f>IF(OP!$B$7=NT!$U$2,OP!BG57,0)</f>
        <v>0</v>
      </c>
      <c r="M90" s="158">
        <f>IF(OP!$B$7=NT!$U$2,OP!BH57,0)</f>
        <v>0</v>
      </c>
      <c r="N90" s="158">
        <f>IF(OP!$B$7=NT!$U$2,OP!BI57,0)</f>
        <v>0</v>
      </c>
      <c r="O90" s="158">
        <f>IF(OP!$B$7=NT!$U$2,OP!BJ57,0)</f>
        <v>0</v>
      </c>
      <c r="P90" s="158">
        <f>IF(OP!$B$7=NT!$U$2,OP!BK57,0)</f>
        <v>0</v>
      </c>
      <c r="Q90" s="158">
        <f>IF(OP!$B$7=NT!$U$2,OP!BL57,0)</f>
        <v>0</v>
      </c>
      <c r="R90" s="158">
        <f>IF(OP!$B$7=NT!$U$2,OP!BM57,0)</f>
        <v>0</v>
      </c>
      <c r="S90" s="158">
        <f>IF(OP!$B$7=NT!$U$2,OP!BN57,0)</f>
        <v>0</v>
      </c>
      <c r="T90" s="158">
        <f>IF(OP!$B$7=NT!$U$2,OP!BO57,0)</f>
        <v>0</v>
      </c>
      <c r="U90" s="195">
        <f>IF(OP!$B$7=NT!$U$2,OP!BP57,0)</f>
        <v>0</v>
      </c>
      <c r="V90" s="452"/>
      <c r="X90" s="158">
        <f>+IF(OP!$B$7=NT!$U$2,VM!AG90,0)</f>
        <v>0</v>
      </c>
      <c r="Y90" s="158">
        <f>+IF(OP!$B$7=NT!$U$2,VM!AH90,0)</f>
        <v>0</v>
      </c>
      <c r="Z90" s="158">
        <f>+IF(OP!$B$7=NT!$U$2,VM!AI90,0)</f>
        <v>0</v>
      </c>
      <c r="AA90" s="158">
        <f>+IF(OP!$B$7=NT!$U$2,VM!AJ90,0)</f>
        <v>0</v>
      </c>
      <c r="AB90" s="158">
        <f>+IF(OP!$B$7=NT!$U$2,VM!AK90,0)</f>
        <v>0</v>
      </c>
      <c r="AC90" s="158">
        <f>+IF(OP!$B$7=NT!$U$2,VM!AL90,0)</f>
        <v>0</v>
      </c>
      <c r="AD90" s="158">
        <f>+IF(OP!$B$7=NT!$U$2,VM!AM90,0)</f>
        <v>0</v>
      </c>
      <c r="AE90" s="158">
        <f>+IF(OP!$B$7=NT!$U$2,VM!AN90,0)</f>
        <v>0</v>
      </c>
      <c r="AF90" s="158">
        <f>+IF(OP!$B$7=NT!$U$2,VM!AO90,0)</f>
        <v>0</v>
      </c>
      <c r="AG90" s="158">
        <f>+IF(OP!$B$7=NT!$U$2,VM!AP90,0)</f>
        <v>0</v>
      </c>
      <c r="AH90" s="158">
        <f>+IF(OP!$B$7=NT!$U$2,VM!AQ90,0)</f>
        <v>0</v>
      </c>
      <c r="AI90" s="158">
        <f>+IF(OP!$B$7=NT!$U$2,VM!AR90,0)</f>
        <v>0</v>
      </c>
      <c r="AJ90" s="129"/>
      <c r="AL90" s="158">
        <f t="shared" si="94"/>
        <v>0</v>
      </c>
      <c r="AM90" s="158">
        <f t="shared" si="95"/>
        <v>0</v>
      </c>
      <c r="AN90" s="158">
        <f t="shared" si="96"/>
        <v>0</v>
      </c>
      <c r="AO90" s="158">
        <f t="shared" si="97"/>
        <v>0</v>
      </c>
      <c r="AP90" s="158">
        <f t="shared" si="98"/>
        <v>0</v>
      </c>
      <c r="AQ90" s="158">
        <f t="shared" si="99"/>
        <v>0</v>
      </c>
      <c r="AR90" s="158">
        <f t="shared" si="100"/>
        <v>0</v>
      </c>
      <c r="AS90" s="158">
        <f t="shared" si="101"/>
        <v>0</v>
      </c>
      <c r="AT90" s="158">
        <f t="shared" si="102"/>
        <v>0</v>
      </c>
      <c r="AU90" s="158">
        <f t="shared" si="103"/>
        <v>0</v>
      </c>
      <c r="AV90" s="158">
        <f t="shared" si="104"/>
        <v>0</v>
      </c>
      <c r="AW90" s="158">
        <f t="shared" si="105"/>
        <v>0</v>
      </c>
    </row>
    <row r="91" spans="2:49">
      <c r="B91" s="162" t="str">
        <f t="shared" si="91"/>
        <v>Nom Producte/Servei 12</v>
      </c>
      <c r="C91" s="195">
        <f t="shared" si="92"/>
        <v>0</v>
      </c>
      <c r="D91" s="222">
        <f>+D73+D73*OP!G21</f>
        <v>0</v>
      </c>
      <c r="E91" s="195">
        <f t="shared" si="93"/>
        <v>0</v>
      </c>
      <c r="F91" s="714">
        <f>+OP!$I$21</f>
        <v>0</v>
      </c>
      <c r="G91" s="158">
        <f t="shared" si="106"/>
        <v>0</v>
      </c>
      <c r="H91" s="133"/>
      <c r="J91" s="158">
        <f>IF(OP!$B$7=NT!$U$2,OP!BE58,0)</f>
        <v>0</v>
      </c>
      <c r="K91" s="158">
        <f>IF(OP!$B$7=NT!$U$2,OP!BF58,0)</f>
        <v>0</v>
      </c>
      <c r="L91" s="158">
        <f>IF(OP!$B$7=NT!$U$2,OP!BG58,0)</f>
        <v>0</v>
      </c>
      <c r="M91" s="158">
        <f>IF(OP!$B$7=NT!$U$2,OP!BH58,0)</f>
        <v>0</v>
      </c>
      <c r="N91" s="158">
        <f>IF(OP!$B$7=NT!$U$2,OP!BI58,0)</f>
        <v>0</v>
      </c>
      <c r="O91" s="158">
        <f>IF(OP!$B$7=NT!$U$2,OP!BJ58,0)</f>
        <v>0</v>
      </c>
      <c r="P91" s="158">
        <f>IF(OP!$B$7=NT!$U$2,OP!BK58,0)</f>
        <v>0</v>
      </c>
      <c r="Q91" s="158">
        <f>IF(OP!$B$7=NT!$U$2,OP!BL58,0)</f>
        <v>0</v>
      </c>
      <c r="R91" s="158">
        <f>IF(OP!$B$7=NT!$U$2,OP!BM58,0)</f>
        <v>0</v>
      </c>
      <c r="S91" s="158">
        <f>IF(OP!$B$7=NT!$U$2,OP!BN58,0)</f>
        <v>0</v>
      </c>
      <c r="T91" s="158">
        <f>IF(OP!$B$7=NT!$U$2,OP!BO58,0)</f>
        <v>0</v>
      </c>
      <c r="U91" s="195">
        <f>IF(OP!$B$7=NT!$U$2,OP!BP58,0)</f>
        <v>0</v>
      </c>
      <c r="V91" s="452"/>
      <c r="X91" s="158">
        <f>+IF(OP!$B$7=NT!$U$2,VM!AG91,0)</f>
        <v>0</v>
      </c>
      <c r="Y91" s="158">
        <f>+IF(OP!$B$7=NT!$U$2,VM!AH91,0)</f>
        <v>0</v>
      </c>
      <c r="Z91" s="158">
        <f>+IF(OP!$B$7=NT!$U$2,VM!AI91,0)</f>
        <v>0</v>
      </c>
      <c r="AA91" s="158">
        <f>+IF(OP!$B$7=NT!$U$2,VM!AJ91,0)</f>
        <v>0</v>
      </c>
      <c r="AB91" s="158">
        <f>+IF(OP!$B$7=NT!$U$2,VM!AK91,0)</f>
        <v>0</v>
      </c>
      <c r="AC91" s="158">
        <f>+IF(OP!$B$7=NT!$U$2,VM!AL91,0)</f>
        <v>0</v>
      </c>
      <c r="AD91" s="158">
        <f>+IF(OP!$B$7=NT!$U$2,VM!AM91,0)</f>
        <v>0</v>
      </c>
      <c r="AE91" s="158">
        <f>+IF(OP!$B$7=NT!$U$2,VM!AN91,0)</f>
        <v>0</v>
      </c>
      <c r="AF91" s="158">
        <f>+IF(OP!$B$7=NT!$U$2,VM!AO91,0)</f>
        <v>0</v>
      </c>
      <c r="AG91" s="158">
        <f>+IF(OP!$B$7=NT!$U$2,VM!AP91,0)</f>
        <v>0</v>
      </c>
      <c r="AH91" s="158">
        <f>+IF(OP!$B$7=NT!$U$2,VM!AQ91,0)</f>
        <v>0</v>
      </c>
      <c r="AI91" s="158">
        <f>+IF(OP!$B$7=NT!$U$2,VM!AR91,0)</f>
        <v>0</v>
      </c>
      <c r="AJ91" s="129"/>
      <c r="AL91" s="158">
        <f t="shared" si="94"/>
        <v>0</v>
      </c>
      <c r="AM91" s="158">
        <f t="shared" si="95"/>
        <v>0</v>
      </c>
      <c r="AN91" s="158">
        <f t="shared" si="96"/>
        <v>0</v>
      </c>
      <c r="AO91" s="158">
        <f t="shared" si="97"/>
        <v>0</v>
      </c>
      <c r="AP91" s="158">
        <f t="shared" si="98"/>
        <v>0</v>
      </c>
      <c r="AQ91" s="158">
        <f t="shared" si="99"/>
        <v>0</v>
      </c>
      <c r="AR91" s="158">
        <f t="shared" si="100"/>
        <v>0</v>
      </c>
      <c r="AS91" s="158">
        <f t="shared" si="101"/>
        <v>0</v>
      </c>
      <c r="AT91" s="158">
        <f t="shared" si="102"/>
        <v>0</v>
      </c>
      <c r="AU91" s="158">
        <f t="shared" si="103"/>
        <v>0</v>
      </c>
      <c r="AV91" s="158">
        <f t="shared" si="104"/>
        <v>0</v>
      </c>
      <c r="AW91" s="158">
        <f t="shared" si="105"/>
        <v>0</v>
      </c>
    </row>
    <row r="92" spans="2:49">
      <c r="B92" s="162" t="str">
        <f t="shared" si="91"/>
        <v>Nom Producte/Servei 13</v>
      </c>
      <c r="C92" s="195">
        <f t="shared" si="92"/>
        <v>0</v>
      </c>
      <c r="D92" s="222">
        <f>+D74+D74*OP!G22</f>
        <v>0</v>
      </c>
      <c r="E92" s="195">
        <f t="shared" si="93"/>
        <v>0</v>
      </c>
      <c r="F92" s="714">
        <f>+OP!$I$22</f>
        <v>0</v>
      </c>
      <c r="G92" s="158">
        <f t="shared" si="106"/>
        <v>0</v>
      </c>
      <c r="H92" s="133"/>
      <c r="J92" s="158">
        <f>IF(OP!$B$7=NT!$U$2,OP!BE59,0)</f>
        <v>0</v>
      </c>
      <c r="K92" s="158">
        <f>IF(OP!$B$7=NT!$U$2,OP!BF59,0)</f>
        <v>0</v>
      </c>
      <c r="L92" s="158">
        <f>IF(OP!$B$7=NT!$U$2,OP!BG59,0)</f>
        <v>0</v>
      </c>
      <c r="M92" s="158">
        <f>IF(OP!$B$7=NT!$U$2,OP!BH59,0)</f>
        <v>0</v>
      </c>
      <c r="N92" s="158">
        <f>IF(OP!$B$7=NT!$U$2,OP!BI59,0)</f>
        <v>0</v>
      </c>
      <c r="O92" s="158">
        <f>IF(OP!$B$7=NT!$U$2,OP!BJ59,0)</f>
        <v>0</v>
      </c>
      <c r="P92" s="158">
        <f>IF(OP!$B$7=NT!$U$2,OP!BK59,0)</f>
        <v>0</v>
      </c>
      <c r="Q92" s="158">
        <f>IF(OP!$B$7=NT!$U$2,OP!BL59,0)</f>
        <v>0</v>
      </c>
      <c r="R92" s="158">
        <f>IF(OP!$B$7=NT!$U$2,OP!BM59,0)</f>
        <v>0</v>
      </c>
      <c r="S92" s="158">
        <f>IF(OP!$B$7=NT!$U$2,OP!BN59,0)</f>
        <v>0</v>
      </c>
      <c r="T92" s="158">
        <f>IF(OP!$B$7=NT!$U$2,OP!BO59,0)</f>
        <v>0</v>
      </c>
      <c r="U92" s="195">
        <f>IF(OP!$B$7=NT!$U$2,OP!BP59,0)</f>
        <v>0</v>
      </c>
      <c r="V92" s="452"/>
      <c r="X92" s="158">
        <f>+IF(OP!$B$7=NT!$U$2,VM!AG92,0)</f>
        <v>0</v>
      </c>
      <c r="Y92" s="158">
        <f>+IF(OP!$B$7=NT!$U$2,VM!AH92,0)</f>
        <v>0</v>
      </c>
      <c r="Z92" s="158">
        <f>+IF(OP!$B$7=NT!$U$2,VM!AI92,0)</f>
        <v>0</v>
      </c>
      <c r="AA92" s="158">
        <f>+IF(OP!$B$7=NT!$U$2,VM!AJ92,0)</f>
        <v>0</v>
      </c>
      <c r="AB92" s="158">
        <f>+IF(OP!$B$7=NT!$U$2,VM!AK92,0)</f>
        <v>0</v>
      </c>
      <c r="AC92" s="158">
        <f>+IF(OP!$B$7=NT!$U$2,VM!AL92,0)</f>
        <v>0</v>
      </c>
      <c r="AD92" s="158">
        <f>+IF(OP!$B$7=NT!$U$2,VM!AM92,0)</f>
        <v>0</v>
      </c>
      <c r="AE92" s="158">
        <f>+IF(OP!$B$7=NT!$U$2,VM!AN92,0)</f>
        <v>0</v>
      </c>
      <c r="AF92" s="158">
        <f>+IF(OP!$B$7=NT!$U$2,VM!AO92,0)</f>
        <v>0</v>
      </c>
      <c r="AG92" s="158">
        <f>+IF(OP!$B$7=NT!$U$2,VM!AP92,0)</f>
        <v>0</v>
      </c>
      <c r="AH92" s="158">
        <f>+IF(OP!$B$7=NT!$U$2,VM!AQ92,0)</f>
        <v>0</v>
      </c>
      <c r="AI92" s="158">
        <f>+IF(OP!$B$7=NT!$U$2,VM!AR92,0)</f>
        <v>0</v>
      </c>
      <c r="AJ92" s="129"/>
      <c r="AL92" s="158">
        <f t="shared" si="94"/>
        <v>0</v>
      </c>
      <c r="AM92" s="158">
        <f t="shared" si="95"/>
        <v>0</v>
      </c>
      <c r="AN92" s="158">
        <f t="shared" si="96"/>
        <v>0</v>
      </c>
      <c r="AO92" s="158">
        <f t="shared" si="97"/>
        <v>0</v>
      </c>
      <c r="AP92" s="158">
        <f t="shared" si="98"/>
        <v>0</v>
      </c>
      <c r="AQ92" s="158">
        <f t="shared" si="99"/>
        <v>0</v>
      </c>
      <c r="AR92" s="158">
        <f t="shared" si="100"/>
        <v>0</v>
      </c>
      <c r="AS92" s="158">
        <f t="shared" si="101"/>
        <v>0</v>
      </c>
      <c r="AT92" s="158">
        <f t="shared" si="102"/>
        <v>0</v>
      </c>
      <c r="AU92" s="158">
        <f t="shared" si="103"/>
        <v>0</v>
      </c>
      <c r="AV92" s="158">
        <f t="shared" si="104"/>
        <v>0</v>
      </c>
      <c r="AW92" s="158">
        <f t="shared" si="105"/>
        <v>0</v>
      </c>
    </row>
    <row r="93" spans="2:49">
      <c r="B93" s="162" t="str">
        <f t="shared" si="91"/>
        <v>Nom Producte/Servei 14</v>
      </c>
      <c r="C93" s="195">
        <f t="shared" si="92"/>
        <v>0</v>
      </c>
      <c r="D93" s="222">
        <f>+D75+D75*OP!G23</f>
        <v>0</v>
      </c>
      <c r="E93" s="195">
        <f t="shared" si="93"/>
        <v>0</v>
      </c>
      <c r="F93" s="714">
        <f>+OP!$I$23</f>
        <v>0</v>
      </c>
      <c r="G93" s="158">
        <f t="shared" si="106"/>
        <v>0</v>
      </c>
      <c r="H93" s="133"/>
      <c r="J93" s="158">
        <f>IF(OP!$B$7=NT!$U$2,OP!BE60,0)</f>
        <v>0</v>
      </c>
      <c r="K93" s="158">
        <f>IF(OP!$B$7=NT!$U$2,OP!BF60,0)</f>
        <v>0</v>
      </c>
      <c r="L93" s="158">
        <f>IF(OP!$B$7=NT!$U$2,OP!BG60,0)</f>
        <v>0</v>
      </c>
      <c r="M93" s="158">
        <f>IF(OP!$B$7=NT!$U$2,OP!BH60,0)</f>
        <v>0</v>
      </c>
      <c r="N93" s="158">
        <f>IF(OP!$B$7=NT!$U$2,OP!BI60,0)</f>
        <v>0</v>
      </c>
      <c r="O93" s="158">
        <f>IF(OP!$B$7=NT!$U$2,OP!BJ60,0)</f>
        <v>0</v>
      </c>
      <c r="P93" s="158">
        <f>IF(OP!$B$7=NT!$U$2,OP!BK60,0)</f>
        <v>0</v>
      </c>
      <c r="Q93" s="158">
        <f>IF(OP!$B$7=NT!$U$2,OP!BL60,0)</f>
        <v>0</v>
      </c>
      <c r="R93" s="158">
        <f>IF(OP!$B$7=NT!$U$2,OP!BM60,0)</f>
        <v>0</v>
      </c>
      <c r="S93" s="158">
        <f>IF(OP!$B$7=NT!$U$2,OP!BN60,0)</f>
        <v>0</v>
      </c>
      <c r="T93" s="158">
        <f>IF(OP!$B$7=NT!$U$2,OP!BO60,0)</f>
        <v>0</v>
      </c>
      <c r="U93" s="195">
        <f>IF(OP!$B$7=NT!$U$2,OP!BP60,0)</f>
        <v>0</v>
      </c>
      <c r="V93" s="452"/>
      <c r="X93" s="158">
        <f>+IF(OP!$B$7=NT!$U$2,VM!AG93,0)</f>
        <v>0</v>
      </c>
      <c r="Y93" s="158">
        <f>+IF(OP!$B$7=NT!$U$2,VM!AH93,0)</f>
        <v>0</v>
      </c>
      <c r="Z93" s="158">
        <f>+IF(OP!$B$7=NT!$U$2,VM!AI93,0)</f>
        <v>0</v>
      </c>
      <c r="AA93" s="158">
        <f>+IF(OP!$B$7=NT!$U$2,VM!AJ93,0)</f>
        <v>0</v>
      </c>
      <c r="AB93" s="158">
        <f>+IF(OP!$B$7=NT!$U$2,VM!AK93,0)</f>
        <v>0</v>
      </c>
      <c r="AC93" s="158">
        <f>+IF(OP!$B$7=NT!$U$2,VM!AL93,0)</f>
        <v>0</v>
      </c>
      <c r="AD93" s="158">
        <f>+IF(OP!$B$7=NT!$U$2,VM!AM93,0)</f>
        <v>0</v>
      </c>
      <c r="AE93" s="158">
        <f>+IF(OP!$B$7=NT!$U$2,VM!AN93,0)</f>
        <v>0</v>
      </c>
      <c r="AF93" s="158">
        <f>+IF(OP!$B$7=NT!$U$2,VM!AO93,0)</f>
        <v>0</v>
      </c>
      <c r="AG93" s="158">
        <f>+IF(OP!$B$7=NT!$U$2,VM!AP93,0)</f>
        <v>0</v>
      </c>
      <c r="AH93" s="158">
        <f>+IF(OP!$B$7=NT!$U$2,VM!AQ93,0)</f>
        <v>0</v>
      </c>
      <c r="AI93" s="158">
        <f>+IF(OP!$B$7=NT!$U$2,VM!AR93,0)</f>
        <v>0</v>
      </c>
      <c r="AJ93" s="129"/>
      <c r="AL93" s="158">
        <f t="shared" si="94"/>
        <v>0</v>
      </c>
      <c r="AM93" s="158">
        <f t="shared" si="95"/>
        <v>0</v>
      </c>
      <c r="AN93" s="158">
        <f t="shared" si="96"/>
        <v>0</v>
      </c>
      <c r="AO93" s="158">
        <f t="shared" si="97"/>
        <v>0</v>
      </c>
      <c r="AP93" s="158">
        <f t="shared" si="98"/>
        <v>0</v>
      </c>
      <c r="AQ93" s="158">
        <f t="shared" si="99"/>
        <v>0</v>
      </c>
      <c r="AR93" s="158">
        <f t="shared" si="100"/>
        <v>0</v>
      </c>
      <c r="AS93" s="158">
        <f t="shared" si="101"/>
        <v>0</v>
      </c>
      <c r="AT93" s="158">
        <f t="shared" si="102"/>
        <v>0</v>
      </c>
      <c r="AU93" s="158">
        <f t="shared" si="103"/>
        <v>0</v>
      </c>
      <c r="AV93" s="158">
        <f t="shared" si="104"/>
        <v>0</v>
      </c>
      <c r="AW93" s="158">
        <f t="shared" si="105"/>
        <v>0</v>
      </c>
    </row>
    <row r="94" spans="2:49">
      <c r="B94" s="162" t="str">
        <f t="shared" si="91"/>
        <v>Nom Producte/Servei 15</v>
      </c>
      <c r="C94" s="195">
        <f t="shared" si="92"/>
        <v>0</v>
      </c>
      <c r="D94" s="222">
        <f>+D76+D76*OP!G24</f>
        <v>0</v>
      </c>
      <c r="E94" s="195">
        <f t="shared" si="93"/>
        <v>0</v>
      </c>
      <c r="F94" s="714">
        <f>+OP!$I$24</f>
        <v>0</v>
      </c>
      <c r="G94" s="158">
        <f t="shared" si="106"/>
        <v>0</v>
      </c>
      <c r="H94" s="133"/>
      <c r="J94" s="158">
        <f>IF(OP!$B$7=NT!$U$2,OP!BE61,0)</f>
        <v>0</v>
      </c>
      <c r="K94" s="158">
        <f>IF(OP!$B$7=NT!$U$2,OP!BF61,0)</f>
        <v>0</v>
      </c>
      <c r="L94" s="158">
        <f>IF(OP!$B$7=NT!$U$2,OP!BG61,0)</f>
        <v>0</v>
      </c>
      <c r="M94" s="158">
        <f>IF(OP!$B$7=NT!$U$2,OP!BH61,0)</f>
        <v>0</v>
      </c>
      <c r="N94" s="158">
        <f>IF(OP!$B$7=NT!$U$2,OP!BI61,0)</f>
        <v>0</v>
      </c>
      <c r="O94" s="158">
        <f>IF(OP!$B$7=NT!$U$2,OP!BJ61,0)</f>
        <v>0</v>
      </c>
      <c r="P94" s="158">
        <f>IF(OP!$B$7=NT!$U$2,OP!BK61,0)</f>
        <v>0</v>
      </c>
      <c r="Q94" s="158">
        <f>IF(OP!$B$7=NT!$U$2,OP!BL61,0)</f>
        <v>0</v>
      </c>
      <c r="R94" s="158">
        <f>IF(OP!$B$7=NT!$U$2,OP!BM61,0)</f>
        <v>0</v>
      </c>
      <c r="S94" s="158">
        <f>IF(OP!$B$7=NT!$U$2,OP!BN61,0)</f>
        <v>0</v>
      </c>
      <c r="T94" s="158">
        <f>IF(OP!$B$7=NT!$U$2,OP!BO61,0)</f>
        <v>0</v>
      </c>
      <c r="U94" s="195">
        <f>IF(OP!$B$7=NT!$U$2,OP!BP61,0)</f>
        <v>0</v>
      </c>
      <c r="V94" s="452"/>
      <c r="X94" s="158">
        <f>+IF(OP!$B$7=NT!$U$2,VM!AG94,0)</f>
        <v>0</v>
      </c>
      <c r="Y94" s="158">
        <f>+IF(OP!$B$7=NT!$U$2,VM!AH94,0)</f>
        <v>0</v>
      </c>
      <c r="Z94" s="158">
        <f>+IF(OP!$B$7=NT!$U$2,VM!AI94,0)</f>
        <v>0</v>
      </c>
      <c r="AA94" s="158">
        <f>+IF(OP!$B$7=NT!$U$2,VM!AJ94,0)</f>
        <v>0</v>
      </c>
      <c r="AB94" s="158">
        <f>+IF(OP!$B$7=NT!$U$2,VM!AK94,0)</f>
        <v>0</v>
      </c>
      <c r="AC94" s="158">
        <f>+IF(OP!$B$7=NT!$U$2,VM!AL94,0)</f>
        <v>0</v>
      </c>
      <c r="AD94" s="158">
        <f>+IF(OP!$B$7=NT!$U$2,VM!AM94,0)</f>
        <v>0</v>
      </c>
      <c r="AE94" s="158">
        <f>+IF(OP!$B$7=NT!$U$2,VM!AN94,0)</f>
        <v>0</v>
      </c>
      <c r="AF94" s="158">
        <f>+IF(OP!$B$7=NT!$U$2,VM!AO94,0)</f>
        <v>0</v>
      </c>
      <c r="AG94" s="158">
        <f>+IF(OP!$B$7=NT!$U$2,VM!AP94,0)</f>
        <v>0</v>
      </c>
      <c r="AH94" s="158">
        <f>+IF(OP!$B$7=NT!$U$2,VM!AQ94,0)</f>
        <v>0</v>
      </c>
      <c r="AI94" s="158">
        <f>+IF(OP!$B$7=NT!$U$2,VM!AR94,0)</f>
        <v>0</v>
      </c>
      <c r="AJ94" s="129"/>
      <c r="AL94" s="158">
        <f t="shared" si="94"/>
        <v>0</v>
      </c>
      <c r="AM94" s="158">
        <f t="shared" si="95"/>
        <v>0</v>
      </c>
      <c r="AN94" s="158">
        <f t="shared" si="96"/>
        <v>0</v>
      </c>
      <c r="AO94" s="158">
        <f t="shared" si="97"/>
        <v>0</v>
      </c>
      <c r="AP94" s="158">
        <f t="shared" si="98"/>
        <v>0</v>
      </c>
      <c r="AQ94" s="158">
        <f t="shared" si="99"/>
        <v>0</v>
      </c>
      <c r="AR94" s="158">
        <f t="shared" si="100"/>
        <v>0</v>
      </c>
      <c r="AS94" s="158">
        <f t="shared" si="101"/>
        <v>0</v>
      </c>
      <c r="AT94" s="158">
        <f t="shared" si="102"/>
        <v>0</v>
      </c>
      <c r="AU94" s="158">
        <f t="shared" si="103"/>
        <v>0</v>
      </c>
      <c r="AV94" s="158">
        <f t="shared" si="104"/>
        <v>0</v>
      </c>
      <c r="AW94" s="158">
        <f t="shared" si="105"/>
        <v>0</v>
      </c>
    </row>
    <row r="95" spans="2:49" collapsed="1">
      <c r="B95" s="160" t="s">
        <v>17</v>
      </c>
      <c r="C95" s="157">
        <f t="shared" si="92"/>
        <v>0</v>
      </c>
      <c r="E95" s="157">
        <f t="shared" si="93"/>
        <v>0</v>
      </c>
      <c r="F95" s="156"/>
      <c r="G95" s="202">
        <f>SUM(AM95:AY95)</f>
        <v>0</v>
      </c>
      <c r="H95" s="203"/>
      <c r="J95" s="157">
        <f>SUM(J80:J94)</f>
        <v>0</v>
      </c>
      <c r="K95" s="157">
        <f t="shared" ref="K95:U95" si="107">SUM(K80:K94)</f>
        <v>0</v>
      </c>
      <c r="L95" s="157">
        <f t="shared" si="107"/>
        <v>0</v>
      </c>
      <c r="M95" s="157">
        <f t="shared" si="107"/>
        <v>0</v>
      </c>
      <c r="N95" s="157">
        <f t="shared" si="107"/>
        <v>0</v>
      </c>
      <c r="O95" s="157">
        <f t="shared" si="107"/>
        <v>0</v>
      </c>
      <c r="P95" s="157">
        <f t="shared" si="107"/>
        <v>0</v>
      </c>
      <c r="Q95" s="157">
        <f t="shared" si="107"/>
        <v>0</v>
      </c>
      <c r="R95" s="157">
        <f t="shared" si="107"/>
        <v>0</v>
      </c>
      <c r="S95" s="157">
        <f t="shared" si="107"/>
        <v>0</v>
      </c>
      <c r="T95" s="157">
        <f t="shared" si="107"/>
        <v>0</v>
      </c>
      <c r="U95" s="204">
        <f t="shared" si="107"/>
        <v>0</v>
      </c>
      <c r="V95" s="453"/>
      <c r="X95" s="157">
        <f>SUM(X80:X94)</f>
        <v>0</v>
      </c>
      <c r="Y95" s="157">
        <f t="shared" ref="Y95:AI95" si="108">SUM(Y80:Y94)</f>
        <v>0</v>
      </c>
      <c r="Z95" s="157">
        <f t="shared" si="108"/>
        <v>0</v>
      </c>
      <c r="AA95" s="157">
        <f t="shared" si="108"/>
        <v>0</v>
      </c>
      <c r="AB95" s="157">
        <f t="shared" si="108"/>
        <v>0</v>
      </c>
      <c r="AC95" s="157">
        <f t="shared" si="108"/>
        <v>0</v>
      </c>
      <c r="AD95" s="157">
        <f t="shared" si="108"/>
        <v>0</v>
      </c>
      <c r="AE95" s="157">
        <f t="shared" si="108"/>
        <v>0</v>
      </c>
      <c r="AF95" s="157">
        <f t="shared" si="108"/>
        <v>0</v>
      </c>
      <c r="AG95" s="157">
        <f t="shared" si="108"/>
        <v>0</v>
      </c>
      <c r="AH95" s="157">
        <f t="shared" si="108"/>
        <v>0</v>
      </c>
      <c r="AI95" s="204">
        <f t="shared" si="108"/>
        <v>0</v>
      </c>
      <c r="AJ95" s="129"/>
      <c r="AL95" s="157">
        <f>SUM(AL80:AL94)</f>
        <v>0</v>
      </c>
      <c r="AM95" s="157">
        <f t="shared" ref="AM95:AW95" si="109">SUM(AM80:AM94)</f>
        <v>0</v>
      </c>
      <c r="AN95" s="157">
        <f t="shared" si="109"/>
        <v>0</v>
      </c>
      <c r="AO95" s="157">
        <f t="shared" si="109"/>
        <v>0</v>
      </c>
      <c r="AP95" s="157">
        <f t="shared" si="109"/>
        <v>0</v>
      </c>
      <c r="AQ95" s="157">
        <f t="shared" si="109"/>
        <v>0</v>
      </c>
      <c r="AR95" s="157">
        <f t="shared" si="109"/>
        <v>0</v>
      </c>
      <c r="AS95" s="157">
        <f t="shared" si="109"/>
        <v>0</v>
      </c>
      <c r="AT95" s="157">
        <f t="shared" si="109"/>
        <v>0</v>
      </c>
      <c r="AU95" s="157">
        <f t="shared" si="109"/>
        <v>0</v>
      </c>
      <c r="AV95" s="157">
        <f t="shared" si="109"/>
        <v>0</v>
      </c>
      <c r="AW95" s="157">
        <f t="shared" si="109"/>
        <v>0</v>
      </c>
    </row>
    <row r="96" spans="2:49" s="124" customFormat="1" collapsed="1">
      <c r="B96" s="133"/>
      <c r="C96" s="133"/>
      <c r="D96" s="220"/>
      <c r="E96" s="220"/>
      <c r="F96" s="220"/>
      <c r="G96" s="220"/>
      <c r="H96" s="133"/>
      <c r="I96" s="175"/>
      <c r="J96" s="175"/>
      <c r="K96" s="175"/>
      <c r="L96" s="175"/>
      <c r="M96" s="175"/>
      <c r="N96" s="175"/>
      <c r="O96" s="175"/>
      <c r="P96" s="175"/>
      <c r="Q96" s="175"/>
      <c r="R96" s="175"/>
      <c r="S96" s="175"/>
      <c r="T96" s="175"/>
      <c r="U96" s="172"/>
    </row>
    <row r="97" spans="3:33" s="129" customFormat="1">
      <c r="C97" s="131"/>
      <c r="D97" s="220"/>
      <c r="E97" s="220"/>
      <c r="F97" s="220"/>
      <c r="G97" s="220"/>
      <c r="H97" s="124"/>
      <c r="U97" s="188"/>
      <c r="V97" s="124"/>
      <c r="W97" s="124"/>
      <c r="X97" s="124"/>
      <c r="Y97" s="124"/>
      <c r="Z97" s="124"/>
      <c r="AA97" s="124"/>
      <c r="AB97" s="124"/>
      <c r="AC97" s="124"/>
      <c r="AD97" s="124"/>
      <c r="AE97" s="124"/>
      <c r="AF97" s="124"/>
      <c r="AG97" s="124"/>
    </row>
  </sheetData>
  <mergeCells count="2">
    <mergeCell ref="AL6:AM6"/>
    <mergeCell ref="X6:Y6"/>
  </mergeCells>
  <pageMargins left="0.25" right="0.25" top="0.75" bottom="0.75" header="0.3" footer="0.3"/>
  <pageSetup paperSize="9" orientation="landscape" r:id="rId1"/>
  <headerFooter>
    <oddFooter>&amp;L&amp;"-,Negrita"&amp;9Promotor &amp;"-,Normal"a &amp;"-,Negrita"Nom del projecte &amp;"-,Normal"a &amp;"-,Negrita"Email: &amp;"-,Normal"a &amp;"-,Negrita"Telèfon &amp;"-,Normal"a</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3">
    <tabColor rgb="FFFFC000"/>
  </sheetPr>
  <dimension ref="A1:BE96"/>
  <sheetViews>
    <sheetView showGridLines="0" topLeftCell="AE1" zoomScaleNormal="100" workbookViewId="0">
      <pane ySplit="3" topLeftCell="A4" activePane="bottomLeft" state="frozen"/>
      <selection activeCell="H51" sqref="H51"/>
      <selection pane="bottomLeft" activeCell="AW15" sqref="AW15"/>
    </sheetView>
  </sheetViews>
  <sheetFormatPr defaultColWidth="19.5546875" defaultRowHeight="13.8"/>
  <cols>
    <col min="1" max="1" width="1.44140625" style="129" customWidth="1"/>
    <col min="2" max="2" width="20" style="122" bestFit="1" customWidth="1"/>
    <col min="3" max="3" width="6.44140625" style="122" bestFit="1" customWidth="1"/>
    <col min="4" max="4" width="5.44140625" style="220" bestFit="1" customWidth="1"/>
    <col min="5" max="5" width="7.44140625" style="220" bestFit="1" customWidth="1"/>
    <col min="6" max="6" width="1.44140625" style="124" customWidth="1"/>
    <col min="7" max="7" width="6.109375" style="122" bestFit="1" customWidth="1"/>
    <col min="8" max="8" width="7.33203125" style="122" bestFit="1" customWidth="1"/>
    <col min="9" max="9" width="6.88671875" style="122" bestFit="1" customWidth="1"/>
    <col min="10" max="10" width="5.44140625" style="122" bestFit="1" customWidth="1"/>
    <col min="11" max="11" width="5.33203125" style="122" bestFit="1" customWidth="1"/>
    <col min="12" max="13" width="6" style="122" bestFit="1" customWidth="1"/>
    <col min="14" max="14" width="6.44140625" style="122" bestFit="1" customWidth="1"/>
    <col min="15" max="15" width="6.33203125" style="122" bestFit="1" customWidth="1"/>
    <col min="16" max="16" width="6.44140625" style="122" bestFit="1" customWidth="1"/>
    <col min="17" max="17" width="6.88671875" style="122" bestFit="1" customWidth="1"/>
    <col min="18" max="18" width="7.44140625" style="122" bestFit="1" customWidth="1"/>
    <col min="19" max="19" width="1.44140625" style="129" customWidth="1"/>
    <col min="20" max="20" width="6.44140625" style="129" bestFit="1" customWidth="1"/>
    <col min="21" max="21" width="7.33203125" style="129" bestFit="1" customWidth="1"/>
    <col min="22" max="22" width="6.88671875" style="122" bestFit="1" customWidth="1"/>
    <col min="23" max="23" width="6.44140625" style="122" bestFit="1" customWidth="1"/>
    <col min="24" max="24" width="5.33203125" style="122" bestFit="1" customWidth="1"/>
    <col min="25" max="25" width="6.44140625" style="122" bestFit="1" customWidth="1"/>
    <col min="26" max="26" width="6" style="122" bestFit="1" customWidth="1"/>
    <col min="27" max="27" width="6.44140625" style="122" bestFit="1" customWidth="1"/>
    <col min="28" max="28" width="6.33203125" style="122" bestFit="1" customWidth="1"/>
    <col min="29" max="29" width="6.44140625" style="122" bestFit="1" customWidth="1"/>
    <col min="30" max="30" width="6.88671875" style="122" bestFit="1" customWidth="1"/>
    <col min="31" max="31" width="7.44140625" style="122" bestFit="1" customWidth="1"/>
    <col min="32" max="32" width="2.5546875" style="122" customWidth="1"/>
    <col min="33" max="33" width="6.109375" style="122" bestFit="1" customWidth="1"/>
    <col min="34" max="34" width="7.44140625" style="122" bestFit="1" customWidth="1"/>
    <col min="35" max="35" width="6.88671875" style="122" bestFit="1" customWidth="1"/>
    <col min="36" max="36" width="7.44140625" style="122" bestFit="1" customWidth="1"/>
    <col min="37" max="37" width="5.33203125" style="122" bestFit="1" customWidth="1"/>
    <col min="38" max="38" width="7.44140625" style="122" bestFit="1" customWidth="1"/>
    <col min="39" max="39" width="6" style="122" bestFit="1" customWidth="1"/>
    <col min="40" max="40" width="7.44140625" style="122" bestFit="1" customWidth="1"/>
    <col min="41" max="41" width="6.33203125" style="122" bestFit="1" customWidth="1"/>
    <col min="42" max="42" width="6.44140625" style="122" bestFit="1" customWidth="1"/>
    <col min="43" max="43" width="6.88671875" style="122" bestFit="1" customWidth="1"/>
    <col min="44" max="44" width="7.44140625" style="122" bestFit="1" customWidth="1"/>
    <col min="45" max="45" width="2.33203125" style="122" customWidth="1"/>
    <col min="46" max="46" width="6.109375" style="122" bestFit="1" customWidth="1"/>
    <col min="47" max="49" width="7.44140625" style="122" bestFit="1" customWidth="1"/>
    <col min="50" max="50" width="5.33203125" style="122" bestFit="1" customWidth="1"/>
    <col min="51" max="51" width="7.44140625" style="122" bestFit="1" customWidth="1"/>
    <col min="52" max="52" width="6" style="122" bestFit="1" customWidth="1"/>
    <col min="53" max="53" width="7.44140625" style="122" bestFit="1" customWidth="1"/>
    <col min="54" max="54" width="6.33203125" style="122" bestFit="1" customWidth="1"/>
    <col min="55" max="55" width="6.44140625" style="122" bestFit="1" customWidth="1"/>
    <col min="56" max="56" width="6.88671875" style="122" bestFit="1" customWidth="1"/>
    <col min="57" max="57" width="7.44140625" style="122" bestFit="1" customWidth="1"/>
    <col min="58" max="16384" width="19.5546875" style="122"/>
  </cols>
  <sheetData>
    <row r="1" spans="2:57" s="129" customFormat="1" ht="15" customHeight="1">
      <c r="D1" s="220"/>
      <c r="E1" s="220"/>
      <c r="F1" s="124"/>
    </row>
    <row r="2" spans="2:57" s="129" customFormat="1" ht="15" customHeight="1">
      <c r="D2" s="220"/>
      <c r="E2" s="220"/>
      <c r="F2" s="124"/>
    </row>
    <row r="3" spans="2:57" s="129" customFormat="1" ht="15" customHeight="1">
      <c r="D3" s="220"/>
      <c r="E3" s="220"/>
      <c r="F3" s="124"/>
    </row>
    <row r="4" spans="2:57" s="129" customFormat="1" ht="15" customHeight="1">
      <c r="D4" s="220"/>
      <c r="E4" s="220"/>
      <c r="F4" s="124"/>
    </row>
    <row r="5" spans="2:57" s="129" customFormat="1">
      <c r="D5" s="220"/>
      <c r="E5" s="220"/>
      <c r="F5" s="124"/>
      <c r="J5" s="189"/>
    </row>
    <row r="6" spans="2:57" s="129" customFormat="1" ht="14.4">
      <c r="D6" s="220"/>
      <c r="E6" s="220"/>
      <c r="F6" s="124"/>
      <c r="G6" s="749" t="s">
        <v>33</v>
      </c>
      <c r="H6" s="750"/>
      <c r="S6" s="124"/>
      <c r="T6" s="747" t="s">
        <v>240</v>
      </c>
      <c r="U6" s="748"/>
      <c r="AG6" s="747" t="s">
        <v>434</v>
      </c>
      <c r="AH6" s="748"/>
      <c r="AT6" s="747" t="s">
        <v>238</v>
      </c>
      <c r="AU6" s="748"/>
    </row>
    <row r="7" spans="2:57">
      <c r="B7" s="238" t="s">
        <v>34</v>
      </c>
      <c r="C7" s="244" t="s">
        <v>206</v>
      </c>
      <c r="D7" s="200" t="s">
        <v>31</v>
      </c>
      <c r="E7" s="243" t="s">
        <v>17</v>
      </c>
      <c r="F7" s="150"/>
      <c r="G7" s="155">
        <f>+Home!J11</f>
        <v>40909</v>
      </c>
      <c r="H7" s="155">
        <f>EDATE(G7,1)</f>
        <v>40940</v>
      </c>
      <c r="I7" s="155">
        <f>EDATE(H7,1)</f>
        <v>40969</v>
      </c>
      <c r="J7" s="155">
        <f t="shared" ref="J7:R7" si="0">EDATE(I7,1)</f>
        <v>41000</v>
      </c>
      <c r="K7" s="155">
        <f t="shared" si="0"/>
        <v>41030</v>
      </c>
      <c r="L7" s="155">
        <f t="shared" si="0"/>
        <v>41061</v>
      </c>
      <c r="M7" s="155">
        <f t="shared" si="0"/>
        <v>41091</v>
      </c>
      <c r="N7" s="155">
        <f t="shared" si="0"/>
        <v>41122</v>
      </c>
      <c r="O7" s="155">
        <f t="shared" si="0"/>
        <v>41153</v>
      </c>
      <c r="P7" s="155">
        <f t="shared" si="0"/>
        <v>41183</v>
      </c>
      <c r="Q7" s="155">
        <f t="shared" si="0"/>
        <v>41214</v>
      </c>
      <c r="R7" s="155">
        <f t="shared" si="0"/>
        <v>41244</v>
      </c>
      <c r="T7" s="155">
        <f>+G7</f>
        <v>40909</v>
      </c>
      <c r="U7" s="155">
        <f>EDATE(T7,1)</f>
        <v>40940</v>
      </c>
      <c r="V7" s="155">
        <f>EDATE(U7,1)</f>
        <v>40969</v>
      </c>
      <c r="W7" s="155">
        <f t="shared" ref="W7:AE7" si="1">EDATE(V7,1)</f>
        <v>41000</v>
      </c>
      <c r="X7" s="155">
        <f t="shared" si="1"/>
        <v>41030</v>
      </c>
      <c r="Y7" s="155">
        <f t="shared" si="1"/>
        <v>41061</v>
      </c>
      <c r="Z7" s="155">
        <f t="shared" si="1"/>
        <v>41091</v>
      </c>
      <c r="AA7" s="155">
        <f t="shared" si="1"/>
        <v>41122</v>
      </c>
      <c r="AB7" s="155">
        <f t="shared" si="1"/>
        <v>41153</v>
      </c>
      <c r="AC7" s="155">
        <f t="shared" si="1"/>
        <v>41183</v>
      </c>
      <c r="AD7" s="155">
        <f t="shared" si="1"/>
        <v>41214</v>
      </c>
      <c r="AE7" s="155">
        <f t="shared" si="1"/>
        <v>41244</v>
      </c>
      <c r="AG7" s="155">
        <f>+T7</f>
        <v>40909</v>
      </c>
      <c r="AH7" s="155">
        <f t="shared" ref="AH7:AR7" si="2">EDATE(AG7,1)</f>
        <v>40940</v>
      </c>
      <c r="AI7" s="155">
        <f t="shared" si="2"/>
        <v>40969</v>
      </c>
      <c r="AJ7" s="155">
        <f t="shared" si="2"/>
        <v>41000</v>
      </c>
      <c r="AK7" s="155">
        <f t="shared" si="2"/>
        <v>41030</v>
      </c>
      <c r="AL7" s="155">
        <f t="shared" si="2"/>
        <v>41061</v>
      </c>
      <c r="AM7" s="155">
        <f t="shared" si="2"/>
        <v>41091</v>
      </c>
      <c r="AN7" s="155">
        <f t="shared" si="2"/>
        <v>41122</v>
      </c>
      <c r="AO7" s="155">
        <f t="shared" si="2"/>
        <v>41153</v>
      </c>
      <c r="AP7" s="155">
        <f t="shared" si="2"/>
        <v>41183</v>
      </c>
      <c r="AQ7" s="155">
        <f t="shared" si="2"/>
        <v>41214</v>
      </c>
      <c r="AR7" s="155">
        <f t="shared" si="2"/>
        <v>41244</v>
      </c>
      <c r="AT7" s="155">
        <f>+AG7</f>
        <v>40909</v>
      </c>
      <c r="AU7" s="155">
        <f t="shared" ref="AU7:BE7" si="3">EDATE(AT7,1)</f>
        <v>40940</v>
      </c>
      <c r="AV7" s="155">
        <f t="shared" si="3"/>
        <v>40969</v>
      </c>
      <c r="AW7" s="155">
        <f t="shared" si="3"/>
        <v>41000</v>
      </c>
      <c r="AX7" s="155">
        <f t="shared" si="3"/>
        <v>41030</v>
      </c>
      <c r="AY7" s="155">
        <f t="shared" si="3"/>
        <v>41061</v>
      </c>
      <c r="AZ7" s="155">
        <f t="shared" si="3"/>
        <v>41091</v>
      </c>
      <c r="BA7" s="155">
        <f t="shared" si="3"/>
        <v>41122</v>
      </c>
      <c r="BB7" s="155">
        <f t="shared" si="3"/>
        <v>41153</v>
      </c>
      <c r="BC7" s="155">
        <f t="shared" si="3"/>
        <v>41183</v>
      </c>
      <c r="BD7" s="155">
        <f t="shared" si="3"/>
        <v>41214</v>
      </c>
      <c r="BE7" s="155">
        <f t="shared" si="3"/>
        <v>41244</v>
      </c>
    </row>
    <row r="8" spans="2:57">
      <c r="B8" s="162" t="str">
        <f>+OP!B10</f>
        <v>Envasos reutilitzables</v>
      </c>
      <c r="C8" s="195">
        <f t="shared" ref="C8:C23" si="4">SUM(G8:R8)</f>
        <v>920</v>
      </c>
      <c r="D8" s="222">
        <f>+OP!$F10</f>
        <v>4.75</v>
      </c>
      <c r="E8" s="195">
        <f t="shared" ref="E8:E23" si="5">SUM(T8:AE8)</f>
        <v>4370</v>
      </c>
      <c r="F8" s="133"/>
      <c r="G8" s="158">
        <f>+OP!E47</f>
        <v>50</v>
      </c>
      <c r="H8" s="158">
        <f>+OP!F47</f>
        <v>100</v>
      </c>
      <c r="I8" s="158">
        <f>+OP!G47</f>
        <v>100</v>
      </c>
      <c r="J8" s="158">
        <f>+OP!H47</f>
        <v>100</v>
      </c>
      <c r="K8" s="158">
        <f>+OP!I47</f>
        <v>100</v>
      </c>
      <c r="L8" s="158">
        <f>+OP!J47</f>
        <v>100</v>
      </c>
      <c r="M8" s="158">
        <f>+OP!K47</f>
        <v>100</v>
      </c>
      <c r="N8" s="158">
        <f>+OP!L47</f>
        <v>100</v>
      </c>
      <c r="O8" s="158">
        <f>+OP!M47</f>
        <v>50</v>
      </c>
      <c r="P8" s="158">
        <f>+OP!N47</f>
        <v>50</v>
      </c>
      <c r="Q8" s="158">
        <f>+OP!O47</f>
        <v>40</v>
      </c>
      <c r="R8" s="158">
        <f>+OP!P47</f>
        <v>30</v>
      </c>
      <c r="T8" s="158">
        <f>+G8*$D8*(100%-OP!Y10)</f>
        <v>237.5</v>
      </c>
      <c r="U8" s="158">
        <f>+H8*$D8*(100%-OP!Z10)</f>
        <v>475</v>
      </c>
      <c r="V8" s="158">
        <f>+I8*$D8*(100%-OP!AA10)</f>
        <v>475</v>
      </c>
      <c r="W8" s="158">
        <f>+J8*$D8*(100%-OP!AB10)</f>
        <v>475</v>
      </c>
      <c r="X8" s="158">
        <f>+K8*$D8*(100%-OP!AC10)</f>
        <v>475</v>
      </c>
      <c r="Y8" s="158">
        <f>+L8*$D8*(100%-OP!AD10)</f>
        <v>475</v>
      </c>
      <c r="Z8" s="158">
        <f>+M8*$D8*(100%-OP!AE10)</f>
        <v>475</v>
      </c>
      <c r="AA8" s="158">
        <f>+N8*$D8*(100%-OP!AF10)</f>
        <v>475</v>
      </c>
      <c r="AB8" s="158">
        <f>+O8*$D8*(100%-OP!AG10)</f>
        <v>237.5</v>
      </c>
      <c r="AC8" s="158">
        <f>+P8*$D8*(100%-OP!AH10)</f>
        <v>237.5</v>
      </c>
      <c r="AD8" s="158">
        <f>+Q8*$D8*(100%-OP!AI10)</f>
        <v>190</v>
      </c>
      <c r="AE8" s="158">
        <f>+R8*$D8*(100%-OP!AJ10)</f>
        <v>142.5</v>
      </c>
      <c r="AG8" s="158">
        <f>+T8*OP!$N10*OP!$O10</f>
        <v>0</v>
      </c>
      <c r="AH8" s="623">
        <f>+U8*OP!$N10*OP!$O10</f>
        <v>0</v>
      </c>
      <c r="AI8" s="158">
        <f>+V8*OP!$N10*OP!$O10</f>
        <v>0</v>
      </c>
      <c r="AJ8" s="158">
        <f>+W8*OP!$N10*OP!$O10</f>
        <v>0</v>
      </c>
      <c r="AK8" s="158">
        <f>+X8*OP!$N10*OP!$O10</f>
        <v>0</v>
      </c>
      <c r="AL8" s="158">
        <f>+Y8*OP!$N10*OP!$O10</f>
        <v>0</v>
      </c>
      <c r="AM8" s="158">
        <f>+Z8*OP!$N10*OP!$O10</f>
        <v>0</v>
      </c>
      <c r="AN8" s="158">
        <f>+AA8*OP!$N10*OP!$O10</f>
        <v>0</v>
      </c>
      <c r="AO8" s="158">
        <f>+AB8*OP!$N10*OP!$O10</f>
        <v>0</v>
      </c>
      <c r="AP8" s="158">
        <f>+AC8*OP!$N10*OP!$O10</f>
        <v>0</v>
      </c>
      <c r="AQ8" s="158">
        <f>+AD8*OP!$N10*OP!$O10</f>
        <v>0</v>
      </c>
      <c r="AR8" s="158">
        <f>+AE8*OP!$N10*OP!$O10</f>
        <v>0</v>
      </c>
      <c r="AT8" s="158">
        <f>+G8*$D8*(-OP!Y10)</f>
        <v>0</v>
      </c>
      <c r="AU8" s="158">
        <f>+H8*$D8*(-OP!Z10)</f>
        <v>0</v>
      </c>
      <c r="AV8" s="158">
        <f>+I8*$D8*(-OP!AA10)</f>
        <v>0</v>
      </c>
      <c r="AW8" s="158">
        <f>+J8*$D8*(-OP!AB10)</f>
        <v>0</v>
      </c>
      <c r="AX8" s="158">
        <f>+K8*$D8*(-OP!AC10)</f>
        <v>0</v>
      </c>
      <c r="AY8" s="158">
        <f>+L8*$D8*(-OP!AD10)</f>
        <v>0</v>
      </c>
      <c r="AZ8" s="158">
        <f>+M8*$D8*(-OP!AE10)</f>
        <v>0</v>
      </c>
      <c r="BA8" s="158">
        <f>+N8*$D8*(-OP!AF10)</f>
        <v>0</v>
      </c>
      <c r="BB8" s="158">
        <f>+O8*$D8*(-OP!AG10)</f>
        <v>0</v>
      </c>
      <c r="BC8" s="158">
        <f>+P8*$D8*(-OP!AH10)</f>
        <v>0</v>
      </c>
      <c r="BD8" s="158">
        <f>+Q8*$D8*(-OP!AI10)</f>
        <v>0</v>
      </c>
      <c r="BE8" s="158">
        <f>+R8*$D8*(-OP!AJ10)</f>
        <v>0</v>
      </c>
    </row>
    <row r="9" spans="2:57">
      <c r="B9" s="162" t="str">
        <f>+OP!B11</f>
        <v>Vendes per entregues</v>
      </c>
      <c r="C9" s="195">
        <f t="shared" si="4"/>
        <v>51500</v>
      </c>
      <c r="D9" s="222">
        <f>+OP!$F11</f>
        <v>0.5</v>
      </c>
      <c r="E9" s="195">
        <f t="shared" si="5"/>
        <v>25750</v>
      </c>
      <c r="F9" s="133"/>
      <c r="G9" s="158">
        <f>+OP!E48</f>
        <v>200</v>
      </c>
      <c r="H9" s="158">
        <f>+OP!F48</f>
        <v>500</v>
      </c>
      <c r="I9" s="158">
        <f>+OP!G48</f>
        <v>1000</v>
      </c>
      <c r="J9" s="158">
        <f>+OP!H48</f>
        <v>1500</v>
      </c>
      <c r="K9" s="158">
        <f>+OP!I48</f>
        <v>2000</v>
      </c>
      <c r="L9" s="158">
        <f>+OP!J48</f>
        <v>2500</v>
      </c>
      <c r="M9" s="158">
        <f>+OP!K48</f>
        <v>7300</v>
      </c>
      <c r="N9" s="158">
        <f>+OP!L48</f>
        <v>7300</v>
      </c>
      <c r="O9" s="158">
        <f>+OP!M48</f>
        <v>7300</v>
      </c>
      <c r="P9" s="158">
        <f>+OP!N48</f>
        <v>7300</v>
      </c>
      <c r="Q9" s="158">
        <f>+OP!O48</f>
        <v>7300</v>
      </c>
      <c r="R9" s="158">
        <f>+OP!P48</f>
        <v>7300</v>
      </c>
      <c r="T9" s="158">
        <f>+G9*$D9*(100%-OP!Y11)</f>
        <v>100</v>
      </c>
      <c r="U9" s="158">
        <f>+H9*$D9*(100%-OP!Z11)</f>
        <v>250</v>
      </c>
      <c r="V9" s="158">
        <f>+I9*$D9*(100%-OP!AA11)</f>
        <v>500</v>
      </c>
      <c r="W9" s="158">
        <f>+J9*$D9*(100%-OP!AB11)</f>
        <v>750</v>
      </c>
      <c r="X9" s="158">
        <f>+K9*$D9*(100%-OP!AC11)</f>
        <v>1000</v>
      </c>
      <c r="Y9" s="158">
        <f>+L9*$D9*(100%-OP!AD11)</f>
        <v>1250</v>
      </c>
      <c r="Z9" s="158">
        <f>+M9*$D9*(100%-OP!AE11)</f>
        <v>3650</v>
      </c>
      <c r="AA9" s="158">
        <f>+N9*$D9*(100%-OP!AF11)</f>
        <v>3650</v>
      </c>
      <c r="AB9" s="158">
        <f>+O9*$D9*(100%-OP!AG11)</f>
        <v>3650</v>
      </c>
      <c r="AC9" s="158">
        <f>+P9*$D9*(100%-OP!AH11)</f>
        <v>3650</v>
      </c>
      <c r="AD9" s="158">
        <f>+Q9*$D9*(100%-OP!AI11)</f>
        <v>3650</v>
      </c>
      <c r="AE9" s="158">
        <f>+R9*$D9*(100%-OP!AJ11)</f>
        <v>3650</v>
      </c>
      <c r="AG9" s="158">
        <f>+T9*OP!$N11*OP!$O11</f>
        <v>0</v>
      </c>
      <c r="AH9" s="158">
        <f>+U9*OP!$N11*OP!$O11</f>
        <v>0</v>
      </c>
      <c r="AI9" s="158">
        <f>+V9*OP!$N11*OP!$O11</f>
        <v>0</v>
      </c>
      <c r="AJ9" s="158">
        <f>+W9*OP!$N11*OP!$O11</f>
        <v>0</v>
      </c>
      <c r="AK9" s="158">
        <f>+X9*OP!$N11*OP!$O11</f>
        <v>0</v>
      </c>
      <c r="AL9" s="158">
        <f>+Y9*OP!$N11*OP!$O11</f>
        <v>0</v>
      </c>
      <c r="AM9" s="158">
        <f>+Z9*OP!$N11*OP!$O11</f>
        <v>0</v>
      </c>
      <c r="AN9" s="158">
        <f>+AA9*OP!$N11*OP!$O11</f>
        <v>0</v>
      </c>
      <c r="AO9" s="158">
        <f>+AB9*OP!$N11*OP!$O11</f>
        <v>0</v>
      </c>
      <c r="AP9" s="158">
        <f>+AC9*OP!$N11*OP!$O11</f>
        <v>0</v>
      </c>
      <c r="AQ9" s="158">
        <f>+AD9*OP!$N11*OP!$O11</f>
        <v>0</v>
      </c>
      <c r="AR9" s="158">
        <f>+AE9*OP!$N11*OP!$O11</f>
        <v>0</v>
      </c>
      <c r="AT9" s="158">
        <f>+G9*$D9*(-OP!Y11)</f>
        <v>0</v>
      </c>
      <c r="AU9" s="158">
        <f>+H9*$D9*(-OP!Z11)</f>
        <v>0</v>
      </c>
      <c r="AV9" s="158">
        <f>+I9*$D9*(-OP!AA11)</f>
        <v>0</v>
      </c>
      <c r="AW9" s="158">
        <f>+J9*$D9*(-OP!AB11)</f>
        <v>0</v>
      </c>
      <c r="AX9" s="158">
        <f>+K9*$D9*(-OP!AC11)</f>
        <v>0</v>
      </c>
      <c r="AY9" s="158">
        <f>+L9*$D9*(-OP!AD11)</f>
        <v>0</v>
      </c>
      <c r="AZ9" s="158">
        <f>+M9*$D9*(-OP!AE11)</f>
        <v>0</v>
      </c>
      <c r="BA9" s="158">
        <f>+N9*$D9*(-OP!AF11)</f>
        <v>0</v>
      </c>
      <c r="BB9" s="158">
        <f>+O9*$D9*(-OP!AG11)</f>
        <v>0</v>
      </c>
      <c r="BC9" s="158">
        <f>+P9*$D9*(-OP!AH11)</f>
        <v>0</v>
      </c>
      <c r="BD9" s="158">
        <f>+Q9*$D9*(-OP!AI11)</f>
        <v>0</v>
      </c>
      <c r="BE9" s="158">
        <f>+R9*$D9*(-OP!AJ11)</f>
        <v>0</v>
      </c>
    </row>
    <row r="10" spans="2:57">
      <c r="B10" s="162" t="str">
        <f>+OP!B12</f>
        <v>Anuncis locals</v>
      </c>
      <c r="C10" s="195">
        <f t="shared" si="4"/>
        <v>212</v>
      </c>
      <c r="D10" s="222">
        <f>+OP!$F12</f>
        <v>20</v>
      </c>
      <c r="E10" s="195">
        <f t="shared" si="5"/>
        <v>4240</v>
      </c>
      <c r="F10" s="133"/>
      <c r="G10" s="158">
        <f>+OP!E49</f>
        <v>2</v>
      </c>
      <c r="H10" s="158">
        <f>+OP!F49</f>
        <v>10</v>
      </c>
      <c r="I10" s="158">
        <f>+OP!G49</f>
        <v>20</v>
      </c>
      <c r="J10" s="158">
        <f>+OP!H49</f>
        <v>20</v>
      </c>
      <c r="K10" s="158">
        <f>+OP!I49</f>
        <v>20</v>
      </c>
      <c r="L10" s="158">
        <f>+OP!J49</f>
        <v>20</v>
      </c>
      <c r="M10" s="158">
        <f>+OP!K49</f>
        <v>20</v>
      </c>
      <c r="N10" s="158">
        <f>+OP!L49</f>
        <v>20</v>
      </c>
      <c r="O10" s="158">
        <f>+OP!M49</f>
        <v>20</v>
      </c>
      <c r="P10" s="158">
        <f>+OP!N49</f>
        <v>20</v>
      </c>
      <c r="Q10" s="158">
        <f>+OP!O49</f>
        <v>20</v>
      </c>
      <c r="R10" s="158">
        <f>+OP!P49</f>
        <v>20</v>
      </c>
      <c r="T10" s="158">
        <f>+G10*$D10*(100%-OP!Y12)</f>
        <v>40</v>
      </c>
      <c r="U10" s="158">
        <f>+H10*$D10*(100%-OP!Z12)</f>
        <v>200</v>
      </c>
      <c r="V10" s="158">
        <f>+I10*$D10*(100%-OP!AA12)</f>
        <v>400</v>
      </c>
      <c r="W10" s="158">
        <f>+J10*$D10*(100%-OP!AB12)</f>
        <v>400</v>
      </c>
      <c r="X10" s="158">
        <f>+K10*$D10*(100%-OP!AC12)</f>
        <v>400</v>
      </c>
      <c r="Y10" s="158">
        <f>+L10*$D10*(100%-OP!AD12)</f>
        <v>400</v>
      </c>
      <c r="Z10" s="158">
        <f>+M10*$D10*(100%-OP!AE12)</f>
        <v>400</v>
      </c>
      <c r="AA10" s="158">
        <f>+N10*$D10*(100%-OP!AF12)</f>
        <v>400</v>
      </c>
      <c r="AB10" s="158">
        <f>+O10*$D10*(100%-OP!AG12)</f>
        <v>400</v>
      </c>
      <c r="AC10" s="158">
        <f>+P10*$D10*(100%-OP!AH12)</f>
        <v>400</v>
      </c>
      <c r="AD10" s="158">
        <f>+Q10*$D10*(100%-OP!AI12)</f>
        <v>400</v>
      </c>
      <c r="AE10" s="158">
        <f>+R10*$D10*(100%-OP!AJ12)</f>
        <v>400</v>
      </c>
      <c r="AG10" s="158">
        <f>+T10*OP!$N12*OP!$O12</f>
        <v>0</v>
      </c>
      <c r="AH10" s="158">
        <f>+U10*OP!$N12*OP!$O12</f>
        <v>0</v>
      </c>
      <c r="AI10" s="158">
        <f>+V10*OP!$N12*OP!$O12</f>
        <v>0</v>
      </c>
      <c r="AJ10" s="158">
        <f>+W10*OP!$N12*OP!$O12</f>
        <v>0</v>
      </c>
      <c r="AK10" s="158">
        <f>+X10*OP!$N12*OP!$O12</f>
        <v>0</v>
      </c>
      <c r="AL10" s="158">
        <f>+Y10*OP!$N12*OP!$O12</f>
        <v>0</v>
      </c>
      <c r="AM10" s="158">
        <f>+Z10*OP!$N12*OP!$O12</f>
        <v>0</v>
      </c>
      <c r="AN10" s="158">
        <f>+AA10*OP!$N12*OP!$O12</f>
        <v>0</v>
      </c>
      <c r="AO10" s="158">
        <f>+AB10*OP!$N12*OP!$O12</f>
        <v>0</v>
      </c>
      <c r="AP10" s="158">
        <f>+AC10*OP!$N12*OP!$O12</f>
        <v>0</v>
      </c>
      <c r="AQ10" s="158">
        <f>+AD10*OP!$N12*OP!$O12</f>
        <v>0</v>
      </c>
      <c r="AR10" s="158">
        <f>+AE10*OP!$N12*OP!$O12</f>
        <v>0</v>
      </c>
      <c r="AT10" s="158">
        <f>+G10*$D10*(-OP!Y12)</f>
        <v>0</v>
      </c>
      <c r="AU10" s="158">
        <f>+H10*$D10*(-OP!Z12)</f>
        <v>0</v>
      </c>
      <c r="AV10" s="158">
        <f>+I10*$D10*(-OP!AA12)</f>
        <v>0</v>
      </c>
      <c r="AW10" s="158">
        <f>+J10*$D10*(-OP!AB12)</f>
        <v>0</v>
      </c>
      <c r="AX10" s="158">
        <f>+K10*$D10*(-OP!AC12)</f>
        <v>0</v>
      </c>
      <c r="AY10" s="158">
        <f>+L10*$D10*(-OP!AD12)</f>
        <v>0</v>
      </c>
      <c r="AZ10" s="158">
        <f>+M10*$D10*(-OP!AE12)</f>
        <v>0</v>
      </c>
      <c r="BA10" s="158">
        <f>+N10*$D10*(-OP!AF12)</f>
        <v>0</v>
      </c>
      <c r="BB10" s="158">
        <f>+O10*$D10*(-OP!AG12)</f>
        <v>0</v>
      </c>
      <c r="BC10" s="158">
        <f>+P10*$D10*(-OP!AH12)</f>
        <v>0</v>
      </c>
      <c r="BD10" s="158">
        <f>+Q10*$D10*(-OP!AI12)</f>
        <v>0</v>
      </c>
      <c r="BE10" s="158">
        <f>+R10*$D10*(-OP!AJ12)</f>
        <v>0</v>
      </c>
    </row>
    <row r="11" spans="2:57">
      <c r="B11" s="162" t="str">
        <f>+OP!B13</f>
        <v>Nom Producte/Servei 4</v>
      </c>
      <c r="C11" s="195">
        <f t="shared" si="4"/>
        <v>1200</v>
      </c>
      <c r="D11" s="222">
        <f>+OP!$F13</f>
        <v>0.05</v>
      </c>
      <c r="E11" s="195">
        <f t="shared" si="5"/>
        <v>60</v>
      </c>
      <c r="F11" s="133"/>
      <c r="G11" s="158">
        <f>+OP!E50</f>
        <v>100</v>
      </c>
      <c r="H11" s="158">
        <f>+OP!F50</f>
        <v>100</v>
      </c>
      <c r="I11" s="158">
        <f>+OP!G50</f>
        <v>100</v>
      </c>
      <c r="J11" s="158">
        <f>+OP!H50</f>
        <v>100</v>
      </c>
      <c r="K11" s="158">
        <f>+OP!I50</f>
        <v>100</v>
      </c>
      <c r="L11" s="158">
        <f>+OP!J50</f>
        <v>100</v>
      </c>
      <c r="M11" s="158">
        <f>+OP!K50</f>
        <v>100</v>
      </c>
      <c r="N11" s="158">
        <f>+OP!L50</f>
        <v>100</v>
      </c>
      <c r="O11" s="158">
        <f>+OP!M50</f>
        <v>100</v>
      </c>
      <c r="P11" s="158">
        <f>+OP!N50</f>
        <v>100</v>
      </c>
      <c r="Q11" s="158">
        <f>+OP!O50</f>
        <v>100</v>
      </c>
      <c r="R11" s="158">
        <f>+OP!P50</f>
        <v>100</v>
      </c>
      <c r="T11" s="158">
        <f>+G11*$D11*(100%-OP!Y13)</f>
        <v>5</v>
      </c>
      <c r="U11" s="158">
        <f>+H11*$D11*(100%-OP!Z13)</f>
        <v>5</v>
      </c>
      <c r="V11" s="158">
        <f>+I11*$D11*(100%-OP!AA13)</f>
        <v>5</v>
      </c>
      <c r="W11" s="158">
        <f>+J11*$D11*(100%-OP!AB13)</f>
        <v>5</v>
      </c>
      <c r="X11" s="158">
        <f>+K11*$D11*(100%-OP!AC13)</f>
        <v>5</v>
      </c>
      <c r="Y11" s="158">
        <f>+L11*$D11*(100%-OP!AD13)</f>
        <v>5</v>
      </c>
      <c r="Z11" s="158">
        <f>+M11*$D11*(100%-OP!AE13)</f>
        <v>5</v>
      </c>
      <c r="AA11" s="158">
        <f>+N11*$D11*(100%-OP!AF13)</f>
        <v>5</v>
      </c>
      <c r="AB11" s="158">
        <f>+O11*$D11*(100%-OP!AG13)</f>
        <v>5</v>
      </c>
      <c r="AC11" s="158">
        <f>+P11*$D11*(100%-OP!AH13)</f>
        <v>5</v>
      </c>
      <c r="AD11" s="158">
        <f>+Q11*$D11*(100%-OP!AI13)</f>
        <v>5</v>
      </c>
      <c r="AE11" s="158">
        <f>+R11*$D11*(100%-OP!AJ13)</f>
        <v>5</v>
      </c>
      <c r="AG11" s="158">
        <f>+T11*OP!$N13*OP!$O13</f>
        <v>0</v>
      </c>
      <c r="AH11" s="158">
        <f>+U11*OP!$N13*OP!$O13</f>
        <v>0</v>
      </c>
      <c r="AI11" s="158">
        <f>+V11*OP!$N13*OP!$O13</f>
        <v>0</v>
      </c>
      <c r="AJ11" s="158">
        <f>+W11*OP!$N13*OP!$O13</f>
        <v>0</v>
      </c>
      <c r="AK11" s="158">
        <f>+X11*OP!$N13*OP!$O13</f>
        <v>0</v>
      </c>
      <c r="AL11" s="158">
        <f>+Y11*OP!$N13*OP!$O13</f>
        <v>0</v>
      </c>
      <c r="AM11" s="158">
        <f>+Z11*OP!$N13*OP!$O13</f>
        <v>0</v>
      </c>
      <c r="AN11" s="158">
        <f>+AA11*OP!$N13*OP!$O13</f>
        <v>0</v>
      </c>
      <c r="AO11" s="158">
        <f>+AB11*OP!$N13*OP!$O13</f>
        <v>0</v>
      </c>
      <c r="AP11" s="158">
        <f>+AC11*OP!$N13*OP!$O13</f>
        <v>0</v>
      </c>
      <c r="AQ11" s="158">
        <f>+AD11*OP!$N13*OP!$O13</f>
        <v>0</v>
      </c>
      <c r="AR11" s="158">
        <f>+AE11*OP!$N13*OP!$O13</f>
        <v>0</v>
      </c>
      <c r="AT11" s="158">
        <f>+G11*$D11*(-OP!Y13)</f>
        <v>0</v>
      </c>
      <c r="AU11" s="158">
        <f>+H11*$D11*(-OP!Z13)</f>
        <v>0</v>
      </c>
      <c r="AV11" s="158">
        <f>+I11*$D11*(-OP!AA13)</f>
        <v>0</v>
      </c>
      <c r="AW11" s="158">
        <f>+J11*$D11*(-OP!AB13)</f>
        <v>0</v>
      </c>
      <c r="AX11" s="158">
        <f>+K11*$D11*(-OP!AC13)</f>
        <v>0</v>
      </c>
      <c r="AY11" s="158">
        <f>+L11*$D11*(-OP!AD13)</f>
        <v>0</v>
      </c>
      <c r="AZ11" s="158">
        <f>+M11*$D11*(-OP!AE13)</f>
        <v>0</v>
      </c>
      <c r="BA11" s="158">
        <f>+N11*$D11*(-OP!AF13)</f>
        <v>0</v>
      </c>
      <c r="BB11" s="158">
        <f>+O11*$D11*(-OP!AG13)</f>
        <v>0</v>
      </c>
      <c r="BC11" s="158">
        <f>+P11*$D11*(-OP!AH13)</f>
        <v>0</v>
      </c>
      <c r="BD11" s="158">
        <f>+Q11*$D11*(-OP!AI13)</f>
        <v>0</v>
      </c>
      <c r="BE11" s="158">
        <f>+R11*$D11*(-OP!AJ13)</f>
        <v>0</v>
      </c>
    </row>
    <row r="12" spans="2:57">
      <c r="B12" s="162" t="str">
        <f>+OP!B14</f>
        <v>Nom Producte/Servei 5</v>
      </c>
      <c r="C12" s="195">
        <f t="shared" si="4"/>
        <v>0</v>
      </c>
      <c r="D12" s="222">
        <f>+OP!$F14</f>
        <v>0</v>
      </c>
      <c r="E12" s="195">
        <f t="shared" si="5"/>
        <v>0</v>
      </c>
      <c r="F12" s="133"/>
      <c r="G12" s="158">
        <f>+OP!E51</f>
        <v>0</v>
      </c>
      <c r="H12" s="158">
        <f>+OP!F51</f>
        <v>0</v>
      </c>
      <c r="I12" s="158">
        <f>+OP!G51</f>
        <v>0</v>
      </c>
      <c r="J12" s="158">
        <f>+OP!H51</f>
        <v>0</v>
      </c>
      <c r="K12" s="158">
        <f>+OP!I51</f>
        <v>0</v>
      </c>
      <c r="L12" s="158">
        <f>+OP!J51</f>
        <v>0</v>
      </c>
      <c r="M12" s="158">
        <f>+OP!K51</f>
        <v>0</v>
      </c>
      <c r="N12" s="158">
        <f>+OP!L51</f>
        <v>0</v>
      </c>
      <c r="O12" s="158">
        <f>+OP!M51</f>
        <v>0</v>
      </c>
      <c r="P12" s="158">
        <f>+OP!N51</f>
        <v>0</v>
      </c>
      <c r="Q12" s="158">
        <f>+OP!O51</f>
        <v>0</v>
      </c>
      <c r="R12" s="158">
        <f>+OP!P51</f>
        <v>0</v>
      </c>
      <c r="T12" s="158">
        <f>+G12*$D12*(100%-OP!Y14)</f>
        <v>0</v>
      </c>
      <c r="U12" s="158">
        <f>+H12*$D12*(100%-OP!Z14)</f>
        <v>0</v>
      </c>
      <c r="V12" s="158">
        <f>+I12*$D12*(100%-OP!AA14)</f>
        <v>0</v>
      </c>
      <c r="W12" s="158">
        <f>+J12*$D12*(100%-OP!AB14)</f>
        <v>0</v>
      </c>
      <c r="X12" s="158">
        <f>+K12*$D12*(100%-OP!AC14)</f>
        <v>0</v>
      </c>
      <c r="Y12" s="158">
        <f>+L12*$D12*(100%-OP!AD14)</f>
        <v>0</v>
      </c>
      <c r="Z12" s="158">
        <f>+M12*$D12*(100%-OP!AE14)</f>
        <v>0</v>
      </c>
      <c r="AA12" s="158">
        <f>+N12*$D12*(100%-OP!AF14)</f>
        <v>0</v>
      </c>
      <c r="AB12" s="158">
        <f>+O12*$D12*(100%-OP!AG14)</f>
        <v>0</v>
      </c>
      <c r="AC12" s="158">
        <f>+P12*$D12*(100%-OP!AH14)</f>
        <v>0</v>
      </c>
      <c r="AD12" s="158">
        <f>+Q12*$D12*(100%-OP!AI14)</f>
        <v>0</v>
      </c>
      <c r="AE12" s="158">
        <f>+R12*$D12*(100%-OP!AJ14)</f>
        <v>0</v>
      </c>
      <c r="AG12" s="158">
        <f>+T12*OP!$N14*OP!$O14</f>
        <v>0</v>
      </c>
      <c r="AH12" s="158">
        <f>+U12*OP!$N14*OP!$O14</f>
        <v>0</v>
      </c>
      <c r="AI12" s="158">
        <f>+V12*OP!$N14*OP!$O14</f>
        <v>0</v>
      </c>
      <c r="AJ12" s="158">
        <f>+W12*OP!$N14*OP!$O14</f>
        <v>0</v>
      </c>
      <c r="AK12" s="158">
        <f>+X12*OP!$N14*OP!$O14</f>
        <v>0</v>
      </c>
      <c r="AL12" s="158">
        <f>+Y12*OP!$N14*OP!$O14</f>
        <v>0</v>
      </c>
      <c r="AM12" s="158">
        <f>+Z12*OP!$N14*OP!$O14</f>
        <v>0</v>
      </c>
      <c r="AN12" s="158">
        <f>+AA12*OP!$N14*OP!$O14</f>
        <v>0</v>
      </c>
      <c r="AO12" s="158">
        <f>+AB12*OP!$N14*OP!$O14</f>
        <v>0</v>
      </c>
      <c r="AP12" s="158">
        <f>+AC12*OP!$N14*OP!$O14</f>
        <v>0</v>
      </c>
      <c r="AQ12" s="158">
        <f>+AD12*OP!$N14*OP!$O14</f>
        <v>0</v>
      </c>
      <c r="AR12" s="158">
        <f>+AE12*OP!$N14*OP!$O14</f>
        <v>0</v>
      </c>
      <c r="AT12" s="158">
        <f>+G12*$D12*(-OP!Y14)</f>
        <v>0</v>
      </c>
      <c r="AU12" s="158">
        <f>+H12*$D12*(-OP!Z14)</f>
        <v>0</v>
      </c>
      <c r="AV12" s="158">
        <f>+I12*$D12*(-OP!AA14)</f>
        <v>0</v>
      </c>
      <c r="AW12" s="158">
        <f>+J12*$D12*(-OP!AB14)</f>
        <v>0</v>
      </c>
      <c r="AX12" s="158">
        <f>+K12*$D12*(-OP!AC14)</f>
        <v>0</v>
      </c>
      <c r="AY12" s="158">
        <f>+L12*$D12*(-OP!AD14)</f>
        <v>0</v>
      </c>
      <c r="AZ12" s="158">
        <f>+M12*$D12*(-OP!AE14)</f>
        <v>0</v>
      </c>
      <c r="BA12" s="158">
        <f>+N12*$D12*(-OP!AF14)</f>
        <v>0</v>
      </c>
      <c r="BB12" s="158">
        <f>+O12*$D12*(-OP!AG14)</f>
        <v>0</v>
      </c>
      <c r="BC12" s="158">
        <f>+P12*$D12*(-OP!AH14)</f>
        <v>0</v>
      </c>
      <c r="BD12" s="158">
        <f>+Q12*$D12*(-OP!AI14)</f>
        <v>0</v>
      </c>
      <c r="BE12" s="158">
        <f>+R12*$D12*(-OP!AJ14)</f>
        <v>0</v>
      </c>
    </row>
    <row r="13" spans="2:57">
      <c r="B13" s="162" t="str">
        <f>+OP!B15</f>
        <v>Nom Producte/Servei 6</v>
      </c>
      <c r="C13" s="195">
        <f t="shared" si="4"/>
        <v>0</v>
      </c>
      <c r="D13" s="222">
        <f>+OP!$F15</f>
        <v>0</v>
      </c>
      <c r="E13" s="195">
        <f t="shared" si="5"/>
        <v>0</v>
      </c>
      <c r="F13" s="133"/>
      <c r="G13" s="158">
        <f>+OP!E52</f>
        <v>0</v>
      </c>
      <c r="H13" s="158">
        <f>+OP!F52</f>
        <v>0</v>
      </c>
      <c r="I13" s="158">
        <f>+OP!G52</f>
        <v>0</v>
      </c>
      <c r="J13" s="158">
        <f>+OP!H52</f>
        <v>0</v>
      </c>
      <c r="K13" s="158">
        <f>+OP!I52</f>
        <v>0</v>
      </c>
      <c r="L13" s="158">
        <f>+OP!J52</f>
        <v>0</v>
      </c>
      <c r="M13" s="158">
        <f>+OP!K52</f>
        <v>0</v>
      </c>
      <c r="N13" s="158">
        <f>+OP!L52</f>
        <v>0</v>
      </c>
      <c r="O13" s="158">
        <f>+OP!M52</f>
        <v>0</v>
      </c>
      <c r="P13" s="158">
        <f>+OP!N52</f>
        <v>0</v>
      </c>
      <c r="Q13" s="158">
        <f>+OP!O52</f>
        <v>0</v>
      </c>
      <c r="R13" s="158">
        <f>+OP!P52</f>
        <v>0</v>
      </c>
      <c r="T13" s="158">
        <f>+G13*$D13*(100%-OP!Y15)</f>
        <v>0</v>
      </c>
      <c r="U13" s="158">
        <f>+H13*$D13*(100%-OP!Z15)</f>
        <v>0</v>
      </c>
      <c r="V13" s="158">
        <f>+I13*$D13*(100%-OP!AA15)</f>
        <v>0</v>
      </c>
      <c r="W13" s="158">
        <f>+J13*$D13*(100%-OP!AB15)</f>
        <v>0</v>
      </c>
      <c r="X13" s="158">
        <f>+K13*$D13*(100%-OP!AC15)</f>
        <v>0</v>
      </c>
      <c r="Y13" s="158">
        <f>+L13*$D13*(100%-OP!AD15)</f>
        <v>0</v>
      </c>
      <c r="Z13" s="158">
        <f>+M13*$D13*(100%-OP!AE15)</f>
        <v>0</v>
      </c>
      <c r="AA13" s="158">
        <f>+N13*$D13*(100%-OP!AF15)</f>
        <v>0</v>
      </c>
      <c r="AB13" s="158">
        <f>+O13*$D13*(100%-OP!AG15)</f>
        <v>0</v>
      </c>
      <c r="AC13" s="158">
        <f>+P13*$D13*(100%-OP!AH15)</f>
        <v>0</v>
      </c>
      <c r="AD13" s="158">
        <f>+Q13*$D13*(100%-OP!AI15)</f>
        <v>0</v>
      </c>
      <c r="AE13" s="158">
        <f>+R13*$D13*(100%-OP!AJ15)</f>
        <v>0</v>
      </c>
      <c r="AG13" s="158">
        <f>+T13*OP!$N15*OP!$O15</f>
        <v>0</v>
      </c>
      <c r="AH13" s="158">
        <f>+U13*OP!$N15*OP!$O15</f>
        <v>0</v>
      </c>
      <c r="AI13" s="158">
        <f>+V13*OP!$N15*OP!$O15</f>
        <v>0</v>
      </c>
      <c r="AJ13" s="158">
        <f>+W13*OP!$N15*OP!$O15</f>
        <v>0</v>
      </c>
      <c r="AK13" s="158">
        <f>+X13*OP!$N15*OP!$O15</f>
        <v>0</v>
      </c>
      <c r="AL13" s="158">
        <f>+Y13*OP!$N15*OP!$O15</f>
        <v>0</v>
      </c>
      <c r="AM13" s="158">
        <f>+Z13*OP!$N15*OP!$O15</f>
        <v>0</v>
      </c>
      <c r="AN13" s="158">
        <f>+AA13*OP!$N15*OP!$O15</f>
        <v>0</v>
      </c>
      <c r="AO13" s="158">
        <f>+AB13*OP!$N15*OP!$O15</f>
        <v>0</v>
      </c>
      <c r="AP13" s="158">
        <f>+AC13*OP!$N15*OP!$O15</f>
        <v>0</v>
      </c>
      <c r="AQ13" s="158">
        <f>+AD13*OP!$N15*OP!$O15</f>
        <v>0</v>
      </c>
      <c r="AR13" s="158">
        <f>+AE13*OP!$N15*OP!$O15</f>
        <v>0</v>
      </c>
      <c r="AT13" s="158">
        <f>+G13*$D13*(-OP!Y15)</f>
        <v>0</v>
      </c>
      <c r="AU13" s="158">
        <f>+H13*$D13*(-OP!Z15)</f>
        <v>0</v>
      </c>
      <c r="AV13" s="158">
        <f>+I13*$D13*(-OP!AA15)</f>
        <v>0</v>
      </c>
      <c r="AW13" s="158">
        <f>+J13*$D13*(-OP!AB15)</f>
        <v>0</v>
      </c>
      <c r="AX13" s="158">
        <f>+K13*$D13*(-OP!AC15)</f>
        <v>0</v>
      </c>
      <c r="AY13" s="158">
        <f>+L13*$D13*(-OP!AD15)</f>
        <v>0</v>
      </c>
      <c r="AZ13" s="158">
        <f>+M13*$D13*(-OP!AE15)</f>
        <v>0</v>
      </c>
      <c r="BA13" s="158">
        <f>+N13*$D13*(-OP!AF15)</f>
        <v>0</v>
      </c>
      <c r="BB13" s="158">
        <f>+O13*$D13*(-OP!AG15)</f>
        <v>0</v>
      </c>
      <c r="BC13" s="158">
        <f>+P13*$D13*(-OP!AH15)</f>
        <v>0</v>
      </c>
      <c r="BD13" s="158">
        <f>+Q13*$D13*(-OP!AI15)</f>
        <v>0</v>
      </c>
      <c r="BE13" s="158">
        <f>+R13*$D13*(-OP!AJ15)</f>
        <v>0</v>
      </c>
    </row>
    <row r="14" spans="2:57">
      <c r="B14" s="162" t="str">
        <f>+OP!B16</f>
        <v>Nom Producte/Servei 7</v>
      </c>
      <c r="C14" s="195">
        <f t="shared" si="4"/>
        <v>0</v>
      </c>
      <c r="D14" s="222">
        <f>+OP!$F16</f>
        <v>0</v>
      </c>
      <c r="E14" s="195">
        <f t="shared" si="5"/>
        <v>0</v>
      </c>
      <c r="F14" s="133"/>
      <c r="G14" s="158">
        <f>+OP!E53</f>
        <v>0</v>
      </c>
      <c r="H14" s="158">
        <f>+OP!F53</f>
        <v>0</v>
      </c>
      <c r="I14" s="158">
        <f>+OP!G53</f>
        <v>0</v>
      </c>
      <c r="J14" s="158">
        <f>+OP!H53</f>
        <v>0</v>
      </c>
      <c r="K14" s="158">
        <f>+OP!I53</f>
        <v>0</v>
      </c>
      <c r="L14" s="158">
        <f>+OP!J53</f>
        <v>0</v>
      </c>
      <c r="M14" s="158">
        <f>+OP!K53</f>
        <v>0</v>
      </c>
      <c r="N14" s="158">
        <f>+OP!L53</f>
        <v>0</v>
      </c>
      <c r="O14" s="158">
        <f>+OP!M53</f>
        <v>0</v>
      </c>
      <c r="P14" s="158">
        <f>+OP!N53</f>
        <v>0</v>
      </c>
      <c r="Q14" s="158">
        <f>+OP!O53</f>
        <v>0</v>
      </c>
      <c r="R14" s="158">
        <f>+OP!P53</f>
        <v>0</v>
      </c>
      <c r="T14" s="158">
        <f>+G14*$D14*(100%-OP!Y16)</f>
        <v>0</v>
      </c>
      <c r="U14" s="158">
        <f>+H14*$D14*(100%-OP!Z16)</f>
        <v>0</v>
      </c>
      <c r="V14" s="158">
        <f>+I14*$D14*(100%-OP!AA16)</f>
        <v>0</v>
      </c>
      <c r="W14" s="158">
        <f>+J14*$D14*(100%-OP!AB16)</f>
        <v>0</v>
      </c>
      <c r="X14" s="158">
        <f>+K14*$D14*(100%-OP!AC16)</f>
        <v>0</v>
      </c>
      <c r="Y14" s="158">
        <f>+L14*$D14*(100%-OP!AD16)</f>
        <v>0</v>
      </c>
      <c r="Z14" s="158">
        <f>+M14*$D14*(100%-OP!AE16)</f>
        <v>0</v>
      </c>
      <c r="AA14" s="158">
        <f>+N14*$D14*(100%-OP!AF16)</f>
        <v>0</v>
      </c>
      <c r="AB14" s="158">
        <f>+O14*$D14*(100%-OP!AG16)</f>
        <v>0</v>
      </c>
      <c r="AC14" s="158">
        <f>+P14*$D14*(100%-OP!AH16)</f>
        <v>0</v>
      </c>
      <c r="AD14" s="158">
        <f>+Q14*$D14*(100%-OP!AI16)</f>
        <v>0</v>
      </c>
      <c r="AE14" s="158">
        <f>+R14*$D14*(100%-OP!AJ16)</f>
        <v>0</v>
      </c>
      <c r="AG14" s="158">
        <f>+T14*OP!$N16*OP!$O16</f>
        <v>0</v>
      </c>
      <c r="AH14" s="158">
        <f>+U14*OP!$N16*OP!$O16</f>
        <v>0</v>
      </c>
      <c r="AI14" s="158">
        <f>+V14*OP!$N16*OP!$O16</f>
        <v>0</v>
      </c>
      <c r="AJ14" s="158">
        <f>+W14*OP!$N16*OP!$O16</f>
        <v>0</v>
      </c>
      <c r="AK14" s="158">
        <f>+X14*OP!$N16*OP!$O16</f>
        <v>0</v>
      </c>
      <c r="AL14" s="158">
        <f>+Y14*OP!$N16*OP!$O16</f>
        <v>0</v>
      </c>
      <c r="AM14" s="158">
        <f>+Z14*OP!$N16*OP!$O16</f>
        <v>0</v>
      </c>
      <c r="AN14" s="158">
        <f>+AA14*OP!$N16*OP!$O16</f>
        <v>0</v>
      </c>
      <c r="AO14" s="158">
        <f>+AB14*OP!$N16*OP!$O16</f>
        <v>0</v>
      </c>
      <c r="AP14" s="158">
        <f>+AC14*OP!$N16*OP!$O16</f>
        <v>0</v>
      </c>
      <c r="AQ14" s="158">
        <f>+AD14*OP!$N16*OP!$O16</f>
        <v>0</v>
      </c>
      <c r="AR14" s="158">
        <f>+AE14*OP!$N16*OP!$O16</f>
        <v>0</v>
      </c>
      <c r="AT14" s="158">
        <f>+G14*$D14*(-OP!Y16)</f>
        <v>0</v>
      </c>
      <c r="AU14" s="158">
        <f>+H14*$D14*(-OP!Z16)</f>
        <v>0</v>
      </c>
      <c r="AV14" s="158">
        <f>+I14*$D14*(-OP!AA16)</f>
        <v>0</v>
      </c>
      <c r="AW14" s="158">
        <f>+J14*$D14*(-OP!AB16)</f>
        <v>0</v>
      </c>
      <c r="AX14" s="158">
        <f>+K14*$D14*(-OP!AC16)</f>
        <v>0</v>
      </c>
      <c r="AY14" s="158">
        <f>+L14*$D14*(-OP!AD16)</f>
        <v>0</v>
      </c>
      <c r="AZ14" s="158">
        <f>+M14*$D14*(-OP!AE16)</f>
        <v>0</v>
      </c>
      <c r="BA14" s="158">
        <f>+N14*$D14*(-OP!AF16)</f>
        <v>0</v>
      </c>
      <c r="BB14" s="158">
        <f>+O14*$D14*(-OP!AG16)</f>
        <v>0</v>
      </c>
      <c r="BC14" s="158">
        <f>+P14*$D14*(-OP!AH16)</f>
        <v>0</v>
      </c>
      <c r="BD14" s="158">
        <f>+Q14*$D14*(-OP!AI16)</f>
        <v>0</v>
      </c>
      <c r="BE14" s="158">
        <f>+R14*$D14*(-OP!AJ16)</f>
        <v>0</v>
      </c>
    </row>
    <row r="15" spans="2:57">
      <c r="B15" s="162" t="str">
        <f>+OP!B17</f>
        <v>Nom Producte/Servei 8</v>
      </c>
      <c r="C15" s="195">
        <f t="shared" si="4"/>
        <v>0</v>
      </c>
      <c r="D15" s="222">
        <f>+OP!$F17</f>
        <v>0</v>
      </c>
      <c r="E15" s="195">
        <f t="shared" si="5"/>
        <v>0</v>
      </c>
      <c r="F15" s="133"/>
      <c r="G15" s="158">
        <f>+OP!E54</f>
        <v>0</v>
      </c>
      <c r="H15" s="158">
        <f>+OP!F54</f>
        <v>0</v>
      </c>
      <c r="I15" s="158">
        <f>+OP!G54</f>
        <v>0</v>
      </c>
      <c r="J15" s="158">
        <f>+OP!H54</f>
        <v>0</v>
      </c>
      <c r="K15" s="158">
        <f>+OP!I54</f>
        <v>0</v>
      </c>
      <c r="L15" s="158">
        <f>+OP!J54</f>
        <v>0</v>
      </c>
      <c r="M15" s="158">
        <f>+OP!K54</f>
        <v>0</v>
      </c>
      <c r="N15" s="158">
        <f>+OP!L54</f>
        <v>0</v>
      </c>
      <c r="O15" s="158">
        <f>+OP!M54</f>
        <v>0</v>
      </c>
      <c r="P15" s="158">
        <f>+OP!N54</f>
        <v>0</v>
      </c>
      <c r="Q15" s="158">
        <f>+OP!O54</f>
        <v>0</v>
      </c>
      <c r="R15" s="158">
        <f>+OP!P54</f>
        <v>0</v>
      </c>
      <c r="T15" s="158">
        <f>+G15*$D15*(100%-OP!Y17)</f>
        <v>0</v>
      </c>
      <c r="U15" s="158">
        <f>+H15*$D15*(100%-OP!Z17)</f>
        <v>0</v>
      </c>
      <c r="V15" s="158">
        <f>+I15*$D15*(100%-OP!AA17)</f>
        <v>0</v>
      </c>
      <c r="W15" s="158">
        <f>+J15*$D15*(100%-OP!AB17)</f>
        <v>0</v>
      </c>
      <c r="X15" s="158">
        <f>+K15*$D15*(100%-OP!AC17)</f>
        <v>0</v>
      </c>
      <c r="Y15" s="158">
        <f>+L15*$D15*(100%-OP!AD17)</f>
        <v>0</v>
      </c>
      <c r="Z15" s="158">
        <f>+M15*$D15*(100%-OP!AE17)</f>
        <v>0</v>
      </c>
      <c r="AA15" s="158">
        <f>+N15*$D15*(100%-OP!AF17)</f>
        <v>0</v>
      </c>
      <c r="AB15" s="158">
        <f>+O15*$D15*(100%-OP!AG17)</f>
        <v>0</v>
      </c>
      <c r="AC15" s="158">
        <f>+P15*$D15*(100%-OP!AH17)</f>
        <v>0</v>
      </c>
      <c r="AD15" s="158">
        <f>+Q15*$D15*(100%-OP!AI17)</f>
        <v>0</v>
      </c>
      <c r="AE15" s="158">
        <f>+R15*$D15*(100%-OP!AJ17)</f>
        <v>0</v>
      </c>
      <c r="AG15" s="158">
        <f>+T15*OP!$N17*OP!$O17</f>
        <v>0</v>
      </c>
      <c r="AH15" s="158">
        <f>+U15*OP!$N17*OP!$O17</f>
        <v>0</v>
      </c>
      <c r="AI15" s="158">
        <f>+V15*OP!$N17*OP!$O17</f>
        <v>0</v>
      </c>
      <c r="AJ15" s="158">
        <f>+W15*OP!$N17*OP!$O17</f>
        <v>0</v>
      </c>
      <c r="AK15" s="158">
        <f>+X15*OP!$N17*OP!$O17</f>
        <v>0</v>
      </c>
      <c r="AL15" s="158">
        <f>+Y15*OP!$N17*OP!$O17</f>
        <v>0</v>
      </c>
      <c r="AM15" s="158">
        <f>+Z15*OP!$N17*OP!$O17</f>
        <v>0</v>
      </c>
      <c r="AN15" s="158">
        <f>+AA15*OP!$N17*OP!$O17</f>
        <v>0</v>
      </c>
      <c r="AO15" s="158">
        <f>+AB15*OP!$N17*OP!$O17</f>
        <v>0</v>
      </c>
      <c r="AP15" s="158">
        <f>+AC15*OP!$N17*OP!$O17</f>
        <v>0</v>
      </c>
      <c r="AQ15" s="158">
        <f>+AD15*OP!$N17*OP!$O17</f>
        <v>0</v>
      </c>
      <c r="AR15" s="158">
        <f>+AE15*OP!$N17*OP!$O17</f>
        <v>0</v>
      </c>
      <c r="AT15" s="158">
        <f>+G15*$D15*(-OP!Y17)</f>
        <v>0</v>
      </c>
      <c r="AU15" s="158">
        <f>+H15*$D15*(-OP!Z17)</f>
        <v>0</v>
      </c>
      <c r="AV15" s="158">
        <f>+I15*$D15*(-OP!AA17)</f>
        <v>0</v>
      </c>
      <c r="AW15" s="158">
        <f>+J15*$D15*(-OP!AB17)</f>
        <v>0</v>
      </c>
      <c r="AX15" s="158">
        <f>+K15*$D15*(-OP!AC17)</f>
        <v>0</v>
      </c>
      <c r="AY15" s="158">
        <f>+L15*$D15*(-OP!AD17)</f>
        <v>0</v>
      </c>
      <c r="AZ15" s="158">
        <f>+M15*$D15*(-OP!AE17)</f>
        <v>0</v>
      </c>
      <c r="BA15" s="158">
        <f>+N15*$D15*(-OP!AF17)</f>
        <v>0</v>
      </c>
      <c r="BB15" s="158">
        <f>+O15*$D15*(-OP!AG17)</f>
        <v>0</v>
      </c>
      <c r="BC15" s="158">
        <f>+P15*$D15*(-OP!AH17)</f>
        <v>0</v>
      </c>
      <c r="BD15" s="158">
        <f>+Q15*$D15*(-OP!AI17)</f>
        <v>0</v>
      </c>
      <c r="BE15" s="158">
        <f>+R15*$D15*(-OP!AJ17)</f>
        <v>0</v>
      </c>
    </row>
    <row r="16" spans="2:57">
      <c r="B16" s="162" t="str">
        <f>+OP!B18</f>
        <v>Nom Producte/Servei 9</v>
      </c>
      <c r="C16" s="195">
        <f t="shared" si="4"/>
        <v>0</v>
      </c>
      <c r="D16" s="222">
        <f>+OP!$F18</f>
        <v>0</v>
      </c>
      <c r="E16" s="195">
        <f t="shared" si="5"/>
        <v>0</v>
      </c>
      <c r="F16" s="133"/>
      <c r="G16" s="158">
        <f>+OP!E55</f>
        <v>0</v>
      </c>
      <c r="H16" s="158">
        <f>+OP!F55</f>
        <v>0</v>
      </c>
      <c r="I16" s="158">
        <f>+OP!G55</f>
        <v>0</v>
      </c>
      <c r="J16" s="158">
        <f>+OP!H55</f>
        <v>0</v>
      </c>
      <c r="K16" s="158">
        <f>+OP!I55</f>
        <v>0</v>
      </c>
      <c r="L16" s="158">
        <f>+OP!J55</f>
        <v>0</v>
      </c>
      <c r="M16" s="158">
        <f>+OP!K55</f>
        <v>0</v>
      </c>
      <c r="N16" s="158">
        <f>+OP!L55</f>
        <v>0</v>
      </c>
      <c r="O16" s="158">
        <f>+OP!M55</f>
        <v>0</v>
      </c>
      <c r="P16" s="158">
        <f>+OP!N55</f>
        <v>0</v>
      </c>
      <c r="Q16" s="158">
        <f>+OP!O55</f>
        <v>0</v>
      </c>
      <c r="R16" s="158">
        <f>+OP!P55</f>
        <v>0</v>
      </c>
      <c r="T16" s="158">
        <f>+G16*$D16*(100%-OP!Y18)</f>
        <v>0</v>
      </c>
      <c r="U16" s="158">
        <f>+H16*$D16*(100%-OP!Z18)</f>
        <v>0</v>
      </c>
      <c r="V16" s="158">
        <f>+I16*$D16*(100%-OP!AA18)</f>
        <v>0</v>
      </c>
      <c r="W16" s="158">
        <f>+J16*$D16*(100%-OP!AB18)</f>
        <v>0</v>
      </c>
      <c r="X16" s="158">
        <f>+K16*$D16*(100%-OP!AC18)</f>
        <v>0</v>
      </c>
      <c r="Y16" s="158">
        <f>+L16*$D16*(100%-OP!AD18)</f>
        <v>0</v>
      </c>
      <c r="Z16" s="158">
        <f>+M16*$D16*(100%-OP!AE18)</f>
        <v>0</v>
      </c>
      <c r="AA16" s="158">
        <f>+N16*$D16*(100%-OP!AF18)</f>
        <v>0</v>
      </c>
      <c r="AB16" s="158">
        <f>+O16*$D16*(100%-OP!AG18)</f>
        <v>0</v>
      </c>
      <c r="AC16" s="158">
        <f>+P16*$D16*(100%-OP!AH18)</f>
        <v>0</v>
      </c>
      <c r="AD16" s="158">
        <f>+Q16*$D16*(100%-OP!AI18)</f>
        <v>0</v>
      </c>
      <c r="AE16" s="158">
        <f>+R16*$D16*(100%-OP!AJ18)</f>
        <v>0</v>
      </c>
      <c r="AG16" s="158">
        <f>+T16*OP!$N18*OP!$O18</f>
        <v>0</v>
      </c>
      <c r="AH16" s="158">
        <f>+U16*OP!$N18*OP!$O18</f>
        <v>0</v>
      </c>
      <c r="AI16" s="158">
        <f>+V16*OP!$N18*OP!$O18</f>
        <v>0</v>
      </c>
      <c r="AJ16" s="158">
        <f>+W16*OP!$N18*OP!$O18</f>
        <v>0</v>
      </c>
      <c r="AK16" s="158">
        <f>+X16*OP!$N18*OP!$O18</f>
        <v>0</v>
      </c>
      <c r="AL16" s="158">
        <f>+Y16*OP!$N18*OP!$O18</f>
        <v>0</v>
      </c>
      <c r="AM16" s="158">
        <f>+Z16*OP!$N18*OP!$O18</f>
        <v>0</v>
      </c>
      <c r="AN16" s="158">
        <f>+AA16*OP!$N18*OP!$O18</f>
        <v>0</v>
      </c>
      <c r="AO16" s="158">
        <f>+AB16*OP!$N18*OP!$O18</f>
        <v>0</v>
      </c>
      <c r="AP16" s="158">
        <f>+AC16*OP!$N18*OP!$O18</f>
        <v>0</v>
      </c>
      <c r="AQ16" s="158">
        <f>+AD16*OP!$N18*OP!$O18</f>
        <v>0</v>
      </c>
      <c r="AR16" s="158">
        <f>+AE16*OP!$N18*OP!$O18</f>
        <v>0</v>
      </c>
      <c r="AT16" s="158">
        <f>+G16*$D16*(-OP!Y18)</f>
        <v>0</v>
      </c>
      <c r="AU16" s="158">
        <f>+H16*$D16*(-OP!Z18)</f>
        <v>0</v>
      </c>
      <c r="AV16" s="158">
        <f>+I16*$D16*(-OP!AA18)</f>
        <v>0</v>
      </c>
      <c r="AW16" s="158">
        <f>+J16*$D16*(-OP!AB18)</f>
        <v>0</v>
      </c>
      <c r="AX16" s="158">
        <f>+K16*$D16*(-OP!AC18)</f>
        <v>0</v>
      </c>
      <c r="AY16" s="158">
        <f>+L16*$D16*(-OP!AD18)</f>
        <v>0</v>
      </c>
      <c r="AZ16" s="158">
        <f>+M16*$D16*(-OP!AE18)</f>
        <v>0</v>
      </c>
      <c r="BA16" s="158">
        <f>+N16*$D16*(-OP!AF18)</f>
        <v>0</v>
      </c>
      <c r="BB16" s="158">
        <f>+O16*$D16*(-OP!AG18)</f>
        <v>0</v>
      </c>
      <c r="BC16" s="158">
        <f>+P16*$D16*(-OP!AH18)</f>
        <v>0</v>
      </c>
      <c r="BD16" s="158">
        <f>+Q16*$D16*(-OP!AI18)</f>
        <v>0</v>
      </c>
      <c r="BE16" s="158">
        <f>+R16*$D16*(-OP!AJ18)</f>
        <v>0</v>
      </c>
    </row>
    <row r="17" spans="2:57">
      <c r="B17" s="162" t="str">
        <f>+OP!B19</f>
        <v>Nom Producte/Servei 10</v>
      </c>
      <c r="C17" s="195">
        <f t="shared" si="4"/>
        <v>0</v>
      </c>
      <c r="D17" s="222">
        <f>+OP!$F19</f>
        <v>0</v>
      </c>
      <c r="E17" s="195">
        <f t="shared" si="5"/>
        <v>0</v>
      </c>
      <c r="F17" s="133"/>
      <c r="G17" s="158">
        <f>+OP!E56</f>
        <v>0</v>
      </c>
      <c r="H17" s="158">
        <f>+OP!F56</f>
        <v>0</v>
      </c>
      <c r="I17" s="158">
        <f>+OP!G56</f>
        <v>0</v>
      </c>
      <c r="J17" s="158">
        <f>+OP!H56</f>
        <v>0</v>
      </c>
      <c r="K17" s="158">
        <f>+OP!I56</f>
        <v>0</v>
      </c>
      <c r="L17" s="158">
        <f>+OP!J56</f>
        <v>0</v>
      </c>
      <c r="M17" s="158">
        <f>+OP!K56</f>
        <v>0</v>
      </c>
      <c r="N17" s="158">
        <f>+OP!L56</f>
        <v>0</v>
      </c>
      <c r="O17" s="158">
        <f>+OP!M56</f>
        <v>0</v>
      </c>
      <c r="P17" s="158">
        <f>+OP!N56</f>
        <v>0</v>
      </c>
      <c r="Q17" s="158">
        <f>+OP!O56</f>
        <v>0</v>
      </c>
      <c r="R17" s="158">
        <f>+OP!P56</f>
        <v>0</v>
      </c>
      <c r="T17" s="158">
        <f>+G17*$D17*(100%-OP!Y19)</f>
        <v>0</v>
      </c>
      <c r="U17" s="158">
        <f>+H17*$D17*(100%-OP!Z19)</f>
        <v>0</v>
      </c>
      <c r="V17" s="158">
        <f>+I17*$D17*(100%-OP!AA19)</f>
        <v>0</v>
      </c>
      <c r="W17" s="158">
        <f>+J17*$D17*(100%-OP!AB19)</f>
        <v>0</v>
      </c>
      <c r="X17" s="158">
        <f>+K17*$D17*(100%-OP!AC19)</f>
        <v>0</v>
      </c>
      <c r="Y17" s="158">
        <f>+L17*$D17*(100%-OP!AD19)</f>
        <v>0</v>
      </c>
      <c r="Z17" s="158">
        <f>+M17*$D17*(100%-OP!AE19)</f>
        <v>0</v>
      </c>
      <c r="AA17" s="158">
        <f>+N17*$D17*(100%-OP!AF19)</f>
        <v>0</v>
      </c>
      <c r="AB17" s="158">
        <f>+O17*$D17*(100%-OP!AG19)</f>
        <v>0</v>
      </c>
      <c r="AC17" s="158">
        <f>+P17*$D17*(100%-OP!AH19)</f>
        <v>0</v>
      </c>
      <c r="AD17" s="158">
        <f>+Q17*$D17*(100%-OP!AI19)</f>
        <v>0</v>
      </c>
      <c r="AE17" s="158">
        <f>+R17*$D17*(100%-OP!AJ19)</f>
        <v>0</v>
      </c>
      <c r="AG17" s="158">
        <f>+T17*OP!$N19*OP!$O19</f>
        <v>0</v>
      </c>
      <c r="AH17" s="158">
        <f>+U17*OP!$N19*OP!$O19</f>
        <v>0</v>
      </c>
      <c r="AI17" s="158">
        <f>+V17*OP!$N19*OP!$O19</f>
        <v>0</v>
      </c>
      <c r="AJ17" s="158">
        <f>+W17*OP!$N19*OP!$O19</f>
        <v>0</v>
      </c>
      <c r="AK17" s="158">
        <f>+X17*OP!$N19*OP!$O19</f>
        <v>0</v>
      </c>
      <c r="AL17" s="158">
        <f>+Y17*OP!$N19*OP!$O19</f>
        <v>0</v>
      </c>
      <c r="AM17" s="158">
        <f>+Z17*OP!$N19*OP!$O19</f>
        <v>0</v>
      </c>
      <c r="AN17" s="158">
        <f>+AA17*OP!$N19*OP!$O19</f>
        <v>0</v>
      </c>
      <c r="AO17" s="158">
        <f>+AB17*OP!$N19*OP!$O19</f>
        <v>0</v>
      </c>
      <c r="AP17" s="158">
        <f>+AC17*OP!$N19*OP!$O19</f>
        <v>0</v>
      </c>
      <c r="AQ17" s="158">
        <f>+AD17*OP!$N19*OP!$O19</f>
        <v>0</v>
      </c>
      <c r="AR17" s="158">
        <f>+AE17*OP!$N19*OP!$O19</f>
        <v>0</v>
      </c>
      <c r="AT17" s="158">
        <f>+G17*$D17*(-OP!Y19)</f>
        <v>0</v>
      </c>
      <c r="AU17" s="158">
        <f>+H17*$D17*(-OP!Z19)</f>
        <v>0</v>
      </c>
      <c r="AV17" s="158">
        <f>+I17*$D17*(-OP!AA19)</f>
        <v>0</v>
      </c>
      <c r="AW17" s="158">
        <f>+J17*$D17*(-OP!AB19)</f>
        <v>0</v>
      </c>
      <c r="AX17" s="158">
        <f>+K17*$D17*(-OP!AC19)</f>
        <v>0</v>
      </c>
      <c r="AY17" s="158">
        <f>+L17*$D17*(-OP!AD19)</f>
        <v>0</v>
      </c>
      <c r="AZ17" s="158">
        <f>+M17*$D17*(-OP!AE19)</f>
        <v>0</v>
      </c>
      <c r="BA17" s="158">
        <f>+N17*$D17*(-OP!AF19)</f>
        <v>0</v>
      </c>
      <c r="BB17" s="158">
        <f>+O17*$D17*(-OP!AG19)</f>
        <v>0</v>
      </c>
      <c r="BC17" s="158">
        <f>+P17*$D17*(-OP!AH19)</f>
        <v>0</v>
      </c>
      <c r="BD17" s="158">
        <f>+Q17*$D17*(-OP!AI19)</f>
        <v>0</v>
      </c>
      <c r="BE17" s="158">
        <f>+R17*$D17*(-OP!AJ19)</f>
        <v>0</v>
      </c>
    </row>
    <row r="18" spans="2:57">
      <c r="B18" s="162" t="str">
        <f>+OP!B20</f>
        <v>Nom Producte/Servei 11</v>
      </c>
      <c r="C18" s="195">
        <f t="shared" si="4"/>
        <v>0</v>
      </c>
      <c r="D18" s="222">
        <f>+OP!$F20</f>
        <v>0</v>
      </c>
      <c r="E18" s="195">
        <f t="shared" si="5"/>
        <v>0</v>
      </c>
      <c r="F18" s="133"/>
      <c r="G18" s="158">
        <f>+OP!E57</f>
        <v>0</v>
      </c>
      <c r="H18" s="158">
        <f>+OP!F57</f>
        <v>0</v>
      </c>
      <c r="I18" s="158">
        <f>+OP!G57</f>
        <v>0</v>
      </c>
      <c r="J18" s="158">
        <f>+OP!H57</f>
        <v>0</v>
      </c>
      <c r="K18" s="158">
        <f>+OP!I57</f>
        <v>0</v>
      </c>
      <c r="L18" s="158">
        <f>+OP!J57</f>
        <v>0</v>
      </c>
      <c r="M18" s="158">
        <f>+OP!K57</f>
        <v>0</v>
      </c>
      <c r="N18" s="158">
        <f>+OP!L57</f>
        <v>0</v>
      </c>
      <c r="O18" s="158">
        <f>+OP!M57</f>
        <v>0</v>
      </c>
      <c r="P18" s="158">
        <f>+OP!N57</f>
        <v>0</v>
      </c>
      <c r="Q18" s="158">
        <f>+OP!O57</f>
        <v>0</v>
      </c>
      <c r="R18" s="158">
        <f>+OP!P57</f>
        <v>0</v>
      </c>
      <c r="T18" s="158">
        <f>+G18*$D18*(100%-OP!Y20)</f>
        <v>0</v>
      </c>
      <c r="U18" s="158">
        <f>+H18*$D18*(100%-OP!Z20)</f>
        <v>0</v>
      </c>
      <c r="V18" s="158">
        <f>+I18*$D18*(100%-OP!AA20)</f>
        <v>0</v>
      </c>
      <c r="W18" s="158">
        <f>+J18*$D18*(100%-OP!AB20)</f>
        <v>0</v>
      </c>
      <c r="X18" s="158">
        <f>+K18*$D18*(100%-OP!AC20)</f>
        <v>0</v>
      </c>
      <c r="Y18" s="158">
        <f>+L18*$D18*(100%-OP!AD20)</f>
        <v>0</v>
      </c>
      <c r="Z18" s="158">
        <f>+M18*$D18*(100%-OP!AE20)</f>
        <v>0</v>
      </c>
      <c r="AA18" s="158">
        <f>+N18*$D18*(100%-OP!AF20)</f>
        <v>0</v>
      </c>
      <c r="AB18" s="158">
        <f>+O18*$D18*(100%-OP!AG20)</f>
        <v>0</v>
      </c>
      <c r="AC18" s="158">
        <f>+P18*$D18*(100%-OP!AH20)</f>
        <v>0</v>
      </c>
      <c r="AD18" s="158">
        <f>+Q18*$D18*(100%-OP!AI20)</f>
        <v>0</v>
      </c>
      <c r="AE18" s="158">
        <f>+R18*$D18*(100%-OP!AJ20)</f>
        <v>0</v>
      </c>
      <c r="AG18" s="158">
        <f>+T18*OP!$N20*OP!$O20</f>
        <v>0</v>
      </c>
      <c r="AH18" s="158">
        <f>+U18*OP!$N20*OP!$O20</f>
        <v>0</v>
      </c>
      <c r="AI18" s="158">
        <f>+V18*OP!$N20*OP!$O20</f>
        <v>0</v>
      </c>
      <c r="AJ18" s="158">
        <f>+W18*OP!$N20*OP!$O20</f>
        <v>0</v>
      </c>
      <c r="AK18" s="158">
        <f>+X18*OP!$N20*OP!$O20</f>
        <v>0</v>
      </c>
      <c r="AL18" s="158">
        <f>+Y18*OP!$N20*OP!$O20</f>
        <v>0</v>
      </c>
      <c r="AM18" s="158">
        <f>+Z18*OP!$N20*OP!$O20</f>
        <v>0</v>
      </c>
      <c r="AN18" s="158">
        <f>+AA18*OP!$N20*OP!$O20</f>
        <v>0</v>
      </c>
      <c r="AO18" s="158">
        <f>+AB18*OP!$N20*OP!$O20</f>
        <v>0</v>
      </c>
      <c r="AP18" s="158">
        <f>+AC18*OP!$N20*OP!$O20</f>
        <v>0</v>
      </c>
      <c r="AQ18" s="158">
        <f>+AD18*OP!$N20*OP!$O20</f>
        <v>0</v>
      </c>
      <c r="AR18" s="158">
        <f>+AE18*OP!$N20*OP!$O20</f>
        <v>0</v>
      </c>
      <c r="AT18" s="158">
        <f>+G18*$D18*(-OP!Y20)</f>
        <v>0</v>
      </c>
      <c r="AU18" s="158">
        <f>+H18*$D18*(-OP!Z20)</f>
        <v>0</v>
      </c>
      <c r="AV18" s="158">
        <f>+I18*$D18*(-OP!AA20)</f>
        <v>0</v>
      </c>
      <c r="AW18" s="158">
        <f>+J18*$D18*(-OP!AB20)</f>
        <v>0</v>
      </c>
      <c r="AX18" s="158">
        <f>+K18*$D18*(-OP!AC20)</f>
        <v>0</v>
      </c>
      <c r="AY18" s="158">
        <f>+L18*$D18*(-OP!AD20)</f>
        <v>0</v>
      </c>
      <c r="AZ18" s="158">
        <f>+M18*$D18*(-OP!AE20)</f>
        <v>0</v>
      </c>
      <c r="BA18" s="158">
        <f>+N18*$D18*(-OP!AF20)</f>
        <v>0</v>
      </c>
      <c r="BB18" s="158">
        <f>+O18*$D18*(-OP!AG20)</f>
        <v>0</v>
      </c>
      <c r="BC18" s="158">
        <f>+P18*$D18*(-OP!AH20)</f>
        <v>0</v>
      </c>
      <c r="BD18" s="158">
        <f>+Q18*$D18*(-OP!AI20)</f>
        <v>0</v>
      </c>
      <c r="BE18" s="158">
        <f>+R18*$D18*(-OP!AJ20)</f>
        <v>0</v>
      </c>
    </row>
    <row r="19" spans="2:57">
      <c r="B19" s="162" t="str">
        <f>+OP!B21</f>
        <v>Nom Producte/Servei 12</v>
      </c>
      <c r="C19" s="195">
        <f t="shared" si="4"/>
        <v>0</v>
      </c>
      <c r="D19" s="222">
        <f>+OP!$F21</f>
        <v>0</v>
      </c>
      <c r="E19" s="195">
        <f t="shared" si="5"/>
        <v>0</v>
      </c>
      <c r="F19" s="133"/>
      <c r="G19" s="158">
        <f>+OP!E58</f>
        <v>0</v>
      </c>
      <c r="H19" s="158">
        <f>+OP!F58</f>
        <v>0</v>
      </c>
      <c r="I19" s="158">
        <f>+OP!G58</f>
        <v>0</v>
      </c>
      <c r="J19" s="158">
        <f>+OP!H58</f>
        <v>0</v>
      </c>
      <c r="K19" s="158">
        <f>+OP!I58</f>
        <v>0</v>
      </c>
      <c r="L19" s="158">
        <f>+OP!J58</f>
        <v>0</v>
      </c>
      <c r="M19" s="158">
        <f>+OP!K58</f>
        <v>0</v>
      </c>
      <c r="N19" s="158">
        <f>+OP!L58</f>
        <v>0</v>
      </c>
      <c r="O19" s="158">
        <f>+OP!M58</f>
        <v>0</v>
      </c>
      <c r="P19" s="158">
        <f>+OP!N58</f>
        <v>0</v>
      </c>
      <c r="Q19" s="158">
        <f>+OP!O58</f>
        <v>0</v>
      </c>
      <c r="R19" s="158">
        <f>+OP!P58</f>
        <v>0</v>
      </c>
      <c r="T19" s="158">
        <f>+G19*$D19*(100%-OP!Y21)</f>
        <v>0</v>
      </c>
      <c r="U19" s="158">
        <f>+H19*$D19*(100%-OP!Z21)</f>
        <v>0</v>
      </c>
      <c r="V19" s="158">
        <f>+I19*$D19*(100%-OP!AA21)</f>
        <v>0</v>
      </c>
      <c r="W19" s="158">
        <f>+J19*$D19*(100%-OP!AB21)</f>
        <v>0</v>
      </c>
      <c r="X19" s="158">
        <f>+K19*$D19*(100%-OP!AC21)</f>
        <v>0</v>
      </c>
      <c r="Y19" s="158">
        <f>+L19*$D19*(100%-OP!AD21)</f>
        <v>0</v>
      </c>
      <c r="Z19" s="158">
        <f>+M19*$D19*(100%-OP!AE21)</f>
        <v>0</v>
      </c>
      <c r="AA19" s="158">
        <f>+N19*$D19*(100%-OP!AF21)</f>
        <v>0</v>
      </c>
      <c r="AB19" s="158">
        <f>+O19*$D19*(100%-OP!AG21)</f>
        <v>0</v>
      </c>
      <c r="AC19" s="158">
        <f>+P19*$D19*(100%-OP!AH21)</f>
        <v>0</v>
      </c>
      <c r="AD19" s="158">
        <f>+Q19*$D19*(100%-OP!AI21)</f>
        <v>0</v>
      </c>
      <c r="AE19" s="158">
        <f>+R19*$D19*(100%-OP!AJ21)</f>
        <v>0</v>
      </c>
      <c r="AG19" s="158">
        <f>+T19*OP!$N21*OP!$O21</f>
        <v>0</v>
      </c>
      <c r="AH19" s="158">
        <f>+U19*OP!$N21*OP!$O21</f>
        <v>0</v>
      </c>
      <c r="AI19" s="158">
        <f>+V19*OP!$N21*OP!$O21</f>
        <v>0</v>
      </c>
      <c r="AJ19" s="158">
        <f>+W19*OP!$N21*OP!$O21</f>
        <v>0</v>
      </c>
      <c r="AK19" s="158">
        <f>+X19*OP!$N21*OP!$O21</f>
        <v>0</v>
      </c>
      <c r="AL19" s="158">
        <f>+Y19*OP!$N21*OP!$O21</f>
        <v>0</v>
      </c>
      <c r="AM19" s="158">
        <f>+Z19*OP!$N21*OP!$O21</f>
        <v>0</v>
      </c>
      <c r="AN19" s="158">
        <f>+AA19*OP!$N21*OP!$O21</f>
        <v>0</v>
      </c>
      <c r="AO19" s="158">
        <f>+AB19*OP!$N21*OP!$O21</f>
        <v>0</v>
      </c>
      <c r="AP19" s="158">
        <f>+AC19*OP!$N21*OP!$O21</f>
        <v>0</v>
      </c>
      <c r="AQ19" s="158">
        <f>+AD19*OP!$N21*OP!$O21</f>
        <v>0</v>
      </c>
      <c r="AR19" s="158">
        <f>+AE19*OP!$N21*OP!$O21</f>
        <v>0</v>
      </c>
      <c r="AT19" s="158">
        <f>+G19*$D19*(-OP!Y21)</f>
        <v>0</v>
      </c>
      <c r="AU19" s="158">
        <f>+H19*$D19*(-OP!Z21)</f>
        <v>0</v>
      </c>
      <c r="AV19" s="158">
        <f>+I19*$D19*(-OP!AA21)</f>
        <v>0</v>
      </c>
      <c r="AW19" s="158">
        <f>+J19*$D19*(-OP!AB21)</f>
        <v>0</v>
      </c>
      <c r="AX19" s="158">
        <f>+K19*$D19*(-OP!AC21)</f>
        <v>0</v>
      </c>
      <c r="AY19" s="158">
        <f>+L19*$D19*(-OP!AD21)</f>
        <v>0</v>
      </c>
      <c r="AZ19" s="158">
        <f>+M19*$D19*(-OP!AE21)</f>
        <v>0</v>
      </c>
      <c r="BA19" s="158">
        <f>+N19*$D19*(-OP!AF21)</f>
        <v>0</v>
      </c>
      <c r="BB19" s="158">
        <f>+O19*$D19*(-OP!AG21)</f>
        <v>0</v>
      </c>
      <c r="BC19" s="158">
        <f>+P19*$D19*(-OP!AH21)</f>
        <v>0</v>
      </c>
      <c r="BD19" s="158">
        <f>+Q19*$D19*(-OP!AI21)</f>
        <v>0</v>
      </c>
      <c r="BE19" s="158">
        <f>+R19*$D19*(-OP!AJ21)</f>
        <v>0</v>
      </c>
    </row>
    <row r="20" spans="2:57">
      <c r="B20" s="162" t="str">
        <f>+OP!B22</f>
        <v>Nom Producte/Servei 13</v>
      </c>
      <c r="C20" s="195">
        <f t="shared" si="4"/>
        <v>0</v>
      </c>
      <c r="D20" s="222">
        <f>+OP!$F22</f>
        <v>0</v>
      </c>
      <c r="E20" s="195">
        <f t="shared" si="5"/>
        <v>0</v>
      </c>
      <c r="F20" s="133"/>
      <c r="G20" s="158">
        <f>+OP!E59</f>
        <v>0</v>
      </c>
      <c r="H20" s="158">
        <f>+OP!F59</f>
        <v>0</v>
      </c>
      <c r="I20" s="158">
        <f>+OP!G59</f>
        <v>0</v>
      </c>
      <c r="J20" s="158">
        <f>+OP!H59</f>
        <v>0</v>
      </c>
      <c r="K20" s="158">
        <f>+OP!I59</f>
        <v>0</v>
      </c>
      <c r="L20" s="158">
        <f>+OP!J59</f>
        <v>0</v>
      </c>
      <c r="M20" s="158">
        <f>+OP!K59</f>
        <v>0</v>
      </c>
      <c r="N20" s="158">
        <f>+OP!L59</f>
        <v>0</v>
      </c>
      <c r="O20" s="158">
        <f>+OP!M59</f>
        <v>0</v>
      </c>
      <c r="P20" s="158">
        <f>+OP!N59</f>
        <v>0</v>
      </c>
      <c r="Q20" s="158">
        <f>+OP!O59</f>
        <v>0</v>
      </c>
      <c r="R20" s="158">
        <f>+OP!P59</f>
        <v>0</v>
      </c>
      <c r="T20" s="158">
        <f>+G20*$D20*(100%-OP!Y22)</f>
        <v>0</v>
      </c>
      <c r="U20" s="158">
        <f>+H20*$D20*(100%-OP!Z22)</f>
        <v>0</v>
      </c>
      <c r="V20" s="158">
        <f>+I20*$D20*(100%-OP!AA22)</f>
        <v>0</v>
      </c>
      <c r="W20" s="158">
        <f>+J20*$D20*(100%-OP!AB22)</f>
        <v>0</v>
      </c>
      <c r="X20" s="158">
        <f>+K20*$D20*(100%-OP!AC22)</f>
        <v>0</v>
      </c>
      <c r="Y20" s="158">
        <f>+L20*$D20*(100%-OP!AD22)</f>
        <v>0</v>
      </c>
      <c r="Z20" s="158">
        <f>+M20*$D20*(100%-OP!AE22)</f>
        <v>0</v>
      </c>
      <c r="AA20" s="158">
        <f>+N20*$D20*(100%-OP!AF22)</f>
        <v>0</v>
      </c>
      <c r="AB20" s="158">
        <f>+O20*$D20*(100%-OP!AG22)</f>
        <v>0</v>
      </c>
      <c r="AC20" s="158">
        <f>+P20*$D20*(100%-OP!AH22)</f>
        <v>0</v>
      </c>
      <c r="AD20" s="158">
        <f>+Q20*$D20*(100%-OP!AI22)</f>
        <v>0</v>
      </c>
      <c r="AE20" s="158">
        <f>+R20*$D20*(100%-OP!AJ22)</f>
        <v>0</v>
      </c>
      <c r="AG20" s="158">
        <f>+T20*OP!$N22*OP!$O22</f>
        <v>0</v>
      </c>
      <c r="AH20" s="158">
        <f>+U20*OP!$N22*OP!$O22</f>
        <v>0</v>
      </c>
      <c r="AI20" s="158">
        <f>+V20*OP!$N22*OP!$O22</f>
        <v>0</v>
      </c>
      <c r="AJ20" s="158">
        <f>+W20*OP!$N22*OP!$O22</f>
        <v>0</v>
      </c>
      <c r="AK20" s="158">
        <f>+X20*OP!$N22*OP!$O22</f>
        <v>0</v>
      </c>
      <c r="AL20" s="158">
        <f>+Y20*OP!$N22*OP!$O22</f>
        <v>0</v>
      </c>
      <c r="AM20" s="158">
        <f>+Z20*OP!$N22*OP!$O22</f>
        <v>0</v>
      </c>
      <c r="AN20" s="158">
        <f>+AA20*OP!$N22*OP!$O22</f>
        <v>0</v>
      </c>
      <c r="AO20" s="158">
        <f>+AB20*OP!$N22*OP!$O22</f>
        <v>0</v>
      </c>
      <c r="AP20" s="158">
        <f>+AC20*OP!$N22*OP!$O22</f>
        <v>0</v>
      </c>
      <c r="AQ20" s="158">
        <f>+AD20*OP!$N22*OP!$O22</f>
        <v>0</v>
      </c>
      <c r="AR20" s="158">
        <f>+AE20*OP!$N22*OP!$O22</f>
        <v>0</v>
      </c>
      <c r="AT20" s="158">
        <f>+G20*$D20*(-OP!Y22)</f>
        <v>0</v>
      </c>
      <c r="AU20" s="158">
        <f>+H20*$D20*(-OP!Z22)</f>
        <v>0</v>
      </c>
      <c r="AV20" s="158">
        <f>+I20*$D20*(-OP!AA22)</f>
        <v>0</v>
      </c>
      <c r="AW20" s="158">
        <f>+J20*$D20*(-OP!AB22)</f>
        <v>0</v>
      </c>
      <c r="AX20" s="158">
        <f>+K20*$D20*(-OP!AC22)</f>
        <v>0</v>
      </c>
      <c r="AY20" s="158">
        <f>+L20*$D20*(-OP!AD22)</f>
        <v>0</v>
      </c>
      <c r="AZ20" s="158">
        <f>+M20*$D20*(-OP!AE22)</f>
        <v>0</v>
      </c>
      <c r="BA20" s="158">
        <f>+N20*$D20*(-OP!AF22)</f>
        <v>0</v>
      </c>
      <c r="BB20" s="158">
        <f>+O20*$D20*(-OP!AG22)</f>
        <v>0</v>
      </c>
      <c r="BC20" s="158">
        <f>+P20*$D20*(-OP!AH22)</f>
        <v>0</v>
      </c>
      <c r="BD20" s="158">
        <f>+Q20*$D20*(-OP!AI22)</f>
        <v>0</v>
      </c>
      <c r="BE20" s="158">
        <f>+R20*$D20*(-OP!AJ22)</f>
        <v>0</v>
      </c>
    </row>
    <row r="21" spans="2:57">
      <c r="B21" s="162" t="str">
        <f>+OP!B23</f>
        <v>Nom Producte/Servei 14</v>
      </c>
      <c r="C21" s="195">
        <f t="shared" si="4"/>
        <v>0</v>
      </c>
      <c r="D21" s="222">
        <f>+OP!$F23</f>
        <v>0</v>
      </c>
      <c r="E21" s="195">
        <f t="shared" si="5"/>
        <v>0</v>
      </c>
      <c r="F21" s="133"/>
      <c r="G21" s="158">
        <f>+OP!E60</f>
        <v>0</v>
      </c>
      <c r="H21" s="158">
        <f>+OP!F60</f>
        <v>0</v>
      </c>
      <c r="I21" s="158">
        <f>+OP!G60</f>
        <v>0</v>
      </c>
      <c r="J21" s="158">
        <f>+OP!H60</f>
        <v>0</v>
      </c>
      <c r="K21" s="158">
        <f>+OP!I60</f>
        <v>0</v>
      </c>
      <c r="L21" s="158">
        <f>+OP!J60</f>
        <v>0</v>
      </c>
      <c r="M21" s="158">
        <f>+OP!K60</f>
        <v>0</v>
      </c>
      <c r="N21" s="158">
        <f>+OP!L60</f>
        <v>0</v>
      </c>
      <c r="O21" s="158">
        <f>+OP!M60</f>
        <v>0</v>
      </c>
      <c r="P21" s="158">
        <f>+OP!N60</f>
        <v>0</v>
      </c>
      <c r="Q21" s="158">
        <f>+OP!O60</f>
        <v>0</v>
      </c>
      <c r="R21" s="158">
        <f>+OP!P60</f>
        <v>0</v>
      </c>
      <c r="T21" s="158">
        <f>+G21*$D21*(100%-OP!Y23)</f>
        <v>0</v>
      </c>
      <c r="U21" s="158">
        <f>+H21*$D21*(100%-OP!Z23)</f>
        <v>0</v>
      </c>
      <c r="V21" s="158">
        <f>+I21*$D21*(100%-OP!AA23)</f>
        <v>0</v>
      </c>
      <c r="W21" s="158">
        <f>+J21*$D21*(100%-OP!AB23)</f>
        <v>0</v>
      </c>
      <c r="X21" s="158">
        <f>+K21*$D21*(100%-OP!AC23)</f>
        <v>0</v>
      </c>
      <c r="Y21" s="158">
        <f>+L21*$D21*(100%-OP!AD23)</f>
        <v>0</v>
      </c>
      <c r="Z21" s="158">
        <f>+M21*$D21*(100%-OP!AE23)</f>
        <v>0</v>
      </c>
      <c r="AA21" s="158">
        <f>+N21*$D21*(100%-OP!AF23)</f>
        <v>0</v>
      </c>
      <c r="AB21" s="158">
        <f>+O21*$D21*(100%-OP!AG23)</f>
        <v>0</v>
      </c>
      <c r="AC21" s="158">
        <f>+P21*$D21*(100%-OP!AH23)</f>
        <v>0</v>
      </c>
      <c r="AD21" s="158">
        <f>+Q21*$D21*(100%-OP!AI23)</f>
        <v>0</v>
      </c>
      <c r="AE21" s="158">
        <f>+R21*$D21*(100%-OP!AJ23)</f>
        <v>0</v>
      </c>
      <c r="AG21" s="158">
        <f>+T21*OP!$N23*OP!$O23</f>
        <v>0</v>
      </c>
      <c r="AH21" s="158">
        <f>+U21*OP!$N23*OP!$O23</f>
        <v>0</v>
      </c>
      <c r="AI21" s="158">
        <f>+V21*OP!$N23*OP!$O23</f>
        <v>0</v>
      </c>
      <c r="AJ21" s="158">
        <f>+W21*OP!$N23*OP!$O23</f>
        <v>0</v>
      </c>
      <c r="AK21" s="158">
        <f>+X21*OP!$N23*OP!$O23</f>
        <v>0</v>
      </c>
      <c r="AL21" s="158">
        <f>+Y21*OP!$N23*OP!$O23</f>
        <v>0</v>
      </c>
      <c r="AM21" s="158">
        <f>+Z21*OP!$N23*OP!$O23</f>
        <v>0</v>
      </c>
      <c r="AN21" s="158">
        <f>+AA21*OP!$N23*OP!$O23</f>
        <v>0</v>
      </c>
      <c r="AO21" s="158">
        <f>+AB21*OP!$N23*OP!$O23</f>
        <v>0</v>
      </c>
      <c r="AP21" s="158">
        <f>+AC21*OP!$N23*OP!$O23</f>
        <v>0</v>
      </c>
      <c r="AQ21" s="158">
        <f>+AD21*OP!$N23*OP!$O23</f>
        <v>0</v>
      </c>
      <c r="AR21" s="158">
        <f>+AE21*OP!$N23*OP!$O23</f>
        <v>0</v>
      </c>
      <c r="AT21" s="158">
        <f>+G21*$D21*(-OP!Y23)</f>
        <v>0</v>
      </c>
      <c r="AU21" s="158">
        <f>+H21*$D21*(-OP!Z23)</f>
        <v>0</v>
      </c>
      <c r="AV21" s="158">
        <f>+I21*$D21*(-OP!AA23)</f>
        <v>0</v>
      </c>
      <c r="AW21" s="158">
        <f>+J21*$D21*(-OP!AB23)</f>
        <v>0</v>
      </c>
      <c r="AX21" s="158">
        <f>+K21*$D21*(-OP!AC23)</f>
        <v>0</v>
      </c>
      <c r="AY21" s="158">
        <f>+L21*$D21*(-OP!AD23)</f>
        <v>0</v>
      </c>
      <c r="AZ21" s="158">
        <f>+M21*$D21*(-OP!AE23)</f>
        <v>0</v>
      </c>
      <c r="BA21" s="158">
        <f>+N21*$D21*(-OP!AF23)</f>
        <v>0</v>
      </c>
      <c r="BB21" s="158">
        <f>+O21*$D21*(-OP!AG23)</f>
        <v>0</v>
      </c>
      <c r="BC21" s="158">
        <f>+P21*$D21*(-OP!AH23)</f>
        <v>0</v>
      </c>
      <c r="BD21" s="158">
        <f>+Q21*$D21*(-OP!AI23)</f>
        <v>0</v>
      </c>
      <c r="BE21" s="158">
        <f>+R21*$D21*(-OP!AJ23)</f>
        <v>0</v>
      </c>
    </row>
    <row r="22" spans="2:57">
      <c r="B22" s="162" t="str">
        <f>+OP!B24</f>
        <v>Nom Producte/Servei 15</v>
      </c>
      <c r="C22" s="195">
        <f t="shared" si="4"/>
        <v>0</v>
      </c>
      <c r="D22" s="222">
        <f>+OP!$F24</f>
        <v>0</v>
      </c>
      <c r="E22" s="195">
        <f t="shared" si="5"/>
        <v>0</v>
      </c>
      <c r="F22" s="133"/>
      <c r="G22" s="158">
        <f>+OP!E61</f>
        <v>0</v>
      </c>
      <c r="H22" s="158">
        <f>+OP!F61</f>
        <v>0</v>
      </c>
      <c r="I22" s="158">
        <f>+OP!G61</f>
        <v>0</v>
      </c>
      <c r="J22" s="158">
        <f>+OP!H61</f>
        <v>0</v>
      </c>
      <c r="K22" s="158">
        <f>+OP!I61</f>
        <v>0</v>
      </c>
      <c r="L22" s="158">
        <f>+OP!J61</f>
        <v>0</v>
      </c>
      <c r="M22" s="158">
        <f>+OP!K61</f>
        <v>0</v>
      </c>
      <c r="N22" s="158">
        <f>+OP!L61</f>
        <v>0</v>
      </c>
      <c r="O22" s="158">
        <f>+OP!M61</f>
        <v>0</v>
      </c>
      <c r="P22" s="158">
        <f>+OP!N61</f>
        <v>0</v>
      </c>
      <c r="Q22" s="158">
        <f>+OP!O61</f>
        <v>0</v>
      </c>
      <c r="R22" s="158">
        <f>+OP!P61</f>
        <v>0</v>
      </c>
      <c r="T22" s="158">
        <f>+G22*$D22*(100%-OP!Y24)</f>
        <v>0</v>
      </c>
      <c r="U22" s="158">
        <f>+H22*$D22*(100%-OP!Z24)</f>
        <v>0</v>
      </c>
      <c r="V22" s="158">
        <f>+I22*$D22*(100%-OP!AA24)</f>
        <v>0</v>
      </c>
      <c r="W22" s="158">
        <f>+J22*$D22*(100%-OP!AB24)</f>
        <v>0</v>
      </c>
      <c r="X22" s="158">
        <f>+K22*$D22*(100%-OP!AC24)</f>
        <v>0</v>
      </c>
      <c r="Y22" s="158">
        <f>+L22*$D22*(100%-OP!AD24)</f>
        <v>0</v>
      </c>
      <c r="Z22" s="158">
        <f>+M22*$D22*(100%-OP!AE24)</f>
        <v>0</v>
      </c>
      <c r="AA22" s="158">
        <f>+N22*$D22*(100%-OP!AF24)</f>
        <v>0</v>
      </c>
      <c r="AB22" s="158">
        <f>+O22*$D22*(100%-OP!AG24)</f>
        <v>0</v>
      </c>
      <c r="AC22" s="158">
        <f>+P22*$D22*(100%-OP!AH24)</f>
        <v>0</v>
      </c>
      <c r="AD22" s="158">
        <f>+Q22*$D22*(100%-OP!AI24)</f>
        <v>0</v>
      </c>
      <c r="AE22" s="158">
        <f>+R22*$D22*(100%-OP!AJ24)</f>
        <v>0</v>
      </c>
      <c r="AG22" s="158">
        <f>+T22*OP!$N24*OP!$O24</f>
        <v>0</v>
      </c>
      <c r="AH22" s="158">
        <f>+U22*OP!$N24*OP!$O24</f>
        <v>0</v>
      </c>
      <c r="AI22" s="158">
        <f>+V22*OP!$N24*OP!$O24</f>
        <v>0</v>
      </c>
      <c r="AJ22" s="158">
        <f>+W22*OP!$N24*OP!$O24</f>
        <v>0</v>
      </c>
      <c r="AK22" s="158">
        <f>+X22*OP!$N24*OP!$O24</f>
        <v>0</v>
      </c>
      <c r="AL22" s="158">
        <f>+Y22*OP!$N24*OP!$O24</f>
        <v>0</v>
      </c>
      <c r="AM22" s="158">
        <f>+Z22*OP!$N24*OP!$O24</f>
        <v>0</v>
      </c>
      <c r="AN22" s="158">
        <f>+AA22*OP!$N24*OP!$O24</f>
        <v>0</v>
      </c>
      <c r="AO22" s="158">
        <f>+AB22*OP!$N24*OP!$O24</f>
        <v>0</v>
      </c>
      <c r="AP22" s="158">
        <f>+AC22*OP!$N24*OP!$O24</f>
        <v>0</v>
      </c>
      <c r="AQ22" s="158">
        <f>+AD22*OP!$N24*OP!$O24</f>
        <v>0</v>
      </c>
      <c r="AR22" s="158">
        <f>+AE22*OP!$N24*OP!$O24</f>
        <v>0</v>
      </c>
      <c r="AT22" s="158">
        <f>+G22*$D22*(-OP!Y24)</f>
        <v>0</v>
      </c>
      <c r="AU22" s="158">
        <f>+H22*$D22*(-OP!Z24)</f>
        <v>0</v>
      </c>
      <c r="AV22" s="158">
        <f>+I22*$D22*(-OP!AA24)</f>
        <v>0</v>
      </c>
      <c r="AW22" s="158">
        <f>+J22*$D22*(-OP!AB24)</f>
        <v>0</v>
      </c>
      <c r="AX22" s="158">
        <f>+K22*$D22*(-OP!AC24)</f>
        <v>0</v>
      </c>
      <c r="AY22" s="158">
        <f>+L22*$D22*(-OP!AD24)</f>
        <v>0</v>
      </c>
      <c r="AZ22" s="158">
        <f>+M22*$D22*(-OP!AE24)</f>
        <v>0</v>
      </c>
      <c r="BA22" s="158">
        <f>+N22*$D22*(-OP!AF24)</f>
        <v>0</v>
      </c>
      <c r="BB22" s="158">
        <f>+O22*$D22*(-OP!AG24)</f>
        <v>0</v>
      </c>
      <c r="BC22" s="158">
        <f>+P22*$D22*(-OP!AH24)</f>
        <v>0</v>
      </c>
      <c r="BD22" s="158">
        <f>+Q22*$D22*(-OP!AI24)</f>
        <v>0</v>
      </c>
      <c r="BE22" s="158">
        <f>+R22*$D22*(-OP!AJ24)</f>
        <v>0</v>
      </c>
    </row>
    <row r="23" spans="2:57" collapsed="1">
      <c r="B23" s="160" t="s">
        <v>17</v>
      </c>
      <c r="C23" s="157">
        <f t="shared" si="4"/>
        <v>53832</v>
      </c>
      <c r="D23" s="223"/>
      <c r="E23" s="157">
        <f t="shared" si="5"/>
        <v>34420</v>
      </c>
      <c r="F23" s="203"/>
      <c r="G23" s="157">
        <f>SUM(G8:G22)</f>
        <v>352</v>
      </c>
      <c r="H23" s="157">
        <f t="shared" ref="H23:R23" si="6">SUM(H8:H22)</f>
        <v>710</v>
      </c>
      <c r="I23" s="157">
        <f t="shared" si="6"/>
        <v>1220</v>
      </c>
      <c r="J23" s="157">
        <f t="shared" si="6"/>
        <v>1720</v>
      </c>
      <c r="K23" s="157">
        <f t="shared" si="6"/>
        <v>2220</v>
      </c>
      <c r="L23" s="157">
        <f t="shared" si="6"/>
        <v>2720</v>
      </c>
      <c r="M23" s="157">
        <f t="shared" si="6"/>
        <v>7520</v>
      </c>
      <c r="N23" s="157">
        <f t="shared" si="6"/>
        <v>7520</v>
      </c>
      <c r="O23" s="157">
        <f t="shared" si="6"/>
        <v>7470</v>
      </c>
      <c r="P23" s="157">
        <f t="shared" si="6"/>
        <v>7470</v>
      </c>
      <c r="Q23" s="157">
        <f t="shared" si="6"/>
        <v>7460</v>
      </c>
      <c r="R23" s="157">
        <f t="shared" si="6"/>
        <v>7450</v>
      </c>
      <c r="T23" s="157">
        <f>SUM(T8:T22)</f>
        <v>382.5</v>
      </c>
      <c r="U23" s="157">
        <f t="shared" ref="U23:AE23" si="7">SUM(U8:U22)</f>
        <v>930</v>
      </c>
      <c r="V23" s="157">
        <f t="shared" si="7"/>
        <v>1380</v>
      </c>
      <c r="W23" s="157">
        <f t="shared" si="7"/>
        <v>1630</v>
      </c>
      <c r="X23" s="157">
        <f t="shared" si="7"/>
        <v>1880</v>
      </c>
      <c r="Y23" s="157">
        <f t="shared" si="7"/>
        <v>2130</v>
      </c>
      <c r="Z23" s="157">
        <f t="shared" si="7"/>
        <v>4530</v>
      </c>
      <c r="AA23" s="157">
        <f t="shared" si="7"/>
        <v>4530</v>
      </c>
      <c r="AB23" s="157">
        <f t="shared" si="7"/>
        <v>4292.5</v>
      </c>
      <c r="AC23" s="157">
        <f t="shared" si="7"/>
        <v>4292.5</v>
      </c>
      <c r="AD23" s="157">
        <f t="shared" si="7"/>
        <v>4245</v>
      </c>
      <c r="AE23" s="157">
        <f t="shared" si="7"/>
        <v>4197.5</v>
      </c>
      <c r="AG23" s="157">
        <f>SUM(AG8:AG22)</f>
        <v>0</v>
      </c>
      <c r="AH23" s="157">
        <f t="shared" ref="AH23:AR23" si="8">SUM(AH8:AH22)</f>
        <v>0</v>
      </c>
      <c r="AI23" s="157">
        <f t="shared" si="8"/>
        <v>0</v>
      </c>
      <c r="AJ23" s="157">
        <f t="shared" si="8"/>
        <v>0</v>
      </c>
      <c r="AK23" s="157">
        <f t="shared" si="8"/>
        <v>0</v>
      </c>
      <c r="AL23" s="157">
        <f t="shared" si="8"/>
        <v>0</v>
      </c>
      <c r="AM23" s="157">
        <f t="shared" si="8"/>
        <v>0</v>
      </c>
      <c r="AN23" s="157">
        <f t="shared" si="8"/>
        <v>0</v>
      </c>
      <c r="AO23" s="157">
        <f t="shared" si="8"/>
        <v>0</v>
      </c>
      <c r="AP23" s="157">
        <f t="shared" si="8"/>
        <v>0</v>
      </c>
      <c r="AQ23" s="157">
        <f t="shared" si="8"/>
        <v>0</v>
      </c>
      <c r="AR23" s="157">
        <f t="shared" si="8"/>
        <v>0</v>
      </c>
      <c r="AT23" s="157">
        <f>SUM(AT8:AT22)</f>
        <v>0</v>
      </c>
      <c r="AU23" s="157">
        <f t="shared" ref="AU23:BE23" si="9">SUM(AU8:AU22)</f>
        <v>0</v>
      </c>
      <c r="AV23" s="157">
        <f t="shared" si="9"/>
        <v>0</v>
      </c>
      <c r="AW23" s="157">
        <f t="shared" si="9"/>
        <v>0</v>
      </c>
      <c r="AX23" s="157">
        <f t="shared" si="9"/>
        <v>0</v>
      </c>
      <c r="AY23" s="157">
        <f t="shared" si="9"/>
        <v>0</v>
      </c>
      <c r="AZ23" s="157">
        <f t="shared" si="9"/>
        <v>0</v>
      </c>
      <c r="BA23" s="157">
        <f t="shared" si="9"/>
        <v>0</v>
      </c>
      <c r="BB23" s="157">
        <f t="shared" si="9"/>
        <v>0</v>
      </c>
      <c r="BC23" s="157">
        <f t="shared" si="9"/>
        <v>0</v>
      </c>
      <c r="BD23" s="157">
        <f t="shared" si="9"/>
        <v>0</v>
      </c>
      <c r="BE23" s="157">
        <f t="shared" si="9"/>
        <v>0</v>
      </c>
    </row>
    <row r="24" spans="2:57" s="129" customFormat="1">
      <c r="B24" s="140"/>
      <c r="C24" s="140"/>
      <c r="D24" s="220"/>
      <c r="E24" s="220"/>
      <c r="F24" s="147"/>
      <c r="G24" s="140"/>
      <c r="H24" s="140"/>
      <c r="I24" s="140"/>
    </row>
    <row r="25" spans="2:57">
      <c r="B25" s="238" t="s">
        <v>35</v>
      </c>
      <c r="C25" s="238" t="s">
        <v>206</v>
      </c>
      <c r="D25" s="200" t="s">
        <v>31</v>
      </c>
      <c r="E25" s="200" t="s">
        <v>17</v>
      </c>
      <c r="F25" s="150"/>
      <c r="G25" s="155">
        <f>EDATE(R7,1)</f>
        <v>41275</v>
      </c>
      <c r="H25" s="155">
        <f>EDATE(G25,1)</f>
        <v>41306</v>
      </c>
      <c r="I25" s="155">
        <f>EDATE(H25,1)</f>
        <v>41334</v>
      </c>
      <c r="J25" s="155">
        <f t="shared" ref="J25:R25" si="10">EDATE(I25,1)</f>
        <v>41365</v>
      </c>
      <c r="K25" s="155">
        <f t="shared" si="10"/>
        <v>41395</v>
      </c>
      <c r="L25" s="155">
        <f t="shared" si="10"/>
        <v>41426</v>
      </c>
      <c r="M25" s="155">
        <f t="shared" si="10"/>
        <v>41456</v>
      </c>
      <c r="N25" s="155">
        <f t="shared" si="10"/>
        <v>41487</v>
      </c>
      <c r="O25" s="155">
        <f t="shared" si="10"/>
        <v>41518</v>
      </c>
      <c r="P25" s="155">
        <f t="shared" si="10"/>
        <v>41548</v>
      </c>
      <c r="Q25" s="155">
        <f t="shared" si="10"/>
        <v>41579</v>
      </c>
      <c r="R25" s="155">
        <f t="shared" si="10"/>
        <v>41609</v>
      </c>
      <c r="T25" s="155">
        <f>+G25</f>
        <v>41275</v>
      </c>
      <c r="U25" s="155">
        <f>EDATE(T25,1)</f>
        <v>41306</v>
      </c>
      <c r="V25" s="155">
        <f>EDATE(U25,1)</f>
        <v>41334</v>
      </c>
      <c r="W25" s="155">
        <f t="shared" ref="W25:AE25" si="11">EDATE(V25,1)</f>
        <v>41365</v>
      </c>
      <c r="X25" s="155">
        <f t="shared" si="11"/>
        <v>41395</v>
      </c>
      <c r="Y25" s="155">
        <f t="shared" si="11"/>
        <v>41426</v>
      </c>
      <c r="Z25" s="155">
        <f t="shared" si="11"/>
        <v>41456</v>
      </c>
      <c r="AA25" s="155">
        <f t="shared" si="11"/>
        <v>41487</v>
      </c>
      <c r="AB25" s="155">
        <f t="shared" si="11"/>
        <v>41518</v>
      </c>
      <c r="AC25" s="155">
        <f t="shared" si="11"/>
        <v>41548</v>
      </c>
      <c r="AD25" s="155">
        <f t="shared" si="11"/>
        <v>41579</v>
      </c>
      <c r="AE25" s="155">
        <f t="shared" si="11"/>
        <v>41609</v>
      </c>
      <c r="AG25" s="155">
        <f>+T25</f>
        <v>41275</v>
      </c>
      <c r="AH25" s="155">
        <f t="shared" ref="AH25:AR25" si="12">EDATE(AG25,1)</f>
        <v>41306</v>
      </c>
      <c r="AI25" s="155">
        <f t="shared" si="12"/>
        <v>41334</v>
      </c>
      <c r="AJ25" s="155">
        <f t="shared" si="12"/>
        <v>41365</v>
      </c>
      <c r="AK25" s="155">
        <f t="shared" si="12"/>
        <v>41395</v>
      </c>
      <c r="AL25" s="155">
        <f t="shared" si="12"/>
        <v>41426</v>
      </c>
      <c r="AM25" s="155">
        <f t="shared" si="12"/>
        <v>41456</v>
      </c>
      <c r="AN25" s="155">
        <f t="shared" si="12"/>
        <v>41487</v>
      </c>
      <c r="AO25" s="155">
        <f t="shared" si="12"/>
        <v>41518</v>
      </c>
      <c r="AP25" s="155">
        <f t="shared" si="12"/>
        <v>41548</v>
      </c>
      <c r="AQ25" s="155">
        <f t="shared" si="12"/>
        <v>41579</v>
      </c>
      <c r="AR25" s="155">
        <f t="shared" si="12"/>
        <v>41609</v>
      </c>
      <c r="AT25" s="155">
        <f>+AG25</f>
        <v>41275</v>
      </c>
      <c r="AU25" s="155">
        <f t="shared" ref="AU25:BE25" si="13">EDATE(AT25,1)</f>
        <v>41306</v>
      </c>
      <c r="AV25" s="155">
        <f t="shared" si="13"/>
        <v>41334</v>
      </c>
      <c r="AW25" s="155">
        <f t="shared" si="13"/>
        <v>41365</v>
      </c>
      <c r="AX25" s="155">
        <f t="shared" si="13"/>
        <v>41395</v>
      </c>
      <c r="AY25" s="155">
        <f t="shared" si="13"/>
        <v>41426</v>
      </c>
      <c r="AZ25" s="155">
        <f t="shared" si="13"/>
        <v>41456</v>
      </c>
      <c r="BA25" s="155">
        <f t="shared" si="13"/>
        <v>41487</v>
      </c>
      <c r="BB25" s="155">
        <f t="shared" si="13"/>
        <v>41518</v>
      </c>
      <c r="BC25" s="155">
        <f t="shared" si="13"/>
        <v>41548</v>
      </c>
      <c r="BD25" s="155">
        <f t="shared" si="13"/>
        <v>41579</v>
      </c>
      <c r="BE25" s="155">
        <f t="shared" si="13"/>
        <v>41609</v>
      </c>
    </row>
    <row r="26" spans="2:57">
      <c r="B26" s="162" t="str">
        <f t="shared" ref="B26:B41" si="14">+B8</f>
        <v>Envasos reutilitzables</v>
      </c>
      <c r="C26" s="195">
        <f t="shared" ref="C26:C41" si="15">SUM(G26:R26)</f>
        <v>100</v>
      </c>
      <c r="D26" s="222">
        <f>+D8+D8*OP!G10</f>
        <v>4.8449999999999998</v>
      </c>
      <c r="E26" s="195">
        <f t="shared" ref="E26:E41" si="16">SUM(T26:AE26)</f>
        <v>484.50000000000017</v>
      </c>
      <c r="F26" s="133"/>
      <c r="G26" s="158">
        <f>+OP!R47</f>
        <v>20</v>
      </c>
      <c r="H26" s="158">
        <f>+OP!S47</f>
        <v>20</v>
      </c>
      <c r="I26" s="158">
        <f>+OP!T47</f>
        <v>10</v>
      </c>
      <c r="J26" s="158">
        <f>+OP!U47</f>
        <v>10</v>
      </c>
      <c r="K26" s="158">
        <f>+OP!V47</f>
        <v>5</v>
      </c>
      <c r="L26" s="158">
        <f>+OP!W47</f>
        <v>5</v>
      </c>
      <c r="M26" s="158">
        <f>+OP!X47</f>
        <v>5</v>
      </c>
      <c r="N26" s="158">
        <f>+OP!Y47</f>
        <v>5</v>
      </c>
      <c r="O26" s="158">
        <f>+OP!Z47</f>
        <v>5</v>
      </c>
      <c r="P26" s="158">
        <f>+OP!AA47</f>
        <v>5</v>
      </c>
      <c r="Q26" s="158">
        <f>+OP!AB47</f>
        <v>5</v>
      </c>
      <c r="R26" s="158">
        <f>+OP!AC47</f>
        <v>5</v>
      </c>
      <c r="T26" s="158">
        <f>+G26*$D26*(100%-OP!Y10)</f>
        <v>96.899999999999991</v>
      </c>
      <c r="U26" s="158">
        <f>+H26*$D26*(100%-OP!Z10)</f>
        <v>96.899999999999991</v>
      </c>
      <c r="V26" s="158">
        <f>+I26*$D26*(100%-OP!AA10)</f>
        <v>48.449999999999996</v>
      </c>
      <c r="W26" s="158">
        <f>+J26*$D26*(100%-OP!AB10)</f>
        <v>48.449999999999996</v>
      </c>
      <c r="X26" s="158">
        <f>+K26*$D26*(100%-OP!AC10)</f>
        <v>24.224999999999998</v>
      </c>
      <c r="Y26" s="158">
        <f>+L26*$D26*(100%-OP!AD10)</f>
        <v>24.224999999999998</v>
      </c>
      <c r="Z26" s="158">
        <f>+M26*$D26*(100%-OP!AE10)</f>
        <v>24.224999999999998</v>
      </c>
      <c r="AA26" s="158">
        <f>+N26*$D26*(100%-OP!AF10)</f>
        <v>24.224999999999998</v>
      </c>
      <c r="AB26" s="158">
        <f>+O26*$D26*(100%-OP!AG10)</f>
        <v>24.224999999999998</v>
      </c>
      <c r="AC26" s="158">
        <f>+P26*$D26*(100%-OP!AH10)</f>
        <v>24.224999999999998</v>
      </c>
      <c r="AD26" s="158">
        <f>+Q26*$D26*(100%-OP!AI10)</f>
        <v>24.224999999999998</v>
      </c>
      <c r="AE26" s="158">
        <f>+R26*$D26*(100%-OP!AJ10)</f>
        <v>24.224999999999998</v>
      </c>
      <c r="AG26" s="158">
        <f>+T26*OP!$P10*OP!$Q10</f>
        <v>0</v>
      </c>
      <c r="AH26" s="158">
        <f>+U26*OP!$P10*OP!$Q10</f>
        <v>0</v>
      </c>
      <c r="AI26" s="158">
        <f>+V26*OP!$P10*OP!$Q10</f>
        <v>0</v>
      </c>
      <c r="AJ26" s="158">
        <f>+W26*OP!$P10*OP!$Q10</f>
        <v>0</v>
      </c>
      <c r="AK26" s="158">
        <f>+X26*OP!$P10*OP!$Q10</f>
        <v>0</v>
      </c>
      <c r="AL26" s="158">
        <f>+Y26*OP!$P10*OP!$Q10</f>
        <v>0</v>
      </c>
      <c r="AM26" s="158">
        <f>+Z26*OP!$P10*OP!$Q10</f>
        <v>0</v>
      </c>
      <c r="AN26" s="158">
        <f>+AA26*OP!$P10*OP!$Q10</f>
        <v>0</v>
      </c>
      <c r="AO26" s="158">
        <f>+AB26*OP!$P10*OP!$Q10</f>
        <v>0</v>
      </c>
      <c r="AP26" s="158">
        <f>+AC26*OP!$P10*OP!$Q10</f>
        <v>0</v>
      </c>
      <c r="AQ26" s="158">
        <f>+AD26*OP!$P10*OP!$Q10</f>
        <v>0</v>
      </c>
      <c r="AR26" s="158">
        <f>+AE26*OP!$P10*OP!$Q10</f>
        <v>0</v>
      </c>
      <c r="AT26" s="158">
        <f>+G26*$D26*(-OP!Y10)</f>
        <v>0</v>
      </c>
      <c r="AU26" s="158">
        <f>+H26*$D26*(-OP!Z10)</f>
        <v>0</v>
      </c>
      <c r="AV26" s="158">
        <f>+I26*$D26*(-OP!AA10)</f>
        <v>0</v>
      </c>
      <c r="AW26" s="158">
        <f>+J26*$D26*(-OP!AB10)</f>
        <v>0</v>
      </c>
      <c r="AX26" s="158">
        <f>+K26*$D26*(-OP!AC10)</f>
        <v>0</v>
      </c>
      <c r="AY26" s="158">
        <f>+L26*$D26*(-OP!AD10)</f>
        <v>0</v>
      </c>
      <c r="AZ26" s="158">
        <f>+M26*$D26*(-OP!AE10)</f>
        <v>0</v>
      </c>
      <c r="BA26" s="158">
        <f>+N26*$D26*(-OP!AF10)</f>
        <v>0</v>
      </c>
      <c r="BB26" s="158">
        <f>+O26*$D26*(-OP!AG10)</f>
        <v>0</v>
      </c>
      <c r="BC26" s="158">
        <f>+P26*$D26*(-OP!AH10)</f>
        <v>0</v>
      </c>
      <c r="BD26" s="158">
        <f>+Q26*$D26*(-OP!AI10)</f>
        <v>0</v>
      </c>
      <c r="BE26" s="158">
        <f>+R26*$D26*(-OP!AJ10)</f>
        <v>0</v>
      </c>
    </row>
    <row r="27" spans="2:57">
      <c r="B27" s="162" t="str">
        <f t="shared" si="14"/>
        <v>Vendes per entregues</v>
      </c>
      <c r="C27" s="195">
        <f t="shared" si="15"/>
        <v>93900</v>
      </c>
      <c r="D27" s="222">
        <f>+D9+D9*OP!G11</f>
        <v>0.51</v>
      </c>
      <c r="E27" s="195">
        <f t="shared" si="16"/>
        <v>47889</v>
      </c>
      <c r="F27" s="133"/>
      <c r="G27" s="158">
        <f>+OP!R48</f>
        <v>7300</v>
      </c>
      <c r="H27" s="158">
        <f>+OP!S48</f>
        <v>7300</v>
      </c>
      <c r="I27" s="158">
        <f>+OP!T48</f>
        <v>7300</v>
      </c>
      <c r="J27" s="158">
        <f>+OP!U48</f>
        <v>8000</v>
      </c>
      <c r="K27" s="158">
        <f>+OP!V48</f>
        <v>8000</v>
      </c>
      <c r="L27" s="158">
        <f>+OP!W48</f>
        <v>8000</v>
      </c>
      <c r="M27" s="158">
        <f>+OP!X48</f>
        <v>8000</v>
      </c>
      <c r="N27" s="158">
        <f>+OP!Y48</f>
        <v>8000</v>
      </c>
      <c r="O27" s="158">
        <f>+OP!Z48</f>
        <v>8000</v>
      </c>
      <c r="P27" s="158">
        <f>+OP!AA48</f>
        <v>8000</v>
      </c>
      <c r="Q27" s="158">
        <f>+OP!AB48</f>
        <v>8000</v>
      </c>
      <c r="R27" s="158">
        <f>+OP!AC48</f>
        <v>8000</v>
      </c>
      <c r="T27" s="158">
        <f>+G27*$D27*(100%-OP!Y11)</f>
        <v>3723</v>
      </c>
      <c r="U27" s="158">
        <f>+H27*$D27*(100%-OP!Z11)</f>
        <v>3723</v>
      </c>
      <c r="V27" s="158">
        <f>+I27*$D27*(100%-OP!AA11)</f>
        <v>3723</v>
      </c>
      <c r="W27" s="158">
        <f>+J27*$D27*(100%-OP!AB11)</f>
        <v>4080</v>
      </c>
      <c r="X27" s="158">
        <f>+K27*$D27*(100%-OP!AC11)</f>
        <v>4080</v>
      </c>
      <c r="Y27" s="158">
        <f>+L27*$D27*(100%-OP!AD11)</f>
        <v>4080</v>
      </c>
      <c r="Z27" s="158">
        <f>+M27*$D27*(100%-OP!AE11)</f>
        <v>4080</v>
      </c>
      <c r="AA27" s="158">
        <f>+N27*$D27*(100%-OP!AF11)</f>
        <v>4080</v>
      </c>
      <c r="AB27" s="158">
        <f>+O27*$D27*(100%-OP!AG11)</f>
        <v>4080</v>
      </c>
      <c r="AC27" s="158">
        <f>+P27*$D27*(100%-OP!AH11)</f>
        <v>4080</v>
      </c>
      <c r="AD27" s="158">
        <f>+Q27*$D27*(100%-OP!AI11)</f>
        <v>4080</v>
      </c>
      <c r="AE27" s="158">
        <f>+R27*$D27*(100%-OP!AJ11)</f>
        <v>4080</v>
      </c>
      <c r="AG27" s="158">
        <f>+T27*OP!$P11*OP!$Q11</f>
        <v>0</v>
      </c>
      <c r="AH27" s="158">
        <f>+U27*OP!$P11*OP!$Q11</f>
        <v>0</v>
      </c>
      <c r="AI27" s="158">
        <f>+V27*OP!$P11*OP!$Q11</f>
        <v>0</v>
      </c>
      <c r="AJ27" s="158">
        <f>+W27*OP!$P11*OP!$Q11</f>
        <v>0</v>
      </c>
      <c r="AK27" s="158">
        <f>+X27*OP!$P11*OP!$Q11</f>
        <v>0</v>
      </c>
      <c r="AL27" s="158">
        <f>+Y27*OP!$P11*OP!$Q11</f>
        <v>0</v>
      </c>
      <c r="AM27" s="158">
        <f>+Z27*OP!$P11*OP!$Q11</f>
        <v>0</v>
      </c>
      <c r="AN27" s="158">
        <f>+AA27*OP!$P11*OP!$Q11</f>
        <v>0</v>
      </c>
      <c r="AO27" s="158">
        <f>+AB27*OP!$P11*OP!$Q11</f>
        <v>0</v>
      </c>
      <c r="AP27" s="158">
        <f>+AC27*OP!$P11*OP!$Q11</f>
        <v>0</v>
      </c>
      <c r="AQ27" s="158">
        <f>+AD27*OP!$P11*OP!$Q11</f>
        <v>0</v>
      </c>
      <c r="AR27" s="158">
        <f>+AE27*OP!$P11*OP!$Q11</f>
        <v>0</v>
      </c>
      <c r="AT27" s="158">
        <f>+G27*$D27*(-OP!Y11)</f>
        <v>0</v>
      </c>
      <c r="AU27" s="158">
        <f>+H27*$D27*(-OP!Z11)</f>
        <v>0</v>
      </c>
      <c r="AV27" s="158">
        <f>+I27*$D27*(-OP!AA11)</f>
        <v>0</v>
      </c>
      <c r="AW27" s="158">
        <f>+J27*$D27*(-OP!AB11)</f>
        <v>0</v>
      </c>
      <c r="AX27" s="158">
        <f>+K27*$D27*(-OP!AC11)</f>
        <v>0</v>
      </c>
      <c r="AY27" s="158">
        <f>+L27*$D27*(-OP!AD11)</f>
        <v>0</v>
      </c>
      <c r="AZ27" s="158">
        <f>+M27*$D27*(-OP!AE11)</f>
        <v>0</v>
      </c>
      <c r="BA27" s="158">
        <f>+N27*$D27*(-OP!AF11)</f>
        <v>0</v>
      </c>
      <c r="BB27" s="158">
        <f>+O27*$D27*(-OP!AG11)</f>
        <v>0</v>
      </c>
      <c r="BC27" s="158">
        <f>+P27*$D27*(-OP!AH11)</f>
        <v>0</v>
      </c>
      <c r="BD27" s="158">
        <f>+Q27*$D27*(-OP!AI11)</f>
        <v>0</v>
      </c>
      <c r="BE27" s="158">
        <f>+R27*$D27*(-OP!AJ11)</f>
        <v>0</v>
      </c>
    </row>
    <row r="28" spans="2:57">
      <c r="B28" s="162" t="str">
        <f t="shared" si="14"/>
        <v>Anuncis locals</v>
      </c>
      <c r="C28" s="195">
        <f t="shared" si="15"/>
        <v>240</v>
      </c>
      <c r="D28" s="222">
        <f>+D10+D10*OP!G12</f>
        <v>20.399999999999999</v>
      </c>
      <c r="E28" s="195">
        <f t="shared" si="16"/>
        <v>4896</v>
      </c>
      <c r="F28" s="133"/>
      <c r="G28" s="158">
        <f>+OP!R49</f>
        <v>20</v>
      </c>
      <c r="H28" s="158">
        <f>+OP!S49</f>
        <v>20</v>
      </c>
      <c r="I28" s="158">
        <f>+OP!T49</f>
        <v>20</v>
      </c>
      <c r="J28" s="158">
        <f>+OP!U49</f>
        <v>20</v>
      </c>
      <c r="K28" s="158">
        <f>+OP!V49</f>
        <v>20</v>
      </c>
      <c r="L28" s="158">
        <f>+OP!W49</f>
        <v>20</v>
      </c>
      <c r="M28" s="158">
        <f>+OP!X49</f>
        <v>20</v>
      </c>
      <c r="N28" s="158">
        <f>+OP!Y49</f>
        <v>20</v>
      </c>
      <c r="O28" s="158">
        <f>+OP!Z49</f>
        <v>20</v>
      </c>
      <c r="P28" s="158">
        <f>+OP!AA49</f>
        <v>20</v>
      </c>
      <c r="Q28" s="158">
        <f>+OP!AB49</f>
        <v>20</v>
      </c>
      <c r="R28" s="158">
        <f>+OP!AC49</f>
        <v>20</v>
      </c>
      <c r="T28" s="158">
        <f>+G28*$D28*(100%-OP!Y12)</f>
        <v>408</v>
      </c>
      <c r="U28" s="158">
        <f>+H28*$D28*(100%-OP!Z12)</f>
        <v>408</v>
      </c>
      <c r="V28" s="158">
        <f>+I28*$D28*(100%-OP!AA12)</f>
        <v>408</v>
      </c>
      <c r="W28" s="158">
        <f>+J28*$D28*(100%-OP!AB12)</f>
        <v>408</v>
      </c>
      <c r="X28" s="158">
        <f>+K28*$D28*(100%-OP!AC12)</f>
        <v>408</v>
      </c>
      <c r="Y28" s="158">
        <f>+L28*$D28*(100%-OP!AD12)</f>
        <v>408</v>
      </c>
      <c r="Z28" s="158">
        <f>+M28*$D28*(100%-OP!AE12)</f>
        <v>408</v>
      </c>
      <c r="AA28" s="158">
        <f>+N28*$D28*(100%-OP!AF12)</f>
        <v>408</v>
      </c>
      <c r="AB28" s="158">
        <f>+O28*$D28*(100%-OP!AG12)</f>
        <v>408</v>
      </c>
      <c r="AC28" s="158">
        <f>+P28*$D28*(100%-OP!AH12)</f>
        <v>408</v>
      </c>
      <c r="AD28" s="158">
        <f>+Q28*$D28*(100%-OP!AI12)</f>
        <v>408</v>
      </c>
      <c r="AE28" s="158">
        <f>+R28*$D28*(100%-OP!AJ12)</f>
        <v>408</v>
      </c>
      <c r="AG28" s="158">
        <f>+T28*OP!$P12*OP!$Q12</f>
        <v>0</v>
      </c>
      <c r="AH28" s="158">
        <f>+U28*OP!$P12*OP!$Q12</f>
        <v>0</v>
      </c>
      <c r="AI28" s="158">
        <f>+V28*OP!$P12*OP!$Q12</f>
        <v>0</v>
      </c>
      <c r="AJ28" s="158">
        <f>+W28*OP!$P12*OP!$Q12</f>
        <v>0</v>
      </c>
      <c r="AK28" s="158">
        <f>+X28*OP!$P12*OP!$Q12</f>
        <v>0</v>
      </c>
      <c r="AL28" s="158">
        <f>+Y28*OP!$P12*OP!$Q12</f>
        <v>0</v>
      </c>
      <c r="AM28" s="158">
        <f>+Z28*OP!$P12*OP!$Q12</f>
        <v>0</v>
      </c>
      <c r="AN28" s="158">
        <f>+AA28*OP!$P12*OP!$Q12</f>
        <v>0</v>
      </c>
      <c r="AO28" s="158">
        <f>+AB28*OP!$P12*OP!$Q12</f>
        <v>0</v>
      </c>
      <c r="AP28" s="158">
        <f>+AC28*OP!$P12*OP!$Q12</f>
        <v>0</v>
      </c>
      <c r="AQ28" s="158">
        <f>+AD28*OP!$P12*OP!$Q12</f>
        <v>0</v>
      </c>
      <c r="AR28" s="158">
        <f>+AE28*OP!$P12*OP!$Q12</f>
        <v>0</v>
      </c>
      <c r="AT28" s="158">
        <f>+G28*$D28*(-OP!Y12)</f>
        <v>0</v>
      </c>
      <c r="AU28" s="158">
        <f>+H28*$D28*(-OP!Z12)</f>
        <v>0</v>
      </c>
      <c r="AV28" s="158">
        <f>+I28*$D28*(-OP!AA12)</f>
        <v>0</v>
      </c>
      <c r="AW28" s="158">
        <f>+J28*$D28*(-OP!AB12)</f>
        <v>0</v>
      </c>
      <c r="AX28" s="158">
        <f>+K28*$D28*(-OP!AC12)</f>
        <v>0</v>
      </c>
      <c r="AY28" s="158">
        <f>+L28*$D28*(-OP!AD12)</f>
        <v>0</v>
      </c>
      <c r="AZ28" s="158">
        <f>+M28*$D28*(-OP!AE12)</f>
        <v>0</v>
      </c>
      <c r="BA28" s="158">
        <f>+N28*$D28*(-OP!AF12)</f>
        <v>0</v>
      </c>
      <c r="BB28" s="158">
        <f>+O28*$D28*(-OP!AG12)</f>
        <v>0</v>
      </c>
      <c r="BC28" s="158">
        <f>+P28*$D28*(-OP!AH12)</f>
        <v>0</v>
      </c>
      <c r="BD28" s="158">
        <f>+Q28*$D28*(-OP!AI12)</f>
        <v>0</v>
      </c>
      <c r="BE28" s="158">
        <f>+R28*$D28*(-OP!AJ12)</f>
        <v>0</v>
      </c>
    </row>
    <row r="29" spans="2:57">
      <c r="B29" s="162" t="str">
        <f t="shared" si="14"/>
        <v>Nom Producte/Servei 4</v>
      </c>
      <c r="C29" s="195">
        <f t="shared" si="15"/>
        <v>1100</v>
      </c>
      <c r="D29" s="222">
        <f>+D11+D11*OP!G13</f>
        <v>5.1000000000000004E-2</v>
      </c>
      <c r="E29" s="195">
        <f t="shared" si="16"/>
        <v>56.100000000000009</v>
      </c>
      <c r="F29" s="133"/>
      <c r="G29" s="158">
        <f>+OP!R50</f>
        <v>100</v>
      </c>
      <c r="H29" s="158">
        <f>+OP!S50</f>
        <v>100</v>
      </c>
      <c r="I29" s="158">
        <f>+OP!T50</f>
        <v>100</v>
      </c>
      <c r="J29" s="158">
        <f>+OP!U50</f>
        <v>100</v>
      </c>
      <c r="K29" s="158">
        <f>+OP!V50</f>
        <v>100</v>
      </c>
      <c r="L29" s="158">
        <f>+OP!W50</f>
        <v>100</v>
      </c>
      <c r="M29" s="158">
        <f>+OP!X50</f>
        <v>100</v>
      </c>
      <c r="N29" s="158">
        <f>+OP!Y50</f>
        <v>100</v>
      </c>
      <c r="O29" s="158">
        <f>+OP!Z50</f>
        <v>100</v>
      </c>
      <c r="P29" s="158">
        <f>+OP!AA50</f>
        <v>100</v>
      </c>
      <c r="Q29" s="158">
        <f>+OP!AB50</f>
        <v>100</v>
      </c>
      <c r="R29" s="158">
        <f>+OP!AC50</f>
        <v>0</v>
      </c>
      <c r="T29" s="158">
        <f>+G29*$D29*(100%-OP!Y13)</f>
        <v>5.1000000000000005</v>
      </c>
      <c r="U29" s="158">
        <f>+H29*$D29*(100%-OP!Z13)</f>
        <v>5.1000000000000005</v>
      </c>
      <c r="V29" s="158">
        <f>+I29*$D29*(100%-OP!AA13)</f>
        <v>5.1000000000000005</v>
      </c>
      <c r="W29" s="158">
        <f>+J29*$D29*(100%-OP!AB13)</f>
        <v>5.1000000000000005</v>
      </c>
      <c r="X29" s="158">
        <f>+K29*$D29*(100%-OP!AC13)</f>
        <v>5.1000000000000005</v>
      </c>
      <c r="Y29" s="158">
        <f>+L29*$D29*(100%-OP!AD13)</f>
        <v>5.1000000000000005</v>
      </c>
      <c r="Z29" s="158">
        <f>+M29*$D29*(100%-OP!AE13)</f>
        <v>5.1000000000000005</v>
      </c>
      <c r="AA29" s="158">
        <f>+N29*$D29*(100%-OP!AF13)</f>
        <v>5.1000000000000005</v>
      </c>
      <c r="AB29" s="158">
        <f>+O29*$D29*(100%-OP!AG13)</f>
        <v>5.1000000000000005</v>
      </c>
      <c r="AC29" s="158">
        <f>+P29*$D29*(100%-OP!AH13)</f>
        <v>5.1000000000000005</v>
      </c>
      <c r="AD29" s="158">
        <f>+Q29*$D29*(100%-OP!AI13)</f>
        <v>5.1000000000000005</v>
      </c>
      <c r="AE29" s="158">
        <f>+R29*$D29*(100%-OP!AJ13)</f>
        <v>0</v>
      </c>
      <c r="AG29" s="158">
        <f>+T29*OP!$P13*OP!$Q13</f>
        <v>0</v>
      </c>
      <c r="AH29" s="158">
        <f>+U29*OP!$P13*OP!$Q13</f>
        <v>0</v>
      </c>
      <c r="AI29" s="158">
        <f>+V29*OP!$P13*OP!$Q13</f>
        <v>0</v>
      </c>
      <c r="AJ29" s="158">
        <f>+W29*OP!$P13*OP!$Q13</f>
        <v>0</v>
      </c>
      <c r="AK29" s="158">
        <f>+X29*OP!$P13*OP!$Q13</f>
        <v>0</v>
      </c>
      <c r="AL29" s="158">
        <f>+Y29*OP!$P13*OP!$Q13</f>
        <v>0</v>
      </c>
      <c r="AM29" s="158">
        <f>+Z29*OP!$P13*OP!$Q13</f>
        <v>0</v>
      </c>
      <c r="AN29" s="158">
        <f>+AA29*OP!$P13*OP!$Q13</f>
        <v>0</v>
      </c>
      <c r="AO29" s="158">
        <f>+AB29*OP!$P13*OP!$Q13</f>
        <v>0</v>
      </c>
      <c r="AP29" s="158">
        <f>+AC29*OP!$P13*OP!$Q13</f>
        <v>0</v>
      </c>
      <c r="AQ29" s="158">
        <f>+AD29*OP!$P13*OP!$Q13</f>
        <v>0</v>
      </c>
      <c r="AR29" s="158">
        <f>+AE29*OP!$P13*OP!$Q13</f>
        <v>0</v>
      </c>
      <c r="AT29" s="158">
        <f>+G29*$D29*(-OP!Y13)</f>
        <v>0</v>
      </c>
      <c r="AU29" s="158">
        <f>+H29*$D29*(-OP!Z13)</f>
        <v>0</v>
      </c>
      <c r="AV29" s="158">
        <f>+I29*$D29*(-OP!AA13)</f>
        <v>0</v>
      </c>
      <c r="AW29" s="158">
        <f>+J29*$D29*(-OP!AB13)</f>
        <v>0</v>
      </c>
      <c r="AX29" s="158">
        <f>+K29*$D29*(-OP!AC13)</f>
        <v>0</v>
      </c>
      <c r="AY29" s="158">
        <f>+L29*$D29*(-OP!AD13)</f>
        <v>0</v>
      </c>
      <c r="AZ29" s="158">
        <f>+M29*$D29*(-OP!AE13)</f>
        <v>0</v>
      </c>
      <c r="BA29" s="158">
        <f>+N29*$D29*(-OP!AF13)</f>
        <v>0</v>
      </c>
      <c r="BB29" s="158">
        <f>+O29*$D29*(-OP!AG13)</f>
        <v>0</v>
      </c>
      <c r="BC29" s="158">
        <f>+P29*$D29*(-OP!AH13)</f>
        <v>0</v>
      </c>
      <c r="BD29" s="158">
        <f>+Q29*$D29*(-OP!AI13)</f>
        <v>0</v>
      </c>
      <c r="BE29" s="158">
        <f>+R29*$D29*(-OP!AJ13)</f>
        <v>0</v>
      </c>
    </row>
    <row r="30" spans="2:57">
      <c r="B30" s="162" t="str">
        <f t="shared" si="14"/>
        <v>Nom Producte/Servei 5</v>
      </c>
      <c r="C30" s="195">
        <f t="shared" si="15"/>
        <v>0</v>
      </c>
      <c r="D30" s="222">
        <f>+D12+D12*OP!G14</f>
        <v>0</v>
      </c>
      <c r="E30" s="195">
        <f t="shared" si="16"/>
        <v>0</v>
      </c>
      <c r="F30" s="133"/>
      <c r="G30" s="158">
        <f>+OP!R51</f>
        <v>0</v>
      </c>
      <c r="H30" s="158">
        <f>+OP!S51</f>
        <v>0</v>
      </c>
      <c r="I30" s="158">
        <f>+OP!T51</f>
        <v>0</v>
      </c>
      <c r="J30" s="158">
        <f>+OP!U51</f>
        <v>0</v>
      </c>
      <c r="K30" s="158">
        <f>+OP!V51</f>
        <v>0</v>
      </c>
      <c r="L30" s="158">
        <f>+OP!W51</f>
        <v>0</v>
      </c>
      <c r="M30" s="158">
        <f>+OP!X51</f>
        <v>0</v>
      </c>
      <c r="N30" s="158">
        <f>+OP!Y51</f>
        <v>0</v>
      </c>
      <c r="O30" s="158">
        <f>+OP!Z51</f>
        <v>0</v>
      </c>
      <c r="P30" s="158">
        <f>+OP!AA51</f>
        <v>0</v>
      </c>
      <c r="Q30" s="158">
        <f>+OP!AB51</f>
        <v>0</v>
      </c>
      <c r="R30" s="158">
        <f>+OP!AC51</f>
        <v>0</v>
      </c>
      <c r="T30" s="158">
        <f>+G30*$D30*(100%-OP!Y14)</f>
        <v>0</v>
      </c>
      <c r="U30" s="158">
        <f>+H30*$D30*(100%-OP!Z14)</f>
        <v>0</v>
      </c>
      <c r="V30" s="158">
        <f>+I30*$D30*(100%-OP!AA14)</f>
        <v>0</v>
      </c>
      <c r="W30" s="158">
        <f>+J30*$D30*(100%-OP!AB14)</f>
        <v>0</v>
      </c>
      <c r="X30" s="158">
        <f>+K30*$D30*(100%-OP!AC14)</f>
        <v>0</v>
      </c>
      <c r="Y30" s="158">
        <f>+L30*$D30*(100%-OP!AD14)</f>
        <v>0</v>
      </c>
      <c r="Z30" s="158">
        <f>+M30*$D30*(100%-OP!AE14)</f>
        <v>0</v>
      </c>
      <c r="AA30" s="158">
        <f>+N30*$D30*(100%-OP!AF14)</f>
        <v>0</v>
      </c>
      <c r="AB30" s="158">
        <f>+O30*$D30*(100%-OP!AG14)</f>
        <v>0</v>
      </c>
      <c r="AC30" s="158">
        <f>+P30*$D30*(100%-OP!AH14)</f>
        <v>0</v>
      </c>
      <c r="AD30" s="158">
        <f>+Q30*$D30*(100%-OP!AI14)</f>
        <v>0</v>
      </c>
      <c r="AE30" s="158">
        <f>+R30*$D30*(100%-OP!AJ14)</f>
        <v>0</v>
      </c>
      <c r="AG30" s="158">
        <f>+T30*OP!$P14*OP!$Q14</f>
        <v>0</v>
      </c>
      <c r="AH30" s="158">
        <f>+U30*OP!$P14*OP!$Q14</f>
        <v>0</v>
      </c>
      <c r="AI30" s="158">
        <f>+V30*OP!$P14*OP!$Q14</f>
        <v>0</v>
      </c>
      <c r="AJ30" s="158">
        <f>+W30*OP!$P14*OP!$Q14</f>
        <v>0</v>
      </c>
      <c r="AK30" s="158">
        <f>+X30*OP!$P14*OP!$Q14</f>
        <v>0</v>
      </c>
      <c r="AL30" s="158">
        <f>+Y30*OP!$P14*OP!$Q14</f>
        <v>0</v>
      </c>
      <c r="AM30" s="158">
        <f>+Z30*OP!$P14*OP!$Q14</f>
        <v>0</v>
      </c>
      <c r="AN30" s="158">
        <f>+AA30*OP!$P14*OP!$Q14</f>
        <v>0</v>
      </c>
      <c r="AO30" s="158">
        <f>+AB30*OP!$P14*OP!$Q14</f>
        <v>0</v>
      </c>
      <c r="AP30" s="158">
        <f>+AC30*OP!$P14*OP!$Q14</f>
        <v>0</v>
      </c>
      <c r="AQ30" s="158">
        <f>+AD30*OP!$P14*OP!$Q14</f>
        <v>0</v>
      </c>
      <c r="AR30" s="158">
        <f>+AE30*OP!$P14*OP!$Q14</f>
        <v>0</v>
      </c>
      <c r="AT30" s="158">
        <f>+G30*$D30*(-OP!Y14)</f>
        <v>0</v>
      </c>
      <c r="AU30" s="158">
        <f>+H30*$D30*(-OP!Z14)</f>
        <v>0</v>
      </c>
      <c r="AV30" s="158">
        <f>+I30*$D30*(-OP!AA14)</f>
        <v>0</v>
      </c>
      <c r="AW30" s="158">
        <f>+J30*$D30*(-OP!AB14)</f>
        <v>0</v>
      </c>
      <c r="AX30" s="158">
        <f>+K30*$D30*(-OP!AC14)</f>
        <v>0</v>
      </c>
      <c r="AY30" s="158">
        <f>+L30*$D30*(-OP!AD14)</f>
        <v>0</v>
      </c>
      <c r="AZ30" s="158">
        <f>+M30*$D30*(-OP!AE14)</f>
        <v>0</v>
      </c>
      <c r="BA30" s="158">
        <f>+N30*$D30*(-OP!AF14)</f>
        <v>0</v>
      </c>
      <c r="BB30" s="158">
        <f>+O30*$D30*(-OP!AG14)</f>
        <v>0</v>
      </c>
      <c r="BC30" s="158">
        <f>+P30*$D30*(-OP!AH14)</f>
        <v>0</v>
      </c>
      <c r="BD30" s="158">
        <f>+Q30*$D30*(-OP!AI14)</f>
        <v>0</v>
      </c>
      <c r="BE30" s="158">
        <f>+R30*$D30*(-OP!AJ14)</f>
        <v>0</v>
      </c>
    </row>
    <row r="31" spans="2:57">
      <c r="B31" s="162" t="str">
        <f t="shared" si="14"/>
        <v>Nom Producte/Servei 6</v>
      </c>
      <c r="C31" s="195">
        <f t="shared" si="15"/>
        <v>0</v>
      </c>
      <c r="D31" s="222">
        <f>+D13+D13*OP!G15</f>
        <v>0</v>
      </c>
      <c r="E31" s="195">
        <f t="shared" si="16"/>
        <v>0</v>
      </c>
      <c r="F31" s="133"/>
      <c r="G31" s="158">
        <f>+OP!R52</f>
        <v>0</v>
      </c>
      <c r="H31" s="158">
        <f>+OP!S52</f>
        <v>0</v>
      </c>
      <c r="I31" s="158">
        <f>+OP!T52</f>
        <v>0</v>
      </c>
      <c r="J31" s="158">
        <f>+OP!U52</f>
        <v>0</v>
      </c>
      <c r="K31" s="158">
        <f>+OP!V52</f>
        <v>0</v>
      </c>
      <c r="L31" s="158">
        <f>+OP!W52</f>
        <v>0</v>
      </c>
      <c r="M31" s="158">
        <f>+OP!X52</f>
        <v>0</v>
      </c>
      <c r="N31" s="158">
        <f>+OP!Y52</f>
        <v>0</v>
      </c>
      <c r="O31" s="158">
        <f>+OP!Z52</f>
        <v>0</v>
      </c>
      <c r="P31" s="158">
        <f>+OP!AA52</f>
        <v>0</v>
      </c>
      <c r="Q31" s="158">
        <f>+OP!AB52</f>
        <v>0</v>
      </c>
      <c r="R31" s="158">
        <f>+OP!AC52</f>
        <v>0</v>
      </c>
      <c r="T31" s="158">
        <f>+G31*$D31*(100%-OP!Y15)</f>
        <v>0</v>
      </c>
      <c r="U31" s="158">
        <f>+H31*$D31*(100%-OP!Z15)</f>
        <v>0</v>
      </c>
      <c r="V31" s="158">
        <f>+I31*$D31*(100%-OP!AA15)</f>
        <v>0</v>
      </c>
      <c r="W31" s="158">
        <f>+J31*$D31*(100%-OP!AB15)</f>
        <v>0</v>
      </c>
      <c r="X31" s="158">
        <f>+K31*$D31*(100%-OP!AC15)</f>
        <v>0</v>
      </c>
      <c r="Y31" s="158">
        <f>+L31*$D31*(100%-OP!AD15)</f>
        <v>0</v>
      </c>
      <c r="Z31" s="158">
        <f>+M31*$D31*(100%-OP!AE15)</f>
        <v>0</v>
      </c>
      <c r="AA31" s="158">
        <f>+N31*$D31*(100%-OP!AF15)</f>
        <v>0</v>
      </c>
      <c r="AB31" s="158">
        <f>+O31*$D31*(100%-OP!AG15)</f>
        <v>0</v>
      </c>
      <c r="AC31" s="158">
        <f>+P31*$D31*(100%-OP!AH15)</f>
        <v>0</v>
      </c>
      <c r="AD31" s="158">
        <f>+Q31*$D31*(100%-OP!AI15)</f>
        <v>0</v>
      </c>
      <c r="AE31" s="158">
        <f>+R31*$D31*(100%-OP!AJ15)</f>
        <v>0</v>
      </c>
      <c r="AG31" s="158">
        <f>+T31*OP!$P15*OP!$Q15</f>
        <v>0</v>
      </c>
      <c r="AH31" s="158">
        <f>+U31*OP!$P15*OP!$Q15</f>
        <v>0</v>
      </c>
      <c r="AI31" s="158">
        <f>+V31*OP!$P15*OP!$Q15</f>
        <v>0</v>
      </c>
      <c r="AJ31" s="158">
        <f>+W31*OP!$P15*OP!$Q15</f>
        <v>0</v>
      </c>
      <c r="AK31" s="158">
        <f>+X31*OP!$P15*OP!$Q15</f>
        <v>0</v>
      </c>
      <c r="AL31" s="158">
        <f>+Y31*OP!$P15*OP!$Q15</f>
        <v>0</v>
      </c>
      <c r="AM31" s="158">
        <f>+Z31*OP!$P15*OP!$Q15</f>
        <v>0</v>
      </c>
      <c r="AN31" s="158">
        <f>+AA31*OP!$P15*OP!$Q15</f>
        <v>0</v>
      </c>
      <c r="AO31" s="158">
        <f>+AB31*OP!$P15*OP!$Q15</f>
        <v>0</v>
      </c>
      <c r="AP31" s="158">
        <f>+AC31*OP!$P15*OP!$Q15</f>
        <v>0</v>
      </c>
      <c r="AQ31" s="158">
        <f>+AD31*OP!$P15*OP!$Q15</f>
        <v>0</v>
      </c>
      <c r="AR31" s="158">
        <f>+AE31*OP!$P15*OP!$Q15</f>
        <v>0</v>
      </c>
      <c r="AT31" s="158">
        <f>+G31*$D31*(-OP!Y15)</f>
        <v>0</v>
      </c>
      <c r="AU31" s="158">
        <f>+H31*$D31*(-OP!Z15)</f>
        <v>0</v>
      </c>
      <c r="AV31" s="158">
        <f>+I31*$D31*(-OP!AA15)</f>
        <v>0</v>
      </c>
      <c r="AW31" s="158">
        <f>+J31*$D31*(-OP!AB15)</f>
        <v>0</v>
      </c>
      <c r="AX31" s="158">
        <f>+K31*$D31*(-OP!AC15)</f>
        <v>0</v>
      </c>
      <c r="AY31" s="158">
        <f>+L31*$D31*(-OP!AD15)</f>
        <v>0</v>
      </c>
      <c r="AZ31" s="158">
        <f>+M31*$D31*(-OP!AE15)</f>
        <v>0</v>
      </c>
      <c r="BA31" s="158">
        <f>+N31*$D31*(-OP!AF15)</f>
        <v>0</v>
      </c>
      <c r="BB31" s="158">
        <f>+O31*$D31*(-OP!AG15)</f>
        <v>0</v>
      </c>
      <c r="BC31" s="158">
        <f>+P31*$D31*(-OP!AH15)</f>
        <v>0</v>
      </c>
      <c r="BD31" s="158">
        <f>+Q31*$D31*(-OP!AI15)</f>
        <v>0</v>
      </c>
      <c r="BE31" s="158">
        <f>+R31*$D31*(-OP!AJ15)</f>
        <v>0</v>
      </c>
    </row>
    <row r="32" spans="2:57">
      <c r="B32" s="162" t="str">
        <f t="shared" si="14"/>
        <v>Nom Producte/Servei 7</v>
      </c>
      <c r="C32" s="195">
        <f t="shared" si="15"/>
        <v>0</v>
      </c>
      <c r="D32" s="222">
        <f>+D14+D14*OP!G16</f>
        <v>0</v>
      </c>
      <c r="E32" s="195">
        <f t="shared" si="16"/>
        <v>0</v>
      </c>
      <c r="F32" s="133"/>
      <c r="G32" s="158">
        <f>+OP!R53</f>
        <v>0</v>
      </c>
      <c r="H32" s="158">
        <f>+OP!S53</f>
        <v>0</v>
      </c>
      <c r="I32" s="158">
        <f>+OP!T53</f>
        <v>0</v>
      </c>
      <c r="J32" s="158">
        <f>+OP!U53</f>
        <v>0</v>
      </c>
      <c r="K32" s="158">
        <f>+OP!V53</f>
        <v>0</v>
      </c>
      <c r="L32" s="158">
        <f>+OP!W53</f>
        <v>0</v>
      </c>
      <c r="M32" s="158">
        <f>+OP!X53</f>
        <v>0</v>
      </c>
      <c r="N32" s="158">
        <f>+OP!Y53</f>
        <v>0</v>
      </c>
      <c r="O32" s="158">
        <f>+OP!Z53</f>
        <v>0</v>
      </c>
      <c r="P32" s="158">
        <f>+OP!AA53</f>
        <v>0</v>
      </c>
      <c r="Q32" s="158">
        <f>+OP!AB53</f>
        <v>0</v>
      </c>
      <c r="R32" s="158">
        <f>+OP!AC53</f>
        <v>0</v>
      </c>
      <c r="T32" s="158">
        <f>+G32*$D32*(100%-OP!Y16)</f>
        <v>0</v>
      </c>
      <c r="U32" s="158">
        <f>+H32*$D32*(100%-OP!Z16)</f>
        <v>0</v>
      </c>
      <c r="V32" s="158">
        <f>+I32*$D32*(100%-OP!AA16)</f>
        <v>0</v>
      </c>
      <c r="W32" s="158">
        <f>+J32*$D32*(100%-OP!AB16)</f>
        <v>0</v>
      </c>
      <c r="X32" s="158">
        <f>+K32*$D32*(100%-OP!AC16)</f>
        <v>0</v>
      </c>
      <c r="Y32" s="158">
        <f>+L32*$D32*(100%-OP!AD16)</f>
        <v>0</v>
      </c>
      <c r="Z32" s="158">
        <f>+M32*$D32*(100%-OP!AE16)</f>
        <v>0</v>
      </c>
      <c r="AA32" s="158">
        <f>+N32*$D32*(100%-OP!AF16)</f>
        <v>0</v>
      </c>
      <c r="AB32" s="158">
        <f>+O32*$D32*(100%-OP!AG16)</f>
        <v>0</v>
      </c>
      <c r="AC32" s="158">
        <f>+P32*$D32*(100%-OP!AH16)</f>
        <v>0</v>
      </c>
      <c r="AD32" s="158">
        <f>+Q32*$D32*(100%-OP!AI16)</f>
        <v>0</v>
      </c>
      <c r="AE32" s="158">
        <f>+R32*$D32*(100%-OP!AJ16)</f>
        <v>0</v>
      </c>
      <c r="AG32" s="158">
        <f>+T32*OP!$P16*OP!$Q16</f>
        <v>0</v>
      </c>
      <c r="AH32" s="158">
        <f>+U32*OP!$P16*OP!$Q16</f>
        <v>0</v>
      </c>
      <c r="AI32" s="158">
        <f>+V32*OP!$P16*OP!$Q16</f>
        <v>0</v>
      </c>
      <c r="AJ32" s="158">
        <f>+W32*OP!$P16*OP!$Q16</f>
        <v>0</v>
      </c>
      <c r="AK32" s="158">
        <f>+X32*OP!$P16*OP!$Q16</f>
        <v>0</v>
      </c>
      <c r="AL32" s="158">
        <f>+Y32*OP!$P16*OP!$Q16</f>
        <v>0</v>
      </c>
      <c r="AM32" s="158">
        <f>+Z32*OP!$P16*OP!$Q16</f>
        <v>0</v>
      </c>
      <c r="AN32" s="158">
        <f>+AA32*OP!$P16*OP!$Q16</f>
        <v>0</v>
      </c>
      <c r="AO32" s="158">
        <f>+AB32*OP!$P16*OP!$Q16</f>
        <v>0</v>
      </c>
      <c r="AP32" s="158">
        <f>+AC32*OP!$P16*OP!$Q16</f>
        <v>0</v>
      </c>
      <c r="AQ32" s="158">
        <f>+AD32*OP!$P16*OP!$Q16</f>
        <v>0</v>
      </c>
      <c r="AR32" s="158">
        <f>+AE32*OP!$P16*OP!$Q16</f>
        <v>0</v>
      </c>
      <c r="AT32" s="158">
        <f>+G32*$D32*(-OP!Y16)</f>
        <v>0</v>
      </c>
      <c r="AU32" s="158">
        <f>+H32*$D32*(-OP!Z16)</f>
        <v>0</v>
      </c>
      <c r="AV32" s="158">
        <f>+I32*$D32*(-OP!AA16)</f>
        <v>0</v>
      </c>
      <c r="AW32" s="158">
        <f>+J32*$D32*(-OP!AB16)</f>
        <v>0</v>
      </c>
      <c r="AX32" s="158">
        <f>+K32*$D32*(-OP!AC16)</f>
        <v>0</v>
      </c>
      <c r="AY32" s="158">
        <f>+L32*$D32*(-OP!AD16)</f>
        <v>0</v>
      </c>
      <c r="AZ32" s="158">
        <f>+M32*$D32*(-OP!AE16)</f>
        <v>0</v>
      </c>
      <c r="BA32" s="158">
        <f>+N32*$D32*(-OP!AF16)</f>
        <v>0</v>
      </c>
      <c r="BB32" s="158">
        <f>+O32*$D32*(-OP!AG16)</f>
        <v>0</v>
      </c>
      <c r="BC32" s="158">
        <f>+P32*$D32*(-OP!AH16)</f>
        <v>0</v>
      </c>
      <c r="BD32" s="158">
        <f>+Q32*$D32*(-OP!AI16)</f>
        <v>0</v>
      </c>
      <c r="BE32" s="158">
        <f>+R32*$D32*(-OP!AJ16)</f>
        <v>0</v>
      </c>
    </row>
    <row r="33" spans="2:57">
      <c r="B33" s="162" t="str">
        <f t="shared" si="14"/>
        <v>Nom Producte/Servei 8</v>
      </c>
      <c r="C33" s="195">
        <f t="shared" si="15"/>
        <v>0</v>
      </c>
      <c r="D33" s="222">
        <f>+D15+D15*OP!G17</f>
        <v>0</v>
      </c>
      <c r="E33" s="195">
        <f t="shared" si="16"/>
        <v>0</v>
      </c>
      <c r="F33" s="133"/>
      <c r="G33" s="158">
        <f>+OP!R54</f>
        <v>0</v>
      </c>
      <c r="H33" s="158">
        <f>+OP!S54</f>
        <v>0</v>
      </c>
      <c r="I33" s="158">
        <f>+OP!T54</f>
        <v>0</v>
      </c>
      <c r="J33" s="158">
        <f>+OP!U54</f>
        <v>0</v>
      </c>
      <c r="K33" s="158">
        <f>+OP!V54</f>
        <v>0</v>
      </c>
      <c r="L33" s="158">
        <f>+OP!W54</f>
        <v>0</v>
      </c>
      <c r="M33" s="158">
        <f>+OP!X54</f>
        <v>0</v>
      </c>
      <c r="N33" s="158">
        <f>+OP!Y54</f>
        <v>0</v>
      </c>
      <c r="O33" s="158">
        <f>+OP!Z54</f>
        <v>0</v>
      </c>
      <c r="P33" s="158">
        <f>+OP!AA54</f>
        <v>0</v>
      </c>
      <c r="Q33" s="158">
        <f>+OP!AB54</f>
        <v>0</v>
      </c>
      <c r="R33" s="158">
        <f>+OP!AC54</f>
        <v>0</v>
      </c>
      <c r="T33" s="158">
        <f>+G33*$D33*(100%-OP!Y17)</f>
        <v>0</v>
      </c>
      <c r="U33" s="158">
        <f>+H33*$D33*(100%-OP!Z17)</f>
        <v>0</v>
      </c>
      <c r="V33" s="158">
        <f>+I33*$D33*(100%-OP!AA17)</f>
        <v>0</v>
      </c>
      <c r="W33" s="158">
        <f>+J33*$D33*(100%-OP!AB17)</f>
        <v>0</v>
      </c>
      <c r="X33" s="158">
        <f>+K33*$D33*(100%-OP!AC17)</f>
        <v>0</v>
      </c>
      <c r="Y33" s="158">
        <f>+L33*$D33*(100%-OP!AD17)</f>
        <v>0</v>
      </c>
      <c r="Z33" s="158">
        <f>+M33*$D33*(100%-OP!AE17)</f>
        <v>0</v>
      </c>
      <c r="AA33" s="158">
        <f>+N33*$D33*(100%-OP!AF17)</f>
        <v>0</v>
      </c>
      <c r="AB33" s="158">
        <f>+O33*$D33*(100%-OP!AG17)</f>
        <v>0</v>
      </c>
      <c r="AC33" s="158">
        <f>+P33*$D33*(100%-OP!AH17)</f>
        <v>0</v>
      </c>
      <c r="AD33" s="158">
        <f>+Q33*$D33*(100%-OP!AI17)</f>
        <v>0</v>
      </c>
      <c r="AE33" s="158">
        <f>+R33*$D33*(100%-OP!AJ17)</f>
        <v>0</v>
      </c>
      <c r="AG33" s="158">
        <f>+T33*OP!$P17*OP!$Q17</f>
        <v>0</v>
      </c>
      <c r="AH33" s="158">
        <f>+U33*OP!$P17*OP!$Q17</f>
        <v>0</v>
      </c>
      <c r="AI33" s="158">
        <f>+V33*OP!$P17*OP!$Q17</f>
        <v>0</v>
      </c>
      <c r="AJ33" s="158">
        <f>+W33*OP!$P17*OP!$Q17</f>
        <v>0</v>
      </c>
      <c r="AK33" s="158">
        <f>+X33*OP!$P17*OP!$Q17</f>
        <v>0</v>
      </c>
      <c r="AL33" s="158">
        <f>+Y33*OP!$P17*OP!$Q17</f>
        <v>0</v>
      </c>
      <c r="AM33" s="158">
        <f>+Z33*OP!$P17*OP!$Q17</f>
        <v>0</v>
      </c>
      <c r="AN33" s="158">
        <f>+AA33*OP!$P17*OP!$Q17</f>
        <v>0</v>
      </c>
      <c r="AO33" s="158">
        <f>+AB33*OP!$P17*OP!$Q17</f>
        <v>0</v>
      </c>
      <c r="AP33" s="158">
        <f>+AC33*OP!$P17*OP!$Q17</f>
        <v>0</v>
      </c>
      <c r="AQ33" s="158">
        <f>+AD33*OP!$P17*OP!$Q17</f>
        <v>0</v>
      </c>
      <c r="AR33" s="158">
        <f>+AE33*OP!$P17*OP!$Q17</f>
        <v>0</v>
      </c>
      <c r="AT33" s="158">
        <f>+G33*$D33*(-OP!Y17)</f>
        <v>0</v>
      </c>
      <c r="AU33" s="158">
        <f>+H33*$D33*(-OP!Z17)</f>
        <v>0</v>
      </c>
      <c r="AV33" s="158">
        <f>+I33*$D33*(-OP!AA17)</f>
        <v>0</v>
      </c>
      <c r="AW33" s="158">
        <f>+J33*$D33*(-OP!AB17)</f>
        <v>0</v>
      </c>
      <c r="AX33" s="158">
        <f>+K33*$D33*(-OP!AC17)</f>
        <v>0</v>
      </c>
      <c r="AY33" s="158">
        <f>+L33*$D33*(-OP!AD17)</f>
        <v>0</v>
      </c>
      <c r="AZ33" s="158">
        <f>+M33*$D33*(-OP!AE17)</f>
        <v>0</v>
      </c>
      <c r="BA33" s="158">
        <f>+N33*$D33*(-OP!AF17)</f>
        <v>0</v>
      </c>
      <c r="BB33" s="158">
        <f>+O33*$D33*(-OP!AG17)</f>
        <v>0</v>
      </c>
      <c r="BC33" s="158">
        <f>+P33*$D33*(-OP!AH17)</f>
        <v>0</v>
      </c>
      <c r="BD33" s="158">
        <f>+Q33*$D33*(-OP!AI17)</f>
        <v>0</v>
      </c>
      <c r="BE33" s="158">
        <f>+R33*$D33*(-OP!AJ17)</f>
        <v>0</v>
      </c>
    </row>
    <row r="34" spans="2:57">
      <c r="B34" s="162" t="str">
        <f t="shared" si="14"/>
        <v>Nom Producte/Servei 9</v>
      </c>
      <c r="C34" s="195">
        <f t="shared" si="15"/>
        <v>0</v>
      </c>
      <c r="D34" s="222">
        <f>+D16+D16*OP!G18</f>
        <v>0</v>
      </c>
      <c r="E34" s="195">
        <f t="shared" si="16"/>
        <v>0</v>
      </c>
      <c r="F34" s="133"/>
      <c r="G34" s="158">
        <f>+OP!R55</f>
        <v>0</v>
      </c>
      <c r="H34" s="158">
        <f>+OP!S55</f>
        <v>0</v>
      </c>
      <c r="I34" s="158">
        <f>+OP!T55</f>
        <v>0</v>
      </c>
      <c r="J34" s="158">
        <f>+OP!U55</f>
        <v>0</v>
      </c>
      <c r="K34" s="158">
        <f>+OP!V55</f>
        <v>0</v>
      </c>
      <c r="L34" s="158">
        <f>+OP!W55</f>
        <v>0</v>
      </c>
      <c r="M34" s="158">
        <f>+OP!X55</f>
        <v>0</v>
      </c>
      <c r="N34" s="158">
        <f>+OP!Y55</f>
        <v>0</v>
      </c>
      <c r="O34" s="158">
        <f>+OP!Z55</f>
        <v>0</v>
      </c>
      <c r="P34" s="158">
        <f>+OP!AA55</f>
        <v>0</v>
      </c>
      <c r="Q34" s="158">
        <f>+OP!AB55</f>
        <v>0</v>
      </c>
      <c r="R34" s="158">
        <f>+OP!AC55</f>
        <v>0</v>
      </c>
      <c r="T34" s="158">
        <f>+G34*$D34*(100%-OP!Y18)</f>
        <v>0</v>
      </c>
      <c r="U34" s="158">
        <f>+H34*$D34*(100%-OP!Z18)</f>
        <v>0</v>
      </c>
      <c r="V34" s="158">
        <f>+I34*$D34*(100%-OP!AA18)</f>
        <v>0</v>
      </c>
      <c r="W34" s="158">
        <f>+J34*$D34*(100%-OP!AB18)</f>
        <v>0</v>
      </c>
      <c r="X34" s="158">
        <f>+K34*$D34*(100%-OP!AC18)</f>
        <v>0</v>
      </c>
      <c r="Y34" s="158">
        <f>+L34*$D34*(100%-OP!AD18)</f>
        <v>0</v>
      </c>
      <c r="Z34" s="158">
        <f>+M34*$D34*(100%-OP!AE18)</f>
        <v>0</v>
      </c>
      <c r="AA34" s="158">
        <f>+N34*$D34*(100%-OP!AF18)</f>
        <v>0</v>
      </c>
      <c r="AB34" s="158">
        <f>+O34*$D34*(100%-OP!AG18)</f>
        <v>0</v>
      </c>
      <c r="AC34" s="158">
        <f>+P34*$D34*(100%-OP!AH18)</f>
        <v>0</v>
      </c>
      <c r="AD34" s="158">
        <f>+Q34*$D34*(100%-OP!AI18)</f>
        <v>0</v>
      </c>
      <c r="AE34" s="158">
        <f>+R34*$D34*(100%-OP!AJ18)</f>
        <v>0</v>
      </c>
      <c r="AG34" s="158">
        <f>+T34*OP!$P18*OP!$Q18</f>
        <v>0</v>
      </c>
      <c r="AH34" s="158">
        <f>+U34*OP!$P18*OP!$Q18</f>
        <v>0</v>
      </c>
      <c r="AI34" s="158">
        <f>+V34*OP!$P18*OP!$Q18</f>
        <v>0</v>
      </c>
      <c r="AJ34" s="158">
        <f>+W34*OP!$P18*OP!$Q18</f>
        <v>0</v>
      </c>
      <c r="AK34" s="158">
        <f>+X34*OP!$P18*OP!$Q18</f>
        <v>0</v>
      </c>
      <c r="AL34" s="158">
        <f>+Y34*OP!$P18*OP!$Q18</f>
        <v>0</v>
      </c>
      <c r="AM34" s="158">
        <f>+Z34*OP!$P18*OP!$Q18</f>
        <v>0</v>
      </c>
      <c r="AN34" s="158">
        <f>+AA34*OP!$P18*OP!$Q18</f>
        <v>0</v>
      </c>
      <c r="AO34" s="158">
        <f>+AB34*OP!$P18*OP!$Q18</f>
        <v>0</v>
      </c>
      <c r="AP34" s="158">
        <f>+AC34*OP!$P18*OP!$Q18</f>
        <v>0</v>
      </c>
      <c r="AQ34" s="158">
        <f>+AD34*OP!$P18*OP!$Q18</f>
        <v>0</v>
      </c>
      <c r="AR34" s="158">
        <f>+AE34*OP!$P18*OP!$Q18</f>
        <v>0</v>
      </c>
      <c r="AT34" s="158">
        <f>+G34*$D34*(-OP!Y18)</f>
        <v>0</v>
      </c>
      <c r="AU34" s="158">
        <f>+H34*$D34*(-OP!Z18)</f>
        <v>0</v>
      </c>
      <c r="AV34" s="158">
        <f>+I34*$D34*(-OP!AA18)</f>
        <v>0</v>
      </c>
      <c r="AW34" s="158">
        <f>+J34*$D34*(-OP!AB18)</f>
        <v>0</v>
      </c>
      <c r="AX34" s="158">
        <f>+K34*$D34*(-OP!AC18)</f>
        <v>0</v>
      </c>
      <c r="AY34" s="158">
        <f>+L34*$D34*(-OP!AD18)</f>
        <v>0</v>
      </c>
      <c r="AZ34" s="158">
        <f>+M34*$D34*(-OP!AE18)</f>
        <v>0</v>
      </c>
      <c r="BA34" s="158">
        <f>+N34*$D34*(-OP!AF18)</f>
        <v>0</v>
      </c>
      <c r="BB34" s="158">
        <f>+O34*$D34*(-OP!AG18)</f>
        <v>0</v>
      </c>
      <c r="BC34" s="158">
        <f>+P34*$D34*(-OP!AH18)</f>
        <v>0</v>
      </c>
      <c r="BD34" s="158">
        <f>+Q34*$D34*(-OP!AI18)</f>
        <v>0</v>
      </c>
      <c r="BE34" s="158">
        <f>+R34*$D34*(-OP!AJ18)</f>
        <v>0</v>
      </c>
    </row>
    <row r="35" spans="2:57">
      <c r="B35" s="162" t="str">
        <f t="shared" si="14"/>
        <v>Nom Producte/Servei 10</v>
      </c>
      <c r="C35" s="195">
        <f t="shared" si="15"/>
        <v>0</v>
      </c>
      <c r="D35" s="222">
        <f>+D17+D17*OP!G19</f>
        <v>0</v>
      </c>
      <c r="E35" s="195">
        <f t="shared" si="16"/>
        <v>0</v>
      </c>
      <c r="F35" s="133"/>
      <c r="G35" s="158">
        <f>+OP!R56</f>
        <v>0</v>
      </c>
      <c r="H35" s="158">
        <f>+OP!S56</f>
        <v>0</v>
      </c>
      <c r="I35" s="158">
        <f>+OP!T56</f>
        <v>0</v>
      </c>
      <c r="J35" s="158">
        <f>+OP!U56</f>
        <v>0</v>
      </c>
      <c r="K35" s="158">
        <f>+OP!V56</f>
        <v>0</v>
      </c>
      <c r="L35" s="158">
        <f>+OP!W56</f>
        <v>0</v>
      </c>
      <c r="M35" s="158">
        <f>+OP!X56</f>
        <v>0</v>
      </c>
      <c r="N35" s="158">
        <f>+OP!Y56</f>
        <v>0</v>
      </c>
      <c r="O35" s="158">
        <f>+OP!Z56</f>
        <v>0</v>
      </c>
      <c r="P35" s="158">
        <f>+OP!AA56</f>
        <v>0</v>
      </c>
      <c r="Q35" s="158">
        <f>+OP!AB56</f>
        <v>0</v>
      </c>
      <c r="R35" s="158">
        <f>+OP!AC56</f>
        <v>0</v>
      </c>
      <c r="T35" s="158">
        <f>+G35*$D35*(100%-OP!Y19)</f>
        <v>0</v>
      </c>
      <c r="U35" s="158">
        <f>+H35*$D35*(100%-OP!Z19)</f>
        <v>0</v>
      </c>
      <c r="V35" s="158">
        <f>+I35*$D35*(100%-OP!AA19)</f>
        <v>0</v>
      </c>
      <c r="W35" s="158">
        <f>+J35*$D35*(100%-OP!AB19)</f>
        <v>0</v>
      </c>
      <c r="X35" s="158">
        <f>+K35*$D35*(100%-OP!AC19)</f>
        <v>0</v>
      </c>
      <c r="Y35" s="158">
        <f>+L35*$D35*(100%-OP!AD19)</f>
        <v>0</v>
      </c>
      <c r="Z35" s="158">
        <f>+M35*$D35*(100%-OP!AE19)</f>
        <v>0</v>
      </c>
      <c r="AA35" s="158">
        <f>+N35*$D35*(100%-OP!AF19)</f>
        <v>0</v>
      </c>
      <c r="AB35" s="158">
        <f>+O35*$D35*(100%-OP!AG19)</f>
        <v>0</v>
      </c>
      <c r="AC35" s="158">
        <f>+P35*$D35*(100%-OP!AH19)</f>
        <v>0</v>
      </c>
      <c r="AD35" s="158">
        <f>+Q35*$D35*(100%-OP!AI19)</f>
        <v>0</v>
      </c>
      <c r="AE35" s="158">
        <f>+R35*$D35*(100%-OP!AJ19)</f>
        <v>0</v>
      </c>
      <c r="AG35" s="158">
        <f>+T35*OP!$P19*OP!$Q19</f>
        <v>0</v>
      </c>
      <c r="AH35" s="158">
        <f>+U35*OP!$P19*OP!$Q19</f>
        <v>0</v>
      </c>
      <c r="AI35" s="158">
        <f>+V35*OP!$P19*OP!$Q19</f>
        <v>0</v>
      </c>
      <c r="AJ35" s="158">
        <f>+W35*OP!$P19*OP!$Q19</f>
        <v>0</v>
      </c>
      <c r="AK35" s="158">
        <f>+X35*OP!$P19*OP!$Q19</f>
        <v>0</v>
      </c>
      <c r="AL35" s="158">
        <f>+Y35*OP!$P19*OP!$Q19</f>
        <v>0</v>
      </c>
      <c r="AM35" s="158">
        <f>+Z35*OP!$P19*OP!$Q19</f>
        <v>0</v>
      </c>
      <c r="AN35" s="158">
        <f>+AA35*OP!$P19*OP!$Q19</f>
        <v>0</v>
      </c>
      <c r="AO35" s="158">
        <f>+AB35*OP!$P19*OP!$Q19</f>
        <v>0</v>
      </c>
      <c r="AP35" s="158">
        <f>+AC35*OP!$P19*OP!$Q19</f>
        <v>0</v>
      </c>
      <c r="AQ35" s="158">
        <f>+AD35*OP!$P19*OP!$Q19</f>
        <v>0</v>
      </c>
      <c r="AR35" s="158">
        <f>+AE35*OP!$P19*OP!$Q19</f>
        <v>0</v>
      </c>
      <c r="AT35" s="158">
        <f>+G35*$D35*(-OP!Y19)</f>
        <v>0</v>
      </c>
      <c r="AU35" s="158">
        <f>+H35*$D35*(-OP!Z19)</f>
        <v>0</v>
      </c>
      <c r="AV35" s="158">
        <f>+I35*$D35*(-OP!AA19)</f>
        <v>0</v>
      </c>
      <c r="AW35" s="158">
        <f>+J35*$D35*(-OP!AB19)</f>
        <v>0</v>
      </c>
      <c r="AX35" s="158">
        <f>+K35*$D35*(-OP!AC19)</f>
        <v>0</v>
      </c>
      <c r="AY35" s="158">
        <f>+L35*$D35*(-OP!AD19)</f>
        <v>0</v>
      </c>
      <c r="AZ35" s="158">
        <f>+M35*$D35*(-OP!AE19)</f>
        <v>0</v>
      </c>
      <c r="BA35" s="158">
        <f>+N35*$D35*(-OP!AF19)</f>
        <v>0</v>
      </c>
      <c r="BB35" s="158">
        <f>+O35*$D35*(-OP!AG19)</f>
        <v>0</v>
      </c>
      <c r="BC35" s="158">
        <f>+P35*$D35*(-OP!AH19)</f>
        <v>0</v>
      </c>
      <c r="BD35" s="158">
        <f>+Q35*$D35*(-OP!AI19)</f>
        <v>0</v>
      </c>
      <c r="BE35" s="158">
        <f>+R35*$D35*(-OP!AJ19)</f>
        <v>0</v>
      </c>
    </row>
    <row r="36" spans="2:57">
      <c r="B36" s="162" t="str">
        <f t="shared" si="14"/>
        <v>Nom Producte/Servei 11</v>
      </c>
      <c r="C36" s="195">
        <f t="shared" si="15"/>
        <v>0</v>
      </c>
      <c r="D36" s="222">
        <f>+D18+D18*OP!G20</f>
        <v>0</v>
      </c>
      <c r="E36" s="195">
        <f t="shared" si="16"/>
        <v>0</v>
      </c>
      <c r="F36" s="133"/>
      <c r="G36" s="158">
        <f>+OP!R57</f>
        <v>0</v>
      </c>
      <c r="H36" s="158">
        <f>+OP!S57</f>
        <v>0</v>
      </c>
      <c r="I36" s="158">
        <f>+OP!T57</f>
        <v>0</v>
      </c>
      <c r="J36" s="158">
        <f>+OP!U57</f>
        <v>0</v>
      </c>
      <c r="K36" s="158">
        <f>+OP!V57</f>
        <v>0</v>
      </c>
      <c r="L36" s="158">
        <f>+OP!W57</f>
        <v>0</v>
      </c>
      <c r="M36" s="158">
        <f>+OP!X57</f>
        <v>0</v>
      </c>
      <c r="N36" s="158">
        <f>+OP!Y57</f>
        <v>0</v>
      </c>
      <c r="O36" s="158">
        <f>+OP!Z57</f>
        <v>0</v>
      </c>
      <c r="P36" s="158">
        <f>+OP!AA57</f>
        <v>0</v>
      </c>
      <c r="Q36" s="158">
        <f>+OP!AB57</f>
        <v>0</v>
      </c>
      <c r="R36" s="158">
        <f>+OP!AC57</f>
        <v>0</v>
      </c>
      <c r="T36" s="158">
        <f>+G36*$D36*(100%-OP!Y20)</f>
        <v>0</v>
      </c>
      <c r="U36" s="158">
        <f>+H36*$D36*(100%-OP!Z20)</f>
        <v>0</v>
      </c>
      <c r="V36" s="158">
        <f>+I36*$D36*(100%-OP!AA20)</f>
        <v>0</v>
      </c>
      <c r="W36" s="158">
        <f>+J36*$D36*(100%-OP!AB20)</f>
        <v>0</v>
      </c>
      <c r="X36" s="158">
        <f>+K36*$D36*(100%-OP!AC20)</f>
        <v>0</v>
      </c>
      <c r="Y36" s="158">
        <f>+L36*$D36*(100%-OP!AD20)</f>
        <v>0</v>
      </c>
      <c r="Z36" s="158">
        <f>+M36*$D36*(100%-OP!AE20)</f>
        <v>0</v>
      </c>
      <c r="AA36" s="158">
        <f>+N36*$D36*(100%-OP!AF20)</f>
        <v>0</v>
      </c>
      <c r="AB36" s="158">
        <f>+O36*$D36*(100%-OP!AG20)</f>
        <v>0</v>
      </c>
      <c r="AC36" s="158">
        <f>+P36*$D36*(100%-OP!AH20)</f>
        <v>0</v>
      </c>
      <c r="AD36" s="158">
        <f>+Q36*$D36*(100%-OP!AI20)</f>
        <v>0</v>
      </c>
      <c r="AE36" s="158">
        <f>+R36*$D36*(100%-OP!AJ20)</f>
        <v>0</v>
      </c>
      <c r="AG36" s="158">
        <f>+T36*OP!$P20*OP!$Q20</f>
        <v>0</v>
      </c>
      <c r="AH36" s="158">
        <f>+U36*OP!$P20*OP!$Q20</f>
        <v>0</v>
      </c>
      <c r="AI36" s="158">
        <f>+V36*OP!$P20*OP!$Q20</f>
        <v>0</v>
      </c>
      <c r="AJ36" s="158">
        <f>+W36*OP!$P20*OP!$Q20</f>
        <v>0</v>
      </c>
      <c r="AK36" s="158">
        <f>+X36*OP!$P20*OP!$Q20</f>
        <v>0</v>
      </c>
      <c r="AL36" s="158">
        <f>+Y36*OP!$P20*OP!$Q20</f>
        <v>0</v>
      </c>
      <c r="AM36" s="158">
        <f>+Z36*OP!$P20*OP!$Q20</f>
        <v>0</v>
      </c>
      <c r="AN36" s="158">
        <f>+AA36*OP!$P20*OP!$Q20</f>
        <v>0</v>
      </c>
      <c r="AO36" s="158">
        <f>+AB36*OP!$P20*OP!$Q20</f>
        <v>0</v>
      </c>
      <c r="AP36" s="158">
        <f>+AC36*OP!$P20*OP!$Q20</f>
        <v>0</v>
      </c>
      <c r="AQ36" s="158">
        <f>+AD36*OP!$P20*OP!$Q20</f>
        <v>0</v>
      </c>
      <c r="AR36" s="158">
        <f>+AE36*OP!$P20*OP!$Q20</f>
        <v>0</v>
      </c>
      <c r="AT36" s="158">
        <f>+G36*$D36*(-OP!Y20)</f>
        <v>0</v>
      </c>
      <c r="AU36" s="158">
        <f>+H36*$D36*(-OP!Z20)</f>
        <v>0</v>
      </c>
      <c r="AV36" s="158">
        <f>+I36*$D36*(-OP!AA20)</f>
        <v>0</v>
      </c>
      <c r="AW36" s="158">
        <f>+J36*$D36*(-OP!AB20)</f>
        <v>0</v>
      </c>
      <c r="AX36" s="158">
        <f>+K36*$D36*(-OP!AC20)</f>
        <v>0</v>
      </c>
      <c r="AY36" s="158">
        <f>+L36*$D36*(-OP!AD20)</f>
        <v>0</v>
      </c>
      <c r="AZ36" s="158">
        <f>+M36*$D36*(-OP!AE20)</f>
        <v>0</v>
      </c>
      <c r="BA36" s="158">
        <f>+N36*$D36*(-OP!AF20)</f>
        <v>0</v>
      </c>
      <c r="BB36" s="158">
        <f>+O36*$D36*(-OP!AG20)</f>
        <v>0</v>
      </c>
      <c r="BC36" s="158">
        <f>+P36*$D36*(-OP!AH20)</f>
        <v>0</v>
      </c>
      <c r="BD36" s="158">
        <f>+Q36*$D36*(-OP!AI20)</f>
        <v>0</v>
      </c>
      <c r="BE36" s="158">
        <f>+R36*$D36*(-OP!AJ20)</f>
        <v>0</v>
      </c>
    </row>
    <row r="37" spans="2:57">
      <c r="B37" s="162" t="str">
        <f t="shared" si="14"/>
        <v>Nom Producte/Servei 12</v>
      </c>
      <c r="C37" s="195">
        <f t="shared" si="15"/>
        <v>0</v>
      </c>
      <c r="D37" s="222">
        <f>+D19+D19*OP!G21</f>
        <v>0</v>
      </c>
      <c r="E37" s="195">
        <f t="shared" si="16"/>
        <v>0</v>
      </c>
      <c r="F37" s="133"/>
      <c r="G37" s="158">
        <f>+OP!R58</f>
        <v>0</v>
      </c>
      <c r="H37" s="158">
        <f>+OP!S58</f>
        <v>0</v>
      </c>
      <c r="I37" s="158">
        <f>+OP!T58</f>
        <v>0</v>
      </c>
      <c r="J37" s="158">
        <f>+OP!U58</f>
        <v>0</v>
      </c>
      <c r="K37" s="158">
        <f>+OP!V58</f>
        <v>0</v>
      </c>
      <c r="L37" s="158">
        <f>+OP!W58</f>
        <v>0</v>
      </c>
      <c r="M37" s="158">
        <f>+OP!X58</f>
        <v>0</v>
      </c>
      <c r="N37" s="158">
        <f>+OP!Y58</f>
        <v>0</v>
      </c>
      <c r="O37" s="158">
        <f>+OP!Z58</f>
        <v>0</v>
      </c>
      <c r="P37" s="158">
        <f>+OP!AA58</f>
        <v>0</v>
      </c>
      <c r="Q37" s="158">
        <f>+OP!AB58</f>
        <v>0</v>
      </c>
      <c r="R37" s="158">
        <f>+OP!AC58</f>
        <v>0</v>
      </c>
      <c r="T37" s="158">
        <f>+G37*$D37*(100%-OP!Y21)</f>
        <v>0</v>
      </c>
      <c r="U37" s="158">
        <f>+H37*$D37*(100%-OP!Z21)</f>
        <v>0</v>
      </c>
      <c r="V37" s="158">
        <f>+I37*$D37*(100%-OP!AA21)</f>
        <v>0</v>
      </c>
      <c r="W37" s="158">
        <f>+J37*$D37*(100%-OP!AB21)</f>
        <v>0</v>
      </c>
      <c r="X37" s="158">
        <f>+K37*$D37*(100%-OP!AC21)</f>
        <v>0</v>
      </c>
      <c r="Y37" s="158">
        <f>+L37*$D37*(100%-OP!AD21)</f>
        <v>0</v>
      </c>
      <c r="Z37" s="158">
        <f>+M37*$D37*(100%-OP!AE21)</f>
        <v>0</v>
      </c>
      <c r="AA37" s="158">
        <f>+N37*$D37*(100%-OP!AF21)</f>
        <v>0</v>
      </c>
      <c r="AB37" s="158">
        <f>+O37*$D37*(100%-OP!AG21)</f>
        <v>0</v>
      </c>
      <c r="AC37" s="158">
        <f>+P37*$D37*(100%-OP!AH21)</f>
        <v>0</v>
      </c>
      <c r="AD37" s="158">
        <f>+Q37*$D37*(100%-OP!AI21)</f>
        <v>0</v>
      </c>
      <c r="AE37" s="158">
        <f>+R37*$D37*(100%-OP!AJ21)</f>
        <v>0</v>
      </c>
      <c r="AG37" s="158">
        <f>+T37*OP!$P21*OP!$Q21</f>
        <v>0</v>
      </c>
      <c r="AH37" s="158">
        <f>+U37*OP!$P21*OP!$Q21</f>
        <v>0</v>
      </c>
      <c r="AI37" s="158">
        <f>+V37*OP!$P21*OP!$Q21</f>
        <v>0</v>
      </c>
      <c r="AJ37" s="158">
        <f>+W37*OP!$P21*OP!$Q21</f>
        <v>0</v>
      </c>
      <c r="AK37" s="158">
        <f>+X37*OP!$P21*OP!$Q21</f>
        <v>0</v>
      </c>
      <c r="AL37" s="158">
        <f>+Y37*OP!$P21*OP!$Q21</f>
        <v>0</v>
      </c>
      <c r="AM37" s="158">
        <f>+Z37*OP!$P21*OP!$Q21</f>
        <v>0</v>
      </c>
      <c r="AN37" s="158">
        <f>+AA37*OP!$P21*OP!$Q21</f>
        <v>0</v>
      </c>
      <c r="AO37" s="158">
        <f>+AB37*OP!$P21*OP!$Q21</f>
        <v>0</v>
      </c>
      <c r="AP37" s="158">
        <f>+AC37*OP!$P21*OP!$Q21</f>
        <v>0</v>
      </c>
      <c r="AQ37" s="158">
        <f>+AD37*OP!$P21*OP!$Q21</f>
        <v>0</v>
      </c>
      <c r="AR37" s="158">
        <f>+AE37*OP!$P21*OP!$Q21</f>
        <v>0</v>
      </c>
      <c r="AT37" s="158">
        <f>+G37*$D37*(-OP!Y21)</f>
        <v>0</v>
      </c>
      <c r="AU37" s="158">
        <f>+H37*$D37*(-OP!Z21)</f>
        <v>0</v>
      </c>
      <c r="AV37" s="158">
        <f>+I37*$D37*(-OP!AA21)</f>
        <v>0</v>
      </c>
      <c r="AW37" s="158">
        <f>+J37*$D37*(-OP!AB21)</f>
        <v>0</v>
      </c>
      <c r="AX37" s="158">
        <f>+K37*$D37*(-OP!AC21)</f>
        <v>0</v>
      </c>
      <c r="AY37" s="158">
        <f>+L37*$D37*(-OP!AD21)</f>
        <v>0</v>
      </c>
      <c r="AZ37" s="158">
        <f>+M37*$D37*(-OP!AE21)</f>
        <v>0</v>
      </c>
      <c r="BA37" s="158">
        <f>+N37*$D37*(-OP!AF21)</f>
        <v>0</v>
      </c>
      <c r="BB37" s="158">
        <f>+O37*$D37*(-OP!AG21)</f>
        <v>0</v>
      </c>
      <c r="BC37" s="158">
        <f>+P37*$D37*(-OP!AH21)</f>
        <v>0</v>
      </c>
      <c r="BD37" s="158">
        <f>+Q37*$D37*(-OP!AI21)</f>
        <v>0</v>
      </c>
      <c r="BE37" s="158">
        <f>+R37*$D37*(-OP!AJ21)</f>
        <v>0</v>
      </c>
    </row>
    <row r="38" spans="2:57">
      <c r="B38" s="162" t="str">
        <f t="shared" si="14"/>
        <v>Nom Producte/Servei 13</v>
      </c>
      <c r="C38" s="195">
        <f t="shared" si="15"/>
        <v>0</v>
      </c>
      <c r="D38" s="222">
        <f>+D20+D20*OP!G22</f>
        <v>0</v>
      </c>
      <c r="E38" s="195">
        <f t="shared" si="16"/>
        <v>0</v>
      </c>
      <c r="F38" s="133"/>
      <c r="G38" s="158">
        <f>+OP!R59</f>
        <v>0</v>
      </c>
      <c r="H38" s="158">
        <f>+OP!S59</f>
        <v>0</v>
      </c>
      <c r="I38" s="158">
        <f>+OP!T59</f>
        <v>0</v>
      </c>
      <c r="J38" s="158">
        <f>+OP!U59</f>
        <v>0</v>
      </c>
      <c r="K38" s="158">
        <f>+OP!V59</f>
        <v>0</v>
      </c>
      <c r="L38" s="158">
        <f>+OP!W59</f>
        <v>0</v>
      </c>
      <c r="M38" s="158">
        <f>+OP!X59</f>
        <v>0</v>
      </c>
      <c r="N38" s="158">
        <f>+OP!Y59</f>
        <v>0</v>
      </c>
      <c r="O38" s="158">
        <f>+OP!Z59</f>
        <v>0</v>
      </c>
      <c r="P38" s="158">
        <f>+OP!AA59</f>
        <v>0</v>
      </c>
      <c r="Q38" s="158">
        <f>+OP!AB59</f>
        <v>0</v>
      </c>
      <c r="R38" s="158">
        <f>+OP!AC59</f>
        <v>0</v>
      </c>
      <c r="T38" s="158">
        <f>+G38*$D38*(100%-OP!Y22)</f>
        <v>0</v>
      </c>
      <c r="U38" s="158">
        <f>+H38*$D38*(100%-OP!Z22)</f>
        <v>0</v>
      </c>
      <c r="V38" s="158">
        <f>+I38*$D38*(100%-OP!AA22)</f>
        <v>0</v>
      </c>
      <c r="W38" s="158">
        <f>+J38*$D38*(100%-OP!AB22)</f>
        <v>0</v>
      </c>
      <c r="X38" s="158">
        <f>+K38*$D38*(100%-OP!AC22)</f>
        <v>0</v>
      </c>
      <c r="Y38" s="158">
        <f>+L38*$D38*(100%-OP!AD22)</f>
        <v>0</v>
      </c>
      <c r="Z38" s="158">
        <f>+M38*$D38*(100%-OP!AE22)</f>
        <v>0</v>
      </c>
      <c r="AA38" s="158">
        <f>+N38*$D38*(100%-OP!AF22)</f>
        <v>0</v>
      </c>
      <c r="AB38" s="158">
        <f>+O38*$D38*(100%-OP!AG22)</f>
        <v>0</v>
      </c>
      <c r="AC38" s="158">
        <f>+P38*$D38*(100%-OP!AH22)</f>
        <v>0</v>
      </c>
      <c r="AD38" s="158">
        <f>+Q38*$D38*(100%-OP!AI22)</f>
        <v>0</v>
      </c>
      <c r="AE38" s="158">
        <f>+R38*$D38*(100%-OP!AJ22)</f>
        <v>0</v>
      </c>
      <c r="AG38" s="158">
        <f>+T38*OP!$P22*OP!$Q22</f>
        <v>0</v>
      </c>
      <c r="AH38" s="158">
        <f>+U38*OP!$P22*OP!$Q22</f>
        <v>0</v>
      </c>
      <c r="AI38" s="158">
        <f>+V38*OP!$P22*OP!$Q22</f>
        <v>0</v>
      </c>
      <c r="AJ38" s="158">
        <f>+W38*OP!$P22*OP!$Q22</f>
        <v>0</v>
      </c>
      <c r="AK38" s="158">
        <f>+X38*OP!$P22*OP!$Q22</f>
        <v>0</v>
      </c>
      <c r="AL38" s="158">
        <f>+Y38*OP!$P22*OP!$Q22</f>
        <v>0</v>
      </c>
      <c r="AM38" s="158">
        <f>+Z38*OP!$P22*OP!$Q22</f>
        <v>0</v>
      </c>
      <c r="AN38" s="158">
        <f>+AA38*OP!$P22*OP!$Q22</f>
        <v>0</v>
      </c>
      <c r="AO38" s="158">
        <f>+AB38*OP!$P22*OP!$Q22</f>
        <v>0</v>
      </c>
      <c r="AP38" s="158">
        <f>+AC38*OP!$P22*OP!$Q22</f>
        <v>0</v>
      </c>
      <c r="AQ38" s="158">
        <f>+AD38*OP!$P22*OP!$Q22</f>
        <v>0</v>
      </c>
      <c r="AR38" s="158">
        <f>+AE38*OP!$P22*OP!$Q22</f>
        <v>0</v>
      </c>
      <c r="AT38" s="158">
        <f>+G38*$D38*(-OP!Y22)</f>
        <v>0</v>
      </c>
      <c r="AU38" s="158">
        <f>+H38*$D38*(-OP!Z22)</f>
        <v>0</v>
      </c>
      <c r="AV38" s="158">
        <f>+I38*$D38*(-OP!AA22)</f>
        <v>0</v>
      </c>
      <c r="AW38" s="158">
        <f>+J38*$D38*(-OP!AB22)</f>
        <v>0</v>
      </c>
      <c r="AX38" s="158">
        <f>+K38*$D38*(-OP!AC22)</f>
        <v>0</v>
      </c>
      <c r="AY38" s="158">
        <f>+L38*$D38*(-OP!AD22)</f>
        <v>0</v>
      </c>
      <c r="AZ38" s="158">
        <f>+M38*$D38*(-OP!AE22)</f>
        <v>0</v>
      </c>
      <c r="BA38" s="158">
        <f>+N38*$D38*(-OP!AF22)</f>
        <v>0</v>
      </c>
      <c r="BB38" s="158">
        <f>+O38*$D38*(-OP!AG22)</f>
        <v>0</v>
      </c>
      <c r="BC38" s="158">
        <f>+P38*$D38*(-OP!AH22)</f>
        <v>0</v>
      </c>
      <c r="BD38" s="158">
        <f>+Q38*$D38*(-OP!AI22)</f>
        <v>0</v>
      </c>
      <c r="BE38" s="158">
        <f>+R38*$D38*(-OP!AJ22)</f>
        <v>0</v>
      </c>
    </row>
    <row r="39" spans="2:57">
      <c r="B39" s="162" t="str">
        <f t="shared" si="14"/>
        <v>Nom Producte/Servei 14</v>
      </c>
      <c r="C39" s="195">
        <f t="shared" si="15"/>
        <v>0</v>
      </c>
      <c r="D39" s="222">
        <f>+D21+D21*OP!G23</f>
        <v>0</v>
      </c>
      <c r="E39" s="195">
        <f t="shared" si="16"/>
        <v>0</v>
      </c>
      <c r="F39" s="133"/>
      <c r="G39" s="158">
        <f>+OP!R60</f>
        <v>0</v>
      </c>
      <c r="H39" s="158">
        <f>+OP!S60</f>
        <v>0</v>
      </c>
      <c r="I39" s="158">
        <f>+OP!T60</f>
        <v>0</v>
      </c>
      <c r="J39" s="158">
        <f>+OP!U60</f>
        <v>0</v>
      </c>
      <c r="K39" s="158">
        <f>+OP!V60</f>
        <v>0</v>
      </c>
      <c r="L39" s="158">
        <f>+OP!W60</f>
        <v>0</v>
      </c>
      <c r="M39" s="158">
        <f>+OP!X60</f>
        <v>0</v>
      </c>
      <c r="N39" s="158">
        <f>+OP!Y60</f>
        <v>0</v>
      </c>
      <c r="O39" s="158">
        <f>+OP!Z60</f>
        <v>0</v>
      </c>
      <c r="P39" s="158">
        <f>+OP!AA60</f>
        <v>0</v>
      </c>
      <c r="Q39" s="158">
        <f>+OP!AB60</f>
        <v>0</v>
      </c>
      <c r="R39" s="158">
        <f>+OP!AC60</f>
        <v>0</v>
      </c>
      <c r="T39" s="158">
        <f>+G39*$D39*(100%-OP!Y23)</f>
        <v>0</v>
      </c>
      <c r="U39" s="158">
        <f>+H39*$D39*(100%-OP!Z23)</f>
        <v>0</v>
      </c>
      <c r="V39" s="158">
        <f>+I39*$D39*(100%-OP!AA23)</f>
        <v>0</v>
      </c>
      <c r="W39" s="158">
        <f>+J39*$D39*(100%-OP!AB23)</f>
        <v>0</v>
      </c>
      <c r="X39" s="158">
        <f>+K39*$D39*(100%-OP!AC23)</f>
        <v>0</v>
      </c>
      <c r="Y39" s="158">
        <f>+L39*$D39*(100%-OP!AD23)</f>
        <v>0</v>
      </c>
      <c r="Z39" s="158">
        <f>+M39*$D39*(100%-OP!AE23)</f>
        <v>0</v>
      </c>
      <c r="AA39" s="158">
        <f>+N39*$D39*(100%-OP!AF23)</f>
        <v>0</v>
      </c>
      <c r="AB39" s="158">
        <f>+O39*$D39*(100%-OP!AG23)</f>
        <v>0</v>
      </c>
      <c r="AC39" s="158">
        <f>+P39*$D39*(100%-OP!AH23)</f>
        <v>0</v>
      </c>
      <c r="AD39" s="158">
        <f>+Q39*$D39*(100%-OP!AI23)</f>
        <v>0</v>
      </c>
      <c r="AE39" s="158">
        <f>+R39*$D39*(100%-OP!AJ23)</f>
        <v>0</v>
      </c>
      <c r="AG39" s="158">
        <f>+T39*OP!$P23*OP!$Q23</f>
        <v>0</v>
      </c>
      <c r="AH39" s="158">
        <f>+U39*OP!$P23*OP!$Q23</f>
        <v>0</v>
      </c>
      <c r="AI39" s="158">
        <f>+V39*OP!$P23*OP!$Q23</f>
        <v>0</v>
      </c>
      <c r="AJ39" s="158">
        <f>+W39*OP!$P23*OP!$Q23</f>
        <v>0</v>
      </c>
      <c r="AK39" s="158">
        <f>+X39*OP!$P23*OP!$Q23</f>
        <v>0</v>
      </c>
      <c r="AL39" s="158">
        <f>+Y39*OP!$P23*OP!$Q23</f>
        <v>0</v>
      </c>
      <c r="AM39" s="158">
        <f>+Z39*OP!$P23*OP!$Q23</f>
        <v>0</v>
      </c>
      <c r="AN39" s="158">
        <f>+AA39*OP!$P23*OP!$Q23</f>
        <v>0</v>
      </c>
      <c r="AO39" s="158">
        <f>+AB39*OP!$P23*OP!$Q23</f>
        <v>0</v>
      </c>
      <c r="AP39" s="158">
        <f>+AC39*OP!$P23*OP!$Q23</f>
        <v>0</v>
      </c>
      <c r="AQ39" s="158">
        <f>+AD39*OP!$P23*OP!$Q23</f>
        <v>0</v>
      </c>
      <c r="AR39" s="158">
        <f>+AE39*OP!$P23*OP!$Q23</f>
        <v>0</v>
      </c>
      <c r="AT39" s="158">
        <f>+G39*$D39*(-OP!Y23)</f>
        <v>0</v>
      </c>
      <c r="AU39" s="158">
        <f>+H39*$D39*(-OP!Z23)</f>
        <v>0</v>
      </c>
      <c r="AV39" s="158">
        <f>+I39*$D39*(-OP!AA23)</f>
        <v>0</v>
      </c>
      <c r="AW39" s="158">
        <f>+J39*$D39*(-OP!AB23)</f>
        <v>0</v>
      </c>
      <c r="AX39" s="158">
        <f>+K39*$D39*(-OP!AC23)</f>
        <v>0</v>
      </c>
      <c r="AY39" s="158">
        <f>+L39*$D39*(-OP!AD23)</f>
        <v>0</v>
      </c>
      <c r="AZ39" s="158">
        <f>+M39*$D39*(-OP!AE23)</f>
        <v>0</v>
      </c>
      <c r="BA39" s="158">
        <f>+N39*$D39*(-OP!AF23)</f>
        <v>0</v>
      </c>
      <c r="BB39" s="158">
        <f>+O39*$D39*(-OP!AG23)</f>
        <v>0</v>
      </c>
      <c r="BC39" s="158">
        <f>+P39*$D39*(-OP!AH23)</f>
        <v>0</v>
      </c>
      <c r="BD39" s="158">
        <f>+Q39*$D39*(-OP!AI23)</f>
        <v>0</v>
      </c>
      <c r="BE39" s="158">
        <f>+R39*$D39*(-OP!AJ23)</f>
        <v>0</v>
      </c>
    </row>
    <row r="40" spans="2:57">
      <c r="B40" s="162" t="str">
        <f t="shared" si="14"/>
        <v>Nom Producte/Servei 15</v>
      </c>
      <c r="C40" s="195">
        <f t="shared" si="15"/>
        <v>0</v>
      </c>
      <c r="D40" s="222">
        <f>+D22+D22*OP!G24</f>
        <v>0</v>
      </c>
      <c r="E40" s="195">
        <f t="shared" si="16"/>
        <v>0</v>
      </c>
      <c r="F40" s="133"/>
      <c r="G40" s="158">
        <f>+OP!R61</f>
        <v>0</v>
      </c>
      <c r="H40" s="158">
        <f>+OP!S61</f>
        <v>0</v>
      </c>
      <c r="I40" s="158">
        <f>+OP!T61</f>
        <v>0</v>
      </c>
      <c r="J40" s="158">
        <f>+OP!U61</f>
        <v>0</v>
      </c>
      <c r="K40" s="158">
        <f>+OP!V61</f>
        <v>0</v>
      </c>
      <c r="L40" s="158">
        <f>+OP!W61</f>
        <v>0</v>
      </c>
      <c r="M40" s="158">
        <f>+OP!X61</f>
        <v>0</v>
      </c>
      <c r="N40" s="158">
        <f>+OP!Y61</f>
        <v>0</v>
      </c>
      <c r="O40" s="158">
        <f>+OP!Z61</f>
        <v>0</v>
      </c>
      <c r="P40" s="158">
        <f>+OP!AA61</f>
        <v>0</v>
      </c>
      <c r="Q40" s="158">
        <f>+OP!AB61</f>
        <v>0</v>
      </c>
      <c r="R40" s="158">
        <f>+OP!AC61</f>
        <v>0</v>
      </c>
      <c r="T40" s="158">
        <f>+G40*$D40*(100%-OP!Y24)</f>
        <v>0</v>
      </c>
      <c r="U40" s="158">
        <f>+H40*$D40*(100%-OP!Z24)</f>
        <v>0</v>
      </c>
      <c r="V40" s="158">
        <f>+I40*$D40*(100%-OP!AA24)</f>
        <v>0</v>
      </c>
      <c r="W40" s="158">
        <f>+J40*$D40*(100%-OP!AB24)</f>
        <v>0</v>
      </c>
      <c r="X40" s="158">
        <f>+K40*$D40*(100%-OP!AC24)</f>
        <v>0</v>
      </c>
      <c r="Y40" s="158">
        <f>+L40*$D40*(100%-OP!AD24)</f>
        <v>0</v>
      </c>
      <c r="Z40" s="158">
        <f>+M40*$D40*(100%-OP!AE24)</f>
        <v>0</v>
      </c>
      <c r="AA40" s="158">
        <f>+N40*$D40*(100%-OP!AF24)</f>
        <v>0</v>
      </c>
      <c r="AB40" s="158">
        <f>+O40*$D40*(100%-OP!AG24)</f>
        <v>0</v>
      </c>
      <c r="AC40" s="158">
        <f>+P40*$D40*(100%-OP!AH24)</f>
        <v>0</v>
      </c>
      <c r="AD40" s="158">
        <f>+Q40*$D40*(100%-OP!AI24)</f>
        <v>0</v>
      </c>
      <c r="AE40" s="158">
        <f>+R40*$D40*(100%-OP!AJ24)</f>
        <v>0</v>
      </c>
      <c r="AG40" s="158">
        <f>+T40*OP!$P24*OP!$Q24</f>
        <v>0</v>
      </c>
      <c r="AH40" s="158">
        <f>+U40*OP!$P24*OP!$Q24</f>
        <v>0</v>
      </c>
      <c r="AI40" s="158">
        <f>+V40*OP!$P24*OP!$Q24</f>
        <v>0</v>
      </c>
      <c r="AJ40" s="158">
        <f>+W40*OP!$P24*OP!$Q24</f>
        <v>0</v>
      </c>
      <c r="AK40" s="158">
        <f>+X40*OP!$P24*OP!$Q24</f>
        <v>0</v>
      </c>
      <c r="AL40" s="158">
        <f>+Y40*OP!$P24*OP!$Q24</f>
        <v>0</v>
      </c>
      <c r="AM40" s="158">
        <f>+Z40*OP!$P24*OP!$Q24</f>
        <v>0</v>
      </c>
      <c r="AN40" s="158">
        <f>+AA40*OP!$P24*OP!$Q24</f>
        <v>0</v>
      </c>
      <c r="AO40" s="158">
        <f>+AB40*OP!$P24*OP!$Q24</f>
        <v>0</v>
      </c>
      <c r="AP40" s="158">
        <f>+AC40*OP!$P24*OP!$Q24</f>
        <v>0</v>
      </c>
      <c r="AQ40" s="158">
        <f>+AD40*OP!$P24*OP!$Q24</f>
        <v>0</v>
      </c>
      <c r="AR40" s="158">
        <f>+AE40*OP!$P24*OP!$Q24</f>
        <v>0</v>
      </c>
      <c r="AT40" s="158">
        <f>+G40*$D40*(-OP!Y24)</f>
        <v>0</v>
      </c>
      <c r="AU40" s="158">
        <f>+H40*$D40*(-OP!Z24)</f>
        <v>0</v>
      </c>
      <c r="AV40" s="158">
        <f>+I40*$D40*(-OP!AA24)</f>
        <v>0</v>
      </c>
      <c r="AW40" s="158">
        <f>+J40*$D40*(-OP!AB24)</f>
        <v>0</v>
      </c>
      <c r="AX40" s="158">
        <f>+K40*$D40*(-OP!AC24)</f>
        <v>0</v>
      </c>
      <c r="AY40" s="158">
        <f>+L40*$D40*(-OP!AD24)</f>
        <v>0</v>
      </c>
      <c r="AZ40" s="158">
        <f>+M40*$D40*(-OP!AE24)</f>
        <v>0</v>
      </c>
      <c r="BA40" s="158">
        <f>+N40*$D40*(-OP!AF24)</f>
        <v>0</v>
      </c>
      <c r="BB40" s="158">
        <f>+O40*$D40*(-OP!AG24)</f>
        <v>0</v>
      </c>
      <c r="BC40" s="158">
        <f>+P40*$D40*(-OP!AH24)</f>
        <v>0</v>
      </c>
      <c r="BD40" s="158">
        <f>+Q40*$D40*(-OP!AI24)</f>
        <v>0</v>
      </c>
      <c r="BE40" s="158">
        <f>+R40*$D40*(-OP!AJ24)</f>
        <v>0</v>
      </c>
    </row>
    <row r="41" spans="2:57" collapsed="1">
      <c r="B41" s="160" t="str">
        <f t="shared" si="14"/>
        <v>Total</v>
      </c>
      <c r="C41" s="157">
        <f t="shared" si="15"/>
        <v>95340</v>
      </c>
      <c r="D41" s="223"/>
      <c r="E41" s="157">
        <f t="shared" si="16"/>
        <v>53325.599999999999</v>
      </c>
      <c r="F41" s="203"/>
      <c r="G41" s="157">
        <f t="shared" ref="G41:R41" si="17">SUM(G26:G40)</f>
        <v>7440</v>
      </c>
      <c r="H41" s="157">
        <f t="shared" si="17"/>
        <v>7440</v>
      </c>
      <c r="I41" s="157">
        <f t="shared" si="17"/>
        <v>7430</v>
      </c>
      <c r="J41" s="157">
        <f t="shared" si="17"/>
        <v>8130</v>
      </c>
      <c r="K41" s="157">
        <f t="shared" si="17"/>
        <v>8125</v>
      </c>
      <c r="L41" s="157">
        <f t="shared" si="17"/>
        <v>8125</v>
      </c>
      <c r="M41" s="157">
        <f t="shared" si="17"/>
        <v>8125</v>
      </c>
      <c r="N41" s="157">
        <f t="shared" si="17"/>
        <v>8125</v>
      </c>
      <c r="O41" s="157">
        <f t="shared" si="17"/>
        <v>8125</v>
      </c>
      <c r="P41" s="157">
        <f t="shared" si="17"/>
        <v>8125</v>
      </c>
      <c r="Q41" s="157">
        <f t="shared" si="17"/>
        <v>8125</v>
      </c>
      <c r="R41" s="157">
        <f t="shared" si="17"/>
        <v>8025</v>
      </c>
      <c r="T41" s="157">
        <f t="shared" ref="T41:AE41" si="18">SUM(T26:T40)</f>
        <v>4233</v>
      </c>
      <c r="U41" s="157">
        <f t="shared" si="18"/>
        <v>4233</v>
      </c>
      <c r="V41" s="157">
        <f t="shared" si="18"/>
        <v>4184.55</v>
      </c>
      <c r="W41" s="157">
        <f t="shared" si="18"/>
        <v>4541.55</v>
      </c>
      <c r="X41" s="157">
        <f t="shared" si="18"/>
        <v>4517.3250000000007</v>
      </c>
      <c r="Y41" s="157">
        <f t="shared" si="18"/>
        <v>4517.3250000000007</v>
      </c>
      <c r="Z41" s="157">
        <f t="shared" si="18"/>
        <v>4517.3250000000007</v>
      </c>
      <c r="AA41" s="157">
        <f t="shared" si="18"/>
        <v>4517.3250000000007</v>
      </c>
      <c r="AB41" s="157">
        <f t="shared" si="18"/>
        <v>4517.3250000000007</v>
      </c>
      <c r="AC41" s="157">
        <f t="shared" si="18"/>
        <v>4517.3250000000007</v>
      </c>
      <c r="AD41" s="157">
        <f t="shared" si="18"/>
        <v>4517.3250000000007</v>
      </c>
      <c r="AE41" s="157">
        <f t="shared" si="18"/>
        <v>4512.2250000000004</v>
      </c>
      <c r="AG41" s="157">
        <f t="shared" ref="AG41:AR41" si="19">SUM(AG26:AG40)</f>
        <v>0</v>
      </c>
      <c r="AH41" s="157">
        <f t="shared" si="19"/>
        <v>0</v>
      </c>
      <c r="AI41" s="157">
        <f t="shared" si="19"/>
        <v>0</v>
      </c>
      <c r="AJ41" s="157">
        <f t="shared" si="19"/>
        <v>0</v>
      </c>
      <c r="AK41" s="157">
        <f t="shared" si="19"/>
        <v>0</v>
      </c>
      <c r="AL41" s="157">
        <f t="shared" si="19"/>
        <v>0</v>
      </c>
      <c r="AM41" s="157">
        <f t="shared" si="19"/>
        <v>0</v>
      </c>
      <c r="AN41" s="157">
        <f t="shared" si="19"/>
        <v>0</v>
      </c>
      <c r="AO41" s="157">
        <f t="shared" si="19"/>
        <v>0</v>
      </c>
      <c r="AP41" s="157">
        <f t="shared" si="19"/>
        <v>0</v>
      </c>
      <c r="AQ41" s="157">
        <f t="shared" si="19"/>
        <v>0</v>
      </c>
      <c r="AR41" s="157">
        <f t="shared" si="19"/>
        <v>0</v>
      </c>
      <c r="AT41" s="157">
        <f t="shared" ref="AT41:BE41" si="20">SUM(AT26:AT40)</f>
        <v>0</v>
      </c>
      <c r="AU41" s="157">
        <f t="shared" si="20"/>
        <v>0</v>
      </c>
      <c r="AV41" s="157">
        <f t="shared" si="20"/>
        <v>0</v>
      </c>
      <c r="AW41" s="157">
        <f t="shared" si="20"/>
        <v>0</v>
      </c>
      <c r="AX41" s="157">
        <f t="shared" si="20"/>
        <v>0</v>
      </c>
      <c r="AY41" s="157">
        <f t="shared" si="20"/>
        <v>0</v>
      </c>
      <c r="AZ41" s="157">
        <f t="shared" si="20"/>
        <v>0</v>
      </c>
      <c r="BA41" s="157">
        <f t="shared" si="20"/>
        <v>0</v>
      </c>
      <c r="BB41" s="157">
        <f t="shared" si="20"/>
        <v>0</v>
      </c>
      <c r="BC41" s="157">
        <f t="shared" si="20"/>
        <v>0</v>
      </c>
      <c r="BD41" s="157">
        <f t="shared" si="20"/>
        <v>0</v>
      </c>
      <c r="BE41" s="157">
        <f t="shared" si="20"/>
        <v>0</v>
      </c>
    </row>
    <row r="42" spans="2:57" s="129" customFormat="1">
      <c r="B42" s="140"/>
      <c r="C42" s="140"/>
      <c r="D42" s="220"/>
      <c r="E42" s="220"/>
      <c r="F42" s="147"/>
      <c r="G42" s="140"/>
      <c r="H42" s="140"/>
      <c r="I42" s="140"/>
    </row>
    <row r="43" spans="2:57">
      <c r="B43" s="199" t="s">
        <v>36</v>
      </c>
      <c r="C43" s="238" t="s">
        <v>206</v>
      </c>
      <c r="D43" s="200" t="s">
        <v>31</v>
      </c>
      <c r="E43" s="200" t="s">
        <v>17</v>
      </c>
      <c r="F43" s="150"/>
      <c r="G43" s="210">
        <f>EDATE(R25,1)</f>
        <v>41640</v>
      </c>
      <c r="H43" s="210">
        <f>EDATE(G43,1)</f>
        <v>41671</v>
      </c>
      <c r="I43" s="210">
        <f>EDATE(H43,1)</f>
        <v>41699</v>
      </c>
      <c r="J43" s="210">
        <f t="shared" ref="J43:R43" si="21">EDATE(I43,1)</f>
        <v>41730</v>
      </c>
      <c r="K43" s="210">
        <f t="shared" si="21"/>
        <v>41760</v>
      </c>
      <c r="L43" s="210">
        <f t="shared" si="21"/>
        <v>41791</v>
      </c>
      <c r="M43" s="210">
        <f t="shared" si="21"/>
        <v>41821</v>
      </c>
      <c r="N43" s="210">
        <f t="shared" si="21"/>
        <v>41852</v>
      </c>
      <c r="O43" s="210">
        <f t="shared" si="21"/>
        <v>41883</v>
      </c>
      <c r="P43" s="210">
        <f t="shared" si="21"/>
        <v>41913</v>
      </c>
      <c r="Q43" s="210">
        <f t="shared" si="21"/>
        <v>41944</v>
      </c>
      <c r="R43" s="210">
        <f t="shared" si="21"/>
        <v>41974</v>
      </c>
      <c r="T43" s="155">
        <f>+G43</f>
        <v>41640</v>
      </c>
      <c r="U43" s="155">
        <f t="shared" ref="U43:AE43" si="22">EDATE(T43,1)</f>
        <v>41671</v>
      </c>
      <c r="V43" s="155">
        <f t="shared" si="22"/>
        <v>41699</v>
      </c>
      <c r="W43" s="155">
        <f t="shared" si="22"/>
        <v>41730</v>
      </c>
      <c r="X43" s="155">
        <f t="shared" si="22"/>
        <v>41760</v>
      </c>
      <c r="Y43" s="155">
        <f t="shared" si="22"/>
        <v>41791</v>
      </c>
      <c r="Z43" s="155">
        <f t="shared" si="22"/>
        <v>41821</v>
      </c>
      <c r="AA43" s="155">
        <f t="shared" si="22"/>
        <v>41852</v>
      </c>
      <c r="AB43" s="155">
        <f t="shared" si="22"/>
        <v>41883</v>
      </c>
      <c r="AC43" s="155">
        <f t="shared" si="22"/>
        <v>41913</v>
      </c>
      <c r="AD43" s="155">
        <f t="shared" si="22"/>
        <v>41944</v>
      </c>
      <c r="AE43" s="155">
        <f t="shared" si="22"/>
        <v>41974</v>
      </c>
      <c r="AG43" s="155">
        <f>+T43</f>
        <v>41640</v>
      </c>
      <c r="AH43" s="155">
        <f t="shared" ref="AH43:AR43" si="23">EDATE(AG43,1)</f>
        <v>41671</v>
      </c>
      <c r="AI43" s="155">
        <f t="shared" si="23"/>
        <v>41699</v>
      </c>
      <c r="AJ43" s="155">
        <f t="shared" si="23"/>
        <v>41730</v>
      </c>
      <c r="AK43" s="155">
        <f t="shared" si="23"/>
        <v>41760</v>
      </c>
      <c r="AL43" s="155">
        <f t="shared" si="23"/>
        <v>41791</v>
      </c>
      <c r="AM43" s="155">
        <f t="shared" si="23"/>
        <v>41821</v>
      </c>
      <c r="AN43" s="155">
        <f t="shared" si="23"/>
        <v>41852</v>
      </c>
      <c r="AO43" s="155">
        <f t="shared" si="23"/>
        <v>41883</v>
      </c>
      <c r="AP43" s="155">
        <f t="shared" si="23"/>
        <v>41913</v>
      </c>
      <c r="AQ43" s="155">
        <f t="shared" si="23"/>
        <v>41944</v>
      </c>
      <c r="AR43" s="155">
        <f t="shared" si="23"/>
        <v>41974</v>
      </c>
      <c r="AT43" s="155">
        <f>+AG43</f>
        <v>41640</v>
      </c>
      <c r="AU43" s="155">
        <f t="shared" ref="AU43:BE43" si="24">EDATE(AT43,1)</f>
        <v>41671</v>
      </c>
      <c r="AV43" s="155">
        <f t="shared" si="24"/>
        <v>41699</v>
      </c>
      <c r="AW43" s="155">
        <f t="shared" si="24"/>
        <v>41730</v>
      </c>
      <c r="AX43" s="155">
        <f t="shared" si="24"/>
        <v>41760</v>
      </c>
      <c r="AY43" s="155">
        <f t="shared" si="24"/>
        <v>41791</v>
      </c>
      <c r="AZ43" s="155">
        <f t="shared" si="24"/>
        <v>41821</v>
      </c>
      <c r="BA43" s="155">
        <f t="shared" si="24"/>
        <v>41852</v>
      </c>
      <c r="BB43" s="155">
        <f t="shared" si="24"/>
        <v>41883</v>
      </c>
      <c r="BC43" s="155">
        <f t="shared" si="24"/>
        <v>41913</v>
      </c>
      <c r="BD43" s="155">
        <f t="shared" si="24"/>
        <v>41944</v>
      </c>
      <c r="BE43" s="155">
        <f t="shared" si="24"/>
        <v>41974</v>
      </c>
    </row>
    <row r="44" spans="2:57">
      <c r="B44" s="162" t="str">
        <f t="shared" ref="B44:B59" si="25">+B8</f>
        <v>Envasos reutilitzables</v>
      </c>
      <c r="C44" s="195">
        <f t="shared" ref="C44:C59" si="26">SUM(G44:R44)</f>
        <v>60</v>
      </c>
      <c r="D44" s="222">
        <f>+D26+D26*OP!G10</f>
        <v>4.9418999999999995</v>
      </c>
      <c r="E44" s="195">
        <f t="shared" ref="E44:E59" si="27">SUM(T44:AE44)</f>
        <v>296.51399999999995</v>
      </c>
      <c r="F44" s="133"/>
      <c r="G44" s="158">
        <f>+OP!AE47</f>
        <v>5</v>
      </c>
      <c r="H44" s="158">
        <f>+OP!AF47</f>
        <v>5</v>
      </c>
      <c r="I44" s="158">
        <f>+OP!AG47</f>
        <v>5</v>
      </c>
      <c r="J44" s="158">
        <f>+OP!AH47</f>
        <v>5</v>
      </c>
      <c r="K44" s="158">
        <f>+OP!AI47</f>
        <v>5</v>
      </c>
      <c r="L44" s="158">
        <f>+OP!AJ47</f>
        <v>5</v>
      </c>
      <c r="M44" s="158">
        <f>+OP!AK47</f>
        <v>5</v>
      </c>
      <c r="N44" s="158">
        <f>+OP!AL47</f>
        <v>5</v>
      </c>
      <c r="O44" s="158">
        <f>+OP!AM47</f>
        <v>5</v>
      </c>
      <c r="P44" s="158">
        <f>+OP!AN47</f>
        <v>5</v>
      </c>
      <c r="Q44" s="158">
        <f>+OP!AO47</f>
        <v>5</v>
      </c>
      <c r="R44" s="158">
        <f>+OP!AP47</f>
        <v>5</v>
      </c>
      <c r="T44" s="158">
        <f>+G44*$D44*(100%-OP!Y10)</f>
        <v>24.709499999999998</v>
      </c>
      <c r="U44" s="158">
        <f>+H44*$D44*(100%-OP!Z10)</f>
        <v>24.709499999999998</v>
      </c>
      <c r="V44" s="158">
        <f>+I44*$D44*(100%-OP!AA10)</f>
        <v>24.709499999999998</v>
      </c>
      <c r="W44" s="158">
        <f>+J44*$D44*(100%-OP!AB10)</f>
        <v>24.709499999999998</v>
      </c>
      <c r="X44" s="158">
        <f>+K44*$D44*(100%-OP!AC10)</f>
        <v>24.709499999999998</v>
      </c>
      <c r="Y44" s="158">
        <f>+L44*$D44*(100%-OP!AD10)</f>
        <v>24.709499999999998</v>
      </c>
      <c r="Z44" s="158">
        <f>+M44*$D44*(100%-OP!AE10)</f>
        <v>24.709499999999998</v>
      </c>
      <c r="AA44" s="158">
        <f>+N44*$D44*(100%-OP!AF10)</f>
        <v>24.709499999999998</v>
      </c>
      <c r="AB44" s="158">
        <f>+O44*$D44*(100%-OP!AG10)</f>
        <v>24.709499999999998</v>
      </c>
      <c r="AC44" s="158">
        <f>+P44*$D44*(100%-OP!AH10)</f>
        <v>24.709499999999998</v>
      </c>
      <c r="AD44" s="158">
        <f>+Q44*$D44*(100%-OP!AI10)</f>
        <v>24.709499999999998</v>
      </c>
      <c r="AE44" s="158">
        <f>+R44*$D44*(100%-OP!AJ10)</f>
        <v>24.709499999999998</v>
      </c>
      <c r="AG44" s="158">
        <f>+T44*OP!$R10*OP!$S10</f>
        <v>0</v>
      </c>
      <c r="AH44" s="158">
        <f>+U44*OP!$R10*OP!$S10</f>
        <v>0</v>
      </c>
      <c r="AI44" s="158">
        <f>+V44*OP!$R10*OP!$S10</f>
        <v>0</v>
      </c>
      <c r="AJ44" s="158">
        <f>+W44*OP!$R10*OP!$S10</f>
        <v>0</v>
      </c>
      <c r="AK44" s="158">
        <f>+X44*OP!$R10*OP!$S10</f>
        <v>0</v>
      </c>
      <c r="AL44" s="158">
        <f>+Y44*OP!$R10*OP!$S10</f>
        <v>0</v>
      </c>
      <c r="AM44" s="158">
        <f>+Z44*OP!$R10*OP!$S10</f>
        <v>0</v>
      </c>
      <c r="AN44" s="158">
        <f>+AA44*OP!$R10*OP!$S10</f>
        <v>0</v>
      </c>
      <c r="AO44" s="158">
        <f>+AB44*OP!$R10*OP!$S10</f>
        <v>0</v>
      </c>
      <c r="AP44" s="158">
        <f>+AC44*OP!$R10*OP!$S10</f>
        <v>0</v>
      </c>
      <c r="AQ44" s="158">
        <f>+AD44*OP!$R10*OP!$S10</f>
        <v>0</v>
      </c>
      <c r="AR44" s="158">
        <f>+AE44*OP!$R10*OP!$S10</f>
        <v>0</v>
      </c>
      <c r="AT44" s="158">
        <f>+G44*$D44*(-OP!Y10)</f>
        <v>0</v>
      </c>
      <c r="AU44" s="158">
        <f>+H44*$D44*(-OP!Z10)</f>
        <v>0</v>
      </c>
      <c r="AV44" s="158">
        <f>+I44*$D44*(-OP!AA10)</f>
        <v>0</v>
      </c>
      <c r="AW44" s="158">
        <f>+J44*$D44*(-OP!AB10)</f>
        <v>0</v>
      </c>
      <c r="AX44" s="158">
        <f>+K44*$D44*(-OP!AC10)</f>
        <v>0</v>
      </c>
      <c r="AY44" s="158">
        <f>+L44*$D44*(-OP!AD10)</f>
        <v>0</v>
      </c>
      <c r="AZ44" s="158">
        <f>+M44*$D44*(-OP!AE10)</f>
        <v>0</v>
      </c>
      <c r="BA44" s="158">
        <f>+N44*$D44*(-OP!AF10)</f>
        <v>0</v>
      </c>
      <c r="BB44" s="158">
        <f>+O44*$D44*(-OP!AG10)</f>
        <v>0</v>
      </c>
      <c r="BC44" s="158">
        <f>+P44*$D44*(-OP!AH10)</f>
        <v>0</v>
      </c>
      <c r="BD44" s="158">
        <f>+Q44*$D44*(-OP!AI10)</f>
        <v>0</v>
      </c>
      <c r="BE44" s="158">
        <f>+R44*$D44*(-OP!AJ10)</f>
        <v>0</v>
      </c>
    </row>
    <row r="45" spans="2:57">
      <c r="B45" s="162" t="str">
        <f t="shared" si="25"/>
        <v>Vendes per entregues</v>
      </c>
      <c r="C45" s="195">
        <f t="shared" si="26"/>
        <v>96000</v>
      </c>
      <c r="D45" s="222">
        <f>+D27+D27*OP!G11</f>
        <v>0.5202</v>
      </c>
      <c r="E45" s="195">
        <f t="shared" si="27"/>
        <v>49939.19999999999</v>
      </c>
      <c r="F45" s="133"/>
      <c r="G45" s="158">
        <f>+OP!AE48</f>
        <v>8000</v>
      </c>
      <c r="H45" s="158">
        <f>+OP!AF48</f>
        <v>8000</v>
      </c>
      <c r="I45" s="158">
        <f>+OP!AG48</f>
        <v>8000</v>
      </c>
      <c r="J45" s="158">
        <f>+OP!AH48</f>
        <v>8000</v>
      </c>
      <c r="K45" s="158">
        <f>+OP!AI48</f>
        <v>8000</v>
      </c>
      <c r="L45" s="158">
        <f>+OP!AJ48</f>
        <v>8000</v>
      </c>
      <c r="M45" s="158">
        <f>+OP!AK48</f>
        <v>8000</v>
      </c>
      <c r="N45" s="158">
        <f>+OP!AL48</f>
        <v>8000</v>
      </c>
      <c r="O45" s="158">
        <f>+OP!AM48</f>
        <v>8000</v>
      </c>
      <c r="P45" s="158">
        <f>+OP!AN48</f>
        <v>8000</v>
      </c>
      <c r="Q45" s="158">
        <f>+OP!AO48</f>
        <v>8000</v>
      </c>
      <c r="R45" s="158">
        <f>+OP!AP48</f>
        <v>8000</v>
      </c>
      <c r="T45" s="158">
        <f>+G45*$D45*(100%-OP!Y11)</f>
        <v>4161.6000000000004</v>
      </c>
      <c r="U45" s="158">
        <f>+H45*$D45*(100%-OP!Z11)</f>
        <v>4161.6000000000004</v>
      </c>
      <c r="V45" s="158">
        <f>+I45*$D45*(100%-OP!AA11)</f>
        <v>4161.6000000000004</v>
      </c>
      <c r="W45" s="158">
        <f>+J45*$D45*(100%-OP!AB11)</f>
        <v>4161.6000000000004</v>
      </c>
      <c r="X45" s="158">
        <f>+K45*$D45*(100%-OP!AC11)</f>
        <v>4161.6000000000004</v>
      </c>
      <c r="Y45" s="158">
        <f>+L45*$D45*(100%-OP!AD11)</f>
        <v>4161.6000000000004</v>
      </c>
      <c r="Z45" s="158">
        <f>+M45*$D45*(100%-OP!AE11)</f>
        <v>4161.6000000000004</v>
      </c>
      <c r="AA45" s="158">
        <f>+N45*$D45*(100%-OP!AF11)</f>
        <v>4161.6000000000004</v>
      </c>
      <c r="AB45" s="158">
        <f>+O45*$D45*(100%-OP!AG11)</f>
        <v>4161.6000000000004</v>
      </c>
      <c r="AC45" s="158">
        <f>+P45*$D45*(100%-OP!AH11)</f>
        <v>4161.6000000000004</v>
      </c>
      <c r="AD45" s="158">
        <f>+Q45*$D45*(100%-OP!AI11)</f>
        <v>4161.6000000000004</v>
      </c>
      <c r="AE45" s="158">
        <f>+R45*$D45*(100%-OP!AJ11)</f>
        <v>4161.6000000000004</v>
      </c>
      <c r="AG45" s="158">
        <f>+T45*OP!$R11*OP!$S11</f>
        <v>0</v>
      </c>
      <c r="AH45" s="158">
        <f>+U45*OP!$R11*OP!$S11</f>
        <v>0</v>
      </c>
      <c r="AI45" s="158">
        <f>+V45*OP!$R11*OP!$S11</f>
        <v>0</v>
      </c>
      <c r="AJ45" s="158">
        <f>+W45*OP!$R11*OP!$S11</f>
        <v>0</v>
      </c>
      <c r="AK45" s="158">
        <f>+X45*OP!$R11*OP!$S11</f>
        <v>0</v>
      </c>
      <c r="AL45" s="158">
        <f>+Y45*OP!$R11*OP!$S11</f>
        <v>0</v>
      </c>
      <c r="AM45" s="158">
        <f>+Z45*OP!$R11*OP!$S11</f>
        <v>0</v>
      </c>
      <c r="AN45" s="158">
        <f>+AA45*OP!$R11*OP!$S11</f>
        <v>0</v>
      </c>
      <c r="AO45" s="158">
        <f>+AB45*OP!$R11*OP!$S11</f>
        <v>0</v>
      </c>
      <c r="AP45" s="158">
        <f>+AC45*OP!$R11*OP!$S11</f>
        <v>0</v>
      </c>
      <c r="AQ45" s="158">
        <f>+AD45*OP!$R11*OP!$S11</f>
        <v>0</v>
      </c>
      <c r="AR45" s="158">
        <f>+AE45*OP!$R11*OP!$S11</f>
        <v>0</v>
      </c>
      <c r="AT45" s="158">
        <f>+G45*$D45*(-OP!Y11)</f>
        <v>0</v>
      </c>
      <c r="AU45" s="158">
        <f>+H45*$D45*(-OP!Z11)</f>
        <v>0</v>
      </c>
      <c r="AV45" s="158">
        <f>+I45*$D45*(-OP!AA11)</f>
        <v>0</v>
      </c>
      <c r="AW45" s="158">
        <f>+J45*$D45*(-OP!AB11)</f>
        <v>0</v>
      </c>
      <c r="AX45" s="158">
        <f>+K45*$D45*(-OP!AC11)</f>
        <v>0</v>
      </c>
      <c r="AY45" s="158">
        <f>+L45*$D45*(-OP!AD11)</f>
        <v>0</v>
      </c>
      <c r="AZ45" s="158">
        <f>+M45*$D45*(-OP!AE11)</f>
        <v>0</v>
      </c>
      <c r="BA45" s="158">
        <f>+N45*$D45*(-OP!AF11)</f>
        <v>0</v>
      </c>
      <c r="BB45" s="158">
        <f>+O45*$D45*(-OP!AG11)</f>
        <v>0</v>
      </c>
      <c r="BC45" s="158">
        <f>+P45*$D45*(-OP!AH11)</f>
        <v>0</v>
      </c>
      <c r="BD45" s="158">
        <f>+Q45*$D45*(-OP!AI11)</f>
        <v>0</v>
      </c>
      <c r="BE45" s="158">
        <f>+R45*$D45*(-OP!AJ11)</f>
        <v>0</v>
      </c>
    </row>
    <row r="46" spans="2:57">
      <c r="B46" s="162" t="str">
        <f t="shared" si="25"/>
        <v>Anuncis locals</v>
      </c>
      <c r="C46" s="195">
        <f t="shared" si="26"/>
        <v>240</v>
      </c>
      <c r="D46" s="222">
        <f>+D28+D28*OP!G12</f>
        <v>20.808</v>
      </c>
      <c r="E46" s="195">
        <f t="shared" si="27"/>
        <v>4993.9199999999992</v>
      </c>
      <c r="F46" s="133"/>
      <c r="G46" s="158">
        <f>+OP!AE49</f>
        <v>20</v>
      </c>
      <c r="H46" s="158">
        <f>+OP!AF49</f>
        <v>20</v>
      </c>
      <c r="I46" s="158">
        <f>+OP!AG49</f>
        <v>20</v>
      </c>
      <c r="J46" s="158">
        <f>+OP!AH49</f>
        <v>20</v>
      </c>
      <c r="K46" s="158">
        <f>+OP!AI49</f>
        <v>20</v>
      </c>
      <c r="L46" s="158">
        <f>+OP!AJ49</f>
        <v>20</v>
      </c>
      <c r="M46" s="158">
        <f>+OP!AK49</f>
        <v>20</v>
      </c>
      <c r="N46" s="158">
        <f>+OP!AL49</f>
        <v>20</v>
      </c>
      <c r="O46" s="158">
        <f>+OP!AM49</f>
        <v>20</v>
      </c>
      <c r="P46" s="158">
        <f>+OP!AN49</f>
        <v>20</v>
      </c>
      <c r="Q46" s="158">
        <f>+OP!AO49</f>
        <v>20</v>
      </c>
      <c r="R46" s="158">
        <f>+OP!AP49</f>
        <v>20</v>
      </c>
      <c r="T46" s="158">
        <f>+G46*$D46*(100%-OP!Y12)</f>
        <v>416.15999999999997</v>
      </c>
      <c r="U46" s="158">
        <f>+H46*$D46*(100%-OP!Z12)</f>
        <v>416.15999999999997</v>
      </c>
      <c r="V46" s="158">
        <f>+I46*$D46*(100%-OP!AA12)</f>
        <v>416.15999999999997</v>
      </c>
      <c r="W46" s="158">
        <f>+J46*$D46*(100%-OP!AB12)</f>
        <v>416.15999999999997</v>
      </c>
      <c r="X46" s="158">
        <f>+K46*$D46*(100%-OP!AC12)</f>
        <v>416.15999999999997</v>
      </c>
      <c r="Y46" s="158">
        <f>+L46*$D46*(100%-OP!AD12)</f>
        <v>416.15999999999997</v>
      </c>
      <c r="Z46" s="158">
        <f>+M46*$D46*(100%-OP!AE12)</f>
        <v>416.15999999999997</v>
      </c>
      <c r="AA46" s="158">
        <f>+N46*$D46*(100%-OP!AF12)</f>
        <v>416.15999999999997</v>
      </c>
      <c r="AB46" s="158">
        <f>+O46*$D46*(100%-OP!AG12)</f>
        <v>416.15999999999997</v>
      </c>
      <c r="AC46" s="158">
        <f>+P46*$D46*(100%-OP!AH12)</f>
        <v>416.15999999999997</v>
      </c>
      <c r="AD46" s="158">
        <f>+Q46*$D46*(100%-OP!AI12)</f>
        <v>416.15999999999997</v>
      </c>
      <c r="AE46" s="158">
        <f>+R46*$D46*(100%-OP!AJ12)</f>
        <v>416.15999999999997</v>
      </c>
      <c r="AG46" s="158">
        <f>+T46*OP!$R12*OP!$S12</f>
        <v>0</v>
      </c>
      <c r="AH46" s="158">
        <f>+U46*OP!$R12*OP!$S12</f>
        <v>0</v>
      </c>
      <c r="AI46" s="158">
        <f>+V46*OP!$R12*OP!$S12</f>
        <v>0</v>
      </c>
      <c r="AJ46" s="158">
        <f>+W46*OP!$R12*OP!$S12</f>
        <v>0</v>
      </c>
      <c r="AK46" s="158">
        <f>+X46*OP!$R12*OP!$S12</f>
        <v>0</v>
      </c>
      <c r="AL46" s="158">
        <f>+Y46*OP!$R12*OP!$S12</f>
        <v>0</v>
      </c>
      <c r="AM46" s="158">
        <f>+Z46*OP!$R12*OP!$S12</f>
        <v>0</v>
      </c>
      <c r="AN46" s="158">
        <f>+AA46*OP!$R12*OP!$S12</f>
        <v>0</v>
      </c>
      <c r="AO46" s="158">
        <f>+AB46*OP!$R12*OP!$S12</f>
        <v>0</v>
      </c>
      <c r="AP46" s="158">
        <f>+AC46*OP!$R12*OP!$S12</f>
        <v>0</v>
      </c>
      <c r="AQ46" s="158">
        <f>+AD46*OP!$R12*OP!$S12</f>
        <v>0</v>
      </c>
      <c r="AR46" s="158">
        <f>+AE46*OP!$R12*OP!$S12</f>
        <v>0</v>
      </c>
      <c r="AT46" s="158">
        <f>+G46*$D46*(-OP!Y12)</f>
        <v>0</v>
      </c>
      <c r="AU46" s="158">
        <f>+H46*$D46*(-OP!Z12)</f>
        <v>0</v>
      </c>
      <c r="AV46" s="158">
        <f>+I46*$D46*(-OP!AA12)</f>
        <v>0</v>
      </c>
      <c r="AW46" s="158">
        <f>+J46*$D46*(-OP!AB12)</f>
        <v>0</v>
      </c>
      <c r="AX46" s="158">
        <f>+K46*$D46*(-OP!AC12)</f>
        <v>0</v>
      </c>
      <c r="AY46" s="158">
        <f>+L46*$D46*(-OP!AD12)</f>
        <v>0</v>
      </c>
      <c r="AZ46" s="158">
        <f>+M46*$D46*(-OP!AE12)</f>
        <v>0</v>
      </c>
      <c r="BA46" s="158">
        <f>+N46*$D46*(-OP!AF12)</f>
        <v>0</v>
      </c>
      <c r="BB46" s="158">
        <f>+O46*$D46*(-OP!AG12)</f>
        <v>0</v>
      </c>
      <c r="BC46" s="158">
        <f>+P46*$D46*(-OP!AH12)</f>
        <v>0</v>
      </c>
      <c r="BD46" s="158">
        <f>+Q46*$D46*(-OP!AI12)</f>
        <v>0</v>
      </c>
      <c r="BE46" s="158">
        <f>+R46*$D46*(-OP!AJ12)</f>
        <v>0</v>
      </c>
    </row>
    <row r="47" spans="2:57">
      <c r="B47" s="162" t="str">
        <f t="shared" si="25"/>
        <v>Nom Producte/Servei 4</v>
      </c>
      <c r="C47" s="195">
        <f t="shared" si="26"/>
        <v>0</v>
      </c>
      <c r="D47" s="222">
        <f>+D29+D29*OP!G13</f>
        <v>5.2020000000000004E-2</v>
      </c>
      <c r="E47" s="195">
        <f t="shared" si="27"/>
        <v>0</v>
      </c>
      <c r="F47" s="133"/>
      <c r="G47" s="158">
        <f>+OP!AE50</f>
        <v>0</v>
      </c>
      <c r="H47" s="158">
        <f>+OP!AF50</f>
        <v>0</v>
      </c>
      <c r="I47" s="158">
        <f>+OP!AG50</f>
        <v>0</v>
      </c>
      <c r="J47" s="158">
        <f>+OP!AH50</f>
        <v>0</v>
      </c>
      <c r="K47" s="158">
        <f>+OP!AI50</f>
        <v>0</v>
      </c>
      <c r="L47" s="158">
        <f>+OP!AJ50</f>
        <v>0</v>
      </c>
      <c r="M47" s="158">
        <f>+OP!AK50</f>
        <v>0</v>
      </c>
      <c r="N47" s="158">
        <f>+OP!AL50</f>
        <v>0</v>
      </c>
      <c r="O47" s="158">
        <f>+OP!AM50</f>
        <v>0</v>
      </c>
      <c r="P47" s="158">
        <f>+OP!AN50</f>
        <v>0</v>
      </c>
      <c r="Q47" s="158">
        <f>+OP!AO50</f>
        <v>0</v>
      </c>
      <c r="R47" s="158">
        <f>+OP!AP50</f>
        <v>0</v>
      </c>
      <c r="T47" s="158">
        <f>+G47*$D47*(100%-OP!Y13)</f>
        <v>0</v>
      </c>
      <c r="U47" s="158">
        <f>+H47*$D47*(100%-OP!Z13)</f>
        <v>0</v>
      </c>
      <c r="V47" s="158">
        <f>+I47*$D47*(100%-OP!AA13)</f>
        <v>0</v>
      </c>
      <c r="W47" s="158">
        <f>+J47*$D47*(100%-OP!AB13)</f>
        <v>0</v>
      </c>
      <c r="X47" s="158">
        <f>+K47*$D47*(100%-OP!AC13)</f>
        <v>0</v>
      </c>
      <c r="Y47" s="158">
        <f>+L47*$D47*(100%-OP!AD13)</f>
        <v>0</v>
      </c>
      <c r="Z47" s="158">
        <f>+M47*$D47*(100%-OP!AE13)</f>
        <v>0</v>
      </c>
      <c r="AA47" s="158">
        <f>+N47*$D47*(100%-OP!AF13)</f>
        <v>0</v>
      </c>
      <c r="AB47" s="158">
        <f>+O47*$D47*(100%-OP!AG13)</f>
        <v>0</v>
      </c>
      <c r="AC47" s="158">
        <f>+P47*$D47*(100%-OP!AH13)</f>
        <v>0</v>
      </c>
      <c r="AD47" s="158">
        <f>+Q47*$D47*(100%-OP!AI13)</f>
        <v>0</v>
      </c>
      <c r="AE47" s="158">
        <f>+R47*$D47*(100%-OP!AJ13)</f>
        <v>0</v>
      </c>
      <c r="AG47" s="158">
        <f>+T47*OP!$R13*OP!$S13</f>
        <v>0</v>
      </c>
      <c r="AH47" s="158">
        <f>+U47*OP!$R13*OP!$S13</f>
        <v>0</v>
      </c>
      <c r="AI47" s="158">
        <f>+V47*OP!$R13*OP!$S13</f>
        <v>0</v>
      </c>
      <c r="AJ47" s="158">
        <f>+W47*OP!$R13*OP!$S13</f>
        <v>0</v>
      </c>
      <c r="AK47" s="158">
        <f>+X47*OP!$R13*OP!$S13</f>
        <v>0</v>
      </c>
      <c r="AL47" s="158">
        <f>+Y47*OP!$R13*OP!$S13</f>
        <v>0</v>
      </c>
      <c r="AM47" s="158">
        <f>+Z47*OP!$R13*OP!$S13</f>
        <v>0</v>
      </c>
      <c r="AN47" s="158">
        <f>+AA47*OP!$R13*OP!$S13</f>
        <v>0</v>
      </c>
      <c r="AO47" s="158">
        <f>+AB47*OP!$R13*OP!$S13</f>
        <v>0</v>
      </c>
      <c r="AP47" s="158">
        <f>+AC47*OP!$R13*OP!$S13</f>
        <v>0</v>
      </c>
      <c r="AQ47" s="158">
        <f>+AD47*OP!$R13*OP!$S13</f>
        <v>0</v>
      </c>
      <c r="AR47" s="158">
        <f>+AE47*OP!$R13*OP!$S13</f>
        <v>0</v>
      </c>
      <c r="AT47" s="158">
        <f>+G47*$D47*(-OP!Y13)</f>
        <v>0</v>
      </c>
      <c r="AU47" s="158">
        <f>+H47*$D47*(-OP!Z13)</f>
        <v>0</v>
      </c>
      <c r="AV47" s="158">
        <f>+I47*$D47*(-OP!AA13)</f>
        <v>0</v>
      </c>
      <c r="AW47" s="158">
        <f>+J47*$D47*(-OP!AB13)</f>
        <v>0</v>
      </c>
      <c r="AX47" s="158">
        <f>+K47*$D47*(-OP!AC13)</f>
        <v>0</v>
      </c>
      <c r="AY47" s="158">
        <f>+L47*$D47*(-OP!AD13)</f>
        <v>0</v>
      </c>
      <c r="AZ47" s="158">
        <f>+M47*$D47*(-OP!AE13)</f>
        <v>0</v>
      </c>
      <c r="BA47" s="158">
        <f>+N47*$D47*(-OP!AF13)</f>
        <v>0</v>
      </c>
      <c r="BB47" s="158">
        <f>+O47*$D47*(-OP!AG13)</f>
        <v>0</v>
      </c>
      <c r="BC47" s="158">
        <f>+P47*$D47*(-OP!AH13)</f>
        <v>0</v>
      </c>
      <c r="BD47" s="158">
        <f>+Q47*$D47*(-OP!AI13)</f>
        <v>0</v>
      </c>
      <c r="BE47" s="158">
        <f>+R47*$D47*(-OP!AJ13)</f>
        <v>0</v>
      </c>
    </row>
    <row r="48" spans="2:57">
      <c r="B48" s="162" t="str">
        <f t="shared" si="25"/>
        <v>Nom Producte/Servei 5</v>
      </c>
      <c r="C48" s="195">
        <f t="shared" si="26"/>
        <v>0</v>
      </c>
      <c r="D48" s="222">
        <f>+D30+D30*OP!G14</f>
        <v>0</v>
      </c>
      <c r="E48" s="195">
        <f t="shared" si="27"/>
        <v>0</v>
      </c>
      <c r="F48" s="133"/>
      <c r="G48" s="158">
        <f>+OP!AE51</f>
        <v>0</v>
      </c>
      <c r="H48" s="158">
        <f>+OP!AF51</f>
        <v>0</v>
      </c>
      <c r="I48" s="158">
        <f>+OP!AG51</f>
        <v>0</v>
      </c>
      <c r="J48" s="158">
        <f>+OP!AH51</f>
        <v>0</v>
      </c>
      <c r="K48" s="158">
        <f>+OP!AI51</f>
        <v>0</v>
      </c>
      <c r="L48" s="158">
        <f>+OP!AJ51</f>
        <v>0</v>
      </c>
      <c r="M48" s="158">
        <f>+OP!AK51</f>
        <v>0</v>
      </c>
      <c r="N48" s="158">
        <f>+OP!AL51</f>
        <v>0</v>
      </c>
      <c r="O48" s="158">
        <f>+OP!AM51</f>
        <v>0</v>
      </c>
      <c r="P48" s="158">
        <f>+OP!AN51</f>
        <v>0</v>
      </c>
      <c r="Q48" s="158">
        <f>+OP!AO51</f>
        <v>0</v>
      </c>
      <c r="R48" s="158">
        <f>+OP!AP51</f>
        <v>0</v>
      </c>
      <c r="T48" s="158">
        <f>+G48*$D48*(100%-OP!Y14)</f>
        <v>0</v>
      </c>
      <c r="U48" s="158">
        <f>+H48*$D48*(100%-OP!Z14)</f>
        <v>0</v>
      </c>
      <c r="V48" s="158">
        <f>+I48*$D48*(100%-OP!AA14)</f>
        <v>0</v>
      </c>
      <c r="W48" s="158">
        <f>+J48*$D48*(100%-OP!AB14)</f>
        <v>0</v>
      </c>
      <c r="X48" s="158">
        <f>+K48*$D48*(100%-OP!AC14)</f>
        <v>0</v>
      </c>
      <c r="Y48" s="158">
        <f>+L48*$D48*(100%-OP!AD14)</f>
        <v>0</v>
      </c>
      <c r="Z48" s="158">
        <f>+M48*$D48*(100%-OP!AE14)</f>
        <v>0</v>
      </c>
      <c r="AA48" s="158">
        <f>+N48*$D48*(100%-OP!AF14)</f>
        <v>0</v>
      </c>
      <c r="AB48" s="158">
        <f>+O48*$D48*(100%-OP!AG14)</f>
        <v>0</v>
      </c>
      <c r="AC48" s="158">
        <f>+P48*$D48*(100%-OP!AH14)</f>
        <v>0</v>
      </c>
      <c r="AD48" s="158">
        <f>+Q48*$D48*(100%-OP!AI14)</f>
        <v>0</v>
      </c>
      <c r="AE48" s="158">
        <f>+R48*$D48*(100%-OP!AJ14)</f>
        <v>0</v>
      </c>
      <c r="AG48" s="158">
        <f>+T48*OP!$R14*OP!$S14</f>
        <v>0</v>
      </c>
      <c r="AH48" s="158">
        <f>+U48*OP!$R14*OP!$S14</f>
        <v>0</v>
      </c>
      <c r="AI48" s="158">
        <f>+V48*OP!$R14*OP!$S14</f>
        <v>0</v>
      </c>
      <c r="AJ48" s="158">
        <f>+W48*OP!$R14*OP!$S14</f>
        <v>0</v>
      </c>
      <c r="AK48" s="158">
        <f>+X48*OP!$R14*OP!$S14</f>
        <v>0</v>
      </c>
      <c r="AL48" s="158">
        <f>+Y48*OP!$R14*OP!$S14</f>
        <v>0</v>
      </c>
      <c r="AM48" s="158">
        <f>+Z48*OP!$R14*OP!$S14</f>
        <v>0</v>
      </c>
      <c r="AN48" s="158">
        <f>+AA48*OP!$R14*OP!$S14</f>
        <v>0</v>
      </c>
      <c r="AO48" s="158">
        <f>+AB48*OP!$R14*OP!$S14</f>
        <v>0</v>
      </c>
      <c r="AP48" s="158">
        <f>+AC48*OP!$R14*OP!$S14</f>
        <v>0</v>
      </c>
      <c r="AQ48" s="158">
        <f>+AD48*OP!$R14*OP!$S14</f>
        <v>0</v>
      </c>
      <c r="AR48" s="158">
        <f>+AE48*OP!$R14*OP!$S14</f>
        <v>0</v>
      </c>
      <c r="AT48" s="158">
        <f>+G48*$D48*(-OP!Y14)</f>
        <v>0</v>
      </c>
      <c r="AU48" s="158">
        <f>+H48*$D48*(-OP!Z14)</f>
        <v>0</v>
      </c>
      <c r="AV48" s="158">
        <f>+I48*$D48*(-OP!AA14)</f>
        <v>0</v>
      </c>
      <c r="AW48" s="158">
        <f>+J48*$D48*(-OP!AB14)</f>
        <v>0</v>
      </c>
      <c r="AX48" s="158">
        <f>+K48*$D48*(-OP!AC14)</f>
        <v>0</v>
      </c>
      <c r="AY48" s="158">
        <f>+L48*$D48*(-OP!AD14)</f>
        <v>0</v>
      </c>
      <c r="AZ48" s="158">
        <f>+M48*$D48*(-OP!AE14)</f>
        <v>0</v>
      </c>
      <c r="BA48" s="158">
        <f>+N48*$D48*(-OP!AF14)</f>
        <v>0</v>
      </c>
      <c r="BB48" s="158">
        <f>+O48*$D48*(-OP!AG14)</f>
        <v>0</v>
      </c>
      <c r="BC48" s="158">
        <f>+P48*$D48*(-OP!AH14)</f>
        <v>0</v>
      </c>
      <c r="BD48" s="158">
        <f>+Q48*$D48*(-OP!AI14)</f>
        <v>0</v>
      </c>
      <c r="BE48" s="158">
        <f>+R48*$D48*(-OP!AJ14)</f>
        <v>0</v>
      </c>
    </row>
    <row r="49" spans="2:57">
      <c r="B49" s="162" t="str">
        <f t="shared" si="25"/>
        <v>Nom Producte/Servei 6</v>
      </c>
      <c r="C49" s="195">
        <f t="shared" si="26"/>
        <v>0</v>
      </c>
      <c r="D49" s="222">
        <f>+D31+D31*OP!G15</f>
        <v>0</v>
      </c>
      <c r="E49" s="195">
        <f t="shared" si="27"/>
        <v>0</v>
      </c>
      <c r="F49" s="133"/>
      <c r="G49" s="158">
        <f>+OP!AE52</f>
        <v>0</v>
      </c>
      <c r="H49" s="158">
        <f>+OP!AF52</f>
        <v>0</v>
      </c>
      <c r="I49" s="158">
        <f>+OP!AG52</f>
        <v>0</v>
      </c>
      <c r="J49" s="158">
        <f>+OP!AH52</f>
        <v>0</v>
      </c>
      <c r="K49" s="158">
        <f>+OP!AI52</f>
        <v>0</v>
      </c>
      <c r="L49" s="158">
        <f>+OP!AJ52</f>
        <v>0</v>
      </c>
      <c r="M49" s="158">
        <f>+OP!AK52</f>
        <v>0</v>
      </c>
      <c r="N49" s="158">
        <f>+OP!AL52</f>
        <v>0</v>
      </c>
      <c r="O49" s="158">
        <f>+OP!AM52</f>
        <v>0</v>
      </c>
      <c r="P49" s="158">
        <f>+OP!AN52</f>
        <v>0</v>
      </c>
      <c r="Q49" s="158">
        <f>+OP!AO52</f>
        <v>0</v>
      </c>
      <c r="R49" s="158">
        <f>+OP!AP52</f>
        <v>0</v>
      </c>
      <c r="T49" s="158">
        <f>+G49*$D49*(100%-OP!Y15)</f>
        <v>0</v>
      </c>
      <c r="U49" s="158">
        <f>+H49*$D49*(100%-OP!Z15)</f>
        <v>0</v>
      </c>
      <c r="V49" s="158">
        <f>+I49*$D49*(100%-OP!AA15)</f>
        <v>0</v>
      </c>
      <c r="W49" s="158">
        <f>+J49*$D49*(100%-OP!AB15)</f>
        <v>0</v>
      </c>
      <c r="X49" s="158">
        <f>+K49*$D49*(100%-OP!AC15)</f>
        <v>0</v>
      </c>
      <c r="Y49" s="158">
        <f>+L49*$D49*(100%-OP!AD15)</f>
        <v>0</v>
      </c>
      <c r="Z49" s="158">
        <f>+M49*$D49*(100%-OP!AE15)</f>
        <v>0</v>
      </c>
      <c r="AA49" s="158">
        <f>+N49*$D49*(100%-OP!AF15)</f>
        <v>0</v>
      </c>
      <c r="AB49" s="158">
        <f>+O49*$D49*(100%-OP!AG15)</f>
        <v>0</v>
      </c>
      <c r="AC49" s="158">
        <f>+P49*$D49*(100%-OP!AH15)</f>
        <v>0</v>
      </c>
      <c r="AD49" s="158">
        <f>+Q49*$D49*(100%-OP!AI15)</f>
        <v>0</v>
      </c>
      <c r="AE49" s="158">
        <f>+R49*$D49*(100%-OP!AJ15)</f>
        <v>0</v>
      </c>
      <c r="AG49" s="158">
        <f>+T49*OP!$R15*OP!$S15</f>
        <v>0</v>
      </c>
      <c r="AH49" s="158">
        <f>+U49*OP!$R15*OP!$S15</f>
        <v>0</v>
      </c>
      <c r="AI49" s="158">
        <f>+V49*OP!$R15*OP!$S15</f>
        <v>0</v>
      </c>
      <c r="AJ49" s="158">
        <f>+W49*OP!$R15*OP!$S15</f>
        <v>0</v>
      </c>
      <c r="AK49" s="158">
        <f>+X49*OP!$R15*OP!$S15</f>
        <v>0</v>
      </c>
      <c r="AL49" s="158">
        <f>+Y49*OP!$R15*OP!$S15</f>
        <v>0</v>
      </c>
      <c r="AM49" s="158">
        <f>+Z49*OP!$R15*OP!$S15</f>
        <v>0</v>
      </c>
      <c r="AN49" s="158">
        <f>+AA49*OP!$R15*OP!$S15</f>
        <v>0</v>
      </c>
      <c r="AO49" s="158">
        <f>+AB49*OP!$R15*OP!$S15</f>
        <v>0</v>
      </c>
      <c r="AP49" s="158">
        <f>+AC49*OP!$R15*OP!$S15</f>
        <v>0</v>
      </c>
      <c r="AQ49" s="158">
        <f>+AD49*OP!$R15*OP!$S15</f>
        <v>0</v>
      </c>
      <c r="AR49" s="158">
        <f>+AE49*OP!$R15*OP!$S15</f>
        <v>0</v>
      </c>
      <c r="AT49" s="158">
        <f>+G49*$D49*(-OP!Y15)</f>
        <v>0</v>
      </c>
      <c r="AU49" s="158">
        <f>+H49*$D49*(-OP!Z15)</f>
        <v>0</v>
      </c>
      <c r="AV49" s="158">
        <f>+I49*$D49*(-OP!AA15)</f>
        <v>0</v>
      </c>
      <c r="AW49" s="158">
        <f>+J49*$D49*(-OP!AB15)</f>
        <v>0</v>
      </c>
      <c r="AX49" s="158">
        <f>+K49*$D49*(-OP!AC15)</f>
        <v>0</v>
      </c>
      <c r="AY49" s="158">
        <f>+L49*$D49*(-OP!AD15)</f>
        <v>0</v>
      </c>
      <c r="AZ49" s="158">
        <f>+M49*$D49*(-OP!AE15)</f>
        <v>0</v>
      </c>
      <c r="BA49" s="158">
        <f>+N49*$D49*(-OP!AF15)</f>
        <v>0</v>
      </c>
      <c r="BB49" s="158">
        <f>+O49*$D49*(-OP!AG15)</f>
        <v>0</v>
      </c>
      <c r="BC49" s="158">
        <f>+P49*$D49*(-OP!AH15)</f>
        <v>0</v>
      </c>
      <c r="BD49" s="158">
        <f>+Q49*$D49*(-OP!AI15)</f>
        <v>0</v>
      </c>
      <c r="BE49" s="158">
        <f>+R49*$D49*(-OP!AJ15)</f>
        <v>0</v>
      </c>
    </row>
    <row r="50" spans="2:57">
      <c r="B50" s="162" t="str">
        <f t="shared" si="25"/>
        <v>Nom Producte/Servei 7</v>
      </c>
      <c r="C50" s="195">
        <f t="shared" si="26"/>
        <v>0</v>
      </c>
      <c r="D50" s="222">
        <f>+D32+D32*OP!G16</f>
        <v>0</v>
      </c>
      <c r="E50" s="195">
        <f t="shared" si="27"/>
        <v>0</v>
      </c>
      <c r="F50" s="133"/>
      <c r="G50" s="158">
        <f>+OP!AE53</f>
        <v>0</v>
      </c>
      <c r="H50" s="158">
        <f>+OP!AF53</f>
        <v>0</v>
      </c>
      <c r="I50" s="158">
        <f>+OP!AG53</f>
        <v>0</v>
      </c>
      <c r="J50" s="158">
        <f>+OP!AH53</f>
        <v>0</v>
      </c>
      <c r="K50" s="158">
        <f>+OP!AI53</f>
        <v>0</v>
      </c>
      <c r="L50" s="158">
        <f>+OP!AJ53</f>
        <v>0</v>
      </c>
      <c r="M50" s="158">
        <f>+OP!AK53</f>
        <v>0</v>
      </c>
      <c r="N50" s="158">
        <f>+OP!AL53</f>
        <v>0</v>
      </c>
      <c r="O50" s="158">
        <f>+OP!AM53</f>
        <v>0</v>
      </c>
      <c r="P50" s="158">
        <f>+OP!AN53</f>
        <v>0</v>
      </c>
      <c r="Q50" s="158">
        <f>+OP!AO53</f>
        <v>0</v>
      </c>
      <c r="R50" s="158">
        <f>+OP!AP53</f>
        <v>0</v>
      </c>
      <c r="T50" s="158">
        <f>+G50*$D50*(100%-OP!Y16)</f>
        <v>0</v>
      </c>
      <c r="U50" s="158">
        <f>+H50*$D50*(100%-OP!Z16)</f>
        <v>0</v>
      </c>
      <c r="V50" s="158">
        <f>+I50*$D50*(100%-OP!AA16)</f>
        <v>0</v>
      </c>
      <c r="W50" s="158">
        <f>+J50*$D50*(100%-OP!AB16)</f>
        <v>0</v>
      </c>
      <c r="X50" s="158">
        <f>+K50*$D50*(100%-OP!AC16)</f>
        <v>0</v>
      </c>
      <c r="Y50" s="158">
        <f>+L50*$D50*(100%-OP!AD16)</f>
        <v>0</v>
      </c>
      <c r="Z50" s="158">
        <f>+M50*$D50*(100%-OP!AE16)</f>
        <v>0</v>
      </c>
      <c r="AA50" s="158">
        <f>+N50*$D50*(100%-OP!AF16)</f>
        <v>0</v>
      </c>
      <c r="AB50" s="158">
        <f>+O50*$D50*(100%-OP!AG16)</f>
        <v>0</v>
      </c>
      <c r="AC50" s="158">
        <f>+P50*$D50*(100%-OP!AH16)</f>
        <v>0</v>
      </c>
      <c r="AD50" s="158">
        <f>+Q50*$D50*(100%-OP!AI16)</f>
        <v>0</v>
      </c>
      <c r="AE50" s="158">
        <f>+R50*$D50*(100%-OP!AJ16)</f>
        <v>0</v>
      </c>
      <c r="AG50" s="158">
        <f>+T50*OP!$R16*OP!$S16</f>
        <v>0</v>
      </c>
      <c r="AH50" s="158">
        <f>+U50*OP!$R16*OP!$S16</f>
        <v>0</v>
      </c>
      <c r="AI50" s="158">
        <f>+V50*OP!$R16*OP!$S16</f>
        <v>0</v>
      </c>
      <c r="AJ50" s="158">
        <f>+W50*OP!$R16*OP!$S16</f>
        <v>0</v>
      </c>
      <c r="AK50" s="158">
        <f>+X50*OP!$R16*OP!$S16</f>
        <v>0</v>
      </c>
      <c r="AL50" s="158">
        <f>+Y50*OP!$R16*OP!$S16</f>
        <v>0</v>
      </c>
      <c r="AM50" s="158">
        <f>+Z50*OP!$R16*OP!$S16</f>
        <v>0</v>
      </c>
      <c r="AN50" s="158">
        <f>+AA50*OP!$R16*OP!$S16</f>
        <v>0</v>
      </c>
      <c r="AO50" s="158">
        <f>+AB50*OP!$R16*OP!$S16</f>
        <v>0</v>
      </c>
      <c r="AP50" s="158">
        <f>+AC50*OP!$R16*OP!$S16</f>
        <v>0</v>
      </c>
      <c r="AQ50" s="158">
        <f>+AD50*OP!$R16*OP!$S16</f>
        <v>0</v>
      </c>
      <c r="AR50" s="158">
        <f>+AE50*OP!$R16*OP!$S16</f>
        <v>0</v>
      </c>
      <c r="AT50" s="158">
        <f>+G50*$D50*(-OP!Y16)</f>
        <v>0</v>
      </c>
      <c r="AU50" s="158">
        <f>+H50*$D50*(-OP!Z16)</f>
        <v>0</v>
      </c>
      <c r="AV50" s="158">
        <f>+I50*$D50*(-OP!AA16)</f>
        <v>0</v>
      </c>
      <c r="AW50" s="158">
        <f>+J50*$D50*(-OP!AB16)</f>
        <v>0</v>
      </c>
      <c r="AX50" s="158">
        <f>+K50*$D50*(-OP!AC16)</f>
        <v>0</v>
      </c>
      <c r="AY50" s="158">
        <f>+L50*$D50*(-OP!AD16)</f>
        <v>0</v>
      </c>
      <c r="AZ50" s="158">
        <f>+M50*$D50*(-OP!AE16)</f>
        <v>0</v>
      </c>
      <c r="BA50" s="158">
        <f>+N50*$D50*(-OP!AF16)</f>
        <v>0</v>
      </c>
      <c r="BB50" s="158">
        <f>+O50*$D50*(-OP!AG16)</f>
        <v>0</v>
      </c>
      <c r="BC50" s="158">
        <f>+P50*$D50*(-OP!AH16)</f>
        <v>0</v>
      </c>
      <c r="BD50" s="158">
        <f>+Q50*$D50*(-OP!AI16)</f>
        <v>0</v>
      </c>
      <c r="BE50" s="158">
        <f>+R50*$D50*(-OP!AJ16)</f>
        <v>0</v>
      </c>
    </row>
    <row r="51" spans="2:57">
      <c r="B51" s="162" t="str">
        <f t="shared" si="25"/>
        <v>Nom Producte/Servei 8</v>
      </c>
      <c r="C51" s="195">
        <f t="shared" si="26"/>
        <v>0</v>
      </c>
      <c r="D51" s="222">
        <f>+D33+D33*OP!G17</f>
        <v>0</v>
      </c>
      <c r="E51" s="195">
        <f t="shared" si="27"/>
        <v>0</v>
      </c>
      <c r="F51" s="133"/>
      <c r="G51" s="158">
        <f>+OP!AE54</f>
        <v>0</v>
      </c>
      <c r="H51" s="158">
        <f>+OP!AF54</f>
        <v>0</v>
      </c>
      <c r="I51" s="158">
        <f>+OP!AG54</f>
        <v>0</v>
      </c>
      <c r="J51" s="158">
        <f>+OP!AH54</f>
        <v>0</v>
      </c>
      <c r="K51" s="158">
        <f>+OP!AI54</f>
        <v>0</v>
      </c>
      <c r="L51" s="158">
        <f>+OP!AJ54</f>
        <v>0</v>
      </c>
      <c r="M51" s="158">
        <f>+OP!AK54</f>
        <v>0</v>
      </c>
      <c r="N51" s="158">
        <f>+OP!AL54</f>
        <v>0</v>
      </c>
      <c r="O51" s="158">
        <f>+OP!AM54</f>
        <v>0</v>
      </c>
      <c r="P51" s="158">
        <f>+OP!AN54</f>
        <v>0</v>
      </c>
      <c r="Q51" s="158">
        <f>+OP!AO54</f>
        <v>0</v>
      </c>
      <c r="R51" s="158">
        <f>+OP!AP54</f>
        <v>0</v>
      </c>
      <c r="T51" s="158">
        <f>+G51*$D51*(100%-OP!Y17)</f>
        <v>0</v>
      </c>
      <c r="U51" s="158">
        <f>+H51*$D51*(100%-OP!Z17)</f>
        <v>0</v>
      </c>
      <c r="V51" s="158">
        <f>+I51*$D51*(100%-OP!AA17)</f>
        <v>0</v>
      </c>
      <c r="W51" s="158">
        <f>+J51*$D51*(100%-OP!AB17)</f>
        <v>0</v>
      </c>
      <c r="X51" s="158">
        <f>+K51*$D51*(100%-OP!AC17)</f>
        <v>0</v>
      </c>
      <c r="Y51" s="158">
        <f>+L51*$D51*(100%-OP!AD17)</f>
        <v>0</v>
      </c>
      <c r="Z51" s="158">
        <f>+M51*$D51*(100%-OP!AE17)</f>
        <v>0</v>
      </c>
      <c r="AA51" s="158">
        <f>+N51*$D51*(100%-OP!AF17)</f>
        <v>0</v>
      </c>
      <c r="AB51" s="158">
        <f>+O51*$D51*(100%-OP!AG17)</f>
        <v>0</v>
      </c>
      <c r="AC51" s="158">
        <f>+P51*$D51*(100%-OP!AH17)</f>
        <v>0</v>
      </c>
      <c r="AD51" s="158">
        <f>+Q51*$D51*(100%-OP!AI17)</f>
        <v>0</v>
      </c>
      <c r="AE51" s="158">
        <f>+R51*$D51*(100%-OP!AJ17)</f>
        <v>0</v>
      </c>
      <c r="AG51" s="158">
        <f>+T51*OP!$R17*OP!$S17</f>
        <v>0</v>
      </c>
      <c r="AH51" s="158">
        <f>+U51*OP!$R17*OP!$S17</f>
        <v>0</v>
      </c>
      <c r="AI51" s="158">
        <f>+V51*OP!$R17*OP!$S17</f>
        <v>0</v>
      </c>
      <c r="AJ51" s="158">
        <f>+W51*OP!$R17*OP!$S17</f>
        <v>0</v>
      </c>
      <c r="AK51" s="158">
        <f>+X51*OP!$R17*OP!$S17</f>
        <v>0</v>
      </c>
      <c r="AL51" s="158">
        <f>+Y51*OP!$R17*OP!$S17</f>
        <v>0</v>
      </c>
      <c r="AM51" s="158">
        <f>+Z51*OP!$R17*OP!$S17</f>
        <v>0</v>
      </c>
      <c r="AN51" s="158">
        <f>+AA51*OP!$R17*OP!$S17</f>
        <v>0</v>
      </c>
      <c r="AO51" s="158">
        <f>+AB51*OP!$R17*OP!$S17</f>
        <v>0</v>
      </c>
      <c r="AP51" s="158">
        <f>+AC51*OP!$R17*OP!$S17</f>
        <v>0</v>
      </c>
      <c r="AQ51" s="158">
        <f>+AD51*OP!$R17*OP!$S17</f>
        <v>0</v>
      </c>
      <c r="AR51" s="158">
        <f>+AE51*OP!$R17*OP!$S17</f>
        <v>0</v>
      </c>
      <c r="AT51" s="158">
        <f>+G51*$D51*(-OP!Y17)</f>
        <v>0</v>
      </c>
      <c r="AU51" s="158">
        <f>+H51*$D51*(-OP!Z17)</f>
        <v>0</v>
      </c>
      <c r="AV51" s="158">
        <f>+I51*$D51*(-OP!AA17)</f>
        <v>0</v>
      </c>
      <c r="AW51" s="158">
        <f>+J51*$D51*(-OP!AB17)</f>
        <v>0</v>
      </c>
      <c r="AX51" s="158">
        <f>+K51*$D51*(-OP!AC17)</f>
        <v>0</v>
      </c>
      <c r="AY51" s="158">
        <f>+L51*$D51*(-OP!AD17)</f>
        <v>0</v>
      </c>
      <c r="AZ51" s="158">
        <f>+M51*$D51*(-OP!AE17)</f>
        <v>0</v>
      </c>
      <c r="BA51" s="158">
        <f>+N51*$D51*(-OP!AF17)</f>
        <v>0</v>
      </c>
      <c r="BB51" s="158">
        <f>+O51*$D51*(-OP!AG17)</f>
        <v>0</v>
      </c>
      <c r="BC51" s="158">
        <f>+P51*$D51*(-OP!AH17)</f>
        <v>0</v>
      </c>
      <c r="BD51" s="158">
        <f>+Q51*$D51*(-OP!AI17)</f>
        <v>0</v>
      </c>
      <c r="BE51" s="158">
        <f>+R51*$D51*(-OP!AJ17)</f>
        <v>0</v>
      </c>
    </row>
    <row r="52" spans="2:57">
      <c r="B52" s="162" t="str">
        <f t="shared" si="25"/>
        <v>Nom Producte/Servei 9</v>
      </c>
      <c r="C52" s="195">
        <f t="shared" si="26"/>
        <v>0</v>
      </c>
      <c r="D52" s="222">
        <f>+D34+D34*OP!G18</f>
        <v>0</v>
      </c>
      <c r="E52" s="195">
        <f t="shared" si="27"/>
        <v>0</v>
      </c>
      <c r="F52" s="133"/>
      <c r="G52" s="158">
        <f>+OP!AE55</f>
        <v>0</v>
      </c>
      <c r="H52" s="158">
        <f>+OP!AF55</f>
        <v>0</v>
      </c>
      <c r="I52" s="158">
        <f>+OP!AG55</f>
        <v>0</v>
      </c>
      <c r="J52" s="158">
        <f>+OP!AH55</f>
        <v>0</v>
      </c>
      <c r="K52" s="158">
        <f>+OP!AI55</f>
        <v>0</v>
      </c>
      <c r="L52" s="158">
        <f>+OP!AJ55</f>
        <v>0</v>
      </c>
      <c r="M52" s="158">
        <f>+OP!AK55</f>
        <v>0</v>
      </c>
      <c r="N52" s="158">
        <f>+OP!AL55</f>
        <v>0</v>
      </c>
      <c r="O52" s="158">
        <f>+OP!AM55</f>
        <v>0</v>
      </c>
      <c r="P52" s="158">
        <f>+OP!AN55</f>
        <v>0</v>
      </c>
      <c r="Q52" s="158">
        <f>+OP!AO55</f>
        <v>0</v>
      </c>
      <c r="R52" s="158">
        <f>+OP!AP55</f>
        <v>0</v>
      </c>
      <c r="T52" s="158">
        <f>+G52*$D52*(100%-OP!Y18)</f>
        <v>0</v>
      </c>
      <c r="U52" s="158">
        <f>+H52*$D52*(100%-OP!Z18)</f>
        <v>0</v>
      </c>
      <c r="V52" s="158">
        <f>+I52*$D52*(100%-OP!AA18)</f>
        <v>0</v>
      </c>
      <c r="W52" s="158">
        <f>+J52*$D52*(100%-OP!AB18)</f>
        <v>0</v>
      </c>
      <c r="X52" s="158">
        <f>+K52*$D52*(100%-OP!AC18)</f>
        <v>0</v>
      </c>
      <c r="Y52" s="158">
        <f>+L52*$D52*(100%-OP!AD18)</f>
        <v>0</v>
      </c>
      <c r="Z52" s="158">
        <f>+M52*$D52*(100%-OP!AE18)</f>
        <v>0</v>
      </c>
      <c r="AA52" s="158">
        <f>+N52*$D52*(100%-OP!AF18)</f>
        <v>0</v>
      </c>
      <c r="AB52" s="158">
        <f>+O52*$D52*(100%-OP!AG18)</f>
        <v>0</v>
      </c>
      <c r="AC52" s="158">
        <f>+P52*$D52*(100%-OP!AH18)</f>
        <v>0</v>
      </c>
      <c r="AD52" s="158">
        <f>+Q52*$D52*(100%-OP!AI18)</f>
        <v>0</v>
      </c>
      <c r="AE52" s="158">
        <f>+R52*$D52*(100%-OP!AJ18)</f>
        <v>0</v>
      </c>
      <c r="AG52" s="158">
        <f>+T52*OP!$R18*OP!$S18</f>
        <v>0</v>
      </c>
      <c r="AH52" s="158">
        <f>+U52*OP!$R18*OP!$S18</f>
        <v>0</v>
      </c>
      <c r="AI52" s="158">
        <f>+V52*OP!$R18*OP!$S18</f>
        <v>0</v>
      </c>
      <c r="AJ52" s="158">
        <f>+W52*OP!$R18*OP!$S18</f>
        <v>0</v>
      </c>
      <c r="AK52" s="158">
        <f>+X52*OP!$R18*OP!$S18</f>
        <v>0</v>
      </c>
      <c r="AL52" s="158">
        <f>+Y52*OP!$R18*OP!$S18</f>
        <v>0</v>
      </c>
      <c r="AM52" s="158">
        <f>+Z52*OP!$R18*OP!$S18</f>
        <v>0</v>
      </c>
      <c r="AN52" s="158">
        <f>+AA52*OP!$R18*OP!$S18</f>
        <v>0</v>
      </c>
      <c r="AO52" s="158">
        <f>+AB52*OP!$R18*OP!$S18</f>
        <v>0</v>
      </c>
      <c r="AP52" s="158">
        <f>+AC52*OP!$R18*OP!$S18</f>
        <v>0</v>
      </c>
      <c r="AQ52" s="158">
        <f>+AD52*OP!$R18*OP!$S18</f>
        <v>0</v>
      </c>
      <c r="AR52" s="158">
        <f>+AE52*OP!$R18*OP!$S18</f>
        <v>0</v>
      </c>
      <c r="AT52" s="158">
        <f>+G52*$D52*(-OP!Y18)</f>
        <v>0</v>
      </c>
      <c r="AU52" s="158">
        <f>+H52*$D52*(-OP!Z18)</f>
        <v>0</v>
      </c>
      <c r="AV52" s="158">
        <f>+I52*$D52*(-OP!AA18)</f>
        <v>0</v>
      </c>
      <c r="AW52" s="158">
        <f>+J52*$D52*(-OP!AB18)</f>
        <v>0</v>
      </c>
      <c r="AX52" s="158">
        <f>+K52*$D52*(-OP!AC18)</f>
        <v>0</v>
      </c>
      <c r="AY52" s="158">
        <f>+L52*$D52*(-OP!AD18)</f>
        <v>0</v>
      </c>
      <c r="AZ52" s="158">
        <f>+M52*$D52*(-OP!AE18)</f>
        <v>0</v>
      </c>
      <c r="BA52" s="158">
        <f>+N52*$D52*(-OP!AF18)</f>
        <v>0</v>
      </c>
      <c r="BB52" s="158">
        <f>+O52*$D52*(-OP!AG18)</f>
        <v>0</v>
      </c>
      <c r="BC52" s="158">
        <f>+P52*$D52*(-OP!AH18)</f>
        <v>0</v>
      </c>
      <c r="BD52" s="158">
        <f>+Q52*$D52*(-OP!AI18)</f>
        <v>0</v>
      </c>
      <c r="BE52" s="158">
        <f>+R52*$D52*(-OP!AJ18)</f>
        <v>0</v>
      </c>
    </row>
    <row r="53" spans="2:57">
      <c r="B53" s="162" t="str">
        <f t="shared" si="25"/>
        <v>Nom Producte/Servei 10</v>
      </c>
      <c r="C53" s="195">
        <f t="shared" si="26"/>
        <v>0</v>
      </c>
      <c r="D53" s="222">
        <f>+D35+D35*OP!G19</f>
        <v>0</v>
      </c>
      <c r="E53" s="195">
        <f t="shared" si="27"/>
        <v>0</v>
      </c>
      <c r="F53" s="133"/>
      <c r="G53" s="158">
        <f>+OP!AE56</f>
        <v>0</v>
      </c>
      <c r="H53" s="158">
        <f>+OP!AF56</f>
        <v>0</v>
      </c>
      <c r="I53" s="158">
        <f>+OP!AG56</f>
        <v>0</v>
      </c>
      <c r="J53" s="158">
        <f>+OP!AH56</f>
        <v>0</v>
      </c>
      <c r="K53" s="158">
        <f>+OP!AI56</f>
        <v>0</v>
      </c>
      <c r="L53" s="158">
        <f>+OP!AJ56</f>
        <v>0</v>
      </c>
      <c r="M53" s="158">
        <f>+OP!AK56</f>
        <v>0</v>
      </c>
      <c r="N53" s="158">
        <f>+OP!AL56</f>
        <v>0</v>
      </c>
      <c r="O53" s="158">
        <f>+OP!AM56</f>
        <v>0</v>
      </c>
      <c r="P53" s="158">
        <f>+OP!AN56</f>
        <v>0</v>
      </c>
      <c r="Q53" s="158">
        <f>+OP!AO56</f>
        <v>0</v>
      </c>
      <c r="R53" s="158">
        <f>+OP!AP56</f>
        <v>0</v>
      </c>
      <c r="T53" s="158">
        <f>+G53*$D53*(100%-OP!Y19)</f>
        <v>0</v>
      </c>
      <c r="U53" s="158">
        <f>+H53*$D53*(100%-OP!Z19)</f>
        <v>0</v>
      </c>
      <c r="V53" s="158">
        <f>+I53*$D53*(100%-OP!AA19)</f>
        <v>0</v>
      </c>
      <c r="W53" s="158">
        <f>+J53*$D53*(100%-OP!AB19)</f>
        <v>0</v>
      </c>
      <c r="X53" s="158">
        <f>+K53*$D53*(100%-OP!AC19)</f>
        <v>0</v>
      </c>
      <c r="Y53" s="158">
        <f>+L53*$D53*(100%-OP!AD19)</f>
        <v>0</v>
      </c>
      <c r="Z53" s="158">
        <f>+M53*$D53*(100%-OP!AE19)</f>
        <v>0</v>
      </c>
      <c r="AA53" s="158">
        <f>+N53*$D53*(100%-OP!AF19)</f>
        <v>0</v>
      </c>
      <c r="AB53" s="158">
        <f>+O53*$D53*(100%-OP!AG19)</f>
        <v>0</v>
      </c>
      <c r="AC53" s="158">
        <f>+P53*$D53*(100%-OP!AH19)</f>
        <v>0</v>
      </c>
      <c r="AD53" s="158">
        <f>+Q53*$D53*(100%-OP!AI19)</f>
        <v>0</v>
      </c>
      <c r="AE53" s="158">
        <f>+R53*$D53*(100%-OP!AJ19)</f>
        <v>0</v>
      </c>
      <c r="AG53" s="158">
        <f>+T53*OP!$R19*OP!$S19</f>
        <v>0</v>
      </c>
      <c r="AH53" s="158">
        <f>+U53*OP!$R19*OP!$S19</f>
        <v>0</v>
      </c>
      <c r="AI53" s="158">
        <f>+V53*OP!$R19*OP!$S19</f>
        <v>0</v>
      </c>
      <c r="AJ53" s="158">
        <f>+W53*OP!$R19*OP!$S19</f>
        <v>0</v>
      </c>
      <c r="AK53" s="158">
        <f>+X53*OP!$R19*OP!$S19</f>
        <v>0</v>
      </c>
      <c r="AL53" s="158">
        <f>+Y53*OP!$R19*OP!$S19</f>
        <v>0</v>
      </c>
      <c r="AM53" s="158">
        <f>+Z53*OP!$R19*OP!$S19</f>
        <v>0</v>
      </c>
      <c r="AN53" s="158">
        <f>+AA53*OP!$R19*OP!$S19</f>
        <v>0</v>
      </c>
      <c r="AO53" s="158">
        <f>+AB53*OP!$R19*OP!$S19</f>
        <v>0</v>
      </c>
      <c r="AP53" s="158">
        <f>+AC53*OP!$R19*OP!$S19</f>
        <v>0</v>
      </c>
      <c r="AQ53" s="158">
        <f>+AD53*OP!$R19*OP!$S19</f>
        <v>0</v>
      </c>
      <c r="AR53" s="158">
        <f>+AE53*OP!$R19*OP!$S19</f>
        <v>0</v>
      </c>
      <c r="AT53" s="158">
        <f>+G53*$D53*(-OP!Y19)</f>
        <v>0</v>
      </c>
      <c r="AU53" s="158">
        <f>+H53*$D53*(-OP!Z19)</f>
        <v>0</v>
      </c>
      <c r="AV53" s="158">
        <f>+I53*$D53*(-OP!AA19)</f>
        <v>0</v>
      </c>
      <c r="AW53" s="158">
        <f>+J53*$D53*(-OP!AB19)</f>
        <v>0</v>
      </c>
      <c r="AX53" s="158">
        <f>+K53*$D53*(-OP!AC19)</f>
        <v>0</v>
      </c>
      <c r="AY53" s="158">
        <f>+L53*$D53*(-OP!AD19)</f>
        <v>0</v>
      </c>
      <c r="AZ53" s="158">
        <f>+M53*$D53*(-OP!AE19)</f>
        <v>0</v>
      </c>
      <c r="BA53" s="158">
        <f>+N53*$D53*(-OP!AF19)</f>
        <v>0</v>
      </c>
      <c r="BB53" s="158">
        <f>+O53*$D53*(-OP!AG19)</f>
        <v>0</v>
      </c>
      <c r="BC53" s="158">
        <f>+P53*$D53*(-OP!AH19)</f>
        <v>0</v>
      </c>
      <c r="BD53" s="158">
        <f>+Q53*$D53*(-OP!AI19)</f>
        <v>0</v>
      </c>
      <c r="BE53" s="158">
        <f>+R53*$D53*(-OP!AJ19)</f>
        <v>0</v>
      </c>
    </row>
    <row r="54" spans="2:57">
      <c r="B54" s="162" t="str">
        <f t="shared" si="25"/>
        <v>Nom Producte/Servei 11</v>
      </c>
      <c r="C54" s="195">
        <f t="shared" si="26"/>
        <v>0</v>
      </c>
      <c r="D54" s="222">
        <f>+D36+D36*OP!G20</f>
        <v>0</v>
      </c>
      <c r="E54" s="195">
        <f t="shared" si="27"/>
        <v>0</v>
      </c>
      <c r="F54" s="133"/>
      <c r="G54" s="158">
        <f>+OP!AE57</f>
        <v>0</v>
      </c>
      <c r="H54" s="158">
        <f>+OP!AF57</f>
        <v>0</v>
      </c>
      <c r="I54" s="158">
        <f>+OP!AG57</f>
        <v>0</v>
      </c>
      <c r="J54" s="158">
        <f>+OP!AH57</f>
        <v>0</v>
      </c>
      <c r="K54" s="158">
        <f>+OP!AI57</f>
        <v>0</v>
      </c>
      <c r="L54" s="158">
        <f>+OP!AJ57</f>
        <v>0</v>
      </c>
      <c r="M54" s="158">
        <f>+OP!AK57</f>
        <v>0</v>
      </c>
      <c r="N54" s="158">
        <f>+OP!AL57</f>
        <v>0</v>
      </c>
      <c r="O54" s="158">
        <f>+OP!AM57</f>
        <v>0</v>
      </c>
      <c r="P54" s="158">
        <f>+OP!AN57</f>
        <v>0</v>
      </c>
      <c r="Q54" s="158">
        <f>+OP!AO57</f>
        <v>0</v>
      </c>
      <c r="R54" s="158">
        <f>+OP!AP57</f>
        <v>0</v>
      </c>
      <c r="T54" s="158">
        <f>+G54*$D54*(100%-OP!Y20)</f>
        <v>0</v>
      </c>
      <c r="U54" s="158">
        <f>+H54*$D54*(100%-OP!Z20)</f>
        <v>0</v>
      </c>
      <c r="V54" s="158">
        <f>+I54*$D54*(100%-OP!AA20)</f>
        <v>0</v>
      </c>
      <c r="W54" s="158">
        <f>+J54*$D54*(100%-OP!AB20)</f>
        <v>0</v>
      </c>
      <c r="X54" s="158">
        <f>+K54*$D54*(100%-OP!AC20)</f>
        <v>0</v>
      </c>
      <c r="Y54" s="158">
        <f>+L54*$D54*(100%-OP!AD20)</f>
        <v>0</v>
      </c>
      <c r="Z54" s="158">
        <f>+M54*$D54*(100%-OP!AE20)</f>
        <v>0</v>
      </c>
      <c r="AA54" s="158">
        <f>+N54*$D54*(100%-OP!AF20)</f>
        <v>0</v>
      </c>
      <c r="AB54" s="158">
        <f>+O54*$D54*(100%-OP!AG20)</f>
        <v>0</v>
      </c>
      <c r="AC54" s="158">
        <f>+P54*$D54*(100%-OP!AH20)</f>
        <v>0</v>
      </c>
      <c r="AD54" s="158">
        <f>+Q54*$D54*(100%-OP!AI20)</f>
        <v>0</v>
      </c>
      <c r="AE54" s="158">
        <f>+R54*$D54*(100%-OP!AJ20)</f>
        <v>0</v>
      </c>
      <c r="AG54" s="158">
        <f>+T54*OP!$R20*OP!$S20</f>
        <v>0</v>
      </c>
      <c r="AH54" s="158">
        <f>+U54*OP!$R20*OP!$S20</f>
        <v>0</v>
      </c>
      <c r="AI54" s="158">
        <f>+V54*OP!$R20*OP!$S20</f>
        <v>0</v>
      </c>
      <c r="AJ54" s="158">
        <f>+W54*OP!$R20*OP!$S20</f>
        <v>0</v>
      </c>
      <c r="AK54" s="158">
        <f>+X54*OP!$R20*OP!$S20</f>
        <v>0</v>
      </c>
      <c r="AL54" s="158">
        <f>+Y54*OP!$R20*OP!$S20</f>
        <v>0</v>
      </c>
      <c r="AM54" s="158">
        <f>+Z54*OP!$R20*OP!$S20</f>
        <v>0</v>
      </c>
      <c r="AN54" s="158">
        <f>+AA54*OP!$R20*OP!$S20</f>
        <v>0</v>
      </c>
      <c r="AO54" s="158">
        <f>+AB54*OP!$R20*OP!$S20</f>
        <v>0</v>
      </c>
      <c r="AP54" s="158">
        <f>+AC54*OP!$R20*OP!$S20</f>
        <v>0</v>
      </c>
      <c r="AQ54" s="158">
        <f>+AD54*OP!$R20*OP!$S20</f>
        <v>0</v>
      </c>
      <c r="AR54" s="158">
        <f>+AE54*OP!$R20*OP!$S20</f>
        <v>0</v>
      </c>
      <c r="AT54" s="158">
        <f>+G54*$D54*(-OP!Y20)</f>
        <v>0</v>
      </c>
      <c r="AU54" s="158">
        <f>+H54*$D54*(-OP!Z20)</f>
        <v>0</v>
      </c>
      <c r="AV54" s="158">
        <f>+I54*$D54*(-OP!AA20)</f>
        <v>0</v>
      </c>
      <c r="AW54" s="158">
        <f>+J54*$D54*(-OP!AB20)</f>
        <v>0</v>
      </c>
      <c r="AX54" s="158">
        <f>+K54*$D54*(-OP!AC20)</f>
        <v>0</v>
      </c>
      <c r="AY54" s="158">
        <f>+L54*$D54*(-OP!AD20)</f>
        <v>0</v>
      </c>
      <c r="AZ54" s="158">
        <f>+M54*$D54*(-OP!AE20)</f>
        <v>0</v>
      </c>
      <c r="BA54" s="158">
        <f>+N54*$D54*(-OP!AF20)</f>
        <v>0</v>
      </c>
      <c r="BB54" s="158">
        <f>+O54*$D54*(-OP!AG20)</f>
        <v>0</v>
      </c>
      <c r="BC54" s="158">
        <f>+P54*$D54*(-OP!AH20)</f>
        <v>0</v>
      </c>
      <c r="BD54" s="158">
        <f>+Q54*$D54*(-OP!AI20)</f>
        <v>0</v>
      </c>
      <c r="BE54" s="158">
        <f>+R54*$D54*(-OP!AJ20)</f>
        <v>0</v>
      </c>
    </row>
    <row r="55" spans="2:57">
      <c r="B55" s="162" t="str">
        <f t="shared" si="25"/>
        <v>Nom Producte/Servei 12</v>
      </c>
      <c r="C55" s="195">
        <f t="shared" si="26"/>
        <v>0</v>
      </c>
      <c r="D55" s="222">
        <f>+D37+D37*OP!G21</f>
        <v>0</v>
      </c>
      <c r="E55" s="195">
        <f t="shared" si="27"/>
        <v>0</v>
      </c>
      <c r="F55" s="133"/>
      <c r="G55" s="158">
        <f>+OP!AE58</f>
        <v>0</v>
      </c>
      <c r="H55" s="158">
        <f>+OP!AF58</f>
        <v>0</v>
      </c>
      <c r="I55" s="158">
        <f>+OP!AG58</f>
        <v>0</v>
      </c>
      <c r="J55" s="158">
        <f>+OP!AH58</f>
        <v>0</v>
      </c>
      <c r="K55" s="158">
        <f>+OP!AI58</f>
        <v>0</v>
      </c>
      <c r="L55" s="158">
        <f>+OP!AJ58</f>
        <v>0</v>
      </c>
      <c r="M55" s="158">
        <f>+OP!AK58</f>
        <v>0</v>
      </c>
      <c r="N55" s="158">
        <f>+OP!AL58</f>
        <v>0</v>
      </c>
      <c r="O55" s="158">
        <f>+OP!AM58</f>
        <v>0</v>
      </c>
      <c r="P55" s="158">
        <f>+OP!AN58</f>
        <v>0</v>
      </c>
      <c r="Q55" s="158">
        <f>+OP!AO58</f>
        <v>0</v>
      </c>
      <c r="R55" s="158">
        <f>+OP!AP58</f>
        <v>0</v>
      </c>
      <c r="T55" s="158">
        <f>+G55*$D55*(100%-OP!Y21)</f>
        <v>0</v>
      </c>
      <c r="U55" s="158">
        <f>+H55*$D55*(100%-OP!Z21)</f>
        <v>0</v>
      </c>
      <c r="V55" s="158">
        <f>+I55*$D55*(100%-OP!AA21)</f>
        <v>0</v>
      </c>
      <c r="W55" s="158">
        <f>+J55*$D55*(100%-OP!AB21)</f>
        <v>0</v>
      </c>
      <c r="X55" s="158">
        <f>+K55*$D55*(100%-OP!AC21)</f>
        <v>0</v>
      </c>
      <c r="Y55" s="158">
        <f>+L55*$D55*(100%-OP!AD21)</f>
        <v>0</v>
      </c>
      <c r="Z55" s="158">
        <f>+M55*$D55*(100%-OP!AE21)</f>
        <v>0</v>
      </c>
      <c r="AA55" s="158">
        <f>+N55*$D55*(100%-OP!AF21)</f>
        <v>0</v>
      </c>
      <c r="AB55" s="158">
        <f>+O55*$D55*(100%-OP!AG21)</f>
        <v>0</v>
      </c>
      <c r="AC55" s="158">
        <f>+P55*$D55*(100%-OP!AH21)</f>
        <v>0</v>
      </c>
      <c r="AD55" s="158">
        <f>+Q55*$D55*(100%-OP!AI21)</f>
        <v>0</v>
      </c>
      <c r="AE55" s="158">
        <f>+R55*$D55*(100%-OP!AJ21)</f>
        <v>0</v>
      </c>
      <c r="AG55" s="158">
        <f>+T55*OP!$R21*OP!$S21</f>
        <v>0</v>
      </c>
      <c r="AH55" s="158">
        <f>+U55*OP!$R21*OP!$S21</f>
        <v>0</v>
      </c>
      <c r="AI55" s="158">
        <f>+V55*OP!$R21*OP!$S21</f>
        <v>0</v>
      </c>
      <c r="AJ55" s="158">
        <f>+W55*OP!$R21*OP!$S21</f>
        <v>0</v>
      </c>
      <c r="AK55" s="158">
        <f>+X55*OP!$R21*OP!$S21</f>
        <v>0</v>
      </c>
      <c r="AL55" s="158">
        <f>+Y55*OP!$R21*OP!$S21</f>
        <v>0</v>
      </c>
      <c r="AM55" s="158">
        <f>+Z55*OP!$R21*OP!$S21</f>
        <v>0</v>
      </c>
      <c r="AN55" s="158">
        <f>+AA55*OP!$R21*OP!$S21</f>
        <v>0</v>
      </c>
      <c r="AO55" s="158">
        <f>+AB55*OP!$R21*OP!$S21</f>
        <v>0</v>
      </c>
      <c r="AP55" s="158">
        <f>+AC55*OP!$R21*OP!$S21</f>
        <v>0</v>
      </c>
      <c r="AQ55" s="158">
        <f>+AD55*OP!$R21*OP!$S21</f>
        <v>0</v>
      </c>
      <c r="AR55" s="158">
        <f>+AE55*OP!$R21*OP!$S21</f>
        <v>0</v>
      </c>
      <c r="AT55" s="158">
        <f>+G55*$D55*(-OP!Y21)</f>
        <v>0</v>
      </c>
      <c r="AU55" s="158">
        <f>+H55*$D55*(-OP!Z21)</f>
        <v>0</v>
      </c>
      <c r="AV55" s="158">
        <f>+I55*$D55*(-OP!AA21)</f>
        <v>0</v>
      </c>
      <c r="AW55" s="158">
        <f>+J55*$D55*(-OP!AB21)</f>
        <v>0</v>
      </c>
      <c r="AX55" s="158">
        <f>+K55*$D55*(-OP!AC21)</f>
        <v>0</v>
      </c>
      <c r="AY55" s="158">
        <f>+L55*$D55*(-OP!AD21)</f>
        <v>0</v>
      </c>
      <c r="AZ55" s="158">
        <f>+M55*$D55*(-OP!AE21)</f>
        <v>0</v>
      </c>
      <c r="BA55" s="158">
        <f>+N55*$D55*(-OP!AF21)</f>
        <v>0</v>
      </c>
      <c r="BB55" s="158">
        <f>+O55*$D55*(-OP!AG21)</f>
        <v>0</v>
      </c>
      <c r="BC55" s="158">
        <f>+P55*$D55*(-OP!AH21)</f>
        <v>0</v>
      </c>
      <c r="BD55" s="158">
        <f>+Q55*$D55*(-OP!AI21)</f>
        <v>0</v>
      </c>
      <c r="BE55" s="158">
        <f>+R55*$D55*(-OP!AJ21)</f>
        <v>0</v>
      </c>
    </row>
    <row r="56" spans="2:57">
      <c r="B56" s="162" t="str">
        <f t="shared" si="25"/>
        <v>Nom Producte/Servei 13</v>
      </c>
      <c r="C56" s="195">
        <f t="shared" si="26"/>
        <v>0</v>
      </c>
      <c r="D56" s="222">
        <f>+D38+D38*OP!G22</f>
        <v>0</v>
      </c>
      <c r="E56" s="195">
        <f t="shared" si="27"/>
        <v>0</v>
      </c>
      <c r="F56" s="133"/>
      <c r="G56" s="158">
        <f>+OP!AE59</f>
        <v>0</v>
      </c>
      <c r="H56" s="158">
        <f>+OP!AF59</f>
        <v>0</v>
      </c>
      <c r="I56" s="158">
        <f>+OP!AG59</f>
        <v>0</v>
      </c>
      <c r="J56" s="158">
        <f>+OP!AH59</f>
        <v>0</v>
      </c>
      <c r="K56" s="158">
        <f>+OP!AI59</f>
        <v>0</v>
      </c>
      <c r="L56" s="158">
        <f>+OP!AJ59</f>
        <v>0</v>
      </c>
      <c r="M56" s="158">
        <f>+OP!AK59</f>
        <v>0</v>
      </c>
      <c r="N56" s="158">
        <f>+OP!AL59</f>
        <v>0</v>
      </c>
      <c r="O56" s="158">
        <f>+OP!AM59</f>
        <v>0</v>
      </c>
      <c r="P56" s="158">
        <f>+OP!AN59</f>
        <v>0</v>
      </c>
      <c r="Q56" s="158">
        <f>+OP!AO59</f>
        <v>0</v>
      </c>
      <c r="R56" s="158">
        <f>+OP!AP59</f>
        <v>0</v>
      </c>
      <c r="T56" s="158">
        <f>+G56*$D56*(100%-OP!Y22)</f>
        <v>0</v>
      </c>
      <c r="U56" s="158">
        <f>+H56*$D56*(100%-OP!Z22)</f>
        <v>0</v>
      </c>
      <c r="V56" s="158">
        <f>+I56*$D56*(100%-OP!AA22)</f>
        <v>0</v>
      </c>
      <c r="W56" s="158">
        <f>+J56*$D56*(100%-OP!AB22)</f>
        <v>0</v>
      </c>
      <c r="X56" s="158">
        <f>+K56*$D56*(100%-OP!AC22)</f>
        <v>0</v>
      </c>
      <c r="Y56" s="158">
        <f>+L56*$D56*(100%-OP!AD22)</f>
        <v>0</v>
      </c>
      <c r="Z56" s="158">
        <f>+M56*$D56*(100%-OP!AE22)</f>
        <v>0</v>
      </c>
      <c r="AA56" s="158">
        <f>+N56*$D56*(100%-OP!AF22)</f>
        <v>0</v>
      </c>
      <c r="AB56" s="158">
        <f>+O56*$D56*(100%-OP!AG22)</f>
        <v>0</v>
      </c>
      <c r="AC56" s="158">
        <f>+P56*$D56*(100%-OP!AH22)</f>
        <v>0</v>
      </c>
      <c r="AD56" s="158">
        <f>+Q56*$D56*(100%-OP!AI22)</f>
        <v>0</v>
      </c>
      <c r="AE56" s="158">
        <f>+R56*$D56*(100%-OP!AJ22)</f>
        <v>0</v>
      </c>
      <c r="AG56" s="158">
        <f>+T56*OP!$R22*OP!$S22</f>
        <v>0</v>
      </c>
      <c r="AH56" s="158">
        <f>+U56*OP!$R22*OP!$S22</f>
        <v>0</v>
      </c>
      <c r="AI56" s="158">
        <f>+V56*OP!$R22*OP!$S22</f>
        <v>0</v>
      </c>
      <c r="AJ56" s="158">
        <f>+W56*OP!$R22*OP!$S22</f>
        <v>0</v>
      </c>
      <c r="AK56" s="158">
        <f>+X56*OP!$R22*OP!$S22</f>
        <v>0</v>
      </c>
      <c r="AL56" s="158">
        <f>+Y56*OP!$R22*OP!$S22</f>
        <v>0</v>
      </c>
      <c r="AM56" s="158">
        <f>+Z56*OP!$R22*OP!$S22</f>
        <v>0</v>
      </c>
      <c r="AN56" s="158">
        <f>+AA56*OP!$R22*OP!$S22</f>
        <v>0</v>
      </c>
      <c r="AO56" s="158">
        <f>+AB56*OP!$R22*OP!$S22</f>
        <v>0</v>
      </c>
      <c r="AP56" s="158">
        <f>+AC56*OP!$R22*OP!$S22</f>
        <v>0</v>
      </c>
      <c r="AQ56" s="158">
        <f>+AD56*OP!$R22*OP!$S22</f>
        <v>0</v>
      </c>
      <c r="AR56" s="158">
        <f>+AE56*OP!$R22*OP!$S22</f>
        <v>0</v>
      </c>
      <c r="AT56" s="158">
        <f>+G56*$D56*(-OP!Y22)</f>
        <v>0</v>
      </c>
      <c r="AU56" s="158">
        <f>+H56*$D56*(-OP!Z22)</f>
        <v>0</v>
      </c>
      <c r="AV56" s="158">
        <f>+I56*$D56*(-OP!AA22)</f>
        <v>0</v>
      </c>
      <c r="AW56" s="158">
        <f>+J56*$D56*(-OP!AB22)</f>
        <v>0</v>
      </c>
      <c r="AX56" s="158">
        <f>+K56*$D56*(-OP!AC22)</f>
        <v>0</v>
      </c>
      <c r="AY56" s="158">
        <f>+L56*$D56*(-OP!AD22)</f>
        <v>0</v>
      </c>
      <c r="AZ56" s="158">
        <f>+M56*$D56*(-OP!AE22)</f>
        <v>0</v>
      </c>
      <c r="BA56" s="158">
        <f>+N56*$D56*(-OP!AF22)</f>
        <v>0</v>
      </c>
      <c r="BB56" s="158">
        <f>+O56*$D56*(-OP!AG22)</f>
        <v>0</v>
      </c>
      <c r="BC56" s="158">
        <f>+P56*$D56*(-OP!AH22)</f>
        <v>0</v>
      </c>
      <c r="BD56" s="158">
        <f>+Q56*$D56*(-OP!AI22)</f>
        <v>0</v>
      </c>
      <c r="BE56" s="158">
        <f>+R56*$D56*(-OP!AJ22)</f>
        <v>0</v>
      </c>
    </row>
    <row r="57" spans="2:57">
      <c r="B57" s="162" t="str">
        <f t="shared" si="25"/>
        <v>Nom Producte/Servei 14</v>
      </c>
      <c r="C57" s="195">
        <f t="shared" si="26"/>
        <v>0</v>
      </c>
      <c r="D57" s="222">
        <f>+D39+D39*OP!G23</f>
        <v>0</v>
      </c>
      <c r="E57" s="195">
        <f t="shared" si="27"/>
        <v>0</v>
      </c>
      <c r="F57" s="133"/>
      <c r="G57" s="158">
        <f>+OP!AE60</f>
        <v>0</v>
      </c>
      <c r="H57" s="158">
        <f>+OP!AF60</f>
        <v>0</v>
      </c>
      <c r="I57" s="158">
        <f>+OP!AG60</f>
        <v>0</v>
      </c>
      <c r="J57" s="158">
        <f>+OP!AH60</f>
        <v>0</v>
      </c>
      <c r="K57" s="158">
        <f>+OP!AI60</f>
        <v>0</v>
      </c>
      <c r="L57" s="158">
        <f>+OP!AJ60</f>
        <v>0</v>
      </c>
      <c r="M57" s="158">
        <f>+OP!AK60</f>
        <v>0</v>
      </c>
      <c r="N57" s="158">
        <f>+OP!AL60</f>
        <v>0</v>
      </c>
      <c r="O57" s="158">
        <f>+OP!AM60</f>
        <v>0</v>
      </c>
      <c r="P57" s="158">
        <f>+OP!AN60</f>
        <v>0</v>
      </c>
      <c r="Q57" s="158">
        <f>+OP!AO60</f>
        <v>0</v>
      </c>
      <c r="R57" s="158">
        <f>+OP!AP60</f>
        <v>0</v>
      </c>
      <c r="T57" s="158">
        <f>+G57*$D57*(100%-OP!Y23)</f>
        <v>0</v>
      </c>
      <c r="U57" s="158">
        <f>+H57*$D57*(100%-OP!Z23)</f>
        <v>0</v>
      </c>
      <c r="V57" s="158">
        <f>+I57*$D57*(100%-OP!AA23)</f>
        <v>0</v>
      </c>
      <c r="W57" s="158">
        <f>+J57*$D57*(100%-OP!AB23)</f>
        <v>0</v>
      </c>
      <c r="X57" s="158">
        <f>+K57*$D57*(100%-OP!AC23)</f>
        <v>0</v>
      </c>
      <c r="Y57" s="158">
        <f>+L57*$D57*(100%-OP!AD23)</f>
        <v>0</v>
      </c>
      <c r="Z57" s="158">
        <f>+M57*$D57*(100%-OP!AE23)</f>
        <v>0</v>
      </c>
      <c r="AA57" s="158">
        <f>+N57*$D57*(100%-OP!AF23)</f>
        <v>0</v>
      </c>
      <c r="AB57" s="158">
        <f>+O57*$D57*(100%-OP!AG23)</f>
        <v>0</v>
      </c>
      <c r="AC57" s="158">
        <f>+P57*$D57*(100%-OP!AH23)</f>
        <v>0</v>
      </c>
      <c r="AD57" s="158">
        <f>+Q57*$D57*(100%-OP!AI23)</f>
        <v>0</v>
      </c>
      <c r="AE57" s="158">
        <f>+R57*$D57*(100%-OP!AJ23)</f>
        <v>0</v>
      </c>
      <c r="AG57" s="158">
        <f>+T57*OP!$R23*OP!$S23</f>
        <v>0</v>
      </c>
      <c r="AH57" s="158">
        <f>+U57*OP!$R23*OP!$S23</f>
        <v>0</v>
      </c>
      <c r="AI57" s="158">
        <f>+V57*OP!$R23*OP!$S23</f>
        <v>0</v>
      </c>
      <c r="AJ57" s="158">
        <f>+W57*OP!$R23*OP!$S23</f>
        <v>0</v>
      </c>
      <c r="AK57" s="158">
        <f>+X57*OP!$R23*OP!$S23</f>
        <v>0</v>
      </c>
      <c r="AL57" s="158">
        <f>+Y57*OP!$R23*OP!$S23</f>
        <v>0</v>
      </c>
      <c r="AM57" s="158">
        <f>+Z57*OP!$R23*OP!$S23</f>
        <v>0</v>
      </c>
      <c r="AN57" s="158">
        <f>+AA57*OP!$R23*OP!$S23</f>
        <v>0</v>
      </c>
      <c r="AO57" s="158">
        <f>+AB57*OP!$R23*OP!$S23</f>
        <v>0</v>
      </c>
      <c r="AP57" s="158">
        <f>+AC57*OP!$R23*OP!$S23</f>
        <v>0</v>
      </c>
      <c r="AQ57" s="158">
        <f>+AD57*OP!$R23*OP!$S23</f>
        <v>0</v>
      </c>
      <c r="AR57" s="158">
        <f>+AE57*OP!$R23*OP!$S23</f>
        <v>0</v>
      </c>
      <c r="AT57" s="158">
        <f>+G57*$D57*(-OP!Y23)</f>
        <v>0</v>
      </c>
      <c r="AU57" s="158">
        <f>+H57*$D57*(-OP!Z23)</f>
        <v>0</v>
      </c>
      <c r="AV57" s="158">
        <f>+I57*$D57*(-OP!AA23)</f>
        <v>0</v>
      </c>
      <c r="AW57" s="158">
        <f>+J57*$D57*(-OP!AB23)</f>
        <v>0</v>
      </c>
      <c r="AX57" s="158">
        <f>+K57*$D57*(-OP!AC23)</f>
        <v>0</v>
      </c>
      <c r="AY57" s="158">
        <f>+L57*$D57*(-OP!AD23)</f>
        <v>0</v>
      </c>
      <c r="AZ57" s="158">
        <f>+M57*$D57*(-OP!AE23)</f>
        <v>0</v>
      </c>
      <c r="BA57" s="158">
        <f>+N57*$D57*(-OP!AF23)</f>
        <v>0</v>
      </c>
      <c r="BB57" s="158">
        <f>+O57*$D57*(-OP!AG23)</f>
        <v>0</v>
      </c>
      <c r="BC57" s="158">
        <f>+P57*$D57*(-OP!AH23)</f>
        <v>0</v>
      </c>
      <c r="BD57" s="158">
        <f>+Q57*$D57*(-OP!AI23)</f>
        <v>0</v>
      </c>
      <c r="BE57" s="158">
        <f>+R57*$D57*(-OP!AJ23)</f>
        <v>0</v>
      </c>
    </row>
    <row r="58" spans="2:57">
      <c r="B58" s="162" t="str">
        <f t="shared" si="25"/>
        <v>Nom Producte/Servei 15</v>
      </c>
      <c r="C58" s="195">
        <f t="shared" si="26"/>
        <v>0</v>
      </c>
      <c r="D58" s="222">
        <f>+D40+D40*OP!G24</f>
        <v>0</v>
      </c>
      <c r="E58" s="195">
        <f t="shared" si="27"/>
        <v>0</v>
      </c>
      <c r="F58" s="133"/>
      <c r="G58" s="158">
        <f>+OP!AE61</f>
        <v>0</v>
      </c>
      <c r="H58" s="158">
        <f>+OP!AF61</f>
        <v>0</v>
      </c>
      <c r="I58" s="158">
        <f>+OP!AG61</f>
        <v>0</v>
      </c>
      <c r="J58" s="158">
        <f>+OP!AH61</f>
        <v>0</v>
      </c>
      <c r="K58" s="158">
        <f>+OP!AI61</f>
        <v>0</v>
      </c>
      <c r="L58" s="158">
        <f>+OP!AJ61</f>
        <v>0</v>
      </c>
      <c r="M58" s="158">
        <f>+OP!AK61</f>
        <v>0</v>
      </c>
      <c r="N58" s="158">
        <f>+OP!AL61</f>
        <v>0</v>
      </c>
      <c r="O58" s="158">
        <f>+OP!AM61</f>
        <v>0</v>
      </c>
      <c r="P58" s="158">
        <f>+OP!AN61</f>
        <v>0</v>
      </c>
      <c r="Q58" s="158">
        <f>+OP!AO61</f>
        <v>0</v>
      </c>
      <c r="R58" s="158">
        <f>+OP!AP61</f>
        <v>0</v>
      </c>
      <c r="T58" s="158">
        <f>+G58*$D58*(100%-OP!Y24)</f>
        <v>0</v>
      </c>
      <c r="U58" s="158">
        <f>+H58*$D58*(100%-OP!Z24)</f>
        <v>0</v>
      </c>
      <c r="V58" s="158">
        <f>+I58*$D58*(100%-OP!AA24)</f>
        <v>0</v>
      </c>
      <c r="W58" s="158">
        <f>+J58*$D58*(100%-OP!AB24)</f>
        <v>0</v>
      </c>
      <c r="X58" s="158">
        <f>+K58*$D58*(100%-OP!AC24)</f>
        <v>0</v>
      </c>
      <c r="Y58" s="158">
        <f>+L58*$D58*(100%-OP!AD24)</f>
        <v>0</v>
      </c>
      <c r="Z58" s="158">
        <f>+M58*$D58*(100%-OP!AE24)</f>
        <v>0</v>
      </c>
      <c r="AA58" s="158">
        <f>+N58*$D58*(100%-OP!AF24)</f>
        <v>0</v>
      </c>
      <c r="AB58" s="158">
        <f>+O58*$D58*(100%-OP!AG24)</f>
        <v>0</v>
      </c>
      <c r="AC58" s="158">
        <f>+P58*$D58*(100%-OP!AH24)</f>
        <v>0</v>
      </c>
      <c r="AD58" s="158">
        <f>+Q58*$D58*(100%-OP!AI24)</f>
        <v>0</v>
      </c>
      <c r="AE58" s="158">
        <f>+R58*$D58*(100%-OP!AJ24)</f>
        <v>0</v>
      </c>
      <c r="AG58" s="158">
        <f>+T58*OP!$R24*OP!$S24</f>
        <v>0</v>
      </c>
      <c r="AH58" s="158">
        <f>+U58*OP!$R24*OP!$S24</f>
        <v>0</v>
      </c>
      <c r="AI58" s="158">
        <f>+V58*OP!$R24*OP!$S24</f>
        <v>0</v>
      </c>
      <c r="AJ58" s="158">
        <f>+W58*OP!$R24*OP!$S24</f>
        <v>0</v>
      </c>
      <c r="AK58" s="158">
        <f>+X58*OP!$R24*OP!$S24</f>
        <v>0</v>
      </c>
      <c r="AL58" s="158">
        <f>+Y58*OP!$R24*OP!$S24</f>
        <v>0</v>
      </c>
      <c r="AM58" s="158">
        <f>+Z58*OP!$R24*OP!$S24</f>
        <v>0</v>
      </c>
      <c r="AN58" s="158">
        <f>+AA58*OP!$R24*OP!$S24</f>
        <v>0</v>
      </c>
      <c r="AO58" s="158">
        <f>+AB58*OP!$R24*OP!$S24</f>
        <v>0</v>
      </c>
      <c r="AP58" s="158">
        <f>+AC58*OP!$R24*OP!$S24</f>
        <v>0</v>
      </c>
      <c r="AQ58" s="158">
        <f>+AD58*OP!$R24*OP!$S24</f>
        <v>0</v>
      </c>
      <c r="AR58" s="158">
        <f>+AE58*OP!$R24*OP!$S24</f>
        <v>0</v>
      </c>
      <c r="AT58" s="158">
        <f>+G58*$D58*(-OP!Y24)</f>
        <v>0</v>
      </c>
      <c r="AU58" s="158">
        <f>+H58*$D58*(-OP!Z24)</f>
        <v>0</v>
      </c>
      <c r="AV58" s="158">
        <f>+I58*$D58*(-OP!AA24)</f>
        <v>0</v>
      </c>
      <c r="AW58" s="158">
        <f>+J58*$D58*(-OP!AB24)</f>
        <v>0</v>
      </c>
      <c r="AX58" s="158">
        <f>+K58*$D58*(-OP!AC24)</f>
        <v>0</v>
      </c>
      <c r="AY58" s="158">
        <f>+L58*$D58*(-OP!AD24)</f>
        <v>0</v>
      </c>
      <c r="AZ58" s="158">
        <f>+M58*$D58*(-OP!AE24)</f>
        <v>0</v>
      </c>
      <c r="BA58" s="158">
        <f>+N58*$D58*(-OP!AF24)</f>
        <v>0</v>
      </c>
      <c r="BB58" s="158">
        <f>+O58*$D58*(-OP!AG24)</f>
        <v>0</v>
      </c>
      <c r="BC58" s="158">
        <f>+P58*$D58*(-OP!AH24)</f>
        <v>0</v>
      </c>
      <c r="BD58" s="158">
        <f>+Q58*$D58*(-OP!AI24)</f>
        <v>0</v>
      </c>
      <c r="BE58" s="158">
        <f>+R58*$D58*(-OP!AJ24)</f>
        <v>0</v>
      </c>
    </row>
    <row r="59" spans="2:57" collapsed="1">
      <c r="B59" s="160" t="str">
        <f t="shared" si="25"/>
        <v>Total</v>
      </c>
      <c r="C59" s="157">
        <f t="shared" si="26"/>
        <v>96300</v>
      </c>
      <c r="D59" s="223"/>
      <c r="E59" s="157">
        <f t="shared" si="27"/>
        <v>55229.633999999998</v>
      </c>
      <c r="F59" s="203"/>
      <c r="G59" s="157">
        <f t="shared" ref="G59:R59" si="28">SUM(G44:G58)</f>
        <v>8025</v>
      </c>
      <c r="H59" s="157">
        <f t="shared" si="28"/>
        <v>8025</v>
      </c>
      <c r="I59" s="157">
        <f t="shared" si="28"/>
        <v>8025</v>
      </c>
      <c r="J59" s="157">
        <f t="shared" si="28"/>
        <v>8025</v>
      </c>
      <c r="K59" s="157">
        <f t="shared" si="28"/>
        <v>8025</v>
      </c>
      <c r="L59" s="157">
        <f t="shared" si="28"/>
        <v>8025</v>
      </c>
      <c r="M59" s="157">
        <f t="shared" si="28"/>
        <v>8025</v>
      </c>
      <c r="N59" s="157">
        <f t="shared" si="28"/>
        <v>8025</v>
      </c>
      <c r="O59" s="157">
        <f t="shared" si="28"/>
        <v>8025</v>
      </c>
      <c r="P59" s="157">
        <f t="shared" si="28"/>
        <v>8025</v>
      </c>
      <c r="Q59" s="157">
        <f t="shared" si="28"/>
        <v>8025</v>
      </c>
      <c r="R59" s="157">
        <f t="shared" si="28"/>
        <v>8025</v>
      </c>
      <c r="T59" s="157">
        <f t="shared" ref="T59:AE59" si="29">SUM(T44:T58)</f>
        <v>4602.4695000000002</v>
      </c>
      <c r="U59" s="157">
        <f t="shared" si="29"/>
        <v>4602.4695000000002</v>
      </c>
      <c r="V59" s="157">
        <f t="shared" si="29"/>
        <v>4602.4695000000002</v>
      </c>
      <c r="W59" s="157">
        <f t="shared" si="29"/>
        <v>4602.4695000000002</v>
      </c>
      <c r="X59" s="157">
        <f t="shared" si="29"/>
        <v>4602.4695000000002</v>
      </c>
      <c r="Y59" s="157">
        <f t="shared" si="29"/>
        <v>4602.4695000000002</v>
      </c>
      <c r="Z59" s="157">
        <f t="shared" si="29"/>
        <v>4602.4695000000002</v>
      </c>
      <c r="AA59" s="157">
        <f t="shared" si="29"/>
        <v>4602.4695000000002</v>
      </c>
      <c r="AB59" s="157">
        <f t="shared" si="29"/>
        <v>4602.4695000000002</v>
      </c>
      <c r="AC59" s="157">
        <f t="shared" si="29"/>
        <v>4602.4695000000002</v>
      </c>
      <c r="AD59" s="157">
        <f t="shared" si="29"/>
        <v>4602.4695000000002</v>
      </c>
      <c r="AE59" s="157">
        <f t="shared" si="29"/>
        <v>4602.4695000000002</v>
      </c>
      <c r="AG59" s="157">
        <f t="shared" ref="AG59:AR59" si="30">SUM(AG44:AG58)</f>
        <v>0</v>
      </c>
      <c r="AH59" s="157">
        <f t="shared" si="30"/>
        <v>0</v>
      </c>
      <c r="AI59" s="157">
        <f t="shared" si="30"/>
        <v>0</v>
      </c>
      <c r="AJ59" s="157">
        <f t="shared" si="30"/>
        <v>0</v>
      </c>
      <c r="AK59" s="157">
        <f t="shared" si="30"/>
        <v>0</v>
      </c>
      <c r="AL59" s="157">
        <f t="shared" si="30"/>
        <v>0</v>
      </c>
      <c r="AM59" s="157">
        <f t="shared" si="30"/>
        <v>0</v>
      </c>
      <c r="AN59" s="157">
        <f t="shared" si="30"/>
        <v>0</v>
      </c>
      <c r="AO59" s="157">
        <f t="shared" si="30"/>
        <v>0</v>
      </c>
      <c r="AP59" s="157">
        <f t="shared" si="30"/>
        <v>0</v>
      </c>
      <c r="AQ59" s="157">
        <f t="shared" si="30"/>
        <v>0</v>
      </c>
      <c r="AR59" s="157">
        <f t="shared" si="30"/>
        <v>0</v>
      </c>
      <c r="AT59" s="157">
        <f t="shared" ref="AT59:BE59" si="31">SUM(AT44:AT58)</f>
        <v>0</v>
      </c>
      <c r="AU59" s="157">
        <f t="shared" si="31"/>
        <v>0</v>
      </c>
      <c r="AV59" s="157">
        <f t="shared" si="31"/>
        <v>0</v>
      </c>
      <c r="AW59" s="157">
        <f t="shared" si="31"/>
        <v>0</v>
      </c>
      <c r="AX59" s="157">
        <f t="shared" si="31"/>
        <v>0</v>
      </c>
      <c r="AY59" s="157">
        <f t="shared" si="31"/>
        <v>0</v>
      </c>
      <c r="AZ59" s="157">
        <f t="shared" si="31"/>
        <v>0</v>
      </c>
      <c r="BA59" s="157">
        <f t="shared" si="31"/>
        <v>0</v>
      </c>
      <c r="BB59" s="157">
        <f t="shared" si="31"/>
        <v>0</v>
      </c>
      <c r="BC59" s="157">
        <f t="shared" si="31"/>
        <v>0</v>
      </c>
      <c r="BD59" s="157">
        <f t="shared" si="31"/>
        <v>0</v>
      </c>
      <c r="BE59" s="157">
        <f t="shared" si="31"/>
        <v>0</v>
      </c>
    </row>
    <row r="60" spans="2:57" s="129" customFormat="1">
      <c r="B60" s="140"/>
      <c r="C60" s="140"/>
      <c r="D60" s="220"/>
      <c r="E60" s="220"/>
      <c r="F60" s="147"/>
      <c r="G60" s="140"/>
      <c r="H60" s="140"/>
      <c r="I60" s="140"/>
    </row>
    <row r="61" spans="2:57">
      <c r="B61" s="200" t="s">
        <v>37</v>
      </c>
      <c r="C61" s="200"/>
      <c r="D61" s="200" t="s">
        <v>31</v>
      </c>
      <c r="E61" s="200" t="s">
        <v>17</v>
      </c>
      <c r="F61" s="150"/>
      <c r="G61" s="211">
        <f>EDATE(R43,1)</f>
        <v>42005</v>
      </c>
      <c r="H61" s="211">
        <f>EDATE(G61,1)</f>
        <v>42036</v>
      </c>
      <c r="I61" s="211">
        <f>EDATE(H61,1)</f>
        <v>42064</v>
      </c>
      <c r="J61" s="211">
        <f t="shared" ref="J61:R61" si="32">EDATE(I61,1)</f>
        <v>42095</v>
      </c>
      <c r="K61" s="211">
        <f t="shared" si="32"/>
        <v>42125</v>
      </c>
      <c r="L61" s="211">
        <f t="shared" si="32"/>
        <v>42156</v>
      </c>
      <c r="M61" s="211">
        <f t="shared" si="32"/>
        <v>42186</v>
      </c>
      <c r="N61" s="211">
        <f t="shared" si="32"/>
        <v>42217</v>
      </c>
      <c r="O61" s="211">
        <f t="shared" si="32"/>
        <v>42248</v>
      </c>
      <c r="P61" s="211">
        <f t="shared" si="32"/>
        <v>42278</v>
      </c>
      <c r="Q61" s="211">
        <f t="shared" si="32"/>
        <v>42309</v>
      </c>
      <c r="R61" s="211">
        <f t="shared" si="32"/>
        <v>42339</v>
      </c>
      <c r="T61" s="155">
        <f>+G61</f>
        <v>42005</v>
      </c>
      <c r="U61" s="155">
        <f t="shared" ref="U61:AE61" si="33">EDATE(T61,1)</f>
        <v>42036</v>
      </c>
      <c r="V61" s="155">
        <f t="shared" si="33"/>
        <v>42064</v>
      </c>
      <c r="W61" s="155">
        <f t="shared" si="33"/>
        <v>42095</v>
      </c>
      <c r="X61" s="155">
        <f t="shared" si="33"/>
        <v>42125</v>
      </c>
      <c r="Y61" s="155">
        <f t="shared" si="33"/>
        <v>42156</v>
      </c>
      <c r="Z61" s="155">
        <f t="shared" si="33"/>
        <v>42186</v>
      </c>
      <c r="AA61" s="155">
        <f t="shared" si="33"/>
        <v>42217</v>
      </c>
      <c r="AB61" s="155">
        <f t="shared" si="33"/>
        <v>42248</v>
      </c>
      <c r="AC61" s="155">
        <f t="shared" si="33"/>
        <v>42278</v>
      </c>
      <c r="AD61" s="155">
        <f t="shared" si="33"/>
        <v>42309</v>
      </c>
      <c r="AE61" s="155">
        <f t="shared" si="33"/>
        <v>42339</v>
      </c>
      <c r="AG61" s="155">
        <f>+T61</f>
        <v>42005</v>
      </c>
      <c r="AH61" s="155">
        <f t="shared" ref="AH61:AR61" si="34">EDATE(AG61,1)</f>
        <v>42036</v>
      </c>
      <c r="AI61" s="155">
        <f t="shared" si="34"/>
        <v>42064</v>
      </c>
      <c r="AJ61" s="155">
        <f t="shared" si="34"/>
        <v>42095</v>
      </c>
      <c r="AK61" s="155">
        <f t="shared" si="34"/>
        <v>42125</v>
      </c>
      <c r="AL61" s="155">
        <f t="shared" si="34"/>
        <v>42156</v>
      </c>
      <c r="AM61" s="155">
        <f t="shared" si="34"/>
        <v>42186</v>
      </c>
      <c r="AN61" s="155">
        <f t="shared" si="34"/>
        <v>42217</v>
      </c>
      <c r="AO61" s="155">
        <f t="shared" si="34"/>
        <v>42248</v>
      </c>
      <c r="AP61" s="155">
        <f t="shared" si="34"/>
        <v>42278</v>
      </c>
      <c r="AQ61" s="155">
        <f t="shared" si="34"/>
        <v>42309</v>
      </c>
      <c r="AR61" s="155">
        <f t="shared" si="34"/>
        <v>42339</v>
      </c>
      <c r="AT61" s="155">
        <f>+AG61</f>
        <v>42005</v>
      </c>
      <c r="AU61" s="155">
        <f t="shared" ref="AU61:BE61" si="35">EDATE(AT61,1)</f>
        <v>42036</v>
      </c>
      <c r="AV61" s="155">
        <f t="shared" si="35"/>
        <v>42064</v>
      </c>
      <c r="AW61" s="155">
        <f t="shared" si="35"/>
        <v>42095</v>
      </c>
      <c r="AX61" s="155">
        <f t="shared" si="35"/>
        <v>42125</v>
      </c>
      <c r="AY61" s="155">
        <f t="shared" si="35"/>
        <v>42156</v>
      </c>
      <c r="AZ61" s="155">
        <f t="shared" si="35"/>
        <v>42186</v>
      </c>
      <c r="BA61" s="155">
        <f t="shared" si="35"/>
        <v>42217</v>
      </c>
      <c r="BB61" s="155">
        <f t="shared" si="35"/>
        <v>42248</v>
      </c>
      <c r="BC61" s="155">
        <f t="shared" si="35"/>
        <v>42278</v>
      </c>
      <c r="BD61" s="155">
        <f t="shared" si="35"/>
        <v>42309</v>
      </c>
      <c r="BE61" s="155">
        <f t="shared" si="35"/>
        <v>42339</v>
      </c>
    </row>
    <row r="62" spans="2:57">
      <c r="B62" s="162" t="str">
        <f t="shared" ref="B62:B77" si="36">+B8</f>
        <v>Envasos reutilitzables</v>
      </c>
      <c r="C62" s="195">
        <f t="shared" ref="C62:C77" si="37">SUM(G62:R62)</f>
        <v>60</v>
      </c>
      <c r="D62" s="222">
        <f>+D44+D44*OP!G10</f>
        <v>5.0407379999999993</v>
      </c>
      <c r="E62" s="195">
        <f t="shared" ref="E62:E77" si="38">SUM(T62:AE62)</f>
        <v>302.44427999999994</v>
      </c>
      <c r="F62" s="133"/>
      <c r="G62" s="158">
        <f>+OP!AR47</f>
        <v>5</v>
      </c>
      <c r="H62" s="158">
        <f>+OP!AS47</f>
        <v>5</v>
      </c>
      <c r="I62" s="158">
        <f>+OP!AT47</f>
        <v>5</v>
      </c>
      <c r="J62" s="158">
        <f>+OP!AU47</f>
        <v>5</v>
      </c>
      <c r="K62" s="158">
        <f>+OP!AV47</f>
        <v>5</v>
      </c>
      <c r="L62" s="158">
        <f>+OP!AW47</f>
        <v>5</v>
      </c>
      <c r="M62" s="158">
        <f>+OP!AX47</f>
        <v>5</v>
      </c>
      <c r="N62" s="158">
        <f>+OP!AY47</f>
        <v>5</v>
      </c>
      <c r="O62" s="158">
        <f>+OP!AZ47</f>
        <v>5</v>
      </c>
      <c r="P62" s="158">
        <f>+OP!BA47</f>
        <v>5</v>
      </c>
      <c r="Q62" s="158">
        <f>+OP!BB47</f>
        <v>5</v>
      </c>
      <c r="R62" s="158">
        <f>+OP!BC47</f>
        <v>5</v>
      </c>
      <c r="S62" s="158"/>
      <c r="T62" s="158">
        <f>+G62*$D62*(100%-OP!Y10)</f>
        <v>25.203689999999995</v>
      </c>
      <c r="U62" s="158">
        <f>+H62*$D62*(100%-OP!Z10)</f>
        <v>25.203689999999995</v>
      </c>
      <c r="V62" s="158">
        <f>+I62*$D62*(100%-OP!AA10)</f>
        <v>25.203689999999995</v>
      </c>
      <c r="W62" s="158">
        <f>+J62*$D62*(100%-OP!AB10)</f>
        <v>25.203689999999995</v>
      </c>
      <c r="X62" s="158">
        <f>+K62*$D62*(100%-OP!AC10)</f>
        <v>25.203689999999995</v>
      </c>
      <c r="Y62" s="158">
        <f>+L62*$D62*(100%-OP!AD10)</f>
        <v>25.203689999999995</v>
      </c>
      <c r="Z62" s="158">
        <f>+M62*$D62*(100%-OP!AE10)</f>
        <v>25.203689999999995</v>
      </c>
      <c r="AA62" s="158">
        <f>+N62*$D62*(100%-OP!AF10)</f>
        <v>25.203689999999995</v>
      </c>
      <c r="AB62" s="158">
        <f>+O62*$D62*(100%-OP!AG10)</f>
        <v>25.203689999999995</v>
      </c>
      <c r="AC62" s="158">
        <f>+P62*$D62*(100%-OP!AH10)</f>
        <v>25.203689999999995</v>
      </c>
      <c r="AD62" s="158">
        <f>+Q62*$D62*(100%-OP!AI10)</f>
        <v>25.203689999999995</v>
      </c>
      <c r="AE62" s="158">
        <f>+R62*$D62*(100%-OP!AJ10)</f>
        <v>25.203689999999995</v>
      </c>
      <c r="AG62" s="158">
        <f>+T62*OP!$T10*OP!$U10</f>
        <v>0</v>
      </c>
      <c r="AH62" s="158">
        <f>+U62*OP!$T10*OP!$U10</f>
        <v>0</v>
      </c>
      <c r="AI62" s="158">
        <f>+V62*OP!$T10*OP!$U10</f>
        <v>0</v>
      </c>
      <c r="AJ62" s="158">
        <f>+W62*OP!$T10*OP!$U10</f>
        <v>0</v>
      </c>
      <c r="AK62" s="158">
        <f>+X62*OP!$T10*OP!$U10</f>
        <v>0</v>
      </c>
      <c r="AL62" s="158">
        <f>+Y62*OP!$T10*OP!$U10</f>
        <v>0</v>
      </c>
      <c r="AM62" s="158">
        <f>+Z62*OP!$T10*OP!$U10</f>
        <v>0</v>
      </c>
      <c r="AN62" s="158">
        <f>+AA62*OP!$T10*OP!$U10</f>
        <v>0</v>
      </c>
      <c r="AO62" s="158">
        <f>+AB62*OP!$T10*OP!$U10</f>
        <v>0</v>
      </c>
      <c r="AP62" s="158">
        <f>+AC62*OP!$T10*OP!$U10</f>
        <v>0</v>
      </c>
      <c r="AQ62" s="158">
        <f>+AD62*OP!$T10*OP!$U10</f>
        <v>0</v>
      </c>
      <c r="AR62" s="158">
        <f>+AE62*OP!$T10*OP!$U10</f>
        <v>0</v>
      </c>
      <c r="AT62" s="158">
        <f>+G62*$D62*(-OP!Y10)</f>
        <v>0</v>
      </c>
      <c r="AU62" s="158">
        <f>+H62*$D62*(-OP!Z10)</f>
        <v>0</v>
      </c>
      <c r="AV62" s="158">
        <f>+I62*$D62*(-OP!AA10)</f>
        <v>0</v>
      </c>
      <c r="AW62" s="158">
        <f>+J62*$D62*(-OP!AB10)</f>
        <v>0</v>
      </c>
      <c r="AX62" s="158">
        <f>+K62*$D62*(-OP!AC10)</f>
        <v>0</v>
      </c>
      <c r="AY62" s="158">
        <f>+L62*$D62*(-OP!AD10)</f>
        <v>0</v>
      </c>
      <c r="AZ62" s="158">
        <f>+M62*$D62*(-OP!AE10)</f>
        <v>0</v>
      </c>
      <c r="BA62" s="158">
        <f>+N62*$D62*(-OP!AF10)</f>
        <v>0</v>
      </c>
      <c r="BB62" s="158">
        <f>+O62*$D62*(-OP!AG10)</f>
        <v>0</v>
      </c>
      <c r="BC62" s="158">
        <f>+P62*$D62*(-OP!AH10)</f>
        <v>0</v>
      </c>
      <c r="BD62" s="158">
        <f>+Q62*$D62*(-OP!AI10)</f>
        <v>0</v>
      </c>
      <c r="BE62" s="158">
        <f>+R62*$D62*(-OP!AJ10)</f>
        <v>0</v>
      </c>
    </row>
    <row r="63" spans="2:57">
      <c r="B63" s="162" t="str">
        <f t="shared" si="36"/>
        <v>Vendes per entregues</v>
      </c>
      <c r="C63" s="195">
        <f t="shared" si="37"/>
        <v>96000</v>
      </c>
      <c r="D63" s="222">
        <f>+D45+D45*OP!G11</f>
        <v>0.53060399999999996</v>
      </c>
      <c r="E63" s="195">
        <f t="shared" si="38"/>
        <v>50937.984000000004</v>
      </c>
      <c r="F63" s="133"/>
      <c r="G63" s="158">
        <f>+OP!AR48</f>
        <v>8000</v>
      </c>
      <c r="H63" s="158">
        <f>+OP!AS48</f>
        <v>8000</v>
      </c>
      <c r="I63" s="158">
        <f>+OP!AT48</f>
        <v>8000</v>
      </c>
      <c r="J63" s="158">
        <f>+OP!AU48</f>
        <v>8000</v>
      </c>
      <c r="K63" s="158">
        <f>+OP!AV48</f>
        <v>8000</v>
      </c>
      <c r="L63" s="158">
        <f>+OP!AW48</f>
        <v>8000</v>
      </c>
      <c r="M63" s="158">
        <f>+OP!AX48</f>
        <v>8000</v>
      </c>
      <c r="N63" s="158">
        <f>+OP!AY48</f>
        <v>8000</v>
      </c>
      <c r="O63" s="158">
        <f>+OP!AZ48</f>
        <v>8000</v>
      </c>
      <c r="P63" s="158">
        <f>+OP!BA48</f>
        <v>8000</v>
      </c>
      <c r="Q63" s="158">
        <f>+OP!BB48</f>
        <v>8000</v>
      </c>
      <c r="R63" s="158">
        <f>+OP!BC48</f>
        <v>8000</v>
      </c>
      <c r="T63" s="158">
        <f>+G63*$D63*(100%-OP!Y11)</f>
        <v>4244.8319999999994</v>
      </c>
      <c r="U63" s="158">
        <f>+H63*$D63*(100%-OP!Z11)</f>
        <v>4244.8319999999994</v>
      </c>
      <c r="V63" s="158">
        <f>+I63*$D63*(100%-OP!AA11)</f>
        <v>4244.8319999999994</v>
      </c>
      <c r="W63" s="158">
        <f>+J63*$D63*(100%-OP!AB11)</f>
        <v>4244.8319999999994</v>
      </c>
      <c r="X63" s="158">
        <f>+K63*$D63*(100%-OP!AC11)</f>
        <v>4244.8319999999994</v>
      </c>
      <c r="Y63" s="158">
        <f>+L63*$D63*(100%-OP!AD11)</f>
        <v>4244.8319999999994</v>
      </c>
      <c r="Z63" s="158">
        <f>+M63*$D63*(100%-OP!AE11)</f>
        <v>4244.8319999999994</v>
      </c>
      <c r="AA63" s="158">
        <f>+N63*$D63*(100%-OP!AF11)</f>
        <v>4244.8319999999994</v>
      </c>
      <c r="AB63" s="158">
        <f>+O63*$D63*(100%-OP!AG11)</f>
        <v>4244.8319999999994</v>
      </c>
      <c r="AC63" s="158">
        <f>+P63*$D63*(100%-OP!AH11)</f>
        <v>4244.8319999999994</v>
      </c>
      <c r="AD63" s="158">
        <f>+Q63*$D63*(100%-OP!AI11)</f>
        <v>4244.8319999999994</v>
      </c>
      <c r="AE63" s="158">
        <f>+R63*$D63*(100%-OP!AJ11)</f>
        <v>4244.8319999999994</v>
      </c>
      <c r="AG63" s="158">
        <f>+T63*OP!$T11*OP!$U11</f>
        <v>0</v>
      </c>
      <c r="AH63" s="158">
        <f>+U63*OP!$T11*OP!$U11</f>
        <v>0</v>
      </c>
      <c r="AI63" s="158">
        <f>+V63*OP!$T11*OP!$U11</f>
        <v>0</v>
      </c>
      <c r="AJ63" s="158">
        <f>+W63*OP!$T11*OP!$U11</f>
        <v>0</v>
      </c>
      <c r="AK63" s="158">
        <f>+X63*OP!$T11*OP!$U11</f>
        <v>0</v>
      </c>
      <c r="AL63" s="158">
        <f>+Y63*OP!$T11*OP!$U11</f>
        <v>0</v>
      </c>
      <c r="AM63" s="158">
        <f>+Z63*OP!$T11*OP!$U11</f>
        <v>0</v>
      </c>
      <c r="AN63" s="158">
        <f>+AA63*OP!$T11*OP!$U11</f>
        <v>0</v>
      </c>
      <c r="AO63" s="158">
        <f>+AB63*OP!$T11*OP!$U11</f>
        <v>0</v>
      </c>
      <c r="AP63" s="158">
        <f>+AC63*OP!$T11*OP!$U11</f>
        <v>0</v>
      </c>
      <c r="AQ63" s="158">
        <f>+AD63*OP!$T11*OP!$U11</f>
        <v>0</v>
      </c>
      <c r="AR63" s="158">
        <f>+AE63*OP!$T11*OP!$U11</f>
        <v>0</v>
      </c>
      <c r="AT63" s="158">
        <f>+G63*$D63*(-OP!Y11)</f>
        <v>0</v>
      </c>
      <c r="AU63" s="158">
        <f>+H63*$D63*(-OP!Z11)</f>
        <v>0</v>
      </c>
      <c r="AV63" s="158">
        <f>+I63*$D63*(-OP!AA11)</f>
        <v>0</v>
      </c>
      <c r="AW63" s="158">
        <f>+J63*$D63*(-OP!AB11)</f>
        <v>0</v>
      </c>
      <c r="AX63" s="158">
        <f>+K63*$D63*(-OP!AC11)</f>
        <v>0</v>
      </c>
      <c r="AY63" s="158">
        <f>+L63*$D63*(-OP!AD11)</f>
        <v>0</v>
      </c>
      <c r="AZ63" s="158">
        <f>+M63*$D63*(-OP!AE11)</f>
        <v>0</v>
      </c>
      <c r="BA63" s="158">
        <f>+N63*$D63*(-OP!AF11)</f>
        <v>0</v>
      </c>
      <c r="BB63" s="158">
        <f>+O63*$D63*(-OP!AG11)</f>
        <v>0</v>
      </c>
      <c r="BC63" s="158">
        <f>+P63*$D63*(-OP!AH11)</f>
        <v>0</v>
      </c>
      <c r="BD63" s="158">
        <f>+Q63*$D63*(-OP!AI11)</f>
        <v>0</v>
      </c>
      <c r="BE63" s="158">
        <f>+R63*$D63*(-OP!AJ11)</f>
        <v>0</v>
      </c>
    </row>
    <row r="64" spans="2:57">
      <c r="B64" s="162" t="str">
        <f t="shared" si="36"/>
        <v>Anuncis locals</v>
      </c>
      <c r="C64" s="195">
        <f t="shared" si="37"/>
        <v>240</v>
      </c>
      <c r="D64" s="222">
        <f>+D46+D46*OP!G12</f>
        <v>21.224160000000001</v>
      </c>
      <c r="E64" s="195">
        <f t="shared" si="38"/>
        <v>5093.7983999999997</v>
      </c>
      <c r="F64" s="133"/>
      <c r="G64" s="158">
        <f>+OP!AR49</f>
        <v>20</v>
      </c>
      <c r="H64" s="158">
        <f>+OP!AS49</f>
        <v>20</v>
      </c>
      <c r="I64" s="158">
        <f>+OP!AT49</f>
        <v>20</v>
      </c>
      <c r="J64" s="158">
        <f>+OP!AU49</f>
        <v>20</v>
      </c>
      <c r="K64" s="158">
        <f>+OP!AV49</f>
        <v>20</v>
      </c>
      <c r="L64" s="158">
        <f>+OP!AW49</f>
        <v>20</v>
      </c>
      <c r="M64" s="158">
        <f>+OP!AX49</f>
        <v>20</v>
      </c>
      <c r="N64" s="158">
        <f>+OP!AY49</f>
        <v>20</v>
      </c>
      <c r="O64" s="158">
        <f>+OP!AZ49</f>
        <v>20</v>
      </c>
      <c r="P64" s="158">
        <f>+OP!BA49</f>
        <v>20</v>
      </c>
      <c r="Q64" s="158">
        <f>+OP!BB49</f>
        <v>20</v>
      </c>
      <c r="R64" s="158">
        <f>+OP!BC49</f>
        <v>20</v>
      </c>
      <c r="T64" s="158">
        <f>+G64*$D64*(100%-OP!Y12)</f>
        <v>424.48320000000001</v>
      </c>
      <c r="U64" s="158">
        <f>+H64*$D64*(100%-OP!Z12)</f>
        <v>424.48320000000001</v>
      </c>
      <c r="V64" s="158">
        <f>+I64*$D64*(100%-OP!AA12)</f>
        <v>424.48320000000001</v>
      </c>
      <c r="W64" s="158">
        <f>+J64*$D64*(100%-OP!AB12)</f>
        <v>424.48320000000001</v>
      </c>
      <c r="X64" s="158">
        <f>+K64*$D64*(100%-OP!AC12)</f>
        <v>424.48320000000001</v>
      </c>
      <c r="Y64" s="158">
        <f>+L64*$D64*(100%-OP!AD12)</f>
        <v>424.48320000000001</v>
      </c>
      <c r="Z64" s="158">
        <f>+M64*$D64*(100%-OP!AE12)</f>
        <v>424.48320000000001</v>
      </c>
      <c r="AA64" s="158">
        <f>+N64*$D64*(100%-OP!AF12)</f>
        <v>424.48320000000001</v>
      </c>
      <c r="AB64" s="158">
        <f>+O64*$D64*(100%-OP!AG12)</f>
        <v>424.48320000000001</v>
      </c>
      <c r="AC64" s="158">
        <f>+P64*$D64*(100%-OP!AH12)</f>
        <v>424.48320000000001</v>
      </c>
      <c r="AD64" s="158">
        <f>+Q64*$D64*(100%-OP!AI12)</f>
        <v>424.48320000000001</v>
      </c>
      <c r="AE64" s="158">
        <f>+R64*$D64*(100%-OP!AJ12)</f>
        <v>424.48320000000001</v>
      </c>
      <c r="AG64" s="158">
        <f>+T64*OP!$T12*OP!$U12</f>
        <v>0</v>
      </c>
      <c r="AH64" s="158">
        <f>+U64*OP!$T12*OP!$U12</f>
        <v>0</v>
      </c>
      <c r="AI64" s="158">
        <f>+V64*OP!$T12*OP!$U12</f>
        <v>0</v>
      </c>
      <c r="AJ64" s="158">
        <f>+W64*OP!$T12*OP!$U12</f>
        <v>0</v>
      </c>
      <c r="AK64" s="158">
        <f>+X64*OP!$T12*OP!$U12</f>
        <v>0</v>
      </c>
      <c r="AL64" s="158">
        <f>+Y64*OP!$T12*OP!$U12</f>
        <v>0</v>
      </c>
      <c r="AM64" s="158">
        <f>+Z64*OP!$T12*OP!$U12</f>
        <v>0</v>
      </c>
      <c r="AN64" s="158">
        <f>+AA64*OP!$T12*OP!$U12</f>
        <v>0</v>
      </c>
      <c r="AO64" s="158">
        <f>+AB64*OP!$T12*OP!$U12</f>
        <v>0</v>
      </c>
      <c r="AP64" s="158">
        <f>+AC64*OP!$T12*OP!$U12</f>
        <v>0</v>
      </c>
      <c r="AQ64" s="158">
        <f>+AD64*OP!$T12*OP!$U12</f>
        <v>0</v>
      </c>
      <c r="AR64" s="158">
        <f>+AE64*OP!$T12*OP!$U12</f>
        <v>0</v>
      </c>
      <c r="AT64" s="158">
        <f>+G64*$D64*(-OP!Y12)</f>
        <v>0</v>
      </c>
      <c r="AU64" s="158">
        <f>+H64*$D64*(-OP!Z12)</f>
        <v>0</v>
      </c>
      <c r="AV64" s="158">
        <f>+I64*$D64*(-OP!AA12)</f>
        <v>0</v>
      </c>
      <c r="AW64" s="158">
        <f>+J64*$D64*(-OP!AB12)</f>
        <v>0</v>
      </c>
      <c r="AX64" s="158">
        <f>+K64*$D64*(-OP!AC12)</f>
        <v>0</v>
      </c>
      <c r="AY64" s="158">
        <f>+L64*$D64*(-OP!AD12)</f>
        <v>0</v>
      </c>
      <c r="AZ64" s="158">
        <f>+M64*$D64*(-OP!AE12)</f>
        <v>0</v>
      </c>
      <c r="BA64" s="158">
        <f>+N64*$D64*(-OP!AF12)</f>
        <v>0</v>
      </c>
      <c r="BB64" s="158">
        <f>+O64*$D64*(-OP!AG12)</f>
        <v>0</v>
      </c>
      <c r="BC64" s="158">
        <f>+P64*$D64*(-OP!AH12)</f>
        <v>0</v>
      </c>
      <c r="BD64" s="158">
        <f>+Q64*$D64*(-OP!AI12)</f>
        <v>0</v>
      </c>
      <c r="BE64" s="158">
        <f>+R64*$D64*(-OP!AJ12)</f>
        <v>0</v>
      </c>
    </row>
    <row r="65" spans="2:57">
      <c r="B65" s="162" t="str">
        <f t="shared" si="36"/>
        <v>Nom Producte/Servei 4</v>
      </c>
      <c r="C65" s="195">
        <f t="shared" si="37"/>
        <v>0</v>
      </c>
      <c r="D65" s="222">
        <f>+D47+D47*OP!G13</f>
        <v>5.3060400000000001E-2</v>
      </c>
      <c r="E65" s="195">
        <f t="shared" si="38"/>
        <v>0</v>
      </c>
      <c r="F65" s="133"/>
      <c r="G65" s="158">
        <f>+OP!AR50</f>
        <v>0</v>
      </c>
      <c r="H65" s="158">
        <f>+OP!AS50</f>
        <v>0</v>
      </c>
      <c r="I65" s="158">
        <f>+OP!AT50</f>
        <v>0</v>
      </c>
      <c r="J65" s="158">
        <f>+OP!AU50</f>
        <v>0</v>
      </c>
      <c r="K65" s="158">
        <f>+OP!AV50</f>
        <v>0</v>
      </c>
      <c r="L65" s="158">
        <f>+OP!AW50</f>
        <v>0</v>
      </c>
      <c r="M65" s="158">
        <f>+OP!AX50</f>
        <v>0</v>
      </c>
      <c r="N65" s="158">
        <f>+OP!AY50</f>
        <v>0</v>
      </c>
      <c r="O65" s="158">
        <f>+OP!AZ50</f>
        <v>0</v>
      </c>
      <c r="P65" s="158">
        <f>+OP!BA50</f>
        <v>0</v>
      </c>
      <c r="Q65" s="158">
        <f>+OP!BB50</f>
        <v>0</v>
      </c>
      <c r="R65" s="158">
        <f>+OP!BC50</f>
        <v>0</v>
      </c>
      <c r="T65" s="158">
        <f>+G65*$D65*(100%-OP!Y13)</f>
        <v>0</v>
      </c>
      <c r="U65" s="158">
        <f>+H65*$D65*(100%-OP!Z13)</f>
        <v>0</v>
      </c>
      <c r="V65" s="158">
        <f>+I65*$D65*(100%-OP!AA13)</f>
        <v>0</v>
      </c>
      <c r="W65" s="158">
        <f>+J65*$D65*(100%-OP!AB13)</f>
        <v>0</v>
      </c>
      <c r="X65" s="158">
        <f>+K65*$D65*(100%-OP!AC13)</f>
        <v>0</v>
      </c>
      <c r="Y65" s="158">
        <f>+L65*$D65*(100%-OP!AD13)</f>
        <v>0</v>
      </c>
      <c r="Z65" s="158">
        <f>+M65*$D65*(100%-OP!AE13)</f>
        <v>0</v>
      </c>
      <c r="AA65" s="158">
        <f>+N65*$D65*(100%-OP!AF13)</f>
        <v>0</v>
      </c>
      <c r="AB65" s="158">
        <f>+O65*$D65*(100%-OP!AG13)</f>
        <v>0</v>
      </c>
      <c r="AC65" s="158">
        <f>+P65*$D65*(100%-OP!AH13)</f>
        <v>0</v>
      </c>
      <c r="AD65" s="158">
        <f>+Q65*$D65*(100%-OP!AI13)</f>
        <v>0</v>
      </c>
      <c r="AE65" s="158">
        <f>+R65*$D65*(100%-OP!AJ13)</f>
        <v>0</v>
      </c>
      <c r="AG65" s="158">
        <f>+T65*OP!$T13*OP!$U13</f>
        <v>0</v>
      </c>
      <c r="AH65" s="158">
        <f>+U65*OP!$T13*OP!$U13</f>
        <v>0</v>
      </c>
      <c r="AI65" s="158">
        <f>+V65*OP!$T13*OP!$U13</f>
        <v>0</v>
      </c>
      <c r="AJ65" s="158">
        <f>+W65*OP!$T13*OP!$U13</f>
        <v>0</v>
      </c>
      <c r="AK65" s="158">
        <f>+X65*OP!$T13*OP!$U13</f>
        <v>0</v>
      </c>
      <c r="AL65" s="158">
        <f>+Y65*OP!$T13*OP!$U13</f>
        <v>0</v>
      </c>
      <c r="AM65" s="158">
        <f>+Z65*OP!$T13*OP!$U13</f>
        <v>0</v>
      </c>
      <c r="AN65" s="158">
        <f>+AA65*OP!$T13*OP!$U13</f>
        <v>0</v>
      </c>
      <c r="AO65" s="158">
        <f>+AB65*OP!$T13*OP!$U13</f>
        <v>0</v>
      </c>
      <c r="AP65" s="158">
        <f>+AC65*OP!$T13*OP!$U13</f>
        <v>0</v>
      </c>
      <c r="AQ65" s="158">
        <f>+AD65*OP!$T13*OP!$U13</f>
        <v>0</v>
      </c>
      <c r="AR65" s="158">
        <f>+AE65*OP!$T13*OP!$U13</f>
        <v>0</v>
      </c>
      <c r="AT65" s="158">
        <f>+G65*$D65*(-OP!Y13)</f>
        <v>0</v>
      </c>
      <c r="AU65" s="158">
        <f>+H65*$D65*(-OP!Z13)</f>
        <v>0</v>
      </c>
      <c r="AV65" s="158">
        <f>+I65*$D65*(-OP!AA13)</f>
        <v>0</v>
      </c>
      <c r="AW65" s="158">
        <f>+J65*$D65*(-OP!AB13)</f>
        <v>0</v>
      </c>
      <c r="AX65" s="158">
        <f>+K65*$D65*(-OP!AC13)</f>
        <v>0</v>
      </c>
      <c r="AY65" s="158">
        <f>+L65*$D65*(-OP!AD13)</f>
        <v>0</v>
      </c>
      <c r="AZ65" s="158">
        <f>+M65*$D65*(-OP!AE13)</f>
        <v>0</v>
      </c>
      <c r="BA65" s="158">
        <f>+N65*$D65*(-OP!AF13)</f>
        <v>0</v>
      </c>
      <c r="BB65" s="158">
        <f>+O65*$D65*(-OP!AG13)</f>
        <v>0</v>
      </c>
      <c r="BC65" s="158">
        <f>+P65*$D65*(-OP!AH13)</f>
        <v>0</v>
      </c>
      <c r="BD65" s="158">
        <f>+Q65*$D65*(-OP!AI13)</f>
        <v>0</v>
      </c>
      <c r="BE65" s="158">
        <f>+R65*$D65*(-OP!AJ13)</f>
        <v>0</v>
      </c>
    </row>
    <row r="66" spans="2:57">
      <c r="B66" s="162" t="str">
        <f t="shared" si="36"/>
        <v>Nom Producte/Servei 5</v>
      </c>
      <c r="C66" s="195">
        <f t="shared" si="37"/>
        <v>0</v>
      </c>
      <c r="D66" s="222">
        <f>+D48+D48*OP!G14</f>
        <v>0</v>
      </c>
      <c r="E66" s="195">
        <f t="shared" si="38"/>
        <v>0</v>
      </c>
      <c r="F66" s="133"/>
      <c r="G66" s="158">
        <f>+OP!AR51</f>
        <v>0</v>
      </c>
      <c r="H66" s="158">
        <f>+OP!AS51</f>
        <v>0</v>
      </c>
      <c r="I66" s="158">
        <f>+OP!AT51</f>
        <v>0</v>
      </c>
      <c r="J66" s="158">
        <f>+OP!AU51</f>
        <v>0</v>
      </c>
      <c r="K66" s="158">
        <f>+OP!AV51</f>
        <v>0</v>
      </c>
      <c r="L66" s="158">
        <f>+OP!AW51</f>
        <v>0</v>
      </c>
      <c r="M66" s="158">
        <f>+OP!AX51</f>
        <v>0</v>
      </c>
      <c r="N66" s="158">
        <f>+OP!AY51</f>
        <v>0</v>
      </c>
      <c r="O66" s="158">
        <f>+OP!AZ51</f>
        <v>0</v>
      </c>
      <c r="P66" s="158">
        <f>+OP!BA51</f>
        <v>0</v>
      </c>
      <c r="Q66" s="158">
        <f>+OP!BB51</f>
        <v>0</v>
      </c>
      <c r="R66" s="158">
        <f>+OP!BC51</f>
        <v>0</v>
      </c>
      <c r="T66" s="158">
        <f>+G66*$D66*(100%-OP!Y14)</f>
        <v>0</v>
      </c>
      <c r="U66" s="158">
        <f>+H66*$D66*(100%-OP!Z14)</f>
        <v>0</v>
      </c>
      <c r="V66" s="158">
        <f>+I66*$D66*(100%-OP!AA14)</f>
        <v>0</v>
      </c>
      <c r="W66" s="158">
        <f>+J66*$D66*(100%-OP!AB14)</f>
        <v>0</v>
      </c>
      <c r="X66" s="158">
        <f>+K66*$D66*(100%-OP!AC14)</f>
        <v>0</v>
      </c>
      <c r="Y66" s="158">
        <f>+L66*$D66*(100%-OP!AD14)</f>
        <v>0</v>
      </c>
      <c r="Z66" s="158">
        <f>+M66*$D66*(100%-OP!AE14)</f>
        <v>0</v>
      </c>
      <c r="AA66" s="158">
        <f>+N66*$D66*(100%-OP!AF14)</f>
        <v>0</v>
      </c>
      <c r="AB66" s="158">
        <f>+O66*$D66*(100%-OP!AG14)</f>
        <v>0</v>
      </c>
      <c r="AC66" s="158">
        <f>+P66*$D66*(100%-OP!AH14)</f>
        <v>0</v>
      </c>
      <c r="AD66" s="158">
        <f>+Q66*$D66*(100%-OP!AI14)</f>
        <v>0</v>
      </c>
      <c r="AE66" s="158">
        <f>+R66*$D66*(100%-OP!AJ14)</f>
        <v>0</v>
      </c>
      <c r="AG66" s="158">
        <f>+T66*OP!$T14*OP!$U14</f>
        <v>0</v>
      </c>
      <c r="AH66" s="158">
        <f>+U66*OP!$T14*OP!$U14</f>
        <v>0</v>
      </c>
      <c r="AI66" s="158">
        <f>+V66*OP!$T14*OP!$U14</f>
        <v>0</v>
      </c>
      <c r="AJ66" s="158">
        <f>+W66*OP!$T14*OP!$U14</f>
        <v>0</v>
      </c>
      <c r="AK66" s="158">
        <f>+X66*OP!$T14*OP!$U14</f>
        <v>0</v>
      </c>
      <c r="AL66" s="158">
        <f>+Y66*OP!$T14*OP!$U14</f>
        <v>0</v>
      </c>
      <c r="AM66" s="158">
        <f>+Z66*OP!$T14*OP!$U14</f>
        <v>0</v>
      </c>
      <c r="AN66" s="158">
        <f>+AA66*OP!$T14*OP!$U14</f>
        <v>0</v>
      </c>
      <c r="AO66" s="158">
        <f>+AB66*OP!$T14*OP!$U14</f>
        <v>0</v>
      </c>
      <c r="AP66" s="158">
        <f>+AC66*OP!$T14*OP!$U14</f>
        <v>0</v>
      </c>
      <c r="AQ66" s="158">
        <f>+AD66*OP!$T14*OP!$U14</f>
        <v>0</v>
      </c>
      <c r="AR66" s="158">
        <f>+AE66*OP!$T14*OP!$U14</f>
        <v>0</v>
      </c>
      <c r="AT66" s="158">
        <f>+G66*$D66*(-OP!Y14)</f>
        <v>0</v>
      </c>
      <c r="AU66" s="158">
        <f>+H66*$D66*(-OP!Z14)</f>
        <v>0</v>
      </c>
      <c r="AV66" s="158">
        <f>+I66*$D66*(-OP!AA14)</f>
        <v>0</v>
      </c>
      <c r="AW66" s="158">
        <f>+J66*$D66*(-OP!AB14)</f>
        <v>0</v>
      </c>
      <c r="AX66" s="158">
        <f>+K66*$D66*(-OP!AC14)</f>
        <v>0</v>
      </c>
      <c r="AY66" s="158">
        <f>+L66*$D66*(-OP!AD14)</f>
        <v>0</v>
      </c>
      <c r="AZ66" s="158">
        <f>+M66*$D66*(-OP!AE14)</f>
        <v>0</v>
      </c>
      <c r="BA66" s="158">
        <f>+N66*$D66*(-OP!AF14)</f>
        <v>0</v>
      </c>
      <c r="BB66" s="158">
        <f>+O66*$D66*(-OP!AG14)</f>
        <v>0</v>
      </c>
      <c r="BC66" s="158">
        <f>+P66*$D66*(-OP!AH14)</f>
        <v>0</v>
      </c>
      <c r="BD66" s="158">
        <f>+Q66*$D66*(-OP!AI14)</f>
        <v>0</v>
      </c>
      <c r="BE66" s="158">
        <f>+R66*$D66*(-OP!AJ14)</f>
        <v>0</v>
      </c>
    </row>
    <row r="67" spans="2:57">
      <c r="B67" s="162" t="str">
        <f t="shared" si="36"/>
        <v>Nom Producte/Servei 6</v>
      </c>
      <c r="C67" s="195">
        <f t="shared" si="37"/>
        <v>0</v>
      </c>
      <c r="D67" s="222">
        <f>+D49+D49*OP!G15</f>
        <v>0</v>
      </c>
      <c r="E67" s="195">
        <f t="shared" si="38"/>
        <v>0</v>
      </c>
      <c r="F67" s="133"/>
      <c r="G67" s="158">
        <f>+OP!AR52</f>
        <v>0</v>
      </c>
      <c r="H67" s="158">
        <f>+OP!AS52</f>
        <v>0</v>
      </c>
      <c r="I67" s="158">
        <f>+OP!AT52</f>
        <v>0</v>
      </c>
      <c r="J67" s="158">
        <f>+OP!AU52</f>
        <v>0</v>
      </c>
      <c r="K67" s="158">
        <f>+OP!AV52</f>
        <v>0</v>
      </c>
      <c r="L67" s="158">
        <f>+OP!AW52</f>
        <v>0</v>
      </c>
      <c r="M67" s="158">
        <f>+OP!AX52</f>
        <v>0</v>
      </c>
      <c r="N67" s="158">
        <f>+OP!AY52</f>
        <v>0</v>
      </c>
      <c r="O67" s="158">
        <f>+OP!AZ52</f>
        <v>0</v>
      </c>
      <c r="P67" s="158">
        <f>+OP!BA52</f>
        <v>0</v>
      </c>
      <c r="Q67" s="158">
        <f>+OP!BB52</f>
        <v>0</v>
      </c>
      <c r="R67" s="158">
        <f>+OP!BC52</f>
        <v>0</v>
      </c>
      <c r="T67" s="158">
        <f>+G67*$D67*(100%-OP!Y15)</f>
        <v>0</v>
      </c>
      <c r="U67" s="158">
        <f>+H67*$D67*(100%-OP!Z15)</f>
        <v>0</v>
      </c>
      <c r="V67" s="158">
        <f>+I67*$D67*(100%-OP!AA15)</f>
        <v>0</v>
      </c>
      <c r="W67" s="158">
        <f>+J67*$D67*(100%-OP!AB15)</f>
        <v>0</v>
      </c>
      <c r="X67" s="158">
        <f>+K67*$D67*(100%-OP!AC15)</f>
        <v>0</v>
      </c>
      <c r="Y67" s="158">
        <f>+L67*$D67*(100%-OP!AD15)</f>
        <v>0</v>
      </c>
      <c r="Z67" s="158">
        <f>+M67*$D67*(100%-OP!AE15)</f>
        <v>0</v>
      </c>
      <c r="AA67" s="158">
        <f>+N67*$D67*(100%-OP!AF15)</f>
        <v>0</v>
      </c>
      <c r="AB67" s="158">
        <f>+O67*$D67*(100%-OP!AG15)</f>
        <v>0</v>
      </c>
      <c r="AC67" s="158">
        <f>+P67*$D67*(100%-OP!AH15)</f>
        <v>0</v>
      </c>
      <c r="AD67" s="158">
        <f>+Q67*$D67*(100%-OP!AI15)</f>
        <v>0</v>
      </c>
      <c r="AE67" s="158">
        <f>+R67*$D67*(100%-OP!AJ15)</f>
        <v>0</v>
      </c>
      <c r="AG67" s="158">
        <f>+T67*OP!$T15*OP!$U15</f>
        <v>0</v>
      </c>
      <c r="AH67" s="158">
        <f>+U67*OP!$T15*OP!$U15</f>
        <v>0</v>
      </c>
      <c r="AI67" s="158">
        <f>+V67*OP!$T15*OP!$U15</f>
        <v>0</v>
      </c>
      <c r="AJ67" s="158">
        <f>+W67*OP!$T15*OP!$U15</f>
        <v>0</v>
      </c>
      <c r="AK67" s="158">
        <f>+X67*OP!$T15*OP!$U15</f>
        <v>0</v>
      </c>
      <c r="AL67" s="158">
        <f>+Y67*OP!$T15*OP!$U15</f>
        <v>0</v>
      </c>
      <c r="AM67" s="158">
        <f>+Z67*OP!$T15*OP!$U15</f>
        <v>0</v>
      </c>
      <c r="AN67" s="158">
        <f>+AA67*OP!$T15*OP!$U15</f>
        <v>0</v>
      </c>
      <c r="AO67" s="158">
        <f>+AB67*OP!$T15*OP!$U15</f>
        <v>0</v>
      </c>
      <c r="AP67" s="158">
        <f>+AC67*OP!$T15*OP!$U15</f>
        <v>0</v>
      </c>
      <c r="AQ67" s="158">
        <f>+AD67*OP!$T15*OP!$U15</f>
        <v>0</v>
      </c>
      <c r="AR67" s="158">
        <f>+AE67*OP!$T15*OP!$U15</f>
        <v>0</v>
      </c>
      <c r="AT67" s="158">
        <f>+G67*$D67*(-OP!Y15)</f>
        <v>0</v>
      </c>
      <c r="AU67" s="158">
        <f>+H67*$D67*(-OP!Z15)</f>
        <v>0</v>
      </c>
      <c r="AV67" s="158">
        <f>+I67*$D67*(-OP!AA15)</f>
        <v>0</v>
      </c>
      <c r="AW67" s="158">
        <f>+J67*$D67*(-OP!AB15)</f>
        <v>0</v>
      </c>
      <c r="AX67" s="158">
        <f>+K67*$D67*(-OP!AC15)</f>
        <v>0</v>
      </c>
      <c r="AY67" s="158">
        <f>+L67*$D67*(-OP!AD15)</f>
        <v>0</v>
      </c>
      <c r="AZ67" s="158">
        <f>+M67*$D67*(-OP!AE15)</f>
        <v>0</v>
      </c>
      <c r="BA67" s="158">
        <f>+N67*$D67*(-OP!AF15)</f>
        <v>0</v>
      </c>
      <c r="BB67" s="158">
        <f>+O67*$D67*(-OP!AG15)</f>
        <v>0</v>
      </c>
      <c r="BC67" s="158">
        <f>+P67*$D67*(-OP!AH15)</f>
        <v>0</v>
      </c>
      <c r="BD67" s="158">
        <f>+Q67*$D67*(-OP!AI15)</f>
        <v>0</v>
      </c>
      <c r="BE67" s="158">
        <f>+R67*$D67*(-OP!AJ15)</f>
        <v>0</v>
      </c>
    </row>
    <row r="68" spans="2:57">
      <c r="B68" s="162" t="str">
        <f t="shared" si="36"/>
        <v>Nom Producte/Servei 7</v>
      </c>
      <c r="C68" s="195">
        <f t="shared" si="37"/>
        <v>0</v>
      </c>
      <c r="D68" s="222">
        <f>+D50+D50*OP!G16</f>
        <v>0</v>
      </c>
      <c r="E68" s="195">
        <f t="shared" si="38"/>
        <v>0</v>
      </c>
      <c r="F68" s="133"/>
      <c r="G68" s="158">
        <f>+OP!AR53</f>
        <v>0</v>
      </c>
      <c r="H68" s="158">
        <f>+OP!AS53</f>
        <v>0</v>
      </c>
      <c r="I68" s="158">
        <f>+OP!AT53</f>
        <v>0</v>
      </c>
      <c r="J68" s="158">
        <f>+OP!AU53</f>
        <v>0</v>
      </c>
      <c r="K68" s="158">
        <f>+OP!AV53</f>
        <v>0</v>
      </c>
      <c r="L68" s="158">
        <f>+OP!AW53</f>
        <v>0</v>
      </c>
      <c r="M68" s="158">
        <f>+OP!AX53</f>
        <v>0</v>
      </c>
      <c r="N68" s="158">
        <f>+OP!AY53</f>
        <v>0</v>
      </c>
      <c r="O68" s="158">
        <f>+OP!AZ53</f>
        <v>0</v>
      </c>
      <c r="P68" s="158">
        <f>+OP!BA53</f>
        <v>0</v>
      </c>
      <c r="Q68" s="158">
        <f>+OP!BB53</f>
        <v>0</v>
      </c>
      <c r="R68" s="158">
        <f>+OP!BC53</f>
        <v>0</v>
      </c>
      <c r="T68" s="158">
        <f>+G68*$D68*(100%-OP!Y16)</f>
        <v>0</v>
      </c>
      <c r="U68" s="158">
        <f>+H68*$D68*(100%-OP!Z16)</f>
        <v>0</v>
      </c>
      <c r="V68" s="158">
        <f>+I68*$D68*(100%-OP!AA16)</f>
        <v>0</v>
      </c>
      <c r="W68" s="158">
        <f>+J68*$D68*(100%-OP!AB16)</f>
        <v>0</v>
      </c>
      <c r="X68" s="158">
        <f>+K68*$D68*(100%-OP!AC16)</f>
        <v>0</v>
      </c>
      <c r="Y68" s="158">
        <f>+L68*$D68*(100%-OP!AD16)</f>
        <v>0</v>
      </c>
      <c r="Z68" s="158">
        <f>+M68*$D68*(100%-OP!AE16)</f>
        <v>0</v>
      </c>
      <c r="AA68" s="158">
        <f>+N68*$D68*(100%-OP!AF16)</f>
        <v>0</v>
      </c>
      <c r="AB68" s="158">
        <f>+O68*$D68*(100%-OP!AG16)</f>
        <v>0</v>
      </c>
      <c r="AC68" s="158">
        <f>+P68*$D68*(100%-OP!AH16)</f>
        <v>0</v>
      </c>
      <c r="AD68" s="158">
        <f>+Q68*$D68*(100%-OP!AI16)</f>
        <v>0</v>
      </c>
      <c r="AE68" s="158">
        <f>+R68*$D68*(100%-OP!AJ16)</f>
        <v>0</v>
      </c>
      <c r="AG68" s="158">
        <f>+T68*OP!$T16*OP!$U16</f>
        <v>0</v>
      </c>
      <c r="AH68" s="158">
        <f>+U68*OP!$T16*OP!$U16</f>
        <v>0</v>
      </c>
      <c r="AI68" s="158">
        <f>+V68*OP!$T16*OP!$U16</f>
        <v>0</v>
      </c>
      <c r="AJ68" s="158">
        <f>+W68*OP!$T16*OP!$U16</f>
        <v>0</v>
      </c>
      <c r="AK68" s="158">
        <f>+X68*OP!$T16*OP!$U16</f>
        <v>0</v>
      </c>
      <c r="AL68" s="158">
        <f>+Y68*OP!$T16*OP!$U16</f>
        <v>0</v>
      </c>
      <c r="AM68" s="158">
        <f>+Z68*OP!$T16*OP!$U16</f>
        <v>0</v>
      </c>
      <c r="AN68" s="158">
        <f>+AA68*OP!$T16*OP!$U16</f>
        <v>0</v>
      </c>
      <c r="AO68" s="158">
        <f>+AB68*OP!$T16*OP!$U16</f>
        <v>0</v>
      </c>
      <c r="AP68" s="158">
        <f>+AC68*OP!$T16*OP!$U16</f>
        <v>0</v>
      </c>
      <c r="AQ68" s="158">
        <f>+AD68*OP!$T16*OP!$U16</f>
        <v>0</v>
      </c>
      <c r="AR68" s="158">
        <f>+AE68*OP!$T16*OP!$U16</f>
        <v>0</v>
      </c>
      <c r="AT68" s="158">
        <f>+G68*$D68*(-OP!Y16)</f>
        <v>0</v>
      </c>
      <c r="AU68" s="158">
        <f>+H68*$D68*(-OP!Z16)</f>
        <v>0</v>
      </c>
      <c r="AV68" s="158">
        <f>+I68*$D68*(-OP!AA16)</f>
        <v>0</v>
      </c>
      <c r="AW68" s="158">
        <f>+J68*$D68*(-OP!AB16)</f>
        <v>0</v>
      </c>
      <c r="AX68" s="158">
        <f>+K68*$D68*(-OP!AC16)</f>
        <v>0</v>
      </c>
      <c r="AY68" s="158">
        <f>+L68*$D68*(-OP!AD16)</f>
        <v>0</v>
      </c>
      <c r="AZ68" s="158">
        <f>+M68*$D68*(-OP!AE16)</f>
        <v>0</v>
      </c>
      <c r="BA68" s="158">
        <f>+N68*$D68*(-OP!AF16)</f>
        <v>0</v>
      </c>
      <c r="BB68" s="158">
        <f>+O68*$D68*(-OP!AG16)</f>
        <v>0</v>
      </c>
      <c r="BC68" s="158">
        <f>+P68*$D68*(-OP!AH16)</f>
        <v>0</v>
      </c>
      <c r="BD68" s="158">
        <f>+Q68*$D68*(-OP!AI16)</f>
        <v>0</v>
      </c>
      <c r="BE68" s="158">
        <f>+R68*$D68*(-OP!AJ16)</f>
        <v>0</v>
      </c>
    </row>
    <row r="69" spans="2:57">
      <c r="B69" s="162" t="str">
        <f t="shared" si="36"/>
        <v>Nom Producte/Servei 8</v>
      </c>
      <c r="C69" s="195">
        <f t="shared" si="37"/>
        <v>0</v>
      </c>
      <c r="D69" s="222">
        <f>+D51+D51*OP!G17</f>
        <v>0</v>
      </c>
      <c r="E69" s="195">
        <f t="shared" si="38"/>
        <v>0</v>
      </c>
      <c r="F69" s="133"/>
      <c r="G69" s="158">
        <f>+OP!AR54</f>
        <v>0</v>
      </c>
      <c r="H69" s="158">
        <f>+OP!AS54</f>
        <v>0</v>
      </c>
      <c r="I69" s="158">
        <f>+OP!AT54</f>
        <v>0</v>
      </c>
      <c r="J69" s="158">
        <f>+OP!AU54</f>
        <v>0</v>
      </c>
      <c r="K69" s="158">
        <f>+OP!AV54</f>
        <v>0</v>
      </c>
      <c r="L69" s="158">
        <f>+OP!AW54</f>
        <v>0</v>
      </c>
      <c r="M69" s="158">
        <f>+OP!AX54</f>
        <v>0</v>
      </c>
      <c r="N69" s="158">
        <f>+OP!AY54</f>
        <v>0</v>
      </c>
      <c r="O69" s="158">
        <f>+OP!AZ54</f>
        <v>0</v>
      </c>
      <c r="P69" s="158">
        <f>+OP!BA54</f>
        <v>0</v>
      </c>
      <c r="Q69" s="158">
        <f>+OP!BB54</f>
        <v>0</v>
      </c>
      <c r="R69" s="158">
        <f>+OP!BC54</f>
        <v>0</v>
      </c>
      <c r="T69" s="158">
        <f>+G69*$D69*(100%-OP!Y17)</f>
        <v>0</v>
      </c>
      <c r="U69" s="158">
        <f>+H69*$D69*(100%-OP!Z17)</f>
        <v>0</v>
      </c>
      <c r="V69" s="158">
        <f>+I69*$D69*(100%-OP!AA17)</f>
        <v>0</v>
      </c>
      <c r="W69" s="158">
        <f>+J69*$D69*(100%-OP!AB17)</f>
        <v>0</v>
      </c>
      <c r="X69" s="158">
        <f>+K69*$D69*(100%-OP!AC17)</f>
        <v>0</v>
      </c>
      <c r="Y69" s="158">
        <f>+L69*$D69*(100%-OP!AD17)</f>
        <v>0</v>
      </c>
      <c r="Z69" s="158">
        <f>+M69*$D69*(100%-OP!AE17)</f>
        <v>0</v>
      </c>
      <c r="AA69" s="158">
        <f>+N69*$D69*(100%-OP!AF17)</f>
        <v>0</v>
      </c>
      <c r="AB69" s="158">
        <f>+O69*$D69*(100%-OP!AG17)</f>
        <v>0</v>
      </c>
      <c r="AC69" s="158">
        <f>+P69*$D69*(100%-OP!AH17)</f>
        <v>0</v>
      </c>
      <c r="AD69" s="158">
        <f>+Q69*$D69*(100%-OP!AI17)</f>
        <v>0</v>
      </c>
      <c r="AE69" s="158">
        <f>+R69*$D69*(100%-OP!AJ17)</f>
        <v>0</v>
      </c>
      <c r="AG69" s="158">
        <f>+T69*OP!$T17*OP!$U17</f>
        <v>0</v>
      </c>
      <c r="AH69" s="158">
        <f>+U69*OP!$T17*OP!$U17</f>
        <v>0</v>
      </c>
      <c r="AI69" s="158">
        <f>+V69*OP!$T17*OP!$U17</f>
        <v>0</v>
      </c>
      <c r="AJ69" s="158">
        <f>+W69*OP!$T17*OP!$U17</f>
        <v>0</v>
      </c>
      <c r="AK69" s="158">
        <f>+X69*OP!$T17*OP!$U17</f>
        <v>0</v>
      </c>
      <c r="AL69" s="158">
        <f>+Y69*OP!$T17*OP!$U17</f>
        <v>0</v>
      </c>
      <c r="AM69" s="158">
        <f>+Z69*OP!$T17*OP!$U17</f>
        <v>0</v>
      </c>
      <c r="AN69" s="158">
        <f>+AA69*OP!$T17*OP!$U17</f>
        <v>0</v>
      </c>
      <c r="AO69" s="158">
        <f>+AB69*OP!$T17*OP!$U17</f>
        <v>0</v>
      </c>
      <c r="AP69" s="158">
        <f>+AC69*OP!$T17*OP!$U17</f>
        <v>0</v>
      </c>
      <c r="AQ69" s="158">
        <f>+AD69*OP!$T17*OP!$U17</f>
        <v>0</v>
      </c>
      <c r="AR69" s="158">
        <f>+AE69*OP!$T17*OP!$U17</f>
        <v>0</v>
      </c>
      <c r="AT69" s="158">
        <f>+G69*$D69*(-OP!Y17)</f>
        <v>0</v>
      </c>
      <c r="AU69" s="158">
        <f>+H69*$D69*(-OP!Z17)</f>
        <v>0</v>
      </c>
      <c r="AV69" s="158">
        <f>+I69*$D69*(-OP!AA17)</f>
        <v>0</v>
      </c>
      <c r="AW69" s="158">
        <f>+J69*$D69*(-OP!AB17)</f>
        <v>0</v>
      </c>
      <c r="AX69" s="158">
        <f>+K69*$D69*(-OP!AC17)</f>
        <v>0</v>
      </c>
      <c r="AY69" s="158">
        <f>+L69*$D69*(-OP!AD17)</f>
        <v>0</v>
      </c>
      <c r="AZ69" s="158">
        <f>+M69*$D69*(-OP!AE17)</f>
        <v>0</v>
      </c>
      <c r="BA69" s="158">
        <f>+N69*$D69*(-OP!AF17)</f>
        <v>0</v>
      </c>
      <c r="BB69" s="158">
        <f>+O69*$D69*(-OP!AG17)</f>
        <v>0</v>
      </c>
      <c r="BC69" s="158">
        <f>+P69*$D69*(-OP!AH17)</f>
        <v>0</v>
      </c>
      <c r="BD69" s="158">
        <f>+Q69*$D69*(-OP!AI17)</f>
        <v>0</v>
      </c>
      <c r="BE69" s="158">
        <f>+R69*$D69*(-OP!AJ17)</f>
        <v>0</v>
      </c>
    </row>
    <row r="70" spans="2:57">
      <c r="B70" s="162" t="str">
        <f t="shared" si="36"/>
        <v>Nom Producte/Servei 9</v>
      </c>
      <c r="C70" s="195">
        <f t="shared" si="37"/>
        <v>0</v>
      </c>
      <c r="D70" s="222">
        <f>+D52+D52*OP!G18</f>
        <v>0</v>
      </c>
      <c r="E70" s="195">
        <f t="shared" si="38"/>
        <v>0</v>
      </c>
      <c r="F70" s="133"/>
      <c r="G70" s="158">
        <f>+OP!AR55</f>
        <v>0</v>
      </c>
      <c r="H70" s="158">
        <f>+OP!AS55</f>
        <v>0</v>
      </c>
      <c r="I70" s="158">
        <f>+OP!AT55</f>
        <v>0</v>
      </c>
      <c r="J70" s="158">
        <f>+OP!AU55</f>
        <v>0</v>
      </c>
      <c r="K70" s="158">
        <f>+OP!AV55</f>
        <v>0</v>
      </c>
      <c r="L70" s="158">
        <f>+OP!AW55</f>
        <v>0</v>
      </c>
      <c r="M70" s="158">
        <f>+OP!AX55</f>
        <v>0</v>
      </c>
      <c r="N70" s="158">
        <f>+OP!AY55</f>
        <v>0</v>
      </c>
      <c r="O70" s="158">
        <f>+OP!AZ55</f>
        <v>0</v>
      </c>
      <c r="P70" s="158">
        <f>+OP!BA55</f>
        <v>0</v>
      </c>
      <c r="Q70" s="158">
        <f>+OP!BB55</f>
        <v>0</v>
      </c>
      <c r="R70" s="158">
        <f>+OP!BC55</f>
        <v>0</v>
      </c>
      <c r="T70" s="158">
        <f>+G70*$D70*(100%-OP!Y18)</f>
        <v>0</v>
      </c>
      <c r="U70" s="158">
        <f>+H70*$D70*(100%-OP!Z18)</f>
        <v>0</v>
      </c>
      <c r="V70" s="158">
        <f>+I70*$D70*(100%-OP!AA18)</f>
        <v>0</v>
      </c>
      <c r="W70" s="158">
        <f>+J70*$D70*(100%-OP!AB18)</f>
        <v>0</v>
      </c>
      <c r="X70" s="158">
        <f>+K70*$D70*(100%-OP!AC18)</f>
        <v>0</v>
      </c>
      <c r="Y70" s="158">
        <f>+L70*$D70*(100%-OP!AD18)</f>
        <v>0</v>
      </c>
      <c r="Z70" s="158">
        <f>+M70*$D70*(100%-OP!AE18)</f>
        <v>0</v>
      </c>
      <c r="AA70" s="158">
        <f>+N70*$D70*(100%-OP!AF18)</f>
        <v>0</v>
      </c>
      <c r="AB70" s="158">
        <f>+O70*$D70*(100%-OP!AG18)</f>
        <v>0</v>
      </c>
      <c r="AC70" s="158">
        <f>+P70*$D70*(100%-OP!AH18)</f>
        <v>0</v>
      </c>
      <c r="AD70" s="158">
        <f>+Q70*$D70*(100%-OP!AI18)</f>
        <v>0</v>
      </c>
      <c r="AE70" s="158">
        <f>+R70*$D70*(100%-OP!AJ18)</f>
        <v>0</v>
      </c>
      <c r="AG70" s="158">
        <f>+T70*OP!$T18*OP!$U18</f>
        <v>0</v>
      </c>
      <c r="AH70" s="158">
        <f>+U70*OP!$T18*OP!$U18</f>
        <v>0</v>
      </c>
      <c r="AI70" s="158">
        <f>+V70*OP!$T18*OP!$U18</f>
        <v>0</v>
      </c>
      <c r="AJ70" s="158">
        <f>+W70*OP!$T18*OP!$U18</f>
        <v>0</v>
      </c>
      <c r="AK70" s="158">
        <f>+X70*OP!$T18*OP!$U18</f>
        <v>0</v>
      </c>
      <c r="AL70" s="158">
        <f>+Y70*OP!$T18*OP!$U18</f>
        <v>0</v>
      </c>
      <c r="AM70" s="158">
        <f>+Z70*OP!$T18*OP!$U18</f>
        <v>0</v>
      </c>
      <c r="AN70" s="158">
        <f>+AA70*OP!$T18*OP!$U18</f>
        <v>0</v>
      </c>
      <c r="AO70" s="158">
        <f>+AB70*OP!$T18*OP!$U18</f>
        <v>0</v>
      </c>
      <c r="AP70" s="158">
        <f>+AC70*OP!$T18*OP!$U18</f>
        <v>0</v>
      </c>
      <c r="AQ70" s="158">
        <f>+AD70*OP!$T18*OP!$U18</f>
        <v>0</v>
      </c>
      <c r="AR70" s="158">
        <f>+AE70*OP!$T18*OP!$U18</f>
        <v>0</v>
      </c>
      <c r="AT70" s="158">
        <f>+G70*$D70*(-OP!Y18)</f>
        <v>0</v>
      </c>
      <c r="AU70" s="158">
        <f>+H70*$D70*(-OP!Z18)</f>
        <v>0</v>
      </c>
      <c r="AV70" s="158">
        <f>+I70*$D70*(-OP!AA18)</f>
        <v>0</v>
      </c>
      <c r="AW70" s="158">
        <f>+J70*$D70*(-OP!AB18)</f>
        <v>0</v>
      </c>
      <c r="AX70" s="158">
        <f>+K70*$D70*(-OP!AC18)</f>
        <v>0</v>
      </c>
      <c r="AY70" s="158">
        <f>+L70*$D70*(-OP!AD18)</f>
        <v>0</v>
      </c>
      <c r="AZ70" s="158">
        <f>+M70*$D70*(-OP!AE18)</f>
        <v>0</v>
      </c>
      <c r="BA70" s="158">
        <f>+N70*$D70*(-OP!AF18)</f>
        <v>0</v>
      </c>
      <c r="BB70" s="158">
        <f>+O70*$D70*(-OP!AG18)</f>
        <v>0</v>
      </c>
      <c r="BC70" s="158">
        <f>+P70*$D70*(-OP!AH18)</f>
        <v>0</v>
      </c>
      <c r="BD70" s="158">
        <f>+Q70*$D70*(-OP!AI18)</f>
        <v>0</v>
      </c>
      <c r="BE70" s="158">
        <f>+R70*$D70*(-OP!AJ18)</f>
        <v>0</v>
      </c>
    </row>
    <row r="71" spans="2:57">
      <c r="B71" s="162" t="str">
        <f t="shared" si="36"/>
        <v>Nom Producte/Servei 10</v>
      </c>
      <c r="C71" s="195">
        <f t="shared" si="37"/>
        <v>0</v>
      </c>
      <c r="D71" s="222">
        <f>+D53+D53*OP!G19</f>
        <v>0</v>
      </c>
      <c r="E71" s="195">
        <f t="shared" si="38"/>
        <v>0</v>
      </c>
      <c r="F71" s="133"/>
      <c r="G71" s="158">
        <f>+OP!AR56</f>
        <v>0</v>
      </c>
      <c r="H71" s="158">
        <f>+OP!AS56</f>
        <v>0</v>
      </c>
      <c r="I71" s="158">
        <f>+OP!AT56</f>
        <v>0</v>
      </c>
      <c r="J71" s="158">
        <f>+OP!AU56</f>
        <v>0</v>
      </c>
      <c r="K71" s="158">
        <f>+OP!AV56</f>
        <v>0</v>
      </c>
      <c r="L71" s="158">
        <f>+OP!AW56</f>
        <v>0</v>
      </c>
      <c r="M71" s="158">
        <f>+OP!AX56</f>
        <v>0</v>
      </c>
      <c r="N71" s="158">
        <f>+OP!AY56</f>
        <v>0</v>
      </c>
      <c r="O71" s="158">
        <f>+OP!AZ56</f>
        <v>0</v>
      </c>
      <c r="P71" s="158">
        <f>+OP!BA56</f>
        <v>0</v>
      </c>
      <c r="Q71" s="158">
        <f>+OP!BB56</f>
        <v>0</v>
      </c>
      <c r="R71" s="158">
        <f>+OP!BC56</f>
        <v>0</v>
      </c>
      <c r="T71" s="158">
        <f>+G71*$D71*(100%-OP!Y19)</f>
        <v>0</v>
      </c>
      <c r="U71" s="158">
        <f>+H71*$D71*(100%-OP!Z19)</f>
        <v>0</v>
      </c>
      <c r="V71" s="158">
        <f>+I71*$D71*(100%-OP!AA19)</f>
        <v>0</v>
      </c>
      <c r="W71" s="158">
        <f>+J71*$D71*(100%-OP!AB19)</f>
        <v>0</v>
      </c>
      <c r="X71" s="158">
        <f>+K71*$D71*(100%-OP!AC19)</f>
        <v>0</v>
      </c>
      <c r="Y71" s="158">
        <f>+L71*$D71*(100%-OP!AD19)</f>
        <v>0</v>
      </c>
      <c r="Z71" s="158">
        <f>+M71*$D71*(100%-OP!AE19)</f>
        <v>0</v>
      </c>
      <c r="AA71" s="158">
        <f>+N71*$D71*(100%-OP!AF19)</f>
        <v>0</v>
      </c>
      <c r="AB71" s="158">
        <f>+O71*$D71*(100%-OP!AG19)</f>
        <v>0</v>
      </c>
      <c r="AC71" s="158">
        <f>+P71*$D71*(100%-OP!AH19)</f>
        <v>0</v>
      </c>
      <c r="AD71" s="158">
        <f>+Q71*$D71*(100%-OP!AI19)</f>
        <v>0</v>
      </c>
      <c r="AE71" s="158">
        <f>+R71*$D71*(100%-OP!AJ19)</f>
        <v>0</v>
      </c>
      <c r="AG71" s="158">
        <f>+T71*OP!$T19*OP!$U19</f>
        <v>0</v>
      </c>
      <c r="AH71" s="158">
        <f>+U71*OP!$T19*OP!$U19</f>
        <v>0</v>
      </c>
      <c r="AI71" s="158">
        <f>+V71*OP!$T19*OP!$U19</f>
        <v>0</v>
      </c>
      <c r="AJ71" s="158">
        <f>+W71*OP!$T19*OP!$U19</f>
        <v>0</v>
      </c>
      <c r="AK71" s="158">
        <f>+X71*OP!$T19*OP!$U19</f>
        <v>0</v>
      </c>
      <c r="AL71" s="158">
        <f>+Y71*OP!$T19*OP!$U19</f>
        <v>0</v>
      </c>
      <c r="AM71" s="158">
        <f>+Z71*OP!$T19*OP!$U19</f>
        <v>0</v>
      </c>
      <c r="AN71" s="158">
        <f>+AA71*OP!$T19*OP!$U19</f>
        <v>0</v>
      </c>
      <c r="AO71" s="158">
        <f>+AB71*OP!$T19*OP!$U19</f>
        <v>0</v>
      </c>
      <c r="AP71" s="158">
        <f>+AC71*OP!$T19*OP!$U19</f>
        <v>0</v>
      </c>
      <c r="AQ71" s="158">
        <f>+AD71*OP!$T19*OP!$U19</f>
        <v>0</v>
      </c>
      <c r="AR71" s="158">
        <f>+AE71*OP!$T19*OP!$U19</f>
        <v>0</v>
      </c>
      <c r="AT71" s="158">
        <f>+G71*$D71*(-OP!Y19)</f>
        <v>0</v>
      </c>
      <c r="AU71" s="158">
        <f>+H71*$D71*(-OP!Z19)</f>
        <v>0</v>
      </c>
      <c r="AV71" s="158">
        <f>+I71*$D71*(-OP!AA19)</f>
        <v>0</v>
      </c>
      <c r="AW71" s="158">
        <f>+J71*$D71*(-OP!AB19)</f>
        <v>0</v>
      </c>
      <c r="AX71" s="158">
        <f>+K71*$D71*(-OP!AC19)</f>
        <v>0</v>
      </c>
      <c r="AY71" s="158">
        <f>+L71*$D71*(-OP!AD19)</f>
        <v>0</v>
      </c>
      <c r="AZ71" s="158">
        <f>+M71*$D71*(-OP!AE19)</f>
        <v>0</v>
      </c>
      <c r="BA71" s="158">
        <f>+N71*$D71*(-OP!AF19)</f>
        <v>0</v>
      </c>
      <c r="BB71" s="158">
        <f>+O71*$D71*(-OP!AG19)</f>
        <v>0</v>
      </c>
      <c r="BC71" s="158">
        <f>+P71*$D71*(-OP!AH19)</f>
        <v>0</v>
      </c>
      <c r="BD71" s="158">
        <f>+Q71*$D71*(-OP!AI19)</f>
        <v>0</v>
      </c>
      <c r="BE71" s="158">
        <f>+R71*$D71*(-OP!AJ19)</f>
        <v>0</v>
      </c>
    </row>
    <row r="72" spans="2:57">
      <c r="B72" s="162" t="str">
        <f t="shared" si="36"/>
        <v>Nom Producte/Servei 11</v>
      </c>
      <c r="C72" s="195">
        <f t="shared" si="37"/>
        <v>0</v>
      </c>
      <c r="D72" s="222">
        <f>+D54+D54*OP!G20</f>
        <v>0</v>
      </c>
      <c r="E72" s="195">
        <f t="shared" si="38"/>
        <v>0</v>
      </c>
      <c r="F72" s="133"/>
      <c r="G72" s="158">
        <f>+OP!AR57</f>
        <v>0</v>
      </c>
      <c r="H72" s="158">
        <f>+OP!AS57</f>
        <v>0</v>
      </c>
      <c r="I72" s="158">
        <f>+OP!AT57</f>
        <v>0</v>
      </c>
      <c r="J72" s="158">
        <f>+OP!AU57</f>
        <v>0</v>
      </c>
      <c r="K72" s="158">
        <f>+OP!AV57</f>
        <v>0</v>
      </c>
      <c r="L72" s="158">
        <f>+OP!AW57</f>
        <v>0</v>
      </c>
      <c r="M72" s="158">
        <f>+OP!AX57</f>
        <v>0</v>
      </c>
      <c r="N72" s="158">
        <f>+OP!AY57</f>
        <v>0</v>
      </c>
      <c r="O72" s="158">
        <f>+OP!AZ57</f>
        <v>0</v>
      </c>
      <c r="P72" s="158">
        <f>+OP!BA57</f>
        <v>0</v>
      </c>
      <c r="Q72" s="158">
        <f>+OP!BB57</f>
        <v>0</v>
      </c>
      <c r="R72" s="158">
        <f>+OP!BC57</f>
        <v>0</v>
      </c>
      <c r="T72" s="158">
        <f>+G72*$D72*(100%-OP!Y20)</f>
        <v>0</v>
      </c>
      <c r="U72" s="158">
        <f>+H72*$D72*(100%-OP!Z20)</f>
        <v>0</v>
      </c>
      <c r="V72" s="158">
        <f>+I72*$D72*(100%-OP!AA20)</f>
        <v>0</v>
      </c>
      <c r="W72" s="158">
        <f>+J72*$D72*(100%-OP!AB20)</f>
        <v>0</v>
      </c>
      <c r="X72" s="158">
        <f>+K72*$D72*(100%-OP!AC20)</f>
        <v>0</v>
      </c>
      <c r="Y72" s="158">
        <f>+L72*$D72*(100%-OP!AD20)</f>
        <v>0</v>
      </c>
      <c r="Z72" s="158">
        <f>+M72*$D72*(100%-OP!AE20)</f>
        <v>0</v>
      </c>
      <c r="AA72" s="158">
        <f>+N72*$D72*(100%-OP!AF20)</f>
        <v>0</v>
      </c>
      <c r="AB72" s="158">
        <f>+O72*$D72*(100%-OP!AG20)</f>
        <v>0</v>
      </c>
      <c r="AC72" s="158">
        <f>+P72*$D72*(100%-OP!AH20)</f>
        <v>0</v>
      </c>
      <c r="AD72" s="158">
        <f>+Q72*$D72*(100%-OP!AI20)</f>
        <v>0</v>
      </c>
      <c r="AE72" s="158">
        <f>+R72*$D72*(100%-OP!AJ20)</f>
        <v>0</v>
      </c>
      <c r="AG72" s="158">
        <f>+T72*OP!$T20*OP!$U20</f>
        <v>0</v>
      </c>
      <c r="AH72" s="158">
        <f>+U72*OP!$T20*OP!$U20</f>
        <v>0</v>
      </c>
      <c r="AI72" s="158">
        <f>+V72*OP!$T20*OP!$U20</f>
        <v>0</v>
      </c>
      <c r="AJ72" s="158">
        <f>+W72*OP!$T20*OP!$U20</f>
        <v>0</v>
      </c>
      <c r="AK72" s="158">
        <f>+X72*OP!$T20*OP!$U20</f>
        <v>0</v>
      </c>
      <c r="AL72" s="158">
        <f>+Y72*OP!$T20*OP!$U20</f>
        <v>0</v>
      </c>
      <c r="AM72" s="158">
        <f>+Z72*OP!$T20*OP!$U20</f>
        <v>0</v>
      </c>
      <c r="AN72" s="158">
        <f>+AA72*OP!$T20*OP!$U20</f>
        <v>0</v>
      </c>
      <c r="AO72" s="158">
        <f>+AB72*OP!$T20*OP!$U20</f>
        <v>0</v>
      </c>
      <c r="AP72" s="158">
        <f>+AC72*OP!$T20*OP!$U20</f>
        <v>0</v>
      </c>
      <c r="AQ72" s="158">
        <f>+AD72*OP!$T20*OP!$U20</f>
        <v>0</v>
      </c>
      <c r="AR72" s="158">
        <f>+AE72*OP!$T20*OP!$U20</f>
        <v>0</v>
      </c>
      <c r="AT72" s="158">
        <f>+G72*$D72*(-OP!Y20)</f>
        <v>0</v>
      </c>
      <c r="AU72" s="158">
        <f>+H72*$D72*(-OP!Z20)</f>
        <v>0</v>
      </c>
      <c r="AV72" s="158">
        <f>+I72*$D72*(-OP!AA20)</f>
        <v>0</v>
      </c>
      <c r="AW72" s="158">
        <f>+J72*$D72*(-OP!AB20)</f>
        <v>0</v>
      </c>
      <c r="AX72" s="158">
        <f>+K72*$D72*(-OP!AC20)</f>
        <v>0</v>
      </c>
      <c r="AY72" s="158">
        <f>+L72*$D72*(-OP!AD20)</f>
        <v>0</v>
      </c>
      <c r="AZ72" s="158">
        <f>+M72*$D72*(-OP!AE20)</f>
        <v>0</v>
      </c>
      <c r="BA72" s="158">
        <f>+N72*$D72*(-OP!AF20)</f>
        <v>0</v>
      </c>
      <c r="BB72" s="158">
        <f>+O72*$D72*(-OP!AG20)</f>
        <v>0</v>
      </c>
      <c r="BC72" s="158">
        <f>+P72*$D72*(-OP!AH20)</f>
        <v>0</v>
      </c>
      <c r="BD72" s="158">
        <f>+Q72*$D72*(-OP!AI20)</f>
        <v>0</v>
      </c>
      <c r="BE72" s="158">
        <f>+R72*$D72*(-OP!AJ20)</f>
        <v>0</v>
      </c>
    </row>
    <row r="73" spans="2:57">
      <c r="B73" s="162" t="str">
        <f t="shared" si="36"/>
        <v>Nom Producte/Servei 12</v>
      </c>
      <c r="C73" s="195">
        <f t="shared" si="37"/>
        <v>0</v>
      </c>
      <c r="D73" s="222">
        <f>+D55+D55*OP!G21</f>
        <v>0</v>
      </c>
      <c r="E73" s="195">
        <f t="shared" si="38"/>
        <v>0</v>
      </c>
      <c r="F73" s="133"/>
      <c r="G73" s="158">
        <f>+OP!AR58</f>
        <v>0</v>
      </c>
      <c r="H73" s="158">
        <f>+OP!AS58</f>
        <v>0</v>
      </c>
      <c r="I73" s="158">
        <f>+OP!AT58</f>
        <v>0</v>
      </c>
      <c r="J73" s="158">
        <f>+OP!AU58</f>
        <v>0</v>
      </c>
      <c r="K73" s="158">
        <f>+OP!AV58</f>
        <v>0</v>
      </c>
      <c r="L73" s="158">
        <f>+OP!AW58</f>
        <v>0</v>
      </c>
      <c r="M73" s="158">
        <f>+OP!AX58</f>
        <v>0</v>
      </c>
      <c r="N73" s="158">
        <f>+OP!AY58</f>
        <v>0</v>
      </c>
      <c r="O73" s="158">
        <f>+OP!AZ58</f>
        <v>0</v>
      </c>
      <c r="P73" s="158">
        <f>+OP!BA58</f>
        <v>0</v>
      </c>
      <c r="Q73" s="158">
        <f>+OP!BB58</f>
        <v>0</v>
      </c>
      <c r="R73" s="158">
        <f>+OP!BC58</f>
        <v>0</v>
      </c>
      <c r="T73" s="158">
        <f>+G73*$D73*(100%-OP!Y21)</f>
        <v>0</v>
      </c>
      <c r="U73" s="158">
        <f>+H73*$D73*(100%-OP!Z21)</f>
        <v>0</v>
      </c>
      <c r="V73" s="158">
        <f>+I73*$D73*(100%-OP!AA21)</f>
        <v>0</v>
      </c>
      <c r="W73" s="158">
        <f>+J73*$D73*(100%-OP!AB21)</f>
        <v>0</v>
      </c>
      <c r="X73" s="158">
        <f>+K73*$D73*(100%-OP!AC21)</f>
        <v>0</v>
      </c>
      <c r="Y73" s="158">
        <f>+L73*$D73*(100%-OP!AD21)</f>
        <v>0</v>
      </c>
      <c r="Z73" s="158">
        <f>+M73*$D73*(100%-OP!AE21)</f>
        <v>0</v>
      </c>
      <c r="AA73" s="158">
        <f>+N73*$D73*(100%-OP!AF21)</f>
        <v>0</v>
      </c>
      <c r="AB73" s="158">
        <f>+O73*$D73*(100%-OP!AG21)</f>
        <v>0</v>
      </c>
      <c r="AC73" s="158">
        <f>+P73*$D73*(100%-OP!AH21)</f>
        <v>0</v>
      </c>
      <c r="AD73" s="158">
        <f>+Q73*$D73*(100%-OP!AI21)</f>
        <v>0</v>
      </c>
      <c r="AE73" s="158">
        <f>+R73*$D73*(100%-OP!AJ21)</f>
        <v>0</v>
      </c>
      <c r="AG73" s="158">
        <f>+T73*OP!$T21*OP!$U21</f>
        <v>0</v>
      </c>
      <c r="AH73" s="158">
        <f>+U73*OP!$T21*OP!$U21</f>
        <v>0</v>
      </c>
      <c r="AI73" s="158">
        <f>+V73*OP!$T21*OP!$U21</f>
        <v>0</v>
      </c>
      <c r="AJ73" s="158">
        <f>+W73*OP!$T21*OP!$U21</f>
        <v>0</v>
      </c>
      <c r="AK73" s="158">
        <f>+X73*OP!$T21*OP!$U21</f>
        <v>0</v>
      </c>
      <c r="AL73" s="158">
        <f>+Y73*OP!$T21*OP!$U21</f>
        <v>0</v>
      </c>
      <c r="AM73" s="158">
        <f>+Z73*OP!$T21*OP!$U21</f>
        <v>0</v>
      </c>
      <c r="AN73" s="158">
        <f>+AA73*OP!$T21*OP!$U21</f>
        <v>0</v>
      </c>
      <c r="AO73" s="158">
        <f>+AB73*OP!$T21*OP!$U21</f>
        <v>0</v>
      </c>
      <c r="AP73" s="158">
        <f>+AC73*OP!$T21*OP!$U21</f>
        <v>0</v>
      </c>
      <c r="AQ73" s="158">
        <f>+AD73*OP!$T21*OP!$U21</f>
        <v>0</v>
      </c>
      <c r="AR73" s="158">
        <f>+AE73*OP!$T21*OP!$U21</f>
        <v>0</v>
      </c>
      <c r="AT73" s="158">
        <f>+G73*$D73*(-OP!Y21)</f>
        <v>0</v>
      </c>
      <c r="AU73" s="158">
        <f>+H73*$D73*(-OP!Z21)</f>
        <v>0</v>
      </c>
      <c r="AV73" s="158">
        <f>+I73*$D73*(-OP!AA21)</f>
        <v>0</v>
      </c>
      <c r="AW73" s="158">
        <f>+J73*$D73*(-OP!AB21)</f>
        <v>0</v>
      </c>
      <c r="AX73" s="158">
        <f>+K73*$D73*(-OP!AC21)</f>
        <v>0</v>
      </c>
      <c r="AY73" s="158">
        <f>+L73*$D73*(-OP!AD21)</f>
        <v>0</v>
      </c>
      <c r="AZ73" s="158">
        <f>+M73*$D73*(-OP!AE21)</f>
        <v>0</v>
      </c>
      <c r="BA73" s="158">
        <f>+N73*$D73*(-OP!AF21)</f>
        <v>0</v>
      </c>
      <c r="BB73" s="158">
        <f>+O73*$D73*(-OP!AG21)</f>
        <v>0</v>
      </c>
      <c r="BC73" s="158">
        <f>+P73*$D73*(-OP!AH21)</f>
        <v>0</v>
      </c>
      <c r="BD73" s="158">
        <f>+Q73*$D73*(-OP!AI21)</f>
        <v>0</v>
      </c>
      <c r="BE73" s="158">
        <f>+R73*$D73*(-OP!AJ21)</f>
        <v>0</v>
      </c>
    </row>
    <row r="74" spans="2:57">
      <c r="B74" s="162" t="str">
        <f t="shared" si="36"/>
        <v>Nom Producte/Servei 13</v>
      </c>
      <c r="C74" s="195">
        <f t="shared" si="37"/>
        <v>0</v>
      </c>
      <c r="D74" s="222">
        <f>+D56+D56*OP!G22</f>
        <v>0</v>
      </c>
      <c r="E74" s="195">
        <f t="shared" si="38"/>
        <v>0</v>
      </c>
      <c r="F74" s="133"/>
      <c r="G74" s="158">
        <f>+OP!AR59</f>
        <v>0</v>
      </c>
      <c r="H74" s="158">
        <f>+OP!AS59</f>
        <v>0</v>
      </c>
      <c r="I74" s="158">
        <f>+OP!AT59</f>
        <v>0</v>
      </c>
      <c r="J74" s="158">
        <f>+OP!AU59</f>
        <v>0</v>
      </c>
      <c r="K74" s="158">
        <f>+OP!AV59</f>
        <v>0</v>
      </c>
      <c r="L74" s="158">
        <f>+OP!AW59</f>
        <v>0</v>
      </c>
      <c r="M74" s="158">
        <f>+OP!AX59</f>
        <v>0</v>
      </c>
      <c r="N74" s="158">
        <f>+OP!AY59</f>
        <v>0</v>
      </c>
      <c r="O74" s="158">
        <f>+OP!AZ59</f>
        <v>0</v>
      </c>
      <c r="P74" s="158">
        <f>+OP!BA59</f>
        <v>0</v>
      </c>
      <c r="Q74" s="158">
        <f>+OP!BB59</f>
        <v>0</v>
      </c>
      <c r="R74" s="158">
        <f>+OP!BC59</f>
        <v>0</v>
      </c>
      <c r="T74" s="158">
        <f>+G74*$D74*(100%-OP!Y22)</f>
        <v>0</v>
      </c>
      <c r="U74" s="158">
        <f>+H74*$D74*(100%-OP!Z22)</f>
        <v>0</v>
      </c>
      <c r="V74" s="158">
        <f>+I74*$D74*(100%-OP!AA22)</f>
        <v>0</v>
      </c>
      <c r="W74" s="158">
        <f>+J74*$D74*(100%-OP!AB22)</f>
        <v>0</v>
      </c>
      <c r="X74" s="158">
        <f>+K74*$D74*(100%-OP!AC22)</f>
        <v>0</v>
      </c>
      <c r="Y74" s="158">
        <f>+L74*$D74*(100%-OP!AD22)</f>
        <v>0</v>
      </c>
      <c r="Z74" s="158">
        <f>+M74*$D74*(100%-OP!AE22)</f>
        <v>0</v>
      </c>
      <c r="AA74" s="158">
        <f>+N74*$D74*(100%-OP!AF22)</f>
        <v>0</v>
      </c>
      <c r="AB74" s="158">
        <f>+O74*$D74*(100%-OP!AG22)</f>
        <v>0</v>
      </c>
      <c r="AC74" s="158">
        <f>+P74*$D74*(100%-OP!AH22)</f>
        <v>0</v>
      </c>
      <c r="AD74" s="158">
        <f>+Q74*$D74*(100%-OP!AI22)</f>
        <v>0</v>
      </c>
      <c r="AE74" s="158">
        <f>+R74*$D74*(100%-OP!AJ22)</f>
        <v>0</v>
      </c>
      <c r="AG74" s="158">
        <f>+T74*OP!$T22*OP!$U22</f>
        <v>0</v>
      </c>
      <c r="AH74" s="158">
        <f>+U74*OP!$T22*OP!$U22</f>
        <v>0</v>
      </c>
      <c r="AI74" s="158">
        <f>+V74*OP!$T22*OP!$U22</f>
        <v>0</v>
      </c>
      <c r="AJ74" s="158">
        <f>+W74*OP!$T22*OP!$U22</f>
        <v>0</v>
      </c>
      <c r="AK74" s="158">
        <f>+X74*OP!$T22*OP!$U22</f>
        <v>0</v>
      </c>
      <c r="AL74" s="158">
        <f>+Y74*OP!$T22*OP!$U22</f>
        <v>0</v>
      </c>
      <c r="AM74" s="158">
        <f>+Z74*OP!$T22*OP!$U22</f>
        <v>0</v>
      </c>
      <c r="AN74" s="158">
        <f>+AA74*OP!$T22*OP!$U22</f>
        <v>0</v>
      </c>
      <c r="AO74" s="158">
        <f>+AB74*OP!$T22*OP!$U22</f>
        <v>0</v>
      </c>
      <c r="AP74" s="158">
        <f>+AC74*OP!$T22*OP!$U22</f>
        <v>0</v>
      </c>
      <c r="AQ74" s="158">
        <f>+AD74*OP!$T22*OP!$U22</f>
        <v>0</v>
      </c>
      <c r="AR74" s="158">
        <f>+AE74*OP!$T22*OP!$U22</f>
        <v>0</v>
      </c>
      <c r="AT74" s="158">
        <f>+G74*$D74*(-OP!Y22)</f>
        <v>0</v>
      </c>
      <c r="AU74" s="158">
        <f>+H74*$D74*(-OP!Z22)</f>
        <v>0</v>
      </c>
      <c r="AV74" s="158">
        <f>+I74*$D74*(-OP!AA22)</f>
        <v>0</v>
      </c>
      <c r="AW74" s="158">
        <f>+J74*$D74*(-OP!AB22)</f>
        <v>0</v>
      </c>
      <c r="AX74" s="158">
        <f>+K74*$D74*(-OP!AC22)</f>
        <v>0</v>
      </c>
      <c r="AY74" s="158">
        <f>+L74*$D74*(-OP!AD22)</f>
        <v>0</v>
      </c>
      <c r="AZ74" s="158">
        <f>+M74*$D74*(-OP!AE22)</f>
        <v>0</v>
      </c>
      <c r="BA74" s="158">
        <f>+N74*$D74*(-OP!AF22)</f>
        <v>0</v>
      </c>
      <c r="BB74" s="158">
        <f>+O74*$D74*(-OP!AG22)</f>
        <v>0</v>
      </c>
      <c r="BC74" s="158">
        <f>+P74*$D74*(-OP!AH22)</f>
        <v>0</v>
      </c>
      <c r="BD74" s="158">
        <f>+Q74*$D74*(-OP!AI22)</f>
        <v>0</v>
      </c>
      <c r="BE74" s="158">
        <f>+R74*$D74*(-OP!AJ22)</f>
        <v>0</v>
      </c>
    </row>
    <row r="75" spans="2:57">
      <c r="B75" s="162" t="str">
        <f t="shared" si="36"/>
        <v>Nom Producte/Servei 14</v>
      </c>
      <c r="C75" s="195">
        <f t="shared" si="37"/>
        <v>0</v>
      </c>
      <c r="D75" s="222">
        <f>+D57+D57*OP!G23</f>
        <v>0</v>
      </c>
      <c r="E75" s="195">
        <f t="shared" si="38"/>
        <v>0</v>
      </c>
      <c r="F75" s="133"/>
      <c r="G75" s="158">
        <f>+OP!AR60</f>
        <v>0</v>
      </c>
      <c r="H75" s="158">
        <f>+OP!AS60</f>
        <v>0</v>
      </c>
      <c r="I75" s="158">
        <f>+OP!AT60</f>
        <v>0</v>
      </c>
      <c r="J75" s="158">
        <f>+OP!AU60</f>
        <v>0</v>
      </c>
      <c r="K75" s="158">
        <f>+OP!AV60</f>
        <v>0</v>
      </c>
      <c r="L75" s="158">
        <f>+OP!AW60</f>
        <v>0</v>
      </c>
      <c r="M75" s="158">
        <f>+OP!AX60</f>
        <v>0</v>
      </c>
      <c r="N75" s="158">
        <f>+OP!AY60</f>
        <v>0</v>
      </c>
      <c r="O75" s="158">
        <f>+OP!AZ60</f>
        <v>0</v>
      </c>
      <c r="P75" s="158">
        <f>+OP!BA60</f>
        <v>0</v>
      </c>
      <c r="Q75" s="158">
        <f>+OP!BB60</f>
        <v>0</v>
      </c>
      <c r="R75" s="158">
        <f>+OP!BC60</f>
        <v>0</v>
      </c>
      <c r="T75" s="158">
        <f>+G75*$D75*(100%-OP!Y23)</f>
        <v>0</v>
      </c>
      <c r="U75" s="158">
        <f>+H75*$D75*(100%-OP!Z23)</f>
        <v>0</v>
      </c>
      <c r="V75" s="158">
        <f>+I75*$D75*(100%-OP!AA23)</f>
        <v>0</v>
      </c>
      <c r="W75" s="158">
        <f>+J75*$D75*(100%-OP!AB23)</f>
        <v>0</v>
      </c>
      <c r="X75" s="158">
        <f>+K75*$D75*(100%-OP!AC23)</f>
        <v>0</v>
      </c>
      <c r="Y75" s="158">
        <f>+L75*$D75*(100%-OP!AD23)</f>
        <v>0</v>
      </c>
      <c r="Z75" s="158">
        <f>+M75*$D75*(100%-OP!AE23)</f>
        <v>0</v>
      </c>
      <c r="AA75" s="158">
        <f>+N75*$D75*(100%-OP!AF23)</f>
        <v>0</v>
      </c>
      <c r="AB75" s="158">
        <f>+O75*$D75*(100%-OP!AG23)</f>
        <v>0</v>
      </c>
      <c r="AC75" s="158">
        <f>+P75*$D75*(100%-OP!AH23)</f>
        <v>0</v>
      </c>
      <c r="AD75" s="158">
        <f>+Q75*$D75*(100%-OP!AI23)</f>
        <v>0</v>
      </c>
      <c r="AE75" s="158">
        <f>+R75*$D75*(100%-OP!AJ23)</f>
        <v>0</v>
      </c>
      <c r="AG75" s="158">
        <f>+T75*OP!$T23*OP!$U23</f>
        <v>0</v>
      </c>
      <c r="AH75" s="158">
        <f>+U75*OP!$T23*OP!$U23</f>
        <v>0</v>
      </c>
      <c r="AI75" s="158">
        <f>+V75*OP!$T23*OP!$U23</f>
        <v>0</v>
      </c>
      <c r="AJ75" s="158">
        <f>+W75*OP!$T23*OP!$U23</f>
        <v>0</v>
      </c>
      <c r="AK75" s="158">
        <f>+X75*OP!$T23*OP!$U23</f>
        <v>0</v>
      </c>
      <c r="AL75" s="158">
        <f>+Y75*OP!$T23*OP!$U23</f>
        <v>0</v>
      </c>
      <c r="AM75" s="158">
        <f>+Z75*OP!$T23*OP!$U23</f>
        <v>0</v>
      </c>
      <c r="AN75" s="158">
        <f>+AA75*OP!$T23*OP!$U23</f>
        <v>0</v>
      </c>
      <c r="AO75" s="158">
        <f>+AB75*OP!$T23*OP!$U23</f>
        <v>0</v>
      </c>
      <c r="AP75" s="158">
        <f>+AC75*OP!$T23*OP!$U23</f>
        <v>0</v>
      </c>
      <c r="AQ75" s="158">
        <f>+AD75*OP!$T23*OP!$U23</f>
        <v>0</v>
      </c>
      <c r="AR75" s="158">
        <f>+AE75*OP!$T23*OP!$U23</f>
        <v>0</v>
      </c>
      <c r="AT75" s="158">
        <f>+G75*$D75*(-OP!Y23)</f>
        <v>0</v>
      </c>
      <c r="AU75" s="158">
        <f>+H75*$D75*(-OP!Z23)</f>
        <v>0</v>
      </c>
      <c r="AV75" s="158">
        <f>+I75*$D75*(-OP!AA23)</f>
        <v>0</v>
      </c>
      <c r="AW75" s="158">
        <f>+J75*$D75*(-OP!AB23)</f>
        <v>0</v>
      </c>
      <c r="AX75" s="158">
        <f>+K75*$D75*(-OP!AC23)</f>
        <v>0</v>
      </c>
      <c r="AY75" s="158">
        <f>+L75*$D75*(-OP!AD23)</f>
        <v>0</v>
      </c>
      <c r="AZ75" s="158">
        <f>+M75*$D75*(-OP!AE23)</f>
        <v>0</v>
      </c>
      <c r="BA75" s="158">
        <f>+N75*$D75*(-OP!AF23)</f>
        <v>0</v>
      </c>
      <c r="BB75" s="158">
        <f>+O75*$D75*(-OP!AG23)</f>
        <v>0</v>
      </c>
      <c r="BC75" s="158">
        <f>+P75*$D75*(-OP!AH23)</f>
        <v>0</v>
      </c>
      <c r="BD75" s="158">
        <f>+Q75*$D75*(-OP!AI23)</f>
        <v>0</v>
      </c>
      <c r="BE75" s="158">
        <f>+R75*$D75*(-OP!AJ23)</f>
        <v>0</v>
      </c>
    </row>
    <row r="76" spans="2:57">
      <c r="B76" s="162" t="str">
        <f t="shared" si="36"/>
        <v>Nom Producte/Servei 15</v>
      </c>
      <c r="C76" s="195">
        <f t="shared" si="37"/>
        <v>0</v>
      </c>
      <c r="D76" s="222">
        <f>+D58+D58*OP!G24</f>
        <v>0</v>
      </c>
      <c r="E76" s="195">
        <f t="shared" si="38"/>
        <v>0</v>
      </c>
      <c r="F76" s="133"/>
      <c r="G76" s="158">
        <f>+OP!AR61</f>
        <v>0</v>
      </c>
      <c r="H76" s="158">
        <f>+OP!AS61</f>
        <v>0</v>
      </c>
      <c r="I76" s="158">
        <f>+OP!AT61</f>
        <v>0</v>
      </c>
      <c r="J76" s="158">
        <f>+OP!AU61</f>
        <v>0</v>
      </c>
      <c r="K76" s="158">
        <f>+OP!AV61</f>
        <v>0</v>
      </c>
      <c r="L76" s="158">
        <f>+OP!AW61</f>
        <v>0</v>
      </c>
      <c r="M76" s="158">
        <f>+OP!AX61</f>
        <v>0</v>
      </c>
      <c r="N76" s="158">
        <f>+OP!AY61</f>
        <v>0</v>
      </c>
      <c r="O76" s="158">
        <f>+OP!AZ61</f>
        <v>0</v>
      </c>
      <c r="P76" s="158">
        <f>+OP!BA61</f>
        <v>0</v>
      </c>
      <c r="Q76" s="158">
        <f>+OP!BB61</f>
        <v>0</v>
      </c>
      <c r="R76" s="158">
        <f>+OP!BC61</f>
        <v>0</v>
      </c>
      <c r="T76" s="158">
        <f>+G76*$D76*(100%-OP!Y24)</f>
        <v>0</v>
      </c>
      <c r="U76" s="158">
        <f>+H76*$D76*(100%-OP!Z24)</f>
        <v>0</v>
      </c>
      <c r="V76" s="158">
        <f>+I76*$D76*(100%-OP!AA24)</f>
        <v>0</v>
      </c>
      <c r="W76" s="158">
        <f>+J76*$D76*(100%-OP!AB24)</f>
        <v>0</v>
      </c>
      <c r="X76" s="158">
        <f>+K76*$D76*(100%-OP!AC24)</f>
        <v>0</v>
      </c>
      <c r="Y76" s="158">
        <f>+L76*$D76*(100%-OP!AD24)</f>
        <v>0</v>
      </c>
      <c r="Z76" s="158">
        <f>+M76*$D76*(100%-OP!AE24)</f>
        <v>0</v>
      </c>
      <c r="AA76" s="158">
        <f>+N76*$D76*(100%-OP!AF24)</f>
        <v>0</v>
      </c>
      <c r="AB76" s="158">
        <f>+O76*$D76*(100%-OP!AG24)</f>
        <v>0</v>
      </c>
      <c r="AC76" s="158">
        <f>+P76*$D76*(100%-OP!AH24)</f>
        <v>0</v>
      </c>
      <c r="AD76" s="158">
        <f>+Q76*$D76*(100%-OP!AI24)</f>
        <v>0</v>
      </c>
      <c r="AE76" s="158">
        <f>+R76*$D76*(100%-OP!AJ24)</f>
        <v>0</v>
      </c>
      <c r="AG76" s="158">
        <f>+T76*OP!$T24*OP!$U24</f>
        <v>0</v>
      </c>
      <c r="AH76" s="158">
        <f>+U76*OP!$T24*OP!$U24</f>
        <v>0</v>
      </c>
      <c r="AI76" s="158">
        <f>+V76*OP!$T24*OP!$U24</f>
        <v>0</v>
      </c>
      <c r="AJ76" s="158">
        <f>+W76*OP!$T24*OP!$U24</f>
        <v>0</v>
      </c>
      <c r="AK76" s="158">
        <f>+X76*OP!$T24*OP!$U24</f>
        <v>0</v>
      </c>
      <c r="AL76" s="158">
        <f>+Y76*OP!$T24*OP!$U24</f>
        <v>0</v>
      </c>
      <c r="AM76" s="158">
        <f>+Z76*OP!$T24*OP!$U24</f>
        <v>0</v>
      </c>
      <c r="AN76" s="158">
        <f>+AA76*OP!$T24*OP!$U24</f>
        <v>0</v>
      </c>
      <c r="AO76" s="158">
        <f>+AB76*OP!$T24*OP!$U24</f>
        <v>0</v>
      </c>
      <c r="AP76" s="158">
        <f>+AC76*OP!$T24*OP!$U24</f>
        <v>0</v>
      </c>
      <c r="AQ76" s="158">
        <f>+AD76*OP!$T24*OP!$U24</f>
        <v>0</v>
      </c>
      <c r="AR76" s="158">
        <f>+AE76*OP!$T24*OP!$U24</f>
        <v>0</v>
      </c>
      <c r="AT76" s="158">
        <f>+G76*$D76*(-OP!Y24)</f>
        <v>0</v>
      </c>
      <c r="AU76" s="158">
        <f>+H76*$D76*(-OP!Z24)</f>
        <v>0</v>
      </c>
      <c r="AV76" s="158">
        <f>+I76*$D76*(-OP!AA24)</f>
        <v>0</v>
      </c>
      <c r="AW76" s="158">
        <f>+J76*$D76*(-OP!AB24)</f>
        <v>0</v>
      </c>
      <c r="AX76" s="158">
        <f>+K76*$D76*(-OP!AC24)</f>
        <v>0</v>
      </c>
      <c r="AY76" s="158">
        <f>+L76*$D76*(-OP!AD24)</f>
        <v>0</v>
      </c>
      <c r="AZ76" s="158">
        <f>+M76*$D76*(-OP!AE24)</f>
        <v>0</v>
      </c>
      <c r="BA76" s="158">
        <f>+N76*$D76*(-OP!AF24)</f>
        <v>0</v>
      </c>
      <c r="BB76" s="158">
        <f>+O76*$D76*(-OP!AG24)</f>
        <v>0</v>
      </c>
      <c r="BC76" s="158">
        <f>+P76*$D76*(-OP!AH24)</f>
        <v>0</v>
      </c>
      <c r="BD76" s="158">
        <f>+Q76*$D76*(-OP!AI24)</f>
        <v>0</v>
      </c>
      <c r="BE76" s="158">
        <f>+R76*$D76*(-OP!AJ24)</f>
        <v>0</v>
      </c>
    </row>
    <row r="77" spans="2:57" collapsed="1">
      <c r="B77" s="160" t="str">
        <f t="shared" si="36"/>
        <v>Total</v>
      </c>
      <c r="C77" s="157">
        <f t="shared" si="37"/>
        <v>96300</v>
      </c>
      <c r="D77" s="223"/>
      <c r="E77" s="157">
        <f t="shared" si="38"/>
        <v>56334.226679999992</v>
      </c>
      <c r="F77" s="203"/>
      <c r="G77" s="157">
        <f t="shared" ref="G77:R77" si="39">SUM(G62:G76)</f>
        <v>8025</v>
      </c>
      <c r="H77" s="157">
        <f t="shared" si="39"/>
        <v>8025</v>
      </c>
      <c r="I77" s="157">
        <f t="shared" si="39"/>
        <v>8025</v>
      </c>
      <c r="J77" s="157">
        <f t="shared" si="39"/>
        <v>8025</v>
      </c>
      <c r="K77" s="157">
        <f t="shared" si="39"/>
        <v>8025</v>
      </c>
      <c r="L77" s="157">
        <f t="shared" si="39"/>
        <v>8025</v>
      </c>
      <c r="M77" s="157">
        <f t="shared" si="39"/>
        <v>8025</v>
      </c>
      <c r="N77" s="157">
        <f t="shared" si="39"/>
        <v>8025</v>
      </c>
      <c r="O77" s="157">
        <f t="shared" si="39"/>
        <v>8025</v>
      </c>
      <c r="P77" s="157">
        <f t="shared" si="39"/>
        <v>8025</v>
      </c>
      <c r="Q77" s="157">
        <f t="shared" si="39"/>
        <v>8025</v>
      </c>
      <c r="R77" s="157">
        <f t="shared" si="39"/>
        <v>8025</v>
      </c>
      <c r="T77" s="157">
        <f t="shared" ref="T77:AE77" si="40">SUM(T62:T76)</f>
        <v>4694.5188899999994</v>
      </c>
      <c r="U77" s="157">
        <f t="shared" si="40"/>
        <v>4694.5188899999994</v>
      </c>
      <c r="V77" s="157">
        <f t="shared" si="40"/>
        <v>4694.5188899999994</v>
      </c>
      <c r="W77" s="157">
        <f t="shared" si="40"/>
        <v>4694.5188899999994</v>
      </c>
      <c r="X77" s="157">
        <f t="shared" si="40"/>
        <v>4694.5188899999994</v>
      </c>
      <c r="Y77" s="157">
        <f t="shared" si="40"/>
        <v>4694.5188899999994</v>
      </c>
      <c r="Z77" s="157">
        <f t="shared" si="40"/>
        <v>4694.5188899999994</v>
      </c>
      <c r="AA77" s="157">
        <f t="shared" si="40"/>
        <v>4694.5188899999994</v>
      </c>
      <c r="AB77" s="157">
        <f t="shared" si="40"/>
        <v>4694.5188899999994</v>
      </c>
      <c r="AC77" s="157">
        <f t="shared" si="40"/>
        <v>4694.5188899999994</v>
      </c>
      <c r="AD77" s="157">
        <f t="shared" si="40"/>
        <v>4694.5188899999994</v>
      </c>
      <c r="AE77" s="157">
        <f t="shared" si="40"/>
        <v>4694.5188899999994</v>
      </c>
      <c r="AG77" s="157">
        <f t="shared" ref="AG77:AR77" si="41">SUM(AG62:AG76)</f>
        <v>0</v>
      </c>
      <c r="AH77" s="157">
        <f t="shared" si="41"/>
        <v>0</v>
      </c>
      <c r="AI77" s="157">
        <f t="shared" si="41"/>
        <v>0</v>
      </c>
      <c r="AJ77" s="157">
        <f t="shared" si="41"/>
        <v>0</v>
      </c>
      <c r="AK77" s="157">
        <f t="shared" si="41"/>
        <v>0</v>
      </c>
      <c r="AL77" s="157">
        <f t="shared" si="41"/>
        <v>0</v>
      </c>
      <c r="AM77" s="157">
        <f t="shared" si="41"/>
        <v>0</v>
      </c>
      <c r="AN77" s="157">
        <f t="shared" si="41"/>
        <v>0</v>
      </c>
      <c r="AO77" s="157">
        <f t="shared" si="41"/>
        <v>0</v>
      </c>
      <c r="AP77" s="157">
        <f t="shared" si="41"/>
        <v>0</v>
      </c>
      <c r="AQ77" s="157">
        <f t="shared" si="41"/>
        <v>0</v>
      </c>
      <c r="AR77" s="157">
        <f t="shared" si="41"/>
        <v>0</v>
      </c>
      <c r="AT77" s="157">
        <f t="shared" ref="AT77:BE77" si="42">SUM(AT62:AT76)</f>
        <v>0</v>
      </c>
      <c r="AU77" s="157">
        <f t="shared" si="42"/>
        <v>0</v>
      </c>
      <c r="AV77" s="157">
        <f t="shared" si="42"/>
        <v>0</v>
      </c>
      <c r="AW77" s="157">
        <f t="shared" si="42"/>
        <v>0</v>
      </c>
      <c r="AX77" s="157">
        <f t="shared" si="42"/>
        <v>0</v>
      </c>
      <c r="AY77" s="157">
        <f t="shared" si="42"/>
        <v>0</v>
      </c>
      <c r="AZ77" s="157">
        <f t="shared" si="42"/>
        <v>0</v>
      </c>
      <c r="BA77" s="157">
        <f t="shared" si="42"/>
        <v>0</v>
      </c>
      <c r="BB77" s="157">
        <f t="shared" si="42"/>
        <v>0</v>
      </c>
      <c r="BC77" s="157">
        <f t="shared" si="42"/>
        <v>0</v>
      </c>
      <c r="BD77" s="157">
        <f t="shared" si="42"/>
        <v>0</v>
      </c>
      <c r="BE77" s="157">
        <f t="shared" si="42"/>
        <v>0</v>
      </c>
    </row>
    <row r="78" spans="2:57" s="129" customFormat="1">
      <c r="B78" s="140"/>
      <c r="C78" s="140"/>
      <c r="D78" s="220"/>
      <c r="E78" s="220"/>
      <c r="F78" s="147"/>
      <c r="G78" s="140"/>
      <c r="H78" s="140"/>
      <c r="I78" s="140"/>
    </row>
    <row r="79" spans="2:57">
      <c r="B79" s="200" t="s">
        <v>87</v>
      </c>
      <c r="C79" s="200"/>
      <c r="D79" s="200" t="s">
        <v>31</v>
      </c>
      <c r="E79" s="200" t="s">
        <v>17</v>
      </c>
      <c r="F79" s="150"/>
      <c r="G79" s="212">
        <f>EDATE(R61,1)</f>
        <v>42370</v>
      </c>
      <c r="H79" s="212">
        <f>EDATE(G79,1)</f>
        <v>42401</v>
      </c>
      <c r="I79" s="212">
        <f>EDATE(H79,1)</f>
        <v>42430</v>
      </c>
      <c r="J79" s="212">
        <f t="shared" ref="J79:R79" si="43">EDATE(I79,1)</f>
        <v>42461</v>
      </c>
      <c r="K79" s="212">
        <f t="shared" si="43"/>
        <v>42491</v>
      </c>
      <c r="L79" s="212">
        <f t="shared" si="43"/>
        <v>42522</v>
      </c>
      <c r="M79" s="212">
        <f t="shared" si="43"/>
        <v>42552</v>
      </c>
      <c r="N79" s="212">
        <f t="shared" si="43"/>
        <v>42583</v>
      </c>
      <c r="O79" s="212">
        <f t="shared" si="43"/>
        <v>42614</v>
      </c>
      <c r="P79" s="212">
        <f t="shared" si="43"/>
        <v>42644</v>
      </c>
      <c r="Q79" s="212">
        <f t="shared" si="43"/>
        <v>42675</v>
      </c>
      <c r="R79" s="212">
        <f t="shared" si="43"/>
        <v>42705</v>
      </c>
      <c r="T79" s="155">
        <f>+G79</f>
        <v>42370</v>
      </c>
      <c r="U79" s="155">
        <f t="shared" ref="U79:AE79" si="44">EDATE(T79,1)</f>
        <v>42401</v>
      </c>
      <c r="V79" s="155">
        <f t="shared" si="44"/>
        <v>42430</v>
      </c>
      <c r="W79" s="155">
        <f t="shared" si="44"/>
        <v>42461</v>
      </c>
      <c r="X79" s="155">
        <f t="shared" si="44"/>
        <v>42491</v>
      </c>
      <c r="Y79" s="155">
        <f t="shared" si="44"/>
        <v>42522</v>
      </c>
      <c r="Z79" s="155">
        <f t="shared" si="44"/>
        <v>42552</v>
      </c>
      <c r="AA79" s="155">
        <f t="shared" si="44"/>
        <v>42583</v>
      </c>
      <c r="AB79" s="155">
        <f t="shared" si="44"/>
        <v>42614</v>
      </c>
      <c r="AC79" s="155">
        <f t="shared" si="44"/>
        <v>42644</v>
      </c>
      <c r="AD79" s="155">
        <f t="shared" si="44"/>
        <v>42675</v>
      </c>
      <c r="AE79" s="155">
        <f t="shared" si="44"/>
        <v>42705</v>
      </c>
      <c r="AG79" s="155">
        <f>+T79</f>
        <v>42370</v>
      </c>
      <c r="AH79" s="155">
        <f t="shared" ref="AH79:AR79" si="45">EDATE(AG79,1)</f>
        <v>42401</v>
      </c>
      <c r="AI79" s="155">
        <f t="shared" si="45"/>
        <v>42430</v>
      </c>
      <c r="AJ79" s="155">
        <f t="shared" si="45"/>
        <v>42461</v>
      </c>
      <c r="AK79" s="155">
        <f t="shared" si="45"/>
        <v>42491</v>
      </c>
      <c r="AL79" s="155">
        <f t="shared" si="45"/>
        <v>42522</v>
      </c>
      <c r="AM79" s="155">
        <f t="shared" si="45"/>
        <v>42552</v>
      </c>
      <c r="AN79" s="155">
        <f t="shared" si="45"/>
        <v>42583</v>
      </c>
      <c r="AO79" s="155">
        <f t="shared" si="45"/>
        <v>42614</v>
      </c>
      <c r="AP79" s="155">
        <f t="shared" si="45"/>
        <v>42644</v>
      </c>
      <c r="AQ79" s="155">
        <f t="shared" si="45"/>
        <v>42675</v>
      </c>
      <c r="AR79" s="155">
        <f t="shared" si="45"/>
        <v>42705</v>
      </c>
      <c r="AT79" s="155">
        <f>+AG79</f>
        <v>42370</v>
      </c>
      <c r="AU79" s="155">
        <f t="shared" ref="AU79:BE79" si="46">EDATE(AT79,1)</f>
        <v>42401</v>
      </c>
      <c r="AV79" s="155">
        <f t="shared" si="46"/>
        <v>42430</v>
      </c>
      <c r="AW79" s="155">
        <f t="shared" si="46"/>
        <v>42461</v>
      </c>
      <c r="AX79" s="155">
        <f t="shared" si="46"/>
        <v>42491</v>
      </c>
      <c r="AY79" s="155">
        <f t="shared" si="46"/>
        <v>42522</v>
      </c>
      <c r="AZ79" s="155">
        <f t="shared" si="46"/>
        <v>42552</v>
      </c>
      <c r="BA79" s="155">
        <f t="shared" si="46"/>
        <v>42583</v>
      </c>
      <c r="BB79" s="155">
        <f t="shared" si="46"/>
        <v>42614</v>
      </c>
      <c r="BC79" s="155">
        <f t="shared" si="46"/>
        <v>42644</v>
      </c>
      <c r="BD79" s="155">
        <f t="shared" si="46"/>
        <v>42675</v>
      </c>
      <c r="BE79" s="155">
        <f t="shared" si="46"/>
        <v>42705</v>
      </c>
    </row>
    <row r="80" spans="2:57">
      <c r="B80" s="162" t="str">
        <f t="shared" ref="B80:B95" si="47">+B8</f>
        <v>Envasos reutilitzables</v>
      </c>
      <c r="C80" s="195">
        <f>SUM(G80:R80)</f>
        <v>60</v>
      </c>
      <c r="D80" s="222">
        <f>+D62+D62*OP!G10</f>
        <v>5.1415527599999988</v>
      </c>
      <c r="E80" s="195">
        <f t="shared" ref="E80:E95" si="48">SUM(T80:AE80)</f>
        <v>308.49316560000005</v>
      </c>
      <c r="F80" s="133"/>
      <c r="G80" s="158">
        <f>+OP!BE47</f>
        <v>5</v>
      </c>
      <c r="H80" s="158">
        <f>+OP!BF47</f>
        <v>5</v>
      </c>
      <c r="I80" s="158">
        <f>+OP!BG47</f>
        <v>5</v>
      </c>
      <c r="J80" s="158">
        <f>+OP!BH47</f>
        <v>5</v>
      </c>
      <c r="K80" s="158">
        <f>+OP!BI47</f>
        <v>5</v>
      </c>
      <c r="L80" s="158">
        <f>+OP!BJ47</f>
        <v>5</v>
      </c>
      <c r="M80" s="158">
        <f>+OP!BK47</f>
        <v>5</v>
      </c>
      <c r="N80" s="158">
        <f>+OP!BL47</f>
        <v>5</v>
      </c>
      <c r="O80" s="158">
        <f>+OP!BM47</f>
        <v>5</v>
      </c>
      <c r="P80" s="158">
        <f>+OP!BN47</f>
        <v>5</v>
      </c>
      <c r="Q80" s="158">
        <f>+OP!BO47</f>
        <v>5</v>
      </c>
      <c r="R80" s="158">
        <f>+OP!BP47</f>
        <v>5</v>
      </c>
      <c r="T80" s="158">
        <f>+G80*$D80*(100%-OP!Y10)</f>
        <v>25.707763799999995</v>
      </c>
      <c r="U80" s="158">
        <f>+H80*$D80*(100%-OP!Z10)</f>
        <v>25.707763799999995</v>
      </c>
      <c r="V80" s="158">
        <f>+I80*$D80*(100%-OP!AA10)</f>
        <v>25.707763799999995</v>
      </c>
      <c r="W80" s="158">
        <f>+J80*$D80*(100%-OP!AB10)</f>
        <v>25.707763799999995</v>
      </c>
      <c r="X80" s="158">
        <f>+K80*$D80*(100%-OP!AC10)</f>
        <v>25.707763799999995</v>
      </c>
      <c r="Y80" s="158">
        <f>+L80*$D80*(100%-OP!AD10)</f>
        <v>25.707763799999995</v>
      </c>
      <c r="Z80" s="158">
        <f>+M80*$D80*(100%-OP!AE10)</f>
        <v>25.707763799999995</v>
      </c>
      <c r="AA80" s="158">
        <f>+N80*$D80*(100%-OP!AF10)</f>
        <v>25.707763799999995</v>
      </c>
      <c r="AB80" s="158">
        <f>+O80*$D80*(100%-OP!AG10)</f>
        <v>25.707763799999995</v>
      </c>
      <c r="AC80" s="158">
        <f>+P80*$D80*(100%-OP!AH10)</f>
        <v>25.707763799999995</v>
      </c>
      <c r="AD80" s="158">
        <f>+Q80*$D80*(100%-OP!AI10)</f>
        <v>25.707763799999995</v>
      </c>
      <c r="AE80" s="158">
        <f>+R80*$D80*(100%-OP!AJ10)</f>
        <v>25.707763799999995</v>
      </c>
      <c r="AG80" s="158">
        <f>+T80*OP!$V10*OP!$W10</f>
        <v>0</v>
      </c>
      <c r="AH80" s="158">
        <f>+U80*OP!$V10*OP!$W10</f>
        <v>0</v>
      </c>
      <c r="AI80" s="158">
        <f>+V80*OP!$V10*OP!$W10</f>
        <v>0</v>
      </c>
      <c r="AJ80" s="158">
        <f>+W80*OP!$V10*OP!$W10</f>
        <v>0</v>
      </c>
      <c r="AK80" s="158">
        <f>+X80*OP!$V10*OP!$W10</f>
        <v>0</v>
      </c>
      <c r="AL80" s="158">
        <f>+Y80*OP!$V10*OP!$W10</f>
        <v>0</v>
      </c>
      <c r="AM80" s="158">
        <f>+Z80*OP!$V10*OP!$W10</f>
        <v>0</v>
      </c>
      <c r="AN80" s="158">
        <f>+AA80*OP!$V10*OP!$W10</f>
        <v>0</v>
      </c>
      <c r="AO80" s="158">
        <f>+AB80*OP!$V10*OP!$W10</f>
        <v>0</v>
      </c>
      <c r="AP80" s="158">
        <f>+AC80*OP!$V10*OP!$W10</f>
        <v>0</v>
      </c>
      <c r="AQ80" s="158">
        <f>+AD80*OP!$V10*OP!$W10</f>
        <v>0</v>
      </c>
      <c r="AR80" s="158">
        <f>+AE80*OP!$V10*OP!$W10</f>
        <v>0</v>
      </c>
      <c r="AT80" s="158">
        <f>+G80*$D80*(-OP!Y10)</f>
        <v>0</v>
      </c>
      <c r="AU80" s="158">
        <f>+H80*$D80*(-OP!Z10)</f>
        <v>0</v>
      </c>
      <c r="AV80" s="158">
        <f>+I80*$D80*(-OP!AA10)</f>
        <v>0</v>
      </c>
      <c r="AW80" s="158">
        <f>+J80*$D80*(-OP!AB10)</f>
        <v>0</v>
      </c>
      <c r="AX80" s="158">
        <f>+K80*$D80*(-OP!AC10)</f>
        <v>0</v>
      </c>
      <c r="AY80" s="158">
        <f>+L80*$D80*(-OP!AD10)</f>
        <v>0</v>
      </c>
      <c r="AZ80" s="158">
        <f>+M80*$D80*(-OP!AE10)</f>
        <v>0</v>
      </c>
      <c r="BA80" s="158">
        <f>+N80*$D80*(-OP!AF10)</f>
        <v>0</v>
      </c>
      <c r="BB80" s="158">
        <f>+O80*$D80*(-OP!AG10)</f>
        <v>0</v>
      </c>
      <c r="BC80" s="158">
        <f>+P80*$D80*(-OP!AH10)</f>
        <v>0</v>
      </c>
      <c r="BD80" s="158">
        <f>+Q80*$D80*(-OP!AI10)</f>
        <v>0</v>
      </c>
      <c r="BE80" s="158">
        <f>+R80*$D80*(-OP!AJ10)</f>
        <v>0</v>
      </c>
    </row>
    <row r="81" spans="2:57">
      <c r="B81" s="162" t="str">
        <f t="shared" si="47"/>
        <v>Vendes per entregues</v>
      </c>
      <c r="C81" s="195">
        <f t="shared" ref="C81:C95" si="49">SUM(G81:R81)</f>
        <v>96000</v>
      </c>
      <c r="D81" s="222">
        <f>+D63+D63*OP!G11</f>
        <v>0.54121607999999999</v>
      </c>
      <c r="E81" s="195">
        <f t="shared" si="48"/>
        <v>51956.743680000007</v>
      </c>
      <c r="F81" s="133"/>
      <c r="G81" s="158">
        <f>+OP!BE48</f>
        <v>8000</v>
      </c>
      <c r="H81" s="158">
        <f>+OP!BF48</f>
        <v>8000</v>
      </c>
      <c r="I81" s="158">
        <f>+OP!BG48</f>
        <v>8000</v>
      </c>
      <c r="J81" s="158">
        <f>+OP!BH48</f>
        <v>8000</v>
      </c>
      <c r="K81" s="158">
        <f>+OP!BI48</f>
        <v>8000</v>
      </c>
      <c r="L81" s="158">
        <f>+OP!BJ48</f>
        <v>8000</v>
      </c>
      <c r="M81" s="158">
        <f>+OP!BK48</f>
        <v>8000</v>
      </c>
      <c r="N81" s="158">
        <f>+OP!BL48</f>
        <v>8000</v>
      </c>
      <c r="O81" s="158">
        <f>+OP!BM48</f>
        <v>8000</v>
      </c>
      <c r="P81" s="158">
        <f>+OP!BN48</f>
        <v>8000</v>
      </c>
      <c r="Q81" s="158">
        <f>+OP!BO48</f>
        <v>8000</v>
      </c>
      <c r="R81" s="158">
        <f>+OP!BP48</f>
        <v>8000</v>
      </c>
      <c r="T81" s="158">
        <f>+G81*$D81*(100%-OP!Y11)</f>
        <v>4329.7286400000003</v>
      </c>
      <c r="U81" s="158">
        <f>+H81*$D81*(100%-OP!Z11)</f>
        <v>4329.7286400000003</v>
      </c>
      <c r="V81" s="158">
        <f>+I81*$D81*(100%-OP!AA11)</f>
        <v>4329.7286400000003</v>
      </c>
      <c r="W81" s="158">
        <f>+J81*$D81*(100%-OP!AB11)</f>
        <v>4329.7286400000003</v>
      </c>
      <c r="X81" s="158">
        <f>+K81*$D81*(100%-OP!AC11)</f>
        <v>4329.7286400000003</v>
      </c>
      <c r="Y81" s="158">
        <f>+L81*$D81*(100%-OP!AD11)</f>
        <v>4329.7286400000003</v>
      </c>
      <c r="Z81" s="158">
        <f>+M81*$D81*(100%-OP!AE11)</f>
        <v>4329.7286400000003</v>
      </c>
      <c r="AA81" s="158">
        <f>+N81*$D81*(100%-OP!AF11)</f>
        <v>4329.7286400000003</v>
      </c>
      <c r="AB81" s="158">
        <f>+O81*$D81*(100%-OP!AG11)</f>
        <v>4329.7286400000003</v>
      </c>
      <c r="AC81" s="158">
        <f>+P81*$D81*(100%-OP!AH11)</f>
        <v>4329.7286400000003</v>
      </c>
      <c r="AD81" s="158">
        <f>+Q81*$D81*(100%-OP!AI11)</f>
        <v>4329.7286400000003</v>
      </c>
      <c r="AE81" s="158">
        <f>+R81*$D81*(100%-OP!AJ11)</f>
        <v>4329.7286400000003</v>
      </c>
      <c r="AG81" s="158">
        <f>+T81*OP!$V11*OP!$W11</f>
        <v>0</v>
      </c>
      <c r="AH81" s="158">
        <f>+U81*OP!$V11*OP!$W11</f>
        <v>0</v>
      </c>
      <c r="AI81" s="158">
        <f>+V81*OP!$V11*OP!$W11</f>
        <v>0</v>
      </c>
      <c r="AJ81" s="158">
        <f>+W81*OP!$V11*OP!$W11</f>
        <v>0</v>
      </c>
      <c r="AK81" s="158">
        <f>+X81*OP!$V11*OP!$W11</f>
        <v>0</v>
      </c>
      <c r="AL81" s="158">
        <f>+Y81*OP!$V11*OP!$W11</f>
        <v>0</v>
      </c>
      <c r="AM81" s="158">
        <f>+Z81*OP!$V11*OP!$W11</f>
        <v>0</v>
      </c>
      <c r="AN81" s="158">
        <f>+AA81*OP!$V11*OP!$W11</f>
        <v>0</v>
      </c>
      <c r="AO81" s="158">
        <f>+AB81*OP!$V11*OP!$W11</f>
        <v>0</v>
      </c>
      <c r="AP81" s="158">
        <f>+AC81*OP!$V11*OP!$W11</f>
        <v>0</v>
      </c>
      <c r="AQ81" s="158">
        <f>+AD81*OP!$V11*OP!$W11</f>
        <v>0</v>
      </c>
      <c r="AR81" s="158">
        <f>+AE81*OP!$V11*OP!$W11</f>
        <v>0</v>
      </c>
      <c r="AT81" s="158">
        <f>+G81*$D81*(-OP!Y11)</f>
        <v>0</v>
      </c>
      <c r="AU81" s="158">
        <f>+H81*$D81*(-OP!Z11)</f>
        <v>0</v>
      </c>
      <c r="AV81" s="158">
        <f>+I81*$D81*(-OP!AA11)</f>
        <v>0</v>
      </c>
      <c r="AW81" s="158">
        <f>+J81*$D81*(-OP!AB11)</f>
        <v>0</v>
      </c>
      <c r="AX81" s="158">
        <f>+K81*$D81*(-OP!AC11)</f>
        <v>0</v>
      </c>
      <c r="AY81" s="158">
        <f>+L81*$D81*(-OP!AD11)</f>
        <v>0</v>
      </c>
      <c r="AZ81" s="158">
        <f>+M81*$D81*(-OP!AE11)</f>
        <v>0</v>
      </c>
      <c r="BA81" s="158">
        <f>+N81*$D81*(-OP!AF11)</f>
        <v>0</v>
      </c>
      <c r="BB81" s="158">
        <f>+O81*$D81*(-OP!AG11)</f>
        <v>0</v>
      </c>
      <c r="BC81" s="158">
        <f>+P81*$D81*(-OP!AH11)</f>
        <v>0</v>
      </c>
      <c r="BD81" s="158">
        <f>+Q81*$D81*(-OP!AI11)</f>
        <v>0</v>
      </c>
      <c r="BE81" s="158">
        <f>+R81*$D81*(-OP!AJ11)</f>
        <v>0</v>
      </c>
    </row>
    <row r="82" spans="2:57">
      <c r="B82" s="162" t="str">
        <f t="shared" si="47"/>
        <v>Anuncis locals</v>
      </c>
      <c r="C82" s="195">
        <f t="shared" si="49"/>
        <v>240</v>
      </c>
      <c r="D82" s="222">
        <f>+D64+D64*OP!G12</f>
        <v>21.648643200000002</v>
      </c>
      <c r="E82" s="195">
        <f t="shared" si="48"/>
        <v>5195.6743680000027</v>
      </c>
      <c r="F82" s="133"/>
      <c r="G82" s="158">
        <f>+OP!BE49</f>
        <v>20</v>
      </c>
      <c r="H82" s="158">
        <f>+OP!BF49</f>
        <v>20</v>
      </c>
      <c r="I82" s="158">
        <f>+OP!BG49</f>
        <v>20</v>
      </c>
      <c r="J82" s="158">
        <f>+OP!BH49</f>
        <v>20</v>
      </c>
      <c r="K82" s="158">
        <f>+OP!BI49</f>
        <v>20</v>
      </c>
      <c r="L82" s="158">
        <f>+OP!BJ49</f>
        <v>20</v>
      </c>
      <c r="M82" s="158">
        <f>+OP!BK49</f>
        <v>20</v>
      </c>
      <c r="N82" s="158">
        <f>+OP!BL49</f>
        <v>20</v>
      </c>
      <c r="O82" s="158">
        <f>+OP!BM49</f>
        <v>20</v>
      </c>
      <c r="P82" s="158">
        <f>+OP!BN49</f>
        <v>20</v>
      </c>
      <c r="Q82" s="158">
        <f>+OP!BO49</f>
        <v>20</v>
      </c>
      <c r="R82" s="158">
        <f>+OP!BP49</f>
        <v>20</v>
      </c>
      <c r="T82" s="158">
        <f>+G82*$D82*(100%-OP!Y12)</f>
        <v>432.97286400000007</v>
      </c>
      <c r="U82" s="158">
        <f>+H82*$D82*(100%-OP!Z12)</f>
        <v>432.97286400000007</v>
      </c>
      <c r="V82" s="158">
        <f>+I82*$D82*(100%-OP!AA12)</f>
        <v>432.97286400000007</v>
      </c>
      <c r="W82" s="158">
        <f>+J82*$D82*(100%-OP!AB12)</f>
        <v>432.97286400000007</v>
      </c>
      <c r="X82" s="158">
        <f>+K82*$D82*(100%-OP!AC12)</f>
        <v>432.97286400000007</v>
      </c>
      <c r="Y82" s="158">
        <f>+L82*$D82*(100%-OP!AD12)</f>
        <v>432.97286400000007</v>
      </c>
      <c r="Z82" s="158">
        <f>+M82*$D82*(100%-OP!AE12)</f>
        <v>432.97286400000007</v>
      </c>
      <c r="AA82" s="158">
        <f>+N82*$D82*(100%-OP!AF12)</f>
        <v>432.97286400000007</v>
      </c>
      <c r="AB82" s="158">
        <f>+O82*$D82*(100%-OP!AG12)</f>
        <v>432.97286400000007</v>
      </c>
      <c r="AC82" s="158">
        <f>+P82*$D82*(100%-OP!AH12)</f>
        <v>432.97286400000007</v>
      </c>
      <c r="AD82" s="158">
        <f>+Q82*$D82*(100%-OP!AI12)</f>
        <v>432.97286400000007</v>
      </c>
      <c r="AE82" s="158">
        <f>+R82*$D82*(100%-OP!AJ12)</f>
        <v>432.97286400000007</v>
      </c>
      <c r="AG82" s="158">
        <f>+T82*OP!$V12*OP!$W12</f>
        <v>0</v>
      </c>
      <c r="AH82" s="158">
        <f>+U82*OP!$V12*OP!$W12</f>
        <v>0</v>
      </c>
      <c r="AI82" s="158">
        <f>+V82*OP!$V12*OP!$W12</f>
        <v>0</v>
      </c>
      <c r="AJ82" s="158">
        <f>+W82*OP!$V12*OP!$W12</f>
        <v>0</v>
      </c>
      <c r="AK82" s="158">
        <f>+X82*OP!$V12*OP!$W12</f>
        <v>0</v>
      </c>
      <c r="AL82" s="158">
        <f>+Y82*OP!$V12*OP!$W12</f>
        <v>0</v>
      </c>
      <c r="AM82" s="158">
        <f>+Z82*OP!$V12*OP!$W12</f>
        <v>0</v>
      </c>
      <c r="AN82" s="158">
        <f>+AA82*OP!$V12*OP!$W12</f>
        <v>0</v>
      </c>
      <c r="AO82" s="158">
        <f>+AB82*OP!$V12*OP!$W12</f>
        <v>0</v>
      </c>
      <c r="AP82" s="158">
        <f>+AC82*OP!$V12*OP!$W12</f>
        <v>0</v>
      </c>
      <c r="AQ82" s="158">
        <f>+AD82*OP!$V12*OP!$W12</f>
        <v>0</v>
      </c>
      <c r="AR82" s="158">
        <f>+AE82*OP!$V12*OP!$W12</f>
        <v>0</v>
      </c>
      <c r="AT82" s="158">
        <f>+G82*$D82*(-OP!Y12)</f>
        <v>0</v>
      </c>
      <c r="AU82" s="158">
        <f>+H82*$D82*(-OP!Z12)</f>
        <v>0</v>
      </c>
      <c r="AV82" s="158">
        <f>+I82*$D82*(-OP!AA12)</f>
        <v>0</v>
      </c>
      <c r="AW82" s="158">
        <f>+J82*$D82*(-OP!AB12)</f>
        <v>0</v>
      </c>
      <c r="AX82" s="158">
        <f>+K82*$D82*(-OP!AC12)</f>
        <v>0</v>
      </c>
      <c r="AY82" s="158">
        <f>+L82*$D82*(-OP!AD12)</f>
        <v>0</v>
      </c>
      <c r="AZ82" s="158">
        <f>+M82*$D82*(-OP!AE12)</f>
        <v>0</v>
      </c>
      <c r="BA82" s="158">
        <f>+N82*$D82*(-OP!AF12)</f>
        <v>0</v>
      </c>
      <c r="BB82" s="158">
        <f>+O82*$D82*(-OP!AG12)</f>
        <v>0</v>
      </c>
      <c r="BC82" s="158">
        <f>+P82*$D82*(-OP!AH12)</f>
        <v>0</v>
      </c>
      <c r="BD82" s="158">
        <f>+Q82*$D82*(-OP!AI12)</f>
        <v>0</v>
      </c>
      <c r="BE82" s="158">
        <f>+R82*$D82*(-OP!AJ12)</f>
        <v>0</v>
      </c>
    </row>
    <row r="83" spans="2:57">
      <c r="B83" s="162" t="str">
        <f t="shared" si="47"/>
        <v>Nom Producte/Servei 4</v>
      </c>
      <c r="C83" s="195">
        <f t="shared" si="49"/>
        <v>0</v>
      </c>
      <c r="D83" s="222">
        <f>+D65+D65*OP!G13</f>
        <v>5.4121608000000002E-2</v>
      </c>
      <c r="E83" s="195">
        <f t="shared" si="48"/>
        <v>0</v>
      </c>
      <c r="F83" s="133"/>
      <c r="G83" s="158">
        <f>+OP!BE50</f>
        <v>0</v>
      </c>
      <c r="H83" s="158">
        <f>+OP!BF50</f>
        <v>0</v>
      </c>
      <c r="I83" s="158">
        <f>+OP!BG50</f>
        <v>0</v>
      </c>
      <c r="J83" s="158">
        <f>+OP!BH50</f>
        <v>0</v>
      </c>
      <c r="K83" s="158">
        <f>+OP!BI50</f>
        <v>0</v>
      </c>
      <c r="L83" s="158">
        <f>+OP!BJ50</f>
        <v>0</v>
      </c>
      <c r="M83" s="158">
        <f>+OP!BK50</f>
        <v>0</v>
      </c>
      <c r="N83" s="158">
        <f>+OP!BL50</f>
        <v>0</v>
      </c>
      <c r="O83" s="158">
        <f>+OP!BM50</f>
        <v>0</v>
      </c>
      <c r="P83" s="158">
        <f>+OP!BN50</f>
        <v>0</v>
      </c>
      <c r="Q83" s="158">
        <f>+OP!BO50</f>
        <v>0</v>
      </c>
      <c r="R83" s="158">
        <f>+OP!BP50</f>
        <v>0</v>
      </c>
      <c r="T83" s="158">
        <f>+G83*$D83*(100%-OP!Y13)</f>
        <v>0</v>
      </c>
      <c r="U83" s="158">
        <f>+H83*$D83*(100%-OP!Z13)</f>
        <v>0</v>
      </c>
      <c r="V83" s="158">
        <f>+I83*$D83*(100%-OP!AA13)</f>
        <v>0</v>
      </c>
      <c r="W83" s="158">
        <f>+J83*$D83*(100%-OP!AB13)</f>
        <v>0</v>
      </c>
      <c r="X83" s="158">
        <f>+K83*$D83*(100%-OP!AC13)</f>
        <v>0</v>
      </c>
      <c r="Y83" s="158">
        <f>+L83*$D83*(100%-OP!AD13)</f>
        <v>0</v>
      </c>
      <c r="Z83" s="158">
        <f>+M83*$D83*(100%-OP!AE13)</f>
        <v>0</v>
      </c>
      <c r="AA83" s="158">
        <f>+N83*$D83*(100%-OP!AF13)</f>
        <v>0</v>
      </c>
      <c r="AB83" s="158">
        <f>+O83*$D83*(100%-OP!AG13)</f>
        <v>0</v>
      </c>
      <c r="AC83" s="158">
        <f>+P83*$D83*(100%-OP!AH13)</f>
        <v>0</v>
      </c>
      <c r="AD83" s="158">
        <f>+Q83*$D83*(100%-OP!AI13)</f>
        <v>0</v>
      </c>
      <c r="AE83" s="158">
        <f>+R83*$D83*(100%-OP!AJ13)</f>
        <v>0</v>
      </c>
      <c r="AG83" s="158">
        <f>+T83*OP!$V13*OP!$W13</f>
        <v>0</v>
      </c>
      <c r="AH83" s="158">
        <f>+U83*OP!$V13*OP!$W13</f>
        <v>0</v>
      </c>
      <c r="AI83" s="158">
        <f>+V83*OP!$V13*OP!$W13</f>
        <v>0</v>
      </c>
      <c r="AJ83" s="158">
        <f>+W83*OP!$V13*OP!$W13</f>
        <v>0</v>
      </c>
      <c r="AK83" s="158">
        <f>+X83*OP!$V13*OP!$W13</f>
        <v>0</v>
      </c>
      <c r="AL83" s="158">
        <f>+Y83*OP!$V13*OP!$W13</f>
        <v>0</v>
      </c>
      <c r="AM83" s="158">
        <f>+Z83*OP!$V13*OP!$W13</f>
        <v>0</v>
      </c>
      <c r="AN83" s="158">
        <f>+AA83*OP!$V13*OP!$W13</f>
        <v>0</v>
      </c>
      <c r="AO83" s="158">
        <f>+AB83*OP!$V13*OP!$W13</f>
        <v>0</v>
      </c>
      <c r="AP83" s="158">
        <f>+AC83*OP!$V13*OP!$W13</f>
        <v>0</v>
      </c>
      <c r="AQ83" s="158">
        <f>+AD83*OP!$V13*OP!$W13</f>
        <v>0</v>
      </c>
      <c r="AR83" s="158">
        <f>+AE83*OP!$V13*OP!$W13</f>
        <v>0</v>
      </c>
      <c r="AT83" s="158">
        <f>+G83*$D83*(-OP!Y13)</f>
        <v>0</v>
      </c>
      <c r="AU83" s="158">
        <f>+H83*$D83*(-OP!Z13)</f>
        <v>0</v>
      </c>
      <c r="AV83" s="158">
        <f>+I83*$D83*(-OP!AA13)</f>
        <v>0</v>
      </c>
      <c r="AW83" s="158">
        <f>+J83*$D83*(-OP!AB13)</f>
        <v>0</v>
      </c>
      <c r="AX83" s="158">
        <f>+K83*$D83*(-OP!AC13)</f>
        <v>0</v>
      </c>
      <c r="AY83" s="158">
        <f>+L83*$D83*(-OP!AD13)</f>
        <v>0</v>
      </c>
      <c r="AZ83" s="158">
        <f>+M83*$D83*(-OP!AE13)</f>
        <v>0</v>
      </c>
      <c r="BA83" s="158">
        <f>+N83*$D83*(-OP!AF13)</f>
        <v>0</v>
      </c>
      <c r="BB83" s="158">
        <f>+O83*$D83*(-OP!AG13)</f>
        <v>0</v>
      </c>
      <c r="BC83" s="158">
        <f>+P83*$D83*(-OP!AH13)</f>
        <v>0</v>
      </c>
      <c r="BD83" s="158">
        <f>+Q83*$D83*(-OP!AI13)</f>
        <v>0</v>
      </c>
      <c r="BE83" s="158">
        <f>+R83*$D83*(-OP!AJ13)</f>
        <v>0</v>
      </c>
    </row>
    <row r="84" spans="2:57">
      <c r="B84" s="162" t="str">
        <f t="shared" si="47"/>
        <v>Nom Producte/Servei 5</v>
      </c>
      <c r="C84" s="195">
        <f t="shared" si="49"/>
        <v>0</v>
      </c>
      <c r="D84" s="222">
        <f>+D66+D66*OP!G14</f>
        <v>0</v>
      </c>
      <c r="E84" s="195">
        <f t="shared" si="48"/>
        <v>0</v>
      </c>
      <c r="F84" s="133"/>
      <c r="G84" s="158">
        <f>+OP!BE51</f>
        <v>0</v>
      </c>
      <c r="H84" s="158">
        <f>+OP!BF51</f>
        <v>0</v>
      </c>
      <c r="I84" s="158">
        <f>+OP!BG51</f>
        <v>0</v>
      </c>
      <c r="J84" s="158">
        <f>+OP!BH51</f>
        <v>0</v>
      </c>
      <c r="K84" s="158">
        <f>+OP!BI51</f>
        <v>0</v>
      </c>
      <c r="L84" s="158">
        <f>+OP!BJ51</f>
        <v>0</v>
      </c>
      <c r="M84" s="158">
        <f>+OP!BK51</f>
        <v>0</v>
      </c>
      <c r="N84" s="158">
        <f>+OP!BL51</f>
        <v>0</v>
      </c>
      <c r="O84" s="158">
        <f>+OP!BM51</f>
        <v>0</v>
      </c>
      <c r="P84" s="158">
        <f>+OP!BN51</f>
        <v>0</v>
      </c>
      <c r="Q84" s="158">
        <f>+OP!BO51</f>
        <v>0</v>
      </c>
      <c r="R84" s="158">
        <f>+OP!BP51</f>
        <v>0</v>
      </c>
      <c r="T84" s="158">
        <f>+G84*$D84*(100%-OP!Y14)</f>
        <v>0</v>
      </c>
      <c r="U84" s="158">
        <f>+H84*$D84*(100%-OP!Z14)</f>
        <v>0</v>
      </c>
      <c r="V84" s="158">
        <f>+I84*$D84*(100%-OP!AA14)</f>
        <v>0</v>
      </c>
      <c r="W84" s="158">
        <f>+J84*$D84*(100%-OP!AB14)</f>
        <v>0</v>
      </c>
      <c r="X84" s="158">
        <f>+K84*$D84*(100%-OP!AC14)</f>
        <v>0</v>
      </c>
      <c r="Y84" s="158">
        <f>+L84*$D84*(100%-OP!AD14)</f>
        <v>0</v>
      </c>
      <c r="Z84" s="158">
        <f>+M84*$D84*(100%-OP!AE14)</f>
        <v>0</v>
      </c>
      <c r="AA84" s="158">
        <f>+N84*$D84*(100%-OP!AF14)</f>
        <v>0</v>
      </c>
      <c r="AB84" s="158">
        <f>+O84*$D84*(100%-OP!AG14)</f>
        <v>0</v>
      </c>
      <c r="AC84" s="158">
        <f>+P84*$D84*(100%-OP!AH14)</f>
        <v>0</v>
      </c>
      <c r="AD84" s="158">
        <f>+Q84*$D84*(100%-OP!AI14)</f>
        <v>0</v>
      </c>
      <c r="AE84" s="158">
        <f>+R84*$D84*(100%-OP!AJ14)</f>
        <v>0</v>
      </c>
      <c r="AG84" s="158">
        <f>+T84*OP!$V14*OP!$W14</f>
        <v>0</v>
      </c>
      <c r="AH84" s="158">
        <f>+U84*OP!$V14*OP!$W14</f>
        <v>0</v>
      </c>
      <c r="AI84" s="158">
        <f>+V84*OP!$V14*OP!$W14</f>
        <v>0</v>
      </c>
      <c r="AJ84" s="158">
        <f>+W84*OP!$V14*OP!$W14</f>
        <v>0</v>
      </c>
      <c r="AK84" s="158">
        <f>+X84*OP!$V14*OP!$W14</f>
        <v>0</v>
      </c>
      <c r="AL84" s="158">
        <f>+Y84*OP!$V14*OP!$W14</f>
        <v>0</v>
      </c>
      <c r="AM84" s="158">
        <f>+Z84*OP!$V14*OP!$W14</f>
        <v>0</v>
      </c>
      <c r="AN84" s="158">
        <f>+AA84*OP!$V14*OP!$W14</f>
        <v>0</v>
      </c>
      <c r="AO84" s="158">
        <f>+AB84*OP!$V14*OP!$W14</f>
        <v>0</v>
      </c>
      <c r="AP84" s="158">
        <f>+AC84*OP!$V14*OP!$W14</f>
        <v>0</v>
      </c>
      <c r="AQ84" s="158">
        <f>+AD84*OP!$V14*OP!$W14</f>
        <v>0</v>
      </c>
      <c r="AR84" s="158">
        <f>+AE84*OP!$V14*OP!$W14</f>
        <v>0</v>
      </c>
      <c r="AT84" s="158">
        <f>+G84*$D84*(-OP!Y14)</f>
        <v>0</v>
      </c>
      <c r="AU84" s="158">
        <f>+H84*$D84*(-OP!Z14)</f>
        <v>0</v>
      </c>
      <c r="AV84" s="158">
        <f>+I84*$D84*(-OP!AA14)</f>
        <v>0</v>
      </c>
      <c r="AW84" s="158">
        <f>+J84*$D84*(-OP!AB14)</f>
        <v>0</v>
      </c>
      <c r="AX84" s="158">
        <f>+K84*$D84*(-OP!AC14)</f>
        <v>0</v>
      </c>
      <c r="AY84" s="158">
        <f>+L84*$D84*(-OP!AD14)</f>
        <v>0</v>
      </c>
      <c r="AZ84" s="158">
        <f>+M84*$D84*(-OP!AE14)</f>
        <v>0</v>
      </c>
      <c r="BA84" s="158">
        <f>+N84*$D84*(-OP!AF14)</f>
        <v>0</v>
      </c>
      <c r="BB84" s="158">
        <f>+O84*$D84*(-OP!AG14)</f>
        <v>0</v>
      </c>
      <c r="BC84" s="158">
        <f>+P84*$D84*(-OP!AH14)</f>
        <v>0</v>
      </c>
      <c r="BD84" s="158">
        <f>+Q84*$D84*(-OP!AI14)</f>
        <v>0</v>
      </c>
      <c r="BE84" s="158">
        <f>+R84*$D84*(-OP!AJ14)</f>
        <v>0</v>
      </c>
    </row>
    <row r="85" spans="2:57">
      <c r="B85" s="162" t="str">
        <f t="shared" si="47"/>
        <v>Nom Producte/Servei 6</v>
      </c>
      <c r="C85" s="195">
        <f t="shared" si="49"/>
        <v>0</v>
      </c>
      <c r="D85" s="222">
        <f>+D67+D67*OP!G15</f>
        <v>0</v>
      </c>
      <c r="E85" s="195">
        <f t="shared" si="48"/>
        <v>0</v>
      </c>
      <c r="F85" s="133"/>
      <c r="G85" s="158">
        <f>+OP!BE52</f>
        <v>0</v>
      </c>
      <c r="H85" s="158">
        <f>+OP!BF52</f>
        <v>0</v>
      </c>
      <c r="I85" s="158">
        <f>+OP!BG52</f>
        <v>0</v>
      </c>
      <c r="J85" s="158">
        <f>+OP!BH52</f>
        <v>0</v>
      </c>
      <c r="K85" s="158">
        <f>+OP!BI52</f>
        <v>0</v>
      </c>
      <c r="L85" s="158">
        <f>+OP!BJ52</f>
        <v>0</v>
      </c>
      <c r="M85" s="158">
        <f>+OP!BK52</f>
        <v>0</v>
      </c>
      <c r="N85" s="158">
        <f>+OP!BL52</f>
        <v>0</v>
      </c>
      <c r="O85" s="158">
        <f>+OP!BM52</f>
        <v>0</v>
      </c>
      <c r="P85" s="158">
        <f>+OP!BN52</f>
        <v>0</v>
      </c>
      <c r="Q85" s="158">
        <f>+OP!BO52</f>
        <v>0</v>
      </c>
      <c r="R85" s="158">
        <f>+OP!BP52</f>
        <v>0</v>
      </c>
      <c r="T85" s="158">
        <f>+G85*$D85*(100%-OP!Y15)</f>
        <v>0</v>
      </c>
      <c r="U85" s="158">
        <f>+H85*$D85*(100%-OP!Z15)</f>
        <v>0</v>
      </c>
      <c r="V85" s="158">
        <f>+I85*$D85*(100%-OP!AA15)</f>
        <v>0</v>
      </c>
      <c r="W85" s="158">
        <f>+J85*$D85*(100%-OP!AB15)</f>
        <v>0</v>
      </c>
      <c r="X85" s="158">
        <f>+K85*$D85*(100%-OP!AC15)</f>
        <v>0</v>
      </c>
      <c r="Y85" s="158">
        <f>+L85*$D85*(100%-OP!AD15)</f>
        <v>0</v>
      </c>
      <c r="Z85" s="158">
        <f>+M85*$D85*(100%-OP!AE15)</f>
        <v>0</v>
      </c>
      <c r="AA85" s="158">
        <f>+N85*$D85*(100%-OP!AF15)</f>
        <v>0</v>
      </c>
      <c r="AB85" s="158">
        <f>+O85*$D85*(100%-OP!AG15)</f>
        <v>0</v>
      </c>
      <c r="AC85" s="158">
        <f>+P85*$D85*(100%-OP!AH15)</f>
        <v>0</v>
      </c>
      <c r="AD85" s="158">
        <f>+Q85*$D85*(100%-OP!AI15)</f>
        <v>0</v>
      </c>
      <c r="AE85" s="158">
        <f>+R85*$D85*(100%-OP!AJ15)</f>
        <v>0</v>
      </c>
      <c r="AG85" s="158">
        <f>+T85*OP!$V15*OP!$W15</f>
        <v>0</v>
      </c>
      <c r="AH85" s="158">
        <f>+U85*OP!$V15*OP!$W15</f>
        <v>0</v>
      </c>
      <c r="AI85" s="158">
        <f>+V85*OP!$V15*OP!$W15</f>
        <v>0</v>
      </c>
      <c r="AJ85" s="158">
        <f>+W85*OP!$V15*OP!$W15</f>
        <v>0</v>
      </c>
      <c r="AK85" s="158">
        <f>+X85*OP!$V15*OP!$W15</f>
        <v>0</v>
      </c>
      <c r="AL85" s="158">
        <f>+Y85*OP!$V15*OP!$W15</f>
        <v>0</v>
      </c>
      <c r="AM85" s="158">
        <f>+Z85*OP!$V15*OP!$W15</f>
        <v>0</v>
      </c>
      <c r="AN85" s="158">
        <f>+AA85*OP!$V15*OP!$W15</f>
        <v>0</v>
      </c>
      <c r="AO85" s="158">
        <f>+AB85*OP!$V15*OP!$W15</f>
        <v>0</v>
      </c>
      <c r="AP85" s="158">
        <f>+AC85*OP!$V15*OP!$W15</f>
        <v>0</v>
      </c>
      <c r="AQ85" s="158">
        <f>+AD85*OP!$V15*OP!$W15</f>
        <v>0</v>
      </c>
      <c r="AR85" s="158">
        <f>+AE85*OP!$V15*OP!$W15</f>
        <v>0</v>
      </c>
      <c r="AT85" s="158">
        <f>+G85*$D85*(-OP!Y15)</f>
        <v>0</v>
      </c>
      <c r="AU85" s="158">
        <f>+H85*$D85*(-OP!Z15)</f>
        <v>0</v>
      </c>
      <c r="AV85" s="158">
        <f>+I85*$D85*(-OP!AA15)</f>
        <v>0</v>
      </c>
      <c r="AW85" s="158">
        <f>+J85*$D85*(-OP!AB15)</f>
        <v>0</v>
      </c>
      <c r="AX85" s="158">
        <f>+K85*$D85*(-OP!AC15)</f>
        <v>0</v>
      </c>
      <c r="AY85" s="158">
        <f>+L85*$D85*(-OP!AD15)</f>
        <v>0</v>
      </c>
      <c r="AZ85" s="158">
        <f>+M85*$D85*(-OP!AE15)</f>
        <v>0</v>
      </c>
      <c r="BA85" s="158">
        <f>+N85*$D85*(-OP!AF15)</f>
        <v>0</v>
      </c>
      <c r="BB85" s="158">
        <f>+O85*$D85*(-OP!AG15)</f>
        <v>0</v>
      </c>
      <c r="BC85" s="158">
        <f>+P85*$D85*(-OP!AH15)</f>
        <v>0</v>
      </c>
      <c r="BD85" s="158">
        <f>+Q85*$D85*(-OP!AI15)</f>
        <v>0</v>
      </c>
      <c r="BE85" s="158">
        <f>+R85*$D85*(-OP!AJ15)</f>
        <v>0</v>
      </c>
    </row>
    <row r="86" spans="2:57">
      <c r="B86" s="162" t="str">
        <f t="shared" si="47"/>
        <v>Nom Producte/Servei 7</v>
      </c>
      <c r="C86" s="195">
        <f t="shared" si="49"/>
        <v>0</v>
      </c>
      <c r="D86" s="222">
        <f>+D68+D68*OP!G16</f>
        <v>0</v>
      </c>
      <c r="E86" s="195">
        <f t="shared" si="48"/>
        <v>0</v>
      </c>
      <c r="F86" s="133"/>
      <c r="G86" s="158">
        <f>+OP!BE53</f>
        <v>0</v>
      </c>
      <c r="H86" s="158">
        <f>+OP!BF53</f>
        <v>0</v>
      </c>
      <c r="I86" s="158">
        <f>+OP!BG53</f>
        <v>0</v>
      </c>
      <c r="J86" s="158">
        <f>+OP!BH53</f>
        <v>0</v>
      </c>
      <c r="K86" s="158">
        <f>+OP!BI53</f>
        <v>0</v>
      </c>
      <c r="L86" s="158">
        <f>+OP!BJ53</f>
        <v>0</v>
      </c>
      <c r="M86" s="158">
        <f>+OP!BK53</f>
        <v>0</v>
      </c>
      <c r="N86" s="158">
        <f>+OP!BL53</f>
        <v>0</v>
      </c>
      <c r="O86" s="158">
        <f>+OP!BM53</f>
        <v>0</v>
      </c>
      <c r="P86" s="158">
        <f>+OP!BN53</f>
        <v>0</v>
      </c>
      <c r="Q86" s="158">
        <f>+OP!BO53</f>
        <v>0</v>
      </c>
      <c r="R86" s="158">
        <f>+OP!BP53</f>
        <v>0</v>
      </c>
      <c r="T86" s="158">
        <f>+G86*$D86*(100%-OP!Y16)</f>
        <v>0</v>
      </c>
      <c r="U86" s="158">
        <f>+H86*$D86*(100%-OP!Z16)</f>
        <v>0</v>
      </c>
      <c r="V86" s="158">
        <f>+I86*$D86*(100%-OP!AA16)</f>
        <v>0</v>
      </c>
      <c r="W86" s="158">
        <f>+J86*$D86*(100%-OP!AB16)</f>
        <v>0</v>
      </c>
      <c r="X86" s="158">
        <f>+K86*$D86*(100%-OP!AC16)</f>
        <v>0</v>
      </c>
      <c r="Y86" s="158">
        <f>+L86*$D86*(100%-OP!AD16)</f>
        <v>0</v>
      </c>
      <c r="Z86" s="158">
        <f>+M86*$D86*(100%-OP!AE16)</f>
        <v>0</v>
      </c>
      <c r="AA86" s="158">
        <f>+N86*$D86*(100%-OP!AF16)</f>
        <v>0</v>
      </c>
      <c r="AB86" s="158">
        <f>+O86*$D86*(100%-OP!AG16)</f>
        <v>0</v>
      </c>
      <c r="AC86" s="158">
        <f>+P86*$D86*(100%-OP!AH16)</f>
        <v>0</v>
      </c>
      <c r="AD86" s="158">
        <f>+Q86*$D86*(100%-OP!AI16)</f>
        <v>0</v>
      </c>
      <c r="AE86" s="158">
        <f>+R86*$D86*(100%-OP!AJ16)</f>
        <v>0</v>
      </c>
      <c r="AG86" s="158">
        <f>+T86*OP!$V16*OP!$W16</f>
        <v>0</v>
      </c>
      <c r="AH86" s="158">
        <f>+U86*OP!$V16*OP!$W16</f>
        <v>0</v>
      </c>
      <c r="AI86" s="158">
        <f>+V86*OP!$V16*OP!$W16</f>
        <v>0</v>
      </c>
      <c r="AJ86" s="158">
        <f>+W86*OP!$V16*OP!$W16</f>
        <v>0</v>
      </c>
      <c r="AK86" s="158">
        <f>+X86*OP!$V16*OP!$W16</f>
        <v>0</v>
      </c>
      <c r="AL86" s="158">
        <f>+Y86*OP!$V16*OP!$W16</f>
        <v>0</v>
      </c>
      <c r="AM86" s="158">
        <f>+Z86*OP!$V16*OP!$W16</f>
        <v>0</v>
      </c>
      <c r="AN86" s="158">
        <f>+AA86*OP!$V16*OP!$W16</f>
        <v>0</v>
      </c>
      <c r="AO86" s="158">
        <f>+AB86*OP!$V16*OP!$W16</f>
        <v>0</v>
      </c>
      <c r="AP86" s="158">
        <f>+AC86*OP!$V16*OP!$W16</f>
        <v>0</v>
      </c>
      <c r="AQ86" s="158">
        <f>+AD86*OP!$V16*OP!$W16</f>
        <v>0</v>
      </c>
      <c r="AR86" s="158">
        <f>+AE86*OP!$V16*OP!$W16</f>
        <v>0</v>
      </c>
      <c r="AT86" s="158">
        <f>+G86*$D86*(-OP!Y16)</f>
        <v>0</v>
      </c>
      <c r="AU86" s="158">
        <f>+H86*$D86*(-OP!Z16)</f>
        <v>0</v>
      </c>
      <c r="AV86" s="158">
        <f>+I86*$D86*(-OP!AA16)</f>
        <v>0</v>
      </c>
      <c r="AW86" s="158">
        <f>+J86*$D86*(-OP!AB16)</f>
        <v>0</v>
      </c>
      <c r="AX86" s="158">
        <f>+K86*$D86*(-OP!AC16)</f>
        <v>0</v>
      </c>
      <c r="AY86" s="158">
        <f>+L86*$D86*(-OP!AD16)</f>
        <v>0</v>
      </c>
      <c r="AZ86" s="158">
        <f>+M86*$D86*(-OP!AE16)</f>
        <v>0</v>
      </c>
      <c r="BA86" s="158">
        <f>+N86*$D86*(-OP!AF16)</f>
        <v>0</v>
      </c>
      <c r="BB86" s="158">
        <f>+O86*$D86*(-OP!AG16)</f>
        <v>0</v>
      </c>
      <c r="BC86" s="158">
        <f>+P86*$D86*(-OP!AH16)</f>
        <v>0</v>
      </c>
      <c r="BD86" s="158">
        <f>+Q86*$D86*(-OP!AI16)</f>
        <v>0</v>
      </c>
      <c r="BE86" s="158">
        <f>+R86*$D86*(-OP!AJ16)</f>
        <v>0</v>
      </c>
    </row>
    <row r="87" spans="2:57">
      <c r="B87" s="162" t="str">
        <f t="shared" si="47"/>
        <v>Nom Producte/Servei 8</v>
      </c>
      <c r="C87" s="195">
        <f t="shared" si="49"/>
        <v>0</v>
      </c>
      <c r="D87" s="222">
        <f>+D69+D69*OP!G17</f>
        <v>0</v>
      </c>
      <c r="E87" s="195">
        <f t="shared" si="48"/>
        <v>0</v>
      </c>
      <c r="F87" s="133"/>
      <c r="G87" s="158">
        <f>+OP!BE54</f>
        <v>0</v>
      </c>
      <c r="H87" s="158">
        <f>+OP!BF54</f>
        <v>0</v>
      </c>
      <c r="I87" s="158">
        <f>+OP!BG54</f>
        <v>0</v>
      </c>
      <c r="J87" s="158">
        <f>+OP!BH54</f>
        <v>0</v>
      </c>
      <c r="K87" s="158">
        <f>+OP!BI54</f>
        <v>0</v>
      </c>
      <c r="L87" s="158">
        <f>+OP!BJ54</f>
        <v>0</v>
      </c>
      <c r="M87" s="158">
        <f>+OP!BK54</f>
        <v>0</v>
      </c>
      <c r="N87" s="158">
        <f>+OP!BL54</f>
        <v>0</v>
      </c>
      <c r="O87" s="158">
        <f>+OP!BM54</f>
        <v>0</v>
      </c>
      <c r="P87" s="158">
        <f>+OP!BN54</f>
        <v>0</v>
      </c>
      <c r="Q87" s="158">
        <f>+OP!BO54</f>
        <v>0</v>
      </c>
      <c r="R87" s="158">
        <f>+OP!BP54</f>
        <v>0</v>
      </c>
      <c r="T87" s="158">
        <f>+G87*$D87*(100%-OP!Y17)</f>
        <v>0</v>
      </c>
      <c r="U87" s="158">
        <f>+H87*$D87*(100%-OP!Z17)</f>
        <v>0</v>
      </c>
      <c r="V87" s="158">
        <f>+I87*$D87*(100%-OP!AA17)</f>
        <v>0</v>
      </c>
      <c r="W87" s="158">
        <f>+J87*$D87*(100%-OP!AB17)</f>
        <v>0</v>
      </c>
      <c r="X87" s="158">
        <f>+K87*$D87*(100%-OP!AC17)</f>
        <v>0</v>
      </c>
      <c r="Y87" s="158">
        <f>+L87*$D87*(100%-OP!AD17)</f>
        <v>0</v>
      </c>
      <c r="Z87" s="158">
        <f>+M87*$D87*(100%-OP!AE17)</f>
        <v>0</v>
      </c>
      <c r="AA87" s="158">
        <f>+N87*$D87*(100%-OP!AF17)</f>
        <v>0</v>
      </c>
      <c r="AB87" s="158">
        <f>+O87*$D87*(100%-OP!AG17)</f>
        <v>0</v>
      </c>
      <c r="AC87" s="158">
        <f>+P87*$D87*(100%-OP!AH17)</f>
        <v>0</v>
      </c>
      <c r="AD87" s="158">
        <f>+Q87*$D87*(100%-OP!AI17)</f>
        <v>0</v>
      </c>
      <c r="AE87" s="158">
        <f>+R87*$D87*(100%-OP!AJ17)</f>
        <v>0</v>
      </c>
      <c r="AG87" s="158">
        <f>+T87*OP!$V17*OP!$W17</f>
        <v>0</v>
      </c>
      <c r="AH87" s="158">
        <f>+U87*OP!$V17*OP!$W17</f>
        <v>0</v>
      </c>
      <c r="AI87" s="158">
        <f>+V87*OP!$V17*OP!$W17</f>
        <v>0</v>
      </c>
      <c r="AJ87" s="158">
        <f>+W87*OP!$V17*OP!$W17</f>
        <v>0</v>
      </c>
      <c r="AK87" s="158">
        <f>+X87*OP!$V17*OP!$W17</f>
        <v>0</v>
      </c>
      <c r="AL87" s="158">
        <f>+Y87*OP!$V17*OP!$W17</f>
        <v>0</v>
      </c>
      <c r="AM87" s="158">
        <f>+Z87*OP!$V17*OP!$W17</f>
        <v>0</v>
      </c>
      <c r="AN87" s="158">
        <f>+AA87*OP!$V17*OP!$W17</f>
        <v>0</v>
      </c>
      <c r="AO87" s="158">
        <f>+AB87*OP!$V17*OP!$W17</f>
        <v>0</v>
      </c>
      <c r="AP87" s="158">
        <f>+AC87*OP!$V17*OP!$W17</f>
        <v>0</v>
      </c>
      <c r="AQ87" s="158">
        <f>+AD87*OP!$V17*OP!$W17</f>
        <v>0</v>
      </c>
      <c r="AR87" s="158">
        <f>+AE87*OP!$V17*OP!$W17</f>
        <v>0</v>
      </c>
      <c r="AT87" s="158">
        <f>+G87*$D87*(-OP!Y17)</f>
        <v>0</v>
      </c>
      <c r="AU87" s="158">
        <f>+H87*$D87*(-OP!Z17)</f>
        <v>0</v>
      </c>
      <c r="AV87" s="158">
        <f>+I87*$D87*(-OP!AA17)</f>
        <v>0</v>
      </c>
      <c r="AW87" s="158">
        <f>+J87*$D87*(-OP!AB17)</f>
        <v>0</v>
      </c>
      <c r="AX87" s="158">
        <f>+K87*$D87*(-OP!AC17)</f>
        <v>0</v>
      </c>
      <c r="AY87" s="158">
        <f>+L87*$D87*(-OP!AD17)</f>
        <v>0</v>
      </c>
      <c r="AZ87" s="158">
        <f>+M87*$D87*(-OP!AE17)</f>
        <v>0</v>
      </c>
      <c r="BA87" s="158">
        <f>+N87*$D87*(-OP!AF17)</f>
        <v>0</v>
      </c>
      <c r="BB87" s="158">
        <f>+O87*$D87*(-OP!AG17)</f>
        <v>0</v>
      </c>
      <c r="BC87" s="158">
        <f>+P87*$D87*(-OP!AH17)</f>
        <v>0</v>
      </c>
      <c r="BD87" s="158">
        <f>+Q87*$D87*(-OP!AI17)</f>
        <v>0</v>
      </c>
      <c r="BE87" s="158">
        <f>+R87*$D87*(-OP!AJ17)</f>
        <v>0</v>
      </c>
    </row>
    <row r="88" spans="2:57">
      <c r="B88" s="162" t="str">
        <f t="shared" si="47"/>
        <v>Nom Producte/Servei 9</v>
      </c>
      <c r="C88" s="195">
        <f t="shared" si="49"/>
        <v>0</v>
      </c>
      <c r="D88" s="222">
        <f>+D70+D70*OP!G18</f>
        <v>0</v>
      </c>
      <c r="E88" s="195">
        <f t="shared" si="48"/>
        <v>0</v>
      </c>
      <c r="F88" s="133"/>
      <c r="G88" s="158">
        <f>+OP!BE55</f>
        <v>0</v>
      </c>
      <c r="H88" s="158">
        <f>+OP!BF55</f>
        <v>0</v>
      </c>
      <c r="I88" s="158">
        <f>+OP!BG55</f>
        <v>0</v>
      </c>
      <c r="J88" s="158">
        <f>+OP!BH55</f>
        <v>0</v>
      </c>
      <c r="K88" s="158">
        <f>+OP!BI55</f>
        <v>0</v>
      </c>
      <c r="L88" s="158">
        <f>+OP!BJ55</f>
        <v>0</v>
      </c>
      <c r="M88" s="158">
        <f>+OP!BK55</f>
        <v>0</v>
      </c>
      <c r="N88" s="158">
        <f>+OP!BL55</f>
        <v>0</v>
      </c>
      <c r="O88" s="158">
        <f>+OP!BM55</f>
        <v>0</v>
      </c>
      <c r="P88" s="158">
        <f>+OP!BN55</f>
        <v>0</v>
      </c>
      <c r="Q88" s="158">
        <f>+OP!BO55</f>
        <v>0</v>
      </c>
      <c r="R88" s="158">
        <f>+OP!BP55</f>
        <v>0</v>
      </c>
      <c r="T88" s="158">
        <f>+G88*$D88*(100%-OP!Y18)</f>
        <v>0</v>
      </c>
      <c r="U88" s="158">
        <f>+H88*$D88*(100%-OP!Z18)</f>
        <v>0</v>
      </c>
      <c r="V88" s="158">
        <f>+I88*$D88*(100%-OP!AA18)</f>
        <v>0</v>
      </c>
      <c r="W88" s="158">
        <f>+J88*$D88*(100%-OP!AB18)</f>
        <v>0</v>
      </c>
      <c r="X88" s="158">
        <f>+K88*$D88*(100%-OP!AC18)</f>
        <v>0</v>
      </c>
      <c r="Y88" s="158">
        <f>+L88*$D88*(100%-OP!AD18)</f>
        <v>0</v>
      </c>
      <c r="Z88" s="158">
        <f>+M88*$D88*(100%-OP!AE18)</f>
        <v>0</v>
      </c>
      <c r="AA88" s="158">
        <f>+N88*$D88*(100%-OP!AF18)</f>
        <v>0</v>
      </c>
      <c r="AB88" s="158">
        <f>+O88*$D88*(100%-OP!AG18)</f>
        <v>0</v>
      </c>
      <c r="AC88" s="158">
        <f>+P88*$D88*(100%-OP!AH18)</f>
        <v>0</v>
      </c>
      <c r="AD88" s="158">
        <f>+Q88*$D88*(100%-OP!AI18)</f>
        <v>0</v>
      </c>
      <c r="AE88" s="158">
        <f>+R88*$D88*(100%-OP!AJ18)</f>
        <v>0</v>
      </c>
      <c r="AG88" s="158">
        <f>+T88*OP!$V18*OP!$W18</f>
        <v>0</v>
      </c>
      <c r="AH88" s="158">
        <f>+U88*OP!$V18*OP!$W18</f>
        <v>0</v>
      </c>
      <c r="AI88" s="158">
        <f>+V88*OP!$V18*OP!$W18</f>
        <v>0</v>
      </c>
      <c r="AJ88" s="158">
        <f>+W88*OP!$V18*OP!$W18</f>
        <v>0</v>
      </c>
      <c r="AK88" s="158">
        <f>+X88*OP!$V18*OP!$W18</f>
        <v>0</v>
      </c>
      <c r="AL88" s="158">
        <f>+Y88*OP!$V18*OP!$W18</f>
        <v>0</v>
      </c>
      <c r="AM88" s="158">
        <f>+Z88*OP!$V18*OP!$W18</f>
        <v>0</v>
      </c>
      <c r="AN88" s="158">
        <f>+AA88*OP!$V18*OP!$W18</f>
        <v>0</v>
      </c>
      <c r="AO88" s="158">
        <f>+AB88*OP!$V18*OP!$W18</f>
        <v>0</v>
      </c>
      <c r="AP88" s="158">
        <f>+AC88*OP!$V18*OP!$W18</f>
        <v>0</v>
      </c>
      <c r="AQ88" s="158">
        <f>+AD88*OP!$V18*OP!$W18</f>
        <v>0</v>
      </c>
      <c r="AR88" s="158">
        <f>+AE88*OP!$V18*OP!$W18</f>
        <v>0</v>
      </c>
      <c r="AT88" s="158">
        <f>+G88*$D88*(-OP!Y18)</f>
        <v>0</v>
      </c>
      <c r="AU88" s="158">
        <f>+H88*$D88*(-OP!Z18)</f>
        <v>0</v>
      </c>
      <c r="AV88" s="158">
        <f>+I88*$D88*(-OP!AA18)</f>
        <v>0</v>
      </c>
      <c r="AW88" s="158">
        <f>+J88*$D88*(-OP!AB18)</f>
        <v>0</v>
      </c>
      <c r="AX88" s="158">
        <f>+K88*$D88*(-OP!AC18)</f>
        <v>0</v>
      </c>
      <c r="AY88" s="158">
        <f>+L88*$D88*(-OP!AD18)</f>
        <v>0</v>
      </c>
      <c r="AZ88" s="158">
        <f>+M88*$D88*(-OP!AE18)</f>
        <v>0</v>
      </c>
      <c r="BA88" s="158">
        <f>+N88*$D88*(-OP!AF18)</f>
        <v>0</v>
      </c>
      <c r="BB88" s="158">
        <f>+O88*$D88*(-OP!AG18)</f>
        <v>0</v>
      </c>
      <c r="BC88" s="158">
        <f>+P88*$D88*(-OP!AH18)</f>
        <v>0</v>
      </c>
      <c r="BD88" s="158">
        <f>+Q88*$D88*(-OP!AI18)</f>
        <v>0</v>
      </c>
      <c r="BE88" s="158">
        <f>+R88*$D88*(-OP!AJ18)</f>
        <v>0</v>
      </c>
    </row>
    <row r="89" spans="2:57">
      <c r="B89" s="162" t="str">
        <f t="shared" si="47"/>
        <v>Nom Producte/Servei 10</v>
      </c>
      <c r="C89" s="195">
        <f t="shared" si="49"/>
        <v>0</v>
      </c>
      <c r="D89" s="222">
        <f>+D71+D71*OP!G19</f>
        <v>0</v>
      </c>
      <c r="E89" s="195">
        <f t="shared" si="48"/>
        <v>0</v>
      </c>
      <c r="F89" s="133"/>
      <c r="G89" s="158">
        <f>+OP!BE56</f>
        <v>0</v>
      </c>
      <c r="H89" s="158">
        <f>+OP!BF56</f>
        <v>0</v>
      </c>
      <c r="I89" s="158">
        <f>+OP!BG56</f>
        <v>0</v>
      </c>
      <c r="J89" s="158">
        <f>+OP!BH56</f>
        <v>0</v>
      </c>
      <c r="K89" s="158">
        <f>+OP!BI56</f>
        <v>0</v>
      </c>
      <c r="L89" s="158">
        <f>+OP!BJ56</f>
        <v>0</v>
      </c>
      <c r="M89" s="158">
        <f>+OP!BK56</f>
        <v>0</v>
      </c>
      <c r="N89" s="158">
        <f>+OP!BL56</f>
        <v>0</v>
      </c>
      <c r="O89" s="158">
        <f>+OP!BM56</f>
        <v>0</v>
      </c>
      <c r="P89" s="158">
        <f>+OP!BN56</f>
        <v>0</v>
      </c>
      <c r="Q89" s="158">
        <f>+OP!BO56</f>
        <v>0</v>
      </c>
      <c r="R89" s="158">
        <f>+OP!BP56</f>
        <v>0</v>
      </c>
      <c r="T89" s="158">
        <f>+G89*$D89*(100%-OP!Y19)</f>
        <v>0</v>
      </c>
      <c r="U89" s="158">
        <f>+H89*$D89*(100%-OP!Z19)</f>
        <v>0</v>
      </c>
      <c r="V89" s="158">
        <f>+I89*$D89*(100%-OP!AA19)</f>
        <v>0</v>
      </c>
      <c r="W89" s="158">
        <f>+J89*$D89*(100%-OP!AB19)</f>
        <v>0</v>
      </c>
      <c r="X89" s="158">
        <f>+K89*$D89*(100%-OP!AC19)</f>
        <v>0</v>
      </c>
      <c r="Y89" s="158">
        <f>+L89*$D89*(100%-OP!AD19)</f>
        <v>0</v>
      </c>
      <c r="Z89" s="158">
        <f>+M89*$D89*(100%-OP!AE19)</f>
        <v>0</v>
      </c>
      <c r="AA89" s="158">
        <f>+N89*$D89*(100%-OP!AF19)</f>
        <v>0</v>
      </c>
      <c r="AB89" s="158">
        <f>+O89*$D89*(100%-OP!AG19)</f>
        <v>0</v>
      </c>
      <c r="AC89" s="158">
        <f>+P89*$D89*(100%-OP!AH19)</f>
        <v>0</v>
      </c>
      <c r="AD89" s="158">
        <f>+Q89*$D89*(100%-OP!AI19)</f>
        <v>0</v>
      </c>
      <c r="AE89" s="158">
        <f>+R89*$D89*(100%-OP!AJ19)</f>
        <v>0</v>
      </c>
      <c r="AG89" s="158">
        <f>+T89*OP!$V19*OP!$W19</f>
        <v>0</v>
      </c>
      <c r="AH89" s="158">
        <f>+U89*OP!$V19*OP!$W19</f>
        <v>0</v>
      </c>
      <c r="AI89" s="158">
        <f>+V89*OP!$V19*OP!$W19</f>
        <v>0</v>
      </c>
      <c r="AJ89" s="158">
        <f>+W89*OP!$V19*OP!$W19</f>
        <v>0</v>
      </c>
      <c r="AK89" s="158">
        <f>+X89*OP!$V19*OP!$W19</f>
        <v>0</v>
      </c>
      <c r="AL89" s="158">
        <f>+Y89*OP!$V19*OP!$W19</f>
        <v>0</v>
      </c>
      <c r="AM89" s="158">
        <f>+Z89*OP!$V19*OP!$W19</f>
        <v>0</v>
      </c>
      <c r="AN89" s="158">
        <f>+AA89*OP!$V19*OP!$W19</f>
        <v>0</v>
      </c>
      <c r="AO89" s="158">
        <f>+AB89*OP!$V19*OP!$W19</f>
        <v>0</v>
      </c>
      <c r="AP89" s="158">
        <f>+AC89*OP!$V19*OP!$W19</f>
        <v>0</v>
      </c>
      <c r="AQ89" s="158">
        <f>+AD89*OP!$V19*OP!$W19</f>
        <v>0</v>
      </c>
      <c r="AR89" s="158">
        <f>+AE89*OP!$V19*OP!$W19</f>
        <v>0</v>
      </c>
      <c r="AT89" s="158">
        <f>+G89*$D89*(-OP!Y19)</f>
        <v>0</v>
      </c>
      <c r="AU89" s="158">
        <f>+H89*$D89*(-OP!Z19)</f>
        <v>0</v>
      </c>
      <c r="AV89" s="158">
        <f>+I89*$D89*(-OP!AA19)</f>
        <v>0</v>
      </c>
      <c r="AW89" s="158">
        <f>+J89*$D89*(-OP!AB19)</f>
        <v>0</v>
      </c>
      <c r="AX89" s="158">
        <f>+K89*$D89*(-OP!AC19)</f>
        <v>0</v>
      </c>
      <c r="AY89" s="158">
        <f>+L89*$D89*(-OP!AD19)</f>
        <v>0</v>
      </c>
      <c r="AZ89" s="158">
        <f>+M89*$D89*(-OP!AE19)</f>
        <v>0</v>
      </c>
      <c r="BA89" s="158">
        <f>+N89*$D89*(-OP!AF19)</f>
        <v>0</v>
      </c>
      <c r="BB89" s="158">
        <f>+O89*$D89*(-OP!AG19)</f>
        <v>0</v>
      </c>
      <c r="BC89" s="158">
        <f>+P89*$D89*(-OP!AH19)</f>
        <v>0</v>
      </c>
      <c r="BD89" s="158">
        <f>+Q89*$D89*(-OP!AI19)</f>
        <v>0</v>
      </c>
      <c r="BE89" s="158">
        <f>+R89*$D89*(-OP!AJ19)</f>
        <v>0</v>
      </c>
    </row>
    <row r="90" spans="2:57">
      <c r="B90" s="162" t="str">
        <f t="shared" si="47"/>
        <v>Nom Producte/Servei 11</v>
      </c>
      <c r="C90" s="195">
        <f t="shared" si="49"/>
        <v>0</v>
      </c>
      <c r="D90" s="222">
        <f>+D72+D72*OP!G20</f>
        <v>0</v>
      </c>
      <c r="E90" s="195">
        <f t="shared" si="48"/>
        <v>0</v>
      </c>
      <c r="F90" s="133"/>
      <c r="G90" s="158">
        <f>+OP!BE57</f>
        <v>0</v>
      </c>
      <c r="H90" s="158">
        <f>+OP!BF57</f>
        <v>0</v>
      </c>
      <c r="I90" s="158">
        <f>+OP!BG57</f>
        <v>0</v>
      </c>
      <c r="J90" s="158">
        <f>+OP!BH57</f>
        <v>0</v>
      </c>
      <c r="K90" s="158">
        <f>+OP!BI57</f>
        <v>0</v>
      </c>
      <c r="L90" s="158">
        <f>+OP!BJ57</f>
        <v>0</v>
      </c>
      <c r="M90" s="158">
        <f>+OP!BK57</f>
        <v>0</v>
      </c>
      <c r="N90" s="158">
        <f>+OP!BL57</f>
        <v>0</v>
      </c>
      <c r="O90" s="158">
        <f>+OP!BM57</f>
        <v>0</v>
      </c>
      <c r="P90" s="158">
        <f>+OP!BN57</f>
        <v>0</v>
      </c>
      <c r="Q90" s="158">
        <f>+OP!BO57</f>
        <v>0</v>
      </c>
      <c r="R90" s="158">
        <f>+OP!BP57</f>
        <v>0</v>
      </c>
      <c r="T90" s="158">
        <f>+G90*$D90*(100%-OP!Y20)</f>
        <v>0</v>
      </c>
      <c r="U90" s="158">
        <f>+H90*$D90*(100%-OP!Z20)</f>
        <v>0</v>
      </c>
      <c r="V90" s="158">
        <f>+I90*$D90*(100%-OP!AA20)</f>
        <v>0</v>
      </c>
      <c r="W90" s="158">
        <f>+J90*$D90*(100%-OP!AB20)</f>
        <v>0</v>
      </c>
      <c r="X90" s="158">
        <f>+K90*$D90*(100%-OP!AC20)</f>
        <v>0</v>
      </c>
      <c r="Y90" s="158">
        <f>+L90*$D90*(100%-OP!AD20)</f>
        <v>0</v>
      </c>
      <c r="Z90" s="158">
        <f>+M90*$D90*(100%-OP!AE20)</f>
        <v>0</v>
      </c>
      <c r="AA90" s="158">
        <f>+N90*$D90*(100%-OP!AF20)</f>
        <v>0</v>
      </c>
      <c r="AB90" s="158">
        <f>+O90*$D90*(100%-OP!AG20)</f>
        <v>0</v>
      </c>
      <c r="AC90" s="158">
        <f>+P90*$D90*(100%-OP!AH20)</f>
        <v>0</v>
      </c>
      <c r="AD90" s="158">
        <f>+Q90*$D90*(100%-OP!AI20)</f>
        <v>0</v>
      </c>
      <c r="AE90" s="158">
        <f>+R90*$D90*(100%-OP!AJ20)</f>
        <v>0</v>
      </c>
      <c r="AG90" s="158">
        <f>+T90*OP!$V20*OP!$W20</f>
        <v>0</v>
      </c>
      <c r="AH90" s="158">
        <f>+U90*OP!$V20*OP!$W20</f>
        <v>0</v>
      </c>
      <c r="AI90" s="158">
        <f>+V90*OP!$V20*OP!$W20</f>
        <v>0</v>
      </c>
      <c r="AJ90" s="158">
        <f>+W90*OP!$V20*OP!$W20</f>
        <v>0</v>
      </c>
      <c r="AK90" s="158">
        <f>+X90*OP!$V20*OP!$W20</f>
        <v>0</v>
      </c>
      <c r="AL90" s="158">
        <f>+Y90*OP!$V20*OP!$W20</f>
        <v>0</v>
      </c>
      <c r="AM90" s="158">
        <f>+Z90*OP!$V20*OP!$W20</f>
        <v>0</v>
      </c>
      <c r="AN90" s="158">
        <f>+AA90*OP!$V20*OP!$W20</f>
        <v>0</v>
      </c>
      <c r="AO90" s="158">
        <f>+AB90*OP!$V20*OP!$W20</f>
        <v>0</v>
      </c>
      <c r="AP90" s="158">
        <f>+AC90*OP!$V20*OP!$W20</f>
        <v>0</v>
      </c>
      <c r="AQ90" s="158">
        <f>+AD90*OP!$V20*OP!$W20</f>
        <v>0</v>
      </c>
      <c r="AR90" s="158">
        <f>+AE90*OP!$V20*OP!$W20</f>
        <v>0</v>
      </c>
      <c r="AT90" s="158">
        <f>+G90*$D90*(-OP!Y20)</f>
        <v>0</v>
      </c>
      <c r="AU90" s="158">
        <f>+H90*$D90*(-OP!Z20)</f>
        <v>0</v>
      </c>
      <c r="AV90" s="158">
        <f>+I90*$D90*(-OP!AA20)</f>
        <v>0</v>
      </c>
      <c r="AW90" s="158">
        <f>+J90*$D90*(-OP!AB20)</f>
        <v>0</v>
      </c>
      <c r="AX90" s="158">
        <f>+K90*$D90*(-OP!AC20)</f>
        <v>0</v>
      </c>
      <c r="AY90" s="158">
        <f>+L90*$D90*(-OP!AD20)</f>
        <v>0</v>
      </c>
      <c r="AZ90" s="158">
        <f>+M90*$D90*(-OP!AE20)</f>
        <v>0</v>
      </c>
      <c r="BA90" s="158">
        <f>+N90*$D90*(-OP!AF20)</f>
        <v>0</v>
      </c>
      <c r="BB90" s="158">
        <f>+O90*$D90*(-OP!AG20)</f>
        <v>0</v>
      </c>
      <c r="BC90" s="158">
        <f>+P90*$D90*(-OP!AH20)</f>
        <v>0</v>
      </c>
      <c r="BD90" s="158">
        <f>+Q90*$D90*(-OP!AI20)</f>
        <v>0</v>
      </c>
      <c r="BE90" s="158">
        <f>+R90*$D90*(-OP!AJ20)</f>
        <v>0</v>
      </c>
    </row>
    <row r="91" spans="2:57">
      <c r="B91" s="162" t="str">
        <f t="shared" si="47"/>
        <v>Nom Producte/Servei 12</v>
      </c>
      <c r="C91" s="195">
        <f t="shared" si="49"/>
        <v>0</v>
      </c>
      <c r="D91" s="222">
        <f>+D73+D73*OP!G21</f>
        <v>0</v>
      </c>
      <c r="E91" s="195">
        <f t="shared" si="48"/>
        <v>0</v>
      </c>
      <c r="F91" s="133"/>
      <c r="G91" s="158">
        <f>+OP!BE58</f>
        <v>0</v>
      </c>
      <c r="H91" s="158">
        <f>+OP!BF58</f>
        <v>0</v>
      </c>
      <c r="I91" s="158">
        <f>+OP!BG58</f>
        <v>0</v>
      </c>
      <c r="J91" s="158">
        <f>+OP!BH58</f>
        <v>0</v>
      </c>
      <c r="K91" s="158">
        <f>+OP!BI58</f>
        <v>0</v>
      </c>
      <c r="L91" s="158">
        <f>+OP!BJ58</f>
        <v>0</v>
      </c>
      <c r="M91" s="158">
        <f>+OP!BK58</f>
        <v>0</v>
      </c>
      <c r="N91" s="158">
        <f>+OP!BL58</f>
        <v>0</v>
      </c>
      <c r="O91" s="158">
        <f>+OP!BM58</f>
        <v>0</v>
      </c>
      <c r="P91" s="158">
        <f>+OP!BN58</f>
        <v>0</v>
      </c>
      <c r="Q91" s="158">
        <f>+OP!BO58</f>
        <v>0</v>
      </c>
      <c r="R91" s="158">
        <f>+OP!BP58</f>
        <v>0</v>
      </c>
      <c r="T91" s="158">
        <f>+G91*$D91*(100%-OP!Y21)</f>
        <v>0</v>
      </c>
      <c r="U91" s="158">
        <f>+H91*$D91*(100%-OP!Z21)</f>
        <v>0</v>
      </c>
      <c r="V91" s="158">
        <f>+I91*$D91*(100%-OP!AA21)</f>
        <v>0</v>
      </c>
      <c r="W91" s="158">
        <f>+J91*$D91*(100%-OP!AB21)</f>
        <v>0</v>
      </c>
      <c r="X91" s="158">
        <f>+K91*$D91*(100%-OP!AC21)</f>
        <v>0</v>
      </c>
      <c r="Y91" s="158">
        <f>+L91*$D91*(100%-OP!AD21)</f>
        <v>0</v>
      </c>
      <c r="Z91" s="158">
        <f>+M91*$D91*(100%-OP!AE21)</f>
        <v>0</v>
      </c>
      <c r="AA91" s="158">
        <f>+N91*$D91*(100%-OP!AF21)</f>
        <v>0</v>
      </c>
      <c r="AB91" s="158">
        <f>+O91*$D91*(100%-OP!AG21)</f>
        <v>0</v>
      </c>
      <c r="AC91" s="158">
        <f>+P91*$D91*(100%-OP!AH21)</f>
        <v>0</v>
      </c>
      <c r="AD91" s="158">
        <f>+Q91*$D91*(100%-OP!AI21)</f>
        <v>0</v>
      </c>
      <c r="AE91" s="158">
        <f>+R91*$D91*(100%-OP!AJ21)</f>
        <v>0</v>
      </c>
      <c r="AG91" s="158">
        <f>+T91*OP!$V21*OP!$W21</f>
        <v>0</v>
      </c>
      <c r="AH91" s="158">
        <f>+U91*OP!$V21*OP!$W21</f>
        <v>0</v>
      </c>
      <c r="AI91" s="158">
        <f>+V91*OP!$V21*OP!$W21</f>
        <v>0</v>
      </c>
      <c r="AJ91" s="158">
        <f>+W91*OP!$V21*OP!$W21</f>
        <v>0</v>
      </c>
      <c r="AK91" s="158">
        <f>+X91*OP!$V21*OP!$W21</f>
        <v>0</v>
      </c>
      <c r="AL91" s="158">
        <f>+Y91*OP!$V21*OP!$W21</f>
        <v>0</v>
      </c>
      <c r="AM91" s="158">
        <f>+Z91*OP!$V21*OP!$W21</f>
        <v>0</v>
      </c>
      <c r="AN91" s="158">
        <f>+AA91*OP!$V21*OP!$W21</f>
        <v>0</v>
      </c>
      <c r="AO91" s="158">
        <f>+AB91*OP!$V21*OP!$W21</f>
        <v>0</v>
      </c>
      <c r="AP91" s="158">
        <f>+AC91*OP!$V21*OP!$W21</f>
        <v>0</v>
      </c>
      <c r="AQ91" s="158">
        <f>+AD91*OP!$V21*OP!$W21</f>
        <v>0</v>
      </c>
      <c r="AR91" s="158">
        <f>+AE91*OP!$V21*OP!$W21</f>
        <v>0</v>
      </c>
      <c r="AT91" s="158">
        <f>+G91*$D91*(-OP!Y21)</f>
        <v>0</v>
      </c>
      <c r="AU91" s="158">
        <f>+H91*$D91*(-OP!Z21)</f>
        <v>0</v>
      </c>
      <c r="AV91" s="158">
        <f>+I91*$D91*(-OP!AA21)</f>
        <v>0</v>
      </c>
      <c r="AW91" s="158">
        <f>+J91*$D91*(-OP!AB21)</f>
        <v>0</v>
      </c>
      <c r="AX91" s="158">
        <f>+K91*$D91*(-OP!AC21)</f>
        <v>0</v>
      </c>
      <c r="AY91" s="158">
        <f>+L91*$D91*(-OP!AD21)</f>
        <v>0</v>
      </c>
      <c r="AZ91" s="158">
        <f>+M91*$D91*(-OP!AE21)</f>
        <v>0</v>
      </c>
      <c r="BA91" s="158">
        <f>+N91*$D91*(-OP!AF21)</f>
        <v>0</v>
      </c>
      <c r="BB91" s="158">
        <f>+O91*$D91*(-OP!AG21)</f>
        <v>0</v>
      </c>
      <c r="BC91" s="158">
        <f>+P91*$D91*(-OP!AH21)</f>
        <v>0</v>
      </c>
      <c r="BD91" s="158">
        <f>+Q91*$D91*(-OP!AI21)</f>
        <v>0</v>
      </c>
      <c r="BE91" s="158">
        <f>+R91*$D91*(-OP!AJ21)</f>
        <v>0</v>
      </c>
    </row>
    <row r="92" spans="2:57">
      <c r="B92" s="162" t="str">
        <f t="shared" si="47"/>
        <v>Nom Producte/Servei 13</v>
      </c>
      <c r="C92" s="195">
        <f t="shared" si="49"/>
        <v>0</v>
      </c>
      <c r="D92" s="222">
        <f>+D74+D74*OP!G22</f>
        <v>0</v>
      </c>
      <c r="E92" s="195">
        <f t="shared" si="48"/>
        <v>0</v>
      </c>
      <c r="F92" s="133"/>
      <c r="G92" s="158">
        <f>+OP!BE59</f>
        <v>0</v>
      </c>
      <c r="H92" s="158">
        <f>+OP!BF59</f>
        <v>0</v>
      </c>
      <c r="I92" s="158">
        <f>+OP!BG59</f>
        <v>0</v>
      </c>
      <c r="J92" s="158">
        <f>+OP!BH59</f>
        <v>0</v>
      </c>
      <c r="K92" s="158">
        <f>+OP!BI59</f>
        <v>0</v>
      </c>
      <c r="L92" s="158">
        <f>+OP!BJ59</f>
        <v>0</v>
      </c>
      <c r="M92" s="158">
        <f>+OP!BK59</f>
        <v>0</v>
      </c>
      <c r="N92" s="158">
        <f>+OP!BL59</f>
        <v>0</v>
      </c>
      <c r="O92" s="158">
        <f>+OP!BM59</f>
        <v>0</v>
      </c>
      <c r="P92" s="158">
        <f>+OP!BN59</f>
        <v>0</v>
      </c>
      <c r="Q92" s="158">
        <f>+OP!BO59</f>
        <v>0</v>
      </c>
      <c r="R92" s="158">
        <f>+OP!BP59</f>
        <v>0</v>
      </c>
      <c r="T92" s="158">
        <f>+G92*$D92*(100%-OP!Y22)</f>
        <v>0</v>
      </c>
      <c r="U92" s="158">
        <f>+H92*$D92*(100%-OP!Z22)</f>
        <v>0</v>
      </c>
      <c r="V92" s="158">
        <f>+I92*$D92*(100%-OP!AA22)</f>
        <v>0</v>
      </c>
      <c r="W92" s="158">
        <f>+J92*$D92*(100%-OP!AB22)</f>
        <v>0</v>
      </c>
      <c r="X92" s="158">
        <f>+K92*$D92*(100%-OP!AC22)</f>
        <v>0</v>
      </c>
      <c r="Y92" s="158">
        <f>+L92*$D92*(100%-OP!AD22)</f>
        <v>0</v>
      </c>
      <c r="Z92" s="158">
        <f>+M92*$D92*(100%-OP!AE22)</f>
        <v>0</v>
      </c>
      <c r="AA92" s="158">
        <f>+N92*$D92*(100%-OP!AF22)</f>
        <v>0</v>
      </c>
      <c r="AB92" s="158">
        <f>+O92*$D92*(100%-OP!AG22)</f>
        <v>0</v>
      </c>
      <c r="AC92" s="158">
        <f>+P92*$D92*(100%-OP!AH22)</f>
        <v>0</v>
      </c>
      <c r="AD92" s="158">
        <f>+Q92*$D92*(100%-OP!AI22)</f>
        <v>0</v>
      </c>
      <c r="AE92" s="158">
        <f>+R92*$D92*(100%-OP!AJ22)</f>
        <v>0</v>
      </c>
      <c r="AG92" s="158">
        <f>+T92*OP!$V22*OP!$W22</f>
        <v>0</v>
      </c>
      <c r="AH92" s="158">
        <f>+U92*OP!$V22*OP!$W22</f>
        <v>0</v>
      </c>
      <c r="AI92" s="158">
        <f>+V92*OP!$V22*OP!$W22</f>
        <v>0</v>
      </c>
      <c r="AJ92" s="158">
        <f>+W92*OP!$V22*OP!$W22</f>
        <v>0</v>
      </c>
      <c r="AK92" s="158">
        <f>+X92*OP!$V22*OP!$W22</f>
        <v>0</v>
      </c>
      <c r="AL92" s="158">
        <f>+Y92*OP!$V22*OP!$W22</f>
        <v>0</v>
      </c>
      <c r="AM92" s="158">
        <f>+Z92*OP!$V22*OP!$W22</f>
        <v>0</v>
      </c>
      <c r="AN92" s="158">
        <f>+AA92*OP!$V22*OP!$W22</f>
        <v>0</v>
      </c>
      <c r="AO92" s="158">
        <f>+AB92*OP!$V22*OP!$W22</f>
        <v>0</v>
      </c>
      <c r="AP92" s="158">
        <f>+AC92*OP!$V22*OP!$W22</f>
        <v>0</v>
      </c>
      <c r="AQ92" s="158">
        <f>+AD92*OP!$V22*OP!$W22</f>
        <v>0</v>
      </c>
      <c r="AR92" s="158">
        <f>+AE92*OP!$V22*OP!$W22</f>
        <v>0</v>
      </c>
      <c r="AT92" s="158">
        <f>+G92*$D92*(-OP!Y22)</f>
        <v>0</v>
      </c>
      <c r="AU92" s="158">
        <f>+H92*$D92*(-OP!Z22)</f>
        <v>0</v>
      </c>
      <c r="AV92" s="158">
        <f>+I92*$D92*(-OP!AA22)</f>
        <v>0</v>
      </c>
      <c r="AW92" s="158">
        <f>+J92*$D92*(-OP!AB22)</f>
        <v>0</v>
      </c>
      <c r="AX92" s="158">
        <f>+K92*$D92*(-OP!AC22)</f>
        <v>0</v>
      </c>
      <c r="AY92" s="158">
        <f>+L92*$D92*(-OP!AD22)</f>
        <v>0</v>
      </c>
      <c r="AZ92" s="158">
        <f>+M92*$D92*(-OP!AE22)</f>
        <v>0</v>
      </c>
      <c r="BA92" s="158">
        <f>+N92*$D92*(-OP!AF22)</f>
        <v>0</v>
      </c>
      <c r="BB92" s="158">
        <f>+O92*$D92*(-OP!AG22)</f>
        <v>0</v>
      </c>
      <c r="BC92" s="158">
        <f>+P92*$D92*(-OP!AH22)</f>
        <v>0</v>
      </c>
      <c r="BD92" s="158">
        <f>+Q92*$D92*(-OP!AI22)</f>
        <v>0</v>
      </c>
      <c r="BE92" s="158">
        <f>+R92*$D92*(-OP!AJ22)</f>
        <v>0</v>
      </c>
    </row>
    <row r="93" spans="2:57">
      <c r="B93" s="162" t="str">
        <f t="shared" si="47"/>
        <v>Nom Producte/Servei 14</v>
      </c>
      <c r="C93" s="195">
        <f t="shared" si="49"/>
        <v>0</v>
      </c>
      <c r="D93" s="222">
        <f>+D75+D75*OP!G23</f>
        <v>0</v>
      </c>
      <c r="E93" s="195">
        <f t="shared" si="48"/>
        <v>0</v>
      </c>
      <c r="F93" s="133"/>
      <c r="G93" s="158">
        <f>+OP!BE60</f>
        <v>0</v>
      </c>
      <c r="H93" s="158">
        <f>+OP!BF60</f>
        <v>0</v>
      </c>
      <c r="I93" s="158">
        <f>+OP!BG60</f>
        <v>0</v>
      </c>
      <c r="J93" s="158">
        <f>+OP!BH60</f>
        <v>0</v>
      </c>
      <c r="K93" s="158">
        <f>+OP!BI60</f>
        <v>0</v>
      </c>
      <c r="L93" s="158">
        <f>+OP!BJ60</f>
        <v>0</v>
      </c>
      <c r="M93" s="158">
        <f>+OP!BK60</f>
        <v>0</v>
      </c>
      <c r="N93" s="158">
        <f>+OP!BL60</f>
        <v>0</v>
      </c>
      <c r="O93" s="158">
        <f>+OP!BM60</f>
        <v>0</v>
      </c>
      <c r="P93" s="158">
        <f>+OP!BN60</f>
        <v>0</v>
      </c>
      <c r="Q93" s="158">
        <f>+OP!BO60</f>
        <v>0</v>
      </c>
      <c r="R93" s="158">
        <f>+OP!BP60</f>
        <v>0</v>
      </c>
      <c r="T93" s="158">
        <f>+G93*$D93*(100%-OP!Y23)</f>
        <v>0</v>
      </c>
      <c r="U93" s="158">
        <f>+H93*$D93*(100%-OP!Z23)</f>
        <v>0</v>
      </c>
      <c r="V93" s="158">
        <f>+I93*$D93*(100%-OP!AA23)</f>
        <v>0</v>
      </c>
      <c r="W93" s="158">
        <f>+J93*$D93*(100%-OP!AB23)</f>
        <v>0</v>
      </c>
      <c r="X93" s="158">
        <f>+K93*$D93*(100%-OP!AC23)</f>
        <v>0</v>
      </c>
      <c r="Y93" s="158">
        <f>+L93*$D93*(100%-OP!AD23)</f>
        <v>0</v>
      </c>
      <c r="Z93" s="158">
        <f>+M93*$D93*(100%-OP!AE23)</f>
        <v>0</v>
      </c>
      <c r="AA93" s="158">
        <f>+N93*$D93*(100%-OP!AF23)</f>
        <v>0</v>
      </c>
      <c r="AB93" s="158">
        <f>+O93*$D93*(100%-OP!AG23)</f>
        <v>0</v>
      </c>
      <c r="AC93" s="158">
        <f>+P93*$D93*(100%-OP!AH23)</f>
        <v>0</v>
      </c>
      <c r="AD93" s="158">
        <f>+Q93*$D93*(100%-OP!AI23)</f>
        <v>0</v>
      </c>
      <c r="AE93" s="158">
        <f>+R93*$D93*(100%-OP!AJ23)</f>
        <v>0</v>
      </c>
      <c r="AG93" s="158">
        <f>+T93*OP!$V23*OP!$W23</f>
        <v>0</v>
      </c>
      <c r="AH93" s="158">
        <f>+U93*OP!$V23*OP!$W23</f>
        <v>0</v>
      </c>
      <c r="AI93" s="158">
        <f>+V93*OP!$V23*OP!$W23</f>
        <v>0</v>
      </c>
      <c r="AJ93" s="158">
        <f>+W93*OP!$V23*OP!$W23</f>
        <v>0</v>
      </c>
      <c r="AK93" s="158">
        <f>+X93*OP!$V23*OP!$W23</f>
        <v>0</v>
      </c>
      <c r="AL93" s="158">
        <f>+Y93*OP!$V23*OP!$W23</f>
        <v>0</v>
      </c>
      <c r="AM93" s="158">
        <f>+Z93*OP!$V23*OP!$W23</f>
        <v>0</v>
      </c>
      <c r="AN93" s="158">
        <f>+AA93*OP!$V23*OP!$W23</f>
        <v>0</v>
      </c>
      <c r="AO93" s="158">
        <f>+AB93*OP!$V23*OP!$W23</f>
        <v>0</v>
      </c>
      <c r="AP93" s="158">
        <f>+AC93*OP!$V23*OP!$W23</f>
        <v>0</v>
      </c>
      <c r="AQ93" s="158">
        <f>+AD93*OP!$V23*OP!$W23</f>
        <v>0</v>
      </c>
      <c r="AR93" s="158">
        <f>+AE93*OP!$V23*OP!$W23</f>
        <v>0</v>
      </c>
      <c r="AT93" s="158">
        <f>+G93*$D93*(-OP!Y23)</f>
        <v>0</v>
      </c>
      <c r="AU93" s="158">
        <f>+H93*$D93*(-OP!Z23)</f>
        <v>0</v>
      </c>
      <c r="AV93" s="158">
        <f>+I93*$D93*(-OP!AA23)</f>
        <v>0</v>
      </c>
      <c r="AW93" s="158">
        <f>+J93*$D93*(-OP!AB23)</f>
        <v>0</v>
      </c>
      <c r="AX93" s="158">
        <f>+K93*$D93*(-OP!AC23)</f>
        <v>0</v>
      </c>
      <c r="AY93" s="158">
        <f>+L93*$D93*(-OP!AD23)</f>
        <v>0</v>
      </c>
      <c r="AZ93" s="158">
        <f>+M93*$D93*(-OP!AE23)</f>
        <v>0</v>
      </c>
      <c r="BA93" s="158">
        <f>+N93*$D93*(-OP!AF23)</f>
        <v>0</v>
      </c>
      <c r="BB93" s="158">
        <f>+O93*$D93*(-OP!AG23)</f>
        <v>0</v>
      </c>
      <c r="BC93" s="158">
        <f>+P93*$D93*(-OP!AH23)</f>
        <v>0</v>
      </c>
      <c r="BD93" s="158">
        <f>+Q93*$D93*(-OP!AI23)</f>
        <v>0</v>
      </c>
      <c r="BE93" s="158">
        <f>+R93*$D93*(-OP!AJ23)</f>
        <v>0</v>
      </c>
    </row>
    <row r="94" spans="2:57">
      <c r="B94" s="162" t="str">
        <f t="shared" si="47"/>
        <v>Nom Producte/Servei 15</v>
      </c>
      <c r="C94" s="195">
        <f t="shared" si="49"/>
        <v>0</v>
      </c>
      <c r="D94" s="222">
        <f>+D76+D76*OP!G24</f>
        <v>0</v>
      </c>
      <c r="E94" s="195">
        <f t="shared" si="48"/>
        <v>0</v>
      </c>
      <c r="F94" s="133"/>
      <c r="G94" s="158">
        <f>+OP!BE61</f>
        <v>0</v>
      </c>
      <c r="H94" s="158">
        <f>+OP!BF61</f>
        <v>0</v>
      </c>
      <c r="I94" s="158">
        <f>+OP!BG61</f>
        <v>0</v>
      </c>
      <c r="J94" s="158">
        <f>+OP!BH61</f>
        <v>0</v>
      </c>
      <c r="K94" s="158">
        <f>+OP!BI61</f>
        <v>0</v>
      </c>
      <c r="L94" s="158">
        <f>+OP!BJ61</f>
        <v>0</v>
      </c>
      <c r="M94" s="158">
        <f>+OP!BK61</f>
        <v>0</v>
      </c>
      <c r="N94" s="158">
        <f>+OP!BL61</f>
        <v>0</v>
      </c>
      <c r="O94" s="158">
        <f>+OP!BM61</f>
        <v>0</v>
      </c>
      <c r="P94" s="158">
        <f>+OP!BN61</f>
        <v>0</v>
      </c>
      <c r="Q94" s="158">
        <f>+OP!BO61</f>
        <v>0</v>
      </c>
      <c r="R94" s="158">
        <f>+OP!BP61</f>
        <v>0</v>
      </c>
      <c r="T94" s="158">
        <f>+G94*$D94*(100%-OP!Y24)</f>
        <v>0</v>
      </c>
      <c r="U94" s="158">
        <f>+H94*$D94*(100%-OP!Z24)</f>
        <v>0</v>
      </c>
      <c r="V94" s="158">
        <f>+I94*$D94*(100%-OP!AA24)</f>
        <v>0</v>
      </c>
      <c r="W94" s="158">
        <f>+J94*$D94*(100%-OP!AB24)</f>
        <v>0</v>
      </c>
      <c r="X94" s="158">
        <f>+K94*$D94*(100%-OP!AC24)</f>
        <v>0</v>
      </c>
      <c r="Y94" s="158">
        <f>+L94*$D94*(100%-OP!AD24)</f>
        <v>0</v>
      </c>
      <c r="Z94" s="158">
        <f>+M94*$D94*(100%-OP!AE24)</f>
        <v>0</v>
      </c>
      <c r="AA94" s="158">
        <f>+N94*$D94*(100%-OP!AF24)</f>
        <v>0</v>
      </c>
      <c r="AB94" s="158">
        <f>+O94*$D94*(100%-OP!AG24)</f>
        <v>0</v>
      </c>
      <c r="AC94" s="158">
        <f>+P94*$D94*(100%-OP!AH24)</f>
        <v>0</v>
      </c>
      <c r="AD94" s="158">
        <f>+Q94*$D94*(100%-OP!AI24)</f>
        <v>0</v>
      </c>
      <c r="AE94" s="158">
        <f>+R94*$D94*(100%-OP!AJ24)</f>
        <v>0</v>
      </c>
      <c r="AG94" s="158">
        <f>+T94*OP!$V24*OP!$W24</f>
        <v>0</v>
      </c>
      <c r="AH94" s="158">
        <f>+U94*OP!$V24*OP!$W24</f>
        <v>0</v>
      </c>
      <c r="AI94" s="158">
        <f>+V94*OP!$V24*OP!$W24</f>
        <v>0</v>
      </c>
      <c r="AJ94" s="158">
        <f>+W94*OP!$V24*OP!$W24</f>
        <v>0</v>
      </c>
      <c r="AK94" s="158">
        <f>+X94*OP!$V24*OP!$W24</f>
        <v>0</v>
      </c>
      <c r="AL94" s="158">
        <f>+Y94*OP!$V24*OP!$W24</f>
        <v>0</v>
      </c>
      <c r="AM94" s="158">
        <f>+Z94*OP!$V24*OP!$W24</f>
        <v>0</v>
      </c>
      <c r="AN94" s="158">
        <f>+AA94*OP!$V24*OP!$W24</f>
        <v>0</v>
      </c>
      <c r="AO94" s="158">
        <f>+AB94*OP!$V24*OP!$W24</f>
        <v>0</v>
      </c>
      <c r="AP94" s="158">
        <f>+AC94*OP!$V24*OP!$W24</f>
        <v>0</v>
      </c>
      <c r="AQ94" s="158">
        <f>+AD94*OP!$V24*OP!$W24</f>
        <v>0</v>
      </c>
      <c r="AR94" s="158">
        <f>+AE94*OP!$V24*OP!$W24</f>
        <v>0</v>
      </c>
      <c r="AT94" s="158">
        <f>+G94*$D94*(-OP!Y24)</f>
        <v>0</v>
      </c>
      <c r="AU94" s="158">
        <f>+H94*$D94*(-OP!Z24)</f>
        <v>0</v>
      </c>
      <c r="AV94" s="158">
        <f>+I94*$D94*(-OP!AA24)</f>
        <v>0</v>
      </c>
      <c r="AW94" s="158">
        <f>+J94*$D94*(-OP!AB24)</f>
        <v>0</v>
      </c>
      <c r="AX94" s="158">
        <f>+K94*$D94*(-OP!AC24)</f>
        <v>0</v>
      </c>
      <c r="AY94" s="158">
        <f>+L94*$D94*(-OP!AD24)</f>
        <v>0</v>
      </c>
      <c r="AZ94" s="158">
        <f>+M94*$D94*(-OP!AE24)</f>
        <v>0</v>
      </c>
      <c r="BA94" s="158">
        <f>+N94*$D94*(-OP!AF24)</f>
        <v>0</v>
      </c>
      <c r="BB94" s="158">
        <f>+O94*$D94*(-OP!AG24)</f>
        <v>0</v>
      </c>
      <c r="BC94" s="158">
        <f>+P94*$D94*(-OP!AH24)</f>
        <v>0</v>
      </c>
      <c r="BD94" s="158">
        <f>+Q94*$D94*(-OP!AI24)</f>
        <v>0</v>
      </c>
      <c r="BE94" s="158">
        <f>+R94*$D94*(-OP!AJ24)</f>
        <v>0</v>
      </c>
    </row>
    <row r="95" spans="2:57" collapsed="1">
      <c r="B95" s="160" t="str">
        <f t="shared" si="47"/>
        <v>Total</v>
      </c>
      <c r="C95" s="157">
        <f t="shared" si="49"/>
        <v>96300</v>
      </c>
      <c r="E95" s="157">
        <f t="shared" si="48"/>
        <v>57460.911213600011</v>
      </c>
      <c r="F95" s="203"/>
      <c r="G95" s="157">
        <f t="shared" ref="G95:R95" si="50">SUM(G80:G94)</f>
        <v>8025</v>
      </c>
      <c r="H95" s="157">
        <f t="shared" si="50"/>
        <v>8025</v>
      </c>
      <c r="I95" s="157">
        <f t="shared" si="50"/>
        <v>8025</v>
      </c>
      <c r="J95" s="157">
        <f t="shared" si="50"/>
        <v>8025</v>
      </c>
      <c r="K95" s="157">
        <f t="shared" si="50"/>
        <v>8025</v>
      </c>
      <c r="L95" s="157">
        <f t="shared" si="50"/>
        <v>8025</v>
      </c>
      <c r="M95" s="157">
        <f t="shared" si="50"/>
        <v>8025</v>
      </c>
      <c r="N95" s="157">
        <f t="shared" si="50"/>
        <v>8025</v>
      </c>
      <c r="O95" s="157">
        <f t="shared" si="50"/>
        <v>8025</v>
      </c>
      <c r="P95" s="157">
        <f t="shared" si="50"/>
        <v>8025</v>
      </c>
      <c r="Q95" s="157">
        <f t="shared" si="50"/>
        <v>8025</v>
      </c>
      <c r="R95" s="157">
        <f t="shared" si="50"/>
        <v>8025</v>
      </c>
      <c r="T95" s="157">
        <f t="shared" ref="T95:AE95" si="51">SUM(T80:T94)</f>
        <v>4788.4092678000006</v>
      </c>
      <c r="U95" s="157">
        <f t="shared" si="51"/>
        <v>4788.4092678000006</v>
      </c>
      <c r="V95" s="157">
        <f t="shared" si="51"/>
        <v>4788.4092678000006</v>
      </c>
      <c r="W95" s="157">
        <f t="shared" si="51"/>
        <v>4788.4092678000006</v>
      </c>
      <c r="X95" s="157">
        <f t="shared" si="51"/>
        <v>4788.4092678000006</v>
      </c>
      <c r="Y95" s="157">
        <f t="shared" si="51"/>
        <v>4788.4092678000006</v>
      </c>
      <c r="Z95" s="157">
        <f t="shared" si="51"/>
        <v>4788.4092678000006</v>
      </c>
      <c r="AA95" s="157">
        <f t="shared" si="51"/>
        <v>4788.4092678000006</v>
      </c>
      <c r="AB95" s="157">
        <f t="shared" si="51"/>
        <v>4788.4092678000006</v>
      </c>
      <c r="AC95" s="157">
        <f t="shared" si="51"/>
        <v>4788.4092678000006</v>
      </c>
      <c r="AD95" s="157">
        <f t="shared" si="51"/>
        <v>4788.4092678000006</v>
      </c>
      <c r="AE95" s="157">
        <f t="shared" si="51"/>
        <v>4788.4092678000006</v>
      </c>
      <c r="AG95" s="157">
        <f t="shared" ref="AG95:AR95" si="52">SUM(AG80:AG94)</f>
        <v>0</v>
      </c>
      <c r="AH95" s="157">
        <f t="shared" si="52"/>
        <v>0</v>
      </c>
      <c r="AI95" s="157">
        <f t="shared" si="52"/>
        <v>0</v>
      </c>
      <c r="AJ95" s="157">
        <f t="shared" si="52"/>
        <v>0</v>
      </c>
      <c r="AK95" s="157">
        <f t="shared" si="52"/>
        <v>0</v>
      </c>
      <c r="AL95" s="157">
        <f t="shared" si="52"/>
        <v>0</v>
      </c>
      <c r="AM95" s="157">
        <f t="shared" si="52"/>
        <v>0</v>
      </c>
      <c r="AN95" s="157">
        <f t="shared" si="52"/>
        <v>0</v>
      </c>
      <c r="AO95" s="157">
        <f t="shared" si="52"/>
        <v>0</v>
      </c>
      <c r="AP95" s="157">
        <f t="shared" si="52"/>
        <v>0</v>
      </c>
      <c r="AQ95" s="157">
        <f t="shared" si="52"/>
        <v>0</v>
      </c>
      <c r="AR95" s="157">
        <f t="shared" si="52"/>
        <v>0</v>
      </c>
      <c r="AT95" s="157">
        <f t="shared" ref="AT95:BE95" si="53">SUM(AT80:AT94)</f>
        <v>0</v>
      </c>
      <c r="AU95" s="157">
        <f t="shared" si="53"/>
        <v>0</v>
      </c>
      <c r="AV95" s="157">
        <f t="shared" si="53"/>
        <v>0</v>
      </c>
      <c r="AW95" s="157">
        <f t="shared" si="53"/>
        <v>0</v>
      </c>
      <c r="AX95" s="157">
        <f t="shared" si="53"/>
        <v>0</v>
      </c>
      <c r="AY95" s="157">
        <f t="shared" si="53"/>
        <v>0</v>
      </c>
      <c r="AZ95" s="157">
        <f t="shared" si="53"/>
        <v>0</v>
      </c>
      <c r="BA95" s="157">
        <f t="shared" si="53"/>
        <v>0</v>
      </c>
      <c r="BB95" s="157">
        <f t="shared" si="53"/>
        <v>0</v>
      </c>
      <c r="BC95" s="157">
        <f t="shared" si="53"/>
        <v>0</v>
      </c>
      <c r="BD95" s="157">
        <f t="shared" si="53"/>
        <v>0</v>
      </c>
      <c r="BE95" s="157">
        <f t="shared" si="53"/>
        <v>0</v>
      </c>
    </row>
    <row r="96" spans="2:57" s="129" customFormat="1">
      <c r="B96" s="140"/>
      <c r="C96" s="140"/>
      <c r="D96" s="220"/>
      <c r="E96" s="220"/>
      <c r="F96" s="147"/>
      <c r="G96" s="140"/>
      <c r="H96" s="140"/>
      <c r="I96" s="140"/>
    </row>
  </sheetData>
  <mergeCells count="4">
    <mergeCell ref="G6:H6"/>
    <mergeCell ref="T6:U6"/>
    <mergeCell ref="AG6:AH6"/>
    <mergeCell ref="AT6:AU6"/>
  </mergeCells>
  <pageMargins left="0.25" right="0.25" top="0.75" bottom="0.75" header="0.3" footer="0.3"/>
  <pageSetup paperSize="9" orientation="landscape" r:id="rId1"/>
  <headerFooter>
    <oddFooter>&amp;L&amp;"-,Negrita"&amp;9Promotor &amp;"-,Normal"a &amp;"-,Negrita"Nom del projecte &amp;"-,Normal"a &amp;"-,Negrita"Email: &amp;"-,Normal"a &amp;"-,Negrita"Telèfon &amp;"-,Normal"a</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5">
    <tabColor theme="4" tint="-0.499984740745262"/>
  </sheetPr>
  <dimension ref="B5:BQ80"/>
  <sheetViews>
    <sheetView showGridLines="0" zoomScaleNormal="100" workbookViewId="0">
      <pane ySplit="3" topLeftCell="A4" activePane="bottomLeft" state="frozen"/>
      <selection activeCell="C40" sqref="C40"/>
      <selection pane="bottomLeft"/>
    </sheetView>
  </sheetViews>
  <sheetFormatPr defaultColWidth="11.44140625" defaultRowHeight="13.8"/>
  <cols>
    <col min="1" max="1" width="2.109375" style="129" customWidth="1"/>
    <col min="2" max="2" width="26.33203125" style="129" customWidth="1"/>
    <col min="3" max="3" width="8" style="124" bestFit="1" customWidth="1"/>
    <col min="4" max="4" width="8.6640625" style="124" customWidth="1"/>
    <col min="5" max="5" width="8.88671875" style="124" bestFit="1" customWidth="1"/>
    <col min="6" max="7" width="7.5546875" style="124" customWidth="1"/>
    <col min="8" max="8" width="8.44140625" style="124" customWidth="1"/>
    <col min="9" max="9" width="8" style="124" bestFit="1" customWidth="1"/>
    <col min="10" max="10" width="8.44140625" style="124" customWidth="1"/>
    <col min="11" max="12" width="7.5546875" style="124" customWidth="1"/>
    <col min="13" max="13" width="10.88671875" style="129" bestFit="1" customWidth="1"/>
    <col min="14" max="41" width="7.5546875" style="129" customWidth="1"/>
    <col min="42" max="42" width="6.88671875" style="129" bestFit="1" customWidth="1"/>
    <col min="43" max="54" width="7.5546875" style="129" customWidth="1"/>
    <col min="55" max="55" width="6.88671875" style="129" bestFit="1" customWidth="1"/>
    <col min="56" max="67" width="7.5546875" style="129" customWidth="1"/>
    <col min="68" max="68" width="7.44140625" style="129" customWidth="1"/>
    <col min="69" max="16384" width="11.44140625" style="129"/>
  </cols>
  <sheetData>
    <row r="5" spans="2:36" ht="12.75" customHeight="1">
      <c r="K5" s="129"/>
      <c r="P5" s="189"/>
    </row>
    <row r="6" spans="2:36" ht="12.75" customHeight="1">
      <c r="B6" s="448" t="str">
        <f>+IF(Home!$C$5=NT!$A$2,MI!$B$90,IF(Home!$C$5=NT!$A$3,MI!$C$90,IF(Home!$C$5=NT!$A$4,MI!$D$90,)))</f>
        <v>MODEL D'OPERACIONS</v>
      </c>
      <c r="C6" s="448" t="s">
        <v>176</v>
      </c>
      <c r="D6" s="443"/>
      <c r="E6" s="444"/>
      <c r="F6" s="444"/>
      <c r="G6" s="444"/>
      <c r="H6" s="444"/>
      <c r="I6" s="444"/>
      <c r="J6" s="444"/>
      <c r="K6" s="445"/>
      <c r="L6" s="445"/>
      <c r="N6" s="674" t="str">
        <f>+IF(Home!$C$5=NT!$A$2,MI!$B$91,IF(Home!$C$5=NT!$A$3,MI!$C$91,IF(Home!$C$5=NT!$A$4,MI!$D$91,)))</f>
        <v>COMISSIONS</v>
      </c>
      <c r="O6" s="700"/>
      <c r="P6" s="389"/>
      <c r="Q6" s="389"/>
      <c r="R6" s="389"/>
      <c r="S6" s="389"/>
      <c r="T6" s="389"/>
      <c r="U6" s="389"/>
      <c r="V6" s="389"/>
      <c r="W6" s="389"/>
      <c r="X6" s="447"/>
      <c r="Y6" s="674" t="str">
        <f>+IF(Home!$C$5=NT!$A$2,MI!$B$92,IF(Home!$C$5=NT!$A$3,MI!$C$92,IF(Home!$C$5=NT!$A$4,MI!$D$92,)))</f>
        <v>DESCOMPTES (%)</v>
      </c>
      <c r="Z6" s="700"/>
      <c r="AA6" s="389"/>
      <c r="AB6" s="389"/>
      <c r="AC6" s="389"/>
      <c r="AD6" s="389"/>
      <c r="AE6" s="389"/>
      <c r="AF6" s="389"/>
      <c r="AG6" s="389"/>
      <c r="AH6" s="389"/>
      <c r="AI6" s="389"/>
      <c r="AJ6" s="389"/>
    </row>
    <row r="7" spans="2:36" ht="12.75" customHeight="1">
      <c r="B7" s="589" t="str">
        <f>INDEX(ModelOperacions, 2)</f>
        <v>Compres manuals</v>
      </c>
      <c r="C7" s="588">
        <v>5</v>
      </c>
      <c r="D7" s="278"/>
      <c r="E7" s="129"/>
      <c r="F7" s="129"/>
      <c r="K7" s="129"/>
      <c r="L7" s="129"/>
      <c r="O7" s="124"/>
      <c r="P7" s="124"/>
      <c r="Q7" s="124"/>
      <c r="T7" s="601">
        <f>+Home!J9</f>
        <v>3</v>
      </c>
      <c r="U7" s="446" t="str">
        <f>+NT!T3</f>
        <v>Servei</v>
      </c>
      <c r="Y7" s="124"/>
      <c r="Z7" s="124"/>
      <c r="AA7" s="124"/>
      <c r="AB7" s="124"/>
      <c r="AC7" s="124"/>
      <c r="AD7" s="124"/>
      <c r="AE7" s="124"/>
      <c r="AF7" s="124"/>
      <c r="AG7" s="124"/>
    </row>
    <row r="8" spans="2:36" ht="12.75" customHeight="1">
      <c r="C8" s="132"/>
      <c r="D8" s="132"/>
      <c r="E8" s="132"/>
      <c r="F8" s="132"/>
      <c r="K8" s="132"/>
      <c r="L8" s="132"/>
      <c r="N8" s="751" t="str">
        <f>+IF(Home!$C$5=NT!$A$2,MI!$B$3,IF(Home!$C$5=NT!$A$3,MI!$C$3,IF(Home!$C$5=NT!$A$4,MI!$D$3,)))</f>
        <v>ANY 1</v>
      </c>
      <c r="O8" s="744"/>
      <c r="P8" s="751" t="str">
        <f>+IF(Home!$C$5=NT!$A$2,MI!$B$4,IF(Home!$C$5=NT!$A$3,MI!$C$4,IF(Home!$C$5=NT!$A$4,MI!$D$4,)))</f>
        <v>ANY 2</v>
      </c>
      <c r="Q8" s="744"/>
      <c r="R8" s="751" t="str">
        <f>+IF(Home!$C$5=NT!$A$2,MI!$B$5,IF(Home!$C$5=NT!$A$3,MI!$C$5,IF(Home!$C$5=NT!$A$4,MI!$D$5,)))</f>
        <v>ANY 3</v>
      </c>
      <c r="S8" s="744"/>
      <c r="T8" s="751" t="str">
        <f>+IF(Home!$C$5=NT!$A$2,MI!$B$6,IF(Home!$C$5=NT!$A$3,MI!$C$6,IF(Home!$C$5=NT!$A$4,MI!$D$6,)))</f>
        <v>ANY 4</v>
      </c>
      <c r="U8" s="744"/>
      <c r="V8" s="751" t="str">
        <f>+IF(Home!$C$5=NT!$A$2,MI!$B$7,IF(Home!$C$5=NT!$A$3,MI!$C$7,IF(Home!$C$5=NT!$A$4,MI!$D$7,)))</f>
        <v>ANY 5</v>
      </c>
      <c r="W8" s="744"/>
    </row>
    <row r="9" spans="2:36" ht="41.4">
      <c r="B9" s="552" t="str">
        <f>+IF(Home!$C$5=NT!$A$2,MI!$B$113,IF(Home!$C$5=NT!$A$3,MI!$C$113,IF(Home!$C$5=NT!$A$4,MI!$D$113,)))</f>
        <v>PRODUCTES / SERVEIS</v>
      </c>
      <c r="C9" s="553" t="str">
        <f>+IF(Home!$C$5=NT!$A$2,MI!$B$114,IF(Home!$C$5=NT!$A$3,MI!$C$114,IF(Home!$C$5=NT!$A$4,MI!$D$114,)))</f>
        <v>TIPUS</v>
      </c>
      <c r="D9" s="701" t="str">
        <f>+IF(Home!$C$5=NT!$A$2,MI!$B$124,IF(Home!$C$5=NT!$A$3,MI!$C$124,IF(Home!$C$5=NT!$A$4,MI!$D$124,)))</f>
        <v>COMPRES INICIALS</v>
      </c>
      <c r="E9" s="554" t="str">
        <f>+IF(Home!$C$5=NT!$A$2,MI!$B$115,IF(Home!$C$5=NT!$A$3,MI!$C$115,IF(Home!$C$5=NT!$A$4,MI!$D$115,)))</f>
        <v>PC</v>
      </c>
      <c r="F9" s="554" t="str">
        <f>+IF(Home!$C$5=NT!$A$2,MI!$B$116,IF(Home!$C$5=NT!$A$3,MI!$C$116,IF(Home!$C$5=NT!$A$4,MI!$D$116,)))</f>
        <v>PV</v>
      </c>
      <c r="G9" s="554" t="str">
        <f>+IF(Home!$C$5=NT!$A$2,MI!$B$117,IF(Home!$C$5=NT!$A$3,MI!$C$117,IF(Home!$C$5=NT!$A$4,MI!$D$117,)))</f>
        <v>IPC</v>
      </c>
      <c r="H9" s="554" t="str">
        <f>+IF(Home!$C$5=NT!$A$2,MI!$B$118,IF(Home!$C$5=NT!$A$3,MI!$C$118,IF(Home!$C$5=NT!$A$4,MI!$D$118,)))</f>
        <v>MARGE</v>
      </c>
      <c r="I9" s="701" t="str">
        <f>+IF(Home!$C$5=NT!$A$2,MI!$B$120,IF(Home!$C$5=NT!$A$3,MI!$C$120,IF(Home!$C$5=NT!$A$4,MI!$D$120,)))</f>
        <v>IVA Compres</v>
      </c>
      <c r="J9" s="701" t="str">
        <f>+IF(Home!$C$5=NT!$A$2,MI!$B$121,IF(Home!$C$5=NT!$A$3,MI!$C$121,IF(Home!$C$5=NT!$A$4,MI!$D$121,)))</f>
        <v>IVA Vendes</v>
      </c>
      <c r="K9" s="555" t="str">
        <f>+IF(Home!$C$5=NT!$A$2,MI!$B$122,IF(Home!$C$5=NT!$A$3,MI!$C$122,IF(Home!$C$5=NT!$A$4,MI!$D$122,)))</f>
        <v>PAGUES</v>
      </c>
      <c r="L9" s="555" t="str">
        <f>+IF(Home!$C$5=NT!$A$2,MI!$B$123,IF(Home!$C$5=NT!$A$3,MI!$C$123,IF(Home!$C$5=NT!$A$4,MI!$D$123,)))</f>
        <v>COBRES</v>
      </c>
      <c r="N9" s="558" t="s">
        <v>432</v>
      </c>
      <c r="O9" s="558" t="s">
        <v>433</v>
      </c>
      <c r="P9" s="558" t="s">
        <v>432</v>
      </c>
      <c r="Q9" s="558" t="s">
        <v>433</v>
      </c>
      <c r="R9" s="558" t="s">
        <v>432</v>
      </c>
      <c r="S9" s="558" t="s">
        <v>433</v>
      </c>
      <c r="T9" s="558" t="s">
        <v>432</v>
      </c>
      <c r="U9" s="558" t="s">
        <v>433</v>
      </c>
      <c r="V9" s="558" t="s">
        <v>432</v>
      </c>
      <c r="W9" s="558" t="s">
        <v>433</v>
      </c>
      <c r="Y9" s="237">
        <f>+Home!J11</f>
        <v>40909</v>
      </c>
      <c r="Z9" s="237">
        <f t="shared" ref="Z9:AJ9" si="0">EDATE(Y9,1)</f>
        <v>40940</v>
      </c>
      <c r="AA9" s="237">
        <f t="shared" si="0"/>
        <v>40969</v>
      </c>
      <c r="AB9" s="237">
        <f t="shared" si="0"/>
        <v>41000</v>
      </c>
      <c r="AC9" s="237">
        <f t="shared" si="0"/>
        <v>41030</v>
      </c>
      <c r="AD9" s="237">
        <f t="shared" si="0"/>
        <v>41061</v>
      </c>
      <c r="AE9" s="237">
        <f t="shared" si="0"/>
        <v>41091</v>
      </c>
      <c r="AF9" s="237">
        <f t="shared" si="0"/>
        <v>41122</v>
      </c>
      <c r="AG9" s="237">
        <f t="shared" si="0"/>
        <v>41153</v>
      </c>
      <c r="AH9" s="237">
        <f t="shared" si="0"/>
        <v>41183</v>
      </c>
      <c r="AI9" s="237">
        <f t="shared" si="0"/>
        <v>41214</v>
      </c>
      <c r="AJ9" s="237">
        <f t="shared" si="0"/>
        <v>41244</v>
      </c>
    </row>
    <row r="10" spans="2:36" ht="12.75" customHeight="1">
      <c r="B10" s="190" t="s">
        <v>1494</v>
      </c>
      <c r="C10" s="590" t="str">
        <f>INDEX(BensServeis, 1)</f>
        <v>Producte</v>
      </c>
      <c r="D10" s="758">
        <v>500</v>
      </c>
      <c r="E10" s="248">
        <v>4</v>
      </c>
      <c r="F10" s="241">
        <v>4.75</v>
      </c>
      <c r="G10" s="400">
        <f>+[1]Configuració!$I$5</f>
        <v>0.02</v>
      </c>
      <c r="H10" s="712">
        <f>IFERROR(+(F10-E10)/F10,0)</f>
        <v>0.15789473684210525</v>
      </c>
      <c r="I10" s="592">
        <v>0.21</v>
      </c>
      <c r="J10" s="592">
        <v>0.21</v>
      </c>
      <c r="K10" s="759" t="str">
        <f>INDEX(Pagaments, 2)</f>
        <v>30 dies</v>
      </c>
      <c r="L10" s="759" t="str">
        <f>INDEX(Cobraments, 1)</f>
        <v>Comptat</v>
      </c>
      <c r="N10" s="235"/>
      <c r="O10" s="235"/>
      <c r="P10" s="235"/>
      <c r="Q10" s="235"/>
      <c r="R10" s="235"/>
      <c r="S10" s="235"/>
      <c r="T10" s="235"/>
      <c r="U10" s="235"/>
      <c r="V10" s="235"/>
      <c r="W10" s="235"/>
      <c r="Y10" s="235"/>
      <c r="Z10" s="235"/>
      <c r="AA10" s="235"/>
      <c r="AB10" s="235"/>
      <c r="AC10" s="235"/>
      <c r="AD10" s="235"/>
      <c r="AE10" s="235"/>
      <c r="AF10" s="235"/>
      <c r="AG10" s="235"/>
      <c r="AH10" s="235"/>
      <c r="AI10" s="235"/>
      <c r="AJ10" s="235"/>
    </row>
    <row r="11" spans="2:36" ht="12.75" customHeight="1">
      <c r="B11" s="190" t="s">
        <v>1495</v>
      </c>
      <c r="C11" s="591" t="str">
        <f>INDEX(BensServeis, 2)</f>
        <v>Servei</v>
      </c>
      <c r="D11" s="758"/>
      <c r="E11" s="248"/>
      <c r="F11" s="241">
        <v>0.5</v>
      </c>
      <c r="G11" s="400">
        <f>+[1]Configuració!$I$5</f>
        <v>0.02</v>
      </c>
      <c r="H11" s="712">
        <f t="shared" ref="H11:H14" si="1">IFERROR(+(F11-E11)/F11,0)</f>
        <v>1</v>
      </c>
      <c r="I11" s="593"/>
      <c r="J11" s="593">
        <v>0.21</v>
      </c>
      <c r="K11" s="759" t="str">
        <f>INDEX(Pagaments, 2)</f>
        <v>30 dies</v>
      </c>
      <c r="L11" s="759" t="str">
        <f>INDEX(Cobraments, 1)</f>
        <v>Comptat</v>
      </c>
      <c r="N11" s="235"/>
      <c r="O11" s="235"/>
      <c r="P11" s="235"/>
      <c r="Q11" s="235"/>
      <c r="R11" s="235"/>
      <c r="S11" s="235"/>
      <c r="T11" s="235"/>
      <c r="U11" s="235"/>
      <c r="V11" s="235"/>
      <c r="W11" s="235"/>
      <c r="Y11" s="235"/>
      <c r="Z11" s="235"/>
      <c r="AA11" s="235"/>
      <c r="AB11" s="235"/>
      <c r="AC11" s="235"/>
      <c r="AD11" s="235"/>
      <c r="AE11" s="235"/>
      <c r="AF11" s="235"/>
      <c r="AG11" s="235"/>
      <c r="AH11" s="235"/>
      <c r="AI11" s="235"/>
      <c r="AJ11" s="235"/>
    </row>
    <row r="12" spans="2:36" ht="12.75" customHeight="1">
      <c r="B12" s="190" t="s">
        <v>1501</v>
      </c>
      <c r="C12" s="591" t="str">
        <f>INDEX(BensServeis, 2)</f>
        <v>Servei</v>
      </c>
      <c r="D12" s="758"/>
      <c r="E12" s="248"/>
      <c r="F12" s="241">
        <v>20</v>
      </c>
      <c r="G12" s="400">
        <f>+[1]Configuració!$I$5</f>
        <v>0.02</v>
      </c>
      <c r="H12" s="712">
        <f t="shared" si="1"/>
        <v>1</v>
      </c>
      <c r="I12" s="593"/>
      <c r="J12" s="593">
        <v>0.21</v>
      </c>
      <c r="K12" s="759" t="str">
        <f>INDEX(Pagaments, 2)</f>
        <v>30 dies</v>
      </c>
      <c r="L12" s="759" t="str">
        <f>INDEX(Cobraments, 1)</f>
        <v>Comptat</v>
      </c>
      <c r="N12" s="235"/>
      <c r="O12" s="235"/>
      <c r="P12" s="235"/>
      <c r="Q12" s="235"/>
      <c r="R12" s="235"/>
      <c r="S12" s="235"/>
      <c r="T12" s="235"/>
      <c r="U12" s="235"/>
      <c r="V12" s="235"/>
      <c r="W12" s="235"/>
      <c r="Y12" s="235"/>
      <c r="Z12" s="235"/>
      <c r="AA12" s="235"/>
      <c r="AB12" s="235"/>
      <c r="AC12" s="235"/>
      <c r="AD12" s="235"/>
      <c r="AE12" s="235"/>
      <c r="AF12" s="235"/>
      <c r="AG12" s="235"/>
      <c r="AH12" s="235"/>
      <c r="AI12" s="235"/>
      <c r="AJ12" s="235"/>
    </row>
    <row r="13" spans="2:36" ht="12.75" customHeight="1">
      <c r="B13" s="190" t="str">
        <f>+IF([1]Home!$C$5=[1]NT!$A$2,[1]MI!$B97,IF([1]Home!$C$5=[1]NT!$A$3,[1]MI!$C97,IF([1]Home!$C$5=[1]NT!$A$4,[1]MI!$D97,)))</f>
        <v>Nom Producte/Servei 4</v>
      </c>
      <c r="C13" s="591" t="str">
        <f>INDEX(BensServeis, 2)</f>
        <v>Servei</v>
      </c>
      <c r="D13" s="758"/>
      <c r="E13" s="248"/>
      <c r="F13" s="241">
        <v>0.05</v>
      </c>
      <c r="G13" s="400">
        <f>+[1]Configuració!$I$5</f>
        <v>0.02</v>
      </c>
      <c r="H13" s="712">
        <f t="shared" si="1"/>
        <v>1</v>
      </c>
      <c r="I13" s="593"/>
      <c r="J13" s="593"/>
      <c r="K13" s="759" t="str">
        <f>INDEX(Pagaments, 2)</f>
        <v>30 dies</v>
      </c>
      <c r="L13" s="759" t="str">
        <f>INDEX(Cobraments, 1)</f>
        <v>Comptat</v>
      </c>
      <c r="N13" s="235"/>
      <c r="O13" s="235"/>
      <c r="P13" s="235"/>
      <c r="Q13" s="235"/>
      <c r="R13" s="235"/>
      <c r="S13" s="235"/>
      <c r="T13" s="235"/>
      <c r="U13" s="235"/>
      <c r="V13" s="235"/>
      <c r="W13" s="235"/>
      <c r="Y13" s="235"/>
      <c r="Z13" s="235"/>
      <c r="AA13" s="235"/>
      <c r="AB13" s="235"/>
      <c r="AC13" s="235"/>
      <c r="AD13" s="235"/>
      <c r="AE13" s="235"/>
      <c r="AF13" s="235"/>
      <c r="AG13" s="235"/>
      <c r="AH13" s="235"/>
      <c r="AI13" s="235"/>
      <c r="AJ13" s="235"/>
    </row>
    <row r="14" spans="2:36" ht="12.75" customHeight="1">
      <c r="B14" s="190" t="str">
        <f>+IF([1]Home!$C$5=[1]NT!$A$2,[1]MI!$B98,IF([1]Home!$C$5=[1]NT!$A$3,[1]MI!$C98,IF([1]Home!$C$5=[1]NT!$A$4,[1]MI!$D98,)))</f>
        <v>Nom Producte/Servei 5</v>
      </c>
      <c r="C14" s="591"/>
      <c r="D14" s="758"/>
      <c r="E14" s="248"/>
      <c r="F14" s="241"/>
      <c r="G14" s="400">
        <f>+[1]Configuració!$I$5</f>
        <v>0.02</v>
      </c>
      <c r="H14" s="712">
        <f t="shared" si="1"/>
        <v>0</v>
      </c>
      <c r="I14" s="593"/>
      <c r="J14" s="593"/>
      <c r="K14" s="759"/>
      <c r="L14" s="759"/>
      <c r="N14" s="235"/>
      <c r="O14" s="235"/>
      <c r="P14" s="235"/>
      <c r="Q14" s="235"/>
      <c r="R14" s="235"/>
      <c r="S14" s="235"/>
      <c r="T14" s="235"/>
      <c r="U14" s="235"/>
      <c r="V14" s="235"/>
      <c r="W14" s="235"/>
      <c r="Y14" s="235"/>
      <c r="Z14" s="235"/>
      <c r="AA14" s="235"/>
      <c r="AB14" s="235"/>
      <c r="AC14" s="235"/>
      <c r="AD14" s="235"/>
      <c r="AE14" s="235"/>
      <c r="AF14" s="235"/>
      <c r="AG14" s="235"/>
      <c r="AH14" s="235"/>
      <c r="AI14" s="235"/>
      <c r="AJ14" s="235"/>
    </row>
    <row r="15" spans="2:36" ht="12.75" hidden="1" customHeight="1">
      <c r="B15" s="190" t="str">
        <f>+IF(Home!$C$5=NT!$A$2,MI!$B99,IF(Home!$C$5=NT!$A$3,MI!$C99,IF(Home!$C$5=NT!$A$4,MI!$D99,)))</f>
        <v>Nom Producte/Servei 6</v>
      </c>
      <c r="C15" s="591"/>
      <c r="D15" s="159"/>
      <c r="E15" s="248"/>
      <c r="F15" s="241"/>
      <c r="G15" s="400">
        <f>+Configuració!$I$5</f>
        <v>0.02</v>
      </c>
      <c r="H15" s="712">
        <f t="shared" ref="H11:H24" si="2">IFERROR(+(F15-E15)/F15,0)</f>
        <v>0</v>
      </c>
      <c r="I15" s="593"/>
      <c r="J15" s="593"/>
      <c r="K15" s="671"/>
      <c r="L15" s="671"/>
      <c r="N15" s="235"/>
      <c r="O15" s="235"/>
      <c r="P15" s="235"/>
      <c r="Q15" s="235"/>
      <c r="R15" s="235"/>
      <c r="S15" s="235"/>
      <c r="T15" s="235"/>
      <c r="U15" s="235"/>
      <c r="V15" s="235"/>
      <c r="W15" s="235"/>
      <c r="Y15" s="235"/>
      <c r="Z15" s="235"/>
      <c r="AA15" s="235"/>
      <c r="AB15" s="235"/>
      <c r="AC15" s="235"/>
      <c r="AD15" s="235"/>
      <c r="AE15" s="235"/>
      <c r="AF15" s="235"/>
      <c r="AG15" s="235"/>
      <c r="AH15" s="235"/>
      <c r="AI15" s="235"/>
      <c r="AJ15" s="235"/>
    </row>
    <row r="16" spans="2:36" ht="12.75" hidden="1" customHeight="1">
      <c r="B16" s="190" t="str">
        <f>+IF(Home!$C$5=NT!$A$2,MI!$B100,IF(Home!$C$5=NT!$A$3,MI!$C100,IF(Home!$C$5=NT!$A$4,MI!$D100,)))</f>
        <v>Nom Producte/Servei 7</v>
      </c>
      <c r="C16" s="591"/>
      <c r="D16" s="159"/>
      <c r="E16" s="248"/>
      <c r="F16" s="241"/>
      <c r="G16" s="400">
        <f>+Configuració!$I$5</f>
        <v>0.02</v>
      </c>
      <c r="H16" s="712">
        <f t="shared" si="2"/>
        <v>0</v>
      </c>
      <c r="I16" s="593"/>
      <c r="J16" s="593"/>
      <c r="K16" s="671"/>
      <c r="L16" s="671"/>
      <c r="N16" s="235"/>
      <c r="O16" s="235"/>
      <c r="P16" s="235"/>
      <c r="Q16" s="235"/>
      <c r="R16" s="235"/>
      <c r="S16" s="235"/>
      <c r="T16" s="235"/>
      <c r="U16" s="235"/>
      <c r="V16" s="235"/>
      <c r="W16" s="235"/>
      <c r="Y16" s="235"/>
      <c r="Z16" s="235"/>
      <c r="AA16" s="235"/>
      <c r="AB16" s="235"/>
      <c r="AC16" s="235"/>
      <c r="AD16" s="235"/>
      <c r="AE16" s="235"/>
      <c r="AF16" s="235"/>
      <c r="AG16" s="235"/>
      <c r="AH16" s="235"/>
      <c r="AI16" s="235"/>
      <c r="AJ16" s="235"/>
    </row>
    <row r="17" spans="2:69" ht="12.75" hidden="1" customHeight="1">
      <c r="B17" s="190" t="str">
        <f>+IF(Home!$C$5=NT!$A$2,MI!$B101,IF(Home!$C$5=NT!$A$3,MI!$C101,IF(Home!$C$5=NT!$A$4,MI!$D101,)))</f>
        <v>Nom Producte/Servei 8</v>
      </c>
      <c r="C17" s="591"/>
      <c r="D17" s="159"/>
      <c r="E17" s="248"/>
      <c r="F17" s="241"/>
      <c r="G17" s="400">
        <f>+Configuració!$I$5</f>
        <v>0.02</v>
      </c>
      <c r="H17" s="712">
        <f t="shared" si="2"/>
        <v>0</v>
      </c>
      <c r="I17" s="593"/>
      <c r="J17" s="593"/>
      <c r="K17" s="671"/>
      <c r="L17" s="671"/>
      <c r="N17" s="235"/>
      <c r="O17" s="235"/>
      <c r="P17" s="235"/>
      <c r="Q17" s="235"/>
      <c r="R17" s="235"/>
      <c r="S17" s="235"/>
      <c r="T17" s="235"/>
      <c r="U17" s="235"/>
      <c r="V17" s="235"/>
      <c r="W17" s="235"/>
      <c r="Y17" s="235"/>
      <c r="Z17" s="235"/>
      <c r="AA17" s="235"/>
      <c r="AB17" s="235"/>
      <c r="AC17" s="235"/>
      <c r="AD17" s="235"/>
      <c r="AE17" s="235"/>
      <c r="AF17" s="235"/>
      <c r="AG17" s="235"/>
      <c r="AH17" s="235"/>
      <c r="AI17" s="235"/>
      <c r="AJ17" s="235"/>
    </row>
    <row r="18" spans="2:69" ht="12.75" hidden="1" customHeight="1">
      <c r="B18" s="190" t="str">
        <f>+IF(Home!$C$5=NT!$A$2,MI!$B102,IF(Home!$C$5=NT!$A$3,MI!$C102,IF(Home!$C$5=NT!$A$4,MI!$D102,)))</f>
        <v>Nom Producte/Servei 9</v>
      </c>
      <c r="C18" s="591"/>
      <c r="D18" s="159"/>
      <c r="E18" s="248"/>
      <c r="F18" s="241"/>
      <c r="G18" s="400">
        <f>+Configuració!$I$5</f>
        <v>0.02</v>
      </c>
      <c r="H18" s="712">
        <f t="shared" si="2"/>
        <v>0</v>
      </c>
      <c r="I18" s="593"/>
      <c r="J18" s="593"/>
      <c r="K18" s="671"/>
      <c r="L18" s="671"/>
      <c r="N18" s="235"/>
      <c r="O18" s="235"/>
      <c r="P18" s="235"/>
      <c r="Q18" s="235"/>
      <c r="R18" s="235"/>
      <c r="S18" s="235"/>
      <c r="T18" s="235"/>
      <c r="U18" s="235"/>
      <c r="V18" s="235"/>
      <c r="W18" s="235"/>
      <c r="Y18" s="235"/>
      <c r="Z18" s="235"/>
      <c r="AA18" s="235"/>
      <c r="AB18" s="235"/>
      <c r="AC18" s="235"/>
      <c r="AD18" s="235"/>
      <c r="AE18" s="235"/>
      <c r="AF18" s="235"/>
      <c r="AG18" s="235"/>
      <c r="AH18" s="235"/>
      <c r="AI18" s="235"/>
      <c r="AJ18" s="235"/>
    </row>
    <row r="19" spans="2:69" ht="12.75" hidden="1" customHeight="1">
      <c r="B19" s="190" t="str">
        <f>+IF(Home!$C$5=NT!$A$2,MI!$B103,IF(Home!$C$5=NT!$A$3,MI!$C103,IF(Home!$C$5=NT!$A$4,MI!$D103,)))</f>
        <v>Nom Producte/Servei 10</v>
      </c>
      <c r="C19" s="591"/>
      <c r="D19" s="159"/>
      <c r="E19" s="248"/>
      <c r="F19" s="241"/>
      <c r="G19" s="400">
        <f>+Configuració!$I$5</f>
        <v>0.02</v>
      </c>
      <c r="H19" s="712">
        <f t="shared" si="2"/>
        <v>0</v>
      </c>
      <c r="I19" s="593"/>
      <c r="J19" s="593"/>
      <c r="K19" s="671"/>
      <c r="L19" s="671"/>
      <c r="N19" s="235"/>
      <c r="O19" s="235"/>
      <c r="P19" s="235"/>
      <c r="Q19" s="235"/>
      <c r="R19" s="235"/>
      <c r="S19" s="235"/>
      <c r="T19" s="235"/>
      <c r="U19" s="235"/>
      <c r="V19" s="235"/>
      <c r="W19" s="235"/>
      <c r="Y19" s="235"/>
      <c r="Z19" s="235"/>
      <c r="AA19" s="235"/>
      <c r="AB19" s="235"/>
      <c r="AC19" s="235"/>
      <c r="AD19" s="235"/>
      <c r="AE19" s="235"/>
      <c r="AF19" s="235"/>
      <c r="AG19" s="235"/>
      <c r="AH19" s="235"/>
      <c r="AI19" s="235"/>
      <c r="AJ19" s="235"/>
    </row>
    <row r="20" spans="2:69" ht="12.75" hidden="1" customHeight="1">
      <c r="B20" s="190" t="str">
        <f>+IF(Home!$C$5=NT!$A$2,MI!$B104,IF(Home!$C$5=NT!$A$3,MI!$C104,IF(Home!$C$5=NT!$A$4,MI!$D104,)))</f>
        <v>Nom Producte/Servei 11</v>
      </c>
      <c r="C20" s="591"/>
      <c r="D20" s="159"/>
      <c r="E20" s="248"/>
      <c r="F20" s="241"/>
      <c r="G20" s="400">
        <f>+Configuració!$I$5</f>
        <v>0.02</v>
      </c>
      <c r="H20" s="712">
        <f t="shared" si="2"/>
        <v>0</v>
      </c>
      <c r="I20" s="593"/>
      <c r="J20" s="671"/>
      <c r="K20" s="671"/>
      <c r="L20" s="235"/>
      <c r="N20" s="235"/>
      <c r="O20" s="235"/>
      <c r="P20" s="235"/>
      <c r="Q20" s="235"/>
      <c r="R20" s="235"/>
      <c r="S20" s="235"/>
      <c r="T20" s="235"/>
      <c r="U20" s="235"/>
      <c r="V20" s="235"/>
      <c r="W20" s="235"/>
      <c r="Y20" s="235"/>
      <c r="Z20" s="235"/>
      <c r="AA20" s="235"/>
      <c r="AB20" s="235"/>
      <c r="AC20" s="235"/>
      <c r="AD20" s="235"/>
      <c r="AE20" s="235"/>
      <c r="AF20" s="235"/>
      <c r="AG20" s="235"/>
      <c r="AH20" s="235"/>
      <c r="AI20" s="235"/>
      <c r="AJ20" s="235"/>
    </row>
    <row r="21" spans="2:69" ht="12.75" hidden="1" customHeight="1">
      <c r="B21" s="190" t="str">
        <f>+IF(Home!$C$5=NT!$A$2,MI!$B105,IF(Home!$C$5=NT!$A$3,MI!$C105,IF(Home!$C$5=NT!$A$4,MI!$D105,)))</f>
        <v>Nom Producte/Servei 12</v>
      </c>
      <c r="C21" s="591"/>
      <c r="D21" s="159"/>
      <c r="E21" s="248"/>
      <c r="F21" s="241"/>
      <c r="G21" s="400">
        <f>+Configuració!$I$5</f>
        <v>0.02</v>
      </c>
      <c r="H21" s="712">
        <f t="shared" si="2"/>
        <v>0</v>
      </c>
      <c r="I21" s="593"/>
      <c r="J21" s="671"/>
      <c r="K21" s="671"/>
      <c r="L21" s="235"/>
      <c r="N21" s="235"/>
      <c r="O21" s="235"/>
      <c r="P21" s="235"/>
      <c r="Q21" s="235"/>
      <c r="R21" s="235"/>
      <c r="S21" s="235"/>
      <c r="T21" s="235"/>
      <c r="U21" s="235"/>
      <c r="V21" s="235"/>
      <c r="W21" s="235"/>
      <c r="Y21" s="235"/>
      <c r="Z21" s="235"/>
      <c r="AA21" s="235"/>
      <c r="AB21" s="235"/>
      <c r="AC21" s="235"/>
      <c r="AD21" s="235"/>
      <c r="AE21" s="235"/>
      <c r="AF21" s="235"/>
      <c r="AG21" s="235"/>
      <c r="AH21" s="235"/>
      <c r="AI21" s="235"/>
      <c r="AJ21" s="235"/>
    </row>
    <row r="22" spans="2:69" ht="12.75" hidden="1" customHeight="1">
      <c r="B22" s="190" t="str">
        <f>+IF(Home!$C$5=NT!$A$2,MI!$B106,IF(Home!$C$5=NT!$A$3,MI!$C106,IF(Home!$C$5=NT!$A$4,MI!$D106,)))</f>
        <v>Nom Producte/Servei 13</v>
      </c>
      <c r="C22" s="591"/>
      <c r="D22" s="159"/>
      <c r="E22" s="248"/>
      <c r="F22" s="241"/>
      <c r="G22" s="400">
        <f>+Configuració!$I$5</f>
        <v>0.02</v>
      </c>
      <c r="H22" s="712">
        <f t="shared" si="2"/>
        <v>0</v>
      </c>
      <c r="I22" s="593"/>
      <c r="J22" s="671"/>
      <c r="K22" s="671"/>
      <c r="L22" s="235"/>
      <c r="N22" s="235"/>
      <c r="O22" s="235"/>
      <c r="P22" s="235"/>
      <c r="Q22" s="235"/>
      <c r="R22" s="235"/>
      <c r="S22" s="235"/>
      <c r="T22" s="235"/>
      <c r="U22" s="235"/>
      <c r="V22" s="235"/>
      <c r="W22" s="235"/>
      <c r="Y22" s="235"/>
      <c r="Z22" s="235"/>
      <c r="AA22" s="235"/>
      <c r="AB22" s="235"/>
      <c r="AC22" s="235"/>
      <c r="AD22" s="235"/>
      <c r="AE22" s="235"/>
      <c r="AF22" s="235"/>
      <c r="AG22" s="235"/>
      <c r="AH22" s="235"/>
      <c r="AI22" s="235"/>
      <c r="AJ22" s="235"/>
    </row>
    <row r="23" spans="2:69" ht="12.75" hidden="1" customHeight="1">
      <c r="B23" s="190" t="str">
        <f>+IF(Home!$C$5=NT!$A$2,MI!$B107,IF(Home!$C$5=NT!$A$3,MI!$C107,IF(Home!$C$5=NT!$A$4,MI!$D107,)))</f>
        <v>Nom Producte/Servei 14</v>
      </c>
      <c r="C23" s="591"/>
      <c r="D23" s="159"/>
      <c r="E23" s="248"/>
      <c r="F23" s="241"/>
      <c r="G23" s="400">
        <f>+Configuració!$I$5</f>
        <v>0.02</v>
      </c>
      <c r="H23" s="712">
        <f t="shared" si="2"/>
        <v>0</v>
      </c>
      <c r="I23" s="593"/>
      <c r="J23" s="671"/>
      <c r="K23" s="671"/>
      <c r="L23" s="235"/>
      <c r="N23" s="235"/>
      <c r="O23" s="235"/>
      <c r="P23" s="235"/>
      <c r="Q23" s="235"/>
      <c r="R23" s="235"/>
      <c r="S23" s="235"/>
      <c r="T23" s="235"/>
      <c r="U23" s="235"/>
      <c r="V23" s="235"/>
      <c r="W23" s="235"/>
      <c r="Y23" s="235"/>
      <c r="Z23" s="235"/>
      <c r="AA23" s="235"/>
      <c r="AB23" s="235"/>
      <c r="AC23" s="235"/>
      <c r="AD23" s="235"/>
      <c r="AE23" s="235"/>
      <c r="AF23" s="235"/>
      <c r="AG23" s="235"/>
      <c r="AH23" s="235"/>
      <c r="AI23" s="235"/>
      <c r="AJ23" s="235"/>
    </row>
    <row r="24" spans="2:69" ht="12.75" hidden="1" customHeight="1">
      <c r="B24" s="190" t="str">
        <f>+IF(Home!$C$5=NT!$A$2,MI!$B108,IF(Home!$C$5=NT!$A$3,MI!$C108,IF(Home!$C$5=NT!$A$4,MI!$D108,)))</f>
        <v>Nom Producte/Servei 15</v>
      </c>
      <c r="C24" s="591"/>
      <c r="D24" s="159"/>
      <c r="E24" s="248"/>
      <c r="F24" s="241"/>
      <c r="G24" s="400">
        <f>+Configuració!$I$5</f>
        <v>0.02</v>
      </c>
      <c r="H24" s="712">
        <f t="shared" si="2"/>
        <v>0</v>
      </c>
      <c r="I24" s="593"/>
      <c r="J24" s="671"/>
      <c r="K24" s="671"/>
      <c r="L24" s="235"/>
      <c r="N24" s="235"/>
      <c r="O24" s="235"/>
      <c r="P24" s="235"/>
      <c r="Q24" s="235"/>
      <c r="R24" s="235"/>
      <c r="S24" s="235"/>
      <c r="T24" s="235"/>
      <c r="U24" s="235"/>
      <c r="V24" s="235"/>
      <c r="W24" s="235"/>
      <c r="Y24" s="235"/>
      <c r="Z24" s="235"/>
      <c r="AA24" s="235"/>
      <c r="AB24" s="235"/>
      <c r="AC24" s="235"/>
      <c r="AD24" s="235"/>
      <c r="AE24" s="235"/>
      <c r="AF24" s="235"/>
      <c r="AG24" s="235"/>
      <c r="AH24" s="235"/>
      <c r="AI24" s="235"/>
      <c r="AJ24" s="235"/>
    </row>
    <row r="25" spans="2:69" ht="12.75" customHeight="1">
      <c r="D25" s="420"/>
    </row>
    <row r="26" spans="2:69" ht="12.75" customHeight="1">
      <c r="B26" s="401" t="str">
        <f>+IF(Home!$C$5=NT!$A$2,MI!$B$109,IF(Home!$C$5=NT!$A$3,MI!$C$109,IF(Home!$C$5=NT!$A$4,MI!$D$109,)))</f>
        <v>UNITATS</v>
      </c>
      <c r="C26" s="389"/>
      <c r="D26" s="389"/>
      <c r="E26" s="389"/>
      <c r="F26" s="389"/>
      <c r="G26" s="389"/>
      <c r="H26" s="389"/>
      <c r="I26" s="389"/>
      <c r="J26" s="389"/>
      <c r="K26" s="389"/>
      <c r="L26" s="389"/>
      <c r="M26" s="389"/>
      <c r="N26" s="389"/>
      <c r="O26" s="389"/>
      <c r="P26" s="389"/>
      <c r="Q26" s="389"/>
      <c r="R26" s="389"/>
      <c r="S26" s="389"/>
      <c r="T26" s="389"/>
      <c r="U26" s="389"/>
      <c r="V26" s="389"/>
      <c r="W26" s="389"/>
      <c r="X26" s="389"/>
      <c r="Y26" s="389"/>
      <c r="Z26" s="389"/>
      <c r="AA26" s="389"/>
      <c r="AB26" s="389"/>
      <c r="AC26" s="389"/>
      <c r="AD26" s="389"/>
      <c r="AE26" s="389"/>
      <c r="AF26" s="389"/>
      <c r="AG26" s="389"/>
      <c r="AH26" s="389"/>
      <c r="AI26" s="389"/>
      <c r="AJ26" s="389"/>
      <c r="AK26" s="389"/>
      <c r="AL26" s="389"/>
      <c r="AM26" s="389"/>
      <c r="AN26" s="389"/>
      <c r="AO26" s="389"/>
      <c r="AP26" s="389"/>
      <c r="AQ26" s="389"/>
      <c r="AR26" s="389"/>
      <c r="AS26" s="389"/>
      <c r="AT26" s="389"/>
      <c r="AU26" s="389"/>
      <c r="AV26" s="389"/>
      <c r="AW26" s="389"/>
      <c r="AX26" s="389"/>
      <c r="AY26" s="389"/>
      <c r="AZ26" s="389"/>
      <c r="BA26" s="389"/>
      <c r="BB26" s="389"/>
      <c r="BC26" s="389"/>
      <c r="BD26" s="389"/>
      <c r="BE26" s="389"/>
      <c r="BF26" s="389"/>
      <c r="BG26" s="389"/>
      <c r="BH26" s="389"/>
      <c r="BI26" s="389"/>
      <c r="BJ26" s="389"/>
      <c r="BK26" s="389"/>
      <c r="BL26" s="389"/>
      <c r="BM26" s="389"/>
      <c r="BN26" s="389"/>
      <c r="BO26" s="389"/>
      <c r="BP26" s="390"/>
    </row>
    <row r="27" spans="2:69" s="125" customFormat="1">
      <c r="B27" s="391"/>
      <c r="C27" s="670" t="str">
        <f>+NT!T3</f>
        <v>Servei</v>
      </c>
      <c r="D27" s="393"/>
      <c r="E27" s="393"/>
      <c r="F27" s="393"/>
      <c r="G27" s="393"/>
      <c r="H27" s="393"/>
      <c r="I27" s="393"/>
      <c r="J27" s="393"/>
      <c r="K27" s="393"/>
      <c r="L27" s="393"/>
      <c r="M27" s="393"/>
      <c r="N27" s="393"/>
      <c r="O27" s="393"/>
      <c r="P27" s="392"/>
      <c r="Q27" s="393"/>
      <c r="R27" s="393"/>
      <c r="S27" s="393"/>
      <c r="T27" s="393"/>
      <c r="U27" s="393"/>
      <c r="V27" s="393"/>
      <c r="W27" s="393"/>
      <c r="X27" s="393"/>
      <c r="Y27" s="393"/>
      <c r="Z27" s="393"/>
      <c r="AA27" s="393"/>
      <c r="AB27" s="393"/>
      <c r="AC27" s="392"/>
      <c r="AD27" s="393"/>
      <c r="AE27" s="393"/>
      <c r="AF27" s="393"/>
      <c r="AG27" s="393"/>
      <c r="AH27" s="393"/>
      <c r="AI27" s="393"/>
      <c r="AJ27" s="393"/>
      <c r="AK27" s="393"/>
      <c r="AL27" s="393"/>
      <c r="AM27" s="393"/>
      <c r="AN27" s="393"/>
      <c r="AO27" s="393"/>
      <c r="AP27" s="392"/>
      <c r="AQ27" s="393"/>
      <c r="AR27" s="393"/>
      <c r="AS27" s="393"/>
      <c r="AT27" s="393"/>
      <c r="AU27" s="393"/>
      <c r="AV27" s="393"/>
      <c r="AW27" s="393"/>
      <c r="AX27" s="393"/>
      <c r="AY27" s="393"/>
      <c r="AZ27" s="393"/>
      <c r="BA27" s="393"/>
      <c r="BB27" s="393"/>
      <c r="BC27" s="392"/>
      <c r="BD27" s="393"/>
      <c r="BE27" s="393"/>
      <c r="BF27" s="393"/>
      <c r="BG27" s="393"/>
      <c r="BH27" s="393"/>
      <c r="BI27" s="393"/>
      <c r="BJ27" s="393"/>
      <c r="BK27" s="393"/>
      <c r="BL27" s="393"/>
      <c r="BM27" s="393"/>
      <c r="BN27" s="393"/>
      <c r="BO27" s="393"/>
      <c r="BP27" s="394"/>
    </row>
    <row r="28" spans="2:69" ht="12.75" customHeight="1">
      <c r="B28" s="556" t="str">
        <f>+IF(Home!$C$5=NT!$A$2,MI!$B$110,IF(Home!$C$5=NT!$A$3,MI!$C$110,IF(Home!$C$5=NT!$A$4,MI!$D$110,)))</f>
        <v>COMPRES</v>
      </c>
      <c r="C28" s="558" t="str">
        <f>+IF(Home!$C$5=NT!$A$2,MI!$B$114,IF(Home!$C$5=NT!$A$3,MI!$C$114,IF(Home!$C$5=NT!$A$4,MI!$D$114,)))</f>
        <v>TIPUS</v>
      </c>
      <c r="D28" s="558" t="str">
        <f>+IF(Home!$C$5=NT!$A$2,MI!$B$125,IF(Home!$C$5=NT!$A$3,MI!$C$125,IF(Home!$C$5=NT!$A$4,MI!$D$125,)))</f>
        <v>INICIALS</v>
      </c>
      <c r="E28" s="262">
        <f>+Home!J11</f>
        <v>40909</v>
      </c>
      <c r="F28" s="262">
        <f t="shared" ref="F28:P28" si="3">EDATE(E28,1)</f>
        <v>40940</v>
      </c>
      <c r="G28" s="262">
        <f t="shared" si="3"/>
        <v>40969</v>
      </c>
      <c r="H28" s="262">
        <f t="shared" si="3"/>
        <v>41000</v>
      </c>
      <c r="I28" s="262">
        <f t="shared" si="3"/>
        <v>41030</v>
      </c>
      <c r="J28" s="262">
        <f t="shared" si="3"/>
        <v>41061</v>
      </c>
      <c r="K28" s="262">
        <f t="shared" si="3"/>
        <v>41091</v>
      </c>
      <c r="L28" s="262">
        <f t="shared" si="3"/>
        <v>41122</v>
      </c>
      <c r="M28" s="262">
        <f t="shared" si="3"/>
        <v>41153</v>
      </c>
      <c r="N28" s="262">
        <f t="shared" si="3"/>
        <v>41183</v>
      </c>
      <c r="O28" s="262">
        <f t="shared" si="3"/>
        <v>41214</v>
      </c>
      <c r="P28" s="387">
        <f t="shared" si="3"/>
        <v>41244</v>
      </c>
      <c r="Q28" s="201"/>
      <c r="R28" s="262">
        <f>EDATE(P28,1)</f>
        <v>41275</v>
      </c>
      <c r="S28" s="262">
        <f t="shared" ref="S28:AC28" si="4">EDATE(R28,1)</f>
        <v>41306</v>
      </c>
      <c r="T28" s="262">
        <f t="shared" si="4"/>
        <v>41334</v>
      </c>
      <c r="U28" s="262">
        <f t="shared" si="4"/>
        <v>41365</v>
      </c>
      <c r="V28" s="262">
        <f t="shared" si="4"/>
        <v>41395</v>
      </c>
      <c r="W28" s="262">
        <f t="shared" si="4"/>
        <v>41426</v>
      </c>
      <c r="X28" s="262">
        <f t="shared" si="4"/>
        <v>41456</v>
      </c>
      <c r="Y28" s="262">
        <f t="shared" si="4"/>
        <v>41487</v>
      </c>
      <c r="Z28" s="262">
        <f t="shared" si="4"/>
        <v>41518</v>
      </c>
      <c r="AA28" s="262">
        <f t="shared" si="4"/>
        <v>41548</v>
      </c>
      <c r="AB28" s="262">
        <f t="shared" si="4"/>
        <v>41579</v>
      </c>
      <c r="AC28" s="387">
        <f t="shared" si="4"/>
        <v>41609</v>
      </c>
      <c r="AE28" s="262">
        <f>EDATE(AC28,1)</f>
        <v>41640</v>
      </c>
      <c r="AF28" s="262">
        <f t="shared" ref="AF28:AP28" si="5">EDATE(AE28,1)</f>
        <v>41671</v>
      </c>
      <c r="AG28" s="262">
        <f t="shared" si="5"/>
        <v>41699</v>
      </c>
      <c r="AH28" s="262">
        <f t="shared" si="5"/>
        <v>41730</v>
      </c>
      <c r="AI28" s="262">
        <f t="shared" si="5"/>
        <v>41760</v>
      </c>
      <c r="AJ28" s="262">
        <f t="shared" si="5"/>
        <v>41791</v>
      </c>
      <c r="AK28" s="262">
        <f t="shared" si="5"/>
        <v>41821</v>
      </c>
      <c r="AL28" s="262">
        <f t="shared" si="5"/>
        <v>41852</v>
      </c>
      <c r="AM28" s="262">
        <f t="shared" si="5"/>
        <v>41883</v>
      </c>
      <c r="AN28" s="262">
        <f t="shared" si="5"/>
        <v>41913</v>
      </c>
      <c r="AO28" s="262">
        <f t="shared" si="5"/>
        <v>41944</v>
      </c>
      <c r="AP28" s="387">
        <f t="shared" si="5"/>
        <v>41974</v>
      </c>
      <c r="AR28" s="262">
        <f>EDATE(AP28,1)</f>
        <v>42005</v>
      </c>
      <c r="AS28" s="262">
        <f t="shared" ref="AS28:BC28" si="6">EDATE(AR28,1)</f>
        <v>42036</v>
      </c>
      <c r="AT28" s="262">
        <f t="shared" si="6"/>
        <v>42064</v>
      </c>
      <c r="AU28" s="262">
        <f t="shared" si="6"/>
        <v>42095</v>
      </c>
      <c r="AV28" s="262">
        <f t="shared" si="6"/>
        <v>42125</v>
      </c>
      <c r="AW28" s="262">
        <f t="shared" si="6"/>
        <v>42156</v>
      </c>
      <c r="AX28" s="262">
        <f t="shared" si="6"/>
        <v>42186</v>
      </c>
      <c r="AY28" s="262">
        <f t="shared" si="6"/>
        <v>42217</v>
      </c>
      <c r="AZ28" s="262">
        <f t="shared" si="6"/>
        <v>42248</v>
      </c>
      <c r="BA28" s="262">
        <f t="shared" si="6"/>
        <v>42278</v>
      </c>
      <c r="BB28" s="262">
        <f t="shared" si="6"/>
        <v>42309</v>
      </c>
      <c r="BC28" s="387">
        <f t="shared" si="6"/>
        <v>42339</v>
      </c>
      <c r="BE28" s="262">
        <f>EDATE(BC28,1)</f>
        <v>42370</v>
      </c>
      <c r="BF28" s="262">
        <f t="shared" ref="BF28:BP28" si="7">EDATE(BE28,1)</f>
        <v>42401</v>
      </c>
      <c r="BG28" s="262">
        <f t="shared" si="7"/>
        <v>42430</v>
      </c>
      <c r="BH28" s="262">
        <f t="shared" si="7"/>
        <v>42461</v>
      </c>
      <c r="BI28" s="262">
        <f t="shared" si="7"/>
        <v>42491</v>
      </c>
      <c r="BJ28" s="262">
        <f t="shared" si="7"/>
        <v>42522</v>
      </c>
      <c r="BK28" s="262">
        <f t="shared" si="7"/>
        <v>42552</v>
      </c>
      <c r="BL28" s="262">
        <f t="shared" si="7"/>
        <v>42583</v>
      </c>
      <c r="BM28" s="262">
        <f t="shared" si="7"/>
        <v>42614</v>
      </c>
      <c r="BN28" s="262">
        <f t="shared" si="7"/>
        <v>42644</v>
      </c>
      <c r="BO28" s="262">
        <f t="shared" si="7"/>
        <v>42675</v>
      </c>
      <c r="BP28" s="387">
        <f t="shared" si="7"/>
        <v>42705</v>
      </c>
      <c r="BQ28" s="388" t="str">
        <f t="shared" ref="BQ28:BQ44" si="8">+B28</f>
        <v>COMPRES</v>
      </c>
    </row>
    <row r="29" spans="2:69" ht="12.75" customHeight="1">
      <c r="B29" s="162" t="str">
        <f>+OP!B10</f>
        <v>Envasos reutilitzables</v>
      </c>
      <c r="C29" s="162" t="str">
        <f t="shared" ref="C29:C43" si="9">+IF(C10&lt;&gt;0,C10,"")</f>
        <v>Producte</v>
      </c>
      <c r="D29" s="709">
        <f>+D10</f>
        <v>500</v>
      </c>
      <c r="E29" s="758"/>
      <c r="F29" s="760">
        <f>+E29</f>
        <v>0</v>
      </c>
      <c r="G29" s="760">
        <f>+F29</f>
        <v>0</v>
      </c>
      <c r="H29" s="760">
        <v>200</v>
      </c>
      <c r="I29" s="760">
        <v>0</v>
      </c>
      <c r="J29" s="760">
        <v>0</v>
      </c>
      <c r="K29" s="760">
        <v>200</v>
      </c>
      <c r="L29" s="760">
        <v>0</v>
      </c>
      <c r="M29" s="760">
        <v>0</v>
      </c>
      <c r="N29" s="760">
        <v>200</v>
      </c>
      <c r="O29" s="760">
        <v>0</v>
      </c>
      <c r="P29" s="760">
        <v>0</v>
      </c>
      <c r="Q29" s="175"/>
      <c r="R29" s="399">
        <f>+P29</f>
        <v>0</v>
      </c>
      <c r="S29" s="399">
        <f>+R29</f>
        <v>0</v>
      </c>
      <c r="T29" s="399">
        <f>+S29</f>
        <v>0</v>
      </c>
      <c r="U29" s="399">
        <f t="shared" ref="U29:U43" si="10">+T29</f>
        <v>0</v>
      </c>
      <c r="V29" s="399">
        <f t="shared" ref="V29:V43" si="11">+U29</f>
        <v>0</v>
      </c>
      <c r="W29" s="399">
        <f t="shared" ref="W29:W43" si="12">+V29</f>
        <v>0</v>
      </c>
      <c r="X29" s="399">
        <f t="shared" ref="X29:X43" si="13">+W29</f>
        <v>0</v>
      </c>
      <c r="Y29" s="399">
        <f t="shared" ref="Y29:Y43" si="14">+X29</f>
        <v>0</v>
      </c>
      <c r="Z29" s="399">
        <f t="shared" ref="Z29:Z43" si="15">+Y29</f>
        <v>0</v>
      </c>
      <c r="AA29" s="399">
        <f t="shared" ref="AA29:AA43" si="16">+Z29</f>
        <v>0</v>
      </c>
      <c r="AB29" s="399">
        <f t="shared" ref="AB29:AB43" si="17">+AA29</f>
        <v>0</v>
      </c>
      <c r="AC29" s="399">
        <f>+AB29</f>
        <v>0</v>
      </c>
      <c r="AD29" s="614"/>
      <c r="AE29" s="399">
        <f>+AC29</f>
        <v>0</v>
      </c>
      <c r="AF29" s="399">
        <f>+AE29</f>
        <v>0</v>
      </c>
      <c r="AG29" s="399">
        <f>+AF29</f>
        <v>0</v>
      </c>
      <c r="AH29" s="399">
        <f t="shared" ref="AH29:AH43" si="18">+AG29</f>
        <v>0</v>
      </c>
      <c r="AI29" s="399">
        <f t="shared" ref="AI29:AI43" si="19">+AH29</f>
        <v>0</v>
      </c>
      <c r="AJ29" s="399">
        <f t="shared" ref="AJ29:AJ43" si="20">+AI29</f>
        <v>0</v>
      </c>
      <c r="AK29" s="399">
        <f t="shared" ref="AK29:AK43" si="21">+AJ29</f>
        <v>0</v>
      </c>
      <c r="AL29" s="399">
        <f t="shared" ref="AL29:AL43" si="22">+AK29</f>
        <v>0</v>
      </c>
      <c r="AM29" s="399">
        <f t="shared" ref="AM29:AM43" si="23">+AL29</f>
        <v>0</v>
      </c>
      <c r="AN29" s="399">
        <f t="shared" ref="AN29:AN43" si="24">+AM29</f>
        <v>0</v>
      </c>
      <c r="AO29" s="399">
        <f t="shared" ref="AO29:AO43" si="25">+AN29</f>
        <v>0</v>
      </c>
      <c r="AP29" s="399">
        <f>+AO29</f>
        <v>0</v>
      </c>
      <c r="AQ29" s="614"/>
      <c r="AR29" s="399">
        <f>+AP29</f>
        <v>0</v>
      </c>
      <c r="AS29" s="399">
        <f>+AR29</f>
        <v>0</v>
      </c>
      <c r="AT29" s="399">
        <f>+AS29</f>
        <v>0</v>
      </c>
      <c r="AU29" s="399">
        <f t="shared" ref="AU29:AU43" si="26">+AT29</f>
        <v>0</v>
      </c>
      <c r="AV29" s="399">
        <f t="shared" ref="AV29:AV43" si="27">+AU29</f>
        <v>0</v>
      </c>
      <c r="AW29" s="399">
        <f t="shared" ref="AW29:AW43" si="28">+AV29</f>
        <v>0</v>
      </c>
      <c r="AX29" s="399">
        <f t="shared" ref="AX29:AX43" si="29">+AW29</f>
        <v>0</v>
      </c>
      <c r="AY29" s="399">
        <f t="shared" ref="AY29:AY43" si="30">+AX29</f>
        <v>0</v>
      </c>
      <c r="AZ29" s="399">
        <f t="shared" ref="AZ29:AZ43" si="31">+AY29</f>
        <v>0</v>
      </c>
      <c r="BA29" s="399">
        <f t="shared" ref="BA29:BA43" si="32">+AZ29</f>
        <v>0</v>
      </c>
      <c r="BB29" s="399">
        <f t="shared" ref="BB29:BB43" si="33">+BA29</f>
        <v>0</v>
      </c>
      <c r="BC29" s="399">
        <f>+BB29</f>
        <v>0</v>
      </c>
      <c r="BD29" s="614"/>
      <c r="BE29" s="399">
        <f>+BC29</f>
        <v>0</v>
      </c>
      <c r="BF29" s="399">
        <f>+BE29</f>
        <v>0</v>
      </c>
      <c r="BG29" s="399">
        <f>+BF29</f>
        <v>0</v>
      </c>
      <c r="BH29" s="399">
        <f t="shared" ref="BH29:BH43" si="34">+BG29</f>
        <v>0</v>
      </c>
      <c r="BI29" s="399">
        <f t="shared" ref="BI29:BI43" si="35">+BH29</f>
        <v>0</v>
      </c>
      <c r="BJ29" s="399">
        <f t="shared" ref="BJ29:BJ43" si="36">+BI29</f>
        <v>0</v>
      </c>
      <c r="BK29" s="399">
        <f t="shared" ref="BK29:BK43" si="37">+BJ29</f>
        <v>0</v>
      </c>
      <c r="BL29" s="399">
        <f t="shared" ref="BL29:BL43" si="38">+BK29</f>
        <v>0</v>
      </c>
      <c r="BM29" s="399">
        <f t="shared" ref="BM29:BM43" si="39">+BL29</f>
        <v>0</v>
      </c>
      <c r="BN29" s="399">
        <f t="shared" ref="BN29:BN43" si="40">+BM29</f>
        <v>0</v>
      </c>
      <c r="BO29" s="399">
        <f t="shared" ref="BO29:BO43" si="41">+BN29</f>
        <v>0</v>
      </c>
      <c r="BP29" s="399">
        <f>+BO29</f>
        <v>0</v>
      </c>
      <c r="BQ29" s="287" t="str">
        <f t="shared" si="8"/>
        <v>Envasos reutilitzables</v>
      </c>
    </row>
    <row r="30" spans="2:69" ht="12.75" customHeight="1">
      <c r="B30" s="162" t="str">
        <f>+OP!B11</f>
        <v>Vendes per entregues</v>
      </c>
      <c r="C30" s="162" t="str">
        <f t="shared" si="9"/>
        <v>Servei</v>
      </c>
      <c r="D30" s="709">
        <f t="shared" ref="D30:D43" si="42">+D11</f>
        <v>0</v>
      </c>
      <c r="E30" s="159"/>
      <c r="F30" s="399">
        <f t="shared" ref="F30:P43" si="43">+E30</f>
        <v>0</v>
      </c>
      <c r="G30" s="399">
        <f t="shared" si="43"/>
        <v>0</v>
      </c>
      <c r="H30" s="399">
        <f t="shared" si="43"/>
        <v>0</v>
      </c>
      <c r="I30" s="399">
        <f t="shared" si="43"/>
        <v>0</v>
      </c>
      <c r="J30" s="399">
        <f t="shared" si="43"/>
        <v>0</v>
      </c>
      <c r="K30" s="399">
        <f t="shared" si="43"/>
        <v>0</v>
      </c>
      <c r="L30" s="399">
        <f t="shared" si="43"/>
        <v>0</v>
      </c>
      <c r="M30" s="399">
        <f t="shared" si="43"/>
        <v>0</v>
      </c>
      <c r="N30" s="399">
        <f t="shared" si="43"/>
        <v>0</v>
      </c>
      <c r="O30" s="399">
        <f t="shared" si="43"/>
        <v>0</v>
      </c>
      <c r="P30" s="399">
        <f t="shared" si="43"/>
        <v>0</v>
      </c>
      <c r="Q30" s="175"/>
      <c r="R30" s="399">
        <f t="shared" ref="R30:R43" si="44">+P30</f>
        <v>0</v>
      </c>
      <c r="S30" s="399">
        <f t="shared" ref="S30:S43" si="45">+R30</f>
        <v>0</v>
      </c>
      <c r="T30" s="399">
        <f t="shared" ref="T30:T43" si="46">+S30</f>
        <v>0</v>
      </c>
      <c r="U30" s="399">
        <f t="shared" si="10"/>
        <v>0</v>
      </c>
      <c r="V30" s="399">
        <f t="shared" si="11"/>
        <v>0</v>
      </c>
      <c r="W30" s="399">
        <f t="shared" si="12"/>
        <v>0</v>
      </c>
      <c r="X30" s="399">
        <f t="shared" si="13"/>
        <v>0</v>
      </c>
      <c r="Y30" s="399">
        <f t="shared" si="14"/>
        <v>0</v>
      </c>
      <c r="Z30" s="399">
        <f t="shared" si="15"/>
        <v>0</v>
      </c>
      <c r="AA30" s="399">
        <f t="shared" si="16"/>
        <v>0</v>
      </c>
      <c r="AB30" s="399">
        <f t="shared" si="17"/>
        <v>0</v>
      </c>
      <c r="AC30" s="399">
        <f t="shared" ref="AC30:AC43" si="47">+AB30</f>
        <v>0</v>
      </c>
      <c r="AD30" s="614"/>
      <c r="AE30" s="399">
        <f t="shared" ref="AE30:AE43" si="48">+AC30</f>
        <v>0</v>
      </c>
      <c r="AF30" s="399">
        <f t="shared" ref="AF30:AF43" si="49">+AE30</f>
        <v>0</v>
      </c>
      <c r="AG30" s="399">
        <f t="shared" ref="AG30:AG43" si="50">+AF30</f>
        <v>0</v>
      </c>
      <c r="AH30" s="399">
        <f t="shared" si="18"/>
        <v>0</v>
      </c>
      <c r="AI30" s="399">
        <f t="shared" si="19"/>
        <v>0</v>
      </c>
      <c r="AJ30" s="399">
        <f t="shared" si="20"/>
        <v>0</v>
      </c>
      <c r="AK30" s="399">
        <f t="shared" si="21"/>
        <v>0</v>
      </c>
      <c r="AL30" s="399">
        <f t="shared" si="22"/>
        <v>0</v>
      </c>
      <c r="AM30" s="399">
        <f t="shared" si="23"/>
        <v>0</v>
      </c>
      <c r="AN30" s="399">
        <f t="shared" si="24"/>
        <v>0</v>
      </c>
      <c r="AO30" s="399">
        <f t="shared" si="25"/>
        <v>0</v>
      </c>
      <c r="AP30" s="399">
        <f t="shared" ref="AP30:AP43" si="51">+AO30</f>
        <v>0</v>
      </c>
      <c r="AQ30" s="614"/>
      <c r="AR30" s="399">
        <f t="shared" ref="AR30:AR43" si="52">+AP30</f>
        <v>0</v>
      </c>
      <c r="AS30" s="399">
        <f t="shared" ref="AS30:AS43" si="53">+AR30</f>
        <v>0</v>
      </c>
      <c r="AT30" s="399">
        <f t="shared" ref="AT30:AT43" si="54">+AS30</f>
        <v>0</v>
      </c>
      <c r="AU30" s="399">
        <f t="shared" si="26"/>
        <v>0</v>
      </c>
      <c r="AV30" s="399">
        <f t="shared" si="27"/>
        <v>0</v>
      </c>
      <c r="AW30" s="399">
        <f t="shared" si="28"/>
        <v>0</v>
      </c>
      <c r="AX30" s="399">
        <f t="shared" si="29"/>
        <v>0</v>
      </c>
      <c r="AY30" s="399">
        <f t="shared" si="30"/>
        <v>0</v>
      </c>
      <c r="AZ30" s="399">
        <f t="shared" si="31"/>
        <v>0</v>
      </c>
      <c r="BA30" s="399">
        <f t="shared" si="32"/>
        <v>0</v>
      </c>
      <c r="BB30" s="399">
        <f t="shared" si="33"/>
        <v>0</v>
      </c>
      <c r="BC30" s="399">
        <f t="shared" ref="BC30:BC43" si="55">+BB30</f>
        <v>0</v>
      </c>
      <c r="BD30" s="614"/>
      <c r="BE30" s="399">
        <f t="shared" ref="BE30:BE43" si="56">+BC30</f>
        <v>0</v>
      </c>
      <c r="BF30" s="399">
        <f t="shared" ref="BF30:BF43" si="57">+BE30</f>
        <v>0</v>
      </c>
      <c r="BG30" s="399">
        <f t="shared" ref="BG30:BG43" si="58">+BF30</f>
        <v>0</v>
      </c>
      <c r="BH30" s="399">
        <f t="shared" si="34"/>
        <v>0</v>
      </c>
      <c r="BI30" s="399">
        <f t="shared" si="35"/>
        <v>0</v>
      </c>
      <c r="BJ30" s="399">
        <f t="shared" si="36"/>
        <v>0</v>
      </c>
      <c r="BK30" s="399">
        <f t="shared" si="37"/>
        <v>0</v>
      </c>
      <c r="BL30" s="399">
        <f t="shared" si="38"/>
        <v>0</v>
      </c>
      <c r="BM30" s="399">
        <f t="shared" si="39"/>
        <v>0</v>
      </c>
      <c r="BN30" s="399">
        <f t="shared" si="40"/>
        <v>0</v>
      </c>
      <c r="BO30" s="399">
        <f t="shared" si="41"/>
        <v>0</v>
      </c>
      <c r="BP30" s="399">
        <f t="shared" ref="BP30:BP43" si="59">+BO30</f>
        <v>0</v>
      </c>
      <c r="BQ30" s="287" t="str">
        <f t="shared" si="8"/>
        <v>Vendes per entregues</v>
      </c>
    </row>
    <row r="31" spans="2:69" ht="12.75" customHeight="1">
      <c r="B31" s="162" t="str">
        <f>+OP!B12</f>
        <v>Anuncis locals</v>
      </c>
      <c r="C31" s="162" t="str">
        <f t="shared" si="9"/>
        <v>Servei</v>
      </c>
      <c r="D31" s="709">
        <f t="shared" si="42"/>
        <v>0</v>
      </c>
      <c r="E31" s="159"/>
      <c r="F31" s="399">
        <f t="shared" si="43"/>
        <v>0</v>
      </c>
      <c r="G31" s="399">
        <f t="shared" si="43"/>
        <v>0</v>
      </c>
      <c r="H31" s="399">
        <f t="shared" si="43"/>
        <v>0</v>
      </c>
      <c r="I31" s="399">
        <f t="shared" si="43"/>
        <v>0</v>
      </c>
      <c r="J31" s="399">
        <f t="shared" si="43"/>
        <v>0</v>
      </c>
      <c r="K31" s="399">
        <f t="shared" si="43"/>
        <v>0</v>
      </c>
      <c r="L31" s="399">
        <f t="shared" si="43"/>
        <v>0</v>
      </c>
      <c r="M31" s="399">
        <f t="shared" si="43"/>
        <v>0</v>
      </c>
      <c r="N31" s="399">
        <f t="shared" si="43"/>
        <v>0</v>
      </c>
      <c r="O31" s="399">
        <f t="shared" si="43"/>
        <v>0</v>
      </c>
      <c r="P31" s="399">
        <f t="shared" si="43"/>
        <v>0</v>
      </c>
      <c r="Q31" s="175"/>
      <c r="R31" s="399">
        <f t="shared" si="44"/>
        <v>0</v>
      </c>
      <c r="S31" s="399">
        <f t="shared" si="45"/>
        <v>0</v>
      </c>
      <c r="T31" s="399">
        <f t="shared" si="46"/>
        <v>0</v>
      </c>
      <c r="U31" s="399">
        <f t="shared" si="10"/>
        <v>0</v>
      </c>
      <c r="V31" s="399">
        <f t="shared" si="11"/>
        <v>0</v>
      </c>
      <c r="W31" s="399">
        <f t="shared" si="12"/>
        <v>0</v>
      </c>
      <c r="X31" s="399">
        <f t="shared" si="13"/>
        <v>0</v>
      </c>
      <c r="Y31" s="399">
        <f t="shared" si="14"/>
        <v>0</v>
      </c>
      <c r="Z31" s="399">
        <f t="shared" si="15"/>
        <v>0</v>
      </c>
      <c r="AA31" s="399">
        <f t="shared" si="16"/>
        <v>0</v>
      </c>
      <c r="AB31" s="399">
        <f t="shared" si="17"/>
        <v>0</v>
      </c>
      <c r="AC31" s="399">
        <f t="shared" si="47"/>
        <v>0</v>
      </c>
      <c r="AD31" s="614"/>
      <c r="AE31" s="399">
        <f t="shared" si="48"/>
        <v>0</v>
      </c>
      <c r="AF31" s="399">
        <f t="shared" si="49"/>
        <v>0</v>
      </c>
      <c r="AG31" s="399">
        <f t="shared" si="50"/>
        <v>0</v>
      </c>
      <c r="AH31" s="399">
        <f t="shared" si="18"/>
        <v>0</v>
      </c>
      <c r="AI31" s="399">
        <f t="shared" si="19"/>
        <v>0</v>
      </c>
      <c r="AJ31" s="399">
        <f t="shared" si="20"/>
        <v>0</v>
      </c>
      <c r="AK31" s="399">
        <f t="shared" si="21"/>
        <v>0</v>
      </c>
      <c r="AL31" s="399">
        <f t="shared" si="22"/>
        <v>0</v>
      </c>
      <c r="AM31" s="399">
        <f t="shared" si="23"/>
        <v>0</v>
      </c>
      <c r="AN31" s="399">
        <f t="shared" si="24"/>
        <v>0</v>
      </c>
      <c r="AO31" s="399">
        <f t="shared" si="25"/>
        <v>0</v>
      </c>
      <c r="AP31" s="399">
        <f t="shared" si="51"/>
        <v>0</v>
      </c>
      <c r="AQ31" s="614"/>
      <c r="AR31" s="399">
        <f t="shared" si="52"/>
        <v>0</v>
      </c>
      <c r="AS31" s="399">
        <f t="shared" si="53"/>
        <v>0</v>
      </c>
      <c r="AT31" s="399">
        <f t="shared" si="54"/>
        <v>0</v>
      </c>
      <c r="AU31" s="399">
        <f t="shared" si="26"/>
        <v>0</v>
      </c>
      <c r="AV31" s="399">
        <f t="shared" si="27"/>
        <v>0</v>
      </c>
      <c r="AW31" s="399">
        <f t="shared" si="28"/>
        <v>0</v>
      </c>
      <c r="AX31" s="399">
        <f t="shared" si="29"/>
        <v>0</v>
      </c>
      <c r="AY31" s="399">
        <f t="shared" si="30"/>
        <v>0</v>
      </c>
      <c r="AZ31" s="399">
        <f t="shared" si="31"/>
        <v>0</v>
      </c>
      <c r="BA31" s="399">
        <f t="shared" si="32"/>
        <v>0</v>
      </c>
      <c r="BB31" s="399">
        <f t="shared" si="33"/>
        <v>0</v>
      </c>
      <c r="BC31" s="399">
        <f t="shared" si="55"/>
        <v>0</v>
      </c>
      <c r="BD31" s="614"/>
      <c r="BE31" s="399">
        <f t="shared" si="56"/>
        <v>0</v>
      </c>
      <c r="BF31" s="399">
        <f t="shared" si="57"/>
        <v>0</v>
      </c>
      <c r="BG31" s="399">
        <f t="shared" si="58"/>
        <v>0</v>
      </c>
      <c r="BH31" s="399">
        <f t="shared" si="34"/>
        <v>0</v>
      </c>
      <c r="BI31" s="399">
        <f t="shared" si="35"/>
        <v>0</v>
      </c>
      <c r="BJ31" s="399">
        <f t="shared" si="36"/>
        <v>0</v>
      </c>
      <c r="BK31" s="399">
        <f t="shared" si="37"/>
        <v>0</v>
      </c>
      <c r="BL31" s="399">
        <f t="shared" si="38"/>
        <v>0</v>
      </c>
      <c r="BM31" s="399">
        <f t="shared" si="39"/>
        <v>0</v>
      </c>
      <c r="BN31" s="399">
        <f t="shared" si="40"/>
        <v>0</v>
      </c>
      <c r="BO31" s="399">
        <f t="shared" si="41"/>
        <v>0</v>
      </c>
      <c r="BP31" s="399">
        <f t="shared" si="59"/>
        <v>0</v>
      </c>
      <c r="BQ31" s="287" t="str">
        <f t="shared" si="8"/>
        <v>Anuncis locals</v>
      </c>
    </row>
    <row r="32" spans="2:69" ht="12.75" customHeight="1">
      <c r="B32" s="162" t="str">
        <f>+OP!B13</f>
        <v>Nom Producte/Servei 4</v>
      </c>
      <c r="C32" s="162" t="str">
        <f t="shared" si="9"/>
        <v>Servei</v>
      </c>
      <c r="D32" s="709">
        <f t="shared" si="42"/>
        <v>0</v>
      </c>
      <c r="E32" s="159"/>
      <c r="F32" s="399">
        <f t="shared" si="43"/>
        <v>0</v>
      </c>
      <c r="G32" s="399">
        <f t="shared" si="43"/>
        <v>0</v>
      </c>
      <c r="H32" s="399">
        <f t="shared" si="43"/>
        <v>0</v>
      </c>
      <c r="I32" s="399">
        <f t="shared" si="43"/>
        <v>0</v>
      </c>
      <c r="J32" s="399">
        <f t="shared" si="43"/>
        <v>0</v>
      </c>
      <c r="K32" s="399">
        <f t="shared" si="43"/>
        <v>0</v>
      </c>
      <c r="L32" s="399">
        <f t="shared" si="43"/>
        <v>0</v>
      </c>
      <c r="M32" s="399">
        <f t="shared" si="43"/>
        <v>0</v>
      </c>
      <c r="N32" s="399">
        <f t="shared" si="43"/>
        <v>0</v>
      </c>
      <c r="O32" s="399">
        <f t="shared" si="43"/>
        <v>0</v>
      </c>
      <c r="P32" s="399">
        <f t="shared" si="43"/>
        <v>0</v>
      </c>
      <c r="Q32" s="175"/>
      <c r="R32" s="399">
        <f t="shared" si="44"/>
        <v>0</v>
      </c>
      <c r="S32" s="399">
        <f t="shared" si="45"/>
        <v>0</v>
      </c>
      <c r="T32" s="399">
        <f t="shared" si="46"/>
        <v>0</v>
      </c>
      <c r="U32" s="399">
        <f t="shared" si="10"/>
        <v>0</v>
      </c>
      <c r="V32" s="399">
        <f t="shared" si="11"/>
        <v>0</v>
      </c>
      <c r="W32" s="399">
        <f t="shared" si="12"/>
        <v>0</v>
      </c>
      <c r="X32" s="399">
        <f t="shared" si="13"/>
        <v>0</v>
      </c>
      <c r="Y32" s="399">
        <f t="shared" si="14"/>
        <v>0</v>
      </c>
      <c r="Z32" s="399">
        <f t="shared" si="15"/>
        <v>0</v>
      </c>
      <c r="AA32" s="399">
        <f t="shared" si="16"/>
        <v>0</v>
      </c>
      <c r="AB32" s="399">
        <f t="shared" si="17"/>
        <v>0</v>
      </c>
      <c r="AC32" s="399">
        <f t="shared" si="47"/>
        <v>0</v>
      </c>
      <c r="AD32" s="614"/>
      <c r="AE32" s="399">
        <f t="shared" si="48"/>
        <v>0</v>
      </c>
      <c r="AF32" s="399">
        <f t="shared" si="49"/>
        <v>0</v>
      </c>
      <c r="AG32" s="399">
        <f t="shared" si="50"/>
        <v>0</v>
      </c>
      <c r="AH32" s="399">
        <f t="shared" si="18"/>
        <v>0</v>
      </c>
      <c r="AI32" s="399">
        <f t="shared" si="19"/>
        <v>0</v>
      </c>
      <c r="AJ32" s="399">
        <f t="shared" si="20"/>
        <v>0</v>
      </c>
      <c r="AK32" s="399">
        <f t="shared" si="21"/>
        <v>0</v>
      </c>
      <c r="AL32" s="399">
        <f t="shared" si="22"/>
        <v>0</v>
      </c>
      <c r="AM32" s="399">
        <f t="shared" si="23"/>
        <v>0</v>
      </c>
      <c r="AN32" s="399">
        <f t="shared" si="24"/>
        <v>0</v>
      </c>
      <c r="AO32" s="399">
        <f t="shared" si="25"/>
        <v>0</v>
      </c>
      <c r="AP32" s="399">
        <f t="shared" si="51"/>
        <v>0</v>
      </c>
      <c r="AQ32" s="614"/>
      <c r="AR32" s="399">
        <f t="shared" si="52"/>
        <v>0</v>
      </c>
      <c r="AS32" s="399">
        <f t="shared" si="53"/>
        <v>0</v>
      </c>
      <c r="AT32" s="399">
        <f t="shared" si="54"/>
        <v>0</v>
      </c>
      <c r="AU32" s="399">
        <f t="shared" si="26"/>
        <v>0</v>
      </c>
      <c r="AV32" s="399">
        <f t="shared" si="27"/>
        <v>0</v>
      </c>
      <c r="AW32" s="399">
        <f t="shared" si="28"/>
        <v>0</v>
      </c>
      <c r="AX32" s="399">
        <f t="shared" si="29"/>
        <v>0</v>
      </c>
      <c r="AY32" s="399">
        <f t="shared" si="30"/>
        <v>0</v>
      </c>
      <c r="AZ32" s="399">
        <f t="shared" si="31"/>
        <v>0</v>
      </c>
      <c r="BA32" s="399">
        <f t="shared" si="32"/>
        <v>0</v>
      </c>
      <c r="BB32" s="399">
        <f t="shared" si="33"/>
        <v>0</v>
      </c>
      <c r="BC32" s="399">
        <f t="shared" si="55"/>
        <v>0</v>
      </c>
      <c r="BD32" s="614"/>
      <c r="BE32" s="399">
        <f t="shared" si="56"/>
        <v>0</v>
      </c>
      <c r="BF32" s="399">
        <f t="shared" si="57"/>
        <v>0</v>
      </c>
      <c r="BG32" s="399">
        <f t="shared" si="58"/>
        <v>0</v>
      </c>
      <c r="BH32" s="399">
        <f t="shared" si="34"/>
        <v>0</v>
      </c>
      <c r="BI32" s="399">
        <f t="shared" si="35"/>
        <v>0</v>
      </c>
      <c r="BJ32" s="399">
        <f t="shared" si="36"/>
        <v>0</v>
      </c>
      <c r="BK32" s="399">
        <f t="shared" si="37"/>
        <v>0</v>
      </c>
      <c r="BL32" s="399">
        <f t="shared" si="38"/>
        <v>0</v>
      </c>
      <c r="BM32" s="399">
        <f t="shared" si="39"/>
        <v>0</v>
      </c>
      <c r="BN32" s="399">
        <f t="shared" si="40"/>
        <v>0</v>
      </c>
      <c r="BO32" s="399">
        <f t="shared" si="41"/>
        <v>0</v>
      </c>
      <c r="BP32" s="399">
        <f t="shared" si="59"/>
        <v>0</v>
      </c>
      <c r="BQ32" s="287" t="str">
        <f t="shared" si="8"/>
        <v>Nom Producte/Servei 4</v>
      </c>
    </row>
    <row r="33" spans="2:69" ht="12.75" customHeight="1">
      <c r="B33" s="162" t="str">
        <f>+OP!B14</f>
        <v>Nom Producte/Servei 5</v>
      </c>
      <c r="C33" s="162" t="str">
        <f t="shared" si="9"/>
        <v/>
      </c>
      <c r="D33" s="709">
        <f t="shared" si="42"/>
        <v>0</v>
      </c>
      <c r="E33" s="159"/>
      <c r="F33" s="399">
        <f t="shared" si="43"/>
        <v>0</v>
      </c>
      <c r="G33" s="399">
        <f t="shared" si="43"/>
        <v>0</v>
      </c>
      <c r="H33" s="399">
        <f t="shared" si="43"/>
        <v>0</v>
      </c>
      <c r="I33" s="399">
        <f t="shared" si="43"/>
        <v>0</v>
      </c>
      <c r="J33" s="399">
        <f t="shared" si="43"/>
        <v>0</v>
      </c>
      <c r="K33" s="399">
        <f t="shared" si="43"/>
        <v>0</v>
      </c>
      <c r="L33" s="399">
        <f t="shared" si="43"/>
        <v>0</v>
      </c>
      <c r="M33" s="399">
        <f t="shared" si="43"/>
        <v>0</v>
      </c>
      <c r="N33" s="399">
        <f t="shared" si="43"/>
        <v>0</v>
      </c>
      <c r="O33" s="399">
        <f t="shared" si="43"/>
        <v>0</v>
      </c>
      <c r="P33" s="399">
        <f t="shared" si="43"/>
        <v>0</v>
      </c>
      <c r="Q33" s="175"/>
      <c r="R33" s="399">
        <f t="shared" si="44"/>
        <v>0</v>
      </c>
      <c r="S33" s="399">
        <f t="shared" si="45"/>
        <v>0</v>
      </c>
      <c r="T33" s="399">
        <f t="shared" si="46"/>
        <v>0</v>
      </c>
      <c r="U33" s="399">
        <f t="shared" si="10"/>
        <v>0</v>
      </c>
      <c r="V33" s="399">
        <f t="shared" si="11"/>
        <v>0</v>
      </c>
      <c r="W33" s="399">
        <f t="shared" si="12"/>
        <v>0</v>
      </c>
      <c r="X33" s="399">
        <f t="shared" si="13"/>
        <v>0</v>
      </c>
      <c r="Y33" s="399">
        <f t="shared" si="14"/>
        <v>0</v>
      </c>
      <c r="Z33" s="399">
        <f t="shared" si="15"/>
        <v>0</v>
      </c>
      <c r="AA33" s="399">
        <f t="shared" si="16"/>
        <v>0</v>
      </c>
      <c r="AB33" s="399">
        <f t="shared" si="17"/>
        <v>0</v>
      </c>
      <c r="AC33" s="399">
        <f t="shared" si="47"/>
        <v>0</v>
      </c>
      <c r="AD33" s="614"/>
      <c r="AE33" s="399">
        <f t="shared" si="48"/>
        <v>0</v>
      </c>
      <c r="AF33" s="399">
        <f t="shared" si="49"/>
        <v>0</v>
      </c>
      <c r="AG33" s="399">
        <f t="shared" si="50"/>
        <v>0</v>
      </c>
      <c r="AH33" s="399">
        <f t="shared" si="18"/>
        <v>0</v>
      </c>
      <c r="AI33" s="399">
        <f t="shared" si="19"/>
        <v>0</v>
      </c>
      <c r="AJ33" s="399">
        <f t="shared" si="20"/>
        <v>0</v>
      </c>
      <c r="AK33" s="399">
        <f t="shared" si="21"/>
        <v>0</v>
      </c>
      <c r="AL33" s="399">
        <f t="shared" si="22"/>
        <v>0</v>
      </c>
      <c r="AM33" s="399">
        <f t="shared" si="23"/>
        <v>0</v>
      </c>
      <c r="AN33" s="399">
        <f t="shared" si="24"/>
        <v>0</v>
      </c>
      <c r="AO33" s="399">
        <f t="shared" si="25"/>
        <v>0</v>
      </c>
      <c r="AP33" s="399">
        <f t="shared" si="51"/>
        <v>0</v>
      </c>
      <c r="AQ33" s="614"/>
      <c r="AR33" s="399">
        <f t="shared" si="52"/>
        <v>0</v>
      </c>
      <c r="AS33" s="399">
        <f t="shared" si="53"/>
        <v>0</v>
      </c>
      <c r="AT33" s="399">
        <f t="shared" si="54"/>
        <v>0</v>
      </c>
      <c r="AU33" s="399">
        <f t="shared" si="26"/>
        <v>0</v>
      </c>
      <c r="AV33" s="399">
        <f t="shared" si="27"/>
        <v>0</v>
      </c>
      <c r="AW33" s="399">
        <f t="shared" si="28"/>
        <v>0</v>
      </c>
      <c r="AX33" s="399">
        <f t="shared" si="29"/>
        <v>0</v>
      </c>
      <c r="AY33" s="399">
        <f t="shared" si="30"/>
        <v>0</v>
      </c>
      <c r="AZ33" s="399">
        <f t="shared" si="31"/>
        <v>0</v>
      </c>
      <c r="BA33" s="399">
        <f t="shared" si="32"/>
        <v>0</v>
      </c>
      <c r="BB33" s="399">
        <f t="shared" si="33"/>
        <v>0</v>
      </c>
      <c r="BC33" s="399">
        <f t="shared" si="55"/>
        <v>0</v>
      </c>
      <c r="BD33" s="614"/>
      <c r="BE33" s="399">
        <f t="shared" si="56"/>
        <v>0</v>
      </c>
      <c r="BF33" s="399">
        <f t="shared" si="57"/>
        <v>0</v>
      </c>
      <c r="BG33" s="399">
        <f t="shared" si="58"/>
        <v>0</v>
      </c>
      <c r="BH33" s="399">
        <f t="shared" si="34"/>
        <v>0</v>
      </c>
      <c r="BI33" s="399">
        <f t="shared" si="35"/>
        <v>0</v>
      </c>
      <c r="BJ33" s="399">
        <f t="shared" si="36"/>
        <v>0</v>
      </c>
      <c r="BK33" s="399">
        <f t="shared" si="37"/>
        <v>0</v>
      </c>
      <c r="BL33" s="399">
        <f t="shared" si="38"/>
        <v>0</v>
      </c>
      <c r="BM33" s="399">
        <f t="shared" si="39"/>
        <v>0</v>
      </c>
      <c r="BN33" s="399">
        <f t="shared" si="40"/>
        <v>0</v>
      </c>
      <c r="BO33" s="399">
        <f t="shared" si="41"/>
        <v>0</v>
      </c>
      <c r="BP33" s="399">
        <f t="shared" si="59"/>
        <v>0</v>
      </c>
      <c r="BQ33" s="287" t="str">
        <f t="shared" si="8"/>
        <v>Nom Producte/Servei 5</v>
      </c>
    </row>
    <row r="34" spans="2:69" ht="12.75" hidden="1" customHeight="1">
      <c r="B34" s="162" t="str">
        <f>+OP!B15</f>
        <v>Nom Producte/Servei 6</v>
      </c>
      <c r="C34" s="162" t="str">
        <f t="shared" si="9"/>
        <v/>
      </c>
      <c r="D34" s="709">
        <f t="shared" si="42"/>
        <v>0</v>
      </c>
      <c r="E34" s="159"/>
      <c r="F34" s="399">
        <f t="shared" si="43"/>
        <v>0</v>
      </c>
      <c r="G34" s="399">
        <f t="shared" si="43"/>
        <v>0</v>
      </c>
      <c r="H34" s="399">
        <f t="shared" si="43"/>
        <v>0</v>
      </c>
      <c r="I34" s="399">
        <f t="shared" si="43"/>
        <v>0</v>
      </c>
      <c r="J34" s="399">
        <f t="shared" si="43"/>
        <v>0</v>
      </c>
      <c r="K34" s="399">
        <f t="shared" si="43"/>
        <v>0</v>
      </c>
      <c r="L34" s="399">
        <f t="shared" si="43"/>
        <v>0</v>
      </c>
      <c r="M34" s="399">
        <f t="shared" si="43"/>
        <v>0</v>
      </c>
      <c r="N34" s="399">
        <f t="shared" si="43"/>
        <v>0</v>
      </c>
      <c r="O34" s="399">
        <f t="shared" si="43"/>
        <v>0</v>
      </c>
      <c r="P34" s="399">
        <f t="shared" si="43"/>
        <v>0</v>
      </c>
      <c r="Q34" s="175"/>
      <c r="R34" s="399">
        <f t="shared" si="44"/>
        <v>0</v>
      </c>
      <c r="S34" s="399">
        <f t="shared" si="45"/>
        <v>0</v>
      </c>
      <c r="T34" s="399">
        <f t="shared" si="46"/>
        <v>0</v>
      </c>
      <c r="U34" s="399">
        <f t="shared" si="10"/>
        <v>0</v>
      </c>
      <c r="V34" s="399">
        <f t="shared" si="11"/>
        <v>0</v>
      </c>
      <c r="W34" s="399">
        <f t="shared" si="12"/>
        <v>0</v>
      </c>
      <c r="X34" s="399">
        <f t="shared" si="13"/>
        <v>0</v>
      </c>
      <c r="Y34" s="399">
        <f t="shared" si="14"/>
        <v>0</v>
      </c>
      <c r="Z34" s="399">
        <f t="shared" si="15"/>
        <v>0</v>
      </c>
      <c r="AA34" s="399">
        <f t="shared" si="16"/>
        <v>0</v>
      </c>
      <c r="AB34" s="399">
        <f t="shared" si="17"/>
        <v>0</v>
      </c>
      <c r="AC34" s="399">
        <f t="shared" si="47"/>
        <v>0</v>
      </c>
      <c r="AD34" s="614"/>
      <c r="AE34" s="399">
        <f t="shared" si="48"/>
        <v>0</v>
      </c>
      <c r="AF34" s="399">
        <f t="shared" si="49"/>
        <v>0</v>
      </c>
      <c r="AG34" s="399">
        <f t="shared" si="50"/>
        <v>0</v>
      </c>
      <c r="AH34" s="399">
        <f t="shared" si="18"/>
        <v>0</v>
      </c>
      <c r="AI34" s="399">
        <f t="shared" si="19"/>
        <v>0</v>
      </c>
      <c r="AJ34" s="399">
        <f t="shared" si="20"/>
        <v>0</v>
      </c>
      <c r="AK34" s="399">
        <f t="shared" si="21"/>
        <v>0</v>
      </c>
      <c r="AL34" s="399">
        <f t="shared" si="22"/>
        <v>0</v>
      </c>
      <c r="AM34" s="399">
        <f t="shared" si="23"/>
        <v>0</v>
      </c>
      <c r="AN34" s="399">
        <f t="shared" si="24"/>
        <v>0</v>
      </c>
      <c r="AO34" s="399">
        <f t="shared" si="25"/>
        <v>0</v>
      </c>
      <c r="AP34" s="399">
        <f t="shared" si="51"/>
        <v>0</v>
      </c>
      <c r="AQ34" s="614"/>
      <c r="AR34" s="399">
        <f t="shared" si="52"/>
        <v>0</v>
      </c>
      <c r="AS34" s="399">
        <f t="shared" si="53"/>
        <v>0</v>
      </c>
      <c r="AT34" s="399">
        <f t="shared" si="54"/>
        <v>0</v>
      </c>
      <c r="AU34" s="399">
        <f t="shared" si="26"/>
        <v>0</v>
      </c>
      <c r="AV34" s="399">
        <f t="shared" si="27"/>
        <v>0</v>
      </c>
      <c r="AW34" s="399">
        <f t="shared" si="28"/>
        <v>0</v>
      </c>
      <c r="AX34" s="399">
        <f t="shared" si="29"/>
        <v>0</v>
      </c>
      <c r="AY34" s="399">
        <f t="shared" si="30"/>
        <v>0</v>
      </c>
      <c r="AZ34" s="399">
        <f t="shared" si="31"/>
        <v>0</v>
      </c>
      <c r="BA34" s="399">
        <f t="shared" si="32"/>
        <v>0</v>
      </c>
      <c r="BB34" s="399">
        <f t="shared" si="33"/>
        <v>0</v>
      </c>
      <c r="BC34" s="399">
        <f t="shared" si="55"/>
        <v>0</v>
      </c>
      <c r="BD34" s="614"/>
      <c r="BE34" s="399">
        <f t="shared" si="56"/>
        <v>0</v>
      </c>
      <c r="BF34" s="399">
        <f t="shared" si="57"/>
        <v>0</v>
      </c>
      <c r="BG34" s="399">
        <f t="shared" si="58"/>
        <v>0</v>
      </c>
      <c r="BH34" s="399">
        <f t="shared" si="34"/>
        <v>0</v>
      </c>
      <c r="BI34" s="399">
        <f t="shared" si="35"/>
        <v>0</v>
      </c>
      <c r="BJ34" s="399">
        <f t="shared" si="36"/>
        <v>0</v>
      </c>
      <c r="BK34" s="399">
        <f t="shared" si="37"/>
        <v>0</v>
      </c>
      <c r="BL34" s="399">
        <f t="shared" si="38"/>
        <v>0</v>
      </c>
      <c r="BM34" s="399">
        <f t="shared" si="39"/>
        <v>0</v>
      </c>
      <c r="BN34" s="399">
        <f t="shared" si="40"/>
        <v>0</v>
      </c>
      <c r="BO34" s="399">
        <f t="shared" si="41"/>
        <v>0</v>
      </c>
      <c r="BP34" s="399">
        <f t="shared" si="59"/>
        <v>0</v>
      </c>
      <c r="BQ34" s="287" t="str">
        <f t="shared" si="8"/>
        <v>Nom Producte/Servei 6</v>
      </c>
    </row>
    <row r="35" spans="2:69" ht="12.75" hidden="1" customHeight="1">
      <c r="B35" s="162" t="str">
        <f>+OP!B16</f>
        <v>Nom Producte/Servei 7</v>
      </c>
      <c r="C35" s="162" t="str">
        <f t="shared" si="9"/>
        <v/>
      </c>
      <c r="D35" s="709">
        <f t="shared" si="42"/>
        <v>0</v>
      </c>
      <c r="E35" s="159"/>
      <c r="F35" s="399">
        <f t="shared" si="43"/>
        <v>0</v>
      </c>
      <c r="G35" s="399">
        <f t="shared" si="43"/>
        <v>0</v>
      </c>
      <c r="H35" s="399">
        <f t="shared" si="43"/>
        <v>0</v>
      </c>
      <c r="I35" s="399">
        <f t="shared" si="43"/>
        <v>0</v>
      </c>
      <c r="J35" s="399">
        <f t="shared" si="43"/>
        <v>0</v>
      </c>
      <c r="K35" s="399">
        <f t="shared" si="43"/>
        <v>0</v>
      </c>
      <c r="L35" s="399">
        <f t="shared" si="43"/>
        <v>0</v>
      </c>
      <c r="M35" s="399">
        <f t="shared" si="43"/>
        <v>0</v>
      </c>
      <c r="N35" s="399">
        <f t="shared" si="43"/>
        <v>0</v>
      </c>
      <c r="O35" s="399">
        <f t="shared" si="43"/>
        <v>0</v>
      </c>
      <c r="P35" s="399">
        <f t="shared" si="43"/>
        <v>0</v>
      </c>
      <c r="Q35" s="175"/>
      <c r="R35" s="399">
        <f t="shared" si="44"/>
        <v>0</v>
      </c>
      <c r="S35" s="399">
        <f t="shared" si="45"/>
        <v>0</v>
      </c>
      <c r="T35" s="399">
        <f t="shared" si="46"/>
        <v>0</v>
      </c>
      <c r="U35" s="399">
        <f t="shared" si="10"/>
        <v>0</v>
      </c>
      <c r="V35" s="399">
        <f t="shared" si="11"/>
        <v>0</v>
      </c>
      <c r="W35" s="399">
        <f t="shared" si="12"/>
        <v>0</v>
      </c>
      <c r="X35" s="399">
        <f t="shared" si="13"/>
        <v>0</v>
      </c>
      <c r="Y35" s="399">
        <f t="shared" si="14"/>
        <v>0</v>
      </c>
      <c r="Z35" s="399">
        <f t="shared" si="15"/>
        <v>0</v>
      </c>
      <c r="AA35" s="399">
        <f t="shared" si="16"/>
        <v>0</v>
      </c>
      <c r="AB35" s="399">
        <f t="shared" si="17"/>
        <v>0</v>
      </c>
      <c r="AC35" s="399">
        <f t="shared" si="47"/>
        <v>0</v>
      </c>
      <c r="AD35" s="614"/>
      <c r="AE35" s="399">
        <f t="shared" si="48"/>
        <v>0</v>
      </c>
      <c r="AF35" s="399">
        <f t="shared" si="49"/>
        <v>0</v>
      </c>
      <c r="AG35" s="399">
        <f t="shared" si="50"/>
        <v>0</v>
      </c>
      <c r="AH35" s="399">
        <f t="shared" si="18"/>
        <v>0</v>
      </c>
      <c r="AI35" s="399">
        <f t="shared" si="19"/>
        <v>0</v>
      </c>
      <c r="AJ35" s="399">
        <f t="shared" si="20"/>
        <v>0</v>
      </c>
      <c r="AK35" s="399">
        <f t="shared" si="21"/>
        <v>0</v>
      </c>
      <c r="AL35" s="399">
        <f t="shared" si="22"/>
        <v>0</v>
      </c>
      <c r="AM35" s="399">
        <f t="shared" si="23"/>
        <v>0</v>
      </c>
      <c r="AN35" s="399">
        <f t="shared" si="24"/>
        <v>0</v>
      </c>
      <c r="AO35" s="399">
        <f t="shared" si="25"/>
        <v>0</v>
      </c>
      <c r="AP35" s="399">
        <f t="shared" si="51"/>
        <v>0</v>
      </c>
      <c r="AQ35" s="614"/>
      <c r="AR35" s="399">
        <f t="shared" si="52"/>
        <v>0</v>
      </c>
      <c r="AS35" s="399">
        <f t="shared" si="53"/>
        <v>0</v>
      </c>
      <c r="AT35" s="399">
        <f t="shared" si="54"/>
        <v>0</v>
      </c>
      <c r="AU35" s="399">
        <f t="shared" si="26"/>
        <v>0</v>
      </c>
      <c r="AV35" s="399">
        <f t="shared" si="27"/>
        <v>0</v>
      </c>
      <c r="AW35" s="399">
        <f t="shared" si="28"/>
        <v>0</v>
      </c>
      <c r="AX35" s="399">
        <f t="shared" si="29"/>
        <v>0</v>
      </c>
      <c r="AY35" s="399">
        <f t="shared" si="30"/>
        <v>0</v>
      </c>
      <c r="AZ35" s="399">
        <f t="shared" si="31"/>
        <v>0</v>
      </c>
      <c r="BA35" s="399">
        <f t="shared" si="32"/>
        <v>0</v>
      </c>
      <c r="BB35" s="399">
        <f t="shared" si="33"/>
        <v>0</v>
      </c>
      <c r="BC35" s="399">
        <f t="shared" si="55"/>
        <v>0</v>
      </c>
      <c r="BD35" s="614"/>
      <c r="BE35" s="399">
        <f t="shared" si="56"/>
        <v>0</v>
      </c>
      <c r="BF35" s="399">
        <f t="shared" si="57"/>
        <v>0</v>
      </c>
      <c r="BG35" s="399">
        <f t="shared" si="58"/>
        <v>0</v>
      </c>
      <c r="BH35" s="399">
        <f t="shared" si="34"/>
        <v>0</v>
      </c>
      <c r="BI35" s="399">
        <f t="shared" si="35"/>
        <v>0</v>
      </c>
      <c r="BJ35" s="399">
        <f t="shared" si="36"/>
        <v>0</v>
      </c>
      <c r="BK35" s="399">
        <f t="shared" si="37"/>
        <v>0</v>
      </c>
      <c r="BL35" s="399">
        <f t="shared" si="38"/>
        <v>0</v>
      </c>
      <c r="BM35" s="399">
        <f t="shared" si="39"/>
        <v>0</v>
      </c>
      <c r="BN35" s="399">
        <f t="shared" si="40"/>
        <v>0</v>
      </c>
      <c r="BO35" s="399">
        <f t="shared" si="41"/>
        <v>0</v>
      </c>
      <c r="BP35" s="399">
        <f t="shared" si="59"/>
        <v>0</v>
      </c>
      <c r="BQ35" s="287" t="str">
        <f t="shared" si="8"/>
        <v>Nom Producte/Servei 7</v>
      </c>
    </row>
    <row r="36" spans="2:69" ht="12.75" hidden="1" customHeight="1">
      <c r="B36" s="162" t="str">
        <f>+OP!B17</f>
        <v>Nom Producte/Servei 8</v>
      </c>
      <c r="C36" s="162" t="str">
        <f t="shared" si="9"/>
        <v/>
      </c>
      <c r="D36" s="709">
        <f t="shared" si="42"/>
        <v>0</v>
      </c>
      <c r="E36" s="159"/>
      <c r="F36" s="399">
        <f t="shared" si="43"/>
        <v>0</v>
      </c>
      <c r="G36" s="399">
        <f t="shared" si="43"/>
        <v>0</v>
      </c>
      <c r="H36" s="399">
        <f t="shared" si="43"/>
        <v>0</v>
      </c>
      <c r="I36" s="399">
        <f t="shared" si="43"/>
        <v>0</v>
      </c>
      <c r="J36" s="399">
        <f t="shared" si="43"/>
        <v>0</v>
      </c>
      <c r="K36" s="399">
        <f t="shared" si="43"/>
        <v>0</v>
      </c>
      <c r="L36" s="399">
        <f t="shared" si="43"/>
        <v>0</v>
      </c>
      <c r="M36" s="399">
        <f t="shared" si="43"/>
        <v>0</v>
      </c>
      <c r="N36" s="399">
        <f t="shared" si="43"/>
        <v>0</v>
      </c>
      <c r="O36" s="399">
        <f t="shared" si="43"/>
        <v>0</v>
      </c>
      <c r="P36" s="399">
        <f t="shared" si="43"/>
        <v>0</v>
      </c>
      <c r="Q36" s="175"/>
      <c r="R36" s="399">
        <f t="shared" si="44"/>
        <v>0</v>
      </c>
      <c r="S36" s="399">
        <f t="shared" si="45"/>
        <v>0</v>
      </c>
      <c r="T36" s="399">
        <f t="shared" si="46"/>
        <v>0</v>
      </c>
      <c r="U36" s="399">
        <f t="shared" si="10"/>
        <v>0</v>
      </c>
      <c r="V36" s="399">
        <f t="shared" si="11"/>
        <v>0</v>
      </c>
      <c r="W36" s="399">
        <f t="shared" si="12"/>
        <v>0</v>
      </c>
      <c r="X36" s="399">
        <f t="shared" si="13"/>
        <v>0</v>
      </c>
      <c r="Y36" s="399">
        <f t="shared" si="14"/>
        <v>0</v>
      </c>
      <c r="Z36" s="399">
        <f t="shared" si="15"/>
        <v>0</v>
      </c>
      <c r="AA36" s="399">
        <f t="shared" si="16"/>
        <v>0</v>
      </c>
      <c r="AB36" s="399">
        <f t="shared" si="17"/>
        <v>0</v>
      </c>
      <c r="AC36" s="399">
        <f t="shared" si="47"/>
        <v>0</v>
      </c>
      <c r="AD36" s="614"/>
      <c r="AE36" s="399">
        <f t="shared" si="48"/>
        <v>0</v>
      </c>
      <c r="AF36" s="399">
        <f t="shared" si="49"/>
        <v>0</v>
      </c>
      <c r="AG36" s="399">
        <f t="shared" si="50"/>
        <v>0</v>
      </c>
      <c r="AH36" s="399">
        <f t="shared" si="18"/>
        <v>0</v>
      </c>
      <c r="AI36" s="399">
        <f t="shared" si="19"/>
        <v>0</v>
      </c>
      <c r="AJ36" s="399">
        <f t="shared" si="20"/>
        <v>0</v>
      </c>
      <c r="AK36" s="399">
        <f t="shared" si="21"/>
        <v>0</v>
      </c>
      <c r="AL36" s="399">
        <f t="shared" si="22"/>
        <v>0</v>
      </c>
      <c r="AM36" s="399">
        <f t="shared" si="23"/>
        <v>0</v>
      </c>
      <c r="AN36" s="399">
        <f t="shared" si="24"/>
        <v>0</v>
      </c>
      <c r="AO36" s="399">
        <f t="shared" si="25"/>
        <v>0</v>
      </c>
      <c r="AP36" s="399">
        <f t="shared" si="51"/>
        <v>0</v>
      </c>
      <c r="AQ36" s="614"/>
      <c r="AR36" s="399">
        <f t="shared" si="52"/>
        <v>0</v>
      </c>
      <c r="AS36" s="399">
        <f t="shared" si="53"/>
        <v>0</v>
      </c>
      <c r="AT36" s="399">
        <f t="shared" si="54"/>
        <v>0</v>
      </c>
      <c r="AU36" s="399">
        <f t="shared" si="26"/>
        <v>0</v>
      </c>
      <c r="AV36" s="399">
        <f t="shared" si="27"/>
        <v>0</v>
      </c>
      <c r="AW36" s="399">
        <f t="shared" si="28"/>
        <v>0</v>
      </c>
      <c r="AX36" s="399">
        <f t="shared" si="29"/>
        <v>0</v>
      </c>
      <c r="AY36" s="399">
        <f t="shared" si="30"/>
        <v>0</v>
      </c>
      <c r="AZ36" s="399">
        <f t="shared" si="31"/>
        <v>0</v>
      </c>
      <c r="BA36" s="399">
        <f t="shared" si="32"/>
        <v>0</v>
      </c>
      <c r="BB36" s="399">
        <f t="shared" si="33"/>
        <v>0</v>
      </c>
      <c r="BC36" s="399">
        <f t="shared" si="55"/>
        <v>0</v>
      </c>
      <c r="BD36" s="614"/>
      <c r="BE36" s="399">
        <f t="shared" si="56"/>
        <v>0</v>
      </c>
      <c r="BF36" s="399">
        <f t="shared" si="57"/>
        <v>0</v>
      </c>
      <c r="BG36" s="399">
        <f t="shared" si="58"/>
        <v>0</v>
      </c>
      <c r="BH36" s="399">
        <f t="shared" si="34"/>
        <v>0</v>
      </c>
      <c r="BI36" s="399">
        <f t="shared" si="35"/>
        <v>0</v>
      </c>
      <c r="BJ36" s="399">
        <f t="shared" si="36"/>
        <v>0</v>
      </c>
      <c r="BK36" s="399">
        <f t="shared" si="37"/>
        <v>0</v>
      </c>
      <c r="BL36" s="399">
        <f t="shared" si="38"/>
        <v>0</v>
      </c>
      <c r="BM36" s="399">
        <f t="shared" si="39"/>
        <v>0</v>
      </c>
      <c r="BN36" s="399">
        <f t="shared" si="40"/>
        <v>0</v>
      </c>
      <c r="BO36" s="399">
        <f t="shared" si="41"/>
        <v>0</v>
      </c>
      <c r="BP36" s="399">
        <f t="shared" si="59"/>
        <v>0</v>
      </c>
      <c r="BQ36" s="287" t="str">
        <f t="shared" si="8"/>
        <v>Nom Producte/Servei 8</v>
      </c>
    </row>
    <row r="37" spans="2:69" ht="12.75" hidden="1" customHeight="1">
      <c r="B37" s="162" t="str">
        <f>+OP!B18</f>
        <v>Nom Producte/Servei 9</v>
      </c>
      <c r="C37" s="162" t="str">
        <f t="shared" si="9"/>
        <v/>
      </c>
      <c r="D37" s="709">
        <f t="shared" si="42"/>
        <v>0</v>
      </c>
      <c r="E37" s="159"/>
      <c r="F37" s="399">
        <f t="shared" si="43"/>
        <v>0</v>
      </c>
      <c r="G37" s="399">
        <f t="shared" si="43"/>
        <v>0</v>
      </c>
      <c r="H37" s="399">
        <f t="shared" si="43"/>
        <v>0</v>
      </c>
      <c r="I37" s="399">
        <f t="shared" si="43"/>
        <v>0</v>
      </c>
      <c r="J37" s="399">
        <f t="shared" si="43"/>
        <v>0</v>
      </c>
      <c r="K37" s="399">
        <f t="shared" si="43"/>
        <v>0</v>
      </c>
      <c r="L37" s="399">
        <f t="shared" si="43"/>
        <v>0</v>
      </c>
      <c r="M37" s="399">
        <f t="shared" si="43"/>
        <v>0</v>
      </c>
      <c r="N37" s="399">
        <f t="shared" si="43"/>
        <v>0</v>
      </c>
      <c r="O37" s="399">
        <f t="shared" si="43"/>
        <v>0</v>
      </c>
      <c r="P37" s="399">
        <f t="shared" si="43"/>
        <v>0</v>
      </c>
      <c r="Q37" s="175"/>
      <c r="R37" s="399">
        <f t="shared" si="44"/>
        <v>0</v>
      </c>
      <c r="S37" s="399">
        <f t="shared" si="45"/>
        <v>0</v>
      </c>
      <c r="T37" s="399">
        <f t="shared" si="46"/>
        <v>0</v>
      </c>
      <c r="U37" s="399">
        <f t="shared" si="10"/>
        <v>0</v>
      </c>
      <c r="V37" s="399">
        <f t="shared" si="11"/>
        <v>0</v>
      </c>
      <c r="W37" s="399">
        <f t="shared" si="12"/>
        <v>0</v>
      </c>
      <c r="X37" s="399">
        <f t="shared" si="13"/>
        <v>0</v>
      </c>
      <c r="Y37" s="399">
        <f t="shared" si="14"/>
        <v>0</v>
      </c>
      <c r="Z37" s="399">
        <f t="shared" si="15"/>
        <v>0</v>
      </c>
      <c r="AA37" s="399">
        <f t="shared" si="16"/>
        <v>0</v>
      </c>
      <c r="AB37" s="399">
        <f t="shared" si="17"/>
        <v>0</v>
      </c>
      <c r="AC37" s="399">
        <f t="shared" si="47"/>
        <v>0</v>
      </c>
      <c r="AD37" s="614"/>
      <c r="AE37" s="399">
        <f t="shared" si="48"/>
        <v>0</v>
      </c>
      <c r="AF37" s="399">
        <f t="shared" si="49"/>
        <v>0</v>
      </c>
      <c r="AG37" s="399">
        <f t="shared" si="50"/>
        <v>0</v>
      </c>
      <c r="AH37" s="399">
        <f t="shared" si="18"/>
        <v>0</v>
      </c>
      <c r="AI37" s="399">
        <f t="shared" si="19"/>
        <v>0</v>
      </c>
      <c r="AJ37" s="399">
        <f t="shared" si="20"/>
        <v>0</v>
      </c>
      <c r="AK37" s="399">
        <f t="shared" si="21"/>
        <v>0</v>
      </c>
      <c r="AL37" s="399">
        <f t="shared" si="22"/>
        <v>0</v>
      </c>
      <c r="AM37" s="399">
        <f t="shared" si="23"/>
        <v>0</v>
      </c>
      <c r="AN37" s="399">
        <f t="shared" si="24"/>
        <v>0</v>
      </c>
      <c r="AO37" s="399">
        <f t="shared" si="25"/>
        <v>0</v>
      </c>
      <c r="AP37" s="399">
        <f t="shared" si="51"/>
        <v>0</v>
      </c>
      <c r="AQ37" s="614"/>
      <c r="AR37" s="399">
        <f t="shared" si="52"/>
        <v>0</v>
      </c>
      <c r="AS37" s="399">
        <f t="shared" si="53"/>
        <v>0</v>
      </c>
      <c r="AT37" s="399">
        <f t="shared" si="54"/>
        <v>0</v>
      </c>
      <c r="AU37" s="399">
        <f t="shared" si="26"/>
        <v>0</v>
      </c>
      <c r="AV37" s="399">
        <f t="shared" si="27"/>
        <v>0</v>
      </c>
      <c r="AW37" s="399">
        <f t="shared" si="28"/>
        <v>0</v>
      </c>
      <c r="AX37" s="399">
        <f t="shared" si="29"/>
        <v>0</v>
      </c>
      <c r="AY37" s="399">
        <f t="shared" si="30"/>
        <v>0</v>
      </c>
      <c r="AZ37" s="399">
        <f t="shared" si="31"/>
        <v>0</v>
      </c>
      <c r="BA37" s="399">
        <f t="shared" si="32"/>
        <v>0</v>
      </c>
      <c r="BB37" s="399">
        <f t="shared" si="33"/>
        <v>0</v>
      </c>
      <c r="BC37" s="399">
        <f t="shared" si="55"/>
        <v>0</v>
      </c>
      <c r="BD37" s="614"/>
      <c r="BE37" s="399">
        <f t="shared" si="56"/>
        <v>0</v>
      </c>
      <c r="BF37" s="399">
        <f t="shared" si="57"/>
        <v>0</v>
      </c>
      <c r="BG37" s="399">
        <f t="shared" si="58"/>
        <v>0</v>
      </c>
      <c r="BH37" s="399">
        <f t="shared" si="34"/>
        <v>0</v>
      </c>
      <c r="BI37" s="399">
        <f t="shared" si="35"/>
        <v>0</v>
      </c>
      <c r="BJ37" s="399">
        <f t="shared" si="36"/>
        <v>0</v>
      </c>
      <c r="BK37" s="399">
        <f t="shared" si="37"/>
        <v>0</v>
      </c>
      <c r="BL37" s="399">
        <f t="shared" si="38"/>
        <v>0</v>
      </c>
      <c r="BM37" s="399">
        <f t="shared" si="39"/>
        <v>0</v>
      </c>
      <c r="BN37" s="399">
        <f t="shared" si="40"/>
        <v>0</v>
      </c>
      <c r="BO37" s="399">
        <f t="shared" si="41"/>
        <v>0</v>
      </c>
      <c r="BP37" s="399">
        <f t="shared" si="59"/>
        <v>0</v>
      </c>
      <c r="BQ37" s="287" t="str">
        <f t="shared" si="8"/>
        <v>Nom Producte/Servei 9</v>
      </c>
    </row>
    <row r="38" spans="2:69" hidden="1">
      <c r="B38" s="162" t="str">
        <f>+OP!B19</f>
        <v>Nom Producte/Servei 10</v>
      </c>
      <c r="C38" s="162" t="str">
        <f t="shared" si="9"/>
        <v/>
      </c>
      <c r="D38" s="709">
        <f t="shared" si="42"/>
        <v>0</v>
      </c>
      <c r="E38" s="159"/>
      <c r="F38" s="399">
        <f t="shared" si="43"/>
        <v>0</v>
      </c>
      <c r="G38" s="399">
        <f t="shared" si="43"/>
        <v>0</v>
      </c>
      <c r="H38" s="399">
        <f t="shared" si="43"/>
        <v>0</v>
      </c>
      <c r="I38" s="399">
        <f t="shared" si="43"/>
        <v>0</v>
      </c>
      <c r="J38" s="399">
        <f t="shared" si="43"/>
        <v>0</v>
      </c>
      <c r="K38" s="399">
        <f t="shared" si="43"/>
        <v>0</v>
      </c>
      <c r="L38" s="399">
        <f t="shared" si="43"/>
        <v>0</v>
      </c>
      <c r="M38" s="399">
        <f t="shared" si="43"/>
        <v>0</v>
      </c>
      <c r="N38" s="399">
        <f t="shared" si="43"/>
        <v>0</v>
      </c>
      <c r="O38" s="399">
        <f t="shared" si="43"/>
        <v>0</v>
      </c>
      <c r="P38" s="399">
        <f t="shared" si="43"/>
        <v>0</v>
      </c>
      <c r="Q38" s="175"/>
      <c r="R38" s="399">
        <f t="shared" si="44"/>
        <v>0</v>
      </c>
      <c r="S38" s="399">
        <f t="shared" si="45"/>
        <v>0</v>
      </c>
      <c r="T38" s="399">
        <f t="shared" si="46"/>
        <v>0</v>
      </c>
      <c r="U38" s="399">
        <f t="shared" si="10"/>
        <v>0</v>
      </c>
      <c r="V38" s="399">
        <f t="shared" si="11"/>
        <v>0</v>
      </c>
      <c r="W38" s="399">
        <f t="shared" si="12"/>
        <v>0</v>
      </c>
      <c r="X38" s="399">
        <f t="shared" si="13"/>
        <v>0</v>
      </c>
      <c r="Y38" s="399">
        <f t="shared" si="14"/>
        <v>0</v>
      </c>
      <c r="Z38" s="399">
        <f t="shared" si="15"/>
        <v>0</v>
      </c>
      <c r="AA38" s="399">
        <f t="shared" si="16"/>
        <v>0</v>
      </c>
      <c r="AB38" s="399">
        <f t="shared" si="17"/>
        <v>0</v>
      </c>
      <c r="AC38" s="399">
        <f t="shared" si="47"/>
        <v>0</v>
      </c>
      <c r="AD38" s="614"/>
      <c r="AE38" s="399">
        <f t="shared" si="48"/>
        <v>0</v>
      </c>
      <c r="AF38" s="399">
        <f t="shared" si="49"/>
        <v>0</v>
      </c>
      <c r="AG38" s="399">
        <f t="shared" si="50"/>
        <v>0</v>
      </c>
      <c r="AH38" s="399">
        <f t="shared" si="18"/>
        <v>0</v>
      </c>
      <c r="AI38" s="399">
        <f t="shared" si="19"/>
        <v>0</v>
      </c>
      <c r="AJ38" s="399">
        <f t="shared" si="20"/>
        <v>0</v>
      </c>
      <c r="AK38" s="399">
        <f t="shared" si="21"/>
        <v>0</v>
      </c>
      <c r="AL38" s="399">
        <f t="shared" si="22"/>
        <v>0</v>
      </c>
      <c r="AM38" s="399">
        <f t="shared" si="23"/>
        <v>0</v>
      </c>
      <c r="AN38" s="399">
        <f t="shared" si="24"/>
        <v>0</v>
      </c>
      <c r="AO38" s="399">
        <f t="shared" si="25"/>
        <v>0</v>
      </c>
      <c r="AP38" s="399">
        <f t="shared" si="51"/>
        <v>0</v>
      </c>
      <c r="AQ38" s="614"/>
      <c r="AR38" s="399">
        <f t="shared" si="52"/>
        <v>0</v>
      </c>
      <c r="AS38" s="399">
        <f t="shared" si="53"/>
        <v>0</v>
      </c>
      <c r="AT38" s="399">
        <f t="shared" si="54"/>
        <v>0</v>
      </c>
      <c r="AU38" s="399">
        <f t="shared" si="26"/>
        <v>0</v>
      </c>
      <c r="AV38" s="399">
        <f t="shared" si="27"/>
        <v>0</v>
      </c>
      <c r="AW38" s="399">
        <f t="shared" si="28"/>
        <v>0</v>
      </c>
      <c r="AX38" s="399">
        <f t="shared" si="29"/>
        <v>0</v>
      </c>
      <c r="AY38" s="399">
        <f t="shared" si="30"/>
        <v>0</v>
      </c>
      <c r="AZ38" s="399">
        <f t="shared" si="31"/>
        <v>0</v>
      </c>
      <c r="BA38" s="399">
        <f t="shared" si="32"/>
        <v>0</v>
      </c>
      <c r="BB38" s="399">
        <f t="shared" si="33"/>
        <v>0</v>
      </c>
      <c r="BC38" s="399">
        <f t="shared" si="55"/>
        <v>0</v>
      </c>
      <c r="BD38" s="614"/>
      <c r="BE38" s="399">
        <f t="shared" si="56"/>
        <v>0</v>
      </c>
      <c r="BF38" s="399">
        <f t="shared" si="57"/>
        <v>0</v>
      </c>
      <c r="BG38" s="399">
        <f t="shared" si="58"/>
        <v>0</v>
      </c>
      <c r="BH38" s="399">
        <f t="shared" si="34"/>
        <v>0</v>
      </c>
      <c r="BI38" s="399">
        <f t="shared" si="35"/>
        <v>0</v>
      </c>
      <c r="BJ38" s="399">
        <f t="shared" si="36"/>
        <v>0</v>
      </c>
      <c r="BK38" s="399">
        <f t="shared" si="37"/>
        <v>0</v>
      </c>
      <c r="BL38" s="399">
        <f t="shared" si="38"/>
        <v>0</v>
      </c>
      <c r="BM38" s="399">
        <f t="shared" si="39"/>
        <v>0</v>
      </c>
      <c r="BN38" s="399">
        <f t="shared" si="40"/>
        <v>0</v>
      </c>
      <c r="BO38" s="399">
        <f t="shared" si="41"/>
        <v>0</v>
      </c>
      <c r="BP38" s="399">
        <f t="shared" si="59"/>
        <v>0</v>
      </c>
      <c r="BQ38" s="287" t="str">
        <f t="shared" si="8"/>
        <v>Nom Producte/Servei 10</v>
      </c>
    </row>
    <row r="39" spans="2:69" hidden="1">
      <c r="B39" s="162" t="str">
        <f>+OP!B20</f>
        <v>Nom Producte/Servei 11</v>
      </c>
      <c r="C39" s="162" t="str">
        <f t="shared" si="9"/>
        <v/>
      </c>
      <c r="D39" s="709">
        <f t="shared" si="42"/>
        <v>0</v>
      </c>
      <c r="E39" s="159"/>
      <c r="F39" s="399">
        <f t="shared" si="43"/>
        <v>0</v>
      </c>
      <c r="G39" s="399">
        <f t="shared" si="43"/>
        <v>0</v>
      </c>
      <c r="H39" s="399">
        <f t="shared" si="43"/>
        <v>0</v>
      </c>
      <c r="I39" s="399">
        <f t="shared" si="43"/>
        <v>0</v>
      </c>
      <c r="J39" s="399">
        <f t="shared" si="43"/>
        <v>0</v>
      </c>
      <c r="K39" s="399">
        <f t="shared" si="43"/>
        <v>0</v>
      </c>
      <c r="L39" s="399">
        <f t="shared" si="43"/>
        <v>0</v>
      </c>
      <c r="M39" s="399">
        <f t="shared" si="43"/>
        <v>0</v>
      </c>
      <c r="N39" s="399">
        <f t="shared" si="43"/>
        <v>0</v>
      </c>
      <c r="O39" s="399">
        <f t="shared" si="43"/>
        <v>0</v>
      </c>
      <c r="P39" s="399">
        <f t="shared" si="43"/>
        <v>0</v>
      </c>
      <c r="Q39" s="175"/>
      <c r="R39" s="399">
        <f t="shared" si="44"/>
        <v>0</v>
      </c>
      <c r="S39" s="399">
        <f t="shared" si="45"/>
        <v>0</v>
      </c>
      <c r="T39" s="399">
        <f t="shared" si="46"/>
        <v>0</v>
      </c>
      <c r="U39" s="399">
        <f t="shared" si="10"/>
        <v>0</v>
      </c>
      <c r="V39" s="399">
        <f t="shared" si="11"/>
        <v>0</v>
      </c>
      <c r="W39" s="399">
        <f t="shared" si="12"/>
        <v>0</v>
      </c>
      <c r="X39" s="399">
        <f t="shared" si="13"/>
        <v>0</v>
      </c>
      <c r="Y39" s="399">
        <f t="shared" si="14"/>
        <v>0</v>
      </c>
      <c r="Z39" s="399">
        <f t="shared" si="15"/>
        <v>0</v>
      </c>
      <c r="AA39" s="399">
        <f t="shared" si="16"/>
        <v>0</v>
      </c>
      <c r="AB39" s="399">
        <f t="shared" si="17"/>
        <v>0</v>
      </c>
      <c r="AC39" s="399">
        <f t="shared" si="47"/>
        <v>0</v>
      </c>
      <c r="AD39" s="614"/>
      <c r="AE39" s="399">
        <f t="shared" si="48"/>
        <v>0</v>
      </c>
      <c r="AF39" s="399">
        <f t="shared" si="49"/>
        <v>0</v>
      </c>
      <c r="AG39" s="399">
        <f t="shared" si="50"/>
        <v>0</v>
      </c>
      <c r="AH39" s="399">
        <f t="shared" si="18"/>
        <v>0</v>
      </c>
      <c r="AI39" s="399">
        <f t="shared" si="19"/>
        <v>0</v>
      </c>
      <c r="AJ39" s="399">
        <f t="shared" si="20"/>
        <v>0</v>
      </c>
      <c r="AK39" s="399">
        <f t="shared" si="21"/>
        <v>0</v>
      </c>
      <c r="AL39" s="399">
        <f t="shared" si="22"/>
        <v>0</v>
      </c>
      <c r="AM39" s="399">
        <f t="shared" si="23"/>
        <v>0</v>
      </c>
      <c r="AN39" s="399">
        <f t="shared" si="24"/>
        <v>0</v>
      </c>
      <c r="AO39" s="399">
        <f t="shared" si="25"/>
        <v>0</v>
      </c>
      <c r="AP39" s="399">
        <f t="shared" si="51"/>
        <v>0</v>
      </c>
      <c r="AQ39" s="614"/>
      <c r="AR39" s="399">
        <f t="shared" si="52"/>
        <v>0</v>
      </c>
      <c r="AS39" s="399">
        <f t="shared" si="53"/>
        <v>0</v>
      </c>
      <c r="AT39" s="399">
        <f t="shared" si="54"/>
        <v>0</v>
      </c>
      <c r="AU39" s="399">
        <f t="shared" si="26"/>
        <v>0</v>
      </c>
      <c r="AV39" s="399">
        <f t="shared" si="27"/>
        <v>0</v>
      </c>
      <c r="AW39" s="399">
        <f t="shared" si="28"/>
        <v>0</v>
      </c>
      <c r="AX39" s="399">
        <f t="shared" si="29"/>
        <v>0</v>
      </c>
      <c r="AY39" s="399">
        <f t="shared" si="30"/>
        <v>0</v>
      </c>
      <c r="AZ39" s="399">
        <f t="shared" si="31"/>
        <v>0</v>
      </c>
      <c r="BA39" s="399">
        <f t="shared" si="32"/>
        <v>0</v>
      </c>
      <c r="BB39" s="399">
        <f t="shared" si="33"/>
        <v>0</v>
      </c>
      <c r="BC39" s="399">
        <f t="shared" si="55"/>
        <v>0</v>
      </c>
      <c r="BD39" s="614"/>
      <c r="BE39" s="399">
        <f t="shared" si="56"/>
        <v>0</v>
      </c>
      <c r="BF39" s="399">
        <f t="shared" si="57"/>
        <v>0</v>
      </c>
      <c r="BG39" s="399">
        <f t="shared" si="58"/>
        <v>0</v>
      </c>
      <c r="BH39" s="399">
        <f t="shared" si="34"/>
        <v>0</v>
      </c>
      <c r="BI39" s="399">
        <f t="shared" si="35"/>
        <v>0</v>
      </c>
      <c r="BJ39" s="399">
        <f t="shared" si="36"/>
        <v>0</v>
      </c>
      <c r="BK39" s="399">
        <f t="shared" si="37"/>
        <v>0</v>
      </c>
      <c r="BL39" s="399">
        <f t="shared" si="38"/>
        <v>0</v>
      </c>
      <c r="BM39" s="399">
        <f t="shared" si="39"/>
        <v>0</v>
      </c>
      <c r="BN39" s="399">
        <f t="shared" si="40"/>
        <v>0</v>
      </c>
      <c r="BO39" s="399">
        <f t="shared" si="41"/>
        <v>0</v>
      </c>
      <c r="BP39" s="399">
        <f t="shared" si="59"/>
        <v>0</v>
      </c>
      <c r="BQ39" s="287" t="str">
        <f t="shared" si="8"/>
        <v>Nom Producte/Servei 11</v>
      </c>
    </row>
    <row r="40" spans="2:69" hidden="1">
      <c r="B40" s="162" t="str">
        <f>+OP!B21</f>
        <v>Nom Producte/Servei 12</v>
      </c>
      <c r="C40" s="162" t="str">
        <f t="shared" si="9"/>
        <v/>
      </c>
      <c r="D40" s="709">
        <f t="shared" si="42"/>
        <v>0</v>
      </c>
      <c r="E40" s="159"/>
      <c r="F40" s="399">
        <f t="shared" si="43"/>
        <v>0</v>
      </c>
      <c r="G40" s="399">
        <f t="shared" si="43"/>
        <v>0</v>
      </c>
      <c r="H40" s="399">
        <f t="shared" si="43"/>
        <v>0</v>
      </c>
      <c r="I40" s="399">
        <f t="shared" si="43"/>
        <v>0</v>
      </c>
      <c r="J40" s="399">
        <f t="shared" si="43"/>
        <v>0</v>
      </c>
      <c r="K40" s="399">
        <f t="shared" si="43"/>
        <v>0</v>
      </c>
      <c r="L40" s="399">
        <f t="shared" si="43"/>
        <v>0</v>
      </c>
      <c r="M40" s="399">
        <f t="shared" si="43"/>
        <v>0</v>
      </c>
      <c r="N40" s="399">
        <f t="shared" si="43"/>
        <v>0</v>
      </c>
      <c r="O40" s="399">
        <f t="shared" si="43"/>
        <v>0</v>
      </c>
      <c r="P40" s="399">
        <f t="shared" si="43"/>
        <v>0</v>
      </c>
      <c r="Q40" s="175"/>
      <c r="R40" s="399">
        <f t="shared" si="44"/>
        <v>0</v>
      </c>
      <c r="S40" s="399">
        <f t="shared" si="45"/>
        <v>0</v>
      </c>
      <c r="T40" s="399">
        <f t="shared" si="46"/>
        <v>0</v>
      </c>
      <c r="U40" s="399">
        <f t="shared" si="10"/>
        <v>0</v>
      </c>
      <c r="V40" s="399">
        <f t="shared" si="11"/>
        <v>0</v>
      </c>
      <c r="W40" s="399">
        <f t="shared" si="12"/>
        <v>0</v>
      </c>
      <c r="X40" s="399">
        <f t="shared" si="13"/>
        <v>0</v>
      </c>
      <c r="Y40" s="399">
        <f t="shared" si="14"/>
        <v>0</v>
      </c>
      <c r="Z40" s="399">
        <f t="shared" si="15"/>
        <v>0</v>
      </c>
      <c r="AA40" s="399">
        <f t="shared" si="16"/>
        <v>0</v>
      </c>
      <c r="AB40" s="399">
        <f t="shared" si="17"/>
        <v>0</v>
      </c>
      <c r="AC40" s="399">
        <f t="shared" si="47"/>
        <v>0</v>
      </c>
      <c r="AD40" s="614"/>
      <c r="AE40" s="399">
        <f t="shared" si="48"/>
        <v>0</v>
      </c>
      <c r="AF40" s="399">
        <f t="shared" si="49"/>
        <v>0</v>
      </c>
      <c r="AG40" s="399">
        <f t="shared" si="50"/>
        <v>0</v>
      </c>
      <c r="AH40" s="399">
        <f t="shared" si="18"/>
        <v>0</v>
      </c>
      <c r="AI40" s="399">
        <f t="shared" si="19"/>
        <v>0</v>
      </c>
      <c r="AJ40" s="399">
        <f t="shared" si="20"/>
        <v>0</v>
      </c>
      <c r="AK40" s="399">
        <f t="shared" si="21"/>
        <v>0</v>
      </c>
      <c r="AL40" s="399">
        <f t="shared" si="22"/>
        <v>0</v>
      </c>
      <c r="AM40" s="399">
        <f t="shared" si="23"/>
        <v>0</v>
      </c>
      <c r="AN40" s="399">
        <f t="shared" si="24"/>
        <v>0</v>
      </c>
      <c r="AO40" s="399">
        <f t="shared" si="25"/>
        <v>0</v>
      </c>
      <c r="AP40" s="399">
        <f t="shared" si="51"/>
        <v>0</v>
      </c>
      <c r="AQ40" s="614"/>
      <c r="AR40" s="399">
        <f t="shared" si="52"/>
        <v>0</v>
      </c>
      <c r="AS40" s="399">
        <f t="shared" si="53"/>
        <v>0</v>
      </c>
      <c r="AT40" s="399">
        <f t="shared" si="54"/>
        <v>0</v>
      </c>
      <c r="AU40" s="399">
        <f t="shared" si="26"/>
        <v>0</v>
      </c>
      <c r="AV40" s="399">
        <f t="shared" si="27"/>
        <v>0</v>
      </c>
      <c r="AW40" s="399">
        <f t="shared" si="28"/>
        <v>0</v>
      </c>
      <c r="AX40" s="399">
        <f t="shared" si="29"/>
        <v>0</v>
      </c>
      <c r="AY40" s="399">
        <f t="shared" si="30"/>
        <v>0</v>
      </c>
      <c r="AZ40" s="399">
        <f t="shared" si="31"/>
        <v>0</v>
      </c>
      <c r="BA40" s="399">
        <f t="shared" si="32"/>
        <v>0</v>
      </c>
      <c r="BB40" s="399">
        <f t="shared" si="33"/>
        <v>0</v>
      </c>
      <c r="BC40" s="399">
        <f t="shared" si="55"/>
        <v>0</v>
      </c>
      <c r="BD40" s="614"/>
      <c r="BE40" s="399">
        <f t="shared" si="56"/>
        <v>0</v>
      </c>
      <c r="BF40" s="399">
        <f t="shared" si="57"/>
        <v>0</v>
      </c>
      <c r="BG40" s="399">
        <f t="shared" si="58"/>
        <v>0</v>
      </c>
      <c r="BH40" s="399">
        <f t="shared" si="34"/>
        <v>0</v>
      </c>
      <c r="BI40" s="399">
        <f t="shared" si="35"/>
        <v>0</v>
      </c>
      <c r="BJ40" s="399">
        <f t="shared" si="36"/>
        <v>0</v>
      </c>
      <c r="BK40" s="399">
        <f t="shared" si="37"/>
        <v>0</v>
      </c>
      <c r="BL40" s="399">
        <f t="shared" si="38"/>
        <v>0</v>
      </c>
      <c r="BM40" s="399">
        <f t="shared" si="39"/>
        <v>0</v>
      </c>
      <c r="BN40" s="399">
        <f t="shared" si="40"/>
        <v>0</v>
      </c>
      <c r="BO40" s="399">
        <f t="shared" si="41"/>
        <v>0</v>
      </c>
      <c r="BP40" s="399">
        <f t="shared" si="59"/>
        <v>0</v>
      </c>
      <c r="BQ40" s="287" t="str">
        <f t="shared" si="8"/>
        <v>Nom Producte/Servei 12</v>
      </c>
    </row>
    <row r="41" spans="2:69" hidden="1">
      <c r="B41" s="162" t="str">
        <f>+OP!B22</f>
        <v>Nom Producte/Servei 13</v>
      </c>
      <c r="C41" s="162" t="str">
        <f t="shared" si="9"/>
        <v/>
      </c>
      <c r="D41" s="709">
        <f t="shared" si="42"/>
        <v>0</v>
      </c>
      <c r="E41" s="159"/>
      <c r="F41" s="399">
        <f t="shared" si="43"/>
        <v>0</v>
      </c>
      <c r="G41" s="399">
        <f t="shared" si="43"/>
        <v>0</v>
      </c>
      <c r="H41" s="399">
        <f t="shared" si="43"/>
        <v>0</v>
      </c>
      <c r="I41" s="399">
        <f t="shared" si="43"/>
        <v>0</v>
      </c>
      <c r="J41" s="399">
        <f t="shared" si="43"/>
        <v>0</v>
      </c>
      <c r="K41" s="399">
        <f t="shared" si="43"/>
        <v>0</v>
      </c>
      <c r="L41" s="399">
        <f t="shared" si="43"/>
        <v>0</v>
      </c>
      <c r="M41" s="399">
        <f t="shared" si="43"/>
        <v>0</v>
      </c>
      <c r="N41" s="399">
        <f t="shared" si="43"/>
        <v>0</v>
      </c>
      <c r="O41" s="399">
        <f t="shared" si="43"/>
        <v>0</v>
      </c>
      <c r="P41" s="399">
        <f t="shared" si="43"/>
        <v>0</v>
      </c>
      <c r="Q41" s="175"/>
      <c r="R41" s="399">
        <f t="shared" si="44"/>
        <v>0</v>
      </c>
      <c r="S41" s="399">
        <f t="shared" si="45"/>
        <v>0</v>
      </c>
      <c r="T41" s="399">
        <f t="shared" si="46"/>
        <v>0</v>
      </c>
      <c r="U41" s="399">
        <f t="shared" si="10"/>
        <v>0</v>
      </c>
      <c r="V41" s="399">
        <f t="shared" si="11"/>
        <v>0</v>
      </c>
      <c r="W41" s="399">
        <f t="shared" si="12"/>
        <v>0</v>
      </c>
      <c r="X41" s="399">
        <f t="shared" si="13"/>
        <v>0</v>
      </c>
      <c r="Y41" s="399">
        <f t="shared" si="14"/>
        <v>0</v>
      </c>
      <c r="Z41" s="399">
        <f t="shared" si="15"/>
        <v>0</v>
      </c>
      <c r="AA41" s="399">
        <f t="shared" si="16"/>
        <v>0</v>
      </c>
      <c r="AB41" s="399">
        <f t="shared" si="17"/>
        <v>0</v>
      </c>
      <c r="AC41" s="399">
        <f t="shared" si="47"/>
        <v>0</v>
      </c>
      <c r="AD41" s="614"/>
      <c r="AE41" s="399">
        <f t="shared" si="48"/>
        <v>0</v>
      </c>
      <c r="AF41" s="399">
        <f t="shared" si="49"/>
        <v>0</v>
      </c>
      <c r="AG41" s="399">
        <f t="shared" si="50"/>
        <v>0</v>
      </c>
      <c r="AH41" s="399">
        <f t="shared" si="18"/>
        <v>0</v>
      </c>
      <c r="AI41" s="399">
        <f t="shared" si="19"/>
        <v>0</v>
      </c>
      <c r="AJ41" s="399">
        <f t="shared" si="20"/>
        <v>0</v>
      </c>
      <c r="AK41" s="399">
        <f t="shared" si="21"/>
        <v>0</v>
      </c>
      <c r="AL41" s="399">
        <f t="shared" si="22"/>
        <v>0</v>
      </c>
      <c r="AM41" s="399">
        <f t="shared" si="23"/>
        <v>0</v>
      </c>
      <c r="AN41" s="399">
        <f t="shared" si="24"/>
        <v>0</v>
      </c>
      <c r="AO41" s="399">
        <f t="shared" si="25"/>
        <v>0</v>
      </c>
      <c r="AP41" s="399">
        <f t="shared" si="51"/>
        <v>0</v>
      </c>
      <c r="AQ41" s="614"/>
      <c r="AR41" s="399">
        <f t="shared" si="52"/>
        <v>0</v>
      </c>
      <c r="AS41" s="399">
        <f t="shared" si="53"/>
        <v>0</v>
      </c>
      <c r="AT41" s="399">
        <f t="shared" si="54"/>
        <v>0</v>
      </c>
      <c r="AU41" s="399">
        <f t="shared" si="26"/>
        <v>0</v>
      </c>
      <c r="AV41" s="399">
        <f t="shared" si="27"/>
        <v>0</v>
      </c>
      <c r="AW41" s="399">
        <f t="shared" si="28"/>
        <v>0</v>
      </c>
      <c r="AX41" s="399">
        <f t="shared" si="29"/>
        <v>0</v>
      </c>
      <c r="AY41" s="399">
        <f t="shared" si="30"/>
        <v>0</v>
      </c>
      <c r="AZ41" s="399">
        <f t="shared" si="31"/>
        <v>0</v>
      </c>
      <c r="BA41" s="399">
        <f t="shared" si="32"/>
        <v>0</v>
      </c>
      <c r="BB41" s="399">
        <f t="shared" si="33"/>
        <v>0</v>
      </c>
      <c r="BC41" s="399">
        <f t="shared" si="55"/>
        <v>0</v>
      </c>
      <c r="BD41" s="614"/>
      <c r="BE41" s="399">
        <f t="shared" si="56"/>
        <v>0</v>
      </c>
      <c r="BF41" s="399">
        <f t="shared" si="57"/>
        <v>0</v>
      </c>
      <c r="BG41" s="399">
        <f t="shared" si="58"/>
        <v>0</v>
      </c>
      <c r="BH41" s="399">
        <f t="shared" si="34"/>
        <v>0</v>
      </c>
      <c r="BI41" s="399">
        <f t="shared" si="35"/>
        <v>0</v>
      </c>
      <c r="BJ41" s="399">
        <f t="shared" si="36"/>
        <v>0</v>
      </c>
      <c r="BK41" s="399">
        <f t="shared" si="37"/>
        <v>0</v>
      </c>
      <c r="BL41" s="399">
        <f t="shared" si="38"/>
        <v>0</v>
      </c>
      <c r="BM41" s="399">
        <f t="shared" si="39"/>
        <v>0</v>
      </c>
      <c r="BN41" s="399">
        <f t="shared" si="40"/>
        <v>0</v>
      </c>
      <c r="BO41" s="399">
        <f t="shared" si="41"/>
        <v>0</v>
      </c>
      <c r="BP41" s="399">
        <f t="shared" si="59"/>
        <v>0</v>
      </c>
      <c r="BQ41" s="287" t="str">
        <f t="shared" si="8"/>
        <v>Nom Producte/Servei 13</v>
      </c>
    </row>
    <row r="42" spans="2:69" hidden="1">
      <c r="B42" s="162" t="str">
        <f>+OP!B23</f>
        <v>Nom Producte/Servei 14</v>
      </c>
      <c r="C42" s="162" t="str">
        <f t="shared" si="9"/>
        <v/>
      </c>
      <c r="D42" s="709">
        <f t="shared" si="42"/>
        <v>0</v>
      </c>
      <c r="E42" s="159"/>
      <c r="F42" s="399">
        <f t="shared" si="43"/>
        <v>0</v>
      </c>
      <c r="G42" s="399">
        <f t="shared" si="43"/>
        <v>0</v>
      </c>
      <c r="H42" s="399">
        <f t="shared" si="43"/>
        <v>0</v>
      </c>
      <c r="I42" s="399">
        <f t="shared" si="43"/>
        <v>0</v>
      </c>
      <c r="J42" s="399">
        <f t="shared" si="43"/>
        <v>0</v>
      </c>
      <c r="K42" s="399">
        <f t="shared" si="43"/>
        <v>0</v>
      </c>
      <c r="L42" s="399">
        <f t="shared" si="43"/>
        <v>0</v>
      </c>
      <c r="M42" s="399">
        <f t="shared" si="43"/>
        <v>0</v>
      </c>
      <c r="N42" s="399">
        <f t="shared" si="43"/>
        <v>0</v>
      </c>
      <c r="O42" s="399">
        <f t="shared" si="43"/>
        <v>0</v>
      </c>
      <c r="P42" s="399">
        <f t="shared" si="43"/>
        <v>0</v>
      </c>
      <c r="Q42" s="175"/>
      <c r="R42" s="399">
        <f t="shared" si="44"/>
        <v>0</v>
      </c>
      <c r="S42" s="399">
        <f t="shared" si="45"/>
        <v>0</v>
      </c>
      <c r="T42" s="399">
        <f t="shared" si="46"/>
        <v>0</v>
      </c>
      <c r="U42" s="399">
        <f t="shared" si="10"/>
        <v>0</v>
      </c>
      <c r="V42" s="399">
        <f t="shared" si="11"/>
        <v>0</v>
      </c>
      <c r="W42" s="399">
        <f t="shared" si="12"/>
        <v>0</v>
      </c>
      <c r="X42" s="399">
        <f t="shared" si="13"/>
        <v>0</v>
      </c>
      <c r="Y42" s="399">
        <f t="shared" si="14"/>
        <v>0</v>
      </c>
      <c r="Z42" s="399">
        <f t="shared" si="15"/>
        <v>0</v>
      </c>
      <c r="AA42" s="399">
        <f t="shared" si="16"/>
        <v>0</v>
      </c>
      <c r="AB42" s="399">
        <f t="shared" si="17"/>
        <v>0</v>
      </c>
      <c r="AC42" s="399">
        <f t="shared" si="47"/>
        <v>0</v>
      </c>
      <c r="AD42" s="614"/>
      <c r="AE42" s="399">
        <f t="shared" si="48"/>
        <v>0</v>
      </c>
      <c r="AF42" s="399">
        <f t="shared" si="49"/>
        <v>0</v>
      </c>
      <c r="AG42" s="399">
        <f t="shared" si="50"/>
        <v>0</v>
      </c>
      <c r="AH42" s="399">
        <f t="shared" si="18"/>
        <v>0</v>
      </c>
      <c r="AI42" s="399">
        <f t="shared" si="19"/>
        <v>0</v>
      </c>
      <c r="AJ42" s="399">
        <f t="shared" si="20"/>
        <v>0</v>
      </c>
      <c r="AK42" s="399">
        <f t="shared" si="21"/>
        <v>0</v>
      </c>
      <c r="AL42" s="399">
        <f t="shared" si="22"/>
        <v>0</v>
      </c>
      <c r="AM42" s="399">
        <f t="shared" si="23"/>
        <v>0</v>
      </c>
      <c r="AN42" s="399">
        <f t="shared" si="24"/>
        <v>0</v>
      </c>
      <c r="AO42" s="399">
        <f t="shared" si="25"/>
        <v>0</v>
      </c>
      <c r="AP42" s="399">
        <f t="shared" si="51"/>
        <v>0</v>
      </c>
      <c r="AQ42" s="614"/>
      <c r="AR42" s="399">
        <f t="shared" si="52"/>
        <v>0</v>
      </c>
      <c r="AS42" s="399">
        <f t="shared" si="53"/>
        <v>0</v>
      </c>
      <c r="AT42" s="399">
        <f t="shared" si="54"/>
        <v>0</v>
      </c>
      <c r="AU42" s="399">
        <f t="shared" si="26"/>
        <v>0</v>
      </c>
      <c r="AV42" s="399">
        <f t="shared" si="27"/>
        <v>0</v>
      </c>
      <c r="AW42" s="399">
        <f t="shared" si="28"/>
        <v>0</v>
      </c>
      <c r="AX42" s="399">
        <f t="shared" si="29"/>
        <v>0</v>
      </c>
      <c r="AY42" s="399">
        <f t="shared" si="30"/>
        <v>0</v>
      </c>
      <c r="AZ42" s="399">
        <f t="shared" si="31"/>
        <v>0</v>
      </c>
      <c r="BA42" s="399">
        <f t="shared" si="32"/>
        <v>0</v>
      </c>
      <c r="BB42" s="399">
        <f t="shared" si="33"/>
        <v>0</v>
      </c>
      <c r="BC42" s="399">
        <f t="shared" si="55"/>
        <v>0</v>
      </c>
      <c r="BD42" s="614"/>
      <c r="BE42" s="399">
        <f t="shared" si="56"/>
        <v>0</v>
      </c>
      <c r="BF42" s="399">
        <f t="shared" si="57"/>
        <v>0</v>
      </c>
      <c r="BG42" s="399">
        <f t="shared" si="58"/>
        <v>0</v>
      </c>
      <c r="BH42" s="399">
        <f t="shared" si="34"/>
        <v>0</v>
      </c>
      <c r="BI42" s="399">
        <f t="shared" si="35"/>
        <v>0</v>
      </c>
      <c r="BJ42" s="399">
        <f t="shared" si="36"/>
        <v>0</v>
      </c>
      <c r="BK42" s="399">
        <f t="shared" si="37"/>
        <v>0</v>
      </c>
      <c r="BL42" s="399">
        <f t="shared" si="38"/>
        <v>0</v>
      </c>
      <c r="BM42" s="399">
        <f t="shared" si="39"/>
        <v>0</v>
      </c>
      <c r="BN42" s="399">
        <f t="shared" si="40"/>
        <v>0</v>
      </c>
      <c r="BO42" s="399">
        <f t="shared" si="41"/>
        <v>0</v>
      </c>
      <c r="BP42" s="399">
        <f t="shared" si="59"/>
        <v>0</v>
      </c>
      <c r="BQ42" s="287" t="str">
        <f t="shared" si="8"/>
        <v>Nom Producte/Servei 14</v>
      </c>
    </row>
    <row r="43" spans="2:69" hidden="1">
      <c r="B43" s="162" t="str">
        <f>+OP!B24</f>
        <v>Nom Producte/Servei 15</v>
      </c>
      <c r="C43" s="162" t="str">
        <f t="shared" si="9"/>
        <v/>
      </c>
      <c r="D43" s="709">
        <f t="shared" si="42"/>
        <v>0</v>
      </c>
      <c r="E43" s="159"/>
      <c r="F43" s="399">
        <f t="shared" si="43"/>
        <v>0</v>
      </c>
      <c r="G43" s="399">
        <f t="shared" si="43"/>
        <v>0</v>
      </c>
      <c r="H43" s="399">
        <f t="shared" si="43"/>
        <v>0</v>
      </c>
      <c r="I43" s="399">
        <f t="shared" si="43"/>
        <v>0</v>
      </c>
      <c r="J43" s="399">
        <f t="shared" si="43"/>
        <v>0</v>
      </c>
      <c r="K43" s="399">
        <f t="shared" si="43"/>
        <v>0</v>
      </c>
      <c r="L43" s="399">
        <f t="shared" si="43"/>
        <v>0</v>
      </c>
      <c r="M43" s="399">
        <f t="shared" si="43"/>
        <v>0</v>
      </c>
      <c r="N43" s="399">
        <f t="shared" si="43"/>
        <v>0</v>
      </c>
      <c r="O43" s="399">
        <f t="shared" si="43"/>
        <v>0</v>
      </c>
      <c r="P43" s="399">
        <f t="shared" si="43"/>
        <v>0</v>
      </c>
      <c r="Q43" s="175"/>
      <c r="R43" s="399">
        <f t="shared" si="44"/>
        <v>0</v>
      </c>
      <c r="S43" s="399">
        <f t="shared" si="45"/>
        <v>0</v>
      </c>
      <c r="T43" s="399">
        <f t="shared" si="46"/>
        <v>0</v>
      </c>
      <c r="U43" s="399">
        <f t="shared" si="10"/>
        <v>0</v>
      </c>
      <c r="V43" s="399">
        <f t="shared" si="11"/>
        <v>0</v>
      </c>
      <c r="W43" s="399">
        <f t="shared" si="12"/>
        <v>0</v>
      </c>
      <c r="X43" s="399">
        <f t="shared" si="13"/>
        <v>0</v>
      </c>
      <c r="Y43" s="399">
        <f t="shared" si="14"/>
        <v>0</v>
      </c>
      <c r="Z43" s="399">
        <f t="shared" si="15"/>
        <v>0</v>
      </c>
      <c r="AA43" s="399">
        <f t="shared" si="16"/>
        <v>0</v>
      </c>
      <c r="AB43" s="399">
        <f t="shared" si="17"/>
        <v>0</v>
      </c>
      <c r="AC43" s="399">
        <f t="shared" si="47"/>
        <v>0</v>
      </c>
      <c r="AD43" s="614"/>
      <c r="AE43" s="399">
        <f t="shared" si="48"/>
        <v>0</v>
      </c>
      <c r="AF43" s="399">
        <f t="shared" si="49"/>
        <v>0</v>
      </c>
      <c r="AG43" s="399">
        <f t="shared" si="50"/>
        <v>0</v>
      </c>
      <c r="AH43" s="399">
        <f t="shared" si="18"/>
        <v>0</v>
      </c>
      <c r="AI43" s="399">
        <f t="shared" si="19"/>
        <v>0</v>
      </c>
      <c r="AJ43" s="399">
        <f t="shared" si="20"/>
        <v>0</v>
      </c>
      <c r="AK43" s="399">
        <f t="shared" si="21"/>
        <v>0</v>
      </c>
      <c r="AL43" s="399">
        <f t="shared" si="22"/>
        <v>0</v>
      </c>
      <c r="AM43" s="399">
        <f t="shared" si="23"/>
        <v>0</v>
      </c>
      <c r="AN43" s="399">
        <f t="shared" si="24"/>
        <v>0</v>
      </c>
      <c r="AO43" s="399">
        <f t="shared" si="25"/>
        <v>0</v>
      </c>
      <c r="AP43" s="399">
        <f t="shared" si="51"/>
        <v>0</v>
      </c>
      <c r="AQ43" s="614"/>
      <c r="AR43" s="399">
        <f t="shared" si="52"/>
        <v>0</v>
      </c>
      <c r="AS43" s="399">
        <f t="shared" si="53"/>
        <v>0</v>
      </c>
      <c r="AT43" s="399">
        <f t="shared" si="54"/>
        <v>0</v>
      </c>
      <c r="AU43" s="399">
        <f t="shared" si="26"/>
        <v>0</v>
      </c>
      <c r="AV43" s="399">
        <f t="shared" si="27"/>
        <v>0</v>
      </c>
      <c r="AW43" s="399">
        <f t="shared" si="28"/>
        <v>0</v>
      </c>
      <c r="AX43" s="399">
        <f t="shared" si="29"/>
        <v>0</v>
      </c>
      <c r="AY43" s="399">
        <f t="shared" si="30"/>
        <v>0</v>
      </c>
      <c r="AZ43" s="399">
        <f t="shared" si="31"/>
        <v>0</v>
      </c>
      <c r="BA43" s="399">
        <f t="shared" si="32"/>
        <v>0</v>
      </c>
      <c r="BB43" s="399">
        <f t="shared" si="33"/>
        <v>0</v>
      </c>
      <c r="BC43" s="399">
        <f t="shared" si="55"/>
        <v>0</v>
      </c>
      <c r="BD43" s="614"/>
      <c r="BE43" s="399">
        <f t="shared" si="56"/>
        <v>0</v>
      </c>
      <c r="BF43" s="399">
        <f t="shared" si="57"/>
        <v>0</v>
      </c>
      <c r="BG43" s="399">
        <f t="shared" si="58"/>
        <v>0</v>
      </c>
      <c r="BH43" s="399">
        <f t="shared" si="34"/>
        <v>0</v>
      </c>
      <c r="BI43" s="399">
        <f t="shared" si="35"/>
        <v>0</v>
      </c>
      <c r="BJ43" s="399">
        <f t="shared" si="36"/>
        <v>0</v>
      </c>
      <c r="BK43" s="399">
        <f t="shared" si="37"/>
        <v>0</v>
      </c>
      <c r="BL43" s="399">
        <f t="shared" si="38"/>
        <v>0</v>
      </c>
      <c r="BM43" s="399">
        <f t="shared" si="39"/>
        <v>0</v>
      </c>
      <c r="BN43" s="399">
        <f t="shared" si="40"/>
        <v>0</v>
      </c>
      <c r="BO43" s="399">
        <f t="shared" si="41"/>
        <v>0</v>
      </c>
      <c r="BP43" s="399">
        <f t="shared" si="59"/>
        <v>0</v>
      </c>
      <c r="BQ43" s="287" t="str">
        <f t="shared" si="8"/>
        <v>Nom Producte/Servei 15</v>
      </c>
    </row>
    <row r="44" spans="2:69">
      <c r="B44" s="160" t="s">
        <v>13</v>
      </c>
      <c r="C44" s="157"/>
      <c r="D44" s="157">
        <f>SUM(D29:D43)</f>
        <v>500</v>
      </c>
      <c r="E44" s="157">
        <f t="shared" ref="E44:P44" si="60">SUM(E29:E43)</f>
        <v>0</v>
      </c>
      <c r="F44" s="157">
        <f t="shared" si="60"/>
        <v>0</v>
      </c>
      <c r="G44" s="157">
        <f t="shared" si="60"/>
        <v>0</v>
      </c>
      <c r="H44" s="157">
        <f t="shared" si="60"/>
        <v>200</v>
      </c>
      <c r="I44" s="157">
        <f t="shared" si="60"/>
        <v>0</v>
      </c>
      <c r="J44" s="157">
        <f t="shared" si="60"/>
        <v>0</v>
      </c>
      <c r="K44" s="157">
        <f t="shared" si="60"/>
        <v>200</v>
      </c>
      <c r="L44" s="157">
        <f t="shared" si="60"/>
        <v>0</v>
      </c>
      <c r="M44" s="157">
        <f t="shared" si="60"/>
        <v>0</v>
      </c>
      <c r="N44" s="157">
        <f t="shared" si="60"/>
        <v>200</v>
      </c>
      <c r="O44" s="157">
        <f t="shared" si="60"/>
        <v>0</v>
      </c>
      <c r="P44" s="204">
        <f t="shared" si="60"/>
        <v>0</v>
      </c>
      <c r="Q44" s="205"/>
      <c r="R44" s="157">
        <f t="shared" ref="R44:AC44" si="61">SUM(R29:R43)</f>
        <v>0</v>
      </c>
      <c r="S44" s="157">
        <f t="shared" si="61"/>
        <v>0</v>
      </c>
      <c r="T44" s="157">
        <f t="shared" si="61"/>
        <v>0</v>
      </c>
      <c r="U44" s="157">
        <f t="shared" si="61"/>
        <v>0</v>
      </c>
      <c r="V44" s="157">
        <f t="shared" si="61"/>
        <v>0</v>
      </c>
      <c r="W44" s="157">
        <f t="shared" si="61"/>
        <v>0</v>
      </c>
      <c r="X44" s="157">
        <f t="shared" si="61"/>
        <v>0</v>
      </c>
      <c r="Y44" s="157">
        <f t="shared" si="61"/>
        <v>0</v>
      </c>
      <c r="Z44" s="157">
        <f t="shared" si="61"/>
        <v>0</v>
      </c>
      <c r="AA44" s="157">
        <f t="shared" si="61"/>
        <v>0</v>
      </c>
      <c r="AB44" s="157">
        <f t="shared" si="61"/>
        <v>0</v>
      </c>
      <c r="AC44" s="204">
        <f t="shared" si="61"/>
        <v>0</v>
      </c>
      <c r="AD44" s="122"/>
      <c r="AE44" s="157">
        <f t="shared" ref="AE44:AP44" si="62">SUM(AE29:AE43)</f>
        <v>0</v>
      </c>
      <c r="AF44" s="157">
        <f t="shared" si="62"/>
        <v>0</v>
      </c>
      <c r="AG44" s="157">
        <f t="shared" si="62"/>
        <v>0</v>
      </c>
      <c r="AH44" s="157">
        <f t="shared" si="62"/>
        <v>0</v>
      </c>
      <c r="AI44" s="157">
        <f t="shared" si="62"/>
        <v>0</v>
      </c>
      <c r="AJ44" s="157">
        <f t="shared" si="62"/>
        <v>0</v>
      </c>
      <c r="AK44" s="157">
        <f t="shared" si="62"/>
        <v>0</v>
      </c>
      <c r="AL44" s="157">
        <f t="shared" si="62"/>
        <v>0</v>
      </c>
      <c r="AM44" s="157">
        <f t="shared" si="62"/>
        <v>0</v>
      </c>
      <c r="AN44" s="157">
        <f t="shared" si="62"/>
        <v>0</v>
      </c>
      <c r="AO44" s="157">
        <f t="shared" si="62"/>
        <v>0</v>
      </c>
      <c r="AP44" s="204">
        <f t="shared" si="62"/>
        <v>0</v>
      </c>
      <c r="AQ44" s="122"/>
      <c r="AR44" s="157">
        <f t="shared" ref="AR44:BC44" si="63">SUM(AR29:AR43)</f>
        <v>0</v>
      </c>
      <c r="AS44" s="157">
        <f t="shared" si="63"/>
        <v>0</v>
      </c>
      <c r="AT44" s="157">
        <f t="shared" si="63"/>
        <v>0</v>
      </c>
      <c r="AU44" s="157">
        <f t="shared" si="63"/>
        <v>0</v>
      </c>
      <c r="AV44" s="157">
        <f t="shared" si="63"/>
        <v>0</v>
      </c>
      <c r="AW44" s="157">
        <f t="shared" si="63"/>
        <v>0</v>
      </c>
      <c r="AX44" s="157">
        <f t="shared" si="63"/>
        <v>0</v>
      </c>
      <c r="AY44" s="157">
        <f t="shared" si="63"/>
        <v>0</v>
      </c>
      <c r="AZ44" s="157">
        <f t="shared" si="63"/>
        <v>0</v>
      </c>
      <c r="BA44" s="157">
        <f t="shared" si="63"/>
        <v>0</v>
      </c>
      <c r="BB44" s="157">
        <f t="shared" si="63"/>
        <v>0</v>
      </c>
      <c r="BC44" s="204">
        <f t="shared" si="63"/>
        <v>0</v>
      </c>
      <c r="BD44" s="122"/>
      <c r="BE44" s="157">
        <f t="shared" ref="BE44:BP44" si="64">SUM(BE29:BE43)</f>
        <v>0</v>
      </c>
      <c r="BF44" s="157">
        <f t="shared" si="64"/>
        <v>0</v>
      </c>
      <c r="BG44" s="157">
        <f t="shared" si="64"/>
        <v>0</v>
      </c>
      <c r="BH44" s="157">
        <f t="shared" si="64"/>
        <v>0</v>
      </c>
      <c r="BI44" s="157">
        <f t="shared" si="64"/>
        <v>0</v>
      </c>
      <c r="BJ44" s="157">
        <f t="shared" si="64"/>
        <v>0</v>
      </c>
      <c r="BK44" s="157">
        <f t="shared" si="64"/>
        <v>0</v>
      </c>
      <c r="BL44" s="157">
        <f t="shared" si="64"/>
        <v>0</v>
      </c>
      <c r="BM44" s="157">
        <f t="shared" si="64"/>
        <v>0</v>
      </c>
      <c r="BN44" s="157">
        <f t="shared" si="64"/>
        <v>0</v>
      </c>
      <c r="BO44" s="157">
        <f t="shared" si="64"/>
        <v>0</v>
      </c>
      <c r="BP44" s="204">
        <f t="shared" si="64"/>
        <v>0</v>
      </c>
      <c r="BQ44" s="288" t="str">
        <f t="shared" si="8"/>
        <v>TOTAL</v>
      </c>
    </row>
    <row r="45" spans="2:69">
      <c r="B45" s="140"/>
      <c r="C45" s="147"/>
      <c r="E45" s="140"/>
      <c r="F45" s="140"/>
      <c r="G45" s="140"/>
      <c r="H45" s="129"/>
      <c r="I45" s="129"/>
      <c r="J45" s="129"/>
      <c r="K45" s="129"/>
      <c r="L45" s="129"/>
      <c r="Q45" s="124"/>
      <c r="R45" s="122"/>
      <c r="S45" s="122"/>
      <c r="T45" s="122"/>
      <c r="U45" s="122"/>
      <c r="V45" s="122"/>
      <c r="W45" s="122"/>
      <c r="X45" s="122"/>
      <c r="Y45" s="122"/>
      <c r="Z45" s="122"/>
      <c r="AA45" s="122"/>
      <c r="AB45" s="122"/>
      <c r="AC45" s="122"/>
      <c r="AD45" s="122"/>
      <c r="AE45" s="122"/>
      <c r="AF45" s="122"/>
      <c r="AG45" s="122"/>
      <c r="AH45" s="122"/>
      <c r="AI45" s="122"/>
      <c r="AJ45" s="122"/>
      <c r="AK45" s="122"/>
      <c r="AL45" s="122"/>
      <c r="AM45" s="122"/>
      <c r="AN45" s="122"/>
      <c r="AO45" s="122"/>
      <c r="AP45" s="122"/>
      <c r="AQ45" s="122"/>
      <c r="AR45" s="122"/>
      <c r="AS45" s="122"/>
      <c r="AT45" s="122"/>
      <c r="AU45" s="122"/>
      <c r="AV45" s="122"/>
      <c r="AW45" s="122"/>
      <c r="AX45" s="122"/>
      <c r="AY45" s="122"/>
      <c r="AZ45" s="122"/>
      <c r="BA45" s="122"/>
      <c r="BB45" s="122"/>
      <c r="BC45" s="122"/>
      <c r="BD45" s="122"/>
      <c r="BE45" s="122"/>
      <c r="BF45" s="122"/>
      <c r="BG45" s="122"/>
      <c r="BH45" s="122"/>
      <c r="BI45" s="122"/>
      <c r="BJ45" s="122"/>
      <c r="BK45" s="122"/>
      <c r="BL45" s="122"/>
      <c r="BM45" s="122"/>
      <c r="BN45" s="122"/>
      <c r="BO45" s="122"/>
      <c r="BP45" s="122"/>
      <c r="BQ45" s="140"/>
    </row>
    <row r="46" spans="2:69">
      <c r="B46" s="557" t="str">
        <f>+IF(Home!$C$5=NT!$A$2,MI!$B$111,IF(Home!$C$5=NT!$A$3,MI!$C$111,IF(Home!$C$5=NT!$A$4,MI!$D$111,)))</f>
        <v>VENDES</v>
      </c>
      <c r="C46" s="558" t="str">
        <f>+IF(Home!$C$5=NT!$A$2,MI!$B$114,IF(Home!$C$5=NT!$A$3,MI!$C$114,IF(Home!$C$5=NT!$A$4,MI!$D$114,)))</f>
        <v>TIPUS</v>
      </c>
      <c r="D46" s="558"/>
      <c r="E46" s="155">
        <f>+E28</f>
        <v>40909</v>
      </c>
      <c r="F46" s="155">
        <f t="shared" ref="F46:P46" si="65">EDATE(E46,1)</f>
        <v>40940</v>
      </c>
      <c r="G46" s="155">
        <f t="shared" si="65"/>
        <v>40969</v>
      </c>
      <c r="H46" s="155">
        <f t="shared" si="65"/>
        <v>41000</v>
      </c>
      <c r="I46" s="155">
        <f t="shared" si="65"/>
        <v>41030</v>
      </c>
      <c r="J46" s="155">
        <f t="shared" si="65"/>
        <v>41061</v>
      </c>
      <c r="K46" s="155">
        <f t="shared" si="65"/>
        <v>41091</v>
      </c>
      <c r="L46" s="155">
        <f t="shared" si="65"/>
        <v>41122</v>
      </c>
      <c r="M46" s="155">
        <f t="shared" si="65"/>
        <v>41153</v>
      </c>
      <c r="N46" s="155">
        <f t="shared" si="65"/>
        <v>41183</v>
      </c>
      <c r="O46" s="155">
        <f t="shared" si="65"/>
        <v>41214</v>
      </c>
      <c r="P46" s="193">
        <f t="shared" si="65"/>
        <v>41244</v>
      </c>
      <c r="Q46" s="201"/>
      <c r="R46" s="155">
        <f>EDATE(P46,1)</f>
        <v>41275</v>
      </c>
      <c r="S46" s="155">
        <f t="shared" ref="S46:AC46" si="66">EDATE(R46,1)</f>
        <v>41306</v>
      </c>
      <c r="T46" s="155">
        <f t="shared" si="66"/>
        <v>41334</v>
      </c>
      <c r="U46" s="155">
        <f t="shared" si="66"/>
        <v>41365</v>
      </c>
      <c r="V46" s="155">
        <f t="shared" si="66"/>
        <v>41395</v>
      </c>
      <c r="W46" s="155">
        <f t="shared" si="66"/>
        <v>41426</v>
      </c>
      <c r="X46" s="155">
        <f t="shared" si="66"/>
        <v>41456</v>
      </c>
      <c r="Y46" s="155">
        <f t="shared" si="66"/>
        <v>41487</v>
      </c>
      <c r="Z46" s="155">
        <f t="shared" si="66"/>
        <v>41518</v>
      </c>
      <c r="AA46" s="155">
        <f t="shared" si="66"/>
        <v>41548</v>
      </c>
      <c r="AB46" s="155">
        <f t="shared" si="66"/>
        <v>41579</v>
      </c>
      <c r="AC46" s="193">
        <f t="shared" si="66"/>
        <v>41609</v>
      </c>
      <c r="AE46" s="155">
        <f>EDATE(AC46,1)</f>
        <v>41640</v>
      </c>
      <c r="AF46" s="155">
        <f t="shared" ref="AF46:AP46" si="67">EDATE(AE46,1)</f>
        <v>41671</v>
      </c>
      <c r="AG46" s="155">
        <f t="shared" si="67"/>
        <v>41699</v>
      </c>
      <c r="AH46" s="155">
        <f t="shared" si="67"/>
        <v>41730</v>
      </c>
      <c r="AI46" s="155">
        <f t="shared" si="67"/>
        <v>41760</v>
      </c>
      <c r="AJ46" s="155">
        <f t="shared" si="67"/>
        <v>41791</v>
      </c>
      <c r="AK46" s="155">
        <f t="shared" si="67"/>
        <v>41821</v>
      </c>
      <c r="AL46" s="155">
        <f t="shared" si="67"/>
        <v>41852</v>
      </c>
      <c r="AM46" s="155">
        <f t="shared" si="67"/>
        <v>41883</v>
      </c>
      <c r="AN46" s="155">
        <f t="shared" si="67"/>
        <v>41913</v>
      </c>
      <c r="AO46" s="155">
        <f t="shared" si="67"/>
        <v>41944</v>
      </c>
      <c r="AP46" s="193">
        <f t="shared" si="67"/>
        <v>41974</v>
      </c>
      <c r="AR46" s="155">
        <f>EDATE(AP46,1)</f>
        <v>42005</v>
      </c>
      <c r="AS46" s="155">
        <f t="shared" ref="AS46:BC46" si="68">EDATE(AR46,1)</f>
        <v>42036</v>
      </c>
      <c r="AT46" s="155">
        <f t="shared" si="68"/>
        <v>42064</v>
      </c>
      <c r="AU46" s="155">
        <f t="shared" si="68"/>
        <v>42095</v>
      </c>
      <c r="AV46" s="155">
        <f t="shared" si="68"/>
        <v>42125</v>
      </c>
      <c r="AW46" s="155">
        <f t="shared" si="68"/>
        <v>42156</v>
      </c>
      <c r="AX46" s="155">
        <f t="shared" si="68"/>
        <v>42186</v>
      </c>
      <c r="AY46" s="155">
        <f t="shared" si="68"/>
        <v>42217</v>
      </c>
      <c r="AZ46" s="155">
        <f t="shared" si="68"/>
        <v>42248</v>
      </c>
      <c r="BA46" s="155">
        <f t="shared" si="68"/>
        <v>42278</v>
      </c>
      <c r="BB46" s="155">
        <f t="shared" si="68"/>
        <v>42309</v>
      </c>
      <c r="BC46" s="193">
        <f t="shared" si="68"/>
        <v>42339</v>
      </c>
      <c r="BE46" s="155">
        <f>EDATE(BC46,1)</f>
        <v>42370</v>
      </c>
      <c r="BF46" s="155">
        <f t="shared" ref="BF46:BP46" si="69">EDATE(BE46,1)</f>
        <v>42401</v>
      </c>
      <c r="BG46" s="155">
        <f t="shared" si="69"/>
        <v>42430</v>
      </c>
      <c r="BH46" s="155">
        <f t="shared" si="69"/>
        <v>42461</v>
      </c>
      <c r="BI46" s="155">
        <f t="shared" si="69"/>
        <v>42491</v>
      </c>
      <c r="BJ46" s="155">
        <f t="shared" si="69"/>
        <v>42522</v>
      </c>
      <c r="BK46" s="155">
        <f t="shared" si="69"/>
        <v>42552</v>
      </c>
      <c r="BL46" s="155">
        <f t="shared" si="69"/>
        <v>42583</v>
      </c>
      <c r="BM46" s="155">
        <f t="shared" si="69"/>
        <v>42614</v>
      </c>
      <c r="BN46" s="155">
        <f t="shared" si="69"/>
        <v>42644</v>
      </c>
      <c r="BO46" s="155">
        <f t="shared" si="69"/>
        <v>42675</v>
      </c>
      <c r="BP46" s="193">
        <f t="shared" si="69"/>
        <v>42705</v>
      </c>
      <c r="BQ46" s="286" t="str">
        <f t="shared" ref="BQ46:BQ62" si="70">+B46</f>
        <v>VENDES</v>
      </c>
    </row>
    <row r="47" spans="2:69">
      <c r="B47" s="162" t="str">
        <f t="shared" ref="B47:C61" si="71">+B29</f>
        <v>Envasos reutilitzables</v>
      </c>
      <c r="C47" s="162" t="str">
        <f>+C29</f>
        <v>Producte</v>
      </c>
      <c r="D47" s="234"/>
      <c r="E47" s="758">
        <v>50</v>
      </c>
      <c r="F47" s="760">
        <v>100</v>
      </c>
      <c r="G47" s="760">
        <f t="shared" ref="G47:O48" si="72">+F47</f>
        <v>100</v>
      </c>
      <c r="H47" s="760">
        <f t="shared" si="72"/>
        <v>100</v>
      </c>
      <c r="I47" s="760">
        <f t="shared" si="72"/>
        <v>100</v>
      </c>
      <c r="J47" s="760">
        <f t="shared" si="72"/>
        <v>100</v>
      </c>
      <c r="K47" s="760">
        <f t="shared" si="72"/>
        <v>100</v>
      </c>
      <c r="L47" s="760">
        <f t="shared" si="72"/>
        <v>100</v>
      </c>
      <c r="M47" s="760">
        <v>50</v>
      </c>
      <c r="N47" s="760">
        <v>50</v>
      </c>
      <c r="O47" s="760">
        <v>40</v>
      </c>
      <c r="P47" s="760">
        <v>30</v>
      </c>
      <c r="Q47" s="175"/>
      <c r="R47" s="760">
        <v>20</v>
      </c>
      <c r="S47" s="760">
        <f>+R47</f>
        <v>20</v>
      </c>
      <c r="T47" s="760">
        <v>10</v>
      </c>
      <c r="U47" s="760">
        <f t="shared" ref="U47:V48" si="73">+T47</f>
        <v>10</v>
      </c>
      <c r="V47" s="760">
        <v>5</v>
      </c>
      <c r="W47" s="760">
        <f t="shared" ref="W47:AC48" si="74">+V47</f>
        <v>5</v>
      </c>
      <c r="X47" s="760">
        <f t="shared" si="74"/>
        <v>5</v>
      </c>
      <c r="Y47" s="760">
        <f t="shared" si="74"/>
        <v>5</v>
      </c>
      <c r="Z47" s="760">
        <f t="shared" si="74"/>
        <v>5</v>
      </c>
      <c r="AA47" s="760">
        <f t="shared" si="74"/>
        <v>5</v>
      </c>
      <c r="AB47" s="760">
        <f t="shared" si="74"/>
        <v>5</v>
      </c>
      <c r="AC47" s="760">
        <f>+AB47</f>
        <v>5</v>
      </c>
      <c r="AD47" s="614"/>
      <c r="AE47" s="760">
        <f>+AC47</f>
        <v>5</v>
      </c>
      <c r="AF47" s="760">
        <f>+AE47</f>
        <v>5</v>
      </c>
      <c r="AG47" s="760">
        <f>+AF47</f>
        <v>5</v>
      </c>
      <c r="AH47" s="760">
        <f t="shared" ref="AH47:AP48" si="75">+AG47</f>
        <v>5</v>
      </c>
      <c r="AI47" s="760">
        <f t="shared" si="75"/>
        <v>5</v>
      </c>
      <c r="AJ47" s="760">
        <f t="shared" si="75"/>
        <v>5</v>
      </c>
      <c r="AK47" s="760">
        <f t="shared" si="75"/>
        <v>5</v>
      </c>
      <c r="AL47" s="760">
        <f t="shared" si="75"/>
        <v>5</v>
      </c>
      <c r="AM47" s="760">
        <f t="shared" si="75"/>
        <v>5</v>
      </c>
      <c r="AN47" s="760">
        <f t="shared" si="75"/>
        <v>5</v>
      </c>
      <c r="AO47" s="760">
        <f t="shared" si="75"/>
        <v>5</v>
      </c>
      <c r="AP47" s="760">
        <f>+AO47</f>
        <v>5</v>
      </c>
      <c r="AQ47" s="614"/>
      <c r="AR47" s="399">
        <f>+AP47</f>
        <v>5</v>
      </c>
      <c r="AS47" s="399">
        <f>+AR47</f>
        <v>5</v>
      </c>
      <c r="AT47" s="399">
        <f>+AS47</f>
        <v>5</v>
      </c>
      <c r="AU47" s="399">
        <f t="shared" ref="AU47:AU61" si="76">+AT47</f>
        <v>5</v>
      </c>
      <c r="AV47" s="399">
        <f t="shared" ref="AV47:AV61" si="77">+AU47</f>
        <v>5</v>
      </c>
      <c r="AW47" s="399">
        <f t="shared" ref="AW47:AW61" si="78">+AV47</f>
        <v>5</v>
      </c>
      <c r="AX47" s="399">
        <f t="shared" ref="AX47:AX61" si="79">+AW47</f>
        <v>5</v>
      </c>
      <c r="AY47" s="399">
        <f t="shared" ref="AY47:AY61" si="80">+AX47</f>
        <v>5</v>
      </c>
      <c r="AZ47" s="399">
        <f t="shared" ref="AZ47:AZ61" si="81">+AY47</f>
        <v>5</v>
      </c>
      <c r="BA47" s="399">
        <f t="shared" ref="BA47:BA61" si="82">+AZ47</f>
        <v>5</v>
      </c>
      <c r="BB47" s="399">
        <f t="shared" ref="BB47:BB61" si="83">+BA47</f>
        <v>5</v>
      </c>
      <c r="BC47" s="399">
        <f>+BB47</f>
        <v>5</v>
      </c>
      <c r="BD47" s="614"/>
      <c r="BE47" s="399">
        <f>+BC47</f>
        <v>5</v>
      </c>
      <c r="BF47" s="399">
        <f>+BE47</f>
        <v>5</v>
      </c>
      <c r="BG47" s="399">
        <f>+BF47</f>
        <v>5</v>
      </c>
      <c r="BH47" s="399">
        <f t="shared" ref="BH47:BH61" si="84">+BG47</f>
        <v>5</v>
      </c>
      <c r="BI47" s="399">
        <f t="shared" ref="BI47:BI61" si="85">+BH47</f>
        <v>5</v>
      </c>
      <c r="BJ47" s="399">
        <f t="shared" ref="BJ47:BJ61" si="86">+BI47</f>
        <v>5</v>
      </c>
      <c r="BK47" s="399">
        <f t="shared" ref="BK47:BK61" si="87">+BJ47</f>
        <v>5</v>
      </c>
      <c r="BL47" s="399">
        <f t="shared" ref="BL47:BL61" si="88">+BK47</f>
        <v>5</v>
      </c>
      <c r="BM47" s="399">
        <f t="shared" ref="BM47:BM61" si="89">+BL47</f>
        <v>5</v>
      </c>
      <c r="BN47" s="399">
        <f t="shared" ref="BN47:BN61" si="90">+BM47</f>
        <v>5</v>
      </c>
      <c r="BO47" s="399">
        <f t="shared" ref="BO47:BO61" si="91">+BN47</f>
        <v>5</v>
      </c>
      <c r="BP47" s="399">
        <f>+BO47</f>
        <v>5</v>
      </c>
      <c r="BQ47" s="287" t="str">
        <f t="shared" si="70"/>
        <v>Envasos reutilitzables</v>
      </c>
    </row>
    <row r="48" spans="2:69">
      <c r="B48" s="162" t="str">
        <f t="shared" si="71"/>
        <v>Vendes per entregues</v>
      </c>
      <c r="C48" s="162" t="str">
        <f t="shared" si="71"/>
        <v>Servei</v>
      </c>
      <c r="D48" s="234"/>
      <c r="E48" s="758">
        <v>200</v>
      </c>
      <c r="F48" s="760">
        <v>500</v>
      </c>
      <c r="G48" s="760">
        <v>1000</v>
      </c>
      <c r="H48" s="760">
        <v>1500</v>
      </c>
      <c r="I48" s="760">
        <v>2000</v>
      </c>
      <c r="J48" s="760">
        <v>2500</v>
      </c>
      <c r="K48" s="760">
        <v>7300</v>
      </c>
      <c r="L48" s="760">
        <v>7300</v>
      </c>
      <c r="M48" s="760">
        <v>7300</v>
      </c>
      <c r="N48" s="760">
        <v>7300</v>
      </c>
      <c r="O48" s="760">
        <v>7300</v>
      </c>
      <c r="P48" s="760">
        <v>7300</v>
      </c>
      <c r="Q48" s="175"/>
      <c r="R48" s="760">
        <v>7300</v>
      </c>
      <c r="S48" s="760">
        <v>7300</v>
      </c>
      <c r="T48" s="760">
        <v>7300</v>
      </c>
      <c r="U48" s="760">
        <v>8000</v>
      </c>
      <c r="V48" s="760">
        <v>8000</v>
      </c>
      <c r="W48" s="760">
        <v>8000</v>
      </c>
      <c r="X48" s="760">
        <v>8000</v>
      </c>
      <c r="Y48" s="760">
        <v>8000</v>
      </c>
      <c r="Z48" s="760">
        <v>8000</v>
      </c>
      <c r="AA48" s="760">
        <v>8000</v>
      </c>
      <c r="AB48" s="760">
        <v>8000</v>
      </c>
      <c r="AC48" s="760">
        <v>8000</v>
      </c>
      <c r="AD48" s="614"/>
      <c r="AE48" s="760">
        <f t="shared" ref="AE48" si="92">+AC48</f>
        <v>8000</v>
      </c>
      <c r="AF48" s="760">
        <f t="shared" ref="AF48:AG48" si="93">+AE48</f>
        <v>8000</v>
      </c>
      <c r="AG48" s="760">
        <f t="shared" si="93"/>
        <v>8000</v>
      </c>
      <c r="AH48" s="760">
        <f t="shared" si="75"/>
        <v>8000</v>
      </c>
      <c r="AI48" s="760">
        <f t="shared" si="75"/>
        <v>8000</v>
      </c>
      <c r="AJ48" s="760">
        <f t="shared" si="75"/>
        <v>8000</v>
      </c>
      <c r="AK48" s="760">
        <f t="shared" si="75"/>
        <v>8000</v>
      </c>
      <c r="AL48" s="760">
        <f t="shared" si="75"/>
        <v>8000</v>
      </c>
      <c r="AM48" s="760">
        <f t="shared" si="75"/>
        <v>8000</v>
      </c>
      <c r="AN48" s="760">
        <f t="shared" si="75"/>
        <v>8000</v>
      </c>
      <c r="AO48" s="760">
        <f t="shared" si="75"/>
        <v>8000</v>
      </c>
      <c r="AP48" s="760">
        <f t="shared" si="75"/>
        <v>8000</v>
      </c>
      <c r="AQ48" s="614"/>
      <c r="AR48" s="399">
        <f t="shared" ref="AR48:AR61" si="94">+AP48</f>
        <v>8000</v>
      </c>
      <c r="AS48" s="399">
        <f t="shared" ref="AS48:AS61" si="95">+AR48</f>
        <v>8000</v>
      </c>
      <c r="AT48" s="399">
        <f t="shared" ref="AT48:AT61" si="96">+AS48</f>
        <v>8000</v>
      </c>
      <c r="AU48" s="399">
        <f t="shared" si="76"/>
        <v>8000</v>
      </c>
      <c r="AV48" s="399">
        <f t="shared" si="77"/>
        <v>8000</v>
      </c>
      <c r="AW48" s="399">
        <f t="shared" si="78"/>
        <v>8000</v>
      </c>
      <c r="AX48" s="399">
        <f t="shared" si="79"/>
        <v>8000</v>
      </c>
      <c r="AY48" s="399">
        <f t="shared" si="80"/>
        <v>8000</v>
      </c>
      <c r="AZ48" s="399">
        <f t="shared" si="81"/>
        <v>8000</v>
      </c>
      <c r="BA48" s="399">
        <f t="shared" si="82"/>
        <v>8000</v>
      </c>
      <c r="BB48" s="399">
        <f t="shared" si="83"/>
        <v>8000</v>
      </c>
      <c r="BC48" s="399">
        <f t="shared" ref="BC48:BC61" si="97">+BB48</f>
        <v>8000</v>
      </c>
      <c r="BD48" s="614"/>
      <c r="BE48" s="399">
        <f t="shared" ref="BE48:BE61" si="98">+BC48</f>
        <v>8000</v>
      </c>
      <c r="BF48" s="399">
        <f t="shared" ref="BF48:BF61" si="99">+BE48</f>
        <v>8000</v>
      </c>
      <c r="BG48" s="399">
        <f t="shared" ref="BG48:BG61" si="100">+BF48</f>
        <v>8000</v>
      </c>
      <c r="BH48" s="399">
        <f t="shared" si="84"/>
        <v>8000</v>
      </c>
      <c r="BI48" s="399">
        <f t="shared" si="85"/>
        <v>8000</v>
      </c>
      <c r="BJ48" s="399">
        <f t="shared" si="86"/>
        <v>8000</v>
      </c>
      <c r="BK48" s="399">
        <f t="shared" si="87"/>
        <v>8000</v>
      </c>
      <c r="BL48" s="399">
        <f t="shared" si="88"/>
        <v>8000</v>
      </c>
      <c r="BM48" s="399">
        <f t="shared" si="89"/>
        <v>8000</v>
      </c>
      <c r="BN48" s="399">
        <f t="shared" si="90"/>
        <v>8000</v>
      </c>
      <c r="BO48" s="399">
        <f t="shared" si="91"/>
        <v>8000</v>
      </c>
      <c r="BP48" s="399">
        <f t="shared" ref="BP48:BP61" si="101">+BO48</f>
        <v>8000</v>
      </c>
      <c r="BQ48" s="287" t="str">
        <f t="shared" si="70"/>
        <v>Vendes per entregues</v>
      </c>
    </row>
    <row r="49" spans="2:69">
      <c r="B49" s="162" t="str">
        <f t="shared" si="71"/>
        <v>Anuncis locals</v>
      </c>
      <c r="C49" s="162" t="str">
        <f t="shared" si="71"/>
        <v>Servei</v>
      </c>
      <c r="D49" s="234"/>
      <c r="E49" s="159">
        <v>2</v>
      </c>
      <c r="F49" s="399">
        <v>10</v>
      </c>
      <c r="G49" s="399">
        <v>20</v>
      </c>
      <c r="H49" s="399">
        <f t="shared" ref="F49:O49" si="102">+G49</f>
        <v>20</v>
      </c>
      <c r="I49" s="399">
        <v>20</v>
      </c>
      <c r="J49" s="399">
        <f t="shared" si="102"/>
        <v>20</v>
      </c>
      <c r="K49" s="399">
        <f t="shared" si="102"/>
        <v>20</v>
      </c>
      <c r="L49" s="399">
        <f t="shared" si="102"/>
        <v>20</v>
      </c>
      <c r="M49" s="399">
        <f t="shared" si="102"/>
        <v>20</v>
      </c>
      <c r="N49" s="399">
        <f t="shared" si="102"/>
        <v>20</v>
      </c>
      <c r="O49" s="399">
        <f t="shared" si="102"/>
        <v>20</v>
      </c>
      <c r="P49" s="399">
        <v>20</v>
      </c>
      <c r="Q49" s="175"/>
      <c r="R49" s="399">
        <v>20</v>
      </c>
      <c r="S49" s="399">
        <v>20</v>
      </c>
      <c r="T49" s="399">
        <v>20</v>
      </c>
      <c r="U49" s="399">
        <v>20</v>
      </c>
      <c r="V49" s="399">
        <v>20</v>
      </c>
      <c r="W49" s="399">
        <v>20</v>
      </c>
      <c r="X49" s="399">
        <v>20</v>
      </c>
      <c r="Y49" s="399">
        <v>20</v>
      </c>
      <c r="Z49" s="399">
        <v>20</v>
      </c>
      <c r="AA49" s="399">
        <v>20</v>
      </c>
      <c r="AB49" s="399">
        <v>20</v>
      </c>
      <c r="AC49" s="399">
        <v>20</v>
      </c>
      <c r="AD49" s="614"/>
      <c r="AE49" s="399">
        <v>20</v>
      </c>
      <c r="AF49" s="399">
        <v>20</v>
      </c>
      <c r="AG49" s="399">
        <v>20</v>
      </c>
      <c r="AH49" s="399">
        <v>20</v>
      </c>
      <c r="AI49" s="399">
        <v>20</v>
      </c>
      <c r="AJ49" s="399">
        <v>20</v>
      </c>
      <c r="AK49" s="399">
        <v>20</v>
      </c>
      <c r="AL49" s="399">
        <v>20</v>
      </c>
      <c r="AM49" s="399">
        <v>20</v>
      </c>
      <c r="AN49" s="399">
        <v>20</v>
      </c>
      <c r="AO49" s="399">
        <v>20</v>
      </c>
      <c r="AP49" s="399">
        <v>20</v>
      </c>
      <c r="AQ49" s="614"/>
      <c r="AR49" s="399">
        <f t="shared" si="94"/>
        <v>20</v>
      </c>
      <c r="AS49" s="399">
        <f t="shared" si="95"/>
        <v>20</v>
      </c>
      <c r="AT49" s="399">
        <f t="shared" si="96"/>
        <v>20</v>
      </c>
      <c r="AU49" s="399">
        <f t="shared" si="76"/>
        <v>20</v>
      </c>
      <c r="AV49" s="399">
        <f t="shared" si="77"/>
        <v>20</v>
      </c>
      <c r="AW49" s="399">
        <f t="shared" si="78"/>
        <v>20</v>
      </c>
      <c r="AX49" s="399">
        <f t="shared" si="79"/>
        <v>20</v>
      </c>
      <c r="AY49" s="399">
        <f t="shared" si="80"/>
        <v>20</v>
      </c>
      <c r="AZ49" s="399">
        <f t="shared" si="81"/>
        <v>20</v>
      </c>
      <c r="BA49" s="399">
        <f t="shared" si="82"/>
        <v>20</v>
      </c>
      <c r="BB49" s="399">
        <f t="shared" si="83"/>
        <v>20</v>
      </c>
      <c r="BC49" s="399">
        <f t="shared" si="97"/>
        <v>20</v>
      </c>
      <c r="BD49" s="614"/>
      <c r="BE49" s="399">
        <f t="shared" si="98"/>
        <v>20</v>
      </c>
      <c r="BF49" s="399">
        <f t="shared" si="99"/>
        <v>20</v>
      </c>
      <c r="BG49" s="399">
        <f t="shared" si="100"/>
        <v>20</v>
      </c>
      <c r="BH49" s="399">
        <f t="shared" si="84"/>
        <v>20</v>
      </c>
      <c r="BI49" s="399">
        <f t="shared" si="85"/>
        <v>20</v>
      </c>
      <c r="BJ49" s="399">
        <f t="shared" si="86"/>
        <v>20</v>
      </c>
      <c r="BK49" s="399">
        <f t="shared" si="87"/>
        <v>20</v>
      </c>
      <c r="BL49" s="399">
        <f t="shared" si="88"/>
        <v>20</v>
      </c>
      <c r="BM49" s="399">
        <f t="shared" si="89"/>
        <v>20</v>
      </c>
      <c r="BN49" s="399">
        <f t="shared" si="90"/>
        <v>20</v>
      </c>
      <c r="BO49" s="399">
        <f t="shared" si="91"/>
        <v>20</v>
      </c>
      <c r="BP49" s="399">
        <f t="shared" si="101"/>
        <v>20</v>
      </c>
      <c r="BQ49" s="287" t="str">
        <f t="shared" si="70"/>
        <v>Anuncis locals</v>
      </c>
    </row>
    <row r="50" spans="2:69">
      <c r="B50" s="162" t="str">
        <f t="shared" si="71"/>
        <v>Nom Producte/Servei 4</v>
      </c>
      <c r="C50" s="162" t="str">
        <f t="shared" si="71"/>
        <v>Servei</v>
      </c>
      <c r="D50" s="234"/>
      <c r="E50" s="159">
        <v>100</v>
      </c>
      <c r="F50" s="399">
        <v>100</v>
      </c>
      <c r="G50" s="399">
        <f t="shared" ref="F50:P50" si="103">+F50</f>
        <v>100</v>
      </c>
      <c r="H50" s="399">
        <f t="shared" si="103"/>
        <v>100</v>
      </c>
      <c r="I50" s="399">
        <v>100</v>
      </c>
      <c r="J50" s="399">
        <f t="shared" si="103"/>
        <v>100</v>
      </c>
      <c r="K50" s="399">
        <f t="shared" si="103"/>
        <v>100</v>
      </c>
      <c r="L50" s="399">
        <f t="shared" si="103"/>
        <v>100</v>
      </c>
      <c r="M50" s="399">
        <f t="shared" si="103"/>
        <v>100</v>
      </c>
      <c r="N50" s="399">
        <f t="shared" si="103"/>
        <v>100</v>
      </c>
      <c r="O50" s="399">
        <f t="shared" si="103"/>
        <v>100</v>
      </c>
      <c r="P50" s="399">
        <f t="shared" si="103"/>
        <v>100</v>
      </c>
      <c r="Q50" s="175"/>
      <c r="R50" s="399">
        <f t="shared" ref="R50:R61" si="104">+P50</f>
        <v>100</v>
      </c>
      <c r="S50" s="399">
        <f t="shared" ref="S50:S61" si="105">+R50</f>
        <v>100</v>
      </c>
      <c r="T50" s="399">
        <f t="shared" ref="T50:T61" si="106">+S50</f>
        <v>100</v>
      </c>
      <c r="U50" s="399">
        <f t="shared" ref="U50:U61" si="107">+T50</f>
        <v>100</v>
      </c>
      <c r="V50" s="399">
        <f t="shared" ref="V50:V61" si="108">+U50</f>
        <v>100</v>
      </c>
      <c r="W50" s="399">
        <f t="shared" ref="W50:W61" si="109">+V50</f>
        <v>100</v>
      </c>
      <c r="X50" s="399">
        <f t="shared" ref="X50:X61" si="110">+W50</f>
        <v>100</v>
      </c>
      <c r="Y50" s="399">
        <f t="shared" ref="Y50:Y61" si="111">+X50</f>
        <v>100</v>
      </c>
      <c r="Z50" s="399">
        <f t="shared" ref="Z50:Z61" si="112">+Y50</f>
        <v>100</v>
      </c>
      <c r="AA50" s="399">
        <f t="shared" ref="AA50:AA61" si="113">+Z50</f>
        <v>100</v>
      </c>
      <c r="AB50" s="399">
        <f t="shared" ref="AB50:AB61" si="114">+AA50</f>
        <v>100</v>
      </c>
      <c r="AC50" s="399">
        <v>0</v>
      </c>
      <c r="AD50" s="614"/>
      <c r="AE50" s="399">
        <v>0</v>
      </c>
      <c r="AF50" s="399">
        <v>0</v>
      </c>
      <c r="AG50" s="399">
        <v>0</v>
      </c>
      <c r="AH50" s="399">
        <v>0</v>
      </c>
      <c r="AI50" s="399">
        <v>0</v>
      </c>
      <c r="AJ50" s="399">
        <v>0</v>
      </c>
      <c r="AK50" s="399">
        <v>0</v>
      </c>
      <c r="AL50" s="399">
        <v>0</v>
      </c>
      <c r="AM50" s="399">
        <v>0</v>
      </c>
      <c r="AN50" s="399">
        <v>0</v>
      </c>
      <c r="AO50" s="399">
        <v>0</v>
      </c>
      <c r="AP50" s="399">
        <v>0</v>
      </c>
      <c r="AQ50" s="614"/>
      <c r="AR50" s="399">
        <f t="shared" si="94"/>
        <v>0</v>
      </c>
      <c r="AS50" s="399">
        <f t="shared" si="95"/>
        <v>0</v>
      </c>
      <c r="AT50" s="399">
        <f t="shared" si="96"/>
        <v>0</v>
      </c>
      <c r="AU50" s="399">
        <f t="shared" si="76"/>
        <v>0</v>
      </c>
      <c r="AV50" s="399">
        <f t="shared" si="77"/>
        <v>0</v>
      </c>
      <c r="AW50" s="399">
        <f t="shared" si="78"/>
        <v>0</v>
      </c>
      <c r="AX50" s="399">
        <f t="shared" si="79"/>
        <v>0</v>
      </c>
      <c r="AY50" s="399">
        <f t="shared" si="80"/>
        <v>0</v>
      </c>
      <c r="AZ50" s="399">
        <f t="shared" si="81"/>
        <v>0</v>
      </c>
      <c r="BA50" s="399">
        <f t="shared" si="82"/>
        <v>0</v>
      </c>
      <c r="BB50" s="399">
        <f t="shared" si="83"/>
        <v>0</v>
      </c>
      <c r="BC50" s="399">
        <f t="shared" si="97"/>
        <v>0</v>
      </c>
      <c r="BD50" s="614"/>
      <c r="BE50" s="399">
        <f t="shared" si="98"/>
        <v>0</v>
      </c>
      <c r="BF50" s="399">
        <f t="shared" si="99"/>
        <v>0</v>
      </c>
      <c r="BG50" s="399">
        <f t="shared" si="100"/>
        <v>0</v>
      </c>
      <c r="BH50" s="399">
        <f t="shared" si="84"/>
        <v>0</v>
      </c>
      <c r="BI50" s="399">
        <f t="shared" si="85"/>
        <v>0</v>
      </c>
      <c r="BJ50" s="399">
        <f t="shared" si="86"/>
        <v>0</v>
      </c>
      <c r="BK50" s="399">
        <f t="shared" si="87"/>
        <v>0</v>
      </c>
      <c r="BL50" s="399">
        <f t="shared" si="88"/>
        <v>0</v>
      </c>
      <c r="BM50" s="399">
        <f t="shared" si="89"/>
        <v>0</v>
      </c>
      <c r="BN50" s="399">
        <f t="shared" si="90"/>
        <v>0</v>
      </c>
      <c r="BO50" s="399">
        <f t="shared" si="91"/>
        <v>0</v>
      </c>
      <c r="BP50" s="399">
        <f t="shared" si="101"/>
        <v>0</v>
      </c>
      <c r="BQ50" s="287" t="str">
        <f t="shared" si="70"/>
        <v>Nom Producte/Servei 4</v>
      </c>
    </row>
    <row r="51" spans="2:69">
      <c r="B51" s="162" t="str">
        <f t="shared" si="71"/>
        <v>Nom Producte/Servei 5</v>
      </c>
      <c r="C51" s="162" t="str">
        <f t="shared" si="71"/>
        <v/>
      </c>
      <c r="D51" s="234"/>
      <c r="E51" s="159"/>
      <c r="F51" s="399">
        <f t="shared" ref="F51:P51" si="115">+E51</f>
        <v>0</v>
      </c>
      <c r="G51" s="399">
        <f t="shared" si="115"/>
        <v>0</v>
      </c>
      <c r="H51" s="399">
        <f t="shared" si="115"/>
        <v>0</v>
      </c>
      <c r="I51" s="399">
        <f t="shared" si="115"/>
        <v>0</v>
      </c>
      <c r="J51" s="399">
        <f t="shared" si="115"/>
        <v>0</v>
      </c>
      <c r="K51" s="399">
        <f t="shared" si="115"/>
        <v>0</v>
      </c>
      <c r="L51" s="399">
        <f t="shared" si="115"/>
        <v>0</v>
      </c>
      <c r="M51" s="399">
        <f t="shared" si="115"/>
        <v>0</v>
      </c>
      <c r="N51" s="399">
        <f t="shared" si="115"/>
        <v>0</v>
      </c>
      <c r="O51" s="399">
        <f t="shared" si="115"/>
        <v>0</v>
      </c>
      <c r="P51" s="399">
        <f t="shared" si="115"/>
        <v>0</v>
      </c>
      <c r="Q51" s="175"/>
      <c r="R51" s="399">
        <f t="shared" si="104"/>
        <v>0</v>
      </c>
      <c r="S51" s="399">
        <f t="shared" si="105"/>
        <v>0</v>
      </c>
      <c r="T51" s="399">
        <f t="shared" si="106"/>
        <v>0</v>
      </c>
      <c r="U51" s="399">
        <f t="shared" si="107"/>
        <v>0</v>
      </c>
      <c r="V51" s="399">
        <f t="shared" si="108"/>
        <v>0</v>
      </c>
      <c r="W51" s="399">
        <f t="shared" si="109"/>
        <v>0</v>
      </c>
      <c r="X51" s="399">
        <f t="shared" si="110"/>
        <v>0</v>
      </c>
      <c r="Y51" s="399">
        <f t="shared" si="111"/>
        <v>0</v>
      </c>
      <c r="Z51" s="399">
        <f t="shared" si="112"/>
        <v>0</v>
      </c>
      <c r="AA51" s="399">
        <f t="shared" si="113"/>
        <v>0</v>
      </c>
      <c r="AB51" s="399">
        <f t="shared" si="114"/>
        <v>0</v>
      </c>
      <c r="AC51" s="399">
        <f t="shared" ref="AC51:AC61" si="116">+AB51</f>
        <v>0</v>
      </c>
      <c r="AD51" s="614"/>
      <c r="AE51" s="399">
        <f t="shared" ref="AE51:AE61" si="117">+AC51</f>
        <v>0</v>
      </c>
      <c r="AF51" s="399">
        <f t="shared" ref="AF51:AF61" si="118">+AE51</f>
        <v>0</v>
      </c>
      <c r="AG51" s="399">
        <f t="shared" ref="AG51:AG61" si="119">+AF51</f>
        <v>0</v>
      </c>
      <c r="AH51" s="399">
        <f t="shared" ref="AH51:AH61" si="120">+AG51</f>
        <v>0</v>
      </c>
      <c r="AI51" s="399">
        <f t="shared" ref="AI51:AI61" si="121">+AH51</f>
        <v>0</v>
      </c>
      <c r="AJ51" s="399">
        <f t="shared" ref="AJ51:AJ61" si="122">+AI51</f>
        <v>0</v>
      </c>
      <c r="AK51" s="399">
        <f t="shared" ref="AK51:AK61" si="123">+AJ51</f>
        <v>0</v>
      </c>
      <c r="AL51" s="399">
        <f t="shared" ref="AL51:AL61" si="124">+AK51</f>
        <v>0</v>
      </c>
      <c r="AM51" s="399">
        <f t="shared" ref="AM51:AM61" si="125">+AL51</f>
        <v>0</v>
      </c>
      <c r="AN51" s="399">
        <f t="shared" ref="AN51:AN61" si="126">+AM51</f>
        <v>0</v>
      </c>
      <c r="AO51" s="399">
        <f t="shared" ref="AO51:AO61" si="127">+AN51</f>
        <v>0</v>
      </c>
      <c r="AP51" s="399">
        <f t="shared" ref="AP51:AP61" si="128">+AO51</f>
        <v>0</v>
      </c>
      <c r="AQ51" s="614"/>
      <c r="AR51" s="399">
        <f t="shared" si="94"/>
        <v>0</v>
      </c>
      <c r="AS51" s="399">
        <f t="shared" si="95"/>
        <v>0</v>
      </c>
      <c r="AT51" s="399">
        <f t="shared" si="96"/>
        <v>0</v>
      </c>
      <c r="AU51" s="399">
        <f t="shared" si="76"/>
        <v>0</v>
      </c>
      <c r="AV51" s="399">
        <f t="shared" si="77"/>
        <v>0</v>
      </c>
      <c r="AW51" s="399">
        <f t="shared" si="78"/>
        <v>0</v>
      </c>
      <c r="AX51" s="399">
        <f t="shared" si="79"/>
        <v>0</v>
      </c>
      <c r="AY51" s="399">
        <f t="shared" si="80"/>
        <v>0</v>
      </c>
      <c r="AZ51" s="399">
        <f t="shared" si="81"/>
        <v>0</v>
      </c>
      <c r="BA51" s="399">
        <f t="shared" si="82"/>
        <v>0</v>
      </c>
      <c r="BB51" s="399">
        <f t="shared" si="83"/>
        <v>0</v>
      </c>
      <c r="BC51" s="399">
        <f t="shared" si="97"/>
        <v>0</v>
      </c>
      <c r="BD51" s="614"/>
      <c r="BE51" s="399">
        <f t="shared" si="98"/>
        <v>0</v>
      </c>
      <c r="BF51" s="399">
        <f t="shared" si="99"/>
        <v>0</v>
      </c>
      <c r="BG51" s="399">
        <f t="shared" si="100"/>
        <v>0</v>
      </c>
      <c r="BH51" s="399">
        <f t="shared" si="84"/>
        <v>0</v>
      </c>
      <c r="BI51" s="399">
        <f t="shared" si="85"/>
        <v>0</v>
      </c>
      <c r="BJ51" s="399">
        <f t="shared" si="86"/>
        <v>0</v>
      </c>
      <c r="BK51" s="399">
        <f t="shared" si="87"/>
        <v>0</v>
      </c>
      <c r="BL51" s="399">
        <f t="shared" si="88"/>
        <v>0</v>
      </c>
      <c r="BM51" s="399">
        <f t="shared" si="89"/>
        <v>0</v>
      </c>
      <c r="BN51" s="399">
        <f t="shared" si="90"/>
        <v>0</v>
      </c>
      <c r="BO51" s="399">
        <f t="shared" si="91"/>
        <v>0</v>
      </c>
      <c r="BP51" s="399">
        <f t="shared" si="101"/>
        <v>0</v>
      </c>
      <c r="BQ51" s="287" t="str">
        <f t="shared" si="70"/>
        <v>Nom Producte/Servei 5</v>
      </c>
    </row>
    <row r="52" spans="2:69" hidden="1">
      <c r="B52" s="162" t="str">
        <f t="shared" si="71"/>
        <v>Nom Producte/Servei 6</v>
      </c>
      <c r="C52" s="162" t="str">
        <f t="shared" si="71"/>
        <v/>
      </c>
      <c r="D52" s="234"/>
      <c r="E52" s="159"/>
      <c r="F52" s="399">
        <f t="shared" ref="F52:P52" si="129">+E52</f>
        <v>0</v>
      </c>
      <c r="G52" s="399">
        <f t="shared" si="129"/>
        <v>0</v>
      </c>
      <c r="H52" s="399">
        <f t="shared" si="129"/>
        <v>0</v>
      </c>
      <c r="I52" s="399">
        <f t="shared" si="129"/>
        <v>0</v>
      </c>
      <c r="J52" s="399">
        <f t="shared" si="129"/>
        <v>0</v>
      </c>
      <c r="K52" s="399">
        <f t="shared" si="129"/>
        <v>0</v>
      </c>
      <c r="L52" s="399">
        <f t="shared" si="129"/>
        <v>0</v>
      </c>
      <c r="M52" s="399">
        <f t="shared" si="129"/>
        <v>0</v>
      </c>
      <c r="N52" s="399">
        <f t="shared" si="129"/>
        <v>0</v>
      </c>
      <c r="O52" s="399">
        <f t="shared" si="129"/>
        <v>0</v>
      </c>
      <c r="P52" s="399">
        <f t="shared" si="129"/>
        <v>0</v>
      </c>
      <c r="Q52" s="175"/>
      <c r="R52" s="399">
        <f t="shared" si="104"/>
        <v>0</v>
      </c>
      <c r="S52" s="399">
        <f t="shared" si="105"/>
        <v>0</v>
      </c>
      <c r="T52" s="399">
        <f t="shared" si="106"/>
        <v>0</v>
      </c>
      <c r="U52" s="399">
        <f t="shared" si="107"/>
        <v>0</v>
      </c>
      <c r="V52" s="399">
        <f t="shared" si="108"/>
        <v>0</v>
      </c>
      <c r="W52" s="399">
        <f t="shared" si="109"/>
        <v>0</v>
      </c>
      <c r="X52" s="399">
        <f t="shared" si="110"/>
        <v>0</v>
      </c>
      <c r="Y52" s="399">
        <f t="shared" si="111"/>
        <v>0</v>
      </c>
      <c r="Z52" s="399">
        <f t="shared" si="112"/>
        <v>0</v>
      </c>
      <c r="AA52" s="399">
        <f t="shared" si="113"/>
        <v>0</v>
      </c>
      <c r="AB52" s="399">
        <f t="shared" si="114"/>
        <v>0</v>
      </c>
      <c r="AC52" s="399">
        <f t="shared" si="116"/>
        <v>0</v>
      </c>
      <c r="AD52" s="614"/>
      <c r="AE52" s="399">
        <f t="shared" si="117"/>
        <v>0</v>
      </c>
      <c r="AF52" s="399">
        <f t="shared" si="118"/>
        <v>0</v>
      </c>
      <c r="AG52" s="399">
        <f t="shared" si="119"/>
        <v>0</v>
      </c>
      <c r="AH52" s="399">
        <f t="shared" si="120"/>
        <v>0</v>
      </c>
      <c r="AI52" s="399">
        <f t="shared" si="121"/>
        <v>0</v>
      </c>
      <c r="AJ52" s="399">
        <f t="shared" si="122"/>
        <v>0</v>
      </c>
      <c r="AK52" s="399">
        <f t="shared" si="123"/>
        <v>0</v>
      </c>
      <c r="AL52" s="399">
        <f t="shared" si="124"/>
        <v>0</v>
      </c>
      <c r="AM52" s="399">
        <f t="shared" si="125"/>
        <v>0</v>
      </c>
      <c r="AN52" s="399">
        <f t="shared" si="126"/>
        <v>0</v>
      </c>
      <c r="AO52" s="399">
        <f t="shared" si="127"/>
        <v>0</v>
      </c>
      <c r="AP52" s="399">
        <f t="shared" si="128"/>
        <v>0</v>
      </c>
      <c r="AQ52" s="614"/>
      <c r="AR52" s="399">
        <f t="shared" si="94"/>
        <v>0</v>
      </c>
      <c r="AS52" s="399">
        <f t="shared" si="95"/>
        <v>0</v>
      </c>
      <c r="AT52" s="399">
        <f t="shared" si="96"/>
        <v>0</v>
      </c>
      <c r="AU52" s="399">
        <f t="shared" si="76"/>
        <v>0</v>
      </c>
      <c r="AV52" s="399">
        <f t="shared" si="77"/>
        <v>0</v>
      </c>
      <c r="AW52" s="399">
        <f t="shared" si="78"/>
        <v>0</v>
      </c>
      <c r="AX52" s="399">
        <f t="shared" si="79"/>
        <v>0</v>
      </c>
      <c r="AY52" s="399">
        <f t="shared" si="80"/>
        <v>0</v>
      </c>
      <c r="AZ52" s="399">
        <f t="shared" si="81"/>
        <v>0</v>
      </c>
      <c r="BA52" s="399">
        <f t="shared" si="82"/>
        <v>0</v>
      </c>
      <c r="BB52" s="399">
        <f t="shared" si="83"/>
        <v>0</v>
      </c>
      <c r="BC52" s="399">
        <f t="shared" si="97"/>
        <v>0</v>
      </c>
      <c r="BD52" s="614"/>
      <c r="BE52" s="399">
        <f t="shared" si="98"/>
        <v>0</v>
      </c>
      <c r="BF52" s="399">
        <f t="shared" si="99"/>
        <v>0</v>
      </c>
      <c r="BG52" s="399">
        <f t="shared" si="100"/>
        <v>0</v>
      </c>
      <c r="BH52" s="399">
        <f t="shared" si="84"/>
        <v>0</v>
      </c>
      <c r="BI52" s="399">
        <f t="shared" si="85"/>
        <v>0</v>
      </c>
      <c r="BJ52" s="399">
        <f t="shared" si="86"/>
        <v>0</v>
      </c>
      <c r="BK52" s="399">
        <f t="shared" si="87"/>
        <v>0</v>
      </c>
      <c r="BL52" s="399">
        <f t="shared" si="88"/>
        <v>0</v>
      </c>
      <c r="BM52" s="399">
        <f t="shared" si="89"/>
        <v>0</v>
      </c>
      <c r="BN52" s="399">
        <f t="shared" si="90"/>
        <v>0</v>
      </c>
      <c r="BO52" s="399">
        <f t="shared" si="91"/>
        <v>0</v>
      </c>
      <c r="BP52" s="399">
        <f t="shared" si="101"/>
        <v>0</v>
      </c>
      <c r="BQ52" s="287" t="str">
        <f t="shared" si="70"/>
        <v>Nom Producte/Servei 6</v>
      </c>
    </row>
    <row r="53" spans="2:69" hidden="1">
      <c r="B53" s="162" t="str">
        <f t="shared" si="71"/>
        <v>Nom Producte/Servei 7</v>
      </c>
      <c r="C53" s="162" t="str">
        <f t="shared" si="71"/>
        <v/>
      </c>
      <c r="D53" s="234"/>
      <c r="E53" s="159"/>
      <c r="F53" s="399">
        <f t="shared" ref="F53:P53" si="130">+E53</f>
        <v>0</v>
      </c>
      <c r="G53" s="399">
        <f t="shared" si="130"/>
        <v>0</v>
      </c>
      <c r="H53" s="399">
        <f t="shared" si="130"/>
        <v>0</v>
      </c>
      <c r="I53" s="399">
        <f t="shared" si="130"/>
        <v>0</v>
      </c>
      <c r="J53" s="399">
        <f t="shared" si="130"/>
        <v>0</v>
      </c>
      <c r="K53" s="399">
        <f t="shared" si="130"/>
        <v>0</v>
      </c>
      <c r="L53" s="399">
        <f t="shared" si="130"/>
        <v>0</v>
      </c>
      <c r="M53" s="399">
        <f t="shared" si="130"/>
        <v>0</v>
      </c>
      <c r="N53" s="399">
        <f t="shared" si="130"/>
        <v>0</v>
      </c>
      <c r="O53" s="399">
        <f t="shared" si="130"/>
        <v>0</v>
      </c>
      <c r="P53" s="399">
        <f t="shared" si="130"/>
        <v>0</v>
      </c>
      <c r="Q53" s="175"/>
      <c r="R53" s="399">
        <f t="shared" si="104"/>
        <v>0</v>
      </c>
      <c r="S53" s="399">
        <f t="shared" si="105"/>
        <v>0</v>
      </c>
      <c r="T53" s="399">
        <f t="shared" si="106"/>
        <v>0</v>
      </c>
      <c r="U53" s="399">
        <f t="shared" si="107"/>
        <v>0</v>
      </c>
      <c r="V53" s="399">
        <f t="shared" si="108"/>
        <v>0</v>
      </c>
      <c r="W53" s="399">
        <f t="shared" si="109"/>
        <v>0</v>
      </c>
      <c r="X53" s="399">
        <f t="shared" si="110"/>
        <v>0</v>
      </c>
      <c r="Y53" s="399">
        <f t="shared" si="111"/>
        <v>0</v>
      </c>
      <c r="Z53" s="399">
        <f t="shared" si="112"/>
        <v>0</v>
      </c>
      <c r="AA53" s="399">
        <f t="shared" si="113"/>
        <v>0</v>
      </c>
      <c r="AB53" s="399">
        <f t="shared" si="114"/>
        <v>0</v>
      </c>
      <c r="AC53" s="399">
        <f t="shared" si="116"/>
        <v>0</v>
      </c>
      <c r="AD53" s="614"/>
      <c r="AE53" s="399">
        <f t="shared" si="117"/>
        <v>0</v>
      </c>
      <c r="AF53" s="399">
        <f t="shared" si="118"/>
        <v>0</v>
      </c>
      <c r="AG53" s="399">
        <f t="shared" si="119"/>
        <v>0</v>
      </c>
      <c r="AH53" s="399">
        <f t="shared" si="120"/>
        <v>0</v>
      </c>
      <c r="AI53" s="399">
        <f t="shared" si="121"/>
        <v>0</v>
      </c>
      <c r="AJ53" s="399">
        <f t="shared" si="122"/>
        <v>0</v>
      </c>
      <c r="AK53" s="399">
        <f t="shared" si="123"/>
        <v>0</v>
      </c>
      <c r="AL53" s="399">
        <f t="shared" si="124"/>
        <v>0</v>
      </c>
      <c r="AM53" s="399">
        <f t="shared" si="125"/>
        <v>0</v>
      </c>
      <c r="AN53" s="399">
        <f t="shared" si="126"/>
        <v>0</v>
      </c>
      <c r="AO53" s="399">
        <f t="shared" si="127"/>
        <v>0</v>
      </c>
      <c r="AP53" s="399">
        <f t="shared" si="128"/>
        <v>0</v>
      </c>
      <c r="AQ53" s="614"/>
      <c r="AR53" s="399">
        <f t="shared" si="94"/>
        <v>0</v>
      </c>
      <c r="AS53" s="399">
        <f t="shared" si="95"/>
        <v>0</v>
      </c>
      <c r="AT53" s="399">
        <f t="shared" si="96"/>
        <v>0</v>
      </c>
      <c r="AU53" s="399">
        <f t="shared" si="76"/>
        <v>0</v>
      </c>
      <c r="AV53" s="399">
        <f t="shared" si="77"/>
        <v>0</v>
      </c>
      <c r="AW53" s="399">
        <f t="shared" si="78"/>
        <v>0</v>
      </c>
      <c r="AX53" s="399">
        <f t="shared" si="79"/>
        <v>0</v>
      </c>
      <c r="AY53" s="399">
        <f t="shared" si="80"/>
        <v>0</v>
      </c>
      <c r="AZ53" s="399">
        <f t="shared" si="81"/>
        <v>0</v>
      </c>
      <c r="BA53" s="399">
        <f t="shared" si="82"/>
        <v>0</v>
      </c>
      <c r="BB53" s="399">
        <f t="shared" si="83"/>
        <v>0</v>
      </c>
      <c r="BC53" s="399">
        <f t="shared" si="97"/>
        <v>0</v>
      </c>
      <c r="BD53" s="614"/>
      <c r="BE53" s="399">
        <f t="shared" si="98"/>
        <v>0</v>
      </c>
      <c r="BF53" s="399">
        <f t="shared" si="99"/>
        <v>0</v>
      </c>
      <c r="BG53" s="399">
        <f t="shared" si="100"/>
        <v>0</v>
      </c>
      <c r="BH53" s="399">
        <f t="shared" si="84"/>
        <v>0</v>
      </c>
      <c r="BI53" s="399">
        <f t="shared" si="85"/>
        <v>0</v>
      </c>
      <c r="BJ53" s="399">
        <f t="shared" si="86"/>
        <v>0</v>
      </c>
      <c r="BK53" s="399">
        <f t="shared" si="87"/>
        <v>0</v>
      </c>
      <c r="BL53" s="399">
        <f t="shared" si="88"/>
        <v>0</v>
      </c>
      <c r="BM53" s="399">
        <f t="shared" si="89"/>
        <v>0</v>
      </c>
      <c r="BN53" s="399">
        <f t="shared" si="90"/>
        <v>0</v>
      </c>
      <c r="BO53" s="399">
        <f t="shared" si="91"/>
        <v>0</v>
      </c>
      <c r="BP53" s="399">
        <f t="shared" si="101"/>
        <v>0</v>
      </c>
      <c r="BQ53" s="287" t="str">
        <f t="shared" si="70"/>
        <v>Nom Producte/Servei 7</v>
      </c>
    </row>
    <row r="54" spans="2:69" hidden="1">
      <c r="B54" s="162" t="str">
        <f t="shared" si="71"/>
        <v>Nom Producte/Servei 8</v>
      </c>
      <c r="C54" s="162" t="str">
        <f t="shared" si="71"/>
        <v/>
      </c>
      <c r="D54" s="234"/>
      <c r="E54" s="159"/>
      <c r="F54" s="399">
        <f t="shared" ref="F54:P54" si="131">+E54</f>
        <v>0</v>
      </c>
      <c r="G54" s="399">
        <f t="shared" si="131"/>
        <v>0</v>
      </c>
      <c r="H54" s="399">
        <f t="shared" si="131"/>
        <v>0</v>
      </c>
      <c r="I54" s="399">
        <f t="shared" si="131"/>
        <v>0</v>
      </c>
      <c r="J54" s="399">
        <f t="shared" si="131"/>
        <v>0</v>
      </c>
      <c r="K54" s="399">
        <f t="shared" si="131"/>
        <v>0</v>
      </c>
      <c r="L54" s="399">
        <f t="shared" si="131"/>
        <v>0</v>
      </c>
      <c r="M54" s="399">
        <f t="shared" si="131"/>
        <v>0</v>
      </c>
      <c r="N54" s="399">
        <f t="shared" si="131"/>
        <v>0</v>
      </c>
      <c r="O54" s="399">
        <f t="shared" si="131"/>
        <v>0</v>
      </c>
      <c r="P54" s="399">
        <f t="shared" si="131"/>
        <v>0</v>
      </c>
      <c r="Q54" s="175"/>
      <c r="R54" s="399">
        <f t="shared" si="104"/>
        <v>0</v>
      </c>
      <c r="S54" s="399">
        <f t="shared" si="105"/>
        <v>0</v>
      </c>
      <c r="T54" s="399">
        <f t="shared" si="106"/>
        <v>0</v>
      </c>
      <c r="U54" s="399">
        <f t="shared" si="107"/>
        <v>0</v>
      </c>
      <c r="V54" s="399">
        <f t="shared" si="108"/>
        <v>0</v>
      </c>
      <c r="W54" s="399">
        <f t="shared" si="109"/>
        <v>0</v>
      </c>
      <c r="X54" s="399">
        <f t="shared" si="110"/>
        <v>0</v>
      </c>
      <c r="Y54" s="399">
        <f t="shared" si="111"/>
        <v>0</v>
      </c>
      <c r="Z54" s="399">
        <f t="shared" si="112"/>
        <v>0</v>
      </c>
      <c r="AA54" s="399">
        <f t="shared" si="113"/>
        <v>0</v>
      </c>
      <c r="AB54" s="399">
        <f t="shared" si="114"/>
        <v>0</v>
      </c>
      <c r="AC54" s="399">
        <f t="shared" si="116"/>
        <v>0</v>
      </c>
      <c r="AD54" s="614"/>
      <c r="AE54" s="399">
        <f t="shared" si="117"/>
        <v>0</v>
      </c>
      <c r="AF54" s="399">
        <f t="shared" si="118"/>
        <v>0</v>
      </c>
      <c r="AG54" s="399">
        <f t="shared" si="119"/>
        <v>0</v>
      </c>
      <c r="AH54" s="399">
        <f t="shared" si="120"/>
        <v>0</v>
      </c>
      <c r="AI54" s="399">
        <f t="shared" si="121"/>
        <v>0</v>
      </c>
      <c r="AJ54" s="399">
        <f t="shared" si="122"/>
        <v>0</v>
      </c>
      <c r="AK54" s="399">
        <f t="shared" si="123"/>
        <v>0</v>
      </c>
      <c r="AL54" s="399">
        <f t="shared" si="124"/>
        <v>0</v>
      </c>
      <c r="AM54" s="399">
        <f t="shared" si="125"/>
        <v>0</v>
      </c>
      <c r="AN54" s="399">
        <f t="shared" si="126"/>
        <v>0</v>
      </c>
      <c r="AO54" s="399">
        <f t="shared" si="127"/>
        <v>0</v>
      </c>
      <c r="AP54" s="399">
        <f t="shared" si="128"/>
        <v>0</v>
      </c>
      <c r="AQ54" s="614"/>
      <c r="AR54" s="399">
        <f t="shared" si="94"/>
        <v>0</v>
      </c>
      <c r="AS54" s="399">
        <f t="shared" si="95"/>
        <v>0</v>
      </c>
      <c r="AT54" s="399">
        <f t="shared" si="96"/>
        <v>0</v>
      </c>
      <c r="AU54" s="399">
        <f t="shared" si="76"/>
        <v>0</v>
      </c>
      <c r="AV54" s="399">
        <f t="shared" si="77"/>
        <v>0</v>
      </c>
      <c r="AW54" s="399">
        <f t="shared" si="78"/>
        <v>0</v>
      </c>
      <c r="AX54" s="399">
        <f t="shared" si="79"/>
        <v>0</v>
      </c>
      <c r="AY54" s="399">
        <f t="shared" si="80"/>
        <v>0</v>
      </c>
      <c r="AZ54" s="399">
        <f t="shared" si="81"/>
        <v>0</v>
      </c>
      <c r="BA54" s="399">
        <f t="shared" si="82"/>
        <v>0</v>
      </c>
      <c r="BB54" s="399">
        <f t="shared" si="83"/>
        <v>0</v>
      </c>
      <c r="BC54" s="399">
        <f t="shared" si="97"/>
        <v>0</v>
      </c>
      <c r="BD54" s="614"/>
      <c r="BE54" s="399">
        <f t="shared" si="98"/>
        <v>0</v>
      </c>
      <c r="BF54" s="399">
        <f t="shared" si="99"/>
        <v>0</v>
      </c>
      <c r="BG54" s="399">
        <f t="shared" si="100"/>
        <v>0</v>
      </c>
      <c r="BH54" s="399">
        <f t="shared" si="84"/>
        <v>0</v>
      </c>
      <c r="BI54" s="399">
        <f t="shared" si="85"/>
        <v>0</v>
      </c>
      <c r="BJ54" s="399">
        <f t="shared" si="86"/>
        <v>0</v>
      </c>
      <c r="BK54" s="399">
        <f t="shared" si="87"/>
        <v>0</v>
      </c>
      <c r="BL54" s="399">
        <f t="shared" si="88"/>
        <v>0</v>
      </c>
      <c r="BM54" s="399">
        <f t="shared" si="89"/>
        <v>0</v>
      </c>
      <c r="BN54" s="399">
        <f t="shared" si="90"/>
        <v>0</v>
      </c>
      <c r="BO54" s="399">
        <f t="shared" si="91"/>
        <v>0</v>
      </c>
      <c r="BP54" s="399">
        <f t="shared" si="101"/>
        <v>0</v>
      </c>
      <c r="BQ54" s="287" t="str">
        <f t="shared" si="70"/>
        <v>Nom Producte/Servei 8</v>
      </c>
    </row>
    <row r="55" spans="2:69" hidden="1">
      <c r="B55" s="162" t="str">
        <f t="shared" si="71"/>
        <v>Nom Producte/Servei 9</v>
      </c>
      <c r="C55" s="162" t="str">
        <f t="shared" si="71"/>
        <v/>
      </c>
      <c r="D55" s="234"/>
      <c r="E55" s="159"/>
      <c r="F55" s="399">
        <f t="shared" ref="F55:P55" si="132">+E55</f>
        <v>0</v>
      </c>
      <c r="G55" s="399">
        <f t="shared" si="132"/>
        <v>0</v>
      </c>
      <c r="H55" s="399">
        <f t="shared" si="132"/>
        <v>0</v>
      </c>
      <c r="I55" s="399">
        <f t="shared" si="132"/>
        <v>0</v>
      </c>
      <c r="J55" s="399">
        <f t="shared" si="132"/>
        <v>0</v>
      </c>
      <c r="K55" s="399">
        <f t="shared" si="132"/>
        <v>0</v>
      </c>
      <c r="L55" s="399">
        <f t="shared" si="132"/>
        <v>0</v>
      </c>
      <c r="M55" s="399">
        <f t="shared" si="132"/>
        <v>0</v>
      </c>
      <c r="N55" s="399">
        <f t="shared" si="132"/>
        <v>0</v>
      </c>
      <c r="O55" s="399">
        <f t="shared" si="132"/>
        <v>0</v>
      </c>
      <c r="P55" s="399">
        <f t="shared" si="132"/>
        <v>0</v>
      </c>
      <c r="Q55" s="175"/>
      <c r="R55" s="399">
        <f t="shared" si="104"/>
        <v>0</v>
      </c>
      <c r="S55" s="399">
        <f t="shared" si="105"/>
        <v>0</v>
      </c>
      <c r="T55" s="399">
        <f t="shared" si="106"/>
        <v>0</v>
      </c>
      <c r="U55" s="399">
        <f t="shared" si="107"/>
        <v>0</v>
      </c>
      <c r="V55" s="399">
        <f t="shared" si="108"/>
        <v>0</v>
      </c>
      <c r="W55" s="399">
        <f t="shared" si="109"/>
        <v>0</v>
      </c>
      <c r="X55" s="399">
        <f t="shared" si="110"/>
        <v>0</v>
      </c>
      <c r="Y55" s="399">
        <f t="shared" si="111"/>
        <v>0</v>
      </c>
      <c r="Z55" s="399">
        <f t="shared" si="112"/>
        <v>0</v>
      </c>
      <c r="AA55" s="399">
        <f t="shared" si="113"/>
        <v>0</v>
      </c>
      <c r="AB55" s="399">
        <f t="shared" si="114"/>
        <v>0</v>
      </c>
      <c r="AC55" s="399">
        <f t="shared" si="116"/>
        <v>0</v>
      </c>
      <c r="AD55" s="614"/>
      <c r="AE55" s="399">
        <f t="shared" si="117"/>
        <v>0</v>
      </c>
      <c r="AF55" s="399">
        <f t="shared" si="118"/>
        <v>0</v>
      </c>
      <c r="AG55" s="399">
        <f t="shared" si="119"/>
        <v>0</v>
      </c>
      <c r="AH55" s="399">
        <f t="shared" si="120"/>
        <v>0</v>
      </c>
      <c r="AI55" s="399">
        <f t="shared" si="121"/>
        <v>0</v>
      </c>
      <c r="AJ55" s="399">
        <f t="shared" si="122"/>
        <v>0</v>
      </c>
      <c r="AK55" s="399">
        <f t="shared" si="123"/>
        <v>0</v>
      </c>
      <c r="AL55" s="399">
        <f t="shared" si="124"/>
        <v>0</v>
      </c>
      <c r="AM55" s="399">
        <f t="shared" si="125"/>
        <v>0</v>
      </c>
      <c r="AN55" s="399">
        <f t="shared" si="126"/>
        <v>0</v>
      </c>
      <c r="AO55" s="399">
        <f t="shared" si="127"/>
        <v>0</v>
      </c>
      <c r="AP55" s="399">
        <f t="shared" si="128"/>
        <v>0</v>
      </c>
      <c r="AQ55" s="614"/>
      <c r="AR55" s="399">
        <f t="shared" si="94"/>
        <v>0</v>
      </c>
      <c r="AS55" s="399">
        <f t="shared" si="95"/>
        <v>0</v>
      </c>
      <c r="AT55" s="399">
        <f t="shared" si="96"/>
        <v>0</v>
      </c>
      <c r="AU55" s="399">
        <f t="shared" si="76"/>
        <v>0</v>
      </c>
      <c r="AV55" s="399">
        <f t="shared" si="77"/>
        <v>0</v>
      </c>
      <c r="AW55" s="399">
        <f t="shared" si="78"/>
        <v>0</v>
      </c>
      <c r="AX55" s="399">
        <f t="shared" si="79"/>
        <v>0</v>
      </c>
      <c r="AY55" s="399">
        <f t="shared" si="80"/>
        <v>0</v>
      </c>
      <c r="AZ55" s="399">
        <f t="shared" si="81"/>
        <v>0</v>
      </c>
      <c r="BA55" s="399">
        <f t="shared" si="82"/>
        <v>0</v>
      </c>
      <c r="BB55" s="399">
        <f t="shared" si="83"/>
        <v>0</v>
      </c>
      <c r="BC55" s="399">
        <f t="shared" si="97"/>
        <v>0</v>
      </c>
      <c r="BD55" s="614"/>
      <c r="BE55" s="399">
        <f t="shared" si="98"/>
        <v>0</v>
      </c>
      <c r="BF55" s="399">
        <f t="shared" si="99"/>
        <v>0</v>
      </c>
      <c r="BG55" s="399">
        <f t="shared" si="100"/>
        <v>0</v>
      </c>
      <c r="BH55" s="399">
        <f t="shared" si="84"/>
        <v>0</v>
      </c>
      <c r="BI55" s="399">
        <f t="shared" si="85"/>
        <v>0</v>
      </c>
      <c r="BJ55" s="399">
        <f t="shared" si="86"/>
        <v>0</v>
      </c>
      <c r="BK55" s="399">
        <f t="shared" si="87"/>
        <v>0</v>
      </c>
      <c r="BL55" s="399">
        <f t="shared" si="88"/>
        <v>0</v>
      </c>
      <c r="BM55" s="399">
        <f t="shared" si="89"/>
        <v>0</v>
      </c>
      <c r="BN55" s="399">
        <f t="shared" si="90"/>
        <v>0</v>
      </c>
      <c r="BO55" s="399">
        <f t="shared" si="91"/>
        <v>0</v>
      </c>
      <c r="BP55" s="399">
        <f t="shared" si="101"/>
        <v>0</v>
      </c>
      <c r="BQ55" s="287" t="str">
        <f t="shared" si="70"/>
        <v>Nom Producte/Servei 9</v>
      </c>
    </row>
    <row r="56" spans="2:69" hidden="1">
      <c r="B56" s="162" t="str">
        <f t="shared" si="71"/>
        <v>Nom Producte/Servei 10</v>
      </c>
      <c r="C56" s="162" t="str">
        <f t="shared" si="71"/>
        <v/>
      </c>
      <c r="D56" s="234"/>
      <c r="E56" s="159"/>
      <c r="F56" s="399">
        <f t="shared" ref="F56:P56" si="133">+E56</f>
        <v>0</v>
      </c>
      <c r="G56" s="399">
        <f t="shared" si="133"/>
        <v>0</v>
      </c>
      <c r="H56" s="399">
        <f t="shared" si="133"/>
        <v>0</v>
      </c>
      <c r="I56" s="399">
        <f t="shared" si="133"/>
        <v>0</v>
      </c>
      <c r="J56" s="399">
        <f t="shared" si="133"/>
        <v>0</v>
      </c>
      <c r="K56" s="399">
        <f t="shared" si="133"/>
        <v>0</v>
      </c>
      <c r="L56" s="399">
        <f t="shared" si="133"/>
        <v>0</v>
      </c>
      <c r="M56" s="399">
        <f t="shared" si="133"/>
        <v>0</v>
      </c>
      <c r="N56" s="399">
        <f t="shared" si="133"/>
        <v>0</v>
      </c>
      <c r="O56" s="399">
        <f t="shared" si="133"/>
        <v>0</v>
      </c>
      <c r="P56" s="399">
        <f t="shared" si="133"/>
        <v>0</v>
      </c>
      <c r="Q56" s="175"/>
      <c r="R56" s="399">
        <f t="shared" si="104"/>
        <v>0</v>
      </c>
      <c r="S56" s="399">
        <f t="shared" si="105"/>
        <v>0</v>
      </c>
      <c r="T56" s="399">
        <f t="shared" si="106"/>
        <v>0</v>
      </c>
      <c r="U56" s="399">
        <f t="shared" si="107"/>
        <v>0</v>
      </c>
      <c r="V56" s="399">
        <f t="shared" si="108"/>
        <v>0</v>
      </c>
      <c r="W56" s="399">
        <f t="shared" si="109"/>
        <v>0</v>
      </c>
      <c r="X56" s="399">
        <f t="shared" si="110"/>
        <v>0</v>
      </c>
      <c r="Y56" s="399">
        <f t="shared" si="111"/>
        <v>0</v>
      </c>
      <c r="Z56" s="399">
        <f t="shared" si="112"/>
        <v>0</v>
      </c>
      <c r="AA56" s="399">
        <f t="shared" si="113"/>
        <v>0</v>
      </c>
      <c r="AB56" s="399">
        <f t="shared" si="114"/>
        <v>0</v>
      </c>
      <c r="AC56" s="399">
        <f t="shared" si="116"/>
        <v>0</v>
      </c>
      <c r="AD56" s="614"/>
      <c r="AE56" s="399">
        <f t="shared" si="117"/>
        <v>0</v>
      </c>
      <c r="AF56" s="399">
        <f t="shared" si="118"/>
        <v>0</v>
      </c>
      <c r="AG56" s="399">
        <f t="shared" si="119"/>
        <v>0</v>
      </c>
      <c r="AH56" s="399">
        <f t="shared" si="120"/>
        <v>0</v>
      </c>
      <c r="AI56" s="399">
        <f t="shared" si="121"/>
        <v>0</v>
      </c>
      <c r="AJ56" s="399">
        <f t="shared" si="122"/>
        <v>0</v>
      </c>
      <c r="AK56" s="399">
        <f t="shared" si="123"/>
        <v>0</v>
      </c>
      <c r="AL56" s="399">
        <f t="shared" si="124"/>
        <v>0</v>
      </c>
      <c r="AM56" s="399">
        <f t="shared" si="125"/>
        <v>0</v>
      </c>
      <c r="AN56" s="399">
        <f t="shared" si="126"/>
        <v>0</v>
      </c>
      <c r="AO56" s="399">
        <f t="shared" si="127"/>
        <v>0</v>
      </c>
      <c r="AP56" s="399">
        <f t="shared" si="128"/>
        <v>0</v>
      </c>
      <c r="AQ56" s="614"/>
      <c r="AR56" s="399">
        <f t="shared" si="94"/>
        <v>0</v>
      </c>
      <c r="AS56" s="399">
        <f t="shared" si="95"/>
        <v>0</v>
      </c>
      <c r="AT56" s="399">
        <f t="shared" si="96"/>
        <v>0</v>
      </c>
      <c r="AU56" s="399">
        <f t="shared" si="76"/>
        <v>0</v>
      </c>
      <c r="AV56" s="399">
        <f t="shared" si="77"/>
        <v>0</v>
      </c>
      <c r="AW56" s="399">
        <f t="shared" si="78"/>
        <v>0</v>
      </c>
      <c r="AX56" s="399">
        <f t="shared" si="79"/>
        <v>0</v>
      </c>
      <c r="AY56" s="399">
        <f t="shared" si="80"/>
        <v>0</v>
      </c>
      <c r="AZ56" s="399">
        <f t="shared" si="81"/>
        <v>0</v>
      </c>
      <c r="BA56" s="399">
        <f t="shared" si="82"/>
        <v>0</v>
      </c>
      <c r="BB56" s="399">
        <f t="shared" si="83"/>
        <v>0</v>
      </c>
      <c r="BC56" s="399">
        <f t="shared" si="97"/>
        <v>0</v>
      </c>
      <c r="BD56" s="614"/>
      <c r="BE56" s="399">
        <f t="shared" si="98"/>
        <v>0</v>
      </c>
      <c r="BF56" s="399">
        <f t="shared" si="99"/>
        <v>0</v>
      </c>
      <c r="BG56" s="399">
        <f t="shared" si="100"/>
        <v>0</v>
      </c>
      <c r="BH56" s="399">
        <f t="shared" si="84"/>
        <v>0</v>
      </c>
      <c r="BI56" s="399">
        <f t="shared" si="85"/>
        <v>0</v>
      </c>
      <c r="BJ56" s="399">
        <f t="shared" si="86"/>
        <v>0</v>
      </c>
      <c r="BK56" s="399">
        <f t="shared" si="87"/>
        <v>0</v>
      </c>
      <c r="BL56" s="399">
        <f t="shared" si="88"/>
        <v>0</v>
      </c>
      <c r="BM56" s="399">
        <f t="shared" si="89"/>
        <v>0</v>
      </c>
      <c r="BN56" s="399">
        <f t="shared" si="90"/>
        <v>0</v>
      </c>
      <c r="BO56" s="399">
        <f t="shared" si="91"/>
        <v>0</v>
      </c>
      <c r="BP56" s="399">
        <f t="shared" si="101"/>
        <v>0</v>
      </c>
      <c r="BQ56" s="287" t="str">
        <f t="shared" si="70"/>
        <v>Nom Producte/Servei 10</v>
      </c>
    </row>
    <row r="57" spans="2:69" hidden="1">
      <c r="B57" s="162" t="str">
        <f t="shared" si="71"/>
        <v>Nom Producte/Servei 11</v>
      </c>
      <c r="C57" s="162" t="str">
        <f t="shared" si="71"/>
        <v/>
      </c>
      <c r="D57" s="234"/>
      <c r="E57" s="159"/>
      <c r="F57" s="399">
        <f t="shared" ref="F57:P57" si="134">+E57</f>
        <v>0</v>
      </c>
      <c r="G57" s="399">
        <f t="shared" si="134"/>
        <v>0</v>
      </c>
      <c r="H57" s="399">
        <f t="shared" si="134"/>
        <v>0</v>
      </c>
      <c r="I57" s="399">
        <f t="shared" si="134"/>
        <v>0</v>
      </c>
      <c r="J57" s="399">
        <f t="shared" si="134"/>
        <v>0</v>
      </c>
      <c r="K57" s="399">
        <f t="shared" si="134"/>
        <v>0</v>
      </c>
      <c r="L57" s="399">
        <f t="shared" si="134"/>
        <v>0</v>
      </c>
      <c r="M57" s="399">
        <f t="shared" si="134"/>
        <v>0</v>
      </c>
      <c r="N57" s="399">
        <f t="shared" si="134"/>
        <v>0</v>
      </c>
      <c r="O57" s="399">
        <f t="shared" si="134"/>
        <v>0</v>
      </c>
      <c r="P57" s="399">
        <f t="shared" si="134"/>
        <v>0</v>
      </c>
      <c r="Q57" s="175"/>
      <c r="R57" s="399">
        <f t="shared" si="104"/>
        <v>0</v>
      </c>
      <c r="S57" s="399">
        <f t="shared" si="105"/>
        <v>0</v>
      </c>
      <c r="T57" s="399">
        <f t="shared" si="106"/>
        <v>0</v>
      </c>
      <c r="U57" s="399">
        <f t="shared" si="107"/>
        <v>0</v>
      </c>
      <c r="V57" s="399">
        <f t="shared" si="108"/>
        <v>0</v>
      </c>
      <c r="W57" s="399">
        <f t="shared" si="109"/>
        <v>0</v>
      </c>
      <c r="X57" s="399">
        <f t="shared" si="110"/>
        <v>0</v>
      </c>
      <c r="Y57" s="399">
        <f t="shared" si="111"/>
        <v>0</v>
      </c>
      <c r="Z57" s="399">
        <f t="shared" si="112"/>
        <v>0</v>
      </c>
      <c r="AA57" s="399">
        <f t="shared" si="113"/>
        <v>0</v>
      </c>
      <c r="AB57" s="399">
        <f t="shared" si="114"/>
        <v>0</v>
      </c>
      <c r="AC57" s="399">
        <f t="shared" si="116"/>
        <v>0</v>
      </c>
      <c r="AD57" s="614"/>
      <c r="AE57" s="399">
        <f t="shared" si="117"/>
        <v>0</v>
      </c>
      <c r="AF57" s="399">
        <f t="shared" si="118"/>
        <v>0</v>
      </c>
      <c r="AG57" s="399">
        <f t="shared" si="119"/>
        <v>0</v>
      </c>
      <c r="AH57" s="399">
        <f t="shared" si="120"/>
        <v>0</v>
      </c>
      <c r="AI57" s="399">
        <f t="shared" si="121"/>
        <v>0</v>
      </c>
      <c r="AJ57" s="399">
        <f t="shared" si="122"/>
        <v>0</v>
      </c>
      <c r="AK57" s="399">
        <f t="shared" si="123"/>
        <v>0</v>
      </c>
      <c r="AL57" s="399">
        <f t="shared" si="124"/>
        <v>0</v>
      </c>
      <c r="AM57" s="399">
        <f t="shared" si="125"/>
        <v>0</v>
      </c>
      <c r="AN57" s="399">
        <f t="shared" si="126"/>
        <v>0</v>
      </c>
      <c r="AO57" s="399">
        <f t="shared" si="127"/>
        <v>0</v>
      </c>
      <c r="AP57" s="399">
        <f t="shared" si="128"/>
        <v>0</v>
      </c>
      <c r="AQ57" s="614"/>
      <c r="AR57" s="399">
        <f t="shared" si="94"/>
        <v>0</v>
      </c>
      <c r="AS57" s="399">
        <f t="shared" si="95"/>
        <v>0</v>
      </c>
      <c r="AT57" s="399">
        <f t="shared" si="96"/>
        <v>0</v>
      </c>
      <c r="AU57" s="399">
        <f t="shared" si="76"/>
        <v>0</v>
      </c>
      <c r="AV57" s="399">
        <f t="shared" si="77"/>
        <v>0</v>
      </c>
      <c r="AW57" s="399">
        <f t="shared" si="78"/>
        <v>0</v>
      </c>
      <c r="AX57" s="399">
        <f t="shared" si="79"/>
        <v>0</v>
      </c>
      <c r="AY57" s="399">
        <f t="shared" si="80"/>
        <v>0</v>
      </c>
      <c r="AZ57" s="399">
        <f t="shared" si="81"/>
        <v>0</v>
      </c>
      <c r="BA57" s="399">
        <f t="shared" si="82"/>
        <v>0</v>
      </c>
      <c r="BB57" s="399">
        <f t="shared" si="83"/>
        <v>0</v>
      </c>
      <c r="BC57" s="399">
        <f t="shared" si="97"/>
        <v>0</v>
      </c>
      <c r="BD57" s="614"/>
      <c r="BE57" s="399">
        <f t="shared" si="98"/>
        <v>0</v>
      </c>
      <c r="BF57" s="399">
        <f t="shared" si="99"/>
        <v>0</v>
      </c>
      <c r="BG57" s="399">
        <f t="shared" si="100"/>
        <v>0</v>
      </c>
      <c r="BH57" s="399">
        <f t="shared" si="84"/>
        <v>0</v>
      </c>
      <c r="BI57" s="399">
        <f t="shared" si="85"/>
        <v>0</v>
      </c>
      <c r="BJ57" s="399">
        <f t="shared" si="86"/>
        <v>0</v>
      </c>
      <c r="BK57" s="399">
        <f t="shared" si="87"/>
        <v>0</v>
      </c>
      <c r="BL57" s="399">
        <f t="shared" si="88"/>
        <v>0</v>
      </c>
      <c r="BM57" s="399">
        <f t="shared" si="89"/>
        <v>0</v>
      </c>
      <c r="BN57" s="399">
        <f t="shared" si="90"/>
        <v>0</v>
      </c>
      <c r="BO57" s="399">
        <f t="shared" si="91"/>
        <v>0</v>
      </c>
      <c r="BP57" s="399">
        <f t="shared" si="101"/>
        <v>0</v>
      </c>
      <c r="BQ57" s="287" t="str">
        <f t="shared" si="70"/>
        <v>Nom Producte/Servei 11</v>
      </c>
    </row>
    <row r="58" spans="2:69" hidden="1">
      <c r="B58" s="162" t="str">
        <f t="shared" si="71"/>
        <v>Nom Producte/Servei 12</v>
      </c>
      <c r="C58" s="162" t="str">
        <f t="shared" si="71"/>
        <v/>
      </c>
      <c r="D58" s="234"/>
      <c r="E58" s="159"/>
      <c r="F58" s="399">
        <f t="shared" ref="F58:P58" si="135">+E58</f>
        <v>0</v>
      </c>
      <c r="G58" s="399">
        <f t="shared" si="135"/>
        <v>0</v>
      </c>
      <c r="H58" s="399">
        <f t="shared" si="135"/>
        <v>0</v>
      </c>
      <c r="I58" s="399">
        <f t="shared" si="135"/>
        <v>0</v>
      </c>
      <c r="J58" s="399">
        <f t="shared" si="135"/>
        <v>0</v>
      </c>
      <c r="K58" s="399">
        <f t="shared" si="135"/>
        <v>0</v>
      </c>
      <c r="L58" s="399">
        <f t="shared" si="135"/>
        <v>0</v>
      </c>
      <c r="M58" s="399">
        <f t="shared" si="135"/>
        <v>0</v>
      </c>
      <c r="N58" s="399">
        <f t="shared" si="135"/>
        <v>0</v>
      </c>
      <c r="O58" s="399">
        <f t="shared" si="135"/>
        <v>0</v>
      </c>
      <c r="P58" s="399">
        <f t="shared" si="135"/>
        <v>0</v>
      </c>
      <c r="Q58" s="175"/>
      <c r="R58" s="399">
        <f t="shared" si="104"/>
        <v>0</v>
      </c>
      <c r="S58" s="399">
        <f t="shared" si="105"/>
        <v>0</v>
      </c>
      <c r="T58" s="399">
        <f t="shared" si="106"/>
        <v>0</v>
      </c>
      <c r="U58" s="399">
        <f t="shared" si="107"/>
        <v>0</v>
      </c>
      <c r="V58" s="399">
        <f t="shared" si="108"/>
        <v>0</v>
      </c>
      <c r="W58" s="399">
        <f t="shared" si="109"/>
        <v>0</v>
      </c>
      <c r="X58" s="399">
        <f t="shared" si="110"/>
        <v>0</v>
      </c>
      <c r="Y58" s="399">
        <f t="shared" si="111"/>
        <v>0</v>
      </c>
      <c r="Z58" s="399">
        <f t="shared" si="112"/>
        <v>0</v>
      </c>
      <c r="AA58" s="399">
        <f t="shared" si="113"/>
        <v>0</v>
      </c>
      <c r="AB58" s="399">
        <f t="shared" si="114"/>
        <v>0</v>
      </c>
      <c r="AC58" s="399">
        <f t="shared" si="116"/>
        <v>0</v>
      </c>
      <c r="AD58" s="614"/>
      <c r="AE58" s="399">
        <f t="shared" si="117"/>
        <v>0</v>
      </c>
      <c r="AF58" s="399">
        <f t="shared" si="118"/>
        <v>0</v>
      </c>
      <c r="AG58" s="399">
        <f t="shared" si="119"/>
        <v>0</v>
      </c>
      <c r="AH58" s="399">
        <f t="shared" si="120"/>
        <v>0</v>
      </c>
      <c r="AI58" s="399">
        <f t="shared" si="121"/>
        <v>0</v>
      </c>
      <c r="AJ58" s="399">
        <f t="shared" si="122"/>
        <v>0</v>
      </c>
      <c r="AK58" s="399">
        <f t="shared" si="123"/>
        <v>0</v>
      </c>
      <c r="AL58" s="399">
        <f t="shared" si="124"/>
        <v>0</v>
      </c>
      <c r="AM58" s="399">
        <f t="shared" si="125"/>
        <v>0</v>
      </c>
      <c r="AN58" s="399">
        <f t="shared" si="126"/>
        <v>0</v>
      </c>
      <c r="AO58" s="399">
        <f t="shared" si="127"/>
        <v>0</v>
      </c>
      <c r="AP58" s="399">
        <f t="shared" si="128"/>
        <v>0</v>
      </c>
      <c r="AQ58" s="614"/>
      <c r="AR58" s="399">
        <f t="shared" si="94"/>
        <v>0</v>
      </c>
      <c r="AS58" s="399">
        <f t="shared" si="95"/>
        <v>0</v>
      </c>
      <c r="AT58" s="399">
        <f t="shared" si="96"/>
        <v>0</v>
      </c>
      <c r="AU58" s="399">
        <f t="shared" si="76"/>
        <v>0</v>
      </c>
      <c r="AV58" s="399">
        <f t="shared" si="77"/>
        <v>0</v>
      </c>
      <c r="AW58" s="399">
        <f t="shared" si="78"/>
        <v>0</v>
      </c>
      <c r="AX58" s="399">
        <f t="shared" si="79"/>
        <v>0</v>
      </c>
      <c r="AY58" s="399">
        <f t="shared" si="80"/>
        <v>0</v>
      </c>
      <c r="AZ58" s="399">
        <f t="shared" si="81"/>
        <v>0</v>
      </c>
      <c r="BA58" s="399">
        <f t="shared" si="82"/>
        <v>0</v>
      </c>
      <c r="BB58" s="399">
        <f t="shared" si="83"/>
        <v>0</v>
      </c>
      <c r="BC58" s="399">
        <f t="shared" si="97"/>
        <v>0</v>
      </c>
      <c r="BD58" s="614"/>
      <c r="BE58" s="399">
        <f t="shared" si="98"/>
        <v>0</v>
      </c>
      <c r="BF58" s="399">
        <f t="shared" si="99"/>
        <v>0</v>
      </c>
      <c r="BG58" s="399">
        <f t="shared" si="100"/>
        <v>0</v>
      </c>
      <c r="BH58" s="399">
        <f t="shared" si="84"/>
        <v>0</v>
      </c>
      <c r="BI58" s="399">
        <f t="shared" si="85"/>
        <v>0</v>
      </c>
      <c r="BJ58" s="399">
        <f t="shared" si="86"/>
        <v>0</v>
      </c>
      <c r="BK58" s="399">
        <f t="shared" si="87"/>
        <v>0</v>
      </c>
      <c r="BL58" s="399">
        <f t="shared" si="88"/>
        <v>0</v>
      </c>
      <c r="BM58" s="399">
        <f t="shared" si="89"/>
        <v>0</v>
      </c>
      <c r="BN58" s="399">
        <f t="shared" si="90"/>
        <v>0</v>
      </c>
      <c r="BO58" s="399">
        <f t="shared" si="91"/>
        <v>0</v>
      </c>
      <c r="BP58" s="399">
        <f t="shared" si="101"/>
        <v>0</v>
      </c>
      <c r="BQ58" s="287" t="str">
        <f t="shared" si="70"/>
        <v>Nom Producte/Servei 12</v>
      </c>
    </row>
    <row r="59" spans="2:69" hidden="1">
      <c r="B59" s="162" t="str">
        <f t="shared" si="71"/>
        <v>Nom Producte/Servei 13</v>
      </c>
      <c r="C59" s="162" t="str">
        <f t="shared" si="71"/>
        <v/>
      </c>
      <c r="D59" s="234"/>
      <c r="E59" s="159"/>
      <c r="F59" s="399">
        <f t="shared" ref="F59:P59" si="136">+E59</f>
        <v>0</v>
      </c>
      <c r="G59" s="399">
        <f t="shared" si="136"/>
        <v>0</v>
      </c>
      <c r="H59" s="399">
        <f t="shared" si="136"/>
        <v>0</v>
      </c>
      <c r="I59" s="399">
        <f t="shared" si="136"/>
        <v>0</v>
      </c>
      <c r="J59" s="399">
        <f t="shared" si="136"/>
        <v>0</v>
      </c>
      <c r="K59" s="399">
        <f t="shared" si="136"/>
        <v>0</v>
      </c>
      <c r="L59" s="399">
        <f t="shared" si="136"/>
        <v>0</v>
      </c>
      <c r="M59" s="399">
        <f t="shared" si="136"/>
        <v>0</v>
      </c>
      <c r="N59" s="399">
        <f t="shared" si="136"/>
        <v>0</v>
      </c>
      <c r="O59" s="399">
        <f t="shared" si="136"/>
        <v>0</v>
      </c>
      <c r="P59" s="399">
        <f t="shared" si="136"/>
        <v>0</v>
      </c>
      <c r="Q59" s="175"/>
      <c r="R59" s="399">
        <f t="shared" si="104"/>
        <v>0</v>
      </c>
      <c r="S59" s="399">
        <f t="shared" si="105"/>
        <v>0</v>
      </c>
      <c r="T59" s="399">
        <f t="shared" si="106"/>
        <v>0</v>
      </c>
      <c r="U59" s="399">
        <f t="shared" si="107"/>
        <v>0</v>
      </c>
      <c r="V59" s="399">
        <f t="shared" si="108"/>
        <v>0</v>
      </c>
      <c r="W59" s="399">
        <f t="shared" si="109"/>
        <v>0</v>
      </c>
      <c r="X59" s="399">
        <f t="shared" si="110"/>
        <v>0</v>
      </c>
      <c r="Y59" s="399">
        <f t="shared" si="111"/>
        <v>0</v>
      </c>
      <c r="Z59" s="399">
        <f t="shared" si="112"/>
        <v>0</v>
      </c>
      <c r="AA59" s="399">
        <f t="shared" si="113"/>
        <v>0</v>
      </c>
      <c r="AB59" s="399">
        <f t="shared" si="114"/>
        <v>0</v>
      </c>
      <c r="AC59" s="399">
        <f t="shared" si="116"/>
        <v>0</v>
      </c>
      <c r="AD59" s="614"/>
      <c r="AE59" s="399">
        <f t="shared" si="117"/>
        <v>0</v>
      </c>
      <c r="AF59" s="399">
        <f t="shared" si="118"/>
        <v>0</v>
      </c>
      <c r="AG59" s="399">
        <f t="shared" si="119"/>
        <v>0</v>
      </c>
      <c r="AH59" s="399">
        <f t="shared" si="120"/>
        <v>0</v>
      </c>
      <c r="AI59" s="399">
        <f t="shared" si="121"/>
        <v>0</v>
      </c>
      <c r="AJ59" s="399">
        <f t="shared" si="122"/>
        <v>0</v>
      </c>
      <c r="AK59" s="399">
        <f t="shared" si="123"/>
        <v>0</v>
      </c>
      <c r="AL59" s="399">
        <f t="shared" si="124"/>
        <v>0</v>
      </c>
      <c r="AM59" s="399">
        <f t="shared" si="125"/>
        <v>0</v>
      </c>
      <c r="AN59" s="399">
        <f t="shared" si="126"/>
        <v>0</v>
      </c>
      <c r="AO59" s="399">
        <f t="shared" si="127"/>
        <v>0</v>
      </c>
      <c r="AP59" s="399">
        <f t="shared" si="128"/>
        <v>0</v>
      </c>
      <c r="AQ59" s="614"/>
      <c r="AR59" s="399">
        <f t="shared" si="94"/>
        <v>0</v>
      </c>
      <c r="AS59" s="399">
        <f t="shared" si="95"/>
        <v>0</v>
      </c>
      <c r="AT59" s="399">
        <f t="shared" si="96"/>
        <v>0</v>
      </c>
      <c r="AU59" s="399">
        <f t="shared" si="76"/>
        <v>0</v>
      </c>
      <c r="AV59" s="399">
        <f t="shared" si="77"/>
        <v>0</v>
      </c>
      <c r="AW59" s="399">
        <f t="shared" si="78"/>
        <v>0</v>
      </c>
      <c r="AX59" s="399">
        <f t="shared" si="79"/>
        <v>0</v>
      </c>
      <c r="AY59" s="399">
        <f t="shared" si="80"/>
        <v>0</v>
      </c>
      <c r="AZ59" s="399">
        <f t="shared" si="81"/>
        <v>0</v>
      </c>
      <c r="BA59" s="399">
        <f t="shared" si="82"/>
        <v>0</v>
      </c>
      <c r="BB59" s="399">
        <f t="shared" si="83"/>
        <v>0</v>
      </c>
      <c r="BC59" s="399">
        <f t="shared" si="97"/>
        <v>0</v>
      </c>
      <c r="BD59" s="614"/>
      <c r="BE59" s="399">
        <f t="shared" si="98"/>
        <v>0</v>
      </c>
      <c r="BF59" s="399">
        <f t="shared" si="99"/>
        <v>0</v>
      </c>
      <c r="BG59" s="399">
        <f t="shared" si="100"/>
        <v>0</v>
      </c>
      <c r="BH59" s="399">
        <f t="shared" si="84"/>
        <v>0</v>
      </c>
      <c r="BI59" s="399">
        <f t="shared" si="85"/>
        <v>0</v>
      </c>
      <c r="BJ59" s="399">
        <f t="shared" si="86"/>
        <v>0</v>
      </c>
      <c r="BK59" s="399">
        <f t="shared" si="87"/>
        <v>0</v>
      </c>
      <c r="BL59" s="399">
        <f t="shared" si="88"/>
        <v>0</v>
      </c>
      <c r="BM59" s="399">
        <f t="shared" si="89"/>
        <v>0</v>
      </c>
      <c r="BN59" s="399">
        <f t="shared" si="90"/>
        <v>0</v>
      </c>
      <c r="BO59" s="399">
        <f t="shared" si="91"/>
        <v>0</v>
      </c>
      <c r="BP59" s="399">
        <f t="shared" si="101"/>
        <v>0</v>
      </c>
      <c r="BQ59" s="287" t="str">
        <f t="shared" si="70"/>
        <v>Nom Producte/Servei 13</v>
      </c>
    </row>
    <row r="60" spans="2:69" hidden="1">
      <c r="B60" s="162" t="str">
        <f t="shared" si="71"/>
        <v>Nom Producte/Servei 14</v>
      </c>
      <c r="C60" s="162" t="str">
        <f t="shared" si="71"/>
        <v/>
      </c>
      <c r="D60" s="234"/>
      <c r="E60" s="159"/>
      <c r="F60" s="399">
        <f t="shared" ref="F60:P60" si="137">+E60</f>
        <v>0</v>
      </c>
      <c r="G60" s="399">
        <f t="shared" si="137"/>
        <v>0</v>
      </c>
      <c r="H60" s="399">
        <f t="shared" si="137"/>
        <v>0</v>
      </c>
      <c r="I60" s="399">
        <f t="shared" si="137"/>
        <v>0</v>
      </c>
      <c r="J60" s="399">
        <f t="shared" si="137"/>
        <v>0</v>
      </c>
      <c r="K60" s="399">
        <f t="shared" si="137"/>
        <v>0</v>
      </c>
      <c r="L60" s="399">
        <f t="shared" si="137"/>
        <v>0</v>
      </c>
      <c r="M60" s="399">
        <f t="shared" si="137"/>
        <v>0</v>
      </c>
      <c r="N60" s="399">
        <f t="shared" si="137"/>
        <v>0</v>
      </c>
      <c r="O60" s="399">
        <f t="shared" si="137"/>
        <v>0</v>
      </c>
      <c r="P60" s="399">
        <f t="shared" si="137"/>
        <v>0</v>
      </c>
      <c r="Q60" s="175"/>
      <c r="R60" s="399">
        <f t="shared" si="104"/>
        <v>0</v>
      </c>
      <c r="S60" s="399">
        <f t="shared" si="105"/>
        <v>0</v>
      </c>
      <c r="T60" s="399">
        <f t="shared" si="106"/>
        <v>0</v>
      </c>
      <c r="U60" s="399">
        <f t="shared" si="107"/>
        <v>0</v>
      </c>
      <c r="V60" s="399">
        <f t="shared" si="108"/>
        <v>0</v>
      </c>
      <c r="W60" s="399">
        <f t="shared" si="109"/>
        <v>0</v>
      </c>
      <c r="X60" s="399">
        <f t="shared" si="110"/>
        <v>0</v>
      </c>
      <c r="Y60" s="399">
        <f t="shared" si="111"/>
        <v>0</v>
      </c>
      <c r="Z60" s="399">
        <f t="shared" si="112"/>
        <v>0</v>
      </c>
      <c r="AA60" s="399">
        <f t="shared" si="113"/>
        <v>0</v>
      </c>
      <c r="AB60" s="399">
        <f t="shared" si="114"/>
        <v>0</v>
      </c>
      <c r="AC60" s="399">
        <f t="shared" si="116"/>
        <v>0</v>
      </c>
      <c r="AD60" s="614"/>
      <c r="AE60" s="399">
        <f t="shared" si="117"/>
        <v>0</v>
      </c>
      <c r="AF60" s="399">
        <f t="shared" si="118"/>
        <v>0</v>
      </c>
      <c r="AG60" s="399">
        <f t="shared" si="119"/>
        <v>0</v>
      </c>
      <c r="AH60" s="399">
        <f t="shared" si="120"/>
        <v>0</v>
      </c>
      <c r="AI60" s="399">
        <f t="shared" si="121"/>
        <v>0</v>
      </c>
      <c r="AJ60" s="399">
        <f t="shared" si="122"/>
        <v>0</v>
      </c>
      <c r="AK60" s="399">
        <f t="shared" si="123"/>
        <v>0</v>
      </c>
      <c r="AL60" s="399">
        <f t="shared" si="124"/>
        <v>0</v>
      </c>
      <c r="AM60" s="399">
        <f t="shared" si="125"/>
        <v>0</v>
      </c>
      <c r="AN60" s="399">
        <f t="shared" si="126"/>
        <v>0</v>
      </c>
      <c r="AO60" s="399">
        <f t="shared" si="127"/>
        <v>0</v>
      </c>
      <c r="AP60" s="399">
        <f t="shared" si="128"/>
        <v>0</v>
      </c>
      <c r="AQ60" s="614"/>
      <c r="AR60" s="399">
        <f t="shared" si="94"/>
        <v>0</v>
      </c>
      <c r="AS60" s="399">
        <f t="shared" si="95"/>
        <v>0</v>
      </c>
      <c r="AT60" s="399">
        <f t="shared" si="96"/>
        <v>0</v>
      </c>
      <c r="AU60" s="399">
        <f t="shared" si="76"/>
        <v>0</v>
      </c>
      <c r="AV60" s="399">
        <f t="shared" si="77"/>
        <v>0</v>
      </c>
      <c r="AW60" s="399">
        <f t="shared" si="78"/>
        <v>0</v>
      </c>
      <c r="AX60" s="399">
        <f t="shared" si="79"/>
        <v>0</v>
      </c>
      <c r="AY60" s="399">
        <f t="shared" si="80"/>
        <v>0</v>
      </c>
      <c r="AZ60" s="399">
        <f t="shared" si="81"/>
        <v>0</v>
      </c>
      <c r="BA60" s="399">
        <f t="shared" si="82"/>
        <v>0</v>
      </c>
      <c r="BB60" s="399">
        <f t="shared" si="83"/>
        <v>0</v>
      </c>
      <c r="BC60" s="399">
        <f t="shared" si="97"/>
        <v>0</v>
      </c>
      <c r="BD60" s="614"/>
      <c r="BE60" s="399">
        <f t="shared" si="98"/>
        <v>0</v>
      </c>
      <c r="BF60" s="399">
        <f t="shared" si="99"/>
        <v>0</v>
      </c>
      <c r="BG60" s="399">
        <f t="shared" si="100"/>
        <v>0</v>
      </c>
      <c r="BH60" s="399">
        <f t="shared" si="84"/>
        <v>0</v>
      </c>
      <c r="BI60" s="399">
        <f t="shared" si="85"/>
        <v>0</v>
      </c>
      <c r="BJ60" s="399">
        <f t="shared" si="86"/>
        <v>0</v>
      </c>
      <c r="BK60" s="399">
        <f t="shared" si="87"/>
        <v>0</v>
      </c>
      <c r="BL60" s="399">
        <f t="shared" si="88"/>
        <v>0</v>
      </c>
      <c r="BM60" s="399">
        <f t="shared" si="89"/>
        <v>0</v>
      </c>
      <c r="BN60" s="399">
        <f t="shared" si="90"/>
        <v>0</v>
      </c>
      <c r="BO60" s="399">
        <f t="shared" si="91"/>
        <v>0</v>
      </c>
      <c r="BP60" s="399">
        <f t="shared" si="101"/>
        <v>0</v>
      </c>
      <c r="BQ60" s="287" t="str">
        <f t="shared" si="70"/>
        <v>Nom Producte/Servei 14</v>
      </c>
    </row>
    <row r="61" spans="2:69" hidden="1">
      <c r="B61" s="162" t="str">
        <f t="shared" si="71"/>
        <v>Nom Producte/Servei 15</v>
      </c>
      <c r="C61" s="162" t="str">
        <f t="shared" si="71"/>
        <v/>
      </c>
      <c r="D61" s="234"/>
      <c r="E61" s="159"/>
      <c r="F61" s="399">
        <f t="shared" ref="F61:P61" si="138">+E61</f>
        <v>0</v>
      </c>
      <c r="G61" s="399">
        <f t="shared" si="138"/>
        <v>0</v>
      </c>
      <c r="H61" s="399">
        <f t="shared" si="138"/>
        <v>0</v>
      </c>
      <c r="I61" s="399">
        <f t="shared" si="138"/>
        <v>0</v>
      </c>
      <c r="J61" s="399">
        <f t="shared" si="138"/>
        <v>0</v>
      </c>
      <c r="K61" s="399">
        <f t="shared" si="138"/>
        <v>0</v>
      </c>
      <c r="L61" s="399">
        <f t="shared" si="138"/>
        <v>0</v>
      </c>
      <c r="M61" s="399">
        <f t="shared" si="138"/>
        <v>0</v>
      </c>
      <c r="N61" s="399">
        <f t="shared" si="138"/>
        <v>0</v>
      </c>
      <c r="O61" s="399">
        <f t="shared" si="138"/>
        <v>0</v>
      </c>
      <c r="P61" s="399">
        <f t="shared" si="138"/>
        <v>0</v>
      </c>
      <c r="Q61" s="175"/>
      <c r="R61" s="399">
        <f t="shared" si="104"/>
        <v>0</v>
      </c>
      <c r="S61" s="399">
        <f t="shared" si="105"/>
        <v>0</v>
      </c>
      <c r="T61" s="399">
        <f t="shared" si="106"/>
        <v>0</v>
      </c>
      <c r="U61" s="399">
        <f t="shared" si="107"/>
        <v>0</v>
      </c>
      <c r="V61" s="399">
        <f t="shared" si="108"/>
        <v>0</v>
      </c>
      <c r="W61" s="399">
        <f t="shared" si="109"/>
        <v>0</v>
      </c>
      <c r="X61" s="399">
        <f t="shared" si="110"/>
        <v>0</v>
      </c>
      <c r="Y61" s="399">
        <f t="shared" si="111"/>
        <v>0</v>
      </c>
      <c r="Z61" s="399">
        <f t="shared" si="112"/>
        <v>0</v>
      </c>
      <c r="AA61" s="399">
        <f t="shared" si="113"/>
        <v>0</v>
      </c>
      <c r="AB61" s="399">
        <f t="shared" si="114"/>
        <v>0</v>
      </c>
      <c r="AC61" s="399">
        <f t="shared" si="116"/>
        <v>0</v>
      </c>
      <c r="AD61" s="614"/>
      <c r="AE61" s="399">
        <f t="shared" si="117"/>
        <v>0</v>
      </c>
      <c r="AF61" s="399">
        <f t="shared" si="118"/>
        <v>0</v>
      </c>
      <c r="AG61" s="399">
        <f t="shared" si="119"/>
        <v>0</v>
      </c>
      <c r="AH61" s="399">
        <f t="shared" si="120"/>
        <v>0</v>
      </c>
      <c r="AI61" s="399">
        <f t="shared" si="121"/>
        <v>0</v>
      </c>
      <c r="AJ61" s="399">
        <f t="shared" si="122"/>
        <v>0</v>
      </c>
      <c r="AK61" s="399">
        <f t="shared" si="123"/>
        <v>0</v>
      </c>
      <c r="AL61" s="399">
        <f t="shared" si="124"/>
        <v>0</v>
      </c>
      <c r="AM61" s="399">
        <f t="shared" si="125"/>
        <v>0</v>
      </c>
      <c r="AN61" s="399">
        <f t="shared" si="126"/>
        <v>0</v>
      </c>
      <c r="AO61" s="399">
        <f t="shared" si="127"/>
        <v>0</v>
      </c>
      <c r="AP61" s="399">
        <f t="shared" si="128"/>
        <v>0</v>
      </c>
      <c r="AQ61" s="614"/>
      <c r="AR61" s="399">
        <f t="shared" si="94"/>
        <v>0</v>
      </c>
      <c r="AS61" s="399">
        <f t="shared" si="95"/>
        <v>0</v>
      </c>
      <c r="AT61" s="399">
        <f t="shared" si="96"/>
        <v>0</v>
      </c>
      <c r="AU61" s="399">
        <f t="shared" si="76"/>
        <v>0</v>
      </c>
      <c r="AV61" s="399">
        <f t="shared" si="77"/>
        <v>0</v>
      </c>
      <c r="AW61" s="399">
        <f t="shared" si="78"/>
        <v>0</v>
      </c>
      <c r="AX61" s="399">
        <f t="shared" si="79"/>
        <v>0</v>
      </c>
      <c r="AY61" s="399">
        <f t="shared" si="80"/>
        <v>0</v>
      </c>
      <c r="AZ61" s="399">
        <f t="shared" si="81"/>
        <v>0</v>
      </c>
      <c r="BA61" s="399">
        <f t="shared" si="82"/>
        <v>0</v>
      </c>
      <c r="BB61" s="399">
        <f t="shared" si="83"/>
        <v>0</v>
      </c>
      <c r="BC61" s="399">
        <f t="shared" si="97"/>
        <v>0</v>
      </c>
      <c r="BD61" s="614"/>
      <c r="BE61" s="399">
        <f t="shared" si="98"/>
        <v>0</v>
      </c>
      <c r="BF61" s="399">
        <f t="shared" si="99"/>
        <v>0</v>
      </c>
      <c r="BG61" s="399">
        <f t="shared" si="100"/>
        <v>0</v>
      </c>
      <c r="BH61" s="399">
        <f t="shared" si="84"/>
        <v>0</v>
      </c>
      <c r="BI61" s="399">
        <f t="shared" si="85"/>
        <v>0</v>
      </c>
      <c r="BJ61" s="399">
        <f t="shared" si="86"/>
        <v>0</v>
      </c>
      <c r="BK61" s="399">
        <f t="shared" si="87"/>
        <v>0</v>
      </c>
      <c r="BL61" s="399">
        <f t="shared" si="88"/>
        <v>0</v>
      </c>
      <c r="BM61" s="399">
        <f t="shared" si="89"/>
        <v>0</v>
      </c>
      <c r="BN61" s="399">
        <f t="shared" si="90"/>
        <v>0</v>
      </c>
      <c r="BO61" s="399">
        <f t="shared" si="91"/>
        <v>0</v>
      </c>
      <c r="BP61" s="399">
        <f t="shared" si="101"/>
        <v>0</v>
      </c>
      <c r="BQ61" s="287" t="str">
        <f t="shared" si="70"/>
        <v>Nom Producte/Servei 15</v>
      </c>
    </row>
    <row r="62" spans="2:69">
      <c r="B62" s="160" t="str">
        <f>+B44</f>
        <v>TOTAL</v>
      </c>
      <c r="C62" s="157"/>
      <c r="D62" s="420"/>
      <c r="E62" s="157">
        <f t="shared" ref="E62:P62" si="139">SUM(E47:E61)</f>
        <v>352</v>
      </c>
      <c r="F62" s="157">
        <f t="shared" si="139"/>
        <v>710</v>
      </c>
      <c r="G62" s="157">
        <f t="shared" si="139"/>
        <v>1220</v>
      </c>
      <c r="H62" s="157">
        <f t="shared" si="139"/>
        <v>1720</v>
      </c>
      <c r="I62" s="157">
        <f t="shared" si="139"/>
        <v>2220</v>
      </c>
      <c r="J62" s="157">
        <f t="shared" si="139"/>
        <v>2720</v>
      </c>
      <c r="K62" s="157">
        <f t="shared" si="139"/>
        <v>7520</v>
      </c>
      <c r="L62" s="157">
        <f t="shared" si="139"/>
        <v>7520</v>
      </c>
      <c r="M62" s="157">
        <f t="shared" si="139"/>
        <v>7470</v>
      </c>
      <c r="N62" s="157">
        <f t="shared" si="139"/>
        <v>7470</v>
      </c>
      <c r="O62" s="157">
        <f t="shared" si="139"/>
        <v>7460</v>
      </c>
      <c r="P62" s="204">
        <f t="shared" si="139"/>
        <v>7450</v>
      </c>
      <c r="Q62" s="205"/>
      <c r="R62" s="157">
        <f t="shared" ref="R62:AC62" si="140">SUM(R47:R61)</f>
        <v>7440</v>
      </c>
      <c r="S62" s="157">
        <f t="shared" si="140"/>
        <v>7440</v>
      </c>
      <c r="T62" s="157">
        <f t="shared" si="140"/>
        <v>7430</v>
      </c>
      <c r="U62" s="157">
        <f t="shared" si="140"/>
        <v>8130</v>
      </c>
      <c r="V62" s="157">
        <f t="shared" si="140"/>
        <v>8125</v>
      </c>
      <c r="W62" s="157">
        <f t="shared" si="140"/>
        <v>8125</v>
      </c>
      <c r="X62" s="157">
        <f t="shared" si="140"/>
        <v>8125</v>
      </c>
      <c r="Y62" s="157">
        <f t="shared" si="140"/>
        <v>8125</v>
      </c>
      <c r="Z62" s="157">
        <f t="shared" si="140"/>
        <v>8125</v>
      </c>
      <c r="AA62" s="157">
        <f t="shared" si="140"/>
        <v>8125</v>
      </c>
      <c r="AB62" s="157">
        <f t="shared" si="140"/>
        <v>8125</v>
      </c>
      <c r="AC62" s="204">
        <f t="shared" si="140"/>
        <v>8025</v>
      </c>
      <c r="AD62" s="122"/>
      <c r="AE62" s="157">
        <f t="shared" ref="AE62:AP62" si="141">SUM(AE47:AE61)</f>
        <v>8025</v>
      </c>
      <c r="AF62" s="157">
        <f t="shared" si="141"/>
        <v>8025</v>
      </c>
      <c r="AG62" s="157">
        <f t="shared" si="141"/>
        <v>8025</v>
      </c>
      <c r="AH62" s="157">
        <f t="shared" si="141"/>
        <v>8025</v>
      </c>
      <c r="AI62" s="157">
        <f t="shared" si="141"/>
        <v>8025</v>
      </c>
      <c r="AJ62" s="157">
        <f t="shared" si="141"/>
        <v>8025</v>
      </c>
      <c r="AK62" s="157">
        <f t="shared" si="141"/>
        <v>8025</v>
      </c>
      <c r="AL62" s="157">
        <f t="shared" si="141"/>
        <v>8025</v>
      </c>
      <c r="AM62" s="157">
        <f t="shared" si="141"/>
        <v>8025</v>
      </c>
      <c r="AN62" s="157">
        <f t="shared" si="141"/>
        <v>8025</v>
      </c>
      <c r="AO62" s="157">
        <f t="shared" si="141"/>
        <v>8025</v>
      </c>
      <c r="AP62" s="204">
        <f t="shared" si="141"/>
        <v>8025</v>
      </c>
      <c r="AQ62" s="122"/>
      <c r="AR62" s="157">
        <f t="shared" ref="AR62:BC62" si="142">SUM(AR47:AR61)</f>
        <v>8025</v>
      </c>
      <c r="AS62" s="157">
        <f t="shared" si="142"/>
        <v>8025</v>
      </c>
      <c r="AT62" s="157">
        <f t="shared" si="142"/>
        <v>8025</v>
      </c>
      <c r="AU62" s="157">
        <f t="shared" si="142"/>
        <v>8025</v>
      </c>
      <c r="AV62" s="157">
        <f t="shared" si="142"/>
        <v>8025</v>
      </c>
      <c r="AW62" s="157">
        <f t="shared" si="142"/>
        <v>8025</v>
      </c>
      <c r="AX62" s="157">
        <f t="shared" si="142"/>
        <v>8025</v>
      </c>
      <c r="AY62" s="157">
        <f t="shared" si="142"/>
        <v>8025</v>
      </c>
      <c r="AZ62" s="157">
        <f t="shared" si="142"/>
        <v>8025</v>
      </c>
      <c r="BA62" s="157">
        <f t="shared" si="142"/>
        <v>8025</v>
      </c>
      <c r="BB62" s="157">
        <f t="shared" si="142"/>
        <v>8025</v>
      </c>
      <c r="BC62" s="204">
        <f t="shared" si="142"/>
        <v>8025</v>
      </c>
      <c r="BD62" s="122"/>
      <c r="BE62" s="157">
        <f t="shared" ref="BE62:BP62" si="143">SUM(BE47:BE61)</f>
        <v>8025</v>
      </c>
      <c r="BF62" s="157">
        <f t="shared" si="143"/>
        <v>8025</v>
      </c>
      <c r="BG62" s="157">
        <f t="shared" si="143"/>
        <v>8025</v>
      </c>
      <c r="BH62" s="157">
        <f t="shared" si="143"/>
        <v>8025</v>
      </c>
      <c r="BI62" s="157">
        <f t="shared" si="143"/>
        <v>8025</v>
      </c>
      <c r="BJ62" s="157">
        <f t="shared" si="143"/>
        <v>8025</v>
      </c>
      <c r="BK62" s="157">
        <f t="shared" si="143"/>
        <v>8025</v>
      </c>
      <c r="BL62" s="157">
        <f t="shared" si="143"/>
        <v>8025</v>
      </c>
      <c r="BM62" s="157">
        <f t="shared" si="143"/>
        <v>8025</v>
      </c>
      <c r="BN62" s="157">
        <f t="shared" si="143"/>
        <v>8025</v>
      </c>
      <c r="BO62" s="157">
        <f t="shared" si="143"/>
        <v>8025</v>
      </c>
      <c r="BP62" s="204">
        <f t="shared" si="143"/>
        <v>8025</v>
      </c>
      <c r="BQ62" s="288" t="str">
        <f t="shared" si="70"/>
        <v>TOTAL</v>
      </c>
    </row>
    <row r="63" spans="2:69">
      <c r="M63" s="124"/>
    </row>
    <row r="64" spans="2:69">
      <c r="B64" s="557" t="str">
        <f>+IF(Home!$C$5=NT!$A$2,MI!$B$112,IF(Home!$C$5=NT!$A$3,MI!$C$112,IF(Home!$C$5=NT!$A$4,MI!$D$112,)))</f>
        <v>STOCK</v>
      </c>
      <c r="C64" s="558" t="str">
        <f>+IF(Home!$C$5=NT!$A$2,MI!$B$114,IF(Home!$C$5=NT!$A$3,MI!$C$114,IF(Home!$C$5=NT!$A$4,MI!$D$114,)))</f>
        <v>TIPUS</v>
      </c>
      <c r="D64" s="558" t="str">
        <f>+IF(Home!$C$5=NT!$A$2,MI!$B$125,IF(Home!$C$5=NT!$A$3,MI!$C$125,IF(Home!$C$5=NT!$A$4,MI!$D$125,)))</f>
        <v>INICIALS</v>
      </c>
      <c r="E64" s="155">
        <f>+E46</f>
        <v>40909</v>
      </c>
      <c r="F64" s="155">
        <f t="shared" ref="F64:P64" si="144">EDATE(E64,1)</f>
        <v>40940</v>
      </c>
      <c r="G64" s="155">
        <f t="shared" si="144"/>
        <v>40969</v>
      </c>
      <c r="H64" s="155">
        <f t="shared" si="144"/>
        <v>41000</v>
      </c>
      <c r="I64" s="155">
        <f t="shared" si="144"/>
        <v>41030</v>
      </c>
      <c r="J64" s="155">
        <f t="shared" si="144"/>
        <v>41061</v>
      </c>
      <c r="K64" s="155">
        <f t="shared" si="144"/>
        <v>41091</v>
      </c>
      <c r="L64" s="155">
        <f t="shared" si="144"/>
        <v>41122</v>
      </c>
      <c r="M64" s="155">
        <f t="shared" si="144"/>
        <v>41153</v>
      </c>
      <c r="N64" s="155">
        <f t="shared" si="144"/>
        <v>41183</v>
      </c>
      <c r="O64" s="155">
        <f t="shared" si="144"/>
        <v>41214</v>
      </c>
      <c r="P64" s="193">
        <f t="shared" si="144"/>
        <v>41244</v>
      </c>
      <c r="Q64" s="201"/>
      <c r="R64" s="155">
        <f>EDATE(P64,1)</f>
        <v>41275</v>
      </c>
      <c r="S64" s="155">
        <f t="shared" ref="S64:AC64" si="145">EDATE(R64,1)</f>
        <v>41306</v>
      </c>
      <c r="T64" s="155">
        <f t="shared" si="145"/>
        <v>41334</v>
      </c>
      <c r="U64" s="155">
        <f t="shared" si="145"/>
        <v>41365</v>
      </c>
      <c r="V64" s="155">
        <f t="shared" si="145"/>
        <v>41395</v>
      </c>
      <c r="W64" s="155">
        <f t="shared" si="145"/>
        <v>41426</v>
      </c>
      <c r="X64" s="155">
        <f t="shared" si="145"/>
        <v>41456</v>
      </c>
      <c r="Y64" s="155">
        <f t="shared" si="145"/>
        <v>41487</v>
      </c>
      <c r="Z64" s="155">
        <f t="shared" si="145"/>
        <v>41518</v>
      </c>
      <c r="AA64" s="155">
        <f t="shared" si="145"/>
        <v>41548</v>
      </c>
      <c r="AB64" s="155">
        <f t="shared" si="145"/>
        <v>41579</v>
      </c>
      <c r="AC64" s="193">
        <f t="shared" si="145"/>
        <v>41609</v>
      </c>
      <c r="AE64" s="155">
        <f>EDATE(AC64,1)</f>
        <v>41640</v>
      </c>
      <c r="AF64" s="155">
        <f t="shared" ref="AF64:AP64" si="146">EDATE(AE64,1)</f>
        <v>41671</v>
      </c>
      <c r="AG64" s="155">
        <f t="shared" si="146"/>
        <v>41699</v>
      </c>
      <c r="AH64" s="155">
        <f t="shared" si="146"/>
        <v>41730</v>
      </c>
      <c r="AI64" s="155">
        <f t="shared" si="146"/>
        <v>41760</v>
      </c>
      <c r="AJ64" s="155">
        <f t="shared" si="146"/>
        <v>41791</v>
      </c>
      <c r="AK64" s="155">
        <f t="shared" si="146"/>
        <v>41821</v>
      </c>
      <c r="AL64" s="155">
        <f t="shared" si="146"/>
        <v>41852</v>
      </c>
      <c r="AM64" s="155">
        <f t="shared" si="146"/>
        <v>41883</v>
      </c>
      <c r="AN64" s="155">
        <f t="shared" si="146"/>
        <v>41913</v>
      </c>
      <c r="AO64" s="155">
        <f t="shared" si="146"/>
        <v>41944</v>
      </c>
      <c r="AP64" s="193">
        <f t="shared" si="146"/>
        <v>41974</v>
      </c>
      <c r="AR64" s="155">
        <f>EDATE(AP64,1)</f>
        <v>42005</v>
      </c>
      <c r="AS64" s="155">
        <f t="shared" ref="AS64:BC64" si="147">EDATE(AR64,1)</f>
        <v>42036</v>
      </c>
      <c r="AT64" s="155">
        <f t="shared" si="147"/>
        <v>42064</v>
      </c>
      <c r="AU64" s="155">
        <f t="shared" si="147"/>
        <v>42095</v>
      </c>
      <c r="AV64" s="155">
        <f t="shared" si="147"/>
        <v>42125</v>
      </c>
      <c r="AW64" s="155">
        <f t="shared" si="147"/>
        <v>42156</v>
      </c>
      <c r="AX64" s="155">
        <f t="shared" si="147"/>
        <v>42186</v>
      </c>
      <c r="AY64" s="155">
        <f t="shared" si="147"/>
        <v>42217</v>
      </c>
      <c r="AZ64" s="155">
        <f t="shared" si="147"/>
        <v>42248</v>
      </c>
      <c r="BA64" s="155">
        <f t="shared" si="147"/>
        <v>42278</v>
      </c>
      <c r="BB64" s="155">
        <f t="shared" si="147"/>
        <v>42309</v>
      </c>
      <c r="BC64" s="193">
        <f t="shared" si="147"/>
        <v>42339</v>
      </c>
      <c r="BE64" s="155">
        <f>EDATE(BC64,1)</f>
        <v>42370</v>
      </c>
      <c r="BF64" s="155">
        <f t="shared" ref="BF64:BP64" si="148">EDATE(BE64,1)</f>
        <v>42401</v>
      </c>
      <c r="BG64" s="155">
        <f t="shared" si="148"/>
        <v>42430</v>
      </c>
      <c r="BH64" s="155">
        <f t="shared" si="148"/>
        <v>42461</v>
      </c>
      <c r="BI64" s="155">
        <f t="shared" si="148"/>
        <v>42491</v>
      </c>
      <c r="BJ64" s="155">
        <f t="shared" si="148"/>
        <v>42522</v>
      </c>
      <c r="BK64" s="155">
        <f t="shared" si="148"/>
        <v>42552</v>
      </c>
      <c r="BL64" s="155">
        <f t="shared" si="148"/>
        <v>42583</v>
      </c>
      <c r="BM64" s="155">
        <f t="shared" si="148"/>
        <v>42614</v>
      </c>
      <c r="BN64" s="155">
        <f t="shared" si="148"/>
        <v>42644</v>
      </c>
      <c r="BO64" s="155">
        <f t="shared" si="148"/>
        <v>42675</v>
      </c>
      <c r="BP64" s="193">
        <f t="shared" si="148"/>
        <v>42705</v>
      </c>
      <c r="BQ64" s="286" t="str">
        <f t="shared" ref="BQ64:BQ80" si="149">+B64</f>
        <v>STOCK</v>
      </c>
    </row>
    <row r="65" spans="2:69">
      <c r="B65" s="162" t="str">
        <f t="shared" ref="B65:B79" si="150">+B47</f>
        <v>Envasos reutilitzables</v>
      </c>
      <c r="C65" s="162" t="str">
        <f>+C29</f>
        <v>Producte</v>
      </c>
      <c r="D65" s="709">
        <f>IF($C65=NT!$T$2,+D10,0)</f>
        <v>500</v>
      </c>
      <c r="E65" s="709">
        <f>+IF($B$7=NT!$U$3,IF($C65=NT!$T$2,+SUM($D29:E29)-SUM($D47:E47),0),$D10)</f>
        <v>450</v>
      </c>
      <c r="F65" s="709">
        <f>+IF($B$7=NT!$U$3,IF($C65=NT!$T$2,+SUM($D29:F29)-SUM($D47:F47),0),$D10)</f>
        <v>350</v>
      </c>
      <c r="G65" s="709">
        <f>+IF($B$7=NT!$U$3,IF($C65=NT!$T$2,+SUM($D29:G29)-SUM($D47:G47),0),$D10)</f>
        <v>250</v>
      </c>
      <c r="H65" s="709">
        <f>+IF($B$7=NT!$U$3,IF($C65=NT!$T$2,+SUM($D29:H29)-SUM($D47:H47),0),$D10)</f>
        <v>350</v>
      </c>
      <c r="I65" s="709">
        <f>+IF($B$7=NT!$U$3,IF($C65=NT!$T$2,+SUM($D29:I29)-SUM($D47:I47),0),$D10)</f>
        <v>250</v>
      </c>
      <c r="J65" s="709">
        <f>+IF($B$7=NT!$U$3,IF($C65=NT!$T$2,+SUM($D29:J29)-SUM($D47:J47),0),$D10)</f>
        <v>150</v>
      </c>
      <c r="K65" s="709">
        <f>+IF($B$7=NT!$U$3,IF($C65=NT!$T$2,+SUM($D29:K29)-SUM($D47:K47),0),$D10)</f>
        <v>250</v>
      </c>
      <c r="L65" s="709">
        <f>+IF($B$7=NT!$U$3,IF($C65=NT!$T$2,+SUM($D29:L29)-SUM($D47:L47),0),$D10)</f>
        <v>150</v>
      </c>
      <c r="M65" s="709">
        <f>+IF($B$7=NT!$U$3,IF($C65=NT!$T$2,+SUM($D29:M29)-SUM($D47:M47),0),$D10)</f>
        <v>100</v>
      </c>
      <c r="N65" s="709">
        <f>+IF($B$7=NT!$U$3,IF($C65=NT!$T$2,+SUM($D29:N29)-SUM($D47:N47),0),$D10)</f>
        <v>250</v>
      </c>
      <c r="O65" s="709">
        <f>+IF($B$7=NT!$U$3,IF($C65=NT!$T$2,+SUM($D29:O29)-SUM($D47:O47),0),$D10)</f>
        <v>210</v>
      </c>
      <c r="P65" s="709">
        <f>+IF($B$7=NT!$U$3,IF($C65=NT!$T$2,+SUM($D29:P29)-SUM($D47:P47),0),$D10)</f>
        <v>180</v>
      </c>
      <c r="Q65" s="175"/>
      <c r="R65" s="709">
        <f>+IF($B$7=NT!$U$3,IF($C65=NT!$T$2,+SUM($D29:R29)-SUM($D47:R47),0),$D10)</f>
        <v>160</v>
      </c>
      <c r="S65" s="709">
        <f>+IF($B$7=NT!$U$3,IF($C65=NT!$T$2,+SUM($D29:S29)-SUM($D47:S47),0),$D10)</f>
        <v>140</v>
      </c>
      <c r="T65" s="709">
        <f>+IF($B$7=NT!$U$3,IF($C65=NT!$T$2,+SUM($D29:T29)-SUM($D47:T47),0),$D10)</f>
        <v>130</v>
      </c>
      <c r="U65" s="709">
        <f>+IF($B$7=NT!$U$3,IF($C65=NT!$T$2,+SUM($D29:U29)-SUM($D47:U47),0),$D10)</f>
        <v>120</v>
      </c>
      <c r="V65" s="709">
        <f>+IF($B$7=NT!$U$3,IF($C65=NT!$T$2,+SUM($D29:V29)-SUM($D47:V47),0),$D10)</f>
        <v>115</v>
      </c>
      <c r="W65" s="709">
        <f>+IF($B$7=NT!$U$3,IF($C65=NT!$T$2,+SUM($D29:W29)-SUM($D47:W47),0),$D10)</f>
        <v>110</v>
      </c>
      <c r="X65" s="709">
        <f>+IF($B$7=NT!$U$3,IF($C65=NT!$T$2,+SUM($D29:X29)-SUM($D47:X47),0),$D10)</f>
        <v>105</v>
      </c>
      <c r="Y65" s="709">
        <f>+IF($B$7=NT!$U$3,IF($C65=NT!$T$2,+SUM($D29:Y29)-SUM($D47:Y47),0),$D10)</f>
        <v>100</v>
      </c>
      <c r="Z65" s="709">
        <f>+IF($B$7=NT!$U$3,IF($C65=NT!$T$2,+SUM($D29:Z29)-SUM($D47:Z47),0),$D10)</f>
        <v>95</v>
      </c>
      <c r="AA65" s="709">
        <f>+IF($B$7=NT!$U$3,IF($C65=NT!$T$2,+SUM($D29:AA29)-SUM($D47:AA47),0),$D10)</f>
        <v>90</v>
      </c>
      <c r="AB65" s="709">
        <f>+IF($B$7=NT!$U$3,IF($C65=NT!$T$2,+SUM($D29:AB29)-SUM($D47:AB47),0),$D10)</f>
        <v>85</v>
      </c>
      <c r="AC65" s="709">
        <f>+IF($B$7=NT!$U$3,IF($C65=NT!$T$2,+SUM($D29:AC29)-SUM($D47:AC47),0),$D10)</f>
        <v>80</v>
      </c>
      <c r="AD65" s="122"/>
      <c r="AE65" s="709">
        <f>+IF($B$7=NT!$U$3,IF($C65=NT!$T$2,+SUM($D29:AE29)-SUM($D47:AE47),0),$D10)</f>
        <v>75</v>
      </c>
      <c r="AF65" s="709">
        <f>+IF($B$7=NT!$U$3,IF($C65=NT!$T$2,+SUM($D29:AF29)-SUM($D47:AF47),0),$D10)</f>
        <v>70</v>
      </c>
      <c r="AG65" s="709">
        <f>+IF($B$7=NT!$U$3,IF($C65=NT!$T$2,+SUM($D29:AG29)-SUM($D47:AG47),0),$D10)</f>
        <v>65</v>
      </c>
      <c r="AH65" s="709">
        <f>+IF($B$7=NT!$U$3,IF($C65=NT!$T$2,+SUM($D29:AH29)-SUM($D47:AH47),0),$D10)</f>
        <v>60</v>
      </c>
      <c r="AI65" s="709">
        <f>+IF($B$7=NT!$U$3,IF($C65=NT!$T$2,+SUM($D29:AI29)-SUM($D47:AI47),0),$D10)</f>
        <v>55</v>
      </c>
      <c r="AJ65" s="709">
        <f>+IF($B$7=NT!$U$3,IF($C65=NT!$T$2,+SUM($D29:AJ29)-SUM($D47:AJ47),0),$D10)</f>
        <v>50</v>
      </c>
      <c r="AK65" s="709">
        <f>+IF($B$7=NT!$U$3,IF($C65=NT!$T$2,+SUM($D29:AK29)-SUM($D47:AK47),0),$D10)</f>
        <v>45</v>
      </c>
      <c r="AL65" s="709">
        <f>+IF($B$7=NT!$U$3,IF($C65=NT!$T$2,+SUM($D29:AL29)-SUM($D47:AL47),0),$D10)</f>
        <v>40</v>
      </c>
      <c r="AM65" s="709">
        <f>+IF($B$7=NT!$U$3,IF($C65=NT!$T$2,+SUM($D29:AM29)-SUM($D47:AM47),0),$D10)</f>
        <v>35</v>
      </c>
      <c r="AN65" s="709">
        <f>+IF($B$7=NT!$U$3,IF($C65=NT!$T$2,+SUM($D29:AN29)-SUM($D47:AN47),0),$D10)</f>
        <v>30</v>
      </c>
      <c r="AO65" s="709">
        <f>+IF($B$7=NT!$U$3,IF($C65=NT!$T$2,+SUM($D29:AO29)-SUM($D47:AO47),0),$D10)</f>
        <v>25</v>
      </c>
      <c r="AP65" s="709">
        <f>+IF($B$7=NT!$U$3,IF($C65=NT!$T$2,+SUM($D29:AP29)-SUM($D47:AP47),0),$D10)</f>
        <v>20</v>
      </c>
      <c r="AQ65" s="122"/>
      <c r="AR65" s="709">
        <f>+IF($B$7=NT!$U$3,IF($C65=NT!$T$2,+SUM($D29:AR29)-SUM($D47:AR47),0),$D10)</f>
        <v>15</v>
      </c>
      <c r="AS65" s="709">
        <f>+IF($B$7=NT!$U$3,IF($C65=NT!$T$2,+SUM($D29:AS29)-SUM($D47:AS47),0),$D10)</f>
        <v>10</v>
      </c>
      <c r="AT65" s="709">
        <f>+IF($B$7=NT!$U$3,IF($C65=NT!$T$2,+SUM($D29:AT29)-SUM($D47:AT47),0),$D10)</f>
        <v>5</v>
      </c>
      <c r="AU65" s="709">
        <f>+IF($B$7=NT!$U$3,IF($C65=NT!$T$2,+SUM($D29:AU29)-SUM($D47:AU47),0),$D10)</f>
        <v>0</v>
      </c>
      <c r="AV65" s="709">
        <f>+IF($B$7=NT!$U$3,IF($C65=NT!$T$2,+SUM($D29:AV29)-SUM($D47:AV47),0),$D10)</f>
        <v>-5</v>
      </c>
      <c r="AW65" s="709">
        <f>+IF($B$7=NT!$U$3,IF($C65=NT!$T$2,+SUM($D29:AW29)-SUM($D47:AW47),0),$D10)</f>
        <v>-10</v>
      </c>
      <c r="AX65" s="709">
        <f>+IF($B$7=NT!$U$3,IF($C65=NT!$T$2,+SUM($D29:AX29)-SUM($D47:AX47),0),$D10)</f>
        <v>-15</v>
      </c>
      <c r="AY65" s="709">
        <f>+IF($B$7=NT!$U$3,IF($C65=NT!$T$2,+SUM($D29:AY29)-SUM($D47:AY47),0),$D10)</f>
        <v>-20</v>
      </c>
      <c r="AZ65" s="709">
        <f>+IF($B$7=NT!$U$3,IF($C65=NT!$T$2,+SUM($D29:AZ29)-SUM($D47:AZ47),0),$D10)</f>
        <v>-25</v>
      </c>
      <c r="BA65" s="709">
        <f>+IF($B$7=NT!$U$3,IF($C65=NT!$T$2,+SUM($D29:BA29)-SUM($D47:BA47),0),$D10)</f>
        <v>-30</v>
      </c>
      <c r="BB65" s="709">
        <f>+IF($B$7=NT!$U$3,IF($C65=NT!$T$2,+SUM($D29:BB29)-SUM($D47:BB47),0),$D10)</f>
        <v>-35</v>
      </c>
      <c r="BC65" s="709">
        <f>+IF($B$7=NT!$U$3,IF($C65=NT!$T$2,+SUM($D29:BC29)-SUM($D47:BC47),0),$D10)</f>
        <v>-40</v>
      </c>
      <c r="BD65" s="122"/>
      <c r="BE65" s="709">
        <f>+IF($B$7=NT!$U$3,IF($C65=NT!$T$2,+SUM($D29:BE29)-SUM($D47:BE47),0),$D10)</f>
        <v>-45</v>
      </c>
      <c r="BF65" s="709">
        <f>+IF($B$7=NT!$U$3,IF($C65=NT!$T$2,+SUM($D29:BF29)-SUM($D47:BF47),0),$D10)</f>
        <v>-50</v>
      </c>
      <c r="BG65" s="709">
        <f>+IF($B$7=NT!$U$3,IF($C65=NT!$T$2,+SUM($D29:BG29)-SUM($D47:BG47),0),$D10)</f>
        <v>-55</v>
      </c>
      <c r="BH65" s="709">
        <f>+IF($B$7=NT!$U$3,IF($C65=NT!$T$2,+SUM($D29:BH29)-SUM($D47:BH47),0),$D10)</f>
        <v>-60</v>
      </c>
      <c r="BI65" s="709">
        <f>+IF($B$7=NT!$U$3,IF($C65=NT!$T$2,+SUM($D29:BI29)-SUM($D47:BI47),0),$D10)</f>
        <v>-65</v>
      </c>
      <c r="BJ65" s="709">
        <f>+IF($B$7=NT!$U$3,IF($C65=NT!$T$2,+SUM($D29:BJ29)-SUM($D47:BJ47),0),$D10)</f>
        <v>-70</v>
      </c>
      <c r="BK65" s="709">
        <f>+IF($B$7=NT!$U$3,IF($C65=NT!$T$2,+SUM($D29:BK29)-SUM($D47:BK47),0),$D10)</f>
        <v>-75</v>
      </c>
      <c r="BL65" s="709">
        <f>+IF($B$7=NT!$U$3,IF($C65=NT!$T$2,+SUM($D29:BL29)-SUM($D47:BL47),0),$D10)</f>
        <v>-80</v>
      </c>
      <c r="BM65" s="709">
        <f>+IF($B$7=NT!$U$3,IF($C65=NT!$T$2,+SUM($D29:BM29)-SUM($D47:BM47),0),$D10)</f>
        <v>-85</v>
      </c>
      <c r="BN65" s="709">
        <f>+IF($B$7=NT!$U$3,IF($C65=NT!$T$2,+SUM($D29:BN29)-SUM($D47:BN47),0),$D10)</f>
        <v>-90</v>
      </c>
      <c r="BO65" s="709">
        <f>+IF($B$7=NT!$U$3,IF($C65=NT!$T$2,+SUM($D29:BO29)-SUM($D47:BO47),0),$D10)</f>
        <v>-95</v>
      </c>
      <c r="BP65" s="709">
        <f>+IF($B$7=NT!$U$3,IF($C65=NT!$T$2,+SUM($D29:BP29)-SUM($D47:BP47),0),$D10)</f>
        <v>-100</v>
      </c>
      <c r="BQ65" s="287" t="str">
        <f t="shared" si="149"/>
        <v>Envasos reutilitzables</v>
      </c>
    </row>
    <row r="66" spans="2:69">
      <c r="B66" s="162" t="str">
        <f t="shared" si="150"/>
        <v>Vendes per entregues</v>
      </c>
      <c r="C66" s="162" t="str">
        <f t="shared" ref="C66:C79" si="151">+C30</f>
        <v>Servei</v>
      </c>
      <c r="D66" s="709">
        <f>IF($C66=NT!$T$2,+D11,0)</f>
        <v>0</v>
      </c>
      <c r="E66" s="709">
        <f>+IF($B$7=NT!$U$3,IF($C66=NT!$T$2,+SUM($D30:E30)-SUM($D48:E48),0),$D11)</f>
        <v>0</v>
      </c>
      <c r="F66" s="709">
        <f>+IF($B$7=NT!$U$3,IF($C66=NT!$T$2,+SUM($D30:F30)-SUM($D48:F48),0),$D11)</f>
        <v>0</v>
      </c>
      <c r="G66" s="709">
        <f>+IF($B$7=NT!$U$3,IF($C66=NT!$T$2,+SUM($D30:G30)-SUM($D48:G48),0),$D11)</f>
        <v>0</v>
      </c>
      <c r="H66" s="709">
        <f>+IF($B$7=NT!$U$3,IF($C66=NT!$T$2,+SUM($D30:H30)-SUM($D48:H48),0),$D11)</f>
        <v>0</v>
      </c>
      <c r="I66" s="709">
        <f>+IF($B$7=NT!$U$3,IF($C66=NT!$T$2,+SUM($D30:I30)-SUM($D48:I48),0),$D11)</f>
        <v>0</v>
      </c>
      <c r="J66" s="709">
        <f>+IF($B$7=NT!$U$3,IF($C66=NT!$T$2,+SUM($D30:J30)-SUM($D48:J48),0),$D11)</f>
        <v>0</v>
      </c>
      <c r="K66" s="709">
        <f>+IF($B$7=NT!$U$3,IF($C66=NT!$T$2,+SUM($D30:K30)-SUM($D48:K48),0),$D11)</f>
        <v>0</v>
      </c>
      <c r="L66" s="709">
        <f>+IF($B$7=NT!$U$3,IF($C66=NT!$T$2,+SUM($D30:L30)-SUM($D48:L48),0),$D11)</f>
        <v>0</v>
      </c>
      <c r="M66" s="709">
        <f>+IF($B$7=NT!$U$3,IF($C66=NT!$T$2,+SUM($D30:M30)-SUM($D48:M48),0),$D11)</f>
        <v>0</v>
      </c>
      <c r="N66" s="709">
        <f>+IF($B$7=NT!$U$3,IF($C66=NT!$T$2,+SUM($D30:N30)-SUM($D48:N48),0),$D11)</f>
        <v>0</v>
      </c>
      <c r="O66" s="709">
        <f>+IF($B$7=NT!$U$3,IF($C66=NT!$T$2,+SUM($D30:O30)-SUM($D48:O48),0),$D11)</f>
        <v>0</v>
      </c>
      <c r="P66" s="709">
        <f>+IF($B$7=NT!$U$3,IF($C66=NT!$T$2,+SUM($D30:P30)-SUM($D48:P48),0),$D11)</f>
        <v>0</v>
      </c>
      <c r="Q66" s="175"/>
      <c r="R66" s="709">
        <f>+IF($B$7=NT!$U$3,IF($C66=NT!$T$2,+SUM($D30:R30)-SUM($D48:R48),0),$D11)</f>
        <v>0</v>
      </c>
      <c r="S66" s="709">
        <f>+IF($B$7=NT!$U$3,IF($C66=NT!$T$2,+SUM($D30:S30)-SUM($D48:S48),0),$D11)</f>
        <v>0</v>
      </c>
      <c r="T66" s="709">
        <f>+IF($B$7=NT!$U$3,IF($C66=NT!$T$2,+SUM($D30:T30)-SUM($D48:T48),0),$D11)</f>
        <v>0</v>
      </c>
      <c r="U66" s="709">
        <f>+IF($B$7=NT!$U$3,IF($C66=NT!$T$2,+SUM($D30:U30)-SUM($D48:U48),0),$D11)</f>
        <v>0</v>
      </c>
      <c r="V66" s="709">
        <f>+IF($B$7=NT!$U$3,IF($C66=NT!$T$2,+SUM($D30:V30)-SUM($D48:V48),0),$D11)</f>
        <v>0</v>
      </c>
      <c r="W66" s="709">
        <f>+IF($B$7=NT!$U$3,IF($C66=NT!$T$2,+SUM($D30:W30)-SUM($D48:W48),0),$D11)</f>
        <v>0</v>
      </c>
      <c r="X66" s="709">
        <f>+IF($B$7=NT!$U$3,IF($C66=NT!$T$2,+SUM($D30:X30)-SUM($D48:X48),0),$D11)</f>
        <v>0</v>
      </c>
      <c r="Y66" s="709">
        <f>+IF($B$7=NT!$U$3,IF($C66=NT!$T$2,+SUM($D30:Y30)-SUM($D48:Y48),0),$D11)</f>
        <v>0</v>
      </c>
      <c r="Z66" s="709">
        <f>+IF($B$7=NT!$U$3,IF($C66=NT!$T$2,+SUM($D30:Z30)-SUM($D48:Z48),0),$D11)</f>
        <v>0</v>
      </c>
      <c r="AA66" s="709">
        <f>+IF($B$7=NT!$U$3,IF($C66=NT!$T$2,+SUM($D30:AA30)-SUM($D48:AA48),0),$D11)</f>
        <v>0</v>
      </c>
      <c r="AB66" s="709">
        <f>+IF($B$7=NT!$U$3,IF($C66=NT!$T$2,+SUM($D30:AB30)-SUM($D48:AB48),0),$D11)</f>
        <v>0</v>
      </c>
      <c r="AC66" s="709">
        <f>+IF($B$7=NT!$U$3,IF($C66=NT!$T$2,+SUM($D30:AC30)-SUM($D48:AC48),0),$D11)</f>
        <v>0</v>
      </c>
      <c r="AD66" s="122"/>
      <c r="AE66" s="709">
        <f>+IF($B$7=NT!$U$3,IF($C66=NT!$T$2,+SUM($D30:AE30)-SUM($D48:AE48),0),$D11)</f>
        <v>0</v>
      </c>
      <c r="AF66" s="709">
        <f>+IF($B$7=NT!$U$3,IF($C66=NT!$T$2,+SUM($D30:AF30)-SUM($D48:AF48),0),$D11)</f>
        <v>0</v>
      </c>
      <c r="AG66" s="709">
        <f>+IF($B$7=NT!$U$3,IF($C66=NT!$T$2,+SUM($D30:AG30)-SUM($D48:AG48),0),$D11)</f>
        <v>0</v>
      </c>
      <c r="AH66" s="709">
        <f>+IF($B$7=NT!$U$3,IF($C66=NT!$T$2,+SUM($D30:AH30)-SUM($D48:AH48),0),$D11)</f>
        <v>0</v>
      </c>
      <c r="AI66" s="709">
        <f>+IF($B$7=NT!$U$3,IF($C66=NT!$T$2,+SUM($D30:AI30)-SUM($D48:AI48),0),$D11)</f>
        <v>0</v>
      </c>
      <c r="AJ66" s="709">
        <f>+IF($B$7=NT!$U$3,IF($C66=NT!$T$2,+SUM($D30:AJ30)-SUM($D48:AJ48),0),$D11)</f>
        <v>0</v>
      </c>
      <c r="AK66" s="709">
        <f>+IF($B$7=NT!$U$3,IF($C66=NT!$T$2,+SUM($D30:AK30)-SUM($D48:AK48),0),$D11)</f>
        <v>0</v>
      </c>
      <c r="AL66" s="709">
        <f>+IF($B$7=NT!$U$3,IF($C66=NT!$T$2,+SUM($D30:AL30)-SUM($D48:AL48),0),$D11)</f>
        <v>0</v>
      </c>
      <c r="AM66" s="709">
        <f>+IF($B$7=NT!$U$3,IF($C66=NT!$T$2,+SUM($D30:AM30)-SUM($D48:AM48),0),$D11)</f>
        <v>0</v>
      </c>
      <c r="AN66" s="709">
        <f>+IF($B$7=NT!$U$3,IF($C66=NT!$T$2,+SUM($D30:AN30)-SUM($D48:AN48),0),$D11)</f>
        <v>0</v>
      </c>
      <c r="AO66" s="709">
        <f>+IF($B$7=NT!$U$3,IF($C66=NT!$T$2,+SUM($D30:AO30)-SUM($D48:AO48),0),$D11)</f>
        <v>0</v>
      </c>
      <c r="AP66" s="709">
        <f>+IF($B$7=NT!$U$3,IF($C66=NT!$T$2,+SUM($D30:AP30)-SUM($D48:AP48),0),$D11)</f>
        <v>0</v>
      </c>
      <c r="AQ66" s="122"/>
      <c r="AR66" s="709">
        <f>+IF($B$7=NT!$U$3,IF($C66=NT!$T$2,+SUM($D30:AR30)-SUM($D48:AR48),0),$D11)</f>
        <v>0</v>
      </c>
      <c r="AS66" s="709">
        <f>+IF($B$7=NT!$U$3,IF($C66=NT!$T$2,+SUM($D30:AS30)-SUM($D48:AS48),0),$D11)</f>
        <v>0</v>
      </c>
      <c r="AT66" s="709">
        <f>+IF($B$7=NT!$U$3,IF($C66=NT!$T$2,+SUM($D30:AT30)-SUM($D48:AT48),0),$D11)</f>
        <v>0</v>
      </c>
      <c r="AU66" s="709">
        <f>+IF($B$7=NT!$U$3,IF($C66=NT!$T$2,+SUM($D30:AU30)-SUM($D48:AU48),0),$D11)</f>
        <v>0</v>
      </c>
      <c r="AV66" s="709">
        <f>+IF($B$7=NT!$U$3,IF($C66=NT!$T$2,+SUM($D30:AV30)-SUM($D48:AV48),0),$D11)</f>
        <v>0</v>
      </c>
      <c r="AW66" s="709">
        <f>+IF($B$7=NT!$U$3,IF($C66=NT!$T$2,+SUM($D30:AW30)-SUM($D48:AW48),0),$D11)</f>
        <v>0</v>
      </c>
      <c r="AX66" s="709">
        <f>+IF($B$7=NT!$U$3,IF($C66=NT!$T$2,+SUM($D30:AX30)-SUM($D48:AX48),0),$D11)</f>
        <v>0</v>
      </c>
      <c r="AY66" s="709">
        <f>+IF($B$7=NT!$U$3,IF($C66=NT!$T$2,+SUM($D30:AY30)-SUM($D48:AY48),0),$D11)</f>
        <v>0</v>
      </c>
      <c r="AZ66" s="709">
        <f>+IF($B$7=NT!$U$3,IF($C66=NT!$T$2,+SUM($D30:AZ30)-SUM($D48:AZ48),0),$D11)</f>
        <v>0</v>
      </c>
      <c r="BA66" s="709">
        <f>+IF($B$7=NT!$U$3,IF($C66=NT!$T$2,+SUM($D30:BA30)-SUM($D48:BA48),0),$D11)</f>
        <v>0</v>
      </c>
      <c r="BB66" s="709">
        <f>+IF($B$7=NT!$U$3,IF($C66=NT!$T$2,+SUM($D30:BB30)-SUM($D48:BB48),0),$D11)</f>
        <v>0</v>
      </c>
      <c r="BC66" s="709">
        <f>+IF($B$7=NT!$U$3,IF($C66=NT!$T$2,+SUM($D30:BC30)-SUM($D48:BC48),0),$D11)</f>
        <v>0</v>
      </c>
      <c r="BD66" s="122"/>
      <c r="BE66" s="709">
        <f>+IF($B$7=NT!$U$3,IF($C66=NT!$T$2,+SUM($D30:BE30)-SUM($D48:BE48),0),$D11)</f>
        <v>0</v>
      </c>
      <c r="BF66" s="709">
        <f>+IF($B$7=NT!$U$3,IF($C66=NT!$T$2,+SUM($D30:BF30)-SUM($D48:BF48),0),$D11)</f>
        <v>0</v>
      </c>
      <c r="BG66" s="709">
        <f>+IF($B$7=NT!$U$3,IF($C66=NT!$T$2,+SUM($D30:BG30)-SUM($D48:BG48),0),$D11)</f>
        <v>0</v>
      </c>
      <c r="BH66" s="709">
        <f>+IF($B$7=NT!$U$3,IF($C66=NT!$T$2,+SUM($D30:BH30)-SUM($D48:BH48),0),$D11)</f>
        <v>0</v>
      </c>
      <c r="BI66" s="709">
        <f>+IF($B$7=NT!$U$3,IF($C66=NT!$T$2,+SUM($D30:BI30)-SUM($D48:BI48),0),$D11)</f>
        <v>0</v>
      </c>
      <c r="BJ66" s="709">
        <f>+IF($B$7=NT!$U$3,IF($C66=NT!$T$2,+SUM($D30:BJ30)-SUM($D48:BJ48),0),$D11)</f>
        <v>0</v>
      </c>
      <c r="BK66" s="709">
        <f>+IF($B$7=NT!$U$3,IF($C66=NT!$T$2,+SUM($D30:BK30)-SUM($D48:BK48),0),$D11)</f>
        <v>0</v>
      </c>
      <c r="BL66" s="709">
        <f>+IF($B$7=NT!$U$3,IF($C66=NT!$T$2,+SUM($D30:BL30)-SUM($D48:BL48),0),$D11)</f>
        <v>0</v>
      </c>
      <c r="BM66" s="709">
        <f>+IF($B$7=NT!$U$3,IF($C66=NT!$T$2,+SUM($D30:BM30)-SUM($D48:BM48),0),$D11)</f>
        <v>0</v>
      </c>
      <c r="BN66" s="709">
        <f>+IF($B$7=NT!$U$3,IF($C66=NT!$T$2,+SUM($D30:BN30)-SUM($D48:BN48),0),$D11)</f>
        <v>0</v>
      </c>
      <c r="BO66" s="709">
        <f>+IF($B$7=NT!$U$3,IF($C66=NT!$T$2,+SUM($D30:BO30)-SUM($D48:BO48),0),$D11)</f>
        <v>0</v>
      </c>
      <c r="BP66" s="709">
        <f>+IF($B$7=NT!$U$3,IF($C66=NT!$T$2,+SUM($D30:BP30)-SUM($D48:BP48),0),$D11)</f>
        <v>0</v>
      </c>
      <c r="BQ66" s="287" t="str">
        <f t="shared" si="149"/>
        <v>Vendes per entregues</v>
      </c>
    </row>
    <row r="67" spans="2:69">
      <c r="B67" s="162" t="str">
        <f t="shared" si="150"/>
        <v>Anuncis locals</v>
      </c>
      <c r="C67" s="162" t="str">
        <f t="shared" si="151"/>
        <v>Servei</v>
      </c>
      <c r="D67" s="709">
        <f>IF($C67=NT!$T$2,+D12,0)</f>
        <v>0</v>
      </c>
      <c r="E67" s="709">
        <f>+IF($B$7=NT!$U$3,IF($C67=NT!$T$2,+SUM($D31:E31)-SUM($D49:E49),0),$D12)</f>
        <v>0</v>
      </c>
      <c r="F67" s="709">
        <f>+IF($B$7=NT!$U$3,IF($C67=NT!$T$2,+SUM($D31:F31)-SUM($D49:F49),0),$D12)</f>
        <v>0</v>
      </c>
      <c r="G67" s="709">
        <f>+IF($B$7=NT!$U$3,IF($C67=NT!$T$2,+SUM($D31:G31)-SUM($D49:G49),0),$D12)</f>
        <v>0</v>
      </c>
      <c r="H67" s="709">
        <f>+IF($B$7=NT!$U$3,IF($C67=NT!$T$2,+SUM($D31:H31)-SUM($D49:H49),0),$D12)</f>
        <v>0</v>
      </c>
      <c r="I67" s="709">
        <f>+IF($B$7=NT!$U$3,IF($C67=NT!$T$2,+SUM($D31:I31)-SUM($D49:I49),0),$D12)</f>
        <v>0</v>
      </c>
      <c r="J67" s="709">
        <f>+IF($B$7=NT!$U$3,IF($C67=NT!$T$2,+SUM($D31:J31)-SUM($D49:J49),0),$D12)</f>
        <v>0</v>
      </c>
      <c r="K67" s="709">
        <f>+IF($B$7=NT!$U$3,IF($C67=NT!$T$2,+SUM($D31:K31)-SUM($D49:K49),0),$D12)</f>
        <v>0</v>
      </c>
      <c r="L67" s="709">
        <f>+IF($B$7=NT!$U$3,IF($C67=NT!$T$2,+SUM($D31:L31)-SUM($D49:L49),0),$D12)</f>
        <v>0</v>
      </c>
      <c r="M67" s="709">
        <f>+IF($B$7=NT!$U$3,IF($C67=NT!$T$2,+SUM($D31:M31)-SUM($D49:M49),0),$D12)</f>
        <v>0</v>
      </c>
      <c r="N67" s="709">
        <f>+IF($B$7=NT!$U$3,IF($C67=NT!$T$2,+SUM($D31:N31)-SUM($D49:N49),0),$D12)</f>
        <v>0</v>
      </c>
      <c r="O67" s="709">
        <f>+IF($B$7=NT!$U$3,IF($C67=NT!$T$2,+SUM($D31:O31)-SUM($D49:O49),0),$D12)</f>
        <v>0</v>
      </c>
      <c r="P67" s="709">
        <f>+IF($B$7=NT!$U$3,IF($C67=NT!$T$2,+SUM($D31:P31)-SUM($D49:P49),0),$D12)</f>
        <v>0</v>
      </c>
      <c r="Q67" s="175"/>
      <c r="R67" s="709">
        <f>+IF($B$7=NT!$U$3,IF($C67=NT!$T$2,+SUM($D31:R31)-SUM($D49:R49),0),$D12)</f>
        <v>0</v>
      </c>
      <c r="S67" s="709">
        <f>+IF($B$7=NT!$U$3,IF($C67=NT!$T$2,+SUM($D31:S31)-SUM($D49:S49),0),$D12)</f>
        <v>0</v>
      </c>
      <c r="T67" s="709">
        <f>+IF($B$7=NT!$U$3,IF($C67=NT!$T$2,+SUM($D31:T31)-SUM($D49:T49),0),$D12)</f>
        <v>0</v>
      </c>
      <c r="U67" s="709">
        <f>+IF($B$7=NT!$U$3,IF($C67=NT!$T$2,+SUM($D31:U31)-SUM($D49:U49),0),$D12)</f>
        <v>0</v>
      </c>
      <c r="V67" s="709">
        <f>+IF($B$7=NT!$U$3,IF($C67=NT!$T$2,+SUM($D31:V31)-SUM($D49:V49),0),$D12)</f>
        <v>0</v>
      </c>
      <c r="W67" s="709">
        <f>+IF($B$7=NT!$U$3,IF($C67=NT!$T$2,+SUM($D31:W31)-SUM($D49:W49),0),$D12)</f>
        <v>0</v>
      </c>
      <c r="X67" s="709">
        <f>+IF($B$7=NT!$U$3,IF($C67=NT!$T$2,+SUM($D31:X31)-SUM($D49:X49),0),$D12)</f>
        <v>0</v>
      </c>
      <c r="Y67" s="709">
        <f>+IF($B$7=NT!$U$3,IF($C67=NT!$T$2,+SUM($D31:Y31)-SUM($D49:Y49),0),$D12)</f>
        <v>0</v>
      </c>
      <c r="Z67" s="709">
        <f>+IF($B$7=NT!$U$3,IF($C67=NT!$T$2,+SUM($D31:Z31)-SUM($D49:Z49),0),$D12)</f>
        <v>0</v>
      </c>
      <c r="AA67" s="709">
        <f>+IF($B$7=NT!$U$3,IF($C67=NT!$T$2,+SUM($D31:AA31)-SUM($D49:AA49),0),$D12)</f>
        <v>0</v>
      </c>
      <c r="AB67" s="709">
        <f>+IF($B$7=NT!$U$3,IF($C67=NT!$T$2,+SUM($D31:AB31)-SUM($D49:AB49),0),$D12)</f>
        <v>0</v>
      </c>
      <c r="AC67" s="709">
        <f>+IF($B$7=NT!$U$3,IF($C67=NT!$T$2,+SUM($D31:AC31)-SUM($D49:AC49),0),$D12)</f>
        <v>0</v>
      </c>
      <c r="AD67" s="122"/>
      <c r="AE67" s="709">
        <f>+IF($B$7=NT!$U$3,IF($C67=NT!$T$2,+SUM($D31:AE31)-SUM($D49:AE49),0),$D12)</f>
        <v>0</v>
      </c>
      <c r="AF67" s="709">
        <f>+IF($B$7=NT!$U$3,IF($C67=NT!$T$2,+SUM($D31:AF31)-SUM($D49:AF49),0),$D12)</f>
        <v>0</v>
      </c>
      <c r="AG67" s="709">
        <f>+IF($B$7=NT!$U$3,IF($C67=NT!$T$2,+SUM($D31:AG31)-SUM($D49:AG49),0),$D12)</f>
        <v>0</v>
      </c>
      <c r="AH67" s="709">
        <f>+IF($B$7=NT!$U$3,IF($C67=NT!$T$2,+SUM($D31:AH31)-SUM($D49:AH49),0),$D12)</f>
        <v>0</v>
      </c>
      <c r="AI67" s="709">
        <f>+IF($B$7=NT!$U$3,IF($C67=NT!$T$2,+SUM($D31:AI31)-SUM($D49:AI49),0),$D12)</f>
        <v>0</v>
      </c>
      <c r="AJ67" s="709">
        <f>+IF($B$7=NT!$U$3,IF($C67=NT!$T$2,+SUM($D31:AJ31)-SUM($D49:AJ49),0),$D12)</f>
        <v>0</v>
      </c>
      <c r="AK67" s="709">
        <f>+IF($B$7=NT!$U$3,IF($C67=NT!$T$2,+SUM($D31:AK31)-SUM($D49:AK49),0),$D12)</f>
        <v>0</v>
      </c>
      <c r="AL67" s="709">
        <f>+IF($B$7=NT!$U$3,IF($C67=NT!$T$2,+SUM($D31:AL31)-SUM($D49:AL49),0),$D12)</f>
        <v>0</v>
      </c>
      <c r="AM67" s="709">
        <f>+IF($B$7=NT!$U$3,IF($C67=NT!$T$2,+SUM($D31:AM31)-SUM($D49:AM49),0),$D12)</f>
        <v>0</v>
      </c>
      <c r="AN67" s="709">
        <f>+IF($B$7=NT!$U$3,IF($C67=NT!$T$2,+SUM($D31:AN31)-SUM($D49:AN49),0),$D12)</f>
        <v>0</v>
      </c>
      <c r="AO67" s="709">
        <f>+IF($B$7=NT!$U$3,IF($C67=NT!$T$2,+SUM($D31:AO31)-SUM($D49:AO49),0),$D12)</f>
        <v>0</v>
      </c>
      <c r="AP67" s="709">
        <f>+IF($B$7=NT!$U$3,IF($C67=NT!$T$2,+SUM($D31:AP31)-SUM($D49:AP49),0),$D12)</f>
        <v>0</v>
      </c>
      <c r="AQ67" s="122"/>
      <c r="AR67" s="709">
        <f>+IF($B$7=NT!$U$3,IF($C67=NT!$T$2,+SUM($D31:AR31)-SUM($D49:AR49),0),$D12)</f>
        <v>0</v>
      </c>
      <c r="AS67" s="709">
        <f>+IF($B$7=NT!$U$3,IF($C67=NT!$T$2,+SUM($D31:AS31)-SUM($D49:AS49),0),$D12)</f>
        <v>0</v>
      </c>
      <c r="AT67" s="709">
        <f>+IF($B$7=NT!$U$3,IF($C67=NT!$T$2,+SUM($D31:AT31)-SUM($D49:AT49),0),$D12)</f>
        <v>0</v>
      </c>
      <c r="AU67" s="709">
        <f>+IF($B$7=NT!$U$3,IF($C67=NT!$T$2,+SUM($D31:AU31)-SUM($D49:AU49),0),$D12)</f>
        <v>0</v>
      </c>
      <c r="AV67" s="709">
        <f>+IF($B$7=NT!$U$3,IF($C67=NT!$T$2,+SUM($D31:AV31)-SUM($D49:AV49),0),$D12)</f>
        <v>0</v>
      </c>
      <c r="AW67" s="709">
        <f>+IF($B$7=NT!$U$3,IF($C67=NT!$T$2,+SUM($D31:AW31)-SUM($D49:AW49),0),$D12)</f>
        <v>0</v>
      </c>
      <c r="AX67" s="709">
        <f>+IF($B$7=NT!$U$3,IF($C67=NT!$T$2,+SUM($D31:AX31)-SUM($D49:AX49),0),$D12)</f>
        <v>0</v>
      </c>
      <c r="AY67" s="709">
        <f>+IF($B$7=NT!$U$3,IF($C67=NT!$T$2,+SUM($D31:AY31)-SUM($D49:AY49),0),$D12)</f>
        <v>0</v>
      </c>
      <c r="AZ67" s="709">
        <f>+IF($B$7=NT!$U$3,IF($C67=NT!$T$2,+SUM($D31:AZ31)-SUM($D49:AZ49),0),$D12)</f>
        <v>0</v>
      </c>
      <c r="BA67" s="709">
        <f>+IF($B$7=NT!$U$3,IF($C67=NT!$T$2,+SUM($D31:BA31)-SUM($D49:BA49),0),$D12)</f>
        <v>0</v>
      </c>
      <c r="BB67" s="709">
        <f>+IF($B$7=NT!$U$3,IF($C67=NT!$T$2,+SUM($D31:BB31)-SUM($D49:BB49),0),$D12)</f>
        <v>0</v>
      </c>
      <c r="BC67" s="709">
        <f>+IF($B$7=NT!$U$3,IF($C67=NT!$T$2,+SUM($D31:BC31)-SUM($D49:BC49),0),$D12)</f>
        <v>0</v>
      </c>
      <c r="BD67" s="122"/>
      <c r="BE67" s="709">
        <f>+IF($B$7=NT!$U$3,IF($C67=NT!$T$2,+SUM($D31:BE31)-SUM($D49:BE49),0),$D12)</f>
        <v>0</v>
      </c>
      <c r="BF67" s="709">
        <f>+IF($B$7=NT!$U$3,IF($C67=NT!$T$2,+SUM($D31:BF31)-SUM($D49:BF49),0),$D12)</f>
        <v>0</v>
      </c>
      <c r="BG67" s="709">
        <f>+IF($B$7=NT!$U$3,IF($C67=NT!$T$2,+SUM($D31:BG31)-SUM($D49:BG49),0),$D12)</f>
        <v>0</v>
      </c>
      <c r="BH67" s="709">
        <f>+IF($B$7=NT!$U$3,IF($C67=NT!$T$2,+SUM($D31:BH31)-SUM($D49:BH49),0),$D12)</f>
        <v>0</v>
      </c>
      <c r="BI67" s="709">
        <f>+IF($B$7=NT!$U$3,IF($C67=NT!$T$2,+SUM($D31:BI31)-SUM($D49:BI49),0),$D12)</f>
        <v>0</v>
      </c>
      <c r="BJ67" s="709">
        <f>+IF($B$7=NT!$U$3,IF($C67=NT!$T$2,+SUM($D31:BJ31)-SUM($D49:BJ49),0),$D12)</f>
        <v>0</v>
      </c>
      <c r="BK67" s="709">
        <f>+IF($B$7=NT!$U$3,IF($C67=NT!$T$2,+SUM($D31:BK31)-SUM($D49:BK49),0),$D12)</f>
        <v>0</v>
      </c>
      <c r="BL67" s="709">
        <f>+IF($B$7=NT!$U$3,IF($C67=NT!$T$2,+SUM($D31:BL31)-SUM($D49:BL49),0),$D12)</f>
        <v>0</v>
      </c>
      <c r="BM67" s="709">
        <f>+IF($B$7=NT!$U$3,IF($C67=NT!$T$2,+SUM($D31:BM31)-SUM($D49:BM49),0),$D12)</f>
        <v>0</v>
      </c>
      <c r="BN67" s="709">
        <f>+IF($B$7=NT!$U$3,IF($C67=NT!$T$2,+SUM($D31:BN31)-SUM($D49:BN49),0),$D12)</f>
        <v>0</v>
      </c>
      <c r="BO67" s="709">
        <f>+IF($B$7=NT!$U$3,IF($C67=NT!$T$2,+SUM($D31:BO31)-SUM($D49:BO49),0),$D12)</f>
        <v>0</v>
      </c>
      <c r="BP67" s="709">
        <f>+IF($B$7=NT!$U$3,IF($C67=NT!$T$2,+SUM($D31:BP31)-SUM($D49:BP49),0),$D12)</f>
        <v>0</v>
      </c>
      <c r="BQ67" s="287" t="str">
        <f t="shared" si="149"/>
        <v>Anuncis locals</v>
      </c>
    </row>
    <row r="68" spans="2:69">
      <c r="B68" s="162" t="str">
        <f t="shared" si="150"/>
        <v>Nom Producte/Servei 4</v>
      </c>
      <c r="C68" s="162" t="str">
        <f t="shared" si="151"/>
        <v>Servei</v>
      </c>
      <c r="D68" s="709">
        <f>IF($C68=NT!$T$2,+D13,0)</f>
        <v>0</v>
      </c>
      <c r="E68" s="709">
        <f>+IF($B$7=NT!$U$3,IF($C68=NT!$T$2,+SUM($D32:E32)-SUM($D50:E50),0),$D13)</f>
        <v>0</v>
      </c>
      <c r="F68" s="709">
        <f>+IF($B$7=NT!$U$3,IF($C68=NT!$T$2,+SUM($D32:F32)-SUM($D50:F50),0),$D13)</f>
        <v>0</v>
      </c>
      <c r="G68" s="709">
        <f>+IF($B$7=NT!$U$3,IF($C68=NT!$T$2,+SUM($D32:G32)-SUM($D50:G50),0),$D13)</f>
        <v>0</v>
      </c>
      <c r="H68" s="709">
        <f>+IF($B$7=NT!$U$3,IF($C68=NT!$T$2,+SUM($D32:H32)-SUM($D50:H50),0),$D13)</f>
        <v>0</v>
      </c>
      <c r="I68" s="709">
        <f>+IF($B$7=NT!$U$3,IF($C68=NT!$T$2,+SUM($D32:I32)-SUM($D50:I50),0),$D13)</f>
        <v>0</v>
      </c>
      <c r="J68" s="709">
        <f>+IF($B$7=NT!$U$3,IF($C68=NT!$T$2,+SUM($D32:J32)-SUM($D50:J50),0),$D13)</f>
        <v>0</v>
      </c>
      <c r="K68" s="709">
        <f>+IF($B$7=NT!$U$3,IF($C68=NT!$T$2,+SUM($D32:K32)-SUM($D50:K50),0),$D13)</f>
        <v>0</v>
      </c>
      <c r="L68" s="709">
        <f>+IF($B$7=NT!$U$3,IF($C68=NT!$T$2,+SUM($D32:L32)-SUM($D50:L50),0),$D13)</f>
        <v>0</v>
      </c>
      <c r="M68" s="709">
        <f>+IF($B$7=NT!$U$3,IF($C68=NT!$T$2,+SUM($D32:M32)-SUM($D50:M50),0),$D13)</f>
        <v>0</v>
      </c>
      <c r="N68" s="709">
        <f>+IF($B$7=NT!$U$3,IF($C68=NT!$T$2,+SUM($D32:N32)-SUM($D50:N50),0),$D13)</f>
        <v>0</v>
      </c>
      <c r="O68" s="709">
        <f>+IF($B$7=NT!$U$3,IF($C68=NT!$T$2,+SUM($D32:O32)-SUM($D50:O50),0),$D13)</f>
        <v>0</v>
      </c>
      <c r="P68" s="709">
        <f>+IF($B$7=NT!$U$3,IF($C68=NT!$T$2,+SUM($D32:P32)-SUM($D50:P50),0),$D13)</f>
        <v>0</v>
      </c>
      <c r="Q68" s="175"/>
      <c r="R68" s="709">
        <f>+IF($B$7=NT!$U$3,IF($C68=NT!$T$2,+SUM($D32:R32)-SUM($D50:R50),0),$D13)</f>
        <v>0</v>
      </c>
      <c r="S68" s="709">
        <f>+IF($B$7=NT!$U$3,IF($C68=NT!$T$2,+SUM($D32:S32)-SUM($D50:S50),0),$D13)</f>
        <v>0</v>
      </c>
      <c r="T68" s="709">
        <f>+IF($B$7=NT!$U$3,IF($C68=NT!$T$2,+SUM($D32:T32)-SUM($D50:T50),0),$D13)</f>
        <v>0</v>
      </c>
      <c r="U68" s="709">
        <f>+IF($B$7=NT!$U$3,IF($C68=NT!$T$2,+SUM($D32:U32)-SUM($D50:U50),0),$D13)</f>
        <v>0</v>
      </c>
      <c r="V68" s="709">
        <f>+IF($B$7=NT!$U$3,IF($C68=NT!$T$2,+SUM($D32:V32)-SUM($D50:V50),0),$D13)</f>
        <v>0</v>
      </c>
      <c r="W68" s="709">
        <f>+IF($B$7=NT!$U$3,IF($C68=NT!$T$2,+SUM($D32:W32)-SUM($D50:W50),0),$D13)</f>
        <v>0</v>
      </c>
      <c r="X68" s="709">
        <f>+IF($B$7=NT!$U$3,IF($C68=NT!$T$2,+SUM($D32:X32)-SUM($D50:X50),0),$D13)</f>
        <v>0</v>
      </c>
      <c r="Y68" s="709">
        <f>+IF($B$7=NT!$U$3,IF($C68=NT!$T$2,+SUM($D32:Y32)-SUM($D50:Y50),0),$D13)</f>
        <v>0</v>
      </c>
      <c r="Z68" s="709">
        <f>+IF($B$7=NT!$U$3,IF($C68=NT!$T$2,+SUM($D32:Z32)-SUM($D50:Z50),0),$D13)</f>
        <v>0</v>
      </c>
      <c r="AA68" s="709">
        <f>+IF($B$7=NT!$U$3,IF($C68=NT!$T$2,+SUM($D32:AA32)-SUM($D50:AA50),0),$D13)</f>
        <v>0</v>
      </c>
      <c r="AB68" s="709">
        <f>+IF($B$7=NT!$U$3,IF($C68=NT!$T$2,+SUM($D32:AB32)-SUM($D50:AB50),0),$D13)</f>
        <v>0</v>
      </c>
      <c r="AC68" s="709">
        <f>+IF($B$7=NT!$U$3,IF($C68=NT!$T$2,+SUM($D32:AC32)-SUM($D50:AC50),0),$D13)</f>
        <v>0</v>
      </c>
      <c r="AD68" s="122"/>
      <c r="AE68" s="709">
        <f>+IF($B$7=NT!$U$3,IF($C68=NT!$T$2,+SUM($D32:AE32)-SUM($D50:AE50),0),$D13)</f>
        <v>0</v>
      </c>
      <c r="AF68" s="709">
        <f>+IF($B$7=NT!$U$3,IF($C68=NT!$T$2,+SUM($D32:AF32)-SUM($D50:AF50),0),$D13)</f>
        <v>0</v>
      </c>
      <c r="AG68" s="709">
        <f>+IF($B$7=NT!$U$3,IF($C68=NT!$T$2,+SUM($D32:AG32)-SUM($D50:AG50),0),$D13)</f>
        <v>0</v>
      </c>
      <c r="AH68" s="709">
        <f>+IF($B$7=NT!$U$3,IF($C68=NT!$T$2,+SUM($D32:AH32)-SUM($D50:AH50),0),$D13)</f>
        <v>0</v>
      </c>
      <c r="AI68" s="709">
        <f>+IF($B$7=NT!$U$3,IF($C68=NT!$T$2,+SUM($D32:AI32)-SUM($D50:AI50),0),$D13)</f>
        <v>0</v>
      </c>
      <c r="AJ68" s="709">
        <f>+IF($B$7=NT!$U$3,IF($C68=NT!$T$2,+SUM($D32:AJ32)-SUM($D50:AJ50),0),$D13)</f>
        <v>0</v>
      </c>
      <c r="AK68" s="709">
        <f>+IF($B$7=NT!$U$3,IF($C68=NT!$T$2,+SUM($D32:AK32)-SUM($D50:AK50),0),$D13)</f>
        <v>0</v>
      </c>
      <c r="AL68" s="709">
        <f>+IF($B$7=NT!$U$3,IF($C68=NT!$T$2,+SUM($D32:AL32)-SUM($D50:AL50),0),$D13)</f>
        <v>0</v>
      </c>
      <c r="AM68" s="709">
        <f>+IF($B$7=NT!$U$3,IF($C68=NT!$T$2,+SUM($D32:AM32)-SUM($D50:AM50),0),$D13)</f>
        <v>0</v>
      </c>
      <c r="AN68" s="709">
        <f>+IF($B$7=NT!$U$3,IF($C68=NT!$T$2,+SUM($D32:AN32)-SUM($D50:AN50),0),$D13)</f>
        <v>0</v>
      </c>
      <c r="AO68" s="709">
        <f>+IF($B$7=NT!$U$3,IF($C68=NT!$T$2,+SUM($D32:AO32)-SUM($D50:AO50),0),$D13)</f>
        <v>0</v>
      </c>
      <c r="AP68" s="709">
        <f>+IF($B$7=NT!$U$3,IF($C68=NT!$T$2,+SUM($D32:AP32)-SUM($D50:AP50),0),$D13)</f>
        <v>0</v>
      </c>
      <c r="AQ68" s="122"/>
      <c r="AR68" s="709">
        <f>+IF($B$7=NT!$U$3,IF($C68=NT!$T$2,+SUM($D32:AR32)-SUM($D50:AR50),0),$D13)</f>
        <v>0</v>
      </c>
      <c r="AS68" s="709">
        <f>+IF($B$7=NT!$U$3,IF($C68=NT!$T$2,+SUM($D32:AS32)-SUM($D50:AS50),0),$D13)</f>
        <v>0</v>
      </c>
      <c r="AT68" s="709">
        <f>+IF($B$7=NT!$U$3,IF($C68=NT!$T$2,+SUM($D32:AT32)-SUM($D50:AT50),0),$D13)</f>
        <v>0</v>
      </c>
      <c r="AU68" s="709">
        <f>+IF($B$7=NT!$U$3,IF($C68=NT!$T$2,+SUM($D32:AU32)-SUM($D50:AU50),0),$D13)</f>
        <v>0</v>
      </c>
      <c r="AV68" s="709">
        <f>+IF($B$7=NT!$U$3,IF($C68=NT!$T$2,+SUM($D32:AV32)-SUM($D50:AV50),0),$D13)</f>
        <v>0</v>
      </c>
      <c r="AW68" s="709">
        <f>+IF($B$7=NT!$U$3,IF($C68=NT!$T$2,+SUM($D32:AW32)-SUM($D50:AW50),0),$D13)</f>
        <v>0</v>
      </c>
      <c r="AX68" s="709">
        <f>+IF($B$7=NT!$U$3,IF($C68=NT!$T$2,+SUM($D32:AX32)-SUM($D50:AX50),0),$D13)</f>
        <v>0</v>
      </c>
      <c r="AY68" s="709">
        <f>+IF($B$7=NT!$U$3,IF($C68=NT!$T$2,+SUM($D32:AY32)-SUM($D50:AY50),0),$D13)</f>
        <v>0</v>
      </c>
      <c r="AZ68" s="709">
        <f>+IF($B$7=NT!$U$3,IF($C68=NT!$T$2,+SUM($D32:AZ32)-SUM($D50:AZ50),0),$D13)</f>
        <v>0</v>
      </c>
      <c r="BA68" s="709">
        <f>+IF($B$7=NT!$U$3,IF($C68=NT!$T$2,+SUM($D32:BA32)-SUM($D50:BA50),0),$D13)</f>
        <v>0</v>
      </c>
      <c r="BB68" s="709">
        <f>+IF($B$7=NT!$U$3,IF($C68=NT!$T$2,+SUM($D32:BB32)-SUM($D50:BB50),0),$D13)</f>
        <v>0</v>
      </c>
      <c r="BC68" s="709">
        <f>+IF($B$7=NT!$U$3,IF($C68=NT!$T$2,+SUM($D32:BC32)-SUM($D50:BC50),0),$D13)</f>
        <v>0</v>
      </c>
      <c r="BD68" s="122"/>
      <c r="BE68" s="709">
        <f>+IF($B$7=NT!$U$3,IF($C68=NT!$T$2,+SUM($D32:BE32)-SUM($D50:BE50),0),$D13)</f>
        <v>0</v>
      </c>
      <c r="BF68" s="709">
        <f>+IF($B$7=NT!$U$3,IF($C68=NT!$T$2,+SUM($D32:BF32)-SUM($D50:BF50),0),$D13)</f>
        <v>0</v>
      </c>
      <c r="BG68" s="709">
        <f>+IF($B$7=NT!$U$3,IF($C68=NT!$T$2,+SUM($D32:BG32)-SUM($D50:BG50),0),$D13)</f>
        <v>0</v>
      </c>
      <c r="BH68" s="709">
        <f>+IF($B$7=NT!$U$3,IF($C68=NT!$T$2,+SUM($D32:BH32)-SUM($D50:BH50),0),$D13)</f>
        <v>0</v>
      </c>
      <c r="BI68" s="709">
        <f>+IF($B$7=NT!$U$3,IF($C68=NT!$T$2,+SUM($D32:BI32)-SUM($D50:BI50),0),$D13)</f>
        <v>0</v>
      </c>
      <c r="BJ68" s="709">
        <f>+IF($B$7=NT!$U$3,IF($C68=NT!$T$2,+SUM($D32:BJ32)-SUM($D50:BJ50),0),$D13)</f>
        <v>0</v>
      </c>
      <c r="BK68" s="709">
        <f>+IF($B$7=NT!$U$3,IF($C68=NT!$T$2,+SUM($D32:BK32)-SUM($D50:BK50),0),$D13)</f>
        <v>0</v>
      </c>
      <c r="BL68" s="709">
        <f>+IF($B$7=NT!$U$3,IF($C68=NT!$T$2,+SUM($D32:BL32)-SUM($D50:BL50),0),$D13)</f>
        <v>0</v>
      </c>
      <c r="BM68" s="709">
        <f>+IF($B$7=NT!$U$3,IF($C68=NT!$T$2,+SUM($D32:BM32)-SUM($D50:BM50),0),$D13)</f>
        <v>0</v>
      </c>
      <c r="BN68" s="709">
        <f>+IF($B$7=NT!$U$3,IF($C68=NT!$T$2,+SUM($D32:BN32)-SUM($D50:BN50),0),$D13)</f>
        <v>0</v>
      </c>
      <c r="BO68" s="709">
        <f>+IF($B$7=NT!$U$3,IF($C68=NT!$T$2,+SUM($D32:BO32)-SUM($D50:BO50),0),$D13)</f>
        <v>0</v>
      </c>
      <c r="BP68" s="709">
        <f>+IF($B$7=NT!$U$3,IF($C68=NT!$T$2,+SUM($D32:BP32)-SUM($D50:BP50),0),$D13)</f>
        <v>0</v>
      </c>
      <c r="BQ68" s="287" t="str">
        <f t="shared" si="149"/>
        <v>Nom Producte/Servei 4</v>
      </c>
    </row>
    <row r="69" spans="2:69">
      <c r="B69" s="162" t="str">
        <f t="shared" si="150"/>
        <v>Nom Producte/Servei 5</v>
      </c>
      <c r="C69" s="162" t="str">
        <f t="shared" si="151"/>
        <v/>
      </c>
      <c r="D69" s="709">
        <f>IF($C69=NT!$T$2,+D14,0)</f>
        <v>0</v>
      </c>
      <c r="E69" s="709">
        <f>+IF($B$7=NT!$U$3,IF($C69=NT!$T$2,+SUM($D33:E33)-SUM($D51:E51),0),$D14)</f>
        <v>0</v>
      </c>
      <c r="F69" s="709">
        <f>+IF($B$7=NT!$U$3,IF($C69=NT!$T$2,+SUM($D33:F33)-SUM($D51:F51),0),$D14)</f>
        <v>0</v>
      </c>
      <c r="G69" s="709">
        <f>+IF($B$7=NT!$U$3,IF($C69=NT!$T$2,+SUM($D33:G33)-SUM($D51:G51),0),$D14)</f>
        <v>0</v>
      </c>
      <c r="H69" s="709">
        <f>+IF($B$7=NT!$U$3,IF($C69=NT!$T$2,+SUM($D33:H33)-SUM($D51:H51),0),$D14)</f>
        <v>0</v>
      </c>
      <c r="I69" s="709">
        <f>+IF($B$7=NT!$U$3,IF($C69=NT!$T$2,+SUM($D33:I33)-SUM($D51:I51),0),$D14)</f>
        <v>0</v>
      </c>
      <c r="J69" s="709">
        <f>+IF($B$7=NT!$U$3,IF($C69=NT!$T$2,+SUM($D33:J33)-SUM($D51:J51),0),$D14)</f>
        <v>0</v>
      </c>
      <c r="K69" s="709">
        <f>+IF($B$7=NT!$U$3,IF($C69=NT!$T$2,+SUM($D33:K33)-SUM($D51:K51),0),$D14)</f>
        <v>0</v>
      </c>
      <c r="L69" s="709">
        <f>+IF($B$7=NT!$U$3,IF($C69=NT!$T$2,+SUM($D33:L33)-SUM($D51:L51),0),$D14)</f>
        <v>0</v>
      </c>
      <c r="M69" s="709">
        <f>+IF($B$7=NT!$U$3,IF($C69=NT!$T$2,+SUM($D33:M33)-SUM($D51:M51),0),$D14)</f>
        <v>0</v>
      </c>
      <c r="N69" s="709">
        <f>+IF($B$7=NT!$U$3,IF($C69=NT!$T$2,+SUM($D33:N33)-SUM($D51:N51),0),$D14)</f>
        <v>0</v>
      </c>
      <c r="O69" s="709">
        <f>+IF($B$7=NT!$U$3,IF($C69=NT!$T$2,+SUM($D33:O33)-SUM($D51:O51),0),$D14)</f>
        <v>0</v>
      </c>
      <c r="P69" s="709">
        <f>+IF($B$7=NT!$U$3,IF($C69=NT!$T$2,+SUM($D33:P33)-SUM($D51:P51),0),$D14)</f>
        <v>0</v>
      </c>
      <c r="Q69" s="175"/>
      <c r="R69" s="709">
        <f>+IF($B$7=NT!$U$3,IF($C69=NT!$T$2,+SUM($D33:R33)-SUM($D51:R51),0),$D14)</f>
        <v>0</v>
      </c>
      <c r="S69" s="709">
        <f>+IF($B$7=NT!$U$3,IF($C69=NT!$T$2,+SUM($D33:S33)-SUM($D51:S51),0),$D14)</f>
        <v>0</v>
      </c>
      <c r="T69" s="709">
        <f>+IF($B$7=NT!$U$3,IF($C69=NT!$T$2,+SUM($D33:T33)-SUM($D51:T51),0),$D14)</f>
        <v>0</v>
      </c>
      <c r="U69" s="709">
        <f>+IF($B$7=NT!$U$3,IF($C69=NT!$T$2,+SUM($D33:U33)-SUM($D51:U51),0),$D14)</f>
        <v>0</v>
      </c>
      <c r="V69" s="709">
        <f>+IF($B$7=NT!$U$3,IF($C69=NT!$T$2,+SUM($D33:V33)-SUM($D51:V51),0),$D14)</f>
        <v>0</v>
      </c>
      <c r="W69" s="709">
        <f>+IF($B$7=NT!$U$3,IF($C69=NT!$T$2,+SUM($D33:W33)-SUM($D51:W51),0),$D14)</f>
        <v>0</v>
      </c>
      <c r="X69" s="709">
        <f>+IF($B$7=NT!$U$3,IF($C69=NT!$T$2,+SUM($D33:X33)-SUM($D51:X51),0),$D14)</f>
        <v>0</v>
      </c>
      <c r="Y69" s="709">
        <f>+IF($B$7=NT!$U$3,IF($C69=NT!$T$2,+SUM($D33:Y33)-SUM($D51:Y51),0),$D14)</f>
        <v>0</v>
      </c>
      <c r="Z69" s="709">
        <f>+IF($B$7=NT!$U$3,IF($C69=NT!$T$2,+SUM($D33:Z33)-SUM($D51:Z51),0),$D14)</f>
        <v>0</v>
      </c>
      <c r="AA69" s="709">
        <f>+IF($B$7=NT!$U$3,IF($C69=NT!$T$2,+SUM($D33:AA33)-SUM($D51:AA51),0),$D14)</f>
        <v>0</v>
      </c>
      <c r="AB69" s="709">
        <f>+IF($B$7=NT!$U$3,IF($C69=NT!$T$2,+SUM($D33:AB33)-SUM($D51:AB51),0),$D14)</f>
        <v>0</v>
      </c>
      <c r="AC69" s="709">
        <f>+IF($B$7=NT!$U$3,IF($C69=NT!$T$2,+SUM($D33:AC33)-SUM($D51:AC51),0),$D14)</f>
        <v>0</v>
      </c>
      <c r="AD69" s="122"/>
      <c r="AE69" s="709">
        <f>+IF($B$7=NT!$U$3,IF($C69=NT!$T$2,+SUM($D33:AE33)-SUM($D51:AE51),0),$D14)</f>
        <v>0</v>
      </c>
      <c r="AF69" s="709">
        <f>+IF($B$7=NT!$U$3,IF($C69=NT!$T$2,+SUM($D33:AF33)-SUM($D51:AF51),0),$D14)</f>
        <v>0</v>
      </c>
      <c r="AG69" s="709">
        <f>+IF($B$7=NT!$U$3,IF($C69=NT!$T$2,+SUM($D33:AG33)-SUM($D51:AG51),0),$D14)</f>
        <v>0</v>
      </c>
      <c r="AH69" s="709">
        <f>+IF($B$7=NT!$U$3,IF($C69=NT!$T$2,+SUM($D33:AH33)-SUM($D51:AH51),0),$D14)</f>
        <v>0</v>
      </c>
      <c r="AI69" s="709">
        <f>+IF($B$7=NT!$U$3,IF($C69=NT!$T$2,+SUM($D33:AI33)-SUM($D51:AI51),0),$D14)</f>
        <v>0</v>
      </c>
      <c r="AJ69" s="709">
        <f>+IF($B$7=NT!$U$3,IF($C69=NT!$T$2,+SUM($D33:AJ33)-SUM($D51:AJ51),0),$D14)</f>
        <v>0</v>
      </c>
      <c r="AK69" s="709">
        <f>+IF($B$7=NT!$U$3,IF($C69=NT!$T$2,+SUM($D33:AK33)-SUM($D51:AK51),0),$D14)</f>
        <v>0</v>
      </c>
      <c r="AL69" s="709">
        <f>+IF($B$7=NT!$U$3,IF($C69=NT!$T$2,+SUM($D33:AL33)-SUM($D51:AL51),0),$D14)</f>
        <v>0</v>
      </c>
      <c r="AM69" s="709">
        <f>+IF($B$7=NT!$U$3,IF($C69=NT!$T$2,+SUM($D33:AM33)-SUM($D51:AM51),0),$D14)</f>
        <v>0</v>
      </c>
      <c r="AN69" s="709">
        <f>+IF($B$7=NT!$U$3,IF($C69=NT!$T$2,+SUM($D33:AN33)-SUM($D51:AN51),0),$D14)</f>
        <v>0</v>
      </c>
      <c r="AO69" s="709">
        <f>+IF($B$7=NT!$U$3,IF($C69=NT!$T$2,+SUM($D33:AO33)-SUM($D51:AO51),0),$D14)</f>
        <v>0</v>
      </c>
      <c r="AP69" s="709">
        <f>+IF($B$7=NT!$U$3,IF($C69=NT!$T$2,+SUM($D33:AP33)-SUM($D51:AP51),0),$D14)</f>
        <v>0</v>
      </c>
      <c r="AQ69" s="122"/>
      <c r="AR69" s="709">
        <f>+IF($B$7=NT!$U$3,IF($C69=NT!$T$2,+SUM($D33:AR33)-SUM($D51:AR51),0),$D14)</f>
        <v>0</v>
      </c>
      <c r="AS69" s="709">
        <f>+IF($B$7=NT!$U$3,IF($C69=NT!$T$2,+SUM($D33:AS33)-SUM($D51:AS51),0),$D14)</f>
        <v>0</v>
      </c>
      <c r="AT69" s="709">
        <f>+IF($B$7=NT!$U$3,IF($C69=NT!$T$2,+SUM($D33:AT33)-SUM($D51:AT51),0),$D14)</f>
        <v>0</v>
      </c>
      <c r="AU69" s="709">
        <f>+IF($B$7=NT!$U$3,IF($C69=NT!$T$2,+SUM($D33:AU33)-SUM($D51:AU51),0),$D14)</f>
        <v>0</v>
      </c>
      <c r="AV69" s="709">
        <f>+IF($B$7=NT!$U$3,IF($C69=NT!$T$2,+SUM($D33:AV33)-SUM($D51:AV51),0),$D14)</f>
        <v>0</v>
      </c>
      <c r="AW69" s="709">
        <f>+IF($B$7=NT!$U$3,IF($C69=NT!$T$2,+SUM($D33:AW33)-SUM($D51:AW51),0),$D14)</f>
        <v>0</v>
      </c>
      <c r="AX69" s="709">
        <f>+IF($B$7=NT!$U$3,IF($C69=NT!$T$2,+SUM($D33:AX33)-SUM($D51:AX51),0),$D14)</f>
        <v>0</v>
      </c>
      <c r="AY69" s="709">
        <f>+IF($B$7=NT!$U$3,IF($C69=NT!$T$2,+SUM($D33:AY33)-SUM($D51:AY51),0),$D14)</f>
        <v>0</v>
      </c>
      <c r="AZ69" s="709">
        <f>+IF($B$7=NT!$U$3,IF($C69=NT!$T$2,+SUM($D33:AZ33)-SUM($D51:AZ51),0),$D14)</f>
        <v>0</v>
      </c>
      <c r="BA69" s="709">
        <f>+IF($B$7=NT!$U$3,IF($C69=NT!$T$2,+SUM($D33:BA33)-SUM($D51:BA51),0),$D14)</f>
        <v>0</v>
      </c>
      <c r="BB69" s="709">
        <f>+IF($B$7=NT!$U$3,IF($C69=NT!$T$2,+SUM($D33:BB33)-SUM($D51:BB51),0),$D14)</f>
        <v>0</v>
      </c>
      <c r="BC69" s="709">
        <f>+IF($B$7=NT!$U$3,IF($C69=NT!$T$2,+SUM($D33:BC33)-SUM($D51:BC51),0),$D14)</f>
        <v>0</v>
      </c>
      <c r="BD69" s="122"/>
      <c r="BE69" s="709">
        <f>+IF($B$7=NT!$U$3,IF($C69=NT!$T$2,+SUM($D33:BE33)-SUM($D51:BE51),0),$D14)</f>
        <v>0</v>
      </c>
      <c r="BF69" s="709">
        <f>+IF($B$7=NT!$U$3,IF($C69=NT!$T$2,+SUM($D33:BF33)-SUM($D51:BF51),0),$D14)</f>
        <v>0</v>
      </c>
      <c r="BG69" s="709">
        <f>+IF($B$7=NT!$U$3,IF($C69=NT!$T$2,+SUM($D33:BG33)-SUM($D51:BG51),0),$D14)</f>
        <v>0</v>
      </c>
      <c r="BH69" s="709">
        <f>+IF($B$7=NT!$U$3,IF($C69=NT!$T$2,+SUM($D33:BH33)-SUM($D51:BH51),0),$D14)</f>
        <v>0</v>
      </c>
      <c r="BI69" s="709">
        <f>+IF($B$7=NT!$U$3,IF($C69=NT!$T$2,+SUM($D33:BI33)-SUM($D51:BI51),0),$D14)</f>
        <v>0</v>
      </c>
      <c r="BJ69" s="709">
        <f>+IF($B$7=NT!$U$3,IF($C69=NT!$T$2,+SUM($D33:BJ33)-SUM($D51:BJ51),0),$D14)</f>
        <v>0</v>
      </c>
      <c r="BK69" s="709">
        <f>+IF($B$7=NT!$U$3,IF($C69=NT!$T$2,+SUM($D33:BK33)-SUM($D51:BK51),0),$D14)</f>
        <v>0</v>
      </c>
      <c r="BL69" s="709">
        <f>+IF($B$7=NT!$U$3,IF($C69=NT!$T$2,+SUM($D33:BL33)-SUM($D51:BL51),0),$D14)</f>
        <v>0</v>
      </c>
      <c r="BM69" s="709">
        <f>+IF($B$7=NT!$U$3,IF($C69=NT!$T$2,+SUM($D33:BM33)-SUM($D51:BM51),0),$D14)</f>
        <v>0</v>
      </c>
      <c r="BN69" s="709">
        <f>+IF($B$7=NT!$U$3,IF($C69=NT!$T$2,+SUM($D33:BN33)-SUM($D51:BN51),0),$D14)</f>
        <v>0</v>
      </c>
      <c r="BO69" s="709">
        <f>+IF($B$7=NT!$U$3,IF($C69=NT!$T$2,+SUM($D33:BO33)-SUM($D51:BO51),0),$D14)</f>
        <v>0</v>
      </c>
      <c r="BP69" s="709">
        <f>+IF($B$7=NT!$U$3,IF($C69=NT!$T$2,+SUM($D33:BP33)-SUM($D51:BP51),0),$D14)</f>
        <v>0</v>
      </c>
      <c r="BQ69" s="287" t="str">
        <f t="shared" si="149"/>
        <v>Nom Producte/Servei 5</v>
      </c>
    </row>
    <row r="70" spans="2:69" hidden="1">
      <c r="B70" s="162" t="str">
        <f t="shared" si="150"/>
        <v>Nom Producte/Servei 6</v>
      </c>
      <c r="C70" s="162" t="str">
        <f t="shared" si="151"/>
        <v/>
      </c>
      <c r="D70" s="709">
        <f>IF($C70=NT!$T$2,+D15,0)</f>
        <v>0</v>
      </c>
      <c r="E70" s="709">
        <f>+IF($B$7=NT!$U$3,IF($C70=NT!$T$2,+SUM($D34:E34)-SUM($D52:E52),0),$D15)</f>
        <v>0</v>
      </c>
      <c r="F70" s="709">
        <f>+IF($B$7=NT!$U$3,IF($C70=NT!$T$2,+SUM($D34:F34)-SUM($D52:F52),0),$D15)</f>
        <v>0</v>
      </c>
      <c r="G70" s="709">
        <f>+IF($B$7=NT!$U$3,IF($C70=NT!$T$2,+SUM($D34:G34)-SUM($D52:G52),0),$D15)</f>
        <v>0</v>
      </c>
      <c r="H70" s="709">
        <f>+IF($B$7=NT!$U$3,IF($C70=NT!$T$2,+SUM($D34:H34)-SUM($D52:H52),0),$D15)</f>
        <v>0</v>
      </c>
      <c r="I70" s="709">
        <f>+IF($B$7=NT!$U$3,IF($C70=NT!$T$2,+SUM($D34:I34)-SUM($D52:I52),0),$D15)</f>
        <v>0</v>
      </c>
      <c r="J70" s="709">
        <f>+IF($B$7=NT!$U$3,IF($C70=NT!$T$2,+SUM($D34:J34)-SUM($D52:J52),0),$D15)</f>
        <v>0</v>
      </c>
      <c r="K70" s="709">
        <f>+IF($B$7=NT!$U$3,IF($C70=NT!$T$2,+SUM($D34:K34)-SUM($D52:K52),0),$D15)</f>
        <v>0</v>
      </c>
      <c r="L70" s="709">
        <f>+IF($B$7=NT!$U$3,IF($C70=NT!$T$2,+SUM($D34:L34)-SUM($D52:L52),0),$D15)</f>
        <v>0</v>
      </c>
      <c r="M70" s="709">
        <f>+IF($B$7=NT!$U$3,IF($C70=NT!$T$2,+SUM($D34:M34)-SUM($D52:M52),0),$D15)</f>
        <v>0</v>
      </c>
      <c r="N70" s="709">
        <f>+IF($B$7=NT!$U$3,IF($C70=NT!$T$2,+SUM($D34:N34)-SUM($D52:N52),0),$D15)</f>
        <v>0</v>
      </c>
      <c r="O70" s="709">
        <f>+IF($B$7=NT!$U$3,IF($C70=NT!$T$2,+SUM($D34:O34)-SUM($D52:O52),0),$D15)</f>
        <v>0</v>
      </c>
      <c r="P70" s="709">
        <f>+IF($B$7=NT!$U$3,IF($C70=NT!$T$2,+SUM($D34:P34)-SUM($D52:P52),0),$D15)</f>
        <v>0</v>
      </c>
      <c r="Q70" s="175"/>
      <c r="R70" s="709">
        <f>+IF($B$7=NT!$U$3,IF($C70=NT!$T$2,+SUM($D34:R34)-SUM($D52:R52),0),$D15)</f>
        <v>0</v>
      </c>
      <c r="S70" s="709">
        <f>+IF($B$7=NT!$U$3,IF($C70=NT!$T$2,+SUM($D34:S34)-SUM($D52:S52),0),$D15)</f>
        <v>0</v>
      </c>
      <c r="T70" s="709">
        <f>+IF($B$7=NT!$U$3,IF($C70=NT!$T$2,+SUM($D34:T34)-SUM($D52:T52),0),$D15)</f>
        <v>0</v>
      </c>
      <c r="U70" s="709">
        <f>+IF($B$7=NT!$U$3,IF($C70=NT!$T$2,+SUM($D34:U34)-SUM($D52:U52),0),$D15)</f>
        <v>0</v>
      </c>
      <c r="V70" s="709">
        <f>+IF($B$7=NT!$U$3,IF($C70=NT!$T$2,+SUM($D34:V34)-SUM($D52:V52),0),$D15)</f>
        <v>0</v>
      </c>
      <c r="W70" s="709">
        <f>+IF($B$7=NT!$U$3,IF($C70=NT!$T$2,+SUM($D34:W34)-SUM($D52:W52),0),$D15)</f>
        <v>0</v>
      </c>
      <c r="X70" s="709">
        <f>+IF($B$7=NT!$U$3,IF($C70=NT!$T$2,+SUM($D34:X34)-SUM($D52:X52),0),$D15)</f>
        <v>0</v>
      </c>
      <c r="Y70" s="709">
        <f>+IF($B$7=NT!$U$3,IF($C70=NT!$T$2,+SUM($D34:Y34)-SUM($D52:Y52),0),$D15)</f>
        <v>0</v>
      </c>
      <c r="Z70" s="709">
        <f>+IF($B$7=NT!$U$3,IF($C70=NT!$T$2,+SUM($D34:Z34)-SUM($D52:Z52),0),$D15)</f>
        <v>0</v>
      </c>
      <c r="AA70" s="709">
        <f>+IF($B$7=NT!$U$3,IF($C70=NT!$T$2,+SUM($D34:AA34)-SUM($D52:AA52),0),$D15)</f>
        <v>0</v>
      </c>
      <c r="AB70" s="709">
        <f>+IF($B$7=NT!$U$3,IF($C70=NT!$T$2,+SUM($D34:AB34)-SUM($D52:AB52),0),$D15)</f>
        <v>0</v>
      </c>
      <c r="AC70" s="709">
        <f>+IF($B$7=NT!$U$3,IF($C70=NT!$T$2,+SUM($D34:AC34)-SUM($D52:AC52),0),$D15)</f>
        <v>0</v>
      </c>
      <c r="AD70" s="122"/>
      <c r="AE70" s="709">
        <f>+IF($B$7=NT!$U$3,IF($C70=NT!$T$2,+SUM($D34:AE34)-SUM($D52:AE52),0),$D15)</f>
        <v>0</v>
      </c>
      <c r="AF70" s="709">
        <f>+IF($B$7=NT!$U$3,IF($C70=NT!$T$2,+SUM($D34:AF34)-SUM($D52:AF52),0),$D15)</f>
        <v>0</v>
      </c>
      <c r="AG70" s="709">
        <f>+IF($B$7=NT!$U$3,IF($C70=NT!$T$2,+SUM($D34:AG34)-SUM($D52:AG52),0),$D15)</f>
        <v>0</v>
      </c>
      <c r="AH70" s="709">
        <f>+IF($B$7=NT!$U$3,IF($C70=NT!$T$2,+SUM($D34:AH34)-SUM($D52:AH52),0),$D15)</f>
        <v>0</v>
      </c>
      <c r="AI70" s="709">
        <f>+IF($B$7=NT!$U$3,IF($C70=NT!$T$2,+SUM($D34:AI34)-SUM($D52:AI52),0),$D15)</f>
        <v>0</v>
      </c>
      <c r="AJ70" s="709">
        <f>+IF($B$7=NT!$U$3,IF($C70=NT!$T$2,+SUM($D34:AJ34)-SUM($D52:AJ52),0),$D15)</f>
        <v>0</v>
      </c>
      <c r="AK70" s="709">
        <f>+IF($B$7=NT!$U$3,IF($C70=NT!$T$2,+SUM($D34:AK34)-SUM($D52:AK52),0),$D15)</f>
        <v>0</v>
      </c>
      <c r="AL70" s="709">
        <f>+IF($B$7=NT!$U$3,IF($C70=NT!$T$2,+SUM($D34:AL34)-SUM($D52:AL52),0),$D15)</f>
        <v>0</v>
      </c>
      <c r="AM70" s="709">
        <f>+IF($B$7=NT!$U$3,IF($C70=NT!$T$2,+SUM($D34:AM34)-SUM($D52:AM52),0),$D15)</f>
        <v>0</v>
      </c>
      <c r="AN70" s="709">
        <f>+IF($B$7=NT!$U$3,IF($C70=NT!$T$2,+SUM($D34:AN34)-SUM($D52:AN52),0),$D15)</f>
        <v>0</v>
      </c>
      <c r="AO70" s="709">
        <f>+IF($B$7=NT!$U$3,IF($C70=NT!$T$2,+SUM($D34:AO34)-SUM($D52:AO52),0),$D15)</f>
        <v>0</v>
      </c>
      <c r="AP70" s="709">
        <f>+IF($B$7=NT!$U$3,IF($C70=NT!$T$2,+SUM($D34:AP34)-SUM($D52:AP52),0),$D15)</f>
        <v>0</v>
      </c>
      <c r="AQ70" s="122"/>
      <c r="AR70" s="709">
        <f>+IF($B$7=NT!$U$3,IF($C70=NT!$T$2,+SUM($D34:AR34)-SUM($D52:AR52),0),$D15)</f>
        <v>0</v>
      </c>
      <c r="AS70" s="709">
        <f>+IF($B$7=NT!$U$3,IF($C70=NT!$T$2,+SUM($D34:AS34)-SUM($D52:AS52),0),$D15)</f>
        <v>0</v>
      </c>
      <c r="AT70" s="709">
        <f>+IF($B$7=NT!$U$3,IF($C70=NT!$T$2,+SUM($D34:AT34)-SUM($D52:AT52),0),$D15)</f>
        <v>0</v>
      </c>
      <c r="AU70" s="709">
        <f>+IF($B$7=NT!$U$3,IF($C70=NT!$T$2,+SUM($D34:AU34)-SUM($D52:AU52),0),$D15)</f>
        <v>0</v>
      </c>
      <c r="AV70" s="709">
        <f>+IF($B$7=NT!$U$3,IF($C70=NT!$T$2,+SUM($D34:AV34)-SUM($D52:AV52),0),$D15)</f>
        <v>0</v>
      </c>
      <c r="AW70" s="709">
        <f>+IF($B$7=NT!$U$3,IF($C70=NT!$T$2,+SUM($D34:AW34)-SUM($D52:AW52),0),$D15)</f>
        <v>0</v>
      </c>
      <c r="AX70" s="709">
        <f>+IF($B$7=NT!$U$3,IF($C70=NT!$T$2,+SUM($D34:AX34)-SUM($D52:AX52),0),$D15)</f>
        <v>0</v>
      </c>
      <c r="AY70" s="709">
        <f>+IF($B$7=NT!$U$3,IF($C70=NT!$T$2,+SUM($D34:AY34)-SUM($D52:AY52),0),$D15)</f>
        <v>0</v>
      </c>
      <c r="AZ70" s="709">
        <f>+IF($B$7=NT!$U$3,IF($C70=NT!$T$2,+SUM($D34:AZ34)-SUM($D52:AZ52),0),$D15)</f>
        <v>0</v>
      </c>
      <c r="BA70" s="709">
        <f>+IF($B$7=NT!$U$3,IF($C70=NT!$T$2,+SUM($D34:BA34)-SUM($D52:BA52),0),$D15)</f>
        <v>0</v>
      </c>
      <c r="BB70" s="709">
        <f>+IF($B$7=NT!$U$3,IF($C70=NT!$T$2,+SUM($D34:BB34)-SUM($D52:BB52),0),$D15)</f>
        <v>0</v>
      </c>
      <c r="BC70" s="709">
        <f>+IF($B$7=NT!$U$3,IF($C70=NT!$T$2,+SUM($D34:BC34)-SUM($D52:BC52),0),$D15)</f>
        <v>0</v>
      </c>
      <c r="BD70" s="122"/>
      <c r="BE70" s="709">
        <f>+IF($B$7=NT!$U$3,IF($C70=NT!$T$2,+SUM($D34:BE34)-SUM($D52:BE52),0),$D15)</f>
        <v>0</v>
      </c>
      <c r="BF70" s="709">
        <f>+IF($B$7=NT!$U$3,IF($C70=NT!$T$2,+SUM($D34:BF34)-SUM($D52:BF52),0),$D15)</f>
        <v>0</v>
      </c>
      <c r="BG70" s="709">
        <f>+IF($B$7=NT!$U$3,IF($C70=NT!$T$2,+SUM($D34:BG34)-SUM($D52:BG52),0),$D15)</f>
        <v>0</v>
      </c>
      <c r="BH70" s="709">
        <f>+IF($B$7=NT!$U$3,IF($C70=NT!$T$2,+SUM($D34:BH34)-SUM($D52:BH52),0),$D15)</f>
        <v>0</v>
      </c>
      <c r="BI70" s="709">
        <f>+IF($B$7=NT!$U$3,IF($C70=NT!$T$2,+SUM($D34:BI34)-SUM($D52:BI52),0),$D15)</f>
        <v>0</v>
      </c>
      <c r="BJ70" s="709">
        <f>+IF($B$7=NT!$U$3,IF($C70=NT!$T$2,+SUM($D34:BJ34)-SUM($D52:BJ52),0),$D15)</f>
        <v>0</v>
      </c>
      <c r="BK70" s="709">
        <f>+IF($B$7=NT!$U$3,IF($C70=NT!$T$2,+SUM($D34:BK34)-SUM($D52:BK52),0),$D15)</f>
        <v>0</v>
      </c>
      <c r="BL70" s="709">
        <f>+IF($B$7=NT!$U$3,IF($C70=NT!$T$2,+SUM($D34:BL34)-SUM($D52:BL52),0),$D15)</f>
        <v>0</v>
      </c>
      <c r="BM70" s="709">
        <f>+IF($B$7=NT!$U$3,IF($C70=NT!$T$2,+SUM($D34:BM34)-SUM($D52:BM52),0),$D15)</f>
        <v>0</v>
      </c>
      <c r="BN70" s="709">
        <f>+IF($B$7=NT!$U$3,IF($C70=NT!$T$2,+SUM($D34:BN34)-SUM($D52:BN52),0),$D15)</f>
        <v>0</v>
      </c>
      <c r="BO70" s="709">
        <f>+IF($B$7=NT!$U$3,IF($C70=NT!$T$2,+SUM($D34:BO34)-SUM($D52:BO52),0),$D15)</f>
        <v>0</v>
      </c>
      <c r="BP70" s="709">
        <f>+IF($B$7=NT!$U$3,IF($C70=NT!$T$2,+SUM($D34:BP34)-SUM($D52:BP52),0),$D15)</f>
        <v>0</v>
      </c>
      <c r="BQ70" s="287" t="str">
        <f t="shared" si="149"/>
        <v>Nom Producte/Servei 6</v>
      </c>
    </row>
    <row r="71" spans="2:69" hidden="1">
      <c r="B71" s="162" t="str">
        <f t="shared" si="150"/>
        <v>Nom Producte/Servei 7</v>
      </c>
      <c r="C71" s="162" t="str">
        <f t="shared" si="151"/>
        <v/>
      </c>
      <c r="D71" s="709">
        <f>IF($C71=NT!$T$2,+D16,0)</f>
        <v>0</v>
      </c>
      <c r="E71" s="709">
        <f>+IF($B$7=NT!$U$3,IF($C71=NT!$T$2,+SUM($D35:E35)-SUM($D53:E53),0),$D16)</f>
        <v>0</v>
      </c>
      <c r="F71" s="709">
        <f>+IF($B$7=NT!$U$3,IF($C71=NT!$T$2,+SUM($D35:F35)-SUM($D53:F53),0),$D16)</f>
        <v>0</v>
      </c>
      <c r="G71" s="709">
        <f>+IF($B$7=NT!$U$3,IF($C71=NT!$T$2,+SUM($D35:G35)-SUM($D53:G53),0),$D16)</f>
        <v>0</v>
      </c>
      <c r="H71" s="709">
        <f>+IF($B$7=NT!$U$3,IF($C71=NT!$T$2,+SUM($D35:H35)-SUM($D53:H53),0),$D16)</f>
        <v>0</v>
      </c>
      <c r="I71" s="709">
        <f>+IF($B$7=NT!$U$3,IF($C71=NT!$T$2,+SUM($D35:I35)-SUM($D53:I53),0),$D16)</f>
        <v>0</v>
      </c>
      <c r="J71" s="709">
        <f>+IF($B$7=NT!$U$3,IF($C71=NT!$T$2,+SUM($D35:J35)-SUM($D53:J53),0),$D16)</f>
        <v>0</v>
      </c>
      <c r="K71" s="709">
        <f>+IF($B$7=NT!$U$3,IF($C71=NT!$T$2,+SUM($D35:K35)-SUM($D53:K53),0),$D16)</f>
        <v>0</v>
      </c>
      <c r="L71" s="709">
        <f>+IF($B$7=NT!$U$3,IF($C71=NT!$T$2,+SUM($D35:L35)-SUM($D53:L53),0),$D16)</f>
        <v>0</v>
      </c>
      <c r="M71" s="709">
        <f>+IF($B$7=NT!$U$3,IF($C71=NT!$T$2,+SUM($D35:M35)-SUM($D53:M53),0),$D16)</f>
        <v>0</v>
      </c>
      <c r="N71" s="709">
        <f>+IF($B$7=NT!$U$3,IF($C71=NT!$T$2,+SUM($D35:N35)-SUM($D53:N53),0),$D16)</f>
        <v>0</v>
      </c>
      <c r="O71" s="709">
        <f>+IF($B$7=NT!$U$3,IF($C71=NT!$T$2,+SUM($D35:O35)-SUM($D53:O53),0),$D16)</f>
        <v>0</v>
      </c>
      <c r="P71" s="709">
        <f>+IF($B$7=NT!$U$3,IF($C71=NT!$T$2,+SUM($D35:P35)-SUM($D53:P53),0),$D16)</f>
        <v>0</v>
      </c>
      <c r="Q71" s="175"/>
      <c r="R71" s="709">
        <f>+IF($B$7=NT!$U$3,IF($C71=NT!$T$2,+SUM($D35:R35)-SUM($D53:R53),0),$D16)</f>
        <v>0</v>
      </c>
      <c r="S71" s="709">
        <f>+IF($B$7=NT!$U$3,IF($C71=NT!$T$2,+SUM($D35:S35)-SUM($D53:S53),0),$D16)</f>
        <v>0</v>
      </c>
      <c r="T71" s="709">
        <f>+IF($B$7=NT!$U$3,IF($C71=NT!$T$2,+SUM($D35:T35)-SUM($D53:T53),0),$D16)</f>
        <v>0</v>
      </c>
      <c r="U71" s="709">
        <f>+IF($B$7=NT!$U$3,IF($C71=NT!$T$2,+SUM($D35:U35)-SUM($D53:U53),0),$D16)</f>
        <v>0</v>
      </c>
      <c r="V71" s="709">
        <f>+IF($B$7=NT!$U$3,IF($C71=NT!$T$2,+SUM($D35:V35)-SUM($D53:V53),0),$D16)</f>
        <v>0</v>
      </c>
      <c r="W71" s="709">
        <f>+IF($B$7=NT!$U$3,IF($C71=NT!$T$2,+SUM($D35:W35)-SUM($D53:W53),0),$D16)</f>
        <v>0</v>
      </c>
      <c r="X71" s="709">
        <f>+IF($B$7=NT!$U$3,IF($C71=NT!$T$2,+SUM($D35:X35)-SUM($D53:X53),0),$D16)</f>
        <v>0</v>
      </c>
      <c r="Y71" s="709">
        <f>+IF($B$7=NT!$U$3,IF($C71=NT!$T$2,+SUM($D35:Y35)-SUM($D53:Y53),0),$D16)</f>
        <v>0</v>
      </c>
      <c r="Z71" s="709">
        <f>+IF($B$7=NT!$U$3,IF($C71=NT!$T$2,+SUM($D35:Z35)-SUM($D53:Z53),0),$D16)</f>
        <v>0</v>
      </c>
      <c r="AA71" s="709">
        <f>+IF($B$7=NT!$U$3,IF($C71=NT!$T$2,+SUM($D35:AA35)-SUM($D53:AA53),0),$D16)</f>
        <v>0</v>
      </c>
      <c r="AB71" s="709">
        <f>+IF($B$7=NT!$U$3,IF($C71=NT!$T$2,+SUM($D35:AB35)-SUM($D53:AB53),0),$D16)</f>
        <v>0</v>
      </c>
      <c r="AC71" s="709">
        <f>+IF($B$7=NT!$U$3,IF($C71=NT!$T$2,+SUM($D35:AC35)-SUM($D53:AC53),0),$D16)</f>
        <v>0</v>
      </c>
      <c r="AD71" s="122"/>
      <c r="AE71" s="709">
        <f>+IF($B$7=NT!$U$3,IF($C71=NT!$T$2,+SUM($D35:AE35)-SUM($D53:AE53),0),$D16)</f>
        <v>0</v>
      </c>
      <c r="AF71" s="709">
        <f>+IF($B$7=NT!$U$3,IF($C71=NT!$T$2,+SUM($D35:AF35)-SUM($D53:AF53),0),$D16)</f>
        <v>0</v>
      </c>
      <c r="AG71" s="709">
        <f>+IF($B$7=NT!$U$3,IF($C71=NT!$T$2,+SUM($D35:AG35)-SUM($D53:AG53),0),$D16)</f>
        <v>0</v>
      </c>
      <c r="AH71" s="709">
        <f>+IF($B$7=NT!$U$3,IF($C71=NT!$T$2,+SUM($D35:AH35)-SUM($D53:AH53),0),$D16)</f>
        <v>0</v>
      </c>
      <c r="AI71" s="709">
        <f>+IF($B$7=NT!$U$3,IF($C71=NT!$T$2,+SUM($D35:AI35)-SUM($D53:AI53),0),$D16)</f>
        <v>0</v>
      </c>
      <c r="AJ71" s="709">
        <f>+IF($B$7=NT!$U$3,IF($C71=NT!$T$2,+SUM($D35:AJ35)-SUM($D53:AJ53),0),$D16)</f>
        <v>0</v>
      </c>
      <c r="AK71" s="709">
        <f>+IF($B$7=NT!$U$3,IF($C71=NT!$T$2,+SUM($D35:AK35)-SUM($D53:AK53),0),$D16)</f>
        <v>0</v>
      </c>
      <c r="AL71" s="709">
        <f>+IF($B$7=NT!$U$3,IF($C71=NT!$T$2,+SUM($D35:AL35)-SUM($D53:AL53),0),$D16)</f>
        <v>0</v>
      </c>
      <c r="AM71" s="709">
        <f>+IF($B$7=NT!$U$3,IF($C71=NT!$T$2,+SUM($D35:AM35)-SUM($D53:AM53),0),$D16)</f>
        <v>0</v>
      </c>
      <c r="AN71" s="709">
        <f>+IF($B$7=NT!$U$3,IF($C71=NT!$T$2,+SUM($D35:AN35)-SUM($D53:AN53),0),$D16)</f>
        <v>0</v>
      </c>
      <c r="AO71" s="709">
        <f>+IF($B$7=NT!$U$3,IF($C71=NT!$T$2,+SUM($D35:AO35)-SUM($D53:AO53),0),$D16)</f>
        <v>0</v>
      </c>
      <c r="AP71" s="709">
        <f>+IF($B$7=NT!$U$3,IF($C71=NT!$T$2,+SUM($D35:AP35)-SUM($D53:AP53),0),$D16)</f>
        <v>0</v>
      </c>
      <c r="AQ71" s="122"/>
      <c r="AR71" s="709">
        <f>+IF($B$7=NT!$U$3,IF($C71=NT!$T$2,+SUM($D35:AR35)-SUM($D53:AR53),0),$D16)</f>
        <v>0</v>
      </c>
      <c r="AS71" s="709">
        <f>+IF($B$7=NT!$U$3,IF($C71=NT!$T$2,+SUM($D35:AS35)-SUM($D53:AS53),0),$D16)</f>
        <v>0</v>
      </c>
      <c r="AT71" s="709">
        <f>+IF($B$7=NT!$U$3,IF($C71=NT!$T$2,+SUM($D35:AT35)-SUM($D53:AT53),0),$D16)</f>
        <v>0</v>
      </c>
      <c r="AU71" s="709">
        <f>+IF($B$7=NT!$U$3,IF($C71=NT!$T$2,+SUM($D35:AU35)-SUM($D53:AU53),0),$D16)</f>
        <v>0</v>
      </c>
      <c r="AV71" s="709">
        <f>+IF($B$7=NT!$U$3,IF($C71=NT!$T$2,+SUM($D35:AV35)-SUM($D53:AV53),0),$D16)</f>
        <v>0</v>
      </c>
      <c r="AW71" s="709">
        <f>+IF($B$7=NT!$U$3,IF($C71=NT!$T$2,+SUM($D35:AW35)-SUM($D53:AW53),0),$D16)</f>
        <v>0</v>
      </c>
      <c r="AX71" s="709">
        <f>+IF($B$7=NT!$U$3,IF($C71=NT!$T$2,+SUM($D35:AX35)-SUM($D53:AX53),0),$D16)</f>
        <v>0</v>
      </c>
      <c r="AY71" s="709">
        <f>+IF($B$7=NT!$U$3,IF($C71=NT!$T$2,+SUM($D35:AY35)-SUM($D53:AY53),0),$D16)</f>
        <v>0</v>
      </c>
      <c r="AZ71" s="709">
        <f>+IF($B$7=NT!$U$3,IF($C71=NT!$T$2,+SUM($D35:AZ35)-SUM($D53:AZ53),0),$D16)</f>
        <v>0</v>
      </c>
      <c r="BA71" s="709">
        <f>+IF($B$7=NT!$U$3,IF($C71=NT!$T$2,+SUM($D35:BA35)-SUM($D53:BA53),0),$D16)</f>
        <v>0</v>
      </c>
      <c r="BB71" s="709">
        <f>+IF($B$7=NT!$U$3,IF($C71=NT!$T$2,+SUM($D35:BB35)-SUM($D53:BB53),0),$D16)</f>
        <v>0</v>
      </c>
      <c r="BC71" s="709">
        <f>+IF($B$7=NT!$U$3,IF($C71=NT!$T$2,+SUM($D35:BC35)-SUM($D53:BC53),0),$D16)</f>
        <v>0</v>
      </c>
      <c r="BD71" s="122"/>
      <c r="BE71" s="709">
        <f>+IF($B$7=NT!$U$3,IF($C71=NT!$T$2,+SUM($D35:BE35)-SUM($D53:BE53),0),$D16)</f>
        <v>0</v>
      </c>
      <c r="BF71" s="709">
        <f>+IF($B$7=NT!$U$3,IF($C71=NT!$T$2,+SUM($D35:BF35)-SUM($D53:BF53),0),$D16)</f>
        <v>0</v>
      </c>
      <c r="BG71" s="709">
        <f>+IF($B$7=NT!$U$3,IF($C71=NT!$T$2,+SUM($D35:BG35)-SUM($D53:BG53),0),$D16)</f>
        <v>0</v>
      </c>
      <c r="BH71" s="709">
        <f>+IF($B$7=NT!$U$3,IF($C71=NT!$T$2,+SUM($D35:BH35)-SUM($D53:BH53),0),$D16)</f>
        <v>0</v>
      </c>
      <c r="BI71" s="709">
        <f>+IF($B$7=NT!$U$3,IF($C71=NT!$T$2,+SUM($D35:BI35)-SUM($D53:BI53),0),$D16)</f>
        <v>0</v>
      </c>
      <c r="BJ71" s="709">
        <f>+IF($B$7=NT!$U$3,IF($C71=NT!$T$2,+SUM($D35:BJ35)-SUM($D53:BJ53),0),$D16)</f>
        <v>0</v>
      </c>
      <c r="BK71" s="709">
        <f>+IF($B$7=NT!$U$3,IF($C71=NT!$T$2,+SUM($D35:BK35)-SUM($D53:BK53),0),$D16)</f>
        <v>0</v>
      </c>
      <c r="BL71" s="709">
        <f>+IF($B$7=NT!$U$3,IF($C71=NT!$T$2,+SUM($D35:BL35)-SUM($D53:BL53),0),$D16)</f>
        <v>0</v>
      </c>
      <c r="BM71" s="709">
        <f>+IF($B$7=NT!$U$3,IF($C71=NT!$T$2,+SUM($D35:BM35)-SUM($D53:BM53),0),$D16)</f>
        <v>0</v>
      </c>
      <c r="BN71" s="709">
        <f>+IF($B$7=NT!$U$3,IF($C71=NT!$T$2,+SUM($D35:BN35)-SUM($D53:BN53),0),$D16)</f>
        <v>0</v>
      </c>
      <c r="BO71" s="709">
        <f>+IF($B$7=NT!$U$3,IF($C71=NT!$T$2,+SUM($D35:BO35)-SUM($D53:BO53),0),$D16)</f>
        <v>0</v>
      </c>
      <c r="BP71" s="709">
        <f>+IF($B$7=NT!$U$3,IF($C71=NT!$T$2,+SUM($D35:BP35)-SUM($D53:BP53),0),$D16)</f>
        <v>0</v>
      </c>
      <c r="BQ71" s="287" t="str">
        <f t="shared" si="149"/>
        <v>Nom Producte/Servei 7</v>
      </c>
    </row>
    <row r="72" spans="2:69" hidden="1">
      <c r="B72" s="162" t="str">
        <f t="shared" si="150"/>
        <v>Nom Producte/Servei 8</v>
      </c>
      <c r="C72" s="162" t="str">
        <f t="shared" si="151"/>
        <v/>
      </c>
      <c r="D72" s="709">
        <f>IF($C72=NT!$T$2,+D17,0)</f>
        <v>0</v>
      </c>
      <c r="E72" s="709">
        <f>+IF($B$7=NT!$U$3,IF($C72=NT!$T$2,+SUM($D36:E36)-SUM($D54:E54),0),$D17)</f>
        <v>0</v>
      </c>
      <c r="F72" s="709">
        <f>+IF($B$7=NT!$U$3,IF($C72=NT!$T$2,+SUM($D36:F36)-SUM($D54:F54),0),$D17)</f>
        <v>0</v>
      </c>
      <c r="G72" s="709">
        <f>+IF($B$7=NT!$U$3,IF($C72=NT!$T$2,+SUM($D36:G36)-SUM($D54:G54),0),$D17)</f>
        <v>0</v>
      </c>
      <c r="H72" s="709">
        <f>+IF($B$7=NT!$U$3,IF($C72=NT!$T$2,+SUM($D36:H36)-SUM($D54:H54),0),$D17)</f>
        <v>0</v>
      </c>
      <c r="I72" s="709">
        <f>+IF($B$7=NT!$U$3,IF($C72=NT!$T$2,+SUM($D36:I36)-SUM($D54:I54),0),$D17)</f>
        <v>0</v>
      </c>
      <c r="J72" s="709">
        <f>+IF($B$7=NT!$U$3,IF($C72=NT!$T$2,+SUM($D36:J36)-SUM($D54:J54),0),$D17)</f>
        <v>0</v>
      </c>
      <c r="K72" s="709">
        <f>+IF($B$7=NT!$U$3,IF($C72=NT!$T$2,+SUM($D36:K36)-SUM($D54:K54),0),$D17)</f>
        <v>0</v>
      </c>
      <c r="L72" s="709">
        <f>+IF($B$7=NT!$U$3,IF($C72=NT!$T$2,+SUM($D36:L36)-SUM($D54:L54),0),$D17)</f>
        <v>0</v>
      </c>
      <c r="M72" s="709">
        <f>+IF($B$7=NT!$U$3,IF($C72=NT!$T$2,+SUM($D36:M36)-SUM($D54:M54),0),$D17)</f>
        <v>0</v>
      </c>
      <c r="N72" s="709">
        <f>+IF($B$7=NT!$U$3,IF($C72=NT!$T$2,+SUM($D36:N36)-SUM($D54:N54),0),$D17)</f>
        <v>0</v>
      </c>
      <c r="O72" s="709">
        <f>+IF($B$7=NT!$U$3,IF($C72=NT!$T$2,+SUM($D36:O36)-SUM($D54:O54),0),$D17)</f>
        <v>0</v>
      </c>
      <c r="P72" s="709">
        <f>+IF($B$7=NT!$U$3,IF($C72=NT!$T$2,+SUM($D36:P36)-SUM($D54:P54),0),$D17)</f>
        <v>0</v>
      </c>
      <c r="Q72" s="175"/>
      <c r="R72" s="709">
        <f>+IF($B$7=NT!$U$3,IF($C72=NT!$T$2,+SUM($D36:R36)-SUM($D54:R54),0),$D17)</f>
        <v>0</v>
      </c>
      <c r="S72" s="709">
        <f>+IF($B$7=NT!$U$3,IF($C72=NT!$T$2,+SUM($D36:S36)-SUM($D54:S54),0),$D17)</f>
        <v>0</v>
      </c>
      <c r="T72" s="709">
        <f>+IF($B$7=NT!$U$3,IF($C72=NT!$T$2,+SUM($D36:T36)-SUM($D54:T54),0),$D17)</f>
        <v>0</v>
      </c>
      <c r="U72" s="709">
        <f>+IF($B$7=NT!$U$3,IF($C72=NT!$T$2,+SUM($D36:U36)-SUM($D54:U54),0),$D17)</f>
        <v>0</v>
      </c>
      <c r="V72" s="709">
        <f>+IF($B$7=NT!$U$3,IF($C72=NT!$T$2,+SUM($D36:V36)-SUM($D54:V54),0),$D17)</f>
        <v>0</v>
      </c>
      <c r="W72" s="709">
        <f>+IF($B$7=NT!$U$3,IF($C72=NT!$T$2,+SUM($D36:W36)-SUM($D54:W54),0),$D17)</f>
        <v>0</v>
      </c>
      <c r="X72" s="709">
        <f>+IF($B$7=NT!$U$3,IF($C72=NT!$T$2,+SUM($D36:X36)-SUM($D54:X54),0),$D17)</f>
        <v>0</v>
      </c>
      <c r="Y72" s="709">
        <f>+IF($B$7=NT!$U$3,IF($C72=NT!$T$2,+SUM($D36:Y36)-SUM($D54:Y54),0),$D17)</f>
        <v>0</v>
      </c>
      <c r="Z72" s="709">
        <f>+IF($B$7=NT!$U$3,IF($C72=NT!$T$2,+SUM($D36:Z36)-SUM($D54:Z54),0),$D17)</f>
        <v>0</v>
      </c>
      <c r="AA72" s="709">
        <f>+IF($B$7=NT!$U$3,IF($C72=NT!$T$2,+SUM($D36:AA36)-SUM($D54:AA54),0),$D17)</f>
        <v>0</v>
      </c>
      <c r="AB72" s="709">
        <f>+IF($B$7=NT!$U$3,IF($C72=NT!$T$2,+SUM($D36:AB36)-SUM($D54:AB54),0),$D17)</f>
        <v>0</v>
      </c>
      <c r="AC72" s="709">
        <f>+IF($B$7=NT!$U$3,IF($C72=NT!$T$2,+SUM($D36:AC36)-SUM($D54:AC54),0),$D17)</f>
        <v>0</v>
      </c>
      <c r="AD72" s="122"/>
      <c r="AE72" s="709">
        <f>+IF($B$7=NT!$U$3,IF($C72=NT!$T$2,+SUM($D36:AE36)-SUM($D54:AE54),0),$D17)</f>
        <v>0</v>
      </c>
      <c r="AF72" s="709">
        <f>+IF($B$7=NT!$U$3,IF($C72=NT!$T$2,+SUM($D36:AF36)-SUM($D54:AF54),0),$D17)</f>
        <v>0</v>
      </c>
      <c r="AG72" s="709">
        <f>+IF($B$7=NT!$U$3,IF($C72=NT!$T$2,+SUM($D36:AG36)-SUM($D54:AG54),0),$D17)</f>
        <v>0</v>
      </c>
      <c r="AH72" s="709">
        <f>+IF($B$7=NT!$U$3,IF($C72=NT!$T$2,+SUM($D36:AH36)-SUM($D54:AH54),0),$D17)</f>
        <v>0</v>
      </c>
      <c r="AI72" s="709">
        <f>+IF($B$7=NT!$U$3,IF($C72=NT!$T$2,+SUM($D36:AI36)-SUM($D54:AI54),0),$D17)</f>
        <v>0</v>
      </c>
      <c r="AJ72" s="709">
        <f>+IF($B$7=NT!$U$3,IF($C72=NT!$T$2,+SUM($D36:AJ36)-SUM($D54:AJ54),0),$D17)</f>
        <v>0</v>
      </c>
      <c r="AK72" s="709">
        <f>+IF($B$7=NT!$U$3,IF($C72=NT!$T$2,+SUM($D36:AK36)-SUM($D54:AK54),0),$D17)</f>
        <v>0</v>
      </c>
      <c r="AL72" s="709">
        <f>+IF($B$7=NT!$U$3,IF($C72=NT!$T$2,+SUM($D36:AL36)-SUM($D54:AL54),0),$D17)</f>
        <v>0</v>
      </c>
      <c r="AM72" s="709">
        <f>+IF($B$7=NT!$U$3,IF($C72=NT!$T$2,+SUM($D36:AM36)-SUM($D54:AM54),0),$D17)</f>
        <v>0</v>
      </c>
      <c r="AN72" s="709">
        <f>+IF($B$7=NT!$U$3,IF($C72=NT!$T$2,+SUM($D36:AN36)-SUM($D54:AN54),0),$D17)</f>
        <v>0</v>
      </c>
      <c r="AO72" s="709">
        <f>+IF($B$7=NT!$U$3,IF($C72=NT!$T$2,+SUM($D36:AO36)-SUM($D54:AO54),0),$D17)</f>
        <v>0</v>
      </c>
      <c r="AP72" s="709">
        <f>+IF($B$7=NT!$U$3,IF($C72=NT!$T$2,+SUM($D36:AP36)-SUM($D54:AP54),0),$D17)</f>
        <v>0</v>
      </c>
      <c r="AQ72" s="122"/>
      <c r="AR72" s="709">
        <f>+IF($B$7=NT!$U$3,IF($C72=NT!$T$2,+SUM($D36:AR36)-SUM($D54:AR54),0),$D17)</f>
        <v>0</v>
      </c>
      <c r="AS72" s="709">
        <f>+IF($B$7=NT!$U$3,IF($C72=NT!$T$2,+SUM($D36:AS36)-SUM($D54:AS54),0),$D17)</f>
        <v>0</v>
      </c>
      <c r="AT72" s="709">
        <f>+IF($B$7=NT!$U$3,IF($C72=NT!$T$2,+SUM($D36:AT36)-SUM($D54:AT54),0),$D17)</f>
        <v>0</v>
      </c>
      <c r="AU72" s="709">
        <f>+IF($B$7=NT!$U$3,IF($C72=NT!$T$2,+SUM($D36:AU36)-SUM($D54:AU54),0),$D17)</f>
        <v>0</v>
      </c>
      <c r="AV72" s="709">
        <f>+IF($B$7=NT!$U$3,IF($C72=NT!$T$2,+SUM($D36:AV36)-SUM($D54:AV54),0),$D17)</f>
        <v>0</v>
      </c>
      <c r="AW72" s="709">
        <f>+IF($B$7=NT!$U$3,IF($C72=NT!$T$2,+SUM($D36:AW36)-SUM($D54:AW54),0),$D17)</f>
        <v>0</v>
      </c>
      <c r="AX72" s="709">
        <f>+IF($B$7=NT!$U$3,IF($C72=NT!$T$2,+SUM($D36:AX36)-SUM($D54:AX54),0),$D17)</f>
        <v>0</v>
      </c>
      <c r="AY72" s="709">
        <f>+IF($B$7=NT!$U$3,IF($C72=NT!$T$2,+SUM($D36:AY36)-SUM($D54:AY54),0),$D17)</f>
        <v>0</v>
      </c>
      <c r="AZ72" s="709">
        <f>+IF($B$7=NT!$U$3,IF($C72=NT!$T$2,+SUM($D36:AZ36)-SUM($D54:AZ54),0),$D17)</f>
        <v>0</v>
      </c>
      <c r="BA72" s="709">
        <f>+IF($B$7=NT!$U$3,IF($C72=NT!$T$2,+SUM($D36:BA36)-SUM($D54:BA54),0),$D17)</f>
        <v>0</v>
      </c>
      <c r="BB72" s="709">
        <f>+IF($B$7=NT!$U$3,IF($C72=NT!$T$2,+SUM($D36:BB36)-SUM($D54:BB54),0),$D17)</f>
        <v>0</v>
      </c>
      <c r="BC72" s="709">
        <f>+IF($B$7=NT!$U$3,IF($C72=NT!$T$2,+SUM($D36:BC36)-SUM($D54:BC54),0),$D17)</f>
        <v>0</v>
      </c>
      <c r="BD72" s="122"/>
      <c r="BE72" s="709">
        <f>+IF($B$7=NT!$U$3,IF($C72=NT!$T$2,+SUM($D36:BE36)-SUM($D54:BE54),0),$D17)</f>
        <v>0</v>
      </c>
      <c r="BF72" s="709">
        <f>+IF($B$7=NT!$U$3,IF($C72=NT!$T$2,+SUM($D36:BF36)-SUM($D54:BF54),0),$D17)</f>
        <v>0</v>
      </c>
      <c r="BG72" s="709">
        <f>+IF($B$7=NT!$U$3,IF($C72=NT!$T$2,+SUM($D36:BG36)-SUM($D54:BG54),0),$D17)</f>
        <v>0</v>
      </c>
      <c r="BH72" s="709">
        <f>+IF($B$7=NT!$U$3,IF($C72=NT!$T$2,+SUM($D36:BH36)-SUM($D54:BH54),0),$D17)</f>
        <v>0</v>
      </c>
      <c r="BI72" s="709">
        <f>+IF($B$7=NT!$U$3,IF($C72=NT!$T$2,+SUM($D36:BI36)-SUM($D54:BI54),0),$D17)</f>
        <v>0</v>
      </c>
      <c r="BJ72" s="709">
        <f>+IF($B$7=NT!$U$3,IF($C72=NT!$T$2,+SUM($D36:BJ36)-SUM($D54:BJ54),0),$D17)</f>
        <v>0</v>
      </c>
      <c r="BK72" s="709">
        <f>+IF($B$7=NT!$U$3,IF($C72=NT!$T$2,+SUM($D36:BK36)-SUM($D54:BK54),0),$D17)</f>
        <v>0</v>
      </c>
      <c r="BL72" s="709">
        <f>+IF($B$7=NT!$U$3,IF($C72=NT!$T$2,+SUM($D36:BL36)-SUM($D54:BL54),0),$D17)</f>
        <v>0</v>
      </c>
      <c r="BM72" s="709">
        <f>+IF($B$7=NT!$U$3,IF($C72=NT!$T$2,+SUM($D36:BM36)-SUM($D54:BM54),0),$D17)</f>
        <v>0</v>
      </c>
      <c r="BN72" s="709">
        <f>+IF($B$7=NT!$U$3,IF($C72=NT!$T$2,+SUM($D36:BN36)-SUM($D54:BN54),0),$D17)</f>
        <v>0</v>
      </c>
      <c r="BO72" s="709">
        <f>+IF($B$7=NT!$U$3,IF($C72=NT!$T$2,+SUM($D36:BO36)-SUM($D54:BO54),0),$D17)</f>
        <v>0</v>
      </c>
      <c r="BP72" s="709">
        <f>+IF($B$7=NT!$U$3,IF($C72=NT!$T$2,+SUM($D36:BP36)-SUM($D54:BP54),0),$D17)</f>
        <v>0</v>
      </c>
      <c r="BQ72" s="287" t="str">
        <f t="shared" si="149"/>
        <v>Nom Producte/Servei 8</v>
      </c>
    </row>
    <row r="73" spans="2:69" hidden="1">
      <c r="B73" s="162" t="str">
        <f t="shared" si="150"/>
        <v>Nom Producte/Servei 9</v>
      </c>
      <c r="C73" s="162" t="str">
        <f t="shared" si="151"/>
        <v/>
      </c>
      <c r="D73" s="709">
        <f>IF($C73=NT!$T$2,+D18,0)</f>
        <v>0</v>
      </c>
      <c r="E73" s="709">
        <f>+IF($B$7=NT!$U$3,IF($C73=NT!$T$2,+SUM($D37:E37)-SUM($D55:E55),0),$D18)</f>
        <v>0</v>
      </c>
      <c r="F73" s="709">
        <f>+IF($B$7=NT!$U$3,IF($C73=NT!$T$2,+SUM($D37:F37)-SUM($D55:F55),0),$D18)</f>
        <v>0</v>
      </c>
      <c r="G73" s="709">
        <f>+IF($B$7=NT!$U$3,IF($C73=NT!$T$2,+SUM($D37:G37)-SUM($D55:G55),0),$D18)</f>
        <v>0</v>
      </c>
      <c r="H73" s="709">
        <f>+IF($B$7=NT!$U$3,IF($C73=NT!$T$2,+SUM($D37:H37)-SUM($D55:H55),0),$D18)</f>
        <v>0</v>
      </c>
      <c r="I73" s="709">
        <f>+IF($B$7=NT!$U$3,IF($C73=NT!$T$2,+SUM($D37:I37)-SUM($D55:I55),0),$D18)</f>
        <v>0</v>
      </c>
      <c r="J73" s="709">
        <f>+IF($B$7=NT!$U$3,IF($C73=NT!$T$2,+SUM($D37:J37)-SUM($D55:J55),0),$D18)</f>
        <v>0</v>
      </c>
      <c r="K73" s="709">
        <f>+IF($B$7=NT!$U$3,IF($C73=NT!$T$2,+SUM($D37:K37)-SUM($D55:K55),0),$D18)</f>
        <v>0</v>
      </c>
      <c r="L73" s="709">
        <f>+IF($B$7=NT!$U$3,IF($C73=NT!$T$2,+SUM($D37:L37)-SUM($D55:L55),0),$D18)</f>
        <v>0</v>
      </c>
      <c r="M73" s="709">
        <f>+IF($B$7=NT!$U$3,IF($C73=NT!$T$2,+SUM($D37:M37)-SUM($D55:M55),0),$D18)</f>
        <v>0</v>
      </c>
      <c r="N73" s="709">
        <f>+IF($B$7=NT!$U$3,IF($C73=NT!$T$2,+SUM($D37:N37)-SUM($D55:N55),0),$D18)</f>
        <v>0</v>
      </c>
      <c r="O73" s="709">
        <f>+IF($B$7=NT!$U$3,IF($C73=NT!$T$2,+SUM($D37:O37)-SUM($D55:O55),0),$D18)</f>
        <v>0</v>
      </c>
      <c r="P73" s="709">
        <f>+IF($B$7=NT!$U$3,IF($C73=NT!$T$2,+SUM($D37:P37)-SUM($D55:P55),0),$D18)</f>
        <v>0</v>
      </c>
      <c r="Q73" s="175"/>
      <c r="R73" s="709">
        <f>+IF($B$7=NT!$U$3,IF($C73=NT!$T$2,+SUM($D37:R37)-SUM($D55:R55),0),$D18)</f>
        <v>0</v>
      </c>
      <c r="S73" s="709">
        <f>+IF($B$7=NT!$U$3,IF($C73=NT!$T$2,+SUM($D37:S37)-SUM($D55:S55),0),$D18)</f>
        <v>0</v>
      </c>
      <c r="T73" s="709">
        <f>+IF($B$7=NT!$U$3,IF($C73=NT!$T$2,+SUM($D37:T37)-SUM($D55:T55),0),$D18)</f>
        <v>0</v>
      </c>
      <c r="U73" s="709">
        <f>+IF($B$7=NT!$U$3,IF($C73=NT!$T$2,+SUM($D37:U37)-SUM($D55:U55),0),$D18)</f>
        <v>0</v>
      </c>
      <c r="V73" s="709">
        <f>+IF($B$7=NT!$U$3,IF($C73=NT!$T$2,+SUM($D37:V37)-SUM($D55:V55),0),$D18)</f>
        <v>0</v>
      </c>
      <c r="W73" s="709">
        <f>+IF($B$7=NT!$U$3,IF($C73=NT!$T$2,+SUM($D37:W37)-SUM($D55:W55),0),$D18)</f>
        <v>0</v>
      </c>
      <c r="X73" s="709">
        <f>+IF($B$7=NT!$U$3,IF($C73=NT!$T$2,+SUM($D37:X37)-SUM($D55:X55),0),$D18)</f>
        <v>0</v>
      </c>
      <c r="Y73" s="709">
        <f>+IF($B$7=NT!$U$3,IF($C73=NT!$T$2,+SUM($D37:Y37)-SUM($D55:Y55),0),$D18)</f>
        <v>0</v>
      </c>
      <c r="Z73" s="709">
        <f>+IF($B$7=NT!$U$3,IF($C73=NT!$T$2,+SUM($D37:Z37)-SUM($D55:Z55),0),$D18)</f>
        <v>0</v>
      </c>
      <c r="AA73" s="709">
        <f>+IF($B$7=NT!$U$3,IF($C73=NT!$T$2,+SUM($D37:AA37)-SUM($D55:AA55),0),$D18)</f>
        <v>0</v>
      </c>
      <c r="AB73" s="709">
        <f>+IF($B$7=NT!$U$3,IF($C73=NT!$T$2,+SUM($D37:AB37)-SUM($D55:AB55),0),$D18)</f>
        <v>0</v>
      </c>
      <c r="AC73" s="709">
        <f>+IF($B$7=NT!$U$3,IF($C73=NT!$T$2,+SUM($D37:AC37)-SUM($D55:AC55),0),$D18)</f>
        <v>0</v>
      </c>
      <c r="AD73" s="122"/>
      <c r="AE73" s="709">
        <f>+IF($B$7=NT!$U$3,IF($C73=NT!$T$2,+SUM($D37:AE37)-SUM($D55:AE55),0),$D18)</f>
        <v>0</v>
      </c>
      <c r="AF73" s="709">
        <f>+IF($B$7=NT!$U$3,IF($C73=NT!$T$2,+SUM($D37:AF37)-SUM($D55:AF55),0),$D18)</f>
        <v>0</v>
      </c>
      <c r="AG73" s="709">
        <f>+IF($B$7=NT!$U$3,IF($C73=NT!$T$2,+SUM($D37:AG37)-SUM($D55:AG55),0),$D18)</f>
        <v>0</v>
      </c>
      <c r="AH73" s="709">
        <f>+IF($B$7=NT!$U$3,IF($C73=NT!$T$2,+SUM($D37:AH37)-SUM($D55:AH55),0),$D18)</f>
        <v>0</v>
      </c>
      <c r="AI73" s="709">
        <f>+IF($B$7=NT!$U$3,IF($C73=NT!$T$2,+SUM($D37:AI37)-SUM($D55:AI55),0),$D18)</f>
        <v>0</v>
      </c>
      <c r="AJ73" s="709">
        <f>+IF($B$7=NT!$U$3,IF($C73=NT!$T$2,+SUM($D37:AJ37)-SUM($D55:AJ55),0),$D18)</f>
        <v>0</v>
      </c>
      <c r="AK73" s="709">
        <f>+IF($B$7=NT!$U$3,IF($C73=NT!$T$2,+SUM($D37:AK37)-SUM($D55:AK55),0),$D18)</f>
        <v>0</v>
      </c>
      <c r="AL73" s="709">
        <f>+IF($B$7=NT!$U$3,IF($C73=NT!$T$2,+SUM($D37:AL37)-SUM($D55:AL55),0),$D18)</f>
        <v>0</v>
      </c>
      <c r="AM73" s="709">
        <f>+IF($B$7=NT!$U$3,IF($C73=NT!$T$2,+SUM($D37:AM37)-SUM($D55:AM55),0),$D18)</f>
        <v>0</v>
      </c>
      <c r="AN73" s="709">
        <f>+IF($B$7=NT!$U$3,IF($C73=NT!$T$2,+SUM($D37:AN37)-SUM($D55:AN55),0),$D18)</f>
        <v>0</v>
      </c>
      <c r="AO73" s="709">
        <f>+IF($B$7=NT!$U$3,IF($C73=NT!$T$2,+SUM($D37:AO37)-SUM($D55:AO55),0),$D18)</f>
        <v>0</v>
      </c>
      <c r="AP73" s="709">
        <f>+IF($B$7=NT!$U$3,IF($C73=NT!$T$2,+SUM($D37:AP37)-SUM($D55:AP55),0),$D18)</f>
        <v>0</v>
      </c>
      <c r="AQ73" s="122"/>
      <c r="AR73" s="709">
        <f>+IF($B$7=NT!$U$3,IF($C73=NT!$T$2,+SUM($D37:AR37)-SUM($D55:AR55),0),$D18)</f>
        <v>0</v>
      </c>
      <c r="AS73" s="709">
        <f>+IF($B$7=NT!$U$3,IF($C73=NT!$T$2,+SUM($D37:AS37)-SUM($D55:AS55),0),$D18)</f>
        <v>0</v>
      </c>
      <c r="AT73" s="709">
        <f>+IF($B$7=NT!$U$3,IF($C73=NT!$T$2,+SUM($D37:AT37)-SUM($D55:AT55),0),$D18)</f>
        <v>0</v>
      </c>
      <c r="AU73" s="709">
        <f>+IF($B$7=NT!$U$3,IF($C73=NT!$T$2,+SUM($D37:AU37)-SUM($D55:AU55),0),$D18)</f>
        <v>0</v>
      </c>
      <c r="AV73" s="709">
        <f>+IF($B$7=NT!$U$3,IF($C73=NT!$T$2,+SUM($D37:AV37)-SUM($D55:AV55),0),$D18)</f>
        <v>0</v>
      </c>
      <c r="AW73" s="709">
        <f>+IF($B$7=NT!$U$3,IF($C73=NT!$T$2,+SUM($D37:AW37)-SUM($D55:AW55),0),$D18)</f>
        <v>0</v>
      </c>
      <c r="AX73" s="709">
        <f>+IF($B$7=NT!$U$3,IF($C73=NT!$T$2,+SUM($D37:AX37)-SUM($D55:AX55),0),$D18)</f>
        <v>0</v>
      </c>
      <c r="AY73" s="709">
        <f>+IF($B$7=NT!$U$3,IF($C73=NT!$T$2,+SUM($D37:AY37)-SUM($D55:AY55),0),$D18)</f>
        <v>0</v>
      </c>
      <c r="AZ73" s="709">
        <f>+IF($B$7=NT!$U$3,IF($C73=NT!$T$2,+SUM($D37:AZ37)-SUM($D55:AZ55),0),$D18)</f>
        <v>0</v>
      </c>
      <c r="BA73" s="709">
        <f>+IF($B$7=NT!$U$3,IF($C73=NT!$T$2,+SUM($D37:BA37)-SUM($D55:BA55),0),$D18)</f>
        <v>0</v>
      </c>
      <c r="BB73" s="709">
        <f>+IF($B$7=NT!$U$3,IF($C73=NT!$T$2,+SUM($D37:BB37)-SUM($D55:BB55),0),$D18)</f>
        <v>0</v>
      </c>
      <c r="BC73" s="709">
        <f>+IF($B$7=NT!$U$3,IF($C73=NT!$T$2,+SUM($D37:BC37)-SUM($D55:BC55),0),$D18)</f>
        <v>0</v>
      </c>
      <c r="BD73" s="122"/>
      <c r="BE73" s="709">
        <f>+IF($B$7=NT!$U$3,IF($C73=NT!$T$2,+SUM($D37:BE37)-SUM($D55:BE55),0),$D18)</f>
        <v>0</v>
      </c>
      <c r="BF73" s="709">
        <f>+IF($B$7=NT!$U$3,IF($C73=NT!$T$2,+SUM($D37:BF37)-SUM($D55:BF55),0),$D18)</f>
        <v>0</v>
      </c>
      <c r="BG73" s="709">
        <f>+IF($B$7=NT!$U$3,IF($C73=NT!$T$2,+SUM($D37:BG37)-SUM($D55:BG55),0),$D18)</f>
        <v>0</v>
      </c>
      <c r="BH73" s="709">
        <f>+IF($B$7=NT!$U$3,IF($C73=NT!$T$2,+SUM($D37:BH37)-SUM($D55:BH55),0),$D18)</f>
        <v>0</v>
      </c>
      <c r="BI73" s="709">
        <f>+IF($B$7=NT!$U$3,IF($C73=NT!$T$2,+SUM($D37:BI37)-SUM($D55:BI55),0),$D18)</f>
        <v>0</v>
      </c>
      <c r="BJ73" s="709">
        <f>+IF($B$7=NT!$U$3,IF($C73=NT!$T$2,+SUM($D37:BJ37)-SUM($D55:BJ55),0),$D18)</f>
        <v>0</v>
      </c>
      <c r="BK73" s="709">
        <f>+IF($B$7=NT!$U$3,IF($C73=NT!$T$2,+SUM($D37:BK37)-SUM($D55:BK55),0),$D18)</f>
        <v>0</v>
      </c>
      <c r="BL73" s="709">
        <f>+IF($B$7=NT!$U$3,IF($C73=NT!$T$2,+SUM($D37:BL37)-SUM($D55:BL55),0),$D18)</f>
        <v>0</v>
      </c>
      <c r="BM73" s="709">
        <f>+IF($B$7=NT!$U$3,IF($C73=NT!$T$2,+SUM($D37:BM37)-SUM($D55:BM55),0),$D18)</f>
        <v>0</v>
      </c>
      <c r="BN73" s="709">
        <f>+IF($B$7=NT!$U$3,IF($C73=NT!$T$2,+SUM($D37:BN37)-SUM($D55:BN55),0),$D18)</f>
        <v>0</v>
      </c>
      <c r="BO73" s="709">
        <f>+IF($B$7=NT!$U$3,IF($C73=NT!$T$2,+SUM($D37:BO37)-SUM($D55:BO55),0),$D18)</f>
        <v>0</v>
      </c>
      <c r="BP73" s="709">
        <f>+IF($B$7=NT!$U$3,IF($C73=NT!$T$2,+SUM($D37:BP37)-SUM($D55:BP55),0),$D18)</f>
        <v>0</v>
      </c>
      <c r="BQ73" s="287" t="str">
        <f t="shared" si="149"/>
        <v>Nom Producte/Servei 9</v>
      </c>
    </row>
    <row r="74" spans="2:69" hidden="1">
      <c r="B74" s="162" t="str">
        <f t="shared" si="150"/>
        <v>Nom Producte/Servei 10</v>
      </c>
      <c r="C74" s="162" t="str">
        <f t="shared" si="151"/>
        <v/>
      </c>
      <c r="D74" s="709">
        <f>IF($C74=NT!$T$2,+D19,0)</f>
        <v>0</v>
      </c>
      <c r="E74" s="709">
        <f>+IF($B$7=NT!$U$3,IF($C74=NT!$T$2,+SUM($D38:E38)-SUM($D56:E56),0),$D19)</f>
        <v>0</v>
      </c>
      <c r="F74" s="709">
        <f>+IF($B$7=NT!$U$3,IF($C74=NT!$T$2,+SUM($D38:F38)-SUM($D56:F56),0),$D19)</f>
        <v>0</v>
      </c>
      <c r="G74" s="709">
        <f>+IF($B$7=NT!$U$3,IF($C74=NT!$T$2,+SUM($D38:G38)-SUM($D56:G56),0),$D19)</f>
        <v>0</v>
      </c>
      <c r="H74" s="709">
        <f>+IF($B$7=NT!$U$3,IF($C74=NT!$T$2,+SUM($D38:H38)-SUM($D56:H56),0),$D19)</f>
        <v>0</v>
      </c>
      <c r="I74" s="709">
        <f>+IF($B$7=NT!$U$3,IF($C74=NT!$T$2,+SUM($D38:I38)-SUM($D56:I56),0),$D19)</f>
        <v>0</v>
      </c>
      <c r="J74" s="709">
        <f>+IF($B$7=NT!$U$3,IF($C74=NT!$T$2,+SUM($D38:J38)-SUM($D56:J56),0),$D19)</f>
        <v>0</v>
      </c>
      <c r="K74" s="709">
        <f>+IF($B$7=NT!$U$3,IF($C74=NT!$T$2,+SUM($D38:K38)-SUM($D56:K56),0),$D19)</f>
        <v>0</v>
      </c>
      <c r="L74" s="709">
        <f>+IF($B$7=NT!$U$3,IF($C74=NT!$T$2,+SUM($D38:L38)-SUM($D56:L56),0),$D19)</f>
        <v>0</v>
      </c>
      <c r="M74" s="709">
        <f>+IF($B$7=NT!$U$3,IF($C74=NT!$T$2,+SUM($D38:M38)-SUM($D56:M56),0),$D19)</f>
        <v>0</v>
      </c>
      <c r="N74" s="709">
        <f>+IF($B$7=NT!$U$3,IF($C74=NT!$T$2,+SUM($D38:N38)-SUM($D56:N56),0),$D19)</f>
        <v>0</v>
      </c>
      <c r="O74" s="709">
        <f>+IF($B$7=NT!$U$3,IF($C74=NT!$T$2,+SUM($D38:O38)-SUM($D56:O56),0),$D19)</f>
        <v>0</v>
      </c>
      <c r="P74" s="709">
        <f>+IF($B$7=NT!$U$3,IF($C74=NT!$T$2,+SUM($D38:P38)-SUM($D56:P56),0),$D19)</f>
        <v>0</v>
      </c>
      <c r="Q74" s="175"/>
      <c r="R74" s="709">
        <f>+IF($B$7=NT!$U$3,IF($C74=NT!$T$2,+SUM($D38:R38)-SUM($D56:R56),0),$D19)</f>
        <v>0</v>
      </c>
      <c r="S74" s="709">
        <f>+IF($B$7=NT!$U$3,IF($C74=NT!$T$2,+SUM($D38:S38)-SUM($D56:S56),0),$D19)</f>
        <v>0</v>
      </c>
      <c r="T74" s="709">
        <f>+IF($B$7=NT!$U$3,IF($C74=NT!$T$2,+SUM($D38:T38)-SUM($D56:T56),0),$D19)</f>
        <v>0</v>
      </c>
      <c r="U74" s="709">
        <f>+IF($B$7=NT!$U$3,IF($C74=NT!$T$2,+SUM($D38:U38)-SUM($D56:U56),0),$D19)</f>
        <v>0</v>
      </c>
      <c r="V74" s="709">
        <f>+IF($B$7=NT!$U$3,IF($C74=NT!$T$2,+SUM($D38:V38)-SUM($D56:V56),0),$D19)</f>
        <v>0</v>
      </c>
      <c r="W74" s="709">
        <f>+IF($B$7=NT!$U$3,IF($C74=NT!$T$2,+SUM($D38:W38)-SUM($D56:W56),0),$D19)</f>
        <v>0</v>
      </c>
      <c r="X74" s="709">
        <f>+IF($B$7=NT!$U$3,IF($C74=NT!$T$2,+SUM($D38:X38)-SUM($D56:X56),0),$D19)</f>
        <v>0</v>
      </c>
      <c r="Y74" s="709">
        <f>+IF($B$7=NT!$U$3,IF($C74=NT!$T$2,+SUM($D38:Y38)-SUM($D56:Y56),0),$D19)</f>
        <v>0</v>
      </c>
      <c r="Z74" s="709">
        <f>+IF($B$7=NT!$U$3,IF($C74=NT!$T$2,+SUM($D38:Z38)-SUM($D56:Z56),0),$D19)</f>
        <v>0</v>
      </c>
      <c r="AA74" s="709">
        <f>+IF($B$7=NT!$U$3,IF($C74=NT!$T$2,+SUM($D38:AA38)-SUM($D56:AA56),0),$D19)</f>
        <v>0</v>
      </c>
      <c r="AB74" s="709">
        <f>+IF($B$7=NT!$U$3,IF($C74=NT!$T$2,+SUM($D38:AB38)-SUM($D56:AB56),0),$D19)</f>
        <v>0</v>
      </c>
      <c r="AC74" s="709">
        <f>+IF($B$7=NT!$U$3,IF($C74=NT!$T$2,+SUM($D38:AC38)-SUM($D56:AC56),0),$D19)</f>
        <v>0</v>
      </c>
      <c r="AD74" s="122"/>
      <c r="AE74" s="709">
        <f>+IF($B$7=NT!$U$3,IF($C74=NT!$T$2,+SUM($D38:AE38)-SUM($D56:AE56),0),$D19)</f>
        <v>0</v>
      </c>
      <c r="AF74" s="709">
        <f>+IF($B$7=NT!$U$3,IF($C74=NT!$T$2,+SUM($D38:AF38)-SUM($D56:AF56),0),$D19)</f>
        <v>0</v>
      </c>
      <c r="AG74" s="709">
        <f>+IF($B$7=NT!$U$3,IF($C74=NT!$T$2,+SUM($D38:AG38)-SUM($D56:AG56),0),$D19)</f>
        <v>0</v>
      </c>
      <c r="AH74" s="709">
        <f>+IF($B$7=NT!$U$3,IF($C74=NT!$T$2,+SUM($D38:AH38)-SUM($D56:AH56),0),$D19)</f>
        <v>0</v>
      </c>
      <c r="AI74" s="709">
        <f>+IF($B$7=NT!$U$3,IF($C74=NT!$T$2,+SUM($D38:AI38)-SUM($D56:AI56),0),$D19)</f>
        <v>0</v>
      </c>
      <c r="AJ74" s="709">
        <f>+IF($B$7=NT!$U$3,IF($C74=NT!$T$2,+SUM($D38:AJ38)-SUM($D56:AJ56),0),$D19)</f>
        <v>0</v>
      </c>
      <c r="AK74" s="709">
        <f>+IF($B$7=NT!$U$3,IF($C74=NT!$T$2,+SUM($D38:AK38)-SUM($D56:AK56),0),$D19)</f>
        <v>0</v>
      </c>
      <c r="AL74" s="709">
        <f>+IF($B$7=NT!$U$3,IF($C74=NT!$T$2,+SUM($D38:AL38)-SUM($D56:AL56),0),$D19)</f>
        <v>0</v>
      </c>
      <c r="AM74" s="709">
        <f>+IF($B$7=NT!$U$3,IF($C74=NT!$T$2,+SUM($D38:AM38)-SUM($D56:AM56),0),$D19)</f>
        <v>0</v>
      </c>
      <c r="AN74" s="709">
        <f>+IF($B$7=NT!$U$3,IF($C74=NT!$T$2,+SUM($D38:AN38)-SUM($D56:AN56),0),$D19)</f>
        <v>0</v>
      </c>
      <c r="AO74" s="709">
        <f>+IF($B$7=NT!$U$3,IF($C74=NT!$T$2,+SUM($D38:AO38)-SUM($D56:AO56),0),$D19)</f>
        <v>0</v>
      </c>
      <c r="AP74" s="709">
        <f>+IF($B$7=NT!$U$3,IF($C74=NT!$T$2,+SUM($D38:AP38)-SUM($D56:AP56),0),$D19)</f>
        <v>0</v>
      </c>
      <c r="AQ74" s="122"/>
      <c r="AR74" s="709">
        <f>+IF($B$7=NT!$U$3,IF($C74=NT!$T$2,+SUM($D38:AR38)-SUM($D56:AR56),0),$D19)</f>
        <v>0</v>
      </c>
      <c r="AS74" s="709">
        <f>+IF($B$7=NT!$U$3,IF($C74=NT!$T$2,+SUM($D38:AS38)-SUM($D56:AS56),0),$D19)</f>
        <v>0</v>
      </c>
      <c r="AT74" s="709">
        <f>+IF($B$7=NT!$U$3,IF($C74=NT!$T$2,+SUM($D38:AT38)-SUM($D56:AT56),0),$D19)</f>
        <v>0</v>
      </c>
      <c r="AU74" s="709">
        <f>+IF($B$7=NT!$U$3,IF($C74=NT!$T$2,+SUM($D38:AU38)-SUM($D56:AU56),0),$D19)</f>
        <v>0</v>
      </c>
      <c r="AV74" s="709">
        <f>+IF($B$7=NT!$U$3,IF($C74=NT!$T$2,+SUM($D38:AV38)-SUM($D56:AV56),0),$D19)</f>
        <v>0</v>
      </c>
      <c r="AW74" s="709">
        <f>+IF($B$7=NT!$U$3,IF($C74=NT!$T$2,+SUM($D38:AW38)-SUM($D56:AW56),0),$D19)</f>
        <v>0</v>
      </c>
      <c r="AX74" s="709">
        <f>+IF($B$7=NT!$U$3,IF($C74=NT!$T$2,+SUM($D38:AX38)-SUM($D56:AX56),0),$D19)</f>
        <v>0</v>
      </c>
      <c r="AY74" s="709">
        <f>+IF($B$7=NT!$U$3,IF($C74=NT!$T$2,+SUM($D38:AY38)-SUM($D56:AY56),0),$D19)</f>
        <v>0</v>
      </c>
      <c r="AZ74" s="709">
        <f>+IF($B$7=NT!$U$3,IF($C74=NT!$T$2,+SUM($D38:AZ38)-SUM($D56:AZ56),0),$D19)</f>
        <v>0</v>
      </c>
      <c r="BA74" s="709">
        <f>+IF($B$7=NT!$U$3,IF($C74=NT!$T$2,+SUM($D38:BA38)-SUM($D56:BA56),0),$D19)</f>
        <v>0</v>
      </c>
      <c r="BB74" s="709">
        <f>+IF($B$7=NT!$U$3,IF($C74=NT!$T$2,+SUM($D38:BB38)-SUM($D56:BB56),0),$D19)</f>
        <v>0</v>
      </c>
      <c r="BC74" s="709">
        <f>+IF($B$7=NT!$U$3,IF($C74=NT!$T$2,+SUM($D38:BC38)-SUM($D56:BC56),0),$D19)</f>
        <v>0</v>
      </c>
      <c r="BD74" s="122"/>
      <c r="BE74" s="709">
        <f>+IF($B$7=NT!$U$3,IF($C74=NT!$T$2,+SUM($D38:BE38)-SUM($D56:BE56),0),$D19)</f>
        <v>0</v>
      </c>
      <c r="BF74" s="709">
        <f>+IF($B$7=NT!$U$3,IF($C74=NT!$T$2,+SUM($D38:BF38)-SUM($D56:BF56),0),$D19)</f>
        <v>0</v>
      </c>
      <c r="BG74" s="709">
        <f>+IF($B$7=NT!$U$3,IF($C74=NT!$T$2,+SUM($D38:BG38)-SUM($D56:BG56),0),$D19)</f>
        <v>0</v>
      </c>
      <c r="BH74" s="709">
        <f>+IF($B$7=NT!$U$3,IF($C74=NT!$T$2,+SUM($D38:BH38)-SUM($D56:BH56),0),$D19)</f>
        <v>0</v>
      </c>
      <c r="BI74" s="709">
        <f>+IF($B$7=NT!$U$3,IF($C74=NT!$T$2,+SUM($D38:BI38)-SUM($D56:BI56),0),$D19)</f>
        <v>0</v>
      </c>
      <c r="BJ74" s="709">
        <f>+IF($B$7=NT!$U$3,IF($C74=NT!$T$2,+SUM($D38:BJ38)-SUM($D56:BJ56),0),$D19)</f>
        <v>0</v>
      </c>
      <c r="BK74" s="709">
        <f>+IF($B$7=NT!$U$3,IF($C74=NT!$T$2,+SUM($D38:BK38)-SUM($D56:BK56),0),$D19)</f>
        <v>0</v>
      </c>
      <c r="BL74" s="709">
        <f>+IF($B$7=NT!$U$3,IF($C74=NT!$T$2,+SUM($D38:BL38)-SUM($D56:BL56),0),$D19)</f>
        <v>0</v>
      </c>
      <c r="BM74" s="709">
        <f>+IF($B$7=NT!$U$3,IF($C74=NT!$T$2,+SUM($D38:BM38)-SUM($D56:BM56),0),$D19)</f>
        <v>0</v>
      </c>
      <c r="BN74" s="709">
        <f>+IF($B$7=NT!$U$3,IF($C74=NT!$T$2,+SUM($D38:BN38)-SUM($D56:BN56),0),$D19)</f>
        <v>0</v>
      </c>
      <c r="BO74" s="709">
        <f>+IF($B$7=NT!$U$3,IF($C74=NT!$T$2,+SUM($D38:BO38)-SUM($D56:BO56),0),$D19)</f>
        <v>0</v>
      </c>
      <c r="BP74" s="709">
        <f>+IF($B$7=NT!$U$3,IF($C74=NT!$T$2,+SUM($D38:BP38)-SUM($D56:BP56),0),$D19)</f>
        <v>0</v>
      </c>
      <c r="BQ74" s="287" t="str">
        <f t="shared" si="149"/>
        <v>Nom Producte/Servei 10</v>
      </c>
    </row>
    <row r="75" spans="2:69" hidden="1">
      <c r="B75" s="162" t="str">
        <f t="shared" si="150"/>
        <v>Nom Producte/Servei 11</v>
      </c>
      <c r="C75" s="162" t="str">
        <f t="shared" si="151"/>
        <v/>
      </c>
      <c r="D75" s="709">
        <f>IF($C75=NT!$T$2,+D20,0)</f>
        <v>0</v>
      </c>
      <c r="E75" s="709">
        <f>+IF($B$7=NT!$U$3,IF($C75=NT!$T$2,+SUM($D39:E39)-SUM($D57:E57),0),$D20)</f>
        <v>0</v>
      </c>
      <c r="F75" s="709">
        <f>+IF($B$7=NT!$U$3,IF($C75=NT!$T$2,+SUM($D39:F39)-SUM($D57:F57),0),$D20)</f>
        <v>0</v>
      </c>
      <c r="G75" s="709">
        <f>+IF($B$7=NT!$U$3,IF($C75=NT!$T$2,+SUM($D39:G39)-SUM($D57:G57),0),$D20)</f>
        <v>0</v>
      </c>
      <c r="H75" s="709">
        <f>+IF($B$7=NT!$U$3,IF($C75=NT!$T$2,+SUM($D39:H39)-SUM($D57:H57),0),$D20)</f>
        <v>0</v>
      </c>
      <c r="I75" s="709">
        <f>+IF($B$7=NT!$U$3,IF($C75=NT!$T$2,+SUM($D39:I39)-SUM($D57:I57),0),$D20)</f>
        <v>0</v>
      </c>
      <c r="J75" s="709">
        <f>+IF($B$7=NT!$U$3,IF($C75=NT!$T$2,+SUM($D39:J39)-SUM($D57:J57),0),$D20)</f>
        <v>0</v>
      </c>
      <c r="K75" s="709">
        <f>+IF($B$7=NT!$U$3,IF($C75=NT!$T$2,+SUM($D39:K39)-SUM($D57:K57),0),$D20)</f>
        <v>0</v>
      </c>
      <c r="L75" s="709">
        <f>+IF($B$7=NT!$U$3,IF($C75=NT!$T$2,+SUM($D39:L39)-SUM($D57:L57),0),$D20)</f>
        <v>0</v>
      </c>
      <c r="M75" s="709">
        <f>+IF($B$7=NT!$U$3,IF($C75=NT!$T$2,+SUM($D39:M39)-SUM($D57:M57),0),$D20)</f>
        <v>0</v>
      </c>
      <c r="N75" s="709">
        <f>+IF($B$7=NT!$U$3,IF($C75=NT!$T$2,+SUM($D39:N39)-SUM($D57:N57),0),$D20)</f>
        <v>0</v>
      </c>
      <c r="O75" s="709">
        <f>+IF($B$7=NT!$U$3,IF($C75=NT!$T$2,+SUM($D39:O39)-SUM($D57:O57),0),$D20)</f>
        <v>0</v>
      </c>
      <c r="P75" s="709">
        <f>+IF($B$7=NT!$U$3,IF($C75=NT!$T$2,+SUM($D39:P39)-SUM($D57:P57),0),$D20)</f>
        <v>0</v>
      </c>
      <c r="Q75" s="175"/>
      <c r="R75" s="709">
        <f>+IF($B$7=NT!$U$3,IF($C75=NT!$T$2,+SUM($D39:R39)-SUM($D57:R57),0),$D20)</f>
        <v>0</v>
      </c>
      <c r="S75" s="709">
        <f>+IF($B$7=NT!$U$3,IF($C75=NT!$T$2,+SUM($D39:S39)-SUM($D57:S57),0),$D20)</f>
        <v>0</v>
      </c>
      <c r="T75" s="709">
        <f>+IF($B$7=NT!$U$3,IF($C75=NT!$T$2,+SUM($D39:T39)-SUM($D57:T57),0),$D20)</f>
        <v>0</v>
      </c>
      <c r="U75" s="709">
        <f>+IF($B$7=NT!$U$3,IF($C75=NT!$T$2,+SUM($D39:U39)-SUM($D57:U57),0),$D20)</f>
        <v>0</v>
      </c>
      <c r="V75" s="709">
        <f>+IF($B$7=NT!$U$3,IF($C75=NT!$T$2,+SUM($D39:V39)-SUM($D57:V57),0),$D20)</f>
        <v>0</v>
      </c>
      <c r="W75" s="709">
        <f>+IF($B$7=NT!$U$3,IF($C75=NT!$T$2,+SUM($D39:W39)-SUM($D57:W57),0),$D20)</f>
        <v>0</v>
      </c>
      <c r="X75" s="709">
        <f>+IF($B$7=NT!$U$3,IF($C75=NT!$T$2,+SUM($D39:X39)-SUM($D57:X57),0),$D20)</f>
        <v>0</v>
      </c>
      <c r="Y75" s="709">
        <f>+IF($B$7=NT!$U$3,IF($C75=NT!$T$2,+SUM($D39:Y39)-SUM($D57:Y57),0),$D20)</f>
        <v>0</v>
      </c>
      <c r="Z75" s="709">
        <f>+IF($B$7=NT!$U$3,IF($C75=NT!$T$2,+SUM($D39:Z39)-SUM($D57:Z57),0),$D20)</f>
        <v>0</v>
      </c>
      <c r="AA75" s="709">
        <f>+IF($B$7=NT!$U$3,IF($C75=NT!$T$2,+SUM($D39:AA39)-SUM($D57:AA57),0),$D20)</f>
        <v>0</v>
      </c>
      <c r="AB75" s="709">
        <f>+IF($B$7=NT!$U$3,IF($C75=NT!$T$2,+SUM($D39:AB39)-SUM($D57:AB57),0),$D20)</f>
        <v>0</v>
      </c>
      <c r="AC75" s="709">
        <f>+IF($B$7=NT!$U$3,IF($C75=NT!$T$2,+SUM($D39:AC39)-SUM($D57:AC57),0),$D20)</f>
        <v>0</v>
      </c>
      <c r="AD75" s="122"/>
      <c r="AE75" s="709">
        <f>+IF($B$7=NT!$U$3,IF($C75=NT!$T$2,+SUM($D39:AE39)-SUM($D57:AE57),0),$D20)</f>
        <v>0</v>
      </c>
      <c r="AF75" s="709">
        <f>+IF($B$7=NT!$U$3,IF($C75=NT!$T$2,+SUM($D39:AF39)-SUM($D57:AF57),0),$D20)</f>
        <v>0</v>
      </c>
      <c r="AG75" s="709">
        <f>+IF($B$7=NT!$U$3,IF($C75=NT!$T$2,+SUM($D39:AG39)-SUM($D57:AG57),0),$D20)</f>
        <v>0</v>
      </c>
      <c r="AH75" s="709">
        <f>+IF($B$7=NT!$U$3,IF($C75=NT!$T$2,+SUM($D39:AH39)-SUM($D57:AH57),0),$D20)</f>
        <v>0</v>
      </c>
      <c r="AI75" s="709">
        <f>+IF($B$7=NT!$U$3,IF($C75=NT!$T$2,+SUM($D39:AI39)-SUM($D57:AI57),0),$D20)</f>
        <v>0</v>
      </c>
      <c r="AJ75" s="709">
        <f>+IF($B$7=NT!$U$3,IF($C75=NT!$T$2,+SUM($D39:AJ39)-SUM($D57:AJ57),0),$D20)</f>
        <v>0</v>
      </c>
      <c r="AK75" s="709">
        <f>+IF($B$7=NT!$U$3,IF($C75=NT!$T$2,+SUM($D39:AK39)-SUM($D57:AK57),0),$D20)</f>
        <v>0</v>
      </c>
      <c r="AL75" s="709">
        <f>+IF($B$7=NT!$U$3,IF($C75=NT!$T$2,+SUM($D39:AL39)-SUM($D57:AL57),0),$D20)</f>
        <v>0</v>
      </c>
      <c r="AM75" s="709">
        <f>+IF($B$7=NT!$U$3,IF($C75=NT!$T$2,+SUM($D39:AM39)-SUM($D57:AM57),0),$D20)</f>
        <v>0</v>
      </c>
      <c r="AN75" s="709">
        <f>+IF($B$7=NT!$U$3,IF($C75=NT!$T$2,+SUM($D39:AN39)-SUM($D57:AN57),0),$D20)</f>
        <v>0</v>
      </c>
      <c r="AO75" s="709">
        <f>+IF($B$7=NT!$U$3,IF($C75=NT!$T$2,+SUM($D39:AO39)-SUM($D57:AO57),0),$D20)</f>
        <v>0</v>
      </c>
      <c r="AP75" s="709">
        <f>+IF($B$7=NT!$U$3,IF($C75=NT!$T$2,+SUM($D39:AP39)-SUM($D57:AP57),0),$D20)</f>
        <v>0</v>
      </c>
      <c r="AQ75" s="122"/>
      <c r="AR75" s="709">
        <f>+IF($B$7=NT!$U$3,IF($C75=NT!$T$2,+SUM($D39:AR39)-SUM($D57:AR57),0),$D20)</f>
        <v>0</v>
      </c>
      <c r="AS75" s="709">
        <f>+IF($B$7=NT!$U$3,IF($C75=NT!$T$2,+SUM($D39:AS39)-SUM($D57:AS57),0),$D20)</f>
        <v>0</v>
      </c>
      <c r="AT75" s="709">
        <f>+IF($B$7=NT!$U$3,IF($C75=NT!$T$2,+SUM($D39:AT39)-SUM($D57:AT57),0),$D20)</f>
        <v>0</v>
      </c>
      <c r="AU75" s="709">
        <f>+IF($B$7=NT!$U$3,IF($C75=NT!$T$2,+SUM($D39:AU39)-SUM($D57:AU57),0),$D20)</f>
        <v>0</v>
      </c>
      <c r="AV75" s="709">
        <f>+IF($B$7=NT!$U$3,IF($C75=NT!$T$2,+SUM($D39:AV39)-SUM($D57:AV57),0),$D20)</f>
        <v>0</v>
      </c>
      <c r="AW75" s="709">
        <f>+IF($B$7=NT!$U$3,IF($C75=NT!$T$2,+SUM($D39:AW39)-SUM($D57:AW57),0),$D20)</f>
        <v>0</v>
      </c>
      <c r="AX75" s="709">
        <f>+IF($B$7=NT!$U$3,IF($C75=NT!$T$2,+SUM($D39:AX39)-SUM($D57:AX57),0),$D20)</f>
        <v>0</v>
      </c>
      <c r="AY75" s="709">
        <f>+IF($B$7=NT!$U$3,IF($C75=NT!$T$2,+SUM($D39:AY39)-SUM($D57:AY57),0),$D20)</f>
        <v>0</v>
      </c>
      <c r="AZ75" s="709">
        <f>+IF($B$7=NT!$U$3,IF($C75=NT!$T$2,+SUM($D39:AZ39)-SUM($D57:AZ57),0),$D20)</f>
        <v>0</v>
      </c>
      <c r="BA75" s="709">
        <f>+IF($B$7=NT!$U$3,IF($C75=NT!$T$2,+SUM($D39:BA39)-SUM($D57:BA57),0),$D20)</f>
        <v>0</v>
      </c>
      <c r="BB75" s="709">
        <f>+IF($B$7=NT!$U$3,IF($C75=NT!$T$2,+SUM($D39:BB39)-SUM($D57:BB57),0),$D20)</f>
        <v>0</v>
      </c>
      <c r="BC75" s="709">
        <f>+IF($B$7=NT!$U$3,IF($C75=NT!$T$2,+SUM($D39:BC39)-SUM($D57:BC57),0),$D20)</f>
        <v>0</v>
      </c>
      <c r="BD75" s="122"/>
      <c r="BE75" s="709">
        <f>+IF($B$7=NT!$U$3,IF($C75=NT!$T$2,+SUM($D39:BE39)-SUM($D57:BE57),0),$D20)</f>
        <v>0</v>
      </c>
      <c r="BF75" s="709">
        <f>+IF($B$7=NT!$U$3,IF($C75=NT!$T$2,+SUM($D39:BF39)-SUM($D57:BF57),0),$D20)</f>
        <v>0</v>
      </c>
      <c r="BG75" s="709">
        <f>+IF($B$7=NT!$U$3,IF($C75=NT!$T$2,+SUM($D39:BG39)-SUM($D57:BG57),0),$D20)</f>
        <v>0</v>
      </c>
      <c r="BH75" s="709">
        <f>+IF($B$7=NT!$U$3,IF($C75=NT!$T$2,+SUM($D39:BH39)-SUM($D57:BH57),0),$D20)</f>
        <v>0</v>
      </c>
      <c r="BI75" s="709">
        <f>+IF($B$7=NT!$U$3,IF($C75=NT!$T$2,+SUM($D39:BI39)-SUM($D57:BI57),0),$D20)</f>
        <v>0</v>
      </c>
      <c r="BJ75" s="709">
        <f>+IF($B$7=NT!$U$3,IF($C75=NT!$T$2,+SUM($D39:BJ39)-SUM($D57:BJ57),0),$D20)</f>
        <v>0</v>
      </c>
      <c r="BK75" s="709">
        <f>+IF($B$7=NT!$U$3,IF($C75=NT!$T$2,+SUM($D39:BK39)-SUM($D57:BK57),0),$D20)</f>
        <v>0</v>
      </c>
      <c r="BL75" s="709">
        <f>+IF($B$7=NT!$U$3,IF($C75=NT!$T$2,+SUM($D39:BL39)-SUM($D57:BL57),0),$D20)</f>
        <v>0</v>
      </c>
      <c r="BM75" s="709">
        <f>+IF($B$7=NT!$U$3,IF($C75=NT!$T$2,+SUM($D39:BM39)-SUM($D57:BM57),0),$D20)</f>
        <v>0</v>
      </c>
      <c r="BN75" s="709">
        <f>+IF($B$7=NT!$U$3,IF($C75=NT!$T$2,+SUM($D39:BN39)-SUM($D57:BN57),0),$D20)</f>
        <v>0</v>
      </c>
      <c r="BO75" s="709">
        <f>+IF($B$7=NT!$U$3,IF($C75=NT!$T$2,+SUM($D39:BO39)-SUM($D57:BO57),0),$D20)</f>
        <v>0</v>
      </c>
      <c r="BP75" s="709">
        <f>+IF($B$7=NT!$U$3,IF($C75=NT!$T$2,+SUM($D39:BP39)-SUM($D57:BP57),0),$D20)</f>
        <v>0</v>
      </c>
      <c r="BQ75" s="287" t="str">
        <f t="shared" si="149"/>
        <v>Nom Producte/Servei 11</v>
      </c>
    </row>
    <row r="76" spans="2:69" hidden="1">
      <c r="B76" s="162" t="str">
        <f t="shared" si="150"/>
        <v>Nom Producte/Servei 12</v>
      </c>
      <c r="C76" s="162" t="str">
        <f t="shared" si="151"/>
        <v/>
      </c>
      <c r="D76" s="709">
        <f>IF($C76=NT!$T$2,+D21,0)</f>
        <v>0</v>
      </c>
      <c r="E76" s="709">
        <f>+IF($B$7=NT!$U$3,IF($C76=NT!$T$2,+SUM($D40:E40)-SUM($D58:E58),0),$D21)</f>
        <v>0</v>
      </c>
      <c r="F76" s="709">
        <f>+IF($B$7=NT!$U$3,IF($C76=NT!$T$2,+SUM($D40:F40)-SUM($D58:F58),0),$D21)</f>
        <v>0</v>
      </c>
      <c r="G76" s="709">
        <f>+IF($B$7=NT!$U$3,IF($C76=NT!$T$2,+SUM($D40:G40)-SUM($D58:G58),0),$D21)</f>
        <v>0</v>
      </c>
      <c r="H76" s="709">
        <f>+IF($B$7=NT!$U$3,IF($C76=NT!$T$2,+SUM($D40:H40)-SUM($D58:H58),0),$D21)</f>
        <v>0</v>
      </c>
      <c r="I76" s="709">
        <f>+IF($B$7=NT!$U$3,IF($C76=NT!$T$2,+SUM($D40:I40)-SUM($D58:I58),0),$D21)</f>
        <v>0</v>
      </c>
      <c r="J76" s="709">
        <f>+IF($B$7=NT!$U$3,IF($C76=NT!$T$2,+SUM($D40:J40)-SUM($D58:J58),0),$D21)</f>
        <v>0</v>
      </c>
      <c r="K76" s="709">
        <f>+IF($B$7=NT!$U$3,IF($C76=NT!$T$2,+SUM($D40:K40)-SUM($D58:K58),0),$D21)</f>
        <v>0</v>
      </c>
      <c r="L76" s="709">
        <f>+IF($B$7=NT!$U$3,IF($C76=NT!$T$2,+SUM($D40:L40)-SUM($D58:L58),0),$D21)</f>
        <v>0</v>
      </c>
      <c r="M76" s="709">
        <f>+IF($B$7=NT!$U$3,IF($C76=NT!$T$2,+SUM($D40:M40)-SUM($D58:M58),0),$D21)</f>
        <v>0</v>
      </c>
      <c r="N76" s="709">
        <f>+IF($B$7=NT!$U$3,IF($C76=NT!$T$2,+SUM($D40:N40)-SUM($D58:N58),0),$D21)</f>
        <v>0</v>
      </c>
      <c r="O76" s="709">
        <f>+IF($B$7=NT!$U$3,IF($C76=NT!$T$2,+SUM($D40:O40)-SUM($D58:O58),0),$D21)</f>
        <v>0</v>
      </c>
      <c r="P76" s="709">
        <f>+IF($B$7=NT!$U$3,IF($C76=NT!$T$2,+SUM($D40:P40)-SUM($D58:P58),0),$D21)</f>
        <v>0</v>
      </c>
      <c r="Q76" s="175"/>
      <c r="R76" s="709">
        <f>+IF($B$7=NT!$U$3,IF($C76=NT!$T$2,+SUM($D40:R40)-SUM($D58:R58),0),$D21)</f>
        <v>0</v>
      </c>
      <c r="S76" s="709">
        <f>+IF($B$7=NT!$U$3,IF($C76=NT!$T$2,+SUM($D40:S40)-SUM($D58:S58),0),$D21)</f>
        <v>0</v>
      </c>
      <c r="T76" s="709">
        <f>+IF($B$7=NT!$U$3,IF($C76=NT!$T$2,+SUM($D40:T40)-SUM($D58:T58),0),$D21)</f>
        <v>0</v>
      </c>
      <c r="U76" s="709">
        <f>+IF($B$7=NT!$U$3,IF($C76=NT!$T$2,+SUM($D40:U40)-SUM($D58:U58),0),$D21)</f>
        <v>0</v>
      </c>
      <c r="V76" s="709">
        <f>+IF($B$7=NT!$U$3,IF($C76=NT!$T$2,+SUM($D40:V40)-SUM($D58:V58),0),$D21)</f>
        <v>0</v>
      </c>
      <c r="W76" s="709">
        <f>+IF($B$7=NT!$U$3,IF($C76=NT!$T$2,+SUM($D40:W40)-SUM($D58:W58),0),$D21)</f>
        <v>0</v>
      </c>
      <c r="X76" s="709">
        <f>+IF($B$7=NT!$U$3,IF($C76=NT!$T$2,+SUM($D40:X40)-SUM($D58:X58),0),$D21)</f>
        <v>0</v>
      </c>
      <c r="Y76" s="709">
        <f>+IF($B$7=NT!$U$3,IF($C76=NT!$T$2,+SUM($D40:Y40)-SUM($D58:Y58),0),$D21)</f>
        <v>0</v>
      </c>
      <c r="Z76" s="709">
        <f>+IF($B$7=NT!$U$3,IF($C76=NT!$T$2,+SUM($D40:Z40)-SUM($D58:Z58),0),$D21)</f>
        <v>0</v>
      </c>
      <c r="AA76" s="709">
        <f>+IF($B$7=NT!$U$3,IF($C76=NT!$T$2,+SUM($D40:AA40)-SUM($D58:AA58),0),$D21)</f>
        <v>0</v>
      </c>
      <c r="AB76" s="709">
        <f>+IF($B$7=NT!$U$3,IF($C76=NT!$T$2,+SUM($D40:AB40)-SUM($D58:AB58),0),$D21)</f>
        <v>0</v>
      </c>
      <c r="AC76" s="709">
        <f>+IF($B$7=NT!$U$3,IF($C76=NT!$T$2,+SUM($D40:AC40)-SUM($D58:AC58),0),$D21)</f>
        <v>0</v>
      </c>
      <c r="AD76" s="122"/>
      <c r="AE76" s="709">
        <f>+IF($B$7=NT!$U$3,IF($C76=NT!$T$2,+SUM($D40:AE40)-SUM($D58:AE58),0),$D21)</f>
        <v>0</v>
      </c>
      <c r="AF76" s="709">
        <f>+IF($B$7=NT!$U$3,IF($C76=NT!$T$2,+SUM($D40:AF40)-SUM($D58:AF58),0),$D21)</f>
        <v>0</v>
      </c>
      <c r="AG76" s="709">
        <f>+IF($B$7=NT!$U$3,IF($C76=NT!$T$2,+SUM($D40:AG40)-SUM($D58:AG58),0),$D21)</f>
        <v>0</v>
      </c>
      <c r="AH76" s="709">
        <f>+IF($B$7=NT!$U$3,IF($C76=NT!$T$2,+SUM($D40:AH40)-SUM($D58:AH58),0),$D21)</f>
        <v>0</v>
      </c>
      <c r="AI76" s="709">
        <f>+IF($B$7=NT!$U$3,IF($C76=NT!$T$2,+SUM($D40:AI40)-SUM($D58:AI58),0),$D21)</f>
        <v>0</v>
      </c>
      <c r="AJ76" s="709">
        <f>+IF($B$7=NT!$U$3,IF($C76=NT!$T$2,+SUM($D40:AJ40)-SUM($D58:AJ58),0),$D21)</f>
        <v>0</v>
      </c>
      <c r="AK76" s="709">
        <f>+IF($B$7=NT!$U$3,IF($C76=NT!$T$2,+SUM($D40:AK40)-SUM($D58:AK58),0),$D21)</f>
        <v>0</v>
      </c>
      <c r="AL76" s="709">
        <f>+IF($B$7=NT!$U$3,IF($C76=NT!$T$2,+SUM($D40:AL40)-SUM($D58:AL58),0),$D21)</f>
        <v>0</v>
      </c>
      <c r="AM76" s="709">
        <f>+IF($B$7=NT!$U$3,IF($C76=NT!$T$2,+SUM($D40:AM40)-SUM($D58:AM58),0),$D21)</f>
        <v>0</v>
      </c>
      <c r="AN76" s="709">
        <f>+IF($B$7=NT!$U$3,IF($C76=NT!$T$2,+SUM($D40:AN40)-SUM($D58:AN58),0),$D21)</f>
        <v>0</v>
      </c>
      <c r="AO76" s="709">
        <f>+IF($B$7=NT!$U$3,IF($C76=NT!$T$2,+SUM($D40:AO40)-SUM($D58:AO58),0),$D21)</f>
        <v>0</v>
      </c>
      <c r="AP76" s="709">
        <f>+IF($B$7=NT!$U$3,IF($C76=NT!$T$2,+SUM($D40:AP40)-SUM($D58:AP58),0),$D21)</f>
        <v>0</v>
      </c>
      <c r="AQ76" s="122"/>
      <c r="AR76" s="709">
        <f>+IF($B$7=NT!$U$3,IF($C76=NT!$T$2,+SUM($D40:AR40)-SUM($D58:AR58),0),$D21)</f>
        <v>0</v>
      </c>
      <c r="AS76" s="709">
        <f>+IF($B$7=NT!$U$3,IF($C76=NT!$T$2,+SUM($D40:AS40)-SUM($D58:AS58),0),$D21)</f>
        <v>0</v>
      </c>
      <c r="AT76" s="709">
        <f>+IF($B$7=NT!$U$3,IF($C76=NT!$T$2,+SUM($D40:AT40)-SUM($D58:AT58),0),$D21)</f>
        <v>0</v>
      </c>
      <c r="AU76" s="709">
        <f>+IF($B$7=NT!$U$3,IF($C76=NT!$T$2,+SUM($D40:AU40)-SUM($D58:AU58),0),$D21)</f>
        <v>0</v>
      </c>
      <c r="AV76" s="709">
        <f>+IF($B$7=NT!$U$3,IF($C76=NT!$T$2,+SUM($D40:AV40)-SUM($D58:AV58),0),$D21)</f>
        <v>0</v>
      </c>
      <c r="AW76" s="709">
        <f>+IF($B$7=NT!$U$3,IF($C76=NT!$T$2,+SUM($D40:AW40)-SUM($D58:AW58),0),$D21)</f>
        <v>0</v>
      </c>
      <c r="AX76" s="709">
        <f>+IF($B$7=NT!$U$3,IF($C76=NT!$T$2,+SUM($D40:AX40)-SUM($D58:AX58),0),$D21)</f>
        <v>0</v>
      </c>
      <c r="AY76" s="709">
        <f>+IF($B$7=NT!$U$3,IF($C76=NT!$T$2,+SUM($D40:AY40)-SUM($D58:AY58),0),$D21)</f>
        <v>0</v>
      </c>
      <c r="AZ76" s="709">
        <f>+IF($B$7=NT!$U$3,IF($C76=NT!$T$2,+SUM($D40:AZ40)-SUM($D58:AZ58),0),$D21)</f>
        <v>0</v>
      </c>
      <c r="BA76" s="709">
        <f>+IF($B$7=NT!$U$3,IF($C76=NT!$T$2,+SUM($D40:BA40)-SUM($D58:BA58),0),$D21)</f>
        <v>0</v>
      </c>
      <c r="BB76" s="709">
        <f>+IF($B$7=NT!$U$3,IF($C76=NT!$T$2,+SUM($D40:BB40)-SUM($D58:BB58),0),$D21)</f>
        <v>0</v>
      </c>
      <c r="BC76" s="709">
        <f>+IF($B$7=NT!$U$3,IF($C76=NT!$T$2,+SUM($D40:BC40)-SUM($D58:BC58),0),$D21)</f>
        <v>0</v>
      </c>
      <c r="BD76" s="122"/>
      <c r="BE76" s="709">
        <f>+IF($B$7=NT!$U$3,IF($C76=NT!$T$2,+SUM($D40:BE40)-SUM($D58:BE58),0),$D21)</f>
        <v>0</v>
      </c>
      <c r="BF76" s="709">
        <f>+IF($B$7=NT!$U$3,IF($C76=NT!$T$2,+SUM($D40:BF40)-SUM($D58:BF58),0),$D21)</f>
        <v>0</v>
      </c>
      <c r="BG76" s="709">
        <f>+IF($B$7=NT!$U$3,IF($C76=NT!$T$2,+SUM($D40:BG40)-SUM($D58:BG58),0),$D21)</f>
        <v>0</v>
      </c>
      <c r="BH76" s="709">
        <f>+IF($B$7=NT!$U$3,IF($C76=NT!$T$2,+SUM($D40:BH40)-SUM($D58:BH58),0),$D21)</f>
        <v>0</v>
      </c>
      <c r="BI76" s="709">
        <f>+IF($B$7=NT!$U$3,IF($C76=NT!$T$2,+SUM($D40:BI40)-SUM($D58:BI58),0),$D21)</f>
        <v>0</v>
      </c>
      <c r="BJ76" s="709">
        <f>+IF($B$7=NT!$U$3,IF($C76=NT!$T$2,+SUM($D40:BJ40)-SUM($D58:BJ58),0),$D21)</f>
        <v>0</v>
      </c>
      <c r="BK76" s="709">
        <f>+IF($B$7=NT!$U$3,IF($C76=NT!$T$2,+SUM($D40:BK40)-SUM($D58:BK58),0),$D21)</f>
        <v>0</v>
      </c>
      <c r="BL76" s="709">
        <f>+IF($B$7=NT!$U$3,IF($C76=NT!$T$2,+SUM($D40:BL40)-SUM($D58:BL58),0),$D21)</f>
        <v>0</v>
      </c>
      <c r="BM76" s="709">
        <f>+IF($B$7=NT!$U$3,IF($C76=NT!$T$2,+SUM($D40:BM40)-SUM($D58:BM58),0),$D21)</f>
        <v>0</v>
      </c>
      <c r="BN76" s="709">
        <f>+IF($B$7=NT!$U$3,IF($C76=NT!$T$2,+SUM($D40:BN40)-SUM($D58:BN58),0),$D21)</f>
        <v>0</v>
      </c>
      <c r="BO76" s="709">
        <f>+IF($B$7=NT!$U$3,IF($C76=NT!$T$2,+SUM($D40:BO40)-SUM($D58:BO58),0),$D21)</f>
        <v>0</v>
      </c>
      <c r="BP76" s="709">
        <f>+IF($B$7=NT!$U$3,IF($C76=NT!$T$2,+SUM($D40:BP40)-SUM($D58:BP58),0),$D21)</f>
        <v>0</v>
      </c>
      <c r="BQ76" s="287" t="str">
        <f t="shared" si="149"/>
        <v>Nom Producte/Servei 12</v>
      </c>
    </row>
    <row r="77" spans="2:69" hidden="1">
      <c r="B77" s="162" t="str">
        <f t="shared" si="150"/>
        <v>Nom Producte/Servei 13</v>
      </c>
      <c r="C77" s="162" t="str">
        <f t="shared" si="151"/>
        <v/>
      </c>
      <c r="D77" s="709">
        <f>IF($C77=NT!$T$2,+D22,0)</f>
        <v>0</v>
      </c>
      <c r="E77" s="709">
        <f>+IF($B$7=NT!$U$3,IF($C77=NT!$T$2,+SUM($D41:E41)-SUM($D59:E59),0),$D22)</f>
        <v>0</v>
      </c>
      <c r="F77" s="709">
        <f>+IF($B$7=NT!$U$3,IF($C77=NT!$T$2,+SUM($D41:F41)-SUM($D59:F59),0),$D22)</f>
        <v>0</v>
      </c>
      <c r="G77" s="709">
        <f>+IF($B$7=NT!$U$3,IF($C77=NT!$T$2,+SUM($D41:G41)-SUM($D59:G59),0),$D22)</f>
        <v>0</v>
      </c>
      <c r="H77" s="709">
        <f>+IF($B$7=NT!$U$3,IF($C77=NT!$T$2,+SUM($D41:H41)-SUM($D59:H59),0),$D22)</f>
        <v>0</v>
      </c>
      <c r="I77" s="709">
        <f>+IF($B$7=NT!$U$3,IF($C77=NT!$T$2,+SUM($D41:I41)-SUM($D59:I59),0),$D22)</f>
        <v>0</v>
      </c>
      <c r="J77" s="709">
        <f>+IF($B$7=NT!$U$3,IF($C77=NT!$T$2,+SUM($D41:J41)-SUM($D59:J59),0),$D22)</f>
        <v>0</v>
      </c>
      <c r="K77" s="709">
        <f>+IF($B$7=NT!$U$3,IF($C77=NT!$T$2,+SUM($D41:K41)-SUM($D59:K59),0),$D22)</f>
        <v>0</v>
      </c>
      <c r="L77" s="709">
        <f>+IF($B$7=NT!$U$3,IF($C77=NT!$T$2,+SUM($D41:L41)-SUM($D59:L59),0),$D22)</f>
        <v>0</v>
      </c>
      <c r="M77" s="709">
        <f>+IF($B$7=NT!$U$3,IF($C77=NT!$T$2,+SUM($D41:M41)-SUM($D59:M59),0),$D22)</f>
        <v>0</v>
      </c>
      <c r="N77" s="709">
        <f>+IF($B$7=NT!$U$3,IF($C77=NT!$T$2,+SUM($D41:N41)-SUM($D59:N59),0),$D22)</f>
        <v>0</v>
      </c>
      <c r="O77" s="709">
        <f>+IF($B$7=NT!$U$3,IF($C77=NT!$T$2,+SUM($D41:O41)-SUM($D59:O59),0),$D22)</f>
        <v>0</v>
      </c>
      <c r="P77" s="709">
        <f>+IF($B$7=NT!$U$3,IF($C77=NT!$T$2,+SUM($D41:P41)-SUM($D59:P59),0),$D22)</f>
        <v>0</v>
      </c>
      <c r="Q77" s="175"/>
      <c r="R77" s="709">
        <f>+IF($B$7=NT!$U$3,IF($C77=NT!$T$2,+SUM($D41:R41)-SUM($D59:R59),0),$D22)</f>
        <v>0</v>
      </c>
      <c r="S77" s="709">
        <f>+IF($B$7=NT!$U$3,IF($C77=NT!$T$2,+SUM($D41:S41)-SUM($D59:S59),0),$D22)</f>
        <v>0</v>
      </c>
      <c r="T77" s="709">
        <f>+IF($B$7=NT!$U$3,IF($C77=NT!$T$2,+SUM($D41:T41)-SUM($D59:T59),0),$D22)</f>
        <v>0</v>
      </c>
      <c r="U77" s="709">
        <f>+IF($B$7=NT!$U$3,IF($C77=NT!$T$2,+SUM($D41:U41)-SUM($D59:U59),0),$D22)</f>
        <v>0</v>
      </c>
      <c r="V77" s="709">
        <f>+IF($B$7=NT!$U$3,IF($C77=NT!$T$2,+SUM($D41:V41)-SUM($D59:V59),0),$D22)</f>
        <v>0</v>
      </c>
      <c r="W77" s="709">
        <f>+IF($B$7=NT!$U$3,IF($C77=NT!$T$2,+SUM($D41:W41)-SUM($D59:W59),0),$D22)</f>
        <v>0</v>
      </c>
      <c r="X77" s="709">
        <f>+IF($B$7=NT!$U$3,IF($C77=NT!$T$2,+SUM($D41:X41)-SUM($D59:X59),0),$D22)</f>
        <v>0</v>
      </c>
      <c r="Y77" s="709">
        <f>+IF($B$7=NT!$U$3,IF($C77=NT!$T$2,+SUM($D41:Y41)-SUM($D59:Y59),0),$D22)</f>
        <v>0</v>
      </c>
      <c r="Z77" s="709">
        <f>+IF($B$7=NT!$U$3,IF($C77=NT!$T$2,+SUM($D41:Z41)-SUM($D59:Z59),0),$D22)</f>
        <v>0</v>
      </c>
      <c r="AA77" s="709">
        <f>+IF($B$7=NT!$U$3,IF($C77=NT!$T$2,+SUM($D41:AA41)-SUM($D59:AA59),0),$D22)</f>
        <v>0</v>
      </c>
      <c r="AB77" s="709">
        <f>+IF($B$7=NT!$U$3,IF($C77=NT!$T$2,+SUM($D41:AB41)-SUM($D59:AB59),0),$D22)</f>
        <v>0</v>
      </c>
      <c r="AC77" s="709">
        <f>+IF($B$7=NT!$U$3,IF($C77=NT!$T$2,+SUM($D41:AC41)-SUM($D59:AC59),0),$D22)</f>
        <v>0</v>
      </c>
      <c r="AD77" s="122"/>
      <c r="AE77" s="709">
        <f>+IF($B$7=NT!$U$3,IF($C77=NT!$T$2,+SUM($D41:AE41)-SUM($D59:AE59),0),$D22)</f>
        <v>0</v>
      </c>
      <c r="AF77" s="709">
        <f>+IF($B$7=NT!$U$3,IF($C77=NT!$T$2,+SUM($D41:AF41)-SUM($D59:AF59),0),$D22)</f>
        <v>0</v>
      </c>
      <c r="AG77" s="709">
        <f>+IF($B$7=NT!$U$3,IF($C77=NT!$T$2,+SUM($D41:AG41)-SUM($D59:AG59),0),$D22)</f>
        <v>0</v>
      </c>
      <c r="AH77" s="709">
        <f>+IF($B$7=NT!$U$3,IF($C77=NT!$T$2,+SUM($D41:AH41)-SUM($D59:AH59),0),$D22)</f>
        <v>0</v>
      </c>
      <c r="AI77" s="709">
        <f>+IF($B$7=NT!$U$3,IF($C77=NT!$T$2,+SUM($D41:AI41)-SUM($D59:AI59),0),$D22)</f>
        <v>0</v>
      </c>
      <c r="AJ77" s="709">
        <f>+IF($B$7=NT!$U$3,IF($C77=NT!$T$2,+SUM($D41:AJ41)-SUM($D59:AJ59),0),$D22)</f>
        <v>0</v>
      </c>
      <c r="AK77" s="709">
        <f>+IF($B$7=NT!$U$3,IF($C77=NT!$T$2,+SUM($D41:AK41)-SUM($D59:AK59),0),$D22)</f>
        <v>0</v>
      </c>
      <c r="AL77" s="709">
        <f>+IF($B$7=NT!$U$3,IF($C77=NT!$T$2,+SUM($D41:AL41)-SUM($D59:AL59),0),$D22)</f>
        <v>0</v>
      </c>
      <c r="AM77" s="709">
        <f>+IF($B$7=NT!$U$3,IF($C77=NT!$T$2,+SUM($D41:AM41)-SUM($D59:AM59),0),$D22)</f>
        <v>0</v>
      </c>
      <c r="AN77" s="709">
        <f>+IF($B$7=NT!$U$3,IF($C77=NT!$T$2,+SUM($D41:AN41)-SUM($D59:AN59),0),$D22)</f>
        <v>0</v>
      </c>
      <c r="AO77" s="709">
        <f>+IF($B$7=NT!$U$3,IF($C77=NT!$T$2,+SUM($D41:AO41)-SUM($D59:AO59),0),$D22)</f>
        <v>0</v>
      </c>
      <c r="AP77" s="709">
        <f>+IF($B$7=NT!$U$3,IF($C77=NT!$T$2,+SUM($D41:AP41)-SUM($D59:AP59),0),$D22)</f>
        <v>0</v>
      </c>
      <c r="AQ77" s="122"/>
      <c r="AR77" s="709">
        <f>+IF($B$7=NT!$U$3,IF($C77=NT!$T$2,+SUM($D41:AR41)-SUM($D59:AR59),0),$D22)</f>
        <v>0</v>
      </c>
      <c r="AS77" s="709">
        <f>+IF($B$7=NT!$U$3,IF($C77=NT!$T$2,+SUM($D41:AS41)-SUM($D59:AS59),0),$D22)</f>
        <v>0</v>
      </c>
      <c r="AT77" s="709">
        <f>+IF($B$7=NT!$U$3,IF($C77=NT!$T$2,+SUM($D41:AT41)-SUM($D59:AT59),0),$D22)</f>
        <v>0</v>
      </c>
      <c r="AU77" s="709">
        <f>+IF($B$7=NT!$U$3,IF($C77=NT!$T$2,+SUM($D41:AU41)-SUM($D59:AU59),0),$D22)</f>
        <v>0</v>
      </c>
      <c r="AV77" s="709">
        <f>+IF($B$7=NT!$U$3,IF($C77=NT!$T$2,+SUM($D41:AV41)-SUM($D59:AV59),0),$D22)</f>
        <v>0</v>
      </c>
      <c r="AW77" s="709">
        <f>+IF($B$7=NT!$U$3,IF($C77=NT!$T$2,+SUM($D41:AW41)-SUM($D59:AW59),0),$D22)</f>
        <v>0</v>
      </c>
      <c r="AX77" s="709">
        <f>+IF($B$7=NT!$U$3,IF($C77=NT!$T$2,+SUM($D41:AX41)-SUM($D59:AX59),0),$D22)</f>
        <v>0</v>
      </c>
      <c r="AY77" s="709">
        <f>+IF($B$7=NT!$U$3,IF($C77=NT!$T$2,+SUM($D41:AY41)-SUM($D59:AY59),0),$D22)</f>
        <v>0</v>
      </c>
      <c r="AZ77" s="709">
        <f>+IF($B$7=NT!$U$3,IF($C77=NT!$T$2,+SUM($D41:AZ41)-SUM($D59:AZ59),0),$D22)</f>
        <v>0</v>
      </c>
      <c r="BA77" s="709">
        <f>+IF($B$7=NT!$U$3,IF($C77=NT!$T$2,+SUM($D41:BA41)-SUM($D59:BA59),0),$D22)</f>
        <v>0</v>
      </c>
      <c r="BB77" s="709">
        <f>+IF($B$7=NT!$U$3,IF($C77=NT!$T$2,+SUM($D41:BB41)-SUM($D59:BB59),0),$D22)</f>
        <v>0</v>
      </c>
      <c r="BC77" s="709">
        <f>+IF($B$7=NT!$U$3,IF($C77=NT!$T$2,+SUM($D41:BC41)-SUM($D59:BC59),0),$D22)</f>
        <v>0</v>
      </c>
      <c r="BD77" s="122"/>
      <c r="BE77" s="709">
        <f>+IF($B$7=NT!$U$3,IF($C77=NT!$T$2,+SUM($D41:BE41)-SUM($D59:BE59),0),$D22)</f>
        <v>0</v>
      </c>
      <c r="BF77" s="709">
        <f>+IF($B$7=NT!$U$3,IF($C77=NT!$T$2,+SUM($D41:BF41)-SUM($D59:BF59),0),$D22)</f>
        <v>0</v>
      </c>
      <c r="BG77" s="709">
        <f>+IF($B$7=NT!$U$3,IF($C77=NT!$T$2,+SUM($D41:BG41)-SUM($D59:BG59),0),$D22)</f>
        <v>0</v>
      </c>
      <c r="BH77" s="709">
        <f>+IF($B$7=NT!$U$3,IF($C77=NT!$T$2,+SUM($D41:BH41)-SUM($D59:BH59),0),$D22)</f>
        <v>0</v>
      </c>
      <c r="BI77" s="709">
        <f>+IF($B$7=NT!$U$3,IF($C77=NT!$T$2,+SUM($D41:BI41)-SUM($D59:BI59),0),$D22)</f>
        <v>0</v>
      </c>
      <c r="BJ77" s="709">
        <f>+IF($B$7=NT!$U$3,IF($C77=NT!$T$2,+SUM($D41:BJ41)-SUM($D59:BJ59),0),$D22)</f>
        <v>0</v>
      </c>
      <c r="BK77" s="709">
        <f>+IF($B$7=NT!$U$3,IF($C77=NT!$T$2,+SUM($D41:BK41)-SUM($D59:BK59),0),$D22)</f>
        <v>0</v>
      </c>
      <c r="BL77" s="709">
        <f>+IF($B$7=NT!$U$3,IF($C77=NT!$T$2,+SUM($D41:BL41)-SUM($D59:BL59),0),$D22)</f>
        <v>0</v>
      </c>
      <c r="BM77" s="709">
        <f>+IF($B$7=NT!$U$3,IF($C77=NT!$T$2,+SUM($D41:BM41)-SUM($D59:BM59),0),$D22)</f>
        <v>0</v>
      </c>
      <c r="BN77" s="709">
        <f>+IF($B$7=NT!$U$3,IF($C77=NT!$T$2,+SUM($D41:BN41)-SUM($D59:BN59),0),$D22)</f>
        <v>0</v>
      </c>
      <c r="BO77" s="709">
        <f>+IF($B$7=NT!$U$3,IF($C77=NT!$T$2,+SUM($D41:BO41)-SUM($D59:BO59),0),$D22)</f>
        <v>0</v>
      </c>
      <c r="BP77" s="709">
        <f>+IF($B$7=NT!$U$3,IF($C77=NT!$T$2,+SUM($D41:BP41)-SUM($D59:BP59),0),$D22)</f>
        <v>0</v>
      </c>
      <c r="BQ77" s="287" t="str">
        <f t="shared" si="149"/>
        <v>Nom Producte/Servei 13</v>
      </c>
    </row>
    <row r="78" spans="2:69" hidden="1">
      <c r="B78" s="162" t="str">
        <f t="shared" si="150"/>
        <v>Nom Producte/Servei 14</v>
      </c>
      <c r="C78" s="162" t="str">
        <f t="shared" si="151"/>
        <v/>
      </c>
      <c r="D78" s="709">
        <f>IF($C78=NT!$T$2,+D23,0)</f>
        <v>0</v>
      </c>
      <c r="E78" s="709">
        <f>+IF($B$7=NT!$U$3,IF($C78=NT!$T$2,+SUM($D42:E42)-SUM($D60:E60),0),$D23)</f>
        <v>0</v>
      </c>
      <c r="F78" s="709">
        <f>+IF($B$7=NT!$U$3,IF($C78=NT!$T$2,+SUM($D42:F42)-SUM($D60:F60),0),$D23)</f>
        <v>0</v>
      </c>
      <c r="G78" s="709">
        <f>+IF($B$7=NT!$U$3,IF($C78=NT!$T$2,+SUM($D42:G42)-SUM($D60:G60),0),$D23)</f>
        <v>0</v>
      </c>
      <c r="H78" s="709">
        <f>+IF($B$7=NT!$U$3,IF($C78=NT!$T$2,+SUM($D42:H42)-SUM($D60:H60),0),$D23)</f>
        <v>0</v>
      </c>
      <c r="I78" s="709">
        <f>+IF($B$7=NT!$U$3,IF($C78=NT!$T$2,+SUM($D42:I42)-SUM($D60:I60),0),$D23)</f>
        <v>0</v>
      </c>
      <c r="J78" s="709">
        <f>+IF($B$7=NT!$U$3,IF($C78=NT!$T$2,+SUM($D42:J42)-SUM($D60:J60),0),$D23)</f>
        <v>0</v>
      </c>
      <c r="K78" s="709">
        <f>+IF($B$7=NT!$U$3,IF($C78=NT!$T$2,+SUM($D42:K42)-SUM($D60:K60),0),$D23)</f>
        <v>0</v>
      </c>
      <c r="L78" s="709">
        <f>+IF($B$7=NT!$U$3,IF($C78=NT!$T$2,+SUM($D42:L42)-SUM($D60:L60),0),$D23)</f>
        <v>0</v>
      </c>
      <c r="M78" s="709">
        <f>+IF($B$7=NT!$U$3,IF($C78=NT!$T$2,+SUM($D42:M42)-SUM($D60:M60),0),$D23)</f>
        <v>0</v>
      </c>
      <c r="N78" s="709">
        <f>+IF($B$7=NT!$U$3,IF($C78=NT!$T$2,+SUM($D42:N42)-SUM($D60:N60),0),$D23)</f>
        <v>0</v>
      </c>
      <c r="O78" s="709">
        <f>+IF($B$7=NT!$U$3,IF($C78=NT!$T$2,+SUM($D42:O42)-SUM($D60:O60),0),$D23)</f>
        <v>0</v>
      </c>
      <c r="P78" s="709">
        <f>+IF($B$7=NT!$U$3,IF($C78=NT!$T$2,+SUM($D42:P42)-SUM($D60:P60),0),$D23)</f>
        <v>0</v>
      </c>
      <c r="Q78" s="175"/>
      <c r="R78" s="709">
        <f>+IF($B$7=NT!$U$3,IF($C78=NT!$T$2,+SUM($D42:R42)-SUM($D60:R60),0),$D23)</f>
        <v>0</v>
      </c>
      <c r="S78" s="709">
        <f>+IF($B$7=NT!$U$3,IF($C78=NT!$T$2,+SUM($D42:S42)-SUM($D60:S60),0),$D23)</f>
        <v>0</v>
      </c>
      <c r="T78" s="709">
        <f>+IF($B$7=NT!$U$3,IF($C78=NT!$T$2,+SUM($D42:T42)-SUM($D60:T60),0),$D23)</f>
        <v>0</v>
      </c>
      <c r="U78" s="709">
        <f>+IF($B$7=NT!$U$3,IF($C78=NT!$T$2,+SUM($D42:U42)-SUM($D60:U60),0),$D23)</f>
        <v>0</v>
      </c>
      <c r="V78" s="709">
        <f>+IF($B$7=NT!$U$3,IF($C78=NT!$T$2,+SUM($D42:V42)-SUM($D60:V60),0),$D23)</f>
        <v>0</v>
      </c>
      <c r="W78" s="709">
        <f>+IF($B$7=NT!$U$3,IF($C78=NT!$T$2,+SUM($D42:W42)-SUM($D60:W60),0),$D23)</f>
        <v>0</v>
      </c>
      <c r="X78" s="709">
        <f>+IF($B$7=NT!$U$3,IF($C78=NT!$T$2,+SUM($D42:X42)-SUM($D60:X60),0),$D23)</f>
        <v>0</v>
      </c>
      <c r="Y78" s="709">
        <f>+IF($B$7=NT!$U$3,IF($C78=NT!$T$2,+SUM($D42:Y42)-SUM($D60:Y60),0),$D23)</f>
        <v>0</v>
      </c>
      <c r="Z78" s="709">
        <f>+IF($B$7=NT!$U$3,IF($C78=NT!$T$2,+SUM($D42:Z42)-SUM($D60:Z60),0),$D23)</f>
        <v>0</v>
      </c>
      <c r="AA78" s="709">
        <f>+IF($B$7=NT!$U$3,IF($C78=NT!$T$2,+SUM($D42:AA42)-SUM($D60:AA60),0),$D23)</f>
        <v>0</v>
      </c>
      <c r="AB78" s="709">
        <f>+IF($B$7=NT!$U$3,IF($C78=NT!$T$2,+SUM($D42:AB42)-SUM($D60:AB60),0),$D23)</f>
        <v>0</v>
      </c>
      <c r="AC78" s="709">
        <f>+IF($B$7=NT!$U$3,IF($C78=NT!$T$2,+SUM($D42:AC42)-SUM($D60:AC60),0),$D23)</f>
        <v>0</v>
      </c>
      <c r="AD78" s="122"/>
      <c r="AE78" s="709">
        <f>+IF($B$7=NT!$U$3,IF($C78=NT!$T$2,+SUM($D42:AE42)-SUM($D60:AE60),0),$D23)</f>
        <v>0</v>
      </c>
      <c r="AF78" s="709">
        <f>+IF($B$7=NT!$U$3,IF($C78=NT!$T$2,+SUM($D42:AF42)-SUM($D60:AF60),0),$D23)</f>
        <v>0</v>
      </c>
      <c r="AG78" s="709">
        <f>+IF($B$7=NT!$U$3,IF($C78=NT!$T$2,+SUM($D42:AG42)-SUM($D60:AG60),0),$D23)</f>
        <v>0</v>
      </c>
      <c r="AH78" s="709">
        <f>+IF($B$7=NT!$U$3,IF($C78=NT!$T$2,+SUM($D42:AH42)-SUM($D60:AH60),0),$D23)</f>
        <v>0</v>
      </c>
      <c r="AI78" s="709">
        <f>+IF($B$7=NT!$U$3,IF($C78=NT!$T$2,+SUM($D42:AI42)-SUM($D60:AI60),0),$D23)</f>
        <v>0</v>
      </c>
      <c r="AJ78" s="709">
        <f>+IF($B$7=NT!$U$3,IF($C78=NT!$T$2,+SUM($D42:AJ42)-SUM($D60:AJ60),0),$D23)</f>
        <v>0</v>
      </c>
      <c r="AK78" s="709">
        <f>+IF($B$7=NT!$U$3,IF($C78=NT!$T$2,+SUM($D42:AK42)-SUM($D60:AK60),0),$D23)</f>
        <v>0</v>
      </c>
      <c r="AL78" s="709">
        <f>+IF($B$7=NT!$U$3,IF($C78=NT!$T$2,+SUM($D42:AL42)-SUM($D60:AL60),0),$D23)</f>
        <v>0</v>
      </c>
      <c r="AM78" s="709">
        <f>+IF($B$7=NT!$U$3,IF($C78=NT!$T$2,+SUM($D42:AM42)-SUM($D60:AM60),0),$D23)</f>
        <v>0</v>
      </c>
      <c r="AN78" s="709">
        <f>+IF($B$7=NT!$U$3,IF($C78=NT!$T$2,+SUM($D42:AN42)-SUM($D60:AN60),0),$D23)</f>
        <v>0</v>
      </c>
      <c r="AO78" s="709">
        <f>+IF($B$7=NT!$U$3,IF($C78=NT!$T$2,+SUM($D42:AO42)-SUM($D60:AO60),0),$D23)</f>
        <v>0</v>
      </c>
      <c r="AP78" s="709">
        <f>+IF($B$7=NT!$U$3,IF($C78=NT!$T$2,+SUM($D42:AP42)-SUM($D60:AP60),0),$D23)</f>
        <v>0</v>
      </c>
      <c r="AQ78" s="122"/>
      <c r="AR78" s="709">
        <f>+IF($B$7=NT!$U$3,IF($C78=NT!$T$2,+SUM($D42:AR42)-SUM($D60:AR60),0),$D23)</f>
        <v>0</v>
      </c>
      <c r="AS78" s="709">
        <f>+IF($B$7=NT!$U$3,IF($C78=NT!$T$2,+SUM($D42:AS42)-SUM($D60:AS60),0),$D23)</f>
        <v>0</v>
      </c>
      <c r="AT78" s="709">
        <f>+IF($B$7=NT!$U$3,IF($C78=NT!$T$2,+SUM($D42:AT42)-SUM($D60:AT60),0),$D23)</f>
        <v>0</v>
      </c>
      <c r="AU78" s="709">
        <f>+IF($B$7=NT!$U$3,IF($C78=NT!$T$2,+SUM($D42:AU42)-SUM($D60:AU60),0),$D23)</f>
        <v>0</v>
      </c>
      <c r="AV78" s="709">
        <f>+IF($B$7=NT!$U$3,IF($C78=NT!$T$2,+SUM($D42:AV42)-SUM($D60:AV60),0),$D23)</f>
        <v>0</v>
      </c>
      <c r="AW78" s="709">
        <f>+IF($B$7=NT!$U$3,IF($C78=NT!$T$2,+SUM($D42:AW42)-SUM($D60:AW60),0),$D23)</f>
        <v>0</v>
      </c>
      <c r="AX78" s="709">
        <f>+IF($B$7=NT!$U$3,IF($C78=NT!$T$2,+SUM($D42:AX42)-SUM($D60:AX60),0),$D23)</f>
        <v>0</v>
      </c>
      <c r="AY78" s="709">
        <f>+IF($B$7=NT!$U$3,IF($C78=NT!$T$2,+SUM($D42:AY42)-SUM($D60:AY60),0),$D23)</f>
        <v>0</v>
      </c>
      <c r="AZ78" s="709">
        <f>+IF($B$7=NT!$U$3,IF($C78=NT!$T$2,+SUM($D42:AZ42)-SUM($D60:AZ60),0),$D23)</f>
        <v>0</v>
      </c>
      <c r="BA78" s="709">
        <f>+IF($B$7=NT!$U$3,IF($C78=NT!$T$2,+SUM($D42:BA42)-SUM($D60:BA60),0),$D23)</f>
        <v>0</v>
      </c>
      <c r="BB78" s="709">
        <f>+IF($B$7=NT!$U$3,IF($C78=NT!$T$2,+SUM($D42:BB42)-SUM($D60:BB60),0),$D23)</f>
        <v>0</v>
      </c>
      <c r="BC78" s="709">
        <f>+IF($B$7=NT!$U$3,IF($C78=NT!$T$2,+SUM($D42:BC42)-SUM($D60:BC60),0),$D23)</f>
        <v>0</v>
      </c>
      <c r="BD78" s="122"/>
      <c r="BE78" s="709">
        <f>+IF($B$7=NT!$U$3,IF($C78=NT!$T$2,+SUM($D42:BE42)-SUM($D60:BE60),0),$D23)</f>
        <v>0</v>
      </c>
      <c r="BF78" s="709">
        <f>+IF($B$7=NT!$U$3,IF($C78=NT!$T$2,+SUM($D42:BF42)-SUM($D60:BF60),0),$D23)</f>
        <v>0</v>
      </c>
      <c r="BG78" s="709">
        <f>+IF($B$7=NT!$U$3,IF($C78=NT!$T$2,+SUM($D42:BG42)-SUM($D60:BG60),0),$D23)</f>
        <v>0</v>
      </c>
      <c r="BH78" s="709">
        <f>+IF($B$7=NT!$U$3,IF($C78=NT!$T$2,+SUM($D42:BH42)-SUM($D60:BH60),0),$D23)</f>
        <v>0</v>
      </c>
      <c r="BI78" s="709">
        <f>+IF($B$7=NT!$U$3,IF($C78=NT!$T$2,+SUM($D42:BI42)-SUM($D60:BI60),0),$D23)</f>
        <v>0</v>
      </c>
      <c r="BJ78" s="709">
        <f>+IF($B$7=NT!$U$3,IF($C78=NT!$T$2,+SUM($D42:BJ42)-SUM($D60:BJ60),0),$D23)</f>
        <v>0</v>
      </c>
      <c r="BK78" s="709">
        <f>+IF($B$7=NT!$U$3,IF($C78=NT!$T$2,+SUM($D42:BK42)-SUM($D60:BK60),0),$D23)</f>
        <v>0</v>
      </c>
      <c r="BL78" s="709">
        <f>+IF($B$7=NT!$U$3,IF($C78=NT!$T$2,+SUM($D42:BL42)-SUM($D60:BL60),0),$D23)</f>
        <v>0</v>
      </c>
      <c r="BM78" s="709">
        <f>+IF($B$7=NT!$U$3,IF($C78=NT!$T$2,+SUM($D42:BM42)-SUM($D60:BM60),0),$D23)</f>
        <v>0</v>
      </c>
      <c r="BN78" s="709">
        <f>+IF($B$7=NT!$U$3,IF($C78=NT!$T$2,+SUM($D42:BN42)-SUM($D60:BN60),0),$D23)</f>
        <v>0</v>
      </c>
      <c r="BO78" s="709">
        <f>+IF($B$7=NT!$U$3,IF($C78=NT!$T$2,+SUM($D42:BO42)-SUM($D60:BO60),0),$D23)</f>
        <v>0</v>
      </c>
      <c r="BP78" s="709">
        <f>+IF($B$7=NT!$U$3,IF($C78=NT!$T$2,+SUM($D42:BP42)-SUM($D60:BP60),0),$D23)</f>
        <v>0</v>
      </c>
      <c r="BQ78" s="287" t="str">
        <f t="shared" si="149"/>
        <v>Nom Producte/Servei 14</v>
      </c>
    </row>
    <row r="79" spans="2:69" hidden="1">
      <c r="B79" s="162" t="str">
        <f t="shared" si="150"/>
        <v>Nom Producte/Servei 15</v>
      </c>
      <c r="C79" s="162" t="str">
        <f t="shared" si="151"/>
        <v/>
      </c>
      <c r="D79" s="709">
        <f>IF($C79=NT!$T$2,+D24,0)</f>
        <v>0</v>
      </c>
      <c r="E79" s="709">
        <f>+IF($B$7=NT!$U$3,IF($C79=NT!$T$2,+SUM($D43:E43)-SUM($D61:E61),0),$D24)</f>
        <v>0</v>
      </c>
      <c r="F79" s="709">
        <f>+IF($B$7=NT!$U$3,IF($C79=NT!$T$2,+SUM($D43:F43)-SUM($D61:F61),0),$D24)</f>
        <v>0</v>
      </c>
      <c r="G79" s="709">
        <f>+IF($B$7=NT!$U$3,IF($C79=NT!$T$2,+SUM($D43:G43)-SUM($D61:G61),0),$D24)</f>
        <v>0</v>
      </c>
      <c r="H79" s="709">
        <f>+IF($B$7=NT!$U$3,IF($C79=NT!$T$2,+SUM($D43:H43)-SUM($D61:H61),0),$D24)</f>
        <v>0</v>
      </c>
      <c r="I79" s="709">
        <f>+IF($B$7=NT!$U$3,IF($C79=NT!$T$2,+SUM($D43:I43)-SUM($D61:I61),0),$D24)</f>
        <v>0</v>
      </c>
      <c r="J79" s="709">
        <f>+IF($B$7=NT!$U$3,IF($C79=NT!$T$2,+SUM($D43:J43)-SUM($D61:J61),0),$D24)</f>
        <v>0</v>
      </c>
      <c r="K79" s="709">
        <f>+IF($B$7=NT!$U$3,IF($C79=NT!$T$2,+SUM($D43:K43)-SUM($D61:K61),0),$D24)</f>
        <v>0</v>
      </c>
      <c r="L79" s="709">
        <f>+IF($B$7=NT!$U$3,IF($C79=NT!$T$2,+SUM($D43:L43)-SUM($D61:L61),0),$D24)</f>
        <v>0</v>
      </c>
      <c r="M79" s="709">
        <f>+IF($B$7=NT!$U$3,IF($C79=NT!$T$2,+SUM($D43:M43)-SUM($D61:M61),0),$D24)</f>
        <v>0</v>
      </c>
      <c r="N79" s="709">
        <f>+IF($B$7=NT!$U$3,IF($C79=NT!$T$2,+SUM($D43:N43)-SUM($D61:N61),0),$D24)</f>
        <v>0</v>
      </c>
      <c r="O79" s="709">
        <f>+IF($B$7=NT!$U$3,IF($C79=NT!$T$2,+SUM($D43:O43)-SUM($D61:O61),0),$D24)</f>
        <v>0</v>
      </c>
      <c r="P79" s="709">
        <f>+IF($B$7=NT!$U$3,IF($C79=NT!$T$2,+SUM($D43:P43)-SUM($D61:P61),0),$D24)</f>
        <v>0</v>
      </c>
      <c r="Q79" s="175"/>
      <c r="R79" s="709">
        <f>+IF($B$7=NT!$U$3,IF($C79=NT!$T$2,+SUM($D43:R43)-SUM($D61:R61),0),$D24)</f>
        <v>0</v>
      </c>
      <c r="S79" s="709">
        <f>+IF($B$7=NT!$U$3,IF($C79=NT!$T$2,+SUM($D43:S43)-SUM($D61:S61),0),$D24)</f>
        <v>0</v>
      </c>
      <c r="T79" s="709">
        <f>+IF($B$7=NT!$U$3,IF($C79=NT!$T$2,+SUM($D43:T43)-SUM($D61:T61),0),$D24)</f>
        <v>0</v>
      </c>
      <c r="U79" s="709">
        <f>+IF($B$7=NT!$U$3,IF($C79=NT!$T$2,+SUM($D43:U43)-SUM($D61:U61),0),$D24)</f>
        <v>0</v>
      </c>
      <c r="V79" s="709">
        <f>+IF($B$7=NT!$U$3,IF($C79=NT!$T$2,+SUM($D43:V43)-SUM($D61:V61),0),$D24)</f>
        <v>0</v>
      </c>
      <c r="W79" s="709">
        <f>+IF($B$7=NT!$U$3,IF($C79=NT!$T$2,+SUM($D43:W43)-SUM($D61:W61),0),$D24)</f>
        <v>0</v>
      </c>
      <c r="X79" s="709">
        <f>+IF($B$7=NT!$U$3,IF($C79=NT!$T$2,+SUM($D43:X43)-SUM($D61:X61),0),$D24)</f>
        <v>0</v>
      </c>
      <c r="Y79" s="709">
        <f>+IF($B$7=NT!$U$3,IF($C79=NT!$T$2,+SUM($D43:Y43)-SUM($D61:Y61),0),$D24)</f>
        <v>0</v>
      </c>
      <c r="Z79" s="709">
        <f>+IF($B$7=NT!$U$3,IF($C79=NT!$T$2,+SUM($D43:Z43)-SUM($D61:Z61),0),$D24)</f>
        <v>0</v>
      </c>
      <c r="AA79" s="709">
        <f>+IF($B$7=NT!$U$3,IF($C79=NT!$T$2,+SUM($D43:AA43)-SUM($D61:AA61),0),$D24)</f>
        <v>0</v>
      </c>
      <c r="AB79" s="709">
        <f>+IF($B$7=NT!$U$3,IF($C79=NT!$T$2,+SUM($D43:AB43)-SUM($D61:AB61),0),$D24)</f>
        <v>0</v>
      </c>
      <c r="AC79" s="709">
        <f>+IF($B$7=NT!$U$3,IF($C79=NT!$T$2,+SUM($D43:AC43)-SUM($D61:AC61),0),$D24)</f>
        <v>0</v>
      </c>
      <c r="AD79" s="122"/>
      <c r="AE79" s="709">
        <f>+IF($B$7=NT!$U$3,IF($C79=NT!$T$2,+SUM($D43:AE43)-SUM($D61:AE61),0),$D24)</f>
        <v>0</v>
      </c>
      <c r="AF79" s="709">
        <f>+IF($B$7=NT!$U$3,IF($C79=NT!$T$2,+SUM($D43:AF43)-SUM($D61:AF61),0),$D24)</f>
        <v>0</v>
      </c>
      <c r="AG79" s="709">
        <f>+IF($B$7=NT!$U$3,IF($C79=NT!$T$2,+SUM($D43:AG43)-SUM($D61:AG61),0),$D24)</f>
        <v>0</v>
      </c>
      <c r="AH79" s="709">
        <f>+IF($B$7=NT!$U$3,IF($C79=NT!$T$2,+SUM($D43:AH43)-SUM($D61:AH61),0),$D24)</f>
        <v>0</v>
      </c>
      <c r="AI79" s="709">
        <f>+IF($B$7=NT!$U$3,IF($C79=NT!$T$2,+SUM($D43:AI43)-SUM($D61:AI61),0),$D24)</f>
        <v>0</v>
      </c>
      <c r="AJ79" s="709">
        <f>+IF($B$7=NT!$U$3,IF($C79=NT!$T$2,+SUM($D43:AJ43)-SUM($D61:AJ61),0),$D24)</f>
        <v>0</v>
      </c>
      <c r="AK79" s="709">
        <f>+IF($B$7=NT!$U$3,IF($C79=NT!$T$2,+SUM($D43:AK43)-SUM($D61:AK61),0),$D24)</f>
        <v>0</v>
      </c>
      <c r="AL79" s="709">
        <f>+IF($B$7=NT!$U$3,IF($C79=NT!$T$2,+SUM($D43:AL43)-SUM($D61:AL61),0),$D24)</f>
        <v>0</v>
      </c>
      <c r="AM79" s="709">
        <f>+IF($B$7=NT!$U$3,IF($C79=NT!$T$2,+SUM($D43:AM43)-SUM($D61:AM61),0),$D24)</f>
        <v>0</v>
      </c>
      <c r="AN79" s="709">
        <f>+IF($B$7=NT!$U$3,IF($C79=NT!$T$2,+SUM($D43:AN43)-SUM($D61:AN61),0),$D24)</f>
        <v>0</v>
      </c>
      <c r="AO79" s="709">
        <f>+IF($B$7=NT!$U$3,IF($C79=NT!$T$2,+SUM($D43:AO43)-SUM($D61:AO61),0),$D24)</f>
        <v>0</v>
      </c>
      <c r="AP79" s="709">
        <f>+IF($B$7=NT!$U$3,IF($C79=NT!$T$2,+SUM($D43:AP43)-SUM($D61:AP61),0),$D24)</f>
        <v>0</v>
      </c>
      <c r="AQ79" s="122"/>
      <c r="AR79" s="709">
        <f>+IF($B$7=NT!$U$3,IF($C79=NT!$T$2,+SUM($D43:AR43)-SUM($D61:AR61),0),$D24)</f>
        <v>0</v>
      </c>
      <c r="AS79" s="709">
        <f>+IF($B$7=NT!$U$3,IF($C79=NT!$T$2,+SUM($D43:AS43)-SUM($D61:AS61),0),$D24)</f>
        <v>0</v>
      </c>
      <c r="AT79" s="709">
        <f>+IF($B$7=NT!$U$3,IF($C79=NT!$T$2,+SUM($D43:AT43)-SUM($D61:AT61),0),$D24)</f>
        <v>0</v>
      </c>
      <c r="AU79" s="709">
        <f>+IF($B$7=NT!$U$3,IF($C79=NT!$T$2,+SUM($D43:AU43)-SUM($D61:AU61),0),$D24)</f>
        <v>0</v>
      </c>
      <c r="AV79" s="709">
        <f>+IF($B$7=NT!$U$3,IF($C79=NT!$T$2,+SUM($D43:AV43)-SUM($D61:AV61),0),$D24)</f>
        <v>0</v>
      </c>
      <c r="AW79" s="709">
        <f>+IF($B$7=NT!$U$3,IF($C79=NT!$T$2,+SUM($D43:AW43)-SUM($D61:AW61),0),$D24)</f>
        <v>0</v>
      </c>
      <c r="AX79" s="709">
        <f>+IF($B$7=NT!$U$3,IF($C79=NT!$T$2,+SUM($D43:AX43)-SUM($D61:AX61),0),$D24)</f>
        <v>0</v>
      </c>
      <c r="AY79" s="709">
        <f>+IF($B$7=NT!$U$3,IF($C79=NT!$T$2,+SUM($D43:AY43)-SUM($D61:AY61),0),$D24)</f>
        <v>0</v>
      </c>
      <c r="AZ79" s="709">
        <f>+IF($B$7=NT!$U$3,IF($C79=NT!$T$2,+SUM($D43:AZ43)-SUM($D61:AZ61),0),$D24)</f>
        <v>0</v>
      </c>
      <c r="BA79" s="709">
        <f>+IF($B$7=NT!$U$3,IF($C79=NT!$T$2,+SUM($D43:BA43)-SUM($D61:BA61),0),$D24)</f>
        <v>0</v>
      </c>
      <c r="BB79" s="709">
        <f>+IF($B$7=NT!$U$3,IF($C79=NT!$T$2,+SUM($D43:BB43)-SUM($D61:BB61),0),$D24)</f>
        <v>0</v>
      </c>
      <c r="BC79" s="709">
        <f>+IF($B$7=NT!$U$3,IF($C79=NT!$T$2,+SUM($D43:BC43)-SUM($D61:BC61),0),$D24)</f>
        <v>0</v>
      </c>
      <c r="BD79" s="122"/>
      <c r="BE79" s="709">
        <f>+IF($B$7=NT!$U$3,IF($C79=NT!$T$2,+SUM($D43:BE43)-SUM($D61:BE61),0),$D24)</f>
        <v>0</v>
      </c>
      <c r="BF79" s="709">
        <f>+IF($B$7=NT!$U$3,IF($C79=NT!$T$2,+SUM($D43:BF43)-SUM($D61:BF61),0),$D24)</f>
        <v>0</v>
      </c>
      <c r="BG79" s="709">
        <f>+IF($B$7=NT!$U$3,IF($C79=NT!$T$2,+SUM($D43:BG43)-SUM($D61:BG61),0),$D24)</f>
        <v>0</v>
      </c>
      <c r="BH79" s="709">
        <f>+IF($B$7=NT!$U$3,IF($C79=NT!$T$2,+SUM($D43:BH43)-SUM($D61:BH61),0),$D24)</f>
        <v>0</v>
      </c>
      <c r="BI79" s="709">
        <f>+IF($B$7=NT!$U$3,IF($C79=NT!$T$2,+SUM($D43:BI43)-SUM($D61:BI61),0),$D24)</f>
        <v>0</v>
      </c>
      <c r="BJ79" s="709">
        <f>+IF($B$7=NT!$U$3,IF($C79=NT!$T$2,+SUM($D43:BJ43)-SUM($D61:BJ61),0),$D24)</f>
        <v>0</v>
      </c>
      <c r="BK79" s="709">
        <f>+IF($B$7=NT!$U$3,IF($C79=NT!$T$2,+SUM($D43:BK43)-SUM($D61:BK61),0),$D24)</f>
        <v>0</v>
      </c>
      <c r="BL79" s="709">
        <f>+IF($B$7=NT!$U$3,IF($C79=NT!$T$2,+SUM($D43:BL43)-SUM($D61:BL61),0),$D24)</f>
        <v>0</v>
      </c>
      <c r="BM79" s="709">
        <f>+IF($B$7=NT!$U$3,IF($C79=NT!$T$2,+SUM($D43:BM43)-SUM($D61:BM61),0),$D24)</f>
        <v>0</v>
      </c>
      <c r="BN79" s="709">
        <f>+IF($B$7=NT!$U$3,IF($C79=NT!$T$2,+SUM($D43:BN43)-SUM($D61:BN61),0),$D24)</f>
        <v>0</v>
      </c>
      <c r="BO79" s="709">
        <f>+IF($B$7=NT!$U$3,IF($C79=NT!$T$2,+SUM($D43:BO43)-SUM($D61:BO61),0),$D24)</f>
        <v>0</v>
      </c>
      <c r="BP79" s="709">
        <f>+IF($B$7=NT!$U$3,IF($C79=NT!$T$2,+SUM($D43:BP43)-SUM($D61:BP61),0),$D24)</f>
        <v>0</v>
      </c>
      <c r="BQ79" s="287" t="str">
        <f t="shared" si="149"/>
        <v>Nom Producte/Servei 15</v>
      </c>
    </row>
    <row r="80" spans="2:69">
      <c r="B80" s="160" t="str">
        <f>+B62</f>
        <v>TOTAL</v>
      </c>
      <c r="C80" s="157"/>
      <c r="D80" s="157">
        <f t="shared" ref="D80:P80" si="152">SUM(D65:D79)</f>
        <v>500</v>
      </c>
      <c r="E80" s="157">
        <f t="shared" si="152"/>
        <v>450</v>
      </c>
      <c r="F80" s="157">
        <f t="shared" si="152"/>
        <v>350</v>
      </c>
      <c r="G80" s="157">
        <f t="shared" si="152"/>
        <v>250</v>
      </c>
      <c r="H80" s="157">
        <f t="shared" si="152"/>
        <v>350</v>
      </c>
      <c r="I80" s="157">
        <f t="shared" si="152"/>
        <v>250</v>
      </c>
      <c r="J80" s="157">
        <f t="shared" si="152"/>
        <v>150</v>
      </c>
      <c r="K80" s="157">
        <f t="shared" si="152"/>
        <v>250</v>
      </c>
      <c r="L80" s="157">
        <f t="shared" si="152"/>
        <v>150</v>
      </c>
      <c r="M80" s="157">
        <f t="shared" si="152"/>
        <v>100</v>
      </c>
      <c r="N80" s="157">
        <f t="shared" si="152"/>
        <v>250</v>
      </c>
      <c r="O80" s="157">
        <f t="shared" si="152"/>
        <v>210</v>
      </c>
      <c r="P80" s="204">
        <f t="shared" si="152"/>
        <v>180</v>
      </c>
      <c r="Q80" s="205"/>
      <c r="R80" s="157">
        <f t="shared" ref="R80:AC80" si="153">SUM(R65:R79)</f>
        <v>160</v>
      </c>
      <c r="S80" s="157">
        <f t="shared" si="153"/>
        <v>140</v>
      </c>
      <c r="T80" s="157">
        <f t="shared" si="153"/>
        <v>130</v>
      </c>
      <c r="U80" s="157">
        <f t="shared" si="153"/>
        <v>120</v>
      </c>
      <c r="V80" s="157">
        <f t="shared" si="153"/>
        <v>115</v>
      </c>
      <c r="W80" s="157">
        <f t="shared" si="153"/>
        <v>110</v>
      </c>
      <c r="X80" s="157">
        <f t="shared" si="153"/>
        <v>105</v>
      </c>
      <c r="Y80" s="157">
        <f t="shared" si="153"/>
        <v>100</v>
      </c>
      <c r="Z80" s="157">
        <f t="shared" si="153"/>
        <v>95</v>
      </c>
      <c r="AA80" s="157">
        <f t="shared" si="153"/>
        <v>90</v>
      </c>
      <c r="AB80" s="157">
        <f t="shared" si="153"/>
        <v>85</v>
      </c>
      <c r="AC80" s="204">
        <f t="shared" si="153"/>
        <v>80</v>
      </c>
      <c r="AD80" s="122"/>
      <c r="AE80" s="157">
        <f t="shared" ref="AE80:AP80" si="154">SUM(AE65:AE79)</f>
        <v>75</v>
      </c>
      <c r="AF80" s="157">
        <f t="shared" si="154"/>
        <v>70</v>
      </c>
      <c r="AG80" s="157">
        <f t="shared" si="154"/>
        <v>65</v>
      </c>
      <c r="AH80" s="157">
        <f t="shared" si="154"/>
        <v>60</v>
      </c>
      <c r="AI80" s="157">
        <f t="shared" si="154"/>
        <v>55</v>
      </c>
      <c r="AJ80" s="157">
        <f t="shared" si="154"/>
        <v>50</v>
      </c>
      <c r="AK80" s="157">
        <f t="shared" si="154"/>
        <v>45</v>
      </c>
      <c r="AL80" s="157">
        <f t="shared" si="154"/>
        <v>40</v>
      </c>
      <c r="AM80" s="157">
        <f t="shared" si="154"/>
        <v>35</v>
      </c>
      <c r="AN80" s="157">
        <f t="shared" si="154"/>
        <v>30</v>
      </c>
      <c r="AO80" s="157">
        <f t="shared" si="154"/>
        <v>25</v>
      </c>
      <c r="AP80" s="204">
        <f t="shared" si="154"/>
        <v>20</v>
      </c>
      <c r="AQ80" s="122"/>
      <c r="AR80" s="157">
        <f t="shared" ref="AR80:BC80" si="155">SUM(AR65:AR79)</f>
        <v>15</v>
      </c>
      <c r="AS80" s="157">
        <f t="shared" si="155"/>
        <v>10</v>
      </c>
      <c r="AT80" s="157">
        <f t="shared" si="155"/>
        <v>5</v>
      </c>
      <c r="AU80" s="157">
        <f t="shared" si="155"/>
        <v>0</v>
      </c>
      <c r="AV80" s="157">
        <f t="shared" si="155"/>
        <v>-5</v>
      </c>
      <c r="AW80" s="157">
        <f t="shared" si="155"/>
        <v>-10</v>
      </c>
      <c r="AX80" s="157">
        <f t="shared" si="155"/>
        <v>-15</v>
      </c>
      <c r="AY80" s="157">
        <f t="shared" si="155"/>
        <v>-20</v>
      </c>
      <c r="AZ80" s="157">
        <f t="shared" si="155"/>
        <v>-25</v>
      </c>
      <c r="BA80" s="157">
        <f t="shared" si="155"/>
        <v>-30</v>
      </c>
      <c r="BB80" s="157">
        <f t="shared" si="155"/>
        <v>-35</v>
      </c>
      <c r="BC80" s="204">
        <f t="shared" si="155"/>
        <v>-40</v>
      </c>
      <c r="BD80" s="122"/>
      <c r="BE80" s="157">
        <f t="shared" ref="BE80:BP80" si="156">SUM(BE65:BE79)</f>
        <v>-45</v>
      </c>
      <c r="BF80" s="157">
        <f t="shared" si="156"/>
        <v>-50</v>
      </c>
      <c r="BG80" s="157">
        <f t="shared" si="156"/>
        <v>-55</v>
      </c>
      <c r="BH80" s="157">
        <f t="shared" si="156"/>
        <v>-60</v>
      </c>
      <c r="BI80" s="157">
        <f t="shared" si="156"/>
        <v>-65</v>
      </c>
      <c r="BJ80" s="157">
        <f t="shared" si="156"/>
        <v>-70</v>
      </c>
      <c r="BK80" s="157">
        <f t="shared" si="156"/>
        <v>-75</v>
      </c>
      <c r="BL80" s="157">
        <f t="shared" si="156"/>
        <v>-80</v>
      </c>
      <c r="BM80" s="157">
        <f t="shared" si="156"/>
        <v>-85</v>
      </c>
      <c r="BN80" s="157">
        <f t="shared" si="156"/>
        <v>-90</v>
      </c>
      <c r="BO80" s="157">
        <f t="shared" si="156"/>
        <v>-95</v>
      </c>
      <c r="BP80" s="204">
        <f t="shared" si="156"/>
        <v>-100</v>
      </c>
      <c r="BQ80" s="288" t="str">
        <f t="shared" si="149"/>
        <v>TOTAL</v>
      </c>
    </row>
  </sheetData>
  <sheetProtection algorithmName="SHA-512" hashValue="fMevfTDma3zC8vaMBb7PPYtKsVi0bCFOGjvaXD3qzGerTUoBoG3WsH0gbNyJPyneHp4P8e9AfAKQb0x+18NeaQ==" saltValue="dxQMO7nxQZglGilBrLFolg==" spinCount="100000" sheet="1" scenarios="1" formatColumns="0" formatRows="0"/>
  <mergeCells count="5">
    <mergeCell ref="N8:O8"/>
    <mergeCell ref="P8:Q8"/>
    <mergeCell ref="R8:S8"/>
    <mergeCell ref="T8:U8"/>
    <mergeCell ref="V8:W8"/>
  </mergeCells>
  <conditionalFormatting sqref="D30:BQ43 D29 Q29:BQ29">
    <cfRule type="expression" dxfId="126" priority="25">
      <formula>$C29=$C$27</formula>
    </cfRule>
  </conditionalFormatting>
  <conditionalFormatting sqref="BD26:BQ80">
    <cfRule type="expression" dxfId="125" priority="130">
      <formula>$T$7&lt;5</formula>
    </cfRule>
  </conditionalFormatting>
  <conditionalFormatting sqref="W20:W24">
    <cfRule type="expression" dxfId="124" priority="24">
      <formula>$T$7&lt;5</formula>
    </cfRule>
  </conditionalFormatting>
  <conditionalFormatting sqref="D15:E24">
    <cfRule type="expression" dxfId="123" priority="6">
      <formula>$C34=$C$27</formula>
    </cfRule>
    <cfRule type="expression" dxfId="122" priority="143">
      <formula>+$C34=$U$7</formula>
    </cfRule>
  </conditionalFormatting>
  <conditionalFormatting sqref="AQ26:BC80">
    <cfRule type="expression" dxfId="121" priority="4">
      <formula>$T$7&lt;4</formula>
    </cfRule>
  </conditionalFormatting>
  <conditionalFormatting sqref="D10:E14">
    <cfRule type="expression" dxfId="120" priority="2">
      <formula>$C29=$C$27</formula>
    </cfRule>
    <cfRule type="expression" dxfId="119" priority="3">
      <formula>+$C29=$U$7</formula>
    </cfRule>
  </conditionalFormatting>
  <conditionalFormatting sqref="E29:P29">
    <cfRule type="expression" dxfId="118" priority="1">
      <formula>$C29=$C$27</formula>
    </cfRule>
  </conditionalFormatting>
  <dataValidations count="6">
    <dataValidation type="list" allowBlank="1" showInputMessage="1" showErrorMessage="1" sqref="B7" xr:uid="{00000000-0002-0000-1700-000000000000}">
      <formula1>ModelOperacions</formula1>
    </dataValidation>
    <dataValidation type="list" allowBlank="1" showInputMessage="1" showErrorMessage="1" sqref="C10:C24" xr:uid="{00000000-0002-0000-1700-000001000000}">
      <formula1>BensServeis</formula1>
    </dataValidation>
    <dataValidation type="list" allowBlank="1" showInputMessage="1" showErrorMessage="1" sqref="C7" xr:uid="{00000000-0002-0000-1700-000002000000}">
      <formula1>NBensServies</formula1>
    </dataValidation>
    <dataValidation type="list" allowBlank="1" showInputMessage="1" showErrorMessage="1" sqref="K20:K24 L10:L19" xr:uid="{00000000-0002-0000-1700-000003000000}">
      <formula1>Cobraments</formula1>
    </dataValidation>
    <dataValidation type="list" allowBlank="1" showInputMessage="1" showErrorMessage="1" sqref="J20:J24 K10:K19" xr:uid="{00000000-0002-0000-1700-000004000000}">
      <formula1>Pagaments</formula1>
    </dataValidation>
    <dataValidation type="list" allowBlank="1" showInputMessage="1" showErrorMessage="1" sqref="I10:I24 J10:J19" xr:uid="{00000000-0002-0000-1700-000005000000}">
      <formula1>IVASeleccionat</formula1>
    </dataValidation>
  </dataValidations>
  <pageMargins left="0.25" right="0.25" top="0.75" bottom="0.75" header="0.3" footer="0.3"/>
  <pageSetup paperSize="9" scale="52" orientation="landscape" r:id="rId1"/>
  <headerFooter>
    <oddFooter>&amp;L&amp;"-,Negrita"&amp;9Promotor &amp;"-,Normal"a &amp;"-,Negrita"Nom del projecte &amp;"-,Normal"a &amp;"-,Negrita"Email: &amp;"-,Normal"a &amp;"-,Negrita"Telèfon &amp;"-,Normal"a</oddFooter>
  </headerFooter>
  <rowBreaks count="1" manualBreakCount="1">
    <brk id="44" max="16383" man="1"/>
  </rowBreaks>
  <colBreaks count="1" manualBreakCount="1">
    <brk id="35" max="1048575" man="1"/>
  </colBreaks>
  <ignoredErrors>
    <ignoredError sqref="B15:B24" unlockedFormula="1"/>
  </ignoredErrors>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0">
    <tabColor rgb="FFFFC000"/>
  </sheetPr>
  <dimension ref="A1:BL130"/>
  <sheetViews>
    <sheetView showGridLines="0" workbookViewId="0">
      <pane ySplit="4" topLeftCell="A65" activePane="bottomLeft" state="frozen"/>
      <selection activeCell="N98" sqref="N98"/>
      <selection pane="bottomLeft" activeCell="C72" sqref="C72"/>
    </sheetView>
  </sheetViews>
  <sheetFormatPr defaultColWidth="11.44140625" defaultRowHeight="13.8"/>
  <cols>
    <col min="1" max="1" width="1.44140625" style="129" customWidth="1"/>
    <col min="2" max="2" width="20" style="122" bestFit="1" customWidth="1"/>
    <col min="3" max="3" width="7.5546875" style="124" bestFit="1" customWidth="1"/>
    <col min="4" max="17" width="9.88671875" style="122" bestFit="1" customWidth="1"/>
    <col min="18" max="63" width="8.88671875" style="122" bestFit="1" customWidth="1"/>
    <col min="64" max="16384" width="11.44140625" style="122"/>
  </cols>
  <sheetData>
    <row r="1" spans="2:64" s="129" customFormat="1">
      <c r="C1" s="124"/>
    </row>
    <row r="2" spans="2:64" s="129" customFormat="1" collapsed="1">
      <c r="C2" s="124"/>
    </row>
    <row r="3" spans="2:64" s="129" customFormat="1">
      <c r="C3" s="124"/>
    </row>
    <row r="4" spans="2:64" s="129" customFormat="1">
      <c r="C4" s="124"/>
    </row>
    <row r="5" spans="2:64" s="129" customFormat="1">
      <c r="C5" s="124"/>
    </row>
    <row r="6" spans="2:64" s="129" customFormat="1">
      <c r="B6" s="199" t="s">
        <v>213</v>
      </c>
      <c r="C6" s="150"/>
      <c r="D6" s="558" t="str">
        <f>+IF(Home!$C$5=NT!$A$2,MI!$B$125,IF(Home!$C$5=NT!$A$3,MI!$C$125,IF(Home!$C$5=NT!$A$4,MI!$D$125,)))</f>
        <v>INICIALS</v>
      </c>
      <c r="E6" s="155">
        <f>+CVM!J7</f>
        <v>40909</v>
      </c>
      <c r="F6" s="155">
        <f>EDATE(E6,1)</f>
        <v>40940</v>
      </c>
      <c r="G6" s="155">
        <f>EDATE(F6,1)</f>
        <v>40969</v>
      </c>
      <c r="H6" s="155">
        <f t="shared" ref="H6:P6" si="0">EDATE(G6,1)</f>
        <v>41000</v>
      </c>
      <c r="I6" s="155">
        <f t="shared" si="0"/>
        <v>41030</v>
      </c>
      <c r="J6" s="155">
        <f t="shared" si="0"/>
        <v>41061</v>
      </c>
      <c r="K6" s="155">
        <f t="shared" si="0"/>
        <v>41091</v>
      </c>
      <c r="L6" s="155">
        <f t="shared" si="0"/>
        <v>41122</v>
      </c>
      <c r="M6" s="155">
        <f t="shared" si="0"/>
        <v>41153</v>
      </c>
      <c r="N6" s="155">
        <f t="shared" si="0"/>
        <v>41183</v>
      </c>
      <c r="O6" s="155">
        <f t="shared" si="0"/>
        <v>41214</v>
      </c>
      <c r="P6" s="155">
        <f t="shared" si="0"/>
        <v>41244</v>
      </c>
      <c r="Q6" s="155">
        <f t="shared" ref="Q6:BL6" si="1">EDATE(P6,1)</f>
        <v>41275</v>
      </c>
      <c r="R6" s="155">
        <f t="shared" si="1"/>
        <v>41306</v>
      </c>
      <c r="S6" s="155">
        <f t="shared" si="1"/>
        <v>41334</v>
      </c>
      <c r="T6" s="155">
        <f t="shared" si="1"/>
        <v>41365</v>
      </c>
      <c r="U6" s="155">
        <f t="shared" si="1"/>
        <v>41395</v>
      </c>
      <c r="V6" s="155">
        <f t="shared" si="1"/>
        <v>41426</v>
      </c>
      <c r="W6" s="155">
        <f t="shared" si="1"/>
        <v>41456</v>
      </c>
      <c r="X6" s="155">
        <f t="shared" si="1"/>
        <v>41487</v>
      </c>
      <c r="Y6" s="155">
        <f t="shared" si="1"/>
        <v>41518</v>
      </c>
      <c r="Z6" s="155">
        <f t="shared" si="1"/>
        <v>41548</v>
      </c>
      <c r="AA6" s="155">
        <f t="shared" si="1"/>
        <v>41579</v>
      </c>
      <c r="AB6" s="155">
        <f t="shared" si="1"/>
        <v>41609</v>
      </c>
      <c r="AC6" s="155">
        <f t="shared" si="1"/>
        <v>41640</v>
      </c>
      <c r="AD6" s="155">
        <f t="shared" si="1"/>
        <v>41671</v>
      </c>
      <c r="AE6" s="155">
        <f t="shared" si="1"/>
        <v>41699</v>
      </c>
      <c r="AF6" s="155">
        <f t="shared" si="1"/>
        <v>41730</v>
      </c>
      <c r="AG6" s="155">
        <f t="shared" si="1"/>
        <v>41760</v>
      </c>
      <c r="AH6" s="155">
        <f t="shared" si="1"/>
        <v>41791</v>
      </c>
      <c r="AI6" s="155">
        <f t="shared" si="1"/>
        <v>41821</v>
      </c>
      <c r="AJ6" s="155">
        <f t="shared" si="1"/>
        <v>41852</v>
      </c>
      <c r="AK6" s="155">
        <f t="shared" si="1"/>
        <v>41883</v>
      </c>
      <c r="AL6" s="155">
        <f t="shared" si="1"/>
        <v>41913</v>
      </c>
      <c r="AM6" s="155">
        <f t="shared" si="1"/>
        <v>41944</v>
      </c>
      <c r="AN6" s="155">
        <f t="shared" si="1"/>
        <v>41974</v>
      </c>
      <c r="AO6" s="155">
        <f t="shared" si="1"/>
        <v>42005</v>
      </c>
      <c r="AP6" s="155">
        <f t="shared" si="1"/>
        <v>42036</v>
      </c>
      <c r="AQ6" s="155">
        <f t="shared" si="1"/>
        <v>42064</v>
      </c>
      <c r="AR6" s="155">
        <f t="shared" si="1"/>
        <v>42095</v>
      </c>
      <c r="AS6" s="155">
        <f t="shared" si="1"/>
        <v>42125</v>
      </c>
      <c r="AT6" s="155">
        <f t="shared" si="1"/>
        <v>42156</v>
      </c>
      <c r="AU6" s="155">
        <f t="shared" si="1"/>
        <v>42186</v>
      </c>
      <c r="AV6" s="155">
        <f t="shared" si="1"/>
        <v>42217</v>
      </c>
      <c r="AW6" s="155">
        <f t="shared" si="1"/>
        <v>42248</v>
      </c>
      <c r="AX6" s="155">
        <f t="shared" si="1"/>
        <v>42278</v>
      </c>
      <c r="AY6" s="155">
        <f t="shared" si="1"/>
        <v>42309</v>
      </c>
      <c r="AZ6" s="155">
        <f t="shared" si="1"/>
        <v>42339</v>
      </c>
      <c r="BA6" s="155">
        <f t="shared" si="1"/>
        <v>42370</v>
      </c>
      <c r="BB6" s="155">
        <f t="shared" si="1"/>
        <v>42401</v>
      </c>
      <c r="BC6" s="155">
        <f t="shared" si="1"/>
        <v>42430</v>
      </c>
      <c r="BD6" s="155">
        <f t="shared" si="1"/>
        <v>42461</v>
      </c>
      <c r="BE6" s="155">
        <f t="shared" si="1"/>
        <v>42491</v>
      </c>
      <c r="BF6" s="155">
        <f t="shared" si="1"/>
        <v>42522</v>
      </c>
      <c r="BG6" s="155">
        <f t="shared" si="1"/>
        <v>42552</v>
      </c>
      <c r="BH6" s="155">
        <f t="shared" si="1"/>
        <v>42583</v>
      </c>
      <c r="BI6" s="155">
        <f t="shared" si="1"/>
        <v>42614</v>
      </c>
      <c r="BJ6" s="155">
        <f t="shared" si="1"/>
        <v>42644</v>
      </c>
      <c r="BK6" s="155">
        <f t="shared" si="1"/>
        <v>42675</v>
      </c>
      <c r="BL6" s="155">
        <f t="shared" si="1"/>
        <v>42705</v>
      </c>
    </row>
    <row r="7" spans="2:64">
      <c r="B7" s="162" t="str">
        <f>+OP!B10</f>
        <v>Envasos reutilitzables</v>
      </c>
      <c r="C7" s="133"/>
      <c r="D7" s="622">
        <f>+CVA!AK8+CVM!AK8</f>
        <v>2000</v>
      </c>
      <c r="E7" s="622">
        <f>+CVM!AL8+CVA!AL8</f>
        <v>0</v>
      </c>
      <c r="F7" s="622">
        <f>+CVM!AM8+CVA!AM8</f>
        <v>0</v>
      </c>
      <c r="G7" s="622">
        <f>+CVM!AN8+CVA!AN8</f>
        <v>0</v>
      </c>
      <c r="H7" s="622">
        <f>+CVM!AO8+CVA!AO8</f>
        <v>800</v>
      </c>
      <c r="I7" s="622">
        <f>+CVM!AP8+CVA!AP8</f>
        <v>0</v>
      </c>
      <c r="J7" s="622">
        <f>+CVM!AQ8+CVA!AQ8</f>
        <v>0</v>
      </c>
      <c r="K7" s="622">
        <f>+CVM!AR8+CVA!AR8</f>
        <v>800</v>
      </c>
      <c r="L7" s="622">
        <f>+CVM!AS8+CVA!AS8</f>
        <v>0</v>
      </c>
      <c r="M7" s="622">
        <f>+CVM!AT8+CVA!AT8</f>
        <v>0</v>
      </c>
      <c r="N7" s="158">
        <f>+CVM!AU8+CVA!AU8</f>
        <v>800</v>
      </c>
      <c r="O7" s="158">
        <f>+CVM!AV8+CVA!AV8</f>
        <v>0</v>
      </c>
      <c r="P7" s="158">
        <f>+CVM!AW8+CVA!AW8</f>
        <v>0</v>
      </c>
      <c r="Q7" s="158">
        <f>+CVM!AL26+CVA!AL26</f>
        <v>0</v>
      </c>
      <c r="R7" s="158">
        <f>+CVM!AM26+CVA!AM26</f>
        <v>0</v>
      </c>
      <c r="S7" s="158">
        <f>+CVM!AN26+CVA!AN26</f>
        <v>0</v>
      </c>
      <c r="T7" s="158">
        <f>+CVM!AO26+CVA!AO26</f>
        <v>0</v>
      </c>
      <c r="U7" s="158">
        <f>+CVM!AP26+CVA!AP26</f>
        <v>0</v>
      </c>
      <c r="V7" s="158">
        <f>+CVM!AQ26+CVA!AQ26</f>
        <v>0</v>
      </c>
      <c r="W7" s="158">
        <f>+CVM!AR26+CVA!AR26</f>
        <v>0</v>
      </c>
      <c r="X7" s="158">
        <f>+CVM!AS26+CVA!AS26</f>
        <v>0</v>
      </c>
      <c r="Y7" s="158">
        <f>+CVM!AT26+CVA!AT26</f>
        <v>0</v>
      </c>
      <c r="Z7" s="158">
        <f>+CVM!AU26+CVA!AU26</f>
        <v>0</v>
      </c>
      <c r="AA7" s="158">
        <f>+CVM!AV26+CVA!AV26</f>
        <v>0</v>
      </c>
      <c r="AB7" s="158">
        <f>+CVM!AW26+CVA!AW26</f>
        <v>0</v>
      </c>
      <c r="AC7" s="158">
        <f>+CVM!AL44+CVA!AL44</f>
        <v>0</v>
      </c>
      <c r="AD7" s="158">
        <f>+CVM!AM44+CVA!AM44</f>
        <v>0</v>
      </c>
      <c r="AE7" s="158">
        <f>+CVM!AN44+CVA!AN44</f>
        <v>0</v>
      </c>
      <c r="AF7" s="158">
        <f>+CVM!AO44+CVA!AO44</f>
        <v>0</v>
      </c>
      <c r="AG7" s="158">
        <f>+CVM!AP44+CVA!AP44</f>
        <v>0</v>
      </c>
      <c r="AH7" s="158">
        <f>+CVM!AQ44+CVA!AQ44</f>
        <v>0</v>
      </c>
      <c r="AI7" s="158">
        <f>+CVM!AR44+CVA!AR44</f>
        <v>0</v>
      </c>
      <c r="AJ7" s="158">
        <f>+CVM!AS44+CVA!AS44</f>
        <v>0</v>
      </c>
      <c r="AK7" s="158">
        <f>+CVM!AT44+CVA!AT44</f>
        <v>0</v>
      </c>
      <c r="AL7" s="158">
        <f>+CVM!AU44+CVA!AU44</f>
        <v>0</v>
      </c>
      <c r="AM7" s="158">
        <f>+CVM!AV44+CVA!AV44</f>
        <v>0</v>
      </c>
      <c r="AN7" s="158">
        <f>+CVM!AW44+CVA!AW44</f>
        <v>0</v>
      </c>
      <c r="AO7" s="158">
        <f>+CVM!AL62+CVA!AL62</f>
        <v>0</v>
      </c>
      <c r="AP7" s="158">
        <f>+CVM!AM62+CVA!AM62</f>
        <v>0</v>
      </c>
      <c r="AQ7" s="158">
        <f>+CVM!AN62+CVA!AN62</f>
        <v>0</v>
      </c>
      <c r="AR7" s="158">
        <f>+CVM!AO62+CVA!AO62</f>
        <v>0</v>
      </c>
      <c r="AS7" s="158">
        <f>+CVM!AP62+CVA!AP62</f>
        <v>0</v>
      </c>
      <c r="AT7" s="158">
        <f>+CVM!AQ62+CVA!AQ62</f>
        <v>0</v>
      </c>
      <c r="AU7" s="158">
        <f>+CVM!AR62+CVA!AR62</f>
        <v>0</v>
      </c>
      <c r="AV7" s="158">
        <f>+CVM!AS62+CVA!AS62</f>
        <v>0</v>
      </c>
      <c r="AW7" s="158">
        <f>+CVM!AT62+CVA!AT62</f>
        <v>0</v>
      </c>
      <c r="AX7" s="158">
        <f>+CVM!AU62+CVA!AU62</f>
        <v>0</v>
      </c>
      <c r="AY7" s="158">
        <f>+CVM!AV62+CVA!AV62</f>
        <v>0</v>
      </c>
      <c r="AZ7" s="158">
        <f>+CVM!AW62+CVA!AW62</f>
        <v>0</v>
      </c>
      <c r="BA7" s="158">
        <f>+CVM!AL80+CVA!AL80</f>
        <v>0</v>
      </c>
      <c r="BB7" s="158">
        <f>+CVM!AM80+CVA!AM80</f>
        <v>0</v>
      </c>
      <c r="BC7" s="158">
        <f>+CVM!AN80+CVA!AN80</f>
        <v>0</v>
      </c>
      <c r="BD7" s="158">
        <f>+CVM!AO80+CVA!AO80</f>
        <v>0</v>
      </c>
      <c r="BE7" s="158">
        <f>+CVM!AP80+CVA!AP80</f>
        <v>0</v>
      </c>
      <c r="BF7" s="158">
        <f>+CVM!AQ80+CVA!AQ80</f>
        <v>0</v>
      </c>
      <c r="BG7" s="158">
        <f>+CVM!AR80+CVA!AR80</f>
        <v>0</v>
      </c>
      <c r="BH7" s="158">
        <f>+CVM!AS80+CVA!AS80</f>
        <v>0</v>
      </c>
      <c r="BI7" s="158">
        <f>+CVM!AT80+CVA!AT80</f>
        <v>0</v>
      </c>
      <c r="BJ7" s="158">
        <f>+CVM!AU80+CVA!AU80</f>
        <v>0</v>
      </c>
      <c r="BK7" s="158">
        <f>+CVM!AV80+CVA!AV80</f>
        <v>0</v>
      </c>
      <c r="BL7" s="158">
        <f>+CVM!AW80+CVA!AW80</f>
        <v>0</v>
      </c>
    </row>
    <row r="8" spans="2:64">
      <c r="B8" s="162" t="str">
        <f>+OP!B11</f>
        <v>Vendes per entregues</v>
      </c>
      <c r="C8" s="133"/>
      <c r="D8" s="622">
        <f>+CVA!AK9+CVM!AK9</f>
        <v>0</v>
      </c>
      <c r="E8" s="158">
        <f>+CVM!AL9+CVA!AL9</f>
        <v>0</v>
      </c>
      <c r="F8" s="158">
        <f>+CVM!AM9+CVA!AM9</f>
        <v>0</v>
      </c>
      <c r="G8" s="158">
        <f>+CVM!AN9+CVA!AN9</f>
        <v>0</v>
      </c>
      <c r="H8" s="158">
        <f>+CVM!AO9+CVA!AO9</f>
        <v>0</v>
      </c>
      <c r="I8" s="158">
        <f>+CVM!AP9+CVA!AP9</f>
        <v>0</v>
      </c>
      <c r="J8" s="158">
        <f>+CVM!AQ9+CVA!AQ9</f>
        <v>0</v>
      </c>
      <c r="K8" s="158">
        <f>+CVM!AR9+CVA!AR9</f>
        <v>0</v>
      </c>
      <c r="L8" s="158">
        <f>+CVM!AS9+CVA!AS9</f>
        <v>0</v>
      </c>
      <c r="M8" s="158">
        <f>+CVM!AT9+CVA!AT9</f>
        <v>0</v>
      </c>
      <c r="N8" s="158">
        <f>+CVM!AU9+CVA!AU9</f>
        <v>0</v>
      </c>
      <c r="O8" s="158">
        <f>+CVM!AV9+CVA!AV9</f>
        <v>0</v>
      </c>
      <c r="P8" s="158">
        <f>+CVM!AW9+CVA!AW9</f>
        <v>0</v>
      </c>
      <c r="Q8" s="158">
        <f>+CVM!AL27+CVA!AL27</f>
        <v>0</v>
      </c>
      <c r="R8" s="158">
        <f>+CVM!AM27+CVA!AM27</f>
        <v>0</v>
      </c>
      <c r="S8" s="158">
        <f>+CVM!AN27+CVA!AN27</f>
        <v>0</v>
      </c>
      <c r="T8" s="158">
        <f>+CVM!AO27+CVA!AO27</f>
        <v>0</v>
      </c>
      <c r="U8" s="158">
        <f>+CVM!AP27+CVA!AP27</f>
        <v>0</v>
      </c>
      <c r="V8" s="158">
        <f>+CVM!AQ27+CVA!AQ27</f>
        <v>0</v>
      </c>
      <c r="W8" s="158">
        <f>+CVM!AR27+CVA!AR27</f>
        <v>0</v>
      </c>
      <c r="X8" s="158">
        <f>+CVM!AS27+CVA!AS27</f>
        <v>0</v>
      </c>
      <c r="Y8" s="158">
        <f>+CVM!AT27+CVA!AT27</f>
        <v>0</v>
      </c>
      <c r="Z8" s="158">
        <f>+CVM!AU27+CVA!AU27</f>
        <v>0</v>
      </c>
      <c r="AA8" s="158">
        <f>+CVM!AV27+CVA!AV27</f>
        <v>0</v>
      </c>
      <c r="AB8" s="158">
        <f>+CVM!AW27+CVA!AW27</f>
        <v>0</v>
      </c>
      <c r="AC8" s="158">
        <f>+CVM!AL45+CVA!AL45</f>
        <v>0</v>
      </c>
      <c r="AD8" s="158">
        <f>+CVM!AM45+CVA!AM45</f>
        <v>0</v>
      </c>
      <c r="AE8" s="158">
        <f>+CVM!AN45+CVA!AN45</f>
        <v>0</v>
      </c>
      <c r="AF8" s="158">
        <f>+CVM!AO45+CVA!AO45</f>
        <v>0</v>
      </c>
      <c r="AG8" s="158">
        <f>+CVM!AP45+CVA!AP45</f>
        <v>0</v>
      </c>
      <c r="AH8" s="158">
        <f>+CVM!AQ45+CVA!AQ45</f>
        <v>0</v>
      </c>
      <c r="AI8" s="158">
        <f>+CVM!AR45+CVA!AR45</f>
        <v>0</v>
      </c>
      <c r="AJ8" s="158">
        <f>+CVM!AS45+CVA!AS45</f>
        <v>0</v>
      </c>
      <c r="AK8" s="158">
        <f>+CVM!AT45+CVA!AT45</f>
        <v>0</v>
      </c>
      <c r="AL8" s="158">
        <f>+CVM!AU45+CVA!AU45</f>
        <v>0</v>
      </c>
      <c r="AM8" s="158">
        <f>+CVM!AV45+CVA!AV45</f>
        <v>0</v>
      </c>
      <c r="AN8" s="158">
        <f>+CVM!AW45+CVA!AW45</f>
        <v>0</v>
      </c>
      <c r="AO8" s="158">
        <f>+CVM!AL63+CVA!AL63</f>
        <v>0</v>
      </c>
      <c r="AP8" s="158">
        <f>+CVM!AM63+CVA!AM63</f>
        <v>0</v>
      </c>
      <c r="AQ8" s="158">
        <f>+CVM!AN63+CVA!AN63</f>
        <v>0</v>
      </c>
      <c r="AR8" s="158">
        <f>+CVM!AO63+CVA!AO63</f>
        <v>0</v>
      </c>
      <c r="AS8" s="158">
        <f>+CVM!AP63+CVA!AP63</f>
        <v>0</v>
      </c>
      <c r="AT8" s="158">
        <f>+CVM!AQ63+CVA!AQ63</f>
        <v>0</v>
      </c>
      <c r="AU8" s="158">
        <f>+CVM!AR63+CVA!AR63</f>
        <v>0</v>
      </c>
      <c r="AV8" s="158">
        <f>+CVM!AS63+CVA!AS63</f>
        <v>0</v>
      </c>
      <c r="AW8" s="158">
        <f>+CVM!AT63+CVA!AT63</f>
        <v>0</v>
      </c>
      <c r="AX8" s="158">
        <f>+CVM!AU63+CVA!AU63</f>
        <v>0</v>
      </c>
      <c r="AY8" s="158">
        <f>+CVM!AV63+CVA!AV63</f>
        <v>0</v>
      </c>
      <c r="AZ8" s="158">
        <f>+CVM!AW63+CVA!AW63</f>
        <v>0</v>
      </c>
      <c r="BA8" s="158">
        <f>+CVM!AL81+CVA!AL81</f>
        <v>0</v>
      </c>
      <c r="BB8" s="158">
        <f>+CVM!AM81+CVA!AM81</f>
        <v>0</v>
      </c>
      <c r="BC8" s="158">
        <f>+CVM!AN81+CVA!AN81</f>
        <v>0</v>
      </c>
      <c r="BD8" s="158">
        <f>+CVM!AO81+CVA!AO81</f>
        <v>0</v>
      </c>
      <c r="BE8" s="158">
        <f>+CVM!AP81+CVA!AP81</f>
        <v>0</v>
      </c>
      <c r="BF8" s="158">
        <f>+CVM!AQ81+CVA!AQ81</f>
        <v>0</v>
      </c>
      <c r="BG8" s="158">
        <f>+CVM!AR81+CVA!AR81</f>
        <v>0</v>
      </c>
      <c r="BH8" s="158">
        <f>+CVM!AS81+CVA!AS81</f>
        <v>0</v>
      </c>
      <c r="BI8" s="158">
        <f>+CVM!AT81+CVA!AT81</f>
        <v>0</v>
      </c>
      <c r="BJ8" s="158">
        <f>+CVM!AU81+CVA!AU81</f>
        <v>0</v>
      </c>
      <c r="BK8" s="158">
        <f>+CVM!AV81+CVA!AV81</f>
        <v>0</v>
      </c>
      <c r="BL8" s="158">
        <f>+CVM!AW81+CVA!AW81</f>
        <v>0</v>
      </c>
    </row>
    <row r="9" spans="2:64">
      <c r="B9" s="162" t="str">
        <f>+OP!B12</f>
        <v>Anuncis locals</v>
      </c>
      <c r="C9" s="133"/>
      <c r="D9" s="622">
        <f>+CVA!AK10+CVM!AK10</f>
        <v>0</v>
      </c>
      <c r="E9" s="158">
        <f>+CVM!AL10+CVA!AL10</f>
        <v>0</v>
      </c>
      <c r="F9" s="158">
        <f>+CVM!AM10+CVA!AM10</f>
        <v>0</v>
      </c>
      <c r="G9" s="158">
        <f>+CVM!AN10+CVA!AN10</f>
        <v>0</v>
      </c>
      <c r="H9" s="158">
        <f>+CVM!AO10+CVA!AO10</f>
        <v>0</v>
      </c>
      <c r="I9" s="158">
        <f>+CVM!AP10+CVA!AP10</f>
        <v>0</v>
      </c>
      <c r="J9" s="158">
        <f>+CVM!AQ10+CVA!AQ10</f>
        <v>0</v>
      </c>
      <c r="K9" s="158">
        <f>+CVM!AR10+CVA!AR10</f>
        <v>0</v>
      </c>
      <c r="L9" s="158">
        <f>+CVM!AS10+CVA!AS10</f>
        <v>0</v>
      </c>
      <c r="M9" s="158">
        <f>+CVM!AT10+CVA!AT10</f>
        <v>0</v>
      </c>
      <c r="N9" s="158">
        <f>+CVM!AU10+CVA!AU10</f>
        <v>0</v>
      </c>
      <c r="O9" s="158">
        <f>+CVM!AV10+CVA!AV10</f>
        <v>0</v>
      </c>
      <c r="P9" s="158">
        <f>+CVM!AW10+CVA!AW10</f>
        <v>0</v>
      </c>
      <c r="Q9" s="158">
        <f>+CVM!AL28+CVA!AL28</f>
        <v>0</v>
      </c>
      <c r="R9" s="158">
        <f>+CVM!AM28+CVA!AM28</f>
        <v>0</v>
      </c>
      <c r="S9" s="158">
        <f>+CVM!AN28+CVA!AN28</f>
        <v>0</v>
      </c>
      <c r="T9" s="158">
        <f>+CVM!AO28+CVA!AO28</f>
        <v>0</v>
      </c>
      <c r="U9" s="158">
        <f>+CVM!AP28+CVA!AP28</f>
        <v>0</v>
      </c>
      <c r="V9" s="158">
        <f>+CVM!AQ28+CVA!AQ28</f>
        <v>0</v>
      </c>
      <c r="W9" s="158">
        <f>+CVM!AR28+CVA!AR28</f>
        <v>0</v>
      </c>
      <c r="X9" s="158">
        <f>+CVM!AS28+CVA!AS28</f>
        <v>0</v>
      </c>
      <c r="Y9" s="158">
        <f>+CVM!AT28+CVA!AT28</f>
        <v>0</v>
      </c>
      <c r="Z9" s="158">
        <f>+CVM!AU28+CVA!AU28</f>
        <v>0</v>
      </c>
      <c r="AA9" s="158">
        <f>+CVM!AV28+CVA!AV28</f>
        <v>0</v>
      </c>
      <c r="AB9" s="158">
        <f>+CVM!AW28+CVA!AW28</f>
        <v>0</v>
      </c>
      <c r="AC9" s="158">
        <f>+CVM!AL46+CVA!AL46</f>
        <v>0</v>
      </c>
      <c r="AD9" s="158">
        <f>+CVM!AM46+CVA!AM46</f>
        <v>0</v>
      </c>
      <c r="AE9" s="158">
        <f>+CVM!AN46+CVA!AN46</f>
        <v>0</v>
      </c>
      <c r="AF9" s="158">
        <f>+CVM!AO46+CVA!AO46</f>
        <v>0</v>
      </c>
      <c r="AG9" s="158">
        <f>+CVM!AP46+CVA!AP46</f>
        <v>0</v>
      </c>
      <c r="AH9" s="158">
        <f>+CVM!AQ46+CVA!AQ46</f>
        <v>0</v>
      </c>
      <c r="AI9" s="158">
        <f>+CVM!AR46+CVA!AR46</f>
        <v>0</v>
      </c>
      <c r="AJ9" s="158">
        <f>+CVM!AS46+CVA!AS46</f>
        <v>0</v>
      </c>
      <c r="AK9" s="158">
        <f>+CVM!AT46+CVA!AT46</f>
        <v>0</v>
      </c>
      <c r="AL9" s="158">
        <f>+CVM!AU46+CVA!AU46</f>
        <v>0</v>
      </c>
      <c r="AM9" s="158">
        <f>+CVM!AV46+CVA!AV46</f>
        <v>0</v>
      </c>
      <c r="AN9" s="158">
        <f>+CVM!AW46+CVA!AW46</f>
        <v>0</v>
      </c>
      <c r="AO9" s="158">
        <f>+CVM!AL64+CVA!AL64</f>
        <v>0</v>
      </c>
      <c r="AP9" s="158">
        <f>+CVM!AM64+CVA!AM64</f>
        <v>0</v>
      </c>
      <c r="AQ9" s="158">
        <f>+CVM!AN64+CVA!AN64</f>
        <v>0</v>
      </c>
      <c r="AR9" s="158">
        <f>+CVM!AO64+CVA!AO64</f>
        <v>0</v>
      </c>
      <c r="AS9" s="158">
        <f>+CVM!AP64+CVA!AP64</f>
        <v>0</v>
      </c>
      <c r="AT9" s="158">
        <f>+CVM!AQ64+CVA!AQ64</f>
        <v>0</v>
      </c>
      <c r="AU9" s="158">
        <f>+CVM!AR64+CVA!AR64</f>
        <v>0</v>
      </c>
      <c r="AV9" s="158">
        <f>+CVM!AS64+CVA!AS64</f>
        <v>0</v>
      </c>
      <c r="AW9" s="158">
        <f>+CVM!AT64+CVA!AT64</f>
        <v>0</v>
      </c>
      <c r="AX9" s="158">
        <f>+CVM!AU64+CVA!AU64</f>
        <v>0</v>
      </c>
      <c r="AY9" s="158">
        <f>+CVM!AV64+CVA!AV64</f>
        <v>0</v>
      </c>
      <c r="AZ9" s="158">
        <f>+CVM!AW64+CVA!AW64</f>
        <v>0</v>
      </c>
      <c r="BA9" s="158">
        <f>+CVM!AL82+CVA!AL82</f>
        <v>0</v>
      </c>
      <c r="BB9" s="158">
        <f>+CVM!AM82+CVA!AM82</f>
        <v>0</v>
      </c>
      <c r="BC9" s="158">
        <f>+CVM!AN82+CVA!AN82</f>
        <v>0</v>
      </c>
      <c r="BD9" s="158">
        <f>+CVM!AO82+CVA!AO82</f>
        <v>0</v>
      </c>
      <c r="BE9" s="158">
        <f>+CVM!AP82+CVA!AP82</f>
        <v>0</v>
      </c>
      <c r="BF9" s="158">
        <f>+CVM!AQ82+CVA!AQ82</f>
        <v>0</v>
      </c>
      <c r="BG9" s="158">
        <f>+CVM!AR82+CVA!AR82</f>
        <v>0</v>
      </c>
      <c r="BH9" s="158">
        <f>+CVM!AS82+CVA!AS82</f>
        <v>0</v>
      </c>
      <c r="BI9" s="158">
        <f>+CVM!AT82+CVA!AT82</f>
        <v>0</v>
      </c>
      <c r="BJ9" s="158">
        <f>+CVM!AU82+CVA!AU82</f>
        <v>0</v>
      </c>
      <c r="BK9" s="158">
        <f>+CVM!AV82+CVA!AV82</f>
        <v>0</v>
      </c>
      <c r="BL9" s="158">
        <f>+CVM!AW82+CVA!AW82</f>
        <v>0</v>
      </c>
    </row>
    <row r="10" spans="2:64">
      <c r="B10" s="162" t="str">
        <f>+OP!B13</f>
        <v>Nom Producte/Servei 4</v>
      </c>
      <c r="C10" s="133"/>
      <c r="D10" s="622">
        <f>+CVA!AK11+CVM!AK11</f>
        <v>0</v>
      </c>
      <c r="E10" s="158">
        <f>+CVM!AL11+CVA!AL11</f>
        <v>0</v>
      </c>
      <c r="F10" s="158">
        <f>+CVM!AM11+CVA!AM11</f>
        <v>0</v>
      </c>
      <c r="G10" s="158">
        <f>+CVM!AN11+CVA!AN11</f>
        <v>0</v>
      </c>
      <c r="H10" s="158">
        <f>+CVM!AO11+CVA!AO11</f>
        <v>0</v>
      </c>
      <c r="I10" s="158">
        <f>+CVM!AP11+CVA!AP11</f>
        <v>0</v>
      </c>
      <c r="J10" s="158">
        <f>+CVM!AQ11+CVA!AQ11</f>
        <v>0</v>
      </c>
      <c r="K10" s="158">
        <f>+CVM!AR11+CVA!AR11</f>
        <v>0</v>
      </c>
      <c r="L10" s="158">
        <f>+CVM!AS11+CVA!AS11</f>
        <v>0</v>
      </c>
      <c r="M10" s="158">
        <f>+CVM!AT11+CVA!AT11</f>
        <v>0</v>
      </c>
      <c r="N10" s="158">
        <f>+CVM!AU11+CVA!AU11</f>
        <v>0</v>
      </c>
      <c r="O10" s="158">
        <f>+CVM!AV11+CVA!AV11</f>
        <v>0</v>
      </c>
      <c r="P10" s="158">
        <f>+CVM!AW11+CVA!AW11</f>
        <v>0</v>
      </c>
      <c r="Q10" s="158">
        <f>+CVM!AL29+CVA!AL29</f>
        <v>0</v>
      </c>
      <c r="R10" s="158">
        <f>+CVM!AM29+CVA!AM29</f>
        <v>0</v>
      </c>
      <c r="S10" s="158">
        <f>+CVM!AN29+CVA!AN29</f>
        <v>0</v>
      </c>
      <c r="T10" s="158">
        <f>+CVM!AO29+CVA!AO29</f>
        <v>0</v>
      </c>
      <c r="U10" s="158">
        <f>+CVM!AP29+CVA!AP29</f>
        <v>0</v>
      </c>
      <c r="V10" s="158">
        <f>+CVM!AQ29+CVA!AQ29</f>
        <v>0</v>
      </c>
      <c r="W10" s="158">
        <f>+CVM!AR29+CVA!AR29</f>
        <v>0</v>
      </c>
      <c r="X10" s="158">
        <f>+CVM!AS29+CVA!AS29</f>
        <v>0</v>
      </c>
      <c r="Y10" s="158">
        <f>+CVM!AT29+CVA!AT29</f>
        <v>0</v>
      </c>
      <c r="Z10" s="158">
        <f>+CVM!AU29+CVA!AU29</f>
        <v>0</v>
      </c>
      <c r="AA10" s="158">
        <f>+CVM!AV29+CVA!AV29</f>
        <v>0</v>
      </c>
      <c r="AB10" s="158">
        <f>+CVM!AW29+CVA!AW29</f>
        <v>0</v>
      </c>
      <c r="AC10" s="158">
        <f>+CVM!AL47+CVA!AL47</f>
        <v>0</v>
      </c>
      <c r="AD10" s="158">
        <f>+CVM!AM47+CVA!AM47</f>
        <v>0</v>
      </c>
      <c r="AE10" s="158">
        <f>+CVM!AN47+CVA!AN47</f>
        <v>0</v>
      </c>
      <c r="AF10" s="158">
        <f>+CVM!AO47+CVA!AO47</f>
        <v>0</v>
      </c>
      <c r="AG10" s="158">
        <f>+CVM!AP47+CVA!AP47</f>
        <v>0</v>
      </c>
      <c r="AH10" s="158">
        <f>+CVM!AQ47+CVA!AQ47</f>
        <v>0</v>
      </c>
      <c r="AI10" s="158">
        <f>+CVM!AR47+CVA!AR47</f>
        <v>0</v>
      </c>
      <c r="AJ10" s="158">
        <f>+CVM!AS47+CVA!AS47</f>
        <v>0</v>
      </c>
      <c r="AK10" s="158">
        <f>+CVM!AT47+CVA!AT47</f>
        <v>0</v>
      </c>
      <c r="AL10" s="158">
        <f>+CVM!AU47+CVA!AU47</f>
        <v>0</v>
      </c>
      <c r="AM10" s="158">
        <f>+CVM!AV47+CVA!AV47</f>
        <v>0</v>
      </c>
      <c r="AN10" s="158">
        <f>+CVM!AW47+CVA!AW47</f>
        <v>0</v>
      </c>
      <c r="AO10" s="158">
        <f>+CVM!AL65+CVA!AL65</f>
        <v>0</v>
      </c>
      <c r="AP10" s="158">
        <f>+CVM!AM65+CVA!AM65</f>
        <v>0</v>
      </c>
      <c r="AQ10" s="158">
        <f>+CVM!AN65+CVA!AN65</f>
        <v>0</v>
      </c>
      <c r="AR10" s="158">
        <f>+CVM!AO65+CVA!AO65</f>
        <v>0</v>
      </c>
      <c r="AS10" s="158">
        <f>+CVM!AP65+CVA!AP65</f>
        <v>0</v>
      </c>
      <c r="AT10" s="158">
        <f>+CVM!AQ65+CVA!AQ65</f>
        <v>0</v>
      </c>
      <c r="AU10" s="158">
        <f>+CVM!AR65+CVA!AR65</f>
        <v>0</v>
      </c>
      <c r="AV10" s="158">
        <f>+CVM!AS65+CVA!AS65</f>
        <v>0</v>
      </c>
      <c r="AW10" s="158">
        <f>+CVM!AT65+CVA!AT65</f>
        <v>0</v>
      </c>
      <c r="AX10" s="158">
        <f>+CVM!AU65+CVA!AU65</f>
        <v>0</v>
      </c>
      <c r="AY10" s="158">
        <f>+CVM!AV65+CVA!AV65</f>
        <v>0</v>
      </c>
      <c r="AZ10" s="158">
        <f>+CVM!AW65+CVA!AW65</f>
        <v>0</v>
      </c>
      <c r="BA10" s="158">
        <f>+CVM!AL83+CVA!AL83</f>
        <v>0</v>
      </c>
      <c r="BB10" s="158">
        <f>+CVM!AM83+CVA!AM83</f>
        <v>0</v>
      </c>
      <c r="BC10" s="158">
        <f>+CVM!AN83+CVA!AN83</f>
        <v>0</v>
      </c>
      <c r="BD10" s="158">
        <f>+CVM!AO83+CVA!AO83</f>
        <v>0</v>
      </c>
      <c r="BE10" s="158">
        <f>+CVM!AP83+CVA!AP83</f>
        <v>0</v>
      </c>
      <c r="BF10" s="158">
        <f>+CVM!AQ83+CVA!AQ83</f>
        <v>0</v>
      </c>
      <c r="BG10" s="158">
        <f>+CVM!AR83+CVA!AR83</f>
        <v>0</v>
      </c>
      <c r="BH10" s="158">
        <f>+CVM!AS83+CVA!AS83</f>
        <v>0</v>
      </c>
      <c r="BI10" s="158">
        <f>+CVM!AT83+CVA!AT83</f>
        <v>0</v>
      </c>
      <c r="BJ10" s="158">
        <f>+CVM!AU83+CVA!AU83</f>
        <v>0</v>
      </c>
      <c r="BK10" s="158">
        <f>+CVM!AV83+CVA!AV83</f>
        <v>0</v>
      </c>
      <c r="BL10" s="158">
        <f>+CVM!AW83+CVA!AW83</f>
        <v>0</v>
      </c>
    </row>
    <row r="11" spans="2:64">
      <c r="B11" s="162" t="str">
        <f>+OP!B14</f>
        <v>Nom Producte/Servei 5</v>
      </c>
      <c r="C11" s="133"/>
      <c r="D11" s="622">
        <f>+CVA!AK12+CVM!AK12</f>
        <v>0</v>
      </c>
      <c r="E11" s="158">
        <f>+CVM!AL12+CVA!AL12</f>
        <v>0</v>
      </c>
      <c r="F11" s="158">
        <f>+CVM!AM12+CVA!AM12</f>
        <v>0</v>
      </c>
      <c r="G11" s="158">
        <f>+CVM!AN12+CVA!AN12</f>
        <v>0</v>
      </c>
      <c r="H11" s="158">
        <f>+CVM!AO12+CVA!AO12</f>
        <v>0</v>
      </c>
      <c r="I11" s="158">
        <f>+CVM!AP12+CVA!AP12</f>
        <v>0</v>
      </c>
      <c r="J11" s="158">
        <f>+CVM!AQ12+CVA!AQ12</f>
        <v>0</v>
      </c>
      <c r="K11" s="158">
        <f>+CVM!AR12+CVA!AR12</f>
        <v>0</v>
      </c>
      <c r="L11" s="158">
        <f>+CVM!AS12+CVA!AS12</f>
        <v>0</v>
      </c>
      <c r="M11" s="158">
        <f>+CVM!AT12+CVA!AT12</f>
        <v>0</v>
      </c>
      <c r="N11" s="158">
        <f>+CVM!AU12+CVA!AU12</f>
        <v>0</v>
      </c>
      <c r="O11" s="158">
        <f>+CVM!AV12+CVA!AV12</f>
        <v>0</v>
      </c>
      <c r="P11" s="158">
        <f>+CVM!AW12+CVA!AW12</f>
        <v>0</v>
      </c>
      <c r="Q11" s="158">
        <f>+CVM!AL30+CVA!AL30</f>
        <v>0</v>
      </c>
      <c r="R11" s="158">
        <f>+CVM!AM30+CVA!AM30</f>
        <v>0</v>
      </c>
      <c r="S11" s="158">
        <f>+CVM!AN30+CVA!AN30</f>
        <v>0</v>
      </c>
      <c r="T11" s="158">
        <f>+CVM!AO30+CVA!AO30</f>
        <v>0</v>
      </c>
      <c r="U11" s="158">
        <f>+CVM!AP30+CVA!AP30</f>
        <v>0</v>
      </c>
      <c r="V11" s="158">
        <f>+CVM!AQ30+CVA!AQ30</f>
        <v>0</v>
      </c>
      <c r="W11" s="158">
        <f>+CVM!AR30+CVA!AR30</f>
        <v>0</v>
      </c>
      <c r="X11" s="158">
        <f>+CVM!AS30+CVA!AS30</f>
        <v>0</v>
      </c>
      <c r="Y11" s="158">
        <f>+CVM!AT30+CVA!AT30</f>
        <v>0</v>
      </c>
      <c r="Z11" s="158">
        <f>+CVM!AU30+CVA!AU30</f>
        <v>0</v>
      </c>
      <c r="AA11" s="158">
        <f>+CVM!AV30+CVA!AV30</f>
        <v>0</v>
      </c>
      <c r="AB11" s="158">
        <f>+CVM!AW30+CVA!AW30</f>
        <v>0</v>
      </c>
      <c r="AC11" s="158">
        <f>+CVM!AL48+CVA!AL48</f>
        <v>0</v>
      </c>
      <c r="AD11" s="158">
        <f>+CVM!AM48+CVA!AM48</f>
        <v>0</v>
      </c>
      <c r="AE11" s="158">
        <f>+CVM!AN48+CVA!AN48</f>
        <v>0</v>
      </c>
      <c r="AF11" s="158">
        <f>+CVM!AO48+CVA!AO48</f>
        <v>0</v>
      </c>
      <c r="AG11" s="158">
        <f>+CVM!AP48+CVA!AP48</f>
        <v>0</v>
      </c>
      <c r="AH11" s="158">
        <f>+CVM!AQ48+CVA!AQ48</f>
        <v>0</v>
      </c>
      <c r="AI11" s="158">
        <f>+CVM!AR48+CVA!AR48</f>
        <v>0</v>
      </c>
      <c r="AJ11" s="158">
        <f>+CVM!AS48+CVA!AS48</f>
        <v>0</v>
      </c>
      <c r="AK11" s="158">
        <f>+CVM!AT48+CVA!AT48</f>
        <v>0</v>
      </c>
      <c r="AL11" s="158">
        <f>+CVM!AU48+CVA!AU48</f>
        <v>0</v>
      </c>
      <c r="AM11" s="158">
        <f>+CVM!AV48+CVA!AV48</f>
        <v>0</v>
      </c>
      <c r="AN11" s="158">
        <f>+CVM!AW48+CVA!AW48</f>
        <v>0</v>
      </c>
      <c r="AO11" s="158">
        <f>+CVM!AL66+CVA!AL66</f>
        <v>0</v>
      </c>
      <c r="AP11" s="158">
        <f>+CVM!AM66+CVA!AM66</f>
        <v>0</v>
      </c>
      <c r="AQ11" s="158">
        <f>+CVM!AN66+CVA!AN66</f>
        <v>0</v>
      </c>
      <c r="AR11" s="158">
        <f>+CVM!AO66+CVA!AO66</f>
        <v>0</v>
      </c>
      <c r="AS11" s="158">
        <f>+CVM!AP66+CVA!AP66</f>
        <v>0</v>
      </c>
      <c r="AT11" s="158">
        <f>+CVM!AQ66+CVA!AQ66</f>
        <v>0</v>
      </c>
      <c r="AU11" s="158">
        <f>+CVM!AR66+CVA!AR66</f>
        <v>0</v>
      </c>
      <c r="AV11" s="158">
        <f>+CVM!AS66+CVA!AS66</f>
        <v>0</v>
      </c>
      <c r="AW11" s="158">
        <f>+CVM!AT66+CVA!AT66</f>
        <v>0</v>
      </c>
      <c r="AX11" s="158">
        <f>+CVM!AU66+CVA!AU66</f>
        <v>0</v>
      </c>
      <c r="AY11" s="158">
        <f>+CVM!AV66+CVA!AV66</f>
        <v>0</v>
      </c>
      <c r="AZ11" s="158">
        <f>+CVM!AW66+CVA!AW66</f>
        <v>0</v>
      </c>
      <c r="BA11" s="158">
        <f>+CVM!AL84+CVA!AL84</f>
        <v>0</v>
      </c>
      <c r="BB11" s="158">
        <f>+CVM!AM84+CVA!AM84</f>
        <v>0</v>
      </c>
      <c r="BC11" s="158">
        <f>+CVM!AN84+CVA!AN84</f>
        <v>0</v>
      </c>
      <c r="BD11" s="158">
        <f>+CVM!AO84+CVA!AO84</f>
        <v>0</v>
      </c>
      <c r="BE11" s="158">
        <f>+CVM!AP84+CVA!AP84</f>
        <v>0</v>
      </c>
      <c r="BF11" s="158">
        <f>+CVM!AQ84+CVA!AQ84</f>
        <v>0</v>
      </c>
      <c r="BG11" s="158">
        <f>+CVM!AR84+CVA!AR84</f>
        <v>0</v>
      </c>
      <c r="BH11" s="158">
        <f>+CVM!AS84+CVA!AS84</f>
        <v>0</v>
      </c>
      <c r="BI11" s="158">
        <f>+CVM!AT84+CVA!AT84</f>
        <v>0</v>
      </c>
      <c r="BJ11" s="158">
        <f>+CVM!AU84+CVA!AU84</f>
        <v>0</v>
      </c>
      <c r="BK11" s="158">
        <f>+CVM!AV84+CVA!AV84</f>
        <v>0</v>
      </c>
      <c r="BL11" s="158">
        <f>+CVM!AW84+CVA!AW84</f>
        <v>0</v>
      </c>
    </row>
    <row r="12" spans="2:64">
      <c r="B12" s="162" t="str">
        <f>+OP!B15</f>
        <v>Nom Producte/Servei 6</v>
      </c>
      <c r="C12" s="133"/>
      <c r="D12" s="622">
        <f>+CVA!AK13+CVM!AK13</f>
        <v>0</v>
      </c>
      <c r="E12" s="158">
        <f>+CVM!AL13+CVA!AL13</f>
        <v>0</v>
      </c>
      <c r="F12" s="158">
        <f>+CVM!AM13+CVA!AM13</f>
        <v>0</v>
      </c>
      <c r="G12" s="158">
        <f>+CVM!AN13+CVA!AN13</f>
        <v>0</v>
      </c>
      <c r="H12" s="158">
        <f>+CVM!AO13+CVA!AO13</f>
        <v>0</v>
      </c>
      <c r="I12" s="158">
        <f>+CVM!AP13+CVA!AP13</f>
        <v>0</v>
      </c>
      <c r="J12" s="158">
        <f>+CVM!AQ13+CVA!AQ13</f>
        <v>0</v>
      </c>
      <c r="K12" s="158">
        <f>+CVM!AR13+CVA!AR13</f>
        <v>0</v>
      </c>
      <c r="L12" s="158">
        <f>+CVM!AS13+CVA!AS13</f>
        <v>0</v>
      </c>
      <c r="M12" s="158">
        <f>+CVM!AT13+CVA!AT13</f>
        <v>0</v>
      </c>
      <c r="N12" s="158">
        <f>+CVM!AU13+CVA!AU13</f>
        <v>0</v>
      </c>
      <c r="O12" s="158">
        <f>+CVM!AV13+CVA!AV13</f>
        <v>0</v>
      </c>
      <c r="P12" s="158">
        <f>+CVM!AW13+CVA!AW13</f>
        <v>0</v>
      </c>
      <c r="Q12" s="158">
        <f>+CVM!AL31+CVA!AL31</f>
        <v>0</v>
      </c>
      <c r="R12" s="158">
        <f>+CVM!AM31+CVA!AM31</f>
        <v>0</v>
      </c>
      <c r="S12" s="158">
        <f>+CVM!AN31+CVA!AN31</f>
        <v>0</v>
      </c>
      <c r="T12" s="158">
        <f>+CVM!AO31+CVA!AO31</f>
        <v>0</v>
      </c>
      <c r="U12" s="158">
        <f>+CVM!AP31+CVA!AP31</f>
        <v>0</v>
      </c>
      <c r="V12" s="158">
        <f>+CVM!AQ31+CVA!AQ31</f>
        <v>0</v>
      </c>
      <c r="W12" s="158">
        <f>+CVM!AR31+CVA!AR31</f>
        <v>0</v>
      </c>
      <c r="X12" s="158">
        <f>+CVM!AS31+CVA!AS31</f>
        <v>0</v>
      </c>
      <c r="Y12" s="158">
        <f>+CVM!AT31+CVA!AT31</f>
        <v>0</v>
      </c>
      <c r="Z12" s="158">
        <f>+CVM!AU31+CVA!AU31</f>
        <v>0</v>
      </c>
      <c r="AA12" s="158">
        <f>+CVM!AV31+CVA!AV31</f>
        <v>0</v>
      </c>
      <c r="AB12" s="158">
        <f>+CVM!AW31+CVA!AW31</f>
        <v>0</v>
      </c>
      <c r="AC12" s="158">
        <f>+CVM!AL49+CVA!AL49</f>
        <v>0</v>
      </c>
      <c r="AD12" s="158">
        <f>+CVM!AM49+CVA!AM49</f>
        <v>0</v>
      </c>
      <c r="AE12" s="158">
        <f>+CVM!AN49+CVA!AN49</f>
        <v>0</v>
      </c>
      <c r="AF12" s="158">
        <f>+CVM!AO49+CVA!AO49</f>
        <v>0</v>
      </c>
      <c r="AG12" s="158">
        <f>+CVM!AP49+CVA!AP49</f>
        <v>0</v>
      </c>
      <c r="AH12" s="158">
        <f>+CVM!AQ49+CVA!AQ49</f>
        <v>0</v>
      </c>
      <c r="AI12" s="158">
        <f>+CVM!AR49+CVA!AR49</f>
        <v>0</v>
      </c>
      <c r="AJ12" s="158">
        <f>+CVM!AS49+CVA!AS49</f>
        <v>0</v>
      </c>
      <c r="AK12" s="158">
        <f>+CVM!AT49+CVA!AT49</f>
        <v>0</v>
      </c>
      <c r="AL12" s="158">
        <f>+CVM!AU49+CVA!AU49</f>
        <v>0</v>
      </c>
      <c r="AM12" s="158">
        <f>+CVM!AV49+CVA!AV49</f>
        <v>0</v>
      </c>
      <c r="AN12" s="158">
        <f>+CVM!AW49+CVA!AW49</f>
        <v>0</v>
      </c>
      <c r="AO12" s="158">
        <f>+CVM!AL67+CVA!AL67</f>
        <v>0</v>
      </c>
      <c r="AP12" s="158">
        <f>+CVM!AM67+CVA!AM67</f>
        <v>0</v>
      </c>
      <c r="AQ12" s="158">
        <f>+CVM!AN67+CVA!AN67</f>
        <v>0</v>
      </c>
      <c r="AR12" s="158">
        <f>+CVM!AO67+CVA!AO67</f>
        <v>0</v>
      </c>
      <c r="AS12" s="158">
        <f>+CVM!AP67+CVA!AP67</f>
        <v>0</v>
      </c>
      <c r="AT12" s="158">
        <f>+CVM!AQ67+CVA!AQ67</f>
        <v>0</v>
      </c>
      <c r="AU12" s="158">
        <f>+CVM!AR67+CVA!AR67</f>
        <v>0</v>
      </c>
      <c r="AV12" s="158">
        <f>+CVM!AS67+CVA!AS67</f>
        <v>0</v>
      </c>
      <c r="AW12" s="158">
        <f>+CVM!AT67+CVA!AT67</f>
        <v>0</v>
      </c>
      <c r="AX12" s="158">
        <f>+CVM!AU67+CVA!AU67</f>
        <v>0</v>
      </c>
      <c r="AY12" s="158">
        <f>+CVM!AV67+CVA!AV67</f>
        <v>0</v>
      </c>
      <c r="AZ12" s="158">
        <f>+CVM!AW67+CVA!AW67</f>
        <v>0</v>
      </c>
      <c r="BA12" s="158">
        <f>+CVM!AL85+CVA!AL85</f>
        <v>0</v>
      </c>
      <c r="BB12" s="158">
        <f>+CVM!AM85+CVA!AM85</f>
        <v>0</v>
      </c>
      <c r="BC12" s="158">
        <f>+CVM!AN85+CVA!AN85</f>
        <v>0</v>
      </c>
      <c r="BD12" s="158">
        <f>+CVM!AO85+CVA!AO85</f>
        <v>0</v>
      </c>
      <c r="BE12" s="158">
        <f>+CVM!AP85+CVA!AP85</f>
        <v>0</v>
      </c>
      <c r="BF12" s="158">
        <f>+CVM!AQ85+CVA!AQ85</f>
        <v>0</v>
      </c>
      <c r="BG12" s="158">
        <f>+CVM!AR85+CVA!AR85</f>
        <v>0</v>
      </c>
      <c r="BH12" s="158">
        <f>+CVM!AS85+CVA!AS85</f>
        <v>0</v>
      </c>
      <c r="BI12" s="158">
        <f>+CVM!AT85+CVA!AT85</f>
        <v>0</v>
      </c>
      <c r="BJ12" s="158">
        <f>+CVM!AU85+CVA!AU85</f>
        <v>0</v>
      </c>
      <c r="BK12" s="158">
        <f>+CVM!AV85+CVA!AV85</f>
        <v>0</v>
      </c>
      <c r="BL12" s="158">
        <f>+CVM!AW85+CVA!AW85</f>
        <v>0</v>
      </c>
    </row>
    <row r="13" spans="2:64">
      <c r="B13" s="162" t="str">
        <f>+OP!B16</f>
        <v>Nom Producte/Servei 7</v>
      </c>
      <c r="C13" s="133"/>
      <c r="D13" s="622">
        <f>+CVA!AK14+CVM!AK14</f>
        <v>0</v>
      </c>
      <c r="E13" s="158">
        <f>+CVM!AL14+CVA!AL14</f>
        <v>0</v>
      </c>
      <c r="F13" s="158">
        <f>+CVM!AM14+CVA!AM14</f>
        <v>0</v>
      </c>
      <c r="G13" s="158">
        <f>+CVM!AN14+CVA!AN14</f>
        <v>0</v>
      </c>
      <c r="H13" s="158">
        <f>+CVM!AO14+CVA!AO14</f>
        <v>0</v>
      </c>
      <c r="I13" s="158">
        <f>+CVM!AP14+CVA!AP14</f>
        <v>0</v>
      </c>
      <c r="J13" s="158">
        <f>+CVM!AQ14+CVA!AQ14</f>
        <v>0</v>
      </c>
      <c r="K13" s="158">
        <f>+CVM!AR14+CVA!AR14</f>
        <v>0</v>
      </c>
      <c r="L13" s="158">
        <f>+CVM!AS14+CVA!AS14</f>
        <v>0</v>
      </c>
      <c r="M13" s="158">
        <f>+CVM!AT14+CVA!AT14</f>
        <v>0</v>
      </c>
      <c r="N13" s="158">
        <f>+CVM!AU14+CVA!AU14</f>
        <v>0</v>
      </c>
      <c r="O13" s="158">
        <f>+CVM!AV14+CVA!AV14</f>
        <v>0</v>
      </c>
      <c r="P13" s="158">
        <f>+CVM!AW14+CVA!AW14</f>
        <v>0</v>
      </c>
      <c r="Q13" s="158">
        <f>+CVM!AL32+CVA!AL32</f>
        <v>0</v>
      </c>
      <c r="R13" s="158">
        <f>+CVM!AM32+CVA!AM32</f>
        <v>0</v>
      </c>
      <c r="S13" s="158">
        <f>+CVM!AN32+CVA!AN32</f>
        <v>0</v>
      </c>
      <c r="T13" s="158">
        <f>+CVM!AO32+CVA!AO32</f>
        <v>0</v>
      </c>
      <c r="U13" s="158">
        <f>+CVM!AP32+CVA!AP32</f>
        <v>0</v>
      </c>
      <c r="V13" s="158">
        <f>+CVM!AQ32+CVA!AQ32</f>
        <v>0</v>
      </c>
      <c r="W13" s="158">
        <f>+CVM!AR32+CVA!AR32</f>
        <v>0</v>
      </c>
      <c r="X13" s="158">
        <f>+CVM!AS32+CVA!AS32</f>
        <v>0</v>
      </c>
      <c r="Y13" s="158">
        <f>+CVM!AT32+CVA!AT32</f>
        <v>0</v>
      </c>
      <c r="Z13" s="158">
        <f>+CVM!AU32+CVA!AU32</f>
        <v>0</v>
      </c>
      <c r="AA13" s="158">
        <f>+CVM!AV32+CVA!AV32</f>
        <v>0</v>
      </c>
      <c r="AB13" s="158">
        <f>+CVM!AW32+CVA!AW32</f>
        <v>0</v>
      </c>
      <c r="AC13" s="158">
        <f>+CVM!AL50+CVA!AL50</f>
        <v>0</v>
      </c>
      <c r="AD13" s="158">
        <f>+CVM!AM50+CVA!AM50</f>
        <v>0</v>
      </c>
      <c r="AE13" s="158">
        <f>+CVM!AN50+CVA!AN50</f>
        <v>0</v>
      </c>
      <c r="AF13" s="158">
        <f>+CVM!AO50+CVA!AO50</f>
        <v>0</v>
      </c>
      <c r="AG13" s="158">
        <f>+CVM!AP50+CVA!AP50</f>
        <v>0</v>
      </c>
      <c r="AH13" s="158">
        <f>+CVM!AQ50+CVA!AQ50</f>
        <v>0</v>
      </c>
      <c r="AI13" s="158">
        <f>+CVM!AR50+CVA!AR50</f>
        <v>0</v>
      </c>
      <c r="AJ13" s="158">
        <f>+CVM!AS50+CVA!AS50</f>
        <v>0</v>
      </c>
      <c r="AK13" s="158">
        <f>+CVM!AT50+CVA!AT50</f>
        <v>0</v>
      </c>
      <c r="AL13" s="158">
        <f>+CVM!AU50+CVA!AU50</f>
        <v>0</v>
      </c>
      <c r="AM13" s="158">
        <f>+CVM!AV50+CVA!AV50</f>
        <v>0</v>
      </c>
      <c r="AN13" s="158">
        <f>+CVM!AW50+CVA!AW50</f>
        <v>0</v>
      </c>
      <c r="AO13" s="158">
        <f>+CVM!AL68+CVA!AL68</f>
        <v>0</v>
      </c>
      <c r="AP13" s="158">
        <f>+CVM!AM68+CVA!AM68</f>
        <v>0</v>
      </c>
      <c r="AQ13" s="158">
        <f>+CVM!AN68+CVA!AN68</f>
        <v>0</v>
      </c>
      <c r="AR13" s="158">
        <f>+CVM!AO68+CVA!AO68</f>
        <v>0</v>
      </c>
      <c r="AS13" s="158">
        <f>+CVM!AP68+CVA!AP68</f>
        <v>0</v>
      </c>
      <c r="AT13" s="158">
        <f>+CVM!AQ68+CVA!AQ68</f>
        <v>0</v>
      </c>
      <c r="AU13" s="158">
        <f>+CVM!AR68+CVA!AR68</f>
        <v>0</v>
      </c>
      <c r="AV13" s="158">
        <f>+CVM!AS68+CVA!AS68</f>
        <v>0</v>
      </c>
      <c r="AW13" s="158">
        <f>+CVM!AT68+CVA!AT68</f>
        <v>0</v>
      </c>
      <c r="AX13" s="158">
        <f>+CVM!AU68+CVA!AU68</f>
        <v>0</v>
      </c>
      <c r="AY13" s="158">
        <f>+CVM!AV68+CVA!AV68</f>
        <v>0</v>
      </c>
      <c r="AZ13" s="158">
        <f>+CVM!AW68+CVA!AW68</f>
        <v>0</v>
      </c>
      <c r="BA13" s="158">
        <f>+CVM!AL86+CVA!AL86</f>
        <v>0</v>
      </c>
      <c r="BB13" s="158">
        <f>+CVM!AM86+CVA!AM86</f>
        <v>0</v>
      </c>
      <c r="BC13" s="158">
        <f>+CVM!AN86+CVA!AN86</f>
        <v>0</v>
      </c>
      <c r="BD13" s="158">
        <f>+CVM!AO86+CVA!AO86</f>
        <v>0</v>
      </c>
      <c r="BE13" s="158">
        <f>+CVM!AP86+CVA!AP86</f>
        <v>0</v>
      </c>
      <c r="BF13" s="158">
        <f>+CVM!AQ86+CVA!AQ86</f>
        <v>0</v>
      </c>
      <c r="BG13" s="158">
        <f>+CVM!AR86+CVA!AR86</f>
        <v>0</v>
      </c>
      <c r="BH13" s="158">
        <f>+CVM!AS86+CVA!AS86</f>
        <v>0</v>
      </c>
      <c r="BI13" s="158">
        <f>+CVM!AT86+CVA!AT86</f>
        <v>0</v>
      </c>
      <c r="BJ13" s="158">
        <f>+CVM!AU86+CVA!AU86</f>
        <v>0</v>
      </c>
      <c r="BK13" s="158">
        <f>+CVM!AV86+CVA!AV86</f>
        <v>0</v>
      </c>
      <c r="BL13" s="158">
        <f>+CVM!AW86+CVA!AW86</f>
        <v>0</v>
      </c>
    </row>
    <row r="14" spans="2:64">
      <c r="B14" s="162" t="str">
        <f>+OP!B17</f>
        <v>Nom Producte/Servei 8</v>
      </c>
      <c r="C14" s="133"/>
      <c r="D14" s="622">
        <f>+CVA!AK15+CVM!AK15</f>
        <v>0</v>
      </c>
      <c r="E14" s="158">
        <f>+CVM!AL15+CVA!AL15</f>
        <v>0</v>
      </c>
      <c r="F14" s="158">
        <f>+CVM!AM15+CVA!AM15</f>
        <v>0</v>
      </c>
      <c r="G14" s="158">
        <f>+CVM!AN15+CVA!AN15</f>
        <v>0</v>
      </c>
      <c r="H14" s="158">
        <f>+CVM!AO15+CVA!AO15</f>
        <v>0</v>
      </c>
      <c r="I14" s="158">
        <f>+CVM!AP15+CVA!AP15</f>
        <v>0</v>
      </c>
      <c r="J14" s="158">
        <f>+CVM!AQ15+CVA!AQ15</f>
        <v>0</v>
      </c>
      <c r="K14" s="158">
        <f>+CVM!AR15+CVA!AR15</f>
        <v>0</v>
      </c>
      <c r="L14" s="158">
        <f>+CVM!AS15+CVA!AS15</f>
        <v>0</v>
      </c>
      <c r="M14" s="158">
        <f>+CVM!AT15+CVA!AT15</f>
        <v>0</v>
      </c>
      <c r="N14" s="158">
        <f>+CVM!AU15+CVA!AU15</f>
        <v>0</v>
      </c>
      <c r="O14" s="158">
        <f>+CVM!AV15+CVA!AV15</f>
        <v>0</v>
      </c>
      <c r="P14" s="158">
        <f>+CVM!AW15+CVA!AW15</f>
        <v>0</v>
      </c>
      <c r="Q14" s="158">
        <f>+CVM!AL33+CVA!AL33</f>
        <v>0</v>
      </c>
      <c r="R14" s="158">
        <f>+CVM!AM33+CVA!AM33</f>
        <v>0</v>
      </c>
      <c r="S14" s="158">
        <f>+CVM!AN33+CVA!AN33</f>
        <v>0</v>
      </c>
      <c r="T14" s="158">
        <f>+CVM!AO33+CVA!AO33</f>
        <v>0</v>
      </c>
      <c r="U14" s="158">
        <f>+CVM!AP33+CVA!AP33</f>
        <v>0</v>
      </c>
      <c r="V14" s="158">
        <f>+CVM!AQ33+CVA!AQ33</f>
        <v>0</v>
      </c>
      <c r="W14" s="158">
        <f>+CVM!AR33+CVA!AR33</f>
        <v>0</v>
      </c>
      <c r="X14" s="158">
        <f>+CVM!AS33+CVA!AS33</f>
        <v>0</v>
      </c>
      <c r="Y14" s="158">
        <f>+CVM!AT33+CVA!AT33</f>
        <v>0</v>
      </c>
      <c r="Z14" s="158">
        <f>+CVM!AU33+CVA!AU33</f>
        <v>0</v>
      </c>
      <c r="AA14" s="158">
        <f>+CVM!AV33+CVA!AV33</f>
        <v>0</v>
      </c>
      <c r="AB14" s="158">
        <f>+CVM!AW33+CVA!AW33</f>
        <v>0</v>
      </c>
      <c r="AC14" s="158">
        <f>+CVM!AL51+CVA!AL51</f>
        <v>0</v>
      </c>
      <c r="AD14" s="158">
        <f>+CVM!AM51+CVA!AM51</f>
        <v>0</v>
      </c>
      <c r="AE14" s="158">
        <f>+CVM!AN51+CVA!AN51</f>
        <v>0</v>
      </c>
      <c r="AF14" s="158">
        <f>+CVM!AO51+CVA!AO51</f>
        <v>0</v>
      </c>
      <c r="AG14" s="158">
        <f>+CVM!AP51+CVA!AP51</f>
        <v>0</v>
      </c>
      <c r="AH14" s="158">
        <f>+CVM!AQ51+CVA!AQ51</f>
        <v>0</v>
      </c>
      <c r="AI14" s="158">
        <f>+CVM!AR51+CVA!AR51</f>
        <v>0</v>
      </c>
      <c r="AJ14" s="158">
        <f>+CVM!AS51+CVA!AS51</f>
        <v>0</v>
      </c>
      <c r="AK14" s="158">
        <f>+CVM!AT51+CVA!AT51</f>
        <v>0</v>
      </c>
      <c r="AL14" s="158">
        <f>+CVM!AU51+CVA!AU51</f>
        <v>0</v>
      </c>
      <c r="AM14" s="158">
        <f>+CVM!AV51+CVA!AV51</f>
        <v>0</v>
      </c>
      <c r="AN14" s="158">
        <f>+CVM!AW51+CVA!AW51</f>
        <v>0</v>
      </c>
      <c r="AO14" s="158">
        <f>+CVM!AL69+CVA!AL69</f>
        <v>0</v>
      </c>
      <c r="AP14" s="158">
        <f>+CVM!AM69+CVA!AM69</f>
        <v>0</v>
      </c>
      <c r="AQ14" s="158">
        <f>+CVM!AN69+CVA!AN69</f>
        <v>0</v>
      </c>
      <c r="AR14" s="158">
        <f>+CVM!AO69+CVA!AO69</f>
        <v>0</v>
      </c>
      <c r="AS14" s="158">
        <f>+CVM!AP69+CVA!AP69</f>
        <v>0</v>
      </c>
      <c r="AT14" s="158">
        <f>+CVM!AQ69+CVA!AQ69</f>
        <v>0</v>
      </c>
      <c r="AU14" s="158">
        <f>+CVM!AR69+CVA!AR69</f>
        <v>0</v>
      </c>
      <c r="AV14" s="158">
        <f>+CVM!AS69+CVA!AS69</f>
        <v>0</v>
      </c>
      <c r="AW14" s="158">
        <f>+CVM!AT69+CVA!AT69</f>
        <v>0</v>
      </c>
      <c r="AX14" s="158">
        <f>+CVM!AU69+CVA!AU69</f>
        <v>0</v>
      </c>
      <c r="AY14" s="158">
        <f>+CVM!AV69+CVA!AV69</f>
        <v>0</v>
      </c>
      <c r="AZ14" s="158">
        <f>+CVM!AW69+CVA!AW69</f>
        <v>0</v>
      </c>
      <c r="BA14" s="158">
        <f>+CVM!AL87+CVA!AL87</f>
        <v>0</v>
      </c>
      <c r="BB14" s="158">
        <f>+CVM!AM87+CVA!AM87</f>
        <v>0</v>
      </c>
      <c r="BC14" s="158">
        <f>+CVM!AN87+CVA!AN87</f>
        <v>0</v>
      </c>
      <c r="BD14" s="158">
        <f>+CVM!AO87+CVA!AO87</f>
        <v>0</v>
      </c>
      <c r="BE14" s="158">
        <f>+CVM!AP87+CVA!AP87</f>
        <v>0</v>
      </c>
      <c r="BF14" s="158">
        <f>+CVM!AQ87+CVA!AQ87</f>
        <v>0</v>
      </c>
      <c r="BG14" s="158">
        <f>+CVM!AR87+CVA!AR87</f>
        <v>0</v>
      </c>
      <c r="BH14" s="158">
        <f>+CVM!AS87+CVA!AS87</f>
        <v>0</v>
      </c>
      <c r="BI14" s="158">
        <f>+CVM!AT87+CVA!AT87</f>
        <v>0</v>
      </c>
      <c r="BJ14" s="158">
        <f>+CVM!AU87+CVA!AU87</f>
        <v>0</v>
      </c>
      <c r="BK14" s="158">
        <f>+CVM!AV87+CVA!AV87</f>
        <v>0</v>
      </c>
      <c r="BL14" s="158">
        <f>+CVM!AW87+CVA!AW87</f>
        <v>0</v>
      </c>
    </row>
    <row r="15" spans="2:64">
      <c r="B15" s="162" t="str">
        <f>+OP!B18</f>
        <v>Nom Producte/Servei 9</v>
      </c>
      <c r="C15" s="133"/>
      <c r="D15" s="622">
        <f>+CVA!AK16+CVM!AK16</f>
        <v>0</v>
      </c>
      <c r="E15" s="158">
        <f>+CVM!AL16+CVA!AL16</f>
        <v>0</v>
      </c>
      <c r="F15" s="158">
        <f>+CVM!AM16+CVA!AM16</f>
        <v>0</v>
      </c>
      <c r="G15" s="158">
        <f>+CVM!AN16+CVA!AN16</f>
        <v>0</v>
      </c>
      <c r="H15" s="158">
        <f>+CVM!AO16+CVA!AO16</f>
        <v>0</v>
      </c>
      <c r="I15" s="158">
        <f>+CVM!AP16+CVA!AP16</f>
        <v>0</v>
      </c>
      <c r="J15" s="158">
        <f>+CVM!AQ16+CVA!AQ16</f>
        <v>0</v>
      </c>
      <c r="K15" s="158">
        <f>+CVM!AR16+CVA!AR16</f>
        <v>0</v>
      </c>
      <c r="L15" s="158">
        <f>+CVM!AS16+CVA!AS16</f>
        <v>0</v>
      </c>
      <c r="M15" s="158">
        <f>+CVM!AT16+CVA!AT16</f>
        <v>0</v>
      </c>
      <c r="N15" s="158">
        <f>+CVM!AU16+CVA!AU16</f>
        <v>0</v>
      </c>
      <c r="O15" s="158">
        <f>+CVM!AV16+CVA!AV16</f>
        <v>0</v>
      </c>
      <c r="P15" s="158">
        <f>+CVM!AW16+CVA!AW16</f>
        <v>0</v>
      </c>
      <c r="Q15" s="158">
        <f>+CVM!AL34+CVA!AL34</f>
        <v>0</v>
      </c>
      <c r="R15" s="158">
        <f>+CVM!AM34+CVA!AM34</f>
        <v>0</v>
      </c>
      <c r="S15" s="158">
        <f>+CVM!AN34+CVA!AN34</f>
        <v>0</v>
      </c>
      <c r="T15" s="158">
        <f>+CVM!AO34+CVA!AO34</f>
        <v>0</v>
      </c>
      <c r="U15" s="158">
        <f>+CVM!AP34+CVA!AP34</f>
        <v>0</v>
      </c>
      <c r="V15" s="158">
        <f>+CVM!AQ34+CVA!AQ34</f>
        <v>0</v>
      </c>
      <c r="W15" s="158">
        <f>+CVM!AR34+CVA!AR34</f>
        <v>0</v>
      </c>
      <c r="X15" s="158">
        <f>+CVM!AS34+CVA!AS34</f>
        <v>0</v>
      </c>
      <c r="Y15" s="158">
        <f>+CVM!AT34+CVA!AT34</f>
        <v>0</v>
      </c>
      <c r="Z15" s="158">
        <f>+CVM!AU34+CVA!AU34</f>
        <v>0</v>
      </c>
      <c r="AA15" s="158">
        <f>+CVM!AV34+CVA!AV34</f>
        <v>0</v>
      </c>
      <c r="AB15" s="158">
        <f>+CVM!AW34+CVA!AW34</f>
        <v>0</v>
      </c>
      <c r="AC15" s="158">
        <f>+CVM!AL52+CVA!AL52</f>
        <v>0</v>
      </c>
      <c r="AD15" s="158">
        <f>+CVM!AM52+CVA!AM52</f>
        <v>0</v>
      </c>
      <c r="AE15" s="158">
        <f>+CVM!AN52+CVA!AN52</f>
        <v>0</v>
      </c>
      <c r="AF15" s="158">
        <f>+CVM!AO52+CVA!AO52</f>
        <v>0</v>
      </c>
      <c r="AG15" s="158">
        <f>+CVM!AP52+CVA!AP52</f>
        <v>0</v>
      </c>
      <c r="AH15" s="158">
        <f>+CVM!AQ52+CVA!AQ52</f>
        <v>0</v>
      </c>
      <c r="AI15" s="158">
        <f>+CVM!AR52+CVA!AR52</f>
        <v>0</v>
      </c>
      <c r="AJ15" s="158">
        <f>+CVM!AS52+CVA!AS52</f>
        <v>0</v>
      </c>
      <c r="AK15" s="158">
        <f>+CVM!AT52+CVA!AT52</f>
        <v>0</v>
      </c>
      <c r="AL15" s="158">
        <f>+CVM!AU52+CVA!AU52</f>
        <v>0</v>
      </c>
      <c r="AM15" s="158">
        <f>+CVM!AV52+CVA!AV52</f>
        <v>0</v>
      </c>
      <c r="AN15" s="158">
        <f>+CVM!AW52+CVA!AW52</f>
        <v>0</v>
      </c>
      <c r="AO15" s="158">
        <f>+CVM!AL70+CVA!AL70</f>
        <v>0</v>
      </c>
      <c r="AP15" s="158">
        <f>+CVM!AM70+CVA!AM70</f>
        <v>0</v>
      </c>
      <c r="AQ15" s="158">
        <f>+CVM!AN70+CVA!AN70</f>
        <v>0</v>
      </c>
      <c r="AR15" s="158">
        <f>+CVM!AO70+CVA!AO70</f>
        <v>0</v>
      </c>
      <c r="AS15" s="158">
        <f>+CVM!AP70+CVA!AP70</f>
        <v>0</v>
      </c>
      <c r="AT15" s="158">
        <f>+CVM!AQ70+CVA!AQ70</f>
        <v>0</v>
      </c>
      <c r="AU15" s="158">
        <f>+CVM!AR70+CVA!AR70</f>
        <v>0</v>
      </c>
      <c r="AV15" s="158">
        <f>+CVM!AS70+CVA!AS70</f>
        <v>0</v>
      </c>
      <c r="AW15" s="158">
        <f>+CVM!AT70+CVA!AT70</f>
        <v>0</v>
      </c>
      <c r="AX15" s="158">
        <f>+CVM!AU70+CVA!AU70</f>
        <v>0</v>
      </c>
      <c r="AY15" s="158">
        <f>+CVM!AV70+CVA!AV70</f>
        <v>0</v>
      </c>
      <c r="AZ15" s="158">
        <f>+CVM!AW70+CVA!AW70</f>
        <v>0</v>
      </c>
      <c r="BA15" s="158">
        <f>+CVM!AL88+CVA!AL88</f>
        <v>0</v>
      </c>
      <c r="BB15" s="158">
        <f>+CVM!AM88+CVA!AM88</f>
        <v>0</v>
      </c>
      <c r="BC15" s="158">
        <f>+CVM!AN88+CVA!AN88</f>
        <v>0</v>
      </c>
      <c r="BD15" s="158">
        <f>+CVM!AO88+CVA!AO88</f>
        <v>0</v>
      </c>
      <c r="BE15" s="158">
        <f>+CVM!AP88+CVA!AP88</f>
        <v>0</v>
      </c>
      <c r="BF15" s="158">
        <f>+CVM!AQ88+CVA!AQ88</f>
        <v>0</v>
      </c>
      <c r="BG15" s="158">
        <f>+CVM!AR88+CVA!AR88</f>
        <v>0</v>
      </c>
      <c r="BH15" s="158">
        <f>+CVM!AS88+CVA!AS88</f>
        <v>0</v>
      </c>
      <c r="BI15" s="158">
        <f>+CVM!AT88+CVA!AT88</f>
        <v>0</v>
      </c>
      <c r="BJ15" s="158">
        <f>+CVM!AU88+CVA!AU88</f>
        <v>0</v>
      </c>
      <c r="BK15" s="158">
        <f>+CVM!AV88+CVA!AV88</f>
        <v>0</v>
      </c>
      <c r="BL15" s="158">
        <f>+CVM!AW88+CVA!AW88</f>
        <v>0</v>
      </c>
    </row>
    <row r="16" spans="2:64">
      <c r="B16" s="162" t="str">
        <f>+OP!B19</f>
        <v>Nom Producte/Servei 10</v>
      </c>
      <c r="C16" s="133"/>
      <c r="D16" s="622">
        <f>+CVA!AK17+CVM!AK17</f>
        <v>0</v>
      </c>
      <c r="E16" s="158">
        <f>+CVM!AL17+CVA!AL17</f>
        <v>0</v>
      </c>
      <c r="F16" s="158">
        <f>+CVM!AM17+CVA!AM17</f>
        <v>0</v>
      </c>
      <c r="G16" s="158">
        <f>+CVM!AN17+CVA!AN17</f>
        <v>0</v>
      </c>
      <c r="H16" s="158">
        <f>+CVM!AO17+CVA!AO17</f>
        <v>0</v>
      </c>
      <c r="I16" s="158">
        <f>+CVM!AP17+CVA!AP17</f>
        <v>0</v>
      </c>
      <c r="J16" s="158">
        <f>+CVM!AQ17+CVA!AQ17</f>
        <v>0</v>
      </c>
      <c r="K16" s="158">
        <f>+CVM!AR17+CVA!AR17</f>
        <v>0</v>
      </c>
      <c r="L16" s="158">
        <f>+CVM!AS17+CVA!AS17</f>
        <v>0</v>
      </c>
      <c r="M16" s="158">
        <f>+CVM!AT17+CVA!AT17</f>
        <v>0</v>
      </c>
      <c r="N16" s="158">
        <f>+CVM!AU17+CVA!AU17</f>
        <v>0</v>
      </c>
      <c r="O16" s="158">
        <f>+CVM!AV17+CVA!AV17</f>
        <v>0</v>
      </c>
      <c r="P16" s="158">
        <f>+CVM!AW17+CVA!AW17</f>
        <v>0</v>
      </c>
      <c r="Q16" s="158">
        <f>+CVM!AL35+CVA!AL35</f>
        <v>0</v>
      </c>
      <c r="R16" s="158">
        <f>+CVM!AM35+CVA!AM35</f>
        <v>0</v>
      </c>
      <c r="S16" s="158">
        <f>+CVM!AN35+CVA!AN35</f>
        <v>0</v>
      </c>
      <c r="T16" s="158">
        <f>+CVM!AO35+CVA!AO35</f>
        <v>0</v>
      </c>
      <c r="U16" s="158">
        <f>+CVM!AP35+CVA!AP35</f>
        <v>0</v>
      </c>
      <c r="V16" s="158">
        <f>+CVM!AQ35+CVA!AQ35</f>
        <v>0</v>
      </c>
      <c r="W16" s="158">
        <f>+CVM!AR35+CVA!AR35</f>
        <v>0</v>
      </c>
      <c r="X16" s="158">
        <f>+CVM!AS35+CVA!AS35</f>
        <v>0</v>
      </c>
      <c r="Y16" s="158">
        <f>+CVM!AT35+CVA!AT35</f>
        <v>0</v>
      </c>
      <c r="Z16" s="158">
        <f>+CVM!AU35+CVA!AU35</f>
        <v>0</v>
      </c>
      <c r="AA16" s="158">
        <f>+CVM!AV35+CVA!AV35</f>
        <v>0</v>
      </c>
      <c r="AB16" s="158">
        <f>+CVM!AW35+CVA!AW35</f>
        <v>0</v>
      </c>
      <c r="AC16" s="158">
        <f>+CVM!AL53+CVA!AL53</f>
        <v>0</v>
      </c>
      <c r="AD16" s="158">
        <f>+CVM!AM53+CVA!AM53</f>
        <v>0</v>
      </c>
      <c r="AE16" s="158">
        <f>+CVM!AN53+CVA!AN53</f>
        <v>0</v>
      </c>
      <c r="AF16" s="158">
        <f>+CVM!AO53+CVA!AO53</f>
        <v>0</v>
      </c>
      <c r="AG16" s="158">
        <f>+CVM!AP53+CVA!AP53</f>
        <v>0</v>
      </c>
      <c r="AH16" s="158">
        <f>+CVM!AQ53+CVA!AQ53</f>
        <v>0</v>
      </c>
      <c r="AI16" s="158">
        <f>+CVM!AR53+CVA!AR53</f>
        <v>0</v>
      </c>
      <c r="AJ16" s="158">
        <f>+CVM!AS53+CVA!AS53</f>
        <v>0</v>
      </c>
      <c r="AK16" s="158">
        <f>+CVM!AT53+CVA!AT53</f>
        <v>0</v>
      </c>
      <c r="AL16" s="158">
        <f>+CVM!AU53+CVA!AU53</f>
        <v>0</v>
      </c>
      <c r="AM16" s="158">
        <f>+CVM!AV53+CVA!AV53</f>
        <v>0</v>
      </c>
      <c r="AN16" s="158">
        <f>+CVM!AW53+CVA!AW53</f>
        <v>0</v>
      </c>
      <c r="AO16" s="158">
        <f>+CVM!AL71+CVA!AL71</f>
        <v>0</v>
      </c>
      <c r="AP16" s="158">
        <f>+CVM!AM71+CVA!AM71</f>
        <v>0</v>
      </c>
      <c r="AQ16" s="158">
        <f>+CVM!AN71+CVA!AN71</f>
        <v>0</v>
      </c>
      <c r="AR16" s="158">
        <f>+CVM!AO71+CVA!AO71</f>
        <v>0</v>
      </c>
      <c r="AS16" s="158">
        <f>+CVM!AP71+CVA!AP71</f>
        <v>0</v>
      </c>
      <c r="AT16" s="158">
        <f>+CVM!AQ71+CVA!AQ71</f>
        <v>0</v>
      </c>
      <c r="AU16" s="158">
        <f>+CVM!AR71+CVA!AR71</f>
        <v>0</v>
      </c>
      <c r="AV16" s="158">
        <f>+CVM!AS71+CVA!AS71</f>
        <v>0</v>
      </c>
      <c r="AW16" s="158">
        <f>+CVM!AT71+CVA!AT71</f>
        <v>0</v>
      </c>
      <c r="AX16" s="158">
        <f>+CVM!AU71+CVA!AU71</f>
        <v>0</v>
      </c>
      <c r="AY16" s="158">
        <f>+CVM!AV71+CVA!AV71</f>
        <v>0</v>
      </c>
      <c r="AZ16" s="158">
        <f>+CVM!AW71+CVA!AW71</f>
        <v>0</v>
      </c>
      <c r="BA16" s="158">
        <f>+CVM!AL89+CVA!AL89</f>
        <v>0</v>
      </c>
      <c r="BB16" s="158">
        <f>+CVM!AM89+CVA!AM89</f>
        <v>0</v>
      </c>
      <c r="BC16" s="158">
        <f>+CVM!AN89+CVA!AN89</f>
        <v>0</v>
      </c>
      <c r="BD16" s="158">
        <f>+CVM!AO89+CVA!AO89</f>
        <v>0</v>
      </c>
      <c r="BE16" s="158">
        <f>+CVM!AP89+CVA!AP89</f>
        <v>0</v>
      </c>
      <c r="BF16" s="158">
        <f>+CVM!AQ89+CVA!AQ89</f>
        <v>0</v>
      </c>
      <c r="BG16" s="158">
        <f>+CVM!AR89+CVA!AR89</f>
        <v>0</v>
      </c>
      <c r="BH16" s="158">
        <f>+CVM!AS89+CVA!AS89</f>
        <v>0</v>
      </c>
      <c r="BI16" s="158">
        <f>+CVM!AT89+CVA!AT89</f>
        <v>0</v>
      </c>
      <c r="BJ16" s="158">
        <f>+CVM!AU89+CVA!AU89</f>
        <v>0</v>
      </c>
      <c r="BK16" s="158">
        <f>+CVM!AV89+CVA!AV89</f>
        <v>0</v>
      </c>
      <c r="BL16" s="158">
        <f>+CVM!AW89+CVA!AW89</f>
        <v>0</v>
      </c>
    </row>
    <row r="17" spans="2:64">
      <c r="B17" s="162" t="str">
        <f>+OP!B20</f>
        <v>Nom Producte/Servei 11</v>
      </c>
      <c r="C17" s="133"/>
      <c r="D17" s="622">
        <f>+CVA!AK18+CVM!AK18</f>
        <v>0</v>
      </c>
      <c r="E17" s="158">
        <f>+CVM!AL18+CVA!AL18</f>
        <v>0</v>
      </c>
      <c r="F17" s="158">
        <f>+CVM!AM18+CVA!AM18</f>
        <v>0</v>
      </c>
      <c r="G17" s="158">
        <f>+CVM!AN18+CVA!AN18</f>
        <v>0</v>
      </c>
      <c r="H17" s="158">
        <f>+CVM!AO18+CVA!AO18</f>
        <v>0</v>
      </c>
      <c r="I17" s="158">
        <f>+CVM!AP18+CVA!AP18</f>
        <v>0</v>
      </c>
      <c r="J17" s="158">
        <f>+CVM!AQ18+CVA!AQ18</f>
        <v>0</v>
      </c>
      <c r="K17" s="158">
        <f>+CVM!AR18+CVA!AR18</f>
        <v>0</v>
      </c>
      <c r="L17" s="158">
        <f>+CVM!AS18+CVA!AS18</f>
        <v>0</v>
      </c>
      <c r="M17" s="158">
        <f>+CVM!AT18+CVA!AT18</f>
        <v>0</v>
      </c>
      <c r="N17" s="158">
        <f>+CVM!AU18+CVA!AU18</f>
        <v>0</v>
      </c>
      <c r="O17" s="158">
        <f>+CVM!AV18+CVA!AV18</f>
        <v>0</v>
      </c>
      <c r="P17" s="158">
        <f>+CVM!AW18+CVA!AW18</f>
        <v>0</v>
      </c>
      <c r="Q17" s="158">
        <f>+CVM!AL36+CVA!AL36</f>
        <v>0</v>
      </c>
      <c r="R17" s="158">
        <f>+CVM!AM36+CVA!AM36</f>
        <v>0</v>
      </c>
      <c r="S17" s="158">
        <f>+CVM!AN36+CVA!AN36</f>
        <v>0</v>
      </c>
      <c r="T17" s="158">
        <f>+CVM!AO36+CVA!AO36</f>
        <v>0</v>
      </c>
      <c r="U17" s="158">
        <f>+CVM!AP36+CVA!AP36</f>
        <v>0</v>
      </c>
      <c r="V17" s="158">
        <f>+CVM!AQ36+CVA!AQ36</f>
        <v>0</v>
      </c>
      <c r="W17" s="158">
        <f>+CVM!AR36+CVA!AR36</f>
        <v>0</v>
      </c>
      <c r="X17" s="158">
        <f>+CVM!AS36+CVA!AS36</f>
        <v>0</v>
      </c>
      <c r="Y17" s="158">
        <f>+CVM!AT36+CVA!AT36</f>
        <v>0</v>
      </c>
      <c r="Z17" s="158">
        <f>+CVM!AU36+CVA!AU36</f>
        <v>0</v>
      </c>
      <c r="AA17" s="158">
        <f>+CVM!AV36+CVA!AV36</f>
        <v>0</v>
      </c>
      <c r="AB17" s="158">
        <f>+CVM!AW36+CVA!AW36</f>
        <v>0</v>
      </c>
      <c r="AC17" s="158">
        <f>+CVM!AL54+CVA!AL54</f>
        <v>0</v>
      </c>
      <c r="AD17" s="158">
        <f>+CVM!AM54+CVA!AM54</f>
        <v>0</v>
      </c>
      <c r="AE17" s="158">
        <f>+CVM!AN54+CVA!AN54</f>
        <v>0</v>
      </c>
      <c r="AF17" s="158">
        <f>+CVM!AO54+CVA!AO54</f>
        <v>0</v>
      </c>
      <c r="AG17" s="158">
        <f>+CVM!AP54+CVA!AP54</f>
        <v>0</v>
      </c>
      <c r="AH17" s="158">
        <f>+CVM!AQ54+CVA!AQ54</f>
        <v>0</v>
      </c>
      <c r="AI17" s="158">
        <f>+CVM!AR54+CVA!AR54</f>
        <v>0</v>
      </c>
      <c r="AJ17" s="158">
        <f>+CVM!AS54+CVA!AS54</f>
        <v>0</v>
      </c>
      <c r="AK17" s="158">
        <f>+CVM!AT54+CVA!AT54</f>
        <v>0</v>
      </c>
      <c r="AL17" s="158">
        <f>+CVM!AU54+CVA!AU54</f>
        <v>0</v>
      </c>
      <c r="AM17" s="158">
        <f>+CVM!AV54+CVA!AV54</f>
        <v>0</v>
      </c>
      <c r="AN17" s="158">
        <f>+CVM!AW54+CVA!AW54</f>
        <v>0</v>
      </c>
      <c r="AO17" s="158">
        <f>+CVM!AL72+CVA!AL72</f>
        <v>0</v>
      </c>
      <c r="AP17" s="158">
        <f>+CVM!AM72+CVA!AM72</f>
        <v>0</v>
      </c>
      <c r="AQ17" s="158">
        <f>+CVM!AN72+CVA!AN72</f>
        <v>0</v>
      </c>
      <c r="AR17" s="158">
        <f>+CVM!AO72+CVA!AO72</f>
        <v>0</v>
      </c>
      <c r="AS17" s="158">
        <f>+CVM!AP72+CVA!AP72</f>
        <v>0</v>
      </c>
      <c r="AT17" s="158">
        <f>+CVM!AQ72+CVA!AQ72</f>
        <v>0</v>
      </c>
      <c r="AU17" s="158">
        <f>+CVM!AR72+CVA!AR72</f>
        <v>0</v>
      </c>
      <c r="AV17" s="158">
        <f>+CVM!AS72+CVA!AS72</f>
        <v>0</v>
      </c>
      <c r="AW17" s="158">
        <f>+CVM!AT72+CVA!AT72</f>
        <v>0</v>
      </c>
      <c r="AX17" s="158">
        <f>+CVM!AU72+CVA!AU72</f>
        <v>0</v>
      </c>
      <c r="AY17" s="158">
        <f>+CVM!AV72+CVA!AV72</f>
        <v>0</v>
      </c>
      <c r="AZ17" s="158">
        <f>+CVM!AW72+CVA!AW72</f>
        <v>0</v>
      </c>
      <c r="BA17" s="158">
        <f>+CVM!AL90+CVA!AL90</f>
        <v>0</v>
      </c>
      <c r="BB17" s="158">
        <f>+CVM!AM90+CVA!AM90</f>
        <v>0</v>
      </c>
      <c r="BC17" s="158">
        <f>+CVM!AN90+CVA!AN90</f>
        <v>0</v>
      </c>
      <c r="BD17" s="158">
        <f>+CVM!AO90+CVA!AO90</f>
        <v>0</v>
      </c>
      <c r="BE17" s="158">
        <f>+CVM!AP90+CVA!AP90</f>
        <v>0</v>
      </c>
      <c r="BF17" s="158">
        <f>+CVM!AQ90+CVA!AQ90</f>
        <v>0</v>
      </c>
      <c r="BG17" s="158">
        <f>+CVM!AR90+CVA!AR90</f>
        <v>0</v>
      </c>
      <c r="BH17" s="158">
        <f>+CVM!AS90+CVA!AS90</f>
        <v>0</v>
      </c>
      <c r="BI17" s="158">
        <f>+CVM!AT90+CVA!AT90</f>
        <v>0</v>
      </c>
      <c r="BJ17" s="158">
        <f>+CVM!AU90+CVA!AU90</f>
        <v>0</v>
      </c>
      <c r="BK17" s="158">
        <f>+CVM!AV90+CVA!AV90</f>
        <v>0</v>
      </c>
      <c r="BL17" s="158">
        <f>+CVM!AW90+CVA!AW90</f>
        <v>0</v>
      </c>
    </row>
    <row r="18" spans="2:64">
      <c r="B18" s="162" t="str">
        <f>+OP!B21</f>
        <v>Nom Producte/Servei 12</v>
      </c>
      <c r="C18" s="133"/>
      <c r="D18" s="622">
        <f>+CVA!AK19+CVM!AK19</f>
        <v>0</v>
      </c>
      <c r="E18" s="158">
        <f>+CVM!AL19+CVA!AL19</f>
        <v>0</v>
      </c>
      <c r="F18" s="158">
        <f>+CVM!AM19+CVA!AM19</f>
        <v>0</v>
      </c>
      <c r="G18" s="158">
        <f>+CVM!AN19+CVA!AN19</f>
        <v>0</v>
      </c>
      <c r="H18" s="158">
        <f>+CVM!AO19+CVA!AO19</f>
        <v>0</v>
      </c>
      <c r="I18" s="158">
        <f>+CVM!AP19+CVA!AP19</f>
        <v>0</v>
      </c>
      <c r="J18" s="158">
        <f>+CVM!AQ19+CVA!AQ19</f>
        <v>0</v>
      </c>
      <c r="K18" s="158">
        <f>+CVM!AR19+CVA!AR19</f>
        <v>0</v>
      </c>
      <c r="L18" s="158">
        <f>+CVM!AS19+CVA!AS19</f>
        <v>0</v>
      </c>
      <c r="M18" s="158">
        <f>+CVM!AT19+CVA!AT19</f>
        <v>0</v>
      </c>
      <c r="N18" s="158">
        <f>+CVM!AU19+CVA!AU19</f>
        <v>0</v>
      </c>
      <c r="O18" s="158">
        <f>+CVM!AV19+CVA!AV19</f>
        <v>0</v>
      </c>
      <c r="P18" s="158">
        <f>+CVM!AW19+CVA!AW19</f>
        <v>0</v>
      </c>
      <c r="Q18" s="158">
        <f>+CVM!AL37+CVA!AL37</f>
        <v>0</v>
      </c>
      <c r="R18" s="158">
        <f>+CVM!AM37+CVA!AM37</f>
        <v>0</v>
      </c>
      <c r="S18" s="158">
        <f>+CVM!AN37+CVA!AN37</f>
        <v>0</v>
      </c>
      <c r="T18" s="158">
        <f>+CVM!AO37+CVA!AO37</f>
        <v>0</v>
      </c>
      <c r="U18" s="158">
        <f>+CVM!AP37+CVA!AP37</f>
        <v>0</v>
      </c>
      <c r="V18" s="158">
        <f>+CVM!AQ37+CVA!AQ37</f>
        <v>0</v>
      </c>
      <c r="W18" s="158">
        <f>+CVM!AR37+CVA!AR37</f>
        <v>0</v>
      </c>
      <c r="X18" s="158">
        <f>+CVM!AS37+CVA!AS37</f>
        <v>0</v>
      </c>
      <c r="Y18" s="158">
        <f>+CVM!AT37+CVA!AT37</f>
        <v>0</v>
      </c>
      <c r="Z18" s="158">
        <f>+CVM!AU37+CVA!AU37</f>
        <v>0</v>
      </c>
      <c r="AA18" s="158">
        <f>+CVM!AV37+CVA!AV37</f>
        <v>0</v>
      </c>
      <c r="AB18" s="158">
        <f>+CVM!AW37+CVA!AW37</f>
        <v>0</v>
      </c>
      <c r="AC18" s="158">
        <f>+CVM!AL55+CVA!AL55</f>
        <v>0</v>
      </c>
      <c r="AD18" s="158">
        <f>+CVM!AM55+CVA!AM55</f>
        <v>0</v>
      </c>
      <c r="AE18" s="158">
        <f>+CVM!AN55+CVA!AN55</f>
        <v>0</v>
      </c>
      <c r="AF18" s="158">
        <f>+CVM!AO55+CVA!AO55</f>
        <v>0</v>
      </c>
      <c r="AG18" s="158">
        <f>+CVM!AP55+CVA!AP55</f>
        <v>0</v>
      </c>
      <c r="AH18" s="158">
        <f>+CVM!AQ55+CVA!AQ55</f>
        <v>0</v>
      </c>
      <c r="AI18" s="158">
        <f>+CVM!AR55+CVA!AR55</f>
        <v>0</v>
      </c>
      <c r="AJ18" s="158">
        <f>+CVM!AS55+CVA!AS55</f>
        <v>0</v>
      </c>
      <c r="AK18" s="158">
        <f>+CVM!AT55+CVA!AT55</f>
        <v>0</v>
      </c>
      <c r="AL18" s="158">
        <f>+CVM!AU55+CVA!AU55</f>
        <v>0</v>
      </c>
      <c r="AM18" s="158">
        <f>+CVM!AV55+CVA!AV55</f>
        <v>0</v>
      </c>
      <c r="AN18" s="158">
        <f>+CVM!AW55+CVA!AW55</f>
        <v>0</v>
      </c>
      <c r="AO18" s="158">
        <f>+CVM!AL73+CVA!AL73</f>
        <v>0</v>
      </c>
      <c r="AP18" s="158">
        <f>+CVM!AM73+CVA!AM73</f>
        <v>0</v>
      </c>
      <c r="AQ18" s="158">
        <f>+CVM!AN73+CVA!AN73</f>
        <v>0</v>
      </c>
      <c r="AR18" s="158">
        <f>+CVM!AO73+CVA!AO73</f>
        <v>0</v>
      </c>
      <c r="AS18" s="158">
        <f>+CVM!AP73+CVA!AP73</f>
        <v>0</v>
      </c>
      <c r="AT18" s="158">
        <f>+CVM!AQ73+CVA!AQ73</f>
        <v>0</v>
      </c>
      <c r="AU18" s="158">
        <f>+CVM!AR73+CVA!AR73</f>
        <v>0</v>
      </c>
      <c r="AV18" s="158">
        <f>+CVM!AS73+CVA!AS73</f>
        <v>0</v>
      </c>
      <c r="AW18" s="158">
        <f>+CVM!AT73+CVA!AT73</f>
        <v>0</v>
      </c>
      <c r="AX18" s="158">
        <f>+CVM!AU73+CVA!AU73</f>
        <v>0</v>
      </c>
      <c r="AY18" s="158">
        <f>+CVM!AV73+CVA!AV73</f>
        <v>0</v>
      </c>
      <c r="AZ18" s="158">
        <f>+CVM!AW73+CVA!AW73</f>
        <v>0</v>
      </c>
      <c r="BA18" s="158">
        <f>+CVM!AL91+CVA!AL91</f>
        <v>0</v>
      </c>
      <c r="BB18" s="158">
        <f>+CVM!AM91+CVA!AM91</f>
        <v>0</v>
      </c>
      <c r="BC18" s="158">
        <f>+CVM!AN91+CVA!AN91</f>
        <v>0</v>
      </c>
      <c r="BD18" s="158">
        <f>+CVM!AO91+CVA!AO91</f>
        <v>0</v>
      </c>
      <c r="BE18" s="158">
        <f>+CVM!AP91+CVA!AP91</f>
        <v>0</v>
      </c>
      <c r="BF18" s="158">
        <f>+CVM!AQ91+CVA!AQ91</f>
        <v>0</v>
      </c>
      <c r="BG18" s="158">
        <f>+CVM!AR91+CVA!AR91</f>
        <v>0</v>
      </c>
      <c r="BH18" s="158">
        <f>+CVM!AS91+CVA!AS91</f>
        <v>0</v>
      </c>
      <c r="BI18" s="158">
        <f>+CVM!AT91+CVA!AT91</f>
        <v>0</v>
      </c>
      <c r="BJ18" s="158">
        <f>+CVM!AU91+CVA!AU91</f>
        <v>0</v>
      </c>
      <c r="BK18" s="158">
        <f>+CVM!AV91+CVA!AV91</f>
        <v>0</v>
      </c>
      <c r="BL18" s="158">
        <f>+CVM!AW91+CVA!AW91</f>
        <v>0</v>
      </c>
    </row>
    <row r="19" spans="2:64">
      <c r="B19" s="162" t="str">
        <f>+OP!B22</f>
        <v>Nom Producte/Servei 13</v>
      </c>
      <c r="C19" s="133"/>
      <c r="D19" s="622">
        <f>+CVA!AK20+CVM!AK20</f>
        <v>0</v>
      </c>
      <c r="E19" s="158">
        <f>+CVM!AL20+CVA!AL20</f>
        <v>0</v>
      </c>
      <c r="F19" s="158">
        <f>+CVM!AM20+CVA!AM20</f>
        <v>0</v>
      </c>
      <c r="G19" s="158">
        <f>+CVM!AN20+CVA!AN20</f>
        <v>0</v>
      </c>
      <c r="H19" s="158">
        <f>+CVM!AO20+CVA!AO20</f>
        <v>0</v>
      </c>
      <c r="I19" s="158">
        <f>+CVM!AP20+CVA!AP20</f>
        <v>0</v>
      </c>
      <c r="J19" s="158">
        <f>+CVM!AQ20+CVA!AQ20</f>
        <v>0</v>
      </c>
      <c r="K19" s="158">
        <f>+CVM!AR20+CVA!AR20</f>
        <v>0</v>
      </c>
      <c r="L19" s="158">
        <f>+CVM!AS20+CVA!AS20</f>
        <v>0</v>
      </c>
      <c r="M19" s="158">
        <f>+CVM!AT20+CVA!AT20</f>
        <v>0</v>
      </c>
      <c r="N19" s="158">
        <f>+CVM!AU20+CVA!AU20</f>
        <v>0</v>
      </c>
      <c r="O19" s="158">
        <f>+CVM!AV20+CVA!AV20</f>
        <v>0</v>
      </c>
      <c r="P19" s="158">
        <f>+CVM!AW20+CVA!AW20</f>
        <v>0</v>
      </c>
      <c r="Q19" s="158">
        <f>+CVM!AL38+CVA!AL38</f>
        <v>0</v>
      </c>
      <c r="R19" s="158">
        <f>+CVM!AM38+CVA!AM38</f>
        <v>0</v>
      </c>
      <c r="S19" s="158">
        <f>+CVM!AN38+CVA!AN38</f>
        <v>0</v>
      </c>
      <c r="T19" s="158">
        <f>+CVM!AO38+CVA!AO38</f>
        <v>0</v>
      </c>
      <c r="U19" s="158">
        <f>+CVM!AP38+CVA!AP38</f>
        <v>0</v>
      </c>
      <c r="V19" s="158">
        <f>+CVM!AQ38+CVA!AQ38</f>
        <v>0</v>
      </c>
      <c r="W19" s="158">
        <f>+CVM!AR38+CVA!AR38</f>
        <v>0</v>
      </c>
      <c r="X19" s="158">
        <f>+CVM!AS38+CVA!AS38</f>
        <v>0</v>
      </c>
      <c r="Y19" s="158">
        <f>+CVM!AT38+CVA!AT38</f>
        <v>0</v>
      </c>
      <c r="Z19" s="158">
        <f>+CVM!AU38+CVA!AU38</f>
        <v>0</v>
      </c>
      <c r="AA19" s="158">
        <f>+CVM!AV38+CVA!AV38</f>
        <v>0</v>
      </c>
      <c r="AB19" s="158">
        <f>+CVM!AW38+CVA!AW38</f>
        <v>0</v>
      </c>
      <c r="AC19" s="158">
        <f>+CVM!AL56+CVA!AL56</f>
        <v>0</v>
      </c>
      <c r="AD19" s="158">
        <f>+CVM!AM56+CVA!AM56</f>
        <v>0</v>
      </c>
      <c r="AE19" s="158">
        <f>+CVM!AN56+CVA!AN56</f>
        <v>0</v>
      </c>
      <c r="AF19" s="158">
        <f>+CVM!AO56+CVA!AO56</f>
        <v>0</v>
      </c>
      <c r="AG19" s="158">
        <f>+CVM!AP56+CVA!AP56</f>
        <v>0</v>
      </c>
      <c r="AH19" s="158">
        <f>+CVM!AQ56+CVA!AQ56</f>
        <v>0</v>
      </c>
      <c r="AI19" s="158">
        <f>+CVM!AR56+CVA!AR56</f>
        <v>0</v>
      </c>
      <c r="AJ19" s="158">
        <f>+CVM!AS56+CVA!AS56</f>
        <v>0</v>
      </c>
      <c r="AK19" s="158">
        <f>+CVM!AT56+CVA!AT56</f>
        <v>0</v>
      </c>
      <c r="AL19" s="158">
        <f>+CVM!AU56+CVA!AU56</f>
        <v>0</v>
      </c>
      <c r="AM19" s="158">
        <f>+CVM!AV56+CVA!AV56</f>
        <v>0</v>
      </c>
      <c r="AN19" s="158">
        <f>+CVM!AW56+CVA!AW56</f>
        <v>0</v>
      </c>
      <c r="AO19" s="158">
        <f>+CVM!AL74+CVA!AL74</f>
        <v>0</v>
      </c>
      <c r="AP19" s="158">
        <f>+CVM!AM74+CVA!AM74</f>
        <v>0</v>
      </c>
      <c r="AQ19" s="158">
        <f>+CVM!AN74+CVA!AN74</f>
        <v>0</v>
      </c>
      <c r="AR19" s="158">
        <f>+CVM!AO74+CVA!AO74</f>
        <v>0</v>
      </c>
      <c r="AS19" s="158">
        <f>+CVM!AP74+CVA!AP74</f>
        <v>0</v>
      </c>
      <c r="AT19" s="158">
        <f>+CVM!AQ74+CVA!AQ74</f>
        <v>0</v>
      </c>
      <c r="AU19" s="158">
        <f>+CVM!AR74+CVA!AR74</f>
        <v>0</v>
      </c>
      <c r="AV19" s="158">
        <f>+CVM!AS74+CVA!AS74</f>
        <v>0</v>
      </c>
      <c r="AW19" s="158">
        <f>+CVM!AT74+CVA!AT74</f>
        <v>0</v>
      </c>
      <c r="AX19" s="158">
        <f>+CVM!AU74+CVA!AU74</f>
        <v>0</v>
      </c>
      <c r="AY19" s="158">
        <f>+CVM!AV74+CVA!AV74</f>
        <v>0</v>
      </c>
      <c r="AZ19" s="158">
        <f>+CVM!AW74+CVA!AW74</f>
        <v>0</v>
      </c>
      <c r="BA19" s="158">
        <f>+CVM!AL92+CVA!AL92</f>
        <v>0</v>
      </c>
      <c r="BB19" s="158">
        <f>+CVM!AM92+CVA!AM92</f>
        <v>0</v>
      </c>
      <c r="BC19" s="158">
        <f>+CVM!AN92+CVA!AN92</f>
        <v>0</v>
      </c>
      <c r="BD19" s="158">
        <f>+CVM!AO92+CVA!AO92</f>
        <v>0</v>
      </c>
      <c r="BE19" s="158">
        <f>+CVM!AP92+CVA!AP92</f>
        <v>0</v>
      </c>
      <c r="BF19" s="158">
        <f>+CVM!AQ92+CVA!AQ92</f>
        <v>0</v>
      </c>
      <c r="BG19" s="158">
        <f>+CVM!AR92+CVA!AR92</f>
        <v>0</v>
      </c>
      <c r="BH19" s="158">
        <f>+CVM!AS92+CVA!AS92</f>
        <v>0</v>
      </c>
      <c r="BI19" s="158">
        <f>+CVM!AT92+CVA!AT92</f>
        <v>0</v>
      </c>
      <c r="BJ19" s="158">
        <f>+CVM!AU92+CVA!AU92</f>
        <v>0</v>
      </c>
      <c r="BK19" s="158">
        <f>+CVM!AV92+CVA!AV92</f>
        <v>0</v>
      </c>
      <c r="BL19" s="158">
        <f>+CVM!AW92+CVA!AW92</f>
        <v>0</v>
      </c>
    </row>
    <row r="20" spans="2:64">
      <c r="B20" s="162" t="str">
        <f>+OP!B23</f>
        <v>Nom Producte/Servei 14</v>
      </c>
      <c r="C20" s="133"/>
      <c r="D20" s="622">
        <f>+CVA!AK21+CVM!AK21</f>
        <v>0</v>
      </c>
      <c r="E20" s="158">
        <f>+CVM!AL21+CVA!AL21</f>
        <v>0</v>
      </c>
      <c r="F20" s="158">
        <f>+CVM!AM21+CVA!AM21</f>
        <v>0</v>
      </c>
      <c r="G20" s="158">
        <f>+CVM!AN21+CVA!AN21</f>
        <v>0</v>
      </c>
      <c r="H20" s="158">
        <f>+CVM!AO21+CVA!AO21</f>
        <v>0</v>
      </c>
      <c r="I20" s="158">
        <f>+CVM!AP21+CVA!AP21</f>
        <v>0</v>
      </c>
      <c r="J20" s="158">
        <f>+CVM!AQ21+CVA!AQ21</f>
        <v>0</v>
      </c>
      <c r="K20" s="158">
        <f>+CVM!AR21+CVA!AR21</f>
        <v>0</v>
      </c>
      <c r="L20" s="158">
        <f>+CVM!AS21+CVA!AS21</f>
        <v>0</v>
      </c>
      <c r="M20" s="158">
        <f>+CVM!AT21+CVA!AT21</f>
        <v>0</v>
      </c>
      <c r="N20" s="158">
        <f>+CVM!AU21+CVA!AU21</f>
        <v>0</v>
      </c>
      <c r="O20" s="158">
        <f>+CVM!AV21+CVA!AV21</f>
        <v>0</v>
      </c>
      <c r="P20" s="158">
        <f>+CVM!AW21+CVA!AW21</f>
        <v>0</v>
      </c>
      <c r="Q20" s="158">
        <f>+CVM!AL39+CVA!AL39</f>
        <v>0</v>
      </c>
      <c r="R20" s="158">
        <f>+CVM!AM39+CVA!AM39</f>
        <v>0</v>
      </c>
      <c r="S20" s="158">
        <f>+CVM!AN39+CVA!AN39</f>
        <v>0</v>
      </c>
      <c r="T20" s="158">
        <f>+CVM!AO39+CVA!AO39</f>
        <v>0</v>
      </c>
      <c r="U20" s="158">
        <f>+CVM!AP39+CVA!AP39</f>
        <v>0</v>
      </c>
      <c r="V20" s="158">
        <f>+CVM!AQ39+CVA!AQ39</f>
        <v>0</v>
      </c>
      <c r="W20" s="158">
        <f>+CVM!AR39+CVA!AR39</f>
        <v>0</v>
      </c>
      <c r="X20" s="158">
        <f>+CVM!AS39+CVA!AS39</f>
        <v>0</v>
      </c>
      <c r="Y20" s="158">
        <f>+CVM!AT39+CVA!AT39</f>
        <v>0</v>
      </c>
      <c r="Z20" s="158">
        <f>+CVM!AU39+CVA!AU39</f>
        <v>0</v>
      </c>
      <c r="AA20" s="158">
        <f>+CVM!AV39+CVA!AV39</f>
        <v>0</v>
      </c>
      <c r="AB20" s="158">
        <f>+CVM!AW39+CVA!AW39</f>
        <v>0</v>
      </c>
      <c r="AC20" s="158">
        <f>+CVM!AL57+CVA!AL57</f>
        <v>0</v>
      </c>
      <c r="AD20" s="158">
        <f>+CVM!AM57+CVA!AM57</f>
        <v>0</v>
      </c>
      <c r="AE20" s="158">
        <f>+CVM!AN57+CVA!AN57</f>
        <v>0</v>
      </c>
      <c r="AF20" s="158">
        <f>+CVM!AO57+CVA!AO57</f>
        <v>0</v>
      </c>
      <c r="AG20" s="158">
        <f>+CVM!AP57+CVA!AP57</f>
        <v>0</v>
      </c>
      <c r="AH20" s="158">
        <f>+CVM!AQ57+CVA!AQ57</f>
        <v>0</v>
      </c>
      <c r="AI20" s="158">
        <f>+CVM!AR57+CVA!AR57</f>
        <v>0</v>
      </c>
      <c r="AJ20" s="158">
        <f>+CVM!AS57+CVA!AS57</f>
        <v>0</v>
      </c>
      <c r="AK20" s="158">
        <f>+CVM!AT57+CVA!AT57</f>
        <v>0</v>
      </c>
      <c r="AL20" s="158">
        <f>+CVM!AU57+CVA!AU57</f>
        <v>0</v>
      </c>
      <c r="AM20" s="158">
        <f>+CVM!AV57+CVA!AV57</f>
        <v>0</v>
      </c>
      <c r="AN20" s="158">
        <f>+CVM!AW57+CVA!AW57</f>
        <v>0</v>
      </c>
      <c r="AO20" s="158">
        <f>+CVM!AL75+CVA!AL75</f>
        <v>0</v>
      </c>
      <c r="AP20" s="158">
        <f>+CVM!AM75+CVA!AM75</f>
        <v>0</v>
      </c>
      <c r="AQ20" s="158">
        <f>+CVM!AN75+CVA!AN75</f>
        <v>0</v>
      </c>
      <c r="AR20" s="158">
        <f>+CVM!AO75+CVA!AO75</f>
        <v>0</v>
      </c>
      <c r="AS20" s="158">
        <f>+CVM!AP75+CVA!AP75</f>
        <v>0</v>
      </c>
      <c r="AT20" s="158">
        <f>+CVM!AQ75+CVA!AQ75</f>
        <v>0</v>
      </c>
      <c r="AU20" s="158">
        <f>+CVM!AR75+CVA!AR75</f>
        <v>0</v>
      </c>
      <c r="AV20" s="158">
        <f>+CVM!AS75+CVA!AS75</f>
        <v>0</v>
      </c>
      <c r="AW20" s="158">
        <f>+CVM!AT75+CVA!AT75</f>
        <v>0</v>
      </c>
      <c r="AX20" s="158">
        <f>+CVM!AU75+CVA!AU75</f>
        <v>0</v>
      </c>
      <c r="AY20" s="158">
        <f>+CVM!AV75+CVA!AV75</f>
        <v>0</v>
      </c>
      <c r="AZ20" s="158">
        <f>+CVM!AW75+CVA!AW75</f>
        <v>0</v>
      </c>
      <c r="BA20" s="158">
        <f>+CVM!AL93+CVA!AL93</f>
        <v>0</v>
      </c>
      <c r="BB20" s="158">
        <f>+CVM!AM93+CVA!AM93</f>
        <v>0</v>
      </c>
      <c r="BC20" s="158">
        <f>+CVM!AN93+CVA!AN93</f>
        <v>0</v>
      </c>
      <c r="BD20" s="158">
        <f>+CVM!AO93+CVA!AO93</f>
        <v>0</v>
      </c>
      <c r="BE20" s="158">
        <f>+CVM!AP93+CVA!AP93</f>
        <v>0</v>
      </c>
      <c r="BF20" s="158">
        <f>+CVM!AQ93+CVA!AQ93</f>
        <v>0</v>
      </c>
      <c r="BG20" s="158">
        <f>+CVM!AR93+CVA!AR93</f>
        <v>0</v>
      </c>
      <c r="BH20" s="158">
        <f>+CVM!AS93+CVA!AS93</f>
        <v>0</v>
      </c>
      <c r="BI20" s="158">
        <f>+CVM!AT93+CVA!AT93</f>
        <v>0</v>
      </c>
      <c r="BJ20" s="158">
        <f>+CVM!AU93+CVA!AU93</f>
        <v>0</v>
      </c>
      <c r="BK20" s="158">
        <f>+CVM!AV93+CVA!AV93</f>
        <v>0</v>
      </c>
      <c r="BL20" s="158">
        <f>+CVM!AW93+CVA!AW93</f>
        <v>0</v>
      </c>
    </row>
    <row r="21" spans="2:64">
      <c r="B21" s="162" t="str">
        <f>+OP!B24</f>
        <v>Nom Producte/Servei 15</v>
      </c>
      <c r="C21" s="133"/>
      <c r="D21" s="622">
        <f>+CVA!AK22+CVM!AK22</f>
        <v>0</v>
      </c>
      <c r="E21" s="158">
        <f>+CVM!AL22+CVA!AL22</f>
        <v>0</v>
      </c>
      <c r="F21" s="158">
        <f>+CVM!AM22+CVA!AM22</f>
        <v>0</v>
      </c>
      <c r="G21" s="158">
        <f>+CVM!AN22+CVA!AN22</f>
        <v>0</v>
      </c>
      <c r="H21" s="158">
        <f>+CVM!AO22+CVA!AO22</f>
        <v>0</v>
      </c>
      <c r="I21" s="158">
        <f>+CVM!AP22+CVA!AP22</f>
        <v>0</v>
      </c>
      <c r="J21" s="158">
        <f>+CVM!AQ22+CVA!AQ22</f>
        <v>0</v>
      </c>
      <c r="K21" s="158">
        <f>+CVM!AR22+CVA!AR22</f>
        <v>0</v>
      </c>
      <c r="L21" s="158">
        <f>+CVM!AS22+CVA!AS22</f>
        <v>0</v>
      </c>
      <c r="M21" s="158">
        <f>+CVM!AT22+CVA!AT22</f>
        <v>0</v>
      </c>
      <c r="N21" s="158">
        <f>+CVM!AU22+CVA!AU22</f>
        <v>0</v>
      </c>
      <c r="O21" s="158">
        <f>+CVM!AV22+CVA!AV22</f>
        <v>0</v>
      </c>
      <c r="P21" s="158">
        <f>+CVM!AW22+CVA!AW22</f>
        <v>0</v>
      </c>
      <c r="Q21" s="158">
        <f>+CVM!AL40+CVA!AL40</f>
        <v>0</v>
      </c>
      <c r="R21" s="158">
        <f>+CVM!AM40+CVA!AM40</f>
        <v>0</v>
      </c>
      <c r="S21" s="158">
        <f>+CVM!AN40+CVA!AN40</f>
        <v>0</v>
      </c>
      <c r="T21" s="158">
        <f>+CVM!AO40+CVA!AO40</f>
        <v>0</v>
      </c>
      <c r="U21" s="158">
        <f>+CVM!AP40+CVA!AP40</f>
        <v>0</v>
      </c>
      <c r="V21" s="158">
        <f>+CVM!AQ40+CVA!AQ40</f>
        <v>0</v>
      </c>
      <c r="W21" s="158">
        <f>+CVM!AR40+CVA!AR40</f>
        <v>0</v>
      </c>
      <c r="X21" s="158">
        <f>+CVM!AS40+CVA!AS40</f>
        <v>0</v>
      </c>
      <c r="Y21" s="158">
        <f>+CVM!AT40+CVA!AT40</f>
        <v>0</v>
      </c>
      <c r="Z21" s="158">
        <f>+CVM!AU40+CVA!AU40</f>
        <v>0</v>
      </c>
      <c r="AA21" s="158">
        <f>+CVM!AV40+CVA!AV40</f>
        <v>0</v>
      </c>
      <c r="AB21" s="158">
        <f>+CVM!AW40+CVA!AW40</f>
        <v>0</v>
      </c>
      <c r="AC21" s="158">
        <f>+CVM!AL58+CVA!AL58</f>
        <v>0</v>
      </c>
      <c r="AD21" s="158">
        <f>+CVM!AM58+CVA!AM58</f>
        <v>0</v>
      </c>
      <c r="AE21" s="158">
        <f>+CVM!AN58+CVA!AN58</f>
        <v>0</v>
      </c>
      <c r="AF21" s="158">
        <f>+CVM!AO58+CVA!AO58</f>
        <v>0</v>
      </c>
      <c r="AG21" s="158">
        <f>+CVM!AP58+CVA!AP58</f>
        <v>0</v>
      </c>
      <c r="AH21" s="158">
        <f>+CVM!AQ58+CVA!AQ58</f>
        <v>0</v>
      </c>
      <c r="AI21" s="158">
        <f>+CVM!AR58+CVA!AR58</f>
        <v>0</v>
      </c>
      <c r="AJ21" s="158">
        <f>+CVM!AS58+CVA!AS58</f>
        <v>0</v>
      </c>
      <c r="AK21" s="158">
        <f>+CVM!AT58+CVA!AT58</f>
        <v>0</v>
      </c>
      <c r="AL21" s="158">
        <f>+CVM!AU58+CVA!AU58</f>
        <v>0</v>
      </c>
      <c r="AM21" s="158">
        <f>+CVM!AV58+CVA!AV58</f>
        <v>0</v>
      </c>
      <c r="AN21" s="158">
        <f>+CVM!AW58+CVA!AW58</f>
        <v>0</v>
      </c>
      <c r="AO21" s="158">
        <f>+CVM!AL76+CVA!AL76</f>
        <v>0</v>
      </c>
      <c r="AP21" s="158">
        <f>+CVM!AM76+CVA!AM76</f>
        <v>0</v>
      </c>
      <c r="AQ21" s="158">
        <f>+CVM!AN76+CVA!AN76</f>
        <v>0</v>
      </c>
      <c r="AR21" s="158">
        <f>+CVM!AO76+CVA!AO76</f>
        <v>0</v>
      </c>
      <c r="AS21" s="158">
        <f>+CVM!AP76+CVA!AP76</f>
        <v>0</v>
      </c>
      <c r="AT21" s="158">
        <f>+CVM!AQ76+CVA!AQ76</f>
        <v>0</v>
      </c>
      <c r="AU21" s="158">
        <f>+CVM!AR76+CVA!AR76</f>
        <v>0</v>
      </c>
      <c r="AV21" s="158">
        <f>+CVM!AS76+CVA!AS76</f>
        <v>0</v>
      </c>
      <c r="AW21" s="158">
        <f>+CVM!AT76+CVA!AT76</f>
        <v>0</v>
      </c>
      <c r="AX21" s="158">
        <f>+CVM!AU76+CVA!AU76</f>
        <v>0</v>
      </c>
      <c r="AY21" s="158">
        <f>+CVM!AV76+CVA!AV76</f>
        <v>0</v>
      </c>
      <c r="AZ21" s="158">
        <f>+CVM!AW76+CVA!AW76</f>
        <v>0</v>
      </c>
      <c r="BA21" s="158">
        <f>+CVM!AL94+CVA!AL94</f>
        <v>0</v>
      </c>
      <c r="BB21" s="158">
        <f>+CVM!AM94+CVA!AM94</f>
        <v>0</v>
      </c>
      <c r="BC21" s="158">
        <f>+CVM!AN94+CVA!AN94</f>
        <v>0</v>
      </c>
      <c r="BD21" s="158">
        <f>+CVM!AO94+CVA!AO94</f>
        <v>0</v>
      </c>
      <c r="BE21" s="158">
        <f>+CVM!AP94+CVA!AP94</f>
        <v>0</v>
      </c>
      <c r="BF21" s="158">
        <f>+CVM!AQ94+CVA!AQ94</f>
        <v>0</v>
      </c>
      <c r="BG21" s="158">
        <f>+CVM!AR94+CVA!AR94</f>
        <v>0</v>
      </c>
      <c r="BH21" s="158">
        <f>+CVM!AS94+CVA!AS94</f>
        <v>0</v>
      </c>
      <c r="BI21" s="158">
        <f>+CVM!AT94+CVA!AT94</f>
        <v>0</v>
      </c>
      <c r="BJ21" s="158">
        <f>+CVM!AU94+CVA!AU94</f>
        <v>0</v>
      </c>
      <c r="BK21" s="158">
        <f>+CVM!AV94+CVA!AV94</f>
        <v>0</v>
      </c>
      <c r="BL21" s="158">
        <f>+CVM!AW94+CVA!AW94</f>
        <v>0</v>
      </c>
    </row>
    <row r="22" spans="2:64" collapsed="1">
      <c r="B22" s="160" t="s">
        <v>17</v>
      </c>
      <c r="C22" s="203"/>
      <c r="D22" s="157">
        <f>SUM(D7:D21)</f>
        <v>2000</v>
      </c>
      <c r="E22" s="157">
        <f>SUM(E7:E21)</f>
        <v>0</v>
      </c>
      <c r="F22" s="157">
        <f t="shared" ref="F22:P22" si="2">SUM(F7:F21)</f>
        <v>0</v>
      </c>
      <c r="G22" s="157">
        <f t="shared" si="2"/>
        <v>0</v>
      </c>
      <c r="H22" s="157">
        <f t="shared" si="2"/>
        <v>800</v>
      </c>
      <c r="I22" s="157">
        <f t="shared" si="2"/>
        <v>0</v>
      </c>
      <c r="J22" s="157">
        <f t="shared" si="2"/>
        <v>0</v>
      </c>
      <c r="K22" s="157">
        <f t="shared" si="2"/>
        <v>800</v>
      </c>
      <c r="L22" s="157">
        <f t="shared" si="2"/>
        <v>0</v>
      </c>
      <c r="M22" s="157">
        <f t="shared" si="2"/>
        <v>0</v>
      </c>
      <c r="N22" s="157">
        <f t="shared" si="2"/>
        <v>800</v>
      </c>
      <c r="O22" s="157">
        <f t="shared" si="2"/>
        <v>0</v>
      </c>
      <c r="P22" s="157">
        <f t="shared" si="2"/>
        <v>0</v>
      </c>
      <c r="Q22" s="157">
        <f t="shared" ref="Q22:AM22" si="3">SUM(Q7:Q21)</f>
        <v>0</v>
      </c>
      <c r="R22" s="157">
        <f t="shared" si="3"/>
        <v>0</v>
      </c>
      <c r="S22" s="157">
        <f t="shared" si="3"/>
        <v>0</v>
      </c>
      <c r="T22" s="157">
        <f t="shared" si="3"/>
        <v>0</v>
      </c>
      <c r="U22" s="157">
        <f t="shared" si="3"/>
        <v>0</v>
      </c>
      <c r="V22" s="157">
        <f t="shared" si="3"/>
        <v>0</v>
      </c>
      <c r="W22" s="157">
        <f t="shared" si="3"/>
        <v>0</v>
      </c>
      <c r="X22" s="157">
        <f t="shared" si="3"/>
        <v>0</v>
      </c>
      <c r="Y22" s="157">
        <f t="shared" si="3"/>
        <v>0</v>
      </c>
      <c r="Z22" s="157">
        <f t="shared" si="3"/>
        <v>0</v>
      </c>
      <c r="AA22" s="157">
        <f t="shared" si="3"/>
        <v>0</v>
      </c>
      <c r="AB22" s="157">
        <f t="shared" si="3"/>
        <v>0</v>
      </c>
      <c r="AC22" s="157">
        <f t="shared" si="3"/>
        <v>0</v>
      </c>
      <c r="AD22" s="157">
        <f t="shared" si="3"/>
        <v>0</v>
      </c>
      <c r="AE22" s="157">
        <f t="shared" si="3"/>
        <v>0</v>
      </c>
      <c r="AF22" s="157">
        <f t="shared" si="3"/>
        <v>0</v>
      </c>
      <c r="AG22" s="157">
        <f t="shared" si="3"/>
        <v>0</v>
      </c>
      <c r="AH22" s="157">
        <f t="shared" si="3"/>
        <v>0</v>
      </c>
      <c r="AI22" s="157">
        <f t="shared" si="3"/>
        <v>0</v>
      </c>
      <c r="AJ22" s="157">
        <f t="shared" si="3"/>
        <v>0</v>
      </c>
      <c r="AK22" s="157">
        <f t="shared" si="3"/>
        <v>0</v>
      </c>
      <c r="AL22" s="157">
        <f t="shared" si="3"/>
        <v>0</v>
      </c>
      <c r="AM22" s="157">
        <f t="shared" si="3"/>
        <v>0</v>
      </c>
      <c r="AN22" s="157">
        <f t="shared" ref="AN22:BL22" si="4">SUM(AN7:AN21)</f>
        <v>0</v>
      </c>
      <c r="AO22" s="157">
        <f t="shared" si="4"/>
        <v>0</v>
      </c>
      <c r="AP22" s="157">
        <f t="shared" si="4"/>
        <v>0</v>
      </c>
      <c r="AQ22" s="157">
        <f t="shared" si="4"/>
        <v>0</v>
      </c>
      <c r="AR22" s="157">
        <f t="shared" si="4"/>
        <v>0</v>
      </c>
      <c r="AS22" s="157">
        <f t="shared" si="4"/>
        <v>0</v>
      </c>
      <c r="AT22" s="157">
        <f t="shared" si="4"/>
        <v>0</v>
      </c>
      <c r="AU22" s="157">
        <f t="shared" si="4"/>
        <v>0</v>
      </c>
      <c r="AV22" s="157">
        <f t="shared" si="4"/>
        <v>0</v>
      </c>
      <c r="AW22" s="157">
        <f t="shared" si="4"/>
        <v>0</v>
      </c>
      <c r="AX22" s="157">
        <f t="shared" si="4"/>
        <v>0</v>
      </c>
      <c r="AY22" s="157">
        <f t="shared" si="4"/>
        <v>0</v>
      </c>
      <c r="AZ22" s="157">
        <f t="shared" si="4"/>
        <v>0</v>
      </c>
      <c r="BA22" s="157">
        <f t="shared" si="4"/>
        <v>0</v>
      </c>
      <c r="BB22" s="157">
        <f t="shared" si="4"/>
        <v>0</v>
      </c>
      <c r="BC22" s="157">
        <f t="shared" si="4"/>
        <v>0</v>
      </c>
      <c r="BD22" s="157">
        <f t="shared" si="4"/>
        <v>0</v>
      </c>
      <c r="BE22" s="157">
        <f t="shared" si="4"/>
        <v>0</v>
      </c>
      <c r="BF22" s="157">
        <f t="shared" si="4"/>
        <v>0</v>
      </c>
      <c r="BG22" s="157">
        <f t="shared" si="4"/>
        <v>0</v>
      </c>
      <c r="BH22" s="157">
        <f t="shared" si="4"/>
        <v>0</v>
      </c>
      <c r="BI22" s="157">
        <f t="shared" si="4"/>
        <v>0</v>
      </c>
      <c r="BJ22" s="157">
        <f t="shared" si="4"/>
        <v>0</v>
      </c>
      <c r="BK22" s="157">
        <f t="shared" si="4"/>
        <v>0</v>
      </c>
      <c r="BL22" s="157">
        <f t="shared" si="4"/>
        <v>0</v>
      </c>
    </row>
    <row r="23" spans="2:64">
      <c r="B23" s="140"/>
      <c r="C23" s="147"/>
    </row>
    <row r="24" spans="2:64" s="129" customFormat="1">
      <c r="B24" s="199" t="s">
        <v>215</v>
      </c>
      <c r="C24" s="150"/>
      <c r="D24" s="155" t="str">
        <f>+D6</f>
        <v>INICIALS</v>
      </c>
      <c r="E24" s="155">
        <f>+E6</f>
        <v>40909</v>
      </c>
      <c r="F24" s="155">
        <f t="shared" ref="F24:AK24" si="5">EDATE(E24,1)</f>
        <v>40940</v>
      </c>
      <c r="G24" s="155">
        <f t="shared" si="5"/>
        <v>40969</v>
      </c>
      <c r="H24" s="155">
        <f t="shared" si="5"/>
        <v>41000</v>
      </c>
      <c r="I24" s="155">
        <f t="shared" si="5"/>
        <v>41030</v>
      </c>
      <c r="J24" s="155">
        <f t="shared" si="5"/>
        <v>41061</v>
      </c>
      <c r="K24" s="155">
        <f t="shared" si="5"/>
        <v>41091</v>
      </c>
      <c r="L24" s="155">
        <f t="shared" si="5"/>
        <v>41122</v>
      </c>
      <c r="M24" s="155">
        <f t="shared" si="5"/>
        <v>41153</v>
      </c>
      <c r="N24" s="155">
        <f t="shared" si="5"/>
        <v>41183</v>
      </c>
      <c r="O24" s="155">
        <f t="shared" si="5"/>
        <v>41214</v>
      </c>
      <c r="P24" s="155">
        <f t="shared" si="5"/>
        <v>41244</v>
      </c>
      <c r="Q24" s="155">
        <f t="shared" si="5"/>
        <v>41275</v>
      </c>
      <c r="R24" s="155">
        <f t="shared" si="5"/>
        <v>41306</v>
      </c>
      <c r="S24" s="155">
        <f t="shared" si="5"/>
        <v>41334</v>
      </c>
      <c r="T24" s="155">
        <f t="shared" si="5"/>
        <v>41365</v>
      </c>
      <c r="U24" s="155">
        <f t="shared" si="5"/>
        <v>41395</v>
      </c>
      <c r="V24" s="155">
        <f t="shared" si="5"/>
        <v>41426</v>
      </c>
      <c r="W24" s="155">
        <f t="shared" si="5"/>
        <v>41456</v>
      </c>
      <c r="X24" s="155">
        <f t="shared" si="5"/>
        <v>41487</v>
      </c>
      <c r="Y24" s="155">
        <f t="shared" si="5"/>
        <v>41518</v>
      </c>
      <c r="Z24" s="155">
        <f t="shared" si="5"/>
        <v>41548</v>
      </c>
      <c r="AA24" s="155">
        <f t="shared" si="5"/>
        <v>41579</v>
      </c>
      <c r="AB24" s="155">
        <f t="shared" si="5"/>
        <v>41609</v>
      </c>
      <c r="AC24" s="155">
        <f t="shared" si="5"/>
        <v>41640</v>
      </c>
      <c r="AD24" s="155">
        <f t="shared" si="5"/>
        <v>41671</v>
      </c>
      <c r="AE24" s="155">
        <f t="shared" si="5"/>
        <v>41699</v>
      </c>
      <c r="AF24" s="155">
        <f t="shared" si="5"/>
        <v>41730</v>
      </c>
      <c r="AG24" s="155">
        <f t="shared" si="5"/>
        <v>41760</v>
      </c>
      <c r="AH24" s="155">
        <f t="shared" si="5"/>
        <v>41791</v>
      </c>
      <c r="AI24" s="155">
        <f t="shared" si="5"/>
        <v>41821</v>
      </c>
      <c r="AJ24" s="155">
        <f t="shared" si="5"/>
        <v>41852</v>
      </c>
      <c r="AK24" s="155">
        <f t="shared" si="5"/>
        <v>41883</v>
      </c>
      <c r="AL24" s="155">
        <f t="shared" ref="AL24:BL24" si="6">EDATE(AK24,1)</f>
        <v>41913</v>
      </c>
      <c r="AM24" s="155">
        <f t="shared" si="6"/>
        <v>41944</v>
      </c>
      <c r="AN24" s="155">
        <f t="shared" si="6"/>
        <v>41974</v>
      </c>
      <c r="AO24" s="155">
        <f t="shared" si="6"/>
        <v>42005</v>
      </c>
      <c r="AP24" s="155">
        <f t="shared" si="6"/>
        <v>42036</v>
      </c>
      <c r="AQ24" s="155">
        <f t="shared" si="6"/>
        <v>42064</v>
      </c>
      <c r="AR24" s="155">
        <f t="shared" si="6"/>
        <v>42095</v>
      </c>
      <c r="AS24" s="155">
        <f t="shared" si="6"/>
        <v>42125</v>
      </c>
      <c r="AT24" s="155">
        <f t="shared" si="6"/>
        <v>42156</v>
      </c>
      <c r="AU24" s="155">
        <f t="shared" si="6"/>
        <v>42186</v>
      </c>
      <c r="AV24" s="155">
        <f t="shared" si="6"/>
        <v>42217</v>
      </c>
      <c r="AW24" s="155">
        <f t="shared" si="6"/>
        <v>42248</v>
      </c>
      <c r="AX24" s="155">
        <f t="shared" si="6"/>
        <v>42278</v>
      </c>
      <c r="AY24" s="155">
        <f t="shared" si="6"/>
        <v>42309</v>
      </c>
      <c r="AZ24" s="155">
        <f t="shared" si="6"/>
        <v>42339</v>
      </c>
      <c r="BA24" s="155">
        <f t="shared" si="6"/>
        <v>42370</v>
      </c>
      <c r="BB24" s="155">
        <f t="shared" si="6"/>
        <v>42401</v>
      </c>
      <c r="BC24" s="155">
        <f t="shared" si="6"/>
        <v>42430</v>
      </c>
      <c r="BD24" s="155">
        <f t="shared" si="6"/>
        <v>42461</v>
      </c>
      <c r="BE24" s="155">
        <f t="shared" si="6"/>
        <v>42491</v>
      </c>
      <c r="BF24" s="155">
        <f t="shared" si="6"/>
        <v>42522</v>
      </c>
      <c r="BG24" s="155">
        <f t="shared" si="6"/>
        <v>42552</v>
      </c>
      <c r="BH24" s="155">
        <f t="shared" si="6"/>
        <v>42583</v>
      </c>
      <c r="BI24" s="155">
        <f t="shared" si="6"/>
        <v>42614</v>
      </c>
      <c r="BJ24" s="155">
        <f t="shared" si="6"/>
        <v>42644</v>
      </c>
      <c r="BK24" s="155">
        <f t="shared" si="6"/>
        <v>42675</v>
      </c>
      <c r="BL24" s="155">
        <f t="shared" si="6"/>
        <v>42705</v>
      </c>
    </row>
    <row r="25" spans="2:64">
      <c r="B25" s="162" t="str">
        <f>+B7</f>
        <v>Envasos reutilitzables</v>
      </c>
      <c r="C25" s="232">
        <f>+OP!I10</f>
        <v>0.21</v>
      </c>
      <c r="D25" s="158">
        <f t="shared" ref="D25:AI25" si="7">+D7*$C25</f>
        <v>420</v>
      </c>
      <c r="E25" s="158">
        <f t="shared" si="7"/>
        <v>0</v>
      </c>
      <c r="F25" s="158">
        <f t="shared" si="7"/>
        <v>0</v>
      </c>
      <c r="G25" s="158">
        <f t="shared" si="7"/>
        <v>0</v>
      </c>
      <c r="H25" s="158">
        <f t="shared" si="7"/>
        <v>168</v>
      </c>
      <c r="I25" s="158">
        <f t="shared" si="7"/>
        <v>0</v>
      </c>
      <c r="J25" s="158">
        <f t="shared" si="7"/>
        <v>0</v>
      </c>
      <c r="K25" s="158">
        <f t="shared" si="7"/>
        <v>168</v>
      </c>
      <c r="L25" s="158">
        <f t="shared" si="7"/>
        <v>0</v>
      </c>
      <c r="M25" s="158">
        <f t="shared" si="7"/>
        <v>0</v>
      </c>
      <c r="N25" s="158">
        <f t="shared" si="7"/>
        <v>168</v>
      </c>
      <c r="O25" s="158">
        <f t="shared" si="7"/>
        <v>0</v>
      </c>
      <c r="P25" s="158">
        <f t="shared" si="7"/>
        <v>0</v>
      </c>
      <c r="Q25" s="158">
        <f t="shared" si="7"/>
        <v>0</v>
      </c>
      <c r="R25" s="158">
        <f t="shared" si="7"/>
        <v>0</v>
      </c>
      <c r="S25" s="158">
        <f t="shared" si="7"/>
        <v>0</v>
      </c>
      <c r="T25" s="158">
        <f t="shared" si="7"/>
        <v>0</v>
      </c>
      <c r="U25" s="158">
        <f t="shared" si="7"/>
        <v>0</v>
      </c>
      <c r="V25" s="158">
        <f t="shared" si="7"/>
        <v>0</v>
      </c>
      <c r="W25" s="158">
        <f t="shared" si="7"/>
        <v>0</v>
      </c>
      <c r="X25" s="158">
        <f t="shared" si="7"/>
        <v>0</v>
      </c>
      <c r="Y25" s="158">
        <f t="shared" si="7"/>
        <v>0</v>
      </c>
      <c r="Z25" s="158">
        <f t="shared" si="7"/>
        <v>0</v>
      </c>
      <c r="AA25" s="158">
        <f t="shared" si="7"/>
        <v>0</v>
      </c>
      <c r="AB25" s="158">
        <f t="shared" si="7"/>
        <v>0</v>
      </c>
      <c r="AC25" s="158">
        <f t="shared" si="7"/>
        <v>0</v>
      </c>
      <c r="AD25" s="158">
        <f t="shared" si="7"/>
        <v>0</v>
      </c>
      <c r="AE25" s="158">
        <f t="shared" si="7"/>
        <v>0</v>
      </c>
      <c r="AF25" s="158">
        <f t="shared" si="7"/>
        <v>0</v>
      </c>
      <c r="AG25" s="158">
        <f t="shared" si="7"/>
        <v>0</v>
      </c>
      <c r="AH25" s="158">
        <f t="shared" si="7"/>
        <v>0</v>
      </c>
      <c r="AI25" s="158">
        <f t="shared" si="7"/>
        <v>0</v>
      </c>
      <c r="AJ25" s="158">
        <f t="shared" ref="AJ25:BL25" si="8">+AJ7*$C25</f>
        <v>0</v>
      </c>
      <c r="AK25" s="158">
        <f t="shared" si="8"/>
        <v>0</v>
      </c>
      <c r="AL25" s="158">
        <f t="shared" si="8"/>
        <v>0</v>
      </c>
      <c r="AM25" s="158">
        <f t="shared" si="8"/>
        <v>0</v>
      </c>
      <c r="AN25" s="158">
        <f t="shared" si="8"/>
        <v>0</v>
      </c>
      <c r="AO25" s="158">
        <f t="shared" si="8"/>
        <v>0</v>
      </c>
      <c r="AP25" s="158">
        <f t="shared" si="8"/>
        <v>0</v>
      </c>
      <c r="AQ25" s="158">
        <f t="shared" si="8"/>
        <v>0</v>
      </c>
      <c r="AR25" s="158">
        <f t="shared" si="8"/>
        <v>0</v>
      </c>
      <c r="AS25" s="158">
        <f t="shared" si="8"/>
        <v>0</v>
      </c>
      <c r="AT25" s="158">
        <f t="shared" si="8"/>
        <v>0</v>
      </c>
      <c r="AU25" s="158">
        <f t="shared" si="8"/>
        <v>0</v>
      </c>
      <c r="AV25" s="158">
        <f t="shared" si="8"/>
        <v>0</v>
      </c>
      <c r="AW25" s="158">
        <f t="shared" si="8"/>
        <v>0</v>
      </c>
      <c r="AX25" s="158">
        <f t="shared" si="8"/>
        <v>0</v>
      </c>
      <c r="AY25" s="158">
        <f t="shared" si="8"/>
        <v>0</v>
      </c>
      <c r="AZ25" s="158">
        <f t="shared" si="8"/>
        <v>0</v>
      </c>
      <c r="BA25" s="158">
        <f t="shared" si="8"/>
        <v>0</v>
      </c>
      <c r="BB25" s="158">
        <f t="shared" si="8"/>
        <v>0</v>
      </c>
      <c r="BC25" s="158">
        <f t="shared" si="8"/>
        <v>0</v>
      </c>
      <c r="BD25" s="158">
        <f t="shared" si="8"/>
        <v>0</v>
      </c>
      <c r="BE25" s="158">
        <f t="shared" si="8"/>
        <v>0</v>
      </c>
      <c r="BF25" s="158">
        <f t="shared" si="8"/>
        <v>0</v>
      </c>
      <c r="BG25" s="158">
        <f t="shared" si="8"/>
        <v>0</v>
      </c>
      <c r="BH25" s="158">
        <f t="shared" si="8"/>
        <v>0</v>
      </c>
      <c r="BI25" s="158">
        <f t="shared" si="8"/>
        <v>0</v>
      </c>
      <c r="BJ25" s="158">
        <f t="shared" si="8"/>
        <v>0</v>
      </c>
      <c r="BK25" s="158">
        <f t="shared" si="8"/>
        <v>0</v>
      </c>
      <c r="BL25" s="158">
        <f t="shared" si="8"/>
        <v>0</v>
      </c>
    </row>
    <row r="26" spans="2:64">
      <c r="B26" s="162" t="str">
        <f t="shared" ref="B26:B39" si="9">+B8</f>
        <v>Vendes per entregues</v>
      </c>
      <c r="C26" s="232">
        <f>+OP!I11</f>
        <v>0</v>
      </c>
      <c r="D26" s="158">
        <f t="shared" ref="D26:AI26" si="10">+D8*$C26</f>
        <v>0</v>
      </c>
      <c r="E26" s="158">
        <f t="shared" si="10"/>
        <v>0</v>
      </c>
      <c r="F26" s="158">
        <f t="shared" si="10"/>
        <v>0</v>
      </c>
      <c r="G26" s="158">
        <f t="shared" si="10"/>
        <v>0</v>
      </c>
      <c r="H26" s="158">
        <f t="shared" si="10"/>
        <v>0</v>
      </c>
      <c r="I26" s="158">
        <f t="shared" si="10"/>
        <v>0</v>
      </c>
      <c r="J26" s="158">
        <f t="shared" si="10"/>
        <v>0</v>
      </c>
      <c r="K26" s="158">
        <f t="shared" si="10"/>
        <v>0</v>
      </c>
      <c r="L26" s="158">
        <f t="shared" si="10"/>
        <v>0</v>
      </c>
      <c r="M26" s="158">
        <f t="shared" si="10"/>
        <v>0</v>
      </c>
      <c r="N26" s="158">
        <f t="shared" si="10"/>
        <v>0</v>
      </c>
      <c r="O26" s="158">
        <f t="shared" si="10"/>
        <v>0</v>
      </c>
      <c r="P26" s="158">
        <f t="shared" si="10"/>
        <v>0</v>
      </c>
      <c r="Q26" s="158">
        <f t="shared" si="10"/>
        <v>0</v>
      </c>
      <c r="R26" s="158">
        <f t="shared" si="10"/>
        <v>0</v>
      </c>
      <c r="S26" s="158">
        <f t="shared" si="10"/>
        <v>0</v>
      </c>
      <c r="T26" s="158">
        <f t="shared" si="10"/>
        <v>0</v>
      </c>
      <c r="U26" s="158">
        <f t="shared" si="10"/>
        <v>0</v>
      </c>
      <c r="V26" s="158">
        <f t="shared" si="10"/>
        <v>0</v>
      </c>
      <c r="W26" s="158">
        <f t="shared" si="10"/>
        <v>0</v>
      </c>
      <c r="X26" s="158">
        <f t="shared" si="10"/>
        <v>0</v>
      </c>
      <c r="Y26" s="158">
        <f t="shared" si="10"/>
        <v>0</v>
      </c>
      <c r="Z26" s="158">
        <f t="shared" si="10"/>
        <v>0</v>
      </c>
      <c r="AA26" s="158">
        <f t="shared" si="10"/>
        <v>0</v>
      </c>
      <c r="AB26" s="158">
        <f t="shared" si="10"/>
        <v>0</v>
      </c>
      <c r="AC26" s="158">
        <f t="shared" si="10"/>
        <v>0</v>
      </c>
      <c r="AD26" s="158">
        <f t="shared" si="10"/>
        <v>0</v>
      </c>
      <c r="AE26" s="158">
        <f t="shared" si="10"/>
        <v>0</v>
      </c>
      <c r="AF26" s="158">
        <f t="shared" si="10"/>
        <v>0</v>
      </c>
      <c r="AG26" s="158">
        <f t="shared" si="10"/>
        <v>0</v>
      </c>
      <c r="AH26" s="158">
        <f t="shared" si="10"/>
        <v>0</v>
      </c>
      <c r="AI26" s="158">
        <f t="shared" si="10"/>
        <v>0</v>
      </c>
      <c r="AJ26" s="158">
        <f t="shared" ref="AJ26:BL26" si="11">+AJ8*$C26</f>
        <v>0</v>
      </c>
      <c r="AK26" s="158">
        <f t="shared" si="11"/>
        <v>0</v>
      </c>
      <c r="AL26" s="158">
        <f t="shared" si="11"/>
        <v>0</v>
      </c>
      <c r="AM26" s="158">
        <f t="shared" si="11"/>
        <v>0</v>
      </c>
      <c r="AN26" s="158">
        <f t="shared" si="11"/>
        <v>0</v>
      </c>
      <c r="AO26" s="158">
        <f t="shared" si="11"/>
        <v>0</v>
      </c>
      <c r="AP26" s="158">
        <f t="shared" si="11"/>
        <v>0</v>
      </c>
      <c r="AQ26" s="158">
        <f t="shared" si="11"/>
        <v>0</v>
      </c>
      <c r="AR26" s="158">
        <f t="shared" si="11"/>
        <v>0</v>
      </c>
      <c r="AS26" s="158">
        <f t="shared" si="11"/>
        <v>0</v>
      </c>
      <c r="AT26" s="158">
        <f t="shared" si="11"/>
        <v>0</v>
      </c>
      <c r="AU26" s="158">
        <f t="shared" si="11"/>
        <v>0</v>
      </c>
      <c r="AV26" s="158">
        <f t="shared" si="11"/>
        <v>0</v>
      </c>
      <c r="AW26" s="158">
        <f t="shared" si="11"/>
        <v>0</v>
      </c>
      <c r="AX26" s="158">
        <f t="shared" si="11"/>
        <v>0</v>
      </c>
      <c r="AY26" s="158">
        <f t="shared" si="11"/>
        <v>0</v>
      </c>
      <c r="AZ26" s="158">
        <f t="shared" si="11"/>
        <v>0</v>
      </c>
      <c r="BA26" s="158">
        <f t="shared" si="11"/>
        <v>0</v>
      </c>
      <c r="BB26" s="158">
        <f t="shared" si="11"/>
        <v>0</v>
      </c>
      <c r="BC26" s="158">
        <f t="shared" si="11"/>
        <v>0</v>
      </c>
      <c r="BD26" s="158">
        <f t="shared" si="11"/>
        <v>0</v>
      </c>
      <c r="BE26" s="158">
        <f t="shared" si="11"/>
        <v>0</v>
      </c>
      <c r="BF26" s="158">
        <f t="shared" si="11"/>
        <v>0</v>
      </c>
      <c r="BG26" s="158">
        <f t="shared" si="11"/>
        <v>0</v>
      </c>
      <c r="BH26" s="158">
        <f t="shared" si="11"/>
        <v>0</v>
      </c>
      <c r="BI26" s="158">
        <f t="shared" si="11"/>
        <v>0</v>
      </c>
      <c r="BJ26" s="158">
        <f t="shared" si="11"/>
        <v>0</v>
      </c>
      <c r="BK26" s="158">
        <f t="shared" si="11"/>
        <v>0</v>
      </c>
      <c r="BL26" s="158">
        <f t="shared" si="11"/>
        <v>0</v>
      </c>
    </row>
    <row r="27" spans="2:64">
      <c r="B27" s="162" t="str">
        <f t="shared" si="9"/>
        <v>Anuncis locals</v>
      </c>
      <c r="C27" s="232">
        <f>+OP!I12</f>
        <v>0</v>
      </c>
      <c r="D27" s="158">
        <f t="shared" ref="D27:AI27" si="12">+D9*$C27</f>
        <v>0</v>
      </c>
      <c r="E27" s="158">
        <f t="shared" si="12"/>
        <v>0</v>
      </c>
      <c r="F27" s="158">
        <f t="shared" si="12"/>
        <v>0</v>
      </c>
      <c r="G27" s="158">
        <f t="shared" si="12"/>
        <v>0</v>
      </c>
      <c r="H27" s="158">
        <f t="shared" si="12"/>
        <v>0</v>
      </c>
      <c r="I27" s="158">
        <f t="shared" si="12"/>
        <v>0</v>
      </c>
      <c r="J27" s="158">
        <f t="shared" si="12"/>
        <v>0</v>
      </c>
      <c r="K27" s="158">
        <f t="shared" si="12"/>
        <v>0</v>
      </c>
      <c r="L27" s="158">
        <f t="shared" si="12"/>
        <v>0</v>
      </c>
      <c r="M27" s="158">
        <f t="shared" si="12"/>
        <v>0</v>
      </c>
      <c r="N27" s="158">
        <f t="shared" si="12"/>
        <v>0</v>
      </c>
      <c r="O27" s="158">
        <f t="shared" si="12"/>
        <v>0</v>
      </c>
      <c r="P27" s="158">
        <f t="shared" si="12"/>
        <v>0</v>
      </c>
      <c r="Q27" s="158">
        <f t="shared" si="12"/>
        <v>0</v>
      </c>
      <c r="R27" s="158">
        <f t="shared" si="12"/>
        <v>0</v>
      </c>
      <c r="S27" s="158">
        <f t="shared" si="12"/>
        <v>0</v>
      </c>
      <c r="T27" s="158">
        <f t="shared" si="12"/>
        <v>0</v>
      </c>
      <c r="U27" s="158">
        <f t="shared" si="12"/>
        <v>0</v>
      </c>
      <c r="V27" s="158">
        <f t="shared" si="12"/>
        <v>0</v>
      </c>
      <c r="W27" s="158">
        <f t="shared" si="12"/>
        <v>0</v>
      </c>
      <c r="X27" s="158">
        <f t="shared" si="12"/>
        <v>0</v>
      </c>
      <c r="Y27" s="158">
        <f t="shared" si="12"/>
        <v>0</v>
      </c>
      <c r="Z27" s="158">
        <f t="shared" si="12"/>
        <v>0</v>
      </c>
      <c r="AA27" s="158">
        <f t="shared" si="12"/>
        <v>0</v>
      </c>
      <c r="AB27" s="158">
        <f t="shared" si="12"/>
        <v>0</v>
      </c>
      <c r="AC27" s="158">
        <f t="shared" si="12"/>
        <v>0</v>
      </c>
      <c r="AD27" s="158">
        <f t="shared" si="12"/>
        <v>0</v>
      </c>
      <c r="AE27" s="158">
        <f t="shared" si="12"/>
        <v>0</v>
      </c>
      <c r="AF27" s="158">
        <f t="shared" si="12"/>
        <v>0</v>
      </c>
      <c r="AG27" s="158">
        <f t="shared" si="12"/>
        <v>0</v>
      </c>
      <c r="AH27" s="158">
        <f t="shared" si="12"/>
        <v>0</v>
      </c>
      <c r="AI27" s="158">
        <f t="shared" si="12"/>
        <v>0</v>
      </c>
      <c r="AJ27" s="158">
        <f t="shared" ref="AJ27:BL27" si="13">+AJ9*$C27</f>
        <v>0</v>
      </c>
      <c r="AK27" s="158">
        <f t="shared" si="13"/>
        <v>0</v>
      </c>
      <c r="AL27" s="158">
        <f t="shared" si="13"/>
        <v>0</v>
      </c>
      <c r="AM27" s="158">
        <f t="shared" si="13"/>
        <v>0</v>
      </c>
      <c r="AN27" s="158">
        <f t="shared" si="13"/>
        <v>0</v>
      </c>
      <c r="AO27" s="158">
        <f t="shared" si="13"/>
        <v>0</v>
      </c>
      <c r="AP27" s="158">
        <f t="shared" si="13"/>
        <v>0</v>
      </c>
      <c r="AQ27" s="158">
        <f t="shared" si="13"/>
        <v>0</v>
      </c>
      <c r="AR27" s="158">
        <f t="shared" si="13"/>
        <v>0</v>
      </c>
      <c r="AS27" s="158">
        <f t="shared" si="13"/>
        <v>0</v>
      </c>
      <c r="AT27" s="158">
        <f t="shared" si="13"/>
        <v>0</v>
      </c>
      <c r="AU27" s="158">
        <f t="shared" si="13"/>
        <v>0</v>
      </c>
      <c r="AV27" s="158">
        <f t="shared" si="13"/>
        <v>0</v>
      </c>
      <c r="AW27" s="158">
        <f t="shared" si="13"/>
        <v>0</v>
      </c>
      <c r="AX27" s="158">
        <f t="shared" si="13"/>
        <v>0</v>
      </c>
      <c r="AY27" s="158">
        <f t="shared" si="13"/>
        <v>0</v>
      </c>
      <c r="AZ27" s="158">
        <f t="shared" si="13"/>
        <v>0</v>
      </c>
      <c r="BA27" s="158">
        <f t="shared" si="13"/>
        <v>0</v>
      </c>
      <c r="BB27" s="158">
        <f t="shared" si="13"/>
        <v>0</v>
      </c>
      <c r="BC27" s="158">
        <f t="shared" si="13"/>
        <v>0</v>
      </c>
      <c r="BD27" s="158">
        <f t="shared" si="13"/>
        <v>0</v>
      </c>
      <c r="BE27" s="158">
        <f t="shared" si="13"/>
        <v>0</v>
      </c>
      <c r="BF27" s="158">
        <f t="shared" si="13"/>
        <v>0</v>
      </c>
      <c r="BG27" s="158">
        <f t="shared" si="13"/>
        <v>0</v>
      </c>
      <c r="BH27" s="158">
        <f t="shared" si="13"/>
        <v>0</v>
      </c>
      <c r="BI27" s="158">
        <f t="shared" si="13"/>
        <v>0</v>
      </c>
      <c r="BJ27" s="158">
        <f t="shared" si="13"/>
        <v>0</v>
      </c>
      <c r="BK27" s="158">
        <f t="shared" si="13"/>
        <v>0</v>
      </c>
      <c r="BL27" s="158">
        <f t="shared" si="13"/>
        <v>0</v>
      </c>
    </row>
    <row r="28" spans="2:64">
      <c r="B28" s="162" t="str">
        <f t="shared" si="9"/>
        <v>Nom Producte/Servei 4</v>
      </c>
      <c r="C28" s="232">
        <f>+OP!I13</f>
        <v>0</v>
      </c>
      <c r="D28" s="158">
        <f t="shared" ref="D28:AI28" si="14">+D10*$C28</f>
        <v>0</v>
      </c>
      <c r="E28" s="158">
        <f t="shared" si="14"/>
        <v>0</v>
      </c>
      <c r="F28" s="158">
        <f t="shared" si="14"/>
        <v>0</v>
      </c>
      <c r="G28" s="158">
        <f t="shared" si="14"/>
        <v>0</v>
      </c>
      <c r="H28" s="158">
        <f t="shared" si="14"/>
        <v>0</v>
      </c>
      <c r="I28" s="158">
        <f t="shared" si="14"/>
        <v>0</v>
      </c>
      <c r="J28" s="158">
        <f t="shared" si="14"/>
        <v>0</v>
      </c>
      <c r="K28" s="158">
        <f t="shared" si="14"/>
        <v>0</v>
      </c>
      <c r="L28" s="158">
        <f t="shared" si="14"/>
        <v>0</v>
      </c>
      <c r="M28" s="158">
        <f t="shared" si="14"/>
        <v>0</v>
      </c>
      <c r="N28" s="158">
        <f t="shared" si="14"/>
        <v>0</v>
      </c>
      <c r="O28" s="158">
        <f t="shared" si="14"/>
        <v>0</v>
      </c>
      <c r="P28" s="158">
        <f t="shared" si="14"/>
        <v>0</v>
      </c>
      <c r="Q28" s="158">
        <f t="shared" si="14"/>
        <v>0</v>
      </c>
      <c r="R28" s="158">
        <f t="shared" si="14"/>
        <v>0</v>
      </c>
      <c r="S28" s="158">
        <f t="shared" si="14"/>
        <v>0</v>
      </c>
      <c r="T28" s="158">
        <f t="shared" si="14"/>
        <v>0</v>
      </c>
      <c r="U28" s="158">
        <f t="shared" si="14"/>
        <v>0</v>
      </c>
      <c r="V28" s="158">
        <f t="shared" si="14"/>
        <v>0</v>
      </c>
      <c r="W28" s="158">
        <f t="shared" si="14"/>
        <v>0</v>
      </c>
      <c r="X28" s="158">
        <f t="shared" si="14"/>
        <v>0</v>
      </c>
      <c r="Y28" s="158">
        <f t="shared" si="14"/>
        <v>0</v>
      </c>
      <c r="Z28" s="158">
        <f t="shared" si="14"/>
        <v>0</v>
      </c>
      <c r="AA28" s="158">
        <f t="shared" si="14"/>
        <v>0</v>
      </c>
      <c r="AB28" s="158">
        <f t="shared" si="14"/>
        <v>0</v>
      </c>
      <c r="AC28" s="158">
        <f t="shared" si="14"/>
        <v>0</v>
      </c>
      <c r="AD28" s="158">
        <f t="shared" si="14"/>
        <v>0</v>
      </c>
      <c r="AE28" s="158">
        <f t="shared" si="14"/>
        <v>0</v>
      </c>
      <c r="AF28" s="158">
        <f t="shared" si="14"/>
        <v>0</v>
      </c>
      <c r="AG28" s="158">
        <f t="shared" si="14"/>
        <v>0</v>
      </c>
      <c r="AH28" s="158">
        <f t="shared" si="14"/>
        <v>0</v>
      </c>
      <c r="AI28" s="158">
        <f t="shared" si="14"/>
        <v>0</v>
      </c>
      <c r="AJ28" s="158">
        <f t="shared" ref="AJ28:BL28" si="15">+AJ10*$C28</f>
        <v>0</v>
      </c>
      <c r="AK28" s="158">
        <f t="shared" si="15"/>
        <v>0</v>
      </c>
      <c r="AL28" s="158">
        <f t="shared" si="15"/>
        <v>0</v>
      </c>
      <c r="AM28" s="158">
        <f t="shared" si="15"/>
        <v>0</v>
      </c>
      <c r="AN28" s="158">
        <f t="shared" si="15"/>
        <v>0</v>
      </c>
      <c r="AO28" s="158">
        <f t="shared" si="15"/>
        <v>0</v>
      </c>
      <c r="AP28" s="158">
        <f t="shared" si="15"/>
        <v>0</v>
      </c>
      <c r="AQ28" s="158">
        <f t="shared" si="15"/>
        <v>0</v>
      </c>
      <c r="AR28" s="158">
        <f t="shared" si="15"/>
        <v>0</v>
      </c>
      <c r="AS28" s="158">
        <f t="shared" si="15"/>
        <v>0</v>
      </c>
      <c r="AT28" s="158">
        <f t="shared" si="15"/>
        <v>0</v>
      </c>
      <c r="AU28" s="158">
        <f t="shared" si="15"/>
        <v>0</v>
      </c>
      <c r="AV28" s="158">
        <f t="shared" si="15"/>
        <v>0</v>
      </c>
      <c r="AW28" s="158">
        <f t="shared" si="15"/>
        <v>0</v>
      </c>
      <c r="AX28" s="158">
        <f t="shared" si="15"/>
        <v>0</v>
      </c>
      <c r="AY28" s="158">
        <f t="shared" si="15"/>
        <v>0</v>
      </c>
      <c r="AZ28" s="158">
        <f t="shared" si="15"/>
        <v>0</v>
      </c>
      <c r="BA28" s="158">
        <f t="shared" si="15"/>
        <v>0</v>
      </c>
      <c r="BB28" s="158">
        <f t="shared" si="15"/>
        <v>0</v>
      </c>
      <c r="BC28" s="158">
        <f t="shared" si="15"/>
        <v>0</v>
      </c>
      <c r="BD28" s="158">
        <f t="shared" si="15"/>
        <v>0</v>
      </c>
      <c r="BE28" s="158">
        <f t="shared" si="15"/>
        <v>0</v>
      </c>
      <c r="BF28" s="158">
        <f t="shared" si="15"/>
        <v>0</v>
      </c>
      <c r="BG28" s="158">
        <f t="shared" si="15"/>
        <v>0</v>
      </c>
      <c r="BH28" s="158">
        <f t="shared" si="15"/>
        <v>0</v>
      </c>
      <c r="BI28" s="158">
        <f t="shared" si="15"/>
        <v>0</v>
      </c>
      <c r="BJ28" s="158">
        <f t="shared" si="15"/>
        <v>0</v>
      </c>
      <c r="BK28" s="158">
        <f t="shared" si="15"/>
        <v>0</v>
      </c>
      <c r="BL28" s="158">
        <f t="shared" si="15"/>
        <v>0</v>
      </c>
    </row>
    <row r="29" spans="2:64">
      <c r="B29" s="162" t="str">
        <f t="shared" si="9"/>
        <v>Nom Producte/Servei 5</v>
      </c>
      <c r="C29" s="232">
        <f>+OP!I14</f>
        <v>0</v>
      </c>
      <c r="D29" s="158">
        <f t="shared" ref="D29:AI29" si="16">+D11*$C29</f>
        <v>0</v>
      </c>
      <c r="E29" s="158">
        <f t="shared" si="16"/>
        <v>0</v>
      </c>
      <c r="F29" s="158">
        <f t="shared" si="16"/>
        <v>0</v>
      </c>
      <c r="G29" s="158">
        <f t="shared" si="16"/>
        <v>0</v>
      </c>
      <c r="H29" s="158">
        <f t="shared" si="16"/>
        <v>0</v>
      </c>
      <c r="I29" s="158">
        <f t="shared" si="16"/>
        <v>0</v>
      </c>
      <c r="J29" s="158">
        <f t="shared" si="16"/>
        <v>0</v>
      </c>
      <c r="K29" s="158">
        <f t="shared" si="16"/>
        <v>0</v>
      </c>
      <c r="L29" s="158">
        <f t="shared" si="16"/>
        <v>0</v>
      </c>
      <c r="M29" s="158">
        <f t="shared" si="16"/>
        <v>0</v>
      </c>
      <c r="N29" s="158">
        <f t="shared" si="16"/>
        <v>0</v>
      </c>
      <c r="O29" s="158">
        <f t="shared" si="16"/>
        <v>0</v>
      </c>
      <c r="P29" s="158">
        <f t="shared" si="16"/>
        <v>0</v>
      </c>
      <c r="Q29" s="158">
        <f t="shared" si="16"/>
        <v>0</v>
      </c>
      <c r="R29" s="158">
        <f t="shared" si="16"/>
        <v>0</v>
      </c>
      <c r="S29" s="158">
        <f t="shared" si="16"/>
        <v>0</v>
      </c>
      <c r="T29" s="158">
        <f t="shared" si="16"/>
        <v>0</v>
      </c>
      <c r="U29" s="158">
        <f t="shared" si="16"/>
        <v>0</v>
      </c>
      <c r="V29" s="158">
        <f t="shared" si="16"/>
        <v>0</v>
      </c>
      <c r="W29" s="158">
        <f t="shared" si="16"/>
        <v>0</v>
      </c>
      <c r="X29" s="158">
        <f t="shared" si="16"/>
        <v>0</v>
      </c>
      <c r="Y29" s="158">
        <f t="shared" si="16"/>
        <v>0</v>
      </c>
      <c r="Z29" s="158">
        <f t="shared" si="16"/>
        <v>0</v>
      </c>
      <c r="AA29" s="158">
        <f t="shared" si="16"/>
        <v>0</v>
      </c>
      <c r="AB29" s="158">
        <f t="shared" si="16"/>
        <v>0</v>
      </c>
      <c r="AC29" s="158">
        <f t="shared" si="16"/>
        <v>0</v>
      </c>
      <c r="AD29" s="158">
        <f t="shared" si="16"/>
        <v>0</v>
      </c>
      <c r="AE29" s="158">
        <f t="shared" si="16"/>
        <v>0</v>
      </c>
      <c r="AF29" s="158">
        <f t="shared" si="16"/>
        <v>0</v>
      </c>
      <c r="AG29" s="158">
        <f t="shared" si="16"/>
        <v>0</v>
      </c>
      <c r="AH29" s="158">
        <f t="shared" si="16"/>
        <v>0</v>
      </c>
      <c r="AI29" s="158">
        <f t="shared" si="16"/>
        <v>0</v>
      </c>
      <c r="AJ29" s="158">
        <f t="shared" ref="AJ29:BL29" si="17">+AJ11*$C29</f>
        <v>0</v>
      </c>
      <c r="AK29" s="158">
        <f t="shared" si="17"/>
        <v>0</v>
      </c>
      <c r="AL29" s="158">
        <f t="shared" si="17"/>
        <v>0</v>
      </c>
      <c r="AM29" s="158">
        <f t="shared" si="17"/>
        <v>0</v>
      </c>
      <c r="AN29" s="158">
        <f t="shared" si="17"/>
        <v>0</v>
      </c>
      <c r="AO29" s="158">
        <f t="shared" si="17"/>
        <v>0</v>
      </c>
      <c r="AP29" s="158">
        <f t="shared" si="17"/>
        <v>0</v>
      </c>
      <c r="AQ29" s="158">
        <f t="shared" si="17"/>
        <v>0</v>
      </c>
      <c r="AR29" s="158">
        <f t="shared" si="17"/>
        <v>0</v>
      </c>
      <c r="AS29" s="158">
        <f t="shared" si="17"/>
        <v>0</v>
      </c>
      <c r="AT29" s="158">
        <f t="shared" si="17"/>
        <v>0</v>
      </c>
      <c r="AU29" s="158">
        <f t="shared" si="17"/>
        <v>0</v>
      </c>
      <c r="AV29" s="158">
        <f t="shared" si="17"/>
        <v>0</v>
      </c>
      <c r="AW29" s="158">
        <f t="shared" si="17"/>
        <v>0</v>
      </c>
      <c r="AX29" s="158">
        <f t="shared" si="17"/>
        <v>0</v>
      </c>
      <c r="AY29" s="158">
        <f t="shared" si="17"/>
        <v>0</v>
      </c>
      <c r="AZ29" s="158">
        <f t="shared" si="17"/>
        <v>0</v>
      </c>
      <c r="BA29" s="158">
        <f t="shared" si="17"/>
        <v>0</v>
      </c>
      <c r="BB29" s="158">
        <f t="shared" si="17"/>
        <v>0</v>
      </c>
      <c r="BC29" s="158">
        <f t="shared" si="17"/>
        <v>0</v>
      </c>
      <c r="BD29" s="158">
        <f t="shared" si="17"/>
        <v>0</v>
      </c>
      <c r="BE29" s="158">
        <f t="shared" si="17"/>
        <v>0</v>
      </c>
      <c r="BF29" s="158">
        <f t="shared" si="17"/>
        <v>0</v>
      </c>
      <c r="BG29" s="158">
        <f t="shared" si="17"/>
        <v>0</v>
      </c>
      <c r="BH29" s="158">
        <f t="shared" si="17"/>
        <v>0</v>
      </c>
      <c r="BI29" s="158">
        <f t="shared" si="17"/>
        <v>0</v>
      </c>
      <c r="BJ29" s="158">
        <f t="shared" si="17"/>
        <v>0</v>
      </c>
      <c r="BK29" s="158">
        <f t="shared" si="17"/>
        <v>0</v>
      </c>
      <c r="BL29" s="158">
        <f t="shared" si="17"/>
        <v>0</v>
      </c>
    </row>
    <row r="30" spans="2:64">
      <c r="B30" s="162" t="str">
        <f t="shared" si="9"/>
        <v>Nom Producte/Servei 6</v>
      </c>
      <c r="C30" s="232">
        <f>+OP!I15</f>
        <v>0</v>
      </c>
      <c r="D30" s="158">
        <f t="shared" ref="D30:AI30" si="18">+D12*$C30</f>
        <v>0</v>
      </c>
      <c r="E30" s="158">
        <f t="shared" si="18"/>
        <v>0</v>
      </c>
      <c r="F30" s="158">
        <f t="shared" si="18"/>
        <v>0</v>
      </c>
      <c r="G30" s="158">
        <f t="shared" si="18"/>
        <v>0</v>
      </c>
      <c r="H30" s="158">
        <f t="shared" si="18"/>
        <v>0</v>
      </c>
      <c r="I30" s="158">
        <f t="shared" si="18"/>
        <v>0</v>
      </c>
      <c r="J30" s="158">
        <f t="shared" si="18"/>
        <v>0</v>
      </c>
      <c r="K30" s="158">
        <f t="shared" si="18"/>
        <v>0</v>
      </c>
      <c r="L30" s="158">
        <f t="shared" si="18"/>
        <v>0</v>
      </c>
      <c r="M30" s="158">
        <f t="shared" si="18"/>
        <v>0</v>
      </c>
      <c r="N30" s="158">
        <f t="shared" si="18"/>
        <v>0</v>
      </c>
      <c r="O30" s="158">
        <f t="shared" si="18"/>
        <v>0</v>
      </c>
      <c r="P30" s="158">
        <f t="shared" si="18"/>
        <v>0</v>
      </c>
      <c r="Q30" s="158">
        <f t="shared" si="18"/>
        <v>0</v>
      </c>
      <c r="R30" s="158">
        <f t="shared" si="18"/>
        <v>0</v>
      </c>
      <c r="S30" s="158">
        <f t="shared" si="18"/>
        <v>0</v>
      </c>
      <c r="T30" s="158">
        <f t="shared" si="18"/>
        <v>0</v>
      </c>
      <c r="U30" s="158">
        <f t="shared" si="18"/>
        <v>0</v>
      </c>
      <c r="V30" s="158">
        <f t="shared" si="18"/>
        <v>0</v>
      </c>
      <c r="W30" s="158">
        <f t="shared" si="18"/>
        <v>0</v>
      </c>
      <c r="X30" s="158">
        <f t="shared" si="18"/>
        <v>0</v>
      </c>
      <c r="Y30" s="158">
        <f t="shared" si="18"/>
        <v>0</v>
      </c>
      <c r="Z30" s="158">
        <f t="shared" si="18"/>
        <v>0</v>
      </c>
      <c r="AA30" s="158">
        <f t="shared" si="18"/>
        <v>0</v>
      </c>
      <c r="AB30" s="158">
        <f t="shared" si="18"/>
        <v>0</v>
      </c>
      <c r="AC30" s="158">
        <f t="shared" si="18"/>
        <v>0</v>
      </c>
      <c r="AD30" s="158">
        <f t="shared" si="18"/>
        <v>0</v>
      </c>
      <c r="AE30" s="158">
        <f t="shared" si="18"/>
        <v>0</v>
      </c>
      <c r="AF30" s="158">
        <f t="shared" si="18"/>
        <v>0</v>
      </c>
      <c r="AG30" s="158">
        <f t="shared" si="18"/>
        <v>0</v>
      </c>
      <c r="AH30" s="158">
        <f t="shared" si="18"/>
        <v>0</v>
      </c>
      <c r="AI30" s="158">
        <f t="shared" si="18"/>
        <v>0</v>
      </c>
      <c r="AJ30" s="158">
        <f t="shared" ref="AJ30:BL30" si="19">+AJ12*$C30</f>
        <v>0</v>
      </c>
      <c r="AK30" s="158">
        <f t="shared" si="19"/>
        <v>0</v>
      </c>
      <c r="AL30" s="158">
        <f t="shared" si="19"/>
        <v>0</v>
      </c>
      <c r="AM30" s="158">
        <f t="shared" si="19"/>
        <v>0</v>
      </c>
      <c r="AN30" s="158">
        <f t="shared" si="19"/>
        <v>0</v>
      </c>
      <c r="AO30" s="158">
        <f t="shared" si="19"/>
        <v>0</v>
      </c>
      <c r="AP30" s="158">
        <f t="shared" si="19"/>
        <v>0</v>
      </c>
      <c r="AQ30" s="158">
        <f t="shared" si="19"/>
        <v>0</v>
      </c>
      <c r="AR30" s="158">
        <f t="shared" si="19"/>
        <v>0</v>
      </c>
      <c r="AS30" s="158">
        <f t="shared" si="19"/>
        <v>0</v>
      </c>
      <c r="AT30" s="158">
        <f t="shared" si="19"/>
        <v>0</v>
      </c>
      <c r="AU30" s="158">
        <f t="shared" si="19"/>
        <v>0</v>
      </c>
      <c r="AV30" s="158">
        <f t="shared" si="19"/>
        <v>0</v>
      </c>
      <c r="AW30" s="158">
        <f t="shared" si="19"/>
        <v>0</v>
      </c>
      <c r="AX30" s="158">
        <f t="shared" si="19"/>
        <v>0</v>
      </c>
      <c r="AY30" s="158">
        <f t="shared" si="19"/>
        <v>0</v>
      </c>
      <c r="AZ30" s="158">
        <f t="shared" si="19"/>
        <v>0</v>
      </c>
      <c r="BA30" s="158">
        <f t="shared" si="19"/>
        <v>0</v>
      </c>
      <c r="BB30" s="158">
        <f t="shared" si="19"/>
        <v>0</v>
      </c>
      <c r="BC30" s="158">
        <f t="shared" si="19"/>
        <v>0</v>
      </c>
      <c r="BD30" s="158">
        <f t="shared" si="19"/>
        <v>0</v>
      </c>
      <c r="BE30" s="158">
        <f t="shared" si="19"/>
        <v>0</v>
      </c>
      <c r="BF30" s="158">
        <f t="shared" si="19"/>
        <v>0</v>
      </c>
      <c r="BG30" s="158">
        <f t="shared" si="19"/>
        <v>0</v>
      </c>
      <c r="BH30" s="158">
        <f t="shared" si="19"/>
        <v>0</v>
      </c>
      <c r="BI30" s="158">
        <f t="shared" si="19"/>
        <v>0</v>
      </c>
      <c r="BJ30" s="158">
        <f t="shared" si="19"/>
        <v>0</v>
      </c>
      <c r="BK30" s="158">
        <f t="shared" si="19"/>
        <v>0</v>
      </c>
      <c r="BL30" s="158">
        <f t="shared" si="19"/>
        <v>0</v>
      </c>
    </row>
    <row r="31" spans="2:64">
      <c r="B31" s="162" t="str">
        <f t="shared" si="9"/>
        <v>Nom Producte/Servei 7</v>
      </c>
      <c r="C31" s="232">
        <f>+OP!I16</f>
        <v>0</v>
      </c>
      <c r="D31" s="158">
        <f t="shared" ref="D31:AI31" si="20">+D13*$C31</f>
        <v>0</v>
      </c>
      <c r="E31" s="158">
        <f t="shared" si="20"/>
        <v>0</v>
      </c>
      <c r="F31" s="158">
        <f t="shared" si="20"/>
        <v>0</v>
      </c>
      <c r="G31" s="158">
        <f t="shared" si="20"/>
        <v>0</v>
      </c>
      <c r="H31" s="158">
        <f t="shared" si="20"/>
        <v>0</v>
      </c>
      <c r="I31" s="158">
        <f t="shared" si="20"/>
        <v>0</v>
      </c>
      <c r="J31" s="158">
        <f t="shared" si="20"/>
        <v>0</v>
      </c>
      <c r="K31" s="158">
        <f t="shared" si="20"/>
        <v>0</v>
      </c>
      <c r="L31" s="158">
        <f t="shared" si="20"/>
        <v>0</v>
      </c>
      <c r="M31" s="158">
        <f t="shared" si="20"/>
        <v>0</v>
      </c>
      <c r="N31" s="158">
        <f t="shared" si="20"/>
        <v>0</v>
      </c>
      <c r="O31" s="158">
        <f t="shared" si="20"/>
        <v>0</v>
      </c>
      <c r="P31" s="158">
        <f t="shared" si="20"/>
        <v>0</v>
      </c>
      <c r="Q31" s="158">
        <f t="shared" si="20"/>
        <v>0</v>
      </c>
      <c r="R31" s="158">
        <f t="shared" si="20"/>
        <v>0</v>
      </c>
      <c r="S31" s="158">
        <f t="shared" si="20"/>
        <v>0</v>
      </c>
      <c r="T31" s="158">
        <f t="shared" si="20"/>
        <v>0</v>
      </c>
      <c r="U31" s="158">
        <f t="shared" si="20"/>
        <v>0</v>
      </c>
      <c r="V31" s="158">
        <f t="shared" si="20"/>
        <v>0</v>
      </c>
      <c r="W31" s="158">
        <f t="shared" si="20"/>
        <v>0</v>
      </c>
      <c r="X31" s="158">
        <f t="shared" si="20"/>
        <v>0</v>
      </c>
      <c r="Y31" s="158">
        <f t="shared" si="20"/>
        <v>0</v>
      </c>
      <c r="Z31" s="158">
        <f t="shared" si="20"/>
        <v>0</v>
      </c>
      <c r="AA31" s="158">
        <f t="shared" si="20"/>
        <v>0</v>
      </c>
      <c r="AB31" s="158">
        <f t="shared" si="20"/>
        <v>0</v>
      </c>
      <c r="AC31" s="158">
        <f t="shared" si="20"/>
        <v>0</v>
      </c>
      <c r="AD31" s="158">
        <f t="shared" si="20"/>
        <v>0</v>
      </c>
      <c r="AE31" s="158">
        <f t="shared" si="20"/>
        <v>0</v>
      </c>
      <c r="AF31" s="158">
        <f t="shared" si="20"/>
        <v>0</v>
      </c>
      <c r="AG31" s="158">
        <f t="shared" si="20"/>
        <v>0</v>
      </c>
      <c r="AH31" s="158">
        <f t="shared" si="20"/>
        <v>0</v>
      </c>
      <c r="AI31" s="158">
        <f t="shared" si="20"/>
        <v>0</v>
      </c>
      <c r="AJ31" s="158">
        <f t="shared" ref="AJ31:BL31" si="21">+AJ13*$C31</f>
        <v>0</v>
      </c>
      <c r="AK31" s="158">
        <f t="shared" si="21"/>
        <v>0</v>
      </c>
      <c r="AL31" s="158">
        <f t="shared" si="21"/>
        <v>0</v>
      </c>
      <c r="AM31" s="158">
        <f t="shared" si="21"/>
        <v>0</v>
      </c>
      <c r="AN31" s="158">
        <f t="shared" si="21"/>
        <v>0</v>
      </c>
      <c r="AO31" s="158">
        <f t="shared" si="21"/>
        <v>0</v>
      </c>
      <c r="AP31" s="158">
        <f t="shared" si="21"/>
        <v>0</v>
      </c>
      <c r="AQ31" s="158">
        <f t="shared" si="21"/>
        <v>0</v>
      </c>
      <c r="AR31" s="158">
        <f t="shared" si="21"/>
        <v>0</v>
      </c>
      <c r="AS31" s="158">
        <f t="shared" si="21"/>
        <v>0</v>
      </c>
      <c r="AT31" s="158">
        <f t="shared" si="21"/>
        <v>0</v>
      </c>
      <c r="AU31" s="158">
        <f t="shared" si="21"/>
        <v>0</v>
      </c>
      <c r="AV31" s="158">
        <f t="shared" si="21"/>
        <v>0</v>
      </c>
      <c r="AW31" s="158">
        <f t="shared" si="21"/>
        <v>0</v>
      </c>
      <c r="AX31" s="158">
        <f t="shared" si="21"/>
        <v>0</v>
      </c>
      <c r="AY31" s="158">
        <f t="shared" si="21"/>
        <v>0</v>
      </c>
      <c r="AZ31" s="158">
        <f t="shared" si="21"/>
        <v>0</v>
      </c>
      <c r="BA31" s="158">
        <f t="shared" si="21"/>
        <v>0</v>
      </c>
      <c r="BB31" s="158">
        <f t="shared" si="21"/>
        <v>0</v>
      </c>
      <c r="BC31" s="158">
        <f t="shared" si="21"/>
        <v>0</v>
      </c>
      <c r="BD31" s="158">
        <f t="shared" si="21"/>
        <v>0</v>
      </c>
      <c r="BE31" s="158">
        <f t="shared" si="21"/>
        <v>0</v>
      </c>
      <c r="BF31" s="158">
        <f t="shared" si="21"/>
        <v>0</v>
      </c>
      <c r="BG31" s="158">
        <f t="shared" si="21"/>
        <v>0</v>
      </c>
      <c r="BH31" s="158">
        <f t="shared" si="21"/>
        <v>0</v>
      </c>
      <c r="BI31" s="158">
        <f t="shared" si="21"/>
        <v>0</v>
      </c>
      <c r="BJ31" s="158">
        <f t="shared" si="21"/>
        <v>0</v>
      </c>
      <c r="BK31" s="158">
        <f t="shared" si="21"/>
        <v>0</v>
      </c>
      <c r="BL31" s="158">
        <f t="shared" si="21"/>
        <v>0</v>
      </c>
    </row>
    <row r="32" spans="2:64">
      <c r="B32" s="162" t="str">
        <f t="shared" si="9"/>
        <v>Nom Producte/Servei 8</v>
      </c>
      <c r="C32" s="232">
        <f>+OP!I17</f>
        <v>0</v>
      </c>
      <c r="D32" s="158">
        <f t="shared" ref="D32:AI32" si="22">+D14*$C32</f>
        <v>0</v>
      </c>
      <c r="E32" s="158">
        <f t="shared" si="22"/>
        <v>0</v>
      </c>
      <c r="F32" s="158">
        <f t="shared" si="22"/>
        <v>0</v>
      </c>
      <c r="G32" s="158">
        <f t="shared" si="22"/>
        <v>0</v>
      </c>
      <c r="H32" s="158">
        <f t="shared" si="22"/>
        <v>0</v>
      </c>
      <c r="I32" s="158">
        <f t="shared" si="22"/>
        <v>0</v>
      </c>
      <c r="J32" s="158">
        <f t="shared" si="22"/>
        <v>0</v>
      </c>
      <c r="K32" s="158">
        <f t="shared" si="22"/>
        <v>0</v>
      </c>
      <c r="L32" s="158">
        <f t="shared" si="22"/>
        <v>0</v>
      </c>
      <c r="M32" s="158">
        <f t="shared" si="22"/>
        <v>0</v>
      </c>
      <c r="N32" s="158">
        <f t="shared" si="22"/>
        <v>0</v>
      </c>
      <c r="O32" s="158">
        <f t="shared" si="22"/>
        <v>0</v>
      </c>
      <c r="P32" s="158">
        <f t="shared" si="22"/>
        <v>0</v>
      </c>
      <c r="Q32" s="158">
        <f t="shared" si="22"/>
        <v>0</v>
      </c>
      <c r="R32" s="158">
        <f t="shared" si="22"/>
        <v>0</v>
      </c>
      <c r="S32" s="158">
        <f t="shared" si="22"/>
        <v>0</v>
      </c>
      <c r="T32" s="158">
        <f t="shared" si="22"/>
        <v>0</v>
      </c>
      <c r="U32" s="158">
        <f t="shared" si="22"/>
        <v>0</v>
      </c>
      <c r="V32" s="158">
        <f t="shared" si="22"/>
        <v>0</v>
      </c>
      <c r="W32" s="158">
        <f t="shared" si="22"/>
        <v>0</v>
      </c>
      <c r="X32" s="158">
        <f t="shared" si="22"/>
        <v>0</v>
      </c>
      <c r="Y32" s="158">
        <f t="shared" si="22"/>
        <v>0</v>
      </c>
      <c r="Z32" s="158">
        <f t="shared" si="22"/>
        <v>0</v>
      </c>
      <c r="AA32" s="158">
        <f t="shared" si="22"/>
        <v>0</v>
      </c>
      <c r="AB32" s="158">
        <f t="shared" si="22"/>
        <v>0</v>
      </c>
      <c r="AC32" s="158">
        <f t="shared" si="22"/>
        <v>0</v>
      </c>
      <c r="AD32" s="158">
        <f t="shared" si="22"/>
        <v>0</v>
      </c>
      <c r="AE32" s="158">
        <f t="shared" si="22"/>
        <v>0</v>
      </c>
      <c r="AF32" s="158">
        <f t="shared" si="22"/>
        <v>0</v>
      </c>
      <c r="AG32" s="158">
        <f t="shared" si="22"/>
        <v>0</v>
      </c>
      <c r="AH32" s="158">
        <f t="shared" si="22"/>
        <v>0</v>
      </c>
      <c r="AI32" s="158">
        <f t="shared" si="22"/>
        <v>0</v>
      </c>
      <c r="AJ32" s="158">
        <f t="shared" ref="AJ32:BL32" si="23">+AJ14*$C32</f>
        <v>0</v>
      </c>
      <c r="AK32" s="158">
        <f t="shared" si="23"/>
        <v>0</v>
      </c>
      <c r="AL32" s="158">
        <f t="shared" si="23"/>
        <v>0</v>
      </c>
      <c r="AM32" s="158">
        <f t="shared" si="23"/>
        <v>0</v>
      </c>
      <c r="AN32" s="158">
        <f t="shared" si="23"/>
        <v>0</v>
      </c>
      <c r="AO32" s="158">
        <f t="shared" si="23"/>
        <v>0</v>
      </c>
      <c r="AP32" s="158">
        <f t="shared" si="23"/>
        <v>0</v>
      </c>
      <c r="AQ32" s="158">
        <f t="shared" si="23"/>
        <v>0</v>
      </c>
      <c r="AR32" s="158">
        <f t="shared" si="23"/>
        <v>0</v>
      </c>
      <c r="AS32" s="158">
        <f t="shared" si="23"/>
        <v>0</v>
      </c>
      <c r="AT32" s="158">
        <f t="shared" si="23"/>
        <v>0</v>
      </c>
      <c r="AU32" s="158">
        <f t="shared" si="23"/>
        <v>0</v>
      </c>
      <c r="AV32" s="158">
        <f t="shared" si="23"/>
        <v>0</v>
      </c>
      <c r="AW32" s="158">
        <f t="shared" si="23"/>
        <v>0</v>
      </c>
      <c r="AX32" s="158">
        <f t="shared" si="23"/>
        <v>0</v>
      </c>
      <c r="AY32" s="158">
        <f t="shared" si="23"/>
        <v>0</v>
      </c>
      <c r="AZ32" s="158">
        <f t="shared" si="23"/>
        <v>0</v>
      </c>
      <c r="BA32" s="158">
        <f t="shared" si="23"/>
        <v>0</v>
      </c>
      <c r="BB32" s="158">
        <f t="shared" si="23"/>
        <v>0</v>
      </c>
      <c r="BC32" s="158">
        <f t="shared" si="23"/>
        <v>0</v>
      </c>
      <c r="BD32" s="158">
        <f t="shared" si="23"/>
        <v>0</v>
      </c>
      <c r="BE32" s="158">
        <f t="shared" si="23"/>
        <v>0</v>
      </c>
      <c r="BF32" s="158">
        <f t="shared" si="23"/>
        <v>0</v>
      </c>
      <c r="BG32" s="158">
        <f t="shared" si="23"/>
        <v>0</v>
      </c>
      <c r="BH32" s="158">
        <f t="shared" si="23"/>
        <v>0</v>
      </c>
      <c r="BI32" s="158">
        <f t="shared" si="23"/>
        <v>0</v>
      </c>
      <c r="BJ32" s="158">
        <f t="shared" si="23"/>
        <v>0</v>
      </c>
      <c r="BK32" s="158">
        <f t="shared" si="23"/>
        <v>0</v>
      </c>
      <c r="BL32" s="158">
        <f t="shared" si="23"/>
        <v>0</v>
      </c>
    </row>
    <row r="33" spans="2:64">
      <c r="B33" s="162" t="str">
        <f t="shared" si="9"/>
        <v>Nom Producte/Servei 9</v>
      </c>
      <c r="C33" s="232">
        <f>+OP!I18</f>
        <v>0</v>
      </c>
      <c r="D33" s="158">
        <f t="shared" ref="D33:AI33" si="24">+D15*$C33</f>
        <v>0</v>
      </c>
      <c r="E33" s="158">
        <f t="shared" si="24"/>
        <v>0</v>
      </c>
      <c r="F33" s="158">
        <f t="shared" si="24"/>
        <v>0</v>
      </c>
      <c r="G33" s="158">
        <f t="shared" si="24"/>
        <v>0</v>
      </c>
      <c r="H33" s="158">
        <f t="shared" si="24"/>
        <v>0</v>
      </c>
      <c r="I33" s="158">
        <f t="shared" si="24"/>
        <v>0</v>
      </c>
      <c r="J33" s="158">
        <f t="shared" si="24"/>
        <v>0</v>
      </c>
      <c r="K33" s="158">
        <f t="shared" si="24"/>
        <v>0</v>
      </c>
      <c r="L33" s="158">
        <f t="shared" si="24"/>
        <v>0</v>
      </c>
      <c r="M33" s="158">
        <f t="shared" si="24"/>
        <v>0</v>
      </c>
      <c r="N33" s="158">
        <f t="shared" si="24"/>
        <v>0</v>
      </c>
      <c r="O33" s="158">
        <f t="shared" si="24"/>
        <v>0</v>
      </c>
      <c r="P33" s="158">
        <f t="shared" si="24"/>
        <v>0</v>
      </c>
      <c r="Q33" s="158">
        <f t="shared" si="24"/>
        <v>0</v>
      </c>
      <c r="R33" s="158">
        <f t="shared" si="24"/>
        <v>0</v>
      </c>
      <c r="S33" s="158">
        <f t="shared" si="24"/>
        <v>0</v>
      </c>
      <c r="T33" s="158">
        <f t="shared" si="24"/>
        <v>0</v>
      </c>
      <c r="U33" s="158">
        <f t="shared" si="24"/>
        <v>0</v>
      </c>
      <c r="V33" s="158">
        <f t="shared" si="24"/>
        <v>0</v>
      </c>
      <c r="W33" s="158">
        <f t="shared" si="24"/>
        <v>0</v>
      </c>
      <c r="X33" s="158">
        <f t="shared" si="24"/>
        <v>0</v>
      </c>
      <c r="Y33" s="158">
        <f t="shared" si="24"/>
        <v>0</v>
      </c>
      <c r="Z33" s="158">
        <f t="shared" si="24"/>
        <v>0</v>
      </c>
      <c r="AA33" s="158">
        <f t="shared" si="24"/>
        <v>0</v>
      </c>
      <c r="AB33" s="158">
        <f t="shared" si="24"/>
        <v>0</v>
      </c>
      <c r="AC33" s="158">
        <f t="shared" si="24"/>
        <v>0</v>
      </c>
      <c r="AD33" s="158">
        <f t="shared" si="24"/>
        <v>0</v>
      </c>
      <c r="AE33" s="158">
        <f t="shared" si="24"/>
        <v>0</v>
      </c>
      <c r="AF33" s="158">
        <f t="shared" si="24"/>
        <v>0</v>
      </c>
      <c r="AG33" s="158">
        <f t="shared" si="24"/>
        <v>0</v>
      </c>
      <c r="AH33" s="158">
        <f t="shared" si="24"/>
        <v>0</v>
      </c>
      <c r="AI33" s="158">
        <f t="shared" si="24"/>
        <v>0</v>
      </c>
      <c r="AJ33" s="158">
        <f t="shared" ref="AJ33:BL33" si="25">+AJ15*$C33</f>
        <v>0</v>
      </c>
      <c r="AK33" s="158">
        <f t="shared" si="25"/>
        <v>0</v>
      </c>
      <c r="AL33" s="158">
        <f t="shared" si="25"/>
        <v>0</v>
      </c>
      <c r="AM33" s="158">
        <f t="shared" si="25"/>
        <v>0</v>
      </c>
      <c r="AN33" s="158">
        <f t="shared" si="25"/>
        <v>0</v>
      </c>
      <c r="AO33" s="158">
        <f t="shared" si="25"/>
        <v>0</v>
      </c>
      <c r="AP33" s="158">
        <f t="shared" si="25"/>
        <v>0</v>
      </c>
      <c r="AQ33" s="158">
        <f t="shared" si="25"/>
        <v>0</v>
      </c>
      <c r="AR33" s="158">
        <f t="shared" si="25"/>
        <v>0</v>
      </c>
      <c r="AS33" s="158">
        <f t="shared" si="25"/>
        <v>0</v>
      </c>
      <c r="AT33" s="158">
        <f t="shared" si="25"/>
        <v>0</v>
      </c>
      <c r="AU33" s="158">
        <f t="shared" si="25"/>
        <v>0</v>
      </c>
      <c r="AV33" s="158">
        <f t="shared" si="25"/>
        <v>0</v>
      </c>
      <c r="AW33" s="158">
        <f t="shared" si="25"/>
        <v>0</v>
      </c>
      <c r="AX33" s="158">
        <f t="shared" si="25"/>
        <v>0</v>
      </c>
      <c r="AY33" s="158">
        <f t="shared" si="25"/>
        <v>0</v>
      </c>
      <c r="AZ33" s="158">
        <f t="shared" si="25"/>
        <v>0</v>
      </c>
      <c r="BA33" s="158">
        <f t="shared" si="25"/>
        <v>0</v>
      </c>
      <c r="BB33" s="158">
        <f t="shared" si="25"/>
        <v>0</v>
      </c>
      <c r="BC33" s="158">
        <f t="shared" si="25"/>
        <v>0</v>
      </c>
      <c r="BD33" s="158">
        <f t="shared" si="25"/>
        <v>0</v>
      </c>
      <c r="BE33" s="158">
        <f t="shared" si="25"/>
        <v>0</v>
      </c>
      <c r="BF33" s="158">
        <f t="shared" si="25"/>
        <v>0</v>
      </c>
      <c r="BG33" s="158">
        <f t="shared" si="25"/>
        <v>0</v>
      </c>
      <c r="BH33" s="158">
        <f t="shared" si="25"/>
        <v>0</v>
      </c>
      <c r="BI33" s="158">
        <f t="shared" si="25"/>
        <v>0</v>
      </c>
      <c r="BJ33" s="158">
        <f t="shared" si="25"/>
        <v>0</v>
      </c>
      <c r="BK33" s="158">
        <f t="shared" si="25"/>
        <v>0</v>
      </c>
      <c r="BL33" s="158">
        <f t="shared" si="25"/>
        <v>0</v>
      </c>
    </row>
    <row r="34" spans="2:64">
      <c r="B34" s="162" t="str">
        <f t="shared" si="9"/>
        <v>Nom Producte/Servei 10</v>
      </c>
      <c r="C34" s="232">
        <f>+OP!I19</f>
        <v>0</v>
      </c>
      <c r="D34" s="158">
        <f t="shared" ref="D34:AI34" si="26">+D16*$C34</f>
        <v>0</v>
      </c>
      <c r="E34" s="158">
        <f t="shared" si="26"/>
        <v>0</v>
      </c>
      <c r="F34" s="158">
        <f t="shared" si="26"/>
        <v>0</v>
      </c>
      <c r="G34" s="158">
        <f t="shared" si="26"/>
        <v>0</v>
      </c>
      <c r="H34" s="158">
        <f t="shared" si="26"/>
        <v>0</v>
      </c>
      <c r="I34" s="158">
        <f t="shared" si="26"/>
        <v>0</v>
      </c>
      <c r="J34" s="158">
        <f t="shared" si="26"/>
        <v>0</v>
      </c>
      <c r="K34" s="158">
        <f t="shared" si="26"/>
        <v>0</v>
      </c>
      <c r="L34" s="158">
        <f t="shared" si="26"/>
        <v>0</v>
      </c>
      <c r="M34" s="158">
        <f t="shared" si="26"/>
        <v>0</v>
      </c>
      <c r="N34" s="158">
        <f t="shared" si="26"/>
        <v>0</v>
      </c>
      <c r="O34" s="158">
        <f t="shared" si="26"/>
        <v>0</v>
      </c>
      <c r="P34" s="158">
        <f t="shared" si="26"/>
        <v>0</v>
      </c>
      <c r="Q34" s="158">
        <f t="shared" si="26"/>
        <v>0</v>
      </c>
      <c r="R34" s="158">
        <f t="shared" si="26"/>
        <v>0</v>
      </c>
      <c r="S34" s="158">
        <f t="shared" si="26"/>
        <v>0</v>
      </c>
      <c r="T34" s="158">
        <f t="shared" si="26"/>
        <v>0</v>
      </c>
      <c r="U34" s="158">
        <f t="shared" si="26"/>
        <v>0</v>
      </c>
      <c r="V34" s="158">
        <f t="shared" si="26"/>
        <v>0</v>
      </c>
      <c r="W34" s="158">
        <f t="shared" si="26"/>
        <v>0</v>
      </c>
      <c r="X34" s="158">
        <f t="shared" si="26"/>
        <v>0</v>
      </c>
      <c r="Y34" s="158">
        <f t="shared" si="26"/>
        <v>0</v>
      </c>
      <c r="Z34" s="158">
        <f t="shared" si="26"/>
        <v>0</v>
      </c>
      <c r="AA34" s="158">
        <f t="shared" si="26"/>
        <v>0</v>
      </c>
      <c r="AB34" s="158">
        <f t="shared" si="26"/>
        <v>0</v>
      </c>
      <c r="AC34" s="158">
        <f t="shared" si="26"/>
        <v>0</v>
      </c>
      <c r="AD34" s="158">
        <f t="shared" si="26"/>
        <v>0</v>
      </c>
      <c r="AE34" s="158">
        <f t="shared" si="26"/>
        <v>0</v>
      </c>
      <c r="AF34" s="158">
        <f t="shared" si="26"/>
        <v>0</v>
      </c>
      <c r="AG34" s="158">
        <f t="shared" si="26"/>
        <v>0</v>
      </c>
      <c r="AH34" s="158">
        <f t="shared" si="26"/>
        <v>0</v>
      </c>
      <c r="AI34" s="158">
        <f t="shared" si="26"/>
        <v>0</v>
      </c>
      <c r="AJ34" s="158">
        <f t="shared" ref="AJ34:BL34" si="27">+AJ16*$C34</f>
        <v>0</v>
      </c>
      <c r="AK34" s="158">
        <f t="shared" si="27"/>
        <v>0</v>
      </c>
      <c r="AL34" s="158">
        <f t="shared" si="27"/>
        <v>0</v>
      </c>
      <c r="AM34" s="158">
        <f t="shared" si="27"/>
        <v>0</v>
      </c>
      <c r="AN34" s="158">
        <f t="shared" si="27"/>
        <v>0</v>
      </c>
      <c r="AO34" s="158">
        <f t="shared" si="27"/>
        <v>0</v>
      </c>
      <c r="AP34" s="158">
        <f t="shared" si="27"/>
        <v>0</v>
      </c>
      <c r="AQ34" s="158">
        <f t="shared" si="27"/>
        <v>0</v>
      </c>
      <c r="AR34" s="158">
        <f t="shared" si="27"/>
        <v>0</v>
      </c>
      <c r="AS34" s="158">
        <f t="shared" si="27"/>
        <v>0</v>
      </c>
      <c r="AT34" s="158">
        <f t="shared" si="27"/>
        <v>0</v>
      </c>
      <c r="AU34" s="158">
        <f t="shared" si="27"/>
        <v>0</v>
      </c>
      <c r="AV34" s="158">
        <f t="shared" si="27"/>
        <v>0</v>
      </c>
      <c r="AW34" s="158">
        <f t="shared" si="27"/>
        <v>0</v>
      </c>
      <c r="AX34" s="158">
        <f t="shared" si="27"/>
        <v>0</v>
      </c>
      <c r="AY34" s="158">
        <f t="shared" si="27"/>
        <v>0</v>
      </c>
      <c r="AZ34" s="158">
        <f t="shared" si="27"/>
        <v>0</v>
      </c>
      <c r="BA34" s="158">
        <f t="shared" si="27"/>
        <v>0</v>
      </c>
      <c r="BB34" s="158">
        <f t="shared" si="27"/>
        <v>0</v>
      </c>
      <c r="BC34" s="158">
        <f t="shared" si="27"/>
        <v>0</v>
      </c>
      <c r="BD34" s="158">
        <f t="shared" si="27"/>
        <v>0</v>
      </c>
      <c r="BE34" s="158">
        <f t="shared" si="27"/>
        <v>0</v>
      </c>
      <c r="BF34" s="158">
        <f t="shared" si="27"/>
        <v>0</v>
      </c>
      <c r="BG34" s="158">
        <f t="shared" si="27"/>
        <v>0</v>
      </c>
      <c r="BH34" s="158">
        <f t="shared" si="27"/>
        <v>0</v>
      </c>
      <c r="BI34" s="158">
        <f t="shared" si="27"/>
        <v>0</v>
      </c>
      <c r="BJ34" s="158">
        <f t="shared" si="27"/>
        <v>0</v>
      </c>
      <c r="BK34" s="158">
        <f t="shared" si="27"/>
        <v>0</v>
      </c>
      <c r="BL34" s="158">
        <f t="shared" si="27"/>
        <v>0</v>
      </c>
    </row>
    <row r="35" spans="2:64">
      <c r="B35" s="162" t="str">
        <f t="shared" si="9"/>
        <v>Nom Producte/Servei 11</v>
      </c>
      <c r="C35" s="232">
        <f>+OP!I20</f>
        <v>0</v>
      </c>
      <c r="D35" s="158">
        <f t="shared" ref="D35:AI35" si="28">+D17*$C35</f>
        <v>0</v>
      </c>
      <c r="E35" s="158">
        <f t="shared" si="28"/>
        <v>0</v>
      </c>
      <c r="F35" s="158">
        <f t="shared" si="28"/>
        <v>0</v>
      </c>
      <c r="G35" s="158">
        <f t="shared" si="28"/>
        <v>0</v>
      </c>
      <c r="H35" s="158">
        <f t="shared" si="28"/>
        <v>0</v>
      </c>
      <c r="I35" s="158">
        <f t="shared" si="28"/>
        <v>0</v>
      </c>
      <c r="J35" s="158">
        <f t="shared" si="28"/>
        <v>0</v>
      </c>
      <c r="K35" s="158">
        <f t="shared" si="28"/>
        <v>0</v>
      </c>
      <c r="L35" s="158">
        <f t="shared" si="28"/>
        <v>0</v>
      </c>
      <c r="M35" s="158">
        <f t="shared" si="28"/>
        <v>0</v>
      </c>
      <c r="N35" s="158">
        <f t="shared" si="28"/>
        <v>0</v>
      </c>
      <c r="O35" s="158">
        <f t="shared" si="28"/>
        <v>0</v>
      </c>
      <c r="P35" s="158">
        <f t="shared" si="28"/>
        <v>0</v>
      </c>
      <c r="Q35" s="158">
        <f t="shared" si="28"/>
        <v>0</v>
      </c>
      <c r="R35" s="158">
        <f t="shared" si="28"/>
        <v>0</v>
      </c>
      <c r="S35" s="158">
        <f t="shared" si="28"/>
        <v>0</v>
      </c>
      <c r="T35" s="158">
        <f t="shared" si="28"/>
        <v>0</v>
      </c>
      <c r="U35" s="158">
        <f t="shared" si="28"/>
        <v>0</v>
      </c>
      <c r="V35" s="158">
        <f t="shared" si="28"/>
        <v>0</v>
      </c>
      <c r="W35" s="158">
        <f t="shared" si="28"/>
        <v>0</v>
      </c>
      <c r="X35" s="158">
        <f t="shared" si="28"/>
        <v>0</v>
      </c>
      <c r="Y35" s="158">
        <f t="shared" si="28"/>
        <v>0</v>
      </c>
      <c r="Z35" s="158">
        <f t="shared" si="28"/>
        <v>0</v>
      </c>
      <c r="AA35" s="158">
        <f t="shared" si="28"/>
        <v>0</v>
      </c>
      <c r="AB35" s="158">
        <f t="shared" si="28"/>
        <v>0</v>
      </c>
      <c r="AC35" s="158">
        <f t="shared" si="28"/>
        <v>0</v>
      </c>
      <c r="AD35" s="158">
        <f t="shared" si="28"/>
        <v>0</v>
      </c>
      <c r="AE35" s="158">
        <f t="shared" si="28"/>
        <v>0</v>
      </c>
      <c r="AF35" s="158">
        <f t="shared" si="28"/>
        <v>0</v>
      </c>
      <c r="AG35" s="158">
        <f t="shared" si="28"/>
        <v>0</v>
      </c>
      <c r="AH35" s="158">
        <f t="shared" si="28"/>
        <v>0</v>
      </c>
      <c r="AI35" s="158">
        <f t="shared" si="28"/>
        <v>0</v>
      </c>
      <c r="AJ35" s="158">
        <f t="shared" ref="AJ35:BL35" si="29">+AJ17*$C35</f>
        <v>0</v>
      </c>
      <c r="AK35" s="158">
        <f t="shared" si="29"/>
        <v>0</v>
      </c>
      <c r="AL35" s="158">
        <f t="shared" si="29"/>
        <v>0</v>
      </c>
      <c r="AM35" s="158">
        <f t="shared" si="29"/>
        <v>0</v>
      </c>
      <c r="AN35" s="158">
        <f t="shared" si="29"/>
        <v>0</v>
      </c>
      <c r="AO35" s="158">
        <f t="shared" si="29"/>
        <v>0</v>
      </c>
      <c r="AP35" s="158">
        <f t="shared" si="29"/>
        <v>0</v>
      </c>
      <c r="AQ35" s="158">
        <f t="shared" si="29"/>
        <v>0</v>
      </c>
      <c r="AR35" s="158">
        <f t="shared" si="29"/>
        <v>0</v>
      </c>
      <c r="AS35" s="158">
        <f t="shared" si="29"/>
        <v>0</v>
      </c>
      <c r="AT35" s="158">
        <f t="shared" si="29"/>
        <v>0</v>
      </c>
      <c r="AU35" s="158">
        <f t="shared" si="29"/>
        <v>0</v>
      </c>
      <c r="AV35" s="158">
        <f t="shared" si="29"/>
        <v>0</v>
      </c>
      <c r="AW35" s="158">
        <f t="shared" si="29"/>
        <v>0</v>
      </c>
      <c r="AX35" s="158">
        <f t="shared" si="29"/>
        <v>0</v>
      </c>
      <c r="AY35" s="158">
        <f t="shared" si="29"/>
        <v>0</v>
      </c>
      <c r="AZ35" s="158">
        <f t="shared" si="29"/>
        <v>0</v>
      </c>
      <c r="BA35" s="158">
        <f t="shared" si="29"/>
        <v>0</v>
      </c>
      <c r="BB35" s="158">
        <f t="shared" si="29"/>
        <v>0</v>
      </c>
      <c r="BC35" s="158">
        <f t="shared" si="29"/>
        <v>0</v>
      </c>
      <c r="BD35" s="158">
        <f t="shared" si="29"/>
        <v>0</v>
      </c>
      <c r="BE35" s="158">
        <f t="shared" si="29"/>
        <v>0</v>
      </c>
      <c r="BF35" s="158">
        <f t="shared" si="29"/>
        <v>0</v>
      </c>
      <c r="BG35" s="158">
        <f t="shared" si="29"/>
        <v>0</v>
      </c>
      <c r="BH35" s="158">
        <f t="shared" si="29"/>
        <v>0</v>
      </c>
      <c r="BI35" s="158">
        <f t="shared" si="29"/>
        <v>0</v>
      </c>
      <c r="BJ35" s="158">
        <f t="shared" si="29"/>
        <v>0</v>
      </c>
      <c r="BK35" s="158">
        <f t="shared" si="29"/>
        <v>0</v>
      </c>
      <c r="BL35" s="158">
        <f t="shared" si="29"/>
        <v>0</v>
      </c>
    </row>
    <row r="36" spans="2:64">
      <c r="B36" s="162" t="str">
        <f t="shared" si="9"/>
        <v>Nom Producte/Servei 12</v>
      </c>
      <c r="C36" s="232">
        <f>+OP!I21</f>
        <v>0</v>
      </c>
      <c r="D36" s="158">
        <f t="shared" ref="D36:AI36" si="30">+D18*$C36</f>
        <v>0</v>
      </c>
      <c r="E36" s="158">
        <f t="shared" si="30"/>
        <v>0</v>
      </c>
      <c r="F36" s="158">
        <f t="shared" si="30"/>
        <v>0</v>
      </c>
      <c r="G36" s="158">
        <f t="shared" si="30"/>
        <v>0</v>
      </c>
      <c r="H36" s="158">
        <f t="shared" si="30"/>
        <v>0</v>
      </c>
      <c r="I36" s="158">
        <f t="shared" si="30"/>
        <v>0</v>
      </c>
      <c r="J36" s="158">
        <f t="shared" si="30"/>
        <v>0</v>
      </c>
      <c r="K36" s="158">
        <f t="shared" si="30"/>
        <v>0</v>
      </c>
      <c r="L36" s="158">
        <f t="shared" si="30"/>
        <v>0</v>
      </c>
      <c r="M36" s="158">
        <f t="shared" si="30"/>
        <v>0</v>
      </c>
      <c r="N36" s="158">
        <f t="shared" si="30"/>
        <v>0</v>
      </c>
      <c r="O36" s="158">
        <f t="shared" si="30"/>
        <v>0</v>
      </c>
      <c r="P36" s="158">
        <f t="shared" si="30"/>
        <v>0</v>
      </c>
      <c r="Q36" s="158">
        <f t="shared" si="30"/>
        <v>0</v>
      </c>
      <c r="R36" s="158">
        <f t="shared" si="30"/>
        <v>0</v>
      </c>
      <c r="S36" s="158">
        <f t="shared" si="30"/>
        <v>0</v>
      </c>
      <c r="T36" s="158">
        <f t="shared" si="30"/>
        <v>0</v>
      </c>
      <c r="U36" s="158">
        <f t="shared" si="30"/>
        <v>0</v>
      </c>
      <c r="V36" s="158">
        <f t="shared" si="30"/>
        <v>0</v>
      </c>
      <c r="W36" s="158">
        <f t="shared" si="30"/>
        <v>0</v>
      </c>
      <c r="X36" s="158">
        <f t="shared" si="30"/>
        <v>0</v>
      </c>
      <c r="Y36" s="158">
        <f t="shared" si="30"/>
        <v>0</v>
      </c>
      <c r="Z36" s="158">
        <f t="shared" si="30"/>
        <v>0</v>
      </c>
      <c r="AA36" s="158">
        <f t="shared" si="30"/>
        <v>0</v>
      </c>
      <c r="AB36" s="158">
        <f t="shared" si="30"/>
        <v>0</v>
      </c>
      <c r="AC36" s="158">
        <f t="shared" si="30"/>
        <v>0</v>
      </c>
      <c r="AD36" s="158">
        <f t="shared" si="30"/>
        <v>0</v>
      </c>
      <c r="AE36" s="158">
        <f t="shared" si="30"/>
        <v>0</v>
      </c>
      <c r="AF36" s="158">
        <f t="shared" si="30"/>
        <v>0</v>
      </c>
      <c r="AG36" s="158">
        <f t="shared" si="30"/>
        <v>0</v>
      </c>
      <c r="AH36" s="158">
        <f t="shared" si="30"/>
        <v>0</v>
      </c>
      <c r="AI36" s="158">
        <f t="shared" si="30"/>
        <v>0</v>
      </c>
      <c r="AJ36" s="158">
        <f t="shared" ref="AJ36:BL36" si="31">+AJ18*$C36</f>
        <v>0</v>
      </c>
      <c r="AK36" s="158">
        <f t="shared" si="31"/>
        <v>0</v>
      </c>
      <c r="AL36" s="158">
        <f t="shared" si="31"/>
        <v>0</v>
      </c>
      <c r="AM36" s="158">
        <f t="shared" si="31"/>
        <v>0</v>
      </c>
      <c r="AN36" s="158">
        <f t="shared" si="31"/>
        <v>0</v>
      </c>
      <c r="AO36" s="158">
        <f t="shared" si="31"/>
        <v>0</v>
      </c>
      <c r="AP36" s="158">
        <f t="shared" si="31"/>
        <v>0</v>
      </c>
      <c r="AQ36" s="158">
        <f t="shared" si="31"/>
        <v>0</v>
      </c>
      <c r="AR36" s="158">
        <f t="shared" si="31"/>
        <v>0</v>
      </c>
      <c r="AS36" s="158">
        <f t="shared" si="31"/>
        <v>0</v>
      </c>
      <c r="AT36" s="158">
        <f t="shared" si="31"/>
        <v>0</v>
      </c>
      <c r="AU36" s="158">
        <f t="shared" si="31"/>
        <v>0</v>
      </c>
      <c r="AV36" s="158">
        <f t="shared" si="31"/>
        <v>0</v>
      </c>
      <c r="AW36" s="158">
        <f t="shared" si="31"/>
        <v>0</v>
      </c>
      <c r="AX36" s="158">
        <f t="shared" si="31"/>
        <v>0</v>
      </c>
      <c r="AY36" s="158">
        <f t="shared" si="31"/>
        <v>0</v>
      </c>
      <c r="AZ36" s="158">
        <f t="shared" si="31"/>
        <v>0</v>
      </c>
      <c r="BA36" s="158">
        <f t="shared" si="31"/>
        <v>0</v>
      </c>
      <c r="BB36" s="158">
        <f t="shared" si="31"/>
        <v>0</v>
      </c>
      <c r="BC36" s="158">
        <f t="shared" si="31"/>
        <v>0</v>
      </c>
      <c r="BD36" s="158">
        <f t="shared" si="31"/>
        <v>0</v>
      </c>
      <c r="BE36" s="158">
        <f t="shared" si="31"/>
        <v>0</v>
      </c>
      <c r="BF36" s="158">
        <f t="shared" si="31"/>
        <v>0</v>
      </c>
      <c r="BG36" s="158">
        <f t="shared" si="31"/>
        <v>0</v>
      </c>
      <c r="BH36" s="158">
        <f t="shared" si="31"/>
        <v>0</v>
      </c>
      <c r="BI36" s="158">
        <f t="shared" si="31"/>
        <v>0</v>
      </c>
      <c r="BJ36" s="158">
        <f t="shared" si="31"/>
        <v>0</v>
      </c>
      <c r="BK36" s="158">
        <f t="shared" si="31"/>
        <v>0</v>
      </c>
      <c r="BL36" s="158">
        <f t="shared" si="31"/>
        <v>0</v>
      </c>
    </row>
    <row r="37" spans="2:64">
      <c r="B37" s="162" t="str">
        <f t="shared" si="9"/>
        <v>Nom Producte/Servei 13</v>
      </c>
      <c r="C37" s="232">
        <f>+OP!I22</f>
        <v>0</v>
      </c>
      <c r="D37" s="158">
        <f t="shared" ref="D37:AI37" si="32">+D19*$C37</f>
        <v>0</v>
      </c>
      <c r="E37" s="158">
        <f t="shared" si="32"/>
        <v>0</v>
      </c>
      <c r="F37" s="158">
        <f t="shared" si="32"/>
        <v>0</v>
      </c>
      <c r="G37" s="158">
        <f t="shared" si="32"/>
        <v>0</v>
      </c>
      <c r="H37" s="158">
        <f t="shared" si="32"/>
        <v>0</v>
      </c>
      <c r="I37" s="158">
        <f t="shared" si="32"/>
        <v>0</v>
      </c>
      <c r="J37" s="158">
        <f t="shared" si="32"/>
        <v>0</v>
      </c>
      <c r="K37" s="158">
        <f t="shared" si="32"/>
        <v>0</v>
      </c>
      <c r="L37" s="158">
        <f t="shared" si="32"/>
        <v>0</v>
      </c>
      <c r="M37" s="158">
        <f t="shared" si="32"/>
        <v>0</v>
      </c>
      <c r="N37" s="158">
        <f t="shared" si="32"/>
        <v>0</v>
      </c>
      <c r="O37" s="158">
        <f t="shared" si="32"/>
        <v>0</v>
      </c>
      <c r="P37" s="158">
        <f t="shared" si="32"/>
        <v>0</v>
      </c>
      <c r="Q37" s="158">
        <f t="shared" si="32"/>
        <v>0</v>
      </c>
      <c r="R37" s="158">
        <f t="shared" si="32"/>
        <v>0</v>
      </c>
      <c r="S37" s="158">
        <f t="shared" si="32"/>
        <v>0</v>
      </c>
      <c r="T37" s="158">
        <f t="shared" si="32"/>
        <v>0</v>
      </c>
      <c r="U37" s="158">
        <f t="shared" si="32"/>
        <v>0</v>
      </c>
      <c r="V37" s="158">
        <f t="shared" si="32"/>
        <v>0</v>
      </c>
      <c r="W37" s="158">
        <f t="shared" si="32"/>
        <v>0</v>
      </c>
      <c r="X37" s="158">
        <f t="shared" si="32"/>
        <v>0</v>
      </c>
      <c r="Y37" s="158">
        <f t="shared" si="32"/>
        <v>0</v>
      </c>
      <c r="Z37" s="158">
        <f t="shared" si="32"/>
        <v>0</v>
      </c>
      <c r="AA37" s="158">
        <f t="shared" si="32"/>
        <v>0</v>
      </c>
      <c r="AB37" s="158">
        <f t="shared" si="32"/>
        <v>0</v>
      </c>
      <c r="AC37" s="158">
        <f t="shared" si="32"/>
        <v>0</v>
      </c>
      <c r="AD37" s="158">
        <f t="shared" si="32"/>
        <v>0</v>
      </c>
      <c r="AE37" s="158">
        <f t="shared" si="32"/>
        <v>0</v>
      </c>
      <c r="AF37" s="158">
        <f t="shared" si="32"/>
        <v>0</v>
      </c>
      <c r="AG37" s="158">
        <f t="shared" si="32"/>
        <v>0</v>
      </c>
      <c r="AH37" s="158">
        <f t="shared" si="32"/>
        <v>0</v>
      </c>
      <c r="AI37" s="158">
        <f t="shared" si="32"/>
        <v>0</v>
      </c>
      <c r="AJ37" s="158">
        <f t="shared" ref="AJ37:BL37" si="33">+AJ19*$C37</f>
        <v>0</v>
      </c>
      <c r="AK37" s="158">
        <f t="shared" si="33"/>
        <v>0</v>
      </c>
      <c r="AL37" s="158">
        <f t="shared" si="33"/>
        <v>0</v>
      </c>
      <c r="AM37" s="158">
        <f t="shared" si="33"/>
        <v>0</v>
      </c>
      <c r="AN37" s="158">
        <f t="shared" si="33"/>
        <v>0</v>
      </c>
      <c r="AO37" s="158">
        <f t="shared" si="33"/>
        <v>0</v>
      </c>
      <c r="AP37" s="158">
        <f t="shared" si="33"/>
        <v>0</v>
      </c>
      <c r="AQ37" s="158">
        <f t="shared" si="33"/>
        <v>0</v>
      </c>
      <c r="AR37" s="158">
        <f t="shared" si="33"/>
        <v>0</v>
      </c>
      <c r="AS37" s="158">
        <f t="shared" si="33"/>
        <v>0</v>
      </c>
      <c r="AT37" s="158">
        <f t="shared" si="33"/>
        <v>0</v>
      </c>
      <c r="AU37" s="158">
        <f t="shared" si="33"/>
        <v>0</v>
      </c>
      <c r="AV37" s="158">
        <f t="shared" si="33"/>
        <v>0</v>
      </c>
      <c r="AW37" s="158">
        <f t="shared" si="33"/>
        <v>0</v>
      </c>
      <c r="AX37" s="158">
        <f t="shared" si="33"/>
        <v>0</v>
      </c>
      <c r="AY37" s="158">
        <f t="shared" si="33"/>
        <v>0</v>
      </c>
      <c r="AZ37" s="158">
        <f t="shared" si="33"/>
        <v>0</v>
      </c>
      <c r="BA37" s="158">
        <f t="shared" si="33"/>
        <v>0</v>
      </c>
      <c r="BB37" s="158">
        <f t="shared" si="33"/>
        <v>0</v>
      </c>
      <c r="BC37" s="158">
        <f t="shared" si="33"/>
        <v>0</v>
      </c>
      <c r="BD37" s="158">
        <f t="shared" si="33"/>
        <v>0</v>
      </c>
      <c r="BE37" s="158">
        <f t="shared" si="33"/>
        <v>0</v>
      </c>
      <c r="BF37" s="158">
        <f t="shared" si="33"/>
        <v>0</v>
      </c>
      <c r="BG37" s="158">
        <f t="shared" si="33"/>
        <v>0</v>
      </c>
      <c r="BH37" s="158">
        <f t="shared" si="33"/>
        <v>0</v>
      </c>
      <c r="BI37" s="158">
        <f t="shared" si="33"/>
        <v>0</v>
      </c>
      <c r="BJ37" s="158">
        <f t="shared" si="33"/>
        <v>0</v>
      </c>
      <c r="BK37" s="158">
        <f t="shared" si="33"/>
        <v>0</v>
      </c>
      <c r="BL37" s="158">
        <f t="shared" si="33"/>
        <v>0</v>
      </c>
    </row>
    <row r="38" spans="2:64">
      <c r="B38" s="162" t="str">
        <f t="shared" si="9"/>
        <v>Nom Producte/Servei 14</v>
      </c>
      <c r="C38" s="232">
        <f>+OP!I23</f>
        <v>0</v>
      </c>
      <c r="D38" s="158">
        <f t="shared" ref="D38:AI38" si="34">+D20*$C38</f>
        <v>0</v>
      </c>
      <c r="E38" s="158">
        <f t="shared" si="34"/>
        <v>0</v>
      </c>
      <c r="F38" s="158">
        <f t="shared" si="34"/>
        <v>0</v>
      </c>
      <c r="G38" s="158">
        <f t="shared" si="34"/>
        <v>0</v>
      </c>
      <c r="H38" s="158">
        <f t="shared" si="34"/>
        <v>0</v>
      </c>
      <c r="I38" s="158">
        <f t="shared" si="34"/>
        <v>0</v>
      </c>
      <c r="J38" s="158">
        <f t="shared" si="34"/>
        <v>0</v>
      </c>
      <c r="K38" s="158">
        <f t="shared" si="34"/>
        <v>0</v>
      </c>
      <c r="L38" s="158">
        <f t="shared" si="34"/>
        <v>0</v>
      </c>
      <c r="M38" s="158">
        <f t="shared" si="34"/>
        <v>0</v>
      </c>
      <c r="N38" s="158">
        <f t="shared" si="34"/>
        <v>0</v>
      </c>
      <c r="O38" s="158">
        <f t="shared" si="34"/>
        <v>0</v>
      </c>
      <c r="P38" s="158">
        <f t="shared" si="34"/>
        <v>0</v>
      </c>
      <c r="Q38" s="158">
        <f t="shared" si="34"/>
        <v>0</v>
      </c>
      <c r="R38" s="158">
        <f t="shared" si="34"/>
        <v>0</v>
      </c>
      <c r="S38" s="158">
        <f t="shared" si="34"/>
        <v>0</v>
      </c>
      <c r="T38" s="158">
        <f t="shared" si="34"/>
        <v>0</v>
      </c>
      <c r="U38" s="158">
        <f t="shared" si="34"/>
        <v>0</v>
      </c>
      <c r="V38" s="158">
        <f t="shared" si="34"/>
        <v>0</v>
      </c>
      <c r="W38" s="158">
        <f t="shared" si="34"/>
        <v>0</v>
      </c>
      <c r="X38" s="158">
        <f t="shared" si="34"/>
        <v>0</v>
      </c>
      <c r="Y38" s="158">
        <f t="shared" si="34"/>
        <v>0</v>
      </c>
      <c r="Z38" s="158">
        <f t="shared" si="34"/>
        <v>0</v>
      </c>
      <c r="AA38" s="158">
        <f t="shared" si="34"/>
        <v>0</v>
      </c>
      <c r="AB38" s="158">
        <f t="shared" si="34"/>
        <v>0</v>
      </c>
      <c r="AC38" s="158">
        <f t="shared" si="34"/>
        <v>0</v>
      </c>
      <c r="AD38" s="158">
        <f t="shared" si="34"/>
        <v>0</v>
      </c>
      <c r="AE38" s="158">
        <f t="shared" si="34"/>
        <v>0</v>
      </c>
      <c r="AF38" s="158">
        <f t="shared" si="34"/>
        <v>0</v>
      </c>
      <c r="AG38" s="158">
        <f t="shared" si="34"/>
        <v>0</v>
      </c>
      <c r="AH38" s="158">
        <f t="shared" si="34"/>
        <v>0</v>
      </c>
      <c r="AI38" s="158">
        <f t="shared" si="34"/>
        <v>0</v>
      </c>
      <c r="AJ38" s="158">
        <f t="shared" ref="AJ38:BL38" si="35">+AJ20*$C38</f>
        <v>0</v>
      </c>
      <c r="AK38" s="158">
        <f t="shared" si="35"/>
        <v>0</v>
      </c>
      <c r="AL38" s="158">
        <f t="shared" si="35"/>
        <v>0</v>
      </c>
      <c r="AM38" s="158">
        <f t="shared" si="35"/>
        <v>0</v>
      </c>
      <c r="AN38" s="158">
        <f t="shared" si="35"/>
        <v>0</v>
      </c>
      <c r="AO38" s="158">
        <f t="shared" si="35"/>
        <v>0</v>
      </c>
      <c r="AP38" s="158">
        <f t="shared" si="35"/>
        <v>0</v>
      </c>
      <c r="AQ38" s="158">
        <f t="shared" si="35"/>
        <v>0</v>
      </c>
      <c r="AR38" s="158">
        <f t="shared" si="35"/>
        <v>0</v>
      </c>
      <c r="AS38" s="158">
        <f t="shared" si="35"/>
        <v>0</v>
      </c>
      <c r="AT38" s="158">
        <f t="shared" si="35"/>
        <v>0</v>
      </c>
      <c r="AU38" s="158">
        <f t="shared" si="35"/>
        <v>0</v>
      </c>
      <c r="AV38" s="158">
        <f t="shared" si="35"/>
        <v>0</v>
      </c>
      <c r="AW38" s="158">
        <f t="shared" si="35"/>
        <v>0</v>
      </c>
      <c r="AX38" s="158">
        <f t="shared" si="35"/>
        <v>0</v>
      </c>
      <c r="AY38" s="158">
        <f t="shared" si="35"/>
        <v>0</v>
      </c>
      <c r="AZ38" s="158">
        <f t="shared" si="35"/>
        <v>0</v>
      </c>
      <c r="BA38" s="158">
        <f t="shared" si="35"/>
        <v>0</v>
      </c>
      <c r="BB38" s="158">
        <f t="shared" si="35"/>
        <v>0</v>
      </c>
      <c r="BC38" s="158">
        <f t="shared" si="35"/>
        <v>0</v>
      </c>
      <c r="BD38" s="158">
        <f t="shared" si="35"/>
        <v>0</v>
      </c>
      <c r="BE38" s="158">
        <f t="shared" si="35"/>
        <v>0</v>
      </c>
      <c r="BF38" s="158">
        <f t="shared" si="35"/>
        <v>0</v>
      </c>
      <c r="BG38" s="158">
        <f t="shared" si="35"/>
        <v>0</v>
      </c>
      <c r="BH38" s="158">
        <f t="shared" si="35"/>
        <v>0</v>
      </c>
      <c r="BI38" s="158">
        <f t="shared" si="35"/>
        <v>0</v>
      </c>
      <c r="BJ38" s="158">
        <f t="shared" si="35"/>
        <v>0</v>
      </c>
      <c r="BK38" s="158">
        <f t="shared" si="35"/>
        <v>0</v>
      </c>
      <c r="BL38" s="158">
        <f t="shared" si="35"/>
        <v>0</v>
      </c>
    </row>
    <row r="39" spans="2:64">
      <c r="B39" s="162" t="str">
        <f t="shared" si="9"/>
        <v>Nom Producte/Servei 15</v>
      </c>
      <c r="C39" s="232">
        <f>+OP!I24</f>
        <v>0</v>
      </c>
      <c r="D39" s="158">
        <f t="shared" ref="D39:AI39" si="36">+D21*$C39</f>
        <v>0</v>
      </c>
      <c r="E39" s="158">
        <f t="shared" si="36"/>
        <v>0</v>
      </c>
      <c r="F39" s="158">
        <f t="shared" si="36"/>
        <v>0</v>
      </c>
      <c r="G39" s="158">
        <f t="shared" si="36"/>
        <v>0</v>
      </c>
      <c r="H39" s="158">
        <f t="shared" si="36"/>
        <v>0</v>
      </c>
      <c r="I39" s="158">
        <f t="shared" si="36"/>
        <v>0</v>
      </c>
      <c r="J39" s="158">
        <f t="shared" si="36"/>
        <v>0</v>
      </c>
      <c r="K39" s="158">
        <f t="shared" si="36"/>
        <v>0</v>
      </c>
      <c r="L39" s="158">
        <f t="shared" si="36"/>
        <v>0</v>
      </c>
      <c r="M39" s="158">
        <f t="shared" si="36"/>
        <v>0</v>
      </c>
      <c r="N39" s="158">
        <f t="shared" si="36"/>
        <v>0</v>
      </c>
      <c r="O39" s="158">
        <f t="shared" si="36"/>
        <v>0</v>
      </c>
      <c r="P39" s="158">
        <f t="shared" si="36"/>
        <v>0</v>
      </c>
      <c r="Q39" s="158">
        <f t="shared" si="36"/>
        <v>0</v>
      </c>
      <c r="R39" s="158">
        <f t="shared" si="36"/>
        <v>0</v>
      </c>
      <c r="S39" s="158">
        <f t="shared" si="36"/>
        <v>0</v>
      </c>
      <c r="T39" s="158">
        <f t="shared" si="36"/>
        <v>0</v>
      </c>
      <c r="U39" s="158">
        <f t="shared" si="36"/>
        <v>0</v>
      </c>
      <c r="V39" s="158">
        <f t="shared" si="36"/>
        <v>0</v>
      </c>
      <c r="W39" s="158">
        <f t="shared" si="36"/>
        <v>0</v>
      </c>
      <c r="X39" s="158">
        <f t="shared" si="36"/>
        <v>0</v>
      </c>
      <c r="Y39" s="158">
        <f t="shared" si="36"/>
        <v>0</v>
      </c>
      <c r="Z39" s="158">
        <f t="shared" si="36"/>
        <v>0</v>
      </c>
      <c r="AA39" s="158">
        <f t="shared" si="36"/>
        <v>0</v>
      </c>
      <c r="AB39" s="158">
        <f t="shared" si="36"/>
        <v>0</v>
      </c>
      <c r="AC39" s="158">
        <f t="shared" si="36"/>
        <v>0</v>
      </c>
      <c r="AD39" s="158">
        <f t="shared" si="36"/>
        <v>0</v>
      </c>
      <c r="AE39" s="158">
        <f t="shared" si="36"/>
        <v>0</v>
      </c>
      <c r="AF39" s="158">
        <f t="shared" si="36"/>
        <v>0</v>
      </c>
      <c r="AG39" s="158">
        <f t="shared" si="36"/>
        <v>0</v>
      </c>
      <c r="AH39" s="158">
        <f t="shared" si="36"/>
        <v>0</v>
      </c>
      <c r="AI39" s="158">
        <f t="shared" si="36"/>
        <v>0</v>
      </c>
      <c r="AJ39" s="158">
        <f t="shared" ref="AJ39:BL39" si="37">+AJ21*$C39</f>
        <v>0</v>
      </c>
      <c r="AK39" s="158">
        <f t="shared" si="37"/>
        <v>0</v>
      </c>
      <c r="AL39" s="158">
        <f t="shared" si="37"/>
        <v>0</v>
      </c>
      <c r="AM39" s="158">
        <f t="shared" si="37"/>
        <v>0</v>
      </c>
      <c r="AN39" s="158">
        <f t="shared" si="37"/>
        <v>0</v>
      </c>
      <c r="AO39" s="158">
        <f t="shared" si="37"/>
        <v>0</v>
      </c>
      <c r="AP39" s="158">
        <f t="shared" si="37"/>
        <v>0</v>
      </c>
      <c r="AQ39" s="158">
        <f t="shared" si="37"/>
        <v>0</v>
      </c>
      <c r="AR39" s="158">
        <f t="shared" si="37"/>
        <v>0</v>
      </c>
      <c r="AS39" s="158">
        <f t="shared" si="37"/>
        <v>0</v>
      </c>
      <c r="AT39" s="158">
        <f t="shared" si="37"/>
        <v>0</v>
      </c>
      <c r="AU39" s="158">
        <f t="shared" si="37"/>
        <v>0</v>
      </c>
      <c r="AV39" s="158">
        <f t="shared" si="37"/>
        <v>0</v>
      </c>
      <c r="AW39" s="158">
        <f t="shared" si="37"/>
        <v>0</v>
      </c>
      <c r="AX39" s="158">
        <f t="shared" si="37"/>
        <v>0</v>
      </c>
      <c r="AY39" s="158">
        <f t="shared" si="37"/>
        <v>0</v>
      </c>
      <c r="AZ39" s="158">
        <f t="shared" si="37"/>
        <v>0</v>
      </c>
      <c r="BA39" s="158">
        <f t="shared" si="37"/>
        <v>0</v>
      </c>
      <c r="BB39" s="158">
        <f t="shared" si="37"/>
        <v>0</v>
      </c>
      <c r="BC39" s="158">
        <f t="shared" si="37"/>
        <v>0</v>
      </c>
      <c r="BD39" s="158">
        <f t="shared" si="37"/>
        <v>0</v>
      </c>
      <c r="BE39" s="158">
        <f t="shared" si="37"/>
        <v>0</v>
      </c>
      <c r="BF39" s="158">
        <f t="shared" si="37"/>
        <v>0</v>
      </c>
      <c r="BG39" s="158">
        <f t="shared" si="37"/>
        <v>0</v>
      </c>
      <c r="BH39" s="158">
        <f t="shared" si="37"/>
        <v>0</v>
      </c>
      <c r="BI39" s="158">
        <f t="shared" si="37"/>
        <v>0</v>
      </c>
      <c r="BJ39" s="158">
        <f t="shared" si="37"/>
        <v>0</v>
      </c>
      <c r="BK39" s="158">
        <f t="shared" si="37"/>
        <v>0</v>
      </c>
      <c r="BL39" s="158">
        <f t="shared" si="37"/>
        <v>0</v>
      </c>
    </row>
    <row r="40" spans="2:64" collapsed="1">
      <c r="B40" s="160" t="s">
        <v>17</v>
      </c>
      <c r="C40" s="203"/>
      <c r="D40" s="157">
        <f>SUM(D25:D39)</f>
        <v>420</v>
      </c>
      <c r="E40" s="157">
        <f>SUM(E25:E39)</f>
        <v>0</v>
      </c>
      <c r="F40" s="157">
        <f t="shared" ref="F40:BL40" si="38">SUM(F25:F39)</f>
        <v>0</v>
      </c>
      <c r="G40" s="157">
        <f t="shared" si="38"/>
        <v>0</v>
      </c>
      <c r="H40" s="157">
        <f t="shared" si="38"/>
        <v>168</v>
      </c>
      <c r="I40" s="157">
        <f t="shared" si="38"/>
        <v>0</v>
      </c>
      <c r="J40" s="157">
        <f t="shared" si="38"/>
        <v>0</v>
      </c>
      <c r="K40" s="157">
        <f t="shared" si="38"/>
        <v>168</v>
      </c>
      <c r="L40" s="157">
        <f t="shared" si="38"/>
        <v>0</v>
      </c>
      <c r="M40" s="157">
        <f t="shared" si="38"/>
        <v>0</v>
      </c>
      <c r="N40" s="157">
        <f t="shared" si="38"/>
        <v>168</v>
      </c>
      <c r="O40" s="157">
        <f t="shared" si="38"/>
        <v>0</v>
      </c>
      <c r="P40" s="157">
        <f t="shared" si="38"/>
        <v>0</v>
      </c>
      <c r="Q40" s="157">
        <f t="shared" si="38"/>
        <v>0</v>
      </c>
      <c r="R40" s="157">
        <f t="shared" si="38"/>
        <v>0</v>
      </c>
      <c r="S40" s="157">
        <f t="shared" si="38"/>
        <v>0</v>
      </c>
      <c r="T40" s="157">
        <f t="shared" si="38"/>
        <v>0</v>
      </c>
      <c r="U40" s="157">
        <f t="shared" si="38"/>
        <v>0</v>
      </c>
      <c r="V40" s="157">
        <f t="shared" si="38"/>
        <v>0</v>
      </c>
      <c r="W40" s="157">
        <f t="shared" si="38"/>
        <v>0</v>
      </c>
      <c r="X40" s="157">
        <f t="shared" si="38"/>
        <v>0</v>
      </c>
      <c r="Y40" s="157">
        <f t="shared" si="38"/>
        <v>0</v>
      </c>
      <c r="Z40" s="157">
        <f t="shared" si="38"/>
        <v>0</v>
      </c>
      <c r="AA40" s="157">
        <f t="shared" si="38"/>
        <v>0</v>
      </c>
      <c r="AB40" s="157">
        <f t="shared" si="38"/>
        <v>0</v>
      </c>
      <c r="AC40" s="157">
        <f t="shared" si="38"/>
        <v>0</v>
      </c>
      <c r="AD40" s="157">
        <f t="shared" si="38"/>
        <v>0</v>
      </c>
      <c r="AE40" s="157">
        <f t="shared" si="38"/>
        <v>0</v>
      </c>
      <c r="AF40" s="157">
        <f t="shared" si="38"/>
        <v>0</v>
      </c>
      <c r="AG40" s="157">
        <f t="shared" si="38"/>
        <v>0</v>
      </c>
      <c r="AH40" s="157">
        <f t="shared" si="38"/>
        <v>0</v>
      </c>
      <c r="AI40" s="157">
        <f t="shared" si="38"/>
        <v>0</v>
      </c>
      <c r="AJ40" s="157">
        <f t="shared" si="38"/>
        <v>0</v>
      </c>
      <c r="AK40" s="157">
        <f t="shared" si="38"/>
        <v>0</v>
      </c>
      <c r="AL40" s="157">
        <f t="shared" si="38"/>
        <v>0</v>
      </c>
      <c r="AM40" s="157">
        <f t="shared" si="38"/>
        <v>0</v>
      </c>
      <c r="AN40" s="157">
        <f t="shared" si="38"/>
        <v>0</v>
      </c>
      <c r="AO40" s="157">
        <f t="shared" si="38"/>
        <v>0</v>
      </c>
      <c r="AP40" s="157">
        <f t="shared" si="38"/>
        <v>0</v>
      </c>
      <c r="AQ40" s="157">
        <f t="shared" si="38"/>
        <v>0</v>
      </c>
      <c r="AR40" s="157">
        <f t="shared" si="38"/>
        <v>0</v>
      </c>
      <c r="AS40" s="157">
        <f t="shared" si="38"/>
        <v>0</v>
      </c>
      <c r="AT40" s="157">
        <f t="shared" si="38"/>
        <v>0</v>
      </c>
      <c r="AU40" s="157">
        <f t="shared" si="38"/>
        <v>0</v>
      </c>
      <c r="AV40" s="157">
        <f t="shared" si="38"/>
        <v>0</v>
      </c>
      <c r="AW40" s="157">
        <f t="shared" si="38"/>
        <v>0</v>
      </c>
      <c r="AX40" s="157">
        <f t="shared" si="38"/>
        <v>0</v>
      </c>
      <c r="AY40" s="157">
        <f t="shared" si="38"/>
        <v>0</v>
      </c>
      <c r="AZ40" s="157">
        <f t="shared" si="38"/>
        <v>0</v>
      </c>
      <c r="BA40" s="157">
        <f t="shared" si="38"/>
        <v>0</v>
      </c>
      <c r="BB40" s="157">
        <f t="shared" si="38"/>
        <v>0</v>
      </c>
      <c r="BC40" s="157">
        <f t="shared" si="38"/>
        <v>0</v>
      </c>
      <c r="BD40" s="157">
        <f t="shared" si="38"/>
        <v>0</v>
      </c>
      <c r="BE40" s="157">
        <f t="shared" si="38"/>
        <v>0</v>
      </c>
      <c r="BF40" s="157">
        <f t="shared" si="38"/>
        <v>0</v>
      </c>
      <c r="BG40" s="157">
        <f t="shared" si="38"/>
        <v>0</v>
      </c>
      <c r="BH40" s="157">
        <f t="shared" si="38"/>
        <v>0</v>
      </c>
      <c r="BI40" s="157">
        <f t="shared" si="38"/>
        <v>0</v>
      </c>
      <c r="BJ40" s="157">
        <f t="shared" si="38"/>
        <v>0</v>
      </c>
      <c r="BK40" s="157">
        <f t="shared" si="38"/>
        <v>0</v>
      </c>
      <c r="BL40" s="157">
        <f t="shared" si="38"/>
        <v>0</v>
      </c>
    </row>
    <row r="42" spans="2:64" s="129" customFormat="1">
      <c r="B42" s="199" t="s">
        <v>17</v>
      </c>
      <c r="C42" s="150"/>
      <c r="D42" s="155" t="str">
        <f>+D24</f>
        <v>INICIALS</v>
      </c>
      <c r="E42" s="155">
        <f>+E24</f>
        <v>40909</v>
      </c>
      <c r="F42" s="155">
        <f t="shared" ref="F42:AK42" si="39">EDATE(E42,1)</f>
        <v>40940</v>
      </c>
      <c r="G42" s="155">
        <f t="shared" si="39"/>
        <v>40969</v>
      </c>
      <c r="H42" s="155">
        <f t="shared" si="39"/>
        <v>41000</v>
      </c>
      <c r="I42" s="155">
        <f t="shared" si="39"/>
        <v>41030</v>
      </c>
      <c r="J42" s="155">
        <f t="shared" si="39"/>
        <v>41061</v>
      </c>
      <c r="K42" s="155">
        <f t="shared" si="39"/>
        <v>41091</v>
      </c>
      <c r="L42" s="155">
        <f t="shared" si="39"/>
        <v>41122</v>
      </c>
      <c r="M42" s="155">
        <f t="shared" si="39"/>
        <v>41153</v>
      </c>
      <c r="N42" s="155">
        <f t="shared" si="39"/>
        <v>41183</v>
      </c>
      <c r="O42" s="155">
        <f t="shared" si="39"/>
        <v>41214</v>
      </c>
      <c r="P42" s="155">
        <f t="shared" si="39"/>
        <v>41244</v>
      </c>
      <c r="Q42" s="155">
        <f t="shared" si="39"/>
        <v>41275</v>
      </c>
      <c r="R42" s="155">
        <f t="shared" si="39"/>
        <v>41306</v>
      </c>
      <c r="S42" s="155">
        <f t="shared" si="39"/>
        <v>41334</v>
      </c>
      <c r="T42" s="155">
        <f t="shared" si="39"/>
        <v>41365</v>
      </c>
      <c r="U42" s="155">
        <f t="shared" si="39"/>
        <v>41395</v>
      </c>
      <c r="V42" s="155">
        <f t="shared" si="39"/>
        <v>41426</v>
      </c>
      <c r="W42" s="155">
        <f t="shared" si="39"/>
        <v>41456</v>
      </c>
      <c r="X42" s="155">
        <f t="shared" si="39"/>
        <v>41487</v>
      </c>
      <c r="Y42" s="155">
        <f t="shared" si="39"/>
        <v>41518</v>
      </c>
      <c r="Z42" s="155">
        <f t="shared" si="39"/>
        <v>41548</v>
      </c>
      <c r="AA42" s="155">
        <f t="shared" si="39"/>
        <v>41579</v>
      </c>
      <c r="AB42" s="155">
        <f t="shared" si="39"/>
        <v>41609</v>
      </c>
      <c r="AC42" s="155">
        <f t="shared" si="39"/>
        <v>41640</v>
      </c>
      <c r="AD42" s="155">
        <f t="shared" si="39"/>
        <v>41671</v>
      </c>
      <c r="AE42" s="155">
        <f t="shared" si="39"/>
        <v>41699</v>
      </c>
      <c r="AF42" s="155">
        <f t="shared" si="39"/>
        <v>41730</v>
      </c>
      <c r="AG42" s="155">
        <f t="shared" si="39"/>
        <v>41760</v>
      </c>
      <c r="AH42" s="155">
        <f t="shared" si="39"/>
        <v>41791</v>
      </c>
      <c r="AI42" s="155">
        <f t="shared" si="39"/>
        <v>41821</v>
      </c>
      <c r="AJ42" s="155">
        <f t="shared" si="39"/>
        <v>41852</v>
      </c>
      <c r="AK42" s="155">
        <f t="shared" si="39"/>
        <v>41883</v>
      </c>
      <c r="AL42" s="155">
        <f t="shared" ref="AL42:BL42" si="40">EDATE(AK42,1)</f>
        <v>41913</v>
      </c>
      <c r="AM42" s="155">
        <f t="shared" si="40"/>
        <v>41944</v>
      </c>
      <c r="AN42" s="155">
        <f t="shared" si="40"/>
        <v>41974</v>
      </c>
      <c r="AO42" s="155">
        <f t="shared" si="40"/>
        <v>42005</v>
      </c>
      <c r="AP42" s="155">
        <f t="shared" si="40"/>
        <v>42036</v>
      </c>
      <c r="AQ42" s="155">
        <f t="shared" si="40"/>
        <v>42064</v>
      </c>
      <c r="AR42" s="155">
        <f t="shared" si="40"/>
        <v>42095</v>
      </c>
      <c r="AS42" s="155">
        <f t="shared" si="40"/>
        <v>42125</v>
      </c>
      <c r="AT42" s="155">
        <f t="shared" si="40"/>
        <v>42156</v>
      </c>
      <c r="AU42" s="155">
        <f t="shared" si="40"/>
        <v>42186</v>
      </c>
      <c r="AV42" s="155">
        <f t="shared" si="40"/>
        <v>42217</v>
      </c>
      <c r="AW42" s="155">
        <f t="shared" si="40"/>
        <v>42248</v>
      </c>
      <c r="AX42" s="155">
        <f t="shared" si="40"/>
        <v>42278</v>
      </c>
      <c r="AY42" s="155">
        <f t="shared" si="40"/>
        <v>42309</v>
      </c>
      <c r="AZ42" s="155">
        <f t="shared" si="40"/>
        <v>42339</v>
      </c>
      <c r="BA42" s="155">
        <f t="shared" si="40"/>
        <v>42370</v>
      </c>
      <c r="BB42" s="155">
        <f t="shared" si="40"/>
        <v>42401</v>
      </c>
      <c r="BC42" s="155">
        <f t="shared" si="40"/>
        <v>42430</v>
      </c>
      <c r="BD42" s="155">
        <f t="shared" si="40"/>
        <v>42461</v>
      </c>
      <c r="BE42" s="155">
        <f t="shared" si="40"/>
        <v>42491</v>
      </c>
      <c r="BF42" s="155">
        <f t="shared" si="40"/>
        <v>42522</v>
      </c>
      <c r="BG42" s="155">
        <f t="shared" si="40"/>
        <v>42552</v>
      </c>
      <c r="BH42" s="155">
        <f t="shared" si="40"/>
        <v>42583</v>
      </c>
      <c r="BI42" s="155">
        <f t="shared" si="40"/>
        <v>42614</v>
      </c>
      <c r="BJ42" s="155">
        <f t="shared" si="40"/>
        <v>42644</v>
      </c>
      <c r="BK42" s="155">
        <f t="shared" si="40"/>
        <v>42675</v>
      </c>
      <c r="BL42" s="155">
        <f t="shared" si="40"/>
        <v>42705</v>
      </c>
    </row>
    <row r="43" spans="2:64">
      <c r="B43" s="162" t="str">
        <f>+B25</f>
        <v>Envasos reutilitzables</v>
      </c>
      <c r="C43" s="133"/>
      <c r="D43" s="158">
        <f t="shared" ref="D43:E57" si="41">+D7+D25</f>
        <v>2420</v>
      </c>
      <c r="E43" s="158">
        <f t="shared" si="41"/>
        <v>0</v>
      </c>
      <c r="F43" s="158">
        <f t="shared" ref="F43:BL47" si="42">+F7+F25</f>
        <v>0</v>
      </c>
      <c r="G43" s="158">
        <f t="shared" si="42"/>
        <v>0</v>
      </c>
      <c r="H43" s="158">
        <f t="shared" si="42"/>
        <v>968</v>
      </c>
      <c r="I43" s="158">
        <f t="shared" si="42"/>
        <v>0</v>
      </c>
      <c r="J43" s="158">
        <f t="shared" si="42"/>
        <v>0</v>
      </c>
      <c r="K43" s="158">
        <f t="shared" si="42"/>
        <v>968</v>
      </c>
      <c r="L43" s="158">
        <f t="shared" si="42"/>
        <v>0</v>
      </c>
      <c r="M43" s="158">
        <f t="shared" si="42"/>
        <v>0</v>
      </c>
      <c r="N43" s="158">
        <f t="shared" si="42"/>
        <v>968</v>
      </c>
      <c r="O43" s="158">
        <f t="shared" si="42"/>
        <v>0</v>
      </c>
      <c r="P43" s="158">
        <f t="shared" si="42"/>
        <v>0</v>
      </c>
      <c r="Q43" s="158">
        <f t="shared" si="42"/>
        <v>0</v>
      </c>
      <c r="R43" s="158">
        <f t="shared" si="42"/>
        <v>0</v>
      </c>
      <c r="S43" s="158">
        <f t="shared" si="42"/>
        <v>0</v>
      </c>
      <c r="T43" s="158">
        <f t="shared" si="42"/>
        <v>0</v>
      </c>
      <c r="U43" s="158">
        <f t="shared" si="42"/>
        <v>0</v>
      </c>
      <c r="V43" s="158">
        <f t="shared" si="42"/>
        <v>0</v>
      </c>
      <c r="W43" s="158">
        <f t="shared" si="42"/>
        <v>0</v>
      </c>
      <c r="X43" s="158">
        <f t="shared" si="42"/>
        <v>0</v>
      </c>
      <c r="Y43" s="158">
        <f t="shared" si="42"/>
        <v>0</v>
      </c>
      <c r="Z43" s="158">
        <f t="shared" si="42"/>
        <v>0</v>
      </c>
      <c r="AA43" s="158">
        <f t="shared" si="42"/>
        <v>0</v>
      </c>
      <c r="AB43" s="158">
        <f t="shared" si="42"/>
        <v>0</v>
      </c>
      <c r="AC43" s="158">
        <f t="shared" si="42"/>
        <v>0</v>
      </c>
      <c r="AD43" s="158">
        <f t="shared" si="42"/>
        <v>0</v>
      </c>
      <c r="AE43" s="158">
        <f t="shared" si="42"/>
        <v>0</v>
      </c>
      <c r="AF43" s="158">
        <f t="shared" si="42"/>
        <v>0</v>
      </c>
      <c r="AG43" s="158">
        <f t="shared" si="42"/>
        <v>0</v>
      </c>
      <c r="AH43" s="158">
        <f t="shared" si="42"/>
        <v>0</v>
      </c>
      <c r="AI43" s="158">
        <f t="shared" si="42"/>
        <v>0</v>
      </c>
      <c r="AJ43" s="158">
        <f t="shared" si="42"/>
        <v>0</v>
      </c>
      <c r="AK43" s="158">
        <f t="shared" si="42"/>
        <v>0</v>
      </c>
      <c r="AL43" s="158">
        <f t="shared" si="42"/>
        <v>0</v>
      </c>
      <c r="AM43" s="158">
        <f t="shared" si="42"/>
        <v>0</v>
      </c>
      <c r="AN43" s="158">
        <f t="shared" si="42"/>
        <v>0</v>
      </c>
      <c r="AO43" s="158">
        <f t="shared" si="42"/>
        <v>0</v>
      </c>
      <c r="AP43" s="158">
        <f t="shared" si="42"/>
        <v>0</v>
      </c>
      <c r="AQ43" s="158">
        <f t="shared" si="42"/>
        <v>0</v>
      </c>
      <c r="AR43" s="158">
        <f t="shared" si="42"/>
        <v>0</v>
      </c>
      <c r="AS43" s="158">
        <f t="shared" si="42"/>
        <v>0</v>
      </c>
      <c r="AT43" s="158">
        <f t="shared" si="42"/>
        <v>0</v>
      </c>
      <c r="AU43" s="158">
        <f t="shared" si="42"/>
        <v>0</v>
      </c>
      <c r="AV43" s="158">
        <f t="shared" si="42"/>
        <v>0</v>
      </c>
      <c r="AW43" s="158">
        <f t="shared" si="42"/>
        <v>0</v>
      </c>
      <c r="AX43" s="158">
        <f t="shared" si="42"/>
        <v>0</v>
      </c>
      <c r="AY43" s="158">
        <f t="shared" si="42"/>
        <v>0</v>
      </c>
      <c r="AZ43" s="158">
        <f t="shared" si="42"/>
        <v>0</v>
      </c>
      <c r="BA43" s="158">
        <f t="shared" si="42"/>
        <v>0</v>
      </c>
      <c r="BB43" s="158">
        <f t="shared" si="42"/>
        <v>0</v>
      </c>
      <c r="BC43" s="158">
        <f t="shared" si="42"/>
        <v>0</v>
      </c>
      <c r="BD43" s="158">
        <f t="shared" si="42"/>
        <v>0</v>
      </c>
      <c r="BE43" s="158">
        <f t="shared" si="42"/>
        <v>0</v>
      </c>
      <c r="BF43" s="158">
        <f t="shared" si="42"/>
        <v>0</v>
      </c>
      <c r="BG43" s="158">
        <f t="shared" si="42"/>
        <v>0</v>
      </c>
      <c r="BH43" s="158">
        <f t="shared" si="42"/>
        <v>0</v>
      </c>
      <c r="BI43" s="158">
        <f t="shared" si="42"/>
        <v>0</v>
      </c>
      <c r="BJ43" s="158">
        <f t="shared" si="42"/>
        <v>0</v>
      </c>
      <c r="BK43" s="158">
        <f t="shared" si="42"/>
        <v>0</v>
      </c>
      <c r="BL43" s="158">
        <f t="shared" si="42"/>
        <v>0</v>
      </c>
    </row>
    <row r="44" spans="2:64">
      <c r="B44" s="162" t="str">
        <f t="shared" ref="B44:B57" si="43">+B26</f>
        <v>Vendes per entregues</v>
      </c>
      <c r="C44" s="133"/>
      <c r="D44" s="158">
        <f t="shared" si="41"/>
        <v>0</v>
      </c>
      <c r="E44" s="158">
        <f t="shared" si="41"/>
        <v>0</v>
      </c>
      <c r="F44" s="158">
        <f t="shared" ref="F44:T44" si="44">+F8+F26</f>
        <v>0</v>
      </c>
      <c r="G44" s="158">
        <f t="shared" si="44"/>
        <v>0</v>
      </c>
      <c r="H44" s="158">
        <f t="shared" si="44"/>
        <v>0</v>
      </c>
      <c r="I44" s="158">
        <f t="shared" si="44"/>
        <v>0</v>
      </c>
      <c r="J44" s="158">
        <f t="shared" si="44"/>
        <v>0</v>
      </c>
      <c r="K44" s="158">
        <f t="shared" si="44"/>
        <v>0</v>
      </c>
      <c r="L44" s="158">
        <f t="shared" si="44"/>
        <v>0</v>
      </c>
      <c r="M44" s="158">
        <f t="shared" si="44"/>
        <v>0</v>
      </c>
      <c r="N44" s="158">
        <f t="shared" si="44"/>
        <v>0</v>
      </c>
      <c r="O44" s="158">
        <f t="shared" si="44"/>
        <v>0</v>
      </c>
      <c r="P44" s="158">
        <f t="shared" si="44"/>
        <v>0</v>
      </c>
      <c r="Q44" s="158">
        <f t="shared" si="44"/>
        <v>0</v>
      </c>
      <c r="R44" s="158">
        <f t="shared" si="44"/>
        <v>0</v>
      </c>
      <c r="S44" s="158">
        <f t="shared" si="44"/>
        <v>0</v>
      </c>
      <c r="T44" s="158">
        <f t="shared" si="44"/>
        <v>0</v>
      </c>
      <c r="U44" s="158">
        <f t="shared" si="42"/>
        <v>0</v>
      </c>
      <c r="V44" s="158">
        <f t="shared" si="42"/>
        <v>0</v>
      </c>
      <c r="W44" s="158">
        <f t="shared" si="42"/>
        <v>0</v>
      </c>
      <c r="X44" s="158">
        <f t="shared" si="42"/>
        <v>0</v>
      </c>
      <c r="Y44" s="158">
        <f t="shared" si="42"/>
        <v>0</v>
      </c>
      <c r="Z44" s="158">
        <f t="shared" si="42"/>
        <v>0</v>
      </c>
      <c r="AA44" s="158">
        <f t="shared" si="42"/>
        <v>0</v>
      </c>
      <c r="AB44" s="158">
        <f t="shared" si="42"/>
        <v>0</v>
      </c>
      <c r="AC44" s="158">
        <f t="shared" si="42"/>
        <v>0</v>
      </c>
      <c r="AD44" s="158">
        <f t="shared" si="42"/>
        <v>0</v>
      </c>
      <c r="AE44" s="158">
        <f t="shared" si="42"/>
        <v>0</v>
      </c>
      <c r="AF44" s="158">
        <f t="shared" si="42"/>
        <v>0</v>
      </c>
      <c r="AG44" s="158">
        <f t="shared" si="42"/>
        <v>0</v>
      </c>
      <c r="AH44" s="158">
        <f t="shared" si="42"/>
        <v>0</v>
      </c>
      <c r="AI44" s="158">
        <f t="shared" si="42"/>
        <v>0</v>
      </c>
      <c r="AJ44" s="158">
        <f t="shared" si="42"/>
        <v>0</v>
      </c>
      <c r="AK44" s="158">
        <f t="shared" si="42"/>
        <v>0</v>
      </c>
      <c r="AL44" s="158">
        <f t="shared" si="42"/>
        <v>0</v>
      </c>
      <c r="AM44" s="158">
        <f t="shared" si="42"/>
        <v>0</v>
      </c>
      <c r="AN44" s="158">
        <f t="shared" si="42"/>
        <v>0</v>
      </c>
      <c r="AO44" s="158">
        <f t="shared" si="42"/>
        <v>0</v>
      </c>
      <c r="AP44" s="158">
        <f t="shared" si="42"/>
        <v>0</v>
      </c>
      <c r="AQ44" s="158">
        <f t="shared" si="42"/>
        <v>0</v>
      </c>
      <c r="AR44" s="158">
        <f t="shared" si="42"/>
        <v>0</v>
      </c>
      <c r="AS44" s="158">
        <f t="shared" si="42"/>
        <v>0</v>
      </c>
      <c r="AT44" s="158">
        <f t="shared" si="42"/>
        <v>0</v>
      </c>
      <c r="AU44" s="158">
        <f t="shared" si="42"/>
        <v>0</v>
      </c>
      <c r="AV44" s="158">
        <f t="shared" si="42"/>
        <v>0</v>
      </c>
      <c r="AW44" s="158">
        <f t="shared" si="42"/>
        <v>0</v>
      </c>
      <c r="AX44" s="158">
        <f t="shared" si="42"/>
        <v>0</v>
      </c>
      <c r="AY44" s="158">
        <f t="shared" si="42"/>
        <v>0</v>
      </c>
      <c r="AZ44" s="158">
        <f t="shared" si="42"/>
        <v>0</v>
      </c>
      <c r="BA44" s="158">
        <f t="shared" si="42"/>
        <v>0</v>
      </c>
      <c r="BB44" s="158">
        <f t="shared" si="42"/>
        <v>0</v>
      </c>
      <c r="BC44" s="158">
        <f t="shared" si="42"/>
        <v>0</v>
      </c>
      <c r="BD44" s="158">
        <f t="shared" si="42"/>
        <v>0</v>
      </c>
      <c r="BE44" s="158">
        <f t="shared" si="42"/>
        <v>0</v>
      </c>
      <c r="BF44" s="158">
        <f t="shared" si="42"/>
        <v>0</v>
      </c>
      <c r="BG44" s="158">
        <f t="shared" si="42"/>
        <v>0</v>
      </c>
      <c r="BH44" s="158">
        <f t="shared" si="42"/>
        <v>0</v>
      </c>
      <c r="BI44" s="158">
        <f t="shared" si="42"/>
        <v>0</v>
      </c>
      <c r="BJ44" s="158">
        <f t="shared" si="42"/>
        <v>0</v>
      </c>
      <c r="BK44" s="158">
        <f t="shared" si="42"/>
        <v>0</v>
      </c>
      <c r="BL44" s="158">
        <f t="shared" si="42"/>
        <v>0</v>
      </c>
    </row>
    <row r="45" spans="2:64">
      <c r="B45" s="162" t="str">
        <f t="shared" si="43"/>
        <v>Anuncis locals</v>
      </c>
      <c r="C45" s="133"/>
      <c r="D45" s="158">
        <f t="shared" si="41"/>
        <v>0</v>
      </c>
      <c r="E45" s="158">
        <f t="shared" si="41"/>
        <v>0</v>
      </c>
      <c r="F45" s="158">
        <f t="shared" si="42"/>
        <v>0</v>
      </c>
      <c r="G45" s="158">
        <f t="shared" si="42"/>
        <v>0</v>
      </c>
      <c r="H45" s="158">
        <f t="shared" si="42"/>
        <v>0</v>
      </c>
      <c r="I45" s="158">
        <f t="shared" si="42"/>
        <v>0</v>
      </c>
      <c r="J45" s="158">
        <f t="shared" si="42"/>
        <v>0</v>
      </c>
      <c r="K45" s="158">
        <f t="shared" si="42"/>
        <v>0</v>
      </c>
      <c r="L45" s="158">
        <f t="shared" si="42"/>
        <v>0</v>
      </c>
      <c r="M45" s="158">
        <f t="shared" si="42"/>
        <v>0</v>
      </c>
      <c r="N45" s="158">
        <f t="shared" si="42"/>
        <v>0</v>
      </c>
      <c r="O45" s="158">
        <f t="shared" si="42"/>
        <v>0</v>
      </c>
      <c r="P45" s="158">
        <f t="shared" si="42"/>
        <v>0</v>
      </c>
      <c r="Q45" s="158">
        <f t="shared" si="42"/>
        <v>0</v>
      </c>
      <c r="R45" s="158">
        <f t="shared" si="42"/>
        <v>0</v>
      </c>
      <c r="S45" s="158">
        <f t="shared" si="42"/>
        <v>0</v>
      </c>
      <c r="T45" s="158">
        <f t="shared" si="42"/>
        <v>0</v>
      </c>
      <c r="U45" s="158">
        <f t="shared" si="42"/>
        <v>0</v>
      </c>
      <c r="V45" s="158">
        <f t="shared" si="42"/>
        <v>0</v>
      </c>
      <c r="W45" s="158">
        <f t="shared" si="42"/>
        <v>0</v>
      </c>
      <c r="X45" s="158">
        <f t="shared" si="42"/>
        <v>0</v>
      </c>
      <c r="Y45" s="158">
        <f t="shared" si="42"/>
        <v>0</v>
      </c>
      <c r="Z45" s="158">
        <f t="shared" si="42"/>
        <v>0</v>
      </c>
      <c r="AA45" s="158">
        <f t="shared" si="42"/>
        <v>0</v>
      </c>
      <c r="AB45" s="158">
        <f t="shared" si="42"/>
        <v>0</v>
      </c>
      <c r="AC45" s="158">
        <f t="shared" si="42"/>
        <v>0</v>
      </c>
      <c r="AD45" s="158">
        <f t="shared" si="42"/>
        <v>0</v>
      </c>
      <c r="AE45" s="158">
        <f t="shared" si="42"/>
        <v>0</v>
      </c>
      <c r="AF45" s="158">
        <f t="shared" si="42"/>
        <v>0</v>
      </c>
      <c r="AG45" s="158">
        <f t="shared" si="42"/>
        <v>0</v>
      </c>
      <c r="AH45" s="158">
        <f t="shared" si="42"/>
        <v>0</v>
      </c>
      <c r="AI45" s="158">
        <f t="shared" si="42"/>
        <v>0</v>
      </c>
      <c r="AJ45" s="158">
        <f t="shared" si="42"/>
        <v>0</v>
      </c>
      <c r="AK45" s="158">
        <f t="shared" si="42"/>
        <v>0</v>
      </c>
      <c r="AL45" s="158">
        <f t="shared" si="42"/>
        <v>0</v>
      </c>
      <c r="AM45" s="158">
        <f t="shared" si="42"/>
        <v>0</v>
      </c>
      <c r="AN45" s="158">
        <f t="shared" si="42"/>
        <v>0</v>
      </c>
      <c r="AO45" s="158">
        <f t="shared" si="42"/>
        <v>0</v>
      </c>
      <c r="AP45" s="158">
        <f t="shared" si="42"/>
        <v>0</v>
      </c>
      <c r="AQ45" s="158">
        <f t="shared" si="42"/>
        <v>0</v>
      </c>
      <c r="AR45" s="158">
        <f t="shared" si="42"/>
        <v>0</v>
      </c>
      <c r="AS45" s="158">
        <f t="shared" si="42"/>
        <v>0</v>
      </c>
      <c r="AT45" s="158">
        <f t="shared" si="42"/>
        <v>0</v>
      </c>
      <c r="AU45" s="158">
        <f t="shared" si="42"/>
        <v>0</v>
      </c>
      <c r="AV45" s="158">
        <f t="shared" si="42"/>
        <v>0</v>
      </c>
      <c r="AW45" s="158">
        <f t="shared" si="42"/>
        <v>0</v>
      </c>
      <c r="AX45" s="158">
        <f t="shared" si="42"/>
        <v>0</v>
      </c>
      <c r="AY45" s="158">
        <f t="shared" si="42"/>
        <v>0</v>
      </c>
      <c r="AZ45" s="158">
        <f t="shared" si="42"/>
        <v>0</v>
      </c>
      <c r="BA45" s="158">
        <f t="shared" si="42"/>
        <v>0</v>
      </c>
      <c r="BB45" s="158">
        <f t="shared" si="42"/>
        <v>0</v>
      </c>
      <c r="BC45" s="158">
        <f t="shared" si="42"/>
        <v>0</v>
      </c>
      <c r="BD45" s="158">
        <f t="shared" si="42"/>
        <v>0</v>
      </c>
      <c r="BE45" s="158">
        <f t="shared" si="42"/>
        <v>0</v>
      </c>
      <c r="BF45" s="158">
        <f t="shared" si="42"/>
        <v>0</v>
      </c>
      <c r="BG45" s="158">
        <f t="shared" si="42"/>
        <v>0</v>
      </c>
      <c r="BH45" s="158">
        <f t="shared" si="42"/>
        <v>0</v>
      </c>
      <c r="BI45" s="158">
        <f t="shared" si="42"/>
        <v>0</v>
      </c>
      <c r="BJ45" s="158">
        <f t="shared" si="42"/>
        <v>0</v>
      </c>
      <c r="BK45" s="158">
        <f t="shared" si="42"/>
        <v>0</v>
      </c>
      <c r="BL45" s="158">
        <f t="shared" si="42"/>
        <v>0</v>
      </c>
    </row>
    <row r="46" spans="2:64">
      <c r="B46" s="162" t="str">
        <f t="shared" si="43"/>
        <v>Nom Producte/Servei 4</v>
      </c>
      <c r="C46" s="133"/>
      <c r="D46" s="158">
        <f t="shared" si="41"/>
        <v>0</v>
      </c>
      <c r="E46" s="158">
        <f t="shared" si="41"/>
        <v>0</v>
      </c>
      <c r="F46" s="158">
        <f t="shared" si="42"/>
        <v>0</v>
      </c>
      <c r="G46" s="158">
        <f t="shared" si="42"/>
        <v>0</v>
      </c>
      <c r="H46" s="158">
        <f t="shared" si="42"/>
        <v>0</v>
      </c>
      <c r="I46" s="158">
        <f t="shared" si="42"/>
        <v>0</v>
      </c>
      <c r="J46" s="158">
        <f t="shared" si="42"/>
        <v>0</v>
      </c>
      <c r="K46" s="158">
        <f t="shared" si="42"/>
        <v>0</v>
      </c>
      <c r="L46" s="158">
        <f t="shared" si="42"/>
        <v>0</v>
      </c>
      <c r="M46" s="158">
        <f t="shared" si="42"/>
        <v>0</v>
      </c>
      <c r="N46" s="158">
        <f t="shared" si="42"/>
        <v>0</v>
      </c>
      <c r="O46" s="158">
        <f t="shared" si="42"/>
        <v>0</v>
      </c>
      <c r="P46" s="158">
        <f t="shared" si="42"/>
        <v>0</v>
      </c>
      <c r="Q46" s="158">
        <f t="shared" si="42"/>
        <v>0</v>
      </c>
      <c r="R46" s="158">
        <f t="shared" si="42"/>
        <v>0</v>
      </c>
      <c r="S46" s="158">
        <f t="shared" si="42"/>
        <v>0</v>
      </c>
      <c r="T46" s="158">
        <f t="shared" si="42"/>
        <v>0</v>
      </c>
      <c r="U46" s="158">
        <f t="shared" si="42"/>
        <v>0</v>
      </c>
      <c r="V46" s="158">
        <f t="shared" si="42"/>
        <v>0</v>
      </c>
      <c r="W46" s="158">
        <f t="shared" si="42"/>
        <v>0</v>
      </c>
      <c r="X46" s="158">
        <f t="shared" si="42"/>
        <v>0</v>
      </c>
      <c r="Y46" s="158">
        <f t="shared" si="42"/>
        <v>0</v>
      </c>
      <c r="Z46" s="158">
        <f t="shared" si="42"/>
        <v>0</v>
      </c>
      <c r="AA46" s="158">
        <f t="shared" si="42"/>
        <v>0</v>
      </c>
      <c r="AB46" s="158">
        <f t="shared" si="42"/>
        <v>0</v>
      </c>
      <c r="AC46" s="158">
        <f t="shared" si="42"/>
        <v>0</v>
      </c>
      <c r="AD46" s="158">
        <f t="shared" si="42"/>
        <v>0</v>
      </c>
      <c r="AE46" s="158">
        <f t="shared" si="42"/>
        <v>0</v>
      </c>
      <c r="AF46" s="158">
        <f t="shared" si="42"/>
        <v>0</v>
      </c>
      <c r="AG46" s="158">
        <f t="shared" si="42"/>
        <v>0</v>
      </c>
      <c r="AH46" s="158">
        <f t="shared" si="42"/>
        <v>0</v>
      </c>
      <c r="AI46" s="158">
        <f t="shared" si="42"/>
        <v>0</v>
      </c>
      <c r="AJ46" s="158">
        <f t="shared" si="42"/>
        <v>0</v>
      </c>
      <c r="AK46" s="158">
        <f t="shared" si="42"/>
        <v>0</v>
      </c>
      <c r="AL46" s="158">
        <f t="shared" si="42"/>
        <v>0</v>
      </c>
      <c r="AM46" s="158">
        <f t="shared" si="42"/>
        <v>0</v>
      </c>
      <c r="AN46" s="158">
        <f t="shared" si="42"/>
        <v>0</v>
      </c>
      <c r="AO46" s="158">
        <f t="shared" si="42"/>
        <v>0</v>
      </c>
      <c r="AP46" s="158">
        <f t="shared" si="42"/>
        <v>0</v>
      </c>
      <c r="AQ46" s="158">
        <f t="shared" si="42"/>
        <v>0</v>
      </c>
      <c r="AR46" s="158">
        <f t="shared" si="42"/>
        <v>0</v>
      </c>
      <c r="AS46" s="158">
        <f t="shared" si="42"/>
        <v>0</v>
      </c>
      <c r="AT46" s="158">
        <f t="shared" si="42"/>
        <v>0</v>
      </c>
      <c r="AU46" s="158">
        <f t="shared" si="42"/>
        <v>0</v>
      </c>
      <c r="AV46" s="158">
        <f t="shared" si="42"/>
        <v>0</v>
      </c>
      <c r="AW46" s="158">
        <f t="shared" si="42"/>
        <v>0</v>
      </c>
      <c r="AX46" s="158">
        <f t="shared" si="42"/>
        <v>0</v>
      </c>
      <c r="AY46" s="158">
        <f t="shared" si="42"/>
        <v>0</v>
      </c>
      <c r="AZ46" s="158">
        <f t="shared" si="42"/>
        <v>0</v>
      </c>
      <c r="BA46" s="158">
        <f t="shared" si="42"/>
        <v>0</v>
      </c>
      <c r="BB46" s="158">
        <f t="shared" si="42"/>
        <v>0</v>
      </c>
      <c r="BC46" s="158">
        <f t="shared" si="42"/>
        <v>0</v>
      </c>
      <c r="BD46" s="158">
        <f t="shared" si="42"/>
        <v>0</v>
      </c>
      <c r="BE46" s="158">
        <f t="shared" si="42"/>
        <v>0</v>
      </c>
      <c r="BF46" s="158">
        <f t="shared" si="42"/>
        <v>0</v>
      </c>
      <c r="BG46" s="158">
        <f t="shared" si="42"/>
        <v>0</v>
      </c>
      <c r="BH46" s="158">
        <f t="shared" si="42"/>
        <v>0</v>
      </c>
      <c r="BI46" s="158">
        <f t="shared" si="42"/>
        <v>0</v>
      </c>
      <c r="BJ46" s="158">
        <f t="shared" si="42"/>
        <v>0</v>
      </c>
      <c r="BK46" s="158">
        <f t="shared" si="42"/>
        <v>0</v>
      </c>
      <c r="BL46" s="158">
        <f t="shared" si="42"/>
        <v>0</v>
      </c>
    </row>
    <row r="47" spans="2:64">
      <c r="B47" s="162" t="str">
        <f t="shared" si="43"/>
        <v>Nom Producte/Servei 5</v>
      </c>
      <c r="C47" s="133"/>
      <c r="D47" s="158">
        <f t="shared" si="41"/>
        <v>0</v>
      </c>
      <c r="E47" s="158">
        <f t="shared" si="41"/>
        <v>0</v>
      </c>
      <c r="F47" s="158">
        <f t="shared" si="42"/>
        <v>0</v>
      </c>
      <c r="G47" s="158">
        <f t="shared" si="42"/>
        <v>0</v>
      </c>
      <c r="H47" s="158">
        <f t="shared" si="42"/>
        <v>0</v>
      </c>
      <c r="I47" s="158">
        <f t="shared" si="42"/>
        <v>0</v>
      </c>
      <c r="J47" s="158">
        <f t="shared" si="42"/>
        <v>0</v>
      </c>
      <c r="K47" s="158">
        <f t="shared" si="42"/>
        <v>0</v>
      </c>
      <c r="L47" s="158">
        <f t="shared" si="42"/>
        <v>0</v>
      </c>
      <c r="M47" s="158">
        <f t="shared" si="42"/>
        <v>0</v>
      </c>
      <c r="N47" s="158">
        <f t="shared" si="42"/>
        <v>0</v>
      </c>
      <c r="O47" s="158">
        <f t="shared" si="42"/>
        <v>0</v>
      </c>
      <c r="P47" s="158">
        <f t="shared" si="42"/>
        <v>0</v>
      </c>
      <c r="Q47" s="158">
        <f t="shared" si="42"/>
        <v>0</v>
      </c>
      <c r="R47" s="158">
        <f t="shared" si="42"/>
        <v>0</v>
      </c>
      <c r="S47" s="158">
        <f t="shared" si="42"/>
        <v>0</v>
      </c>
      <c r="T47" s="158">
        <f t="shared" si="42"/>
        <v>0</v>
      </c>
      <c r="U47" s="158">
        <f t="shared" si="42"/>
        <v>0</v>
      </c>
      <c r="V47" s="158">
        <f t="shared" si="42"/>
        <v>0</v>
      </c>
      <c r="W47" s="158">
        <f t="shared" si="42"/>
        <v>0</v>
      </c>
      <c r="X47" s="158">
        <f t="shared" si="42"/>
        <v>0</v>
      </c>
      <c r="Y47" s="158">
        <f t="shared" si="42"/>
        <v>0</v>
      </c>
      <c r="Z47" s="158">
        <f t="shared" si="42"/>
        <v>0</v>
      </c>
      <c r="AA47" s="158">
        <f t="shared" si="42"/>
        <v>0</v>
      </c>
      <c r="AB47" s="158">
        <f t="shared" si="42"/>
        <v>0</v>
      </c>
      <c r="AC47" s="158">
        <f t="shared" si="42"/>
        <v>0</v>
      </c>
      <c r="AD47" s="158">
        <f t="shared" si="42"/>
        <v>0</v>
      </c>
      <c r="AE47" s="158">
        <f t="shared" si="42"/>
        <v>0</v>
      </c>
      <c r="AF47" s="158">
        <f t="shared" si="42"/>
        <v>0</v>
      </c>
      <c r="AG47" s="158">
        <f t="shared" si="42"/>
        <v>0</v>
      </c>
      <c r="AH47" s="158">
        <f t="shared" si="42"/>
        <v>0</v>
      </c>
      <c r="AI47" s="158">
        <f t="shared" si="42"/>
        <v>0</v>
      </c>
      <c r="AJ47" s="158">
        <f t="shared" si="42"/>
        <v>0</v>
      </c>
      <c r="AK47" s="158">
        <f t="shared" si="42"/>
        <v>0</v>
      </c>
      <c r="AL47" s="158">
        <f t="shared" si="42"/>
        <v>0</v>
      </c>
      <c r="AM47" s="158">
        <f t="shared" si="42"/>
        <v>0</v>
      </c>
      <c r="AN47" s="158">
        <f t="shared" ref="F47:BL51" si="45">+AN11+AN29</f>
        <v>0</v>
      </c>
      <c r="AO47" s="158">
        <f t="shared" si="45"/>
        <v>0</v>
      </c>
      <c r="AP47" s="158">
        <f t="shared" si="45"/>
        <v>0</v>
      </c>
      <c r="AQ47" s="158">
        <f t="shared" si="45"/>
        <v>0</v>
      </c>
      <c r="AR47" s="158">
        <f t="shared" si="45"/>
        <v>0</v>
      </c>
      <c r="AS47" s="158">
        <f t="shared" si="45"/>
        <v>0</v>
      </c>
      <c r="AT47" s="158">
        <f t="shared" si="45"/>
        <v>0</v>
      </c>
      <c r="AU47" s="158">
        <f t="shared" si="45"/>
        <v>0</v>
      </c>
      <c r="AV47" s="158">
        <f t="shared" si="45"/>
        <v>0</v>
      </c>
      <c r="AW47" s="158">
        <f t="shared" si="45"/>
        <v>0</v>
      </c>
      <c r="AX47" s="158">
        <f t="shared" si="45"/>
        <v>0</v>
      </c>
      <c r="AY47" s="158">
        <f t="shared" si="45"/>
        <v>0</v>
      </c>
      <c r="AZ47" s="158">
        <f t="shared" si="45"/>
        <v>0</v>
      </c>
      <c r="BA47" s="158">
        <f t="shared" si="45"/>
        <v>0</v>
      </c>
      <c r="BB47" s="158">
        <f t="shared" si="45"/>
        <v>0</v>
      </c>
      <c r="BC47" s="158">
        <f t="shared" si="45"/>
        <v>0</v>
      </c>
      <c r="BD47" s="158">
        <f t="shared" si="45"/>
        <v>0</v>
      </c>
      <c r="BE47" s="158">
        <f t="shared" si="45"/>
        <v>0</v>
      </c>
      <c r="BF47" s="158">
        <f t="shared" si="45"/>
        <v>0</v>
      </c>
      <c r="BG47" s="158">
        <f t="shared" si="45"/>
        <v>0</v>
      </c>
      <c r="BH47" s="158">
        <f t="shared" si="45"/>
        <v>0</v>
      </c>
      <c r="BI47" s="158">
        <f t="shared" si="45"/>
        <v>0</v>
      </c>
      <c r="BJ47" s="158">
        <f t="shared" si="45"/>
        <v>0</v>
      </c>
      <c r="BK47" s="158">
        <f t="shared" si="45"/>
        <v>0</v>
      </c>
      <c r="BL47" s="158">
        <f t="shared" si="45"/>
        <v>0</v>
      </c>
    </row>
    <row r="48" spans="2:64">
      <c r="B48" s="162" t="str">
        <f t="shared" si="43"/>
        <v>Nom Producte/Servei 6</v>
      </c>
      <c r="C48" s="133"/>
      <c r="D48" s="158">
        <f t="shared" si="41"/>
        <v>0</v>
      </c>
      <c r="E48" s="158">
        <f t="shared" si="41"/>
        <v>0</v>
      </c>
      <c r="F48" s="158">
        <f t="shared" si="45"/>
        <v>0</v>
      </c>
      <c r="G48" s="158">
        <f t="shared" si="45"/>
        <v>0</v>
      </c>
      <c r="H48" s="158">
        <f t="shared" si="45"/>
        <v>0</v>
      </c>
      <c r="I48" s="158">
        <f t="shared" si="45"/>
        <v>0</v>
      </c>
      <c r="J48" s="158">
        <f t="shared" si="45"/>
        <v>0</v>
      </c>
      <c r="K48" s="158">
        <f t="shared" si="45"/>
        <v>0</v>
      </c>
      <c r="L48" s="158">
        <f t="shared" si="45"/>
        <v>0</v>
      </c>
      <c r="M48" s="158">
        <f t="shared" si="45"/>
        <v>0</v>
      </c>
      <c r="N48" s="158">
        <f t="shared" si="45"/>
        <v>0</v>
      </c>
      <c r="O48" s="158">
        <f t="shared" si="45"/>
        <v>0</v>
      </c>
      <c r="P48" s="158">
        <f t="shared" si="45"/>
        <v>0</v>
      </c>
      <c r="Q48" s="158">
        <f t="shared" si="45"/>
        <v>0</v>
      </c>
      <c r="R48" s="158">
        <f t="shared" si="45"/>
        <v>0</v>
      </c>
      <c r="S48" s="158">
        <f t="shared" si="45"/>
        <v>0</v>
      </c>
      <c r="T48" s="158">
        <f t="shared" si="45"/>
        <v>0</v>
      </c>
      <c r="U48" s="158">
        <f t="shared" si="45"/>
        <v>0</v>
      </c>
      <c r="V48" s="158">
        <f t="shared" si="45"/>
        <v>0</v>
      </c>
      <c r="W48" s="158">
        <f t="shared" si="45"/>
        <v>0</v>
      </c>
      <c r="X48" s="158">
        <f t="shared" si="45"/>
        <v>0</v>
      </c>
      <c r="Y48" s="158">
        <f t="shared" si="45"/>
        <v>0</v>
      </c>
      <c r="Z48" s="158">
        <f t="shared" si="45"/>
        <v>0</v>
      </c>
      <c r="AA48" s="158">
        <f t="shared" si="45"/>
        <v>0</v>
      </c>
      <c r="AB48" s="158">
        <f t="shared" si="45"/>
        <v>0</v>
      </c>
      <c r="AC48" s="158">
        <f t="shared" si="45"/>
        <v>0</v>
      </c>
      <c r="AD48" s="158">
        <f t="shared" si="45"/>
        <v>0</v>
      </c>
      <c r="AE48" s="158">
        <f t="shared" si="45"/>
        <v>0</v>
      </c>
      <c r="AF48" s="158">
        <f t="shared" si="45"/>
        <v>0</v>
      </c>
      <c r="AG48" s="158">
        <f t="shared" si="45"/>
        <v>0</v>
      </c>
      <c r="AH48" s="158">
        <f t="shared" si="45"/>
        <v>0</v>
      </c>
      <c r="AI48" s="158">
        <f t="shared" si="45"/>
        <v>0</v>
      </c>
      <c r="AJ48" s="158">
        <f t="shared" si="45"/>
        <v>0</v>
      </c>
      <c r="AK48" s="158">
        <f t="shared" si="45"/>
        <v>0</v>
      </c>
      <c r="AL48" s="158">
        <f t="shared" si="45"/>
        <v>0</v>
      </c>
      <c r="AM48" s="158">
        <f t="shared" si="45"/>
        <v>0</v>
      </c>
      <c r="AN48" s="158">
        <f t="shared" si="45"/>
        <v>0</v>
      </c>
      <c r="AO48" s="158">
        <f t="shared" si="45"/>
        <v>0</v>
      </c>
      <c r="AP48" s="158">
        <f t="shared" si="45"/>
        <v>0</v>
      </c>
      <c r="AQ48" s="158">
        <f t="shared" si="45"/>
        <v>0</v>
      </c>
      <c r="AR48" s="158">
        <f t="shared" si="45"/>
        <v>0</v>
      </c>
      <c r="AS48" s="158">
        <f t="shared" si="45"/>
        <v>0</v>
      </c>
      <c r="AT48" s="158">
        <f t="shared" si="45"/>
        <v>0</v>
      </c>
      <c r="AU48" s="158">
        <f t="shared" si="45"/>
        <v>0</v>
      </c>
      <c r="AV48" s="158">
        <f t="shared" si="45"/>
        <v>0</v>
      </c>
      <c r="AW48" s="158">
        <f t="shared" si="45"/>
        <v>0</v>
      </c>
      <c r="AX48" s="158">
        <f t="shared" si="45"/>
        <v>0</v>
      </c>
      <c r="AY48" s="158">
        <f t="shared" si="45"/>
        <v>0</v>
      </c>
      <c r="AZ48" s="158">
        <f t="shared" si="45"/>
        <v>0</v>
      </c>
      <c r="BA48" s="158">
        <f t="shared" si="45"/>
        <v>0</v>
      </c>
      <c r="BB48" s="158">
        <f t="shared" si="45"/>
        <v>0</v>
      </c>
      <c r="BC48" s="158">
        <f t="shared" si="45"/>
        <v>0</v>
      </c>
      <c r="BD48" s="158">
        <f t="shared" si="45"/>
        <v>0</v>
      </c>
      <c r="BE48" s="158">
        <f t="shared" si="45"/>
        <v>0</v>
      </c>
      <c r="BF48" s="158">
        <f t="shared" si="45"/>
        <v>0</v>
      </c>
      <c r="BG48" s="158">
        <f t="shared" si="45"/>
        <v>0</v>
      </c>
      <c r="BH48" s="158">
        <f t="shared" si="45"/>
        <v>0</v>
      </c>
      <c r="BI48" s="158">
        <f t="shared" si="45"/>
        <v>0</v>
      </c>
      <c r="BJ48" s="158">
        <f t="shared" si="45"/>
        <v>0</v>
      </c>
      <c r="BK48" s="158">
        <f t="shared" si="45"/>
        <v>0</v>
      </c>
      <c r="BL48" s="158">
        <f t="shared" si="45"/>
        <v>0</v>
      </c>
    </row>
    <row r="49" spans="2:64">
      <c r="B49" s="162" t="str">
        <f t="shared" si="43"/>
        <v>Nom Producte/Servei 7</v>
      </c>
      <c r="C49" s="133"/>
      <c r="D49" s="158">
        <f t="shared" si="41"/>
        <v>0</v>
      </c>
      <c r="E49" s="158">
        <f t="shared" si="41"/>
        <v>0</v>
      </c>
      <c r="F49" s="158">
        <f t="shared" si="45"/>
        <v>0</v>
      </c>
      <c r="G49" s="158">
        <f t="shared" si="45"/>
        <v>0</v>
      </c>
      <c r="H49" s="158">
        <f t="shared" si="45"/>
        <v>0</v>
      </c>
      <c r="I49" s="158">
        <f t="shared" si="45"/>
        <v>0</v>
      </c>
      <c r="J49" s="158">
        <f t="shared" si="45"/>
        <v>0</v>
      </c>
      <c r="K49" s="158">
        <f t="shared" si="45"/>
        <v>0</v>
      </c>
      <c r="L49" s="158">
        <f t="shared" si="45"/>
        <v>0</v>
      </c>
      <c r="M49" s="158">
        <f t="shared" si="45"/>
        <v>0</v>
      </c>
      <c r="N49" s="158">
        <f t="shared" si="45"/>
        <v>0</v>
      </c>
      <c r="O49" s="158">
        <f t="shared" si="45"/>
        <v>0</v>
      </c>
      <c r="P49" s="158">
        <f t="shared" si="45"/>
        <v>0</v>
      </c>
      <c r="Q49" s="158">
        <f t="shared" si="45"/>
        <v>0</v>
      </c>
      <c r="R49" s="158">
        <f t="shared" si="45"/>
        <v>0</v>
      </c>
      <c r="S49" s="158">
        <f t="shared" si="45"/>
        <v>0</v>
      </c>
      <c r="T49" s="158">
        <f t="shared" si="45"/>
        <v>0</v>
      </c>
      <c r="U49" s="158">
        <f t="shared" si="45"/>
        <v>0</v>
      </c>
      <c r="V49" s="158">
        <f t="shared" si="45"/>
        <v>0</v>
      </c>
      <c r="W49" s="158">
        <f t="shared" si="45"/>
        <v>0</v>
      </c>
      <c r="X49" s="158">
        <f t="shared" si="45"/>
        <v>0</v>
      </c>
      <c r="Y49" s="158">
        <f t="shared" si="45"/>
        <v>0</v>
      </c>
      <c r="Z49" s="158">
        <f t="shared" si="45"/>
        <v>0</v>
      </c>
      <c r="AA49" s="158">
        <f t="shared" si="45"/>
        <v>0</v>
      </c>
      <c r="AB49" s="158">
        <f t="shared" si="45"/>
        <v>0</v>
      </c>
      <c r="AC49" s="158">
        <f t="shared" si="45"/>
        <v>0</v>
      </c>
      <c r="AD49" s="158">
        <f t="shared" si="45"/>
        <v>0</v>
      </c>
      <c r="AE49" s="158">
        <f t="shared" si="45"/>
        <v>0</v>
      </c>
      <c r="AF49" s="158">
        <f t="shared" si="45"/>
        <v>0</v>
      </c>
      <c r="AG49" s="158">
        <f t="shared" si="45"/>
        <v>0</v>
      </c>
      <c r="AH49" s="158">
        <f t="shared" si="45"/>
        <v>0</v>
      </c>
      <c r="AI49" s="158">
        <f t="shared" si="45"/>
        <v>0</v>
      </c>
      <c r="AJ49" s="158">
        <f t="shared" si="45"/>
        <v>0</v>
      </c>
      <c r="AK49" s="158">
        <f t="shared" si="45"/>
        <v>0</v>
      </c>
      <c r="AL49" s="158">
        <f t="shared" si="45"/>
        <v>0</v>
      </c>
      <c r="AM49" s="158">
        <f t="shared" si="45"/>
        <v>0</v>
      </c>
      <c r="AN49" s="158">
        <f t="shared" si="45"/>
        <v>0</v>
      </c>
      <c r="AO49" s="158">
        <f t="shared" si="45"/>
        <v>0</v>
      </c>
      <c r="AP49" s="158">
        <f t="shared" si="45"/>
        <v>0</v>
      </c>
      <c r="AQ49" s="158">
        <f t="shared" si="45"/>
        <v>0</v>
      </c>
      <c r="AR49" s="158">
        <f t="shared" si="45"/>
        <v>0</v>
      </c>
      <c r="AS49" s="158">
        <f t="shared" si="45"/>
        <v>0</v>
      </c>
      <c r="AT49" s="158">
        <f t="shared" si="45"/>
        <v>0</v>
      </c>
      <c r="AU49" s="158">
        <f t="shared" si="45"/>
        <v>0</v>
      </c>
      <c r="AV49" s="158">
        <f t="shared" si="45"/>
        <v>0</v>
      </c>
      <c r="AW49" s="158">
        <f t="shared" si="45"/>
        <v>0</v>
      </c>
      <c r="AX49" s="158">
        <f t="shared" si="45"/>
        <v>0</v>
      </c>
      <c r="AY49" s="158">
        <f t="shared" si="45"/>
        <v>0</v>
      </c>
      <c r="AZ49" s="158">
        <f t="shared" si="45"/>
        <v>0</v>
      </c>
      <c r="BA49" s="158">
        <f t="shared" si="45"/>
        <v>0</v>
      </c>
      <c r="BB49" s="158">
        <f t="shared" si="45"/>
        <v>0</v>
      </c>
      <c r="BC49" s="158">
        <f t="shared" si="45"/>
        <v>0</v>
      </c>
      <c r="BD49" s="158">
        <f t="shared" si="45"/>
        <v>0</v>
      </c>
      <c r="BE49" s="158">
        <f t="shared" si="45"/>
        <v>0</v>
      </c>
      <c r="BF49" s="158">
        <f t="shared" si="45"/>
        <v>0</v>
      </c>
      <c r="BG49" s="158">
        <f t="shared" si="45"/>
        <v>0</v>
      </c>
      <c r="BH49" s="158">
        <f t="shared" si="45"/>
        <v>0</v>
      </c>
      <c r="BI49" s="158">
        <f t="shared" si="45"/>
        <v>0</v>
      </c>
      <c r="BJ49" s="158">
        <f t="shared" si="45"/>
        <v>0</v>
      </c>
      <c r="BK49" s="158">
        <f t="shared" si="45"/>
        <v>0</v>
      </c>
      <c r="BL49" s="158">
        <f t="shared" si="45"/>
        <v>0</v>
      </c>
    </row>
    <row r="50" spans="2:64">
      <c r="B50" s="162" t="str">
        <f t="shared" si="43"/>
        <v>Nom Producte/Servei 8</v>
      </c>
      <c r="C50" s="133"/>
      <c r="D50" s="158">
        <f t="shared" si="41"/>
        <v>0</v>
      </c>
      <c r="E50" s="158">
        <f t="shared" si="41"/>
        <v>0</v>
      </c>
      <c r="F50" s="158">
        <f t="shared" si="45"/>
        <v>0</v>
      </c>
      <c r="G50" s="158">
        <f t="shared" si="45"/>
        <v>0</v>
      </c>
      <c r="H50" s="158">
        <f t="shared" si="45"/>
        <v>0</v>
      </c>
      <c r="I50" s="158">
        <f t="shared" si="45"/>
        <v>0</v>
      </c>
      <c r="J50" s="158">
        <f t="shared" si="45"/>
        <v>0</v>
      </c>
      <c r="K50" s="158">
        <f t="shared" si="45"/>
        <v>0</v>
      </c>
      <c r="L50" s="158">
        <f t="shared" si="45"/>
        <v>0</v>
      </c>
      <c r="M50" s="158">
        <f t="shared" si="45"/>
        <v>0</v>
      </c>
      <c r="N50" s="158">
        <f t="shared" si="45"/>
        <v>0</v>
      </c>
      <c r="O50" s="158">
        <f t="shared" si="45"/>
        <v>0</v>
      </c>
      <c r="P50" s="158">
        <f t="shared" si="45"/>
        <v>0</v>
      </c>
      <c r="Q50" s="158">
        <f t="shared" si="45"/>
        <v>0</v>
      </c>
      <c r="R50" s="158">
        <f t="shared" si="45"/>
        <v>0</v>
      </c>
      <c r="S50" s="158">
        <f t="shared" si="45"/>
        <v>0</v>
      </c>
      <c r="T50" s="158">
        <f t="shared" si="45"/>
        <v>0</v>
      </c>
      <c r="U50" s="158">
        <f t="shared" si="45"/>
        <v>0</v>
      </c>
      <c r="V50" s="158">
        <f t="shared" si="45"/>
        <v>0</v>
      </c>
      <c r="W50" s="158">
        <f t="shared" si="45"/>
        <v>0</v>
      </c>
      <c r="X50" s="158">
        <f t="shared" si="45"/>
        <v>0</v>
      </c>
      <c r="Y50" s="158">
        <f t="shared" si="45"/>
        <v>0</v>
      </c>
      <c r="Z50" s="158">
        <f t="shared" si="45"/>
        <v>0</v>
      </c>
      <c r="AA50" s="158">
        <f t="shared" si="45"/>
        <v>0</v>
      </c>
      <c r="AB50" s="158">
        <f t="shared" si="45"/>
        <v>0</v>
      </c>
      <c r="AC50" s="158">
        <f t="shared" si="45"/>
        <v>0</v>
      </c>
      <c r="AD50" s="158">
        <f t="shared" si="45"/>
        <v>0</v>
      </c>
      <c r="AE50" s="158">
        <f t="shared" si="45"/>
        <v>0</v>
      </c>
      <c r="AF50" s="158">
        <f t="shared" si="45"/>
        <v>0</v>
      </c>
      <c r="AG50" s="158">
        <f t="shared" si="45"/>
        <v>0</v>
      </c>
      <c r="AH50" s="158">
        <f t="shared" si="45"/>
        <v>0</v>
      </c>
      <c r="AI50" s="158">
        <f t="shared" si="45"/>
        <v>0</v>
      </c>
      <c r="AJ50" s="158">
        <f t="shared" si="45"/>
        <v>0</v>
      </c>
      <c r="AK50" s="158">
        <f t="shared" si="45"/>
        <v>0</v>
      </c>
      <c r="AL50" s="158">
        <f t="shared" si="45"/>
        <v>0</v>
      </c>
      <c r="AM50" s="158">
        <f t="shared" si="45"/>
        <v>0</v>
      </c>
      <c r="AN50" s="158">
        <f t="shared" si="45"/>
        <v>0</v>
      </c>
      <c r="AO50" s="158">
        <f t="shared" si="45"/>
        <v>0</v>
      </c>
      <c r="AP50" s="158">
        <f t="shared" si="45"/>
        <v>0</v>
      </c>
      <c r="AQ50" s="158">
        <f t="shared" si="45"/>
        <v>0</v>
      </c>
      <c r="AR50" s="158">
        <f t="shared" si="45"/>
        <v>0</v>
      </c>
      <c r="AS50" s="158">
        <f t="shared" si="45"/>
        <v>0</v>
      </c>
      <c r="AT50" s="158">
        <f t="shared" si="45"/>
        <v>0</v>
      </c>
      <c r="AU50" s="158">
        <f t="shared" si="45"/>
        <v>0</v>
      </c>
      <c r="AV50" s="158">
        <f t="shared" si="45"/>
        <v>0</v>
      </c>
      <c r="AW50" s="158">
        <f t="shared" si="45"/>
        <v>0</v>
      </c>
      <c r="AX50" s="158">
        <f t="shared" si="45"/>
        <v>0</v>
      </c>
      <c r="AY50" s="158">
        <f t="shared" si="45"/>
        <v>0</v>
      </c>
      <c r="AZ50" s="158">
        <f t="shared" si="45"/>
        <v>0</v>
      </c>
      <c r="BA50" s="158">
        <f t="shared" si="45"/>
        <v>0</v>
      </c>
      <c r="BB50" s="158">
        <f t="shared" si="45"/>
        <v>0</v>
      </c>
      <c r="BC50" s="158">
        <f t="shared" si="45"/>
        <v>0</v>
      </c>
      <c r="BD50" s="158">
        <f t="shared" si="45"/>
        <v>0</v>
      </c>
      <c r="BE50" s="158">
        <f t="shared" si="45"/>
        <v>0</v>
      </c>
      <c r="BF50" s="158">
        <f t="shared" si="45"/>
        <v>0</v>
      </c>
      <c r="BG50" s="158">
        <f t="shared" si="45"/>
        <v>0</v>
      </c>
      <c r="BH50" s="158">
        <f t="shared" si="45"/>
        <v>0</v>
      </c>
      <c r="BI50" s="158">
        <f t="shared" si="45"/>
        <v>0</v>
      </c>
      <c r="BJ50" s="158">
        <f t="shared" si="45"/>
        <v>0</v>
      </c>
      <c r="BK50" s="158">
        <f t="shared" si="45"/>
        <v>0</v>
      </c>
      <c r="BL50" s="158">
        <f t="shared" si="45"/>
        <v>0</v>
      </c>
    </row>
    <row r="51" spans="2:64">
      <c r="B51" s="162" t="str">
        <f t="shared" si="43"/>
        <v>Nom Producte/Servei 9</v>
      </c>
      <c r="C51" s="133"/>
      <c r="D51" s="158">
        <f t="shared" si="41"/>
        <v>0</v>
      </c>
      <c r="E51" s="158">
        <f t="shared" si="41"/>
        <v>0</v>
      </c>
      <c r="F51" s="158">
        <f t="shared" si="45"/>
        <v>0</v>
      </c>
      <c r="G51" s="158">
        <f t="shared" si="45"/>
        <v>0</v>
      </c>
      <c r="H51" s="158">
        <f t="shared" si="45"/>
        <v>0</v>
      </c>
      <c r="I51" s="158">
        <f t="shared" si="45"/>
        <v>0</v>
      </c>
      <c r="J51" s="158">
        <f t="shared" si="45"/>
        <v>0</v>
      </c>
      <c r="K51" s="158">
        <f t="shared" si="45"/>
        <v>0</v>
      </c>
      <c r="L51" s="158">
        <f t="shared" si="45"/>
        <v>0</v>
      </c>
      <c r="M51" s="158">
        <f t="shared" si="45"/>
        <v>0</v>
      </c>
      <c r="N51" s="158">
        <f t="shared" si="45"/>
        <v>0</v>
      </c>
      <c r="O51" s="158">
        <f t="shared" si="45"/>
        <v>0</v>
      </c>
      <c r="P51" s="158">
        <f t="shared" si="45"/>
        <v>0</v>
      </c>
      <c r="Q51" s="158">
        <f t="shared" si="45"/>
        <v>0</v>
      </c>
      <c r="R51" s="158">
        <f t="shared" si="45"/>
        <v>0</v>
      </c>
      <c r="S51" s="158">
        <f t="shared" si="45"/>
        <v>0</v>
      </c>
      <c r="T51" s="158">
        <f t="shared" si="45"/>
        <v>0</v>
      </c>
      <c r="U51" s="158">
        <f t="shared" si="45"/>
        <v>0</v>
      </c>
      <c r="V51" s="158">
        <f t="shared" si="45"/>
        <v>0</v>
      </c>
      <c r="W51" s="158">
        <f t="shared" si="45"/>
        <v>0</v>
      </c>
      <c r="X51" s="158">
        <f t="shared" si="45"/>
        <v>0</v>
      </c>
      <c r="Y51" s="158">
        <f t="shared" si="45"/>
        <v>0</v>
      </c>
      <c r="Z51" s="158">
        <f t="shared" si="45"/>
        <v>0</v>
      </c>
      <c r="AA51" s="158">
        <f t="shared" si="45"/>
        <v>0</v>
      </c>
      <c r="AB51" s="158">
        <f t="shared" si="45"/>
        <v>0</v>
      </c>
      <c r="AC51" s="158">
        <f t="shared" si="45"/>
        <v>0</v>
      </c>
      <c r="AD51" s="158">
        <f t="shared" si="45"/>
        <v>0</v>
      </c>
      <c r="AE51" s="158">
        <f t="shared" si="45"/>
        <v>0</v>
      </c>
      <c r="AF51" s="158">
        <f t="shared" si="45"/>
        <v>0</v>
      </c>
      <c r="AG51" s="158">
        <f t="shared" si="45"/>
        <v>0</v>
      </c>
      <c r="AH51" s="158">
        <f t="shared" si="45"/>
        <v>0</v>
      </c>
      <c r="AI51" s="158">
        <f t="shared" si="45"/>
        <v>0</v>
      </c>
      <c r="AJ51" s="158">
        <f t="shared" si="45"/>
        <v>0</v>
      </c>
      <c r="AK51" s="158">
        <f t="shared" si="45"/>
        <v>0</v>
      </c>
      <c r="AL51" s="158">
        <f t="shared" si="45"/>
        <v>0</v>
      </c>
      <c r="AM51" s="158">
        <f t="shared" si="45"/>
        <v>0</v>
      </c>
      <c r="AN51" s="158">
        <f t="shared" si="45"/>
        <v>0</v>
      </c>
      <c r="AO51" s="158">
        <f t="shared" si="45"/>
        <v>0</v>
      </c>
      <c r="AP51" s="158">
        <f t="shared" si="45"/>
        <v>0</v>
      </c>
      <c r="AQ51" s="158">
        <f t="shared" si="45"/>
        <v>0</v>
      </c>
      <c r="AR51" s="158">
        <f t="shared" si="45"/>
        <v>0</v>
      </c>
      <c r="AS51" s="158">
        <f t="shared" si="45"/>
        <v>0</v>
      </c>
      <c r="AT51" s="158">
        <f t="shared" si="45"/>
        <v>0</v>
      </c>
      <c r="AU51" s="158">
        <f t="shared" si="45"/>
        <v>0</v>
      </c>
      <c r="AV51" s="158">
        <f t="shared" si="45"/>
        <v>0</v>
      </c>
      <c r="AW51" s="158">
        <f t="shared" si="45"/>
        <v>0</v>
      </c>
      <c r="AX51" s="158">
        <f t="shared" si="45"/>
        <v>0</v>
      </c>
      <c r="AY51" s="158">
        <f t="shared" si="45"/>
        <v>0</v>
      </c>
      <c r="AZ51" s="158">
        <f t="shared" si="45"/>
        <v>0</v>
      </c>
      <c r="BA51" s="158">
        <f t="shared" si="45"/>
        <v>0</v>
      </c>
      <c r="BB51" s="158">
        <f t="shared" si="45"/>
        <v>0</v>
      </c>
      <c r="BC51" s="158">
        <f t="shared" si="45"/>
        <v>0</v>
      </c>
      <c r="BD51" s="158">
        <f t="shared" si="45"/>
        <v>0</v>
      </c>
      <c r="BE51" s="158">
        <f t="shared" si="45"/>
        <v>0</v>
      </c>
      <c r="BF51" s="158">
        <f t="shared" si="45"/>
        <v>0</v>
      </c>
      <c r="BG51" s="158">
        <f t="shared" ref="F51:BL56" si="46">+BG15+BG33</f>
        <v>0</v>
      </c>
      <c r="BH51" s="158">
        <f t="shared" si="46"/>
        <v>0</v>
      </c>
      <c r="BI51" s="158">
        <f t="shared" si="46"/>
        <v>0</v>
      </c>
      <c r="BJ51" s="158">
        <f t="shared" si="46"/>
        <v>0</v>
      </c>
      <c r="BK51" s="158">
        <f t="shared" si="46"/>
        <v>0</v>
      </c>
      <c r="BL51" s="158">
        <f t="shared" si="46"/>
        <v>0</v>
      </c>
    </row>
    <row r="52" spans="2:64">
      <c r="B52" s="162" t="str">
        <f t="shared" si="43"/>
        <v>Nom Producte/Servei 10</v>
      </c>
      <c r="C52" s="133"/>
      <c r="D52" s="158">
        <f t="shared" si="41"/>
        <v>0</v>
      </c>
      <c r="E52" s="158">
        <f t="shared" si="41"/>
        <v>0</v>
      </c>
      <c r="F52" s="158">
        <f t="shared" si="46"/>
        <v>0</v>
      </c>
      <c r="G52" s="158">
        <f t="shared" si="46"/>
        <v>0</v>
      </c>
      <c r="H52" s="158">
        <f t="shared" si="46"/>
        <v>0</v>
      </c>
      <c r="I52" s="158">
        <f t="shared" si="46"/>
        <v>0</v>
      </c>
      <c r="J52" s="158">
        <f t="shared" si="46"/>
        <v>0</v>
      </c>
      <c r="K52" s="158">
        <f t="shared" si="46"/>
        <v>0</v>
      </c>
      <c r="L52" s="158">
        <f t="shared" si="46"/>
        <v>0</v>
      </c>
      <c r="M52" s="158">
        <f t="shared" si="46"/>
        <v>0</v>
      </c>
      <c r="N52" s="158">
        <f t="shared" si="46"/>
        <v>0</v>
      </c>
      <c r="O52" s="158">
        <f t="shared" si="46"/>
        <v>0</v>
      </c>
      <c r="P52" s="158">
        <f t="shared" si="46"/>
        <v>0</v>
      </c>
      <c r="Q52" s="158">
        <f t="shared" si="46"/>
        <v>0</v>
      </c>
      <c r="R52" s="158">
        <f t="shared" si="46"/>
        <v>0</v>
      </c>
      <c r="S52" s="158">
        <f t="shared" si="46"/>
        <v>0</v>
      </c>
      <c r="T52" s="158">
        <f t="shared" si="46"/>
        <v>0</v>
      </c>
      <c r="U52" s="158">
        <f t="shared" si="46"/>
        <v>0</v>
      </c>
      <c r="V52" s="158">
        <f t="shared" si="46"/>
        <v>0</v>
      </c>
      <c r="W52" s="158">
        <f t="shared" si="46"/>
        <v>0</v>
      </c>
      <c r="X52" s="158">
        <f t="shared" si="46"/>
        <v>0</v>
      </c>
      <c r="Y52" s="158">
        <f t="shared" si="46"/>
        <v>0</v>
      </c>
      <c r="Z52" s="158">
        <f t="shared" si="46"/>
        <v>0</v>
      </c>
      <c r="AA52" s="158">
        <f t="shared" si="46"/>
        <v>0</v>
      </c>
      <c r="AB52" s="158">
        <f t="shared" si="46"/>
        <v>0</v>
      </c>
      <c r="AC52" s="158">
        <f t="shared" si="46"/>
        <v>0</v>
      </c>
      <c r="AD52" s="158">
        <f t="shared" si="46"/>
        <v>0</v>
      </c>
      <c r="AE52" s="158">
        <f t="shared" si="46"/>
        <v>0</v>
      </c>
      <c r="AF52" s="158">
        <f t="shared" si="46"/>
        <v>0</v>
      </c>
      <c r="AG52" s="158">
        <f t="shared" si="46"/>
        <v>0</v>
      </c>
      <c r="AH52" s="158">
        <f t="shared" si="46"/>
        <v>0</v>
      </c>
      <c r="AI52" s="158">
        <f t="shared" si="46"/>
        <v>0</v>
      </c>
      <c r="AJ52" s="158">
        <f t="shared" si="46"/>
        <v>0</v>
      </c>
      <c r="AK52" s="158">
        <f t="shared" si="46"/>
        <v>0</v>
      </c>
      <c r="AL52" s="158">
        <f t="shared" si="46"/>
        <v>0</v>
      </c>
      <c r="AM52" s="158">
        <f t="shared" si="46"/>
        <v>0</v>
      </c>
      <c r="AN52" s="158">
        <f t="shared" si="46"/>
        <v>0</v>
      </c>
      <c r="AO52" s="158">
        <f t="shared" si="46"/>
        <v>0</v>
      </c>
      <c r="AP52" s="158">
        <f t="shared" si="46"/>
        <v>0</v>
      </c>
      <c r="AQ52" s="158">
        <f t="shared" si="46"/>
        <v>0</v>
      </c>
      <c r="AR52" s="158">
        <f t="shared" si="46"/>
        <v>0</v>
      </c>
      <c r="AS52" s="158">
        <f t="shared" si="46"/>
        <v>0</v>
      </c>
      <c r="AT52" s="158">
        <f t="shared" si="46"/>
        <v>0</v>
      </c>
      <c r="AU52" s="158">
        <f t="shared" si="46"/>
        <v>0</v>
      </c>
      <c r="AV52" s="158">
        <f t="shared" si="46"/>
        <v>0</v>
      </c>
      <c r="AW52" s="158">
        <f t="shared" si="46"/>
        <v>0</v>
      </c>
      <c r="AX52" s="158">
        <f t="shared" si="46"/>
        <v>0</v>
      </c>
      <c r="AY52" s="158">
        <f t="shared" si="46"/>
        <v>0</v>
      </c>
      <c r="AZ52" s="158">
        <f t="shared" si="46"/>
        <v>0</v>
      </c>
      <c r="BA52" s="158">
        <f t="shared" si="46"/>
        <v>0</v>
      </c>
      <c r="BB52" s="158">
        <f t="shared" si="46"/>
        <v>0</v>
      </c>
      <c r="BC52" s="158">
        <f t="shared" si="46"/>
        <v>0</v>
      </c>
      <c r="BD52" s="158">
        <f t="shared" si="46"/>
        <v>0</v>
      </c>
      <c r="BE52" s="158">
        <f t="shared" si="46"/>
        <v>0</v>
      </c>
      <c r="BF52" s="158">
        <f t="shared" si="46"/>
        <v>0</v>
      </c>
      <c r="BG52" s="158">
        <f t="shared" si="46"/>
        <v>0</v>
      </c>
      <c r="BH52" s="158">
        <f t="shared" si="46"/>
        <v>0</v>
      </c>
      <c r="BI52" s="158">
        <f t="shared" si="46"/>
        <v>0</v>
      </c>
      <c r="BJ52" s="158">
        <f t="shared" si="46"/>
        <v>0</v>
      </c>
      <c r="BK52" s="158">
        <f t="shared" si="46"/>
        <v>0</v>
      </c>
      <c r="BL52" s="158">
        <f t="shared" si="46"/>
        <v>0</v>
      </c>
    </row>
    <row r="53" spans="2:64">
      <c r="B53" s="162" t="str">
        <f t="shared" si="43"/>
        <v>Nom Producte/Servei 11</v>
      </c>
      <c r="C53" s="133"/>
      <c r="D53" s="158">
        <f t="shared" si="41"/>
        <v>0</v>
      </c>
      <c r="E53" s="158">
        <f t="shared" si="41"/>
        <v>0</v>
      </c>
      <c r="F53" s="158">
        <f t="shared" si="46"/>
        <v>0</v>
      </c>
      <c r="G53" s="158">
        <f t="shared" si="46"/>
        <v>0</v>
      </c>
      <c r="H53" s="158">
        <f t="shared" si="46"/>
        <v>0</v>
      </c>
      <c r="I53" s="158">
        <f t="shared" si="46"/>
        <v>0</v>
      </c>
      <c r="J53" s="158">
        <f t="shared" si="46"/>
        <v>0</v>
      </c>
      <c r="K53" s="158">
        <f t="shared" si="46"/>
        <v>0</v>
      </c>
      <c r="L53" s="158">
        <f t="shared" si="46"/>
        <v>0</v>
      </c>
      <c r="M53" s="158">
        <f t="shared" si="46"/>
        <v>0</v>
      </c>
      <c r="N53" s="158">
        <f t="shared" si="46"/>
        <v>0</v>
      </c>
      <c r="O53" s="158">
        <f t="shared" si="46"/>
        <v>0</v>
      </c>
      <c r="P53" s="158">
        <f t="shared" si="46"/>
        <v>0</v>
      </c>
      <c r="Q53" s="158">
        <f t="shared" si="46"/>
        <v>0</v>
      </c>
      <c r="R53" s="158">
        <f t="shared" si="46"/>
        <v>0</v>
      </c>
      <c r="S53" s="158">
        <f t="shared" si="46"/>
        <v>0</v>
      </c>
      <c r="T53" s="158">
        <f t="shared" si="46"/>
        <v>0</v>
      </c>
      <c r="U53" s="158">
        <f t="shared" si="46"/>
        <v>0</v>
      </c>
      <c r="V53" s="158">
        <f t="shared" si="46"/>
        <v>0</v>
      </c>
      <c r="W53" s="158">
        <f t="shared" si="46"/>
        <v>0</v>
      </c>
      <c r="X53" s="158">
        <f t="shared" si="46"/>
        <v>0</v>
      </c>
      <c r="Y53" s="158">
        <f t="shared" si="46"/>
        <v>0</v>
      </c>
      <c r="Z53" s="158">
        <f t="shared" si="46"/>
        <v>0</v>
      </c>
      <c r="AA53" s="158">
        <f t="shared" si="46"/>
        <v>0</v>
      </c>
      <c r="AB53" s="158">
        <f t="shared" si="46"/>
        <v>0</v>
      </c>
      <c r="AC53" s="158">
        <f t="shared" si="46"/>
        <v>0</v>
      </c>
      <c r="AD53" s="158">
        <f t="shared" si="46"/>
        <v>0</v>
      </c>
      <c r="AE53" s="158">
        <f t="shared" si="46"/>
        <v>0</v>
      </c>
      <c r="AF53" s="158">
        <f t="shared" si="46"/>
        <v>0</v>
      </c>
      <c r="AG53" s="158">
        <f t="shared" si="46"/>
        <v>0</v>
      </c>
      <c r="AH53" s="158">
        <f t="shared" si="46"/>
        <v>0</v>
      </c>
      <c r="AI53" s="158">
        <f t="shared" si="46"/>
        <v>0</v>
      </c>
      <c r="AJ53" s="158">
        <f t="shared" si="46"/>
        <v>0</v>
      </c>
      <c r="AK53" s="158">
        <f t="shared" si="46"/>
        <v>0</v>
      </c>
      <c r="AL53" s="158">
        <f t="shared" si="46"/>
        <v>0</v>
      </c>
      <c r="AM53" s="158">
        <f t="shared" si="46"/>
        <v>0</v>
      </c>
      <c r="AN53" s="158">
        <f t="shared" si="46"/>
        <v>0</v>
      </c>
      <c r="AO53" s="158">
        <f t="shared" si="46"/>
        <v>0</v>
      </c>
      <c r="AP53" s="158">
        <f t="shared" si="46"/>
        <v>0</v>
      </c>
      <c r="AQ53" s="158">
        <f t="shared" si="46"/>
        <v>0</v>
      </c>
      <c r="AR53" s="158">
        <f t="shared" si="46"/>
        <v>0</v>
      </c>
      <c r="AS53" s="158">
        <f t="shared" si="46"/>
        <v>0</v>
      </c>
      <c r="AT53" s="158">
        <f t="shared" si="46"/>
        <v>0</v>
      </c>
      <c r="AU53" s="158">
        <f t="shared" si="46"/>
        <v>0</v>
      </c>
      <c r="AV53" s="158">
        <f t="shared" si="46"/>
        <v>0</v>
      </c>
      <c r="AW53" s="158">
        <f t="shared" si="46"/>
        <v>0</v>
      </c>
      <c r="AX53" s="158">
        <f t="shared" si="46"/>
        <v>0</v>
      </c>
      <c r="AY53" s="158">
        <f t="shared" si="46"/>
        <v>0</v>
      </c>
      <c r="AZ53" s="158">
        <f t="shared" si="46"/>
        <v>0</v>
      </c>
      <c r="BA53" s="158">
        <f t="shared" si="46"/>
        <v>0</v>
      </c>
      <c r="BB53" s="158">
        <f t="shared" si="46"/>
        <v>0</v>
      </c>
      <c r="BC53" s="158">
        <f t="shared" si="46"/>
        <v>0</v>
      </c>
      <c r="BD53" s="158">
        <f t="shared" si="46"/>
        <v>0</v>
      </c>
      <c r="BE53" s="158">
        <f t="shared" si="46"/>
        <v>0</v>
      </c>
      <c r="BF53" s="158">
        <f t="shared" si="46"/>
        <v>0</v>
      </c>
      <c r="BG53" s="158">
        <f t="shared" si="46"/>
        <v>0</v>
      </c>
      <c r="BH53" s="158">
        <f t="shared" si="46"/>
        <v>0</v>
      </c>
      <c r="BI53" s="158">
        <f t="shared" si="46"/>
        <v>0</v>
      </c>
      <c r="BJ53" s="158">
        <f t="shared" si="46"/>
        <v>0</v>
      </c>
      <c r="BK53" s="158">
        <f t="shared" si="46"/>
        <v>0</v>
      </c>
      <c r="BL53" s="158">
        <f t="shared" si="46"/>
        <v>0</v>
      </c>
    </row>
    <row r="54" spans="2:64">
      <c r="B54" s="162" t="str">
        <f t="shared" si="43"/>
        <v>Nom Producte/Servei 12</v>
      </c>
      <c r="C54" s="133"/>
      <c r="D54" s="158">
        <f t="shared" si="41"/>
        <v>0</v>
      </c>
      <c r="E54" s="158">
        <f t="shared" si="41"/>
        <v>0</v>
      </c>
      <c r="F54" s="158">
        <f t="shared" si="46"/>
        <v>0</v>
      </c>
      <c r="G54" s="158">
        <f t="shared" si="46"/>
        <v>0</v>
      </c>
      <c r="H54" s="158">
        <f t="shared" si="46"/>
        <v>0</v>
      </c>
      <c r="I54" s="158">
        <f t="shared" si="46"/>
        <v>0</v>
      </c>
      <c r="J54" s="158">
        <f t="shared" si="46"/>
        <v>0</v>
      </c>
      <c r="K54" s="158">
        <f t="shared" si="46"/>
        <v>0</v>
      </c>
      <c r="L54" s="158">
        <f t="shared" si="46"/>
        <v>0</v>
      </c>
      <c r="M54" s="158">
        <f t="shared" si="46"/>
        <v>0</v>
      </c>
      <c r="N54" s="158">
        <f t="shared" si="46"/>
        <v>0</v>
      </c>
      <c r="O54" s="158">
        <f t="shared" si="46"/>
        <v>0</v>
      </c>
      <c r="P54" s="158">
        <f t="shared" si="46"/>
        <v>0</v>
      </c>
      <c r="Q54" s="158">
        <f t="shared" si="46"/>
        <v>0</v>
      </c>
      <c r="R54" s="158">
        <f t="shared" si="46"/>
        <v>0</v>
      </c>
      <c r="S54" s="158">
        <f t="shared" si="46"/>
        <v>0</v>
      </c>
      <c r="T54" s="158">
        <f t="shared" si="46"/>
        <v>0</v>
      </c>
      <c r="U54" s="158">
        <f t="shared" si="46"/>
        <v>0</v>
      </c>
      <c r="V54" s="158">
        <f t="shared" si="46"/>
        <v>0</v>
      </c>
      <c r="W54" s="158">
        <f t="shared" si="46"/>
        <v>0</v>
      </c>
      <c r="X54" s="158">
        <f t="shared" si="46"/>
        <v>0</v>
      </c>
      <c r="Y54" s="158">
        <f t="shared" si="46"/>
        <v>0</v>
      </c>
      <c r="Z54" s="158">
        <f t="shared" si="46"/>
        <v>0</v>
      </c>
      <c r="AA54" s="158">
        <f t="shared" si="46"/>
        <v>0</v>
      </c>
      <c r="AB54" s="158">
        <f t="shared" si="46"/>
        <v>0</v>
      </c>
      <c r="AC54" s="158">
        <f t="shared" si="46"/>
        <v>0</v>
      </c>
      <c r="AD54" s="158">
        <f t="shared" si="46"/>
        <v>0</v>
      </c>
      <c r="AE54" s="158">
        <f t="shared" si="46"/>
        <v>0</v>
      </c>
      <c r="AF54" s="158">
        <f t="shared" si="46"/>
        <v>0</v>
      </c>
      <c r="AG54" s="158">
        <f t="shared" si="46"/>
        <v>0</v>
      </c>
      <c r="AH54" s="158">
        <f t="shared" si="46"/>
        <v>0</v>
      </c>
      <c r="AI54" s="158">
        <f t="shared" si="46"/>
        <v>0</v>
      </c>
      <c r="AJ54" s="158">
        <f t="shared" si="46"/>
        <v>0</v>
      </c>
      <c r="AK54" s="158">
        <f t="shared" si="46"/>
        <v>0</v>
      </c>
      <c r="AL54" s="158">
        <f t="shared" si="46"/>
        <v>0</v>
      </c>
      <c r="AM54" s="158">
        <f t="shared" si="46"/>
        <v>0</v>
      </c>
      <c r="AN54" s="158">
        <f t="shared" si="46"/>
        <v>0</v>
      </c>
      <c r="AO54" s="158">
        <f t="shared" si="46"/>
        <v>0</v>
      </c>
      <c r="AP54" s="158">
        <f t="shared" si="46"/>
        <v>0</v>
      </c>
      <c r="AQ54" s="158">
        <f t="shared" si="46"/>
        <v>0</v>
      </c>
      <c r="AR54" s="158">
        <f t="shared" si="46"/>
        <v>0</v>
      </c>
      <c r="AS54" s="158">
        <f t="shared" si="46"/>
        <v>0</v>
      </c>
      <c r="AT54" s="158">
        <f t="shared" si="46"/>
        <v>0</v>
      </c>
      <c r="AU54" s="158">
        <f t="shared" si="46"/>
        <v>0</v>
      </c>
      <c r="AV54" s="158">
        <f t="shared" si="46"/>
        <v>0</v>
      </c>
      <c r="AW54" s="158">
        <f t="shared" si="46"/>
        <v>0</v>
      </c>
      <c r="AX54" s="158">
        <f t="shared" si="46"/>
        <v>0</v>
      </c>
      <c r="AY54" s="158">
        <f t="shared" si="46"/>
        <v>0</v>
      </c>
      <c r="AZ54" s="158">
        <f t="shared" si="46"/>
        <v>0</v>
      </c>
      <c r="BA54" s="158">
        <f t="shared" si="46"/>
        <v>0</v>
      </c>
      <c r="BB54" s="158">
        <f t="shared" si="46"/>
        <v>0</v>
      </c>
      <c r="BC54" s="158">
        <f t="shared" si="46"/>
        <v>0</v>
      </c>
      <c r="BD54" s="158">
        <f t="shared" si="46"/>
        <v>0</v>
      </c>
      <c r="BE54" s="158">
        <f t="shared" si="46"/>
        <v>0</v>
      </c>
      <c r="BF54" s="158">
        <f t="shared" si="46"/>
        <v>0</v>
      </c>
      <c r="BG54" s="158">
        <f t="shared" si="46"/>
        <v>0</v>
      </c>
      <c r="BH54" s="158">
        <f t="shared" si="46"/>
        <v>0</v>
      </c>
      <c r="BI54" s="158">
        <f t="shared" si="46"/>
        <v>0</v>
      </c>
      <c r="BJ54" s="158">
        <f t="shared" si="46"/>
        <v>0</v>
      </c>
      <c r="BK54" s="158">
        <f t="shared" si="46"/>
        <v>0</v>
      </c>
      <c r="BL54" s="158">
        <f t="shared" si="46"/>
        <v>0</v>
      </c>
    </row>
    <row r="55" spans="2:64">
      <c r="B55" s="162" t="str">
        <f t="shared" si="43"/>
        <v>Nom Producte/Servei 13</v>
      </c>
      <c r="C55" s="133"/>
      <c r="D55" s="158">
        <f t="shared" si="41"/>
        <v>0</v>
      </c>
      <c r="E55" s="158">
        <f t="shared" si="41"/>
        <v>0</v>
      </c>
      <c r="F55" s="158">
        <f t="shared" si="46"/>
        <v>0</v>
      </c>
      <c r="G55" s="158">
        <f t="shared" si="46"/>
        <v>0</v>
      </c>
      <c r="H55" s="158">
        <f t="shared" si="46"/>
        <v>0</v>
      </c>
      <c r="I55" s="158">
        <f t="shared" si="46"/>
        <v>0</v>
      </c>
      <c r="J55" s="158">
        <f t="shared" si="46"/>
        <v>0</v>
      </c>
      <c r="K55" s="158">
        <f t="shared" si="46"/>
        <v>0</v>
      </c>
      <c r="L55" s="158">
        <f t="shared" si="46"/>
        <v>0</v>
      </c>
      <c r="M55" s="158">
        <f t="shared" si="46"/>
        <v>0</v>
      </c>
      <c r="N55" s="158">
        <f t="shared" si="46"/>
        <v>0</v>
      </c>
      <c r="O55" s="158">
        <f t="shared" si="46"/>
        <v>0</v>
      </c>
      <c r="P55" s="158">
        <f t="shared" si="46"/>
        <v>0</v>
      </c>
      <c r="Q55" s="158">
        <f t="shared" si="46"/>
        <v>0</v>
      </c>
      <c r="R55" s="158">
        <f t="shared" si="46"/>
        <v>0</v>
      </c>
      <c r="S55" s="158">
        <f t="shared" si="46"/>
        <v>0</v>
      </c>
      <c r="T55" s="158">
        <f t="shared" si="46"/>
        <v>0</v>
      </c>
      <c r="U55" s="158">
        <f t="shared" si="46"/>
        <v>0</v>
      </c>
      <c r="V55" s="158">
        <f t="shared" si="46"/>
        <v>0</v>
      </c>
      <c r="W55" s="158">
        <f t="shared" si="46"/>
        <v>0</v>
      </c>
      <c r="X55" s="158">
        <f t="shared" si="46"/>
        <v>0</v>
      </c>
      <c r="Y55" s="158">
        <f t="shared" si="46"/>
        <v>0</v>
      </c>
      <c r="Z55" s="158">
        <f t="shared" si="46"/>
        <v>0</v>
      </c>
      <c r="AA55" s="158">
        <f t="shared" si="46"/>
        <v>0</v>
      </c>
      <c r="AB55" s="158">
        <f t="shared" si="46"/>
        <v>0</v>
      </c>
      <c r="AC55" s="158">
        <f t="shared" si="46"/>
        <v>0</v>
      </c>
      <c r="AD55" s="158">
        <f t="shared" si="46"/>
        <v>0</v>
      </c>
      <c r="AE55" s="158">
        <f t="shared" si="46"/>
        <v>0</v>
      </c>
      <c r="AF55" s="158">
        <f t="shared" si="46"/>
        <v>0</v>
      </c>
      <c r="AG55" s="158">
        <f t="shared" si="46"/>
        <v>0</v>
      </c>
      <c r="AH55" s="158">
        <f t="shared" si="46"/>
        <v>0</v>
      </c>
      <c r="AI55" s="158">
        <f t="shared" si="46"/>
        <v>0</v>
      </c>
      <c r="AJ55" s="158">
        <f t="shared" si="46"/>
        <v>0</v>
      </c>
      <c r="AK55" s="158">
        <f t="shared" si="46"/>
        <v>0</v>
      </c>
      <c r="AL55" s="158">
        <f t="shared" si="46"/>
        <v>0</v>
      </c>
      <c r="AM55" s="158">
        <f t="shared" si="46"/>
        <v>0</v>
      </c>
      <c r="AN55" s="158">
        <f t="shared" si="46"/>
        <v>0</v>
      </c>
      <c r="AO55" s="158">
        <f t="shared" si="46"/>
        <v>0</v>
      </c>
      <c r="AP55" s="158">
        <f t="shared" si="46"/>
        <v>0</v>
      </c>
      <c r="AQ55" s="158">
        <f t="shared" si="46"/>
        <v>0</v>
      </c>
      <c r="AR55" s="158">
        <f t="shared" si="46"/>
        <v>0</v>
      </c>
      <c r="AS55" s="158">
        <f t="shared" si="46"/>
        <v>0</v>
      </c>
      <c r="AT55" s="158">
        <f t="shared" si="46"/>
        <v>0</v>
      </c>
      <c r="AU55" s="158">
        <f t="shared" si="46"/>
        <v>0</v>
      </c>
      <c r="AV55" s="158">
        <f t="shared" si="46"/>
        <v>0</v>
      </c>
      <c r="AW55" s="158">
        <f t="shared" si="46"/>
        <v>0</v>
      </c>
      <c r="AX55" s="158">
        <f t="shared" si="46"/>
        <v>0</v>
      </c>
      <c r="AY55" s="158">
        <f t="shared" si="46"/>
        <v>0</v>
      </c>
      <c r="AZ55" s="158">
        <f t="shared" si="46"/>
        <v>0</v>
      </c>
      <c r="BA55" s="158">
        <f t="shared" si="46"/>
        <v>0</v>
      </c>
      <c r="BB55" s="158">
        <f t="shared" si="46"/>
        <v>0</v>
      </c>
      <c r="BC55" s="158">
        <f t="shared" si="46"/>
        <v>0</v>
      </c>
      <c r="BD55" s="158">
        <f t="shared" si="46"/>
        <v>0</v>
      </c>
      <c r="BE55" s="158">
        <f t="shared" si="46"/>
        <v>0</v>
      </c>
      <c r="BF55" s="158">
        <f t="shared" si="46"/>
        <v>0</v>
      </c>
      <c r="BG55" s="158">
        <f t="shared" si="46"/>
        <v>0</v>
      </c>
      <c r="BH55" s="158">
        <f t="shared" si="46"/>
        <v>0</v>
      </c>
      <c r="BI55" s="158">
        <f t="shared" si="46"/>
        <v>0</v>
      </c>
      <c r="BJ55" s="158">
        <f t="shared" si="46"/>
        <v>0</v>
      </c>
      <c r="BK55" s="158">
        <f t="shared" si="46"/>
        <v>0</v>
      </c>
      <c r="BL55" s="158">
        <f t="shared" si="46"/>
        <v>0</v>
      </c>
    </row>
    <row r="56" spans="2:64">
      <c r="B56" s="162" t="str">
        <f t="shared" si="43"/>
        <v>Nom Producte/Servei 14</v>
      </c>
      <c r="C56" s="133"/>
      <c r="D56" s="158">
        <f t="shared" si="41"/>
        <v>0</v>
      </c>
      <c r="E56" s="158">
        <f t="shared" si="41"/>
        <v>0</v>
      </c>
      <c r="F56" s="158">
        <f t="shared" si="46"/>
        <v>0</v>
      </c>
      <c r="G56" s="158">
        <f t="shared" si="46"/>
        <v>0</v>
      </c>
      <c r="H56" s="158">
        <f t="shared" si="46"/>
        <v>0</v>
      </c>
      <c r="I56" s="158">
        <f t="shared" si="46"/>
        <v>0</v>
      </c>
      <c r="J56" s="158">
        <f t="shared" si="46"/>
        <v>0</v>
      </c>
      <c r="K56" s="158">
        <f t="shared" si="46"/>
        <v>0</v>
      </c>
      <c r="L56" s="158">
        <f t="shared" si="46"/>
        <v>0</v>
      </c>
      <c r="M56" s="158">
        <f t="shared" si="46"/>
        <v>0</v>
      </c>
      <c r="N56" s="158">
        <f t="shared" si="46"/>
        <v>0</v>
      </c>
      <c r="O56" s="158">
        <f t="shared" si="46"/>
        <v>0</v>
      </c>
      <c r="P56" s="158">
        <f t="shared" si="46"/>
        <v>0</v>
      </c>
      <c r="Q56" s="158">
        <f t="shared" si="46"/>
        <v>0</v>
      </c>
      <c r="R56" s="158">
        <f t="shared" si="46"/>
        <v>0</v>
      </c>
      <c r="S56" s="158">
        <f t="shared" ref="F56:BL57" si="47">+S20+S38</f>
        <v>0</v>
      </c>
      <c r="T56" s="158">
        <f t="shared" si="47"/>
        <v>0</v>
      </c>
      <c r="U56" s="158">
        <f t="shared" si="47"/>
        <v>0</v>
      </c>
      <c r="V56" s="158">
        <f t="shared" si="47"/>
        <v>0</v>
      </c>
      <c r="W56" s="158">
        <f t="shared" si="47"/>
        <v>0</v>
      </c>
      <c r="X56" s="158">
        <f t="shared" si="47"/>
        <v>0</v>
      </c>
      <c r="Y56" s="158">
        <f t="shared" si="47"/>
        <v>0</v>
      </c>
      <c r="Z56" s="158">
        <f t="shared" si="47"/>
        <v>0</v>
      </c>
      <c r="AA56" s="158">
        <f t="shared" si="47"/>
        <v>0</v>
      </c>
      <c r="AB56" s="158">
        <f t="shared" si="47"/>
        <v>0</v>
      </c>
      <c r="AC56" s="158">
        <f t="shared" si="47"/>
        <v>0</v>
      </c>
      <c r="AD56" s="158">
        <f t="shared" si="47"/>
        <v>0</v>
      </c>
      <c r="AE56" s="158">
        <f t="shared" si="47"/>
        <v>0</v>
      </c>
      <c r="AF56" s="158">
        <f t="shared" si="47"/>
        <v>0</v>
      </c>
      <c r="AG56" s="158">
        <f t="shared" si="47"/>
        <v>0</v>
      </c>
      <c r="AH56" s="158">
        <f t="shared" si="47"/>
        <v>0</v>
      </c>
      <c r="AI56" s="158">
        <f t="shared" si="47"/>
        <v>0</v>
      </c>
      <c r="AJ56" s="158">
        <f t="shared" si="47"/>
        <v>0</v>
      </c>
      <c r="AK56" s="158">
        <f t="shared" si="47"/>
        <v>0</v>
      </c>
      <c r="AL56" s="158">
        <f t="shared" si="47"/>
        <v>0</v>
      </c>
      <c r="AM56" s="158">
        <f t="shared" si="47"/>
        <v>0</v>
      </c>
      <c r="AN56" s="158">
        <f t="shared" si="47"/>
        <v>0</v>
      </c>
      <c r="AO56" s="158">
        <f t="shared" si="47"/>
        <v>0</v>
      </c>
      <c r="AP56" s="158">
        <f t="shared" si="47"/>
        <v>0</v>
      </c>
      <c r="AQ56" s="158">
        <f t="shared" si="47"/>
        <v>0</v>
      </c>
      <c r="AR56" s="158">
        <f t="shared" si="47"/>
        <v>0</v>
      </c>
      <c r="AS56" s="158">
        <f t="shared" si="47"/>
        <v>0</v>
      </c>
      <c r="AT56" s="158">
        <f t="shared" si="47"/>
        <v>0</v>
      </c>
      <c r="AU56" s="158">
        <f t="shared" si="47"/>
        <v>0</v>
      </c>
      <c r="AV56" s="158">
        <f t="shared" si="47"/>
        <v>0</v>
      </c>
      <c r="AW56" s="158">
        <f t="shared" si="47"/>
        <v>0</v>
      </c>
      <c r="AX56" s="158">
        <f t="shared" si="47"/>
        <v>0</v>
      </c>
      <c r="AY56" s="158">
        <f t="shared" si="47"/>
        <v>0</v>
      </c>
      <c r="AZ56" s="158">
        <f t="shared" si="47"/>
        <v>0</v>
      </c>
      <c r="BA56" s="158">
        <f t="shared" si="47"/>
        <v>0</v>
      </c>
      <c r="BB56" s="158">
        <f t="shared" si="47"/>
        <v>0</v>
      </c>
      <c r="BC56" s="158">
        <f t="shared" si="47"/>
        <v>0</v>
      </c>
      <c r="BD56" s="158">
        <f t="shared" si="47"/>
        <v>0</v>
      </c>
      <c r="BE56" s="158">
        <f t="shared" si="47"/>
        <v>0</v>
      </c>
      <c r="BF56" s="158">
        <f t="shared" si="47"/>
        <v>0</v>
      </c>
      <c r="BG56" s="158">
        <f t="shared" si="47"/>
        <v>0</v>
      </c>
      <c r="BH56" s="158">
        <f t="shared" si="47"/>
        <v>0</v>
      </c>
      <c r="BI56" s="158">
        <f t="shared" si="47"/>
        <v>0</v>
      </c>
      <c r="BJ56" s="158">
        <f t="shared" si="47"/>
        <v>0</v>
      </c>
      <c r="BK56" s="158">
        <f t="shared" si="47"/>
        <v>0</v>
      </c>
      <c r="BL56" s="158">
        <f t="shared" si="47"/>
        <v>0</v>
      </c>
    </row>
    <row r="57" spans="2:64">
      <c r="B57" s="162" t="str">
        <f t="shared" si="43"/>
        <v>Nom Producte/Servei 15</v>
      </c>
      <c r="C57" s="133"/>
      <c r="D57" s="158">
        <f t="shared" si="41"/>
        <v>0</v>
      </c>
      <c r="E57" s="158">
        <f t="shared" si="41"/>
        <v>0</v>
      </c>
      <c r="F57" s="158">
        <f t="shared" si="47"/>
        <v>0</v>
      </c>
      <c r="G57" s="158">
        <f t="shared" si="47"/>
        <v>0</v>
      </c>
      <c r="H57" s="158">
        <f t="shared" si="47"/>
        <v>0</v>
      </c>
      <c r="I57" s="158">
        <f t="shared" si="47"/>
        <v>0</v>
      </c>
      <c r="J57" s="158">
        <f t="shared" si="47"/>
        <v>0</v>
      </c>
      <c r="K57" s="158">
        <f t="shared" si="47"/>
        <v>0</v>
      </c>
      <c r="L57" s="158">
        <f t="shared" si="47"/>
        <v>0</v>
      </c>
      <c r="M57" s="158">
        <f t="shared" si="47"/>
        <v>0</v>
      </c>
      <c r="N57" s="158">
        <f t="shared" si="47"/>
        <v>0</v>
      </c>
      <c r="O57" s="158">
        <f t="shared" si="47"/>
        <v>0</v>
      </c>
      <c r="P57" s="158">
        <f t="shared" si="47"/>
        <v>0</v>
      </c>
      <c r="Q57" s="158">
        <f t="shared" si="47"/>
        <v>0</v>
      </c>
      <c r="R57" s="158">
        <f t="shared" si="47"/>
        <v>0</v>
      </c>
      <c r="S57" s="158">
        <f t="shared" si="47"/>
        <v>0</v>
      </c>
      <c r="T57" s="158">
        <f t="shared" si="47"/>
        <v>0</v>
      </c>
      <c r="U57" s="158">
        <f t="shared" si="47"/>
        <v>0</v>
      </c>
      <c r="V57" s="158">
        <f t="shared" si="47"/>
        <v>0</v>
      </c>
      <c r="W57" s="158">
        <f t="shared" si="47"/>
        <v>0</v>
      </c>
      <c r="X57" s="158">
        <f t="shared" si="47"/>
        <v>0</v>
      </c>
      <c r="Y57" s="158">
        <f t="shared" si="47"/>
        <v>0</v>
      </c>
      <c r="Z57" s="158">
        <f t="shared" si="47"/>
        <v>0</v>
      </c>
      <c r="AA57" s="158">
        <f t="shared" si="47"/>
        <v>0</v>
      </c>
      <c r="AB57" s="158">
        <f t="shared" si="47"/>
        <v>0</v>
      </c>
      <c r="AC57" s="158">
        <f t="shared" si="47"/>
        <v>0</v>
      </c>
      <c r="AD57" s="158">
        <f t="shared" si="47"/>
        <v>0</v>
      </c>
      <c r="AE57" s="158">
        <f t="shared" si="47"/>
        <v>0</v>
      </c>
      <c r="AF57" s="158">
        <f t="shared" si="47"/>
        <v>0</v>
      </c>
      <c r="AG57" s="158">
        <f t="shared" si="47"/>
        <v>0</v>
      </c>
      <c r="AH57" s="158">
        <f t="shared" si="47"/>
        <v>0</v>
      </c>
      <c r="AI57" s="158">
        <f t="shared" si="47"/>
        <v>0</v>
      </c>
      <c r="AJ57" s="158">
        <f t="shared" si="47"/>
        <v>0</v>
      </c>
      <c r="AK57" s="158">
        <f t="shared" si="47"/>
        <v>0</v>
      </c>
      <c r="AL57" s="158">
        <f t="shared" si="47"/>
        <v>0</v>
      </c>
      <c r="AM57" s="158">
        <f t="shared" si="47"/>
        <v>0</v>
      </c>
      <c r="AN57" s="158">
        <f t="shared" si="47"/>
        <v>0</v>
      </c>
      <c r="AO57" s="158">
        <f t="shared" si="47"/>
        <v>0</v>
      </c>
      <c r="AP57" s="158">
        <f t="shared" si="47"/>
        <v>0</v>
      </c>
      <c r="AQ57" s="158">
        <f t="shared" si="47"/>
        <v>0</v>
      </c>
      <c r="AR57" s="158">
        <f t="shared" si="47"/>
        <v>0</v>
      </c>
      <c r="AS57" s="158">
        <f t="shared" si="47"/>
        <v>0</v>
      </c>
      <c r="AT57" s="158">
        <f t="shared" si="47"/>
        <v>0</v>
      </c>
      <c r="AU57" s="158">
        <f t="shared" si="47"/>
        <v>0</v>
      </c>
      <c r="AV57" s="158">
        <f t="shared" si="47"/>
        <v>0</v>
      </c>
      <c r="AW57" s="158">
        <f t="shared" si="47"/>
        <v>0</v>
      </c>
      <c r="AX57" s="158">
        <f t="shared" si="47"/>
        <v>0</v>
      </c>
      <c r="AY57" s="158">
        <f t="shared" si="47"/>
        <v>0</v>
      </c>
      <c r="AZ57" s="158">
        <f t="shared" si="47"/>
        <v>0</v>
      </c>
      <c r="BA57" s="158">
        <f t="shared" si="47"/>
        <v>0</v>
      </c>
      <c r="BB57" s="158">
        <f t="shared" si="47"/>
        <v>0</v>
      </c>
      <c r="BC57" s="158">
        <f t="shared" si="47"/>
        <v>0</v>
      </c>
      <c r="BD57" s="158">
        <f t="shared" si="47"/>
        <v>0</v>
      </c>
      <c r="BE57" s="158">
        <f t="shared" si="47"/>
        <v>0</v>
      </c>
      <c r="BF57" s="158">
        <f t="shared" si="47"/>
        <v>0</v>
      </c>
      <c r="BG57" s="158">
        <f t="shared" si="47"/>
        <v>0</v>
      </c>
      <c r="BH57" s="158">
        <f t="shared" si="47"/>
        <v>0</v>
      </c>
      <c r="BI57" s="158">
        <f t="shared" si="47"/>
        <v>0</v>
      </c>
      <c r="BJ57" s="158">
        <f t="shared" si="47"/>
        <v>0</v>
      </c>
      <c r="BK57" s="158">
        <f t="shared" si="47"/>
        <v>0</v>
      </c>
      <c r="BL57" s="158">
        <f t="shared" si="47"/>
        <v>0</v>
      </c>
    </row>
    <row r="58" spans="2:64" collapsed="1">
      <c r="B58" s="160" t="s">
        <v>17</v>
      </c>
      <c r="C58" s="203"/>
      <c r="D58" s="157">
        <f>SUM(D43:D57)</f>
        <v>2420</v>
      </c>
      <c r="E58" s="157">
        <f>SUM(E43:E57)</f>
        <v>0</v>
      </c>
      <c r="F58" s="157">
        <f t="shared" ref="F58:BL58" si="48">SUM(F43:F57)</f>
        <v>0</v>
      </c>
      <c r="G58" s="157">
        <f t="shared" si="48"/>
        <v>0</v>
      </c>
      <c r="H58" s="157">
        <f t="shared" si="48"/>
        <v>968</v>
      </c>
      <c r="I58" s="157">
        <f t="shared" si="48"/>
        <v>0</v>
      </c>
      <c r="J58" s="157">
        <f t="shared" si="48"/>
        <v>0</v>
      </c>
      <c r="K58" s="157">
        <f t="shared" si="48"/>
        <v>968</v>
      </c>
      <c r="L58" s="157">
        <f t="shared" si="48"/>
        <v>0</v>
      </c>
      <c r="M58" s="157">
        <f t="shared" si="48"/>
        <v>0</v>
      </c>
      <c r="N58" s="157">
        <f t="shared" si="48"/>
        <v>968</v>
      </c>
      <c r="O58" s="157">
        <f t="shared" si="48"/>
        <v>0</v>
      </c>
      <c r="P58" s="157">
        <f t="shared" si="48"/>
        <v>0</v>
      </c>
      <c r="Q58" s="157">
        <f t="shared" si="48"/>
        <v>0</v>
      </c>
      <c r="R58" s="157">
        <f t="shared" si="48"/>
        <v>0</v>
      </c>
      <c r="S58" s="157">
        <f t="shared" si="48"/>
        <v>0</v>
      </c>
      <c r="T58" s="157">
        <f t="shared" si="48"/>
        <v>0</v>
      </c>
      <c r="U58" s="157">
        <f t="shared" si="48"/>
        <v>0</v>
      </c>
      <c r="V58" s="157">
        <f t="shared" si="48"/>
        <v>0</v>
      </c>
      <c r="W58" s="157">
        <f t="shared" si="48"/>
        <v>0</v>
      </c>
      <c r="X58" s="157">
        <f t="shared" si="48"/>
        <v>0</v>
      </c>
      <c r="Y58" s="157">
        <f t="shared" si="48"/>
        <v>0</v>
      </c>
      <c r="Z58" s="157">
        <f t="shared" si="48"/>
        <v>0</v>
      </c>
      <c r="AA58" s="157">
        <f t="shared" si="48"/>
        <v>0</v>
      </c>
      <c r="AB58" s="157">
        <f t="shared" si="48"/>
        <v>0</v>
      </c>
      <c r="AC58" s="157">
        <f t="shared" si="48"/>
        <v>0</v>
      </c>
      <c r="AD58" s="157">
        <f t="shared" si="48"/>
        <v>0</v>
      </c>
      <c r="AE58" s="157">
        <f t="shared" si="48"/>
        <v>0</v>
      </c>
      <c r="AF58" s="157">
        <f t="shared" si="48"/>
        <v>0</v>
      </c>
      <c r="AG58" s="157">
        <f t="shared" si="48"/>
        <v>0</v>
      </c>
      <c r="AH58" s="157">
        <f t="shared" si="48"/>
        <v>0</v>
      </c>
      <c r="AI58" s="157">
        <f t="shared" si="48"/>
        <v>0</v>
      </c>
      <c r="AJ58" s="157">
        <f t="shared" si="48"/>
        <v>0</v>
      </c>
      <c r="AK58" s="157">
        <f t="shared" si="48"/>
        <v>0</v>
      </c>
      <c r="AL58" s="157">
        <f t="shared" si="48"/>
        <v>0</v>
      </c>
      <c r="AM58" s="157">
        <f t="shared" si="48"/>
        <v>0</v>
      </c>
      <c r="AN58" s="157">
        <f t="shared" si="48"/>
        <v>0</v>
      </c>
      <c r="AO58" s="157">
        <f t="shared" si="48"/>
        <v>0</v>
      </c>
      <c r="AP58" s="157">
        <f t="shared" si="48"/>
        <v>0</v>
      </c>
      <c r="AQ58" s="157">
        <f t="shared" si="48"/>
        <v>0</v>
      </c>
      <c r="AR58" s="157">
        <f t="shared" si="48"/>
        <v>0</v>
      </c>
      <c r="AS58" s="157">
        <f t="shared" si="48"/>
        <v>0</v>
      </c>
      <c r="AT58" s="157">
        <f t="shared" si="48"/>
        <v>0</v>
      </c>
      <c r="AU58" s="157">
        <f t="shared" si="48"/>
        <v>0</v>
      </c>
      <c r="AV58" s="157">
        <f t="shared" si="48"/>
        <v>0</v>
      </c>
      <c r="AW58" s="157">
        <f t="shared" si="48"/>
        <v>0</v>
      </c>
      <c r="AX58" s="157">
        <f t="shared" si="48"/>
        <v>0</v>
      </c>
      <c r="AY58" s="157">
        <f t="shared" si="48"/>
        <v>0</v>
      </c>
      <c r="AZ58" s="157">
        <f t="shared" si="48"/>
        <v>0</v>
      </c>
      <c r="BA58" s="157">
        <f t="shared" si="48"/>
        <v>0</v>
      </c>
      <c r="BB58" s="157">
        <f t="shared" si="48"/>
        <v>0</v>
      </c>
      <c r="BC58" s="157">
        <f t="shared" si="48"/>
        <v>0</v>
      </c>
      <c r="BD58" s="157">
        <f t="shared" si="48"/>
        <v>0</v>
      </c>
      <c r="BE58" s="157">
        <f t="shared" si="48"/>
        <v>0</v>
      </c>
      <c r="BF58" s="157">
        <f t="shared" si="48"/>
        <v>0</v>
      </c>
      <c r="BG58" s="157">
        <f t="shared" si="48"/>
        <v>0</v>
      </c>
      <c r="BH58" s="157">
        <f t="shared" si="48"/>
        <v>0</v>
      </c>
      <c r="BI58" s="157">
        <f t="shared" si="48"/>
        <v>0</v>
      </c>
      <c r="BJ58" s="157">
        <f t="shared" si="48"/>
        <v>0</v>
      </c>
      <c r="BK58" s="157">
        <f t="shared" si="48"/>
        <v>0</v>
      </c>
      <c r="BL58" s="157">
        <f t="shared" si="48"/>
        <v>0</v>
      </c>
    </row>
    <row r="60" spans="2:64" s="129" customFormat="1">
      <c r="B60" s="199" t="s">
        <v>214</v>
      </c>
      <c r="C60" s="150"/>
      <c r="D60" s="155" t="str">
        <f>+D42</f>
        <v>INICIALS</v>
      </c>
      <c r="E60" s="155">
        <f>+E42</f>
        <v>40909</v>
      </c>
      <c r="F60" s="155">
        <f t="shared" ref="F60:AK60" si="49">EDATE(E60,1)</f>
        <v>40940</v>
      </c>
      <c r="G60" s="155">
        <f t="shared" si="49"/>
        <v>40969</v>
      </c>
      <c r="H60" s="155">
        <f t="shared" si="49"/>
        <v>41000</v>
      </c>
      <c r="I60" s="155">
        <f t="shared" si="49"/>
        <v>41030</v>
      </c>
      <c r="J60" s="155">
        <f t="shared" si="49"/>
        <v>41061</v>
      </c>
      <c r="K60" s="155">
        <f t="shared" si="49"/>
        <v>41091</v>
      </c>
      <c r="L60" s="155">
        <f t="shared" si="49"/>
        <v>41122</v>
      </c>
      <c r="M60" s="155">
        <f t="shared" si="49"/>
        <v>41153</v>
      </c>
      <c r="N60" s="155">
        <f t="shared" si="49"/>
        <v>41183</v>
      </c>
      <c r="O60" s="155">
        <f t="shared" si="49"/>
        <v>41214</v>
      </c>
      <c r="P60" s="155">
        <f t="shared" si="49"/>
        <v>41244</v>
      </c>
      <c r="Q60" s="155">
        <f t="shared" si="49"/>
        <v>41275</v>
      </c>
      <c r="R60" s="155">
        <f t="shared" si="49"/>
        <v>41306</v>
      </c>
      <c r="S60" s="155">
        <f t="shared" si="49"/>
        <v>41334</v>
      </c>
      <c r="T60" s="155">
        <f t="shared" si="49"/>
        <v>41365</v>
      </c>
      <c r="U60" s="155">
        <f t="shared" si="49"/>
        <v>41395</v>
      </c>
      <c r="V60" s="155">
        <f t="shared" si="49"/>
        <v>41426</v>
      </c>
      <c r="W60" s="155">
        <f t="shared" si="49"/>
        <v>41456</v>
      </c>
      <c r="X60" s="155">
        <f t="shared" si="49"/>
        <v>41487</v>
      </c>
      <c r="Y60" s="155">
        <f t="shared" si="49"/>
        <v>41518</v>
      </c>
      <c r="Z60" s="155">
        <f t="shared" si="49"/>
        <v>41548</v>
      </c>
      <c r="AA60" s="155">
        <f t="shared" si="49"/>
        <v>41579</v>
      </c>
      <c r="AB60" s="155">
        <f t="shared" si="49"/>
        <v>41609</v>
      </c>
      <c r="AC60" s="155">
        <f t="shared" si="49"/>
        <v>41640</v>
      </c>
      <c r="AD60" s="155">
        <f t="shared" si="49"/>
        <v>41671</v>
      </c>
      <c r="AE60" s="155">
        <f t="shared" si="49"/>
        <v>41699</v>
      </c>
      <c r="AF60" s="155">
        <f t="shared" si="49"/>
        <v>41730</v>
      </c>
      <c r="AG60" s="155">
        <f t="shared" si="49"/>
        <v>41760</v>
      </c>
      <c r="AH60" s="155">
        <f t="shared" si="49"/>
        <v>41791</v>
      </c>
      <c r="AI60" s="155">
        <f t="shared" si="49"/>
        <v>41821</v>
      </c>
      <c r="AJ60" s="155">
        <f t="shared" si="49"/>
        <v>41852</v>
      </c>
      <c r="AK60" s="155">
        <f t="shared" si="49"/>
        <v>41883</v>
      </c>
      <c r="AL60" s="155">
        <f t="shared" ref="AL60:BL60" si="50">EDATE(AK60,1)</f>
        <v>41913</v>
      </c>
      <c r="AM60" s="155">
        <f t="shared" si="50"/>
        <v>41944</v>
      </c>
      <c r="AN60" s="155">
        <f t="shared" si="50"/>
        <v>41974</v>
      </c>
      <c r="AO60" s="155">
        <f t="shared" si="50"/>
        <v>42005</v>
      </c>
      <c r="AP60" s="155">
        <f t="shared" si="50"/>
        <v>42036</v>
      </c>
      <c r="AQ60" s="155">
        <f t="shared" si="50"/>
        <v>42064</v>
      </c>
      <c r="AR60" s="155">
        <f t="shared" si="50"/>
        <v>42095</v>
      </c>
      <c r="AS60" s="155">
        <f t="shared" si="50"/>
        <v>42125</v>
      </c>
      <c r="AT60" s="155">
        <f t="shared" si="50"/>
        <v>42156</v>
      </c>
      <c r="AU60" s="155">
        <f t="shared" si="50"/>
        <v>42186</v>
      </c>
      <c r="AV60" s="155">
        <f t="shared" si="50"/>
        <v>42217</v>
      </c>
      <c r="AW60" s="155">
        <f t="shared" si="50"/>
        <v>42248</v>
      </c>
      <c r="AX60" s="155">
        <f t="shared" si="50"/>
        <v>42278</v>
      </c>
      <c r="AY60" s="155">
        <f t="shared" si="50"/>
        <v>42309</v>
      </c>
      <c r="AZ60" s="155">
        <f t="shared" si="50"/>
        <v>42339</v>
      </c>
      <c r="BA60" s="155">
        <f t="shared" si="50"/>
        <v>42370</v>
      </c>
      <c r="BB60" s="155">
        <f t="shared" si="50"/>
        <v>42401</v>
      </c>
      <c r="BC60" s="155">
        <f t="shared" si="50"/>
        <v>42430</v>
      </c>
      <c r="BD60" s="155">
        <f t="shared" si="50"/>
        <v>42461</v>
      </c>
      <c r="BE60" s="155">
        <f t="shared" si="50"/>
        <v>42491</v>
      </c>
      <c r="BF60" s="155">
        <f t="shared" si="50"/>
        <v>42522</v>
      </c>
      <c r="BG60" s="155">
        <f t="shared" si="50"/>
        <v>42552</v>
      </c>
      <c r="BH60" s="155">
        <f t="shared" si="50"/>
        <v>42583</v>
      </c>
      <c r="BI60" s="155">
        <f t="shared" si="50"/>
        <v>42614</v>
      </c>
      <c r="BJ60" s="155">
        <f t="shared" si="50"/>
        <v>42644</v>
      </c>
      <c r="BK60" s="155">
        <f t="shared" si="50"/>
        <v>42675</v>
      </c>
      <c r="BL60" s="155">
        <f t="shared" si="50"/>
        <v>42705</v>
      </c>
    </row>
    <row r="61" spans="2:64">
      <c r="B61" s="162" t="str">
        <f t="shared" ref="B61:B75" si="51">+B43</f>
        <v>Envasos reutilitzables</v>
      </c>
      <c r="C61" s="133" t="str">
        <f>+OP!K10</f>
        <v>30 dies</v>
      </c>
      <c r="D61" s="158">
        <f>+IF($C61=NT!$Y$2,MOVCV!D43,IF(MOVCV!$C61=NT!$X$3,0,IF(MOVCV!$C61=NT!$X$4,0,IF(MOVCV!$C61=NT!$X$5,0,IF(MOVCV!$C61=NT!$X$6,0,0)))))</f>
        <v>0</v>
      </c>
      <c r="E61" s="158">
        <f>+IF($C61=NT!$Y$2,MOVCV!E43,IF(MOVCV!$C61=NT!$X$3,MOVCV!D43,IF(MOVCV!$C61=NT!$X$4,0,IF(MOVCV!$C61=NT!$X$5,0,IF(MOVCV!$C61=NT!$X$6,0,0)))))</f>
        <v>2420</v>
      </c>
      <c r="F61" s="158">
        <f>+IF($C61=NT!$Y$2,MOVCV!F43,IF(MOVCV!$C61=NT!$X$3,MOVCV!E43,IF(MOVCV!$C61=NT!$X$4,MOVCV!D43,IF(MOVCV!$C61=NT!$X$5,0,IF(MOVCV!$C61=NT!$X$6,0,0)))))</f>
        <v>0</v>
      </c>
      <c r="G61" s="158">
        <f>+IF($C61=NT!$Y$2,MOVCV!G43,IF(MOVCV!$C61=NT!$X$3,MOVCV!F43,IF(MOVCV!$C61=NT!$X$4,MOVCV!E43,IF(MOVCV!$C61=NT!$X$5,MOVCV!D43,IF(MOVCV!$C61=NT!$X$6,0,0)))))</f>
        <v>0</v>
      </c>
      <c r="H61" s="158">
        <f>+IF($C61=NT!$Y$2,MOVCV!H43,IF(MOVCV!$C61=NT!$X$3,MOVCV!G43,IF(MOVCV!$C61=NT!$X$4,MOVCV!F43,IF(MOVCV!$C61=NT!$X$5,MOVCV!E43,IF(MOVCV!$C61=NT!$X$6,MOVCV!D43,0)))))</f>
        <v>0</v>
      </c>
      <c r="I61" s="158">
        <f>+IF($C61=NT!$Y$2,MOVCV!I43,IF(MOVCV!$C61=NT!$X$3,MOVCV!H43,IF(MOVCV!$C61=NT!$X$4,MOVCV!G43,IF(MOVCV!$C61=NT!$X$5,MOVCV!F43,IF(MOVCV!$C61=NT!$X$6,MOVCV!E43,0)))))</f>
        <v>968</v>
      </c>
      <c r="J61" s="158">
        <f>+IF($C61=NT!$Y$2,MOVCV!J43,IF(MOVCV!$C61=NT!$X$3,MOVCV!I43,IF(MOVCV!$C61=NT!$X$4,MOVCV!H43,IF(MOVCV!$C61=NT!$X$5,MOVCV!G43,IF(MOVCV!$C61=NT!$X$6,MOVCV!F43,0)))))</f>
        <v>0</v>
      </c>
      <c r="K61" s="158">
        <f>+IF($C61=NT!$Y$2,MOVCV!K43,IF(MOVCV!$C61=NT!$X$3,MOVCV!J43,IF(MOVCV!$C61=NT!$X$4,MOVCV!I43,IF(MOVCV!$C61=NT!$X$5,MOVCV!H43,IF(MOVCV!$C61=NT!$X$6,MOVCV!G43,0)))))</f>
        <v>0</v>
      </c>
      <c r="L61" s="158">
        <f>+IF($C61=NT!$Y$2,MOVCV!L43,IF(MOVCV!$C61=NT!$X$3,MOVCV!K43,IF(MOVCV!$C61=NT!$X$4,MOVCV!J43,IF(MOVCV!$C61=NT!$X$5,MOVCV!I43,IF(MOVCV!$C61=NT!$X$6,MOVCV!H43,0)))))</f>
        <v>968</v>
      </c>
      <c r="M61" s="158">
        <f>+IF($C61=NT!$Y$2,MOVCV!M43,IF(MOVCV!$C61=NT!$X$3,MOVCV!L43,IF(MOVCV!$C61=NT!$X$4,MOVCV!K43,IF(MOVCV!$C61=NT!$X$5,MOVCV!J43,IF(MOVCV!$C61=NT!$X$6,MOVCV!I43,0)))))</f>
        <v>0</v>
      </c>
      <c r="N61" s="158">
        <f>+IF($C61=NT!$Y$2,MOVCV!N43,IF(MOVCV!$C61=NT!$X$3,MOVCV!M43,IF(MOVCV!$C61=NT!$X$4,MOVCV!L43,IF(MOVCV!$C61=NT!$X$5,MOVCV!K43,IF(MOVCV!$C61=NT!$X$6,MOVCV!J43,0)))))</f>
        <v>0</v>
      </c>
      <c r="O61" s="158">
        <f>+IF($C61=NT!$Y$2,MOVCV!O43,IF(MOVCV!$C61=NT!$X$3,MOVCV!N43,IF(MOVCV!$C61=NT!$X$4,MOVCV!M43,IF(MOVCV!$C61=NT!$X$5,MOVCV!L43,IF(MOVCV!$C61=NT!$X$6,MOVCV!K43,0)))))</f>
        <v>968</v>
      </c>
      <c r="P61" s="158">
        <f>+IF($C61=NT!$Y$2,MOVCV!P43,IF(MOVCV!$C61=NT!$X$3,MOVCV!O43,IF(MOVCV!$C61=NT!$X$4,MOVCV!N43,IF(MOVCV!$C61=NT!$X$5,MOVCV!M43,IF(MOVCV!$C61=NT!$X$6,MOVCV!L43,0)))))</f>
        <v>0</v>
      </c>
      <c r="Q61" s="158">
        <f>+IF($C61=NT!$Y$2,MOVCV!Q43,IF(MOVCV!$C61=NT!$X$3,MOVCV!P43,IF(MOVCV!$C61=NT!$X$4,MOVCV!O43,IF(MOVCV!$C61=NT!$X$5,MOVCV!N43,IF(MOVCV!$C61=NT!$X$6,MOVCV!M43,0)))))</f>
        <v>0</v>
      </c>
      <c r="R61" s="158">
        <f>+IF($C61=NT!$Y$2,MOVCV!R43,IF(MOVCV!$C61=NT!$X$3,MOVCV!Q43,IF(MOVCV!$C61=NT!$X$4,MOVCV!P43,IF(MOVCV!$C61=NT!$X$5,MOVCV!O43,IF(MOVCV!$C61=NT!$X$6,MOVCV!N43,0)))))</f>
        <v>0</v>
      </c>
      <c r="S61" s="158">
        <f>+IF($C61=NT!$Y$2,MOVCV!S43,IF(MOVCV!$C61=NT!$X$3,MOVCV!R43,IF(MOVCV!$C61=NT!$X$4,MOVCV!Q43,IF(MOVCV!$C61=NT!$X$5,MOVCV!P43,IF(MOVCV!$C61=NT!$X$6,MOVCV!O43,0)))))</f>
        <v>0</v>
      </c>
      <c r="T61" s="158">
        <f>+IF($C61=NT!$Y$2,MOVCV!T43,IF(MOVCV!$C61=NT!$X$3,MOVCV!S43,IF(MOVCV!$C61=NT!$X$4,MOVCV!R43,IF(MOVCV!$C61=NT!$X$5,MOVCV!Q43,IF(MOVCV!$C61=NT!$X$6,MOVCV!P43,0)))))</f>
        <v>0</v>
      </c>
      <c r="U61" s="158">
        <f>+IF($C61=NT!$Y$2,MOVCV!U43,IF(MOVCV!$C61=NT!$X$3,MOVCV!T43,IF(MOVCV!$C61=NT!$X$4,MOVCV!S43,IF(MOVCV!$C61=NT!$X$5,MOVCV!R43,IF(MOVCV!$C61=NT!$X$6,MOVCV!Q43,0)))))</f>
        <v>0</v>
      </c>
      <c r="V61" s="158">
        <f>+IF($C61=NT!$Y$2,MOVCV!V43,IF(MOVCV!$C61=NT!$X$3,MOVCV!U43,IF(MOVCV!$C61=NT!$X$4,MOVCV!T43,IF(MOVCV!$C61=NT!$X$5,MOVCV!S43,IF(MOVCV!$C61=NT!$X$6,MOVCV!R43,0)))))</f>
        <v>0</v>
      </c>
      <c r="W61" s="158">
        <f>+IF($C61=NT!$Y$2,MOVCV!W43,IF(MOVCV!$C61=NT!$X$3,MOVCV!V43,IF(MOVCV!$C61=NT!$X$4,MOVCV!U43,IF(MOVCV!$C61=NT!$X$5,MOVCV!T43,IF(MOVCV!$C61=NT!$X$6,MOVCV!S43,0)))))</f>
        <v>0</v>
      </c>
      <c r="X61" s="158">
        <f>+IF($C61=NT!$Y$2,MOVCV!X43,IF(MOVCV!$C61=NT!$X$3,MOVCV!W43,IF(MOVCV!$C61=NT!$X$4,MOVCV!V43,IF(MOVCV!$C61=NT!$X$5,MOVCV!U43,IF(MOVCV!$C61=NT!$X$6,MOVCV!T43,0)))))</f>
        <v>0</v>
      </c>
      <c r="Y61" s="158">
        <f>+IF($C61=NT!$Y$2,MOVCV!Y43,IF(MOVCV!$C61=NT!$X$3,MOVCV!X43,IF(MOVCV!$C61=NT!$X$4,MOVCV!W43,IF(MOVCV!$C61=NT!$X$5,MOVCV!V43,IF(MOVCV!$C61=NT!$X$6,MOVCV!U43,0)))))</f>
        <v>0</v>
      </c>
      <c r="Z61" s="158">
        <f>+IF($C61=NT!$Y$2,MOVCV!Z43,IF(MOVCV!$C61=NT!$X$3,MOVCV!Y43,IF(MOVCV!$C61=NT!$X$4,MOVCV!X43,IF(MOVCV!$C61=NT!$X$5,MOVCV!W43,IF(MOVCV!$C61=NT!$X$6,MOVCV!V43,0)))))</f>
        <v>0</v>
      </c>
      <c r="AA61" s="158">
        <f>+IF($C61=NT!$Y$2,MOVCV!AA43,IF(MOVCV!$C61=NT!$X$3,MOVCV!Z43,IF(MOVCV!$C61=NT!$X$4,MOVCV!Y43,IF(MOVCV!$C61=NT!$X$5,MOVCV!X43,IF(MOVCV!$C61=NT!$X$6,MOVCV!W43,0)))))</f>
        <v>0</v>
      </c>
      <c r="AB61" s="158">
        <f>+IF($C61=NT!$Y$2,MOVCV!AB43,IF(MOVCV!$C61=NT!$X$3,MOVCV!AA43,IF(MOVCV!$C61=NT!$X$4,MOVCV!Z43,IF(MOVCV!$C61=NT!$X$5,MOVCV!Y43,IF(MOVCV!$C61=NT!$X$6,MOVCV!X43,0)))))</f>
        <v>0</v>
      </c>
      <c r="AC61" s="158">
        <f>+IF($C61=NT!$Y$2,MOVCV!AC43,IF(MOVCV!$C61=NT!$X$3,MOVCV!AB43,IF(MOVCV!$C61=NT!$X$4,MOVCV!AA43,IF(MOVCV!$C61=NT!$X$5,MOVCV!Z43,IF(MOVCV!$C61=NT!$X$6,MOVCV!Y43,0)))))</f>
        <v>0</v>
      </c>
      <c r="AD61" s="158">
        <f>+IF($C61=NT!$Y$2,MOVCV!AD43,IF(MOVCV!$C61=NT!$X$3,MOVCV!AC43,IF(MOVCV!$C61=NT!$X$4,MOVCV!AB43,IF(MOVCV!$C61=NT!$X$5,MOVCV!AA43,IF(MOVCV!$C61=NT!$X$6,MOVCV!Z43,0)))))</f>
        <v>0</v>
      </c>
      <c r="AE61" s="158">
        <f>+IF($C61=NT!$Y$2,MOVCV!AE43,IF(MOVCV!$C61=NT!$X$3,MOVCV!AD43,IF(MOVCV!$C61=NT!$X$4,MOVCV!AC43,IF(MOVCV!$C61=NT!$X$5,MOVCV!AB43,IF(MOVCV!$C61=NT!$X$6,MOVCV!AA43,0)))))</f>
        <v>0</v>
      </c>
      <c r="AF61" s="158">
        <f>+IF($C61=NT!$Y$2,MOVCV!AF43,IF(MOVCV!$C61=NT!$X$3,MOVCV!AE43,IF(MOVCV!$C61=NT!$X$4,MOVCV!AD43,IF(MOVCV!$C61=NT!$X$5,MOVCV!AC43,IF(MOVCV!$C61=NT!$X$6,MOVCV!AB43,0)))))</f>
        <v>0</v>
      </c>
      <c r="AG61" s="158">
        <f>+IF($C61=NT!$Y$2,MOVCV!AG43,IF(MOVCV!$C61=NT!$X$3,MOVCV!AF43,IF(MOVCV!$C61=NT!$X$4,MOVCV!AE43,IF(MOVCV!$C61=NT!$X$5,MOVCV!AD43,IF(MOVCV!$C61=NT!$X$6,MOVCV!AC43,0)))))</f>
        <v>0</v>
      </c>
      <c r="AH61" s="158">
        <f>+IF($C61=NT!$Y$2,MOVCV!AH43,IF(MOVCV!$C61=NT!$X$3,MOVCV!AG43,IF(MOVCV!$C61=NT!$X$4,MOVCV!AF43,IF(MOVCV!$C61=NT!$X$5,MOVCV!AE43,IF(MOVCV!$C61=NT!$X$6,MOVCV!AD43,0)))))</f>
        <v>0</v>
      </c>
      <c r="AI61" s="158">
        <f>+IF($C61=NT!$Y$2,MOVCV!AI43,IF(MOVCV!$C61=NT!$X$3,MOVCV!AH43,IF(MOVCV!$C61=NT!$X$4,MOVCV!AG43,IF(MOVCV!$C61=NT!$X$5,MOVCV!AF43,IF(MOVCV!$C61=NT!$X$6,MOVCV!AE43,0)))))</f>
        <v>0</v>
      </c>
      <c r="AJ61" s="158">
        <f>+IF($C61=NT!$Y$2,MOVCV!AJ43,IF(MOVCV!$C61=NT!$X$3,MOVCV!AI43,IF(MOVCV!$C61=NT!$X$4,MOVCV!AH43,IF(MOVCV!$C61=NT!$X$5,MOVCV!AG43,IF(MOVCV!$C61=NT!$X$6,MOVCV!AF43,0)))))</f>
        <v>0</v>
      </c>
      <c r="AK61" s="158">
        <f>+IF($C61=NT!$Y$2,MOVCV!AK43,IF(MOVCV!$C61=NT!$X$3,MOVCV!AJ43,IF(MOVCV!$C61=NT!$X$4,MOVCV!AI43,IF(MOVCV!$C61=NT!$X$5,MOVCV!AH43,IF(MOVCV!$C61=NT!$X$6,MOVCV!AG43,0)))))</f>
        <v>0</v>
      </c>
      <c r="AL61" s="158">
        <f>+IF($C61=NT!$Y$2,MOVCV!AL43,IF(MOVCV!$C61=NT!$X$3,MOVCV!AK43,IF(MOVCV!$C61=NT!$X$4,MOVCV!AJ43,IF(MOVCV!$C61=NT!$X$5,MOVCV!AI43,IF(MOVCV!$C61=NT!$X$6,MOVCV!AH43,0)))))</f>
        <v>0</v>
      </c>
      <c r="AM61" s="158">
        <f>+IF($C61=NT!$Y$2,MOVCV!AM43,IF(MOVCV!$C61=NT!$X$3,MOVCV!AL43,IF(MOVCV!$C61=NT!$X$4,MOVCV!AK43,IF(MOVCV!$C61=NT!$X$5,MOVCV!AJ43,IF(MOVCV!$C61=NT!$X$6,MOVCV!AI43,0)))))</f>
        <v>0</v>
      </c>
      <c r="AN61" s="158">
        <f>+IF($C61=NT!$Y$2,MOVCV!AN43,IF(MOVCV!$C61=NT!$X$3,MOVCV!AM43,IF(MOVCV!$C61=NT!$X$4,MOVCV!AL43,IF(MOVCV!$C61=NT!$X$5,MOVCV!AK43,IF(MOVCV!$C61=NT!$X$6,MOVCV!AJ43,0)))))</f>
        <v>0</v>
      </c>
      <c r="AO61" s="158">
        <f>+IF($C61=NT!$Y$2,MOVCV!AO43,IF(MOVCV!$C61=NT!$X$3,MOVCV!AN43,IF(MOVCV!$C61=NT!$X$4,MOVCV!AM43,IF(MOVCV!$C61=NT!$X$5,MOVCV!AL43,IF(MOVCV!$C61=NT!$X$6,MOVCV!AK43,0)))))</f>
        <v>0</v>
      </c>
      <c r="AP61" s="158">
        <f>+IF($C61=NT!$Y$2,MOVCV!AP43,IF(MOVCV!$C61=NT!$X$3,MOVCV!AO43,IF(MOVCV!$C61=NT!$X$4,MOVCV!AN43,IF(MOVCV!$C61=NT!$X$5,MOVCV!AM43,IF(MOVCV!$C61=NT!$X$6,MOVCV!AL43,0)))))</f>
        <v>0</v>
      </c>
      <c r="AQ61" s="158">
        <f>+IF($C61=NT!$Y$2,MOVCV!AQ43,IF(MOVCV!$C61=NT!$X$3,MOVCV!AP43,IF(MOVCV!$C61=NT!$X$4,MOVCV!AO43,IF(MOVCV!$C61=NT!$X$5,MOVCV!AN43,IF(MOVCV!$C61=NT!$X$6,MOVCV!AM43,0)))))</f>
        <v>0</v>
      </c>
      <c r="AR61" s="158">
        <f>+IF($C61=NT!$Y$2,MOVCV!AR43,IF(MOVCV!$C61=NT!$X$3,MOVCV!AQ43,IF(MOVCV!$C61=NT!$X$4,MOVCV!AP43,IF(MOVCV!$C61=NT!$X$5,MOVCV!AO43,IF(MOVCV!$C61=NT!$X$6,MOVCV!AN43,0)))))</f>
        <v>0</v>
      </c>
      <c r="AS61" s="158">
        <f>+IF($C61=NT!$Y$2,MOVCV!AS43,IF(MOVCV!$C61=NT!$X$3,MOVCV!AR43,IF(MOVCV!$C61=NT!$X$4,MOVCV!AQ43,IF(MOVCV!$C61=NT!$X$5,MOVCV!AP43,IF(MOVCV!$C61=NT!$X$6,MOVCV!AO43,0)))))</f>
        <v>0</v>
      </c>
      <c r="AT61" s="158">
        <f>+IF($C61=NT!$Y$2,MOVCV!AT43,IF(MOVCV!$C61=NT!$X$3,MOVCV!AS43,IF(MOVCV!$C61=NT!$X$4,MOVCV!AR43,IF(MOVCV!$C61=NT!$X$5,MOVCV!AQ43,IF(MOVCV!$C61=NT!$X$6,MOVCV!AP43,0)))))</f>
        <v>0</v>
      </c>
      <c r="AU61" s="158">
        <f>+IF($C61=NT!$Y$2,MOVCV!AU43,IF(MOVCV!$C61=NT!$X$3,MOVCV!AT43,IF(MOVCV!$C61=NT!$X$4,MOVCV!AS43,IF(MOVCV!$C61=NT!$X$5,MOVCV!AR43,IF(MOVCV!$C61=NT!$X$6,MOVCV!AQ43,0)))))</f>
        <v>0</v>
      </c>
      <c r="AV61" s="158">
        <f>+IF($C61=NT!$Y$2,MOVCV!AV43,IF(MOVCV!$C61=NT!$X$3,MOVCV!AU43,IF(MOVCV!$C61=NT!$X$4,MOVCV!AT43,IF(MOVCV!$C61=NT!$X$5,MOVCV!AS43,IF(MOVCV!$C61=NT!$X$6,MOVCV!AR43,0)))))</f>
        <v>0</v>
      </c>
      <c r="AW61" s="158">
        <f>+IF($C61=NT!$Y$2,MOVCV!AW43,IF(MOVCV!$C61=NT!$X$3,MOVCV!AV43,IF(MOVCV!$C61=NT!$X$4,MOVCV!AU43,IF(MOVCV!$C61=NT!$X$5,MOVCV!AT43,IF(MOVCV!$C61=NT!$X$6,MOVCV!AS43,0)))))</f>
        <v>0</v>
      </c>
      <c r="AX61" s="158">
        <f>+IF($C61=NT!$Y$2,MOVCV!AX43,IF(MOVCV!$C61=NT!$X$3,MOVCV!AW43,IF(MOVCV!$C61=NT!$X$4,MOVCV!AV43,IF(MOVCV!$C61=NT!$X$5,MOVCV!AU43,IF(MOVCV!$C61=NT!$X$6,MOVCV!AT43,0)))))</f>
        <v>0</v>
      </c>
      <c r="AY61" s="158">
        <f>+IF($C61=NT!$Y$2,MOVCV!AY43,IF(MOVCV!$C61=NT!$X$3,MOVCV!AX43,IF(MOVCV!$C61=NT!$X$4,MOVCV!AW43,IF(MOVCV!$C61=NT!$X$5,MOVCV!AV43,IF(MOVCV!$C61=NT!$X$6,MOVCV!AU43,0)))))</f>
        <v>0</v>
      </c>
      <c r="AZ61" s="158">
        <f>+IF($C61=NT!$Y$2,MOVCV!AZ43,IF(MOVCV!$C61=NT!$X$3,MOVCV!AY43,IF(MOVCV!$C61=NT!$X$4,MOVCV!AX43,IF(MOVCV!$C61=NT!$X$5,MOVCV!AW43,IF(MOVCV!$C61=NT!$X$6,MOVCV!AV43,0)))))</f>
        <v>0</v>
      </c>
      <c r="BA61" s="158">
        <f>+IF($C61=NT!$Y$2,MOVCV!BA43,IF(MOVCV!$C61=NT!$X$3,MOVCV!AZ43,IF(MOVCV!$C61=NT!$X$4,MOVCV!AY43,IF(MOVCV!$C61=NT!$X$5,MOVCV!AX43,IF(MOVCV!$C61=NT!$X$6,MOVCV!AW43,0)))))</f>
        <v>0</v>
      </c>
      <c r="BB61" s="158">
        <f>+IF($C61=NT!$Y$2,MOVCV!BB43,IF(MOVCV!$C61=NT!$X$3,MOVCV!BA43,IF(MOVCV!$C61=NT!$X$4,MOVCV!AZ43,IF(MOVCV!$C61=NT!$X$5,MOVCV!AY43,IF(MOVCV!$C61=NT!$X$6,MOVCV!AX43,0)))))</f>
        <v>0</v>
      </c>
      <c r="BC61" s="158">
        <f>+IF($C61=NT!$Y$2,MOVCV!BC43,IF(MOVCV!$C61=NT!$X$3,MOVCV!BB43,IF(MOVCV!$C61=NT!$X$4,MOVCV!BA43,IF(MOVCV!$C61=NT!$X$5,MOVCV!AZ43,IF(MOVCV!$C61=NT!$X$6,MOVCV!AY43,0)))))</f>
        <v>0</v>
      </c>
      <c r="BD61" s="158">
        <f>+IF($C61=NT!$Y$2,MOVCV!BD43,IF(MOVCV!$C61=NT!$X$3,MOVCV!BC43,IF(MOVCV!$C61=NT!$X$4,MOVCV!BB43,IF(MOVCV!$C61=NT!$X$5,MOVCV!BA43,IF(MOVCV!$C61=NT!$X$6,MOVCV!AZ43,0)))))</f>
        <v>0</v>
      </c>
      <c r="BE61" s="158">
        <f>+IF($C61=NT!$Y$2,MOVCV!BE43,IF(MOVCV!$C61=NT!$X$3,MOVCV!BD43,IF(MOVCV!$C61=NT!$X$4,MOVCV!BC43,IF(MOVCV!$C61=NT!$X$5,MOVCV!BB43,IF(MOVCV!$C61=NT!$X$6,MOVCV!BA43,0)))))</f>
        <v>0</v>
      </c>
      <c r="BF61" s="158">
        <f>+IF($C61=NT!$Y$2,MOVCV!BF43,IF(MOVCV!$C61=NT!$X$3,MOVCV!BE43,IF(MOVCV!$C61=NT!$X$4,MOVCV!BD43,IF(MOVCV!$C61=NT!$X$5,MOVCV!BC43,IF(MOVCV!$C61=NT!$X$6,MOVCV!BB43,0)))))</f>
        <v>0</v>
      </c>
      <c r="BG61" s="158">
        <f>+IF($C61=NT!$Y$2,MOVCV!BG43,IF(MOVCV!$C61=NT!$X$3,MOVCV!BF43,IF(MOVCV!$C61=NT!$X$4,MOVCV!BE43,IF(MOVCV!$C61=NT!$X$5,MOVCV!BD43,IF(MOVCV!$C61=NT!$X$6,MOVCV!BC43,0)))))</f>
        <v>0</v>
      </c>
      <c r="BH61" s="158">
        <f>+IF($C61=NT!$Y$2,MOVCV!BH43,IF(MOVCV!$C61=NT!$X$3,MOVCV!BG43,IF(MOVCV!$C61=NT!$X$4,MOVCV!BF43,IF(MOVCV!$C61=NT!$X$5,MOVCV!BE43,IF(MOVCV!$C61=NT!$X$6,MOVCV!BD43,0)))))</f>
        <v>0</v>
      </c>
      <c r="BI61" s="158">
        <f>+IF($C61=NT!$Y$2,MOVCV!BI43,IF(MOVCV!$C61=NT!$X$3,MOVCV!BH43,IF(MOVCV!$C61=NT!$X$4,MOVCV!BG43,IF(MOVCV!$C61=NT!$X$5,MOVCV!BF43,IF(MOVCV!$C61=NT!$X$6,MOVCV!BE43,0)))))</f>
        <v>0</v>
      </c>
      <c r="BJ61" s="158">
        <f>+IF($C61=NT!$Y$2,MOVCV!BJ43,IF(MOVCV!$C61=NT!$X$3,MOVCV!BI43,IF(MOVCV!$C61=NT!$X$4,MOVCV!BH43,IF(MOVCV!$C61=NT!$X$5,MOVCV!BG43,IF(MOVCV!$C61=NT!$X$6,MOVCV!BF43,0)))))</f>
        <v>0</v>
      </c>
      <c r="BK61" s="158">
        <f>+IF($C61=NT!$Y$2,MOVCV!BK43,IF(MOVCV!$C61=NT!$X$3,MOVCV!BJ43,IF(MOVCV!$C61=NT!$X$4,MOVCV!BI43,IF(MOVCV!$C61=NT!$X$5,MOVCV!BH43,IF(MOVCV!$C61=NT!$X$6,MOVCV!BG43,0)))))</f>
        <v>0</v>
      </c>
      <c r="BL61" s="158">
        <f>+IF($C61=NT!$Y$2,MOVCV!BL43,IF(MOVCV!$C61=NT!$X$3,MOVCV!BK43,IF(MOVCV!$C61=NT!$X$4,MOVCV!BJ43,IF(MOVCV!$C61=NT!$X$5,MOVCV!BI43,IF(MOVCV!$C61=NT!$X$6,MOVCV!BH43,0)))))</f>
        <v>0</v>
      </c>
    </row>
    <row r="62" spans="2:64">
      <c r="B62" s="162" t="str">
        <f t="shared" si="51"/>
        <v>Vendes per entregues</v>
      </c>
      <c r="C62" s="133" t="str">
        <f>+OP!K11</f>
        <v>30 dies</v>
      </c>
      <c r="D62" s="158">
        <f>+IF($C62=NT!$Y$2,MOVCV!D44,IF(MOVCV!$C62=NT!$X$3,0,IF(MOVCV!$C62=NT!$X$4,0,IF(MOVCV!$C62=NT!$X$5,0,IF(MOVCV!$C62=NT!$X$6,0,0)))))</f>
        <v>0</v>
      </c>
      <c r="E62" s="158">
        <f>+IF($C62=NT!$Y$2,MOVCV!E44,IF(MOVCV!$C62=NT!$X$3,MOVCV!D44,IF(MOVCV!$C62=NT!$X$4,0,IF(MOVCV!$C62=NT!$X$5,0,IF(MOVCV!$C62=NT!$X$6,0,0)))))</f>
        <v>0</v>
      </c>
      <c r="F62" s="158">
        <f>+IF($C62=NT!$Y$2,MOVCV!F44,IF(MOVCV!$C62=NT!$X$3,MOVCV!E44,IF(MOVCV!$C62=NT!$X$4,0,IF(MOVCV!$C62=NT!$X$5,0,IF(MOVCV!$C62=NT!$X$6,0,0)))))</f>
        <v>0</v>
      </c>
      <c r="G62" s="158">
        <f>+IF($C62=NT!$Y$2,MOVCV!G44,IF(MOVCV!$C62=NT!$X$3,MOVCV!F44,IF(MOVCV!$C62=NT!$X$4,MOVCV!E44,IF(MOVCV!$C62=NT!$X$5,0,IF(MOVCV!$C62=NT!$X$6,0,0)))))</f>
        <v>0</v>
      </c>
      <c r="H62" s="158">
        <f>+IF($C62=NT!$Y$2,MOVCV!H44,IF(MOVCV!$C62=NT!$X$3,MOVCV!G44,IF(MOVCV!$C62=NT!$X$4,MOVCV!F44,IF(MOVCV!$C62=NT!$X$5,MOVCV!E44,IF(MOVCV!$C62=NT!$X$6,0,0)))))</f>
        <v>0</v>
      </c>
      <c r="I62" s="158">
        <f>+IF($C62=NT!$Y$2,MOVCV!I44,IF(MOVCV!$C62=NT!$X$3,MOVCV!H44,IF(MOVCV!$C62=NT!$X$4,MOVCV!G44,IF(MOVCV!$C62=NT!$X$5,MOVCV!F44,IF(MOVCV!$C62=NT!$X$6,MOVCV!E44,0)))))</f>
        <v>0</v>
      </c>
      <c r="J62" s="158">
        <f>+IF($C62=NT!$Y$2,MOVCV!J44,IF(MOVCV!$C62=NT!$X$3,MOVCV!I44,IF(MOVCV!$C62=NT!$X$4,MOVCV!H44,IF(MOVCV!$C62=NT!$X$5,MOVCV!G44,IF(MOVCV!$C62=NT!$X$6,MOVCV!F44,0)))))</f>
        <v>0</v>
      </c>
      <c r="K62" s="158">
        <f>+IF($C62=NT!$Y$2,MOVCV!K44,IF(MOVCV!$C62=NT!$X$3,MOVCV!J44,IF(MOVCV!$C62=NT!$X$4,MOVCV!I44,IF(MOVCV!$C62=NT!$X$5,MOVCV!H44,IF(MOVCV!$C62=NT!$X$6,MOVCV!G44,0)))))</f>
        <v>0</v>
      </c>
      <c r="L62" s="158">
        <f>+IF($C62=NT!$Y$2,MOVCV!L44,IF(MOVCV!$C62=NT!$X$3,MOVCV!K44,IF(MOVCV!$C62=NT!$X$4,MOVCV!J44,IF(MOVCV!$C62=NT!$X$5,MOVCV!I44,IF(MOVCV!$C62=NT!$X$6,MOVCV!H44,0)))))</f>
        <v>0</v>
      </c>
      <c r="M62" s="158">
        <f>+IF($C62=NT!$Y$2,MOVCV!M44,IF(MOVCV!$C62=NT!$X$3,MOVCV!L44,IF(MOVCV!$C62=NT!$X$4,MOVCV!K44,IF(MOVCV!$C62=NT!$X$5,MOVCV!J44,IF(MOVCV!$C62=NT!$X$6,MOVCV!I44,0)))))</f>
        <v>0</v>
      </c>
      <c r="N62" s="158">
        <f>+IF($C62=NT!$Y$2,MOVCV!N44,IF(MOVCV!$C62=NT!$X$3,MOVCV!M44,IF(MOVCV!$C62=NT!$X$4,MOVCV!L44,IF(MOVCV!$C62=NT!$X$5,MOVCV!K44,IF(MOVCV!$C62=NT!$X$6,MOVCV!J44,0)))))</f>
        <v>0</v>
      </c>
      <c r="O62" s="158">
        <f>+IF($C62=NT!$Y$2,MOVCV!O44,IF(MOVCV!$C62=NT!$X$3,MOVCV!N44,IF(MOVCV!$C62=NT!$X$4,MOVCV!M44,IF(MOVCV!$C62=NT!$X$5,MOVCV!L44,IF(MOVCV!$C62=NT!$X$6,MOVCV!K44,0)))))</f>
        <v>0</v>
      </c>
      <c r="P62" s="158">
        <f>+IF($C62=NT!$Y$2,MOVCV!P44,IF(MOVCV!$C62=NT!$X$3,MOVCV!O44,IF(MOVCV!$C62=NT!$X$4,MOVCV!N44,IF(MOVCV!$C62=NT!$X$5,MOVCV!M44,IF(MOVCV!$C62=NT!$X$6,MOVCV!L44,0)))))</f>
        <v>0</v>
      </c>
      <c r="Q62" s="158">
        <f>+IF($C62=NT!$Y$2,MOVCV!Q44,IF(MOVCV!$C62=NT!$X$3,MOVCV!P44,IF(MOVCV!$C62=NT!$X$4,MOVCV!O44,IF(MOVCV!$C62=NT!$X$5,MOVCV!N44,IF(MOVCV!$C62=NT!$X$6,MOVCV!M44,0)))))</f>
        <v>0</v>
      </c>
      <c r="R62" s="158">
        <f>+IF($C62=NT!$Y$2,MOVCV!R44,IF(MOVCV!$C62=NT!$X$3,MOVCV!Q44,IF(MOVCV!$C62=NT!$X$4,MOVCV!P44,IF(MOVCV!$C62=NT!$X$5,MOVCV!O44,IF(MOVCV!$C62=NT!$X$6,MOVCV!N44,0)))))</f>
        <v>0</v>
      </c>
      <c r="S62" s="158">
        <f>+IF($C62=NT!$Y$2,MOVCV!S44,IF(MOVCV!$C62=NT!$X$3,MOVCV!R44,IF(MOVCV!$C62=NT!$X$4,MOVCV!Q44,IF(MOVCV!$C62=NT!$X$5,MOVCV!P44,IF(MOVCV!$C62=NT!$X$6,MOVCV!O44,0)))))</f>
        <v>0</v>
      </c>
      <c r="T62" s="158">
        <f>+IF($C62=NT!$Y$2,MOVCV!T44,IF(MOVCV!$C62=NT!$X$3,MOVCV!S44,IF(MOVCV!$C62=NT!$X$4,MOVCV!R44,IF(MOVCV!$C62=NT!$X$5,MOVCV!Q44,IF(MOVCV!$C62=NT!$X$6,MOVCV!P44,0)))))</f>
        <v>0</v>
      </c>
      <c r="U62" s="158">
        <f>+IF($C62=NT!$Y$2,MOVCV!U44,IF(MOVCV!$C62=NT!$X$3,MOVCV!T44,IF(MOVCV!$C62=NT!$X$4,MOVCV!S44,IF(MOVCV!$C62=NT!$X$5,MOVCV!R44,IF(MOVCV!$C62=NT!$X$6,MOVCV!Q44,0)))))</f>
        <v>0</v>
      </c>
      <c r="V62" s="158">
        <f>+IF($C62=NT!$Y$2,MOVCV!V44,IF(MOVCV!$C62=NT!$X$3,MOVCV!U44,IF(MOVCV!$C62=NT!$X$4,MOVCV!T44,IF(MOVCV!$C62=NT!$X$5,MOVCV!S44,IF(MOVCV!$C62=NT!$X$6,MOVCV!R44,0)))))</f>
        <v>0</v>
      </c>
      <c r="W62" s="158">
        <f>+IF($C62=NT!$Y$2,MOVCV!W44,IF(MOVCV!$C62=NT!$X$3,MOVCV!V44,IF(MOVCV!$C62=NT!$X$4,MOVCV!U44,IF(MOVCV!$C62=NT!$X$5,MOVCV!T44,IF(MOVCV!$C62=NT!$X$6,MOVCV!S44,0)))))</f>
        <v>0</v>
      </c>
      <c r="X62" s="158">
        <f>+IF($C62=NT!$Y$2,MOVCV!X44,IF(MOVCV!$C62=NT!$X$3,MOVCV!W44,IF(MOVCV!$C62=NT!$X$4,MOVCV!V44,IF(MOVCV!$C62=NT!$X$5,MOVCV!U44,IF(MOVCV!$C62=NT!$X$6,MOVCV!T44,0)))))</f>
        <v>0</v>
      </c>
      <c r="Y62" s="158">
        <f>+IF($C62=NT!$Y$2,MOVCV!Y44,IF(MOVCV!$C62=NT!$X$3,MOVCV!X44,IF(MOVCV!$C62=NT!$X$4,MOVCV!W44,IF(MOVCV!$C62=NT!$X$5,MOVCV!V44,IF(MOVCV!$C62=NT!$X$6,MOVCV!U44,0)))))</f>
        <v>0</v>
      </c>
      <c r="Z62" s="158">
        <f>+IF($C62=NT!$Y$2,MOVCV!Z44,IF(MOVCV!$C62=NT!$X$3,MOVCV!Y44,IF(MOVCV!$C62=NT!$X$4,MOVCV!X44,IF(MOVCV!$C62=NT!$X$5,MOVCV!W44,IF(MOVCV!$C62=NT!$X$6,MOVCV!V44,0)))))</f>
        <v>0</v>
      </c>
      <c r="AA62" s="158">
        <f>+IF($C62=NT!$Y$2,MOVCV!AA44,IF(MOVCV!$C62=NT!$X$3,MOVCV!Z44,IF(MOVCV!$C62=NT!$X$4,MOVCV!Y44,IF(MOVCV!$C62=NT!$X$5,MOVCV!X44,IF(MOVCV!$C62=NT!$X$6,MOVCV!W44,0)))))</f>
        <v>0</v>
      </c>
      <c r="AB62" s="158">
        <f>+IF($C62=NT!$Y$2,MOVCV!AB44,IF(MOVCV!$C62=NT!$X$3,MOVCV!AA44,IF(MOVCV!$C62=NT!$X$4,MOVCV!Z44,IF(MOVCV!$C62=NT!$X$5,MOVCV!Y44,IF(MOVCV!$C62=NT!$X$6,MOVCV!X44,0)))))</f>
        <v>0</v>
      </c>
      <c r="AC62" s="158">
        <f>+IF($C62=NT!$Y$2,MOVCV!AC44,IF(MOVCV!$C62=NT!$X$3,MOVCV!AB44,IF(MOVCV!$C62=NT!$X$4,MOVCV!AA44,IF(MOVCV!$C62=NT!$X$5,MOVCV!Z44,IF(MOVCV!$C62=NT!$X$6,MOVCV!Y44,0)))))</f>
        <v>0</v>
      </c>
      <c r="AD62" s="158">
        <f>+IF($C62=NT!$Y$2,MOVCV!AD44,IF(MOVCV!$C62=NT!$X$3,MOVCV!AC44,IF(MOVCV!$C62=NT!$X$4,MOVCV!AB44,IF(MOVCV!$C62=NT!$X$5,MOVCV!AA44,IF(MOVCV!$C62=NT!$X$6,MOVCV!Z44,0)))))</f>
        <v>0</v>
      </c>
      <c r="AE62" s="158">
        <f>+IF($C62=NT!$Y$2,MOVCV!AE44,IF(MOVCV!$C62=NT!$X$3,MOVCV!AD44,IF(MOVCV!$C62=NT!$X$4,MOVCV!AC44,IF(MOVCV!$C62=NT!$X$5,MOVCV!AB44,IF(MOVCV!$C62=NT!$X$6,MOVCV!AA44,0)))))</f>
        <v>0</v>
      </c>
      <c r="AF62" s="158">
        <f>+IF($C62=NT!$Y$2,MOVCV!AF44,IF(MOVCV!$C62=NT!$X$3,MOVCV!AE44,IF(MOVCV!$C62=NT!$X$4,MOVCV!AD44,IF(MOVCV!$C62=NT!$X$5,MOVCV!AC44,IF(MOVCV!$C62=NT!$X$6,MOVCV!AB44,0)))))</f>
        <v>0</v>
      </c>
      <c r="AG62" s="158">
        <f>+IF($C62=NT!$Y$2,MOVCV!AG44,IF(MOVCV!$C62=NT!$X$3,MOVCV!AF44,IF(MOVCV!$C62=NT!$X$4,MOVCV!AE44,IF(MOVCV!$C62=NT!$X$5,MOVCV!AD44,IF(MOVCV!$C62=NT!$X$6,MOVCV!AC44,0)))))</f>
        <v>0</v>
      </c>
      <c r="AH62" s="158">
        <f>+IF($C62=NT!$Y$2,MOVCV!AH44,IF(MOVCV!$C62=NT!$X$3,MOVCV!AG44,IF(MOVCV!$C62=NT!$X$4,MOVCV!AF44,IF(MOVCV!$C62=NT!$X$5,MOVCV!AE44,IF(MOVCV!$C62=NT!$X$6,MOVCV!AD44,0)))))</f>
        <v>0</v>
      </c>
      <c r="AI62" s="158">
        <f>+IF($C62=NT!$Y$2,MOVCV!AI44,IF(MOVCV!$C62=NT!$X$3,MOVCV!AH44,IF(MOVCV!$C62=NT!$X$4,MOVCV!AG44,IF(MOVCV!$C62=NT!$X$5,MOVCV!AF44,IF(MOVCV!$C62=NT!$X$6,MOVCV!AE44,0)))))</f>
        <v>0</v>
      </c>
      <c r="AJ62" s="158">
        <f>+IF($C62=NT!$Y$2,MOVCV!AJ44,IF(MOVCV!$C62=NT!$X$3,MOVCV!AI44,IF(MOVCV!$C62=NT!$X$4,MOVCV!AH44,IF(MOVCV!$C62=NT!$X$5,MOVCV!AG44,IF(MOVCV!$C62=NT!$X$6,MOVCV!AF44,0)))))</f>
        <v>0</v>
      </c>
      <c r="AK62" s="158">
        <f>+IF($C62=NT!$Y$2,MOVCV!AK44,IF(MOVCV!$C62=NT!$X$3,MOVCV!AJ44,IF(MOVCV!$C62=NT!$X$4,MOVCV!AI44,IF(MOVCV!$C62=NT!$X$5,MOVCV!AH44,IF(MOVCV!$C62=NT!$X$6,MOVCV!AG44,0)))))</f>
        <v>0</v>
      </c>
      <c r="AL62" s="158">
        <f>+IF($C62=NT!$Y$2,MOVCV!AL44,IF(MOVCV!$C62=NT!$X$3,MOVCV!AK44,IF(MOVCV!$C62=NT!$X$4,MOVCV!AJ44,IF(MOVCV!$C62=NT!$X$5,MOVCV!AI44,IF(MOVCV!$C62=NT!$X$6,MOVCV!AH44,0)))))</f>
        <v>0</v>
      </c>
      <c r="AM62" s="158">
        <f>+IF($C62=NT!$Y$2,MOVCV!AM44,IF(MOVCV!$C62=NT!$X$3,MOVCV!AL44,IF(MOVCV!$C62=NT!$X$4,MOVCV!AK44,IF(MOVCV!$C62=NT!$X$5,MOVCV!AJ44,IF(MOVCV!$C62=NT!$X$6,MOVCV!AI44,0)))))</f>
        <v>0</v>
      </c>
      <c r="AN62" s="158">
        <f>+IF($C62=NT!$Y$2,MOVCV!AN44,IF(MOVCV!$C62=NT!$X$3,MOVCV!AM44,IF(MOVCV!$C62=NT!$X$4,MOVCV!AL44,IF(MOVCV!$C62=NT!$X$5,MOVCV!AK44,IF(MOVCV!$C62=NT!$X$6,MOVCV!AJ44,0)))))</f>
        <v>0</v>
      </c>
      <c r="AO62" s="158">
        <f>+IF($C62=NT!$Y$2,MOVCV!AO44,IF(MOVCV!$C62=NT!$X$3,MOVCV!AN44,IF(MOVCV!$C62=NT!$X$4,MOVCV!AM44,IF(MOVCV!$C62=NT!$X$5,MOVCV!AL44,IF(MOVCV!$C62=NT!$X$6,MOVCV!AK44,0)))))</f>
        <v>0</v>
      </c>
      <c r="AP62" s="158">
        <f>+IF($C62=NT!$Y$2,MOVCV!AP44,IF(MOVCV!$C62=NT!$X$3,MOVCV!AO44,IF(MOVCV!$C62=NT!$X$4,MOVCV!AN44,IF(MOVCV!$C62=NT!$X$5,MOVCV!AM44,IF(MOVCV!$C62=NT!$X$6,MOVCV!AL44,0)))))</f>
        <v>0</v>
      </c>
      <c r="AQ62" s="158">
        <f>+IF($C62=NT!$Y$2,MOVCV!AQ44,IF(MOVCV!$C62=NT!$X$3,MOVCV!AP44,IF(MOVCV!$C62=NT!$X$4,MOVCV!AO44,IF(MOVCV!$C62=NT!$X$5,MOVCV!AN44,IF(MOVCV!$C62=NT!$X$6,MOVCV!AM44,0)))))</f>
        <v>0</v>
      </c>
      <c r="AR62" s="158">
        <f>+IF($C62=NT!$Y$2,MOVCV!AR44,IF(MOVCV!$C62=NT!$X$3,MOVCV!AQ44,IF(MOVCV!$C62=NT!$X$4,MOVCV!AP44,IF(MOVCV!$C62=NT!$X$5,MOVCV!AO44,IF(MOVCV!$C62=NT!$X$6,MOVCV!AN44,0)))))</f>
        <v>0</v>
      </c>
      <c r="AS62" s="158">
        <f>+IF($C62=NT!$Y$2,MOVCV!AS44,IF(MOVCV!$C62=NT!$X$3,MOVCV!AR44,IF(MOVCV!$C62=NT!$X$4,MOVCV!AQ44,IF(MOVCV!$C62=NT!$X$5,MOVCV!AP44,IF(MOVCV!$C62=NT!$X$6,MOVCV!AO44,0)))))</f>
        <v>0</v>
      </c>
      <c r="AT62" s="158">
        <f>+IF($C62=NT!$Y$2,MOVCV!AT44,IF(MOVCV!$C62=NT!$X$3,MOVCV!AS44,IF(MOVCV!$C62=NT!$X$4,MOVCV!AR44,IF(MOVCV!$C62=NT!$X$5,MOVCV!AQ44,IF(MOVCV!$C62=NT!$X$6,MOVCV!AP44,0)))))</f>
        <v>0</v>
      </c>
      <c r="AU62" s="158">
        <f>+IF($C62=NT!$Y$2,MOVCV!AU44,IF(MOVCV!$C62=NT!$X$3,MOVCV!AT44,IF(MOVCV!$C62=NT!$X$4,MOVCV!AS44,IF(MOVCV!$C62=NT!$X$5,MOVCV!AR44,IF(MOVCV!$C62=NT!$X$6,MOVCV!AQ44,0)))))</f>
        <v>0</v>
      </c>
      <c r="AV62" s="158">
        <f>+IF($C62=NT!$Y$2,MOVCV!AV44,IF(MOVCV!$C62=NT!$X$3,MOVCV!AU44,IF(MOVCV!$C62=NT!$X$4,MOVCV!AT44,IF(MOVCV!$C62=NT!$X$5,MOVCV!AS44,IF(MOVCV!$C62=NT!$X$6,MOVCV!AR44,0)))))</f>
        <v>0</v>
      </c>
      <c r="AW62" s="158">
        <f>+IF($C62=NT!$Y$2,MOVCV!AW44,IF(MOVCV!$C62=NT!$X$3,MOVCV!AV44,IF(MOVCV!$C62=NT!$X$4,MOVCV!AU44,IF(MOVCV!$C62=NT!$X$5,MOVCV!AT44,IF(MOVCV!$C62=NT!$X$6,MOVCV!AS44,0)))))</f>
        <v>0</v>
      </c>
      <c r="AX62" s="158">
        <f>+IF($C62=NT!$Y$2,MOVCV!AX44,IF(MOVCV!$C62=NT!$X$3,MOVCV!AW44,IF(MOVCV!$C62=NT!$X$4,MOVCV!AV44,IF(MOVCV!$C62=NT!$X$5,MOVCV!AU44,IF(MOVCV!$C62=NT!$X$6,MOVCV!AT44,0)))))</f>
        <v>0</v>
      </c>
      <c r="AY62" s="158">
        <f>+IF($C62=NT!$Y$2,MOVCV!AY44,IF(MOVCV!$C62=NT!$X$3,MOVCV!AX44,IF(MOVCV!$C62=NT!$X$4,MOVCV!AW44,IF(MOVCV!$C62=NT!$X$5,MOVCV!AV44,IF(MOVCV!$C62=NT!$X$6,MOVCV!AU44,0)))))</f>
        <v>0</v>
      </c>
      <c r="AZ62" s="158">
        <f>+IF($C62=NT!$Y$2,MOVCV!AZ44,IF(MOVCV!$C62=NT!$X$3,MOVCV!AY44,IF(MOVCV!$C62=NT!$X$4,MOVCV!AX44,IF(MOVCV!$C62=NT!$X$5,MOVCV!AW44,IF(MOVCV!$C62=NT!$X$6,MOVCV!AV44,0)))))</f>
        <v>0</v>
      </c>
      <c r="BA62" s="158">
        <f>+IF($C62=NT!$Y$2,MOVCV!BA44,IF(MOVCV!$C62=NT!$X$3,MOVCV!AZ44,IF(MOVCV!$C62=NT!$X$4,MOVCV!AY44,IF(MOVCV!$C62=NT!$X$5,MOVCV!AX44,IF(MOVCV!$C62=NT!$X$6,MOVCV!AW44,0)))))</f>
        <v>0</v>
      </c>
      <c r="BB62" s="158">
        <f>+IF($C62=NT!$Y$2,MOVCV!BB44,IF(MOVCV!$C62=NT!$X$3,MOVCV!BA44,IF(MOVCV!$C62=NT!$X$4,MOVCV!AZ44,IF(MOVCV!$C62=NT!$X$5,MOVCV!AY44,IF(MOVCV!$C62=NT!$X$6,MOVCV!AX44,0)))))</f>
        <v>0</v>
      </c>
      <c r="BC62" s="158">
        <f>+IF($C62=NT!$Y$2,MOVCV!BC44,IF(MOVCV!$C62=NT!$X$3,MOVCV!BB44,IF(MOVCV!$C62=NT!$X$4,MOVCV!BA44,IF(MOVCV!$C62=NT!$X$5,MOVCV!AZ44,IF(MOVCV!$C62=NT!$X$6,MOVCV!AY44,0)))))</f>
        <v>0</v>
      </c>
      <c r="BD62" s="158">
        <f>+IF($C62=NT!$Y$2,MOVCV!BD44,IF(MOVCV!$C62=NT!$X$3,MOVCV!BC44,IF(MOVCV!$C62=NT!$X$4,MOVCV!BB44,IF(MOVCV!$C62=NT!$X$5,MOVCV!BA44,IF(MOVCV!$C62=NT!$X$6,MOVCV!AZ44,0)))))</f>
        <v>0</v>
      </c>
      <c r="BE62" s="158">
        <f>+IF($C62=NT!$Y$2,MOVCV!BE44,IF(MOVCV!$C62=NT!$X$3,MOVCV!BD44,IF(MOVCV!$C62=NT!$X$4,MOVCV!BC44,IF(MOVCV!$C62=NT!$X$5,MOVCV!BB44,IF(MOVCV!$C62=NT!$X$6,MOVCV!BA44,0)))))</f>
        <v>0</v>
      </c>
      <c r="BF62" s="158">
        <f>+IF($C62=NT!$Y$2,MOVCV!BF44,IF(MOVCV!$C62=NT!$X$3,MOVCV!BE44,IF(MOVCV!$C62=NT!$X$4,MOVCV!BD44,IF(MOVCV!$C62=NT!$X$5,MOVCV!BC44,IF(MOVCV!$C62=NT!$X$6,MOVCV!BB44,0)))))</f>
        <v>0</v>
      </c>
      <c r="BG62" s="158">
        <f>+IF($C62=NT!$Y$2,MOVCV!BG44,IF(MOVCV!$C62=NT!$X$3,MOVCV!BF44,IF(MOVCV!$C62=NT!$X$4,MOVCV!BE44,IF(MOVCV!$C62=NT!$X$5,MOVCV!BD44,IF(MOVCV!$C62=NT!$X$6,MOVCV!BC44,0)))))</f>
        <v>0</v>
      </c>
      <c r="BH62" s="158">
        <f>+IF($C62=NT!$Y$2,MOVCV!BH44,IF(MOVCV!$C62=NT!$X$3,MOVCV!BG44,IF(MOVCV!$C62=NT!$X$4,MOVCV!BF44,IF(MOVCV!$C62=NT!$X$5,MOVCV!BE44,IF(MOVCV!$C62=NT!$X$6,MOVCV!BD44,0)))))</f>
        <v>0</v>
      </c>
      <c r="BI62" s="158">
        <f>+IF($C62=NT!$Y$2,MOVCV!BI44,IF(MOVCV!$C62=NT!$X$3,MOVCV!BH44,IF(MOVCV!$C62=NT!$X$4,MOVCV!BG44,IF(MOVCV!$C62=NT!$X$5,MOVCV!BF44,IF(MOVCV!$C62=NT!$X$6,MOVCV!BE44,0)))))</f>
        <v>0</v>
      </c>
      <c r="BJ62" s="158">
        <f>+IF($C62=NT!$Y$2,MOVCV!BJ44,IF(MOVCV!$C62=NT!$X$3,MOVCV!BI44,IF(MOVCV!$C62=NT!$X$4,MOVCV!BH44,IF(MOVCV!$C62=NT!$X$5,MOVCV!BG44,IF(MOVCV!$C62=NT!$X$6,MOVCV!BF44,0)))))</f>
        <v>0</v>
      </c>
      <c r="BK62" s="158">
        <f>+IF($C62=NT!$Y$2,MOVCV!BK44,IF(MOVCV!$C62=NT!$X$3,MOVCV!BJ44,IF(MOVCV!$C62=NT!$X$4,MOVCV!BI44,IF(MOVCV!$C62=NT!$X$5,MOVCV!BH44,IF(MOVCV!$C62=NT!$X$6,MOVCV!BG44,0)))))</f>
        <v>0</v>
      </c>
      <c r="BL62" s="158">
        <f>+IF($C62=NT!$Y$2,MOVCV!BL44,IF(MOVCV!$C62=NT!$X$3,MOVCV!BK44,IF(MOVCV!$C62=NT!$X$4,MOVCV!BJ44,IF(MOVCV!$C62=NT!$X$5,MOVCV!BI44,IF(MOVCV!$C62=NT!$X$6,MOVCV!BH44,0)))))</f>
        <v>0</v>
      </c>
    </row>
    <row r="63" spans="2:64">
      <c r="B63" s="162" t="str">
        <f t="shared" si="51"/>
        <v>Anuncis locals</v>
      </c>
      <c r="C63" s="133" t="str">
        <f>+OP!K12</f>
        <v>30 dies</v>
      </c>
      <c r="D63" s="158">
        <f>+IF($C63=NT!$Y$2,MOVCV!D45,IF(MOVCV!$C63=NT!$X$3,0,IF(MOVCV!$C63=NT!$X$4,0,IF(MOVCV!$C63=NT!$X$5,0,IF(MOVCV!$C63=NT!$X$6,0,0)))))</f>
        <v>0</v>
      </c>
      <c r="E63" s="158">
        <f>+IF($C63=NT!$Y$2,MOVCV!E45,IF(MOVCV!$C63=NT!$X$3,MOVCV!D45,IF(MOVCV!$C63=NT!$X$4,0,IF(MOVCV!$C63=NT!$X$5,0,IF(MOVCV!$C63=NT!$X$6,0,0)))))</f>
        <v>0</v>
      </c>
      <c r="F63" s="158">
        <f>+IF($C63=NT!$Y$2,MOVCV!F45,IF(MOVCV!$C63=NT!$X$3,MOVCV!E45,IF(MOVCV!$C63=NT!$X$4,0,IF(MOVCV!$C63=NT!$X$5,0,IF(MOVCV!$C63=NT!$X$6,0,0)))))</f>
        <v>0</v>
      </c>
      <c r="G63" s="158">
        <f>+IF($C63=NT!$Y$2,MOVCV!G45,IF(MOVCV!$C63=NT!$X$3,MOVCV!F45,IF(MOVCV!$C63=NT!$X$4,MOVCV!E45,IF(MOVCV!$C63=NT!$X$5,0,IF(MOVCV!$C63=NT!$X$6,0,0)))))</f>
        <v>0</v>
      </c>
      <c r="H63" s="158">
        <f>+IF($C63=NT!$Y$2,MOVCV!H45,IF(MOVCV!$C63=NT!$X$3,MOVCV!G45,IF(MOVCV!$C63=NT!$X$4,MOVCV!F45,IF(MOVCV!$C63=NT!$X$5,MOVCV!E45,IF(MOVCV!$C63=NT!$X$6,0,0)))))</f>
        <v>0</v>
      </c>
      <c r="I63" s="158">
        <f>+IF($C63=NT!$Y$2,MOVCV!I45,IF(MOVCV!$C63=NT!$X$3,MOVCV!H45,IF(MOVCV!$C63=NT!$X$4,MOVCV!G45,IF(MOVCV!$C63=NT!$X$5,MOVCV!F45,IF(MOVCV!$C63=NT!$X$6,MOVCV!E45,0)))))</f>
        <v>0</v>
      </c>
      <c r="J63" s="158">
        <f>+IF($C63=NT!$Y$2,MOVCV!J45,IF(MOVCV!$C63=NT!$X$3,MOVCV!I45,IF(MOVCV!$C63=NT!$X$4,MOVCV!H45,IF(MOVCV!$C63=NT!$X$5,MOVCV!G45,IF(MOVCV!$C63=NT!$X$6,MOVCV!F45,0)))))</f>
        <v>0</v>
      </c>
      <c r="K63" s="158">
        <f>+IF($C63=NT!$Y$2,MOVCV!K45,IF(MOVCV!$C63=NT!$X$3,MOVCV!J45,IF(MOVCV!$C63=NT!$X$4,MOVCV!I45,IF(MOVCV!$C63=NT!$X$5,MOVCV!H45,IF(MOVCV!$C63=NT!$X$6,MOVCV!G45,0)))))</f>
        <v>0</v>
      </c>
      <c r="L63" s="158">
        <f>+IF($C63=NT!$Y$2,MOVCV!L45,IF(MOVCV!$C63=NT!$X$3,MOVCV!K45,IF(MOVCV!$C63=NT!$X$4,MOVCV!J45,IF(MOVCV!$C63=NT!$X$5,MOVCV!I45,IF(MOVCV!$C63=NT!$X$6,MOVCV!H45,0)))))</f>
        <v>0</v>
      </c>
      <c r="M63" s="158">
        <f>+IF($C63=NT!$Y$2,MOVCV!M45,IF(MOVCV!$C63=NT!$X$3,MOVCV!L45,IF(MOVCV!$C63=NT!$X$4,MOVCV!K45,IF(MOVCV!$C63=NT!$X$5,MOVCV!J45,IF(MOVCV!$C63=NT!$X$6,MOVCV!I45,0)))))</f>
        <v>0</v>
      </c>
      <c r="N63" s="158">
        <f>+IF($C63=NT!$Y$2,MOVCV!N45,IF(MOVCV!$C63=NT!$X$3,MOVCV!M45,IF(MOVCV!$C63=NT!$X$4,MOVCV!L45,IF(MOVCV!$C63=NT!$X$5,MOVCV!K45,IF(MOVCV!$C63=NT!$X$6,MOVCV!J45,0)))))</f>
        <v>0</v>
      </c>
      <c r="O63" s="158">
        <f>+IF($C63=NT!$Y$2,MOVCV!O45,IF(MOVCV!$C63=NT!$X$3,MOVCV!N45,IF(MOVCV!$C63=NT!$X$4,MOVCV!M45,IF(MOVCV!$C63=NT!$X$5,MOVCV!L45,IF(MOVCV!$C63=NT!$X$6,MOVCV!K45,0)))))</f>
        <v>0</v>
      </c>
      <c r="P63" s="158">
        <f>+IF($C63=NT!$Y$2,MOVCV!P45,IF(MOVCV!$C63=NT!$X$3,MOVCV!O45,IF(MOVCV!$C63=NT!$X$4,MOVCV!N45,IF(MOVCV!$C63=NT!$X$5,MOVCV!M45,IF(MOVCV!$C63=NT!$X$6,MOVCV!L45,0)))))</f>
        <v>0</v>
      </c>
      <c r="Q63" s="158">
        <f>+IF($C63=NT!$Y$2,MOVCV!Q45,IF(MOVCV!$C63=NT!$X$3,MOVCV!P45,IF(MOVCV!$C63=NT!$X$4,MOVCV!O45,IF(MOVCV!$C63=NT!$X$5,MOVCV!N45,IF(MOVCV!$C63=NT!$X$6,MOVCV!M45,0)))))</f>
        <v>0</v>
      </c>
      <c r="R63" s="158">
        <f>+IF($C63=NT!$Y$2,MOVCV!R45,IF(MOVCV!$C63=NT!$X$3,MOVCV!Q45,IF(MOVCV!$C63=NT!$X$4,MOVCV!P45,IF(MOVCV!$C63=NT!$X$5,MOVCV!O45,IF(MOVCV!$C63=NT!$X$6,MOVCV!N45,0)))))</f>
        <v>0</v>
      </c>
      <c r="S63" s="158">
        <f>+IF($C63=NT!$Y$2,MOVCV!S45,IF(MOVCV!$C63=NT!$X$3,MOVCV!R45,IF(MOVCV!$C63=NT!$X$4,MOVCV!Q45,IF(MOVCV!$C63=NT!$X$5,MOVCV!P45,IF(MOVCV!$C63=NT!$X$6,MOVCV!O45,0)))))</f>
        <v>0</v>
      </c>
      <c r="T63" s="158">
        <f>+IF($C63=NT!$Y$2,MOVCV!T45,IF(MOVCV!$C63=NT!$X$3,MOVCV!S45,IF(MOVCV!$C63=NT!$X$4,MOVCV!R45,IF(MOVCV!$C63=NT!$X$5,MOVCV!Q45,IF(MOVCV!$C63=NT!$X$6,MOVCV!P45,0)))))</f>
        <v>0</v>
      </c>
      <c r="U63" s="158">
        <f>+IF($C63=NT!$Y$2,MOVCV!U45,IF(MOVCV!$C63=NT!$X$3,MOVCV!T45,IF(MOVCV!$C63=NT!$X$4,MOVCV!S45,IF(MOVCV!$C63=NT!$X$5,MOVCV!R45,IF(MOVCV!$C63=NT!$X$6,MOVCV!Q45,0)))))</f>
        <v>0</v>
      </c>
      <c r="V63" s="158">
        <f>+IF($C63=NT!$Y$2,MOVCV!V45,IF(MOVCV!$C63=NT!$X$3,MOVCV!U45,IF(MOVCV!$C63=NT!$X$4,MOVCV!T45,IF(MOVCV!$C63=NT!$X$5,MOVCV!S45,IF(MOVCV!$C63=NT!$X$6,MOVCV!R45,0)))))</f>
        <v>0</v>
      </c>
      <c r="W63" s="158">
        <f>+IF($C63=NT!$Y$2,MOVCV!W45,IF(MOVCV!$C63=NT!$X$3,MOVCV!V45,IF(MOVCV!$C63=NT!$X$4,MOVCV!U45,IF(MOVCV!$C63=NT!$X$5,MOVCV!T45,IF(MOVCV!$C63=NT!$X$6,MOVCV!S45,0)))))</f>
        <v>0</v>
      </c>
      <c r="X63" s="158">
        <f>+IF($C63=NT!$Y$2,MOVCV!X45,IF(MOVCV!$C63=NT!$X$3,MOVCV!W45,IF(MOVCV!$C63=NT!$X$4,MOVCV!V45,IF(MOVCV!$C63=NT!$X$5,MOVCV!U45,IF(MOVCV!$C63=NT!$X$6,MOVCV!T45,0)))))</f>
        <v>0</v>
      </c>
      <c r="Y63" s="158">
        <f>+IF($C63=NT!$Y$2,MOVCV!Y45,IF(MOVCV!$C63=NT!$X$3,MOVCV!X45,IF(MOVCV!$C63=NT!$X$4,MOVCV!W45,IF(MOVCV!$C63=NT!$X$5,MOVCV!V45,IF(MOVCV!$C63=NT!$X$6,MOVCV!U45,0)))))</f>
        <v>0</v>
      </c>
      <c r="Z63" s="158">
        <f>+IF($C63=NT!$Y$2,MOVCV!Z45,IF(MOVCV!$C63=NT!$X$3,MOVCV!Y45,IF(MOVCV!$C63=NT!$X$4,MOVCV!X45,IF(MOVCV!$C63=NT!$X$5,MOVCV!W45,IF(MOVCV!$C63=NT!$X$6,MOVCV!V45,0)))))</f>
        <v>0</v>
      </c>
      <c r="AA63" s="158">
        <f>+IF($C63=NT!$Y$2,MOVCV!AA45,IF(MOVCV!$C63=NT!$X$3,MOVCV!Z45,IF(MOVCV!$C63=NT!$X$4,MOVCV!Y45,IF(MOVCV!$C63=NT!$X$5,MOVCV!X45,IF(MOVCV!$C63=NT!$X$6,MOVCV!W45,0)))))</f>
        <v>0</v>
      </c>
      <c r="AB63" s="158">
        <f>+IF($C63=NT!$Y$2,MOVCV!AB45,IF(MOVCV!$C63=NT!$X$3,MOVCV!AA45,IF(MOVCV!$C63=NT!$X$4,MOVCV!Z45,IF(MOVCV!$C63=NT!$X$5,MOVCV!Y45,IF(MOVCV!$C63=NT!$X$6,MOVCV!X45,0)))))</f>
        <v>0</v>
      </c>
      <c r="AC63" s="158">
        <f>+IF($C63=NT!$Y$2,MOVCV!AC45,IF(MOVCV!$C63=NT!$X$3,MOVCV!AB45,IF(MOVCV!$C63=NT!$X$4,MOVCV!AA45,IF(MOVCV!$C63=NT!$X$5,MOVCV!Z45,IF(MOVCV!$C63=NT!$X$6,MOVCV!Y45,0)))))</f>
        <v>0</v>
      </c>
      <c r="AD63" s="158">
        <f>+IF($C63=NT!$Y$2,MOVCV!AD45,IF(MOVCV!$C63=NT!$X$3,MOVCV!AC45,IF(MOVCV!$C63=NT!$X$4,MOVCV!AB45,IF(MOVCV!$C63=NT!$X$5,MOVCV!AA45,IF(MOVCV!$C63=NT!$X$6,MOVCV!Z45,0)))))</f>
        <v>0</v>
      </c>
      <c r="AE63" s="158">
        <f>+IF($C63=NT!$Y$2,MOVCV!AE45,IF(MOVCV!$C63=NT!$X$3,MOVCV!AD45,IF(MOVCV!$C63=NT!$X$4,MOVCV!AC45,IF(MOVCV!$C63=NT!$X$5,MOVCV!AB45,IF(MOVCV!$C63=NT!$X$6,MOVCV!AA45,0)))))</f>
        <v>0</v>
      </c>
      <c r="AF63" s="158">
        <f>+IF($C63=NT!$Y$2,MOVCV!AF45,IF(MOVCV!$C63=NT!$X$3,MOVCV!AE45,IF(MOVCV!$C63=NT!$X$4,MOVCV!AD45,IF(MOVCV!$C63=NT!$X$5,MOVCV!AC45,IF(MOVCV!$C63=NT!$X$6,MOVCV!AB45,0)))))</f>
        <v>0</v>
      </c>
      <c r="AG63" s="158">
        <f>+IF($C63=NT!$Y$2,MOVCV!AG45,IF(MOVCV!$C63=NT!$X$3,MOVCV!AF45,IF(MOVCV!$C63=NT!$X$4,MOVCV!AE45,IF(MOVCV!$C63=NT!$X$5,MOVCV!AD45,IF(MOVCV!$C63=NT!$X$6,MOVCV!AC45,0)))))</f>
        <v>0</v>
      </c>
      <c r="AH63" s="158">
        <f>+IF($C63=NT!$Y$2,MOVCV!AH45,IF(MOVCV!$C63=NT!$X$3,MOVCV!AG45,IF(MOVCV!$C63=NT!$X$4,MOVCV!AF45,IF(MOVCV!$C63=NT!$X$5,MOVCV!AE45,IF(MOVCV!$C63=NT!$X$6,MOVCV!AD45,0)))))</f>
        <v>0</v>
      </c>
      <c r="AI63" s="158">
        <f>+IF($C63=NT!$Y$2,MOVCV!AI45,IF(MOVCV!$C63=NT!$X$3,MOVCV!AH45,IF(MOVCV!$C63=NT!$X$4,MOVCV!AG45,IF(MOVCV!$C63=NT!$X$5,MOVCV!AF45,IF(MOVCV!$C63=NT!$X$6,MOVCV!AE45,0)))))</f>
        <v>0</v>
      </c>
      <c r="AJ63" s="158">
        <f>+IF($C63=NT!$Y$2,MOVCV!AJ45,IF(MOVCV!$C63=NT!$X$3,MOVCV!AI45,IF(MOVCV!$C63=NT!$X$4,MOVCV!AH45,IF(MOVCV!$C63=NT!$X$5,MOVCV!AG45,IF(MOVCV!$C63=NT!$X$6,MOVCV!AF45,0)))))</f>
        <v>0</v>
      </c>
      <c r="AK63" s="158">
        <f>+IF($C63=NT!$Y$2,MOVCV!AK45,IF(MOVCV!$C63=NT!$X$3,MOVCV!AJ45,IF(MOVCV!$C63=NT!$X$4,MOVCV!AI45,IF(MOVCV!$C63=NT!$X$5,MOVCV!AH45,IF(MOVCV!$C63=NT!$X$6,MOVCV!AG45,0)))))</f>
        <v>0</v>
      </c>
      <c r="AL63" s="158">
        <f>+IF($C63=NT!$Y$2,MOVCV!AL45,IF(MOVCV!$C63=NT!$X$3,MOVCV!AK45,IF(MOVCV!$C63=NT!$X$4,MOVCV!AJ45,IF(MOVCV!$C63=NT!$X$5,MOVCV!AI45,IF(MOVCV!$C63=NT!$X$6,MOVCV!AH45,0)))))</f>
        <v>0</v>
      </c>
      <c r="AM63" s="158">
        <f>+IF($C63=NT!$Y$2,MOVCV!AM45,IF(MOVCV!$C63=NT!$X$3,MOVCV!AL45,IF(MOVCV!$C63=NT!$X$4,MOVCV!AK45,IF(MOVCV!$C63=NT!$X$5,MOVCV!AJ45,IF(MOVCV!$C63=NT!$X$6,MOVCV!AI45,0)))))</f>
        <v>0</v>
      </c>
      <c r="AN63" s="158">
        <f>+IF($C63=NT!$Y$2,MOVCV!AN45,IF(MOVCV!$C63=NT!$X$3,MOVCV!AM45,IF(MOVCV!$C63=NT!$X$4,MOVCV!AL45,IF(MOVCV!$C63=NT!$X$5,MOVCV!AK45,IF(MOVCV!$C63=NT!$X$6,MOVCV!AJ45,0)))))</f>
        <v>0</v>
      </c>
      <c r="AO63" s="158">
        <f>+IF($C63=NT!$Y$2,MOVCV!AO45,IF(MOVCV!$C63=NT!$X$3,MOVCV!AN45,IF(MOVCV!$C63=NT!$X$4,MOVCV!AM45,IF(MOVCV!$C63=NT!$X$5,MOVCV!AL45,IF(MOVCV!$C63=NT!$X$6,MOVCV!AK45,0)))))</f>
        <v>0</v>
      </c>
      <c r="AP63" s="158">
        <f>+IF($C63=NT!$Y$2,MOVCV!AP45,IF(MOVCV!$C63=NT!$X$3,MOVCV!AO45,IF(MOVCV!$C63=NT!$X$4,MOVCV!AN45,IF(MOVCV!$C63=NT!$X$5,MOVCV!AM45,IF(MOVCV!$C63=NT!$X$6,MOVCV!AL45,0)))))</f>
        <v>0</v>
      </c>
      <c r="AQ63" s="158">
        <f>+IF($C63=NT!$Y$2,MOVCV!AQ45,IF(MOVCV!$C63=NT!$X$3,MOVCV!AP45,IF(MOVCV!$C63=NT!$X$4,MOVCV!AO45,IF(MOVCV!$C63=NT!$X$5,MOVCV!AN45,IF(MOVCV!$C63=NT!$X$6,MOVCV!AM45,0)))))</f>
        <v>0</v>
      </c>
      <c r="AR63" s="158">
        <f>+IF($C63=NT!$Y$2,MOVCV!AR45,IF(MOVCV!$C63=NT!$X$3,MOVCV!AQ45,IF(MOVCV!$C63=NT!$X$4,MOVCV!AP45,IF(MOVCV!$C63=NT!$X$5,MOVCV!AO45,IF(MOVCV!$C63=NT!$X$6,MOVCV!AN45,0)))))</f>
        <v>0</v>
      </c>
      <c r="AS63" s="158">
        <f>+IF($C63=NT!$Y$2,MOVCV!AS45,IF(MOVCV!$C63=NT!$X$3,MOVCV!AR45,IF(MOVCV!$C63=NT!$X$4,MOVCV!AQ45,IF(MOVCV!$C63=NT!$X$5,MOVCV!AP45,IF(MOVCV!$C63=NT!$X$6,MOVCV!AO45,0)))))</f>
        <v>0</v>
      </c>
      <c r="AT63" s="158">
        <f>+IF($C63=NT!$Y$2,MOVCV!AT45,IF(MOVCV!$C63=NT!$X$3,MOVCV!AS45,IF(MOVCV!$C63=NT!$X$4,MOVCV!AR45,IF(MOVCV!$C63=NT!$X$5,MOVCV!AQ45,IF(MOVCV!$C63=NT!$X$6,MOVCV!AP45,0)))))</f>
        <v>0</v>
      </c>
      <c r="AU63" s="158">
        <f>+IF($C63=NT!$Y$2,MOVCV!AU45,IF(MOVCV!$C63=NT!$X$3,MOVCV!AT45,IF(MOVCV!$C63=NT!$X$4,MOVCV!AS45,IF(MOVCV!$C63=NT!$X$5,MOVCV!AR45,IF(MOVCV!$C63=NT!$X$6,MOVCV!AQ45,0)))))</f>
        <v>0</v>
      </c>
      <c r="AV63" s="158">
        <f>+IF($C63=NT!$Y$2,MOVCV!AV45,IF(MOVCV!$C63=NT!$X$3,MOVCV!AU45,IF(MOVCV!$C63=NT!$X$4,MOVCV!AT45,IF(MOVCV!$C63=NT!$X$5,MOVCV!AS45,IF(MOVCV!$C63=NT!$X$6,MOVCV!AR45,0)))))</f>
        <v>0</v>
      </c>
      <c r="AW63" s="158">
        <f>+IF($C63=NT!$Y$2,MOVCV!AW45,IF(MOVCV!$C63=NT!$X$3,MOVCV!AV45,IF(MOVCV!$C63=NT!$X$4,MOVCV!AU45,IF(MOVCV!$C63=NT!$X$5,MOVCV!AT45,IF(MOVCV!$C63=NT!$X$6,MOVCV!AS45,0)))))</f>
        <v>0</v>
      </c>
      <c r="AX63" s="158">
        <f>+IF($C63=NT!$Y$2,MOVCV!AX45,IF(MOVCV!$C63=NT!$X$3,MOVCV!AW45,IF(MOVCV!$C63=NT!$X$4,MOVCV!AV45,IF(MOVCV!$C63=NT!$X$5,MOVCV!AU45,IF(MOVCV!$C63=NT!$X$6,MOVCV!AT45,0)))))</f>
        <v>0</v>
      </c>
      <c r="AY63" s="158">
        <f>+IF($C63=NT!$Y$2,MOVCV!AY45,IF(MOVCV!$C63=NT!$X$3,MOVCV!AX45,IF(MOVCV!$C63=NT!$X$4,MOVCV!AW45,IF(MOVCV!$C63=NT!$X$5,MOVCV!AV45,IF(MOVCV!$C63=NT!$X$6,MOVCV!AU45,0)))))</f>
        <v>0</v>
      </c>
      <c r="AZ63" s="158">
        <f>+IF($C63=NT!$Y$2,MOVCV!AZ45,IF(MOVCV!$C63=NT!$X$3,MOVCV!AY45,IF(MOVCV!$C63=NT!$X$4,MOVCV!AX45,IF(MOVCV!$C63=NT!$X$5,MOVCV!AW45,IF(MOVCV!$C63=NT!$X$6,MOVCV!AV45,0)))))</f>
        <v>0</v>
      </c>
      <c r="BA63" s="158">
        <f>+IF($C63=NT!$Y$2,MOVCV!BA45,IF(MOVCV!$C63=NT!$X$3,MOVCV!AZ45,IF(MOVCV!$C63=NT!$X$4,MOVCV!AY45,IF(MOVCV!$C63=NT!$X$5,MOVCV!AX45,IF(MOVCV!$C63=NT!$X$6,MOVCV!AW45,0)))))</f>
        <v>0</v>
      </c>
      <c r="BB63" s="158">
        <f>+IF($C63=NT!$Y$2,MOVCV!BB45,IF(MOVCV!$C63=NT!$X$3,MOVCV!BA45,IF(MOVCV!$C63=NT!$X$4,MOVCV!AZ45,IF(MOVCV!$C63=NT!$X$5,MOVCV!AY45,IF(MOVCV!$C63=NT!$X$6,MOVCV!AX45,0)))))</f>
        <v>0</v>
      </c>
      <c r="BC63" s="158">
        <f>+IF($C63=NT!$Y$2,MOVCV!BC45,IF(MOVCV!$C63=NT!$X$3,MOVCV!BB45,IF(MOVCV!$C63=NT!$X$4,MOVCV!BA45,IF(MOVCV!$C63=NT!$X$5,MOVCV!AZ45,IF(MOVCV!$C63=NT!$X$6,MOVCV!AY45,0)))))</f>
        <v>0</v>
      </c>
      <c r="BD63" s="158">
        <f>+IF($C63=NT!$Y$2,MOVCV!BD45,IF(MOVCV!$C63=NT!$X$3,MOVCV!BC45,IF(MOVCV!$C63=NT!$X$4,MOVCV!BB45,IF(MOVCV!$C63=NT!$X$5,MOVCV!BA45,IF(MOVCV!$C63=NT!$X$6,MOVCV!AZ45,0)))))</f>
        <v>0</v>
      </c>
      <c r="BE63" s="158">
        <f>+IF($C63=NT!$Y$2,MOVCV!BE45,IF(MOVCV!$C63=NT!$X$3,MOVCV!BD45,IF(MOVCV!$C63=NT!$X$4,MOVCV!BC45,IF(MOVCV!$C63=NT!$X$5,MOVCV!BB45,IF(MOVCV!$C63=NT!$X$6,MOVCV!BA45,0)))))</f>
        <v>0</v>
      </c>
      <c r="BF63" s="158">
        <f>+IF($C63=NT!$Y$2,MOVCV!BF45,IF(MOVCV!$C63=NT!$X$3,MOVCV!BE45,IF(MOVCV!$C63=NT!$X$4,MOVCV!BD45,IF(MOVCV!$C63=NT!$X$5,MOVCV!BC45,IF(MOVCV!$C63=NT!$X$6,MOVCV!BB45,0)))))</f>
        <v>0</v>
      </c>
      <c r="BG63" s="158">
        <f>+IF($C63=NT!$Y$2,MOVCV!BG45,IF(MOVCV!$C63=NT!$X$3,MOVCV!BF45,IF(MOVCV!$C63=NT!$X$4,MOVCV!BE45,IF(MOVCV!$C63=NT!$X$5,MOVCV!BD45,IF(MOVCV!$C63=NT!$X$6,MOVCV!BC45,0)))))</f>
        <v>0</v>
      </c>
      <c r="BH63" s="158">
        <f>+IF($C63=NT!$Y$2,MOVCV!BH45,IF(MOVCV!$C63=NT!$X$3,MOVCV!BG45,IF(MOVCV!$C63=NT!$X$4,MOVCV!BF45,IF(MOVCV!$C63=NT!$X$5,MOVCV!BE45,IF(MOVCV!$C63=NT!$X$6,MOVCV!BD45,0)))))</f>
        <v>0</v>
      </c>
      <c r="BI63" s="158">
        <f>+IF($C63=NT!$Y$2,MOVCV!BI45,IF(MOVCV!$C63=NT!$X$3,MOVCV!BH45,IF(MOVCV!$C63=NT!$X$4,MOVCV!BG45,IF(MOVCV!$C63=NT!$X$5,MOVCV!BF45,IF(MOVCV!$C63=NT!$X$6,MOVCV!BE45,0)))))</f>
        <v>0</v>
      </c>
      <c r="BJ63" s="158">
        <f>+IF($C63=NT!$Y$2,MOVCV!BJ45,IF(MOVCV!$C63=NT!$X$3,MOVCV!BI45,IF(MOVCV!$C63=NT!$X$4,MOVCV!BH45,IF(MOVCV!$C63=NT!$X$5,MOVCV!BG45,IF(MOVCV!$C63=NT!$X$6,MOVCV!BF45,0)))))</f>
        <v>0</v>
      </c>
      <c r="BK63" s="158">
        <f>+IF($C63=NT!$Y$2,MOVCV!BK45,IF(MOVCV!$C63=NT!$X$3,MOVCV!BJ45,IF(MOVCV!$C63=NT!$X$4,MOVCV!BI45,IF(MOVCV!$C63=NT!$X$5,MOVCV!BH45,IF(MOVCV!$C63=NT!$X$6,MOVCV!BG45,0)))))</f>
        <v>0</v>
      </c>
      <c r="BL63" s="158">
        <f>+IF($C63=NT!$Y$2,MOVCV!BL45,IF(MOVCV!$C63=NT!$X$3,MOVCV!BK45,IF(MOVCV!$C63=NT!$X$4,MOVCV!BJ45,IF(MOVCV!$C63=NT!$X$5,MOVCV!BI45,IF(MOVCV!$C63=NT!$X$6,MOVCV!BH45,0)))))</f>
        <v>0</v>
      </c>
    </row>
    <row r="64" spans="2:64">
      <c r="B64" s="162" t="str">
        <f t="shared" si="51"/>
        <v>Nom Producte/Servei 4</v>
      </c>
      <c r="C64" s="133" t="str">
        <f>+OP!K13</f>
        <v>30 dies</v>
      </c>
      <c r="D64" s="158">
        <f>+IF($C64=NT!$Y$2,MOVCV!D46,IF(MOVCV!$C64=NT!$X$3,0,IF(MOVCV!$C64=NT!$X$4,0,IF(MOVCV!$C64=NT!$X$5,0,IF(MOVCV!$C64=NT!$X$6,0,0)))))</f>
        <v>0</v>
      </c>
      <c r="E64" s="158">
        <f>+IF($C64=NT!$Y$2,MOVCV!E46,IF(MOVCV!$C64=NT!$X$3,MOVCV!D46,IF(MOVCV!$C64=NT!$X$4,0,IF(MOVCV!$C64=NT!$X$5,0,IF(MOVCV!$C64=NT!$X$6,0,0)))))</f>
        <v>0</v>
      </c>
      <c r="F64" s="158">
        <f>+IF($C64=NT!$Y$2,MOVCV!F46,IF(MOVCV!$C64=NT!$X$3,MOVCV!E46,IF(MOVCV!$C64=NT!$X$4,0,IF(MOVCV!$C64=NT!$X$5,0,IF(MOVCV!$C64=NT!$X$6,0,0)))))</f>
        <v>0</v>
      </c>
      <c r="G64" s="158">
        <f>+IF($C64=NT!$Y$2,MOVCV!G46,IF(MOVCV!$C64=NT!$X$3,MOVCV!F46,IF(MOVCV!$C64=NT!$X$4,MOVCV!E46,IF(MOVCV!$C64=NT!$X$5,0,IF(MOVCV!$C64=NT!$X$6,0,0)))))</f>
        <v>0</v>
      </c>
      <c r="H64" s="158">
        <f>+IF($C64=NT!$Y$2,MOVCV!H46,IF(MOVCV!$C64=NT!$X$3,MOVCV!G46,IF(MOVCV!$C64=NT!$X$4,MOVCV!F46,IF(MOVCV!$C64=NT!$X$5,MOVCV!E46,IF(MOVCV!$C64=NT!$X$6,0,0)))))</f>
        <v>0</v>
      </c>
      <c r="I64" s="158">
        <f>+IF($C64=NT!$Y$2,MOVCV!I46,IF(MOVCV!$C64=NT!$X$3,MOVCV!H46,IF(MOVCV!$C64=NT!$X$4,MOVCV!G46,IF(MOVCV!$C64=NT!$X$5,MOVCV!F46,IF(MOVCV!$C64=NT!$X$6,MOVCV!E46,0)))))</f>
        <v>0</v>
      </c>
      <c r="J64" s="158">
        <f>+IF($C64=NT!$Y$2,MOVCV!J46,IF(MOVCV!$C64=NT!$X$3,MOVCV!I46,IF(MOVCV!$C64=NT!$X$4,MOVCV!H46,IF(MOVCV!$C64=NT!$X$5,MOVCV!G46,IF(MOVCV!$C64=NT!$X$6,MOVCV!F46,0)))))</f>
        <v>0</v>
      </c>
      <c r="K64" s="158">
        <f>+IF($C64=NT!$Y$2,MOVCV!K46,IF(MOVCV!$C64=NT!$X$3,MOVCV!J46,IF(MOVCV!$C64=NT!$X$4,MOVCV!I46,IF(MOVCV!$C64=NT!$X$5,MOVCV!H46,IF(MOVCV!$C64=NT!$X$6,MOVCV!G46,0)))))</f>
        <v>0</v>
      </c>
      <c r="L64" s="158">
        <f>+IF($C64=NT!$Y$2,MOVCV!L46,IF(MOVCV!$C64=NT!$X$3,MOVCV!K46,IF(MOVCV!$C64=NT!$X$4,MOVCV!J46,IF(MOVCV!$C64=NT!$X$5,MOVCV!I46,IF(MOVCV!$C64=NT!$X$6,MOVCV!H46,0)))))</f>
        <v>0</v>
      </c>
      <c r="M64" s="158">
        <f>+IF($C64=NT!$Y$2,MOVCV!M46,IF(MOVCV!$C64=NT!$X$3,MOVCV!L46,IF(MOVCV!$C64=NT!$X$4,MOVCV!K46,IF(MOVCV!$C64=NT!$X$5,MOVCV!J46,IF(MOVCV!$C64=NT!$X$6,MOVCV!I46,0)))))</f>
        <v>0</v>
      </c>
      <c r="N64" s="158">
        <f>+IF($C64=NT!$Y$2,MOVCV!N46,IF(MOVCV!$C64=NT!$X$3,MOVCV!M46,IF(MOVCV!$C64=NT!$X$4,MOVCV!L46,IF(MOVCV!$C64=NT!$X$5,MOVCV!K46,IF(MOVCV!$C64=NT!$X$6,MOVCV!J46,0)))))</f>
        <v>0</v>
      </c>
      <c r="O64" s="158">
        <f>+IF($C64=NT!$Y$2,MOVCV!O46,IF(MOVCV!$C64=NT!$X$3,MOVCV!N46,IF(MOVCV!$C64=NT!$X$4,MOVCV!M46,IF(MOVCV!$C64=NT!$X$5,MOVCV!L46,IF(MOVCV!$C64=NT!$X$6,MOVCV!K46,0)))))</f>
        <v>0</v>
      </c>
      <c r="P64" s="158">
        <f>+IF($C64=NT!$Y$2,MOVCV!P46,IF(MOVCV!$C64=NT!$X$3,MOVCV!O46,IF(MOVCV!$C64=NT!$X$4,MOVCV!N46,IF(MOVCV!$C64=NT!$X$5,MOVCV!M46,IF(MOVCV!$C64=NT!$X$6,MOVCV!L46,0)))))</f>
        <v>0</v>
      </c>
      <c r="Q64" s="158">
        <f>+IF($C64=NT!$Y$2,MOVCV!Q46,IF(MOVCV!$C64=NT!$X$3,MOVCV!P46,IF(MOVCV!$C64=NT!$X$4,MOVCV!O46,IF(MOVCV!$C64=NT!$X$5,MOVCV!N46,IF(MOVCV!$C64=NT!$X$6,MOVCV!M46,0)))))</f>
        <v>0</v>
      </c>
      <c r="R64" s="158">
        <f>+IF($C64=NT!$Y$2,MOVCV!R46,IF(MOVCV!$C64=NT!$X$3,MOVCV!Q46,IF(MOVCV!$C64=NT!$X$4,MOVCV!P46,IF(MOVCV!$C64=NT!$X$5,MOVCV!O46,IF(MOVCV!$C64=NT!$X$6,MOVCV!N46,0)))))</f>
        <v>0</v>
      </c>
      <c r="S64" s="158">
        <f>+IF($C64=NT!$Y$2,MOVCV!S46,IF(MOVCV!$C64=NT!$X$3,MOVCV!R46,IF(MOVCV!$C64=NT!$X$4,MOVCV!Q46,IF(MOVCV!$C64=NT!$X$5,MOVCV!P46,IF(MOVCV!$C64=NT!$X$6,MOVCV!O46,0)))))</f>
        <v>0</v>
      </c>
      <c r="T64" s="158">
        <f>+IF($C64=NT!$Y$2,MOVCV!T46,IF(MOVCV!$C64=NT!$X$3,MOVCV!S46,IF(MOVCV!$C64=NT!$X$4,MOVCV!R46,IF(MOVCV!$C64=NT!$X$5,MOVCV!Q46,IF(MOVCV!$C64=NT!$X$6,MOVCV!P46,0)))))</f>
        <v>0</v>
      </c>
      <c r="U64" s="158">
        <f>+IF($C64=NT!$Y$2,MOVCV!U46,IF(MOVCV!$C64=NT!$X$3,MOVCV!T46,IF(MOVCV!$C64=NT!$X$4,MOVCV!S46,IF(MOVCV!$C64=NT!$X$5,MOVCV!R46,IF(MOVCV!$C64=NT!$X$6,MOVCV!Q46,0)))))</f>
        <v>0</v>
      </c>
      <c r="V64" s="158">
        <f>+IF($C64=NT!$Y$2,MOVCV!V46,IF(MOVCV!$C64=NT!$X$3,MOVCV!U46,IF(MOVCV!$C64=NT!$X$4,MOVCV!T46,IF(MOVCV!$C64=NT!$X$5,MOVCV!S46,IF(MOVCV!$C64=NT!$X$6,MOVCV!R46,0)))))</f>
        <v>0</v>
      </c>
      <c r="W64" s="158">
        <f>+IF($C64=NT!$Y$2,MOVCV!W46,IF(MOVCV!$C64=NT!$X$3,MOVCV!V46,IF(MOVCV!$C64=NT!$X$4,MOVCV!U46,IF(MOVCV!$C64=NT!$X$5,MOVCV!T46,IF(MOVCV!$C64=NT!$X$6,MOVCV!S46,0)))))</f>
        <v>0</v>
      </c>
      <c r="X64" s="158">
        <f>+IF($C64=NT!$Y$2,MOVCV!X46,IF(MOVCV!$C64=NT!$X$3,MOVCV!W46,IF(MOVCV!$C64=NT!$X$4,MOVCV!V46,IF(MOVCV!$C64=NT!$X$5,MOVCV!U46,IF(MOVCV!$C64=NT!$X$6,MOVCV!T46,0)))))</f>
        <v>0</v>
      </c>
      <c r="Y64" s="158">
        <f>+IF($C64=NT!$Y$2,MOVCV!Y46,IF(MOVCV!$C64=NT!$X$3,MOVCV!X46,IF(MOVCV!$C64=NT!$X$4,MOVCV!W46,IF(MOVCV!$C64=NT!$X$5,MOVCV!V46,IF(MOVCV!$C64=NT!$X$6,MOVCV!U46,0)))))</f>
        <v>0</v>
      </c>
      <c r="Z64" s="158">
        <f>+IF($C64=NT!$Y$2,MOVCV!Z46,IF(MOVCV!$C64=NT!$X$3,MOVCV!Y46,IF(MOVCV!$C64=NT!$X$4,MOVCV!X46,IF(MOVCV!$C64=NT!$X$5,MOVCV!W46,IF(MOVCV!$C64=NT!$X$6,MOVCV!V46,0)))))</f>
        <v>0</v>
      </c>
      <c r="AA64" s="158">
        <f>+IF($C64=NT!$Y$2,MOVCV!AA46,IF(MOVCV!$C64=NT!$X$3,MOVCV!Z46,IF(MOVCV!$C64=NT!$X$4,MOVCV!Y46,IF(MOVCV!$C64=NT!$X$5,MOVCV!X46,IF(MOVCV!$C64=NT!$X$6,MOVCV!W46,0)))))</f>
        <v>0</v>
      </c>
      <c r="AB64" s="158">
        <f>+IF($C64=NT!$Y$2,MOVCV!AB46,IF(MOVCV!$C64=NT!$X$3,MOVCV!AA46,IF(MOVCV!$C64=NT!$X$4,MOVCV!Z46,IF(MOVCV!$C64=NT!$X$5,MOVCV!Y46,IF(MOVCV!$C64=NT!$X$6,MOVCV!X46,0)))))</f>
        <v>0</v>
      </c>
      <c r="AC64" s="158">
        <f>+IF($C64=NT!$Y$2,MOVCV!AC46,IF(MOVCV!$C64=NT!$X$3,MOVCV!AB46,IF(MOVCV!$C64=NT!$X$4,MOVCV!AA46,IF(MOVCV!$C64=NT!$X$5,MOVCV!Z46,IF(MOVCV!$C64=NT!$X$6,MOVCV!Y46,0)))))</f>
        <v>0</v>
      </c>
      <c r="AD64" s="158">
        <f>+IF($C64=NT!$Y$2,MOVCV!AD46,IF(MOVCV!$C64=NT!$X$3,MOVCV!AC46,IF(MOVCV!$C64=NT!$X$4,MOVCV!AB46,IF(MOVCV!$C64=NT!$X$5,MOVCV!AA46,IF(MOVCV!$C64=NT!$X$6,MOVCV!Z46,0)))))</f>
        <v>0</v>
      </c>
      <c r="AE64" s="158">
        <f>+IF($C64=NT!$Y$2,MOVCV!AE46,IF(MOVCV!$C64=NT!$X$3,MOVCV!AD46,IF(MOVCV!$C64=NT!$X$4,MOVCV!AC46,IF(MOVCV!$C64=NT!$X$5,MOVCV!AB46,IF(MOVCV!$C64=NT!$X$6,MOVCV!AA46,0)))))</f>
        <v>0</v>
      </c>
      <c r="AF64" s="158">
        <f>+IF($C64=NT!$Y$2,MOVCV!AF46,IF(MOVCV!$C64=NT!$X$3,MOVCV!AE46,IF(MOVCV!$C64=NT!$X$4,MOVCV!AD46,IF(MOVCV!$C64=NT!$X$5,MOVCV!AC46,IF(MOVCV!$C64=NT!$X$6,MOVCV!AB46,0)))))</f>
        <v>0</v>
      </c>
      <c r="AG64" s="158">
        <f>+IF($C64=NT!$Y$2,MOVCV!AG46,IF(MOVCV!$C64=NT!$X$3,MOVCV!AF46,IF(MOVCV!$C64=NT!$X$4,MOVCV!AE46,IF(MOVCV!$C64=NT!$X$5,MOVCV!AD46,IF(MOVCV!$C64=NT!$X$6,MOVCV!AC46,0)))))</f>
        <v>0</v>
      </c>
      <c r="AH64" s="158">
        <f>+IF($C64=NT!$Y$2,MOVCV!AH46,IF(MOVCV!$C64=NT!$X$3,MOVCV!AG46,IF(MOVCV!$C64=NT!$X$4,MOVCV!AF46,IF(MOVCV!$C64=NT!$X$5,MOVCV!AE46,IF(MOVCV!$C64=NT!$X$6,MOVCV!AD46,0)))))</f>
        <v>0</v>
      </c>
      <c r="AI64" s="158">
        <f>+IF($C64=NT!$Y$2,MOVCV!AI46,IF(MOVCV!$C64=NT!$X$3,MOVCV!AH46,IF(MOVCV!$C64=NT!$X$4,MOVCV!AG46,IF(MOVCV!$C64=NT!$X$5,MOVCV!AF46,IF(MOVCV!$C64=NT!$X$6,MOVCV!AE46,0)))))</f>
        <v>0</v>
      </c>
      <c r="AJ64" s="158">
        <f>+IF($C64=NT!$Y$2,MOVCV!AJ46,IF(MOVCV!$C64=NT!$X$3,MOVCV!AI46,IF(MOVCV!$C64=NT!$X$4,MOVCV!AH46,IF(MOVCV!$C64=NT!$X$5,MOVCV!AG46,IF(MOVCV!$C64=NT!$X$6,MOVCV!AF46,0)))))</f>
        <v>0</v>
      </c>
      <c r="AK64" s="158">
        <f>+IF($C64=NT!$Y$2,MOVCV!AK46,IF(MOVCV!$C64=NT!$X$3,MOVCV!AJ46,IF(MOVCV!$C64=NT!$X$4,MOVCV!AI46,IF(MOVCV!$C64=NT!$X$5,MOVCV!AH46,IF(MOVCV!$C64=NT!$X$6,MOVCV!AG46,0)))))</f>
        <v>0</v>
      </c>
      <c r="AL64" s="158">
        <f>+IF($C64=NT!$Y$2,MOVCV!AL46,IF(MOVCV!$C64=NT!$X$3,MOVCV!AK46,IF(MOVCV!$C64=NT!$X$4,MOVCV!AJ46,IF(MOVCV!$C64=NT!$X$5,MOVCV!AI46,IF(MOVCV!$C64=NT!$X$6,MOVCV!AH46,0)))))</f>
        <v>0</v>
      </c>
      <c r="AM64" s="158">
        <f>+IF($C64=NT!$Y$2,MOVCV!AM46,IF(MOVCV!$C64=NT!$X$3,MOVCV!AL46,IF(MOVCV!$C64=NT!$X$4,MOVCV!AK46,IF(MOVCV!$C64=NT!$X$5,MOVCV!AJ46,IF(MOVCV!$C64=NT!$X$6,MOVCV!AI46,0)))))</f>
        <v>0</v>
      </c>
      <c r="AN64" s="158">
        <f>+IF($C64=NT!$Y$2,MOVCV!AN46,IF(MOVCV!$C64=NT!$X$3,MOVCV!AM46,IF(MOVCV!$C64=NT!$X$4,MOVCV!AL46,IF(MOVCV!$C64=NT!$X$5,MOVCV!AK46,IF(MOVCV!$C64=NT!$X$6,MOVCV!AJ46,0)))))</f>
        <v>0</v>
      </c>
      <c r="AO64" s="158">
        <f>+IF($C64=NT!$Y$2,MOVCV!AO46,IF(MOVCV!$C64=NT!$X$3,MOVCV!AN46,IF(MOVCV!$C64=NT!$X$4,MOVCV!AM46,IF(MOVCV!$C64=NT!$X$5,MOVCV!AL46,IF(MOVCV!$C64=NT!$X$6,MOVCV!AK46,0)))))</f>
        <v>0</v>
      </c>
      <c r="AP64" s="158">
        <f>+IF($C64=NT!$Y$2,MOVCV!AP46,IF(MOVCV!$C64=NT!$X$3,MOVCV!AO46,IF(MOVCV!$C64=NT!$X$4,MOVCV!AN46,IF(MOVCV!$C64=NT!$X$5,MOVCV!AM46,IF(MOVCV!$C64=NT!$X$6,MOVCV!AL46,0)))))</f>
        <v>0</v>
      </c>
      <c r="AQ64" s="158">
        <f>+IF($C64=NT!$Y$2,MOVCV!AQ46,IF(MOVCV!$C64=NT!$X$3,MOVCV!AP46,IF(MOVCV!$C64=NT!$X$4,MOVCV!AO46,IF(MOVCV!$C64=NT!$X$5,MOVCV!AN46,IF(MOVCV!$C64=NT!$X$6,MOVCV!AM46,0)))))</f>
        <v>0</v>
      </c>
      <c r="AR64" s="158">
        <f>+IF($C64=NT!$Y$2,MOVCV!AR46,IF(MOVCV!$C64=NT!$X$3,MOVCV!AQ46,IF(MOVCV!$C64=NT!$X$4,MOVCV!AP46,IF(MOVCV!$C64=NT!$X$5,MOVCV!AO46,IF(MOVCV!$C64=NT!$X$6,MOVCV!AN46,0)))))</f>
        <v>0</v>
      </c>
      <c r="AS64" s="158">
        <f>+IF($C64=NT!$Y$2,MOVCV!AS46,IF(MOVCV!$C64=NT!$X$3,MOVCV!AR46,IF(MOVCV!$C64=NT!$X$4,MOVCV!AQ46,IF(MOVCV!$C64=NT!$X$5,MOVCV!AP46,IF(MOVCV!$C64=NT!$X$6,MOVCV!AO46,0)))))</f>
        <v>0</v>
      </c>
      <c r="AT64" s="158">
        <f>+IF($C64=NT!$Y$2,MOVCV!AT46,IF(MOVCV!$C64=NT!$X$3,MOVCV!AS46,IF(MOVCV!$C64=NT!$X$4,MOVCV!AR46,IF(MOVCV!$C64=NT!$X$5,MOVCV!AQ46,IF(MOVCV!$C64=NT!$X$6,MOVCV!AP46,0)))))</f>
        <v>0</v>
      </c>
      <c r="AU64" s="158">
        <f>+IF($C64=NT!$Y$2,MOVCV!AU46,IF(MOVCV!$C64=NT!$X$3,MOVCV!AT46,IF(MOVCV!$C64=NT!$X$4,MOVCV!AS46,IF(MOVCV!$C64=NT!$X$5,MOVCV!AR46,IF(MOVCV!$C64=NT!$X$6,MOVCV!AQ46,0)))))</f>
        <v>0</v>
      </c>
      <c r="AV64" s="158">
        <f>+IF($C64=NT!$Y$2,MOVCV!AV46,IF(MOVCV!$C64=NT!$X$3,MOVCV!AU46,IF(MOVCV!$C64=NT!$X$4,MOVCV!AT46,IF(MOVCV!$C64=NT!$X$5,MOVCV!AS46,IF(MOVCV!$C64=NT!$X$6,MOVCV!AR46,0)))))</f>
        <v>0</v>
      </c>
      <c r="AW64" s="158">
        <f>+IF($C64=NT!$Y$2,MOVCV!AW46,IF(MOVCV!$C64=NT!$X$3,MOVCV!AV46,IF(MOVCV!$C64=NT!$X$4,MOVCV!AU46,IF(MOVCV!$C64=NT!$X$5,MOVCV!AT46,IF(MOVCV!$C64=NT!$X$6,MOVCV!AS46,0)))))</f>
        <v>0</v>
      </c>
      <c r="AX64" s="158">
        <f>+IF($C64=NT!$Y$2,MOVCV!AX46,IF(MOVCV!$C64=NT!$X$3,MOVCV!AW46,IF(MOVCV!$C64=NT!$X$4,MOVCV!AV46,IF(MOVCV!$C64=NT!$X$5,MOVCV!AU46,IF(MOVCV!$C64=NT!$X$6,MOVCV!AT46,0)))))</f>
        <v>0</v>
      </c>
      <c r="AY64" s="158">
        <f>+IF($C64=NT!$Y$2,MOVCV!AY46,IF(MOVCV!$C64=NT!$X$3,MOVCV!AX46,IF(MOVCV!$C64=NT!$X$4,MOVCV!AW46,IF(MOVCV!$C64=NT!$X$5,MOVCV!AV46,IF(MOVCV!$C64=NT!$X$6,MOVCV!AU46,0)))))</f>
        <v>0</v>
      </c>
      <c r="AZ64" s="158">
        <f>+IF($C64=NT!$Y$2,MOVCV!AZ46,IF(MOVCV!$C64=NT!$X$3,MOVCV!AY46,IF(MOVCV!$C64=NT!$X$4,MOVCV!AX46,IF(MOVCV!$C64=NT!$X$5,MOVCV!AW46,IF(MOVCV!$C64=NT!$X$6,MOVCV!AV46,0)))))</f>
        <v>0</v>
      </c>
      <c r="BA64" s="158">
        <f>+IF($C64=NT!$Y$2,MOVCV!BA46,IF(MOVCV!$C64=NT!$X$3,MOVCV!AZ46,IF(MOVCV!$C64=NT!$X$4,MOVCV!AY46,IF(MOVCV!$C64=NT!$X$5,MOVCV!AX46,IF(MOVCV!$C64=NT!$X$6,MOVCV!AW46,0)))))</f>
        <v>0</v>
      </c>
      <c r="BB64" s="158">
        <f>+IF($C64=NT!$Y$2,MOVCV!BB46,IF(MOVCV!$C64=NT!$X$3,MOVCV!BA46,IF(MOVCV!$C64=NT!$X$4,MOVCV!AZ46,IF(MOVCV!$C64=NT!$X$5,MOVCV!AY46,IF(MOVCV!$C64=NT!$X$6,MOVCV!AX46,0)))))</f>
        <v>0</v>
      </c>
      <c r="BC64" s="158">
        <f>+IF($C64=NT!$Y$2,MOVCV!BC46,IF(MOVCV!$C64=NT!$X$3,MOVCV!BB46,IF(MOVCV!$C64=NT!$X$4,MOVCV!BA46,IF(MOVCV!$C64=NT!$X$5,MOVCV!AZ46,IF(MOVCV!$C64=NT!$X$6,MOVCV!AY46,0)))))</f>
        <v>0</v>
      </c>
      <c r="BD64" s="158">
        <f>+IF($C64=NT!$Y$2,MOVCV!BD46,IF(MOVCV!$C64=NT!$X$3,MOVCV!BC46,IF(MOVCV!$C64=NT!$X$4,MOVCV!BB46,IF(MOVCV!$C64=NT!$X$5,MOVCV!BA46,IF(MOVCV!$C64=NT!$X$6,MOVCV!AZ46,0)))))</f>
        <v>0</v>
      </c>
      <c r="BE64" s="158">
        <f>+IF($C64=NT!$Y$2,MOVCV!BE46,IF(MOVCV!$C64=NT!$X$3,MOVCV!BD46,IF(MOVCV!$C64=NT!$X$4,MOVCV!BC46,IF(MOVCV!$C64=NT!$X$5,MOVCV!BB46,IF(MOVCV!$C64=NT!$X$6,MOVCV!BA46,0)))))</f>
        <v>0</v>
      </c>
      <c r="BF64" s="158">
        <f>+IF($C64=NT!$Y$2,MOVCV!BF46,IF(MOVCV!$C64=NT!$X$3,MOVCV!BE46,IF(MOVCV!$C64=NT!$X$4,MOVCV!BD46,IF(MOVCV!$C64=NT!$X$5,MOVCV!BC46,IF(MOVCV!$C64=NT!$X$6,MOVCV!BB46,0)))))</f>
        <v>0</v>
      </c>
      <c r="BG64" s="158">
        <f>+IF($C64=NT!$Y$2,MOVCV!BG46,IF(MOVCV!$C64=NT!$X$3,MOVCV!BF46,IF(MOVCV!$C64=NT!$X$4,MOVCV!BE46,IF(MOVCV!$C64=NT!$X$5,MOVCV!BD46,IF(MOVCV!$C64=NT!$X$6,MOVCV!BC46,0)))))</f>
        <v>0</v>
      </c>
      <c r="BH64" s="158">
        <f>+IF($C64=NT!$Y$2,MOVCV!BH46,IF(MOVCV!$C64=NT!$X$3,MOVCV!BG46,IF(MOVCV!$C64=NT!$X$4,MOVCV!BF46,IF(MOVCV!$C64=NT!$X$5,MOVCV!BE46,IF(MOVCV!$C64=NT!$X$6,MOVCV!BD46,0)))))</f>
        <v>0</v>
      </c>
      <c r="BI64" s="158">
        <f>+IF($C64=NT!$Y$2,MOVCV!BI46,IF(MOVCV!$C64=NT!$X$3,MOVCV!BH46,IF(MOVCV!$C64=NT!$X$4,MOVCV!BG46,IF(MOVCV!$C64=NT!$X$5,MOVCV!BF46,IF(MOVCV!$C64=NT!$X$6,MOVCV!BE46,0)))))</f>
        <v>0</v>
      </c>
      <c r="BJ64" s="158">
        <f>+IF($C64=NT!$Y$2,MOVCV!BJ46,IF(MOVCV!$C64=NT!$X$3,MOVCV!BI46,IF(MOVCV!$C64=NT!$X$4,MOVCV!BH46,IF(MOVCV!$C64=NT!$X$5,MOVCV!BG46,IF(MOVCV!$C64=NT!$X$6,MOVCV!BF46,0)))))</f>
        <v>0</v>
      </c>
      <c r="BK64" s="158">
        <f>+IF($C64=NT!$Y$2,MOVCV!BK46,IF(MOVCV!$C64=NT!$X$3,MOVCV!BJ46,IF(MOVCV!$C64=NT!$X$4,MOVCV!BI46,IF(MOVCV!$C64=NT!$X$5,MOVCV!BH46,IF(MOVCV!$C64=NT!$X$6,MOVCV!BG46,0)))))</f>
        <v>0</v>
      </c>
      <c r="BL64" s="158">
        <f>+IF($C64=NT!$Y$2,MOVCV!BL46,IF(MOVCV!$C64=NT!$X$3,MOVCV!BK46,IF(MOVCV!$C64=NT!$X$4,MOVCV!BJ46,IF(MOVCV!$C64=NT!$X$5,MOVCV!BI46,IF(MOVCV!$C64=NT!$X$6,MOVCV!BH46,0)))))</f>
        <v>0</v>
      </c>
    </row>
    <row r="65" spans="2:64">
      <c r="B65" s="162" t="str">
        <f t="shared" si="51"/>
        <v>Nom Producte/Servei 5</v>
      </c>
      <c r="C65" s="133">
        <f>+OP!K14</f>
        <v>0</v>
      </c>
      <c r="D65" s="158">
        <f>+IF($C65=NT!$Y$2,MOVCV!D47,IF(MOVCV!$C65=NT!$X$3,0,IF(MOVCV!$C65=NT!$X$4,0,IF(MOVCV!$C65=NT!$X$5,0,IF(MOVCV!$C65=NT!$X$6,0,0)))))</f>
        <v>0</v>
      </c>
      <c r="E65" s="158">
        <f>+IF($C65=NT!$Y$2,MOVCV!E47,IF(MOVCV!$C65=NT!$X$3,MOVCV!D47,IF(MOVCV!$C65=NT!$X$4,0,IF(MOVCV!$C65=NT!$X$5,0,IF(MOVCV!$C65=NT!$X$6,0,0)))))</f>
        <v>0</v>
      </c>
      <c r="F65" s="158">
        <f>+IF($C65=NT!$Y$2,MOVCV!F47,IF(MOVCV!$C65=NT!$X$3,MOVCV!E47,IF(MOVCV!$C65=NT!$X$4,0,IF(MOVCV!$C65=NT!$X$5,0,IF(MOVCV!$C65=NT!$X$6,0,0)))))</f>
        <v>0</v>
      </c>
      <c r="G65" s="158">
        <f>+IF($C65=NT!$Y$2,MOVCV!G47,IF(MOVCV!$C65=NT!$X$3,MOVCV!F47,IF(MOVCV!$C65=NT!$X$4,MOVCV!E47,IF(MOVCV!$C65=NT!$X$5,0,IF(MOVCV!$C65=NT!$X$6,0,0)))))</f>
        <v>0</v>
      </c>
      <c r="H65" s="158">
        <f>+IF($C65=NT!$Y$2,MOVCV!H47,IF(MOVCV!$C65=NT!$X$3,MOVCV!G47,IF(MOVCV!$C65=NT!$X$4,MOVCV!F47,IF(MOVCV!$C65=NT!$X$5,MOVCV!E47,IF(MOVCV!$C65=NT!$X$6,0,0)))))</f>
        <v>0</v>
      </c>
      <c r="I65" s="158">
        <f>+IF($C65=NT!$Y$2,MOVCV!I47,IF(MOVCV!$C65=NT!$X$3,MOVCV!H47,IF(MOVCV!$C65=NT!$X$4,MOVCV!G47,IF(MOVCV!$C65=NT!$X$5,MOVCV!F47,IF(MOVCV!$C65=NT!$X$6,MOVCV!E47,0)))))</f>
        <v>0</v>
      </c>
      <c r="J65" s="158">
        <f>+IF($C65=NT!$Y$2,MOVCV!J47,IF(MOVCV!$C65=NT!$X$3,MOVCV!I47,IF(MOVCV!$C65=NT!$X$4,MOVCV!H47,IF(MOVCV!$C65=NT!$X$5,MOVCV!G47,IF(MOVCV!$C65=NT!$X$6,MOVCV!F47,0)))))</f>
        <v>0</v>
      </c>
      <c r="K65" s="158">
        <f>+IF($C65=NT!$Y$2,MOVCV!K47,IF(MOVCV!$C65=NT!$X$3,MOVCV!J47,IF(MOVCV!$C65=NT!$X$4,MOVCV!I47,IF(MOVCV!$C65=NT!$X$5,MOVCV!H47,IF(MOVCV!$C65=NT!$X$6,MOVCV!G47,0)))))</f>
        <v>0</v>
      </c>
      <c r="L65" s="158">
        <f>+IF($C65=NT!$Y$2,MOVCV!L47,IF(MOVCV!$C65=NT!$X$3,MOVCV!K47,IF(MOVCV!$C65=NT!$X$4,MOVCV!J47,IF(MOVCV!$C65=NT!$X$5,MOVCV!I47,IF(MOVCV!$C65=NT!$X$6,MOVCV!H47,0)))))</f>
        <v>0</v>
      </c>
      <c r="M65" s="158">
        <f>+IF($C65=NT!$Y$2,MOVCV!M47,IF(MOVCV!$C65=NT!$X$3,MOVCV!L47,IF(MOVCV!$C65=NT!$X$4,MOVCV!K47,IF(MOVCV!$C65=NT!$X$5,MOVCV!J47,IF(MOVCV!$C65=NT!$X$6,MOVCV!I47,0)))))</f>
        <v>0</v>
      </c>
      <c r="N65" s="158">
        <f>+IF($C65=NT!$Y$2,MOVCV!N47,IF(MOVCV!$C65=NT!$X$3,MOVCV!M47,IF(MOVCV!$C65=NT!$X$4,MOVCV!L47,IF(MOVCV!$C65=NT!$X$5,MOVCV!K47,IF(MOVCV!$C65=NT!$X$6,MOVCV!J47,0)))))</f>
        <v>0</v>
      </c>
      <c r="O65" s="158">
        <f>+IF($C65=NT!$Y$2,MOVCV!O47,IF(MOVCV!$C65=NT!$X$3,MOVCV!N47,IF(MOVCV!$C65=NT!$X$4,MOVCV!M47,IF(MOVCV!$C65=NT!$X$5,MOVCV!L47,IF(MOVCV!$C65=NT!$X$6,MOVCV!K47,0)))))</f>
        <v>0</v>
      </c>
      <c r="P65" s="158">
        <f>+IF($C65=NT!$Y$2,MOVCV!P47,IF(MOVCV!$C65=NT!$X$3,MOVCV!O47,IF(MOVCV!$C65=NT!$X$4,MOVCV!N47,IF(MOVCV!$C65=NT!$X$5,MOVCV!M47,IF(MOVCV!$C65=NT!$X$6,MOVCV!L47,0)))))</f>
        <v>0</v>
      </c>
      <c r="Q65" s="158">
        <f>+IF($C65=NT!$Y$2,MOVCV!Q47,IF(MOVCV!$C65=NT!$X$3,MOVCV!P47,IF(MOVCV!$C65=NT!$X$4,MOVCV!O47,IF(MOVCV!$C65=NT!$X$5,MOVCV!N47,IF(MOVCV!$C65=NT!$X$6,MOVCV!M47,0)))))</f>
        <v>0</v>
      </c>
      <c r="R65" s="158">
        <f>+IF($C65=NT!$Y$2,MOVCV!R47,IF(MOVCV!$C65=NT!$X$3,MOVCV!Q47,IF(MOVCV!$C65=NT!$X$4,MOVCV!P47,IF(MOVCV!$C65=NT!$X$5,MOVCV!O47,IF(MOVCV!$C65=NT!$X$6,MOVCV!N47,0)))))</f>
        <v>0</v>
      </c>
      <c r="S65" s="158">
        <f>+IF($C65=NT!$Y$2,MOVCV!S47,IF(MOVCV!$C65=NT!$X$3,MOVCV!R47,IF(MOVCV!$C65=NT!$X$4,MOVCV!Q47,IF(MOVCV!$C65=NT!$X$5,MOVCV!P47,IF(MOVCV!$C65=NT!$X$6,MOVCV!O47,0)))))</f>
        <v>0</v>
      </c>
      <c r="T65" s="158">
        <f>+IF($C65=NT!$Y$2,MOVCV!T47,IF(MOVCV!$C65=NT!$X$3,MOVCV!S47,IF(MOVCV!$C65=NT!$X$4,MOVCV!R47,IF(MOVCV!$C65=NT!$X$5,MOVCV!Q47,IF(MOVCV!$C65=NT!$X$6,MOVCV!P47,0)))))</f>
        <v>0</v>
      </c>
      <c r="U65" s="158">
        <f>+IF($C65=NT!$Y$2,MOVCV!U47,IF(MOVCV!$C65=NT!$X$3,MOVCV!T47,IF(MOVCV!$C65=NT!$X$4,MOVCV!S47,IF(MOVCV!$C65=NT!$X$5,MOVCV!R47,IF(MOVCV!$C65=NT!$X$6,MOVCV!Q47,0)))))</f>
        <v>0</v>
      </c>
      <c r="V65" s="158">
        <f>+IF($C65=NT!$Y$2,MOVCV!V47,IF(MOVCV!$C65=NT!$X$3,MOVCV!U47,IF(MOVCV!$C65=NT!$X$4,MOVCV!T47,IF(MOVCV!$C65=NT!$X$5,MOVCV!S47,IF(MOVCV!$C65=NT!$X$6,MOVCV!R47,0)))))</f>
        <v>0</v>
      </c>
      <c r="W65" s="158">
        <f>+IF($C65=NT!$Y$2,MOVCV!W47,IF(MOVCV!$C65=NT!$X$3,MOVCV!V47,IF(MOVCV!$C65=NT!$X$4,MOVCV!U47,IF(MOVCV!$C65=NT!$X$5,MOVCV!T47,IF(MOVCV!$C65=NT!$X$6,MOVCV!S47,0)))))</f>
        <v>0</v>
      </c>
      <c r="X65" s="158">
        <f>+IF($C65=NT!$Y$2,MOVCV!X47,IF(MOVCV!$C65=NT!$X$3,MOVCV!W47,IF(MOVCV!$C65=NT!$X$4,MOVCV!V47,IF(MOVCV!$C65=NT!$X$5,MOVCV!U47,IF(MOVCV!$C65=NT!$X$6,MOVCV!T47,0)))))</f>
        <v>0</v>
      </c>
      <c r="Y65" s="158">
        <f>+IF($C65=NT!$Y$2,MOVCV!Y47,IF(MOVCV!$C65=NT!$X$3,MOVCV!X47,IF(MOVCV!$C65=NT!$X$4,MOVCV!W47,IF(MOVCV!$C65=NT!$X$5,MOVCV!V47,IF(MOVCV!$C65=NT!$X$6,MOVCV!U47,0)))))</f>
        <v>0</v>
      </c>
      <c r="Z65" s="158">
        <f>+IF($C65=NT!$Y$2,MOVCV!Z47,IF(MOVCV!$C65=NT!$X$3,MOVCV!Y47,IF(MOVCV!$C65=NT!$X$4,MOVCV!X47,IF(MOVCV!$C65=NT!$X$5,MOVCV!W47,IF(MOVCV!$C65=NT!$X$6,MOVCV!V47,0)))))</f>
        <v>0</v>
      </c>
      <c r="AA65" s="158">
        <f>+IF($C65=NT!$Y$2,MOVCV!AA47,IF(MOVCV!$C65=NT!$X$3,MOVCV!Z47,IF(MOVCV!$C65=NT!$X$4,MOVCV!Y47,IF(MOVCV!$C65=NT!$X$5,MOVCV!X47,IF(MOVCV!$C65=NT!$X$6,MOVCV!W47,0)))))</f>
        <v>0</v>
      </c>
      <c r="AB65" s="158">
        <f>+IF($C65=NT!$Y$2,MOVCV!AB47,IF(MOVCV!$C65=NT!$X$3,MOVCV!AA47,IF(MOVCV!$C65=NT!$X$4,MOVCV!Z47,IF(MOVCV!$C65=NT!$X$5,MOVCV!Y47,IF(MOVCV!$C65=NT!$X$6,MOVCV!X47,0)))))</f>
        <v>0</v>
      </c>
      <c r="AC65" s="158">
        <f>+IF($C65=NT!$Y$2,MOVCV!AC47,IF(MOVCV!$C65=NT!$X$3,MOVCV!AB47,IF(MOVCV!$C65=NT!$X$4,MOVCV!AA47,IF(MOVCV!$C65=NT!$X$5,MOVCV!Z47,IF(MOVCV!$C65=NT!$X$6,MOVCV!Y47,0)))))</f>
        <v>0</v>
      </c>
      <c r="AD65" s="158">
        <f>+IF($C65=NT!$Y$2,MOVCV!AD47,IF(MOVCV!$C65=NT!$X$3,MOVCV!AC47,IF(MOVCV!$C65=NT!$X$4,MOVCV!AB47,IF(MOVCV!$C65=NT!$X$5,MOVCV!AA47,IF(MOVCV!$C65=NT!$X$6,MOVCV!Z47,0)))))</f>
        <v>0</v>
      </c>
      <c r="AE65" s="158">
        <f>+IF($C65=NT!$Y$2,MOVCV!AE47,IF(MOVCV!$C65=NT!$X$3,MOVCV!AD47,IF(MOVCV!$C65=NT!$X$4,MOVCV!AC47,IF(MOVCV!$C65=NT!$X$5,MOVCV!AB47,IF(MOVCV!$C65=NT!$X$6,MOVCV!AA47,0)))))</f>
        <v>0</v>
      </c>
      <c r="AF65" s="158">
        <f>+IF($C65=NT!$Y$2,MOVCV!AF47,IF(MOVCV!$C65=NT!$X$3,MOVCV!AE47,IF(MOVCV!$C65=NT!$X$4,MOVCV!AD47,IF(MOVCV!$C65=NT!$X$5,MOVCV!AC47,IF(MOVCV!$C65=NT!$X$6,MOVCV!AB47,0)))))</f>
        <v>0</v>
      </c>
      <c r="AG65" s="158">
        <f>+IF($C65=NT!$Y$2,MOVCV!AG47,IF(MOVCV!$C65=NT!$X$3,MOVCV!AF47,IF(MOVCV!$C65=NT!$X$4,MOVCV!AE47,IF(MOVCV!$C65=NT!$X$5,MOVCV!AD47,IF(MOVCV!$C65=NT!$X$6,MOVCV!AC47,0)))))</f>
        <v>0</v>
      </c>
      <c r="AH65" s="158">
        <f>+IF($C65=NT!$Y$2,MOVCV!AH47,IF(MOVCV!$C65=NT!$X$3,MOVCV!AG47,IF(MOVCV!$C65=NT!$X$4,MOVCV!AF47,IF(MOVCV!$C65=NT!$X$5,MOVCV!AE47,IF(MOVCV!$C65=NT!$X$6,MOVCV!AD47,0)))))</f>
        <v>0</v>
      </c>
      <c r="AI65" s="158">
        <f>+IF($C65=NT!$Y$2,MOVCV!AI47,IF(MOVCV!$C65=NT!$X$3,MOVCV!AH47,IF(MOVCV!$C65=NT!$X$4,MOVCV!AG47,IF(MOVCV!$C65=NT!$X$5,MOVCV!AF47,IF(MOVCV!$C65=NT!$X$6,MOVCV!AE47,0)))))</f>
        <v>0</v>
      </c>
      <c r="AJ65" s="158">
        <f>+IF($C65=NT!$Y$2,MOVCV!AJ47,IF(MOVCV!$C65=NT!$X$3,MOVCV!AI47,IF(MOVCV!$C65=NT!$X$4,MOVCV!AH47,IF(MOVCV!$C65=NT!$X$5,MOVCV!AG47,IF(MOVCV!$C65=NT!$X$6,MOVCV!AF47,0)))))</f>
        <v>0</v>
      </c>
      <c r="AK65" s="158">
        <f>+IF($C65=NT!$Y$2,MOVCV!AK47,IF(MOVCV!$C65=NT!$X$3,MOVCV!AJ47,IF(MOVCV!$C65=NT!$X$4,MOVCV!AI47,IF(MOVCV!$C65=NT!$X$5,MOVCV!AH47,IF(MOVCV!$C65=NT!$X$6,MOVCV!AG47,0)))))</f>
        <v>0</v>
      </c>
      <c r="AL65" s="158">
        <f>+IF($C65=NT!$Y$2,MOVCV!AL47,IF(MOVCV!$C65=NT!$X$3,MOVCV!AK47,IF(MOVCV!$C65=NT!$X$4,MOVCV!AJ47,IF(MOVCV!$C65=NT!$X$5,MOVCV!AI47,IF(MOVCV!$C65=NT!$X$6,MOVCV!AH47,0)))))</f>
        <v>0</v>
      </c>
      <c r="AM65" s="158">
        <f>+IF($C65=NT!$Y$2,MOVCV!AM47,IF(MOVCV!$C65=NT!$X$3,MOVCV!AL47,IF(MOVCV!$C65=NT!$X$4,MOVCV!AK47,IF(MOVCV!$C65=NT!$X$5,MOVCV!AJ47,IF(MOVCV!$C65=NT!$X$6,MOVCV!AI47,0)))))</f>
        <v>0</v>
      </c>
      <c r="AN65" s="158">
        <f>+IF($C65=NT!$Y$2,MOVCV!AN47,IF(MOVCV!$C65=NT!$X$3,MOVCV!AM47,IF(MOVCV!$C65=NT!$X$4,MOVCV!AL47,IF(MOVCV!$C65=NT!$X$5,MOVCV!AK47,IF(MOVCV!$C65=NT!$X$6,MOVCV!AJ47,0)))))</f>
        <v>0</v>
      </c>
      <c r="AO65" s="158">
        <f>+IF($C65=NT!$Y$2,MOVCV!AO47,IF(MOVCV!$C65=NT!$X$3,MOVCV!AN47,IF(MOVCV!$C65=NT!$X$4,MOVCV!AM47,IF(MOVCV!$C65=NT!$X$5,MOVCV!AL47,IF(MOVCV!$C65=NT!$X$6,MOVCV!AK47,0)))))</f>
        <v>0</v>
      </c>
      <c r="AP65" s="158">
        <f>+IF($C65=NT!$Y$2,MOVCV!AP47,IF(MOVCV!$C65=NT!$X$3,MOVCV!AO47,IF(MOVCV!$C65=NT!$X$4,MOVCV!AN47,IF(MOVCV!$C65=NT!$X$5,MOVCV!AM47,IF(MOVCV!$C65=NT!$X$6,MOVCV!AL47,0)))))</f>
        <v>0</v>
      </c>
      <c r="AQ65" s="158">
        <f>+IF($C65=NT!$Y$2,MOVCV!AQ47,IF(MOVCV!$C65=NT!$X$3,MOVCV!AP47,IF(MOVCV!$C65=NT!$X$4,MOVCV!AO47,IF(MOVCV!$C65=NT!$X$5,MOVCV!AN47,IF(MOVCV!$C65=NT!$X$6,MOVCV!AM47,0)))))</f>
        <v>0</v>
      </c>
      <c r="AR65" s="158">
        <f>+IF($C65=NT!$Y$2,MOVCV!AR47,IF(MOVCV!$C65=NT!$X$3,MOVCV!AQ47,IF(MOVCV!$C65=NT!$X$4,MOVCV!AP47,IF(MOVCV!$C65=NT!$X$5,MOVCV!AO47,IF(MOVCV!$C65=NT!$X$6,MOVCV!AN47,0)))))</f>
        <v>0</v>
      </c>
      <c r="AS65" s="158">
        <f>+IF($C65=NT!$Y$2,MOVCV!AS47,IF(MOVCV!$C65=NT!$X$3,MOVCV!AR47,IF(MOVCV!$C65=NT!$X$4,MOVCV!AQ47,IF(MOVCV!$C65=NT!$X$5,MOVCV!AP47,IF(MOVCV!$C65=NT!$X$6,MOVCV!AO47,0)))))</f>
        <v>0</v>
      </c>
      <c r="AT65" s="158">
        <f>+IF($C65=NT!$Y$2,MOVCV!AT47,IF(MOVCV!$C65=NT!$X$3,MOVCV!AS47,IF(MOVCV!$C65=NT!$X$4,MOVCV!AR47,IF(MOVCV!$C65=NT!$X$5,MOVCV!AQ47,IF(MOVCV!$C65=NT!$X$6,MOVCV!AP47,0)))))</f>
        <v>0</v>
      </c>
      <c r="AU65" s="158">
        <f>+IF($C65=NT!$Y$2,MOVCV!AU47,IF(MOVCV!$C65=NT!$X$3,MOVCV!AT47,IF(MOVCV!$C65=NT!$X$4,MOVCV!AS47,IF(MOVCV!$C65=NT!$X$5,MOVCV!AR47,IF(MOVCV!$C65=NT!$X$6,MOVCV!AQ47,0)))))</f>
        <v>0</v>
      </c>
      <c r="AV65" s="158">
        <f>+IF($C65=NT!$Y$2,MOVCV!AV47,IF(MOVCV!$C65=NT!$X$3,MOVCV!AU47,IF(MOVCV!$C65=NT!$X$4,MOVCV!AT47,IF(MOVCV!$C65=NT!$X$5,MOVCV!AS47,IF(MOVCV!$C65=NT!$X$6,MOVCV!AR47,0)))))</f>
        <v>0</v>
      </c>
      <c r="AW65" s="158">
        <f>+IF($C65=NT!$Y$2,MOVCV!AW47,IF(MOVCV!$C65=NT!$X$3,MOVCV!AV47,IF(MOVCV!$C65=NT!$X$4,MOVCV!AU47,IF(MOVCV!$C65=NT!$X$5,MOVCV!AT47,IF(MOVCV!$C65=NT!$X$6,MOVCV!AS47,0)))))</f>
        <v>0</v>
      </c>
      <c r="AX65" s="158">
        <f>+IF($C65=NT!$Y$2,MOVCV!AX47,IF(MOVCV!$C65=NT!$X$3,MOVCV!AW47,IF(MOVCV!$C65=NT!$X$4,MOVCV!AV47,IF(MOVCV!$C65=NT!$X$5,MOVCV!AU47,IF(MOVCV!$C65=NT!$X$6,MOVCV!AT47,0)))))</f>
        <v>0</v>
      </c>
      <c r="AY65" s="158">
        <f>+IF($C65=NT!$Y$2,MOVCV!AY47,IF(MOVCV!$C65=NT!$X$3,MOVCV!AX47,IF(MOVCV!$C65=NT!$X$4,MOVCV!AW47,IF(MOVCV!$C65=NT!$X$5,MOVCV!AV47,IF(MOVCV!$C65=NT!$X$6,MOVCV!AU47,0)))))</f>
        <v>0</v>
      </c>
      <c r="AZ65" s="158">
        <f>+IF($C65=NT!$Y$2,MOVCV!AZ47,IF(MOVCV!$C65=NT!$X$3,MOVCV!AY47,IF(MOVCV!$C65=NT!$X$4,MOVCV!AX47,IF(MOVCV!$C65=NT!$X$5,MOVCV!AW47,IF(MOVCV!$C65=NT!$X$6,MOVCV!AV47,0)))))</f>
        <v>0</v>
      </c>
      <c r="BA65" s="158">
        <f>+IF($C65=NT!$Y$2,MOVCV!BA47,IF(MOVCV!$C65=NT!$X$3,MOVCV!AZ47,IF(MOVCV!$C65=NT!$X$4,MOVCV!AY47,IF(MOVCV!$C65=NT!$X$5,MOVCV!AX47,IF(MOVCV!$C65=NT!$X$6,MOVCV!AW47,0)))))</f>
        <v>0</v>
      </c>
      <c r="BB65" s="158">
        <f>+IF($C65=NT!$Y$2,MOVCV!BB47,IF(MOVCV!$C65=NT!$X$3,MOVCV!BA47,IF(MOVCV!$C65=NT!$X$4,MOVCV!AZ47,IF(MOVCV!$C65=NT!$X$5,MOVCV!AY47,IF(MOVCV!$C65=NT!$X$6,MOVCV!AX47,0)))))</f>
        <v>0</v>
      </c>
      <c r="BC65" s="158">
        <f>+IF($C65=NT!$Y$2,MOVCV!BC47,IF(MOVCV!$C65=NT!$X$3,MOVCV!BB47,IF(MOVCV!$C65=NT!$X$4,MOVCV!BA47,IF(MOVCV!$C65=NT!$X$5,MOVCV!AZ47,IF(MOVCV!$C65=NT!$X$6,MOVCV!AY47,0)))))</f>
        <v>0</v>
      </c>
      <c r="BD65" s="158">
        <f>+IF($C65=NT!$Y$2,MOVCV!BD47,IF(MOVCV!$C65=NT!$X$3,MOVCV!BC47,IF(MOVCV!$C65=NT!$X$4,MOVCV!BB47,IF(MOVCV!$C65=NT!$X$5,MOVCV!BA47,IF(MOVCV!$C65=NT!$X$6,MOVCV!AZ47,0)))))</f>
        <v>0</v>
      </c>
      <c r="BE65" s="158">
        <f>+IF($C65=NT!$Y$2,MOVCV!BE47,IF(MOVCV!$C65=NT!$X$3,MOVCV!BD47,IF(MOVCV!$C65=NT!$X$4,MOVCV!BC47,IF(MOVCV!$C65=NT!$X$5,MOVCV!BB47,IF(MOVCV!$C65=NT!$X$6,MOVCV!BA47,0)))))</f>
        <v>0</v>
      </c>
      <c r="BF65" s="158">
        <f>+IF($C65=NT!$Y$2,MOVCV!BF47,IF(MOVCV!$C65=NT!$X$3,MOVCV!BE47,IF(MOVCV!$C65=NT!$X$4,MOVCV!BD47,IF(MOVCV!$C65=NT!$X$5,MOVCV!BC47,IF(MOVCV!$C65=NT!$X$6,MOVCV!BB47,0)))))</f>
        <v>0</v>
      </c>
      <c r="BG65" s="158">
        <f>+IF($C65=NT!$Y$2,MOVCV!BG47,IF(MOVCV!$C65=NT!$X$3,MOVCV!BF47,IF(MOVCV!$C65=NT!$X$4,MOVCV!BE47,IF(MOVCV!$C65=NT!$X$5,MOVCV!BD47,IF(MOVCV!$C65=NT!$X$6,MOVCV!BC47,0)))))</f>
        <v>0</v>
      </c>
      <c r="BH65" s="158">
        <f>+IF($C65=NT!$Y$2,MOVCV!BH47,IF(MOVCV!$C65=NT!$X$3,MOVCV!BG47,IF(MOVCV!$C65=NT!$X$4,MOVCV!BF47,IF(MOVCV!$C65=NT!$X$5,MOVCV!BE47,IF(MOVCV!$C65=NT!$X$6,MOVCV!BD47,0)))))</f>
        <v>0</v>
      </c>
      <c r="BI65" s="158">
        <f>+IF($C65=NT!$Y$2,MOVCV!BI47,IF(MOVCV!$C65=NT!$X$3,MOVCV!BH47,IF(MOVCV!$C65=NT!$X$4,MOVCV!BG47,IF(MOVCV!$C65=NT!$X$5,MOVCV!BF47,IF(MOVCV!$C65=NT!$X$6,MOVCV!BE47,0)))))</f>
        <v>0</v>
      </c>
      <c r="BJ65" s="158">
        <f>+IF($C65=NT!$Y$2,MOVCV!BJ47,IF(MOVCV!$C65=NT!$X$3,MOVCV!BI47,IF(MOVCV!$C65=NT!$X$4,MOVCV!BH47,IF(MOVCV!$C65=NT!$X$5,MOVCV!BG47,IF(MOVCV!$C65=NT!$X$6,MOVCV!BF47,0)))))</f>
        <v>0</v>
      </c>
      <c r="BK65" s="158">
        <f>+IF($C65=NT!$Y$2,MOVCV!BK47,IF(MOVCV!$C65=NT!$X$3,MOVCV!BJ47,IF(MOVCV!$C65=NT!$X$4,MOVCV!BI47,IF(MOVCV!$C65=NT!$X$5,MOVCV!BH47,IF(MOVCV!$C65=NT!$X$6,MOVCV!BG47,0)))))</f>
        <v>0</v>
      </c>
      <c r="BL65" s="158">
        <f>+IF($C65=NT!$Y$2,MOVCV!BL47,IF(MOVCV!$C65=NT!$X$3,MOVCV!BK47,IF(MOVCV!$C65=NT!$X$4,MOVCV!BJ47,IF(MOVCV!$C65=NT!$X$5,MOVCV!BI47,IF(MOVCV!$C65=NT!$X$6,MOVCV!BH47,0)))))</f>
        <v>0</v>
      </c>
    </row>
    <row r="66" spans="2:64">
      <c r="B66" s="162" t="str">
        <f t="shared" si="51"/>
        <v>Nom Producte/Servei 6</v>
      </c>
      <c r="C66" s="133">
        <f>+OP!K15</f>
        <v>0</v>
      </c>
      <c r="D66" s="158">
        <f>+IF($C66=NT!$Y$2,MOVCV!D48,IF(MOVCV!$C66=NT!$X$3,0,IF(MOVCV!$C66=NT!$X$4,0,IF(MOVCV!$C66=NT!$X$5,0,IF(MOVCV!$C66=NT!$X$6,0,0)))))</f>
        <v>0</v>
      </c>
      <c r="E66" s="158">
        <f>+IF($C66=NT!$Y$2,MOVCV!E48,IF(MOVCV!$C66=NT!$X$3,MOVCV!D48,IF(MOVCV!$C66=NT!$X$4,0,IF(MOVCV!$C66=NT!$X$5,0,IF(MOVCV!$C66=NT!$X$6,0,0)))))</f>
        <v>0</v>
      </c>
      <c r="F66" s="158">
        <f>+IF($C66=NT!$Y$2,MOVCV!F48,IF(MOVCV!$C66=NT!$X$3,MOVCV!E48,IF(MOVCV!$C66=NT!$X$4,0,IF(MOVCV!$C66=NT!$X$5,0,IF(MOVCV!$C66=NT!$X$6,0,0)))))</f>
        <v>0</v>
      </c>
      <c r="G66" s="158">
        <f>+IF($C66=NT!$Y$2,MOVCV!G48,IF(MOVCV!$C66=NT!$X$3,MOVCV!F48,IF(MOVCV!$C66=NT!$X$4,MOVCV!E48,IF(MOVCV!$C66=NT!$X$5,0,IF(MOVCV!$C66=NT!$X$6,0,0)))))</f>
        <v>0</v>
      </c>
      <c r="H66" s="158">
        <f>+IF($C66=NT!$Y$2,MOVCV!H48,IF(MOVCV!$C66=NT!$X$3,MOVCV!G48,IF(MOVCV!$C66=NT!$X$4,MOVCV!F48,IF(MOVCV!$C66=NT!$X$5,MOVCV!E48,IF(MOVCV!$C66=NT!$X$6,0,0)))))</f>
        <v>0</v>
      </c>
      <c r="I66" s="158">
        <f>+IF($C66=NT!$Y$2,MOVCV!I48,IF(MOVCV!$C66=NT!$X$3,MOVCV!H48,IF(MOVCV!$C66=NT!$X$4,MOVCV!G48,IF(MOVCV!$C66=NT!$X$5,MOVCV!F48,IF(MOVCV!$C66=NT!$X$6,MOVCV!E48,0)))))</f>
        <v>0</v>
      </c>
      <c r="J66" s="158">
        <f>+IF($C66=NT!$Y$2,MOVCV!J48,IF(MOVCV!$C66=NT!$X$3,MOVCV!I48,IF(MOVCV!$C66=NT!$X$4,MOVCV!H48,IF(MOVCV!$C66=NT!$X$5,MOVCV!G48,IF(MOVCV!$C66=NT!$X$6,MOVCV!F48,0)))))</f>
        <v>0</v>
      </c>
      <c r="K66" s="158">
        <f>+IF($C66=NT!$Y$2,MOVCV!K48,IF(MOVCV!$C66=NT!$X$3,MOVCV!J48,IF(MOVCV!$C66=NT!$X$4,MOVCV!I48,IF(MOVCV!$C66=NT!$X$5,MOVCV!H48,IF(MOVCV!$C66=NT!$X$6,MOVCV!G48,0)))))</f>
        <v>0</v>
      </c>
      <c r="L66" s="158">
        <f>+IF($C66=NT!$Y$2,MOVCV!L48,IF(MOVCV!$C66=NT!$X$3,MOVCV!K48,IF(MOVCV!$C66=NT!$X$4,MOVCV!J48,IF(MOVCV!$C66=NT!$X$5,MOVCV!I48,IF(MOVCV!$C66=NT!$X$6,MOVCV!H48,0)))))</f>
        <v>0</v>
      </c>
      <c r="M66" s="158">
        <f>+IF($C66=NT!$Y$2,MOVCV!M48,IF(MOVCV!$C66=NT!$X$3,MOVCV!L48,IF(MOVCV!$C66=NT!$X$4,MOVCV!K48,IF(MOVCV!$C66=NT!$X$5,MOVCV!J48,IF(MOVCV!$C66=NT!$X$6,MOVCV!I48,0)))))</f>
        <v>0</v>
      </c>
      <c r="N66" s="158">
        <f>+IF($C66=NT!$Y$2,MOVCV!N48,IF(MOVCV!$C66=NT!$X$3,MOVCV!M48,IF(MOVCV!$C66=NT!$X$4,MOVCV!L48,IF(MOVCV!$C66=NT!$X$5,MOVCV!K48,IF(MOVCV!$C66=NT!$X$6,MOVCV!J48,0)))))</f>
        <v>0</v>
      </c>
      <c r="O66" s="158">
        <f>+IF($C66=NT!$Y$2,MOVCV!O48,IF(MOVCV!$C66=NT!$X$3,MOVCV!N48,IF(MOVCV!$C66=NT!$X$4,MOVCV!M48,IF(MOVCV!$C66=NT!$X$5,MOVCV!L48,IF(MOVCV!$C66=NT!$X$6,MOVCV!K48,0)))))</f>
        <v>0</v>
      </c>
      <c r="P66" s="158">
        <f>+IF($C66=NT!$Y$2,MOVCV!P48,IF(MOVCV!$C66=NT!$X$3,MOVCV!O48,IF(MOVCV!$C66=NT!$X$4,MOVCV!N48,IF(MOVCV!$C66=NT!$X$5,MOVCV!M48,IF(MOVCV!$C66=NT!$X$6,MOVCV!L48,0)))))</f>
        <v>0</v>
      </c>
      <c r="Q66" s="158">
        <f>+IF($C66=NT!$Y$2,MOVCV!Q48,IF(MOVCV!$C66=NT!$X$3,MOVCV!P48,IF(MOVCV!$C66=NT!$X$4,MOVCV!O48,IF(MOVCV!$C66=NT!$X$5,MOVCV!N48,IF(MOVCV!$C66=NT!$X$6,MOVCV!M48,0)))))</f>
        <v>0</v>
      </c>
      <c r="R66" s="158">
        <f>+IF($C66=NT!$Y$2,MOVCV!R48,IF(MOVCV!$C66=NT!$X$3,MOVCV!Q48,IF(MOVCV!$C66=NT!$X$4,MOVCV!P48,IF(MOVCV!$C66=NT!$X$5,MOVCV!O48,IF(MOVCV!$C66=NT!$X$6,MOVCV!N48,0)))))</f>
        <v>0</v>
      </c>
      <c r="S66" s="158">
        <f>+IF($C66=NT!$Y$2,MOVCV!S48,IF(MOVCV!$C66=NT!$X$3,MOVCV!R48,IF(MOVCV!$C66=NT!$X$4,MOVCV!Q48,IF(MOVCV!$C66=NT!$X$5,MOVCV!P48,IF(MOVCV!$C66=NT!$X$6,MOVCV!O48,0)))))</f>
        <v>0</v>
      </c>
      <c r="T66" s="158">
        <f>+IF($C66=NT!$Y$2,MOVCV!T48,IF(MOVCV!$C66=NT!$X$3,MOVCV!S48,IF(MOVCV!$C66=NT!$X$4,MOVCV!R48,IF(MOVCV!$C66=NT!$X$5,MOVCV!Q48,IF(MOVCV!$C66=NT!$X$6,MOVCV!P48,0)))))</f>
        <v>0</v>
      </c>
      <c r="U66" s="158">
        <f>+IF($C66=NT!$Y$2,MOVCV!U48,IF(MOVCV!$C66=NT!$X$3,MOVCV!T48,IF(MOVCV!$C66=NT!$X$4,MOVCV!S48,IF(MOVCV!$C66=NT!$X$5,MOVCV!R48,IF(MOVCV!$C66=NT!$X$6,MOVCV!Q48,0)))))</f>
        <v>0</v>
      </c>
      <c r="V66" s="158">
        <f>+IF($C66=NT!$Y$2,MOVCV!V48,IF(MOVCV!$C66=NT!$X$3,MOVCV!U48,IF(MOVCV!$C66=NT!$X$4,MOVCV!T48,IF(MOVCV!$C66=NT!$X$5,MOVCV!S48,IF(MOVCV!$C66=NT!$X$6,MOVCV!R48,0)))))</f>
        <v>0</v>
      </c>
      <c r="W66" s="158">
        <f>+IF($C66=NT!$Y$2,MOVCV!W48,IF(MOVCV!$C66=NT!$X$3,MOVCV!V48,IF(MOVCV!$C66=NT!$X$4,MOVCV!U48,IF(MOVCV!$C66=NT!$X$5,MOVCV!T48,IF(MOVCV!$C66=NT!$X$6,MOVCV!S48,0)))))</f>
        <v>0</v>
      </c>
      <c r="X66" s="158">
        <f>+IF($C66=NT!$Y$2,MOVCV!X48,IF(MOVCV!$C66=NT!$X$3,MOVCV!W48,IF(MOVCV!$C66=NT!$X$4,MOVCV!V48,IF(MOVCV!$C66=NT!$X$5,MOVCV!U48,IF(MOVCV!$C66=NT!$X$6,MOVCV!T48,0)))))</f>
        <v>0</v>
      </c>
      <c r="Y66" s="158">
        <f>+IF($C66=NT!$Y$2,MOVCV!Y48,IF(MOVCV!$C66=NT!$X$3,MOVCV!X48,IF(MOVCV!$C66=NT!$X$4,MOVCV!W48,IF(MOVCV!$C66=NT!$X$5,MOVCV!V48,IF(MOVCV!$C66=NT!$X$6,MOVCV!U48,0)))))</f>
        <v>0</v>
      </c>
      <c r="Z66" s="158">
        <f>+IF($C66=NT!$Y$2,MOVCV!Z48,IF(MOVCV!$C66=NT!$X$3,MOVCV!Y48,IF(MOVCV!$C66=NT!$X$4,MOVCV!X48,IF(MOVCV!$C66=NT!$X$5,MOVCV!W48,IF(MOVCV!$C66=NT!$X$6,MOVCV!V48,0)))))</f>
        <v>0</v>
      </c>
      <c r="AA66" s="158">
        <f>+IF($C66=NT!$Y$2,MOVCV!AA48,IF(MOVCV!$C66=NT!$X$3,MOVCV!Z48,IF(MOVCV!$C66=NT!$X$4,MOVCV!Y48,IF(MOVCV!$C66=NT!$X$5,MOVCV!X48,IF(MOVCV!$C66=NT!$X$6,MOVCV!W48,0)))))</f>
        <v>0</v>
      </c>
      <c r="AB66" s="158">
        <f>+IF($C66=NT!$Y$2,MOVCV!AB48,IF(MOVCV!$C66=NT!$X$3,MOVCV!AA48,IF(MOVCV!$C66=NT!$X$4,MOVCV!Z48,IF(MOVCV!$C66=NT!$X$5,MOVCV!Y48,IF(MOVCV!$C66=NT!$X$6,MOVCV!X48,0)))))</f>
        <v>0</v>
      </c>
      <c r="AC66" s="158">
        <f>+IF($C66=NT!$Y$2,MOVCV!AC48,IF(MOVCV!$C66=NT!$X$3,MOVCV!AB48,IF(MOVCV!$C66=NT!$X$4,MOVCV!AA48,IF(MOVCV!$C66=NT!$X$5,MOVCV!Z48,IF(MOVCV!$C66=NT!$X$6,MOVCV!Y48,0)))))</f>
        <v>0</v>
      </c>
      <c r="AD66" s="158">
        <f>+IF($C66=NT!$Y$2,MOVCV!AD48,IF(MOVCV!$C66=NT!$X$3,MOVCV!AC48,IF(MOVCV!$C66=NT!$X$4,MOVCV!AB48,IF(MOVCV!$C66=NT!$X$5,MOVCV!AA48,IF(MOVCV!$C66=NT!$X$6,MOVCV!Z48,0)))))</f>
        <v>0</v>
      </c>
      <c r="AE66" s="158">
        <f>+IF($C66=NT!$Y$2,MOVCV!AE48,IF(MOVCV!$C66=NT!$X$3,MOVCV!AD48,IF(MOVCV!$C66=NT!$X$4,MOVCV!AC48,IF(MOVCV!$C66=NT!$X$5,MOVCV!AB48,IF(MOVCV!$C66=NT!$X$6,MOVCV!AA48,0)))))</f>
        <v>0</v>
      </c>
      <c r="AF66" s="158">
        <f>+IF($C66=NT!$Y$2,MOVCV!AF48,IF(MOVCV!$C66=NT!$X$3,MOVCV!AE48,IF(MOVCV!$C66=NT!$X$4,MOVCV!AD48,IF(MOVCV!$C66=NT!$X$5,MOVCV!AC48,IF(MOVCV!$C66=NT!$X$6,MOVCV!AB48,0)))))</f>
        <v>0</v>
      </c>
      <c r="AG66" s="158">
        <f>+IF($C66=NT!$Y$2,MOVCV!AG48,IF(MOVCV!$C66=NT!$X$3,MOVCV!AF48,IF(MOVCV!$C66=NT!$X$4,MOVCV!AE48,IF(MOVCV!$C66=NT!$X$5,MOVCV!AD48,IF(MOVCV!$C66=NT!$X$6,MOVCV!AC48,0)))))</f>
        <v>0</v>
      </c>
      <c r="AH66" s="158">
        <f>+IF($C66=NT!$Y$2,MOVCV!AH48,IF(MOVCV!$C66=NT!$X$3,MOVCV!AG48,IF(MOVCV!$C66=NT!$X$4,MOVCV!AF48,IF(MOVCV!$C66=NT!$X$5,MOVCV!AE48,IF(MOVCV!$C66=NT!$X$6,MOVCV!AD48,0)))))</f>
        <v>0</v>
      </c>
      <c r="AI66" s="158">
        <f>+IF($C66=NT!$Y$2,MOVCV!AI48,IF(MOVCV!$C66=NT!$X$3,MOVCV!AH48,IF(MOVCV!$C66=NT!$X$4,MOVCV!AG48,IF(MOVCV!$C66=NT!$X$5,MOVCV!AF48,IF(MOVCV!$C66=NT!$X$6,MOVCV!AE48,0)))))</f>
        <v>0</v>
      </c>
      <c r="AJ66" s="158">
        <f>+IF($C66=NT!$Y$2,MOVCV!AJ48,IF(MOVCV!$C66=NT!$X$3,MOVCV!AI48,IF(MOVCV!$C66=NT!$X$4,MOVCV!AH48,IF(MOVCV!$C66=NT!$X$5,MOVCV!AG48,IF(MOVCV!$C66=NT!$X$6,MOVCV!AF48,0)))))</f>
        <v>0</v>
      </c>
      <c r="AK66" s="158">
        <f>+IF($C66=NT!$Y$2,MOVCV!AK48,IF(MOVCV!$C66=NT!$X$3,MOVCV!AJ48,IF(MOVCV!$C66=NT!$X$4,MOVCV!AI48,IF(MOVCV!$C66=NT!$X$5,MOVCV!AH48,IF(MOVCV!$C66=NT!$X$6,MOVCV!AG48,0)))))</f>
        <v>0</v>
      </c>
      <c r="AL66" s="158">
        <f>+IF($C66=NT!$Y$2,MOVCV!AL48,IF(MOVCV!$C66=NT!$X$3,MOVCV!AK48,IF(MOVCV!$C66=NT!$X$4,MOVCV!AJ48,IF(MOVCV!$C66=NT!$X$5,MOVCV!AI48,IF(MOVCV!$C66=NT!$X$6,MOVCV!AH48,0)))))</f>
        <v>0</v>
      </c>
      <c r="AM66" s="158">
        <f>+IF($C66=NT!$Y$2,MOVCV!AM48,IF(MOVCV!$C66=NT!$X$3,MOVCV!AL48,IF(MOVCV!$C66=NT!$X$4,MOVCV!AK48,IF(MOVCV!$C66=NT!$X$5,MOVCV!AJ48,IF(MOVCV!$C66=NT!$X$6,MOVCV!AI48,0)))))</f>
        <v>0</v>
      </c>
      <c r="AN66" s="158">
        <f>+IF($C66=NT!$Y$2,MOVCV!AN48,IF(MOVCV!$C66=NT!$X$3,MOVCV!AM48,IF(MOVCV!$C66=NT!$X$4,MOVCV!AL48,IF(MOVCV!$C66=NT!$X$5,MOVCV!AK48,IF(MOVCV!$C66=NT!$X$6,MOVCV!AJ48,0)))))</f>
        <v>0</v>
      </c>
      <c r="AO66" s="158">
        <f>+IF($C66=NT!$Y$2,MOVCV!AO48,IF(MOVCV!$C66=NT!$X$3,MOVCV!AN48,IF(MOVCV!$C66=NT!$X$4,MOVCV!AM48,IF(MOVCV!$C66=NT!$X$5,MOVCV!AL48,IF(MOVCV!$C66=NT!$X$6,MOVCV!AK48,0)))))</f>
        <v>0</v>
      </c>
      <c r="AP66" s="158">
        <f>+IF($C66=NT!$Y$2,MOVCV!AP48,IF(MOVCV!$C66=NT!$X$3,MOVCV!AO48,IF(MOVCV!$C66=NT!$X$4,MOVCV!AN48,IF(MOVCV!$C66=NT!$X$5,MOVCV!AM48,IF(MOVCV!$C66=NT!$X$6,MOVCV!AL48,0)))))</f>
        <v>0</v>
      </c>
      <c r="AQ66" s="158">
        <f>+IF($C66=NT!$Y$2,MOVCV!AQ48,IF(MOVCV!$C66=NT!$X$3,MOVCV!AP48,IF(MOVCV!$C66=NT!$X$4,MOVCV!AO48,IF(MOVCV!$C66=NT!$X$5,MOVCV!AN48,IF(MOVCV!$C66=NT!$X$6,MOVCV!AM48,0)))))</f>
        <v>0</v>
      </c>
      <c r="AR66" s="158">
        <f>+IF($C66=NT!$Y$2,MOVCV!AR48,IF(MOVCV!$C66=NT!$X$3,MOVCV!AQ48,IF(MOVCV!$C66=NT!$X$4,MOVCV!AP48,IF(MOVCV!$C66=NT!$X$5,MOVCV!AO48,IF(MOVCV!$C66=NT!$X$6,MOVCV!AN48,0)))))</f>
        <v>0</v>
      </c>
      <c r="AS66" s="158">
        <f>+IF($C66=NT!$Y$2,MOVCV!AS48,IF(MOVCV!$C66=NT!$X$3,MOVCV!AR48,IF(MOVCV!$C66=NT!$X$4,MOVCV!AQ48,IF(MOVCV!$C66=NT!$X$5,MOVCV!AP48,IF(MOVCV!$C66=NT!$X$6,MOVCV!AO48,0)))))</f>
        <v>0</v>
      </c>
      <c r="AT66" s="158">
        <f>+IF($C66=NT!$Y$2,MOVCV!AT48,IF(MOVCV!$C66=NT!$X$3,MOVCV!AS48,IF(MOVCV!$C66=NT!$X$4,MOVCV!AR48,IF(MOVCV!$C66=NT!$X$5,MOVCV!AQ48,IF(MOVCV!$C66=NT!$X$6,MOVCV!AP48,0)))))</f>
        <v>0</v>
      </c>
      <c r="AU66" s="158">
        <f>+IF($C66=NT!$Y$2,MOVCV!AU48,IF(MOVCV!$C66=NT!$X$3,MOVCV!AT48,IF(MOVCV!$C66=NT!$X$4,MOVCV!AS48,IF(MOVCV!$C66=NT!$X$5,MOVCV!AR48,IF(MOVCV!$C66=NT!$X$6,MOVCV!AQ48,0)))))</f>
        <v>0</v>
      </c>
      <c r="AV66" s="158">
        <f>+IF($C66=NT!$Y$2,MOVCV!AV48,IF(MOVCV!$C66=NT!$X$3,MOVCV!AU48,IF(MOVCV!$C66=NT!$X$4,MOVCV!AT48,IF(MOVCV!$C66=NT!$X$5,MOVCV!AS48,IF(MOVCV!$C66=NT!$X$6,MOVCV!AR48,0)))))</f>
        <v>0</v>
      </c>
      <c r="AW66" s="158">
        <f>+IF($C66=NT!$Y$2,MOVCV!AW48,IF(MOVCV!$C66=NT!$X$3,MOVCV!AV48,IF(MOVCV!$C66=NT!$X$4,MOVCV!AU48,IF(MOVCV!$C66=NT!$X$5,MOVCV!AT48,IF(MOVCV!$C66=NT!$X$6,MOVCV!AS48,0)))))</f>
        <v>0</v>
      </c>
      <c r="AX66" s="158">
        <f>+IF($C66=NT!$Y$2,MOVCV!AX48,IF(MOVCV!$C66=NT!$X$3,MOVCV!AW48,IF(MOVCV!$C66=NT!$X$4,MOVCV!AV48,IF(MOVCV!$C66=NT!$X$5,MOVCV!AU48,IF(MOVCV!$C66=NT!$X$6,MOVCV!AT48,0)))))</f>
        <v>0</v>
      </c>
      <c r="AY66" s="158">
        <f>+IF($C66=NT!$Y$2,MOVCV!AY48,IF(MOVCV!$C66=NT!$X$3,MOVCV!AX48,IF(MOVCV!$C66=NT!$X$4,MOVCV!AW48,IF(MOVCV!$C66=NT!$X$5,MOVCV!AV48,IF(MOVCV!$C66=NT!$X$6,MOVCV!AU48,0)))))</f>
        <v>0</v>
      </c>
      <c r="AZ66" s="158">
        <f>+IF($C66=NT!$Y$2,MOVCV!AZ48,IF(MOVCV!$C66=NT!$X$3,MOVCV!AY48,IF(MOVCV!$C66=NT!$X$4,MOVCV!AX48,IF(MOVCV!$C66=NT!$X$5,MOVCV!AW48,IF(MOVCV!$C66=NT!$X$6,MOVCV!AV48,0)))))</f>
        <v>0</v>
      </c>
      <c r="BA66" s="158">
        <f>+IF($C66=NT!$Y$2,MOVCV!BA48,IF(MOVCV!$C66=NT!$X$3,MOVCV!AZ48,IF(MOVCV!$C66=NT!$X$4,MOVCV!AY48,IF(MOVCV!$C66=NT!$X$5,MOVCV!AX48,IF(MOVCV!$C66=NT!$X$6,MOVCV!AW48,0)))))</f>
        <v>0</v>
      </c>
      <c r="BB66" s="158">
        <f>+IF($C66=NT!$Y$2,MOVCV!BB48,IF(MOVCV!$C66=NT!$X$3,MOVCV!BA48,IF(MOVCV!$C66=NT!$X$4,MOVCV!AZ48,IF(MOVCV!$C66=NT!$X$5,MOVCV!AY48,IF(MOVCV!$C66=NT!$X$6,MOVCV!AX48,0)))))</f>
        <v>0</v>
      </c>
      <c r="BC66" s="158">
        <f>+IF($C66=NT!$Y$2,MOVCV!BC48,IF(MOVCV!$C66=NT!$X$3,MOVCV!BB48,IF(MOVCV!$C66=NT!$X$4,MOVCV!BA48,IF(MOVCV!$C66=NT!$X$5,MOVCV!AZ48,IF(MOVCV!$C66=NT!$X$6,MOVCV!AY48,0)))))</f>
        <v>0</v>
      </c>
      <c r="BD66" s="158">
        <f>+IF($C66=NT!$Y$2,MOVCV!BD48,IF(MOVCV!$C66=NT!$X$3,MOVCV!BC48,IF(MOVCV!$C66=NT!$X$4,MOVCV!BB48,IF(MOVCV!$C66=NT!$X$5,MOVCV!BA48,IF(MOVCV!$C66=NT!$X$6,MOVCV!AZ48,0)))))</f>
        <v>0</v>
      </c>
      <c r="BE66" s="158">
        <f>+IF($C66=NT!$Y$2,MOVCV!BE48,IF(MOVCV!$C66=NT!$X$3,MOVCV!BD48,IF(MOVCV!$C66=NT!$X$4,MOVCV!BC48,IF(MOVCV!$C66=NT!$X$5,MOVCV!BB48,IF(MOVCV!$C66=NT!$X$6,MOVCV!BA48,0)))))</f>
        <v>0</v>
      </c>
      <c r="BF66" s="158">
        <f>+IF($C66=NT!$Y$2,MOVCV!BF48,IF(MOVCV!$C66=NT!$X$3,MOVCV!BE48,IF(MOVCV!$C66=NT!$X$4,MOVCV!BD48,IF(MOVCV!$C66=NT!$X$5,MOVCV!BC48,IF(MOVCV!$C66=NT!$X$6,MOVCV!BB48,0)))))</f>
        <v>0</v>
      </c>
      <c r="BG66" s="158">
        <f>+IF($C66=NT!$Y$2,MOVCV!BG48,IF(MOVCV!$C66=NT!$X$3,MOVCV!BF48,IF(MOVCV!$C66=NT!$X$4,MOVCV!BE48,IF(MOVCV!$C66=NT!$X$5,MOVCV!BD48,IF(MOVCV!$C66=NT!$X$6,MOVCV!BC48,0)))))</f>
        <v>0</v>
      </c>
      <c r="BH66" s="158">
        <f>+IF($C66=NT!$Y$2,MOVCV!BH48,IF(MOVCV!$C66=NT!$X$3,MOVCV!BG48,IF(MOVCV!$C66=NT!$X$4,MOVCV!BF48,IF(MOVCV!$C66=NT!$X$5,MOVCV!BE48,IF(MOVCV!$C66=NT!$X$6,MOVCV!BD48,0)))))</f>
        <v>0</v>
      </c>
      <c r="BI66" s="158">
        <f>+IF($C66=NT!$Y$2,MOVCV!BI48,IF(MOVCV!$C66=NT!$X$3,MOVCV!BH48,IF(MOVCV!$C66=NT!$X$4,MOVCV!BG48,IF(MOVCV!$C66=NT!$X$5,MOVCV!BF48,IF(MOVCV!$C66=NT!$X$6,MOVCV!BE48,0)))))</f>
        <v>0</v>
      </c>
      <c r="BJ66" s="158">
        <f>+IF($C66=NT!$Y$2,MOVCV!BJ48,IF(MOVCV!$C66=NT!$X$3,MOVCV!BI48,IF(MOVCV!$C66=NT!$X$4,MOVCV!BH48,IF(MOVCV!$C66=NT!$X$5,MOVCV!BG48,IF(MOVCV!$C66=NT!$X$6,MOVCV!BF48,0)))))</f>
        <v>0</v>
      </c>
      <c r="BK66" s="158">
        <f>+IF($C66=NT!$Y$2,MOVCV!BK48,IF(MOVCV!$C66=NT!$X$3,MOVCV!BJ48,IF(MOVCV!$C66=NT!$X$4,MOVCV!BI48,IF(MOVCV!$C66=NT!$X$5,MOVCV!BH48,IF(MOVCV!$C66=NT!$X$6,MOVCV!BG48,0)))))</f>
        <v>0</v>
      </c>
      <c r="BL66" s="158">
        <f>+IF($C66=NT!$Y$2,MOVCV!BL48,IF(MOVCV!$C66=NT!$X$3,MOVCV!BK48,IF(MOVCV!$C66=NT!$X$4,MOVCV!BJ48,IF(MOVCV!$C66=NT!$X$5,MOVCV!BI48,IF(MOVCV!$C66=NT!$X$6,MOVCV!BH48,0)))))</f>
        <v>0</v>
      </c>
    </row>
    <row r="67" spans="2:64">
      <c r="B67" s="162" t="str">
        <f t="shared" si="51"/>
        <v>Nom Producte/Servei 7</v>
      </c>
      <c r="C67" s="133">
        <f>+OP!K16</f>
        <v>0</v>
      </c>
      <c r="D67" s="158">
        <f>+IF($C67=NT!$Y$2,MOVCV!D49,IF(MOVCV!$C67=NT!$X$3,0,IF(MOVCV!$C67=NT!$X$4,0,IF(MOVCV!$C67=NT!$X$5,0,IF(MOVCV!$C67=NT!$X$6,0,0)))))</f>
        <v>0</v>
      </c>
      <c r="E67" s="158">
        <f>+IF($C67=NT!$Y$2,MOVCV!E49,IF(MOVCV!$C67=NT!$X$3,MOVCV!D49,IF(MOVCV!$C67=NT!$X$4,0,IF(MOVCV!$C67=NT!$X$5,0,IF(MOVCV!$C67=NT!$X$6,0,0)))))</f>
        <v>0</v>
      </c>
      <c r="F67" s="158">
        <f>+IF($C67=NT!$Y$2,MOVCV!F49,IF(MOVCV!$C67=NT!$X$3,MOVCV!E49,IF(MOVCV!$C67=NT!$X$4,0,IF(MOVCV!$C67=NT!$X$5,0,IF(MOVCV!$C67=NT!$X$6,0,0)))))</f>
        <v>0</v>
      </c>
      <c r="G67" s="158">
        <f>+IF($C67=NT!$Y$2,MOVCV!G49,IF(MOVCV!$C67=NT!$X$3,MOVCV!F49,IF(MOVCV!$C67=NT!$X$4,MOVCV!E49,IF(MOVCV!$C67=NT!$X$5,0,IF(MOVCV!$C67=NT!$X$6,0,0)))))</f>
        <v>0</v>
      </c>
      <c r="H67" s="158">
        <f>+IF($C67=NT!$Y$2,MOVCV!H49,IF(MOVCV!$C67=NT!$X$3,MOVCV!G49,IF(MOVCV!$C67=NT!$X$4,MOVCV!F49,IF(MOVCV!$C67=NT!$X$5,MOVCV!E49,IF(MOVCV!$C67=NT!$X$6,0,0)))))</f>
        <v>0</v>
      </c>
      <c r="I67" s="158">
        <f>+IF($C67=NT!$Y$2,MOVCV!I49,IF(MOVCV!$C67=NT!$X$3,MOVCV!H49,IF(MOVCV!$C67=NT!$X$4,MOVCV!G49,IF(MOVCV!$C67=NT!$X$5,MOVCV!F49,IF(MOVCV!$C67=NT!$X$6,MOVCV!E49,0)))))</f>
        <v>0</v>
      </c>
      <c r="J67" s="158">
        <f>+IF($C67=NT!$Y$2,MOVCV!J49,IF(MOVCV!$C67=NT!$X$3,MOVCV!I49,IF(MOVCV!$C67=NT!$X$4,MOVCV!H49,IF(MOVCV!$C67=NT!$X$5,MOVCV!G49,IF(MOVCV!$C67=NT!$X$6,MOVCV!F49,0)))))</f>
        <v>0</v>
      </c>
      <c r="K67" s="158">
        <f>+IF($C67=NT!$Y$2,MOVCV!K49,IF(MOVCV!$C67=NT!$X$3,MOVCV!J49,IF(MOVCV!$C67=NT!$X$4,MOVCV!I49,IF(MOVCV!$C67=NT!$X$5,MOVCV!H49,IF(MOVCV!$C67=NT!$X$6,MOVCV!G49,0)))))</f>
        <v>0</v>
      </c>
      <c r="L67" s="158">
        <f>+IF($C67=NT!$Y$2,MOVCV!L49,IF(MOVCV!$C67=NT!$X$3,MOVCV!K49,IF(MOVCV!$C67=NT!$X$4,MOVCV!J49,IF(MOVCV!$C67=NT!$X$5,MOVCV!I49,IF(MOVCV!$C67=NT!$X$6,MOVCV!H49,0)))))</f>
        <v>0</v>
      </c>
      <c r="M67" s="158">
        <f>+IF($C67=NT!$Y$2,MOVCV!M49,IF(MOVCV!$C67=NT!$X$3,MOVCV!L49,IF(MOVCV!$C67=NT!$X$4,MOVCV!K49,IF(MOVCV!$C67=NT!$X$5,MOVCV!J49,IF(MOVCV!$C67=NT!$X$6,MOVCV!I49,0)))))</f>
        <v>0</v>
      </c>
      <c r="N67" s="158">
        <f>+IF($C67=NT!$Y$2,MOVCV!N49,IF(MOVCV!$C67=NT!$X$3,MOVCV!M49,IF(MOVCV!$C67=NT!$X$4,MOVCV!L49,IF(MOVCV!$C67=NT!$X$5,MOVCV!K49,IF(MOVCV!$C67=NT!$X$6,MOVCV!J49,0)))))</f>
        <v>0</v>
      </c>
      <c r="O67" s="158">
        <f>+IF($C67=NT!$Y$2,MOVCV!O49,IF(MOVCV!$C67=NT!$X$3,MOVCV!N49,IF(MOVCV!$C67=NT!$X$4,MOVCV!M49,IF(MOVCV!$C67=NT!$X$5,MOVCV!L49,IF(MOVCV!$C67=NT!$X$6,MOVCV!K49,0)))))</f>
        <v>0</v>
      </c>
      <c r="P67" s="158">
        <f>+IF($C67=NT!$Y$2,MOVCV!P49,IF(MOVCV!$C67=NT!$X$3,MOVCV!O49,IF(MOVCV!$C67=NT!$X$4,MOVCV!N49,IF(MOVCV!$C67=NT!$X$5,MOVCV!M49,IF(MOVCV!$C67=NT!$X$6,MOVCV!L49,0)))))</f>
        <v>0</v>
      </c>
      <c r="Q67" s="158">
        <f>+IF($C67=NT!$Y$2,MOVCV!Q49,IF(MOVCV!$C67=NT!$X$3,MOVCV!P49,IF(MOVCV!$C67=NT!$X$4,MOVCV!O49,IF(MOVCV!$C67=NT!$X$5,MOVCV!N49,IF(MOVCV!$C67=NT!$X$6,MOVCV!M49,0)))))</f>
        <v>0</v>
      </c>
      <c r="R67" s="158">
        <f>+IF($C67=NT!$Y$2,MOVCV!R49,IF(MOVCV!$C67=NT!$X$3,MOVCV!Q49,IF(MOVCV!$C67=NT!$X$4,MOVCV!P49,IF(MOVCV!$C67=NT!$X$5,MOVCV!O49,IF(MOVCV!$C67=NT!$X$6,MOVCV!N49,0)))))</f>
        <v>0</v>
      </c>
      <c r="S67" s="158">
        <f>+IF($C67=NT!$Y$2,MOVCV!S49,IF(MOVCV!$C67=NT!$X$3,MOVCV!R49,IF(MOVCV!$C67=NT!$X$4,MOVCV!Q49,IF(MOVCV!$C67=NT!$X$5,MOVCV!P49,IF(MOVCV!$C67=NT!$X$6,MOVCV!O49,0)))))</f>
        <v>0</v>
      </c>
      <c r="T67" s="158">
        <f>+IF($C67=NT!$Y$2,MOVCV!T49,IF(MOVCV!$C67=NT!$X$3,MOVCV!S49,IF(MOVCV!$C67=NT!$X$4,MOVCV!R49,IF(MOVCV!$C67=NT!$X$5,MOVCV!Q49,IF(MOVCV!$C67=NT!$X$6,MOVCV!P49,0)))))</f>
        <v>0</v>
      </c>
      <c r="U67" s="158">
        <f>+IF($C67=NT!$Y$2,MOVCV!U49,IF(MOVCV!$C67=NT!$X$3,MOVCV!T49,IF(MOVCV!$C67=NT!$X$4,MOVCV!S49,IF(MOVCV!$C67=NT!$X$5,MOVCV!R49,IF(MOVCV!$C67=NT!$X$6,MOVCV!Q49,0)))))</f>
        <v>0</v>
      </c>
      <c r="V67" s="158">
        <f>+IF($C67=NT!$Y$2,MOVCV!V49,IF(MOVCV!$C67=NT!$X$3,MOVCV!U49,IF(MOVCV!$C67=NT!$X$4,MOVCV!T49,IF(MOVCV!$C67=NT!$X$5,MOVCV!S49,IF(MOVCV!$C67=NT!$X$6,MOVCV!R49,0)))))</f>
        <v>0</v>
      </c>
      <c r="W67" s="158">
        <f>+IF($C67=NT!$Y$2,MOVCV!W49,IF(MOVCV!$C67=NT!$X$3,MOVCV!V49,IF(MOVCV!$C67=NT!$X$4,MOVCV!U49,IF(MOVCV!$C67=NT!$X$5,MOVCV!T49,IF(MOVCV!$C67=NT!$X$6,MOVCV!S49,0)))))</f>
        <v>0</v>
      </c>
      <c r="X67" s="158">
        <f>+IF($C67=NT!$Y$2,MOVCV!X49,IF(MOVCV!$C67=NT!$X$3,MOVCV!W49,IF(MOVCV!$C67=NT!$X$4,MOVCV!V49,IF(MOVCV!$C67=NT!$X$5,MOVCV!U49,IF(MOVCV!$C67=NT!$X$6,MOVCV!T49,0)))))</f>
        <v>0</v>
      </c>
      <c r="Y67" s="158">
        <f>+IF($C67=NT!$Y$2,MOVCV!Y49,IF(MOVCV!$C67=NT!$X$3,MOVCV!X49,IF(MOVCV!$C67=NT!$X$4,MOVCV!W49,IF(MOVCV!$C67=NT!$X$5,MOVCV!V49,IF(MOVCV!$C67=NT!$X$6,MOVCV!U49,0)))))</f>
        <v>0</v>
      </c>
      <c r="Z67" s="158">
        <f>+IF($C67=NT!$Y$2,MOVCV!Z49,IF(MOVCV!$C67=NT!$X$3,MOVCV!Y49,IF(MOVCV!$C67=NT!$X$4,MOVCV!X49,IF(MOVCV!$C67=NT!$X$5,MOVCV!W49,IF(MOVCV!$C67=NT!$X$6,MOVCV!V49,0)))))</f>
        <v>0</v>
      </c>
      <c r="AA67" s="158">
        <f>+IF($C67=NT!$Y$2,MOVCV!AA49,IF(MOVCV!$C67=NT!$X$3,MOVCV!Z49,IF(MOVCV!$C67=NT!$X$4,MOVCV!Y49,IF(MOVCV!$C67=NT!$X$5,MOVCV!X49,IF(MOVCV!$C67=NT!$X$6,MOVCV!W49,0)))))</f>
        <v>0</v>
      </c>
      <c r="AB67" s="158">
        <f>+IF($C67=NT!$Y$2,MOVCV!AB49,IF(MOVCV!$C67=NT!$X$3,MOVCV!AA49,IF(MOVCV!$C67=NT!$X$4,MOVCV!Z49,IF(MOVCV!$C67=NT!$X$5,MOVCV!Y49,IF(MOVCV!$C67=NT!$X$6,MOVCV!X49,0)))))</f>
        <v>0</v>
      </c>
      <c r="AC67" s="158">
        <f>+IF($C67=NT!$Y$2,MOVCV!AC49,IF(MOVCV!$C67=NT!$X$3,MOVCV!AB49,IF(MOVCV!$C67=NT!$X$4,MOVCV!AA49,IF(MOVCV!$C67=NT!$X$5,MOVCV!Z49,IF(MOVCV!$C67=NT!$X$6,MOVCV!Y49,0)))))</f>
        <v>0</v>
      </c>
      <c r="AD67" s="158">
        <f>+IF($C67=NT!$Y$2,MOVCV!AD49,IF(MOVCV!$C67=NT!$X$3,MOVCV!AC49,IF(MOVCV!$C67=NT!$X$4,MOVCV!AB49,IF(MOVCV!$C67=NT!$X$5,MOVCV!AA49,IF(MOVCV!$C67=NT!$X$6,MOVCV!Z49,0)))))</f>
        <v>0</v>
      </c>
      <c r="AE67" s="158">
        <f>+IF($C67=NT!$Y$2,MOVCV!AE49,IF(MOVCV!$C67=NT!$X$3,MOVCV!AD49,IF(MOVCV!$C67=NT!$X$4,MOVCV!AC49,IF(MOVCV!$C67=NT!$X$5,MOVCV!AB49,IF(MOVCV!$C67=NT!$X$6,MOVCV!AA49,0)))))</f>
        <v>0</v>
      </c>
      <c r="AF67" s="158">
        <f>+IF($C67=NT!$Y$2,MOVCV!AF49,IF(MOVCV!$C67=NT!$X$3,MOVCV!AE49,IF(MOVCV!$C67=NT!$X$4,MOVCV!AD49,IF(MOVCV!$C67=NT!$X$5,MOVCV!AC49,IF(MOVCV!$C67=NT!$X$6,MOVCV!AB49,0)))))</f>
        <v>0</v>
      </c>
      <c r="AG67" s="158">
        <f>+IF($C67=NT!$Y$2,MOVCV!AG49,IF(MOVCV!$C67=NT!$X$3,MOVCV!AF49,IF(MOVCV!$C67=NT!$X$4,MOVCV!AE49,IF(MOVCV!$C67=NT!$X$5,MOVCV!AD49,IF(MOVCV!$C67=NT!$X$6,MOVCV!AC49,0)))))</f>
        <v>0</v>
      </c>
      <c r="AH67" s="158">
        <f>+IF($C67=NT!$Y$2,MOVCV!AH49,IF(MOVCV!$C67=NT!$X$3,MOVCV!AG49,IF(MOVCV!$C67=NT!$X$4,MOVCV!AF49,IF(MOVCV!$C67=NT!$X$5,MOVCV!AE49,IF(MOVCV!$C67=NT!$X$6,MOVCV!AD49,0)))))</f>
        <v>0</v>
      </c>
      <c r="AI67" s="158">
        <f>+IF($C67=NT!$Y$2,MOVCV!AI49,IF(MOVCV!$C67=NT!$X$3,MOVCV!AH49,IF(MOVCV!$C67=NT!$X$4,MOVCV!AG49,IF(MOVCV!$C67=NT!$X$5,MOVCV!AF49,IF(MOVCV!$C67=NT!$X$6,MOVCV!AE49,0)))))</f>
        <v>0</v>
      </c>
      <c r="AJ67" s="158">
        <f>+IF($C67=NT!$Y$2,MOVCV!AJ49,IF(MOVCV!$C67=NT!$X$3,MOVCV!AI49,IF(MOVCV!$C67=NT!$X$4,MOVCV!AH49,IF(MOVCV!$C67=NT!$X$5,MOVCV!AG49,IF(MOVCV!$C67=NT!$X$6,MOVCV!AF49,0)))))</f>
        <v>0</v>
      </c>
      <c r="AK67" s="158">
        <f>+IF($C67=NT!$Y$2,MOVCV!AK49,IF(MOVCV!$C67=NT!$X$3,MOVCV!AJ49,IF(MOVCV!$C67=NT!$X$4,MOVCV!AI49,IF(MOVCV!$C67=NT!$X$5,MOVCV!AH49,IF(MOVCV!$C67=NT!$X$6,MOVCV!AG49,0)))))</f>
        <v>0</v>
      </c>
      <c r="AL67" s="158">
        <f>+IF($C67=NT!$Y$2,MOVCV!AL49,IF(MOVCV!$C67=NT!$X$3,MOVCV!AK49,IF(MOVCV!$C67=NT!$X$4,MOVCV!AJ49,IF(MOVCV!$C67=NT!$X$5,MOVCV!AI49,IF(MOVCV!$C67=NT!$X$6,MOVCV!AH49,0)))))</f>
        <v>0</v>
      </c>
      <c r="AM67" s="158">
        <f>+IF($C67=NT!$Y$2,MOVCV!AM49,IF(MOVCV!$C67=NT!$X$3,MOVCV!AL49,IF(MOVCV!$C67=NT!$X$4,MOVCV!AK49,IF(MOVCV!$C67=NT!$X$5,MOVCV!AJ49,IF(MOVCV!$C67=NT!$X$6,MOVCV!AI49,0)))))</f>
        <v>0</v>
      </c>
      <c r="AN67" s="158">
        <f>+IF($C67=NT!$Y$2,MOVCV!AN49,IF(MOVCV!$C67=NT!$X$3,MOVCV!AM49,IF(MOVCV!$C67=NT!$X$4,MOVCV!AL49,IF(MOVCV!$C67=NT!$X$5,MOVCV!AK49,IF(MOVCV!$C67=NT!$X$6,MOVCV!AJ49,0)))))</f>
        <v>0</v>
      </c>
      <c r="AO67" s="158">
        <f>+IF($C67=NT!$Y$2,MOVCV!AO49,IF(MOVCV!$C67=NT!$X$3,MOVCV!AN49,IF(MOVCV!$C67=NT!$X$4,MOVCV!AM49,IF(MOVCV!$C67=NT!$X$5,MOVCV!AL49,IF(MOVCV!$C67=NT!$X$6,MOVCV!AK49,0)))))</f>
        <v>0</v>
      </c>
      <c r="AP67" s="158">
        <f>+IF($C67=NT!$Y$2,MOVCV!AP49,IF(MOVCV!$C67=NT!$X$3,MOVCV!AO49,IF(MOVCV!$C67=NT!$X$4,MOVCV!AN49,IF(MOVCV!$C67=NT!$X$5,MOVCV!AM49,IF(MOVCV!$C67=NT!$X$6,MOVCV!AL49,0)))))</f>
        <v>0</v>
      </c>
      <c r="AQ67" s="158">
        <f>+IF($C67=NT!$Y$2,MOVCV!AQ49,IF(MOVCV!$C67=NT!$X$3,MOVCV!AP49,IF(MOVCV!$C67=NT!$X$4,MOVCV!AO49,IF(MOVCV!$C67=NT!$X$5,MOVCV!AN49,IF(MOVCV!$C67=NT!$X$6,MOVCV!AM49,0)))))</f>
        <v>0</v>
      </c>
      <c r="AR67" s="158">
        <f>+IF($C67=NT!$Y$2,MOVCV!AR49,IF(MOVCV!$C67=NT!$X$3,MOVCV!AQ49,IF(MOVCV!$C67=NT!$X$4,MOVCV!AP49,IF(MOVCV!$C67=NT!$X$5,MOVCV!AO49,IF(MOVCV!$C67=NT!$X$6,MOVCV!AN49,0)))))</f>
        <v>0</v>
      </c>
      <c r="AS67" s="158">
        <f>+IF($C67=NT!$Y$2,MOVCV!AS49,IF(MOVCV!$C67=NT!$X$3,MOVCV!AR49,IF(MOVCV!$C67=NT!$X$4,MOVCV!AQ49,IF(MOVCV!$C67=NT!$X$5,MOVCV!AP49,IF(MOVCV!$C67=NT!$X$6,MOVCV!AO49,0)))))</f>
        <v>0</v>
      </c>
      <c r="AT67" s="158">
        <f>+IF($C67=NT!$Y$2,MOVCV!AT49,IF(MOVCV!$C67=NT!$X$3,MOVCV!AS49,IF(MOVCV!$C67=NT!$X$4,MOVCV!AR49,IF(MOVCV!$C67=NT!$X$5,MOVCV!AQ49,IF(MOVCV!$C67=NT!$X$6,MOVCV!AP49,0)))))</f>
        <v>0</v>
      </c>
      <c r="AU67" s="158">
        <f>+IF($C67=NT!$Y$2,MOVCV!AU49,IF(MOVCV!$C67=NT!$X$3,MOVCV!AT49,IF(MOVCV!$C67=NT!$X$4,MOVCV!AS49,IF(MOVCV!$C67=NT!$X$5,MOVCV!AR49,IF(MOVCV!$C67=NT!$X$6,MOVCV!AQ49,0)))))</f>
        <v>0</v>
      </c>
      <c r="AV67" s="158">
        <f>+IF($C67=NT!$Y$2,MOVCV!AV49,IF(MOVCV!$C67=NT!$X$3,MOVCV!AU49,IF(MOVCV!$C67=NT!$X$4,MOVCV!AT49,IF(MOVCV!$C67=NT!$X$5,MOVCV!AS49,IF(MOVCV!$C67=NT!$X$6,MOVCV!AR49,0)))))</f>
        <v>0</v>
      </c>
      <c r="AW67" s="158">
        <f>+IF($C67=NT!$Y$2,MOVCV!AW49,IF(MOVCV!$C67=NT!$X$3,MOVCV!AV49,IF(MOVCV!$C67=NT!$X$4,MOVCV!AU49,IF(MOVCV!$C67=NT!$X$5,MOVCV!AT49,IF(MOVCV!$C67=NT!$X$6,MOVCV!AS49,0)))))</f>
        <v>0</v>
      </c>
      <c r="AX67" s="158">
        <f>+IF($C67=NT!$Y$2,MOVCV!AX49,IF(MOVCV!$C67=NT!$X$3,MOVCV!AW49,IF(MOVCV!$C67=NT!$X$4,MOVCV!AV49,IF(MOVCV!$C67=NT!$X$5,MOVCV!AU49,IF(MOVCV!$C67=NT!$X$6,MOVCV!AT49,0)))))</f>
        <v>0</v>
      </c>
      <c r="AY67" s="158">
        <f>+IF($C67=NT!$Y$2,MOVCV!AY49,IF(MOVCV!$C67=NT!$X$3,MOVCV!AX49,IF(MOVCV!$C67=NT!$X$4,MOVCV!AW49,IF(MOVCV!$C67=NT!$X$5,MOVCV!AV49,IF(MOVCV!$C67=NT!$X$6,MOVCV!AU49,0)))))</f>
        <v>0</v>
      </c>
      <c r="AZ67" s="158">
        <f>+IF($C67=NT!$Y$2,MOVCV!AZ49,IF(MOVCV!$C67=NT!$X$3,MOVCV!AY49,IF(MOVCV!$C67=NT!$X$4,MOVCV!AX49,IF(MOVCV!$C67=NT!$X$5,MOVCV!AW49,IF(MOVCV!$C67=NT!$X$6,MOVCV!AV49,0)))))</f>
        <v>0</v>
      </c>
      <c r="BA67" s="158">
        <f>+IF($C67=NT!$Y$2,MOVCV!BA49,IF(MOVCV!$C67=NT!$X$3,MOVCV!AZ49,IF(MOVCV!$C67=NT!$X$4,MOVCV!AY49,IF(MOVCV!$C67=NT!$X$5,MOVCV!AX49,IF(MOVCV!$C67=NT!$X$6,MOVCV!AW49,0)))))</f>
        <v>0</v>
      </c>
      <c r="BB67" s="158">
        <f>+IF($C67=NT!$Y$2,MOVCV!BB49,IF(MOVCV!$C67=NT!$X$3,MOVCV!BA49,IF(MOVCV!$C67=NT!$X$4,MOVCV!AZ49,IF(MOVCV!$C67=NT!$X$5,MOVCV!AY49,IF(MOVCV!$C67=NT!$X$6,MOVCV!AX49,0)))))</f>
        <v>0</v>
      </c>
      <c r="BC67" s="158">
        <f>+IF($C67=NT!$Y$2,MOVCV!BC49,IF(MOVCV!$C67=NT!$X$3,MOVCV!BB49,IF(MOVCV!$C67=NT!$X$4,MOVCV!BA49,IF(MOVCV!$C67=NT!$X$5,MOVCV!AZ49,IF(MOVCV!$C67=NT!$X$6,MOVCV!AY49,0)))))</f>
        <v>0</v>
      </c>
      <c r="BD67" s="158">
        <f>+IF($C67=NT!$Y$2,MOVCV!BD49,IF(MOVCV!$C67=NT!$X$3,MOVCV!BC49,IF(MOVCV!$C67=NT!$X$4,MOVCV!BB49,IF(MOVCV!$C67=NT!$X$5,MOVCV!BA49,IF(MOVCV!$C67=NT!$X$6,MOVCV!AZ49,0)))))</f>
        <v>0</v>
      </c>
      <c r="BE67" s="158">
        <f>+IF($C67=NT!$Y$2,MOVCV!BE49,IF(MOVCV!$C67=NT!$X$3,MOVCV!BD49,IF(MOVCV!$C67=NT!$X$4,MOVCV!BC49,IF(MOVCV!$C67=NT!$X$5,MOVCV!BB49,IF(MOVCV!$C67=NT!$X$6,MOVCV!BA49,0)))))</f>
        <v>0</v>
      </c>
      <c r="BF67" s="158">
        <f>+IF($C67=NT!$Y$2,MOVCV!BF49,IF(MOVCV!$C67=NT!$X$3,MOVCV!BE49,IF(MOVCV!$C67=NT!$X$4,MOVCV!BD49,IF(MOVCV!$C67=NT!$X$5,MOVCV!BC49,IF(MOVCV!$C67=NT!$X$6,MOVCV!BB49,0)))))</f>
        <v>0</v>
      </c>
      <c r="BG67" s="158">
        <f>+IF($C67=NT!$Y$2,MOVCV!BG49,IF(MOVCV!$C67=NT!$X$3,MOVCV!BF49,IF(MOVCV!$C67=NT!$X$4,MOVCV!BE49,IF(MOVCV!$C67=NT!$X$5,MOVCV!BD49,IF(MOVCV!$C67=NT!$X$6,MOVCV!BC49,0)))))</f>
        <v>0</v>
      </c>
      <c r="BH67" s="158">
        <f>+IF($C67=NT!$Y$2,MOVCV!BH49,IF(MOVCV!$C67=NT!$X$3,MOVCV!BG49,IF(MOVCV!$C67=NT!$X$4,MOVCV!BF49,IF(MOVCV!$C67=NT!$X$5,MOVCV!BE49,IF(MOVCV!$C67=NT!$X$6,MOVCV!BD49,0)))))</f>
        <v>0</v>
      </c>
      <c r="BI67" s="158">
        <f>+IF($C67=NT!$Y$2,MOVCV!BI49,IF(MOVCV!$C67=NT!$X$3,MOVCV!BH49,IF(MOVCV!$C67=NT!$X$4,MOVCV!BG49,IF(MOVCV!$C67=NT!$X$5,MOVCV!BF49,IF(MOVCV!$C67=NT!$X$6,MOVCV!BE49,0)))))</f>
        <v>0</v>
      </c>
      <c r="BJ67" s="158">
        <f>+IF($C67=NT!$Y$2,MOVCV!BJ49,IF(MOVCV!$C67=NT!$X$3,MOVCV!BI49,IF(MOVCV!$C67=NT!$X$4,MOVCV!BH49,IF(MOVCV!$C67=NT!$X$5,MOVCV!BG49,IF(MOVCV!$C67=NT!$X$6,MOVCV!BF49,0)))))</f>
        <v>0</v>
      </c>
      <c r="BK67" s="158">
        <f>+IF($C67=NT!$Y$2,MOVCV!BK49,IF(MOVCV!$C67=NT!$X$3,MOVCV!BJ49,IF(MOVCV!$C67=NT!$X$4,MOVCV!BI49,IF(MOVCV!$C67=NT!$X$5,MOVCV!BH49,IF(MOVCV!$C67=NT!$X$6,MOVCV!BG49,0)))))</f>
        <v>0</v>
      </c>
      <c r="BL67" s="158">
        <f>+IF($C67=NT!$Y$2,MOVCV!BL49,IF(MOVCV!$C67=NT!$X$3,MOVCV!BK49,IF(MOVCV!$C67=NT!$X$4,MOVCV!BJ49,IF(MOVCV!$C67=NT!$X$5,MOVCV!BI49,IF(MOVCV!$C67=NT!$X$6,MOVCV!BH49,0)))))</f>
        <v>0</v>
      </c>
    </row>
    <row r="68" spans="2:64">
      <c r="B68" s="162" t="str">
        <f t="shared" si="51"/>
        <v>Nom Producte/Servei 8</v>
      </c>
      <c r="C68" s="133">
        <f>+OP!K17</f>
        <v>0</v>
      </c>
      <c r="D68" s="158">
        <f>+IF($C68=NT!$Y$2,MOVCV!D50,IF(MOVCV!$C68=NT!$X$3,0,IF(MOVCV!$C68=NT!$X$4,0,IF(MOVCV!$C68=NT!$X$5,0,IF(MOVCV!$C68=NT!$X$6,0,0)))))</f>
        <v>0</v>
      </c>
      <c r="E68" s="158">
        <f>+IF($C68=NT!$Y$2,MOVCV!E50,IF(MOVCV!$C68=NT!$X$3,MOVCV!D50,IF(MOVCV!$C68=NT!$X$4,0,IF(MOVCV!$C68=NT!$X$5,0,IF(MOVCV!$C68=NT!$X$6,0,0)))))</f>
        <v>0</v>
      </c>
      <c r="F68" s="158">
        <f>+IF($C68=NT!$Y$2,MOVCV!F50,IF(MOVCV!$C68=NT!$X$3,MOVCV!E50,IF(MOVCV!$C68=NT!$X$4,0,IF(MOVCV!$C68=NT!$X$5,0,IF(MOVCV!$C68=NT!$X$6,0,0)))))</f>
        <v>0</v>
      </c>
      <c r="G68" s="158">
        <f>+IF($C68=NT!$Y$2,MOVCV!G50,IF(MOVCV!$C68=NT!$X$3,MOVCV!F50,IF(MOVCV!$C68=NT!$X$4,MOVCV!E50,IF(MOVCV!$C68=NT!$X$5,0,IF(MOVCV!$C68=NT!$X$6,0,0)))))</f>
        <v>0</v>
      </c>
      <c r="H68" s="158">
        <f>+IF($C68=NT!$Y$2,MOVCV!H50,IF(MOVCV!$C68=NT!$X$3,MOVCV!G50,IF(MOVCV!$C68=NT!$X$4,MOVCV!F50,IF(MOVCV!$C68=NT!$X$5,MOVCV!E50,IF(MOVCV!$C68=NT!$X$6,0,0)))))</f>
        <v>0</v>
      </c>
      <c r="I68" s="158">
        <f>+IF($C68=NT!$Y$2,MOVCV!I50,IF(MOVCV!$C68=NT!$X$3,MOVCV!H50,IF(MOVCV!$C68=NT!$X$4,MOVCV!G50,IF(MOVCV!$C68=NT!$X$5,MOVCV!F50,IF(MOVCV!$C68=NT!$X$6,MOVCV!E50,0)))))</f>
        <v>0</v>
      </c>
      <c r="J68" s="158">
        <f>+IF($C68=NT!$Y$2,MOVCV!J50,IF(MOVCV!$C68=NT!$X$3,MOVCV!I50,IF(MOVCV!$C68=NT!$X$4,MOVCV!H50,IF(MOVCV!$C68=NT!$X$5,MOVCV!G50,IF(MOVCV!$C68=NT!$X$6,MOVCV!F50,0)))))</f>
        <v>0</v>
      </c>
      <c r="K68" s="158">
        <f>+IF($C68=NT!$Y$2,MOVCV!K50,IF(MOVCV!$C68=NT!$X$3,MOVCV!J50,IF(MOVCV!$C68=NT!$X$4,MOVCV!I50,IF(MOVCV!$C68=NT!$X$5,MOVCV!H50,IF(MOVCV!$C68=NT!$X$6,MOVCV!G50,0)))))</f>
        <v>0</v>
      </c>
      <c r="L68" s="158">
        <f>+IF($C68=NT!$Y$2,MOVCV!L50,IF(MOVCV!$C68=NT!$X$3,MOVCV!K50,IF(MOVCV!$C68=NT!$X$4,MOVCV!J50,IF(MOVCV!$C68=NT!$X$5,MOVCV!I50,IF(MOVCV!$C68=NT!$X$6,MOVCV!H50,0)))))</f>
        <v>0</v>
      </c>
      <c r="M68" s="158">
        <f>+IF($C68=NT!$Y$2,MOVCV!M50,IF(MOVCV!$C68=NT!$X$3,MOVCV!L50,IF(MOVCV!$C68=NT!$X$4,MOVCV!K50,IF(MOVCV!$C68=NT!$X$5,MOVCV!J50,IF(MOVCV!$C68=NT!$X$6,MOVCV!I50,0)))))</f>
        <v>0</v>
      </c>
      <c r="N68" s="158">
        <f>+IF($C68=NT!$Y$2,MOVCV!N50,IF(MOVCV!$C68=NT!$X$3,MOVCV!M50,IF(MOVCV!$C68=NT!$X$4,MOVCV!L50,IF(MOVCV!$C68=NT!$X$5,MOVCV!K50,IF(MOVCV!$C68=NT!$X$6,MOVCV!J50,0)))))</f>
        <v>0</v>
      </c>
      <c r="O68" s="158">
        <f>+IF($C68=NT!$Y$2,MOVCV!O50,IF(MOVCV!$C68=NT!$X$3,MOVCV!N50,IF(MOVCV!$C68=NT!$X$4,MOVCV!M50,IF(MOVCV!$C68=NT!$X$5,MOVCV!L50,IF(MOVCV!$C68=NT!$X$6,MOVCV!K50,0)))))</f>
        <v>0</v>
      </c>
      <c r="P68" s="158">
        <f>+IF($C68=NT!$Y$2,MOVCV!P50,IF(MOVCV!$C68=NT!$X$3,MOVCV!O50,IF(MOVCV!$C68=NT!$X$4,MOVCV!N50,IF(MOVCV!$C68=NT!$X$5,MOVCV!M50,IF(MOVCV!$C68=NT!$X$6,MOVCV!L50,0)))))</f>
        <v>0</v>
      </c>
      <c r="Q68" s="158">
        <f>+IF($C68=NT!$Y$2,MOVCV!Q50,IF(MOVCV!$C68=NT!$X$3,MOVCV!P50,IF(MOVCV!$C68=NT!$X$4,MOVCV!O50,IF(MOVCV!$C68=NT!$X$5,MOVCV!N50,IF(MOVCV!$C68=NT!$X$6,MOVCV!M50,0)))))</f>
        <v>0</v>
      </c>
      <c r="R68" s="158">
        <f>+IF($C68=NT!$Y$2,MOVCV!R50,IF(MOVCV!$C68=NT!$X$3,MOVCV!Q50,IF(MOVCV!$C68=NT!$X$4,MOVCV!P50,IF(MOVCV!$C68=NT!$X$5,MOVCV!O50,IF(MOVCV!$C68=NT!$X$6,MOVCV!N50,0)))))</f>
        <v>0</v>
      </c>
      <c r="S68" s="158">
        <f>+IF($C68=NT!$Y$2,MOVCV!S50,IF(MOVCV!$C68=NT!$X$3,MOVCV!R50,IF(MOVCV!$C68=NT!$X$4,MOVCV!Q50,IF(MOVCV!$C68=NT!$X$5,MOVCV!P50,IF(MOVCV!$C68=NT!$X$6,MOVCV!O50,0)))))</f>
        <v>0</v>
      </c>
      <c r="T68" s="158">
        <f>+IF($C68=NT!$Y$2,MOVCV!T50,IF(MOVCV!$C68=NT!$X$3,MOVCV!S50,IF(MOVCV!$C68=NT!$X$4,MOVCV!R50,IF(MOVCV!$C68=NT!$X$5,MOVCV!Q50,IF(MOVCV!$C68=NT!$X$6,MOVCV!P50,0)))))</f>
        <v>0</v>
      </c>
      <c r="U68" s="158">
        <f>+IF($C68=NT!$Y$2,MOVCV!U50,IF(MOVCV!$C68=NT!$X$3,MOVCV!T50,IF(MOVCV!$C68=NT!$X$4,MOVCV!S50,IF(MOVCV!$C68=NT!$X$5,MOVCV!R50,IF(MOVCV!$C68=NT!$X$6,MOVCV!Q50,0)))))</f>
        <v>0</v>
      </c>
      <c r="V68" s="158">
        <f>+IF($C68=NT!$Y$2,MOVCV!V50,IF(MOVCV!$C68=NT!$X$3,MOVCV!U50,IF(MOVCV!$C68=NT!$X$4,MOVCV!T50,IF(MOVCV!$C68=NT!$X$5,MOVCV!S50,IF(MOVCV!$C68=NT!$X$6,MOVCV!R50,0)))))</f>
        <v>0</v>
      </c>
      <c r="W68" s="158">
        <f>+IF($C68=NT!$Y$2,MOVCV!W50,IF(MOVCV!$C68=NT!$X$3,MOVCV!V50,IF(MOVCV!$C68=NT!$X$4,MOVCV!U50,IF(MOVCV!$C68=NT!$X$5,MOVCV!T50,IF(MOVCV!$C68=NT!$X$6,MOVCV!S50,0)))))</f>
        <v>0</v>
      </c>
      <c r="X68" s="158">
        <f>+IF($C68=NT!$Y$2,MOVCV!X50,IF(MOVCV!$C68=NT!$X$3,MOVCV!W50,IF(MOVCV!$C68=NT!$X$4,MOVCV!V50,IF(MOVCV!$C68=NT!$X$5,MOVCV!U50,IF(MOVCV!$C68=NT!$X$6,MOVCV!T50,0)))))</f>
        <v>0</v>
      </c>
      <c r="Y68" s="158">
        <f>+IF($C68=NT!$Y$2,MOVCV!Y50,IF(MOVCV!$C68=NT!$X$3,MOVCV!X50,IF(MOVCV!$C68=NT!$X$4,MOVCV!W50,IF(MOVCV!$C68=NT!$X$5,MOVCV!V50,IF(MOVCV!$C68=NT!$X$6,MOVCV!U50,0)))))</f>
        <v>0</v>
      </c>
      <c r="Z68" s="158">
        <f>+IF($C68=NT!$Y$2,MOVCV!Z50,IF(MOVCV!$C68=NT!$X$3,MOVCV!Y50,IF(MOVCV!$C68=NT!$X$4,MOVCV!X50,IF(MOVCV!$C68=NT!$X$5,MOVCV!W50,IF(MOVCV!$C68=NT!$X$6,MOVCV!V50,0)))))</f>
        <v>0</v>
      </c>
      <c r="AA68" s="158">
        <f>+IF($C68=NT!$Y$2,MOVCV!AA50,IF(MOVCV!$C68=NT!$X$3,MOVCV!Z50,IF(MOVCV!$C68=NT!$X$4,MOVCV!Y50,IF(MOVCV!$C68=NT!$X$5,MOVCV!X50,IF(MOVCV!$C68=NT!$X$6,MOVCV!W50,0)))))</f>
        <v>0</v>
      </c>
      <c r="AB68" s="158">
        <f>+IF($C68=NT!$Y$2,MOVCV!AB50,IF(MOVCV!$C68=NT!$X$3,MOVCV!AA50,IF(MOVCV!$C68=NT!$X$4,MOVCV!Z50,IF(MOVCV!$C68=NT!$X$5,MOVCV!Y50,IF(MOVCV!$C68=NT!$X$6,MOVCV!X50,0)))))</f>
        <v>0</v>
      </c>
      <c r="AC68" s="158">
        <f>+IF($C68=NT!$Y$2,MOVCV!AC50,IF(MOVCV!$C68=NT!$X$3,MOVCV!AB50,IF(MOVCV!$C68=NT!$X$4,MOVCV!AA50,IF(MOVCV!$C68=NT!$X$5,MOVCV!Z50,IF(MOVCV!$C68=NT!$X$6,MOVCV!Y50,0)))))</f>
        <v>0</v>
      </c>
      <c r="AD68" s="158">
        <f>+IF($C68=NT!$Y$2,MOVCV!AD50,IF(MOVCV!$C68=NT!$X$3,MOVCV!AC50,IF(MOVCV!$C68=NT!$X$4,MOVCV!AB50,IF(MOVCV!$C68=NT!$X$5,MOVCV!AA50,IF(MOVCV!$C68=NT!$X$6,MOVCV!Z50,0)))))</f>
        <v>0</v>
      </c>
      <c r="AE68" s="158">
        <f>+IF($C68=NT!$Y$2,MOVCV!AE50,IF(MOVCV!$C68=NT!$X$3,MOVCV!AD50,IF(MOVCV!$C68=NT!$X$4,MOVCV!AC50,IF(MOVCV!$C68=NT!$X$5,MOVCV!AB50,IF(MOVCV!$C68=NT!$X$6,MOVCV!AA50,0)))))</f>
        <v>0</v>
      </c>
      <c r="AF68" s="158">
        <f>+IF($C68=NT!$Y$2,MOVCV!AF50,IF(MOVCV!$C68=NT!$X$3,MOVCV!AE50,IF(MOVCV!$C68=NT!$X$4,MOVCV!AD50,IF(MOVCV!$C68=NT!$X$5,MOVCV!AC50,IF(MOVCV!$C68=NT!$X$6,MOVCV!AB50,0)))))</f>
        <v>0</v>
      </c>
      <c r="AG68" s="158">
        <f>+IF($C68=NT!$Y$2,MOVCV!AG50,IF(MOVCV!$C68=NT!$X$3,MOVCV!AF50,IF(MOVCV!$C68=NT!$X$4,MOVCV!AE50,IF(MOVCV!$C68=NT!$X$5,MOVCV!AD50,IF(MOVCV!$C68=NT!$X$6,MOVCV!AC50,0)))))</f>
        <v>0</v>
      </c>
      <c r="AH68" s="158">
        <f>+IF($C68=NT!$Y$2,MOVCV!AH50,IF(MOVCV!$C68=NT!$X$3,MOVCV!AG50,IF(MOVCV!$C68=NT!$X$4,MOVCV!AF50,IF(MOVCV!$C68=NT!$X$5,MOVCV!AE50,IF(MOVCV!$C68=NT!$X$6,MOVCV!AD50,0)))))</f>
        <v>0</v>
      </c>
      <c r="AI68" s="158">
        <f>+IF($C68=NT!$Y$2,MOVCV!AI50,IF(MOVCV!$C68=NT!$X$3,MOVCV!AH50,IF(MOVCV!$C68=NT!$X$4,MOVCV!AG50,IF(MOVCV!$C68=NT!$X$5,MOVCV!AF50,IF(MOVCV!$C68=NT!$X$6,MOVCV!AE50,0)))))</f>
        <v>0</v>
      </c>
      <c r="AJ68" s="158">
        <f>+IF($C68=NT!$Y$2,MOVCV!AJ50,IF(MOVCV!$C68=NT!$X$3,MOVCV!AI50,IF(MOVCV!$C68=NT!$X$4,MOVCV!AH50,IF(MOVCV!$C68=NT!$X$5,MOVCV!AG50,IF(MOVCV!$C68=NT!$X$6,MOVCV!AF50,0)))))</f>
        <v>0</v>
      </c>
      <c r="AK68" s="158">
        <f>+IF($C68=NT!$Y$2,MOVCV!AK50,IF(MOVCV!$C68=NT!$X$3,MOVCV!AJ50,IF(MOVCV!$C68=NT!$X$4,MOVCV!AI50,IF(MOVCV!$C68=NT!$X$5,MOVCV!AH50,IF(MOVCV!$C68=NT!$X$6,MOVCV!AG50,0)))))</f>
        <v>0</v>
      </c>
      <c r="AL68" s="158">
        <f>+IF($C68=NT!$Y$2,MOVCV!AL50,IF(MOVCV!$C68=NT!$X$3,MOVCV!AK50,IF(MOVCV!$C68=NT!$X$4,MOVCV!AJ50,IF(MOVCV!$C68=NT!$X$5,MOVCV!AI50,IF(MOVCV!$C68=NT!$X$6,MOVCV!AH50,0)))))</f>
        <v>0</v>
      </c>
      <c r="AM68" s="158">
        <f>+IF($C68=NT!$Y$2,MOVCV!AM50,IF(MOVCV!$C68=NT!$X$3,MOVCV!AL50,IF(MOVCV!$C68=NT!$X$4,MOVCV!AK50,IF(MOVCV!$C68=NT!$X$5,MOVCV!AJ50,IF(MOVCV!$C68=NT!$X$6,MOVCV!AI50,0)))))</f>
        <v>0</v>
      </c>
      <c r="AN68" s="158">
        <f>+IF($C68=NT!$Y$2,MOVCV!AN50,IF(MOVCV!$C68=NT!$X$3,MOVCV!AM50,IF(MOVCV!$C68=NT!$X$4,MOVCV!AL50,IF(MOVCV!$C68=NT!$X$5,MOVCV!AK50,IF(MOVCV!$C68=NT!$X$6,MOVCV!AJ50,0)))))</f>
        <v>0</v>
      </c>
      <c r="AO68" s="158">
        <f>+IF($C68=NT!$Y$2,MOVCV!AO50,IF(MOVCV!$C68=NT!$X$3,MOVCV!AN50,IF(MOVCV!$C68=NT!$X$4,MOVCV!AM50,IF(MOVCV!$C68=NT!$X$5,MOVCV!AL50,IF(MOVCV!$C68=NT!$X$6,MOVCV!AK50,0)))))</f>
        <v>0</v>
      </c>
      <c r="AP68" s="158">
        <f>+IF($C68=NT!$Y$2,MOVCV!AP50,IF(MOVCV!$C68=NT!$X$3,MOVCV!AO50,IF(MOVCV!$C68=NT!$X$4,MOVCV!AN50,IF(MOVCV!$C68=NT!$X$5,MOVCV!AM50,IF(MOVCV!$C68=NT!$X$6,MOVCV!AL50,0)))))</f>
        <v>0</v>
      </c>
      <c r="AQ68" s="158">
        <f>+IF($C68=NT!$Y$2,MOVCV!AQ50,IF(MOVCV!$C68=NT!$X$3,MOVCV!AP50,IF(MOVCV!$C68=NT!$X$4,MOVCV!AO50,IF(MOVCV!$C68=NT!$X$5,MOVCV!AN50,IF(MOVCV!$C68=NT!$X$6,MOVCV!AM50,0)))))</f>
        <v>0</v>
      </c>
      <c r="AR68" s="158">
        <f>+IF($C68=NT!$Y$2,MOVCV!AR50,IF(MOVCV!$C68=NT!$X$3,MOVCV!AQ50,IF(MOVCV!$C68=NT!$X$4,MOVCV!AP50,IF(MOVCV!$C68=NT!$X$5,MOVCV!AO50,IF(MOVCV!$C68=NT!$X$6,MOVCV!AN50,0)))))</f>
        <v>0</v>
      </c>
      <c r="AS68" s="158">
        <f>+IF($C68=NT!$Y$2,MOVCV!AS50,IF(MOVCV!$C68=NT!$X$3,MOVCV!AR50,IF(MOVCV!$C68=NT!$X$4,MOVCV!AQ50,IF(MOVCV!$C68=NT!$X$5,MOVCV!AP50,IF(MOVCV!$C68=NT!$X$6,MOVCV!AO50,0)))))</f>
        <v>0</v>
      </c>
      <c r="AT68" s="158">
        <f>+IF($C68=NT!$Y$2,MOVCV!AT50,IF(MOVCV!$C68=NT!$X$3,MOVCV!AS50,IF(MOVCV!$C68=NT!$X$4,MOVCV!AR50,IF(MOVCV!$C68=NT!$X$5,MOVCV!AQ50,IF(MOVCV!$C68=NT!$X$6,MOVCV!AP50,0)))))</f>
        <v>0</v>
      </c>
      <c r="AU68" s="158">
        <f>+IF($C68=NT!$Y$2,MOVCV!AU50,IF(MOVCV!$C68=NT!$X$3,MOVCV!AT50,IF(MOVCV!$C68=NT!$X$4,MOVCV!AS50,IF(MOVCV!$C68=NT!$X$5,MOVCV!AR50,IF(MOVCV!$C68=NT!$X$6,MOVCV!AQ50,0)))))</f>
        <v>0</v>
      </c>
      <c r="AV68" s="158">
        <f>+IF($C68=NT!$Y$2,MOVCV!AV50,IF(MOVCV!$C68=NT!$X$3,MOVCV!AU50,IF(MOVCV!$C68=NT!$X$4,MOVCV!AT50,IF(MOVCV!$C68=NT!$X$5,MOVCV!AS50,IF(MOVCV!$C68=NT!$X$6,MOVCV!AR50,0)))))</f>
        <v>0</v>
      </c>
      <c r="AW68" s="158">
        <f>+IF($C68=NT!$Y$2,MOVCV!AW50,IF(MOVCV!$C68=NT!$X$3,MOVCV!AV50,IF(MOVCV!$C68=NT!$X$4,MOVCV!AU50,IF(MOVCV!$C68=NT!$X$5,MOVCV!AT50,IF(MOVCV!$C68=NT!$X$6,MOVCV!AS50,0)))))</f>
        <v>0</v>
      </c>
      <c r="AX68" s="158">
        <f>+IF($C68=NT!$Y$2,MOVCV!AX50,IF(MOVCV!$C68=NT!$X$3,MOVCV!AW50,IF(MOVCV!$C68=NT!$X$4,MOVCV!AV50,IF(MOVCV!$C68=NT!$X$5,MOVCV!AU50,IF(MOVCV!$C68=NT!$X$6,MOVCV!AT50,0)))))</f>
        <v>0</v>
      </c>
      <c r="AY68" s="158">
        <f>+IF($C68=NT!$Y$2,MOVCV!AY50,IF(MOVCV!$C68=NT!$X$3,MOVCV!AX50,IF(MOVCV!$C68=NT!$X$4,MOVCV!AW50,IF(MOVCV!$C68=NT!$X$5,MOVCV!AV50,IF(MOVCV!$C68=NT!$X$6,MOVCV!AU50,0)))))</f>
        <v>0</v>
      </c>
      <c r="AZ68" s="158">
        <f>+IF($C68=NT!$Y$2,MOVCV!AZ50,IF(MOVCV!$C68=NT!$X$3,MOVCV!AY50,IF(MOVCV!$C68=NT!$X$4,MOVCV!AX50,IF(MOVCV!$C68=NT!$X$5,MOVCV!AW50,IF(MOVCV!$C68=NT!$X$6,MOVCV!AV50,0)))))</f>
        <v>0</v>
      </c>
      <c r="BA68" s="158">
        <f>+IF($C68=NT!$Y$2,MOVCV!BA50,IF(MOVCV!$C68=NT!$X$3,MOVCV!AZ50,IF(MOVCV!$C68=NT!$X$4,MOVCV!AY50,IF(MOVCV!$C68=NT!$X$5,MOVCV!AX50,IF(MOVCV!$C68=NT!$X$6,MOVCV!AW50,0)))))</f>
        <v>0</v>
      </c>
      <c r="BB68" s="158">
        <f>+IF($C68=NT!$Y$2,MOVCV!BB50,IF(MOVCV!$C68=NT!$X$3,MOVCV!BA50,IF(MOVCV!$C68=NT!$X$4,MOVCV!AZ50,IF(MOVCV!$C68=NT!$X$5,MOVCV!AY50,IF(MOVCV!$C68=NT!$X$6,MOVCV!AX50,0)))))</f>
        <v>0</v>
      </c>
      <c r="BC68" s="158">
        <f>+IF($C68=NT!$Y$2,MOVCV!BC50,IF(MOVCV!$C68=NT!$X$3,MOVCV!BB50,IF(MOVCV!$C68=NT!$X$4,MOVCV!BA50,IF(MOVCV!$C68=NT!$X$5,MOVCV!AZ50,IF(MOVCV!$C68=NT!$X$6,MOVCV!AY50,0)))))</f>
        <v>0</v>
      </c>
      <c r="BD68" s="158">
        <f>+IF($C68=NT!$Y$2,MOVCV!BD50,IF(MOVCV!$C68=NT!$X$3,MOVCV!BC50,IF(MOVCV!$C68=NT!$X$4,MOVCV!BB50,IF(MOVCV!$C68=NT!$X$5,MOVCV!BA50,IF(MOVCV!$C68=NT!$X$6,MOVCV!AZ50,0)))))</f>
        <v>0</v>
      </c>
      <c r="BE68" s="158">
        <f>+IF($C68=NT!$Y$2,MOVCV!BE50,IF(MOVCV!$C68=NT!$X$3,MOVCV!BD50,IF(MOVCV!$C68=NT!$X$4,MOVCV!BC50,IF(MOVCV!$C68=NT!$X$5,MOVCV!BB50,IF(MOVCV!$C68=NT!$X$6,MOVCV!BA50,0)))))</f>
        <v>0</v>
      </c>
      <c r="BF68" s="158">
        <f>+IF($C68=NT!$Y$2,MOVCV!BF50,IF(MOVCV!$C68=NT!$X$3,MOVCV!BE50,IF(MOVCV!$C68=NT!$X$4,MOVCV!BD50,IF(MOVCV!$C68=NT!$X$5,MOVCV!BC50,IF(MOVCV!$C68=NT!$X$6,MOVCV!BB50,0)))))</f>
        <v>0</v>
      </c>
      <c r="BG68" s="158">
        <f>+IF($C68=NT!$Y$2,MOVCV!BG50,IF(MOVCV!$C68=NT!$X$3,MOVCV!BF50,IF(MOVCV!$C68=NT!$X$4,MOVCV!BE50,IF(MOVCV!$C68=NT!$X$5,MOVCV!BD50,IF(MOVCV!$C68=NT!$X$6,MOVCV!BC50,0)))))</f>
        <v>0</v>
      </c>
      <c r="BH68" s="158">
        <f>+IF($C68=NT!$Y$2,MOVCV!BH50,IF(MOVCV!$C68=NT!$X$3,MOVCV!BG50,IF(MOVCV!$C68=NT!$X$4,MOVCV!BF50,IF(MOVCV!$C68=NT!$X$5,MOVCV!BE50,IF(MOVCV!$C68=NT!$X$6,MOVCV!BD50,0)))))</f>
        <v>0</v>
      </c>
      <c r="BI68" s="158">
        <f>+IF($C68=NT!$Y$2,MOVCV!BI50,IF(MOVCV!$C68=NT!$X$3,MOVCV!BH50,IF(MOVCV!$C68=NT!$X$4,MOVCV!BG50,IF(MOVCV!$C68=NT!$X$5,MOVCV!BF50,IF(MOVCV!$C68=NT!$X$6,MOVCV!BE50,0)))))</f>
        <v>0</v>
      </c>
      <c r="BJ68" s="158">
        <f>+IF($C68=NT!$Y$2,MOVCV!BJ50,IF(MOVCV!$C68=NT!$X$3,MOVCV!BI50,IF(MOVCV!$C68=NT!$X$4,MOVCV!BH50,IF(MOVCV!$C68=NT!$X$5,MOVCV!BG50,IF(MOVCV!$C68=NT!$X$6,MOVCV!BF50,0)))))</f>
        <v>0</v>
      </c>
      <c r="BK68" s="158">
        <f>+IF($C68=NT!$Y$2,MOVCV!BK50,IF(MOVCV!$C68=NT!$X$3,MOVCV!BJ50,IF(MOVCV!$C68=NT!$X$4,MOVCV!BI50,IF(MOVCV!$C68=NT!$X$5,MOVCV!BH50,IF(MOVCV!$C68=NT!$X$6,MOVCV!BG50,0)))))</f>
        <v>0</v>
      </c>
      <c r="BL68" s="158">
        <f>+IF($C68=NT!$Y$2,MOVCV!BL50,IF(MOVCV!$C68=NT!$X$3,MOVCV!BK50,IF(MOVCV!$C68=NT!$X$4,MOVCV!BJ50,IF(MOVCV!$C68=NT!$X$5,MOVCV!BI50,IF(MOVCV!$C68=NT!$X$6,MOVCV!BH50,0)))))</f>
        <v>0</v>
      </c>
    </row>
    <row r="69" spans="2:64">
      <c r="B69" s="162" t="str">
        <f t="shared" si="51"/>
        <v>Nom Producte/Servei 9</v>
      </c>
      <c r="C69" s="133">
        <f>+OP!K18</f>
        <v>0</v>
      </c>
      <c r="D69" s="158">
        <f>+IF($C69=NT!$Y$2,MOVCV!D51,IF(MOVCV!$C69=NT!$X$3,0,IF(MOVCV!$C69=NT!$X$4,0,IF(MOVCV!$C69=NT!$X$5,0,IF(MOVCV!$C69=NT!$X$6,0,0)))))</f>
        <v>0</v>
      </c>
      <c r="E69" s="158">
        <f>+IF($C69=NT!$Y$2,MOVCV!E51,IF(MOVCV!$C69=NT!$X$3,MOVCV!D51,IF(MOVCV!$C69=NT!$X$4,0,IF(MOVCV!$C69=NT!$X$5,0,IF(MOVCV!$C69=NT!$X$6,0,0)))))</f>
        <v>0</v>
      </c>
      <c r="F69" s="158">
        <f>+IF($C69=NT!$Y$2,MOVCV!F51,IF(MOVCV!$C69=NT!$X$3,MOVCV!E51,IF(MOVCV!$C69=NT!$X$4,0,IF(MOVCV!$C69=NT!$X$5,0,IF(MOVCV!$C69=NT!$X$6,0,0)))))</f>
        <v>0</v>
      </c>
      <c r="G69" s="158">
        <f>+IF($C69=NT!$Y$2,MOVCV!G51,IF(MOVCV!$C69=NT!$X$3,MOVCV!F51,IF(MOVCV!$C69=NT!$X$4,MOVCV!E51,IF(MOVCV!$C69=NT!$X$5,0,IF(MOVCV!$C69=NT!$X$6,0,0)))))</f>
        <v>0</v>
      </c>
      <c r="H69" s="158">
        <f>+IF($C69=NT!$Y$2,MOVCV!H51,IF(MOVCV!$C69=NT!$X$3,MOVCV!G51,IF(MOVCV!$C69=NT!$X$4,MOVCV!F51,IF(MOVCV!$C69=NT!$X$5,MOVCV!E51,IF(MOVCV!$C69=NT!$X$6,0,0)))))</f>
        <v>0</v>
      </c>
      <c r="I69" s="158">
        <f>+IF($C69=NT!$Y$2,MOVCV!I51,IF(MOVCV!$C69=NT!$X$3,MOVCV!H51,IF(MOVCV!$C69=NT!$X$4,MOVCV!G51,IF(MOVCV!$C69=NT!$X$5,MOVCV!F51,IF(MOVCV!$C69=NT!$X$6,MOVCV!E51,0)))))</f>
        <v>0</v>
      </c>
      <c r="J69" s="158">
        <f>+IF($C69=NT!$Y$2,MOVCV!J51,IF(MOVCV!$C69=NT!$X$3,MOVCV!I51,IF(MOVCV!$C69=NT!$X$4,MOVCV!H51,IF(MOVCV!$C69=NT!$X$5,MOVCV!G51,IF(MOVCV!$C69=NT!$X$6,MOVCV!F51,0)))))</f>
        <v>0</v>
      </c>
      <c r="K69" s="158">
        <f>+IF($C69=NT!$Y$2,MOVCV!K51,IF(MOVCV!$C69=NT!$X$3,MOVCV!J51,IF(MOVCV!$C69=NT!$X$4,MOVCV!I51,IF(MOVCV!$C69=NT!$X$5,MOVCV!H51,IF(MOVCV!$C69=NT!$X$6,MOVCV!G51,0)))))</f>
        <v>0</v>
      </c>
      <c r="L69" s="158">
        <f>+IF($C69=NT!$Y$2,MOVCV!L51,IF(MOVCV!$C69=NT!$X$3,MOVCV!K51,IF(MOVCV!$C69=NT!$X$4,MOVCV!J51,IF(MOVCV!$C69=NT!$X$5,MOVCV!I51,IF(MOVCV!$C69=NT!$X$6,MOVCV!H51,0)))))</f>
        <v>0</v>
      </c>
      <c r="M69" s="158">
        <f>+IF($C69=NT!$Y$2,MOVCV!M51,IF(MOVCV!$C69=NT!$X$3,MOVCV!L51,IF(MOVCV!$C69=NT!$X$4,MOVCV!K51,IF(MOVCV!$C69=NT!$X$5,MOVCV!J51,IF(MOVCV!$C69=NT!$X$6,MOVCV!I51,0)))))</f>
        <v>0</v>
      </c>
      <c r="N69" s="158">
        <f>+IF($C69=NT!$Y$2,MOVCV!N51,IF(MOVCV!$C69=NT!$X$3,MOVCV!M51,IF(MOVCV!$C69=NT!$X$4,MOVCV!L51,IF(MOVCV!$C69=NT!$X$5,MOVCV!K51,IF(MOVCV!$C69=NT!$X$6,MOVCV!J51,0)))))</f>
        <v>0</v>
      </c>
      <c r="O69" s="158">
        <f>+IF($C69=NT!$Y$2,MOVCV!O51,IF(MOVCV!$C69=NT!$X$3,MOVCV!N51,IF(MOVCV!$C69=NT!$X$4,MOVCV!M51,IF(MOVCV!$C69=NT!$X$5,MOVCV!L51,IF(MOVCV!$C69=NT!$X$6,MOVCV!K51,0)))))</f>
        <v>0</v>
      </c>
      <c r="P69" s="158">
        <f>+IF($C69=NT!$Y$2,MOVCV!P51,IF(MOVCV!$C69=NT!$X$3,MOVCV!O51,IF(MOVCV!$C69=NT!$X$4,MOVCV!N51,IF(MOVCV!$C69=NT!$X$5,MOVCV!M51,IF(MOVCV!$C69=NT!$X$6,MOVCV!L51,0)))))</f>
        <v>0</v>
      </c>
      <c r="Q69" s="158">
        <f>+IF($C69=NT!$Y$2,MOVCV!Q51,IF(MOVCV!$C69=NT!$X$3,MOVCV!P51,IF(MOVCV!$C69=NT!$X$4,MOVCV!O51,IF(MOVCV!$C69=NT!$X$5,MOVCV!N51,IF(MOVCV!$C69=NT!$X$6,MOVCV!M51,0)))))</f>
        <v>0</v>
      </c>
      <c r="R69" s="158">
        <f>+IF($C69=NT!$Y$2,MOVCV!R51,IF(MOVCV!$C69=NT!$X$3,MOVCV!Q51,IF(MOVCV!$C69=NT!$X$4,MOVCV!P51,IF(MOVCV!$C69=NT!$X$5,MOVCV!O51,IF(MOVCV!$C69=NT!$X$6,MOVCV!N51,0)))))</f>
        <v>0</v>
      </c>
      <c r="S69" s="158">
        <f>+IF($C69=NT!$Y$2,MOVCV!S51,IF(MOVCV!$C69=NT!$X$3,MOVCV!R51,IF(MOVCV!$C69=NT!$X$4,MOVCV!Q51,IF(MOVCV!$C69=NT!$X$5,MOVCV!P51,IF(MOVCV!$C69=NT!$X$6,MOVCV!O51,0)))))</f>
        <v>0</v>
      </c>
      <c r="T69" s="158">
        <f>+IF($C69=NT!$Y$2,MOVCV!T51,IF(MOVCV!$C69=NT!$X$3,MOVCV!S51,IF(MOVCV!$C69=NT!$X$4,MOVCV!R51,IF(MOVCV!$C69=NT!$X$5,MOVCV!Q51,IF(MOVCV!$C69=NT!$X$6,MOVCV!P51,0)))))</f>
        <v>0</v>
      </c>
      <c r="U69" s="158">
        <f>+IF($C69=NT!$Y$2,MOVCV!U51,IF(MOVCV!$C69=NT!$X$3,MOVCV!T51,IF(MOVCV!$C69=NT!$X$4,MOVCV!S51,IF(MOVCV!$C69=NT!$X$5,MOVCV!R51,IF(MOVCV!$C69=NT!$X$6,MOVCV!Q51,0)))))</f>
        <v>0</v>
      </c>
      <c r="V69" s="158">
        <f>+IF($C69=NT!$Y$2,MOVCV!V51,IF(MOVCV!$C69=NT!$X$3,MOVCV!U51,IF(MOVCV!$C69=NT!$X$4,MOVCV!T51,IF(MOVCV!$C69=NT!$X$5,MOVCV!S51,IF(MOVCV!$C69=NT!$X$6,MOVCV!R51,0)))))</f>
        <v>0</v>
      </c>
      <c r="W69" s="158">
        <f>+IF($C69=NT!$Y$2,MOVCV!W51,IF(MOVCV!$C69=NT!$X$3,MOVCV!V51,IF(MOVCV!$C69=NT!$X$4,MOVCV!U51,IF(MOVCV!$C69=NT!$X$5,MOVCV!T51,IF(MOVCV!$C69=NT!$X$6,MOVCV!S51,0)))))</f>
        <v>0</v>
      </c>
      <c r="X69" s="158">
        <f>+IF($C69=NT!$Y$2,MOVCV!X51,IF(MOVCV!$C69=NT!$X$3,MOVCV!W51,IF(MOVCV!$C69=NT!$X$4,MOVCV!V51,IF(MOVCV!$C69=NT!$X$5,MOVCV!U51,IF(MOVCV!$C69=NT!$X$6,MOVCV!T51,0)))))</f>
        <v>0</v>
      </c>
      <c r="Y69" s="158">
        <f>+IF($C69=NT!$Y$2,MOVCV!Y51,IF(MOVCV!$C69=NT!$X$3,MOVCV!X51,IF(MOVCV!$C69=NT!$X$4,MOVCV!W51,IF(MOVCV!$C69=NT!$X$5,MOVCV!V51,IF(MOVCV!$C69=NT!$X$6,MOVCV!U51,0)))))</f>
        <v>0</v>
      </c>
      <c r="Z69" s="158">
        <f>+IF($C69=NT!$Y$2,MOVCV!Z51,IF(MOVCV!$C69=NT!$X$3,MOVCV!Y51,IF(MOVCV!$C69=NT!$X$4,MOVCV!X51,IF(MOVCV!$C69=NT!$X$5,MOVCV!W51,IF(MOVCV!$C69=NT!$X$6,MOVCV!V51,0)))))</f>
        <v>0</v>
      </c>
      <c r="AA69" s="158">
        <f>+IF($C69=NT!$Y$2,MOVCV!AA51,IF(MOVCV!$C69=NT!$X$3,MOVCV!Z51,IF(MOVCV!$C69=NT!$X$4,MOVCV!Y51,IF(MOVCV!$C69=NT!$X$5,MOVCV!X51,IF(MOVCV!$C69=NT!$X$6,MOVCV!W51,0)))))</f>
        <v>0</v>
      </c>
      <c r="AB69" s="158">
        <f>+IF($C69=NT!$Y$2,MOVCV!AB51,IF(MOVCV!$C69=NT!$X$3,MOVCV!AA51,IF(MOVCV!$C69=NT!$X$4,MOVCV!Z51,IF(MOVCV!$C69=NT!$X$5,MOVCV!Y51,IF(MOVCV!$C69=NT!$X$6,MOVCV!X51,0)))))</f>
        <v>0</v>
      </c>
      <c r="AC69" s="158">
        <f>+IF($C69=NT!$Y$2,MOVCV!AC51,IF(MOVCV!$C69=NT!$X$3,MOVCV!AB51,IF(MOVCV!$C69=NT!$X$4,MOVCV!AA51,IF(MOVCV!$C69=NT!$X$5,MOVCV!Z51,IF(MOVCV!$C69=NT!$X$6,MOVCV!Y51,0)))))</f>
        <v>0</v>
      </c>
      <c r="AD69" s="158">
        <f>+IF($C69=NT!$Y$2,MOVCV!AD51,IF(MOVCV!$C69=NT!$X$3,MOVCV!AC51,IF(MOVCV!$C69=NT!$X$4,MOVCV!AB51,IF(MOVCV!$C69=NT!$X$5,MOVCV!AA51,IF(MOVCV!$C69=NT!$X$6,MOVCV!Z51,0)))))</f>
        <v>0</v>
      </c>
      <c r="AE69" s="158">
        <f>+IF($C69=NT!$Y$2,MOVCV!AE51,IF(MOVCV!$C69=NT!$X$3,MOVCV!AD51,IF(MOVCV!$C69=NT!$X$4,MOVCV!AC51,IF(MOVCV!$C69=NT!$X$5,MOVCV!AB51,IF(MOVCV!$C69=NT!$X$6,MOVCV!AA51,0)))))</f>
        <v>0</v>
      </c>
      <c r="AF69" s="158">
        <f>+IF($C69=NT!$Y$2,MOVCV!AF51,IF(MOVCV!$C69=NT!$X$3,MOVCV!AE51,IF(MOVCV!$C69=NT!$X$4,MOVCV!AD51,IF(MOVCV!$C69=NT!$X$5,MOVCV!AC51,IF(MOVCV!$C69=NT!$X$6,MOVCV!AB51,0)))))</f>
        <v>0</v>
      </c>
      <c r="AG69" s="158">
        <f>+IF($C69=NT!$Y$2,MOVCV!AG51,IF(MOVCV!$C69=NT!$X$3,MOVCV!AF51,IF(MOVCV!$C69=NT!$X$4,MOVCV!AE51,IF(MOVCV!$C69=NT!$X$5,MOVCV!AD51,IF(MOVCV!$C69=NT!$X$6,MOVCV!AC51,0)))))</f>
        <v>0</v>
      </c>
      <c r="AH69" s="158">
        <f>+IF($C69=NT!$Y$2,MOVCV!AH51,IF(MOVCV!$C69=NT!$X$3,MOVCV!AG51,IF(MOVCV!$C69=NT!$X$4,MOVCV!AF51,IF(MOVCV!$C69=NT!$X$5,MOVCV!AE51,IF(MOVCV!$C69=NT!$X$6,MOVCV!AD51,0)))))</f>
        <v>0</v>
      </c>
      <c r="AI69" s="158">
        <f>+IF($C69=NT!$Y$2,MOVCV!AI51,IF(MOVCV!$C69=NT!$X$3,MOVCV!AH51,IF(MOVCV!$C69=NT!$X$4,MOVCV!AG51,IF(MOVCV!$C69=NT!$X$5,MOVCV!AF51,IF(MOVCV!$C69=NT!$X$6,MOVCV!AE51,0)))))</f>
        <v>0</v>
      </c>
      <c r="AJ69" s="158">
        <f>+IF($C69=NT!$Y$2,MOVCV!AJ51,IF(MOVCV!$C69=NT!$X$3,MOVCV!AI51,IF(MOVCV!$C69=NT!$X$4,MOVCV!AH51,IF(MOVCV!$C69=NT!$X$5,MOVCV!AG51,IF(MOVCV!$C69=NT!$X$6,MOVCV!AF51,0)))))</f>
        <v>0</v>
      </c>
      <c r="AK69" s="158">
        <f>+IF($C69=NT!$Y$2,MOVCV!AK51,IF(MOVCV!$C69=NT!$X$3,MOVCV!AJ51,IF(MOVCV!$C69=NT!$X$4,MOVCV!AI51,IF(MOVCV!$C69=NT!$X$5,MOVCV!AH51,IF(MOVCV!$C69=NT!$X$6,MOVCV!AG51,0)))))</f>
        <v>0</v>
      </c>
      <c r="AL69" s="158">
        <f>+IF($C69=NT!$Y$2,MOVCV!AL51,IF(MOVCV!$C69=NT!$X$3,MOVCV!AK51,IF(MOVCV!$C69=NT!$X$4,MOVCV!AJ51,IF(MOVCV!$C69=NT!$X$5,MOVCV!AI51,IF(MOVCV!$C69=NT!$X$6,MOVCV!AH51,0)))))</f>
        <v>0</v>
      </c>
      <c r="AM69" s="158">
        <f>+IF($C69=NT!$Y$2,MOVCV!AM51,IF(MOVCV!$C69=NT!$X$3,MOVCV!AL51,IF(MOVCV!$C69=NT!$X$4,MOVCV!AK51,IF(MOVCV!$C69=NT!$X$5,MOVCV!AJ51,IF(MOVCV!$C69=NT!$X$6,MOVCV!AI51,0)))))</f>
        <v>0</v>
      </c>
      <c r="AN69" s="158">
        <f>+IF($C69=NT!$Y$2,MOVCV!AN51,IF(MOVCV!$C69=NT!$X$3,MOVCV!AM51,IF(MOVCV!$C69=NT!$X$4,MOVCV!AL51,IF(MOVCV!$C69=NT!$X$5,MOVCV!AK51,IF(MOVCV!$C69=NT!$X$6,MOVCV!AJ51,0)))))</f>
        <v>0</v>
      </c>
      <c r="AO69" s="158">
        <f>+IF($C69=NT!$Y$2,MOVCV!AO51,IF(MOVCV!$C69=NT!$X$3,MOVCV!AN51,IF(MOVCV!$C69=NT!$X$4,MOVCV!AM51,IF(MOVCV!$C69=NT!$X$5,MOVCV!AL51,IF(MOVCV!$C69=NT!$X$6,MOVCV!AK51,0)))))</f>
        <v>0</v>
      </c>
      <c r="AP69" s="158">
        <f>+IF($C69=NT!$Y$2,MOVCV!AP51,IF(MOVCV!$C69=NT!$X$3,MOVCV!AO51,IF(MOVCV!$C69=NT!$X$4,MOVCV!AN51,IF(MOVCV!$C69=NT!$X$5,MOVCV!AM51,IF(MOVCV!$C69=NT!$X$6,MOVCV!AL51,0)))))</f>
        <v>0</v>
      </c>
      <c r="AQ69" s="158">
        <f>+IF($C69=NT!$Y$2,MOVCV!AQ51,IF(MOVCV!$C69=NT!$X$3,MOVCV!AP51,IF(MOVCV!$C69=NT!$X$4,MOVCV!AO51,IF(MOVCV!$C69=NT!$X$5,MOVCV!AN51,IF(MOVCV!$C69=NT!$X$6,MOVCV!AM51,0)))))</f>
        <v>0</v>
      </c>
      <c r="AR69" s="158">
        <f>+IF($C69=NT!$Y$2,MOVCV!AR51,IF(MOVCV!$C69=NT!$X$3,MOVCV!AQ51,IF(MOVCV!$C69=NT!$X$4,MOVCV!AP51,IF(MOVCV!$C69=NT!$X$5,MOVCV!AO51,IF(MOVCV!$C69=NT!$X$6,MOVCV!AN51,0)))))</f>
        <v>0</v>
      </c>
      <c r="AS69" s="158">
        <f>+IF($C69=NT!$Y$2,MOVCV!AS51,IF(MOVCV!$C69=NT!$X$3,MOVCV!AR51,IF(MOVCV!$C69=NT!$X$4,MOVCV!AQ51,IF(MOVCV!$C69=NT!$X$5,MOVCV!AP51,IF(MOVCV!$C69=NT!$X$6,MOVCV!AO51,0)))))</f>
        <v>0</v>
      </c>
      <c r="AT69" s="158">
        <f>+IF($C69=NT!$Y$2,MOVCV!AT51,IF(MOVCV!$C69=NT!$X$3,MOVCV!AS51,IF(MOVCV!$C69=NT!$X$4,MOVCV!AR51,IF(MOVCV!$C69=NT!$X$5,MOVCV!AQ51,IF(MOVCV!$C69=NT!$X$6,MOVCV!AP51,0)))))</f>
        <v>0</v>
      </c>
      <c r="AU69" s="158">
        <f>+IF($C69=NT!$Y$2,MOVCV!AU51,IF(MOVCV!$C69=NT!$X$3,MOVCV!AT51,IF(MOVCV!$C69=NT!$X$4,MOVCV!AS51,IF(MOVCV!$C69=NT!$X$5,MOVCV!AR51,IF(MOVCV!$C69=NT!$X$6,MOVCV!AQ51,0)))))</f>
        <v>0</v>
      </c>
      <c r="AV69" s="158">
        <f>+IF($C69=NT!$Y$2,MOVCV!AV51,IF(MOVCV!$C69=NT!$X$3,MOVCV!AU51,IF(MOVCV!$C69=NT!$X$4,MOVCV!AT51,IF(MOVCV!$C69=NT!$X$5,MOVCV!AS51,IF(MOVCV!$C69=NT!$X$6,MOVCV!AR51,0)))))</f>
        <v>0</v>
      </c>
      <c r="AW69" s="158">
        <f>+IF($C69=NT!$Y$2,MOVCV!AW51,IF(MOVCV!$C69=NT!$X$3,MOVCV!AV51,IF(MOVCV!$C69=NT!$X$4,MOVCV!AU51,IF(MOVCV!$C69=NT!$X$5,MOVCV!AT51,IF(MOVCV!$C69=NT!$X$6,MOVCV!AS51,0)))))</f>
        <v>0</v>
      </c>
      <c r="AX69" s="158">
        <f>+IF($C69=NT!$Y$2,MOVCV!AX51,IF(MOVCV!$C69=NT!$X$3,MOVCV!AW51,IF(MOVCV!$C69=NT!$X$4,MOVCV!AV51,IF(MOVCV!$C69=NT!$X$5,MOVCV!AU51,IF(MOVCV!$C69=NT!$X$6,MOVCV!AT51,0)))))</f>
        <v>0</v>
      </c>
      <c r="AY69" s="158">
        <f>+IF($C69=NT!$Y$2,MOVCV!AY51,IF(MOVCV!$C69=NT!$X$3,MOVCV!AX51,IF(MOVCV!$C69=NT!$X$4,MOVCV!AW51,IF(MOVCV!$C69=NT!$X$5,MOVCV!AV51,IF(MOVCV!$C69=NT!$X$6,MOVCV!AU51,0)))))</f>
        <v>0</v>
      </c>
      <c r="AZ69" s="158">
        <f>+IF($C69=NT!$Y$2,MOVCV!AZ51,IF(MOVCV!$C69=NT!$X$3,MOVCV!AY51,IF(MOVCV!$C69=NT!$X$4,MOVCV!AX51,IF(MOVCV!$C69=NT!$X$5,MOVCV!AW51,IF(MOVCV!$C69=NT!$X$6,MOVCV!AV51,0)))))</f>
        <v>0</v>
      </c>
      <c r="BA69" s="158">
        <f>+IF($C69=NT!$Y$2,MOVCV!BA51,IF(MOVCV!$C69=NT!$X$3,MOVCV!AZ51,IF(MOVCV!$C69=NT!$X$4,MOVCV!AY51,IF(MOVCV!$C69=NT!$X$5,MOVCV!AX51,IF(MOVCV!$C69=NT!$X$6,MOVCV!AW51,0)))))</f>
        <v>0</v>
      </c>
      <c r="BB69" s="158">
        <f>+IF($C69=NT!$Y$2,MOVCV!BB51,IF(MOVCV!$C69=NT!$X$3,MOVCV!BA51,IF(MOVCV!$C69=NT!$X$4,MOVCV!AZ51,IF(MOVCV!$C69=NT!$X$5,MOVCV!AY51,IF(MOVCV!$C69=NT!$X$6,MOVCV!AX51,0)))))</f>
        <v>0</v>
      </c>
      <c r="BC69" s="158">
        <f>+IF($C69=NT!$Y$2,MOVCV!BC51,IF(MOVCV!$C69=NT!$X$3,MOVCV!BB51,IF(MOVCV!$C69=NT!$X$4,MOVCV!BA51,IF(MOVCV!$C69=NT!$X$5,MOVCV!AZ51,IF(MOVCV!$C69=NT!$X$6,MOVCV!AY51,0)))))</f>
        <v>0</v>
      </c>
      <c r="BD69" s="158">
        <f>+IF($C69=NT!$Y$2,MOVCV!BD51,IF(MOVCV!$C69=NT!$X$3,MOVCV!BC51,IF(MOVCV!$C69=NT!$X$4,MOVCV!BB51,IF(MOVCV!$C69=NT!$X$5,MOVCV!BA51,IF(MOVCV!$C69=NT!$X$6,MOVCV!AZ51,0)))))</f>
        <v>0</v>
      </c>
      <c r="BE69" s="158">
        <f>+IF($C69=NT!$Y$2,MOVCV!BE51,IF(MOVCV!$C69=NT!$X$3,MOVCV!BD51,IF(MOVCV!$C69=NT!$X$4,MOVCV!BC51,IF(MOVCV!$C69=NT!$X$5,MOVCV!BB51,IF(MOVCV!$C69=NT!$X$6,MOVCV!BA51,0)))))</f>
        <v>0</v>
      </c>
      <c r="BF69" s="158">
        <f>+IF($C69=NT!$Y$2,MOVCV!BF51,IF(MOVCV!$C69=NT!$X$3,MOVCV!BE51,IF(MOVCV!$C69=NT!$X$4,MOVCV!BD51,IF(MOVCV!$C69=NT!$X$5,MOVCV!BC51,IF(MOVCV!$C69=NT!$X$6,MOVCV!BB51,0)))))</f>
        <v>0</v>
      </c>
      <c r="BG69" s="158">
        <f>+IF($C69=NT!$Y$2,MOVCV!BG51,IF(MOVCV!$C69=NT!$X$3,MOVCV!BF51,IF(MOVCV!$C69=NT!$X$4,MOVCV!BE51,IF(MOVCV!$C69=NT!$X$5,MOVCV!BD51,IF(MOVCV!$C69=NT!$X$6,MOVCV!BC51,0)))))</f>
        <v>0</v>
      </c>
      <c r="BH69" s="158">
        <f>+IF($C69=NT!$Y$2,MOVCV!BH51,IF(MOVCV!$C69=NT!$X$3,MOVCV!BG51,IF(MOVCV!$C69=NT!$X$4,MOVCV!BF51,IF(MOVCV!$C69=NT!$X$5,MOVCV!BE51,IF(MOVCV!$C69=NT!$X$6,MOVCV!BD51,0)))))</f>
        <v>0</v>
      </c>
      <c r="BI69" s="158">
        <f>+IF($C69=NT!$Y$2,MOVCV!BI51,IF(MOVCV!$C69=NT!$X$3,MOVCV!BH51,IF(MOVCV!$C69=NT!$X$4,MOVCV!BG51,IF(MOVCV!$C69=NT!$X$5,MOVCV!BF51,IF(MOVCV!$C69=NT!$X$6,MOVCV!BE51,0)))))</f>
        <v>0</v>
      </c>
      <c r="BJ69" s="158">
        <f>+IF($C69=NT!$Y$2,MOVCV!BJ51,IF(MOVCV!$C69=NT!$X$3,MOVCV!BI51,IF(MOVCV!$C69=NT!$X$4,MOVCV!BH51,IF(MOVCV!$C69=NT!$X$5,MOVCV!BG51,IF(MOVCV!$C69=NT!$X$6,MOVCV!BF51,0)))))</f>
        <v>0</v>
      </c>
      <c r="BK69" s="158">
        <f>+IF($C69=NT!$Y$2,MOVCV!BK51,IF(MOVCV!$C69=NT!$X$3,MOVCV!BJ51,IF(MOVCV!$C69=NT!$X$4,MOVCV!BI51,IF(MOVCV!$C69=NT!$X$5,MOVCV!BH51,IF(MOVCV!$C69=NT!$X$6,MOVCV!BG51,0)))))</f>
        <v>0</v>
      </c>
      <c r="BL69" s="158">
        <f>+IF($C69=NT!$Y$2,MOVCV!BL51,IF(MOVCV!$C69=NT!$X$3,MOVCV!BK51,IF(MOVCV!$C69=NT!$X$4,MOVCV!BJ51,IF(MOVCV!$C69=NT!$X$5,MOVCV!BI51,IF(MOVCV!$C69=NT!$X$6,MOVCV!BH51,0)))))</f>
        <v>0</v>
      </c>
    </row>
    <row r="70" spans="2:64">
      <c r="B70" s="162" t="str">
        <f t="shared" si="51"/>
        <v>Nom Producte/Servei 10</v>
      </c>
      <c r="C70" s="133">
        <f>+OP!K19</f>
        <v>0</v>
      </c>
      <c r="D70" s="158">
        <f>+IF($C70=NT!$Y$2,MOVCV!D52,IF(MOVCV!$C70=NT!$X$3,0,IF(MOVCV!$C70=NT!$X$4,0,IF(MOVCV!$C70=NT!$X$5,0,IF(MOVCV!$C70=NT!$X$6,0,0)))))</f>
        <v>0</v>
      </c>
      <c r="E70" s="158">
        <f>+IF($C70=NT!$Y$2,MOVCV!E52,IF(MOVCV!$C70=NT!$X$3,MOVCV!D52,IF(MOVCV!$C70=NT!$X$4,0,IF(MOVCV!$C70=NT!$X$5,0,IF(MOVCV!$C70=NT!$X$6,0,0)))))</f>
        <v>0</v>
      </c>
      <c r="F70" s="158">
        <f>+IF($C70=NT!$Y$2,MOVCV!F52,IF(MOVCV!$C70=NT!$X$3,MOVCV!E52,IF(MOVCV!$C70=NT!$X$4,0,IF(MOVCV!$C70=NT!$X$5,0,IF(MOVCV!$C70=NT!$X$6,0,0)))))</f>
        <v>0</v>
      </c>
      <c r="G70" s="158">
        <f>+IF($C70=NT!$Y$2,MOVCV!G52,IF(MOVCV!$C70=NT!$X$3,MOVCV!F52,IF(MOVCV!$C70=NT!$X$4,MOVCV!E52,IF(MOVCV!$C70=NT!$X$5,0,IF(MOVCV!$C70=NT!$X$6,0,0)))))</f>
        <v>0</v>
      </c>
      <c r="H70" s="158">
        <f>+IF($C70=NT!$Y$2,MOVCV!H52,IF(MOVCV!$C70=NT!$X$3,MOVCV!G52,IF(MOVCV!$C70=NT!$X$4,MOVCV!F52,IF(MOVCV!$C70=NT!$X$5,MOVCV!E52,IF(MOVCV!$C70=NT!$X$6,0,0)))))</f>
        <v>0</v>
      </c>
      <c r="I70" s="158">
        <f>+IF($C70=NT!$Y$2,MOVCV!I52,IF(MOVCV!$C70=NT!$X$3,MOVCV!H52,IF(MOVCV!$C70=NT!$X$4,MOVCV!G52,IF(MOVCV!$C70=NT!$X$5,MOVCV!F52,IF(MOVCV!$C70=NT!$X$6,MOVCV!E52,0)))))</f>
        <v>0</v>
      </c>
      <c r="J70" s="158">
        <f>+IF($C70=NT!$Y$2,MOVCV!J52,IF(MOVCV!$C70=NT!$X$3,MOVCV!I52,IF(MOVCV!$C70=NT!$X$4,MOVCV!H52,IF(MOVCV!$C70=NT!$X$5,MOVCV!G52,IF(MOVCV!$C70=NT!$X$6,MOVCV!F52,0)))))</f>
        <v>0</v>
      </c>
      <c r="K70" s="158">
        <f>+IF($C70=NT!$Y$2,MOVCV!K52,IF(MOVCV!$C70=NT!$X$3,MOVCV!J52,IF(MOVCV!$C70=NT!$X$4,MOVCV!I52,IF(MOVCV!$C70=NT!$X$5,MOVCV!H52,IF(MOVCV!$C70=NT!$X$6,MOVCV!G52,0)))))</f>
        <v>0</v>
      </c>
      <c r="L70" s="158">
        <f>+IF($C70=NT!$Y$2,MOVCV!L52,IF(MOVCV!$C70=NT!$X$3,MOVCV!K52,IF(MOVCV!$C70=NT!$X$4,MOVCV!J52,IF(MOVCV!$C70=NT!$X$5,MOVCV!I52,IF(MOVCV!$C70=NT!$X$6,MOVCV!H52,0)))))</f>
        <v>0</v>
      </c>
      <c r="M70" s="158">
        <f>+IF($C70=NT!$Y$2,MOVCV!M52,IF(MOVCV!$C70=NT!$X$3,MOVCV!L52,IF(MOVCV!$C70=NT!$X$4,MOVCV!K52,IF(MOVCV!$C70=NT!$X$5,MOVCV!J52,IF(MOVCV!$C70=NT!$X$6,MOVCV!I52,0)))))</f>
        <v>0</v>
      </c>
      <c r="N70" s="158">
        <f>+IF($C70=NT!$Y$2,MOVCV!N52,IF(MOVCV!$C70=NT!$X$3,MOVCV!M52,IF(MOVCV!$C70=NT!$X$4,MOVCV!L52,IF(MOVCV!$C70=NT!$X$5,MOVCV!K52,IF(MOVCV!$C70=NT!$X$6,MOVCV!J52,0)))))</f>
        <v>0</v>
      </c>
      <c r="O70" s="158">
        <f>+IF($C70=NT!$Y$2,MOVCV!O52,IF(MOVCV!$C70=NT!$X$3,MOVCV!N52,IF(MOVCV!$C70=NT!$X$4,MOVCV!M52,IF(MOVCV!$C70=NT!$X$5,MOVCV!L52,IF(MOVCV!$C70=NT!$X$6,MOVCV!K52,0)))))</f>
        <v>0</v>
      </c>
      <c r="P70" s="158">
        <f>+IF($C70=NT!$Y$2,MOVCV!P52,IF(MOVCV!$C70=NT!$X$3,MOVCV!O52,IF(MOVCV!$C70=NT!$X$4,MOVCV!N52,IF(MOVCV!$C70=NT!$X$5,MOVCV!M52,IF(MOVCV!$C70=NT!$X$6,MOVCV!L52,0)))))</f>
        <v>0</v>
      </c>
      <c r="Q70" s="158">
        <f>+IF($C70=NT!$Y$2,MOVCV!Q52,IF(MOVCV!$C70=NT!$X$3,MOVCV!P52,IF(MOVCV!$C70=NT!$X$4,MOVCV!O52,IF(MOVCV!$C70=NT!$X$5,MOVCV!N52,IF(MOVCV!$C70=NT!$X$6,MOVCV!M52,0)))))</f>
        <v>0</v>
      </c>
      <c r="R70" s="158">
        <f>+IF($C70=NT!$Y$2,MOVCV!R52,IF(MOVCV!$C70=NT!$X$3,MOVCV!Q52,IF(MOVCV!$C70=NT!$X$4,MOVCV!P52,IF(MOVCV!$C70=NT!$X$5,MOVCV!O52,IF(MOVCV!$C70=NT!$X$6,MOVCV!N52,0)))))</f>
        <v>0</v>
      </c>
      <c r="S70" s="158">
        <f>+IF($C70=NT!$Y$2,MOVCV!S52,IF(MOVCV!$C70=NT!$X$3,MOVCV!R52,IF(MOVCV!$C70=NT!$X$4,MOVCV!Q52,IF(MOVCV!$C70=NT!$X$5,MOVCV!P52,IF(MOVCV!$C70=NT!$X$6,MOVCV!O52,0)))))</f>
        <v>0</v>
      </c>
      <c r="T70" s="158">
        <f>+IF($C70=NT!$Y$2,MOVCV!T52,IF(MOVCV!$C70=NT!$X$3,MOVCV!S52,IF(MOVCV!$C70=NT!$X$4,MOVCV!R52,IF(MOVCV!$C70=NT!$X$5,MOVCV!Q52,IF(MOVCV!$C70=NT!$X$6,MOVCV!P52,0)))))</f>
        <v>0</v>
      </c>
      <c r="U70" s="158">
        <f>+IF($C70=NT!$Y$2,MOVCV!U52,IF(MOVCV!$C70=NT!$X$3,MOVCV!T52,IF(MOVCV!$C70=NT!$X$4,MOVCV!S52,IF(MOVCV!$C70=NT!$X$5,MOVCV!R52,IF(MOVCV!$C70=NT!$X$6,MOVCV!Q52,0)))))</f>
        <v>0</v>
      </c>
      <c r="V70" s="158">
        <f>+IF($C70=NT!$Y$2,MOVCV!V52,IF(MOVCV!$C70=NT!$X$3,MOVCV!U52,IF(MOVCV!$C70=NT!$X$4,MOVCV!T52,IF(MOVCV!$C70=NT!$X$5,MOVCV!S52,IF(MOVCV!$C70=NT!$X$6,MOVCV!R52,0)))))</f>
        <v>0</v>
      </c>
      <c r="W70" s="158">
        <f>+IF($C70=NT!$Y$2,MOVCV!W52,IF(MOVCV!$C70=NT!$X$3,MOVCV!V52,IF(MOVCV!$C70=NT!$X$4,MOVCV!U52,IF(MOVCV!$C70=NT!$X$5,MOVCV!T52,IF(MOVCV!$C70=NT!$X$6,MOVCV!S52,0)))))</f>
        <v>0</v>
      </c>
      <c r="X70" s="158">
        <f>+IF($C70=NT!$Y$2,MOVCV!X52,IF(MOVCV!$C70=NT!$X$3,MOVCV!W52,IF(MOVCV!$C70=NT!$X$4,MOVCV!V52,IF(MOVCV!$C70=NT!$X$5,MOVCV!U52,IF(MOVCV!$C70=NT!$X$6,MOVCV!T52,0)))))</f>
        <v>0</v>
      </c>
      <c r="Y70" s="158">
        <f>+IF($C70=NT!$Y$2,MOVCV!Y52,IF(MOVCV!$C70=NT!$X$3,MOVCV!X52,IF(MOVCV!$C70=NT!$X$4,MOVCV!W52,IF(MOVCV!$C70=NT!$X$5,MOVCV!V52,IF(MOVCV!$C70=NT!$X$6,MOVCV!U52,0)))))</f>
        <v>0</v>
      </c>
      <c r="Z70" s="158">
        <f>+IF($C70=NT!$Y$2,MOVCV!Z52,IF(MOVCV!$C70=NT!$X$3,MOVCV!Y52,IF(MOVCV!$C70=NT!$X$4,MOVCV!X52,IF(MOVCV!$C70=NT!$X$5,MOVCV!W52,IF(MOVCV!$C70=NT!$X$6,MOVCV!V52,0)))))</f>
        <v>0</v>
      </c>
      <c r="AA70" s="158">
        <f>+IF($C70=NT!$Y$2,MOVCV!AA52,IF(MOVCV!$C70=NT!$X$3,MOVCV!Z52,IF(MOVCV!$C70=NT!$X$4,MOVCV!Y52,IF(MOVCV!$C70=NT!$X$5,MOVCV!X52,IF(MOVCV!$C70=NT!$X$6,MOVCV!W52,0)))))</f>
        <v>0</v>
      </c>
      <c r="AB70" s="158">
        <f>+IF($C70=NT!$Y$2,MOVCV!AB52,IF(MOVCV!$C70=NT!$X$3,MOVCV!AA52,IF(MOVCV!$C70=NT!$X$4,MOVCV!Z52,IF(MOVCV!$C70=NT!$X$5,MOVCV!Y52,IF(MOVCV!$C70=NT!$X$6,MOVCV!X52,0)))))</f>
        <v>0</v>
      </c>
      <c r="AC70" s="158">
        <f>+IF($C70=NT!$Y$2,MOVCV!AC52,IF(MOVCV!$C70=NT!$X$3,MOVCV!AB52,IF(MOVCV!$C70=NT!$X$4,MOVCV!AA52,IF(MOVCV!$C70=NT!$X$5,MOVCV!Z52,IF(MOVCV!$C70=NT!$X$6,MOVCV!Y52,0)))))</f>
        <v>0</v>
      </c>
      <c r="AD70" s="158">
        <f>+IF($C70=NT!$Y$2,MOVCV!AD52,IF(MOVCV!$C70=NT!$X$3,MOVCV!AC52,IF(MOVCV!$C70=NT!$X$4,MOVCV!AB52,IF(MOVCV!$C70=NT!$X$5,MOVCV!AA52,IF(MOVCV!$C70=NT!$X$6,MOVCV!Z52,0)))))</f>
        <v>0</v>
      </c>
      <c r="AE70" s="158">
        <f>+IF($C70=NT!$Y$2,MOVCV!AE52,IF(MOVCV!$C70=NT!$X$3,MOVCV!AD52,IF(MOVCV!$C70=NT!$X$4,MOVCV!AC52,IF(MOVCV!$C70=NT!$X$5,MOVCV!AB52,IF(MOVCV!$C70=NT!$X$6,MOVCV!AA52,0)))))</f>
        <v>0</v>
      </c>
      <c r="AF70" s="158">
        <f>+IF($C70=NT!$Y$2,MOVCV!AF52,IF(MOVCV!$C70=NT!$X$3,MOVCV!AE52,IF(MOVCV!$C70=NT!$X$4,MOVCV!AD52,IF(MOVCV!$C70=NT!$X$5,MOVCV!AC52,IF(MOVCV!$C70=NT!$X$6,MOVCV!AB52,0)))))</f>
        <v>0</v>
      </c>
      <c r="AG70" s="158">
        <f>+IF($C70=NT!$Y$2,MOVCV!AG52,IF(MOVCV!$C70=NT!$X$3,MOVCV!AF52,IF(MOVCV!$C70=NT!$X$4,MOVCV!AE52,IF(MOVCV!$C70=NT!$X$5,MOVCV!AD52,IF(MOVCV!$C70=NT!$X$6,MOVCV!AC52,0)))))</f>
        <v>0</v>
      </c>
      <c r="AH70" s="158">
        <f>+IF($C70=NT!$Y$2,MOVCV!AH52,IF(MOVCV!$C70=NT!$X$3,MOVCV!AG52,IF(MOVCV!$C70=NT!$X$4,MOVCV!AF52,IF(MOVCV!$C70=NT!$X$5,MOVCV!AE52,IF(MOVCV!$C70=NT!$X$6,MOVCV!AD52,0)))))</f>
        <v>0</v>
      </c>
      <c r="AI70" s="158">
        <f>+IF($C70=NT!$Y$2,MOVCV!AI52,IF(MOVCV!$C70=NT!$X$3,MOVCV!AH52,IF(MOVCV!$C70=NT!$X$4,MOVCV!AG52,IF(MOVCV!$C70=NT!$X$5,MOVCV!AF52,IF(MOVCV!$C70=NT!$X$6,MOVCV!AE52,0)))))</f>
        <v>0</v>
      </c>
      <c r="AJ70" s="158">
        <f>+IF($C70=NT!$Y$2,MOVCV!AJ52,IF(MOVCV!$C70=NT!$X$3,MOVCV!AI52,IF(MOVCV!$C70=NT!$X$4,MOVCV!AH52,IF(MOVCV!$C70=NT!$X$5,MOVCV!AG52,IF(MOVCV!$C70=NT!$X$6,MOVCV!AF52,0)))))</f>
        <v>0</v>
      </c>
      <c r="AK70" s="158">
        <f>+IF($C70=NT!$Y$2,MOVCV!AK52,IF(MOVCV!$C70=NT!$X$3,MOVCV!AJ52,IF(MOVCV!$C70=NT!$X$4,MOVCV!AI52,IF(MOVCV!$C70=NT!$X$5,MOVCV!AH52,IF(MOVCV!$C70=NT!$X$6,MOVCV!AG52,0)))))</f>
        <v>0</v>
      </c>
      <c r="AL70" s="158">
        <f>+IF($C70=NT!$Y$2,MOVCV!AL52,IF(MOVCV!$C70=NT!$X$3,MOVCV!AK52,IF(MOVCV!$C70=NT!$X$4,MOVCV!AJ52,IF(MOVCV!$C70=NT!$X$5,MOVCV!AI52,IF(MOVCV!$C70=NT!$X$6,MOVCV!AH52,0)))))</f>
        <v>0</v>
      </c>
      <c r="AM70" s="158">
        <f>+IF($C70=NT!$Y$2,MOVCV!AM52,IF(MOVCV!$C70=NT!$X$3,MOVCV!AL52,IF(MOVCV!$C70=NT!$X$4,MOVCV!AK52,IF(MOVCV!$C70=NT!$X$5,MOVCV!AJ52,IF(MOVCV!$C70=NT!$X$6,MOVCV!AI52,0)))))</f>
        <v>0</v>
      </c>
      <c r="AN70" s="158">
        <f>+IF($C70=NT!$Y$2,MOVCV!AN52,IF(MOVCV!$C70=NT!$X$3,MOVCV!AM52,IF(MOVCV!$C70=NT!$X$4,MOVCV!AL52,IF(MOVCV!$C70=NT!$X$5,MOVCV!AK52,IF(MOVCV!$C70=NT!$X$6,MOVCV!AJ52,0)))))</f>
        <v>0</v>
      </c>
      <c r="AO70" s="158">
        <f>+IF($C70=NT!$Y$2,MOVCV!AO52,IF(MOVCV!$C70=NT!$X$3,MOVCV!AN52,IF(MOVCV!$C70=NT!$X$4,MOVCV!AM52,IF(MOVCV!$C70=NT!$X$5,MOVCV!AL52,IF(MOVCV!$C70=NT!$X$6,MOVCV!AK52,0)))))</f>
        <v>0</v>
      </c>
      <c r="AP70" s="158">
        <f>+IF($C70=NT!$Y$2,MOVCV!AP52,IF(MOVCV!$C70=NT!$X$3,MOVCV!AO52,IF(MOVCV!$C70=NT!$X$4,MOVCV!AN52,IF(MOVCV!$C70=NT!$X$5,MOVCV!AM52,IF(MOVCV!$C70=NT!$X$6,MOVCV!AL52,0)))))</f>
        <v>0</v>
      </c>
      <c r="AQ70" s="158">
        <f>+IF($C70=NT!$Y$2,MOVCV!AQ52,IF(MOVCV!$C70=NT!$X$3,MOVCV!AP52,IF(MOVCV!$C70=NT!$X$4,MOVCV!AO52,IF(MOVCV!$C70=NT!$X$5,MOVCV!AN52,IF(MOVCV!$C70=NT!$X$6,MOVCV!AM52,0)))))</f>
        <v>0</v>
      </c>
      <c r="AR70" s="158">
        <f>+IF($C70=NT!$Y$2,MOVCV!AR52,IF(MOVCV!$C70=NT!$X$3,MOVCV!AQ52,IF(MOVCV!$C70=NT!$X$4,MOVCV!AP52,IF(MOVCV!$C70=NT!$X$5,MOVCV!AO52,IF(MOVCV!$C70=NT!$X$6,MOVCV!AN52,0)))))</f>
        <v>0</v>
      </c>
      <c r="AS70" s="158">
        <f>+IF($C70=NT!$Y$2,MOVCV!AS52,IF(MOVCV!$C70=NT!$X$3,MOVCV!AR52,IF(MOVCV!$C70=NT!$X$4,MOVCV!AQ52,IF(MOVCV!$C70=NT!$X$5,MOVCV!AP52,IF(MOVCV!$C70=NT!$X$6,MOVCV!AO52,0)))))</f>
        <v>0</v>
      </c>
      <c r="AT70" s="158">
        <f>+IF($C70=NT!$Y$2,MOVCV!AT52,IF(MOVCV!$C70=NT!$X$3,MOVCV!AS52,IF(MOVCV!$C70=NT!$X$4,MOVCV!AR52,IF(MOVCV!$C70=NT!$X$5,MOVCV!AQ52,IF(MOVCV!$C70=NT!$X$6,MOVCV!AP52,0)))))</f>
        <v>0</v>
      </c>
      <c r="AU70" s="158">
        <f>+IF($C70=NT!$Y$2,MOVCV!AU52,IF(MOVCV!$C70=NT!$X$3,MOVCV!AT52,IF(MOVCV!$C70=NT!$X$4,MOVCV!AS52,IF(MOVCV!$C70=NT!$X$5,MOVCV!AR52,IF(MOVCV!$C70=NT!$X$6,MOVCV!AQ52,0)))))</f>
        <v>0</v>
      </c>
      <c r="AV70" s="158">
        <f>+IF($C70=NT!$Y$2,MOVCV!AV52,IF(MOVCV!$C70=NT!$X$3,MOVCV!AU52,IF(MOVCV!$C70=NT!$X$4,MOVCV!AT52,IF(MOVCV!$C70=NT!$X$5,MOVCV!AS52,IF(MOVCV!$C70=NT!$X$6,MOVCV!AR52,0)))))</f>
        <v>0</v>
      </c>
      <c r="AW70" s="158">
        <f>+IF($C70=NT!$Y$2,MOVCV!AW52,IF(MOVCV!$C70=NT!$X$3,MOVCV!AV52,IF(MOVCV!$C70=NT!$X$4,MOVCV!AU52,IF(MOVCV!$C70=NT!$X$5,MOVCV!AT52,IF(MOVCV!$C70=NT!$X$6,MOVCV!AS52,0)))))</f>
        <v>0</v>
      </c>
      <c r="AX70" s="158">
        <f>+IF($C70=NT!$Y$2,MOVCV!AX52,IF(MOVCV!$C70=NT!$X$3,MOVCV!AW52,IF(MOVCV!$C70=NT!$X$4,MOVCV!AV52,IF(MOVCV!$C70=NT!$X$5,MOVCV!AU52,IF(MOVCV!$C70=NT!$X$6,MOVCV!AT52,0)))))</f>
        <v>0</v>
      </c>
      <c r="AY70" s="158">
        <f>+IF($C70=NT!$Y$2,MOVCV!AY52,IF(MOVCV!$C70=NT!$X$3,MOVCV!AX52,IF(MOVCV!$C70=NT!$X$4,MOVCV!AW52,IF(MOVCV!$C70=NT!$X$5,MOVCV!AV52,IF(MOVCV!$C70=NT!$X$6,MOVCV!AU52,0)))))</f>
        <v>0</v>
      </c>
      <c r="AZ70" s="158">
        <f>+IF($C70=NT!$Y$2,MOVCV!AZ52,IF(MOVCV!$C70=NT!$X$3,MOVCV!AY52,IF(MOVCV!$C70=NT!$X$4,MOVCV!AX52,IF(MOVCV!$C70=NT!$X$5,MOVCV!AW52,IF(MOVCV!$C70=NT!$X$6,MOVCV!AV52,0)))))</f>
        <v>0</v>
      </c>
      <c r="BA70" s="158">
        <f>+IF($C70=NT!$Y$2,MOVCV!BA52,IF(MOVCV!$C70=NT!$X$3,MOVCV!AZ52,IF(MOVCV!$C70=NT!$X$4,MOVCV!AY52,IF(MOVCV!$C70=NT!$X$5,MOVCV!AX52,IF(MOVCV!$C70=NT!$X$6,MOVCV!AW52,0)))))</f>
        <v>0</v>
      </c>
      <c r="BB70" s="158">
        <f>+IF($C70=NT!$Y$2,MOVCV!BB52,IF(MOVCV!$C70=NT!$X$3,MOVCV!BA52,IF(MOVCV!$C70=NT!$X$4,MOVCV!AZ52,IF(MOVCV!$C70=NT!$X$5,MOVCV!AY52,IF(MOVCV!$C70=NT!$X$6,MOVCV!AX52,0)))))</f>
        <v>0</v>
      </c>
      <c r="BC70" s="158">
        <f>+IF($C70=NT!$Y$2,MOVCV!BC52,IF(MOVCV!$C70=NT!$X$3,MOVCV!BB52,IF(MOVCV!$C70=NT!$X$4,MOVCV!BA52,IF(MOVCV!$C70=NT!$X$5,MOVCV!AZ52,IF(MOVCV!$C70=NT!$X$6,MOVCV!AY52,0)))))</f>
        <v>0</v>
      </c>
      <c r="BD70" s="158">
        <f>+IF($C70=NT!$Y$2,MOVCV!BD52,IF(MOVCV!$C70=NT!$X$3,MOVCV!BC52,IF(MOVCV!$C70=NT!$X$4,MOVCV!BB52,IF(MOVCV!$C70=NT!$X$5,MOVCV!BA52,IF(MOVCV!$C70=NT!$X$6,MOVCV!AZ52,0)))))</f>
        <v>0</v>
      </c>
      <c r="BE70" s="158">
        <f>+IF($C70=NT!$Y$2,MOVCV!BE52,IF(MOVCV!$C70=NT!$X$3,MOVCV!BD52,IF(MOVCV!$C70=NT!$X$4,MOVCV!BC52,IF(MOVCV!$C70=NT!$X$5,MOVCV!BB52,IF(MOVCV!$C70=NT!$X$6,MOVCV!BA52,0)))))</f>
        <v>0</v>
      </c>
      <c r="BF70" s="158">
        <f>+IF($C70=NT!$Y$2,MOVCV!BF52,IF(MOVCV!$C70=NT!$X$3,MOVCV!BE52,IF(MOVCV!$C70=NT!$X$4,MOVCV!BD52,IF(MOVCV!$C70=NT!$X$5,MOVCV!BC52,IF(MOVCV!$C70=NT!$X$6,MOVCV!BB52,0)))))</f>
        <v>0</v>
      </c>
      <c r="BG70" s="158">
        <f>+IF($C70=NT!$Y$2,MOVCV!BG52,IF(MOVCV!$C70=NT!$X$3,MOVCV!BF52,IF(MOVCV!$C70=NT!$X$4,MOVCV!BE52,IF(MOVCV!$C70=NT!$X$5,MOVCV!BD52,IF(MOVCV!$C70=NT!$X$6,MOVCV!BC52,0)))))</f>
        <v>0</v>
      </c>
      <c r="BH70" s="158">
        <f>+IF($C70=NT!$Y$2,MOVCV!BH52,IF(MOVCV!$C70=NT!$X$3,MOVCV!BG52,IF(MOVCV!$C70=NT!$X$4,MOVCV!BF52,IF(MOVCV!$C70=NT!$X$5,MOVCV!BE52,IF(MOVCV!$C70=NT!$X$6,MOVCV!BD52,0)))))</f>
        <v>0</v>
      </c>
      <c r="BI70" s="158">
        <f>+IF($C70=NT!$Y$2,MOVCV!BI52,IF(MOVCV!$C70=NT!$X$3,MOVCV!BH52,IF(MOVCV!$C70=NT!$X$4,MOVCV!BG52,IF(MOVCV!$C70=NT!$X$5,MOVCV!BF52,IF(MOVCV!$C70=NT!$X$6,MOVCV!BE52,0)))))</f>
        <v>0</v>
      </c>
      <c r="BJ70" s="158">
        <f>+IF($C70=NT!$Y$2,MOVCV!BJ52,IF(MOVCV!$C70=NT!$X$3,MOVCV!BI52,IF(MOVCV!$C70=NT!$X$4,MOVCV!BH52,IF(MOVCV!$C70=NT!$X$5,MOVCV!BG52,IF(MOVCV!$C70=NT!$X$6,MOVCV!BF52,0)))))</f>
        <v>0</v>
      </c>
      <c r="BK70" s="158">
        <f>+IF($C70=NT!$Y$2,MOVCV!BK52,IF(MOVCV!$C70=NT!$X$3,MOVCV!BJ52,IF(MOVCV!$C70=NT!$X$4,MOVCV!BI52,IF(MOVCV!$C70=NT!$X$5,MOVCV!BH52,IF(MOVCV!$C70=NT!$X$6,MOVCV!BG52,0)))))</f>
        <v>0</v>
      </c>
      <c r="BL70" s="158">
        <f>+IF($C70=NT!$Y$2,MOVCV!BL52,IF(MOVCV!$C70=NT!$X$3,MOVCV!BK52,IF(MOVCV!$C70=NT!$X$4,MOVCV!BJ52,IF(MOVCV!$C70=NT!$X$5,MOVCV!BI52,IF(MOVCV!$C70=NT!$X$6,MOVCV!BH52,0)))))</f>
        <v>0</v>
      </c>
    </row>
    <row r="71" spans="2:64">
      <c r="B71" s="162" t="str">
        <f t="shared" si="51"/>
        <v>Nom Producte/Servei 11</v>
      </c>
      <c r="C71" s="133">
        <f>+OP!J20</f>
        <v>0</v>
      </c>
      <c r="D71" s="158">
        <f>+IF($C71=NT!$Y$2,MOVCV!D53,IF(MOVCV!$C71=NT!$X$3,0,IF(MOVCV!$C71=NT!$X$4,0,IF(MOVCV!$C71=NT!$X$5,0,IF(MOVCV!$C71=NT!$X$6,0,0)))))</f>
        <v>0</v>
      </c>
      <c r="E71" s="158">
        <f>+IF($C71=NT!$Y$2,MOVCV!E53,IF(MOVCV!$C71=NT!$X$3,MOVCV!D53,IF(MOVCV!$C71=NT!$X$4,0,IF(MOVCV!$C71=NT!$X$5,0,IF(MOVCV!$C71=NT!$X$6,0,0)))))</f>
        <v>0</v>
      </c>
      <c r="F71" s="158">
        <f>+IF($C71=NT!$Y$2,MOVCV!F53,IF(MOVCV!$C71=NT!$X$3,MOVCV!E53,IF(MOVCV!$C71=NT!$X$4,0,IF(MOVCV!$C71=NT!$X$5,0,IF(MOVCV!$C71=NT!$X$6,0,0)))))</f>
        <v>0</v>
      </c>
      <c r="G71" s="158">
        <f>+IF($C71=NT!$Y$2,MOVCV!G53,IF(MOVCV!$C71=NT!$X$3,MOVCV!F53,IF(MOVCV!$C71=NT!$X$4,MOVCV!E53,IF(MOVCV!$C71=NT!$X$5,0,IF(MOVCV!$C71=NT!$X$6,0,0)))))</f>
        <v>0</v>
      </c>
      <c r="H71" s="158">
        <f>+IF($C71=NT!$Y$2,MOVCV!H53,IF(MOVCV!$C71=NT!$X$3,MOVCV!G53,IF(MOVCV!$C71=NT!$X$4,MOVCV!F53,IF(MOVCV!$C71=NT!$X$5,MOVCV!E53,IF(MOVCV!$C71=NT!$X$6,0,0)))))</f>
        <v>0</v>
      </c>
      <c r="I71" s="158">
        <f>+IF($C71=NT!$Y$2,MOVCV!I53,IF(MOVCV!$C71=NT!$X$3,MOVCV!H53,IF(MOVCV!$C71=NT!$X$4,MOVCV!G53,IF(MOVCV!$C71=NT!$X$5,MOVCV!F53,IF(MOVCV!$C71=NT!$X$6,MOVCV!E53,0)))))</f>
        <v>0</v>
      </c>
      <c r="J71" s="158">
        <f>+IF($C71=NT!$Y$2,MOVCV!J53,IF(MOVCV!$C71=NT!$X$3,MOVCV!I53,IF(MOVCV!$C71=NT!$X$4,MOVCV!H53,IF(MOVCV!$C71=NT!$X$5,MOVCV!G53,IF(MOVCV!$C71=NT!$X$6,MOVCV!F53,0)))))</f>
        <v>0</v>
      </c>
      <c r="K71" s="158">
        <f>+IF($C71=NT!$Y$2,MOVCV!K53,IF(MOVCV!$C71=NT!$X$3,MOVCV!J53,IF(MOVCV!$C71=NT!$X$4,MOVCV!I53,IF(MOVCV!$C71=NT!$X$5,MOVCV!H53,IF(MOVCV!$C71=NT!$X$6,MOVCV!G53,0)))))</f>
        <v>0</v>
      </c>
      <c r="L71" s="158">
        <f>+IF($C71=NT!$Y$2,MOVCV!L53,IF(MOVCV!$C71=NT!$X$3,MOVCV!K53,IF(MOVCV!$C71=NT!$X$4,MOVCV!J53,IF(MOVCV!$C71=NT!$X$5,MOVCV!I53,IF(MOVCV!$C71=NT!$X$6,MOVCV!H53,0)))))</f>
        <v>0</v>
      </c>
      <c r="M71" s="158">
        <f>+IF($C71=NT!$Y$2,MOVCV!M53,IF(MOVCV!$C71=NT!$X$3,MOVCV!L53,IF(MOVCV!$C71=NT!$X$4,MOVCV!K53,IF(MOVCV!$C71=NT!$X$5,MOVCV!J53,IF(MOVCV!$C71=NT!$X$6,MOVCV!I53,0)))))</f>
        <v>0</v>
      </c>
      <c r="N71" s="158">
        <f>+IF($C71=NT!$Y$2,MOVCV!N53,IF(MOVCV!$C71=NT!$X$3,MOVCV!M53,IF(MOVCV!$C71=NT!$X$4,MOVCV!L53,IF(MOVCV!$C71=NT!$X$5,MOVCV!K53,IF(MOVCV!$C71=NT!$X$6,MOVCV!J53,0)))))</f>
        <v>0</v>
      </c>
      <c r="O71" s="158">
        <f>+IF($C71=NT!$Y$2,MOVCV!O53,IF(MOVCV!$C71=NT!$X$3,MOVCV!N53,IF(MOVCV!$C71=NT!$X$4,MOVCV!M53,IF(MOVCV!$C71=NT!$X$5,MOVCV!L53,IF(MOVCV!$C71=NT!$X$6,MOVCV!K53,0)))))</f>
        <v>0</v>
      </c>
      <c r="P71" s="158">
        <f>+IF($C71=NT!$Y$2,MOVCV!P53,IF(MOVCV!$C71=NT!$X$3,MOVCV!O53,IF(MOVCV!$C71=NT!$X$4,MOVCV!N53,IF(MOVCV!$C71=NT!$X$5,MOVCV!M53,IF(MOVCV!$C71=NT!$X$6,MOVCV!L53,0)))))</f>
        <v>0</v>
      </c>
      <c r="Q71" s="158">
        <f>+IF($C71=NT!$Y$2,MOVCV!Q53,IF(MOVCV!$C71=NT!$X$3,MOVCV!P53,IF(MOVCV!$C71=NT!$X$4,MOVCV!O53,IF(MOVCV!$C71=NT!$X$5,MOVCV!N53,IF(MOVCV!$C71=NT!$X$6,MOVCV!M53,0)))))</f>
        <v>0</v>
      </c>
      <c r="R71" s="158">
        <f>+IF($C71=NT!$Y$2,MOVCV!R53,IF(MOVCV!$C71=NT!$X$3,MOVCV!Q53,IF(MOVCV!$C71=NT!$X$4,MOVCV!P53,IF(MOVCV!$C71=NT!$X$5,MOVCV!O53,IF(MOVCV!$C71=NT!$X$6,MOVCV!N53,0)))))</f>
        <v>0</v>
      </c>
      <c r="S71" s="158">
        <f>+IF($C71=NT!$Y$2,MOVCV!S53,IF(MOVCV!$C71=NT!$X$3,MOVCV!R53,IF(MOVCV!$C71=NT!$X$4,MOVCV!Q53,IF(MOVCV!$C71=NT!$X$5,MOVCV!P53,IF(MOVCV!$C71=NT!$X$6,MOVCV!O53,0)))))</f>
        <v>0</v>
      </c>
      <c r="T71" s="158">
        <f>+IF($C71=NT!$Y$2,MOVCV!T53,IF(MOVCV!$C71=NT!$X$3,MOVCV!S53,IF(MOVCV!$C71=NT!$X$4,MOVCV!R53,IF(MOVCV!$C71=NT!$X$5,MOVCV!Q53,IF(MOVCV!$C71=NT!$X$6,MOVCV!P53,0)))))</f>
        <v>0</v>
      </c>
      <c r="U71" s="158">
        <f>+IF($C71=NT!$Y$2,MOVCV!U53,IF(MOVCV!$C71=NT!$X$3,MOVCV!T53,IF(MOVCV!$C71=NT!$X$4,MOVCV!S53,IF(MOVCV!$C71=NT!$X$5,MOVCV!R53,IF(MOVCV!$C71=NT!$X$6,MOVCV!Q53,0)))))</f>
        <v>0</v>
      </c>
      <c r="V71" s="158">
        <f>+IF($C71=NT!$Y$2,MOVCV!V53,IF(MOVCV!$C71=NT!$X$3,MOVCV!U53,IF(MOVCV!$C71=NT!$X$4,MOVCV!T53,IF(MOVCV!$C71=NT!$X$5,MOVCV!S53,IF(MOVCV!$C71=NT!$X$6,MOVCV!R53,0)))))</f>
        <v>0</v>
      </c>
      <c r="W71" s="158">
        <f>+IF($C71=NT!$Y$2,MOVCV!W53,IF(MOVCV!$C71=NT!$X$3,MOVCV!V53,IF(MOVCV!$C71=NT!$X$4,MOVCV!U53,IF(MOVCV!$C71=NT!$X$5,MOVCV!T53,IF(MOVCV!$C71=NT!$X$6,MOVCV!S53,0)))))</f>
        <v>0</v>
      </c>
      <c r="X71" s="158">
        <f>+IF($C71=NT!$Y$2,MOVCV!X53,IF(MOVCV!$C71=NT!$X$3,MOVCV!W53,IF(MOVCV!$C71=NT!$X$4,MOVCV!V53,IF(MOVCV!$C71=NT!$X$5,MOVCV!U53,IF(MOVCV!$C71=NT!$X$6,MOVCV!T53,0)))))</f>
        <v>0</v>
      </c>
      <c r="Y71" s="158">
        <f>+IF($C71=NT!$Y$2,MOVCV!Y53,IF(MOVCV!$C71=NT!$X$3,MOVCV!X53,IF(MOVCV!$C71=NT!$X$4,MOVCV!W53,IF(MOVCV!$C71=NT!$X$5,MOVCV!V53,IF(MOVCV!$C71=NT!$X$6,MOVCV!U53,0)))))</f>
        <v>0</v>
      </c>
      <c r="Z71" s="158">
        <f>+IF($C71=NT!$Y$2,MOVCV!Z53,IF(MOVCV!$C71=NT!$X$3,MOVCV!Y53,IF(MOVCV!$C71=NT!$X$4,MOVCV!X53,IF(MOVCV!$C71=NT!$X$5,MOVCV!W53,IF(MOVCV!$C71=NT!$X$6,MOVCV!V53,0)))))</f>
        <v>0</v>
      </c>
      <c r="AA71" s="158">
        <f>+IF($C71=NT!$Y$2,MOVCV!AA53,IF(MOVCV!$C71=NT!$X$3,MOVCV!Z53,IF(MOVCV!$C71=NT!$X$4,MOVCV!Y53,IF(MOVCV!$C71=NT!$X$5,MOVCV!X53,IF(MOVCV!$C71=NT!$X$6,MOVCV!W53,0)))))</f>
        <v>0</v>
      </c>
      <c r="AB71" s="158">
        <f>+IF($C71=NT!$Y$2,MOVCV!AB53,IF(MOVCV!$C71=NT!$X$3,MOVCV!AA53,IF(MOVCV!$C71=NT!$X$4,MOVCV!Z53,IF(MOVCV!$C71=NT!$X$5,MOVCV!Y53,IF(MOVCV!$C71=NT!$X$6,MOVCV!X53,0)))))</f>
        <v>0</v>
      </c>
      <c r="AC71" s="158">
        <f>+IF($C71=NT!$Y$2,MOVCV!AC53,IF(MOVCV!$C71=NT!$X$3,MOVCV!AB53,IF(MOVCV!$C71=NT!$X$4,MOVCV!AA53,IF(MOVCV!$C71=NT!$X$5,MOVCV!Z53,IF(MOVCV!$C71=NT!$X$6,MOVCV!Y53,0)))))</f>
        <v>0</v>
      </c>
      <c r="AD71" s="158">
        <f>+IF($C71=NT!$Y$2,MOVCV!AD53,IF(MOVCV!$C71=NT!$X$3,MOVCV!AC53,IF(MOVCV!$C71=NT!$X$4,MOVCV!AB53,IF(MOVCV!$C71=NT!$X$5,MOVCV!AA53,IF(MOVCV!$C71=NT!$X$6,MOVCV!Z53,0)))))</f>
        <v>0</v>
      </c>
      <c r="AE71" s="158">
        <f>+IF($C71=NT!$Y$2,MOVCV!AE53,IF(MOVCV!$C71=NT!$X$3,MOVCV!AD53,IF(MOVCV!$C71=NT!$X$4,MOVCV!AC53,IF(MOVCV!$C71=NT!$X$5,MOVCV!AB53,IF(MOVCV!$C71=NT!$X$6,MOVCV!AA53,0)))))</f>
        <v>0</v>
      </c>
      <c r="AF71" s="158">
        <f>+IF($C71=NT!$Y$2,MOVCV!AF53,IF(MOVCV!$C71=NT!$X$3,MOVCV!AE53,IF(MOVCV!$C71=NT!$X$4,MOVCV!AD53,IF(MOVCV!$C71=NT!$X$5,MOVCV!AC53,IF(MOVCV!$C71=NT!$X$6,MOVCV!AB53,0)))))</f>
        <v>0</v>
      </c>
      <c r="AG71" s="158">
        <f>+IF($C71=NT!$Y$2,MOVCV!AG53,IF(MOVCV!$C71=NT!$X$3,MOVCV!AF53,IF(MOVCV!$C71=NT!$X$4,MOVCV!AE53,IF(MOVCV!$C71=NT!$X$5,MOVCV!AD53,IF(MOVCV!$C71=NT!$X$6,MOVCV!AC53,0)))))</f>
        <v>0</v>
      </c>
      <c r="AH71" s="158">
        <f>+IF($C71=NT!$Y$2,MOVCV!AH53,IF(MOVCV!$C71=NT!$X$3,MOVCV!AG53,IF(MOVCV!$C71=NT!$X$4,MOVCV!AF53,IF(MOVCV!$C71=NT!$X$5,MOVCV!AE53,IF(MOVCV!$C71=NT!$X$6,MOVCV!AD53,0)))))</f>
        <v>0</v>
      </c>
      <c r="AI71" s="158">
        <f>+IF($C71=NT!$Y$2,MOVCV!AI53,IF(MOVCV!$C71=NT!$X$3,MOVCV!AH53,IF(MOVCV!$C71=NT!$X$4,MOVCV!AG53,IF(MOVCV!$C71=NT!$X$5,MOVCV!AF53,IF(MOVCV!$C71=NT!$X$6,MOVCV!AE53,0)))))</f>
        <v>0</v>
      </c>
      <c r="AJ71" s="158">
        <f>+IF($C71=NT!$Y$2,MOVCV!AJ53,IF(MOVCV!$C71=NT!$X$3,MOVCV!AI53,IF(MOVCV!$C71=NT!$X$4,MOVCV!AH53,IF(MOVCV!$C71=NT!$X$5,MOVCV!AG53,IF(MOVCV!$C71=NT!$X$6,MOVCV!AF53,0)))))</f>
        <v>0</v>
      </c>
      <c r="AK71" s="158">
        <f>+IF($C71=NT!$Y$2,MOVCV!AK53,IF(MOVCV!$C71=NT!$X$3,MOVCV!AJ53,IF(MOVCV!$C71=NT!$X$4,MOVCV!AI53,IF(MOVCV!$C71=NT!$X$5,MOVCV!AH53,IF(MOVCV!$C71=NT!$X$6,MOVCV!AG53,0)))))</f>
        <v>0</v>
      </c>
      <c r="AL71" s="158">
        <f>+IF($C71=NT!$Y$2,MOVCV!AL53,IF(MOVCV!$C71=NT!$X$3,MOVCV!AK53,IF(MOVCV!$C71=NT!$X$4,MOVCV!AJ53,IF(MOVCV!$C71=NT!$X$5,MOVCV!AI53,IF(MOVCV!$C71=NT!$X$6,MOVCV!AH53,0)))))</f>
        <v>0</v>
      </c>
      <c r="AM71" s="158">
        <f>+IF($C71=NT!$Y$2,MOVCV!AM53,IF(MOVCV!$C71=NT!$X$3,MOVCV!AL53,IF(MOVCV!$C71=NT!$X$4,MOVCV!AK53,IF(MOVCV!$C71=NT!$X$5,MOVCV!AJ53,IF(MOVCV!$C71=NT!$X$6,MOVCV!AI53,0)))))</f>
        <v>0</v>
      </c>
      <c r="AN71" s="158">
        <f>+IF($C71=NT!$Y$2,MOVCV!AN53,IF(MOVCV!$C71=NT!$X$3,MOVCV!AM53,IF(MOVCV!$C71=NT!$X$4,MOVCV!AL53,IF(MOVCV!$C71=NT!$X$5,MOVCV!AK53,IF(MOVCV!$C71=NT!$X$6,MOVCV!AJ53,0)))))</f>
        <v>0</v>
      </c>
      <c r="AO71" s="158">
        <f>+IF($C71=NT!$Y$2,MOVCV!AO53,IF(MOVCV!$C71=NT!$X$3,MOVCV!AN53,IF(MOVCV!$C71=NT!$X$4,MOVCV!AM53,IF(MOVCV!$C71=NT!$X$5,MOVCV!AL53,IF(MOVCV!$C71=NT!$X$6,MOVCV!AK53,0)))))</f>
        <v>0</v>
      </c>
      <c r="AP71" s="158">
        <f>+IF($C71=NT!$Y$2,MOVCV!AP53,IF(MOVCV!$C71=NT!$X$3,MOVCV!AO53,IF(MOVCV!$C71=NT!$X$4,MOVCV!AN53,IF(MOVCV!$C71=NT!$X$5,MOVCV!AM53,IF(MOVCV!$C71=NT!$X$6,MOVCV!AL53,0)))))</f>
        <v>0</v>
      </c>
      <c r="AQ71" s="158">
        <f>+IF($C71=NT!$Y$2,MOVCV!AQ53,IF(MOVCV!$C71=NT!$X$3,MOVCV!AP53,IF(MOVCV!$C71=NT!$X$4,MOVCV!AO53,IF(MOVCV!$C71=NT!$X$5,MOVCV!AN53,IF(MOVCV!$C71=NT!$X$6,MOVCV!AM53,0)))))</f>
        <v>0</v>
      </c>
      <c r="AR71" s="158">
        <f>+IF($C71=NT!$Y$2,MOVCV!AR53,IF(MOVCV!$C71=NT!$X$3,MOVCV!AQ53,IF(MOVCV!$C71=NT!$X$4,MOVCV!AP53,IF(MOVCV!$C71=NT!$X$5,MOVCV!AO53,IF(MOVCV!$C71=NT!$X$6,MOVCV!AN53,0)))))</f>
        <v>0</v>
      </c>
      <c r="AS71" s="158">
        <f>+IF($C71=NT!$Y$2,MOVCV!AS53,IF(MOVCV!$C71=NT!$X$3,MOVCV!AR53,IF(MOVCV!$C71=NT!$X$4,MOVCV!AQ53,IF(MOVCV!$C71=NT!$X$5,MOVCV!AP53,IF(MOVCV!$C71=NT!$X$6,MOVCV!AO53,0)))))</f>
        <v>0</v>
      </c>
      <c r="AT71" s="158">
        <f>+IF($C71=NT!$Y$2,MOVCV!AT53,IF(MOVCV!$C71=NT!$X$3,MOVCV!AS53,IF(MOVCV!$C71=NT!$X$4,MOVCV!AR53,IF(MOVCV!$C71=NT!$X$5,MOVCV!AQ53,IF(MOVCV!$C71=NT!$X$6,MOVCV!AP53,0)))))</f>
        <v>0</v>
      </c>
      <c r="AU71" s="158">
        <f>+IF($C71=NT!$Y$2,MOVCV!AU53,IF(MOVCV!$C71=NT!$X$3,MOVCV!AT53,IF(MOVCV!$C71=NT!$X$4,MOVCV!AS53,IF(MOVCV!$C71=NT!$X$5,MOVCV!AR53,IF(MOVCV!$C71=NT!$X$6,MOVCV!AQ53,0)))))</f>
        <v>0</v>
      </c>
      <c r="AV71" s="158">
        <f>+IF($C71=NT!$Y$2,MOVCV!AV53,IF(MOVCV!$C71=NT!$X$3,MOVCV!AU53,IF(MOVCV!$C71=NT!$X$4,MOVCV!AT53,IF(MOVCV!$C71=NT!$X$5,MOVCV!AS53,IF(MOVCV!$C71=NT!$X$6,MOVCV!AR53,0)))))</f>
        <v>0</v>
      </c>
      <c r="AW71" s="158">
        <f>+IF($C71=NT!$Y$2,MOVCV!AW53,IF(MOVCV!$C71=NT!$X$3,MOVCV!AV53,IF(MOVCV!$C71=NT!$X$4,MOVCV!AU53,IF(MOVCV!$C71=NT!$X$5,MOVCV!AT53,IF(MOVCV!$C71=NT!$X$6,MOVCV!AS53,0)))))</f>
        <v>0</v>
      </c>
      <c r="AX71" s="158">
        <f>+IF($C71=NT!$Y$2,MOVCV!AX53,IF(MOVCV!$C71=NT!$X$3,MOVCV!AW53,IF(MOVCV!$C71=NT!$X$4,MOVCV!AV53,IF(MOVCV!$C71=NT!$X$5,MOVCV!AU53,IF(MOVCV!$C71=NT!$X$6,MOVCV!AT53,0)))))</f>
        <v>0</v>
      </c>
      <c r="AY71" s="158">
        <f>+IF($C71=NT!$Y$2,MOVCV!AY53,IF(MOVCV!$C71=NT!$X$3,MOVCV!AX53,IF(MOVCV!$C71=NT!$X$4,MOVCV!AW53,IF(MOVCV!$C71=NT!$X$5,MOVCV!AV53,IF(MOVCV!$C71=NT!$X$6,MOVCV!AU53,0)))))</f>
        <v>0</v>
      </c>
      <c r="AZ71" s="158">
        <f>+IF($C71=NT!$Y$2,MOVCV!AZ53,IF(MOVCV!$C71=NT!$X$3,MOVCV!AY53,IF(MOVCV!$C71=NT!$X$4,MOVCV!AX53,IF(MOVCV!$C71=NT!$X$5,MOVCV!AW53,IF(MOVCV!$C71=NT!$X$6,MOVCV!AV53,0)))))</f>
        <v>0</v>
      </c>
      <c r="BA71" s="158">
        <f>+IF($C71=NT!$Y$2,MOVCV!BA53,IF(MOVCV!$C71=NT!$X$3,MOVCV!AZ53,IF(MOVCV!$C71=NT!$X$4,MOVCV!AY53,IF(MOVCV!$C71=NT!$X$5,MOVCV!AX53,IF(MOVCV!$C71=NT!$X$6,MOVCV!AW53,0)))))</f>
        <v>0</v>
      </c>
      <c r="BB71" s="158">
        <f>+IF($C71=NT!$Y$2,MOVCV!BB53,IF(MOVCV!$C71=NT!$X$3,MOVCV!BA53,IF(MOVCV!$C71=NT!$X$4,MOVCV!AZ53,IF(MOVCV!$C71=NT!$X$5,MOVCV!AY53,IF(MOVCV!$C71=NT!$X$6,MOVCV!AX53,0)))))</f>
        <v>0</v>
      </c>
      <c r="BC71" s="158">
        <f>+IF($C71=NT!$Y$2,MOVCV!BC53,IF(MOVCV!$C71=NT!$X$3,MOVCV!BB53,IF(MOVCV!$C71=NT!$X$4,MOVCV!BA53,IF(MOVCV!$C71=NT!$X$5,MOVCV!AZ53,IF(MOVCV!$C71=NT!$X$6,MOVCV!AY53,0)))))</f>
        <v>0</v>
      </c>
      <c r="BD71" s="158">
        <f>+IF($C71=NT!$Y$2,MOVCV!BD53,IF(MOVCV!$C71=NT!$X$3,MOVCV!BC53,IF(MOVCV!$C71=NT!$X$4,MOVCV!BB53,IF(MOVCV!$C71=NT!$X$5,MOVCV!BA53,IF(MOVCV!$C71=NT!$X$6,MOVCV!AZ53,0)))))</f>
        <v>0</v>
      </c>
      <c r="BE71" s="158">
        <f>+IF($C71=NT!$Y$2,MOVCV!BE53,IF(MOVCV!$C71=NT!$X$3,MOVCV!BD53,IF(MOVCV!$C71=NT!$X$4,MOVCV!BC53,IF(MOVCV!$C71=NT!$X$5,MOVCV!BB53,IF(MOVCV!$C71=NT!$X$6,MOVCV!BA53,0)))))</f>
        <v>0</v>
      </c>
      <c r="BF71" s="158">
        <f>+IF($C71=NT!$Y$2,MOVCV!BF53,IF(MOVCV!$C71=NT!$X$3,MOVCV!BE53,IF(MOVCV!$C71=NT!$X$4,MOVCV!BD53,IF(MOVCV!$C71=NT!$X$5,MOVCV!BC53,IF(MOVCV!$C71=NT!$X$6,MOVCV!BB53,0)))))</f>
        <v>0</v>
      </c>
      <c r="BG71" s="158">
        <f>+IF($C71=NT!$Y$2,MOVCV!BG53,IF(MOVCV!$C71=NT!$X$3,MOVCV!BF53,IF(MOVCV!$C71=NT!$X$4,MOVCV!BE53,IF(MOVCV!$C71=NT!$X$5,MOVCV!BD53,IF(MOVCV!$C71=NT!$X$6,MOVCV!BC53,0)))))</f>
        <v>0</v>
      </c>
      <c r="BH71" s="158">
        <f>+IF($C71=NT!$Y$2,MOVCV!BH53,IF(MOVCV!$C71=NT!$X$3,MOVCV!BG53,IF(MOVCV!$C71=NT!$X$4,MOVCV!BF53,IF(MOVCV!$C71=NT!$X$5,MOVCV!BE53,IF(MOVCV!$C71=NT!$X$6,MOVCV!BD53,0)))))</f>
        <v>0</v>
      </c>
      <c r="BI71" s="158">
        <f>+IF($C71=NT!$Y$2,MOVCV!BI53,IF(MOVCV!$C71=NT!$X$3,MOVCV!BH53,IF(MOVCV!$C71=NT!$X$4,MOVCV!BG53,IF(MOVCV!$C71=NT!$X$5,MOVCV!BF53,IF(MOVCV!$C71=NT!$X$6,MOVCV!BE53,0)))))</f>
        <v>0</v>
      </c>
      <c r="BJ71" s="158">
        <f>+IF($C71=NT!$Y$2,MOVCV!BJ53,IF(MOVCV!$C71=NT!$X$3,MOVCV!BI53,IF(MOVCV!$C71=NT!$X$4,MOVCV!BH53,IF(MOVCV!$C71=NT!$X$5,MOVCV!BG53,IF(MOVCV!$C71=NT!$X$6,MOVCV!BF53,0)))))</f>
        <v>0</v>
      </c>
      <c r="BK71" s="158">
        <f>+IF($C71=NT!$Y$2,MOVCV!BK53,IF(MOVCV!$C71=NT!$X$3,MOVCV!BJ53,IF(MOVCV!$C71=NT!$X$4,MOVCV!BI53,IF(MOVCV!$C71=NT!$X$5,MOVCV!BH53,IF(MOVCV!$C71=NT!$X$6,MOVCV!BG53,0)))))</f>
        <v>0</v>
      </c>
      <c r="BL71" s="158">
        <f>+IF($C71=NT!$Y$2,MOVCV!BL53,IF(MOVCV!$C71=NT!$X$3,MOVCV!BK53,IF(MOVCV!$C71=NT!$X$4,MOVCV!BJ53,IF(MOVCV!$C71=NT!$X$5,MOVCV!BI53,IF(MOVCV!$C71=NT!$X$6,MOVCV!BH53,0)))))</f>
        <v>0</v>
      </c>
    </row>
    <row r="72" spans="2:64">
      <c r="B72" s="162" t="str">
        <f t="shared" si="51"/>
        <v>Nom Producte/Servei 12</v>
      </c>
      <c r="C72" s="133">
        <f>+OP!J21</f>
        <v>0</v>
      </c>
      <c r="D72" s="158">
        <f>+IF($C72=NT!$Y$2,MOVCV!D54,IF(MOVCV!$C72=NT!$X$3,0,IF(MOVCV!$C72=NT!$X$4,0,IF(MOVCV!$C72=NT!$X$5,0,IF(MOVCV!$C72=NT!$X$6,0,0)))))</f>
        <v>0</v>
      </c>
      <c r="E72" s="158">
        <f>+IF($C72=NT!$Y$2,MOVCV!E54,IF(MOVCV!$C72=NT!$X$3,MOVCV!D54,IF(MOVCV!$C72=NT!$X$4,0,IF(MOVCV!$C72=NT!$X$5,0,IF(MOVCV!$C72=NT!$X$6,0,0)))))</f>
        <v>0</v>
      </c>
      <c r="F72" s="158">
        <f>+IF($C72=NT!$Y$2,MOVCV!F54,IF(MOVCV!$C72=NT!$X$3,MOVCV!E54,IF(MOVCV!$C72=NT!$X$4,0,IF(MOVCV!$C72=NT!$X$5,0,IF(MOVCV!$C72=NT!$X$6,0,0)))))</f>
        <v>0</v>
      </c>
      <c r="G72" s="158">
        <f>+IF($C72=NT!$Y$2,MOVCV!G54,IF(MOVCV!$C72=NT!$X$3,MOVCV!F54,IF(MOVCV!$C72=NT!$X$4,MOVCV!E54,IF(MOVCV!$C72=NT!$X$5,0,IF(MOVCV!$C72=NT!$X$6,0,0)))))</f>
        <v>0</v>
      </c>
      <c r="H72" s="158">
        <f>+IF($C72=NT!$Y$2,MOVCV!H54,IF(MOVCV!$C72=NT!$X$3,MOVCV!G54,IF(MOVCV!$C72=NT!$X$4,MOVCV!F54,IF(MOVCV!$C72=NT!$X$5,MOVCV!E54,IF(MOVCV!$C72=NT!$X$6,0,0)))))</f>
        <v>0</v>
      </c>
      <c r="I72" s="158">
        <f>+IF($C72=NT!$Y$2,MOVCV!I54,IF(MOVCV!$C72=NT!$X$3,MOVCV!H54,IF(MOVCV!$C72=NT!$X$4,MOVCV!G54,IF(MOVCV!$C72=NT!$X$5,MOVCV!F54,IF(MOVCV!$C72=NT!$X$6,MOVCV!E54,0)))))</f>
        <v>0</v>
      </c>
      <c r="J72" s="158">
        <f>+IF($C72=NT!$Y$2,MOVCV!J54,IF(MOVCV!$C72=NT!$X$3,MOVCV!I54,IF(MOVCV!$C72=NT!$X$4,MOVCV!H54,IF(MOVCV!$C72=NT!$X$5,MOVCV!G54,IF(MOVCV!$C72=NT!$X$6,MOVCV!F54,0)))))</f>
        <v>0</v>
      </c>
      <c r="K72" s="158">
        <f>+IF($C72=NT!$Y$2,MOVCV!K54,IF(MOVCV!$C72=NT!$X$3,MOVCV!J54,IF(MOVCV!$C72=NT!$X$4,MOVCV!I54,IF(MOVCV!$C72=NT!$X$5,MOVCV!H54,IF(MOVCV!$C72=NT!$X$6,MOVCV!G54,0)))))</f>
        <v>0</v>
      </c>
      <c r="L72" s="158">
        <f>+IF($C72=NT!$Y$2,MOVCV!L54,IF(MOVCV!$C72=NT!$X$3,MOVCV!K54,IF(MOVCV!$C72=NT!$X$4,MOVCV!J54,IF(MOVCV!$C72=NT!$X$5,MOVCV!I54,IF(MOVCV!$C72=NT!$X$6,MOVCV!H54,0)))))</f>
        <v>0</v>
      </c>
      <c r="M72" s="158">
        <f>+IF($C72=NT!$Y$2,MOVCV!M54,IF(MOVCV!$C72=NT!$X$3,MOVCV!L54,IF(MOVCV!$C72=NT!$X$4,MOVCV!K54,IF(MOVCV!$C72=NT!$X$5,MOVCV!J54,IF(MOVCV!$C72=NT!$X$6,MOVCV!I54,0)))))</f>
        <v>0</v>
      </c>
      <c r="N72" s="158">
        <f>+IF($C72=NT!$Y$2,MOVCV!N54,IF(MOVCV!$C72=NT!$X$3,MOVCV!M54,IF(MOVCV!$C72=NT!$X$4,MOVCV!L54,IF(MOVCV!$C72=NT!$X$5,MOVCV!K54,IF(MOVCV!$C72=NT!$X$6,MOVCV!J54,0)))))</f>
        <v>0</v>
      </c>
      <c r="O72" s="158">
        <f>+IF($C72=NT!$Y$2,MOVCV!O54,IF(MOVCV!$C72=NT!$X$3,MOVCV!N54,IF(MOVCV!$C72=NT!$X$4,MOVCV!M54,IF(MOVCV!$C72=NT!$X$5,MOVCV!L54,IF(MOVCV!$C72=NT!$X$6,MOVCV!K54,0)))))</f>
        <v>0</v>
      </c>
      <c r="P72" s="158">
        <f>+IF($C72=NT!$Y$2,MOVCV!P54,IF(MOVCV!$C72=NT!$X$3,MOVCV!O54,IF(MOVCV!$C72=NT!$X$4,MOVCV!N54,IF(MOVCV!$C72=NT!$X$5,MOVCV!M54,IF(MOVCV!$C72=NT!$X$6,MOVCV!L54,0)))))</f>
        <v>0</v>
      </c>
      <c r="Q72" s="158">
        <f>+IF($C72=NT!$Y$2,MOVCV!Q54,IF(MOVCV!$C72=NT!$X$3,MOVCV!P54,IF(MOVCV!$C72=NT!$X$4,MOVCV!O54,IF(MOVCV!$C72=NT!$X$5,MOVCV!N54,IF(MOVCV!$C72=NT!$X$6,MOVCV!M54,0)))))</f>
        <v>0</v>
      </c>
      <c r="R72" s="158">
        <f>+IF($C72=NT!$Y$2,MOVCV!R54,IF(MOVCV!$C72=NT!$X$3,MOVCV!Q54,IF(MOVCV!$C72=NT!$X$4,MOVCV!P54,IF(MOVCV!$C72=NT!$X$5,MOVCV!O54,IF(MOVCV!$C72=NT!$X$6,MOVCV!N54,0)))))</f>
        <v>0</v>
      </c>
      <c r="S72" s="158">
        <f>+IF($C72=NT!$Y$2,MOVCV!S54,IF(MOVCV!$C72=NT!$X$3,MOVCV!R54,IF(MOVCV!$C72=NT!$X$4,MOVCV!Q54,IF(MOVCV!$C72=NT!$X$5,MOVCV!P54,IF(MOVCV!$C72=NT!$X$6,MOVCV!O54,0)))))</f>
        <v>0</v>
      </c>
      <c r="T72" s="158">
        <f>+IF($C72=NT!$Y$2,MOVCV!T54,IF(MOVCV!$C72=NT!$X$3,MOVCV!S54,IF(MOVCV!$C72=NT!$X$4,MOVCV!R54,IF(MOVCV!$C72=NT!$X$5,MOVCV!Q54,IF(MOVCV!$C72=NT!$X$6,MOVCV!P54,0)))))</f>
        <v>0</v>
      </c>
      <c r="U72" s="158">
        <f>+IF($C72=NT!$Y$2,MOVCV!U54,IF(MOVCV!$C72=NT!$X$3,MOVCV!T54,IF(MOVCV!$C72=NT!$X$4,MOVCV!S54,IF(MOVCV!$C72=NT!$X$5,MOVCV!R54,IF(MOVCV!$C72=NT!$X$6,MOVCV!Q54,0)))))</f>
        <v>0</v>
      </c>
      <c r="V72" s="158">
        <f>+IF($C72=NT!$Y$2,MOVCV!V54,IF(MOVCV!$C72=NT!$X$3,MOVCV!U54,IF(MOVCV!$C72=NT!$X$4,MOVCV!T54,IF(MOVCV!$C72=NT!$X$5,MOVCV!S54,IF(MOVCV!$C72=NT!$X$6,MOVCV!R54,0)))))</f>
        <v>0</v>
      </c>
      <c r="W72" s="158">
        <f>+IF($C72=NT!$Y$2,MOVCV!W54,IF(MOVCV!$C72=NT!$X$3,MOVCV!V54,IF(MOVCV!$C72=NT!$X$4,MOVCV!U54,IF(MOVCV!$C72=NT!$X$5,MOVCV!T54,IF(MOVCV!$C72=NT!$X$6,MOVCV!S54,0)))))</f>
        <v>0</v>
      </c>
      <c r="X72" s="158">
        <f>+IF($C72=NT!$Y$2,MOVCV!X54,IF(MOVCV!$C72=NT!$X$3,MOVCV!W54,IF(MOVCV!$C72=NT!$X$4,MOVCV!V54,IF(MOVCV!$C72=NT!$X$5,MOVCV!U54,IF(MOVCV!$C72=NT!$X$6,MOVCV!T54,0)))))</f>
        <v>0</v>
      </c>
      <c r="Y72" s="158">
        <f>+IF($C72=NT!$Y$2,MOVCV!Y54,IF(MOVCV!$C72=NT!$X$3,MOVCV!X54,IF(MOVCV!$C72=NT!$X$4,MOVCV!W54,IF(MOVCV!$C72=NT!$X$5,MOVCV!V54,IF(MOVCV!$C72=NT!$X$6,MOVCV!U54,0)))))</f>
        <v>0</v>
      </c>
      <c r="Z72" s="158">
        <f>+IF($C72=NT!$Y$2,MOVCV!Z54,IF(MOVCV!$C72=NT!$X$3,MOVCV!Y54,IF(MOVCV!$C72=NT!$X$4,MOVCV!X54,IF(MOVCV!$C72=NT!$X$5,MOVCV!W54,IF(MOVCV!$C72=NT!$X$6,MOVCV!V54,0)))))</f>
        <v>0</v>
      </c>
      <c r="AA72" s="158">
        <f>+IF($C72=NT!$Y$2,MOVCV!AA54,IF(MOVCV!$C72=NT!$X$3,MOVCV!Z54,IF(MOVCV!$C72=NT!$X$4,MOVCV!Y54,IF(MOVCV!$C72=NT!$X$5,MOVCV!X54,IF(MOVCV!$C72=NT!$X$6,MOVCV!W54,0)))))</f>
        <v>0</v>
      </c>
      <c r="AB72" s="158">
        <f>+IF($C72=NT!$Y$2,MOVCV!AB54,IF(MOVCV!$C72=NT!$X$3,MOVCV!AA54,IF(MOVCV!$C72=NT!$X$4,MOVCV!Z54,IF(MOVCV!$C72=NT!$X$5,MOVCV!Y54,IF(MOVCV!$C72=NT!$X$6,MOVCV!X54,0)))))</f>
        <v>0</v>
      </c>
      <c r="AC72" s="158">
        <f>+IF($C72=NT!$Y$2,MOVCV!AC54,IF(MOVCV!$C72=NT!$X$3,MOVCV!AB54,IF(MOVCV!$C72=NT!$X$4,MOVCV!AA54,IF(MOVCV!$C72=NT!$X$5,MOVCV!Z54,IF(MOVCV!$C72=NT!$X$6,MOVCV!Y54,0)))))</f>
        <v>0</v>
      </c>
      <c r="AD72" s="158">
        <f>+IF($C72=NT!$Y$2,MOVCV!AD54,IF(MOVCV!$C72=NT!$X$3,MOVCV!AC54,IF(MOVCV!$C72=NT!$X$4,MOVCV!AB54,IF(MOVCV!$C72=NT!$X$5,MOVCV!AA54,IF(MOVCV!$C72=NT!$X$6,MOVCV!Z54,0)))))</f>
        <v>0</v>
      </c>
      <c r="AE72" s="158">
        <f>+IF($C72=NT!$Y$2,MOVCV!AE54,IF(MOVCV!$C72=NT!$X$3,MOVCV!AD54,IF(MOVCV!$C72=NT!$X$4,MOVCV!AC54,IF(MOVCV!$C72=NT!$X$5,MOVCV!AB54,IF(MOVCV!$C72=NT!$X$6,MOVCV!AA54,0)))))</f>
        <v>0</v>
      </c>
      <c r="AF72" s="158">
        <f>+IF($C72=NT!$Y$2,MOVCV!AF54,IF(MOVCV!$C72=NT!$X$3,MOVCV!AE54,IF(MOVCV!$C72=NT!$X$4,MOVCV!AD54,IF(MOVCV!$C72=NT!$X$5,MOVCV!AC54,IF(MOVCV!$C72=NT!$X$6,MOVCV!AB54,0)))))</f>
        <v>0</v>
      </c>
      <c r="AG72" s="158">
        <f>+IF($C72=NT!$Y$2,MOVCV!AG54,IF(MOVCV!$C72=NT!$X$3,MOVCV!AF54,IF(MOVCV!$C72=NT!$X$4,MOVCV!AE54,IF(MOVCV!$C72=NT!$X$5,MOVCV!AD54,IF(MOVCV!$C72=NT!$X$6,MOVCV!AC54,0)))))</f>
        <v>0</v>
      </c>
      <c r="AH72" s="158">
        <f>+IF($C72=NT!$Y$2,MOVCV!AH54,IF(MOVCV!$C72=NT!$X$3,MOVCV!AG54,IF(MOVCV!$C72=NT!$X$4,MOVCV!AF54,IF(MOVCV!$C72=NT!$X$5,MOVCV!AE54,IF(MOVCV!$C72=NT!$X$6,MOVCV!AD54,0)))))</f>
        <v>0</v>
      </c>
      <c r="AI72" s="158">
        <f>+IF($C72=NT!$Y$2,MOVCV!AI54,IF(MOVCV!$C72=NT!$X$3,MOVCV!AH54,IF(MOVCV!$C72=NT!$X$4,MOVCV!AG54,IF(MOVCV!$C72=NT!$X$5,MOVCV!AF54,IF(MOVCV!$C72=NT!$X$6,MOVCV!AE54,0)))))</f>
        <v>0</v>
      </c>
      <c r="AJ72" s="158">
        <f>+IF($C72=NT!$Y$2,MOVCV!AJ54,IF(MOVCV!$C72=NT!$X$3,MOVCV!AI54,IF(MOVCV!$C72=NT!$X$4,MOVCV!AH54,IF(MOVCV!$C72=NT!$X$5,MOVCV!AG54,IF(MOVCV!$C72=NT!$X$6,MOVCV!AF54,0)))))</f>
        <v>0</v>
      </c>
      <c r="AK72" s="158">
        <f>+IF($C72=NT!$Y$2,MOVCV!AK54,IF(MOVCV!$C72=NT!$X$3,MOVCV!AJ54,IF(MOVCV!$C72=NT!$X$4,MOVCV!AI54,IF(MOVCV!$C72=NT!$X$5,MOVCV!AH54,IF(MOVCV!$C72=NT!$X$6,MOVCV!AG54,0)))))</f>
        <v>0</v>
      </c>
      <c r="AL72" s="158">
        <f>+IF($C72=NT!$Y$2,MOVCV!AL54,IF(MOVCV!$C72=NT!$X$3,MOVCV!AK54,IF(MOVCV!$C72=NT!$X$4,MOVCV!AJ54,IF(MOVCV!$C72=NT!$X$5,MOVCV!AI54,IF(MOVCV!$C72=NT!$X$6,MOVCV!AH54,0)))))</f>
        <v>0</v>
      </c>
      <c r="AM72" s="158">
        <f>+IF($C72=NT!$Y$2,MOVCV!AM54,IF(MOVCV!$C72=NT!$X$3,MOVCV!AL54,IF(MOVCV!$C72=NT!$X$4,MOVCV!AK54,IF(MOVCV!$C72=NT!$X$5,MOVCV!AJ54,IF(MOVCV!$C72=NT!$X$6,MOVCV!AI54,0)))))</f>
        <v>0</v>
      </c>
      <c r="AN72" s="158">
        <f>+IF($C72=NT!$Y$2,MOVCV!AN54,IF(MOVCV!$C72=NT!$X$3,MOVCV!AM54,IF(MOVCV!$C72=NT!$X$4,MOVCV!AL54,IF(MOVCV!$C72=NT!$X$5,MOVCV!AK54,IF(MOVCV!$C72=NT!$X$6,MOVCV!AJ54,0)))))</f>
        <v>0</v>
      </c>
      <c r="AO72" s="158">
        <f>+IF($C72=NT!$Y$2,MOVCV!AO54,IF(MOVCV!$C72=NT!$X$3,MOVCV!AN54,IF(MOVCV!$C72=NT!$X$4,MOVCV!AM54,IF(MOVCV!$C72=NT!$X$5,MOVCV!AL54,IF(MOVCV!$C72=NT!$X$6,MOVCV!AK54,0)))))</f>
        <v>0</v>
      </c>
      <c r="AP72" s="158">
        <f>+IF($C72=NT!$Y$2,MOVCV!AP54,IF(MOVCV!$C72=NT!$X$3,MOVCV!AO54,IF(MOVCV!$C72=NT!$X$4,MOVCV!AN54,IF(MOVCV!$C72=NT!$X$5,MOVCV!AM54,IF(MOVCV!$C72=NT!$X$6,MOVCV!AL54,0)))))</f>
        <v>0</v>
      </c>
      <c r="AQ72" s="158">
        <f>+IF($C72=NT!$Y$2,MOVCV!AQ54,IF(MOVCV!$C72=NT!$X$3,MOVCV!AP54,IF(MOVCV!$C72=NT!$X$4,MOVCV!AO54,IF(MOVCV!$C72=NT!$X$5,MOVCV!AN54,IF(MOVCV!$C72=NT!$X$6,MOVCV!AM54,0)))))</f>
        <v>0</v>
      </c>
      <c r="AR72" s="158">
        <f>+IF($C72=NT!$Y$2,MOVCV!AR54,IF(MOVCV!$C72=NT!$X$3,MOVCV!AQ54,IF(MOVCV!$C72=NT!$X$4,MOVCV!AP54,IF(MOVCV!$C72=NT!$X$5,MOVCV!AO54,IF(MOVCV!$C72=NT!$X$6,MOVCV!AN54,0)))))</f>
        <v>0</v>
      </c>
      <c r="AS72" s="158">
        <f>+IF($C72=NT!$Y$2,MOVCV!AS54,IF(MOVCV!$C72=NT!$X$3,MOVCV!AR54,IF(MOVCV!$C72=NT!$X$4,MOVCV!AQ54,IF(MOVCV!$C72=NT!$X$5,MOVCV!AP54,IF(MOVCV!$C72=NT!$X$6,MOVCV!AO54,0)))))</f>
        <v>0</v>
      </c>
      <c r="AT72" s="158">
        <f>+IF($C72=NT!$Y$2,MOVCV!AT54,IF(MOVCV!$C72=NT!$X$3,MOVCV!AS54,IF(MOVCV!$C72=NT!$X$4,MOVCV!AR54,IF(MOVCV!$C72=NT!$X$5,MOVCV!AQ54,IF(MOVCV!$C72=NT!$X$6,MOVCV!AP54,0)))))</f>
        <v>0</v>
      </c>
      <c r="AU72" s="158">
        <f>+IF($C72=NT!$Y$2,MOVCV!AU54,IF(MOVCV!$C72=NT!$X$3,MOVCV!AT54,IF(MOVCV!$C72=NT!$X$4,MOVCV!AS54,IF(MOVCV!$C72=NT!$X$5,MOVCV!AR54,IF(MOVCV!$C72=NT!$X$6,MOVCV!AQ54,0)))))</f>
        <v>0</v>
      </c>
      <c r="AV72" s="158">
        <f>+IF($C72=NT!$Y$2,MOVCV!AV54,IF(MOVCV!$C72=NT!$X$3,MOVCV!AU54,IF(MOVCV!$C72=NT!$X$4,MOVCV!AT54,IF(MOVCV!$C72=NT!$X$5,MOVCV!AS54,IF(MOVCV!$C72=NT!$X$6,MOVCV!AR54,0)))))</f>
        <v>0</v>
      </c>
      <c r="AW72" s="158">
        <f>+IF($C72=NT!$Y$2,MOVCV!AW54,IF(MOVCV!$C72=NT!$X$3,MOVCV!AV54,IF(MOVCV!$C72=NT!$X$4,MOVCV!AU54,IF(MOVCV!$C72=NT!$X$5,MOVCV!AT54,IF(MOVCV!$C72=NT!$X$6,MOVCV!AS54,0)))))</f>
        <v>0</v>
      </c>
      <c r="AX72" s="158">
        <f>+IF($C72=NT!$Y$2,MOVCV!AX54,IF(MOVCV!$C72=NT!$X$3,MOVCV!AW54,IF(MOVCV!$C72=NT!$X$4,MOVCV!AV54,IF(MOVCV!$C72=NT!$X$5,MOVCV!AU54,IF(MOVCV!$C72=NT!$X$6,MOVCV!AT54,0)))))</f>
        <v>0</v>
      </c>
      <c r="AY72" s="158">
        <f>+IF($C72=NT!$Y$2,MOVCV!AY54,IF(MOVCV!$C72=NT!$X$3,MOVCV!AX54,IF(MOVCV!$C72=NT!$X$4,MOVCV!AW54,IF(MOVCV!$C72=NT!$X$5,MOVCV!AV54,IF(MOVCV!$C72=NT!$X$6,MOVCV!AU54,0)))))</f>
        <v>0</v>
      </c>
      <c r="AZ72" s="158">
        <f>+IF($C72=NT!$Y$2,MOVCV!AZ54,IF(MOVCV!$C72=NT!$X$3,MOVCV!AY54,IF(MOVCV!$C72=NT!$X$4,MOVCV!AX54,IF(MOVCV!$C72=NT!$X$5,MOVCV!AW54,IF(MOVCV!$C72=NT!$X$6,MOVCV!AV54,0)))))</f>
        <v>0</v>
      </c>
      <c r="BA72" s="158">
        <f>+IF($C72=NT!$Y$2,MOVCV!BA54,IF(MOVCV!$C72=NT!$X$3,MOVCV!AZ54,IF(MOVCV!$C72=NT!$X$4,MOVCV!AY54,IF(MOVCV!$C72=NT!$X$5,MOVCV!AX54,IF(MOVCV!$C72=NT!$X$6,MOVCV!AW54,0)))))</f>
        <v>0</v>
      </c>
      <c r="BB72" s="158">
        <f>+IF($C72=NT!$Y$2,MOVCV!BB54,IF(MOVCV!$C72=NT!$X$3,MOVCV!BA54,IF(MOVCV!$C72=NT!$X$4,MOVCV!AZ54,IF(MOVCV!$C72=NT!$X$5,MOVCV!AY54,IF(MOVCV!$C72=NT!$X$6,MOVCV!AX54,0)))))</f>
        <v>0</v>
      </c>
      <c r="BC72" s="158">
        <f>+IF($C72=NT!$Y$2,MOVCV!BC54,IF(MOVCV!$C72=NT!$X$3,MOVCV!BB54,IF(MOVCV!$C72=NT!$X$4,MOVCV!BA54,IF(MOVCV!$C72=NT!$X$5,MOVCV!AZ54,IF(MOVCV!$C72=NT!$X$6,MOVCV!AY54,0)))))</f>
        <v>0</v>
      </c>
      <c r="BD72" s="158">
        <f>+IF($C72=NT!$Y$2,MOVCV!BD54,IF(MOVCV!$C72=NT!$X$3,MOVCV!BC54,IF(MOVCV!$C72=NT!$X$4,MOVCV!BB54,IF(MOVCV!$C72=NT!$X$5,MOVCV!BA54,IF(MOVCV!$C72=NT!$X$6,MOVCV!AZ54,0)))))</f>
        <v>0</v>
      </c>
      <c r="BE72" s="158">
        <f>+IF($C72=NT!$Y$2,MOVCV!BE54,IF(MOVCV!$C72=NT!$X$3,MOVCV!BD54,IF(MOVCV!$C72=NT!$X$4,MOVCV!BC54,IF(MOVCV!$C72=NT!$X$5,MOVCV!BB54,IF(MOVCV!$C72=NT!$X$6,MOVCV!BA54,0)))))</f>
        <v>0</v>
      </c>
      <c r="BF72" s="158">
        <f>+IF($C72=NT!$Y$2,MOVCV!BF54,IF(MOVCV!$C72=NT!$X$3,MOVCV!BE54,IF(MOVCV!$C72=NT!$X$4,MOVCV!BD54,IF(MOVCV!$C72=NT!$X$5,MOVCV!BC54,IF(MOVCV!$C72=NT!$X$6,MOVCV!BB54,0)))))</f>
        <v>0</v>
      </c>
      <c r="BG72" s="158">
        <f>+IF($C72=NT!$Y$2,MOVCV!BG54,IF(MOVCV!$C72=NT!$X$3,MOVCV!BF54,IF(MOVCV!$C72=NT!$X$4,MOVCV!BE54,IF(MOVCV!$C72=NT!$X$5,MOVCV!BD54,IF(MOVCV!$C72=NT!$X$6,MOVCV!BC54,0)))))</f>
        <v>0</v>
      </c>
      <c r="BH72" s="158">
        <f>+IF($C72=NT!$Y$2,MOVCV!BH54,IF(MOVCV!$C72=NT!$X$3,MOVCV!BG54,IF(MOVCV!$C72=NT!$X$4,MOVCV!BF54,IF(MOVCV!$C72=NT!$X$5,MOVCV!BE54,IF(MOVCV!$C72=NT!$X$6,MOVCV!BD54,0)))))</f>
        <v>0</v>
      </c>
      <c r="BI72" s="158">
        <f>+IF($C72=NT!$Y$2,MOVCV!BI54,IF(MOVCV!$C72=NT!$X$3,MOVCV!BH54,IF(MOVCV!$C72=NT!$X$4,MOVCV!BG54,IF(MOVCV!$C72=NT!$X$5,MOVCV!BF54,IF(MOVCV!$C72=NT!$X$6,MOVCV!BE54,0)))))</f>
        <v>0</v>
      </c>
      <c r="BJ72" s="158">
        <f>+IF($C72=NT!$Y$2,MOVCV!BJ54,IF(MOVCV!$C72=NT!$X$3,MOVCV!BI54,IF(MOVCV!$C72=NT!$X$4,MOVCV!BH54,IF(MOVCV!$C72=NT!$X$5,MOVCV!BG54,IF(MOVCV!$C72=NT!$X$6,MOVCV!BF54,0)))))</f>
        <v>0</v>
      </c>
      <c r="BK72" s="158">
        <f>+IF($C72=NT!$Y$2,MOVCV!BK54,IF(MOVCV!$C72=NT!$X$3,MOVCV!BJ54,IF(MOVCV!$C72=NT!$X$4,MOVCV!BI54,IF(MOVCV!$C72=NT!$X$5,MOVCV!BH54,IF(MOVCV!$C72=NT!$X$6,MOVCV!BG54,0)))))</f>
        <v>0</v>
      </c>
      <c r="BL72" s="158">
        <f>+IF($C72=NT!$Y$2,MOVCV!BL54,IF(MOVCV!$C72=NT!$X$3,MOVCV!BK54,IF(MOVCV!$C72=NT!$X$4,MOVCV!BJ54,IF(MOVCV!$C72=NT!$X$5,MOVCV!BI54,IF(MOVCV!$C72=NT!$X$6,MOVCV!BH54,0)))))</f>
        <v>0</v>
      </c>
    </row>
    <row r="73" spans="2:64">
      <c r="B73" s="162" t="str">
        <f t="shared" si="51"/>
        <v>Nom Producte/Servei 13</v>
      </c>
      <c r="C73" s="133">
        <f>+OP!J22</f>
        <v>0</v>
      </c>
      <c r="D73" s="158">
        <f>+IF($C73=NT!$Y$2,MOVCV!D55,IF(MOVCV!$C73=NT!$X$3,0,IF(MOVCV!$C73=NT!$X$4,0,IF(MOVCV!$C73=NT!$X$5,0,IF(MOVCV!$C73=NT!$X$6,0,0)))))</f>
        <v>0</v>
      </c>
      <c r="E73" s="158">
        <f>+IF($C73=NT!$Y$2,MOVCV!E55,IF(MOVCV!$C73=NT!$X$3,MOVCV!D55,IF(MOVCV!$C73=NT!$X$4,0,IF(MOVCV!$C73=NT!$X$5,0,IF(MOVCV!$C73=NT!$X$6,0,0)))))</f>
        <v>0</v>
      </c>
      <c r="F73" s="158">
        <f>+IF($C73=NT!$Y$2,MOVCV!F55,IF(MOVCV!$C73=NT!$X$3,MOVCV!E55,IF(MOVCV!$C73=NT!$X$4,0,IF(MOVCV!$C73=NT!$X$5,0,IF(MOVCV!$C73=NT!$X$6,0,0)))))</f>
        <v>0</v>
      </c>
      <c r="G73" s="158">
        <f>+IF($C73=NT!$Y$2,MOVCV!G55,IF(MOVCV!$C73=NT!$X$3,MOVCV!F55,IF(MOVCV!$C73=NT!$X$4,MOVCV!E55,IF(MOVCV!$C73=NT!$X$5,0,IF(MOVCV!$C73=NT!$X$6,0,0)))))</f>
        <v>0</v>
      </c>
      <c r="H73" s="158">
        <f>+IF($C73=NT!$Y$2,MOVCV!H55,IF(MOVCV!$C73=NT!$X$3,MOVCV!G55,IF(MOVCV!$C73=NT!$X$4,MOVCV!F55,IF(MOVCV!$C73=NT!$X$5,MOVCV!E55,IF(MOVCV!$C73=NT!$X$6,0,0)))))</f>
        <v>0</v>
      </c>
      <c r="I73" s="158">
        <f>+IF($C73=NT!$Y$2,MOVCV!I55,IF(MOVCV!$C73=NT!$X$3,MOVCV!H55,IF(MOVCV!$C73=NT!$X$4,MOVCV!G55,IF(MOVCV!$C73=NT!$X$5,MOVCV!F55,IF(MOVCV!$C73=NT!$X$6,MOVCV!E55,0)))))</f>
        <v>0</v>
      </c>
      <c r="J73" s="158">
        <f>+IF($C73=NT!$Y$2,MOVCV!J55,IF(MOVCV!$C73=NT!$X$3,MOVCV!I55,IF(MOVCV!$C73=NT!$X$4,MOVCV!H55,IF(MOVCV!$C73=NT!$X$5,MOVCV!G55,IF(MOVCV!$C73=NT!$X$6,MOVCV!F55,0)))))</f>
        <v>0</v>
      </c>
      <c r="K73" s="158">
        <f>+IF($C73=NT!$Y$2,MOVCV!K55,IF(MOVCV!$C73=NT!$X$3,MOVCV!J55,IF(MOVCV!$C73=NT!$X$4,MOVCV!I55,IF(MOVCV!$C73=NT!$X$5,MOVCV!H55,IF(MOVCV!$C73=NT!$X$6,MOVCV!G55,0)))))</f>
        <v>0</v>
      </c>
      <c r="L73" s="158">
        <f>+IF($C73=NT!$Y$2,MOVCV!L55,IF(MOVCV!$C73=NT!$X$3,MOVCV!K55,IF(MOVCV!$C73=NT!$X$4,MOVCV!J55,IF(MOVCV!$C73=NT!$X$5,MOVCV!I55,IF(MOVCV!$C73=NT!$X$6,MOVCV!H55,0)))))</f>
        <v>0</v>
      </c>
      <c r="M73" s="158">
        <f>+IF($C73=NT!$Y$2,MOVCV!M55,IF(MOVCV!$C73=NT!$X$3,MOVCV!L55,IF(MOVCV!$C73=NT!$X$4,MOVCV!K55,IF(MOVCV!$C73=NT!$X$5,MOVCV!J55,IF(MOVCV!$C73=NT!$X$6,MOVCV!I55,0)))))</f>
        <v>0</v>
      </c>
      <c r="N73" s="158">
        <f>+IF($C73=NT!$Y$2,MOVCV!N55,IF(MOVCV!$C73=NT!$X$3,MOVCV!M55,IF(MOVCV!$C73=NT!$X$4,MOVCV!L55,IF(MOVCV!$C73=NT!$X$5,MOVCV!K55,IF(MOVCV!$C73=NT!$X$6,MOVCV!J55,0)))))</f>
        <v>0</v>
      </c>
      <c r="O73" s="158">
        <f>+IF($C73=NT!$Y$2,MOVCV!O55,IF(MOVCV!$C73=NT!$X$3,MOVCV!N55,IF(MOVCV!$C73=NT!$X$4,MOVCV!M55,IF(MOVCV!$C73=NT!$X$5,MOVCV!L55,IF(MOVCV!$C73=NT!$X$6,MOVCV!K55,0)))))</f>
        <v>0</v>
      </c>
      <c r="P73" s="158">
        <f>+IF($C73=NT!$Y$2,MOVCV!P55,IF(MOVCV!$C73=NT!$X$3,MOVCV!O55,IF(MOVCV!$C73=NT!$X$4,MOVCV!N55,IF(MOVCV!$C73=NT!$X$5,MOVCV!M55,IF(MOVCV!$C73=NT!$X$6,MOVCV!L55,0)))))</f>
        <v>0</v>
      </c>
      <c r="Q73" s="158">
        <f>+IF($C73=NT!$Y$2,MOVCV!Q55,IF(MOVCV!$C73=NT!$X$3,MOVCV!P55,IF(MOVCV!$C73=NT!$X$4,MOVCV!O55,IF(MOVCV!$C73=NT!$X$5,MOVCV!N55,IF(MOVCV!$C73=NT!$X$6,MOVCV!M55,0)))))</f>
        <v>0</v>
      </c>
      <c r="R73" s="158">
        <f>+IF($C73=NT!$Y$2,MOVCV!R55,IF(MOVCV!$C73=NT!$X$3,MOVCV!Q55,IF(MOVCV!$C73=NT!$X$4,MOVCV!P55,IF(MOVCV!$C73=NT!$X$5,MOVCV!O55,IF(MOVCV!$C73=NT!$X$6,MOVCV!N55,0)))))</f>
        <v>0</v>
      </c>
      <c r="S73" s="158">
        <f>+IF($C73=NT!$Y$2,MOVCV!S55,IF(MOVCV!$C73=NT!$X$3,MOVCV!R55,IF(MOVCV!$C73=NT!$X$4,MOVCV!Q55,IF(MOVCV!$C73=NT!$X$5,MOVCV!P55,IF(MOVCV!$C73=NT!$X$6,MOVCV!O55,0)))))</f>
        <v>0</v>
      </c>
      <c r="T73" s="158">
        <f>+IF($C73=NT!$Y$2,MOVCV!T55,IF(MOVCV!$C73=NT!$X$3,MOVCV!S55,IF(MOVCV!$C73=NT!$X$4,MOVCV!R55,IF(MOVCV!$C73=NT!$X$5,MOVCV!Q55,IF(MOVCV!$C73=NT!$X$6,MOVCV!P55,0)))))</f>
        <v>0</v>
      </c>
      <c r="U73" s="158">
        <f>+IF($C73=NT!$Y$2,MOVCV!U55,IF(MOVCV!$C73=NT!$X$3,MOVCV!T55,IF(MOVCV!$C73=NT!$X$4,MOVCV!S55,IF(MOVCV!$C73=NT!$X$5,MOVCV!R55,IF(MOVCV!$C73=NT!$X$6,MOVCV!Q55,0)))))</f>
        <v>0</v>
      </c>
      <c r="V73" s="158">
        <f>+IF($C73=NT!$Y$2,MOVCV!V55,IF(MOVCV!$C73=NT!$X$3,MOVCV!U55,IF(MOVCV!$C73=NT!$X$4,MOVCV!T55,IF(MOVCV!$C73=NT!$X$5,MOVCV!S55,IF(MOVCV!$C73=NT!$X$6,MOVCV!R55,0)))))</f>
        <v>0</v>
      </c>
      <c r="W73" s="158">
        <f>+IF($C73=NT!$Y$2,MOVCV!W55,IF(MOVCV!$C73=NT!$X$3,MOVCV!V55,IF(MOVCV!$C73=NT!$X$4,MOVCV!U55,IF(MOVCV!$C73=NT!$X$5,MOVCV!T55,IF(MOVCV!$C73=NT!$X$6,MOVCV!S55,0)))))</f>
        <v>0</v>
      </c>
      <c r="X73" s="158">
        <f>+IF($C73=NT!$Y$2,MOVCV!X55,IF(MOVCV!$C73=NT!$X$3,MOVCV!W55,IF(MOVCV!$C73=NT!$X$4,MOVCV!V55,IF(MOVCV!$C73=NT!$X$5,MOVCV!U55,IF(MOVCV!$C73=NT!$X$6,MOVCV!T55,0)))))</f>
        <v>0</v>
      </c>
      <c r="Y73" s="158">
        <f>+IF($C73=NT!$Y$2,MOVCV!Y55,IF(MOVCV!$C73=NT!$X$3,MOVCV!X55,IF(MOVCV!$C73=NT!$X$4,MOVCV!W55,IF(MOVCV!$C73=NT!$X$5,MOVCV!V55,IF(MOVCV!$C73=NT!$X$6,MOVCV!U55,0)))))</f>
        <v>0</v>
      </c>
      <c r="Z73" s="158">
        <f>+IF($C73=NT!$Y$2,MOVCV!Z55,IF(MOVCV!$C73=NT!$X$3,MOVCV!Y55,IF(MOVCV!$C73=NT!$X$4,MOVCV!X55,IF(MOVCV!$C73=NT!$X$5,MOVCV!W55,IF(MOVCV!$C73=NT!$X$6,MOVCV!V55,0)))))</f>
        <v>0</v>
      </c>
      <c r="AA73" s="158">
        <f>+IF($C73=NT!$Y$2,MOVCV!AA55,IF(MOVCV!$C73=NT!$X$3,MOVCV!Z55,IF(MOVCV!$C73=NT!$X$4,MOVCV!Y55,IF(MOVCV!$C73=NT!$X$5,MOVCV!X55,IF(MOVCV!$C73=NT!$X$6,MOVCV!W55,0)))))</f>
        <v>0</v>
      </c>
      <c r="AB73" s="158">
        <f>+IF($C73=NT!$Y$2,MOVCV!AB55,IF(MOVCV!$C73=NT!$X$3,MOVCV!AA55,IF(MOVCV!$C73=NT!$X$4,MOVCV!Z55,IF(MOVCV!$C73=NT!$X$5,MOVCV!Y55,IF(MOVCV!$C73=NT!$X$6,MOVCV!X55,0)))))</f>
        <v>0</v>
      </c>
      <c r="AC73" s="158">
        <f>+IF($C73=NT!$Y$2,MOVCV!AC55,IF(MOVCV!$C73=NT!$X$3,MOVCV!AB55,IF(MOVCV!$C73=NT!$X$4,MOVCV!AA55,IF(MOVCV!$C73=NT!$X$5,MOVCV!Z55,IF(MOVCV!$C73=NT!$X$6,MOVCV!Y55,0)))))</f>
        <v>0</v>
      </c>
      <c r="AD73" s="158">
        <f>+IF($C73=NT!$Y$2,MOVCV!AD55,IF(MOVCV!$C73=NT!$X$3,MOVCV!AC55,IF(MOVCV!$C73=NT!$X$4,MOVCV!AB55,IF(MOVCV!$C73=NT!$X$5,MOVCV!AA55,IF(MOVCV!$C73=NT!$X$6,MOVCV!Z55,0)))))</f>
        <v>0</v>
      </c>
      <c r="AE73" s="158">
        <f>+IF($C73=NT!$Y$2,MOVCV!AE55,IF(MOVCV!$C73=NT!$X$3,MOVCV!AD55,IF(MOVCV!$C73=NT!$X$4,MOVCV!AC55,IF(MOVCV!$C73=NT!$X$5,MOVCV!AB55,IF(MOVCV!$C73=NT!$X$6,MOVCV!AA55,0)))))</f>
        <v>0</v>
      </c>
      <c r="AF73" s="158">
        <f>+IF($C73=NT!$Y$2,MOVCV!AF55,IF(MOVCV!$C73=NT!$X$3,MOVCV!AE55,IF(MOVCV!$C73=NT!$X$4,MOVCV!AD55,IF(MOVCV!$C73=NT!$X$5,MOVCV!AC55,IF(MOVCV!$C73=NT!$X$6,MOVCV!AB55,0)))))</f>
        <v>0</v>
      </c>
      <c r="AG73" s="158">
        <f>+IF($C73=NT!$Y$2,MOVCV!AG55,IF(MOVCV!$C73=NT!$X$3,MOVCV!AF55,IF(MOVCV!$C73=NT!$X$4,MOVCV!AE55,IF(MOVCV!$C73=NT!$X$5,MOVCV!AD55,IF(MOVCV!$C73=NT!$X$6,MOVCV!AC55,0)))))</f>
        <v>0</v>
      </c>
      <c r="AH73" s="158">
        <f>+IF($C73=NT!$Y$2,MOVCV!AH55,IF(MOVCV!$C73=NT!$X$3,MOVCV!AG55,IF(MOVCV!$C73=NT!$X$4,MOVCV!AF55,IF(MOVCV!$C73=NT!$X$5,MOVCV!AE55,IF(MOVCV!$C73=NT!$X$6,MOVCV!AD55,0)))))</f>
        <v>0</v>
      </c>
      <c r="AI73" s="158">
        <f>+IF($C73=NT!$Y$2,MOVCV!AI55,IF(MOVCV!$C73=NT!$X$3,MOVCV!AH55,IF(MOVCV!$C73=NT!$X$4,MOVCV!AG55,IF(MOVCV!$C73=NT!$X$5,MOVCV!AF55,IF(MOVCV!$C73=NT!$X$6,MOVCV!AE55,0)))))</f>
        <v>0</v>
      </c>
      <c r="AJ73" s="158">
        <f>+IF($C73=NT!$Y$2,MOVCV!AJ55,IF(MOVCV!$C73=NT!$X$3,MOVCV!AI55,IF(MOVCV!$C73=NT!$X$4,MOVCV!AH55,IF(MOVCV!$C73=NT!$X$5,MOVCV!AG55,IF(MOVCV!$C73=NT!$X$6,MOVCV!AF55,0)))))</f>
        <v>0</v>
      </c>
      <c r="AK73" s="158">
        <f>+IF($C73=NT!$Y$2,MOVCV!AK55,IF(MOVCV!$C73=NT!$X$3,MOVCV!AJ55,IF(MOVCV!$C73=NT!$X$4,MOVCV!AI55,IF(MOVCV!$C73=NT!$X$5,MOVCV!AH55,IF(MOVCV!$C73=NT!$X$6,MOVCV!AG55,0)))))</f>
        <v>0</v>
      </c>
      <c r="AL73" s="158">
        <f>+IF($C73=NT!$Y$2,MOVCV!AL55,IF(MOVCV!$C73=NT!$X$3,MOVCV!AK55,IF(MOVCV!$C73=NT!$X$4,MOVCV!AJ55,IF(MOVCV!$C73=NT!$X$5,MOVCV!AI55,IF(MOVCV!$C73=NT!$X$6,MOVCV!AH55,0)))))</f>
        <v>0</v>
      </c>
      <c r="AM73" s="158">
        <f>+IF($C73=NT!$Y$2,MOVCV!AM55,IF(MOVCV!$C73=NT!$X$3,MOVCV!AL55,IF(MOVCV!$C73=NT!$X$4,MOVCV!AK55,IF(MOVCV!$C73=NT!$X$5,MOVCV!AJ55,IF(MOVCV!$C73=NT!$X$6,MOVCV!AI55,0)))))</f>
        <v>0</v>
      </c>
      <c r="AN73" s="158">
        <f>+IF($C73=NT!$Y$2,MOVCV!AN55,IF(MOVCV!$C73=NT!$X$3,MOVCV!AM55,IF(MOVCV!$C73=NT!$X$4,MOVCV!AL55,IF(MOVCV!$C73=NT!$X$5,MOVCV!AK55,IF(MOVCV!$C73=NT!$X$6,MOVCV!AJ55,0)))))</f>
        <v>0</v>
      </c>
      <c r="AO73" s="158">
        <f>+IF($C73=NT!$Y$2,MOVCV!AO55,IF(MOVCV!$C73=NT!$X$3,MOVCV!AN55,IF(MOVCV!$C73=NT!$X$4,MOVCV!AM55,IF(MOVCV!$C73=NT!$X$5,MOVCV!AL55,IF(MOVCV!$C73=NT!$X$6,MOVCV!AK55,0)))))</f>
        <v>0</v>
      </c>
      <c r="AP73" s="158">
        <f>+IF($C73=NT!$Y$2,MOVCV!AP55,IF(MOVCV!$C73=NT!$X$3,MOVCV!AO55,IF(MOVCV!$C73=NT!$X$4,MOVCV!AN55,IF(MOVCV!$C73=NT!$X$5,MOVCV!AM55,IF(MOVCV!$C73=NT!$X$6,MOVCV!AL55,0)))))</f>
        <v>0</v>
      </c>
      <c r="AQ73" s="158">
        <f>+IF($C73=NT!$Y$2,MOVCV!AQ55,IF(MOVCV!$C73=NT!$X$3,MOVCV!AP55,IF(MOVCV!$C73=NT!$X$4,MOVCV!AO55,IF(MOVCV!$C73=NT!$X$5,MOVCV!AN55,IF(MOVCV!$C73=NT!$X$6,MOVCV!AM55,0)))))</f>
        <v>0</v>
      </c>
      <c r="AR73" s="158">
        <f>+IF($C73=NT!$Y$2,MOVCV!AR55,IF(MOVCV!$C73=NT!$X$3,MOVCV!AQ55,IF(MOVCV!$C73=NT!$X$4,MOVCV!AP55,IF(MOVCV!$C73=NT!$X$5,MOVCV!AO55,IF(MOVCV!$C73=NT!$X$6,MOVCV!AN55,0)))))</f>
        <v>0</v>
      </c>
      <c r="AS73" s="158">
        <f>+IF($C73=NT!$Y$2,MOVCV!AS55,IF(MOVCV!$C73=NT!$X$3,MOVCV!AR55,IF(MOVCV!$C73=NT!$X$4,MOVCV!AQ55,IF(MOVCV!$C73=NT!$X$5,MOVCV!AP55,IF(MOVCV!$C73=NT!$X$6,MOVCV!AO55,0)))))</f>
        <v>0</v>
      </c>
      <c r="AT73" s="158">
        <f>+IF($C73=NT!$Y$2,MOVCV!AT55,IF(MOVCV!$C73=NT!$X$3,MOVCV!AS55,IF(MOVCV!$C73=NT!$X$4,MOVCV!AR55,IF(MOVCV!$C73=NT!$X$5,MOVCV!AQ55,IF(MOVCV!$C73=NT!$X$6,MOVCV!AP55,0)))))</f>
        <v>0</v>
      </c>
      <c r="AU73" s="158">
        <f>+IF($C73=NT!$Y$2,MOVCV!AU55,IF(MOVCV!$C73=NT!$X$3,MOVCV!AT55,IF(MOVCV!$C73=NT!$X$4,MOVCV!AS55,IF(MOVCV!$C73=NT!$X$5,MOVCV!AR55,IF(MOVCV!$C73=NT!$X$6,MOVCV!AQ55,0)))))</f>
        <v>0</v>
      </c>
      <c r="AV73" s="158">
        <f>+IF($C73=NT!$Y$2,MOVCV!AV55,IF(MOVCV!$C73=NT!$X$3,MOVCV!AU55,IF(MOVCV!$C73=NT!$X$4,MOVCV!AT55,IF(MOVCV!$C73=NT!$X$5,MOVCV!AS55,IF(MOVCV!$C73=NT!$X$6,MOVCV!AR55,0)))))</f>
        <v>0</v>
      </c>
      <c r="AW73" s="158">
        <f>+IF($C73=NT!$Y$2,MOVCV!AW55,IF(MOVCV!$C73=NT!$X$3,MOVCV!AV55,IF(MOVCV!$C73=NT!$X$4,MOVCV!AU55,IF(MOVCV!$C73=NT!$X$5,MOVCV!AT55,IF(MOVCV!$C73=NT!$X$6,MOVCV!AS55,0)))))</f>
        <v>0</v>
      </c>
      <c r="AX73" s="158">
        <f>+IF($C73=NT!$Y$2,MOVCV!AX55,IF(MOVCV!$C73=NT!$X$3,MOVCV!AW55,IF(MOVCV!$C73=NT!$X$4,MOVCV!AV55,IF(MOVCV!$C73=NT!$X$5,MOVCV!AU55,IF(MOVCV!$C73=NT!$X$6,MOVCV!AT55,0)))))</f>
        <v>0</v>
      </c>
      <c r="AY73" s="158">
        <f>+IF($C73=NT!$Y$2,MOVCV!AY55,IF(MOVCV!$C73=NT!$X$3,MOVCV!AX55,IF(MOVCV!$C73=NT!$X$4,MOVCV!AW55,IF(MOVCV!$C73=NT!$X$5,MOVCV!AV55,IF(MOVCV!$C73=NT!$X$6,MOVCV!AU55,0)))))</f>
        <v>0</v>
      </c>
      <c r="AZ73" s="158">
        <f>+IF($C73=NT!$Y$2,MOVCV!AZ55,IF(MOVCV!$C73=NT!$X$3,MOVCV!AY55,IF(MOVCV!$C73=NT!$X$4,MOVCV!AX55,IF(MOVCV!$C73=NT!$X$5,MOVCV!AW55,IF(MOVCV!$C73=NT!$X$6,MOVCV!AV55,0)))))</f>
        <v>0</v>
      </c>
      <c r="BA73" s="158">
        <f>+IF($C73=NT!$Y$2,MOVCV!BA55,IF(MOVCV!$C73=NT!$X$3,MOVCV!AZ55,IF(MOVCV!$C73=NT!$X$4,MOVCV!AY55,IF(MOVCV!$C73=NT!$X$5,MOVCV!AX55,IF(MOVCV!$C73=NT!$X$6,MOVCV!AW55,0)))))</f>
        <v>0</v>
      </c>
      <c r="BB73" s="158">
        <f>+IF($C73=NT!$Y$2,MOVCV!BB55,IF(MOVCV!$C73=NT!$X$3,MOVCV!BA55,IF(MOVCV!$C73=NT!$X$4,MOVCV!AZ55,IF(MOVCV!$C73=NT!$X$5,MOVCV!AY55,IF(MOVCV!$C73=NT!$X$6,MOVCV!AX55,0)))))</f>
        <v>0</v>
      </c>
      <c r="BC73" s="158">
        <f>+IF($C73=NT!$Y$2,MOVCV!BC55,IF(MOVCV!$C73=NT!$X$3,MOVCV!BB55,IF(MOVCV!$C73=NT!$X$4,MOVCV!BA55,IF(MOVCV!$C73=NT!$X$5,MOVCV!AZ55,IF(MOVCV!$C73=NT!$X$6,MOVCV!AY55,0)))))</f>
        <v>0</v>
      </c>
      <c r="BD73" s="158">
        <f>+IF($C73=NT!$Y$2,MOVCV!BD55,IF(MOVCV!$C73=NT!$X$3,MOVCV!BC55,IF(MOVCV!$C73=NT!$X$4,MOVCV!BB55,IF(MOVCV!$C73=NT!$X$5,MOVCV!BA55,IF(MOVCV!$C73=NT!$X$6,MOVCV!AZ55,0)))))</f>
        <v>0</v>
      </c>
      <c r="BE73" s="158">
        <f>+IF($C73=NT!$Y$2,MOVCV!BE55,IF(MOVCV!$C73=NT!$X$3,MOVCV!BD55,IF(MOVCV!$C73=NT!$X$4,MOVCV!BC55,IF(MOVCV!$C73=NT!$X$5,MOVCV!BB55,IF(MOVCV!$C73=NT!$X$6,MOVCV!BA55,0)))))</f>
        <v>0</v>
      </c>
      <c r="BF73" s="158">
        <f>+IF($C73=NT!$Y$2,MOVCV!BF55,IF(MOVCV!$C73=NT!$X$3,MOVCV!BE55,IF(MOVCV!$C73=NT!$X$4,MOVCV!BD55,IF(MOVCV!$C73=NT!$X$5,MOVCV!BC55,IF(MOVCV!$C73=NT!$X$6,MOVCV!BB55,0)))))</f>
        <v>0</v>
      </c>
      <c r="BG73" s="158">
        <f>+IF($C73=NT!$Y$2,MOVCV!BG55,IF(MOVCV!$C73=NT!$X$3,MOVCV!BF55,IF(MOVCV!$C73=NT!$X$4,MOVCV!BE55,IF(MOVCV!$C73=NT!$X$5,MOVCV!BD55,IF(MOVCV!$C73=NT!$X$6,MOVCV!BC55,0)))))</f>
        <v>0</v>
      </c>
      <c r="BH73" s="158">
        <f>+IF($C73=NT!$Y$2,MOVCV!BH55,IF(MOVCV!$C73=NT!$X$3,MOVCV!BG55,IF(MOVCV!$C73=NT!$X$4,MOVCV!BF55,IF(MOVCV!$C73=NT!$X$5,MOVCV!BE55,IF(MOVCV!$C73=NT!$X$6,MOVCV!BD55,0)))))</f>
        <v>0</v>
      </c>
      <c r="BI73" s="158">
        <f>+IF($C73=NT!$Y$2,MOVCV!BI55,IF(MOVCV!$C73=NT!$X$3,MOVCV!BH55,IF(MOVCV!$C73=NT!$X$4,MOVCV!BG55,IF(MOVCV!$C73=NT!$X$5,MOVCV!BF55,IF(MOVCV!$C73=NT!$X$6,MOVCV!BE55,0)))))</f>
        <v>0</v>
      </c>
      <c r="BJ73" s="158">
        <f>+IF($C73=NT!$Y$2,MOVCV!BJ55,IF(MOVCV!$C73=NT!$X$3,MOVCV!BI55,IF(MOVCV!$C73=NT!$X$4,MOVCV!BH55,IF(MOVCV!$C73=NT!$X$5,MOVCV!BG55,IF(MOVCV!$C73=NT!$X$6,MOVCV!BF55,0)))))</f>
        <v>0</v>
      </c>
      <c r="BK73" s="158">
        <f>+IF($C73=NT!$Y$2,MOVCV!BK55,IF(MOVCV!$C73=NT!$X$3,MOVCV!BJ55,IF(MOVCV!$C73=NT!$X$4,MOVCV!BI55,IF(MOVCV!$C73=NT!$X$5,MOVCV!BH55,IF(MOVCV!$C73=NT!$X$6,MOVCV!BG55,0)))))</f>
        <v>0</v>
      </c>
      <c r="BL73" s="158">
        <f>+IF($C73=NT!$Y$2,MOVCV!BL55,IF(MOVCV!$C73=NT!$X$3,MOVCV!BK55,IF(MOVCV!$C73=NT!$X$4,MOVCV!BJ55,IF(MOVCV!$C73=NT!$X$5,MOVCV!BI55,IF(MOVCV!$C73=NT!$X$6,MOVCV!BH55,0)))))</f>
        <v>0</v>
      </c>
    </row>
    <row r="74" spans="2:64">
      <c r="B74" s="162" t="str">
        <f t="shared" si="51"/>
        <v>Nom Producte/Servei 14</v>
      </c>
      <c r="C74" s="133">
        <f>+OP!J23</f>
        <v>0</v>
      </c>
      <c r="D74" s="158">
        <f>+IF($C74=NT!$Y$2,MOVCV!D56,IF(MOVCV!$C74=NT!$X$3,0,IF(MOVCV!$C74=NT!$X$4,0,IF(MOVCV!$C74=NT!$X$5,0,IF(MOVCV!$C74=NT!$X$6,0,0)))))</f>
        <v>0</v>
      </c>
      <c r="E74" s="158">
        <f>+IF($C74=NT!$Y$2,MOVCV!E56,IF(MOVCV!$C74=NT!$X$3,MOVCV!D56,IF(MOVCV!$C74=NT!$X$4,0,IF(MOVCV!$C74=NT!$X$5,0,IF(MOVCV!$C74=NT!$X$6,0,0)))))</f>
        <v>0</v>
      </c>
      <c r="F74" s="158">
        <f>+IF($C74=NT!$Y$2,MOVCV!F56,IF(MOVCV!$C74=NT!$X$3,MOVCV!E56,IF(MOVCV!$C74=NT!$X$4,0,IF(MOVCV!$C74=NT!$X$5,0,IF(MOVCV!$C74=NT!$X$6,0,0)))))</f>
        <v>0</v>
      </c>
      <c r="G74" s="158">
        <f>+IF($C74=NT!$Y$2,MOVCV!G56,IF(MOVCV!$C74=NT!$X$3,MOVCV!F56,IF(MOVCV!$C74=NT!$X$4,MOVCV!E56,IF(MOVCV!$C74=NT!$X$5,0,IF(MOVCV!$C74=NT!$X$6,0,0)))))</f>
        <v>0</v>
      </c>
      <c r="H74" s="158">
        <f>+IF($C74=NT!$Y$2,MOVCV!H56,IF(MOVCV!$C74=NT!$X$3,MOVCV!G56,IF(MOVCV!$C74=NT!$X$4,MOVCV!F56,IF(MOVCV!$C74=NT!$X$5,MOVCV!E56,IF(MOVCV!$C74=NT!$X$6,0,0)))))</f>
        <v>0</v>
      </c>
      <c r="I74" s="158">
        <f>+IF($C74=NT!$Y$2,MOVCV!I56,IF(MOVCV!$C74=NT!$X$3,MOVCV!H56,IF(MOVCV!$C74=NT!$X$4,MOVCV!G56,IF(MOVCV!$C74=NT!$X$5,MOVCV!F56,IF(MOVCV!$C74=NT!$X$6,MOVCV!E56,0)))))</f>
        <v>0</v>
      </c>
      <c r="J74" s="158">
        <f>+IF($C74=NT!$Y$2,MOVCV!J56,IF(MOVCV!$C74=NT!$X$3,MOVCV!I56,IF(MOVCV!$C74=NT!$X$4,MOVCV!H56,IF(MOVCV!$C74=NT!$X$5,MOVCV!G56,IF(MOVCV!$C74=NT!$X$6,MOVCV!F56,0)))))</f>
        <v>0</v>
      </c>
      <c r="K74" s="158">
        <f>+IF($C74=NT!$Y$2,MOVCV!K56,IF(MOVCV!$C74=NT!$X$3,MOVCV!J56,IF(MOVCV!$C74=NT!$X$4,MOVCV!I56,IF(MOVCV!$C74=NT!$X$5,MOVCV!H56,IF(MOVCV!$C74=NT!$X$6,MOVCV!G56,0)))))</f>
        <v>0</v>
      </c>
      <c r="L74" s="158">
        <f>+IF($C74=NT!$Y$2,MOVCV!L56,IF(MOVCV!$C74=NT!$X$3,MOVCV!K56,IF(MOVCV!$C74=NT!$X$4,MOVCV!J56,IF(MOVCV!$C74=NT!$X$5,MOVCV!I56,IF(MOVCV!$C74=NT!$X$6,MOVCV!H56,0)))))</f>
        <v>0</v>
      </c>
      <c r="M74" s="158">
        <f>+IF($C74=NT!$Y$2,MOVCV!M56,IF(MOVCV!$C74=NT!$X$3,MOVCV!L56,IF(MOVCV!$C74=NT!$X$4,MOVCV!K56,IF(MOVCV!$C74=NT!$X$5,MOVCV!J56,IF(MOVCV!$C74=NT!$X$6,MOVCV!I56,0)))))</f>
        <v>0</v>
      </c>
      <c r="N74" s="158">
        <f>+IF($C74=NT!$Y$2,MOVCV!N56,IF(MOVCV!$C74=NT!$X$3,MOVCV!M56,IF(MOVCV!$C74=NT!$X$4,MOVCV!L56,IF(MOVCV!$C74=NT!$X$5,MOVCV!K56,IF(MOVCV!$C74=NT!$X$6,MOVCV!J56,0)))))</f>
        <v>0</v>
      </c>
      <c r="O74" s="158">
        <f>+IF($C74=NT!$Y$2,MOVCV!O56,IF(MOVCV!$C74=NT!$X$3,MOVCV!N56,IF(MOVCV!$C74=NT!$X$4,MOVCV!M56,IF(MOVCV!$C74=NT!$X$5,MOVCV!L56,IF(MOVCV!$C74=NT!$X$6,MOVCV!K56,0)))))</f>
        <v>0</v>
      </c>
      <c r="P74" s="158">
        <f>+IF($C74=NT!$Y$2,MOVCV!P56,IF(MOVCV!$C74=NT!$X$3,MOVCV!O56,IF(MOVCV!$C74=NT!$X$4,MOVCV!N56,IF(MOVCV!$C74=NT!$X$5,MOVCV!M56,IF(MOVCV!$C74=NT!$X$6,MOVCV!L56,0)))))</f>
        <v>0</v>
      </c>
      <c r="Q74" s="158">
        <f>+IF($C74=NT!$Y$2,MOVCV!Q56,IF(MOVCV!$C74=NT!$X$3,MOVCV!P56,IF(MOVCV!$C74=NT!$X$4,MOVCV!O56,IF(MOVCV!$C74=NT!$X$5,MOVCV!N56,IF(MOVCV!$C74=NT!$X$6,MOVCV!M56,0)))))</f>
        <v>0</v>
      </c>
      <c r="R74" s="158">
        <f>+IF($C74=NT!$Y$2,MOVCV!R56,IF(MOVCV!$C74=NT!$X$3,MOVCV!Q56,IF(MOVCV!$C74=NT!$X$4,MOVCV!P56,IF(MOVCV!$C74=NT!$X$5,MOVCV!O56,IF(MOVCV!$C74=NT!$X$6,MOVCV!N56,0)))))</f>
        <v>0</v>
      </c>
      <c r="S74" s="158">
        <f>+IF($C74=NT!$Y$2,MOVCV!S56,IF(MOVCV!$C74=NT!$X$3,MOVCV!R56,IF(MOVCV!$C74=NT!$X$4,MOVCV!Q56,IF(MOVCV!$C74=NT!$X$5,MOVCV!P56,IF(MOVCV!$C74=NT!$X$6,MOVCV!O56,0)))))</f>
        <v>0</v>
      </c>
      <c r="T74" s="158">
        <f>+IF($C74=NT!$Y$2,MOVCV!T56,IF(MOVCV!$C74=NT!$X$3,MOVCV!S56,IF(MOVCV!$C74=NT!$X$4,MOVCV!R56,IF(MOVCV!$C74=NT!$X$5,MOVCV!Q56,IF(MOVCV!$C74=NT!$X$6,MOVCV!P56,0)))))</f>
        <v>0</v>
      </c>
      <c r="U74" s="158">
        <f>+IF($C74=NT!$Y$2,MOVCV!U56,IF(MOVCV!$C74=NT!$X$3,MOVCV!T56,IF(MOVCV!$C74=NT!$X$4,MOVCV!S56,IF(MOVCV!$C74=NT!$X$5,MOVCV!R56,IF(MOVCV!$C74=NT!$X$6,MOVCV!Q56,0)))))</f>
        <v>0</v>
      </c>
      <c r="V74" s="158">
        <f>+IF($C74=NT!$Y$2,MOVCV!V56,IF(MOVCV!$C74=NT!$X$3,MOVCV!U56,IF(MOVCV!$C74=NT!$X$4,MOVCV!T56,IF(MOVCV!$C74=NT!$X$5,MOVCV!S56,IF(MOVCV!$C74=NT!$X$6,MOVCV!R56,0)))))</f>
        <v>0</v>
      </c>
      <c r="W74" s="158">
        <f>+IF($C74=NT!$Y$2,MOVCV!W56,IF(MOVCV!$C74=NT!$X$3,MOVCV!V56,IF(MOVCV!$C74=NT!$X$4,MOVCV!U56,IF(MOVCV!$C74=NT!$X$5,MOVCV!T56,IF(MOVCV!$C74=NT!$X$6,MOVCV!S56,0)))))</f>
        <v>0</v>
      </c>
      <c r="X74" s="158">
        <f>+IF($C74=NT!$Y$2,MOVCV!X56,IF(MOVCV!$C74=NT!$X$3,MOVCV!W56,IF(MOVCV!$C74=NT!$X$4,MOVCV!V56,IF(MOVCV!$C74=NT!$X$5,MOVCV!U56,IF(MOVCV!$C74=NT!$X$6,MOVCV!T56,0)))))</f>
        <v>0</v>
      </c>
      <c r="Y74" s="158">
        <f>+IF($C74=NT!$Y$2,MOVCV!Y56,IF(MOVCV!$C74=NT!$X$3,MOVCV!X56,IF(MOVCV!$C74=NT!$X$4,MOVCV!W56,IF(MOVCV!$C74=NT!$X$5,MOVCV!V56,IF(MOVCV!$C74=NT!$X$6,MOVCV!U56,0)))))</f>
        <v>0</v>
      </c>
      <c r="Z74" s="158">
        <f>+IF($C74=NT!$Y$2,MOVCV!Z56,IF(MOVCV!$C74=NT!$X$3,MOVCV!Y56,IF(MOVCV!$C74=NT!$X$4,MOVCV!X56,IF(MOVCV!$C74=NT!$X$5,MOVCV!W56,IF(MOVCV!$C74=NT!$X$6,MOVCV!V56,0)))))</f>
        <v>0</v>
      </c>
      <c r="AA74" s="158">
        <f>+IF($C74=NT!$Y$2,MOVCV!AA56,IF(MOVCV!$C74=NT!$X$3,MOVCV!Z56,IF(MOVCV!$C74=NT!$X$4,MOVCV!Y56,IF(MOVCV!$C74=NT!$X$5,MOVCV!X56,IF(MOVCV!$C74=NT!$X$6,MOVCV!W56,0)))))</f>
        <v>0</v>
      </c>
      <c r="AB74" s="158">
        <f>+IF($C74=NT!$Y$2,MOVCV!AB56,IF(MOVCV!$C74=NT!$X$3,MOVCV!AA56,IF(MOVCV!$C74=NT!$X$4,MOVCV!Z56,IF(MOVCV!$C74=NT!$X$5,MOVCV!Y56,IF(MOVCV!$C74=NT!$X$6,MOVCV!X56,0)))))</f>
        <v>0</v>
      </c>
      <c r="AC74" s="158">
        <f>+IF($C74=NT!$Y$2,MOVCV!AC56,IF(MOVCV!$C74=NT!$X$3,MOVCV!AB56,IF(MOVCV!$C74=NT!$X$4,MOVCV!AA56,IF(MOVCV!$C74=NT!$X$5,MOVCV!Z56,IF(MOVCV!$C74=NT!$X$6,MOVCV!Y56,0)))))</f>
        <v>0</v>
      </c>
      <c r="AD74" s="158">
        <f>+IF($C74=NT!$Y$2,MOVCV!AD56,IF(MOVCV!$C74=NT!$X$3,MOVCV!AC56,IF(MOVCV!$C74=NT!$X$4,MOVCV!AB56,IF(MOVCV!$C74=NT!$X$5,MOVCV!AA56,IF(MOVCV!$C74=NT!$X$6,MOVCV!Z56,0)))))</f>
        <v>0</v>
      </c>
      <c r="AE74" s="158">
        <f>+IF($C74=NT!$Y$2,MOVCV!AE56,IF(MOVCV!$C74=NT!$X$3,MOVCV!AD56,IF(MOVCV!$C74=NT!$X$4,MOVCV!AC56,IF(MOVCV!$C74=NT!$X$5,MOVCV!AB56,IF(MOVCV!$C74=NT!$X$6,MOVCV!AA56,0)))))</f>
        <v>0</v>
      </c>
      <c r="AF74" s="158">
        <f>+IF($C74=NT!$Y$2,MOVCV!AF56,IF(MOVCV!$C74=NT!$X$3,MOVCV!AE56,IF(MOVCV!$C74=NT!$X$4,MOVCV!AD56,IF(MOVCV!$C74=NT!$X$5,MOVCV!AC56,IF(MOVCV!$C74=NT!$X$6,MOVCV!AB56,0)))))</f>
        <v>0</v>
      </c>
      <c r="AG74" s="158">
        <f>+IF($C74=NT!$Y$2,MOVCV!AG56,IF(MOVCV!$C74=NT!$X$3,MOVCV!AF56,IF(MOVCV!$C74=NT!$X$4,MOVCV!AE56,IF(MOVCV!$C74=NT!$X$5,MOVCV!AD56,IF(MOVCV!$C74=NT!$X$6,MOVCV!AC56,0)))))</f>
        <v>0</v>
      </c>
      <c r="AH74" s="158">
        <f>+IF($C74=NT!$Y$2,MOVCV!AH56,IF(MOVCV!$C74=NT!$X$3,MOVCV!AG56,IF(MOVCV!$C74=NT!$X$4,MOVCV!AF56,IF(MOVCV!$C74=NT!$X$5,MOVCV!AE56,IF(MOVCV!$C74=NT!$X$6,MOVCV!AD56,0)))))</f>
        <v>0</v>
      </c>
      <c r="AI74" s="158">
        <f>+IF($C74=NT!$Y$2,MOVCV!AI56,IF(MOVCV!$C74=NT!$X$3,MOVCV!AH56,IF(MOVCV!$C74=NT!$X$4,MOVCV!AG56,IF(MOVCV!$C74=NT!$X$5,MOVCV!AF56,IF(MOVCV!$C74=NT!$X$6,MOVCV!AE56,0)))))</f>
        <v>0</v>
      </c>
      <c r="AJ74" s="158">
        <f>+IF($C74=NT!$Y$2,MOVCV!AJ56,IF(MOVCV!$C74=NT!$X$3,MOVCV!AI56,IF(MOVCV!$C74=NT!$X$4,MOVCV!AH56,IF(MOVCV!$C74=NT!$X$5,MOVCV!AG56,IF(MOVCV!$C74=NT!$X$6,MOVCV!AF56,0)))))</f>
        <v>0</v>
      </c>
      <c r="AK74" s="158">
        <f>+IF($C74=NT!$Y$2,MOVCV!AK56,IF(MOVCV!$C74=NT!$X$3,MOVCV!AJ56,IF(MOVCV!$C74=NT!$X$4,MOVCV!AI56,IF(MOVCV!$C74=NT!$X$5,MOVCV!AH56,IF(MOVCV!$C74=NT!$X$6,MOVCV!AG56,0)))))</f>
        <v>0</v>
      </c>
      <c r="AL74" s="158">
        <f>+IF($C74=NT!$Y$2,MOVCV!AL56,IF(MOVCV!$C74=NT!$X$3,MOVCV!AK56,IF(MOVCV!$C74=NT!$X$4,MOVCV!AJ56,IF(MOVCV!$C74=NT!$X$5,MOVCV!AI56,IF(MOVCV!$C74=NT!$X$6,MOVCV!AH56,0)))))</f>
        <v>0</v>
      </c>
      <c r="AM74" s="158">
        <f>+IF($C74=NT!$Y$2,MOVCV!AM56,IF(MOVCV!$C74=NT!$X$3,MOVCV!AL56,IF(MOVCV!$C74=NT!$X$4,MOVCV!AK56,IF(MOVCV!$C74=NT!$X$5,MOVCV!AJ56,IF(MOVCV!$C74=NT!$X$6,MOVCV!AI56,0)))))</f>
        <v>0</v>
      </c>
      <c r="AN74" s="158">
        <f>+IF($C74=NT!$Y$2,MOVCV!AN56,IF(MOVCV!$C74=NT!$X$3,MOVCV!AM56,IF(MOVCV!$C74=NT!$X$4,MOVCV!AL56,IF(MOVCV!$C74=NT!$X$5,MOVCV!AK56,IF(MOVCV!$C74=NT!$X$6,MOVCV!AJ56,0)))))</f>
        <v>0</v>
      </c>
      <c r="AO74" s="158">
        <f>+IF($C74=NT!$Y$2,MOVCV!AO56,IF(MOVCV!$C74=NT!$X$3,MOVCV!AN56,IF(MOVCV!$C74=NT!$X$4,MOVCV!AM56,IF(MOVCV!$C74=NT!$X$5,MOVCV!AL56,IF(MOVCV!$C74=NT!$X$6,MOVCV!AK56,0)))))</f>
        <v>0</v>
      </c>
      <c r="AP74" s="158">
        <f>+IF($C74=NT!$Y$2,MOVCV!AP56,IF(MOVCV!$C74=NT!$X$3,MOVCV!AO56,IF(MOVCV!$C74=NT!$X$4,MOVCV!AN56,IF(MOVCV!$C74=NT!$X$5,MOVCV!AM56,IF(MOVCV!$C74=NT!$X$6,MOVCV!AL56,0)))))</f>
        <v>0</v>
      </c>
      <c r="AQ74" s="158">
        <f>+IF($C74=NT!$Y$2,MOVCV!AQ56,IF(MOVCV!$C74=NT!$X$3,MOVCV!AP56,IF(MOVCV!$C74=NT!$X$4,MOVCV!AO56,IF(MOVCV!$C74=NT!$X$5,MOVCV!AN56,IF(MOVCV!$C74=NT!$X$6,MOVCV!AM56,0)))))</f>
        <v>0</v>
      </c>
      <c r="AR74" s="158">
        <f>+IF($C74=NT!$Y$2,MOVCV!AR56,IF(MOVCV!$C74=NT!$X$3,MOVCV!AQ56,IF(MOVCV!$C74=NT!$X$4,MOVCV!AP56,IF(MOVCV!$C74=NT!$X$5,MOVCV!AO56,IF(MOVCV!$C74=NT!$X$6,MOVCV!AN56,0)))))</f>
        <v>0</v>
      </c>
      <c r="AS74" s="158">
        <f>+IF($C74=NT!$Y$2,MOVCV!AS56,IF(MOVCV!$C74=NT!$X$3,MOVCV!AR56,IF(MOVCV!$C74=NT!$X$4,MOVCV!AQ56,IF(MOVCV!$C74=NT!$X$5,MOVCV!AP56,IF(MOVCV!$C74=NT!$X$6,MOVCV!AO56,0)))))</f>
        <v>0</v>
      </c>
      <c r="AT74" s="158">
        <f>+IF($C74=NT!$Y$2,MOVCV!AT56,IF(MOVCV!$C74=NT!$X$3,MOVCV!AS56,IF(MOVCV!$C74=NT!$X$4,MOVCV!AR56,IF(MOVCV!$C74=NT!$X$5,MOVCV!AQ56,IF(MOVCV!$C74=NT!$X$6,MOVCV!AP56,0)))))</f>
        <v>0</v>
      </c>
      <c r="AU74" s="158">
        <f>+IF($C74=NT!$Y$2,MOVCV!AU56,IF(MOVCV!$C74=NT!$X$3,MOVCV!AT56,IF(MOVCV!$C74=NT!$X$4,MOVCV!AS56,IF(MOVCV!$C74=NT!$X$5,MOVCV!AR56,IF(MOVCV!$C74=NT!$X$6,MOVCV!AQ56,0)))))</f>
        <v>0</v>
      </c>
      <c r="AV74" s="158">
        <f>+IF($C74=NT!$Y$2,MOVCV!AV56,IF(MOVCV!$C74=NT!$X$3,MOVCV!AU56,IF(MOVCV!$C74=NT!$X$4,MOVCV!AT56,IF(MOVCV!$C74=NT!$X$5,MOVCV!AS56,IF(MOVCV!$C74=NT!$X$6,MOVCV!AR56,0)))))</f>
        <v>0</v>
      </c>
      <c r="AW74" s="158">
        <f>+IF($C74=NT!$Y$2,MOVCV!AW56,IF(MOVCV!$C74=NT!$X$3,MOVCV!AV56,IF(MOVCV!$C74=NT!$X$4,MOVCV!AU56,IF(MOVCV!$C74=NT!$X$5,MOVCV!AT56,IF(MOVCV!$C74=NT!$X$6,MOVCV!AS56,0)))))</f>
        <v>0</v>
      </c>
      <c r="AX74" s="158">
        <f>+IF($C74=NT!$Y$2,MOVCV!AX56,IF(MOVCV!$C74=NT!$X$3,MOVCV!AW56,IF(MOVCV!$C74=NT!$X$4,MOVCV!AV56,IF(MOVCV!$C74=NT!$X$5,MOVCV!AU56,IF(MOVCV!$C74=NT!$X$6,MOVCV!AT56,0)))))</f>
        <v>0</v>
      </c>
      <c r="AY74" s="158">
        <f>+IF($C74=NT!$Y$2,MOVCV!AY56,IF(MOVCV!$C74=NT!$X$3,MOVCV!AX56,IF(MOVCV!$C74=NT!$X$4,MOVCV!AW56,IF(MOVCV!$C74=NT!$X$5,MOVCV!AV56,IF(MOVCV!$C74=NT!$X$6,MOVCV!AU56,0)))))</f>
        <v>0</v>
      </c>
      <c r="AZ74" s="158">
        <f>+IF($C74=NT!$Y$2,MOVCV!AZ56,IF(MOVCV!$C74=NT!$X$3,MOVCV!AY56,IF(MOVCV!$C74=NT!$X$4,MOVCV!AX56,IF(MOVCV!$C74=NT!$X$5,MOVCV!AW56,IF(MOVCV!$C74=NT!$X$6,MOVCV!AV56,0)))))</f>
        <v>0</v>
      </c>
      <c r="BA74" s="158">
        <f>+IF($C74=NT!$Y$2,MOVCV!BA56,IF(MOVCV!$C74=NT!$X$3,MOVCV!AZ56,IF(MOVCV!$C74=NT!$X$4,MOVCV!AY56,IF(MOVCV!$C74=NT!$X$5,MOVCV!AX56,IF(MOVCV!$C74=NT!$X$6,MOVCV!AW56,0)))))</f>
        <v>0</v>
      </c>
      <c r="BB74" s="158">
        <f>+IF($C74=NT!$Y$2,MOVCV!BB56,IF(MOVCV!$C74=NT!$X$3,MOVCV!BA56,IF(MOVCV!$C74=NT!$X$4,MOVCV!AZ56,IF(MOVCV!$C74=NT!$X$5,MOVCV!AY56,IF(MOVCV!$C74=NT!$X$6,MOVCV!AX56,0)))))</f>
        <v>0</v>
      </c>
      <c r="BC74" s="158">
        <f>+IF($C74=NT!$Y$2,MOVCV!BC56,IF(MOVCV!$C74=NT!$X$3,MOVCV!BB56,IF(MOVCV!$C74=NT!$X$4,MOVCV!BA56,IF(MOVCV!$C74=NT!$X$5,MOVCV!AZ56,IF(MOVCV!$C74=NT!$X$6,MOVCV!AY56,0)))))</f>
        <v>0</v>
      </c>
      <c r="BD74" s="158">
        <f>+IF($C74=NT!$Y$2,MOVCV!BD56,IF(MOVCV!$C74=NT!$X$3,MOVCV!BC56,IF(MOVCV!$C74=NT!$X$4,MOVCV!BB56,IF(MOVCV!$C74=NT!$X$5,MOVCV!BA56,IF(MOVCV!$C74=NT!$X$6,MOVCV!AZ56,0)))))</f>
        <v>0</v>
      </c>
      <c r="BE74" s="158">
        <f>+IF($C74=NT!$Y$2,MOVCV!BE56,IF(MOVCV!$C74=NT!$X$3,MOVCV!BD56,IF(MOVCV!$C74=NT!$X$4,MOVCV!BC56,IF(MOVCV!$C74=NT!$X$5,MOVCV!BB56,IF(MOVCV!$C74=NT!$X$6,MOVCV!BA56,0)))))</f>
        <v>0</v>
      </c>
      <c r="BF74" s="158">
        <f>+IF($C74=NT!$Y$2,MOVCV!BF56,IF(MOVCV!$C74=NT!$X$3,MOVCV!BE56,IF(MOVCV!$C74=NT!$X$4,MOVCV!BD56,IF(MOVCV!$C74=NT!$X$5,MOVCV!BC56,IF(MOVCV!$C74=NT!$X$6,MOVCV!BB56,0)))))</f>
        <v>0</v>
      </c>
      <c r="BG74" s="158">
        <f>+IF($C74=NT!$Y$2,MOVCV!BG56,IF(MOVCV!$C74=NT!$X$3,MOVCV!BF56,IF(MOVCV!$C74=NT!$X$4,MOVCV!BE56,IF(MOVCV!$C74=NT!$X$5,MOVCV!BD56,IF(MOVCV!$C74=NT!$X$6,MOVCV!BC56,0)))))</f>
        <v>0</v>
      </c>
      <c r="BH74" s="158">
        <f>+IF($C74=NT!$Y$2,MOVCV!BH56,IF(MOVCV!$C74=NT!$X$3,MOVCV!BG56,IF(MOVCV!$C74=NT!$X$4,MOVCV!BF56,IF(MOVCV!$C74=NT!$X$5,MOVCV!BE56,IF(MOVCV!$C74=NT!$X$6,MOVCV!BD56,0)))))</f>
        <v>0</v>
      </c>
      <c r="BI74" s="158">
        <f>+IF($C74=NT!$Y$2,MOVCV!BI56,IF(MOVCV!$C74=NT!$X$3,MOVCV!BH56,IF(MOVCV!$C74=NT!$X$4,MOVCV!BG56,IF(MOVCV!$C74=NT!$X$5,MOVCV!BF56,IF(MOVCV!$C74=NT!$X$6,MOVCV!BE56,0)))))</f>
        <v>0</v>
      </c>
      <c r="BJ74" s="158">
        <f>+IF($C74=NT!$Y$2,MOVCV!BJ56,IF(MOVCV!$C74=NT!$X$3,MOVCV!BI56,IF(MOVCV!$C74=NT!$X$4,MOVCV!BH56,IF(MOVCV!$C74=NT!$X$5,MOVCV!BG56,IF(MOVCV!$C74=NT!$X$6,MOVCV!BF56,0)))))</f>
        <v>0</v>
      </c>
      <c r="BK74" s="158">
        <f>+IF($C74=NT!$Y$2,MOVCV!BK56,IF(MOVCV!$C74=NT!$X$3,MOVCV!BJ56,IF(MOVCV!$C74=NT!$X$4,MOVCV!BI56,IF(MOVCV!$C74=NT!$X$5,MOVCV!BH56,IF(MOVCV!$C74=NT!$X$6,MOVCV!BG56,0)))))</f>
        <v>0</v>
      </c>
      <c r="BL74" s="158">
        <f>+IF($C74=NT!$Y$2,MOVCV!BL56,IF(MOVCV!$C74=NT!$X$3,MOVCV!BK56,IF(MOVCV!$C74=NT!$X$4,MOVCV!BJ56,IF(MOVCV!$C74=NT!$X$5,MOVCV!BI56,IF(MOVCV!$C74=NT!$X$6,MOVCV!BH56,0)))))</f>
        <v>0</v>
      </c>
    </row>
    <row r="75" spans="2:64">
      <c r="B75" s="162" t="str">
        <f t="shared" si="51"/>
        <v>Nom Producte/Servei 15</v>
      </c>
      <c r="C75" s="133">
        <f>+OP!J24</f>
        <v>0</v>
      </c>
      <c r="D75" s="158">
        <f>+IF($C75=NT!$Y$2,MOVCV!D57,IF(MOVCV!$C75=NT!$X$3,0,IF(MOVCV!$C75=NT!$X$4,0,IF(MOVCV!$C75=NT!$X$5,0,IF(MOVCV!$C75=NT!$X$6,0,0)))))</f>
        <v>0</v>
      </c>
      <c r="E75" s="158">
        <f>+IF($C75=NT!$Y$2,MOVCV!E57,IF(MOVCV!$C75=NT!$X$3,MOVCV!D57,IF(MOVCV!$C75=NT!$X$4,0,IF(MOVCV!$C75=NT!$X$5,0,IF(MOVCV!$C75=NT!$X$6,0,0)))))</f>
        <v>0</v>
      </c>
      <c r="F75" s="158">
        <f>+IF($C75=NT!$Y$2,MOVCV!F57,IF(MOVCV!$C75=NT!$X$3,MOVCV!E57,IF(MOVCV!$C75=NT!$X$4,0,IF(MOVCV!$C75=NT!$X$5,0,IF(MOVCV!$C75=NT!$X$6,0,0)))))</f>
        <v>0</v>
      </c>
      <c r="G75" s="158">
        <f>+IF($C75=NT!$Y$2,MOVCV!G57,IF(MOVCV!$C75=NT!$X$3,MOVCV!F57,IF(MOVCV!$C75=NT!$X$4,MOVCV!E57,IF(MOVCV!$C75=NT!$X$5,0,IF(MOVCV!$C75=NT!$X$6,0,0)))))</f>
        <v>0</v>
      </c>
      <c r="H75" s="158">
        <f>+IF($C75=NT!$Y$2,MOVCV!H57,IF(MOVCV!$C75=NT!$X$3,MOVCV!G57,IF(MOVCV!$C75=NT!$X$4,MOVCV!F57,IF(MOVCV!$C75=NT!$X$5,MOVCV!E57,IF(MOVCV!$C75=NT!$X$6,0,0)))))</f>
        <v>0</v>
      </c>
      <c r="I75" s="158">
        <f>+IF($C75=NT!$Y$2,MOVCV!I57,IF(MOVCV!$C75=NT!$X$3,MOVCV!H57,IF(MOVCV!$C75=NT!$X$4,MOVCV!G57,IF(MOVCV!$C75=NT!$X$5,MOVCV!F57,IF(MOVCV!$C75=NT!$X$6,MOVCV!E57,0)))))</f>
        <v>0</v>
      </c>
      <c r="J75" s="158">
        <f>+IF($C75=NT!$Y$2,MOVCV!J57,IF(MOVCV!$C75=NT!$X$3,MOVCV!I57,IF(MOVCV!$C75=NT!$X$4,MOVCV!H57,IF(MOVCV!$C75=NT!$X$5,MOVCV!G57,IF(MOVCV!$C75=NT!$X$6,MOVCV!F57,0)))))</f>
        <v>0</v>
      </c>
      <c r="K75" s="158">
        <f>+IF($C75=NT!$Y$2,MOVCV!K57,IF(MOVCV!$C75=NT!$X$3,MOVCV!J57,IF(MOVCV!$C75=NT!$X$4,MOVCV!I57,IF(MOVCV!$C75=NT!$X$5,MOVCV!H57,IF(MOVCV!$C75=NT!$X$6,MOVCV!G57,0)))))</f>
        <v>0</v>
      </c>
      <c r="L75" s="158">
        <f>+IF($C75=NT!$Y$2,MOVCV!L57,IF(MOVCV!$C75=NT!$X$3,MOVCV!K57,IF(MOVCV!$C75=NT!$X$4,MOVCV!J57,IF(MOVCV!$C75=NT!$X$5,MOVCV!I57,IF(MOVCV!$C75=NT!$X$6,MOVCV!H57,0)))))</f>
        <v>0</v>
      </c>
      <c r="M75" s="158">
        <f>+IF($C75=NT!$Y$2,MOVCV!M57,IF(MOVCV!$C75=NT!$X$3,MOVCV!L57,IF(MOVCV!$C75=NT!$X$4,MOVCV!K57,IF(MOVCV!$C75=NT!$X$5,MOVCV!J57,IF(MOVCV!$C75=NT!$X$6,MOVCV!I57,0)))))</f>
        <v>0</v>
      </c>
      <c r="N75" s="158">
        <f>+IF($C75=NT!$Y$2,MOVCV!N57,IF(MOVCV!$C75=NT!$X$3,MOVCV!M57,IF(MOVCV!$C75=NT!$X$4,MOVCV!L57,IF(MOVCV!$C75=NT!$X$5,MOVCV!K57,IF(MOVCV!$C75=NT!$X$6,MOVCV!J57,0)))))</f>
        <v>0</v>
      </c>
      <c r="O75" s="158">
        <f>+IF($C75=NT!$Y$2,MOVCV!O57,IF(MOVCV!$C75=NT!$X$3,MOVCV!N57,IF(MOVCV!$C75=NT!$X$4,MOVCV!M57,IF(MOVCV!$C75=NT!$X$5,MOVCV!L57,IF(MOVCV!$C75=NT!$X$6,MOVCV!K57,0)))))</f>
        <v>0</v>
      </c>
      <c r="P75" s="158">
        <f>+IF($C75=NT!$Y$2,MOVCV!P57,IF(MOVCV!$C75=NT!$X$3,MOVCV!O57,IF(MOVCV!$C75=NT!$X$4,MOVCV!N57,IF(MOVCV!$C75=NT!$X$5,MOVCV!M57,IF(MOVCV!$C75=NT!$X$6,MOVCV!L57,0)))))</f>
        <v>0</v>
      </c>
      <c r="Q75" s="158">
        <f>+IF($C75=NT!$Y$2,MOVCV!Q57,IF(MOVCV!$C75=NT!$X$3,MOVCV!P57,IF(MOVCV!$C75=NT!$X$4,MOVCV!O57,IF(MOVCV!$C75=NT!$X$5,MOVCV!N57,IF(MOVCV!$C75=NT!$X$6,MOVCV!M57,0)))))</f>
        <v>0</v>
      </c>
      <c r="R75" s="158">
        <f>+IF($C75=NT!$Y$2,MOVCV!R57,IF(MOVCV!$C75=NT!$X$3,MOVCV!Q57,IF(MOVCV!$C75=NT!$X$4,MOVCV!P57,IF(MOVCV!$C75=NT!$X$5,MOVCV!O57,IF(MOVCV!$C75=NT!$X$6,MOVCV!N57,0)))))</f>
        <v>0</v>
      </c>
      <c r="S75" s="158">
        <f>+IF($C75=NT!$Y$2,MOVCV!S57,IF(MOVCV!$C75=NT!$X$3,MOVCV!R57,IF(MOVCV!$C75=NT!$X$4,MOVCV!Q57,IF(MOVCV!$C75=NT!$X$5,MOVCV!P57,IF(MOVCV!$C75=NT!$X$6,MOVCV!O57,0)))))</f>
        <v>0</v>
      </c>
      <c r="T75" s="158">
        <f>+IF($C75=NT!$Y$2,MOVCV!T57,IF(MOVCV!$C75=NT!$X$3,MOVCV!S57,IF(MOVCV!$C75=NT!$X$4,MOVCV!R57,IF(MOVCV!$C75=NT!$X$5,MOVCV!Q57,IF(MOVCV!$C75=NT!$X$6,MOVCV!P57,0)))))</f>
        <v>0</v>
      </c>
      <c r="U75" s="158">
        <f>+IF($C75=NT!$Y$2,MOVCV!U57,IF(MOVCV!$C75=NT!$X$3,MOVCV!T57,IF(MOVCV!$C75=NT!$X$4,MOVCV!S57,IF(MOVCV!$C75=NT!$X$5,MOVCV!R57,IF(MOVCV!$C75=NT!$X$6,MOVCV!Q57,0)))))</f>
        <v>0</v>
      </c>
      <c r="V75" s="158">
        <f>+IF($C75=NT!$Y$2,MOVCV!V57,IF(MOVCV!$C75=NT!$X$3,MOVCV!U57,IF(MOVCV!$C75=NT!$X$4,MOVCV!T57,IF(MOVCV!$C75=NT!$X$5,MOVCV!S57,IF(MOVCV!$C75=NT!$X$6,MOVCV!R57,0)))))</f>
        <v>0</v>
      </c>
      <c r="W75" s="158">
        <f>+IF($C75=NT!$Y$2,MOVCV!W57,IF(MOVCV!$C75=NT!$X$3,MOVCV!V57,IF(MOVCV!$C75=NT!$X$4,MOVCV!U57,IF(MOVCV!$C75=NT!$X$5,MOVCV!T57,IF(MOVCV!$C75=NT!$X$6,MOVCV!S57,0)))))</f>
        <v>0</v>
      </c>
      <c r="X75" s="158">
        <f>+IF($C75=NT!$Y$2,MOVCV!X57,IF(MOVCV!$C75=NT!$X$3,MOVCV!W57,IF(MOVCV!$C75=NT!$X$4,MOVCV!V57,IF(MOVCV!$C75=NT!$X$5,MOVCV!U57,IF(MOVCV!$C75=NT!$X$6,MOVCV!T57,0)))))</f>
        <v>0</v>
      </c>
      <c r="Y75" s="158">
        <f>+IF($C75=NT!$Y$2,MOVCV!Y57,IF(MOVCV!$C75=NT!$X$3,MOVCV!X57,IF(MOVCV!$C75=NT!$X$4,MOVCV!W57,IF(MOVCV!$C75=NT!$X$5,MOVCV!V57,IF(MOVCV!$C75=NT!$X$6,MOVCV!U57,0)))))</f>
        <v>0</v>
      </c>
      <c r="Z75" s="158">
        <f>+IF($C75=NT!$Y$2,MOVCV!Z57,IF(MOVCV!$C75=NT!$X$3,MOVCV!Y57,IF(MOVCV!$C75=NT!$X$4,MOVCV!X57,IF(MOVCV!$C75=NT!$X$5,MOVCV!W57,IF(MOVCV!$C75=NT!$X$6,MOVCV!V57,0)))))</f>
        <v>0</v>
      </c>
      <c r="AA75" s="158">
        <f>+IF($C75=NT!$Y$2,MOVCV!AA57,IF(MOVCV!$C75=NT!$X$3,MOVCV!Z57,IF(MOVCV!$C75=NT!$X$4,MOVCV!Y57,IF(MOVCV!$C75=NT!$X$5,MOVCV!X57,IF(MOVCV!$C75=NT!$X$6,MOVCV!W57,0)))))</f>
        <v>0</v>
      </c>
      <c r="AB75" s="158">
        <f>+IF($C75=NT!$Y$2,MOVCV!AB57,IF(MOVCV!$C75=NT!$X$3,MOVCV!AA57,IF(MOVCV!$C75=NT!$X$4,MOVCV!Z57,IF(MOVCV!$C75=NT!$X$5,MOVCV!Y57,IF(MOVCV!$C75=NT!$X$6,MOVCV!X57,0)))))</f>
        <v>0</v>
      </c>
      <c r="AC75" s="158">
        <f>+IF($C75=NT!$Y$2,MOVCV!AC57,IF(MOVCV!$C75=NT!$X$3,MOVCV!AB57,IF(MOVCV!$C75=NT!$X$4,MOVCV!AA57,IF(MOVCV!$C75=NT!$X$5,MOVCV!Z57,IF(MOVCV!$C75=NT!$X$6,MOVCV!Y57,0)))))</f>
        <v>0</v>
      </c>
      <c r="AD75" s="158">
        <f>+IF($C75=NT!$Y$2,MOVCV!AD57,IF(MOVCV!$C75=NT!$X$3,MOVCV!AC57,IF(MOVCV!$C75=NT!$X$4,MOVCV!AB57,IF(MOVCV!$C75=NT!$X$5,MOVCV!AA57,IF(MOVCV!$C75=NT!$X$6,MOVCV!Z57,0)))))</f>
        <v>0</v>
      </c>
      <c r="AE75" s="158">
        <f>+IF($C75=NT!$Y$2,MOVCV!AE57,IF(MOVCV!$C75=NT!$X$3,MOVCV!AD57,IF(MOVCV!$C75=NT!$X$4,MOVCV!AC57,IF(MOVCV!$C75=NT!$X$5,MOVCV!AB57,IF(MOVCV!$C75=NT!$X$6,MOVCV!AA57,0)))))</f>
        <v>0</v>
      </c>
      <c r="AF75" s="158">
        <f>+IF($C75=NT!$Y$2,MOVCV!AF57,IF(MOVCV!$C75=NT!$X$3,MOVCV!AE57,IF(MOVCV!$C75=NT!$X$4,MOVCV!AD57,IF(MOVCV!$C75=NT!$X$5,MOVCV!AC57,IF(MOVCV!$C75=NT!$X$6,MOVCV!AB57,0)))))</f>
        <v>0</v>
      </c>
      <c r="AG75" s="158">
        <f>+IF($C75=NT!$Y$2,MOVCV!AG57,IF(MOVCV!$C75=NT!$X$3,MOVCV!AF57,IF(MOVCV!$C75=NT!$X$4,MOVCV!AE57,IF(MOVCV!$C75=NT!$X$5,MOVCV!AD57,IF(MOVCV!$C75=NT!$X$6,MOVCV!AC57,0)))))</f>
        <v>0</v>
      </c>
      <c r="AH75" s="158">
        <f>+IF($C75=NT!$Y$2,MOVCV!AH57,IF(MOVCV!$C75=NT!$X$3,MOVCV!AG57,IF(MOVCV!$C75=NT!$X$4,MOVCV!AF57,IF(MOVCV!$C75=NT!$X$5,MOVCV!AE57,IF(MOVCV!$C75=NT!$X$6,MOVCV!AD57,0)))))</f>
        <v>0</v>
      </c>
      <c r="AI75" s="158">
        <f>+IF($C75=NT!$Y$2,MOVCV!AI57,IF(MOVCV!$C75=NT!$X$3,MOVCV!AH57,IF(MOVCV!$C75=NT!$X$4,MOVCV!AG57,IF(MOVCV!$C75=NT!$X$5,MOVCV!AF57,IF(MOVCV!$C75=NT!$X$6,MOVCV!AE57,0)))))</f>
        <v>0</v>
      </c>
      <c r="AJ75" s="158">
        <f>+IF($C75=NT!$Y$2,MOVCV!AJ57,IF(MOVCV!$C75=NT!$X$3,MOVCV!AI57,IF(MOVCV!$C75=NT!$X$4,MOVCV!AH57,IF(MOVCV!$C75=NT!$X$5,MOVCV!AG57,IF(MOVCV!$C75=NT!$X$6,MOVCV!AF57,0)))))</f>
        <v>0</v>
      </c>
      <c r="AK75" s="158">
        <f>+IF($C75=NT!$Y$2,MOVCV!AK57,IF(MOVCV!$C75=NT!$X$3,MOVCV!AJ57,IF(MOVCV!$C75=NT!$X$4,MOVCV!AI57,IF(MOVCV!$C75=NT!$X$5,MOVCV!AH57,IF(MOVCV!$C75=NT!$X$6,MOVCV!AG57,0)))))</f>
        <v>0</v>
      </c>
      <c r="AL75" s="158">
        <f>+IF($C75=NT!$Y$2,MOVCV!AL57,IF(MOVCV!$C75=NT!$X$3,MOVCV!AK57,IF(MOVCV!$C75=NT!$X$4,MOVCV!AJ57,IF(MOVCV!$C75=NT!$X$5,MOVCV!AI57,IF(MOVCV!$C75=NT!$X$6,MOVCV!AH57,0)))))</f>
        <v>0</v>
      </c>
      <c r="AM75" s="158">
        <f>+IF($C75=NT!$Y$2,MOVCV!AM57,IF(MOVCV!$C75=NT!$X$3,MOVCV!AL57,IF(MOVCV!$C75=NT!$X$4,MOVCV!AK57,IF(MOVCV!$C75=NT!$X$5,MOVCV!AJ57,IF(MOVCV!$C75=NT!$X$6,MOVCV!AI57,0)))))</f>
        <v>0</v>
      </c>
      <c r="AN75" s="158">
        <f>+IF($C75=NT!$Y$2,MOVCV!AN57,IF(MOVCV!$C75=NT!$X$3,MOVCV!AM57,IF(MOVCV!$C75=NT!$X$4,MOVCV!AL57,IF(MOVCV!$C75=NT!$X$5,MOVCV!AK57,IF(MOVCV!$C75=NT!$X$6,MOVCV!AJ57,0)))))</f>
        <v>0</v>
      </c>
      <c r="AO75" s="158">
        <f>+IF($C75=NT!$Y$2,MOVCV!AO57,IF(MOVCV!$C75=NT!$X$3,MOVCV!AN57,IF(MOVCV!$C75=NT!$X$4,MOVCV!AM57,IF(MOVCV!$C75=NT!$X$5,MOVCV!AL57,IF(MOVCV!$C75=NT!$X$6,MOVCV!AK57,0)))))</f>
        <v>0</v>
      </c>
      <c r="AP75" s="158">
        <f>+IF($C75=NT!$Y$2,MOVCV!AP57,IF(MOVCV!$C75=NT!$X$3,MOVCV!AO57,IF(MOVCV!$C75=NT!$X$4,MOVCV!AN57,IF(MOVCV!$C75=NT!$X$5,MOVCV!AM57,IF(MOVCV!$C75=NT!$X$6,MOVCV!AL57,0)))))</f>
        <v>0</v>
      </c>
      <c r="AQ75" s="158">
        <f>+IF($C75=NT!$Y$2,MOVCV!AQ57,IF(MOVCV!$C75=NT!$X$3,MOVCV!AP57,IF(MOVCV!$C75=NT!$X$4,MOVCV!AO57,IF(MOVCV!$C75=NT!$X$5,MOVCV!AN57,IF(MOVCV!$C75=NT!$X$6,MOVCV!AM57,0)))))</f>
        <v>0</v>
      </c>
      <c r="AR75" s="158">
        <f>+IF($C75=NT!$Y$2,MOVCV!AR57,IF(MOVCV!$C75=NT!$X$3,MOVCV!AQ57,IF(MOVCV!$C75=NT!$X$4,MOVCV!AP57,IF(MOVCV!$C75=NT!$X$5,MOVCV!AO57,IF(MOVCV!$C75=NT!$X$6,MOVCV!AN57,0)))))</f>
        <v>0</v>
      </c>
      <c r="AS75" s="158">
        <f>+IF($C75=NT!$Y$2,MOVCV!AS57,IF(MOVCV!$C75=NT!$X$3,MOVCV!AR57,IF(MOVCV!$C75=NT!$X$4,MOVCV!AQ57,IF(MOVCV!$C75=NT!$X$5,MOVCV!AP57,IF(MOVCV!$C75=NT!$X$6,MOVCV!AO57,0)))))</f>
        <v>0</v>
      </c>
      <c r="AT75" s="158">
        <f>+IF($C75=NT!$Y$2,MOVCV!AT57,IF(MOVCV!$C75=NT!$X$3,MOVCV!AS57,IF(MOVCV!$C75=NT!$X$4,MOVCV!AR57,IF(MOVCV!$C75=NT!$X$5,MOVCV!AQ57,IF(MOVCV!$C75=NT!$X$6,MOVCV!AP57,0)))))</f>
        <v>0</v>
      </c>
      <c r="AU75" s="158">
        <f>+IF($C75=NT!$Y$2,MOVCV!AU57,IF(MOVCV!$C75=NT!$X$3,MOVCV!AT57,IF(MOVCV!$C75=NT!$X$4,MOVCV!AS57,IF(MOVCV!$C75=NT!$X$5,MOVCV!AR57,IF(MOVCV!$C75=NT!$X$6,MOVCV!AQ57,0)))))</f>
        <v>0</v>
      </c>
      <c r="AV75" s="158">
        <f>+IF($C75=NT!$Y$2,MOVCV!AV57,IF(MOVCV!$C75=NT!$X$3,MOVCV!AU57,IF(MOVCV!$C75=NT!$X$4,MOVCV!AT57,IF(MOVCV!$C75=NT!$X$5,MOVCV!AS57,IF(MOVCV!$C75=NT!$X$6,MOVCV!AR57,0)))))</f>
        <v>0</v>
      </c>
      <c r="AW75" s="158">
        <f>+IF($C75=NT!$Y$2,MOVCV!AW57,IF(MOVCV!$C75=NT!$X$3,MOVCV!AV57,IF(MOVCV!$C75=NT!$X$4,MOVCV!AU57,IF(MOVCV!$C75=NT!$X$5,MOVCV!AT57,IF(MOVCV!$C75=NT!$X$6,MOVCV!AS57,0)))))</f>
        <v>0</v>
      </c>
      <c r="AX75" s="158">
        <f>+IF($C75=NT!$Y$2,MOVCV!AX57,IF(MOVCV!$C75=NT!$X$3,MOVCV!AW57,IF(MOVCV!$C75=NT!$X$4,MOVCV!AV57,IF(MOVCV!$C75=NT!$X$5,MOVCV!AU57,IF(MOVCV!$C75=NT!$X$6,MOVCV!AT57,0)))))</f>
        <v>0</v>
      </c>
      <c r="AY75" s="158">
        <f>+IF($C75=NT!$Y$2,MOVCV!AY57,IF(MOVCV!$C75=NT!$X$3,MOVCV!AX57,IF(MOVCV!$C75=NT!$X$4,MOVCV!AW57,IF(MOVCV!$C75=NT!$X$5,MOVCV!AV57,IF(MOVCV!$C75=NT!$X$6,MOVCV!AU57,0)))))</f>
        <v>0</v>
      </c>
      <c r="AZ75" s="158">
        <f>+IF($C75=NT!$Y$2,MOVCV!AZ57,IF(MOVCV!$C75=NT!$X$3,MOVCV!AY57,IF(MOVCV!$C75=NT!$X$4,MOVCV!AX57,IF(MOVCV!$C75=NT!$X$5,MOVCV!AW57,IF(MOVCV!$C75=NT!$X$6,MOVCV!AV57,0)))))</f>
        <v>0</v>
      </c>
      <c r="BA75" s="158">
        <f>+IF($C75=NT!$Y$2,MOVCV!BA57,IF(MOVCV!$C75=NT!$X$3,MOVCV!AZ57,IF(MOVCV!$C75=NT!$X$4,MOVCV!AY57,IF(MOVCV!$C75=NT!$X$5,MOVCV!AX57,IF(MOVCV!$C75=NT!$X$6,MOVCV!AW57,0)))))</f>
        <v>0</v>
      </c>
      <c r="BB75" s="158">
        <f>+IF($C75=NT!$Y$2,MOVCV!BB57,IF(MOVCV!$C75=NT!$X$3,MOVCV!BA57,IF(MOVCV!$C75=NT!$X$4,MOVCV!AZ57,IF(MOVCV!$C75=NT!$X$5,MOVCV!AY57,IF(MOVCV!$C75=NT!$X$6,MOVCV!AX57,0)))))</f>
        <v>0</v>
      </c>
      <c r="BC75" s="158">
        <f>+IF($C75=NT!$Y$2,MOVCV!BC57,IF(MOVCV!$C75=NT!$X$3,MOVCV!BB57,IF(MOVCV!$C75=NT!$X$4,MOVCV!BA57,IF(MOVCV!$C75=NT!$X$5,MOVCV!AZ57,IF(MOVCV!$C75=NT!$X$6,MOVCV!AY57,0)))))</f>
        <v>0</v>
      </c>
      <c r="BD75" s="158">
        <f>+IF($C75=NT!$Y$2,MOVCV!BD57,IF(MOVCV!$C75=NT!$X$3,MOVCV!BC57,IF(MOVCV!$C75=NT!$X$4,MOVCV!BB57,IF(MOVCV!$C75=NT!$X$5,MOVCV!BA57,IF(MOVCV!$C75=NT!$X$6,MOVCV!AZ57,0)))))</f>
        <v>0</v>
      </c>
      <c r="BE75" s="158">
        <f>+IF($C75=NT!$Y$2,MOVCV!BE57,IF(MOVCV!$C75=NT!$X$3,MOVCV!BD57,IF(MOVCV!$C75=NT!$X$4,MOVCV!BC57,IF(MOVCV!$C75=NT!$X$5,MOVCV!BB57,IF(MOVCV!$C75=NT!$X$6,MOVCV!BA57,0)))))</f>
        <v>0</v>
      </c>
      <c r="BF75" s="158">
        <f>+IF($C75=NT!$Y$2,MOVCV!BF57,IF(MOVCV!$C75=NT!$X$3,MOVCV!BE57,IF(MOVCV!$C75=NT!$X$4,MOVCV!BD57,IF(MOVCV!$C75=NT!$X$5,MOVCV!BC57,IF(MOVCV!$C75=NT!$X$6,MOVCV!BB57,0)))))</f>
        <v>0</v>
      </c>
      <c r="BG75" s="158">
        <f>+IF($C75=NT!$Y$2,MOVCV!BG57,IF(MOVCV!$C75=NT!$X$3,MOVCV!BF57,IF(MOVCV!$C75=NT!$X$4,MOVCV!BE57,IF(MOVCV!$C75=NT!$X$5,MOVCV!BD57,IF(MOVCV!$C75=NT!$X$6,MOVCV!BC57,0)))))</f>
        <v>0</v>
      </c>
      <c r="BH75" s="158">
        <f>+IF($C75=NT!$Y$2,MOVCV!BH57,IF(MOVCV!$C75=NT!$X$3,MOVCV!BG57,IF(MOVCV!$C75=NT!$X$4,MOVCV!BF57,IF(MOVCV!$C75=NT!$X$5,MOVCV!BE57,IF(MOVCV!$C75=NT!$X$6,MOVCV!BD57,0)))))</f>
        <v>0</v>
      </c>
      <c r="BI75" s="158">
        <f>+IF($C75=NT!$Y$2,MOVCV!BI57,IF(MOVCV!$C75=NT!$X$3,MOVCV!BH57,IF(MOVCV!$C75=NT!$X$4,MOVCV!BG57,IF(MOVCV!$C75=NT!$X$5,MOVCV!BF57,IF(MOVCV!$C75=NT!$X$6,MOVCV!BE57,0)))))</f>
        <v>0</v>
      </c>
      <c r="BJ75" s="158">
        <f>+IF($C75=NT!$Y$2,MOVCV!BJ57,IF(MOVCV!$C75=NT!$X$3,MOVCV!BI57,IF(MOVCV!$C75=NT!$X$4,MOVCV!BH57,IF(MOVCV!$C75=NT!$X$5,MOVCV!BG57,IF(MOVCV!$C75=NT!$X$6,MOVCV!BF57,0)))))</f>
        <v>0</v>
      </c>
      <c r="BK75" s="158">
        <f>+IF($C75=NT!$Y$2,MOVCV!BK57,IF(MOVCV!$C75=NT!$X$3,MOVCV!BJ57,IF(MOVCV!$C75=NT!$X$4,MOVCV!BI57,IF(MOVCV!$C75=NT!$X$5,MOVCV!BH57,IF(MOVCV!$C75=NT!$X$6,MOVCV!BG57,0)))))</f>
        <v>0</v>
      </c>
      <c r="BL75" s="158">
        <f>+IF($C75=NT!$Y$2,MOVCV!BL57,IF(MOVCV!$C75=NT!$X$3,MOVCV!BK57,IF(MOVCV!$C75=NT!$X$4,MOVCV!BJ57,IF(MOVCV!$C75=NT!$X$5,MOVCV!BI57,IF(MOVCV!$C75=NT!$X$6,MOVCV!BH57,0)))))</f>
        <v>0</v>
      </c>
    </row>
    <row r="76" spans="2:64" collapsed="1">
      <c r="B76" s="160" t="s">
        <v>17</v>
      </c>
      <c r="C76" s="203"/>
      <c r="D76" s="157">
        <f>SUM(D61:D75)</f>
        <v>0</v>
      </c>
      <c r="E76" s="157">
        <f>SUM(E61:E75)</f>
        <v>2420</v>
      </c>
      <c r="F76" s="157">
        <f t="shared" ref="F76:BL76" si="52">SUM(F61:F75)</f>
        <v>0</v>
      </c>
      <c r="G76" s="157">
        <f t="shared" si="52"/>
        <v>0</v>
      </c>
      <c r="H76" s="157">
        <f t="shared" si="52"/>
        <v>0</v>
      </c>
      <c r="I76" s="157">
        <f t="shared" si="52"/>
        <v>968</v>
      </c>
      <c r="J76" s="157">
        <f t="shared" si="52"/>
        <v>0</v>
      </c>
      <c r="K76" s="157">
        <f t="shared" si="52"/>
        <v>0</v>
      </c>
      <c r="L76" s="157">
        <f t="shared" si="52"/>
        <v>968</v>
      </c>
      <c r="M76" s="157">
        <f t="shared" si="52"/>
        <v>0</v>
      </c>
      <c r="N76" s="157">
        <f t="shared" si="52"/>
        <v>0</v>
      </c>
      <c r="O76" s="157">
        <f t="shared" si="52"/>
        <v>968</v>
      </c>
      <c r="P76" s="157">
        <f t="shared" si="52"/>
        <v>0</v>
      </c>
      <c r="Q76" s="157">
        <f t="shared" si="52"/>
        <v>0</v>
      </c>
      <c r="R76" s="157">
        <f t="shared" si="52"/>
        <v>0</v>
      </c>
      <c r="S76" s="157">
        <f t="shared" si="52"/>
        <v>0</v>
      </c>
      <c r="T76" s="157">
        <f t="shared" si="52"/>
        <v>0</v>
      </c>
      <c r="U76" s="157">
        <f t="shared" si="52"/>
        <v>0</v>
      </c>
      <c r="V76" s="157">
        <f t="shared" si="52"/>
        <v>0</v>
      </c>
      <c r="W76" s="157">
        <f t="shared" si="52"/>
        <v>0</v>
      </c>
      <c r="X76" s="157">
        <f t="shared" si="52"/>
        <v>0</v>
      </c>
      <c r="Y76" s="157">
        <f t="shared" si="52"/>
        <v>0</v>
      </c>
      <c r="Z76" s="157">
        <f t="shared" si="52"/>
        <v>0</v>
      </c>
      <c r="AA76" s="157">
        <f t="shared" si="52"/>
        <v>0</v>
      </c>
      <c r="AB76" s="157">
        <f t="shared" si="52"/>
        <v>0</v>
      </c>
      <c r="AC76" s="157">
        <f t="shared" si="52"/>
        <v>0</v>
      </c>
      <c r="AD76" s="157">
        <f t="shared" si="52"/>
        <v>0</v>
      </c>
      <c r="AE76" s="157">
        <f t="shared" si="52"/>
        <v>0</v>
      </c>
      <c r="AF76" s="157">
        <f t="shared" si="52"/>
        <v>0</v>
      </c>
      <c r="AG76" s="157">
        <f t="shared" si="52"/>
        <v>0</v>
      </c>
      <c r="AH76" s="157">
        <f t="shared" si="52"/>
        <v>0</v>
      </c>
      <c r="AI76" s="157">
        <f t="shared" si="52"/>
        <v>0</v>
      </c>
      <c r="AJ76" s="157">
        <f t="shared" si="52"/>
        <v>0</v>
      </c>
      <c r="AK76" s="157">
        <f t="shared" si="52"/>
        <v>0</v>
      </c>
      <c r="AL76" s="157">
        <f t="shared" si="52"/>
        <v>0</v>
      </c>
      <c r="AM76" s="157">
        <f t="shared" si="52"/>
        <v>0</v>
      </c>
      <c r="AN76" s="157">
        <f t="shared" si="52"/>
        <v>0</v>
      </c>
      <c r="AO76" s="157">
        <f t="shared" si="52"/>
        <v>0</v>
      </c>
      <c r="AP76" s="157">
        <f t="shared" si="52"/>
        <v>0</v>
      </c>
      <c r="AQ76" s="157">
        <f t="shared" si="52"/>
        <v>0</v>
      </c>
      <c r="AR76" s="157">
        <f t="shared" si="52"/>
        <v>0</v>
      </c>
      <c r="AS76" s="157">
        <f t="shared" si="52"/>
        <v>0</v>
      </c>
      <c r="AT76" s="157">
        <f t="shared" si="52"/>
        <v>0</v>
      </c>
      <c r="AU76" s="157">
        <f t="shared" si="52"/>
        <v>0</v>
      </c>
      <c r="AV76" s="157">
        <f t="shared" si="52"/>
        <v>0</v>
      </c>
      <c r="AW76" s="157">
        <f t="shared" si="52"/>
        <v>0</v>
      </c>
      <c r="AX76" s="157">
        <f t="shared" si="52"/>
        <v>0</v>
      </c>
      <c r="AY76" s="157">
        <f t="shared" si="52"/>
        <v>0</v>
      </c>
      <c r="AZ76" s="157">
        <f t="shared" si="52"/>
        <v>0</v>
      </c>
      <c r="BA76" s="157">
        <f t="shared" si="52"/>
        <v>0</v>
      </c>
      <c r="BB76" s="157">
        <f t="shared" si="52"/>
        <v>0</v>
      </c>
      <c r="BC76" s="157">
        <f t="shared" si="52"/>
        <v>0</v>
      </c>
      <c r="BD76" s="157">
        <f t="shared" si="52"/>
        <v>0</v>
      </c>
      <c r="BE76" s="157">
        <f t="shared" si="52"/>
        <v>0</v>
      </c>
      <c r="BF76" s="157">
        <f t="shared" si="52"/>
        <v>0</v>
      </c>
      <c r="BG76" s="157">
        <f t="shared" si="52"/>
        <v>0</v>
      </c>
      <c r="BH76" s="157">
        <f t="shared" si="52"/>
        <v>0</v>
      </c>
      <c r="BI76" s="157">
        <f t="shared" si="52"/>
        <v>0</v>
      </c>
      <c r="BJ76" s="157">
        <f t="shared" si="52"/>
        <v>0</v>
      </c>
      <c r="BK76" s="157">
        <f t="shared" si="52"/>
        <v>0</v>
      </c>
      <c r="BL76" s="157">
        <f t="shared" si="52"/>
        <v>0</v>
      </c>
    </row>
    <row r="78" spans="2:64" s="129" customFormat="1">
      <c r="B78" s="199" t="s">
        <v>251</v>
      </c>
      <c r="C78" s="150"/>
      <c r="D78" s="155" t="str">
        <f>+D60</f>
        <v>INICIALS</v>
      </c>
      <c r="E78" s="155">
        <f>+E60</f>
        <v>40909</v>
      </c>
      <c r="F78" s="155">
        <f t="shared" ref="F78:AK78" si="53">EDATE(E78,1)</f>
        <v>40940</v>
      </c>
      <c r="G78" s="155">
        <f t="shared" si="53"/>
        <v>40969</v>
      </c>
      <c r="H78" s="155">
        <f t="shared" si="53"/>
        <v>41000</v>
      </c>
      <c r="I78" s="155">
        <f t="shared" si="53"/>
        <v>41030</v>
      </c>
      <c r="J78" s="155">
        <f t="shared" si="53"/>
        <v>41061</v>
      </c>
      <c r="K78" s="155">
        <f t="shared" si="53"/>
        <v>41091</v>
      </c>
      <c r="L78" s="155">
        <f t="shared" si="53"/>
        <v>41122</v>
      </c>
      <c r="M78" s="155">
        <f t="shared" si="53"/>
        <v>41153</v>
      </c>
      <c r="N78" s="155">
        <f t="shared" si="53"/>
        <v>41183</v>
      </c>
      <c r="O78" s="155">
        <f t="shared" si="53"/>
        <v>41214</v>
      </c>
      <c r="P78" s="155">
        <f t="shared" si="53"/>
        <v>41244</v>
      </c>
      <c r="Q78" s="155">
        <f t="shared" si="53"/>
        <v>41275</v>
      </c>
      <c r="R78" s="155">
        <f t="shared" si="53"/>
        <v>41306</v>
      </c>
      <c r="S78" s="155">
        <f t="shared" si="53"/>
        <v>41334</v>
      </c>
      <c r="T78" s="155">
        <f t="shared" si="53"/>
        <v>41365</v>
      </c>
      <c r="U78" s="155">
        <f t="shared" si="53"/>
        <v>41395</v>
      </c>
      <c r="V78" s="155">
        <f t="shared" si="53"/>
        <v>41426</v>
      </c>
      <c r="W78" s="155">
        <f t="shared" si="53"/>
        <v>41456</v>
      </c>
      <c r="X78" s="155">
        <f t="shared" si="53"/>
        <v>41487</v>
      </c>
      <c r="Y78" s="155">
        <f t="shared" si="53"/>
        <v>41518</v>
      </c>
      <c r="Z78" s="155">
        <f t="shared" si="53"/>
        <v>41548</v>
      </c>
      <c r="AA78" s="155">
        <f t="shared" si="53"/>
        <v>41579</v>
      </c>
      <c r="AB78" s="155">
        <f t="shared" si="53"/>
        <v>41609</v>
      </c>
      <c r="AC78" s="155">
        <f t="shared" si="53"/>
        <v>41640</v>
      </c>
      <c r="AD78" s="155">
        <f t="shared" si="53"/>
        <v>41671</v>
      </c>
      <c r="AE78" s="155">
        <f t="shared" si="53"/>
        <v>41699</v>
      </c>
      <c r="AF78" s="155">
        <f t="shared" si="53"/>
        <v>41730</v>
      </c>
      <c r="AG78" s="155">
        <f t="shared" si="53"/>
        <v>41760</v>
      </c>
      <c r="AH78" s="155">
        <f t="shared" si="53"/>
        <v>41791</v>
      </c>
      <c r="AI78" s="155">
        <f t="shared" si="53"/>
        <v>41821</v>
      </c>
      <c r="AJ78" s="155">
        <f t="shared" si="53"/>
        <v>41852</v>
      </c>
      <c r="AK78" s="155">
        <f t="shared" si="53"/>
        <v>41883</v>
      </c>
      <c r="AL78" s="155">
        <f t="shared" ref="AL78:BL78" si="54">EDATE(AK78,1)</f>
        <v>41913</v>
      </c>
      <c r="AM78" s="155">
        <f t="shared" si="54"/>
        <v>41944</v>
      </c>
      <c r="AN78" s="155">
        <f t="shared" si="54"/>
        <v>41974</v>
      </c>
      <c r="AO78" s="155">
        <f t="shared" si="54"/>
        <v>42005</v>
      </c>
      <c r="AP78" s="155">
        <f t="shared" si="54"/>
        <v>42036</v>
      </c>
      <c r="AQ78" s="155">
        <f t="shared" si="54"/>
        <v>42064</v>
      </c>
      <c r="AR78" s="155">
        <f t="shared" si="54"/>
        <v>42095</v>
      </c>
      <c r="AS78" s="155">
        <f t="shared" si="54"/>
        <v>42125</v>
      </c>
      <c r="AT78" s="155">
        <f t="shared" si="54"/>
        <v>42156</v>
      </c>
      <c r="AU78" s="155">
        <f t="shared" si="54"/>
        <v>42186</v>
      </c>
      <c r="AV78" s="155">
        <f t="shared" si="54"/>
        <v>42217</v>
      </c>
      <c r="AW78" s="155">
        <f t="shared" si="54"/>
        <v>42248</v>
      </c>
      <c r="AX78" s="155">
        <f t="shared" si="54"/>
        <v>42278</v>
      </c>
      <c r="AY78" s="155">
        <f t="shared" si="54"/>
        <v>42309</v>
      </c>
      <c r="AZ78" s="155">
        <f t="shared" si="54"/>
        <v>42339</v>
      </c>
      <c r="BA78" s="155">
        <f t="shared" si="54"/>
        <v>42370</v>
      </c>
      <c r="BB78" s="155">
        <f t="shared" si="54"/>
        <v>42401</v>
      </c>
      <c r="BC78" s="155">
        <f t="shared" si="54"/>
        <v>42430</v>
      </c>
      <c r="BD78" s="155">
        <f t="shared" si="54"/>
        <v>42461</v>
      </c>
      <c r="BE78" s="155">
        <f t="shared" si="54"/>
        <v>42491</v>
      </c>
      <c r="BF78" s="155">
        <f t="shared" si="54"/>
        <v>42522</v>
      </c>
      <c r="BG78" s="155">
        <f t="shared" si="54"/>
        <v>42552</v>
      </c>
      <c r="BH78" s="155">
        <f t="shared" si="54"/>
        <v>42583</v>
      </c>
      <c r="BI78" s="155">
        <f t="shared" si="54"/>
        <v>42614</v>
      </c>
      <c r="BJ78" s="155">
        <f t="shared" si="54"/>
        <v>42644</v>
      </c>
      <c r="BK78" s="155">
        <f t="shared" si="54"/>
        <v>42675</v>
      </c>
      <c r="BL78" s="155">
        <f t="shared" si="54"/>
        <v>42705</v>
      </c>
    </row>
    <row r="79" spans="2:64">
      <c r="B79" s="162" t="str">
        <f t="shared" ref="B79:B93" si="55">+B61</f>
        <v>Envasos reutilitzables</v>
      </c>
      <c r="C79" s="133" t="str">
        <f>+OP!K10</f>
        <v>30 dies</v>
      </c>
      <c r="D79" s="158">
        <f>SUM($D43:D43)-SUM($D61:D61)</f>
        <v>2420</v>
      </c>
      <c r="E79" s="158">
        <f>SUM($D43:E43)-SUM($D61:E61)</f>
        <v>0</v>
      </c>
      <c r="F79" s="158">
        <f>SUM($D43:F43)-SUM($D61:F61)</f>
        <v>0</v>
      </c>
      <c r="G79" s="158">
        <f>SUM($D43:G43)-SUM($D61:G61)</f>
        <v>0</v>
      </c>
      <c r="H79" s="158">
        <f>SUM($D43:H43)-SUM($D61:H61)</f>
        <v>968</v>
      </c>
      <c r="I79" s="158">
        <f>SUM($D43:I43)-SUM($D61:I61)</f>
        <v>0</v>
      </c>
      <c r="J79" s="158">
        <f>SUM($D43:J43)-SUM($D61:J61)</f>
        <v>0</v>
      </c>
      <c r="K79" s="158">
        <f>SUM($D43:K43)-SUM($D61:K61)</f>
        <v>968</v>
      </c>
      <c r="L79" s="158">
        <f>SUM($D43:L43)-SUM($D61:L61)</f>
        <v>0</v>
      </c>
      <c r="M79" s="158">
        <f>SUM($D43:M43)-SUM($D61:M61)</f>
        <v>0</v>
      </c>
      <c r="N79" s="158">
        <f>SUM($D43:N43)-SUM($D61:N61)</f>
        <v>968</v>
      </c>
      <c r="O79" s="158">
        <f>SUM($D43:O43)-SUM($D61:O61)</f>
        <v>0</v>
      </c>
      <c r="P79" s="158">
        <f>SUM($D43:P43)-SUM($D61:P61)</f>
        <v>0</v>
      </c>
      <c r="Q79" s="158">
        <f>SUM($D43:Q43)-SUM($D61:Q61)</f>
        <v>0</v>
      </c>
      <c r="R79" s="158">
        <f>SUM($D43:R43)-SUM($D61:R61)</f>
        <v>0</v>
      </c>
      <c r="S79" s="158">
        <f>SUM($D43:S43)-SUM($D61:S61)</f>
        <v>0</v>
      </c>
      <c r="T79" s="158">
        <f>SUM($D43:T43)-SUM($D61:T61)</f>
        <v>0</v>
      </c>
      <c r="U79" s="158">
        <f>SUM($D43:U43)-SUM($D61:U61)</f>
        <v>0</v>
      </c>
      <c r="V79" s="158">
        <f>SUM($D43:V43)-SUM($D61:V61)</f>
        <v>0</v>
      </c>
      <c r="W79" s="158">
        <f>SUM($D43:W43)-SUM($D61:W61)</f>
        <v>0</v>
      </c>
      <c r="X79" s="158">
        <f>SUM($D43:X43)-SUM($D61:X61)</f>
        <v>0</v>
      </c>
      <c r="Y79" s="158">
        <f>SUM($D43:Y43)-SUM($D61:Y61)</f>
        <v>0</v>
      </c>
      <c r="Z79" s="158">
        <f>SUM($D43:Z43)-SUM($D61:Z61)</f>
        <v>0</v>
      </c>
      <c r="AA79" s="158">
        <f>SUM($D43:AA43)-SUM($D61:AA61)</f>
        <v>0</v>
      </c>
      <c r="AB79" s="158">
        <f>SUM($D43:AB43)-SUM($D61:AB61)</f>
        <v>0</v>
      </c>
      <c r="AC79" s="158">
        <f>SUM($D43:AC43)-SUM($D61:AC61)</f>
        <v>0</v>
      </c>
      <c r="AD79" s="158">
        <f>SUM($D43:AD43)-SUM($D61:AD61)</f>
        <v>0</v>
      </c>
      <c r="AE79" s="158">
        <f>SUM($D43:AE43)-SUM($D61:AE61)</f>
        <v>0</v>
      </c>
      <c r="AF79" s="158">
        <f>SUM($D43:AF43)-SUM($D61:AF61)</f>
        <v>0</v>
      </c>
      <c r="AG79" s="158">
        <f>SUM($D43:AG43)-SUM($D61:AG61)</f>
        <v>0</v>
      </c>
      <c r="AH79" s="158">
        <f>SUM($D43:AH43)-SUM($D61:AH61)</f>
        <v>0</v>
      </c>
      <c r="AI79" s="158">
        <f>SUM($D43:AI43)-SUM($D61:AI61)</f>
        <v>0</v>
      </c>
      <c r="AJ79" s="158">
        <f>SUM($D43:AJ43)-SUM($D61:AJ61)</f>
        <v>0</v>
      </c>
      <c r="AK79" s="158">
        <f>SUM($D43:AK43)-SUM($D61:AK61)</f>
        <v>0</v>
      </c>
      <c r="AL79" s="158">
        <f>SUM($D43:AL43)-SUM($D61:AL61)</f>
        <v>0</v>
      </c>
      <c r="AM79" s="158">
        <f>SUM($D43:AM43)-SUM($D61:AM61)</f>
        <v>0</v>
      </c>
      <c r="AN79" s="158">
        <f>SUM($D43:AN43)-SUM($D61:AN61)</f>
        <v>0</v>
      </c>
      <c r="AO79" s="158">
        <f>SUM($D43:AO43)-SUM($D61:AO61)</f>
        <v>0</v>
      </c>
      <c r="AP79" s="158">
        <f>SUM($D43:AP43)-SUM($D61:AP61)</f>
        <v>0</v>
      </c>
      <c r="AQ79" s="158">
        <f>SUM($D43:AQ43)-SUM($D61:AQ61)</f>
        <v>0</v>
      </c>
      <c r="AR79" s="158">
        <f>SUM($D43:AR43)-SUM($D61:AR61)</f>
        <v>0</v>
      </c>
      <c r="AS79" s="158">
        <f>SUM($D43:AS43)-SUM($D61:AS61)</f>
        <v>0</v>
      </c>
      <c r="AT79" s="158">
        <f>SUM($D43:AT43)-SUM($D61:AT61)</f>
        <v>0</v>
      </c>
      <c r="AU79" s="158">
        <f>SUM($D43:AU43)-SUM($D61:AU61)</f>
        <v>0</v>
      </c>
      <c r="AV79" s="158">
        <f>SUM($D43:AV43)-SUM($D61:AV61)</f>
        <v>0</v>
      </c>
      <c r="AW79" s="158">
        <f>SUM($D43:AW43)-SUM($D61:AW61)</f>
        <v>0</v>
      </c>
      <c r="AX79" s="158">
        <f>SUM($D43:AX43)-SUM($D61:AX61)</f>
        <v>0</v>
      </c>
      <c r="AY79" s="158">
        <f>SUM($D43:AY43)-SUM($D61:AY61)</f>
        <v>0</v>
      </c>
      <c r="AZ79" s="158">
        <f>SUM($D43:AZ43)-SUM($D61:AZ61)</f>
        <v>0</v>
      </c>
      <c r="BA79" s="158">
        <f>SUM($D43:BA43)-SUM($D61:BA61)</f>
        <v>0</v>
      </c>
      <c r="BB79" s="158">
        <f>SUM($D43:BB43)-SUM($D61:BB61)</f>
        <v>0</v>
      </c>
      <c r="BC79" s="158">
        <f>SUM($D43:BC43)-SUM($D61:BC61)</f>
        <v>0</v>
      </c>
      <c r="BD79" s="158">
        <f>SUM($D43:BD43)-SUM($D61:BD61)</f>
        <v>0</v>
      </c>
      <c r="BE79" s="158">
        <f>SUM($D43:BE43)-SUM($D61:BE61)</f>
        <v>0</v>
      </c>
      <c r="BF79" s="158">
        <f>SUM($D43:BF43)-SUM($D61:BF61)</f>
        <v>0</v>
      </c>
      <c r="BG79" s="158">
        <f>SUM($D43:BG43)-SUM($D61:BG61)</f>
        <v>0</v>
      </c>
      <c r="BH79" s="158">
        <f>SUM($D43:BH43)-SUM($D61:BH61)</f>
        <v>0</v>
      </c>
      <c r="BI79" s="158">
        <f>SUM($D43:BI43)-SUM($D61:BI61)</f>
        <v>0</v>
      </c>
      <c r="BJ79" s="158">
        <f>SUM($D43:BJ43)-SUM($D61:BJ61)</f>
        <v>0</v>
      </c>
      <c r="BK79" s="158">
        <f>SUM($D43:BK43)-SUM($D61:BK61)</f>
        <v>0</v>
      </c>
      <c r="BL79" s="158">
        <f>SUM($D43:BL43)-SUM($D61:BL61)</f>
        <v>0</v>
      </c>
    </row>
    <row r="80" spans="2:64">
      <c r="B80" s="162" t="str">
        <f t="shared" si="55"/>
        <v>Vendes per entregues</v>
      </c>
      <c r="C80" s="133" t="str">
        <f>+OP!K11</f>
        <v>30 dies</v>
      </c>
      <c r="D80" s="158">
        <f>SUM(D44:$E44)-SUM(D62:$E62)</f>
        <v>0</v>
      </c>
      <c r="E80" s="158">
        <f>SUM($D44:E44)-SUM($D62:E62)</f>
        <v>0</v>
      </c>
      <c r="F80" s="158">
        <f>SUM($D44:F44)-SUM($D62:F62)</f>
        <v>0</v>
      </c>
      <c r="G80" s="158">
        <f>SUM($D44:G44)-SUM($D62:G62)</f>
        <v>0</v>
      </c>
      <c r="H80" s="158">
        <f>SUM($D44:H44)-SUM($D62:H62)</f>
        <v>0</v>
      </c>
      <c r="I80" s="158">
        <f>SUM($D44:I44)-SUM($D62:I62)</f>
        <v>0</v>
      </c>
      <c r="J80" s="158">
        <f>SUM($D44:J44)-SUM($D62:J62)</f>
        <v>0</v>
      </c>
      <c r="K80" s="158">
        <f>SUM($D44:K44)-SUM($D62:K62)</f>
        <v>0</v>
      </c>
      <c r="L80" s="158">
        <f>SUM($D44:L44)-SUM($D62:L62)</f>
        <v>0</v>
      </c>
      <c r="M80" s="158">
        <f>SUM($D44:M44)-SUM($D62:M62)</f>
        <v>0</v>
      </c>
      <c r="N80" s="158">
        <f>SUM($D44:N44)-SUM($D62:N62)</f>
        <v>0</v>
      </c>
      <c r="O80" s="158">
        <f>SUM($D44:O44)-SUM($D62:O62)</f>
        <v>0</v>
      </c>
      <c r="P80" s="158">
        <f>SUM($D44:P44)-SUM($D62:P62)</f>
        <v>0</v>
      </c>
      <c r="Q80" s="158">
        <f>SUM($D44:Q44)-SUM($D62:Q62)</f>
        <v>0</v>
      </c>
      <c r="R80" s="158">
        <f>SUM($D44:R44)-SUM($D62:R62)</f>
        <v>0</v>
      </c>
      <c r="S80" s="158">
        <f>SUM($D44:S44)-SUM($D62:S62)</f>
        <v>0</v>
      </c>
      <c r="T80" s="158">
        <f>SUM($D44:T44)-SUM($D62:T62)</f>
        <v>0</v>
      </c>
      <c r="U80" s="158">
        <f>SUM($D44:U44)-SUM($D62:U62)</f>
        <v>0</v>
      </c>
      <c r="V80" s="158">
        <f>SUM($D44:V44)-SUM($D62:V62)</f>
        <v>0</v>
      </c>
      <c r="W80" s="158">
        <f>SUM($D44:W44)-SUM($D62:W62)</f>
        <v>0</v>
      </c>
      <c r="X80" s="158">
        <f>SUM($D44:X44)-SUM($D62:X62)</f>
        <v>0</v>
      </c>
      <c r="Y80" s="158">
        <f>SUM($D44:Y44)-SUM($D62:Y62)</f>
        <v>0</v>
      </c>
      <c r="Z80" s="158">
        <f>SUM($D44:Z44)-SUM($D62:Z62)</f>
        <v>0</v>
      </c>
      <c r="AA80" s="158">
        <f>SUM($D44:AA44)-SUM($D62:AA62)</f>
        <v>0</v>
      </c>
      <c r="AB80" s="158">
        <f>SUM($D44:AB44)-SUM($D62:AB62)</f>
        <v>0</v>
      </c>
      <c r="AC80" s="158">
        <f>SUM($D44:AC44)-SUM($D62:AC62)</f>
        <v>0</v>
      </c>
      <c r="AD80" s="158">
        <f>SUM($D44:AD44)-SUM($D62:AD62)</f>
        <v>0</v>
      </c>
      <c r="AE80" s="158">
        <f>SUM($D44:AE44)-SUM($D62:AE62)</f>
        <v>0</v>
      </c>
      <c r="AF80" s="158">
        <f>SUM($D44:AF44)-SUM($D62:AF62)</f>
        <v>0</v>
      </c>
      <c r="AG80" s="158">
        <f>SUM($D44:AG44)-SUM($D62:AG62)</f>
        <v>0</v>
      </c>
      <c r="AH80" s="158">
        <f>SUM($D44:AH44)-SUM($D62:AH62)</f>
        <v>0</v>
      </c>
      <c r="AI80" s="158">
        <f>SUM($D44:AI44)-SUM($D62:AI62)</f>
        <v>0</v>
      </c>
      <c r="AJ80" s="158">
        <f>SUM($D44:AJ44)-SUM($D62:AJ62)</f>
        <v>0</v>
      </c>
      <c r="AK80" s="158">
        <f>SUM($D44:AK44)-SUM($D62:AK62)</f>
        <v>0</v>
      </c>
      <c r="AL80" s="158">
        <f>SUM($D44:AL44)-SUM($D62:AL62)</f>
        <v>0</v>
      </c>
      <c r="AM80" s="158">
        <f>SUM($D44:AM44)-SUM($D62:AM62)</f>
        <v>0</v>
      </c>
      <c r="AN80" s="158">
        <f>SUM($D44:AN44)-SUM($D62:AN62)</f>
        <v>0</v>
      </c>
      <c r="AO80" s="158">
        <f>SUM($D44:AO44)-SUM($D62:AO62)</f>
        <v>0</v>
      </c>
      <c r="AP80" s="158">
        <f>SUM($D44:AP44)-SUM($D62:AP62)</f>
        <v>0</v>
      </c>
      <c r="AQ80" s="158">
        <f>SUM($D44:AQ44)-SUM($D62:AQ62)</f>
        <v>0</v>
      </c>
      <c r="AR80" s="158">
        <f>SUM($D44:AR44)-SUM($D62:AR62)</f>
        <v>0</v>
      </c>
      <c r="AS80" s="158">
        <f>SUM($D44:AS44)-SUM($D62:AS62)</f>
        <v>0</v>
      </c>
      <c r="AT80" s="158">
        <f>SUM($D44:AT44)-SUM($D62:AT62)</f>
        <v>0</v>
      </c>
      <c r="AU80" s="158">
        <f>SUM($D44:AU44)-SUM($D62:AU62)</f>
        <v>0</v>
      </c>
      <c r="AV80" s="158">
        <f>SUM($D44:AV44)-SUM($D62:AV62)</f>
        <v>0</v>
      </c>
      <c r="AW80" s="158">
        <f>SUM($D44:AW44)-SUM($D62:AW62)</f>
        <v>0</v>
      </c>
      <c r="AX80" s="158">
        <f>SUM($D44:AX44)-SUM($D62:AX62)</f>
        <v>0</v>
      </c>
      <c r="AY80" s="158">
        <f>SUM($D44:AY44)-SUM($D62:AY62)</f>
        <v>0</v>
      </c>
      <c r="AZ80" s="158">
        <f>SUM($D44:AZ44)-SUM($D62:AZ62)</f>
        <v>0</v>
      </c>
      <c r="BA80" s="158">
        <f>SUM($D44:BA44)-SUM($D62:BA62)</f>
        <v>0</v>
      </c>
      <c r="BB80" s="158">
        <f>SUM($D44:BB44)-SUM($D62:BB62)</f>
        <v>0</v>
      </c>
      <c r="BC80" s="158">
        <f>SUM($D44:BC44)-SUM($D62:BC62)</f>
        <v>0</v>
      </c>
      <c r="BD80" s="158">
        <f>SUM($D44:BD44)-SUM($D62:BD62)</f>
        <v>0</v>
      </c>
      <c r="BE80" s="158">
        <f>SUM($D44:BE44)-SUM($D62:BE62)</f>
        <v>0</v>
      </c>
      <c r="BF80" s="158">
        <f>SUM($D44:BF44)-SUM($D62:BF62)</f>
        <v>0</v>
      </c>
      <c r="BG80" s="158">
        <f>SUM($D44:BG44)-SUM($D62:BG62)</f>
        <v>0</v>
      </c>
      <c r="BH80" s="158">
        <f>SUM($D44:BH44)-SUM($D62:BH62)</f>
        <v>0</v>
      </c>
      <c r="BI80" s="158">
        <f>SUM($D44:BI44)-SUM($D62:BI62)</f>
        <v>0</v>
      </c>
      <c r="BJ80" s="158">
        <f>SUM($D44:BJ44)-SUM($D62:BJ62)</f>
        <v>0</v>
      </c>
      <c r="BK80" s="158">
        <f>SUM($D44:BK44)-SUM($D62:BK62)</f>
        <v>0</v>
      </c>
      <c r="BL80" s="158">
        <f>SUM($D44:BL44)-SUM($D62:BL62)</f>
        <v>0</v>
      </c>
    </row>
    <row r="81" spans="2:64">
      <c r="B81" s="162" t="str">
        <f t="shared" si="55"/>
        <v>Anuncis locals</v>
      </c>
      <c r="C81" s="133" t="str">
        <f>+OP!K12</f>
        <v>30 dies</v>
      </c>
      <c r="D81" s="158">
        <f>SUM(D45:$E45)-SUM(D63:$E63)</f>
        <v>0</v>
      </c>
      <c r="E81" s="158">
        <f>SUM($D45:E45)-SUM($D63:E63)</f>
        <v>0</v>
      </c>
      <c r="F81" s="158">
        <f>SUM($D45:F45)-SUM($D63:F63)</f>
        <v>0</v>
      </c>
      <c r="G81" s="158">
        <f>SUM($D45:G45)-SUM($D63:G63)</f>
        <v>0</v>
      </c>
      <c r="H81" s="158">
        <f>SUM($D45:H45)-SUM($D63:H63)</f>
        <v>0</v>
      </c>
      <c r="I81" s="158">
        <f>SUM($D45:I45)-SUM($D63:I63)</f>
        <v>0</v>
      </c>
      <c r="J81" s="158">
        <f>SUM($D45:J45)-SUM($D63:J63)</f>
        <v>0</v>
      </c>
      <c r="K81" s="158">
        <f>SUM($D45:K45)-SUM($D63:K63)</f>
        <v>0</v>
      </c>
      <c r="L81" s="158">
        <f>SUM($D45:L45)-SUM($D63:L63)</f>
        <v>0</v>
      </c>
      <c r="M81" s="158">
        <f>SUM($D45:M45)-SUM($D63:M63)</f>
        <v>0</v>
      </c>
      <c r="N81" s="158">
        <f>SUM($D45:N45)-SUM($D63:N63)</f>
        <v>0</v>
      </c>
      <c r="O81" s="158">
        <f>SUM($D45:O45)-SUM($D63:O63)</f>
        <v>0</v>
      </c>
      <c r="P81" s="158">
        <f>SUM($D45:P45)-SUM($D63:P63)</f>
        <v>0</v>
      </c>
      <c r="Q81" s="158">
        <f>SUM($D45:Q45)-SUM($D63:Q63)</f>
        <v>0</v>
      </c>
      <c r="R81" s="158">
        <f>SUM($D45:R45)-SUM($D63:R63)</f>
        <v>0</v>
      </c>
      <c r="S81" s="158">
        <f>SUM($D45:S45)-SUM($D63:S63)</f>
        <v>0</v>
      </c>
      <c r="T81" s="158">
        <f>SUM($D45:T45)-SUM($D63:T63)</f>
        <v>0</v>
      </c>
      <c r="U81" s="158">
        <f>SUM($D45:U45)-SUM($D63:U63)</f>
        <v>0</v>
      </c>
      <c r="V81" s="158">
        <f>SUM($D45:V45)-SUM($D63:V63)</f>
        <v>0</v>
      </c>
      <c r="W81" s="158">
        <f>SUM($D45:W45)-SUM($D63:W63)</f>
        <v>0</v>
      </c>
      <c r="X81" s="158">
        <f>SUM($D45:X45)-SUM($D63:X63)</f>
        <v>0</v>
      </c>
      <c r="Y81" s="158">
        <f>SUM($D45:Y45)-SUM($D63:Y63)</f>
        <v>0</v>
      </c>
      <c r="Z81" s="158">
        <f>SUM($D45:Z45)-SUM($D63:Z63)</f>
        <v>0</v>
      </c>
      <c r="AA81" s="158">
        <f>SUM($D45:AA45)-SUM($D63:AA63)</f>
        <v>0</v>
      </c>
      <c r="AB81" s="158">
        <f>SUM($D45:AB45)-SUM($D63:AB63)</f>
        <v>0</v>
      </c>
      <c r="AC81" s="158">
        <f>SUM($D45:AC45)-SUM($D63:AC63)</f>
        <v>0</v>
      </c>
      <c r="AD81" s="158">
        <f>SUM($D45:AD45)-SUM($D63:AD63)</f>
        <v>0</v>
      </c>
      <c r="AE81" s="158">
        <f>SUM($D45:AE45)-SUM($D63:AE63)</f>
        <v>0</v>
      </c>
      <c r="AF81" s="158">
        <f>SUM($D45:AF45)-SUM($D63:AF63)</f>
        <v>0</v>
      </c>
      <c r="AG81" s="158">
        <f>SUM($D45:AG45)-SUM($D63:AG63)</f>
        <v>0</v>
      </c>
      <c r="AH81" s="158">
        <f>SUM($D45:AH45)-SUM($D63:AH63)</f>
        <v>0</v>
      </c>
      <c r="AI81" s="158">
        <f>SUM($D45:AI45)-SUM($D63:AI63)</f>
        <v>0</v>
      </c>
      <c r="AJ81" s="158">
        <f>SUM($D45:AJ45)-SUM($D63:AJ63)</f>
        <v>0</v>
      </c>
      <c r="AK81" s="158">
        <f>SUM($D45:AK45)-SUM($D63:AK63)</f>
        <v>0</v>
      </c>
      <c r="AL81" s="158">
        <f>SUM($D45:AL45)-SUM($D63:AL63)</f>
        <v>0</v>
      </c>
      <c r="AM81" s="158">
        <f>SUM($D45:AM45)-SUM($D63:AM63)</f>
        <v>0</v>
      </c>
      <c r="AN81" s="158">
        <f>SUM($D45:AN45)-SUM($D63:AN63)</f>
        <v>0</v>
      </c>
      <c r="AO81" s="158">
        <f>SUM($D45:AO45)-SUM($D63:AO63)</f>
        <v>0</v>
      </c>
      <c r="AP81" s="158">
        <f>SUM($D45:AP45)-SUM($D63:AP63)</f>
        <v>0</v>
      </c>
      <c r="AQ81" s="158">
        <f>SUM($D45:AQ45)-SUM($D63:AQ63)</f>
        <v>0</v>
      </c>
      <c r="AR81" s="158">
        <f>SUM($D45:AR45)-SUM($D63:AR63)</f>
        <v>0</v>
      </c>
      <c r="AS81" s="158">
        <f>SUM($D45:AS45)-SUM($D63:AS63)</f>
        <v>0</v>
      </c>
      <c r="AT81" s="158">
        <f>SUM($D45:AT45)-SUM($D63:AT63)</f>
        <v>0</v>
      </c>
      <c r="AU81" s="158">
        <f>SUM($D45:AU45)-SUM($D63:AU63)</f>
        <v>0</v>
      </c>
      <c r="AV81" s="158">
        <f>SUM($D45:AV45)-SUM($D63:AV63)</f>
        <v>0</v>
      </c>
      <c r="AW81" s="158">
        <f>SUM($D45:AW45)-SUM($D63:AW63)</f>
        <v>0</v>
      </c>
      <c r="AX81" s="158">
        <f>SUM($D45:AX45)-SUM($D63:AX63)</f>
        <v>0</v>
      </c>
      <c r="AY81" s="158">
        <f>SUM($D45:AY45)-SUM($D63:AY63)</f>
        <v>0</v>
      </c>
      <c r="AZ81" s="158">
        <f>SUM($D45:AZ45)-SUM($D63:AZ63)</f>
        <v>0</v>
      </c>
      <c r="BA81" s="158">
        <f>SUM($D45:BA45)-SUM($D63:BA63)</f>
        <v>0</v>
      </c>
      <c r="BB81" s="158">
        <f>SUM($D45:BB45)-SUM($D63:BB63)</f>
        <v>0</v>
      </c>
      <c r="BC81" s="158">
        <f>SUM($D45:BC45)-SUM($D63:BC63)</f>
        <v>0</v>
      </c>
      <c r="BD81" s="158">
        <f>SUM($D45:BD45)-SUM($D63:BD63)</f>
        <v>0</v>
      </c>
      <c r="BE81" s="158">
        <f>SUM($D45:BE45)-SUM($D63:BE63)</f>
        <v>0</v>
      </c>
      <c r="BF81" s="158">
        <f>SUM($D45:BF45)-SUM($D63:BF63)</f>
        <v>0</v>
      </c>
      <c r="BG81" s="158">
        <f>SUM($D45:BG45)-SUM($D63:BG63)</f>
        <v>0</v>
      </c>
      <c r="BH81" s="158">
        <f>SUM($D45:BH45)-SUM($D63:BH63)</f>
        <v>0</v>
      </c>
      <c r="BI81" s="158">
        <f>SUM($D45:BI45)-SUM($D63:BI63)</f>
        <v>0</v>
      </c>
      <c r="BJ81" s="158">
        <f>SUM($D45:BJ45)-SUM($D63:BJ63)</f>
        <v>0</v>
      </c>
      <c r="BK81" s="158">
        <f>SUM($D45:BK45)-SUM($D63:BK63)</f>
        <v>0</v>
      </c>
      <c r="BL81" s="158">
        <f>SUM($D45:BL45)-SUM($D63:BL63)</f>
        <v>0</v>
      </c>
    </row>
    <row r="82" spans="2:64">
      <c r="B82" s="162" t="str">
        <f t="shared" si="55"/>
        <v>Nom Producte/Servei 4</v>
      </c>
      <c r="C82" s="133" t="str">
        <f>+OP!K13</f>
        <v>30 dies</v>
      </c>
      <c r="D82" s="158">
        <f>SUM(D46:$E46)-SUM(D64:$E64)</f>
        <v>0</v>
      </c>
      <c r="E82" s="158">
        <f>SUM($D46:E46)-SUM($D64:E64)</f>
        <v>0</v>
      </c>
      <c r="F82" s="158">
        <f>SUM($D46:F46)-SUM($D64:F64)</f>
        <v>0</v>
      </c>
      <c r="G82" s="158">
        <f>SUM($D46:G46)-SUM($D64:G64)</f>
        <v>0</v>
      </c>
      <c r="H82" s="158">
        <f>SUM($D46:H46)-SUM($D64:H64)</f>
        <v>0</v>
      </c>
      <c r="I82" s="158">
        <f>SUM($D46:I46)-SUM($D64:I64)</f>
        <v>0</v>
      </c>
      <c r="J82" s="158">
        <f>SUM($D46:J46)-SUM($D64:J64)</f>
        <v>0</v>
      </c>
      <c r="K82" s="158">
        <f>SUM($D46:K46)-SUM($D64:K64)</f>
        <v>0</v>
      </c>
      <c r="L82" s="158">
        <f>SUM($D46:L46)-SUM($D64:L64)</f>
        <v>0</v>
      </c>
      <c r="M82" s="158">
        <f>SUM($D46:M46)-SUM($D64:M64)</f>
        <v>0</v>
      </c>
      <c r="N82" s="158">
        <f>SUM($D46:N46)-SUM($D64:N64)</f>
        <v>0</v>
      </c>
      <c r="O82" s="158">
        <f>SUM($D46:O46)-SUM($D64:O64)</f>
        <v>0</v>
      </c>
      <c r="P82" s="158">
        <f>SUM($D46:P46)-SUM($D64:P64)</f>
        <v>0</v>
      </c>
      <c r="Q82" s="158">
        <f>SUM($D46:Q46)-SUM($D64:Q64)</f>
        <v>0</v>
      </c>
      <c r="R82" s="158">
        <f>SUM($D46:R46)-SUM($D64:R64)</f>
        <v>0</v>
      </c>
      <c r="S82" s="158">
        <f>SUM($D46:S46)-SUM($D64:S64)</f>
        <v>0</v>
      </c>
      <c r="T82" s="158">
        <f>SUM($D46:T46)-SUM($D64:T64)</f>
        <v>0</v>
      </c>
      <c r="U82" s="158">
        <f>SUM($D46:U46)-SUM($D64:U64)</f>
        <v>0</v>
      </c>
      <c r="V82" s="158">
        <f>SUM($D46:V46)-SUM($D64:V64)</f>
        <v>0</v>
      </c>
      <c r="W82" s="158">
        <f>SUM($D46:W46)-SUM($D64:W64)</f>
        <v>0</v>
      </c>
      <c r="X82" s="158">
        <f>SUM($D46:X46)-SUM($D64:X64)</f>
        <v>0</v>
      </c>
      <c r="Y82" s="158">
        <f>SUM($D46:Y46)-SUM($D64:Y64)</f>
        <v>0</v>
      </c>
      <c r="Z82" s="158">
        <f>SUM($D46:Z46)-SUM($D64:Z64)</f>
        <v>0</v>
      </c>
      <c r="AA82" s="158">
        <f>SUM($D46:AA46)-SUM($D64:AA64)</f>
        <v>0</v>
      </c>
      <c r="AB82" s="158">
        <f>SUM($D46:AB46)-SUM($D64:AB64)</f>
        <v>0</v>
      </c>
      <c r="AC82" s="158">
        <f>SUM($D46:AC46)-SUM($D64:AC64)</f>
        <v>0</v>
      </c>
      <c r="AD82" s="158">
        <f>SUM($D46:AD46)-SUM($D64:AD64)</f>
        <v>0</v>
      </c>
      <c r="AE82" s="158">
        <f>SUM($D46:AE46)-SUM($D64:AE64)</f>
        <v>0</v>
      </c>
      <c r="AF82" s="158">
        <f>SUM($D46:AF46)-SUM($D64:AF64)</f>
        <v>0</v>
      </c>
      <c r="AG82" s="158">
        <f>SUM($D46:AG46)-SUM($D64:AG64)</f>
        <v>0</v>
      </c>
      <c r="AH82" s="158">
        <f>SUM($D46:AH46)-SUM($D64:AH64)</f>
        <v>0</v>
      </c>
      <c r="AI82" s="158">
        <f>SUM($D46:AI46)-SUM($D64:AI64)</f>
        <v>0</v>
      </c>
      <c r="AJ82" s="158">
        <f>SUM($D46:AJ46)-SUM($D64:AJ64)</f>
        <v>0</v>
      </c>
      <c r="AK82" s="158">
        <f>SUM($D46:AK46)-SUM($D64:AK64)</f>
        <v>0</v>
      </c>
      <c r="AL82" s="158">
        <f>SUM($D46:AL46)-SUM($D64:AL64)</f>
        <v>0</v>
      </c>
      <c r="AM82" s="158">
        <f>SUM($D46:AM46)-SUM($D64:AM64)</f>
        <v>0</v>
      </c>
      <c r="AN82" s="158">
        <f>SUM($D46:AN46)-SUM($D64:AN64)</f>
        <v>0</v>
      </c>
      <c r="AO82" s="158">
        <f>SUM($D46:AO46)-SUM($D64:AO64)</f>
        <v>0</v>
      </c>
      <c r="AP82" s="158">
        <f>SUM($D46:AP46)-SUM($D64:AP64)</f>
        <v>0</v>
      </c>
      <c r="AQ82" s="158">
        <f>SUM($D46:AQ46)-SUM($D64:AQ64)</f>
        <v>0</v>
      </c>
      <c r="AR82" s="158">
        <f>SUM($D46:AR46)-SUM($D64:AR64)</f>
        <v>0</v>
      </c>
      <c r="AS82" s="158">
        <f>SUM($D46:AS46)-SUM($D64:AS64)</f>
        <v>0</v>
      </c>
      <c r="AT82" s="158">
        <f>SUM($D46:AT46)-SUM($D64:AT64)</f>
        <v>0</v>
      </c>
      <c r="AU82" s="158">
        <f>SUM($D46:AU46)-SUM($D64:AU64)</f>
        <v>0</v>
      </c>
      <c r="AV82" s="158">
        <f>SUM($D46:AV46)-SUM($D64:AV64)</f>
        <v>0</v>
      </c>
      <c r="AW82" s="158">
        <f>SUM($D46:AW46)-SUM($D64:AW64)</f>
        <v>0</v>
      </c>
      <c r="AX82" s="158">
        <f>SUM($D46:AX46)-SUM($D64:AX64)</f>
        <v>0</v>
      </c>
      <c r="AY82" s="158">
        <f>SUM($D46:AY46)-SUM($D64:AY64)</f>
        <v>0</v>
      </c>
      <c r="AZ82" s="158">
        <f>SUM($D46:AZ46)-SUM($D64:AZ64)</f>
        <v>0</v>
      </c>
      <c r="BA82" s="158">
        <f>SUM($D46:BA46)-SUM($D64:BA64)</f>
        <v>0</v>
      </c>
      <c r="BB82" s="158">
        <f>SUM($D46:BB46)-SUM($D64:BB64)</f>
        <v>0</v>
      </c>
      <c r="BC82" s="158">
        <f>SUM($D46:BC46)-SUM($D64:BC64)</f>
        <v>0</v>
      </c>
      <c r="BD82" s="158">
        <f>SUM($D46:BD46)-SUM($D64:BD64)</f>
        <v>0</v>
      </c>
      <c r="BE82" s="158">
        <f>SUM($D46:BE46)-SUM($D64:BE64)</f>
        <v>0</v>
      </c>
      <c r="BF82" s="158">
        <f>SUM($D46:BF46)-SUM($D64:BF64)</f>
        <v>0</v>
      </c>
      <c r="BG82" s="158">
        <f>SUM($D46:BG46)-SUM($D64:BG64)</f>
        <v>0</v>
      </c>
      <c r="BH82" s="158">
        <f>SUM($D46:BH46)-SUM($D64:BH64)</f>
        <v>0</v>
      </c>
      <c r="BI82" s="158">
        <f>SUM($D46:BI46)-SUM($D64:BI64)</f>
        <v>0</v>
      </c>
      <c r="BJ82" s="158">
        <f>SUM($D46:BJ46)-SUM($D64:BJ64)</f>
        <v>0</v>
      </c>
      <c r="BK82" s="158">
        <f>SUM($D46:BK46)-SUM($D64:BK64)</f>
        <v>0</v>
      </c>
      <c r="BL82" s="158">
        <f>SUM($D46:BL46)-SUM($D64:BL64)</f>
        <v>0</v>
      </c>
    </row>
    <row r="83" spans="2:64">
      <c r="B83" s="162" t="str">
        <f t="shared" si="55"/>
        <v>Nom Producte/Servei 5</v>
      </c>
      <c r="C83" s="133">
        <f>+OP!K14</f>
        <v>0</v>
      </c>
      <c r="D83" s="158">
        <f>SUM(D47:$E47)-SUM(D65:$E65)</f>
        <v>0</v>
      </c>
      <c r="E83" s="158">
        <f>SUM($D47:E47)-SUM($D65:E65)</f>
        <v>0</v>
      </c>
      <c r="F83" s="158">
        <f>SUM($D47:F47)-SUM($D65:F65)</f>
        <v>0</v>
      </c>
      <c r="G83" s="158">
        <f>SUM($D47:G47)-SUM($D65:G65)</f>
        <v>0</v>
      </c>
      <c r="H83" s="158">
        <f>SUM($D47:H47)-SUM($D65:H65)</f>
        <v>0</v>
      </c>
      <c r="I83" s="158">
        <f>SUM($D47:I47)-SUM($D65:I65)</f>
        <v>0</v>
      </c>
      <c r="J83" s="158">
        <f>SUM($D47:J47)-SUM($D65:J65)</f>
        <v>0</v>
      </c>
      <c r="K83" s="158">
        <f>SUM($D47:K47)-SUM($D65:K65)</f>
        <v>0</v>
      </c>
      <c r="L83" s="158">
        <f>SUM($D47:L47)-SUM($D65:L65)</f>
        <v>0</v>
      </c>
      <c r="M83" s="158">
        <f>SUM($D47:M47)-SUM($D65:M65)</f>
        <v>0</v>
      </c>
      <c r="N83" s="158">
        <f>SUM($D47:N47)-SUM($D65:N65)</f>
        <v>0</v>
      </c>
      <c r="O83" s="158">
        <f>SUM($D47:O47)-SUM($D65:O65)</f>
        <v>0</v>
      </c>
      <c r="P83" s="158">
        <f>SUM($D47:P47)-SUM($D65:P65)</f>
        <v>0</v>
      </c>
      <c r="Q83" s="158">
        <f>SUM($D47:Q47)-SUM($D65:Q65)</f>
        <v>0</v>
      </c>
      <c r="R83" s="158">
        <f>SUM($D47:R47)-SUM($D65:R65)</f>
        <v>0</v>
      </c>
      <c r="S83" s="158">
        <f>SUM($D47:S47)-SUM($D65:S65)</f>
        <v>0</v>
      </c>
      <c r="T83" s="158">
        <f>SUM($D47:T47)-SUM($D65:T65)</f>
        <v>0</v>
      </c>
      <c r="U83" s="158">
        <f>SUM($D47:U47)-SUM($D65:U65)</f>
        <v>0</v>
      </c>
      <c r="V83" s="158">
        <f>SUM($D47:V47)-SUM($D65:V65)</f>
        <v>0</v>
      </c>
      <c r="W83" s="158">
        <f>SUM($D47:W47)-SUM($D65:W65)</f>
        <v>0</v>
      </c>
      <c r="X83" s="158">
        <f>SUM($D47:X47)-SUM($D65:X65)</f>
        <v>0</v>
      </c>
      <c r="Y83" s="158">
        <f>SUM($D47:Y47)-SUM($D65:Y65)</f>
        <v>0</v>
      </c>
      <c r="Z83" s="158">
        <f>SUM($D47:Z47)-SUM($D65:Z65)</f>
        <v>0</v>
      </c>
      <c r="AA83" s="158">
        <f>SUM($D47:AA47)-SUM($D65:AA65)</f>
        <v>0</v>
      </c>
      <c r="AB83" s="158">
        <f>SUM($D47:AB47)-SUM($D65:AB65)</f>
        <v>0</v>
      </c>
      <c r="AC83" s="158">
        <f>SUM($D47:AC47)-SUM($D65:AC65)</f>
        <v>0</v>
      </c>
      <c r="AD83" s="158">
        <f>SUM($D47:AD47)-SUM($D65:AD65)</f>
        <v>0</v>
      </c>
      <c r="AE83" s="158">
        <f>SUM($D47:AE47)-SUM($D65:AE65)</f>
        <v>0</v>
      </c>
      <c r="AF83" s="158">
        <f>SUM($D47:AF47)-SUM($D65:AF65)</f>
        <v>0</v>
      </c>
      <c r="AG83" s="158">
        <f>SUM($D47:AG47)-SUM($D65:AG65)</f>
        <v>0</v>
      </c>
      <c r="AH83" s="158">
        <f>SUM($D47:AH47)-SUM($D65:AH65)</f>
        <v>0</v>
      </c>
      <c r="AI83" s="158">
        <f>SUM($D47:AI47)-SUM($D65:AI65)</f>
        <v>0</v>
      </c>
      <c r="AJ83" s="158">
        <f>SUM($D47:AJ47)-SUM($D65:AJ65)</f>
        <v>0</v>
      </c>
      <c r="AK83" s="158">
        <f>SUM($D47:AK47)-SUM($D65:AK65)</f>
        <v>0</v>
      </c>
      <c r="AL83" s="158">
        <f>SUM($D47:AL47)-SUM($D65:AL65)</f>
        <v>0</v>
      </c>
      <c r="AM83" s="158">
        <f>SUM($D47:AM47)-SUM($D65:AM65)</f>
        <v>0</v>
      </c>
      <c r="AN83" s="158">
        <f>SUM($D47:AN47)-SUM($D65:AN65)</f>
        <v>0</v>
      </c>
      <c r="AO83" s="158">
        <f>SUM($D47:AO47)-SUM($D65:AO65)</f>
        <v>0</v>
      </c>
      <c r="AP83" s="158">
        <f>SUM($D47:AP47)-SUM($D65:AP65)</f>
        <v>0</v>
      </c>
      <c r="AQ83" s="158">
        <f>SUM($D47:AQ47)-SUM($D65:AQ65)</f>
        <v>0</v>
      </c>
      <c r="AR83" s="158">
        <f>SUM($D47:AR47)-SUM($D65:AR65)</f>
        <v>0</v>
      </c>
      <c r="AS83" s="158">
        <f>SUM($D47:AS47)-SUM($D65:AS65)</f>
        <v>0</v>
      </c>
      <c r="AT83" s="158">
        <f>SUM($D47:AT47)-SUM($D65:AT65)</f>
        <v>0</v>
      </c>
      <c r="AU83" s="158">
        <f>SUM($D47:AU47)-SUM($D65:AU65)</f>
        <v>0</v>
      </c>
      <c r="AV83" s="158">
        <f>SUM($D47:AV47)-SUM($D65:AV65)</f>
        <v>0</v>
      </c>
      <c r="AW83" s="158">
        <f>SUM($D47:AW47)-SUM($D65:AW65)</f>
        <v>0</v>
      </c>
      <c r="AX83" s="158">
        <f>SUM($D47:AX47)-SUM($D65:AX65)</f>
        <v>0</v>
      </c>
      <c r="AY83" s="158">
        <f>SUM($D47:AY47)-SUM($D65:AY65)</f>
        <v>0</v>
      </c>
      <c r="AZ83" s="158">
        <f>SUM($D47:AZ47)-SUM($D65:AZ65)</f>
        <v>0</v>
      </c>
      <c r="BA83" s="158">
        <f>SUM($D47:BA47)-SUM($D65:BA65)</f>
        <v>0</v>
      </c>
      <c r="BB83" s="158">
        <f>SUM($D47:BB47)-SUM($D65:BB65)</f>
        <v>0</v>
      </c>
      <c r="BC83" s="158">
        <f>SUM($D47:BC47)-SUM($D65:BC65)</f>
        <v>0</v>
      </c>
      <c r="BD83" s="158">
        <f>SUM($D47:BD47)-SUM($D65:BD65)</f>
        <v>0</v>
      </c>
      <c r="BE83" s="158">
        <f>SUM($D47:BE47)-SUM($D65:BE65)</f>
        <v>0</v>
      </c>
      <c r="BF83" s="158">
        <f>SUM($D47:BF47)-SUM($D65:BF65)</f>
        <v>0</v>
      </c>
      <c r="BG83" s="158">
        <f>SUM($D47:BG47)-SUM($D65:BG65)</f>
        <v>0</v>
      </c>
      <c r="BH83" s="158">
        <f>SUM($D47:BH47)-SUM($D65:BH65)</f>
        <v>0</v>
      </c>
      <c r="BI83" s="158">
        <f>SUM($D47:BI47)-SUM($D65:BI65)</f>
        <v>0</v>
      </c>
      <c r="BJ83" s="158">
        <f>SUM($D47:BJ47)-SUM($D65:BJ65)</f>
        <v>0</v>
      </c>
      <c r="BK83" s="158">
        <f>SUM($D47:BK47)-SUM($D65:BK65)</f>
        <v>0</v>
      </c>
      <c r="BL83" s="158">
        <f>SUM($D47:BL47)-SUM($D65:BL65)</f>
        <v>0</v>
      </c>
    </row>
    <row r="84" spans="2:64">
      <c r="B84" s="162" t="str">
        <f t="shared" si="55"/>
        <v>Nom Producte/Servei 6</v>
      </c>
      <c r="C84" s="133">
        <f>+OP!K15</f>
        <v>0</v>
      </c>
      <c r="D84" s="158">
        <f>SUM(D48:$E48)-SUM(D66:$E66)</f>
        <v>0</v>
      </c>
      <c r="E84" s="158">
        <f>SUM($D48:E48)-SUM($D66:E66)</f>
        <v>0</v>
      </c>
      <c r="F84" s="158">
        <f>SUM($D48:F48)-SUM($D66:F66)</f>
        <v>0</v>
      </c>
      <c r="G84" s="158">
        <f>SUM($D48:G48)-SUM($D66:G66)</f>
        <v>0</v>
      </c>
      <c r="H84" s="158">
        <f>SUM($D48:H48)-SUM($D66:H66)</f>
        <v>0</v>
      </c>
      <c r="I84" s="158">
        <f>SUM($D48:I48)-SUM($D66:I66)</f>
        <v>0</v>
      </c>
      <c r="J84" s="158">
        <f>SUM($D48:J48)-SUM($D66:J66)</f>
        <v>0</v>
      </c>
      <c r="K84" s="158">
        <f>SUM($D48:K48)-SUM($D66:K66)</f>
        <v>0</v>
      </c>
      <c r="L84" s="158">
        <f>SUM($D48:L48)-SUM($D66:L66)</f>
        <v>0</v>
      </c>
      <c r="M84" s="158">
        <f>SUM($D48:M48)-SUM($D66:M66)</f>
        <v>0</v>
      </c>
      <c r="N84" s="158">
        <f>SUM($D48:N48)-SUM($D66:N66)</f>
        <v>0</v>
      </c>
      <c r="O84" s="158">
        <f>SUM($D48:O48)-SUM($D66:O66)</f>
        <v>0</v>
      </c>
      <c r="P84" s="158">
        <f>SUM($D48:P48)-SUM($D66:P66)</f>
        <v>0</v>
      </c>
      <c r="Q84" s="158">
        <f>SUM($D48:Q48)-SUM($D66:Q66)</f>
        <v>0</v>
      </c>
      <c r="R84" s="158">
        <f>SUM($D48:R48)-SUM($D66:R66)</f>
        <v>0</v>
      </c>
      <c r="S84" s="158">
        <f>SUM($D48:S48)-SUM($D66:S66)</f>
        <v>0</v>
      </c>
      <c r="T84" s="158">
        <f>SUM($D48:T48)-SUM($D66:T66)</f>
        <v>0</v>
      </c>
      <c r="U84" s="158">
        <f>SUM($D48:U48)-SUM($D66:U66)</f>
        <v>0</v>
      </c>
      <c r="V84" s="158">
        <f>SUM($D48:V48)-SUM($D66:V66)</f>
        <v>0</v>
      </c>
      <c r="W84" s="158">
        <f>SUM($D48:W48)-SUM($D66:W66)</f>
        <v>0</v>
      </c>
      <c r="X84" s="158">
        <f>SUM($D48:X48)-SUM($D66:X66)</f>
        <v>0</v>
      </c>
      <c r="Y84" s="158">
        <f>SUM($D48:Y48)-SUM($D66:Y66)</f>
        <v>0</v>
      </c>
      <c r="Z84" s="158">
        <f>SUM($D48:Z48)-SUM($D66:Z66)</f>
        <v>0</v>
      </c>
      <c r="AA84" s="158">
        <f>SUM($D48:AA48)-SUM($D66:AA66)</f>
        <v>0</v>
      </c>
      <c r="AB84" s="158">
        <f>SUM($D48:AB48)-SUM($D66:AB66)</f>
        <v>0</v>
      </c>
      <c r="AC84" s="158">
        <f>SUM($D48:AC48)-SUM($D66:AC66)</f>
        <v>0</v>
      </c>
      <c r="AD84" s="158">
        <f>SUM($D48:AD48)-SUM($D66:AD66)</f>
        <v>0</v>
      </c>
      <c r="AE84" s="158">
        <f>SUM($D48:AE48)-SUM($D66:AE66)</f>
        <v>0</v>
      </c>
      <c r="AF84" s="158">
        <f>SUM($D48:AF48)-SUM($D66:AF66)</f>
        <v>0</v>
      </c>
      <c r="AG84" s="158">
        <f>SUM($D48:AG48)-SUM($D66:AG66)</f>
        <v>0</v>
      </c>
      <c r="AH84" s="158">
        <f>SUM($D48:AH48)-SUM($D66:AH66)</f>
        <v>0</v>
      </c>
      <c r="AI84" s="158">
        <f>SUM($D48:AI48)-SUM($D66:AI66)</f>
        <v>0</v>
      </c>
      <c r="AJ84" s="158">
        <f>SUM($D48:AJ48)-SUM($D66:AJ66)</f>
        <v>0</v>
      </c>
      <c r="AK84" s="158">
        <f>SUM($D48:AK48)-SUM($D66:AK66)</f>
        <v>0</v>
      </c>
      <c r="AL84" s="158">
        <f>SUM($D48:AL48)-SUM($D66:AL66)</f>
        <v>0</v>
      </c>
      <c r="AM84" s="158">
        <f>SUM($D48:AM48)-SUM($D66:AM66)</f>
        <v>0</v>
      </c>
      <c r="AN84" s="158">
        <f>SUM($D48:AN48)-SUM($D66:AN66)</f>
        <v>0</v>
      </c>
      <c r="AO84" s="158">
        <f>SUM($D48:AO48)-SUM($D66:AO66)</f>
        <v>0</v>
      </c>
      <c r="AP84" s="158">
        <f>SUM($D48:AP48)-SUM($D66:AP66)</f>
        <v>0</v>
      </c>
      <c r="AQ84" s="158">
        <f>SUM($D48:AQ48)-SUM($D66:AQ66)</f>
        <v>0</v>
      </c>
      <c r="AR84" s="158">
        <f>SUM($D48:AR48)-SUM($D66:AR66)</f>
        <v>0</v>
      </c>
      <c r="AS84" s="158">
        <f>SUM($D48:AS48)-SUM($D66:AS66)</f>
        <v>0</v>
      </c>
      <c r="AT84" s="158">
        <f>SUM($D48:AT48)-SUM($D66:AT66)</f>
        <v>0</v>
      </c>
      <c r="AU84" s="158">
        <f>SUM($D48:AU48)-SUM($D66:AU66)</f>
        <v>0</v>
      </c>
      <c r="AV84" s="158">
        <f>SUM($D48:AV48)-SUM($D66:AV66)</f>
        <v>0</v>
      </c>
      <c r="AW84" s="158">
        <f>SUM($D48:AW48)-SUM($D66:AW66)</f>
        <v>0</v>
      </c>
      <c r="AX84" s="158">
        <f>SUM($D48:AX48)-SUM($D66:AX66)</f>
        <v>0</v>
      </c>
      <c r="AY84" s="158">
        <f>SUM($D48:AY48)-SUM($D66:AY66)</f>
        <v>0</v>
      </c>
      <c r="AZ84" s="158">
        <f>SUM($D48:AZ48)-SUM($D66:AZ66)</f>
        <v>0</v>
      </c>
      <c r="BA84" s="158">
        <f>SUM($D48:BA48)-SUM($D66:BA66)</f>
        <v>0</v>
      </c>
      <c r="BB84" s="158">
        <f>SUM($D48:BB48)-SUM($D66:BB66)</f>
        <v>0</v>
      </c>
      <c r="BC84" s="158">
        <f>SUM($D48:BC48)-SUM($D66:BC66)</f>
        <v>0</v>
      </c>
      <c r="BD84" s="158">
        <f>SUM($D48:BD48)-SUM($D66:BD66)</f>
        <v>0</v>
      </c>
      <c r="BE84" s="158">
        <f>SUM($D48:BE48)-SUM($D66:BE66)</f>
        <v>0</v>
      </c>
      <c r="BF84" s="158">
        <f>SUM($D48:BF48)-SUM($D66:BF66)</f>
        <v>0</v>
      </c>
      <c r="BG84" s="158">
        <f>SUM($D48:BG48)-SUM($D66:BG66)</f>
        <v>0</v>
      </c>
      <c r="BH84" s="158">
        <f>SUM($D48:BH48)-SUM($D66:BH66)</f>
        <v>0</v>
      </c>
      <c r="BI84" s="158">
        <f>SUM($D48:BI48)-SUM($D66:BI66)</f>
        <v>0</v>
      </c>
      <c r="BJ84" s="158">
        <f>SUM($D48:BJ48)-SUM($D66:BJ66)</f>
        <v>0</v>
      </c>
      <c r="BK84" s="158">
        <f>SUM($D48:BK48)-SUM($D66:BK66)</f>
        <v>0</v>
      </c>
      <c r="BL84" s="158">
        <f>SUM($D48:BL48)-SUM($D66:BL66)</f>
        <v>0</v>
      </c>
    </row>
    <row r="85" spans="2:64">
      <c r="B85" s="162" t="str">
        <f t="shared" si="55"/>
        <v>Nom Producte/Servei 7</v>
      </c>
      <c r="C85" s="133">
        <f>+OP!K16</f>
        <v>0</v>
      </c>
      <c r="D85" s="158">
        <f>SUM(D49:$E49)-SUM(D67:$E67)</f>
        <v>0</v>
      </c>
      <c r="E85" s="158">
        <f>SUM($D49:E49)-SUM($D67:E67)</f>
        <v>0</v>
      </c>
      <c r="F85" s="158">
        <f>SUM($D49:F49)-SUM($D67:F67)</f>
        <v>0</v>
      </c>
      <c r="G85" s="158">
        <f>SUM($D49:G49)-SUM($D67:G67)</f>
        <v>0</v>
      </c>
      <c r="H85" s="158">
        <f>SUM($D49:H49)-SUM($D67:H67)</f>
        <v>0</v>
      </c>
      <c r="I85" s="158">
        <f>SUM($D49:I49)-SUM($D67:I67)</f>
        <v>0</v>
      </c>
      <c r="J85" s="158">
        <f>SUM($D49:J49)-SUM($D67:J67)</f>
        <v>0</v>
      </c>
      <c r="K85" s="158">
        <f>SUM($D49:K49)-SUM($D67:K67)</f>
        <v>0</v>
      </c>
      <c r="L85" s="158">
        <f>SUM($D49:L49)-SUM($D67:L67)</f>
        <v>0</v>
      </c>
      <c r="M85" s="158">
        <f>SUM($D49:M49)-SUM($D67:M67)</f>
        <v>0</v>
      </c>
      <c r="N85" s="158">
        <f>SUM($D49:N49)-SUM($D67:N67)</f>
        <v>0</v>
      </c>
      <c r="O85" s="158">
        <f>SUM($D49:O49)-SUM($D67:O67)</f>
        <v>0</v>
      </c>
      <c r="P85" s="158">
        <f>SUM($D49:P49)-SUM($D67:P67)</f>
        <v>0</v>
      </c>
      <c r="Q85" s="158">
        <f>SUM($D49:Q49)-SUM($D67:Q67)</f>
        <v>0</v>
      </c>
      <c r="R85" s="158">
        <f>SUM($D49:R49)-SUM($D67:R67)</f>
        <v>0</v>
      </c>
      <c r="S85" s="158">
        <f>SUM($D49:S49)-SUM($D67:S67)</f>
        <v>0</v>
      </c>
      <c r="T85" s="158">
        <f>SUM($D49:T49)-SUM($D67:T67)</f>
        <v>0</v>
      </c>
      <c r="U85" s="158">
        <f>SUM($D49:U49)-SUM($D67:U67)</f>
        <v>0</v>
      </c>
      <c r="V85" s="158">
        <f>SUM($D49:V49)-SUM($D67:V67)</f>
        <v>0</v>
      </c>
      <c r="W85" s="158">
        <f>SUM($D49:W49)-SUM($D67:W67)</f>
        <v>0</v>
      </c>
      <c r="X85" s="158">
        <f>SUM($D49:X49)-SUM($D67:X67)</f>
        <v>0</v>
      </c>
      <c r="Y85" s="158">
        <f>SUM($D49:Y49)-SUM($D67:Y67)</f>
        <v>0</v>
      </c>
      <c r="Z85" s="158">
        <f>SUM($D49:Z49)-SUM($D67:Z67)</f>
        <v>0</v>
      </c>
      <c r="AA85" s="158">
        <f>SUM($D49:AA49)-SUM($D67:AA67)</f>
        <v>0</v>
      </c>
      <c r="AB85" s="158">
        <f>SUM($D49:AB49)-SUM($D67:AB67)</f>
        <v>0</v>
      </c>
      <c r="AC85" s="158">
        <f>SUM($D49:AC49)-SUM($D67:AC67)</f>
        <v>0</v>
      </c>
      <c r="AD85" s="158">
        <f>SUM($D49:AD49)-SUM($D67:AD67)</f>
        <v>0</v>
      </c>
      <c r="AE85" s="158">
        <f>SUM($D49:AE49)-SUM($D67:AE67)</f>
        <v>0</v>
      </c>
      <c r="AF85" s="158">
        <f>SUM($D49:AF49)-SUM($D67:AF67)</f>
        <v>0</v>
      </c>
      <c r="AG85" s="158">
        <f>SUM($D49:AG49)-SUM($D67:AG67)</f>
        <v>0</v>
      </c>
      <c r="AH85" s="158">
        <f>SUM($D49:AH49)-SUM($D67:AH67)</f>
        <v>0</v>
      </c>
      <c r="AI85" s="158">
        <f>SUM($D49:AI49)-SUM($D67:AI67)</f>
        <v>0</v>
      </c>
      <c r="AJ85" s="158">
        <f>SUM($D49:AJ49)-SUM($D67:AJ67)</f>
        <v>0</v>
      </c>
      <c r="AK85" s="158">
        <f>SUM($D49:AK49)-SUM($D67:AK67)</f>
        <v>0</v>
      </c>
      <c r="AL85" s="158">
        <f>SUM($D49:AL49)-SUM($D67:AL67)</f>
        <v>0</v>
      </c>
      <c r="AM85" s="158">
        <f>SUM($D49:AM49)-SUM($D67:AM67)</f>
        <v>0</v>
      </c>
      <c r="AN85" s="158">
        <f>SUM($D49:AN49)-SUM($D67:AN67)</f>
        <v>0</v>
      </c>
      <c r="AO85" s="158">
        <f>SUM($D49:AO49)-SUM($D67:AO67)</f>
        <v>0</v>
      </c>
      <c r="AP85" s="158">
        <f>SUM($D49:AP49)-SUM($D67:AP67)</f>
        <v>0</v>
      </c>
      <c r="AQ85" s="158">
        <f>SUM($D49:AQ49)-SUM($D67:AQ67)</f>
        <v>0</v>
      </c>
      <c r="AR85" s="158">
        <f>SUM($D49:AR49)-SUM($D67:AR67)</f>
        <v>0</v>
      </c>
      <c r="AS85" s="158">
        <f>SUM($D49:AS49)-SUM($D67:AS67)</f>
        <v>0</v>
      </c>
      <c r="AT85" s="158">
        <f>SUM($D49:AT49)-SUM($D67:AT67)</f>
        <v>0</v>
      </c>
      <c r="AU85" s="158">
        <f>SUM($D49:AU49)-SUM($D67:AU67)</f>
        <v>0</v>
      </c>
      <c r="AV85" s="158">
        <f>SUM($D49:AV49)-SUM($D67:AV67)</f>
        <v>0</v>
      </c>
      <c r="AW85" s="158">
        <f>SUM($D49:AW49)-SUM($D67:AW67)</f>
        <v>0</v>
      </c>
      <c r="AX85" s="158">
        <f>SUM($D49:AX49)-SUM($D67:AX67)</f>
        <v>0</v>
      </c>
      <c r="AY85" s="158">
        <f>SUM($D49:AY49)-SUM($D67:AY67)</f>
        <v>0</v>
      </c>
      <c r="AZ85" s="158">
        <f>SUM($D49:AZ49)-SUM($D67:AZ67)</f>
        <v>0</v>
      </c>
      <c r="BA85" s="158">
        <f>SUM($D49:BA49)-SUM($D67:BA67)</f>
        <v>0</v>
      </c>
      <c r="BB85" s="158">
        <f>SUM($D49:BB49)-SUM($D67:BB67)</f>
        <v>0</v>
      </c>
      <c r="BC85" s="158">
        <f>SUM($D49:BC49)-SUM($D67:BC67)</f>
        <v>0</v>
      </c>
      <c r="BD85" s="158">
        <f>SUM($D49:BD49)-SUM($D67:BD67)</f>
        <v>0</v>
      </c>
      <c r="BE85" s="158">
        <f>SUM($D49:BE49)-SUM($D67:BE67)</f>
        <v>0</v>
      </c>
      <c r="BF85" s="158">
        <f>SUM($D49:BF49)-SUM($D67:BF67)</f>
        <v>0</v>
      </c>
      <c r="BG85" s="158">
        <f>SUM($D49:BG49)-SUM($D67:BG67)</f>
        <v>0</v>
      </c>
      <c r="BH85" s="158">
        <f>SUM($D49:BH49)-SUM($D67:BH67)</f>
        <v>0</v>
      </c>
      <c r="BI85" s="158">
        <f>SUM($D49:BI49)-SUM($D67:BI67)</f>
        <v>0</v>
      </c>
      <c r="BJ85" s="158">
        <f>SUM($D49:BJ49)-SUM($D67:BJ67)</f>
        <v>0</v>
      </c>
      <c r="BK85" s="158">
        <f>SUM($D49:BK49)-SUM($D67:BK67)</f>
        <v>0</v>
      </c>
      <c r="BL85" s="158">
        <f>SUM($D49:BL49)-SUM($D67:BL67)</f>
        <v>0</v>
      </c>
    </row>
    <row r="86" spans="2:64">
      <c r="B86" s="162" t="str">
        <f t="shared" si="55"/>
        <v>Nom Producte/Servei 8</v>
      </c>
      <c r="C86" s="133">
        <f>+OP!K17</f>
        <v>0</v>
      </c>
      <c r="D86" s="158">
        <f>SUM(D50:$E50)-SUM(D68:$E68)</f>
        <v>0</v>
      </c>
      <c r="E86" s="158">
        <f>SUM($D50:E50)-SUM($D68:E68)</f>
        <v>0</v>
      </c>
      <c r="F86" s="158">
        <f>SUM($D50:F50)-SUM($D68:F68)</f>
        <v>0</v>
      </c>
      <c r="G86" s="158">
        <f>SUM($D50:G50)-SUM($D68:G68)</f>
        <v>0</v>
      </c>
      <c r="H86" s="158">
        <f>SUM($D50:H50)-SUM($D68:H68)</f>
        <v>0</v>
      </c>
      <c r="I86" s="158">
        <f>SUM($D50:I50)-SUM($D68:I68)</f>
        <v>0</v>
      </c>
      <c r="J86" s="158">
        <f>SUM($D50:J50)-SUM($D68:J68)</f>
        <v>0</v>
      </c>
      <c r="K86" s="158">
        <f>SUM($D50:K50)-SUM($D68:K68)</f>
        <v>0</v>
      </c>
      <c r="L86" s="158">
        <f>SUM($D50:L50)-SUM($D68:L68)</f>
        <v>0</v>
      </c>
      <c r="M86" s="158">
        <f>SUM($D50:M50)-SUM($D68:M68)</f>
        <v>0</v>
      </c>
      <c r="N86" s="158">
        <f>SUM($D50:N50)-SUM($D68:N68)</f>
        <v>0</v>
      </c>
      <c r="O86" s="158">
        <f>SUM($D50:O50)-SUM($D68:O68)</f>
        <v>0</v>
      </c>
      <c r="P86" s="158">
        <f>SUM($D50:P50)-SUM($D68:P68)</f>
        <v>0</v>
      </c>
      <c r="Q86" s="158">
        <f>SUM($D50:Q50)-SUM($D68:Q68)</f>
        <v>0</v>
      </c>
      <c r="R86" s="158">
        <f>SUM($D50:R50)-SUM($D68:R68)</f>
        <v>0</v>
      </c>
      <c r="S86" s="158">
        <f>SUM($D50:S50)-SUM($D68:S68)</f>
        <v>0</v>
      </c>
      <c r="T86" s="158">
        <f>SUM($D50:T50)-SUM($D68:T68)</f>
        <v>0</v>
      </c>
      <c r="U86" s="158">
        <f>SUM($D50:U50)-SUM($D68:U68)</f>
        <v>0</v>
      </c>
      <c r="V86" s="158">
        <f>SUM($D50:V50)-SUM($D68:V68)</f>
        <v>0</v>
      </c>
      <c r="W86" s="158">
        <f>SUM($D50:W50)-SUM($D68:W68)</f>
        <v>0</v>
      </c>
      <c r="X86" s="158">
        <f>SUM($D50:X50)-SUM($D68:X68)</f>
        <v>0</v>
      </c>
      <c r="Y86" s="158">
        <f>SUM($D50:Y50)-SUM($D68:Y68)</f>
        <v>0</v>
      </c>
      <c r="Z86" s="158">
        <f>SUM($D50:Z50)-SUM($D68:Z68)</f>
        <v>0</v>
      </c>
      <c r="AA86" s="158">
        <f>SUM($D50:AA50)-SUM($D68:AA68)</f>
        <v>0</v>
      </c>
      <c r="AB86" s="158">
        <f>SUM($D50:AB50)-SUM($D68:AB68)</f>
        <v>0</v>
      </c>
      <c r="AC86" s="158">
        <f>SUM($D50:AC50)-SUM($D68:AC68)</f>
        <v>0</v>
      </c>
      <c r="AD86" s="158">
        <f>SUM($D50:AD50)-SUM($D68:AD68)</f>
        <v>0</v>
      </c>
      <c r="AE86" s="158">
        <f>SUM($D50:AE50)-SUM($D68:AE68)</f>
        <v>0</v>
      </c>
      <c r="AF86" s="158">
        <f>SUM($D50:AF50)-SUM($D68:AF68)</f>
        <v>0</v>
      </c>
      <c r="AG86" s="158">
        <f>SUM($D50:AG50)-SUM($D68:AG68)</f>
        <v>0</v>
      </c>
      <c r="AH86" s="158">
        <f>SUM($D50:AH50)-SUM($D68:AH68)</f>
        <v>0</v>
      </c>
      <c r="AI86" s="158">
        <f>SUM($D50:AI50)-SUM($D68:AI68)</f>
        <v>0</v>
      </c>
      <c r="AJ86" s="158">
        <f>SUM($D50:AJ50)-SUM($D68:AJ68)</f>
        <v>0</v>
      </c>
      <c r="AK86" s="158">
        <f>SUM($D50:AK50)-SUM($D68:AK68)</f>
        <v>0</v>
      </c>
      <c r="AL86" s="158">
        <f>SUM($D50:AL50)-SUM($D68:AL68)</f>
        <v>0</v>
      </c>
      <c r="AM86" s="158">
        <f>SUM($D50:AM50)-SUM($D68:AM68)</f>
        <v>0</v>
      </c>
      <c r="AN86" s="158">
        <f>SUM($D50:AN50)-SUM($D68:AN68)</f>
        <v>0</v>
      </c>
      <c r="AO86" s="158">
        <f>SUM($D50:AO50)-SUM($D68:AO68)</f>
        <v>0</v>
      </c>
      <c r="AP86" s="158">
        <f>SUM($D50:AP50)-SUM($D68:AP68)</f>
        <v>0</v>
      </c>
      <c r="AQ86" s="158">
        <f>SUM($D50:AQ50)-SUM($D68:AQ68)</f>
        <v>0</v>
      </c>
      <c r="AR86" s="158">
        <f>SUM($D50:AR50)-SUM($D68:AR68)</f>
        <v>0</v>
      </c>
      <c r="AS86" s="158">
        <f>SUM($D50:AS50)-SUM($D68:AS68)</f>
        <v>0</v>
      </c>
      <c r="AT86" s="158">
        <f>SUM($D50:AT50)-SUM($D68:AT68)</f>
        <v>0</v>
      </c>
      <c r="AU86" s="158">
        <f>SUM($D50:AU50)-SUM($D68:AU68)</f>
        <v>0</v>
      </c>
      <c r="AV86" s="158">
        <f>SUM($D50:AV50)-SUM($D68:AV68)</f>
        <v>0</v>
      </c>
      <c r="AW86" s="158">
        <f>SUM($D50:AW50)-SUM($D68:AW68)</f>
        <v>0</v>
      </c>
      <c r="AX86" s="158">
        <f>SUM($D50:AX50)-SUM($D68:AX68)</f>
        <v>0</v>
      </c>
      <c r="AY86" s="158">
        <f>SUM($D50:AY50)-SUM($D68:AY68)</f>
        <v>0</v>
      </c>
      <c r="AZ86" s="158">
        <f>SUM($D50:AZ50)-SUM($D68:AZ68)</f>
        <v>0</v>
      </c>
      <c r="BA86" s="158">
        <f>SUM($D50:BA50)-SUM($D68:BA68)</f>
        <v>0</v>
      </c>
      <c r="BB86" s="158">
        <f>SUM($D50:BB50)-SUM($D68:BB68)</f>
        <v>0</v>
      </c>
      <c r="BC86" s="158">
        <f>SUM($D50:BC50)-SUM($D68:BC68)</f>
        <v>0</v>
      </c>
      <c r="BD86" s="158">
        <f>SUM($D50:BD50)-SUM($D68:BD68)</f>
        <v>0</v>
      </c>
      <c r="BE86" s="158">
        <f>SUM($D50:BE50)-SUM($D68:BE68)</f>
        <v>0</v>
      </c>
      <c r="BF86" s="158">
        <f>SUM($D50:BF50)-SUM($D68:BF68)</f>
        <v>0</v>
      </c>
      <c r="BG86" s="158">
        <f>SUM($D50:BG50)-SUM($D68:BG68)</f>
        <v>0</v>
      </c>
      <c r="BH86" s="158">
        <f>SUM($D50:BH50)-SUM($D68:BH68)</f>
        <v>0</v>
      </c>
      <c r="BI86" s="158">
        <f>SUM($D50:BI50)-SUM($D68:BI68)</f>
        <v>0</v>
      </c>
      <c r="BJ86" s="158">
        <f>SUM($D50:BJ50)-SUM($D68:BJ68)</f>
        <v>0</v>
      </c>
      <c r="BK86" s="158">
        <f>SUM($D50:BK50)-SUM($D68:BK68)</f>
        <v>0</v>
      </c>
      <c r="BL86" s="158">
        <f>SUM($D50:BL50)-SUM($D68:BL68)</f>
        <v>0</v>
      </c>
    </row>
    <row r="87" spans="2:64">
      <c r="B87" s="162" t="str">
        <f t="shared" si="55"/>
        <v>Nom Producte/Servei 9</v>
      </c>
      <c r="C87" s="133">
        <f>+OP!K18</f>
        <v>0</v>
      </c>
      <c r="D87" s="158">
        <f>SUM(D51:$E51)-SUM(D69:$E69)</f>
        <v>0</v>
      </c>
      <c r="E87" s="158">
        <f>SUM($D51:E51)-SUM($D69:E69)</f>
        <v>0</v>
      </c>
      <c r="F87" s="158">
        <f>SUM($D51:F51)-SUM($D69:F69)</f>
        <v>0</v>
      </c>
      <c r="G87" s="158">
        <f>SUM($D51:G51)-SUM($D69:G69)</f>
        <v>0</v>
      </c>
      <c r="H87" s="158">
        <f>SUM($D51:H51)-SUM($D69:H69)</f>
        <v>0</v>
      </c>
      <c r="I87" s="158">
        <f>SUM($D51:I51)-SUM($D69:I69)</f>
        <v>0</v>
      </c>
      <c r="J87" s="158">
        <f>SUM($D51:J51)-SUM($D69:J69)</f>
        <v>0</v>
      </c>
      <c r="K87" s="158">
        <f>SUM($D51:K51)-SUM($D69:K69)</f>
        <v>0</v>
      </c>
      <c r="L87" s="158">
        <f>SUM($D51:L51)-SUM($D69:L69)</f>
        <v>0</v>
      </c>
      <c r="M87" s="158">
        <f>SUM($D51:M51)-SUM($D69:M69)</f>
        <v>0</v>
      </c>
      <c r="N87" s="158">
        <f>SUM($D51:N51)-SUM($D69:N69)</f>
        <v>0</v>
      </c>
      <c r="O87" s="158">
        <f>SUM($D51:O51)-SUM($D69:O69)</f>
        <v>0</v>
      </c>
      <c r="P87" s="158">
        <f>SUM($D51:P51)-SUM($D69:P69)</f>
        <v>0</v>
      </c>
      <c r="Q87" s="158">
        <f>SUM($D51:Q51)-SUM($D69:Q69)</f>
        <v>0</v>
      </c>
      <c r="R87" s="158">
        <f>SUM($D51:R51)-SUM($D69:R69)</f>
        <v>0</v>
      </c>
      <c r="S87" s="158">
        <f>SUM($D51:S51)-SUM($D69:S69)</f>
        <v>0</v>
      </c>
      <c r="T87" s="158">
        <f>SUM($D51:T51)-SUM($D69:T69)</f>
        <v>0</v>
      </c>
      <c r="U87" s="158">
        <f>SUM($D51:U51)-SUM($D69:U69)</f>
        <v>0</v>
      </c>
      <c r="V87" s="158">
        <f>SUM($D51:V51)-SUM($D69:V69)</f>
        <v>0</v>
      </c>
      <c r="W87" s="158">
        <f>SUM($D51:W51)-SUM($D69:W69)</f>
        <v>0</v>
      </c>
      <c r="X87" s="158">
        <f>SUM($D51:X51)-SUM($D69:X69)</f>
        <v>0</v>
      </c>
      <c r="Y87" s="158">
        <f>SUM($D51:Y51)-SUM($D69:Y69)</f>
        <v>0</v>
      </c>
      <c r="Z87" s="158">
        <f>SUM($D51:Z51)-SUM($D69:Z69)</f>
        <v>0</v>
      </c>
      <c r="AA87" s="158">
        <f>SUM($D51:AA51)-SUM($D69:AA69)</f>
        <v>0</v>
      </c>
      <c r="AB87" s="158">
        <f>SUM($D51:AB51)-SUM($D69:AB69)</f>
        <v>0</v>
      </c>
      <c r="AC87" s="158">
        <f>SUM($D51:AC51)-SUM($D69:AC69)</f>
        <v>0</v>
      </c>
      <c r="AD87" s="158">
        <f>SUM($D51:AD51)-SUM($D69:AD69)</f>
        <v>0</v>
      </c>
      <c r="AE87" s="158">
        <f>SUM($D51:AE51)-SUM($D69:AE69)</f>
        <v>0</v>
      </c>
      <c r="AF87" s="158">
        <f>SUM($D51:AF51)-SUM($D69:AF69)</f>
        <v>0</v>
      </c>
      <c r="AG87" s="158">
        <f>SUM($D51:AG51)-SUM($D69:AG69)</f>
        <v>0</v>
      </c>
      <c r="AH87" s="158">
        <f>SUM($D51:AH51)-SUM($D69:AH69)</f>
        <v>0</v>
      </c>
      <c r="AI87" s="158">
        <f>SUM($D51:AI51)-SUM($D69:AI69)</f>
        <v>0</v>
      </c>
      <c r="AJ87" s="158">
        <f>SUM($D51:AJ51)-SUM($D69:AJ69)</f>
        <v>0</v>
      </c>
      <c r="AK87" s="158">
        <f>SUM($D51:AK51)-SUM($D69:AK69)</f>
        <v>0</v>
      </c>
      <c r="AL87" s="158">
        <f>SUM($D51:AL51)-SUM($D69:AL69)</f>
        <v>0</v>
      </c>
      <c r="AM87" s="158">
        <f>SUM($D51:AM51)-SUM($D69:AM69)</f>
        <v>0</v>
      </c>
      <c r="AN87" s="158">
        <f>SUM($D51:AN51)-SUM($D69:AN69)</f>
        <v>0</v>
      </c>
      <c r="AO87" s="158">
        <f>SUM($D51:AO51)-SUM($D69:AO69)</f>
        <v>0</v>
      </c>
      <c r="AP87" s="158">
        <f>SUM($D51:AP51)-SUM($D69:AP69)</f>
        <v>0</v>
      </c>
      <c r="AQ87" s="158">
        <f>SUM($D51:AQ51)-SUM($D69:AQ69)</f>
        <v>0</v>
      </c>
      <c r="AR87" s="158">
        <f>SUM($D51:AR51)-SUM($D69:AR69)</f>
        <v>0</v>
      </c>
      <c r="AS87" s="158">
        <f>SUM($D51:AS51)-SUM($D69:AS69)</f>
        <v>0</v>
      </c>
      <c r="AT87" s="158">
        <f>SUM($D51:AT51)-SUM($D69:AT69)</f>
        <v>0</v>
      </c>
      <c r="AU87" s="158">
        <f>SUM($D51:AU51)-SUM($D69:AU69)</f>
        <v>0</v>
      </c>
      <c r="AV87" s="158">
        <f>SUM($D51:AV51)-SUM($D69:AV69)</f>
        <v>0</v>
      </c>
      <c r="AW87" s="158">
        <f>SUM($D51:AW51)-SUM($D69:AW69)</f>
        <v>0</v>
      </c>
      <c r="AX87" s="158">
        <f>SUM($D51:AX51)-SUM($D69:AX69)</f>
        <v>0</v>
      </c>
      <c r="AY87" s="158">
        <f>SUM($D51:AY51)-SUM($D69:AY69)</f>
        <v>0</v>
      </c>
      <c r="AZ87" s="158">
        <f>SUM($D51:AZ51)-SUM($D69:AZ69)</f>
        <v>0</v>
      </c>
      <c r="BA87" s="158">
        <f>SUM($D51:BA51)-SUM($D69:BA69)</f>
        <v>0</v>
      </c>
      <c r="BB87" s="158">
        <f>SUM($D51:BB51)-SUM($D69:BB69)</f>
        <v>0</v>
      </c>
      <c r="BC87" s="158">
        <f>SUM($D51:BC51)-SUM($D69:BC69)</f>
        <v>0</v>
      </c>
      <c r="BD87" s="158">
        <f>SUM($D51:BD51)-SUM($D69:BD69)</f>
        <v>0</v>
      </c>
      <c r="BE87" s="158">
        <f>SUM($D51:BE51)-SUM($D69:BE69)</f>
        <v>0</v>
      </c>
      <c r="BF87" s="158">
        <f>SUM($D51:BF51)-SUM($D69:BF69)</f>
        <v>0</v>
      </c>
      <c r="BG87" s="158">
        <f>SUM($D51:BG51)-SUM($D69:BG69)</f>
        <v>0</v>
      </c>
      <c r="BH87" s="158">
        <f>SUM($D51:BH51)-SUM($D69:BH69)</f>
        <v>0</v>
      </c>
      <c r="BI87" s="158">
        <f>SUM($D51:BI51)-SUM($D69:BI69)</f>
        <v>0</v>
      </c>
      <c r="BJ87" s="158">
        <f>SUM($D51:BJ51)-SUM($D69:BJ69)</f>
        <v>0</v>
      </c>
      <c r="BK87" s="158">
        <f>SUM($D51:BK51)-SUM($D69:BK69)</f>
        <v>0</v>
      </c>
      <c r="BL87" s="158">
        <f>SUM($D51:BL51)-SUM($D69:BL69)</f>
        <v>0</v>
      </c>
    </row>
    <row r="88" spans="2:64">
      <c r="B88" s="162" t="str">
        <f t="shared" si="55"/>
        <v>Nom Producte/Servei 10</v>
      </c>
      <c r="C88" s="133">
        <f>+OP!K19</f>
        <v>0</v>
      </c>
      <c r="D88" s="158">
        <f>SUM(D52:$E52)-SUM(D70:$E70)</f>
        <v>0</v>
      </c>
      <c r="E88" s="158">
        <f>SUM($D52:E52)-SUM($D70:E70)</f>
        <v>0</v>
      </c>
      <c r="F88" s="158">
        <f>SUM($D52:F52)-SUM($D70:F70)</f>
        <v>0</v>
      </c>
      <c r="G88" s="158">
        <f>SUM($D52:G52)-SUM($D70:G70)</f>
        <v>0</v>
      </c>
      <c r="H88" s="158">
        <f>SUM($D52:H52)-SUM($D70:H70)</f>
        <v>0</v>
      </c>
      <c r="I88" s="158">
        <f>SUM($D52:I52)-SUM($D70:I70)</f>
        <v>0</v>
      </c>
      <c r="J88" s="158">
        <f>SUM($D52:J52)-SUM($D70:J70)</f>
        <v>0</v>
      </c>
      <c r="K88" s="158">
        <f>SUM($D52:K52)-SUM($D70:K70)</f>
        <v>0</v>
      </c>
      <c r="L88" s="158">
        <f>SUM($D52:L52)-SUM($D70:L70)</f>
        <v>0</v>
      </c>
      <c r="M88" s="158">
        <f>SUM($D52:M52)-SUM($D70:M70)</f>
        <v>0</v>
      </c>
      <c r="N88" s="158">
        <f>SUM($D52:N52)-SUM($D70:N70)</f>
        <v>0</v>
      </c>
      <c r="O88" s="158">
        <f>SUM($D52:O52)-SUM($D70:O70)</f>
        <v>0</v>
      </c>
      <c r="P88" s="158">
        <f>SUM($D52:P52)-SUM($D70:P70)</f>
        <v>0</v>
      </c>
      <c r="Q88" s="158">
        <f>SUM($D52:Q52)-SUM($D70:Q70)</f>
        <v>0</v>
      </c>
      <c r="R88" s="158">
        <f>SUM($D52:R52)-SUM($D70:R70)</f>
        <v>0</v>
      </c>
      <c r="S88" s="158">
        <f>SUM($D52:S52)-SUM($D70:S70)</f>
        <v>0</v>
      </c>
      <c r="T88" s="158">
        <f>SUM($D52:T52)-SUM($D70:T70)</f>
        <v>0</v>
      </c>
      <c r="U88" s="158">
        <f>SUM($D52:U52)-SUM($D70:U70)</f>
        <v>0</v>
      </c>
      <c r="V88" s="158">
        <f>SUM($D52:V52)-SUM($D70:V70)</f>
        <v>0</v>
      </c>
      <c r="W88" s="158">
        <f>SUM($D52:W52)-SUM($D70:W70)</f>
        <v>0</v>
      </c>
      <c r="X88" s="158">
        <f>SUM($D52:X52)-SUM($D70:X70)</f>
        <v>0</v>
      </c>
      <c r="Y88" s="158">
        <f>SUM($D52:Y52)-SUM($D70:Y70)</f>
        <v>0</v>
      </c>
      <c r="Z88" s="158">
        <f>SUM($D52:Z52)-SUM($D70:Z70)</f>
        <v>0</v>
      </c>
      <c r="AA88" s="158">
        <f>SUM($D52:AA52)-SUM($D70:AA70)</f>
        <v>0</v>
      </c>
      <c r="AB88" s="158">
        <f>SUM($D52:AB52)-SUM($D70:AB70)</f>
        <v>0</v>
      </c>
      <c r="AC88" s="158">
        <f>SUM($D52:AC52)-SUM($D70:AC70)</f>
        <v>0</v>
      </c>
      <c r="AD88" s="158">
        <f>SUM($D52:AD52)-SUM($D70:AD70)</f>
        <v>0</v>
      </c>
      <c r="AE88" s="158">
        <f>SUM($D52:AE52)-SUM($D70:AE70)</f>
        <v>0</v>
      </c>
      <c r="AF88" s="158">
        <f>SUM($D52:AF52)-SUM($D70:AF70)</f>
        <v>0</v>
      </c>
      <c r="AG88" s="158">
        <f>SUM($D52:AG52)-SUM($D70:AG70)</f>
        <v>0</v>
      </c>
      <c r="AH88" s="158">
        <f>SUM($D52:AH52)-SUM($D70:AH70)</f>
        <v>0</v>
      </c>
      <c r="AI88" s="158">
        <f>SUM($D52:AI52)-SUM($D70:AI70)</f>
        <v>0</v>
      </c>
      <c r="AJ88" s="158">
        <f>SUM($D52:AJ52)-SUM($D70:AJ70)</f>
        <v>0</v>
      </c>
      <c r="AK88" s="158">
        <f>SUM($D52:AK52)-SUM($D70:AK70)</f>
        <v>0</v>
      </c>
      <c r="AL88" s="158">
        <f>SUM($D52:AL52)-SUM($D70:AL70)</f>
        <v>0</v>
      </c>
      <c r="AM88" s="158">
        <f>SUM($D52:AM52)-SUM($D70:AM70)</f>
        <v>0</v>
      </c>
      <c r="AN88" s="158">
        <f>SUM($D52:AN52)-SUM($D70:AN70)</f>
        <v>0</v>
      </c>
      <c r="AO88" s="158">
        <f>SUM($D52:AO52)-SUM($D70:AO70)</f>
        <v>0</v>
      </c>
      <c r="AP88" s="158">
        <f>SUM($D52:AP52)-SUM($D70:AP70)</f>
        <v>0</v>
      </c>
      <c r="AQ88" s="158">
        <f>SUM($D52:AQ52)-SUM($D70:AQ70)</f>
        <v>0</v>
      </c>
      <c r="AR88" s="158">
        <f>SUM($D52:AR52)-SUM($D70:AR70)</f>
        <v>0</v>
      </c>
      <c r="AS88" s="158">
        <f>SUM($D52:AS52)-SUM($D70:AS70)</f>
        <v>0</v>
      </c>
      <c r="AT88" s="158">
        <f>SUM($D52:AT52)-SUM($D70:AT70)</f>
        <v>0</v>
      </c>
      <c r="AU88" s="158">
        <f>SUM($D52:AU52)-SUM($D70:AU70)</f>
        <v>0</v>
      </c>
      <c r="AV88" s="158">
        <f>SUM($D52:AV52)-SUM($D70:AV70)</f>
        <v>0</v>
      </c>
      <c r="AW88" s="158">
        <f>SUM($D52:AW52)-SUM($D70:AW70)</f>
        <v>0</v>
      </c>
      <c r="AX88" s="158">
        <f>SUM($D52:AX52)-SUM($D70:AX70)</f>
        <v>0</v>
      </c>
      <c r="AY88" s="158">
        <f>SUM($D52:AY52)-SUM($D70:AY70)</f>
        <v>0</v>
      </c>
      <c r="AZ88" s="158">
        <f>SUM($D52:AZ52)-SUM($D70:AZ70)</f>
        <v>0</v>
      </c>
      <c r="BA88" s="158">
        <f>SUM($D52:BA52)-SUM($D70:BA70)</f>
        <v>0</v>
      </c>
      <c r="BB88" s="158">
        <f>SUM($D52:BB52)-SUM($D70:BB70)</f>
        <v>0</v>
      </c>
      <c r="BC88" s="158">
        <f>SUM($D52:BC52)-SUM($D70:BC70)</f>
        <v>0</v>
      </c>
      <c r="BD88" s="158">
        <f>SUM($D52:BD52)-SUM($D70:BD70)</f>
        <v>0</v>
      </c>
      <c r="BE88" s="158">
        <f>SUM($D52:BE52)-SUM($D70:BE70)</f>
        <v>0</v>
      </c>
      <c r="BF88" s="158">
        <f>SUM($D52:BF52)-SUM($D70:BF70)</f>
        <v>0</v>
      </c>
      <c r="BG88" s="158">
        <f>SUM($D52:BG52)-SUM($D70:BG70)</f>
        <v>0</v>
      </c>
      <c r="BH88" s="158">
        <f>SUM($D52:BH52)-SUM($D70:BH70)</f>
        <v>0</v>
      </c>
      <c r="BI88" s="158">
        <f>SUM($D52:BI52)-SUM($D70:BI70)</f>
        <v>0</v>
      </c>
      <c r="BJ88" s="158">
        <f>SUM($D52:BJ52)-SUM($D70:BJ70)</f>
        <v>0</v>
      </c>
      <c r="BK88" s="158">
        <f>SUM($D52:BK52)-SUM($D70:BK70)</f>
        <v>0</v>
      </c>
      <c r="BL88" s="158">
        <f>SUM($D52:BL52)-SUM($D70:BL70)</f>
        <v>0</v>
      </c>
    </row>
    <row r="89" spans="2:64">
      <c r="B89" s="162" t="str">
        <f t="shared" si="55"/>
        <v>Nom Producte/Servei 11</v>
      </c>
      <c r="C89" s="133">
        <f>+OP!J20</f>
        <v>0</v>
      </c>
      <c r="D89" s="158">
        <f>SUM(D53:$E53)-SUM(D71:$E71)</f>
        <v>0</v>
      </c>
      <c r="E89" s="158">
        <f>SUM($D53:E53)-SUM($D71:E71)</f>
        <v>0</v>
      </c>
      <c r="F89" s="158">
        <f>SUM($D53:F53)-SUM($D71:F71)</f>
        <v>0</v>
      </c>
      <c r="G89" s="158">
        <f>SUM($D53:G53)-SUM($D71:G71)</f>
        <v>0</v>
      </c>
      <c r="H89" s="158">
        <f>SUM($D53:H53)-SUM($D71:H71)</f>
        <v>0</v>
      </c>
      <c r="I89" s="158">
        <f>SUM($D53:I53)-SUM($D71:I71)</f>
        <v>0</v>
      </c>
      <c r="J89" s="158">
        <f>SUM($D53:J53)-SUM($D71:J71)</f>
        <v>0</v>
      </c>
      <c r="K89" s="158">
        <f>SUM($D53:K53)-SUM($D71:K71)</f>
        <v>0</v>
      </c>
      <c r="L89" s="158">
        <f>SUM($D53:L53)-SUM($D71:L71)</f>
        <v>0</v>
      </c>
      <c r="M89" s="158">
        <f>SUM($D53:M53)-SUM($D71:M71)</f>
        <v>0</v>
      </c>
      <c r="N89" s="158">
        <f>SUM($D53:N53)-SUM($D71:N71)</f>
        <v>0</v>
      </c>
      <c r="O89" s="158">
        <f>SUM($D53:O53)-SUM($D71:O71)</f>
        <v>0</v>
      </c>
      <c r="P89" s="158">
        <f>SUM($D53:P53)-SUM($D71:P71)</f>
        <v>0</v>
      </c>
      <c r="Q89" s="158">
        <f>SUM($D53:Q53)-SUM($D71:Q71)</f>
        <v>0</v>
      </c>
      <c r="R89" s="158">
        <f>SUM($D53:R53)-SUM($D71:R71)</f>
        <v>0</v>
      </c>
      <c r="S89" s="158">
        <f>SUM($D53:S53)-SUM($D71:S71)</f>
        <v>0</v>
      </c>
      <c r="T89" s="158">
        <f>SUM($D53:T53)-SUM($D71:T71)</f>
        <v>0</v>
      </c>
      <c r="U89" s="158">
        <f>SUM($D53:U53)-SUM($D71:U71)</f>
        <v>0</v>
      </c>
      <c r="V89" s="158">
        <f>SUM($D53:V53)-SUM($D71:V71)</f>
        <v>0</v>
      </c>
      <c r="W89" s="158">
        <f>SUM($D53:W53)-SUM($D71:W71)</f>
        <v>0</v>
      </c>
      <c r="X89" s="158">
        <f>SUM($D53:X53)-SUM($D71:X71)</f>
        <v>0</v>
      </c>
      <c r="Y89" s="158">
        <f>SUM($D53:Y53)-SUM($D71:Y71)</f>
        <v>0</v>
      </c>
      <c r="Z89" s="158">
        <f>SUM($D53:Z53)-SUM($D71:Z71)</f>
        <v>0</v>
      </c>
      <c r="AA89" s="158">
        <f>SUM($D53:AA53)-SUM($D71:AA71)</f>
        <v>0</v>
      </c>
      <c r="AB89" s="158">
        <f>SUM($D53:AB53)-SUM($D71:AB71)</f>
        <v>0</v>
      </c>
      <c r="AC89" s="158">
        <f>SUM($D53:AC53)-SUM($D71:AC71)</f>
        <v>0</v>
      </c>
      <c r="AD89" s="158">
        <f>SUM($D53:AD53)-SUM($D71:AD71)</f>
        <v>0</v>
      </c>
      <c r="AE89" s="158">
        <f>SUM($D53:AE53)-SUM($D71:AE71)</f>
        <v>0</v>
      </c>
      <c r="AF89" s="158">
        <f>SUM($D53:AF53)-SUM($D71:AF71)</f>
        <v>0</v>
      </c>
      <c r="AG89" s="158">
        <f>SUM($D53:AG53)-SUM($D71:AG71)</f>
        <v>0</v>
      </c>
      <c r="AH89" s="158">
        <f>SUM($D53:AH53)-SUM($D71:AH71)</f>
        <v>0</v>
      </c>
      <c r="AI89" s="158">
        <f>SUM($D53:AI53)-SUM($D71:AI71)</f>
        <v>0</v>
      </c>
      <c r="AJ89" s="158">
        <f>SUM($D53:AJ53)-SUM($D71:AJ71)</f>
        <v>0</v>
      </c>
      <c r="AK89" s="158">
        <f>SUM($D53:AK53)-SUM($D71:AK71)</f>
        <v>0</v>
      </c>
      <c r="AL89" s="158">
        <f>SUM($D53:AL53)-SUM($D71:AL71)</f>
        <v>0</v>
      </c>
      <c r="AM89" s="158">
        <f>SUM($D53:AM53)-SUM($D71:AM71)</f>
        <v>0</v>
      </c>
      <c r="AN89" s="158">
        <f>SUM($D53:AN53)-SUM($D71:AN71)</f>
        <v>0</v>
      </c>
      <c r="AO89" s="158">
        <f>SUM($D53:AO53)-SUM($D71:AO71)</f>
        <v>0</v>
      </c>
      <c r="AP89" s="158">
        <f>SUM($D53:AP53)-SUM($D71:AP71)</f>
        <v>0</v>
      </c>
      <c r="AQ89" s="158">
        <f>SUM($D53:AQ53)-SUM($D71:AQ71)</f>
        <v>0</v>
      </c>
      <c r="AR89" s="158">
        <f>SUM($D53:AR53)-SUM($D71:AR71)</f>
        <v>0</v>
      </c>
      <c r="AS89" s="158">
        <f>SUM($D53:AS53)-SUM($D71:AS71)</f>
        <v>0</v>
      </c>
      <c r="AT89" s="158">
        <f>SUM($D53:AT53)-SUM($D71:AT71)</f>
        <v>0</v>
      </c>
      <c r="AU89" s="158">
        <f>SUM($D53:AU53)-SUM($D71:AU71)</f>
        <v>0</v>
      </c>
      <c r="AV89" s="158">
        <f>SUM($D53:AV53)-SUM($D71:AV71)</f>
        <v>0</v>
      </c>
      <c r="AW89" s="158">
        <f>SUM($D53:AW53)-SUM($D71:AW71)</f>
        <v>0</v>
      </c>
      <c r="AX89" s="158">
        <f>SUM($D53:AX53)-SUM($D71:AX71)</f>
        <v>0</v>
      </c>
      <c r="AY89" s="158">
        <f>SUM($D53:AY53)-SUM($D71:AY71)</f>
        <v>0</v>
      </c>
      <c r="AZ89" s="158">
        <f>SUM($D53:AZ53)-SUM($D71:AZ71)</f>
        <v>0</v>
      </c>
      <c r="BA89" s="158">
        <f>SUM($D53:BA53)-SUM($D71:BA71)</f>
        <v>0</v>
      </c>
      <c r="BB89" s="158">
        <f>SUM($D53:BB53)-SUM($D71:BB71)</f>
        <v>0</v>
      </c>
      <c r="BC89" s="158">
        <f>SUM($D53:BC53)-SUM($D71:BC71)</f>
        <v>0</v>
      </c>
      <c r="BD89" s="158">
        <f>SUM($D53:BD53)-SUM($D71:BD71)</f>
        <v>0</v>
      </c>
      <c r="BE89" s="158">
        <f>SUM($D53:BE53)-SUM($D71:BE71)</f>
        <v>0</v>
      </c>
      <c r="BF89" s="158">
        <f>SUM($D53:BF53)-SUM($D71:BF71)</f>
        <v>0</v>
      </c>
      <c r="BG89" s="158">
        <f>SUM($D53:BG53)-SUM($D71:BG71)</f>
        <v>0</v>
      </c>
      <c r="BH89" s="158">
        <f>SUM($D53:BH53)-SUM($D71:BH71)</f>
        <v>0</v>
      </c>
      <c r="BI89" s="158">
        <f>SUM($D53:BI53)-SUM($D71:BI71)</f>
        <v>0</v>
      </c>
      <c r="BJ89" s="158">
        <f>SUM($D53:BJ53)-SUM($D71:BJ71)</f>
        <v>0</v>
      </c>
      <c r="BK89" s="158">
        <f>SUM($D53:BK53)-SUM($D71:BK71)</f>
        <v>0</v>
      </c>
      <c r="BL89" s="158">
        <f>SUM($D53:BL53)-SUM($D71:BL71)</f>
        <v>0</v>
      </c>
    </row>
    <row r="90" spans="2:64">
      <c r="B90" s="162" t="str">
        <f t="shared" si="55"/>
        <v>Nom Producte/Servei 12</v>
      </c>
      <c r="C90" s="133">
        <f>+OP!J21</f>
        <v>0</v>
      </c>
      <c r="D90" s="158">
        <f>SUM(D54:$E54)-SUM(D72:$E72)</f>
        <v>0</v>
      </c>
      <c r="E90" s="158">
        <f>SUM($D54:E54)-SUM($D72:E72)</f>
        <v>0</v>
      </c>
      <c r="F90" s="158">
        <f>SUM($D54:F54)-SUM($D72:F72)</f>
        <v>0</v>
      </c>
      <c r="G90" s="158">
        <f>SUM($D54:G54)-SUM($D72:G72)</f>
        <v>0</v>
      </c>
      <c r="H90" s="158">
        <f>SUM($D54:H54)-SUM($D72:H72)</f>
        <v>0</v>
      </c>
      <c r="I90" s="158">
        <f>SUM($D54:I54)-SUM($D72:I72)</f>
        <v>0</v>
      </c>
      <c r="J90" s="158">
        <f>SUM($D54:J54)-SUM($D72:J72)</f>
        <v>0</v>
      </c>
      <c r="K90" s="158">
        <f>SUM($D54:K54)-SUM($D72:K72)</f>
        <v>0</v>
      </c>
      <c r="L90" s="158">
        <f>SUM($D54:L54)-SUM($D72:L72)</f>
        <v>0</v>
      </c>
      <c r="M90" s="158">
        <f>SUM($D54:M54)-SUM($D72:M72)</f>
        <v>0</v>
      </c>
      <c r="N90" s="158">
        <f>SUM($D54:N54)-SUM($D72:N72)</f>
        <v>0</v>
      </c>
      <c r="O90" s="158">
        <f>SUM($D54:O54)-SUM($D72:O72)</f>
        <v>0</v>
      </c>
      <c r="P90" s="158">
        <f>SUM($D54:P54)-SUM($D72:P72)</f>
        <v>0</v>
      </c>
      <c r="Q90" s="158">
        <f>SUM($D54:Q54)-SUM($D72:Q72)</f>
        <v>0</v>
      </c>
      <c r="R90" s="158">
        <f>SUM($D54:R54)-SUM($D72:R72)</f>
        <v>0</v>
      </c>
      <c r="S90" s="158">
        <f>SUM($D54:S54)-SUM($D72:S72)</f>
        <v>0</v>
      </c>
      <c r="T90" s="158">
        <f>SUM($D54:T54)-SUM($D72:T72)</f>
        <v>0</v>
      </c>
      <c r="U90" s="158">
        <f>SUM($D54:U54)-SUM($D72:U72)</f>
        <v>0</v>
      </c>
      <c r="V90" s="158">
        <f>SUM($D54:V54)-SUM($D72:V72)</f>
        <v>0</v>
      </c>
      <c r="W90" s="158">
        <f>SUM($D54:W54)-SUM($D72:W72)</f>
        <v>0</v>
      </c>
      <c r="X90" s="158">
        <f>SUM($D54:X54)-SUM($D72:X72)</f>
        <v>0</v>
      </c>
      <c r="Y90" s="158">
        <f>SUM($D54:Y54)-SUM($D72:Y72)</f>
        <v>0</v>
      </c>
      <c r="Z90" s="158">
        <f>SUM($D54:Z54)-SUM($D72:Z72)</f>
        <v>0</v>
      </c>
      <c r="AA90" s="158">
        <f>SUM($D54:AA54)-SUM($D72:AA72)</f>
        <v>0</v>
      </c>
      <c r="AB90" s="158">
        <f>SUM($D54:AB54)-SUM($D72:AB72)</f>
        <v>0</v>
      </c>
      <c r="AC90" s="158">
        <f>SUM($D54:AC54)-SUM($D72:AC72)</f>
        <v>0</v>
      </c>
      <c r="AD90" s="158">
        <f>SUM($D54:AD54)-SUM($D72:AD72)</f>
        <v>0</v>
      </c>
      <c r="AE90" s="158">
        <f>SUM($D54:AE54)-SUM($D72:AE72)</f>
        <v>0</v>
      </c>
      <c r="AF90" s="158">
        <f>SUM($D54:AF54)-SUM($D72:AF72)</f>
        <v>0</v>
      </c>
      <c r="AG90" s="158">
        <f>SUM($D54:AG54)-SUM($D72:AG72)</f>
        <v>0</v>
      </c>
      <c r="AH90" s="158">
        <f>SUM($D54:AH54)-SUM($D72:AH72)</f>
        <v>0</v>
      </c>
      <c r="AI90" s="158">
        <f>SUM($D54:AI54)-SUM($D72:AI72)</f>
        <v>0</v>
      </c>
      <c r="AJ90" s="158">
        <f>SUM($D54:AJ54)-SUM($D72:AJ72)</f>
        <v>0</v>
      </c>
      <c r="AK90" s="158">
        <f>SUM($D54:AK54)-SUM($D72:AK72)</f>
        <v>0</v>
      </c>
      <c r="AL90" s="158">
        <f>SUM($D54:AL54)-SUM($D72:AL72)</f>
        <v>0</v>
      </c>
      <c r="AM90" s="158">
        <f>SUM($D54:AM54)-SUM($D72:AM72)</f>
        <v>0</v>
      </c>
      <c r="AN90" s="158">
        <f>SUM($D54:AN54)-SUM($D72:AN72)</f>
        <v>0</v>
      </c>
      <c r="AO90" s="158">
        <f>SUM($D54:AO54)-SUM($D72:AO72)</f>
        <v>0</v>
      </c>
      <c r="AP90" s="158">
        <f>SUM($D54:AP54)-SUM($D72:AP72)</f>
        <v>0</v>
      </c>
      <c r="AQ90" s="158">
        <f>SUM($D54:AQ54)-SUM($D72:AQ72)</f>
        <v>0</v>
      </c>
      <c r="AR90" s="158">
        <f>SUM($D54:AR54)-SUM($D72:AR72)</f>
        <v>0</v>
      </c>
      <c r="AS90" s="158">
        <f>SUM($D54:AS54)-SUM($D72:AS72)</f>
        <v>0</v>
      </c>
      <c r="AT90" s="158">
        <f>SUM($D54:AT54)-SUM($D72:AT72)</f>
        <v>0</v>
      </c>
      <c r="AU90" s="158">
        <f>SUM($D54:AU54)-SUM($D72:AU72)</f>
        <v>0</v>
      </c>
      <c r="AV90" s="158">
        <f>SUM($D54:AV54)-SUM($D72:AV72)</f>
        <v>0</v>
      </c>
      <c r="AW90" s="158">
        <f>SUM($D54:AW54)-SUM($D72:AW72)</f>
        <v>0</v>
      </c>
      <c r="AX90" s="158">
        <f>SUM($D54:AX54)-SUM($D72:AX72)</f>
        <v>0</v>
      </c>
      <c r="AY90" s="158">
        <f>SUM($D54:AY54)-SUM($D72:AY72)</f>
        <v>0</v>
      </c>
      <c r="AZ90" s="158">
        <f>SUM($D54:AZ54)-SUM($D72:AZ72)</f>
        <v>0</v>
      </c>
      <c r="BA90" s="158">
        <f>SUM($D54:BA54)-SUM($D72:BA72)</f>
        <v>0</v>
      </c>
      <c r="BB90" s="158">
        <f>SUM($D54:BB54)-SUM($D72:BB72)</f>
        <v>0</v>
      </c>
      <c r="BC90" s="158">
        <f>SUM($D54:BC54)-SUM($D72:BC72)</f>
        <v>0</v>
      </c>
      <c r="BD90" s="158">
        <f>SUM($D54:BD54)-SUM($D72:BD72)</f>
        <v>0</v>
      </c>
      <c r="BE90" s="158">
        <f>SUM($D54:BE54)-SUM($D72:BE72)</f>
        <v>0</v>
      </c>
      <c r="BF90" s="158">
        <f>SUM($D54:BF54)-SUM($D72:BF72)</f>
        <v>0</v>
      </c>
      <c r="BG90" s="158">
        <f>SUM($D54:BG54)-SUM($D72:BG72)</f>
        <v>0</v>
      </c>
      <c r="BH90" s="158">
        <f>SUM($D54:BH54)-SUM($D72:BH72)</f>
        <v>0</v>
      </c>
      <c r="BI90" s="158">
        <f>SUM($D54:BI54)-SUM($D72:BI72)</f>
        <v>0</v>
      </c>
      <c r="BJ90" s="158">
        <f>SUM($D54:BJ54)-SUM($D72:BJ72)</f>
        <v>0</v>
      </c>
      <c r="BK90" s="158">
        <f>SUM($D54:BK54)-SUM($D72:BK72)</f>
        <v>0</v>
      </c>
      <c r="BL90" s="158">
        <f>SUM($D54:BL54)-SUM($D72:BL72)</f>
        <v>0</v>
      </c>
    </row>
    <row r="91" spans="2:64">
      <c r="B91" s="162" t="str">
        <f t="shared" si="55"/>
        <v>Nom Producte/Servei 13</v>
      </c>
      <c r="C91" s="133">
        <f>+OP!J22</f>
        <v>0</v>
      </c>
      <c r="D91" s="158">
        <f>SUM(D55:$E55)-SUM(D73:$E73)</f>
        <v>0</v>
      </c>
      <c r="E91" s="158">
        <f>SUM($D55:E55)-SUM($D73:E73)</f>
        <v>0</v>
      </c>
      <c r="F91" s="158">
        <f>SUM($D55:F55)-SUM($D73:F73)</f>
        <v>0</v>
      </c>
      <c r="G91" s="158">
        <f>SUM($D55:G55)-SUM($D73:G73)</f>
        <v>0</v>
      </c>
      <c r="H91" s="158">
        <f>SUM($D55:H55)-SUM($D73:H73)</f>
        <v>0</v>
      </c>
      <c r="I91" s="158">
        <f>SUM($D55:I55)-SUM($D73:I73)</f>
        <v>0</v>
      </c>
      <c r="J91" s="158">
        <f>SUM($D55:J55)-SUM($D73:J73)</f>
        <v>0</v>
      </c>
      <c r="K91" s="158">
        <f>SUM($D55:K55)-SUM($D73:K73)</f>
        <v>0</v>
      </c>
      <c r="L91" s="158">
        <f>SUM($D55:L55)-SUM($D73:L73)</f>
        <v>0</v>
      </c>
      <c r="M91" s="158">
        <f>SUM($D55:M55)-SUM($D73:M73)</f>
        <v>0</v>
      </c>
      <c r="N91" s="158">
        <f>SUM($D55:N55)-SUM($D73:N73)</f>
        <v>0</v>
      </c>
      <c r="O91" s="158">
        <f>SUM($D55:O55)-SUM($D73:O73)</f>
        <v>0</v>
      </c>
      <c r="P91" s="158">
        <f>SUM($D55:P55)-SUM($D73:P73)</f>
        <v>0</v>
      </c>
      <c r="Q91" s="158">
        <f>SUM($D55:Q55)-SUM($D73:Q73)</f>
        <v>0</v>
      </c>
      <c r="R91" s="158">
        <f>SUM($D55:R55)-SUM($D73:R73)</f>
        <v>0</v>
      </c>
      <c r="S91" s="158">
        <f>SUM($D55:S55)-SUM($D73:S73)</f>
        <v>0</v>
      </c>
      <c r="T91" s="158">
        <f>SUM($D55:T55)-SUM($D73:T73)</f>
        <v>0</v>
      </c>
      <c r="U91" s="158">
        <f>SUM($D55:U55)-SUM($D73:U73)</f>
        <v>0</v>
      </c>
      <c r="V91" s="158">
        <f>SUM($D55:V55)-SUM($D73:V73)</f>
        <v>0</v>
      </c>
      <c r="W91" s="158">
        <f>SUM($D55:W55)-SUM($D73:W73)</f>
        <v>0</v>
      </c>
      <c r="X91" s="158">
        <f>SUM($D55:X55)-SUM($D73:X73)</f>
        <v>0</v>
      </c>
      <c r="Y91" s="158">
        <f>SUM($D55:Y55)-SUM($D73:Y73)</f>
        <v>0</v>
      </c>
      <c r="Z91" s="158">
        <f>SUM($D55:Z55)-SUM($D73:Z73)</f>
        <v>0</v>
      </c>
      <c r="AA91" s="158">
        <f>SUM($D55:AA55)-SUM($D73:AA73)</f>
        <v>0</v>
      </c>
      <c r="AB91" s="158">
        <f>SUM($D55:AB55)-SUM($D73:AB73)</f>
        <v>0</v>
      </c>
      <c r="AC91" s="158">
        <f>SUM($D55:AC55)-SUM($D73:AC73)</f>
        <v>0</v>
      </c>
      <c r="AD91" s="158">
        <f>SUM($D55:AD55)-SUM($D73:AD73)</f>
        <v>0</v>
      </c>
      <c r="AE91" s="158">
        <f>SUM($D55:AE55)-SUM($D73:AE73)</f>
        <v>0</v>
      </c>
      <c r="AF91" s="158">
        <f>SUM($D55:AF55)-SUM($D73:AF73)</f>
        <v>0</v>
      </c>
      <c r="AG91" s="158">
        <f>SUM($D55:AG55)-SUM($D73:AG73)</f>
        <v>0</v>
      </c>
      <c r="AH91" s="158">
        <f>SUM($D55:AH55)-SUM($D73:AH73)</f>
        <v>0</v>
      </c>
      <c r="AI91" s="158">
        <f>SUM($D55:AI55)-SUM($D73:AI73)</f>
        <v>0</v>
      </c>
      <c r="AJ91" s="158">
        <f>SUM($D55:AJ55)-SUM($D73:AJ73)</f>
        <v>0</v>
      </c>
      <c r="AK91" s="158">
        <f>SUM($D55:AK55)-SUM($D73:AK73)</f>
        <v>0</v>
      </c>
      <c r="AL91" s="158">
        <f>SUM($D55:AL55)-SUM($D73:AL73)</f>
        <v>0</v>
      </c>
      <c r="AM91" s="158">
        <f>SUM($D55:AM55)-SUM($D73:AM73)</f>
        <v>0</v>
      </c>
      <c r="AN91" s="158">
        <f>SUM($D55:AN55)-SUM($D73:AN73)</f>
        <v>0</v>
      </c>
      <c r="AO91" s="158">
        <f>SUM($D55:AO55)-SUM($D73:AO73)</f>
        <v>0</v>
      </c>
      <c r="AP91" s="158">
        <f>SUM($D55:AP55)-SUM($D73:AP73)</f>
        <v>0</v>
      </c>
      <c r="AQ91" s="158">
        <f>SUM($D55:AQ55)-SUM($D73:AQ73)</f>
        <v>0</v>
      </c>
      <c r="AR91" s="158">
        <f>SUM($D55:AR55)-SUM($D73:AR73)</f>
        <v>0</v>
      </c>
      <c r="AS91" s="158">
        <f>SUM($D55:AS55)-SUM($D73:AS73)</f>
        <v>0</v>
      </c>
      <c r="AT91" s="158">
        <f>SUM($D55:AT55)-SUM($D73:AT73)</f>
        <v>0</v>
      </c>
      <c r="AU91" s="158">
        <f>SUM($D55:AU55)-SUM($D73:AU73)</f>
        <v>0</v>
      </c>
      <c r="AV91" s="158">
        <f>SUM($D55:AV55)-SUM($D73:AV73)</f>
        <v>0</v>
      </c>
      <c r="AW91" s="158">
        <f>SUM($D55:AW55)-SUM($D73:AW73)</f>
        <v>0</v>
      </c>
      <c r="AX91" s="158">
        <f>SUM($D55:AX55)-SUM($D73:AX73)</f>
        <v>0</v>
      </c>
      <c r="AY91" s="158">
        <f>SUM($D55:AY55)-SUM($D73:AY73)</f>
        <v>0</v>
      </c>
      <c r="AZ91" s="158">
        <f>SUM($D55:AZ55)-SUM($D73:AZ73)</f>
        <v>0</v>
      </c>
      <c r="BA91" s="158">
        <f>SUM($D55:BA55)-SUM($D73:BA73)</f>
        <v>0</v>
      </c>
      <c r="BB91" s="158">
        <f>SUM($D55:BB55)-SUM($D73:BB73)</f>
        <v>0</v>
      </c>
      <c r="BC91" s="158">
        <f>SUM($D55:BC55)-SUM($D73:BC73)</f>
        <v>0</v>
      </c>
      <c r="BD91" s="158">
        <f>SUM($D55:BD55)-SUM($D73:BD73)</f>
        <v>0</v>
      </c>
      <c r="BE91" s="158">
        <f>SUM($D55:BE55)-SUM($D73:BE73)</f>
        <v>0</v>
      </c>
      <c r="BF91" s="158">
        <f>SUM($D55:BF55)-SUM($D73:BF73)</f>
        <v>0</v>
      </c>
      <c r="BG91" s="158">
        <f>SUM($D55:BG55)-SUM($D73:BG73)</f>
        <v>0</v>
      </c>
      <c r="BH91" s="158">
        <f>SUM($D55:BH55)-SUM($D73:BH73)</f>
        <v>0</v>
      </c>
      <c r="BI91" s="158">
        <f>SUM($D55:BI55)-SUM($D73:BI73)</f>
        <v>0</v>
      </c>
      <c r="BJ91" s="158">
        <f>SUM($D55:BJ55)-SUM($D73:BJ73)</f>
        <v>0</v>
      </c>
      <c r="BK91" s="158">
        <f>SUM($D55:BK55)-SUM($D73:BK73)</f>
        <v>0</v>
      </c>
      <c r="BL91" s="158">
        <f>SUM($D55:BL55)-SUM($D73:BL73)</f>
        <v>0</v>
      </c>
    </row>
    <row r="92" spans="2:64">
      <c r="B92" s="162" t="str">
        <f t="shared" si="55"/>
        <v>Nom Producte/Servei 14</v>
      </c>
      <c r="C92" s="133">
        <f>+OP!J23</f>
        <v>0</v>
      </c>
      <c r="D92" s="158">
        <f>SUM(D56:$E56)-SUM(D74:$E74)</f>
        <v>0</v>
      </c>
      <c r="E92" s="158">
        <f>SUM($D56:E56)-SUM($D74:E74)</f>
        <v>0</v>
      </c>
      <c r="F92" s="158">
        <f>SUM($D56:F56)-SUM($D74:F74)</f>
        <v>0</v>
      </c>
      <c r="G92" s="158">
        <f>SUM($D56:G56)-SUM($D74:G74)</f>
        <v>0</v>
      </c>
      <c r="H92" s="158">
        <f>SUM($D56:H56)-SUM($D74:H74)</f>
        <v>0</v>
      </c>
      <c r="I92" s="158">
        <f>SUM($D56:I56)-SUM($D74:I74)</f>
        <v>0</v>
      </c>
      <c r="J92" s="158">
        <f>SUM($D56:J56)-SUM($D74:J74)</f>
        <v>0</v>
      </c>
      <c r="K92" s="158">
        <f>SUM($D56:K56)-SUM($D74:K74)</f>
        <v>0</v>
      </c>
      <c r="L92" s="158">
        <f>SUM($D56:L56)-SUM($D74:L74)</f>
        <v>0</v>
      </c>
      <c r="M92" s="158">
        <f>SUM($D56:M56)-SUM($D74:M74)</f>
        <v>0</v>
      </c>
      <c r="N92" s="158">
        <f>SUM($D56:N56)-SUM($D74:N74)</f>
        <v>0</v>
      </c>
      <c r="O92" s="158">
        <f>SUM($D56:O56)-SUM($D74:O74)</f>
        <v>0</v>
      </c>
      <c r="P92" s="158">
        <f>SUM($D56:P56)-SUM($D74:P74)</f>
        <v>0</v>
      </c>
      <c r="Q92" s="158">
        <f>SUM($D56:Q56)-SUM($D74:Q74)</f>
        <v>0</v>
      </c>
      <c r="R92" s="158">
        <f>SUM($D56:R56)-SUM($D74:R74)</f>
        <v>0</v>
      </c>
      <c r="S92" s="158">
        <f>SUM($D56:S56)-SUM($D74:S74)</f>
        <v>0</v>
      </c>
      <c r="T92" s="158">
        <f>SUM($D56:T56)-SUM($D74:T74)</f>
        <v>0</v>
      </c>
      <c r="U92" s="158">
        <f>SUM($D56:U56)-SUM($D74:U74)</f>
        <v>0</v>
      </c>
      <c r="V92" s="158">
        <f>SUM($D56:V56)-SUM($D74:V74)</f>
        <v>0</v>
      </c>
      <c r="W92" s="158">
        <f>SUM($D56:W56)-SUM($D74:W74)</f>
        <v>0</v>
      </c>
      <c r="X92" s="158">
        <f>SUM($D56:X56)-SUM($D74:X74)</f>
        <v>0</v>
      </c>
      <c r="Y92" s="158">
        <f>SUM($D56:Y56)-SUM($D74:Y74)</f>
        <v>0</v>
      </c>
      <c r="Z92" s="158">
        <f>SUM($D56:Z56)-SUM($D74:Z74)</f>
        <v>0</v>
      </c>
      <c r="AA92" s="158">
        <f>SUM($D56:AA56)-SUM($D74:AA74)</f>
        <v>0</v>
      </c>
      <c r="AB92" s="158">
        <f>SUM($D56:AB56)-SUM($D74:AB74)</f>
        <v>0</v>
      </c>
      <c r="AC92" s="158">
        <f>SUM($D56:AC56)-SUM($D74:AC74)</f>
        <v>0</v>
      </c>
      <c r="AD92" s="158">
        <f>SUM($D56:AD56)-SUM($D74:AD74)</f>
        <v>0</v>
      </c>
      <c r="AE92" s="158">
        <f>SUM($D56:AE56)-SUM($D74:AE74)</f>
        <v>0</v>
      </c>
      <c r="AF92" s="158">
        <f>SUM($D56:AF56)-SUM($D74:AF74)</f>
        <v>0</v>
      </c>
      <c r="AG92" s="158">
        <f>SUM($D56:AG56)-SUM($D74:AG74)</f>
        <v>0</v>
      </c>
      <c r="AH92" s="158">
        <f>SUM($D56:AH56)-SUM($D74:AH74)</f>
        <v>0</v>
      </c>
      <c r="AI92" s="158">
        <f>SUM($D56:AI56)-SUM($D74:AI74)</f>
        <v>0</v>
      </c>
      <c r="AJ92" s="158">
        <f>SUM($D56:AJ56)-SUM($D74:AJ74)</f>
        <v>0</v>
      </c>
      <c r="AK92" s="158">
        <f>SUM($D56:AK56)-SUM($D74:AK74)</f>
        <v>0</v>
      </c>
      <c r="AL92" s="158">
        <f>SUM($D56:AL56)-SUM($D74:AL74)</f>
        <v>0</v>
      </c>
      <c r="AM92" s="158">
        <f>SUM($D56:AM56)-SUM($D74:AM74)</f>
        <v>0</v>
      </c>
      <c r="AN92" s="158">
        <f>SUM($D56:AN56)-SUM($D74:AN74)</f>
        <v>0</v>
      </c>
      <c r="AO92" s="158">
        <f>SUM($D56:AO56)-SUM($D74:AO74)</f>
        <v>0</v>
      </c>
      <c r="AP92" s="158">
        <f>SUM($D56:AP56)-SUM($D74:AP74)</f>
        <v>0</v>
      </c>
      <c r="AQ92" s="158">
        <f>SUM($D56:AQ56)-SUM($D74:AQ74)</f>
        <v>0</v>
      </c>
      <c r="AR92" s="158">
        <f>SUM($D56:AR56)-SUM($D74:AR74)</f>
        <v>0</v>
      </c>
      <c r="AS92" s="158">
        <f>SUM($D56:AS56)-SUM($D74:AS74)</f>
        <v>0</v>
      </c>
      <c r="AT92" s="158">
        <f>SUM($D56:AT56)-SUM($D74:AT74)</f>
        <v>0</v>
      </c>
      <c r="AU92" s="158">
        <f>SUM($D56:AU56)-SUM($D74:AU74)</f>
        <v>0</v>
      </c>
      <c r="AV92" s="158">
        <f>SUM($D56:AV56)-SUM($D74:AV74)</f>
        <v>0</v>
      </c>
      <c r="AW92" s="158">
        <f>SUM($D56:AW56)-SUM($D74:AW74)</f>
        <v>0</v>
      </c>
      <c r="AX92" s="158">
        <f>SUM($D56:AX56)-SUM($D74:AX74)</f>
        <v>0</v>
      </c>
      <c r="AY92" s="158">
        <f>SUM($D56:AY56)-SUM($D74:AY74)</f>
        <v>0</v>
      </c>
      <c r="AZ92" s="158">
        <f>SUM($D56:AZ56)-SUM($D74:AZ74)</f>
        <v>0</v>
      </c>
      <c r="BA92" s="158">
        <f>SUM($D56:BA56)-SUM($D74:BA74)</f>
        <v>0</v>
      </c>
      <c r="BB92" s="158">
        <f>SUM($D56:BB56)-SUM($D74:BB74)</f>
        <v>0</v>
      </c>
      <c r="BC92" s="158">
        <f>SUM($D56:BC56)-SUM($D74:BC74)</f>
        <v>0</v>
      </c>
      <c r="BD92" s="158">
        <f>SUM($D56:BD56)-SUM($D74:BD74)</f>
        <v>0</v>
      </c>
      <c r="BE92" s="158">
        <f>SUM($D56:BE56)-SUM($D74:BE74)</f>
        <v>0</v>
      </c>
      <c r="BF92" s="158">
        <f>SUM($D56:BF56)-SUM($D74:BF74)</f>
        <v>0</v>
      </c>
      <c r="BG92" s="158">
        <f>SUM($D56:BG56)-SUM($D74:BG74)</f>
        <v>0</v>
      </c>
      <c r="BH92" s="158">
        <f>SUM($D56:BH56)-SUM($D74:BH74)</f>
        <v>0</v>
      </c>
      <c r="BI92" s="158">
        <f>SUM($D56:BI56)-SUM($D74:BI74)</f>
        <v>0</v>
      </c>
      <c r="BJ92" s="158">
        <f>SUM($D56:BJ56)-SUM($D74:BJ74)</f>
        <v>0</v>
      </c>
      <c r="BK92" s="158">
        <f>SUM($D56:BK56)-SUM($D74:BK74)</f>
        <v>0</v>
      </c>
      <c r="BL92" s="158">
        <f>SUM($D56:BL56)-SUM($D74:BL74)</f>
        <v>0</v>
      </c>
    </row>
    <row r="93" spans="2:64">
      <c r="B93" s="162" t="str">
        <f t="shared" si="55"/>
        <v>Nom Producte/Servei 15</v>
      </c>
      <c r="C93" s="133">
        <f>+OP!J24</f>
        <v>0</v>
      </c>
      <c r="D93" s="158">
        <f>SUM(D57:$E57)-SUM(D75:$E75)</f>
        <v>0</v>
      </c>
      <c r="E93" s="158">
        <f>SUM($D57:E57)-SUM($D75:E75)</f>
        <v>0</v>
      </c>
      <c r="F93" s="158">
        <f>SUM($D57:F57)-SUM($D75:F75)</f>
        <v>0</v>
      </c>
      <c r="G93" s="158">
        <f>SUM($D57:G57)-SUM($D75:G75)</f>
        <v>0</v>
      </c>
      <c r="H93" s="158">
        <f>SUM($D57:H57)-SUM($D75:H75)</f>
        <v>0</v>
      </c>
      <c r="I93" s="158">
        <f>SUM($D57:I57)-SUM($D75:I75)</f>
        <v>0</v>
      </c>
      <c r="J93" s="158">
        <f>SUM($D57:J57)-SUM($D75:J75)</f>
        <v>0</v>
      </c>
      <c r="K93" s="158">
        <f>SUM($D57:K57)-SUM($D75:K75)</f>
        <v>0</v>
      </c>
      <c r="L93" s="158">
        <f>SUM($D57:L57)-SUM($D75:L75)</f>
        <v>0</v>
      </c>
      <c r="M93" s="158">
        <f>SUM($D57:M57)-SUM($D75:M75)</f>
        <v>0</v>
      </c>
      <c r="N93" s="158">
        <f>SUM($D57:N57)-SUM($D75:N75)</f>
        <v>0</v>
      </c>
      <c r="O93" s="158">
        <f>SUM($D57:O57)-SUM($D75:O75)</f>
        <v>0</v>
      </c>
      <c r="P93" s="158">
        <f>SUM($D57:P57)-SUM($D75:P75)</f>
        <v>0</v>
      </c>
      <c r="Q93" s="158">
        <f>SUM($D57:Q57)-SUM($D75:Q75)</f>
        <v>0</v>
      </c>
      <c r="R93" s="158">
        <f>SUM($D57:R57)-SUM($D75:R75)</f>
        <v>0</v>
      </c>
      <c r="S93" s="158">
        <f>SUM($D57:S57)-SUM($D75:S75)</f>
        <v>0</v>
      </c>
      <c r="T93" s="158">
        <f>SUM($D57:T57)-SUM($D75:T75)</f>
        <v>0</v>
      </c>
      <c r="U93" s="158">
        <f>SUM($D57:U57)-SUM($D75:U75)</f>
        <v>0</v>
      </c>
      <c r="V93" s="158">
        <f>SUM($D57:V57)-SUM($D75:V75)</f>
        <v>0</v>
      </c>
      <c r="W93" s="158">
        <f>SUM($D57:W57)-SUM($D75:W75)</f>
        <v>0</v>
      </c>
      <c r="X93" s="158">
        <f>SUM($D57:X57)-SUM($D75:X75)</f>
        <v>0</v>
      </c>
      <c r="Y93" s="158">
        <f>SUM($D57:Y57)-SUM($D75:Y75)</f>
        <v>0</v>
      </c>
      <c r="Z93" s="158">
        <f>SUM($D57:Z57)-SUM($D75:Z75)</f>
        <v>0</v>
      </c>
      <c r="AA93" s="158">
        <f>SUM($D57:AA57)-SUM($D75:AA75)</f>
        <v>0</v>
      </c>
      <c r="AB93" s="158">
        <f>SUM($D57:AB57)-SUM($D75:AB75)</f>
        <v>0</v>
      </c>
      <c r="AC93" s="158">
        <f>SUM($D57:AC57)-SUM($D75:AC75)</f>
        <v>0</v>
      </c>
      <c r="AD93" s="158">
        <f>SUM($D57:AD57)-SUM($D75:AD75)</f>
        <v>0</v>
      </c>
      <c r="AE93" s="158">
        <f>SUM($D57:AE57)-SUM($D75:AE75)</f>
        <v>0</v>
      </c>
      <c r="AF93" s="158">
        <f>SUM($D57:AF57)-SUM($D75:AF75)</f>
        <v>0</v>
      </c>
      <c r="AG93" s="158">
        <f>SUM($D57:AG57)-SUM($D75:AG75)</f>
        <v>0</v>
      </c>
      <c r="AH93" s="158">
        <f>SUM($D57:AH57)-SUM($D75:AH75)</f>
        <v>0</v>
      </c>
      <c r="AI93" s="158">
        <f>SUM($D57:AI57)-SUM($D75:AI75)</f>
        <v>0</v>
      </c>
      <c r="AJ93" s="158">
        <f>SUM($D57:AJ57)-SUM($D75:AJ75)</f>
        <v>0</v>
      </c>
      <c r="AK93" s="158">
        <f>SUM($D57:AK57)-SUM($D75:AK75)</f>
        <v>0</v>
      </c>
      <c r="AL93" s="158">
        <f>SUM($D57:AL57)-SUM($D75:AL75)</f>
        <v>0</v>
      </c>
      <c r="AM93" s="158">
        <f>SUM($D57:AM57)-SUM($D75:AM75)</f>
        <v>0</v>
      </c>
      <c r="AN93" s="158">
        <f>SUM($D57:AN57)-SUM($D75:AN75)</f>
        <v>0</v>
      </c>
      <c r="AO93" s="158">
        <f>SUM($D57:AO57)-SUM($D75:AO75)</f>
        <v>0</v>
      </c>
      <c r="AP93" s="158">
        <f>SUM($D57:AP57)-SUM($D75:AP75)</f>
        <v>0</v>
      </c>
      <c r="AQ93" s="158">
        <f>SUM($D57:AQ57)-SUM($D75:AQ75)</f>
        <v>0</v>
      </c>
      <c r="AR93" s="158">
        <f>SUM($D57:AR57)-SUM($D75:AR75)</f>
        <v>0</v>
      </c>
      <c r="AS93" s="158">
        <f>SUM($D57:AS57)-SUM($D75:AS75)</f>
        <v>0</v>
      </c>
      <c r="AT93" s="158">
        <f>SUM($D57:AT57)-SUM($D75:AT75)</f>
        <v>0</v>
      </c>
      <c r="AU93" s="158">
        <f>SUM($D57:AU57)-SUM($D75:AU75)</f>
        <v>0</v>
      </c>
      <c r="AV93" s="158">
        <f>SUM($D57:AV57)-SUM($D75:AV75)</f>
        <v>0</v>
      </c>
      <c r="AW93" s="158">
        <f>SUM($D57:AW57)-SUM($D75:AW75)</f>
        <v>0</v>
      </c>
      <c r="AX93" s="158">
        <f>SUM($D57:AX57)-SUM($D75:AX75)</f>
        <v>0</v>
      </c>
      <c r="AY93" s="158">
        <f>SUM($D57:AY57)-SUM($D75:AY75)</f>
        <v>0</v>
      </c>
      <c r="AZ93" s="158">
        <f>SUM($D57:AZ57)-SUM($D75:AZ75)</f>
        <v>0</v>
      </c>
      <c r="BA93" s="158">
        <f>SUM($D57:BA57)-SUM($D75:BA75)</f>
        <v>0</v>
      </c>
      <c r="BB93" s="158">
        <f>SUM($D57:BB57)-SUM($D75:BB75)</f>
        <v>0</v>
      </c>
      <c r="BC93" s="158">
        <f>SUM($D57:BC57)-SUM($D75:BC75)</f>
        <v>0</v>
      </c>
      <c r="BD93" s="158">
        <f>SUM($D57:BD57)-SUM($D75:BD75)</f>
        <v>0</v>
      </c>
      <c r="BE93" s="158">
        <f>SUM($D57:BE57)-SUM($D75:BE75)</f>
        <v>0</v>
      </c>
      <c r="BF93" s="158">
        <f>SUM($D57:BF57)-SUM($D75:BF75)</f>
        <v>0</v>
      </c>
      <c r="BG93" s="158">
        <f>SUM($D57:BG57)-SUM($D75:BG75)</f>
        <v>0</v>
      </c>
      <c r="BH93" s="158">
        <f>SUM($D57:BH57)-SUM($D75:BH75)</f>
        <v>0</v>
      </c>
      <c r="BI93" s="158">
        <f>SUM($D57:BI57)-SUM($D75:BI75)</f>
        <v>0</v>
      </c>
      <c r="BJ93" s="158">
        <f>SUM($D57:BJ57)-SUM($D75:BJ75)</f>
        <v>0</v>
      </c>
      <c r="BK93" s="158">
        <f>SUM($D57:BK57)-SUM($D75:BK75)</f>
        <v>0</v>
      </c>
      <c r="BL93" s="158">
        <f>SUM($D57:BL57)-SUM($D75:BL75)</f>
        <v>0</v>
      </c>
    </row>
    <row r="94" spans="2:64" collapsed="1">
      <c r="B94" s="160" t="s">
        <v>17</v>
      </c>
      <c r="C94" s="203"/>
      <c r="D94" s="157">
        <f>SUM(D79:D93)</f>
        <v>2420</v>
      </c>
      <c r="E94" s="157">
        <f>SUM(E79:E93)</f>
        <v>0</v>
      </c>
      <c r="F94" s="157">
        <f t="shared" ref="F94:BL94" si="56">SUM(F79:F93)</f>
        <v>0</v>
      </c>
      <c r="G94" s="157">
        <f t="shared" si="56"/>
        <v>0</v>
      </c>
      <c r="H94" s="157">
        <f t="shared" si="56"/>
        <v>968</v>
      </c>
      <c r="I94" s="157">
        <f t="shared" si="56"/>
        <v>0</v>
      </c>
      <c r="J94" s="157">
        <f t="shared" si="56"/>
        <v>0</v>
      </c>
      <c r="K94" s="157">
        <f t="shared" si="56"/>
        <v>968</v>
      </c>
      <c r="L94" s="157">
        <f t="shared" si="56"/>
        <v>0</v>
      </c>
      <c r="M94" s="157">
        <f t="shared" si="56"/>
        <v>0</v>
      </c>
      <c r="N94" s="157">
        <f t="shared" si="56"/>
        <v>968</v>
      </c>
      <c r="O94" s="157">
        <f t="shared" si="56"/>
        <v>0</v>
      </c>
      <c r="P94" s="157">
        <f t="shared" si="56"/>
        <v>0</v>
      </c>
      <c r="Q94" s="157">
        <f t="shared" si="56"/>
        <v>0</v>
      </c>
      <c r="R94" s="157">
        <f t="shared" si="56"/>
        <v>0</v>
      </c>
      <c r="S94" s="157">
        <f t="shared" si="56"/>
        <v>0</v>
      </c>
      <c r="T94" s="157">
        <f t="shared" si="56"/>
        <v>0</v>
      </c>
      <c r="U94" s="157">
        <f t="shared" si="56"/>
        <v>0</v>
      </c>
      <c r="V94" s="157">
        <f t="shared" si="56"/>
        <v>0</v>
      </c>
      <c r="W94" s="157">
        <f t="shared" si="56"/>
        <v>0</v>
      </c>
      <c r="X94" s="157">
        <f t="shared" si="56"/>
        <v>0</v>
      </c>
      <c r="Y94" s="157">
        <f t="shared" si="56"/>
        <v>0</v>
      </c>
      <c r="Z94" s="157">
        <f t="shared" si="56"/>
        <v>0</v>
      </c>
      <c r="AA94" s="157">
        <f t="shared" si="56"/>
        <v>0</v>
      </c>
      <c r="AB94" s="157">
        <f t="shared" si="56"/>
        <v>0</v>
      </c>
      <c r="AC94" s="157">
        <f t="shared" si="56"/>
        <v>0</v>
      </c>
      <c r="AD94" s="157">
        <f t="shared" si="56"/>
        <v>0</v>
      </c>
      <c r="AE94" s="157">
        <f t="shared" si="56"/>
        <v>0</v>
      </c>
      <c r="AF94" s="157">
        <f t="shared" si="56"/>
        <v>0</v>
      </c>
      <c r="AG94" s="157">
        <f t="shared" si="56"/>
        <v>0</v>
      </c>
      <c r="AH94" s="157">
        <f t="shared" si="56"/>
        <v>0</v>
      </c>
      <c r="AI94" s="157">
        <f t="shared" si="56"/>
        <v>0</v>
      </c>
      <c r="AJ94" s="157">
        <f t="shared" si="56"/>
        <v>0</v>
      </c>
      <c r="AK94" s="157">
        <f t="shared" si="56"/>
        <v>0</v>
      </c>
      <c r="AL94" s="157">
        <f t="shared" si="56"/>
        <v>0</v>
      </c>
      <c r="AM94" s="157">
        <f t="shared" si="56"/>
        <v>0</v>
      </c>
      <c r="AN94" s="157">
        <f t="shared" si="56"/>
        <v>0</v>
      </c>
      <c r="AO94" s="157">
        <f t="shared" si="56"/>
        <v>0</v>
      </c>
      <c r="AP94" s="157">
        <f t="shared" si="56"/>
        <v>0</v>
      </c>
      <c r="AQ94" s="157">
        <f t="shared" si="56"/>
        <v>0</v>
      </c>
      <c r="AR94" s="157">
        <f t="shared" si="56"/>
        <v>0</v>
      </c>
      <c r="AS94" s="157">
        <f t="shared" si="56"/>
        <v>0</v>
      </c>
      <c r="AT94" s="157">
        <f t="shared" si="56"/>
        <v>0</v>
      </c>
      <c r="AU94" s="157">
        <f t="shared" si="56"/>
        <v>0</v>
      </c>
      <c r="AV94" s="157">
        <f t="shared" si="56"/>
        <v>0</v>
      </c>
      <c r="AW94" s="157">
        <f t="shared" si="56"/>
        <v>0</v>
      </c>
      <c r="AX94" s="157">
        <f t="shared" si="56"/>
        <v>0</v>
      </c>
      <c r="AY94" s="157">
        <f t="shared" si="56"/>
        <v>0</v>
      </c>
      <c r="AZ94" s="157">
        <f t="shared" si="56"/>
        <v>0</v>
      </c>
      <c r="BA94" s="157">
        <f t="shared" si="56"/>
        <v>0</v>
      </c>
      <c r="BB94" s="157">
        <f t="shared" si="56"/>
        <v>0</v>
      </c>
      <c r="BC94" s="157">
        <f t="shared" si="56"/>
        <v>0</v>
      </c>
      <c r="BD94" s="157">
        <f t="shared" si="56"/>
        <v>0</v>
      </c>
      <c r="BE94" s="157">
        <f t="shared" si="56"/>
        <v>0</v>
      </c>
      <c r="BF94" s="157">
        <f t="shared" si="56"/>
        <v>0</v>
      </c>
      <c r="BG94" s="157">
        <f t="shared" si="56"/>
        <v>0</v>
      </c>
      <c r="BH94" s="157">
        <f t="shared" si="56"/>
        <v>0</v>
      </c>
      <c r="BI94" s="157">
        <f t="shared" si="56"/>
        <v>0</v>
      </c>
      <c r="BJ94" s="157">
        <f t="shared" si="56"/>
        <v>0</v>
      </c>
      <c r="BK94" s="157">
        <f t="shared" si="56"/>
        <v>0</v>
      </c>
      <c r="BL94" s="157">
        <f t="shared" si="56"/>
        <v>0</v>
      </c>
    </row>
    <row r="96" spans="2:64" s="129" customFormat="1">
      <c r="B96" s="199" t="s">
        <v>1360</v>
      </c>
      <c r="C96" s="150"/>
      <c r="D96" s="155" t="str">
        <f>+D78</f>
        <v>INICIALS</v>
      </c>
      <c r="E96" s="155">
        <f>+E78</f>
        <v>40909</v>
      </c>
      <c r="F96" s="155">
        <f>EDATE(E96,1)</f>
        <v>40940</v>
      </c>
      <c r="G96" s="155">
        <f>EDATE(F96,1)</f>
        <v>40969</v>
      </c>
      <c r="H96" s="155">
        <f t="shared" ref="H96:BL96" si="57">EDATE(G96,1)</f>
        <v>41000</v>
      </c>
      <c r="I96" s="155">
        <f t="shared" si="57"/>
        <v>41030</v>
      </c>
      <c r="J96" s="155">
        <f t="shared" si="57"/>
        <v>41061</v>
      </c>
      <c r="K96" s="155">
        <f t="shared" si="57"/>
        <v>41091</v>
      </c>
      <c r="L96" s="155">
        <f t="shared" si="57"/>
        <v>41122</v>
      </c>
      <c r="M96" s="155">
        <f t="shared" si="57"/>
        <v>41153</v>
      </c>
      <c r="N96" s="155">
        <f t="shared" si="57"/>
        <v>41183</v>
      </c>
      <c r="O96" s="155">
        <f t="shared" si="57"/>
        <v>41214</v>
      </c>
      <c r="P96" s="155">
        <f t="shared" si="57"/>
        <v>41244</v>
      </c>
      <c r="Q96" s="155">
        <f t="shared" si="57"/>
        <v>41275</v>
      </c>
      <c r="R96" s="155">
        <f t="shared" si="57"/>
        <v>41306</v>
      </c>
      <c r="S96" s="155">
        <f t="shared" si="57"/>
        <v>41334</v>
      </c>
      <c r="T96" s="155">
        <f t="shared" si="57"/>
        <v>41365</v>
      </c>
      <c r="U96" s="155">
        <f t="shared" si="57"/>
        <v>41395</v>
      </c>
      <c r="V96" s="155">
        <f t="shared" si="57"/>
        <v>41426</v>
      </c>
      <c r="W96" s="155">
        <f t="shared" si="57"/>
        <v>41456</v>
      </c>
      <c r="X96" s="155">
        <f t="shared" si="57"/>
        <v>41487</v>
      </c>
      <c r="Y96" s="155">
        <f t="shared" si="57"/>
        <v>41518</v>
      </c>
      <c r="Z96" s="155">
        <f t="shared" si="57"/>
        <v>41548</v>
      </c>
      <c r="AA96" s="155">
        <f t="shared" si="57"/>
        <v>41579</v>
      </c>
      <c r="AB96" s="155">
        <f t="shared" si="57"/>
        <v>41609</v>
      </c>
      <c r="AC96" s="155">
        <f t="shared" si="57"/>
        <v>41640</v>
      </c>
      <c r="AD96" s="155">
        <f t="shared" si="57"/>
        <v>41671</v>
      </c>
      <c r="AE96" s="155">
        <f t="shared" si="57"/>
        <v>41699</v>
      </c>
      <c r="AF96" s="155">
        <f t="shared" si="57"/>
        <v>41730</v>
      </c>
      <c r="AG96" s="155">
        <f t="shared" si="57"/>
        <v>41760</v>
      </c>
      <c r="AH96" s="155">
        <f t="shared" si="57"/>
        <v>41791</v>
      </c>
      <c r="AI96" s="155">
        <f t="shared" si="57"/>
        <v>41821</v>
      </c>
      <c r="AJ96" s="155">
        <f t="shared" si="57"/>
        <v>41852</v>
      </c>
      <c r="AK96" s="155">
        <f t="shared" si="57"/>
        <v>41883</v>
      </c>
      <c r="AL96" s="155">
        <f t="shared" si="57"/>
        <v>41913</v>
      </c>
      <c r="AM96" s="155">
        <f t="shared" si="57"/>
        <v>41944</v>
      </c>
      <c r="AN96" s="155">
        <f t="shared" si="57"/>
        <v>41974</v>
      </c>
      <c r="AO96" s="155">
        <f t="shared" si="57"/>
        <v>42005</v>
      </c>
      <c r="AP96" s="155">
        <f t="shared" si="57"/>
        <v>42036</v>
      </c>
      <c r="AQ96" s="155">
        <f t="shared" si="57"/>
        <v>42064</v>
      </c>
      <c r="AR96" s="155">
        <f t="shared" si="57"/>
        <v>42095</v>
      </c>
      <c r="AS96" s="155">
        <f t="shared" si="57"/>
        <v>42125</v>
      </c>
      <c r="AT96" s="155">
        <f t="shared" si="57"/>
        <v>42156</v>
      </c>
      <c r="AU96" s="155">
        <f t="shared" si="57"/>
        <v>42186</v>
      </c>
      <c r="AV96" s="155">
        <f t="shared" si="57"/>
        <v>42217</v>
      </c>
      <c r="AW96" s="155">
        <f t="shared" si="57"/>
        <v>42248</v>
      </c>
      <c r="AX96" s="155">
        <f t="shared" si="57"/>
        <v>42278</v>
      </c>
      <c r="AY96" s="155">
        <f t="shared" si="57"/>
        <v>42309</v>
      </c>
      <c r="AZ96" s="155">
        <f t="shared" si="57"/>
        <v>42339</v>
      </c>
      <c r="BA96" s="155">
        <f t="shared" si="57"/>
        <v>42370</v>
      </c>
      <c r="BB96" s="155">
        <f t="shared" si="57"/>
        <v>42401</v>
      </c>
      <c r="BC96" s="155">
        <f t="shared" si="57"/>
        <v>42430</v>
      </c>
      <c r="BD96" s="155">
        <f t="shared" si="57"/>
        <v>42461</v>
      </c>
      <c r="BE96" s="155">
        <f t="shared" si="57"/>
        <v>42491</v>
      </c>
      <c r="BF96" s="155">
        <f t="shared" si="57"/>
        <v>42522</v>
      </c>
      <c r="BG96" s="155">
        <f t="shared" si="57"/>
        <v>42552</v>
      </c>
      <c r="BH96" s="155">
        <f t="shared" si="57"/>
        <v>42583</v>
      </c>
      <c r="BI96" s="155">
        <f t="shared" si="57"/>
        <v>42614</v>
      </c>
      <c r="BJ96" s="155">
        <f t="shared" si="57"/>
        <v>42644</v>
      </c>
      <c r="BK96" s="155">
        <f t="shared" si="57"/>
        <v>42675</v>
      </c>
      <c r="BL96" s="155">
        <f t="shared" si="57"/>
        <v>42705</v>
      </c>
    </row>
    <row r="97" spans="2:64">
      <c r="B97" s="162" t="str">
        <f t="shared" ref="B97:B111" si="58">+B79</f>
        <v>Envasos reutilitzables</v>
      </c>
      <c r="C97" s="232">
        <f>+OP!I10</f>
        <v>0.21</v>
      </c>
      <c r="D97" s="158">
        <f>+D61/(1+$C97)</f>
        <v>0</v>
      </c>
      <c r="E97" s="158">
        <f t="shared" ref="E97:BL101" si="59">+E61/(1+$C97)</f>
        <v>2000</v>
      </c>
      <c r="F97" s="158">
        <f t="shared" si="59"/>
        <v>0</v>
      </c>
      <c r="G97" s="158">
        <f t="shared" si="59"/>
        <v>0</v>
      </c>
      <c r="H97" s="158">
        <f t="shared" si="59"/>
        <v>0</v>
      </c>
      <c r="I97" s="158">
        <f t="shared" si="59"/>
        <v>800</v>
      </c>
      <c r="J97" s="158">
        <f t="shared" si="59"/>
        <v>0</v>
      </c>
      <c r="K97" s="158">
        <f t="shared" si="59"/>
        <v>0</v>
      </c>
      <c r="L97" s="158">
        <f t="shared" si="59"/>
        <v>800</v>
      </c>
      <c r="M97" s="158">
        <f t="shared" si="59"/>
        <v>0</v>
      </c>
      <c r="N97" s="158">
        <f t="shared" si="59"/>
        <v>0</v>
      </c>
      <c r="O97" s="158">
        <f t="shared" si="59"/>
        <v>800</v>
      </c>
      <c r="P97" s="158">
        <f t="shared" si="59"/>
        <v>0</v>
      </c>
      <c r="Q97" s="158">
        <f t="shared" si="59"/>
        <v>0</v>
      </c>
      <c r="R97" s="158">
        <f t="shared" si="59"/>
        <v>0</v>
      </c>
      <c r="S97" s="158">
        <f t="shared" si="59"/>
        <v>0</v>
      </c>
      <c r="T97" s="158">
        <f t="shared" si="59"/>
        <v>0</v>
      </c>
      <c r="U97" s="158">
        <f t="shared" si="59"/>
        <v>0</v>
      </c>
      <c r="V97" s="158">
        <f t="shared" si="59"/>
        <v>0</v>
      </c>
      <c r="W97" s="158">
        <f t="shared" si="59"/>
        <v>0</v>
      </c>
      <c r="X97" s="158">
        <f t="shared" si="59"/>
        <v>0</v>
      </c>
      <c r="Y97" s="158">
        <f t="shared" si="59"/>
        <v>0</v>
      </c>
      <c r="Z97" s="158">
        <f t="shared" si="59"/>
        <v>0</v>
      </c>
      <c r="AA97" s="158">
        <f t="shared" si="59"/>
        <v>0</v>
      </c>
      <c r="AB97" s="158">
        <f t="shared" si="59"/>
        <v>0</v>
      </c>
      <c r="AC97" s="158">
        <f t="shared" si="59"/>
        <v>0</v>
      </c>
      <c r="AD97" s="158">
        <f t="shared" si="59"/>
        <v>0</v>
      </c>
      <c r="AE97" s="158">
        <f t="shared" si="59"/>
        <v>0</v>
      </c>
      <c r="AF97" s="158">
        <f t="shared" si="59"/>
        <v>0</v>
      </c>
      <c r="AG97" s="158">
        <f t="shared" si="59"/>
        <v>0</v>
      </c>
      <c r="AH97" s="158">
        <f t="shared" si="59"/>
        <v>0</v>
      </c>
      <c r="AI97" s="158">
        <f t="shared" si="59"/>
        <v>0</v>
      </c>
      <c r="AJ97" s="158">
        <f t="shared" si="59"/>
        <v>0</v>
      </c>
      <c r="AK97" s="158">
        <f t="shared" si="59"/>
        <v>0</v>
      </c>
      <c r="AL97" s="158">
        <f t="shared" si="59"/>
        <v>0</v>
      </c>
      <c r="AM97" s="158">
        <f t="shared" si="59"/>
        <v>0</v>
      </c>
      <c r="AN97" s="158">
        <f t="shared" si="59"/>
        <v>0</v>
      </c>
      <c r="AO97" s="158">
        <f t="shared" si="59"/>
        <v>0</v>
      </c>
      <c r="AP97" s="158">
        <f t="shared" si="59"/>
        <v>0</v>
      </c>
      <c r="AQ97" s="158">
        <f t="shared" si="59"/>
        <v>0</v>
      </c>
      <c r="AR97" s="158">
        <f t="shared" si="59"/>
        <v>0</v>
      </c>
      <c r="AS97" s="158">
        <f t="shared" si="59"/>
        <v>0</v>
      </c>
      <c r="AT97" s="158">
        <f t="shared" si="59"/>
        <v>0</v>
      </c>
      <c r="AU97" s="158">
        <f t="shared" si="59"/>
        <v>0</v>
      </c>
      <c r="AV97" s="158">
        <f t="shared" si="59"/>
        <v>0</v>
      </c>
      <c r="AW97" s="158">
        <f t="shared" si="59"/>
        <v>0</v>
      </c>
      <c r="AX97" s="158">
        <f t="shared" si="59"/>
        <v>0</v>
      </c>
      <c r="AY97" s="158">
        <f t="shared" si="59"/>
        <v>0</v>
      </c>
      <c r="AZ97" s="158">
        <f t="shared" si="59"/>
        <v>0</v>
      </c>
      <c r="BA97" s="158">
        <f t="shared" si="59"/>
        <v>0</v>
      </c>
      <c r="BB97" s="158">
        <f>+BB61/(1+$C97)</f>
        <v>0</v>
      </c>
      <c r="BC97" s="158">
        <f t="shared" si="59"/>
        <v>0</v>
      </c>
      <c r="BD97" s="158">
        <f t="shared" si="59"/>
        <v>0</v>
      </c>
      <c r="BE97" s="158">
        <f t="shared" si="59"/>
        <v>0</v>
      </c>
      <c r="BF97" s="158">
        <f t="shared" si="59"/>
        <v>0</v>
      </c>
      <c r="BG97" s="158">
        <f t="shared" si="59"/>
        <v>0</v>
      </c>
      <c r="BH97" s="158">
        <f t="shared" si="59"/>
        <v>0</v>
      </c>
      <c r="BI97" s="158">
        <f t="shared" si="59"/>
        <v>0</v>
      </c>
      <c r="BJ97" s="158">
        <f t="shared" si="59"/>
        <v>0</v>
      </c>
      <c r="BK97" s="158">
        <f t="shared" si="59"/>
        <v>0</v>
      </c>
      <c r="BL97" s="158">
        <f t="shared" si="59"/>
        <v>0</v>
      </c>
    </row>
    <row r="98" spans="2:64">
      <c r="B98" s="162" t="str">
        <f t="shared" si="58"/>
        <v>Vendes per entregues</v>
      </c>
      <c r="C98" s="232">
        <f>+OP!I11</f>
        <v>0</v>
      </c>
      <c r="D98" s="158">
        <f>+D62/(1+$C98)</f>
        <v>0</v>
      </c>
      <c r="E98" s="158">
        <f t="shared" si="59"/>
        <v>0</v>
      </c>
      <c r="F98" s="158">
        <f t="shared" si="59"/>
        <v>0</v>
      </c>
      <c r="G98" s="158">
        <f t="shared" si="59"/>
        <v>0</v>
      </c>
      <c r="H98" s="158">
        <f t="shared" si="59"/>
        <v>0</v>
      </c>
      <c r="I98" s="158">
        <f t="shared" si="59"/>
        <v>0</v>
      </c>
      <c r="J98" s="158">
        <f t="shared" si="59"/>
        <v>0</v>
      </c>
      <c r="K98" s="158">
        <f t="shared" si="59"/>
        <v>0</v>
      </c>
      <c r="L98" s="158">
        <f t="shared" si="59"/>
        <v>0</v>
      </c>
      <c r="M98" s="158">
        <f t="shared" si="59"/>
        <v>0</v>
      </c>
      <c r="N98" s="158">
        <f t="shared" si="59"/>
        <v>0</v>
      </c>
      <c r="O98" s="158">
        <f t="shared" si="59"/>
        <v>0</v>
      </c>
      <c r="P98" s="158">
        <f t="shared" si="59"/>
        <v>0</v>
      </c>
      <c r="Q98" s="158">
        <f t="shared" si="59"/>
        <v>0</v>
      </c>
      <c r="R98" s="158">
        <f t="shared" si="59"/>
        <v>0</v>
      </c>
      <c r="S98" s="158">
        <f t="shared" si="59"/>
        <v>0</v>
      </c>
      <c r="T98" s="158">
        <f t="shared" si="59"/>
        <v>0</v>
      </c>
      <c r="U98" s="158">
        <f t="shared" si="59"/>
        <v>0</v>
      </c>
      <c r="V98" s="158">
        <f t="shared" si="59"/>
        <v>0</v>
      </c>
      <c r="W98" s="158">
        <f t="shared" si="59"/>
        <v>0</v>
      </c>
      <c r="X98" s="158">
        <f t="shared" si="59"/>
        <v>0</v>
      </c>
      <c r="Y98" s="158">
        <f t="shared" si="59"/>
        <v>0</v>
      </c>
      <c r="Z98" s="158">
        <f t="shared" si="59"/>
        <v>0</v>
      </c>
      <c r="AA98" s="158">
        <f t="shared" si="59"/>
        <v>0</v>
      </c>
      <c r="AB98" s="158">
        <f t="shared" si="59"/>
        <v>0</v>
      </c>
      <c r="AC98" s="158">
        <f t="shared" si="59"/>
        <v>0</v>
      </c>
      <c r="AD98" s="158">
        <f t="shared" si="59"/>
        <v>0</v>
      </c>
      <c r="AE98" s="158">
        <f t="shared" si="59"/>
        <v>0</v>
      </c>
      <c r="AF98" s="158">
        <f t="shared" si="59"/>
        <v>0</v>
      </c>
      <c r="AG98" s="158">
        <f t="shared" si="59"/>
        <v>0</v>
      </c>
      <c r="AH98" s="158">
        <f t="shared" si="59"/>
        <v>0</v>
      </c>
      <c r="AI98" s="158">
        <f t="shared" si="59"/>
        <v>0</v>
      </c>
      <c r="AJ98" s="158">
        <f t="shared" si="59"/>
        <v>0</v>
      </c>
      <c r="AK98" s="158">
        <f t="shared" si="59"/>
        <v>0</v>
      </c>
      <c r="AL98" s="158">
        <f t="shared" si="59"/>
        <v>0</v>
      </c>
      <c r="AM98" s="158">
        <f t="shared" si="59"/>
        <v>0</v>
      </c>
      <c r="AN98" s="158">
        <f t="shared" si="59"/>
        <v>0</v>
      </c>
      <c r="AO98" s="158">
        <f t="shared" si="59"/>
        <v>0</v>
      </c>
      <c r="AP98" s="158">
        <f t="shared" si="59"/>
        <v>0</v>
      </c>
      <c r="AQ98" s="158">
        <f t="shared" si="59"/>
        <v>0</v>
      </c>
      <c r="AR98" s="158">
        <f t="shared" si="59"/>
        <v>0</v>
      </c>
      <c r="AS98" s="158">
        <f t="shared" si="59"/>
        <v>0</v>
      </c>
      <c r="AT98" s="158">
        <f t="shared" si="59"/>
        <v>0</v>
      </c>
      <c r="AU98" s="158">
        <f t="shared" si="59"/>
        <v>0</v>
      </c>
      <c r="AV98" s="158">
        <f t="shared" si="59"/>
        <v>0</v>
      </c>
      <c r="AW98" s="158">
        <f t="shared" si="59"/>
        <v>0</v>
      </c>
      <c r="AX98" s="158">
        <f t="shared" si="59"/>
        <v>0</v>
      </c>
      <c r="AY98" s="158">
        <f t="shared" si="59"/>
        <v>0</v>
      </c>
      <c r="AZ98" s="158">
        <f t="shared" si="59"/>
        <v>0</v>
      </c>
      <c r="BA98" s="158">
        <f t="shared" si="59"/>
        <v>0</v>
      </c>
      <c r="BB98" s="158">
        <f t="shared" si="59"/>
        <v>0</v>
      </c>
      <c r="BC98" s="158">
        <f t="shared" si="59"/>
        <v>0</v>
      </c>
      <c r="BD98" s="158">
        <f t="shared" si="59"/>
        <v>0</v>
      </c>
      <c r="BE98" s="158">
        <f t="shared" si="59"/>
        <v>0</v>
      </c>
      <c r="BF98" s="158">
        <f t="shared" si="59"/>
        <v>0</v>
      </c>
      <c r="BG98" s="158">
        <f t="shared" si="59"/>
        <v>0</v>
      </c>
      <c r="BH98" s="158">
        <f t="shared" si="59"/>
        <v>0</v>
      </c>
      <c r="BI98" s="158">
        <f t="shared" si="59"/>
        <v>0</v>
      </c>
      <c r="BJ98" s="158">
        <f t="shared" si="59"/>
        <v>0</v>
      </c>
      <c r="BK98" s="158">
        <f t="shared" si="59"/>
        <v>0</v>
      </c>
      <c r="BL98" s="158">
        <f t="shared" si="59"/>
        <v>0</v>
      </c>
    </row>
    <row r="99" spans="2:64">
      <c r="B99" s="162" t="str">
        <f t="shared" si="58"/>
        <v>Anuncis locals</v>
      </c>
      <c r="C99" s="232">
        <f>+OP!I12</f>
        <v>0</v>
      </c>
      <c r="D99" s="158">
        <f t="shared" ref="D99:S111" si="60">+D63/(1+$C99)</f>
        <v>0</v>
      </c>
      <c r="E99" s="158">
        <f t="shared" si="60"/>
        <v>0</v>
      </c>
      <c r="F99" s="158">
        <f t="shared" si="60"/>
        <v>0</v>
      </c>
      <c r="G99" s="158">
        <f t="shared" si="59"/>
        <v>0</v>
      </c>
      <c r="H99" s="158">
        <f t="shared" si="59"/>
        <v>0</v>
      </c>
      <c r="I99" s="158">
        <f t="shared" si="59"/>
        <v>0</v>
      </c>
      <c r="J99" s="158">
        <f t="shared" si="59"/>
        <v>0</v>
      </c>
      <c r="K99" s="158">
        <f t="shared" si="59"/>
        <v>0</v>
      </c>
      <c r="L99" s="158">
        <f t="shared" si="59"/>
        <v>0</v>
      </c>
      <c r="M99" s="158">
        <f t="shared" si="59"/>
        <v>0</v>
      </c>
      <c r="N99" s="158">
        <f t="shared" si="59"/>
        <v>0</v>
      </c>
      <c r="O99" s="158">
        <f t="shared" si="59"/>
        <v>0</v>
      </c>
      <c r="P99" s="158">
        <f t="shared" si="59"/>
        <v>0</v>
      </c>
      <c r="Q99" s="158">
        <f t="shared" si="59"/>
        <v>0</v>
      </c>
      <c r="R99" s="158">
        <f t="shared" si="59"/>
        <v>0</v>
      </c>
      <c r="S99" s="158">
        <f t="shared" si="59"/>
        <v>0</v>
      </c>
      <c r="T99" s="158">
        <f t="shared" si="59"/>
        <v>0</v>
      </c>
      <c r="U99" s="158">
        <f t="shared" si="59"/>
        <v>0</v>
      </c>
      <c r="V99" s="158">
        <f t="shared" si="59"/>
        <v>0</v>
      </c>
      <c r="W99" s="158">
        <f t="shared" si="59"/>
        <v>0</v>
      </c>
      <c r="X99" s="158">
        <f t="shared" si="59"/>
        <v>0</v>
      </c>
      <c r="Y99" s="158">
        <f t="shared" si="59"/>
        <v>0</v>
      </c>
      <c r="Z99" s="158">
        <f t="shared" si="59"/>
        <v>0</v>
      </c>
      <c r="AA99" s="158">
        <f t="shared" si="59"/>
        <v>0</v>
      </c>
      <c r="AB99" s="158">
        <f t="shared" si="59"/>
        <v>0</v>
      </c>
      <c r="AC99" s="158">
        <f t="shared" si="59"/>
        <v>0</v>
      </c>
      <c r="AD99" s="158">
        <f t="shared" si="59"/>
        <v>0</v>
      </c>
      <c r="AE99" s="158">
        <f t="shared" si="59"/>
        <v>0</v>
      </c>
      <c r="AF99" s="158">
        <f t="shared" si="59"/>
        <v>0</v>
      </c>
      <c r="AG99" s="158">
        <f t="shared" si="59"/>
        <v>0</v>
      </c>
      <c r="AH99" s="158">
        <f t="shared" si="59"/>
        <v>0</v>
      </c>
      <c r="AI99" s="158">
        <f t="shared" si="59"/>
        <v>0</v>
      </c>
      <c r="AJ99" s="158">
        <f t="shared" si="59"/>
        <v>0</v>
      </c>
      <c r="AK99" s="158">
        <f t="shared" si="59"/>
        <v>0</v>
      </c>
      <c r="AL99" s="158">
        <f t="shared" si="59"/>
        <v>0</v>
      </c>
      <c r="AM99" s="158">
        <f t="shared" si="59"/>
        <v>0</v>
      </c>
      <c r="AN99" s="158">
        <f t="shared" si="59"/>
        <v>0</v>
      </c>
      <c r="AO99" s="158">
        <f t="shared" si="59"/>
        <v>0</v>
      </c>
      <c r="AP99" s="158">
        <f t="shared" si="59"/>
        <v>0</v>
      </c>
      <c r="AQ99" s="158">
        <f t="shared" si="59"/>
        <v>0</v>
      </c>
      <c r="AR99" s="158">
        <f t="shared" si="59"/>
        <v>0</v>
      </c>
      <c r="AS99" s="158">
        <f t="shared" si="59"/>
        <v>0</v>
      </c>
      <c r="AT99" s="158">
        <f t="shared" si="59"/>
        <v>0</v>
      </c>
      <c r="AU99" s="158">
        <f t="shared" si="59"/>
        <v>0</v>
      </c>
      <c r="AV99" s="158">
        <f t="shared" si="59"/>
        <v>0</v>
      </c>
      <c r="AW99" s="158">
        <f t="shared" si="59"/>
        <v>0</v>
      </c>
      <c r="AX99" s="158">
        <f t="shared" si="59"/>
        <v>0</v>
      </c>
      <c r="AY99" s="158">
        <f t="shared" si="59"/>
        <v>0</v>
      </c>
      <c r="AZ99" s="158">
        <f t="shared" si="59"/>
        <v>0</v>
      </c>
      <c r="BA99" s="158">
        <f t="shared" si="59"/>
        <v>0</v>
      </c>
      <c r="BB99" s="158">
        <f t="shared" si="59"/>
        <v>0</v>
      </c>
      <c r="BC99" s="158">
        <f t="shared" si="59"/>
        <v>0</v>
      </c>
      <c r="BD99" s="158">
        <f t="shared" si="59"/>
        <v>0</v>
      </c>
      <c r="BE99" s="158">
        <f t="shared" si="59"/>
        <v>0</v>
      </c>
      <c r="BF99" s="158">
        <f t="shared" si="59"/>
        <v>0</v>
      </c>
      <c r="BG99" s="158">
        <f t="shared" si="59"/>
        <v>0</v>
      </c>
      <c r="BH99" s="158">
        <f t="shared" si="59"/>
        <v>0</v>
      </c>
      <c r="BI99" s="158">
        <f t="shared" si="59"/>
        <v>0</v>
      </c>
      <c r="BJ99" s="158">
        <f t="shared" si="59"/>
        <v>0</v>
      </c>
      <c r="BK99" s="158">
        <f t="shared" si="59"/>
        <v>0</v>
      </c>
      <c r="BL99" s="158">
        <f t="shared" si="59"/>
        <v>0</v>
      </c>
    </row>
    <row r="100" spans="2:64">
      <c r="B100" s="162" t="str">
        <f t="shared" si="58"/>
        <v>Nom Producte/Servei 4</v>
      </c>
      <c r="C100" s="232">
        <f>+OP!I13</f>
        <v>0</v>
      </c>
      <c r="D100" s="158">
        <f t="shared" si="60"/>
        <v>0</v>
      </c>
      <c r="E100" s="158">
        <f t="shared" si="60"/>
        <v>0</v>
      </c>
      <c r="F100" s="158">
        <f t="shared" si="60"/>
        <v>0</v>
      </c>
      <c r="G100" s="158">
        <f t="shared" si="59"/>
        <v>0</v>
      </c>
      <c r="H100" s="158">
        <f t="shared" si="59"/>
        <v>0</v>
      </c>
      <c r="I100" s="158">
        <f t="shared" si="59"/>
        <v>0</v>
      </c>
      <c r="J100" s="158">
        <f t="shared" si="59"/>
        <v>0</v>
      </c>
      <c r="K100" s="158">
        <f t="shared" si="59"/>
        <v>0</v>
      </c>
      <c r="L100" s="158">
        <f t="shared" si="59"/>
        <v>0</v>
      </c>
      <c r="M100" s="158">
        <f t="shared" si="59"/>
        <v>0</v>
      </c>
      <c r="N100" s="158">
        <f t="shared" si="59"/>
        <v>0</v>
      </c>
      <c r="O100" s="158">
        <f t="shared" si="59"/>
        <v>0</v>
      </c>
      <c r="P100" s="158">
        <f t="shared" si="59"/>
        <v>0</v>
      </c>
      <c r="Q100" s="158">
        <f t="shared" si="59"/>
        <v>0</v>
      </c>
      <c r="R100" s="158">
        <f t="shared" si="59"/>
        <v>0</v>
      </c>
      <c r="S100" s="158">
        <f t="shared" si="59"/>
        <v>0</v>
      </c>
      <c r="T100" s="158">
        <f t="shared" si="59"/>
        <v>0</v>
      </c>
      <c r="U100" s="158">
        <f t="shared" si="59"/>
        <v>0</v>
      </c>
      <c r="V100" s="158">
        <f t="shared" si="59"/>
        <v>0</v>
      </c>
      <c r="W100" s="158">
        <f t="shared" si="59"/>
        <v>0</v>
      </c>
      <c r="X100" s="158">
        <f t="shared" si="59"/>
        <v>0</v>
      </c>
      <c r="Y100" s="158">
        <f t="shared" si="59"/>
        <v>0</v>
      </c>
      <c r="Z100" s="158">
        <f t="shared" si="59"/>
        <v>0</v>
      </c>
      <c r="AA100" s="158">
        <f t="shared" si="59"/>
        <v>0</v>
      </c>
      <c r="AB100" s="158">
        <f t="shared" si="59"/>
        <v>0</v>
      </c>
      <c r="AC100" s="158">
        <f t="shared" si="59"/>
        <v>0</v>
      </c>
      <c r="AD100" s="158">
        <f t="shared" si="59"/>
        <v>0</v>
      </c>
      <c r="AE100" s="158">
        <f t="shared" si="59"/>
        <v>0</v>
      </c>
      <c r="AF100" s="158">
        <f t="shared" si="59"/>
        <v>0</v>
      </c>
      <c r="AG100" s="158">
        <f t="shared" si="59"/>
        <v>0</v>
      </c>
      <c r="AH100" s="158">
        <f t="shared" si="59"/>
        <v>0</v>
      </c>
      <c r="AI100" s="158">
        <f t="shared" si="59"/>
        <v>0</v>
      </c>
      <c r="AJ100" s="158">
        <f t="shared" si="59"/>
        <v>0</v>
      </c>
      <c r="AK100" s="158">
        <f t="shared" si="59"/>
        <v>0</v>
      </c>
      <c r="AL100" s="158">
        <f t="shared" si="59"/>
        <v>0</v>
      </c>
      <c r="AM100" s="158">
        <f t="shared" si="59"/>
        <v>0</v>
      </c>
      <c r="AN100" s="158">
        <f t="shared" si="59"/>
        <v>0</v>
      </c>
      <c r="AO100" s="158">
        <f t="shared" si="59"/>
        <v>0</v>
      </c>
      <c r="AP100" s="158">
        <f t="shared" si="59"/>
        <v>0</v>
      </c>
      <c r="AQ100" s="158">
        <f t="shared" si="59"/>
        <v>0</v>
      </c>
      <c r="AR100" s="158">
        <f t="shared" si="59"/>
        <v>0</v>
      </c>
      <c r="AS100" s="158">
        <f t="shared" si="59"/>
        <v>0</v>
      </c>
      <c r="AT100" s="158">
        <f t="shared" si="59"/>
        <v>0</v>
      </c>
      <c r="AU100" s="158">
        <f t="shared" si="59"/>
        <v>0</v>
      </c>
      <c r="AV100" s="158">
        <f t="shared" si="59"/>
        <v>0</v>
      </c>
      <c r="AW100" s="158">
        <f t="shared" si="59"/>
        <v>0</v>
      </c>
      <c r="AX100" s="158">
        <f t="shared" si="59"/>
        <v>0</v>
      </c>
      <c r="AY100" s="158">
        <f t="shared" si="59"/>
        <v>0</v>
      </c>
      <c r="AZ100" s="158">
        <f t="shared" si="59"/>
        <v>0</v>
      </c>
      <c r="BA100" s="158">
        <f t="shared" si="59"/>
        <v>0</v>
      </c>
      <c r="BB100" s="158">
        <f t="shared" si="59"/>
        <v>0</v>
      </c>
      <c r="BC100" s="158">
        <f t="shared" si="59"/>
        <v>0</v>
      </c>
      <c r="BD100" s="158">
        <f t="shared" si="59"/>
        <v>0</v>
      </c>
      <c r="BE100" s="158">
        <f t="shared" si="59"/>
        <v>0</v>
      </c>
      <c r="BF100" s="158">
        <f t="shared" si="59"/>
        <v>0</v>
      </c>
      <c r="BG100" s="158">
        <f t="shared" si="59"/>
        <v>0</v>
      </c>
      <c r="BH100" s="158">
        <f t="shared" si="59"/>
        <v>0</v>
      </c>
      <c r="BI100" s="158">
        <f t="shared" si="59"/>
        <v>0</v>
      </c>
      <c r="BJ100" s="158">
        <f t="shared" si="59"/>
        <v>0</v>
      </c>
      <c r="BK100" s="158">
        <f t="shared" si="59"/>
        <v>0</v>
      </c>
      <c r="BL100" s="158">
        <f t="shared" si="59"/>
        <v>0</v>
      </c>
    </row>
    <row r="101" spans="2:64">
      <c r="B101" s="162" t="str">
        <f t="shared" si="58"/>
        <v>Nom Producte/Servei 5</v>
      </c>
      <c r="C101" s="232">
        <f>+OP!I14</f>
        <v>0</v>
      </c>
      <c r="D101" s="158">
        <f t="shared" si="60"/>
        <v>0</v>
      </c>
      <c r="E101" s="158">
        <f t="shared" si="60"/>
        <v>0</v>
      </c>
      <c r="F101" s="158">
        <f t="shared" si="60"/>
        <v>0</v>
      </c>
      <c r="G101" s="158">
        <f t="shared" si="59"/>
        <v>0</v>
      </c>
      <c r="H101" s="158">
        <f t="shared" si="59"/>
        <v>0</v>
      </c>
      <c r="I101" s="158">
        <f t="shared" si="59"/>
        <v>0</v>
      </c>
      <c r="J101" s="158">
        <f t="shared" si="59"/>
        <v>0</v>
      </c>
      <c r="K101" s="158">
        <f t="shared" si="59"/>
        <v>0</v>
      </c>
      <c r="L101" s="158">
        <f t="shared" si="59"/>
        <v>0</v>
      </c>
      <c r="M101" s="158">
        <f t="shared" si="59"/>
        <v>0</v>
      </c>
      <c r="N101" s="158">
        <f t="shared" si="59"/>
        <v>0</v>
      </c>
      <c r="O101" s="158">
        <f t="shared" si="59"/>
        <v>0</v>
      </c>
      <c r="P101" s="158">
        <f t="shared" si="59"/>
        <v>0</v>
      </c>
      <c r="Q101" s="158">
        <f t="shared" si="59"/>
        <v>0</v>
      </c>
      <c r="R101" s="158">
        <f t="shared" si="59"/>
        <v>0</v>
      </c>
      <c r="S101" s="158">
        <f t="shared" si="59"/>
        <v>0</v>
      </c>
      <c r="T101" s="158">
        <f t="shared" si="59"/>
        <v>0</v>
      </c>
      <c r="U101" s="158">
        <f t="shared" si="59"/>
        <v>0</v>
      </c>
      <c r="V101" s="158">
        <f t="shared" si="59"/>
        <v>0</v>
      </c>
      <c r="W101" s="158">
        <f t="shared" si="59"/>
        <v>0</v>
      </c>
      <c r="X101" s="158">
        <f t="shared" si="59"/>
        <v>0</v>
      </c>
      <c r="Y101" s="158">
        <f t="shared" si="59"/>
        <v>0</v>
      </c>
      <c r="Z101" s="158">
        <f t="shared" si="59"/>
        <v>0</v>
      </c>
      <c r="AA101" s="158">
        <f t="shared" ref="AA101:BL101" si="61">+AA65/(1+$C101)</f>
        <v>0</v>
      </c>
      <c r="AB101" s="158">
        <f t="shared" si="61"/>
        <v>0</v>
      </c>
      <c r="AC101" s="158">
        <f t="shared" si="61"/>
        <v>0</v>
      </c>
      <c r="AD101" s="158">
        <f t="shared" si="61"/>
        <v>0</v>
      </c>
      <c r="AE101" s="158">
        <f t="shared" si="61"/>
        <v>0</v>
      </c>
      <c r="AF101" s="158">
        <f t="shared" si="61"/>
        <v>0</v>
      </c>
      <c r="AG101" s="158">
        <f t="shared" si="61"/>
        <v>0</v>
      </c>
      <c r="AH101" s="158">
        <f t="shared" si="61"/>
        <v>0</v>
      </c>
      <c r="AI101" s="158">
        <f t="shared" si="61"/>
        <v>0</v>
      </c>
      <c r="AJ101" s="158">
        <f t="shared" si="61"/>
        <v>0</v>
      </c>
      <c r="AK101" s="158">
        <f t="shared" si="61"/>
        <v>0</v>
      </c>
      <c r="AL101" s="158">
        <f t="shared" si="61"/>
        <v>0</v>
      </c>
      <c r="AM101" s="158">
        <f t="shared" si="61"/>
        <v>0</v>
      </c>
      <c r="AN101" s="158">
        <f t="shared" si="61"/>
        <v>0</v>
      </c>
      <c r="AO101" s="158">
        <f t="shared" si="61"/>
        <v>0</v>
      </c>
      <c r="AP101" s="158">
        <f t="shared" si="61"/>
        <v>0</v>
      </c>
      <c r="AQ101" s="158">
        <f t="shared" si="61"/>
        <v>0</v>
      </c>
      <c r="AR101" s="158">
        <f t="shared" si="61"/>
        <v>0</v>
      </c>
      <c r="AS101" s="158">
        <f t="shared" si="61"/>
        <v>0</v>
      </c>
      <c r="AT101" s="158">
        <f t="shared" si="61"/>
        <v>0</v>
      </c>
      <c r="AU101" s="158">
        <f t="shared" si="61"/>
        <v>0</v>
      </c>
      <c r="AV101" s="158">
        <f t="shared" si="61"/>
        <v>0</v>
      </c>
      <c r="AW101" s="158">
        <f t="shared" si="61"/>
        <v>0</v>
      </c>
      <c r="AX101" s="158">
        <f t="shared" si="61"/>
        <v>0</v>
      </c>
      <c r="AY101" s="158">
        <f t="shared" si="61"/>
        <v>0</v>
      </c>
      <c r="AZ101" s="158">
        <f t="shared" si="61"/>
        <v>0</v>
      </c>
      <c r="BA101" s="158">
        <f t="shared" si="61"/>
        <v>0</v>
      </c>
      <c r="BB101" s="158">
        <f t="shared" si="61"/>
        <v>0</v>
      </c>
      <c r="BC101" s="158">
        <f t="shared" si="61"/>
        <v>0</v>
      </c>
      <c r="BD101" s="158">
        <f t="shared" si="61"/>
        <v>0</v>
      </c>
      <c r="BE101" s="158">
        <f t="shared" si="61"/>
        <v>0</v>
      </c>
      <c r="BF101" s="158">
        <f t="shared" si="61"/>
        <v>0</v>
      </c>
      <c r="BG101" s="158">
        <f t="shared" si="61"/>
        <v>0</v>
      </c>
      <c r="BH101" s="158">
        <f t="shared" si="61"/>
        <v>0</v>
      </c>
      <c r="BI101" s="158">
        <f t="shared" si="61"/>
        <v>0</v>
      </c>
      <c r="BJ101" s="158">
        <f t="shared" si="61"/>
        <v>0</v>
      </c>
      <c r="BK101" s="158">
        <f t="shared" si="61"/>
        <v>0</v>
      </c>
      <c r="BL101" s="158">
        <f t="shared" si="61"/>
        <v>0</v>
      </c>
    </row>
    <row r="102" spans="2:64">
      <c r="B102" s="162" t="str">
        <f t="shared" si="58"/>
        <v>Nom Producte/Servei 6</v>
      </c>
      <c r="C102" s="232">
        <f>+OP!I15</f>
        <v>0</v>
      </c>
      <c r="D102" s="158">
        <f t="shared" si="60"/>
        <v>0</v>
      </c>
      <c r="E102" s="158">
        <f t="shared" si="60"/>
        <v>0</v>
      </c>
      <c r="F102" s="158">
        <f t="shared" si="60"/>
        <v>0</v>
      </c>
      <c r="G102" s="158">
        <f t="shared" si="60"/>
        <v>0</v>
      </c>
      <c r="H102" s="158">
        <f t="shared" si="60"/>
        <v>0</v>
      </c>
      <c r="I102" s="158">
        <f t="shared" si="60"/>
        <v>0</v>
      </c>
      <c r="J102" s="158">
        <f t="shared" si="60"/>
        <v>0</v>
      </c>
      <c r="K102" s="158">
        <f t="shared" si="60"/>
        <v>0</v>
      </c>
      <c r="L102" s="158">
        <f t="shared" si="60"/>
        <v>0</v>
      </c>
      <c r="M102" s="158">
        <f t="shared" si="60"/>
        <v>0</v>
      </c>
      <c r="N102" s="158">
        <f t="shared" si="60"/>
        <v>0</v>
      </c>
      <c r="O102" s="158">
        <f t="shared" si="60"/>
        <v>0</v>
      </c>
      <c r="P102" s="158">
        <f t="shared" si="60"/>
        <v>0</v>
      </c>
      <c r="Q102" s="158">
        <f t="shared" si="60"/>
        <v>0</v>
      </c>
      <c r="R102" s="158">
        <f t="shared" si="60"/>
        <v>0</v>
      </c>
      <c r="S102" s="158">
        <f t="shared" si="60"/>
        <v>0</v>
      </c>
      <c r="T102" s="158">
        <f t="shared" ref="T102:BL107" si="62">+T66/(1+$C102)</f>
        <v>0</v>
      </c>
      <c r="U102" s="158">
        <f t="shared" si="62"/>
        <v>0</v>
      </c>
      <c r="V102" s="158">
        <f t="shared" si="62"/>
        <v>0</v>
      </c>
      <c r="W102" s="158">
        <f t="shared" si="62"/>
        <v>0</v>
      </c>
      <c r="X102" s="158">
        <f t="shared" si="62"/>
        <v>0</v>
      </c>
      <c r="Y102" s="158">
        <f t="shared" si="62"/>
        <v>0</v>
      </c>
      <c r="Z102" s="158">
        <f t="shared" si="62"/>
        <v>0</v>
      </c>
      <c r="AA102" s="158">
        <f t="shared" si="62"/>
        <v>0</v>
      </c>
      <c r="AB102" s="158">
        <f t="shared" si="62"/>
        <v>0</v>
      </c>
      <c r="AC102" s="158">
        <f t="shared" si="62"/>
        <v>0</v>
      </c>
      <c r="AD102" s="158">
        <f t="shared" si="62"/>
        <v>0</v>
      </c>
      <c r="AE102" s="158">
        <f t="shared" si="62"/>
        <v>0</v>
      </c>
      <c r="AF102" s="158">
        <f t="shared" si="62"/>
        <v>0</v>
      </c>
      <c r="AG102" s="158">
        <f t="shared" si="62"/>
        <v>0</v>
      </c>
      <c r="AH102" s="158">
        <f t="shared" si="62"/>
        <v>0</v>
      </c>
      <c r="AI102" s="158">
        <f t="shared" si="62"/>
        <v>0</v>
      </c>
      <c r="AJ102" s="158">
        <f t="shared" si="62"/>
        <v>0</v>
      </c>
      <c r="AK102" s="158">
        <f t="shared" si="62"/>
        <v>0</v>
      </c>
      <c r="AL102" s="158">
        <f t="shared" si="62"/>
        <v>0</v>
      </c>
      <c r="AM102" s="158">
        <f t="shared" si="62"/>
        <v>0</v>
      </c>
      <c r="AN102" s="158">
        <f t="shared" si="62"/>
        <v>0</v>
      </c>
      <c r="AO102" s="158">
        <f t="shared" si="62"/>
        <v>0</v>
      </c>
      <c r="AP102" s="158">
        <f t="shared" si="62"/>
        <v>0</v>
      </c>
      <c r="AQ102" s="158">
        <f t="shared" si="62"/>
        <v>0</v>
      </c>
      <c r="AR102" s="158">
        <f t="shared" si="62"/>
        <v>0</v>
      </c>
      <c r="AS102" s="158">
        <f t="shared" si="62"/>
        <v>0</v>
      </c>
      <c r="AT102" s="158">
        <f t="shared" si="62"/>
        <v>0</v>
      </c>
      <c r="AU102" s="158">
        <f t="shared" si="62"/>
        <v>0</v>
      </c>
      <c r="AV102" s="158">
        <f t="shared" si="62"/>
        <v>0</v>
      </c>
      <c r="AW102" s="158">
        <f t="shared" si="62"/>
        <v>0</v>
      </c>
      <c r="AX102" s="158">
        <f t="shared" si="62"/>
        <v>0</v>
      </c>
      <c r="AY102" s="158">
        <f t="shared" si="62"/>
        <v>0</v>
      </c>
      <c r="AZ102" s="158">
        <f t="shared" si="62"/>
        <v>0</v>
      </c>
      <c r="BA102" s="158">
        <f t="shared" si="62"/>
        <v>0</v>
      </c>
      <c r="BB102" s="158">
        <f t="shared" si="62"/>
        <v>0</v>
      </c>
      <c r="BC102" s="158">
        <f t="shared" si="62"/>
        <v>0</v>
      </c>
      <c r="BD102" s="158">
        <f t="shared" si="62"/>
        <v>0</v>
      </c>
      <c r="BE102" s="158">
        <f t="shared" si="62"/>
        <v>0</v>
      </c>
      <c r="BF102" s="158">
        <f t="shared" si="62"/>
        <v>0</v>
      </c>
      <c r="BG102" s="158">
        <f t="shared" si="62"/>
        <v>0</v>
      </c>
      <c r="BH102" s="158">
        <f t="shared" si="62"/>
        <v>0</v>
      </c>
      <c r="BI102" s="158">
        <f t="shared" si="62"/>
        <v>0</v>
      </c>
      <c r="BJ102" s="158">
        <f t="shared" si="62"/>
        <v>0</v>
      </c>
      <c r="BK102" s="158">
        <f t="shared" si="62"/>
        <v>0</v>
      </c>
      <c r="BL102" s="158">
        <f t="shared" si="62"/>
        <v>0</v>
      </c>
    </row>
    <row r="103" spans="2:64">
      <c r="B103" s="162" t="str">
        <f t="shared" si="58"/>
        <v>Nom Producte/Servei 7</v>
      </c>
      <c r="C103" s="232">
        <f>+OP!I16</f>
        <v>0</v>
      </c>
      <c r="D103" s="158">
        <f t="shared" si="60"/>
        <v>0</v>
      </c>
      <c r="E103" s="158">
        <f t="shared" si="60"/>
        <v>0</v>
      </c>
      <c r="F103" s="158">
        <f t="shared" si="60"/>
        <v>0</v>
      </c>
      <c r="G103" s="158">
        <f t="shared" si="60"/>
        <v>0</v>
      </c>
      <c r="H103" s="158">
        <f t="shared" si="60"/>
        <v>0</v>
      </c>
      <c r="I103" s="158">
        <f t="shared" si="60"/>
        <v>0</v>
      </c>
      <c r="J103" s="158">
        <f t="shared" si="60"/>
        <v>0</v>
      </c>
      <c r="K103" s="158">
        <f t="shared" si="60"/>
        <v>0</v>
      </c>
      <c r="L103" s="158">
        <f t="shared" si="60"/>
        <v>0</v>
      </c>
      <c r="M103" s="158">
        <f t="shared" si="60"/>
        <v>0</v>
      </c>
      <c r="N103" s="158">
        <f t="shared" si="60"/>
        <v>0</v>
      </c>
      <c r="O103" s="158">
        <f t="shared" si="60"/>
        <v>0</v>
      </c>
      <c r="P103" s="158">
        <f t="shared" si="60"/>
        <v>0</v>
      </c>
      <c r="Q103" s="158">
        <f t="shared" si="60"/>
        <v>0</v>
      </c>
      <c r="R103" s="158">
        <f t="shared" si="60"/>
        <v>0</v>
      </c>
      <c r="S103" s="158">
        <f t="shared" si="60"/>
        <v>0</v>
      </c>
      <c r="T103" s="158">
        <f t="shared" si="62"/>
        <v>0</v>
      </c>
      <c r="U103" s="158">
        <f t="shared" si="62"/>
        <v>0</v>
      </c>
      <c r="V103" s="158">
        <f t="shared" si="62"/>
        <v>0</v>
      </c>
      <c r="W103" s="158">
        <f t="shared" si="62"/>
        <v>0</v>
      </c>
      <c r="X103" s="158">
        <f t="shared" si="62"/>
        <v>0</v>
      </c>
      <c r="Y103" s="158">
        <f t="shared" si="62"/>
        <v>0</v>
      </c>
      <c r="Z103" s="158">
        <f t="shared" si="62"/>
        <v>0</v>
      </c>
      <c r="AA103" s="158">
        <f t="shared" si="62"/>
        <v>0</v>
      </c>
      <c r="AB103" s="158">
        <f t="shared" si="62"/>
        <v>0</v>
      </c>
      <c r="AC103" s="158">
        <f t="shared" si="62"/>
        <v>0</v>
      </c>
      <c r="AD103" s="158">
        <f t="shared" si="62"/>
        <v>0</v>
      </c>
      <c r="AE103" s="158">
        <f t="shared" si="62"/>
        <v>0</v>
      </c>
      <c r="AF103" s="158">
        <f t="shared" si="62"/>
        <v>0</v>
      </c>
      <c r="AG103" s="158">
        <f t="shared" si="62"/>
        <v>0</v>
      </c>
      <c r="AH103" s="158">
        <f t="shared" si="62"/>
        <v>0</v>
      </c>
      <c r="AI103" s="158">
        <f t="shared" si="62"/>
        <v>0</v>
      </c>
      <c r="AJ103" s="158">
        <f t="shared" si="62"/>
        <v>0</v>
      </c>
      <c r="AK103" s="158">
        <f t="shared" si="62"/>
        <v>0</v>
      </c>
      <c r="AL103" s="158">
        <f t="shared" si="62"/>
        <v>0</v>
      </c>
      <c r="AM103" s="158">
        <f t="shared" si="62"/>
        <v>0</v>
      </c>
      <c r="AN103" s="158">
        <f t="shared" si="62"/>
        <v>0</v>
      </c>
      <c r="AO103" s="158">
        <f t="shared" si="62"/>
        <v>0</v>
      </c>
      <c r="AP103" s="158">
        <f t="shared" si="62"/>
        <v>0</v>
      </c>
      <c r="AQ103" s="158">
        <f t="shared" si="62"/>
        <v>0</v>
      </c>
      <c r="AR103" s="158">
        <f t="shared" si="62"/>
        <v>0</v>
      </c>
      <c r="AS103" s="158">
        <f t="shared" si="62"/>
        <v>0</v>
      </c>
      <c r="AT103" s="158">
        <f t="shared" si="62"/>
        <v>0</v>
      </c>
      <c r="AU103" s="158">
        <f t="shared" si="62"/>
        <v>0</v>
      </c>
      <c r="AV103" s="158">
        <f t="shared" si="62"/>
        <v>0</v>
      </c>
      <c r="AW103" s="158">
        <f t="shared" si="62"/>
        <v>0</v>
      </c>
      <c r="AX103" s="158">
        <f t="shared" si="62"/>
        <v>0</v>
      </c>
      <c r="AY103" s="158">
        <f t="shared" si="62"/>
        <v>0</v>
      </c>
      <c r="AZ103" s="158">
        <f t="shared" si="62"/>
        <v>0</v>
      </c>
      <c r="BA103" s="158">
        <f t="shared" si="62"/>
        <v>0</v>
      </c>
      <c r="BB103" s="158">
        <f t="shared" si="62"/>
        <v>0</v>
      </c>
      <c r="BC103" s="158">
        <f t="shared" si="62"/>
        <v>0</v>
      </c>
      <c r="BD103" s="158">
        <f t="shared" si="62"/>
        <v>0</v>
      </c>
      <c r="BE103" s="158">
        <f t="shared" si="62"/>
        <v>0</v>
      </c>
      <c r="BF103" s="158">
        <f t="shared" si="62"/>
        <v>0</v>
      </c>
      <c r="BG103" s="158">
        <f t="shared" si="62"/>
        <v>0</v>
      </c>
      <c r="BH103" s="158">
        <f t="shared" si="62"/>
        <v>0</v>
      </c>
      <c r="BI103" s="158">
        <f t="shared" si="62"/>
        <v>0</v>
      </c>
      <c r="BJ103" s="158">
        <f t="shared" si="62"/>
        <v>0</v>
      </c>
      <c r="BK103" s="158">
        <f t="shared" si="62"/>
        <v>0</v>
      </c>
      <c r="BL103" s="158">
        <f t="shared" si="62"/>
        <v>0</v>
      </c>
    </row>
    <row r="104" spans="2:64">
      <c r="B104" s="162" t="str">
        <f t="shared" si="58"/>
        <v>Nom Producte/Servei 8</v>
      </c>
      <c r="C104" s="232">
        <f>+OP!I17</f>
        <v>0</v>
      </c>
      <c r="D104" s="158">
        <f t="shared" si="60"/>
        <v>0</v>
      </c>
      <c r="E104" s="158">
        <f t="shared" si="60"/>
        <v>0</v>
      </c>
      <c r="F104" s="158">
        <f t="shared" si="60"/>
        <v>0</v>
      </c>
      <c r="G104" s="158">
        <f t="shared" si="60"/>
        <v>0</v>
      </c>
      <c r="H104" s="158">
        <f t="shared" si="60"/>
        <v>0</v>
      </c>
      <c r="I104" s="158">
        <f t="shared" si="60"/>
        <v>0</v>
      </c>
      <c r="J104" s="158">
        <f t="shared" si="60"/>
        <v>0</v>
      </c>
      <c r="K104" s="158">
        <f t="shared" si="60"/>
        <v>0</v>
      </c>
      <c r="L104" s="158">
        <f t="shared" si="60"/>
        <v>0</v>
      </c>
      <c r="M104" s="158">
        <f t="shared" si="60"/>
        <v>0</v>
      </c>
      <c r="N104" s="158">
        <f t="shared" si="60"/>
        <v>0</v>
      </c>
      <c r="O104" s="158">
        <f t="shared" si="60"/>
        <v>0</v>
      </c>
      <c r="P104" s="158">
        <f t="shared" si="60"/>
        <v>0</v>
      </c>
      <c r="Q104" s="158">
        <f t="shared" si="60"/>
        <v>0</v>
      </c>
      <c r="R104" s="158">
        <f t="shared" si="60"/>
        <v>0</v>
      </c>
      <c r="S104" s="158">
        <f t="shared" si="60"/>
        <v>0</v>
      </c>
      <c r="T104" s="158">
        <f t="shared" si="62"/>
        <v>0</v>
      </c>
      <c r="U104" s="158">
        <f t="shared" si="62"/>
        <v>0</v>
      </c>
      <c r="V104" s="158">
        <f t="shared" si="62"/>
        <v>0</v>
      </c>
      <c r="W104" s="158">
        <f t="shared" si="62"/>
        <v>0</v>
      </c>
      <c r="X104" s="158">
        <f t="shared" si="62"/>
        <v>0</v>
      </c>
      <c r="Y104" s="158">
        <f t="shared" si="62"/>
        <v>0</v>
      </c>
      <c r="Z104" s="158">
        <f t="shared" si="62"/>
        <v>0</v>
      </c>
      <c r="AA104" s="158">
        <f t="shared" si="62"/>
        <v>0</v>
      </c>
      <c r="AB104" s="158">
        <f t="shared" si="62"/>
        <v>0</v>
      </c>
      <c r="AC104" s="158">
        <f t="shared" si="62"/>
        <v>0</v>
      </c>
      <c r="AD104" s="158">
        <f t="shared" si="62"/>
        <v>0</v>
      </c>
      <c r="AE104" s="158">
        <f t="shared" si="62"/>
        <v>0</v>
      </c>
      <c r="AF104" s="158">
        <f t="shared" si="62"/>
        <v>0</v>
      </c>
      <c r="AG104" s="158">
        <f t="shared" si="62"/>
        <v>0</v>
      </c>
      <c r="AH104" s="158">
        <f t="shared" si="62"/>
        <v>0</v>
      </c>
      <c r="AI104" s="158">
        <f t="shared" si="62"/>
        <v>0</v>
      </c>
      <c r="AJ104" s="158">
        <f t="shared" si="62"/>
        <v>0</v>
      </c>
      <c r="AK104" s="158">
        <f t="shared" si="62"/>
        <v>0</v>
      </c>
      <c r="AL104" s="158">
        <f t="shared" si="62"/>
        <v>0</v>
      </c>
      <c r="AM104" s="158">
        <f t="shared" si="62"/>
        <v>0</v>
      </c>
      <c r="AN104" s="158">
        <f t="shared" si="62"/>
        <v>0</v>
      </c>
      <c r="AO104" s="158">
        <f t="shared" si="62"/>
        <v>0</v>
      </c>
      <c r="AP104" s="158">
        <f t="shared" si="62"/>
        <v>0</v>
      </c>
      <c r="AQ104" s="158">
        <f t="shared" si="62"/>
        <v>0</v>
      </c>
      <c r="AR104" s="158">
        <f t="shared" si="62"/>
        <v>0</v>
      </c>
      <c r="AS104" s="158">
        <f t="shared" si="62"/>
        <v>0</v>
      </c>
      <c r="AT104" s="158">
        <f t="shared" si="62"/>
        <v>0</v>
      </c>
      <c r="AU104" s="158">
        <f t="shared" si="62"/>
        <v>0</v>
      </c>
      <c r="AV104" s="158">
        <f t="shared" si="62"/>
        <v>0</v>
      </c>
      <c r="AW104" s="158">
        <f t="shared" si="62"/>
        <v>0</v>
      </c>
      <c r="AX104" s="158">
        <f t="shared" si="62"/>
        <v>0</v>
      </c>
      <c r="AY104" s="158">
        <f t="shared" si="62"/>
        <v>0</v>
      </c>
      <c r="AZ104" s="158">
        <f t="shared" si="62"/>
        <v>0</v>
      </c>
      <c r="BA104" s="158">
        <f t="shared" si="62"/>
        <v>0</v>
      </c>
      <c r="BB104" s="158">
        <f t="shared" si="62"/>
        <v>0</v>
      </c>
      <c r="BC104" s="158">
        <f t="shared" si="62"/>
        <v>0</v>
      </c>
      <c r="BD104" s="158">
        <f t="shared" si="62"/>
        <v>0</v>
      </c>
      <c r="BE104" s="158">
        <f t="shared" si="62"/>
        <v>0</v>
      </c>
      <c r="BF104" s="158">
        <f t="shared" si="62"/>
        <v>0</v>
      </c>
      <c r="BG104" s="158">
        <f t="shared" si="62"/>
        <v>0</v>
      </c>
      <c r="BH104" s="158">
        <f t="shared" si="62"/>
        <v>0</v>
      </c>
      <c r="BI104" s="158">
        <f t="shared" si="62"/>
        <v>0</v>
      </c>
      <c r="BJ104" s="158">
        <f t="shared" si="62"/>
        <v>0</v>
      </c>
      <c r="BK104" s="158">
        <f t="shared" si="62"/>
        <v>0</v>
      </c>
      <c r="BL104" s="158">
        <f t="shared" si="62"/>
        <v>0</v>
      </c>
    </row>
    <row r="105" spans="2:64">
      <c r="B105" s="162" t="str">
        <f t="shared" si="58"/>
        <v>Nom Producte/Servei 9</v>
      </c>
      <c r="C105" s="232">
        <f>+OP!I18</f>
        <v>0</v>
      </c>
      <c r="D105" s="158">
        <f t="shared" si="60"/>
        <v>0</v>
      </c>
      <c r="E105" s="158">
        <f t="shared" si="60"/>
        <v>0</v>
      </c>
      <c r="F105" s="158">
        <f t="shared" si="60"/>
        <v>0</v>
      </c>
      <c r="G105" s="158">
        <f t="shared" si="60"/>
        <v>0</v>
      </c>
      <c r="H105" s="158">
        <f t="shared" si="60"/>
        <v>0</v>
      </c>
      <c r="I105" s="158">
        <f t="shared" si="60"/>
        <v>0</v>
      </c>
      <c r="J105" s="158">
        <f t="shared" si="60"/>
        <v>0</v>
      </c>
      <c r="K105" s="158">
        <f t="shared" si="60"/>
        <v>0</v>
      </c>
      <c r="L105" s="158">
        <f t="shared" si="60"/>
        <v>0</v>
      </c>
      <c r="M105" s="158">
        <f t="shared" si="60"/>
        <v>0</v>
      </c>
      <c r="N105" s="158">
        <f t="shared" si="60"/>
        <v>0</v>
      </c>
      <c r="O105" s="158">
        <f t="shared" si="60"/>
        <v>0</v>
      </c>
      <c r="P105" s="158">
        <f t="shared" si="60"/>
        <v>0</v>
      </c>
      <c r="Q105" s="158">
        <f t="shared" si="60"/>
        <v>0</v>
      </c>
      <c r="R105" s="158">
        <f t="shared" si="60"/>
        <v>0</v>
      </c>
      <c r="S105" s="158">
        <f t="shared" si="60"/>
        <v>0</v>
      </c>
      <c r="T105" s="158">
        <f t="shared" si="62"/>
        <v>0</v>
      </c>
      <c r="U105" s="158">
        <f t="shared" si="62"/>
        <v>0</v>
      </c>
      <c r="V105" s="158">
        <f t="shared" si="62"/>
        <v>0</v>
      </c>
      <c r="W105" s="158">
        <f t="shared" si="62"/>
        <v>0</v>
      </c>
      <c r="X105" s="158">
        <f t="shared" si="62"/>
        <v>0</v>
      </c>
      <c r="Y105" s="158">
        <f t="shared" si="62"/>
        <v>0</v>
      </c>
      <c r="Z105" s="158">
        <f t="shared" si="62"/>
        <v>0</v>
      </c>
      <c r="AA105" s="158">
        <f t="shared" si="62"/>
        <v>0</v>
      </c>
      <c r="AB105" s="158">
        <f t="shared" si="62"/>
        <v>0</v>
      </c>
      <c r="AC105" s="158">
        <f t="shared" si="62"/>
        <v>0</v>
      </c>
      <c r="AD105" s="158">
        <f t="shared" si="62"/>
        <v>0</v>
      </c>
      <c r="AE105" s="158">
        <f t="shared" si="62"/>
        <v>0</v>
      </c>
      <c r="AF105" s="158">
        <f t="shared" si="62"/>
        <v>0</v>
      </c>
      <c r="AG105" s="158">
        <f t="shared" si="62"/>
        <v>0</v>
      </c>
      <c r="AH105" s="158">
        <f t="shared" si="62"/>
        <v>0</v>
      </c>
      <c r="AI105" s="158">
        <f t="shared" si="62"/>
        <v>0</v>
      </c>
      <c r="AJ105" s="158">
        <f t="shared" si="62"/>
        <v>0</v>
      </c>
      <c r="AK105" s="158">
        <f t="shared" si="62"/>
        <v>0</v>
      </c>
      <c r="AL105" s="158">
        <f t="shared" si="62"/>
        <v>0</v>
      </c>
      <c r="AM105" s="158">
        <f t="shared" si="62"/>
        <v>0</v>
      </c>
      <c r="AN105" s="158">
        <f t="shared" si="62"/>
        <v>0</v>
      </c>
      <c r="AO105" s="158">
        <f t="shared" si="62"/>
        <v>0</v>
      </c>
      <c r="AP105" s="158">
        <f t="shared" si="62"/>
        <v>0</v>
      </c>
      <c r="AQ105" s="158">
        <f t="shared" si="62"/>
        <v>0</v>
      </c>
      <c r="AR105" s="158">
        <f t="shared" si="62"/>
        <v>0</v>
      </c>
      <c r="AS105" s="158">
        <f t="shared" si="62"/>
        <v>0</v>
      </c>
      <c r="AT105" s="158">
        <f t="shared" si="62"/>
        <v>0</v>
      </c>
      <c r="AU105" s="158">
        <f t="shared" si="62"/>
        <v>0</v>
      </c>
      <c r="AV105" s="158">
        <f t="shared" si="62"/>
        <v>0</v>
      </c>
      <c r="AW105" s="158">
        <f t="shared" si="62"/>
        <v>0</v>
      </c>
      <c r="AX105" s="158">
        <f t="shared" si="62"/>
        <v>0</v>
      </c>
      <c r="AY105" s="158">
        <f t="shared" si="62"/>
        <v>0</v>
      </c>
      <c r="AZ105" s="158">
        <f t="shared" si="62"/>
        <v>0</v>
      </c>
      <c r="BA105" s="158">
        <f t="shared" si="62"/>
        <v>0</v>
      </c>
      <c r="BB105" s="158">
        <f t="shared" si="62"/>
        <v>0</v>
      </c>
      <c r="BC105" s="158">
        <f t="shared" si="62"/>
        <v>0</v>
      </c>
      <c r="BD105" s="158">
        <f t="shared" si="62"/>
        <v>0</v>
      </c>
      <c r="BE105" s="158">
        <f t="shared" si="62"/>
        <v>0</v>
      </c>
      <c r="BF105" s="158">
        <f t="shared" si="62"/>
        <v>0</v>
      </c>
      <c r="BG105" s="158">
        <f t="shared" si="62"/>
        <v>0</v>
      </c>
      <c r="BH105" s="158">
        <f t="shared" si="62"/>
        <v>0</v>
      </c>
      <c r="BI105" s="158">
        <f t="shared" si="62"/>
        <v>0</v>
      </c>
      <c r="BJ105" s="158">
        <f t="shared" si="62"/>
        <v>0</v>
      </c>
      <c r="BK105" s="158">
        <f t="shared" si="62"/>
        <v>0</v>
      </c>
      <c r="BL105" s="158">
        <f t="shared" si="62"/>
        <v>0</v>
      </c>
    </row>
    <row r="106" spans="2:64">
      <c r="B106" s="162" t="str">
        <f t="shared" si="58"/>
        <v>Nom Producte/Servei 10</v>
      </c>
      <c r="C106" s="232">
        <f>+OP!I19</f>
        <v>0</v>
      </c>
      <c r="D106" s="158">
        <f t="shared" si="60"/>
        <v>0</v>
      </c>
      <c r="E106" s="158">
        <f t="shared" si="60"/>
        <v>0</v>
      </c>
      <c r="F106" s="158">
        <f t="shared" si="60"/>
        <v>0</v>
      </c>
      <c r="G106" s="158">
        <f t="shared" si="60"/>
        <v>0</v>
      </c>
      <c r="H106" s="158">
        <f t="shared" si="60"/>
        <v>0</v>
      </c>
      <c r="I106" s="158">
        <f t="shared" si="60"/>
        <v>0</v>
      </c>
      <c r="J106" s="158">
        <f t="shared" si="60"/>
        <v>0</v>
      </c>
      <c r="K106" s="158">
        <f t="shared" si="60"/>
        <v>0</v>
      </c>
      <c r="L106" s="158">
        <f t="shared" si="60"/>
        <v>0</v>
      </c>
      <c r="M106" s="158">
        <f t="shared" si="60"/>
        <v>0</v>
      </c>
      <c r="N106" s="158">
        <f t="shared" si="60"/>
        <v>0</v>
      </c>
      <c r="O106" s="158">
        <f t="shared" si="60"/>
        <v>0</v>
      </c>
      <c r="P106" s="158">
        <f t="shared" si="60"/>
        <v>0</v>
      </c>
      <c r="Q106" s="158">
        <f t="shared" si="60"/>
        <v>0</v>
      </c>
      <c r="R106" s="158">
        <f t="shared" si="60"/>
        <v>0</v>
      </c>
      <c r="S106" s="158">
        <f t="shared" si="60"/>
        <v>0</v>
      </c>
      <c r="T106" s="158">
        <f t="shared" si="62"/>
        <v>0</v>
      </c>
      <c r="U106" s="158">
        <f t="shared" si="62"/>
        <v>0</v>
      </c>
      <c r="V106" s="158">
        <f t="shared" si="62"/>
        <v>0</v>
      </c>
      <c r="W106" s="158">
        <f t="shared" si="62"/>
        <v>0</v>
      </c>
      <c r="X106" s="158">
        <f t="shared" si="62"/>
        <v>0</v>
      </c>
      <c r="Y106" s="158">
        <f t="shared" si="62"/>
        <v>0</v>
      </c>
      <c r="Z106" s="158">
        <f t="shared" si="62"/>
        <v>0</v>
      </c>
      <c r="AA106" s="158">
        <f t="shared" si="62"/>
        <v>0</v>
      </c>
      <c r="AB106" s="158">
        <f t="shared" si="62"/>
        <v>0</v>
      </c>
      <c r="AC106" s="158">
        <f t="shared" si="62"/>
        <v>0</v>
      </c>
      <c r="AD106" s="158">
        <f t="shared" si="62"/>
        <v>0</v>
      </c>
      <c r="AE106" s="158">
        <f t="shared" si="62"/>
        <v>0</v>
      </c>
      <c r="AF106" s="158">
        <f t="shared" si="62"/>
        <v>0</v>
      </c>
      <c r="AG106" s="158">
        <f t="shared" si="62"/>
        <v>0</v>
      </c>
      <c r="AH106" s="158">
        <f t="shared" si="62"/>
        <v>0</v>
      </c>
      <c r="AI106" s="158">
        <f t="shared" si="62"/>
        <v>0</v>
      </c>
      <c r="AJ106" s="158">
        <f t="shared" si="62"/>
        <v>0</v>
      </c>
      <c r="AK106" s="158">
        <f t="shared" si="62"/>
        <v>0</v>
      </c>
      <c r="AL106" s="158">
        <f t="shared" si="62"/>
        <v>0</v>
      </c>
      <c r="AM106" s="158">
        <f t="shared" si="62"/>
        <v>0</v>
      </c>
      <c r="AN106" s="158">
        <f t="shared" si="62"/>
        <v>0</v>
      </c>
      <c r="AO106" s="158">
        <f t="shared" si="62"/>
        <v>0</v>
      </c>
      <c r="AP106" s="158">
        <f t="shared" si="62"/>
        <v>0</v>
      </c>
      <c r="AQ106" s="158">
        <f t="shared" si="62"/>
        <v>0</v>
      </c>
      <c r="AR106" s="158">
        <f t="shared" si="62"/>
        <v>0</v>
      </c>
      <c r="AS106" s="158">
        <f t="shared" si="62"/>
        <v>0</v>
      </c>
      <c r="AT106" s="158">
        <f t="shared" si="62"/>
        <v>0</v>
      </c>
      <c r="AU106" s="158">
        <f t="shared" si="62"/>
        <v>0</v>
      </c>
      <c r="AV106" s="158">
        <f t="shared" si="62"/>
        <v>0</v>
      </c>
      <c r="AW106" s="158">
        <f t="shared" si="62"/>
        <v>0</v>
      </c>
      <c r="AX106" s="158">
        <f t="shared" si="62"/>
        <v>0</v>
      </c>
      <c r="AY106" s="158">
        <f t="shared" si="62"/>
        <v>0</v>
      </c>
      <c r="AZ106" s="158">
        <f t="shared" si="62"/>
        <v>0</v>
      </c>
      <c r="BA106" s="158">
        <f t="shared" si="62"/>
        <v>0</v>
      </c>
      <c r="BB106" s="158">
        <f t="shared" si="62"/>
        <v>0</v>
      </c>
      <c r="BC106" s="158">
        <f t="shared" si="62"/>
        <v>0</v>
      </c>
      <c r="BD106" s="158">
        <f t="shared" si="62"/>
        <v>0</v>
      </c>
      <c r="BE106" s="158">
        <f t="shared" si="62"/>
        <v>0</v>
      </c>
      <c r="BF106" s="158">
        <f t="shared" si="62"/>
        <v>0</v>
      </c>
      <c r="BG106" s="158">
        <f t="shared" si="62"/>
        <v>0</v>
      </c>
      <c r="BH106" s="158">
        <f t="shared" si="62"/>
        <v>0</v>
      </c>
      <c r="BI106" s="158">
        <f t="shared" si="62"/>
        <v>0</v>
      </c>
      <c r="BJ106" s="158">
        <f t="shared" si="62"/>
        <v>0</v>
      </c>
      <c r="BK106" s="158">
        <f t="shared" si="62"/>
        <v>0</v>
      </c>
      <c r="BL106" s="158">
        <f t="shared" si="62"/>
        <v>0</v>
      </c>
    </row>
    <row r="107" spans="2:64">
      <c r="B107" s="162" t="str">
        <f t="shared" si="58"/>
        <v>Nom Producte/Servei 11</v>
      </c>
      <c r="C107" s="232">
        <f>+OP!I20</f>
        <v>0</v>
      </c>
      <c r="D107" s="158">
        <f t="shared" si="60"/>
        <v>0</v>
      </c>
      <c r="E107" s="158">
        <f t="shared" si="60"/>
        <v>0</v>
      </c>
      <c r="F107" s="158">
        <f t="shared" si="60"/>
        <v>0</v>
      </c>
      <c r="G107" s="158">
        <f t="shared" si="60"/>
        <v>0</v>
      </c>
      <c r="H107" s="158">
        <f t="shared" si="60"/>
        <v>0</v>
      </c>
      <c r="I107" s="158">
        <f t="shared" si="60"/>
        <v>0</v>
      </c>
      <c r="J107" s="158">
        <f t="shared" si="60"/>
        <v>0</v>
      </c>
      <c r="K107" s="158">
        <f t="shared" si="60"/>
        <v>0</v>
      </c>
      <c r="L107" s="158">
        <f t="shared" si="60"/>
        <v>0</v>
      </c>
      <c r="M107" s="158">
        <f t="shared" si="60"/>
        <v>0</v>
      </c>
      <c r="N107" s="158">
        <f t="shared" si="60"/>
        <v>0</v>
      </c>
      <c r="O107" s="158">
        <f t="shared" si="60"/>
        <v>0</v>
      </c>
      <c r="P107" s="158">
        <f t="shared" si="60"/>
        <v>0</v>
      </c>
      <c r="Q107" s="158">
        <f t="shared" si="60"/>
        <v>0</v>
      </c>
      <c r="R107" s="158">
        <f t="shared" si="60"/>
        <v>0</v>
      </c>
      <c r="S107" s="158">
        <f t="shared" si="60"/>
        <v>0</v>
      </c>
      <c r="T107" s="158">
        <f t="shared" si="62"/>
        <v>0</v>
      </c>
      <c r="U107" s="158">
        <f t="shared" si="62"/>
        <v>0</v>
      </c>
      <c r="V107" s="158">
        <f t="shared" si="62"/>
        <v>0</v>
      </c>
      <c r="W107" s="158">
        <f t="shared" si="62"/>
        <v>0</v>
      </c>
      <c r="X107" s="158">
        <f t="shared" si="62"/>
        <v>0</v>
      </c>
      <c r="Y107" s="158">
        <f t="shared" si="62"/>
        <v>0</v>
      </c>
      <c r="Z107" s="158">
        <f t="shared" si="62"/>
        <v>0</v>
      </c>
      <c r="AA107" s="158">
        <f t="shared" si="62"/>
        <v>0</v>
      </c>
      <c r="AB107" s="158">
        <f t="shared" si="62"/>
        <v>0</v>
      </c>
      <c r="AC107" s="158">
        <f t="shared" si="62"/>
        <v>0</v>
      </c>
      <c r="AD107" s="158">
        <f t="shared" si="62"/>
        <v>0</v>
      </c>
      <c r="AE107" s="158">
        <f t="shared" si="62"/>
        <v>0</v>
      </c>
      <c r="AF107" s="158">
        <f t="shared" si="62"/>
        <v>0</v>
      </c>
      <c r="AG107" s="158">
        <f t="shared" si="62"/>
        <v>0</v>
      </c>
      <c r="AH107" s="158">
        <f t="shared" si="62"/>
        <v>0</v>
      </c>
      <c r="AI107" s="158">
        <f t="shared" si="62"/>
        <v>0</v>
      </c>
      <c r="AJ107" s="158">
        <f t="shared" si="62"/>
        <v>0</v>
      </c>
      <c r="AK107" s="158">
        <f t="shared" si="62"/>
        <v>0</v>
      </c>
      <c r="AL107" s="158">
        <f t="shared" si="62"/>
        <v>0</v>
      </c>
      <c r="AM107" s="158">
        <f t="shared" si="62"/>
        <v>0</v>
      </c>
      <c r="AN107" s="158">
        <f t="shared" si="62"/>
        <v>0</v>
      </c>
      <c r="AO107" s="158">
        <f t="shared" si="62"/>
        <v>0</v>
      </c>
      <c r="AP107" s="158">
        <f t="shared" si="62"/>
        <v>0</v>
      </c>
      <c r="AQ107" s="158">
        <f t="shared" si="62"/>
        <v>0</v>
      </c>
      <c r="AR107" s="158">
        <f t="shared" si="62"/>
        <v>0</v>
      </c>
      <c r="AS107" s="158">
        <f t="shared" si="62"/>
        <v>0</v>
      </c>
      <c r="AT107" s="158">
        <f t="shared" si="62"/>
        <v>0</v>
      </c>
      <c r="AU107" s="158">
        <f t="shared" si="62"/>
        <v>0</v>
      </c>
      <c r="AV107" s="158">
        <f t="shared" si="62"/>
        <v>0</v>
      </c>
      <c r="AW107" s="158">
        <f t="shared" si="62"/>
        <v>0</v>
      </c>
      <c r="AX107" s="158">
        <f t="shared" ref="AX107:BL107" si="63">+AX71/(1+$C107)</f>
        <v>0</v>
      </c>
      <c r="AY107" s="158">
        <f t="shared" si="63"/>
        <v>0</v>
      </c>
      <c r="AZ107" s="158">
        <f t="shared" si="63"/>
        <v>0</v>
      </c>
      <c r="BA107" s="158">
        <f t="shared" si="63"/>
        <v>0</v>
      </c>
      <c r="BB107" s="158">
        <f t="shared" si="63"/>
        <v>0</v>
      </c>
      <c r="BC107" s="158">
        <f t="shared" si="63"/>
        <v>0</v>
      </c>
      <c r="BD107" s="158">
        <f t="shared" si="63"/>
        <v>0</v>
      </c>
      <c r="BE107" s="158">
        <f t="shared" si="63"/>
        <v>0</v>
      </c>
      <c r="BF107" s="158">
        <f t="shared" si="63"/>
        <v>0</v>
      </c>
      <c r="BG107" s="158">
        <f t="shared" si="63"/>
        <v>0</v>
      </c>
      <c r="BH107" s="158">
        <f t="shared" si="63"/>
        <v>0</v>
      </c>
      <c r="BI107" s="158">
        <f t="shared" si="63"/>
        <v>0</v>
      </c>
      <c r="BJ107" s="158">
        <f t="shared" si="63"/>
        <v>0</v>
      </c>
      <c r="BK107" s="158">
        <f t="shared" si="63"/>
        <v>0</v>
      </c>
      <c r="BL107" s="158">
        <f t="shared" si="63"/>
        <v>0</v>
      </c>
    </row>
    <row r="108" spans="2:64">
      <c r="B108" s="162" t="str">
        <f t="shared" si="58"/>
        <v>Nom Producte/Servei 12</v>
      </c>
      <c r="C108" s="232">
        <f>+OP!I21</f>
        <v>0</v>
      </c>
      <c r="D108" s="158">
        <f t="shared" si="60"/>
        <v>0</v>
      </c>
      <c r="E108" s="158">
        <f t="shared" si="60"/>
        <v>0</v>
      </c>
      <c r="F108" s="158">
        <f t="shared" si="60"/>
        <v>0</v>
      </c>
      <c r="G108" s="158">
        <f t="shared" si="60"/>
        <v>0</v>
      </c>
      <c r="H108" s="158">
        <f t="shared" si="60"/>
        <v>0</v>
      </c>
      <c r="I108" s="158">
        <f t="shared" si="60"/>
        <v>0</v>
      </c>
      <c r="J108" s="158">
        <f t="shared" si="60"/>
        <v>0</v>
      </c>
      <c r="K108" s="158">
        <f t="shared" si="60"/>
        <v>0</v>
      </c>
      <c r="L108" s="158">
        <f t="shared" si="60"/>
        <v>0</v>
      </c>
      <c r="M108" s="158">
        <f t="shared" si="60"/>
        <v>0</v>
      </c>
      <c r="N108" s="158">
        <f t="shared" si="60"/>
        <v>0</v>
      </c>
      <c r="O108" s="158">
        <f t="shared" si="60"/>
        <v>0</v>
      </c>
      <c r="P108" s="158">
        <f t="shared" si="60"/>
        <v>0</v>
      </c>
      <c r="Q108" s="158">
        <f t="shared" si="60"/>
        <v>0</v>
      </c>
      <c r="R108" s="158">
        <f t="shared" si="60"/>
        <v>0</v>
      </c>
      <c r="S108" s="158">
        <f t="shared" si="60"/>
        <v>0</v>
      </c>
      <c r="T108" s="158">
        <f t="shared" ref="T108:BL111" si="64">+T72/(1+$C108)</f>
        <v>0</v>
      </c>
      <c r="U108" s="158">
        <f t="shared" si="64"/>
        <v>0</v>
      </c>
      <c r="V108" s="158">
        <f t="shared" si="64"/>
        <v>0</v>
      </c>
      <c r="W108" s="158">
        <f t="shared" si="64"/>
        <v>0</v>
      </c>
      <c r="X108" s="158">
        <f t="shared" si="64"/>
        <v>0</v>
      </c>
      <c r="Y108" s="158">
        <f t="shared" si="64"/>
        <v>0</v>
      </c>
      <c r="Z108" s="158">
        <f t="shared" si="64"/>
        <v>0</v>
      </c>
      <c r="AA108" s="158">
        <f t="shared" si="64"/>
        <v>0</v>
      </c>
      <c r="AB108" s="158">
        <f t="shared" si="64"/>
        <v>0</v>
      </c>
      <c r="AC108" s="158">
        <f t="shared" si="64"/>
        <v>0</v>
      </c>
      <c r="AD108" s="158">
        <f t="shared" si="64"/>
        <v>0</v>
      </c>
      <c r="AE108" s="158">
        <f t="shared" si="64"/>
        <v>0</v>
      </c>
      <c r="AF108" s="158">
        <f t="shared" si="64"/>
        <v>0</v>
      </c>
      <c r="AG108" s="158">
        <f t="shared" si="64"/>
        <v>0</v>
      </c>
      <c r="AH108" s="158">
        <f t="shared" si="64"/>
        <v>0</v>
      </c>
      <c r="AI108" s="158">
        <f t="shared" si="64"/>
        <v>0</v>
      </c>
      <c r="AJ108" s="158">
        <f t="shared" si="64"/>
        <v>0</v>
      </c>
      <c r="AK108" s="158">
        <f t="shared" si="64"/>
        <v>0</v>
      </c>
      <c r="AL108" s="158">
        <f t="shared" si="64"/>
        <v>0</v>
      </c>
      <c r="AM108" s="158">
        <f t="shared" si="64"/>
        <v>0</v>
      </c>
      <c r="AN108" s="158">
        <f t="shared" si="64"/>
        <v>0</v>
      </c>
      <c r="AO108" s="158">
        <f t="shared" si="64"/>
        <v>0</v>
      </c>
      <c r="AP108" s="158">
        <f t="shared" si="64"/>
        <v>0</v>
      </c>
      <c r="AQ108" s="158">
        <f t="shared" si="64"/>
        <v>0</v>
      </c>
      <c r="AR108" s="158">
        <f t="shared" si="64"/>
        <v>0</v>
      </c>
      <c r="AS108" s="158">
        <f t="shared" si="64"/>
        <v>0</v>
      </c>
      <c r="AT108" s="158">
        <f t="shared" si="64"/>
        <v>0</v>
      </c>
      <c r="AU108" s="158">
        <f t="shared" si="64"/>
        <v>0</v>
      </c>
      <c r="AV108" s="158">
        <f t="shared" si="64"/>
        <v>0</v>
      </c>
      <c r="AW108" s="158">
        <f t="shared" si="64"/>
        <v>0</v>
      </c>
      <c r="AX108" s="158">
        <f t="shared" si="64"/>
        <v>0</v>
      </c>
      <c r="AY108" s="158">
        <f t="shared" si="64"/>
        <v>0</v>
      </c>
      <c r="AZ108" s="158">
        <f t="shared" si="64"/>
        <v>0</v>
      </c>
      <c r="BA108" s="158">
        <f t="shared" si="64"/>
        <v>0</v>
      </c>
      <c r="BB108" s="158">
        <f t="shared" si="64"/>
        <v>0</v>
      </c>
      <c r="BC108" s="158">
        <f t="shared" si="64"/>
        <v>0</v>
      </c>
      <c r="BD108" s="158">
        <f t="shared" si="64"/>
        <v>0</v>
      </c>
      <c r="BE108" s="158">
        <f t="shared" si="64"/>
        <v>0</v>
      </c>
      <c r="BF108" s="158">
        <f t="shared" si="64"/>
        <v>0</v>
      </c>
      <c r="BG108" s="158">
        <f t="shared" si="64"/>
        <v>0</v>
      </c>
      <c r="BH108" s="158">
        <f t="shared" si="64"/>
        <v>0</v>
      </c>
      <c r="BI108" s="158">
        <f t="shared" si="64"/>
        <v>0</v>
      </c>
      <c r="BJ108" s="158">
        <f t="shared" si="64"/>
        <v>0</v>
      </c>
      <c r="BK108" s="158">
        <f t="shared" si="64"/>
        <v>0</v>
      </c>
      <c r="BL108" s="158">
        <f t="shared" si="64"/>
        <v>0</v>
      </c>
    </row>
    <row r="109" spans="2:64">
      <c r="B109" s="162" t="str">
        <f t="shared" si="58"/>
        <v>Nom Producte/Servei 13</v>
      </c>
      <c r="C109" s="232">
        <f>+OP!I22</f>
        <v>0</v>
      </c>
      <c r="D109" s="158">
        <f t="shared" si="60"/>
        <v>0</v>
      </c>
      <c r="E109" s="158">
        <f t="shared" si="60"/>
        <v>0</v>
      </c>
      <c r="F109" s="158">
        <f t="shared" si="60"/>
        <v>0</v>
      </c>
      <c r="G109" s="158">
        <f t="shared" si="60"/>
        <v>0</v>
      </c>
      <c r="H109" s="158">
        <f t="shared" si="60"/>
        <v>0</v>
      </c>
      <c r="I109" s="158">
        <f t="shared" si="60"/>
        <v>0</v>
      </c>
      <c r="J109" s="158">
        <f t="shared" si="60"/>
        <v>0</v>
      </c>
      <c r="K109" s="158">
        <f t="shared" si="60"/>
        <v>0</v>
      </c>
      <c r="L109" s="158">
        <f t="shared" si="60"/>
        <v>0</v>
      </c>
      <c r="M109" s="158">
        <f t="shared" si="60"/>
        <v>0</v>
      </c>
      <c r="N109" s="158">
        <f t="shared" si="60"/>
        <v>0</v>
      </c>
      <c r="O109" s="158">
        <f t="shared" si="60"/>
        <v>0</v>
      </c>
      <c r="P109" s="158">
        <f t="shared" si="60"/>
        <v>0</v>
      </c>
      <c r="Q109" s="158">
        <f t="shared" si="60"/>
        <v>0</v>
      </c>
      <c r="R109" s="158">
        <f t="shared" si="60"/>
        <v>0</v>
      </c>
      <c r="S109" s="158">
        <f t="shared" si="60"/>
        <v>0</v>
      </c>
      <c r="T109" s="158">
        <f t="shared" si="64"/>
        <v>0</v>
      </c>
      <c r="U109" s="158">
        <f t="shared" si="64"/>
        <v>0</v>
      </c>
      <c r="V109" s="158">
        <f t="shared" si="64"/>
        <v>0</v>
      </c>
      <c r="W109" s="158">
        <f t="shared" si="64"/>
        <v>0</v>
      </c>
      <c r="X109" s="158">
        <f t="shared" si="64"/>
        <v>0</v>
      </c>
      <c r="Y109" s="158">
        <f t="shared" si="64"/>
        <v>0</v>
      </c>
      <c r="Z109" s="158">
        <f t="shared" si="64"/>
        <v>0</v>
      </c>
      <c r="AA109" s="158">
        <f t="shared" si="64"/>
        <v>0</v>
      </c>
      <c r="AB109" s="158">
        <f t="shared" si="64"/>
        <v>0</v>
      </c>
      <c r="AC109" s="158">
        <f t="shared" si="64"/>
        <v>0</v>
      </c>
      <c r="AD109" s="158">
        <f t="shared" si="64"/>
        <v>0</v>
      </c>
      <c r="AE109" s="158">
        <f t="shared" si="64"/>
        <v>0</v>
      </c>
      <c r="AF109" s="158">
        <f t="shared" si="64"/>
        <v>0</v>
      </c>
      <c r="AG109" s="158">
        <f t="shared" si="64"/>
        <v>0</v>
      </c>
      <c r="AH109" s="158">
        <f t="shared" si="64"/>
        <v>0</v>
      </c>
      <c r="AI109" s="158">
        <f t="shared" si="64"/>
        <v>0</v>
      </c>
      <c r="AJ109" s="158">
        <f t="shared" si="64"/>
        <v>0</v>
      </c>
      <c r="AK109" s="158">
        <f t="shared" si="64"/>
        <v>0</v>
      </c>
      <c r="AL109" s="158">
        <f t="shared" si="64"/>
        <v>0</v>
      </c>
      <c r="AM109" s="158">
        <f t="shared" si="64"/>
        <v>0</v>
      </c>
      <c r="AN109" s="158">
        <f t="shared" si="64"/>
        <v>0</v>
      </c>
      <c r="AO109" s="158">
        <f t="shared" si="64"/>
        <v>0</v>
      </c>
      <c r="AP109" s="158">
        <f t="shared" si="64"/>
        <v>0</v>
      </c>
      <c r="AQ109" s="158">
        <f t="shared" si="64"/>
        <v>0</v>
      </c>
      <c r="AR109" s="158">
        <f t="shared" si="64"/>
        <v>0</v>
      </c>
      <c r="AS109" s="158">
        <f t="shared" si="64"/>
        <v>0</v>
      </c>
      <c r="AT109" s="158">
        <f t="shared" si="64"/>
        <v>0</v>
      </c>
      <c r="AU109" s="158">
        <f t="shared" si="64"/>
        <v>0</v>
      </c>
      <c r="AV109" s="158">
        <f t="shared" si="64"/>
        <v>0</v>
      </c>
      <c r="AW109" s="158">
        <f t="shared" si="64"/>
        <v>0</v>
      </c>
      <c r="AX109" s="158">
        <f t="shared" si="64"/>
        <v>0</v>
      </c>
      <c r="AY109" s="158">
        <f t="shared" si="64"/>
        <v>0</v>
      </c>
      <c r="AZ109" s="158">
        <f t="shared" si="64"/>
        <v>0</v>
      </c>
      <c r="BA109" s="158">
        <f t="shared" si="64"/>
        <v>0</v>
      </c>
      <c r="BB109" s="158">
        <f t="shared" si="64"/>
        <v>0</v>
      </c>
      <c r="BC109" s="158">
        <f t="shared" si="64"/>
        <v>0</v>
      </c>
      <c r="BD109" s="158">
        <f t="shared" si="64"/>
        <v>0</v>
      </c>
      <c r="BE109" s="158">
        <f t="shared" si="64"/>
        <v>0</v>
      </c>
      <c r="BF109" s="158">
        <f t="shared" si="64"/>
        <v>0</v>
      </c>
      <c r="BG109" s="158">
        <f t="shared" si="64"/>
        <v>0</v>
      </c>
      <c r="BH109" s="158">
        <f t="shared" si="64"/>
        <v>0</v>
      </c>
      <c r="BI109" s="158">
        <f t="shared" si="64"/>
        <v>0</v>
      </c>
      <c r="BJ109" s="158">
        <f t="shared" si="64"/>
        <v>0</v>
      </c>
      <c r="BK109" s="158">
        <f t="shared" si="64"/>
        <v>0</v>
      </c>
      <c r="BL109" s="158">
        <f t="shared" si="64"/>
        <v>0</v>
      </c>
    </row>
    <row r="110" spans="2:64">
      <c r="B110" s="162" t="str">
        <f t="shared" si="58"/>
        <v>Nom Producte/Servei 14</v>
      </c>
      <c r="C110" s="232">
        <f>+OP!I23</f>
        <v>0</v>
      </c>
      <c r="D110" s="158">
        <f t="shared" si="60"/>
        <v>0</v>
      </c>
      <c r="E110" s="158">
        <f t="shared" si="60"/>
        <v>0</v>
      </c>
      <c r="F110" s="158">
        <f t="shared" si="60"/>
        <v>0</v>
      </c>
      <c r="G110" s="158">
        <f t="shared" si="60"/>
        <v>0</v>
      </c>
      <c r="H110" s="158">
        <f t="shared" si="60"/>
        <v>0</v>
      </c>
      <c r="I110" s="158">
        <f t="shared" si="60"/>
        <v>0</v>
      </c>
      <c r="J110" s="158">
        <f t="shared" si="60"/>
        <v>0</v>
      </c>
      <c r="K110" s="158">
        <f t="shared" si="60"/>
        <v>0</v>
      </c>
      <c r="L110" s="158">
        <f t="shared" si="60"/>
        <v>0</v>
      </c>
      <c r="M110" s="158">
        <f t="shared" si="60"/>
        <v>0</v>
      </c>
      <c r="N110" s="158">
        <f t="shared" si="60"/>
        <v>0</v>
      </c>
      <c r="O110" s="158">
        <f t="shared" si="60"/>
        <v>0</v>
      </c>
      <c r="P110" s="158">
        <f t="shared" si="60"/>
        <v>0</v>
      </c>
      <c r="Q110" s="158">
        <f t="shared" si="60"/>
        <v>0</v>
      </c>
      <c r="R110" s="158">
        <f t="shared" si="60"/>
        <v>0</v>
      </c>
      <c r="S110" s="158">
        <f t="shared" si="60"/>
        <v>0</v>
      </c>
      <c r="T110" s="158">
        <f t="shared" si="64"/>
        <v>0</v>
      </c>
      <c r="U110" s="158">
        <f t="shared" si="64"/>
        <v>0</v>
      </c>
      <c r="V110" s="158">
        <f t="shared" si="64"/>
        <v>0</v>
      </c>
      <c r="W110" s="158">
        <f t="shared" si="64"/>
        <v>0</v>
      </c>
      <c r="X110" s="158">
        <f t="shared" si="64"/>
        <v>0</v>
      </c>
      <c r="Y110" s="158">
        <f t="shared" si="64"/>
        <v>0</v>
      </c>
      <c r="Z110" s="158">
        <f t="shared" si="64"/>
        <v>0</v>
      </c>
      <c r="AA110" s="158">
        <f t="shared" si="64"/>
        <v>0</v>
      </c>
      <c r="AB110" s="158">
        <f t="shared" si="64"/>
        <v>0</v>
      </c>
      <c r="AC110" s="158">
        <f t="shared" si="64"/>
        <v>0</v>
      </c>
      <c r="AD110" s="158">
        <f t="shared" si="64"/>
        <v>0</v>
      </c>
      <c r="AE110" s="158">
        <f t="shared" si="64"/>
        <v>0</v>
      </c>
      <c r="AF110" s="158">
        <f t="shared" si="64"/>
        <v>0</v>
      </c>
      <c r="AG110" s="158">
        <f t="shared" si="64"/>
        <v>0</v>
      </c>
      <c r="AH110" s="158">
        <f t="shared" si="64"/>
        <v>0</v>
      </c>
      <c r="AI110" s="158">
        <f t="shared" si="64"/>
        <v>0</v>
      </c>
      <c r="AJ110" s="158">
        <f t="shared" si="64"/>
        <v>0</v>
      </c>
      <c r="AK110" s="158">
        <f t="shared" si="64"/>
        <v>0</v>
      </c>
      <c r="AL110" s="158">
        <f t="shared" si="64"/>
        <v>0</v>
      </c>
      <c r="AM110" s="158">
        <f t="shared" si="64"/>
        <v>0</v>
      </c>
      <c r="AN110" s="158">
        <f t="shared" si="64"/>
        <v>0</v>
      </c>
      <c r="AO110" s="158">
        <f t="shared" si="64"/>
        <v>0</v>
      </c>
      <c r="AP110" s="158">
        <f t="shared" si="64"/>
        <v>0</v>
      </c>
      <c r="AQ110" s="158">
        <f t="shared" si="64"/>
        <v>0</v>
      </c>
      <c r="AR110" s="158">
        <f t="shared" si="64"/>
        <v>0</v>
      </c>
      <c r="AS110" s="158">
        <f t="shared" si="64"/>
        <v>0</v>
      </c>
      <c r="AT110" s="158">
        <f t="shared" si="64"/>
        <v>0</v>
      </c>
      <c r="AU110" s="158">
        <f t="shared" si="64"/>
        <v>0</v>
      </c>
      <c r="AV110" s="158">
        <f t="shared" si="64"/>
        <v>0</v>
      </c>
      <c r="AW110" s="158">
        <f t="shared" si="64"/>
        <v>0</v>
      </c>
      <c r="AX110" s="158">
        <f t="shared" si="64"/>
        <v>0</v>
      </c>
      <c r="AY110" s="158">
        <f t="shared" si="64"/>
        <v>0</v>
      </c>
      <c r="AZ110" s="158">
        <f t="shared" si="64"/>
        <v>0</v>
      </c>
      <c r="BA110" s="158">
        <f t="shared" si="64"/>
        <v>0</v>
      </c>
      <c r="BB110" s="158">
        <f t="shared" si="64"/>
        <v>0</v>
      </c>
      <c r="BC110" s="158">
        <f t="shared" si="64"/>
        <v>0</v>
      </c>
      <c r="BD110" s="158">
        <f t="shared" si="64"/>
        <v>0</v>
      </c>
      <c r="BE110" s="158">
        <f t="shared" si="64"/>
        <v>0</v>
      </c>
      <c r="BF110" s="158">
        <f t="shared" si="64"/>
        <v>0</v>
      </c>
      <c r="BG110" s="158">
        <f t="shared" si="64"/>
        <v>0</v>
      </c>
      <c r="BH110" s="158">
        <f t="shared" si="64"/>
        <v>0</v>
      </c>
      <c r="BI110" s="158">
        <f t="shared" si="64"/>
        <v>0</v>
      </c>
      <c r="BJ110" s="158">
        <f t="shared" si="64"/>
        <v>0</v>
      </c>
      <c r="BK110" s="158">
        <f t="shared" si="64"/>
        <v>0</v>
      </c>
      <c r="BL110" s="158">
        <f t="shared" si="64"/>
        <v>0</v>
      </c>
    </row>
    <row r="111" spans="2:64">
      <c r="B111" s="162" t="str">
        <f t="shared" si="58"/>
        <v>Nom Producte/Servei 15</v>
      </c>
      <c r="C111" s="232">
        <f>+OP!I24</f>
        <v>0</v>
      </c>
      <c r="D111" s="158">
        <f t="shared" si="60"/>
        <v>0</v>
      </c>
      <c r="E111" s="158">
        <f t="shared" si="60"/>
        <v>0</v>
      </c>
      <c r="F111" s="158">
        <f t="shared" si="60"/>
        <v>0</v>
      </c>
      <c r="G111" s="158">
        <f t="shared" si="60"/>
        <v>0</v>
      </c>
      <c r="H111" s="158">
        <f t="shared" si="60"/>
        <v>0</v>
      </c>
      <c r="I111" s="158">
        <f t="shared" si="60"/>
        <v>0</v>
      </c>
      <c r="J111" s="158">
        <f t="shared" si="60"/>
        <v>0</v>
      </c>
      <c r="K111" s="158">
        <f t="shared" si="60"/>
        <v>0</v>
      </c>
      <c r="L111" s="158">
        <f t="shared" si="60"/>
        <v>0</v>
      </c>
      <c r="M111" s="158">
        <f t="shared" si="60"/>
        <v>0</v>
      </c>
      <c r="N111" s="158">
        <f t="shared" si="60"/>
        <v>0</v>
      </c>
      <c r="O111" s="158">
        <f t="shared" si="60"/>
        <v>0</v>
      </c>
      <c r="P111" s="158">
        <f t="shared" si="60"/>
        <v>0</v>
      </c>
      <c r="Q111" s="158">
        <f t="shared" si="60"/>
        <v>0</v>
      </c>
      <c r="R111" s="158">
        <f t="shared" si="60"/>
        <v>0</v>
      </c>
      <c r="S111" s="158">
        <f t="shared" si="60"/>
        <v>0</v>
      </c>
      <c r="T111" s="158">
        <f t="shared" si="64"/>
        <v>0</v>
      </c>
      <c r="U111" s="158">
        <f t="shared" si="64"/>
        <v>0</v>
      </c>
      <c r="V111" s="158">
        <f t="shared" si="64"/>
        <v>0</v>
      </c>
      <c r="W111" s="158">
        <f t="shared" si="64"/>
        <v>0</v>
      </c>
      <c r="X111" s="158">
        <f t="shared" si="64"/>
        <v>0</v>
      </c>
      <c r="Y111" s="158">
        <f t="shared" si="64"/>
        <v>0</v>
      </c>
      <c r="Z111" s="158">
        <f t="shared" si="64"/>
        <v>0</v>
      </c>
      <c r="AA111" s="158">
        <f t="shared" si="64"/>
        <v>0</v>
      </c>
      <c r="AB111" s="158">
        <f t="shared" si="64"/>
        <v>0</v>
      </c>
      <c r="AC111" s="158">
        <f t="shared" si="64"/>
        <v>0</v>
      </c>
      <c r="AD111" s="158">
        <f t="shared" si="64"/>
        <v>0</v>
      </c>
      <c r="AE111" s="158">
        <f t="shared" si="64"/>
        <v>0</v>
      </c>
      <c r="AF111" s="158">
        <f t="shared" si="64"/>
        <v>0</v>
      </c>
      <c r="AG111" s="158">
        <f t="shared" si="64"/>
        <v>0</v>
      </c>
      <c r="AH111" s="158">
        <f t="shared" si="64"/>
        <v>0</v>
      </c>
      <c r="AI111" s="158">
        <f t="shared" si="64"/>
        <v>0</v>
      </c>
      <c r="AJ111" s="158">
        <f t="shared" si="64"/>
        <v>0</v>
      </c>
      <c r="AK111" s="158">
        <f t="shared" si="64"/>
        <v>0</v>
      </c>
      <c r="AL111" s="158">
        <f t="shared" si="64"/>
        <v>0</v>
      </c>
      <c r="AM111" s="158">
        <f t="shared" si="64"/>
        <v>0</v>
      </c>
      <c r="AN111" s="158">
        <f t="shared" si="64"/>
        <v>0</v>
      </c>
      <c r="AO111" s="158">
        <f t="shared" si="64"/>
        <v>0</v>
      </c>
      <c r="AP111" s="158">
        <f t="shared" si="64"/>
        <v>0</v>
      </c>
      <c r="AQ111" s="158">
        <f t="shared" si="64"/>
        <v>0</v>
      </c>
      <c r="AR111" s="158">
        <f t="shared" si="64"/>
        <v>0</v>
      </c>
      <c r="AS111" s="158">
        <f t="shared" si="64"/>
        <v>0</v>
      </c>
      <c r="AT111" s="158">
        <f t="shared" si="64"/>
        <v>0</v>
      </c>
      <c r="AU111" s="158">
        <f t="shared" si="64"/>
        <v>0</v>
      </c>
      <c r="AV111" s="158">
        <f t="shared" si="64"/>
        <v>0</v>
      </c>
      <c r="AW111" s="158">
        <f t="shared" si="64"/>
        <v>0</v>
      </c>
      <c r="AX111" s="158">
        <f t="shared" si="64"/>
        <v>0</v>
      </c>
      <c r="AY111" s="158">
        <f t="shared" si="64"/>
        <v>0</v>
      </c>
      <c r="AZ111" s="158">
        <f t="shared" si="64"/>
        <v>0</v>
      </c>
      <c r="BA111" s="158">
        <f t="shared" si="64"/>
        <v>0</v>
      </c>
      <c r="BB111" s="158">
        <f t="shared" si="64"/>
        <v>0</v>
      </c>
      <c r="BC111" s="158">
        <f t="shared" si="64"/>
        <v>0</v>
      </c>
      <c r="BD111" s="158">
        <f t="shared" si="64"/>
        <v>0</v>
      </c>
      <c r="BE111" s="158">
        <f t="shared" si="64"/>
        <v>0</v>
      </c>
      <c r="BF111" s="158">
        <f t="shared" si="64"/>
        <v>0</v>
      </c>
      <c r="BG111" s="158">
        <f t="shared" si="64"/>
        <v>0</v>
      </c>
      <c r="BH111" s="158">
        <f t="shared" si="64"/>
        <v>0</v>
      </c>
      <c r="BI111" s="158">
        <f t="shared" si="64"/>
        <v>0</v>
      </c>
      <c r="BJ111" s="158">
        <f t="shared" si="64"/>
        <v>0</v>
      </c>
      <c r="BK111" s="158">
        <f t="shared" si="64"/>
        <v>0</v>
      </c>
      <c r="BL111" s="158">
        <f t="shared" si="64"/>
        <v>0</v>
      </c>
    </row>
    <row r="112" spans="2:64" collapsed="1">
      <c r="B112" s="160" t="s">
        <v>17</v>
      </c>
      <c r="C112" s="203"/>
      <c r="D112" s="157">
        <f>SUM(D97:D111)</f>
        <v>0</v>
      </c>
      <c r="E112" s="157">
        <f>SUM(E97:E111)</f>
        <v>2000</v>
      </c>
      <c r="F112" s="157">
        <f t="shared" ref="F112:BL112" si="65">SUM(F97:F111)</f>
        <v>0</v>
      </c>
      <c r="G112" s="157">
        <f t="shared" si="65"/>
        <v>0</v>
      </c>
      <c r="H112" s="157">
        <f t="shared" si="65"/>
        <v>0</v>
      </c>
      <c r="I112" s="157">
        <f t="shared" si="65"/>
        <v>800</v>
      </c>
      <c r="J112" s="157">
        <f t="shared" si="65"/>
        <v>0</v>
      </c>
      <c r="K112" s="157">
        <f t="shared" si="65"/>
        <v>0</v>
      </c>
      <c r="L112" s="157">
        <f t="shared" si="65"/>
        <v>800</v>
      </c>
      <c r="M112" s="157">
        <f t="shared" si="65"/>
        <v>0</v>
      </c>
      <c r="N112" s="157">
        <f t="shared" si="65"/>
        <v>0</v>
      </c>
      <c r="O112" s="157">
        <f t="shared" si="65"/>
        <v>800</v>
      </c>
      <c r="P112" s="157">
        <f t="shared" si="65"/>
        <v>0</v>
      </c>
      <c r="Q112" s="157">
        <f t="shared" si="65"/>
        <v>0</v>
      </c>
      <c r="R112" s="157">
        <f t="shared" si="65"/>
        <v>0</v>
      </c>
      <c r="S112" s="157">
        <f t="shared" si="65"/>
        <v>0</v>
      </c>
      <c r="T112" s="157">
        <f t="shared" si="65"/>
        <v>0</v>
      </c>
      <c r="U112" s="157">
        <f t="shared" si="65"/>
        <v>0</v>
      </c>
      <c r="V112" s="157">
        <f t="shared" si="65"/>
        <v>0</v>
      </c>
      <c r="W112" s="157">
        <f t="shared" si="65"/>
        <v>0</v>
      </c>
      <c r="X112" s="157">
        <f t="shared" si="65"/>
        <v>0</v>
      </c>
      <c r="Y112" s="157">
        <f t="shared" si="65"/>
        <v>0</v>
      </c>
      <c r="Z112" s="157">
        <f t="shared" si="65"/>
        <v>0</v>
      </c>
      <c r="AA112" s="157">
        <f t="shared" si="65"/>
        <v>0</v>
      </c>
      <c r="AB112" s="157">
        <f t="shared" si="65"/>
        <v>0</v>
      </c>
      <c r="AC112" s="157">
        <f t="shared" si="65"/>
        <v>0</v>
      </c>
      <c r="AD112" s="157">
        <f t="shared" si="65"/>
        <v>0</v>
      </c>
      <c r="AE112" s="157">
        <f t="shared" si="65"/>
        <v>0</v>
      </c>
      <c r="AF112" s="157">
        <f t="shared" si="65"/>
        <v>0</v>
      </c>
      <c r="AG112" s="157">
        <f t="shared" si="65"/>
        <v>0</v>
      </c>
      <c r="AH112" s="157">
        <f t="shared" si="65"/>
        <v>0</v>
      </c>
      <c r="AI112" s="157">
        <f t="shared" si="65"/>
        <v>0</v>
      </c>
      <c r="AJ112" s="157">
        <f t="shared" si="65"/>
        <v>0</v>
      </c>
      <c r="AK112" s="157">
        <f t="shared" si="65"/>
        <v>0</v>
      </c>
      <c r="AL112" s="157">
        <f t="shared" si="65"/>
        <v>0</v>
      </c>
      <c r="AM112" s="157">
        <f t="shared" si="65"/>
        <v>0</v>
      </c>
      <c r="AN112" s="157">
        <f t="shared" si="65"/>
        <v>0</v>
      </c>
      <c r="AO112" s="157">
        <f t="shared" si="65"/>
        <v>0</v>
      </c>
      <c r="AP112" s="157">
        <f t="shared" si="65"/>
        <v>0</v>
      </c>
      <c r="AQ112" s="157">
        <f t="shared" si="65"/>
        <v>0</v>
      </c>
      <c r="AR112" s="157">
        <f t="shared" si="65"/>
        <v>0</v>
      </c>
      <c r="AS112" s="157">
        <f t="shared" si="65"/>
        <v>0</v>
      </c>
      <c r="AT112" s="157">
        <f t="shared" si="65"/>
        <v>0</v>
      </c>
      <c r="AU112" s="157">
        <f t="shared" si="65"/>
        <v>0</v>
      </c>
      <c r="AV112" s="157">
        <f t="shared" si="65"/>
        <v>0</v>
      </c>
      <c r="AW112" s="157">
        <f t="shared" si="65"/>
        <v>0</v>
      </c>
      <c r="AX112" s="157">
        <f t="shared" si="65"/>
        <v>0</v>
      </c>
      <c r="AY112" s="157">
        <f t="shared" si="65"/>
        <v>0</v>
      </c>
      <c r="AZ112" s="157">
        <f t="shared" si="65"/>
        <v>0</v>
      </c>
      <c r="BA112" s="157">
        <f t="shared" si="65"/>
        <v>0</v>
      </c>
      <c r="BB112" s="157">
        <f t="shared" si="65"/>
        <v>0</v>
      </c>
      <c r="BC112" s="157">
        <f t="shared" si="65"/>
        <v>0</v>
      </c>
      <c r="BD112" s="157">
        <f t="shared" si="65"/>
        <v>0</v>
      </c>
      <c r="BE112" s="157">
        <f t="shared" si="65"/>
        <v>0</v>
      </c>
      <c r="BF112" s="157">
        <f t="shared" si="65"/>
        <v>0</v>
      </c>
      <c r="BG112" s="157">
        <f t="shared" si="65"/>
        <v>0</v>
      </c>
      <c r="BH112" s="157">
        <f t="shared" si="65"/>
        <v>0</v>
      </c>
      <c r="BI112" s="157">
        <f t="shared" si="65"/>
        <v>0</v>
      </c>
      <c r="BJ112" s="157">
        <f t="shared" si="65"/>
        <v>0</v>
      </c>
      <c r="BK112" s="157">
        <f t="shared" si="65"/>
        <v>0</v>
      </c>
      <c r="BL112" s="157">
        <f t="shared" si="65"/>
        <v>0</v>
      </c>
    </row>
    <row r="114" spans="2:64" s="129" customFormat="1">
      <c r="B114" s="199" t="s">
        <v>1325</v>
      </c>
      <c r="C114" s="150"/>
      <c r="D114" s="155" t="str">
        <f>+D96</f>
        <v>INICIALS</v>
      </c>
      <c r="E114" s="155">
        <f>+E96</f>
        <v>40909</v>
      </c>
      <c r="F114" s="155">
        <f>EDATE(E114,1)</f>
        <v>40940</v>
      </c>
      <c r="G114" s="155">
        <f>EDATE(F114,1)</f>
        <v>40969</v>
      </c>
      <c r="H114" s="155">
        <f t="shared" ref="H114:BL114" si="66">EDATE(G114,1)</f>
        <v>41000</v>
      </c>
      <c r="I114" s="155">
        <f t="shared" si="66"/>
        <v>41030</v>
      </c>
      <c r="J114" s="155">
        <f t="shared" si="66"/>
        <v>41061</v>
      </c>
      <c r="K114" s="155">
        <f t="shared" si="66"/>
        <v>41091</v>
      </c>
      <c r="L114" s="155">
        <f t="shared" si="66"/>
        <v>41122</v>
      </c>
      <c r="M114" s="155">
        <f t="shared" si="66"/>
        <v>41153</v>
      </c>
      <c r="N114" s="155">
        <f t="shared" si="66"/>
        <v>41183</v>
      </c>
      <c r="O114" s="155">
        <f t="shared" si="66"/>
        <v>41214</v>
      </c>
      <c r="P114" s="155">
        <f t="shared" si="66"/>
        <v>41244</v>
      </c>
      <c r="Q114" s="155">
        <f t="shared" si="66"/>
        <v>41275</v>
      </c>
      <c r="R114" s="155">
        <f t="shared" si="66"/>
        <v>41306</v>
      </c>
      <c r="S114" s="155">
        <f t="shared" si="66"/>
        <v>41334</v>
      </c>
      <c r="T114" s="155">
        <f t="shared" si="66"/>
        <v>41365</v>
      </c>
      <c r="U114" s="155">
        <f t="shared" si="66"/>
        <v>41395</v>
      </c>
      <c r="V114" s="155">
        <f t="shared" si="66"/>
        <v>41426</v>
      </c>
      <c r="W114" s="155">
        <f t="shared" si="66"/>
        <v>41456</v>
      </c>
      <c r="X114" s="155">
        <f t="shared" si="66"/>
        <v>41487</v>
      </c>
      <c r="Y114" s="155">
        <f t="shared" si="66"/>
        <v>41518</v>
      </c>
      <c r="Z114" s="155">
        <f t="shared" si="66"/>
        <v>41548</v>
      </c>
      <c r="AA114" s="155">
        <f t="shared" si="66"/>
        <v>41579</v>
      </c>
      <c r="AB114" s="155">
        <f t="shared" si="66"/>
        <v>41609</v>
      </c>
      <c r="AC114" s="155">
        <f t="shared" si="66"/>
        <v>41640</v>
      </c>
      <c r="AD114" s="155">
        <f t="shared" si="66"/>
        <v>41671</v>
      </c>
      <c r="AE114" s="155">
        <f t="shared" si="66"/>
        <v>41699</v>
      </c>
      <c r="AF114" s="155">
        <f t="shared" si="66"/>
        <v>41730</v>
      </c>
      <c r="AG114" s="155">
        <f t="shared" si="66"/>
        <v>41760</v>
      </c>
      <c r="AH114" s="155">
        <f t="shared" si="66"/>
        <v>41791</v>
      </c>
      <c r="AI114" s="155">
        <f t="shared" si="66"/>
        <v>41821</v>
      </c>
      <c r="AJ114" s="155">
        <f t="shared" si="66"/>
        <v>41852</v>
      </c>
      <c r="AK114" s="155">
        <f t="shared" si="66"/>
        <v>41883</v>
      </c>
      <c r="AL114" s="155">
        <f t="shared" si="66"/>
        <v>41913</v>
      </c>
      <c r="AM114" s="155">
        <f t="shared" si="66"/>
        <v>41944</v>
      </c>
      <c r="AN114" s="155">
        <f t="shared" si="66"/>
        <v>41974</v>
      </c>
      <c r="AO114" s="155">
        <f t="shared" si="66"/>
        <v>42005</v>
      </c>
      <c r="AP114" s="155">
        <f t="shared" si="66"/>
        <v>42036</v>
      </c>
      <c r="AQ114" s="155">
        <f t="shared" si="66"/>
        <v>42064</v>
      </c>
      <c r="AR114" s="155">
        <f t="shared" si="66"/>
        <v>42095</v>
      </c>
      <c r="AS114" s="155">
        <f t="shared" si="66"/>
        <v>42125</v>
      </c>
      <c r="AT114" s="155">
        <f t="shared" si="66"/>
        <v>42156</v>
      </c>
      <c r="AU114" s="155">
        <f t="shared" si="66"/>
        <v>42186</v>
      </c>
      <c r="AV114" s="155">
        <f t="shared" si="66"/>
        <v>42217</v>
      </c>
      <c r="AW114" s="155">
        <f t="shared" si="66"/>
        <v>42248</v>
      </c>
      <c r="AX114" s="155">
        <f t="shared" si="66"/>
        <v>42278</v>
      </c>
      <c r="AY114" s="155">
        <f t="shared" si="66"/>
        <v>42309</v>
      </c>
      <c r="AZ114" s="155">
        <f t="shared" si="66"/>
        <v>42339</v>
      </c>
      <c r="BA114" s="155">
        <f t="shared" si="66"/>
        <v>42370</v>
      </c>
      <c r="BB114" s="155">
        <f t="shared" si="66"/>
        <v>42401</v>
      </c>
      <c r="BC114" s="155">
        <f t="shared" si="66"/>
        <v>42430</v>
      </c>
      <c r="BD114" s="155">
        <f t="shared" si="66"/>
        <v>42461</v>
      </c>
      <c r="BE114" s="155">
        <f t="shared" si="66"/>
        <v>42491</v>
      </c>
      <c r="BF114" s="155">
        <f t="shared" si="66"/>
        <v>42522</v>
      </c>
      <c r="BG114" s="155">
        <f t="shared" si="66"/>
        <v>42552</v>
      </c>
      <c r="BH114" s="155">
        <f t="shared" si="66"/>
        <v>42583</v>
      </c>
      <c r="BI114" s="155">
        <f t="shared" si="66"/>
        <v>42614</v>
      </c>
      <c r="BJ114" s="155">
        <f t="shared" si="66"/>
        <v>42644</v>
      </c>
      <c r="BK114" s="155">
        <f t="shared" si="66"/>
        <v>42675</v>
      </c>
      <c r="BL114" s="155">
        <f t="shared" si="66"/>
        <v>42705</v>
      </c>
    </row>
    <row r="115" spans="2:64">
      <c r="B115" s="162" t="str">
        <f t="shared" ref="B115:B129" si="67">+B97</f>
        <v>Envasos reutilitzables</v>
      </c>
      <c r="C115" s="133"/>
      <c r="D115" s="158">
        <f>+D61-D97</f>
        <v>0</v>
      </c>
      <c r="E115" s="158">
        <f t="shared" ref="E115:BL119" si="68">+E61-E97</f>
        <v>420</v>
      </c>
      <c r="F115" s="158">
        <f t="shared" si="68"/>
        <v>0</v>
      </c>
      <c r="G115" s="158">
        <f t="shared" si="68"/>
        <v>0</v>
      </c>
      <c r="H115" s="158">
        <f t="shared" si="68"/>
        <v>0</v>
      </c>
      <c r="I115" s="158">
        <f t="shared" si="68"/>
        <v>168</v>
      </c>
      <c r="J115" s="158">
        <f t="shared" si="68"/>
        <v>0</v>
      </c>
      <c r="K115" s="158">
        <f t="shared" si="68"/>
        <v>0</v>
      </c>
      <c r="L115" s="158">
        <f t="shared" si="68"/>
        <v>168</v>
      </c>
      <c r="M115" s="158">
        <f t="shared" si="68"/>
        <v>0</v>
      </c>
      <c r="N115" s="158">
        <f t="shared" si="68"/>
        <v>0</v>
      </c>
      <c r="O115" s="158">
        <f t="shared" si="68"/>
        <v>168</v>
      </c>
      <c r="P115" s="158">
        <f t="shared" si="68"/>
        <v>0</v>
      </c>
      <c r="Q115" s="158">
        <f t="shared" si="68"/>
        <v>0</v>
      </c>
      <c r="R115" s="158">
        <f t="shared" si="68"/>
        <v>0</v>
      </c>
      <c r="S115" s="158">
        <f t="shared" si="68"/>
        <v>0</v>
      </c>
      <c r="T115" s="158">
        <f t="shared" si="68"/>
        <v>0</v>
      </c>
      <c r="U115" s="158">
        <f t="shared" si="68"/>
        <v>0</v>
      </c>
      <c r="V115" s="158">
        <f t="shared" si="68"/>
        <v>0</v>
      </c>
      <c r="W115" s="158">
        <f t="shared" si="68"/>
        <v>0</v>
      </c>
      <c r="X115" s="158">
        <f t="shared" si="68"/>
        <v>0</v>
      </c>
      <c r="Y115" s="158">
        <f t="shared" si="68"/>
        <v>0</v>
      </c>
      <c r="Z115" s="158">
        <f t="shared" si="68"/>
        <v>0</v>
      </c>
      <c r="AA115" s="158">
        <f t="shared" si="68"/>
        <v>0</v>
      </c>
      <c r="AB115" s="158">
        <f t="shared" si="68"/>
        <v>0</v>
      </c>
      <c r="AC115" s="158">
        <f t="shared" si="68"/>
        <v>0</v>
      </c>
      <c r="AD115" s="158">
        <f t="shared" si="68"/>
        <v>0</v>
      </c>
      <c r="AE115" s="158">
        <f t="shared" si="68"/>
        <v>0</v>
      </c>
      <c r="AF115" s="158">
        <f t="shared" si="68"/>
        <v>0</v>
      </c>
      <c r="AG115" s="158">
        <f t="shared" si="68"/>
        <v>0</v>
      </c>
      <c r="AH115" s="158">
        <f t="shared" si="68"/>
        <v>0</v>
      </c>
      <c r="AI115" s="158">
        <f t="shared" si="68"/>
        <v>0</v>
      </c>
      <c r="AJ115" s="158">
        <f t="shared" si="68"/>
        <v>0</v>
      </c>
      <c r="AK115" s="158">
        <f t="shared" si="68"/>
        <v>0</v>
      </c>
      <c r="AL115" s="158">
        <f t="shared" si="68"/>
        <v>0</v>
      </c>
      <c r="AM115" s="158">
        <f t="shared" si="68"/>
        <v>0</v>
      </c>
      <c r="AN115" s="158">
        <f t="shared" si="68"/>
        <v>0</v>
      </c>
      <c r="AO115" s="158">
        <f t="shared" si="68"/>
        <v>0</v>
      </c>
      <c r="AP115" s="158">
        <f t="shared" si="68"/>
        <v>0</v>
      </c>
      <c r="AQ115" s="158">
        <f t="shared" si="68"/>
        <v>0</v>
      </c>
      <c r="AR115" s="158">
        <f t="shared" si="68"/>
        <v>0</v>
      </c>
      <c r="AS115" s="158">
        <f t="shared" si="68"/>
        <v>0</v>
      </c>
      <c r="AT115" s="158">
        <f t="shared" si="68"/>
        <v>0</v>
      </c>
      <c r="AU115" s="158">
        <f t="shared" si="68"/>
        <v>0</v>
      </c>
      <c r="AV115" s="158">
        <f t="shared" si="68"/>
        <v>0</v>
      </c>
      <c r="AW115" s="158">
        <f t="shared" si="68"/>
        <v>0</v>
      </c>
      <c r="AX115" s="158">
        <f t="shared" si="68"/>
        <v>0</v>
      </c>
      <c r="AY115" s="158">
        <f t="shared" si="68"/>
        <v>0</v>
      </c>
      <c r="AZ115" s="158">
        <f t="shared" si="68"/>
        <v>0</v>
      </c>
      <c r="BA115" s="158">
        <f t="shared" si="68"/>
        <v>0</v>
      </c>
      <c r="BB115" s="158">
        <f t="shared" si="68"/>
        <v>0</v>
      </c>
      <c r="BC115" s="158">
        <f t="shared" si="68"/>
        <v>0</v>
      </c>
      <c r="BD115" s="158">
        <f t="shared" si="68"/>
        <v>0</v>
      </c>
      <c r="BE115" s="158">
        <f t="shared" si="68"/>
        <v>0</v>
      </c>
      <c r="BF115" s="158">
        <f t="shared" si="68"/>
        <v>0</v>
      </c>
      <c r="BG115" s="158">
        <f t="shared" si="68"/>
        <v>0</v>
      </c>
      <c r="BH115" s="158">
        <f t="shared" si="68"/>
        <v>0</v>
      </c>
      <c r="BI115" s="158">
        <f t="shared" si="68"/>
        <v>0</v>
      </c>
      <c r="BJ115" s="158">
        <f t="shared" si="68"/>
        <v>0</v>
      </c>
      <c r="BK115" s="158">
        <f t="shared" si="68"/>
        <v>0</v>
      </c>
      <c r="BL115" s="158">
        <f t="shared" si="68"/>
        <v>0</v>
      </c>
    </row>
    <row r="116" spans="2:64">
      <c r="B116" s="162" t="str">
        <f t="shared" si="67"/>
        <v>Vendes per entregues</v>
      </c>
      <c r="C116" s="133"/>
      <c r="D116" s="158">
        <f t="shared" ref="D116:S129" si="69">+D62-D98</f>
        <v>0</v>
      </c>
      <c r="E116" s="158">
        <f t="shared" si="69"/>
        <v>0</v>
      </c>
      <c r="F116" s="158">
        <f t="shared" si="69"/>
        <v>0</v>
      </c>
      <c r="G116" s="158">
        <f t="shared" si="69"/>
        <v>0</v>
      </c>
      <c r="H116" s="158">
        <f t="shared" si="69"/>
        <v>0</v>
      </c>
      <c r="I116" s="158">
        <f t="shared" si="69"/>
        <v>0</v>
      </c>
      <c r="J116" s="158">
        <f t="shared" si="69"/>
        <v>0</v>
      </c>
      <c r="K116" s="158">
        <f t="shared" si="69"/>
        <v>0</v>
      </c>
      <c r="L116" s="158">
        <f t="shared" si="69"/>
        <v>0</v>
      </c>
      <c r="M116" s="158">
        <f t="shared" si="69"/>
        <v>0</v>
      </c>
      <c r="N116" s="158">
        <f t="shared" si="69"/>
        <v>0</v>
      </c>
      <c r="O116" s="158">
        <f t="shared" si="69"/>
        <v>0</v>
      </c>
      <c r="P116" s="158">
        <f t="shared" si="69"/>
        <v>0</v>
      </c>
      <c r="Q116" s="158">
        <f t="shared" si="69"/>
        <v>0</v>
      </c>
      <c r="R116" s="158">
        <f t="shared" si="69"/>
        <v>0</v>
      </c>
      <c r="S116" s="158">
        <f t="shared" si="69"/>
        <v>0</v>
      </c>
      <c r="T116" s="158">
        <f t="shared" si="68"/>
        <v>0</v>
      </c>
      <c r="U116" s="158">
        <f t="shared" si="68"/>
        <v>0</v>
      </c>
      <c r="V116" s="158">
        <f t="shared" si="68"/>
        <v>0</v>
      </c>
      <c r="W116" s="158">
        <f t="shared" si="68"/>
        <v>0</v>
      </c>
      <c r="X116" s="158">
        <f t="shared" si="68"/>
        <v>0</v>
      </c>
      <c r="Y116" s="158">
        <f t="shared" si="68"/>
        <v>0</v>
      </c>
      <c r="Z116" s="158">
        <f t="shared" si="68"/>
        <v>0</v>
      </c>
      <c r="AA116" s="158">
        <f t="shared" si="68"/>
        <v>0</v>
      </c>
      <c r="AB116" s="158">
        <f t="shared" si="68"/>
        <v>0</v>
      </c>
      <c r="AC116" s="158">
        <f t="shared" si="68"/>
        <v>0</v>
      </c>
      <c r="AD116" s="158">
        <f t="shared" si="68"/>
        <v>0</v>
      </c>
      <c r="AE116" s="158">
        <f t="shared" si="68"/>
        <v>0</v>
      </c>
      <c r="AF116" s="158">
        <f t="shared" si="68"/>
        <v>0</v>
      </c>
      <c r="AG116" s="158">
        <f t="shared" si="68"/>
        <v>0</v>
      </c>
      <c r="AH116" s="158">
        <f t="shared" si="68"/>
        <v>0</v>
      </c>
      <c r="AI116" s="158">
        <f t="shared" si="68"/>
        <v>0</v>
      </c>
      <c r="AJ116" s="158">
        <f t="shared" si="68"/>
        <v>0</v>
      </c>
      <c r="AK116" s="158">
        <f t="shared" si="68"/>
        <v>0</v>
      </c>
      <c r="AL116" s="158">
        <f t="shared" si="68"/>
        <v>0</v>
      </c>
      <c r="AM116" s="158">
        <f t="shared" si="68"/>
        <v>0</v>
      </c>
      <c r="AN116" s="158">
        <f t="shared" si="68"/>
        <v>0</v>
      </c>
      <c r="AO116" s="158">
        <f t="shared" si="68"/>
        <v>0</v>
      </c>
      <c r="AP116" s="158">
        <f t="shared" si="68"/>
        <v>0</v>
      </c>
      <c r="AQ116" s="158">
        <f t="shared" si="68"/>
        <v>0</v>
      </c>
      <c r="AR116" s="158">
        <f t="shared" si="68"/>
        <v>0</v>
      </c>
      <c r="AS116" s="158">
        <f t="shared" si="68"/>
        <v>0</v>
      </c>
      <c r="AT116" s="158">
        <f t="shared" si="68"/>
        <v>0</v>
      </c>
      <c r="AU116" s="158">
        <f t="shared" si="68"/>
        <v>0</v>
      </c>
      <c r="AV116" s="158">
        <f t="shared" si="68"/>
        <v>0</v>
      </c>
      <c r="AW116" s="158">
        <f t="shared" si="68"/>
        <v>0</v>
      </c>
      <c r="AX116" s="158">
        <f t="shared" si="68"/>
        <v>0</v>
      </c>
      <c r="AY116" s="158">
        <f t="shared" si="68"/>
        <v>0</v>
      </c>
      <c r="AZ116" s="158">
        <f t="shared" si="68"/>
        <v>0</v>
      </c>
      <c r="BA116" s="158">
        <f t="shared" si="68"/>
        <v>0</v>
      </c>
      <c r="BB116" s="158">
        <f t="shared" si="68"/>
        <v>0</v>
      </c>
      <c r="BC116" s="158">
        <f t="shared" si="68"/>
        <v>0</v>
      </c>
      <c r="BD116" s="158">
        <f t="shared" si="68"/>
        <v>0</v>
      </c>
      <c r="BE116" s="158">
        <f t="shared" si="68"/>
        <v>0</v>
      </c>
      <c r="BF116" s="158">
        <f t="shared" si="68"/>
        <v>0</v>
      </c>
      <c r="BG116" s="158">
        <f t="shared" si="68"/>
        <v>0</v>
      </c>
      <c r="BH116" s="158">
        <f t="shared" si="68"/>
        <v>0</v>
      </c>
      <c r="BI116" s="158">
        <f t="shared" si="68"/>
        <v>0</v>
      </c>
      <c r="BJ116" s="158">
        <f t="shared" si="68"/>
        <v>0</v>
      </c>
      <c r="BK116" s="158">
        <f t="shared" si="68"/>
        <v>0</v>
      </c>
      <c r="BL116" s="158">
        <f t="shared" si="68"/>
        <v>0</v>
      </c>
    </row>
    <row r="117" spans="2:64">
      <c r="B117" s="162" t="str">
        <f t="shared" si="67"/>
        <v>Anuncis locals</v>
      </c>
      <c r="C117" s="133"/>
      <c r="D117" s="158">
        <f t="shared" si="69"/>
        <v>0</v>
      </c>
      <c r="E117" s="158">
        <f t="shared" si="68"/>
        <v>0</v>
      </c>
      <c r="F117" s="158">
        <f t="shared" si="68"/>
        <v>0</v>
      </c>
      <c r="G117" s="158">
        <f t="shared" si="68"/>
        <v>0</v>
      </c>
      <c r="H117" s="158">
        <f t="shared" si="68"/>
        <v>0</v>
      </c>
      <c r="I117" s="158">
        <f t="shared" si="68"/>
        <v>0</v>
      </c>
      <c r="J117" s="158">
        <f t="shared" si="68"/>
        <v>0</v>
      </c>
      <c r="K117" s="158">
        <f t="shared" si="68"/>
        <v>0</v>
      </c>
      <c r="L117" s="158">
        <f t="shared" si="68"/>
        <v>0</v>
      </c>
      <c r="M117" s="158">
        <f t="shared" si="68"/>
        <v>0</v>
      </c>
      <c r="N117" s="158">
        <f t="shared" si="68"/>
        <v>0</v>
      </c>
      <c r="O117" s="158">
        <f t="shared" si="68"/>
        <v>0</v>
      </c>
      <c r="P117" s="158">
        <f t="shared" si="68"/>
        <v>0</v>
      </c>
      <c r="Q117" s="158">
        <f t="shared" si="68"/>
        <v>0</v>
      </c>
      <c r="R117" s="158">
        <f t="shared" si="68"/>
        <v>0</v>
      </c>
      <c r="S117" s="158">
        <f t="shared" si="68"/>
        <v>0</v>
      </c>
      <c r="T117" s="158">
        <f t="shared" si="68"/>
        <v>0</v>
      </c>
      <c r="U117" s="158">
        <f t="shared" si="68"/>
        <v>0</v>
      </c>
      <c r="V117" s="158">
        <f t="shared" si="68"/>
        <v>0</v>
      </c>
      <c r="W117" s="158">
        <f t="shared" si="68"/>
        <v>0</v>
      </c>
      <c r="X117" s="158">
        <f t="shared" si="68"/>
        <v>0</v>
      </c>
      <c r="Y117" s="158">
        <f t="shared" si="68"/>
        <v>0</v>
      </c>
      <c r="Z117" s="158">
        <f t="shared" si="68"/>
        <v>0</v>
      </c>
      <c r="AA117" s="158">
        <f t="shared" si="68"/>
        <v>0</v>
      </c>
      <c r="AB117" s="158">
        <f t="shared" si="68"/>
        <v>0</v>
      </c>
      <c r="AC117" s="158">
        <f t="shared" si="68"/>
        <v>0</v>
      </c>
      <c r="AD117" s="158">
        <f t="shared" si="68"/>
        <v>0</v>
      </c>
      <c r="AE117" s="158">
        <f t="shared" si="68"/>
        <v>0</v>
      </c>
      <c r="AF117" s="158">
        <f t="shared" si="68"/>
        <v>0</v>
      </c>
      <c r="AG117" s="158">
        <f t="shared" si="68"/>
        <v>0</v>
      </c>
      <c r="AH117" s="158">
        <f t="shared" si="68"/>
        <v>0</v>
      </c>
      <c r="AI117" s="158">
        <f t="shared" si="68"/>
        <v>0</v>
      </c>
      <c r="AJ117" s="158">
        <f t="shared" si="68"/>
        <v>0</v>
      </c>
      <c r="AK117" s="158">
        <f t="shared" si="68"/>
        <v>0</v>
      </c>
      <c r="AL117" s="158">
        <f t="shared" si="68"/>
        <v>0</v>
      </c>
      <c r="AM117" s="158">
        <f t="shared" si="68"/>
        <v>0</v>
      </c>
      <c r="AN117" s="158">
        <f t="shared" si="68"/>
        <v>0</v>
      </c>
      <c r="AO117" s="158">
        <f t="shared" si="68"/>
        <v>0</v>
      </c>
      <c r="AP117" s="158">
        <f t="shared" si="68"/>
        <v>0</v>
      </c>
      <c r="AQ117" s="158">
        <f t="shared" si="68"/>
        <v>0</v>
      </c>
      <c r="AR117" s="158">
        <f t="shared" si="68"/>
        <v>0</v>
      </c>
      <c r="AS117" s="158">
        <f t="shared" si="68"/>
        <v>0</v>
      </c>
      <c r="AT117" s="158">
        <f t="shared" si="68"/>
        <v>0</v>
      </c>
      <c r="AU117" s="158">
        <f t="shared" si="68"/>
        <v>0</v>
      </c>
      <c r="AV117" s="158">
        <f t="shared" si="68"/>
        <v>0</v>
      </c>
      <c r="AW117" s="158">
        <f t="shared" si="68"/>
        <v>0</v>
      </c>
      <c r="AX117" s="158">
        <f t="shared" si="68"/>
        <v>0</v>
      </c>
      <c r="AY117" s="158">
        <f t="shared" si="68"/>
        <v>0</v>
      </c>
      <c r="AZ117" s="158">
        <f t="shared" si="68"/>
        <v>0</v>
      </c>
      <c r="BA117" s="158">
        <f t="shared" si="68"/>
        <v>0</v>
      </c>
      <c r="BB117" s="158">
        <f t="shared" si="68"/>
        <v>0</v>
      </c>
      <c r="BC117" s="158">
        <f t="shared" si="68"/>
        <v>0</v>
      </c>
      <c r="BD117" s="158">
        <f t="shared" si="68"/>
        <v>0</v>
      </c>
      <c r="BE117" s="158">
        <f t="shared" si="68"/>
        <v>0</v>
      </c>
      <c r="BF117" s="158">
        <f t="shared" si="68"/>
        <v>0</v>
      </c>
      <c r="BG117" s="158">
        <f t="shared" si="68"/>
        <v>0</v>
      </c>
      <c r="BH117" s="158">
        <f t="shared" si="68"/>
        <v>0</v>
      </c>
      <c r="BI117" s="158">
        <f t="shared" si="68"/>
        <v>0</v>
      </c>
      <c r="BJ117" s="158">
        <f t="shared" si="68"/>
        <v>0</v>
      </c>
      <c r="BK117" s="158">
        <f t="shared" si="68"/>
        <v>0</v>
      </c>
      <c r="BL117" s="158">
        <f t="shared" si="68"/>
        <v>0</v>
      </c>
    </row>
    <row r="118" spans="2:64">
      <c r="B118" s="162" t="str">
        <f t="shared" si="67"/>
        <v>Nom Producte/Servei 4</v>
      </c>
      <c r="C118" s="133"/>
      <c r="D118" s="158">
        <f t="shared" si="69"/>
        <v>0</v>
      </c>
      <c r="E118" s="158">
        <f t="shared" si="68"/>
        <v>0</v>
      </c>
      <c r="F118" s="158">
        <f t="shared" si="68"/>
        <v>0</v>
      </c>
      <c r="G118" s="158">
        <f t="shared" si="68"/>
        <v>0</v>
      </c>
      <c r="H118" s="158">
        <f t="shared" si="68"/>
        <v>0</v>
      </c>
      <c r="I118" s="158">
        <f t="shared" si="68"/>
        <v>0</v>
      </c>
      <c r="J118" s="158">
        <f t="shared" si="68"/>
        <v>0</v>
      </c>
      <c r="K118" s="158">
        <f t="shared" si="68"/>
        <v>0</v>
      </c>
      <c r="L118" s="158">
        <f t="shared" si="68"/>
        <v>0</v>
      </c>
      <c r="M118" s="158">
        <f t="shared" si="68"/>
        <v>0</v>
      </c>
      <c r="N118" s="158">
        <f t="shared" si="68"/>
        <v>0</v>
      </c>
      <c r="O118" s="158">
        <f t="shared" si="68"/>
        <v>0</v>
      </c>
      <c r="P118" s="158">
        <f t="shared" si="68"/>
        <v>0</v>
      </c>
      <c r="Q118" s="158">
        <f t="shared" si="68"/>
        <v>0</v>
      </c>
      <c r="R118" s="158">
        <f t="shared" si="68"/>
        <v>0</v>
      </c>
      <c r="S118" s="158">
        <f t="shared" si="68"/>
        <v>0</v>
      </c>
      <c r="T118" s="158">
        <f t="shared" si="68"/>
        <v>0</v>
      </c>
      <c r="U118" s="158">
        <f t="shared" si="68"/>
        <v>0</v>
      </c>
      <c r="V118" s="158">
        <f t="shared" si="68"/>
        <v>0</v>
      </c>
      <c r="W118" s="158">
        <f t="shared" si="68"/>
        <v>0</v>
      </c>
      <c r="X118" s="158">
        <f t="shared" si="68"/>
        <v>0</v>
      </c>
      <c r="Y118" s="158">
        <f t="shared" si="68"/>
        <v>0</v>
      </c>
      <c r="Z118" s="158">
        <f t="shared" si="68"/>
        <v>0</v>
      </c>
      <c r="AA118" s="158">
        <f t="shared" si="68"/>
        <v>0</v>
      </c>
      <c r="AB118" s="158">
        <f t="shared" si="68"/>
        <v>0</v>
      </c>
      <c r="AC118" s="158">
        <f t="shared" si="68"/>
        <v>0</v>
      </c>
      <c r="AD118" s="158">
        <f t="shared" si="68"/>
        <v>0</v>
      </c>
      <c r="AE118" s="158">
        <f t="shared" si="68"/>
        <v>0</v>
      </c>
      <c r="AF118" s="158">
        <f t="shared" si="68"/>
        <v>0</v>
      </c>
      <c r="AG118" s="158">
        <f t="shared" si="68"/>
        <v>0</v>
      </c>
      <c r="AH118" s="158">
        <f t="shared" si="68"/>
        <v>0</v>
      </c>
      <c r="AI118" s="158">
        <f t="shared" si="68"/>
        <v>0</v>
      </c>
      <c r="AJ118" s="158">
        <f t="shared" si="68"/>
        <v>0</v>
      </c>
      <c r="AK118" s="158">
        <f t="shared" si="68"/>
        <v>0</v>
      </c>
      <c r="AL118" s="158">
        <f t="shared" si="68"/>
        <v>0</v>
      </c>
      <c r="AM118" s="158">
        <f t="shared" si="68"/>
        <v>0</v>
      </c>
      <c r="AN118" s="158">
        <f t="shared" si="68"/>
        <v>0</v>
      </c>
      <c r="AO118" s="158">
        <f t="shared" si="68"/>
        <v>0</v>
      </c>
      <c r="AP118" s="158">
        <f t="shared" si="68"/>
        <v>0</v>
      </c>
      <c r="AQ118" s="158">
        <f t="shared" si="68"/>
        <v>0</v>
      </c>
      <c r="AR118" s="158">
        <f t="shared" si="68"/>
        <v>0</v>
      </c>
      <c r="AS118" s="158">
        <f t="shared" si="68"/>
        <v>0</v>
      </c>
      <c r="AT118" s="158">
        <f t="shared" si="68"/>
        <v>0</v>
      </c>
      <c r="AU118" s="158">
        <f t="shared" si="68"/>
        <v>0</v>
      </c>
      <c r="AV118" s="158">
        <f t="shared" si="68"/>
        <v>0</v>
      </c>
      <c r="AW118" s="158">
        <f t="shared" si="68"/>
        <v>0</v>
      </c>
      <c r="AX118" s="158">
        <f t="shared" si="68"/>
        <v>0</v>
      </c>
      <c r="AY118" s="158">
        <f t="shared" si="68"/>
        <v>0</v>
      </c>
      <c r="AZ118" s="158">
        <f t="shared" si="68"/>
        <v>0</v>
      </c>
      <c r="BA118" s="158">
        <f t="shared" si="68"/>
        <v>0</v>
      </c>
      <c r="BB118" s="158">
        <f t="shared" si="68"/>
        <v>0</v>
      </c>
      <c r="BC118" s="158">
        <f t="shared" si="68"/>
        <v>0</v>
      </c>
      <c r="BD118" s="158">
        <f t="shared" si="68"/>
        <v>0</v>
      </c>
      <c r="BE118" s="158">
        <f t="shared" si="68"/>
        <v>0</v>
      </c>
      <c r="BF118" s="158">
        <f t="shared" si="68"/>
        <v>0</v>
      </c>
      <c r="BG118" s="158">
        <f t="shared" si="68"/>
        <v>0</v>
      </c>
      <c r="BH118" s="158">
        <f t="shared" si="68"/>
        <v>0</v>
      </c>
      <c r="BI118" s="158">
        <f t="shared" si="68"/>
        <v>0</v>
      </c>
      <c r="BJ118" s="158">
        <f t="shared" si="68"/>
        <v>0</v>
      </c>
      <c r="BK118" s="158">
        <f t="shared" si="68"/>
        <v>0</v>
      </c>
      <c r="BL118" s="158">
        <f t="shared" si="68"/>
        <v>0</v>
      </c>
    </row>
    <row r="119" spans="2:64">
      <c r="B119" s="162" t="str">
        <f t="shared" si="67"/>
        <v>Nom Producte/Servei 5</v>
      </c>
      <c r="C119" s="133"/>
      <c r="D119" s="158">
        <f t="shared" si="69"/>
        <v>0</v>
      </c>
      <c r="E119" s="158">
        <f t="shared" si="68"/>
        <v>0</v>
      </c>
      <c r="F119" s="158">
        <f t="shared" si="68"/>
        <v>0</v>
      </c>
      <c r="G119" s="158">
        <f t="shared" si="68"/>
        <v>0</v>
      </c>
      <c r="H119" s="158">
        <f t="shared" si="68"/>
        <v>0</v>
      </c>
      <c r="I119" s="158">
        <f t="shared" si="68"/>
        <v>0</v>
      </c>
      <c r="J119" s="158">
        <f t="shared" si="68"/>
        <v>0</v>
      </c>
      <c r="K119" s="158">
        <f t="shared" si="68"/>
        <v>0</v>
      </c>
      <c r="L119" s="158">
        <f t="shared" si="68"/>
        <v>0</v>
      </c>
      <c r="M119" s="158">
        <f t="shared" si="68"/>
        <v>0</v>
      </c>
      <c r="N119" s="158">
        <f t="shared" si="68"/>
        <v>0</v>
      </c>
      <c r="O119" s="158">
        <f t="shared" si="68"/>
        <v>0</v>
      </c>
      <c r="P119" s="158">
        <f t="shared" si="68"/>
        <v>0</v>
      </c>
      <c r="Q119" s="158">
        <f t="shared" si="68"/>
        <v>0</v>
      </c>
      <c r="R119" s="158">
        <f t="shared" si="68"/>
        <v>0</v>
      </c>
      <c r="S119" s="158">
        <f t="shared" si="68"/>
        <v>0</v>
      </c>
      <c r="T119" s="158">
        <f t="shared" si="68"/>
        <v>0</v>
      </c>
      <c r="U119" s="158">
        <f t="shared" si="68"/>
        <v>0</v>
      </c>
      <c r="V119" s="158">
        <f t="shared" si="68"/>
        <v>0</v>
      </c>
      <c r="W119" s="158">
        <f t="shared" si="68"/>
        <v>0</v>
      </c>
      <c r="X119" s="158">
        <f t="shared" si="68"/>
        <v>0</v>
      </c>
      <c r="Y119" s="158">
        <f t="shared" si="68"/>
        <v>0</v>
      </c>
      <c r="Z119" s="158">
        <f t="shared" si="68"/>
        <v>0</v>
      </c>
      <c r="AA119" s="158">
        <f t="shared" si="68"/>
        <v>0</v>
      </c>
      <c r="AB119" s="158">
        <f t="shared" si="68"/>
        <v>0</v>
      </c>
      <c r="AC119" s="158">
        <f t="shared" si="68"/>
        <v>0</v>
      </c>
      <c r="AD119" s="158">
        <f t="shared" si="68"/>
        <v>0</v>
      </c>
      <c r="AE119" s="158">
        <f t="shared" si="68"/>
        <v>0</v>
      </c>
      <c r="AF119" s="158">
        <f t="shared" si="68"/>
        <v>0</v>
      </c>
      <c r="AG119" s="158">
        <f t="shared" si="68"/>
        <v>0</v>
      </c>
      <c r="AH119" s="158">
        <f t="shared" si="68"/>
        <v>0</v>
      </c>
      <c r="AI119" s="158">
        <f t="shared" ref="AI119:BL119" si="70">+AI65-AI101</f>
        <v>0</v>
      </c>
      <c r="AJ119" s="158">
        <f t="shared" si="70"/>
        <v>0</v>
      </c>
      <c r="AK119" s="158">
        <f t="shared" si="70"/>
        <v>0</v>
      </c>
      <c r="AL119" s="158">
        <f t="shared" si="70"/>
        <v>0</v>
      </c>
      <c r="AM119" s="158">
        <f t="shared" si="70"/>
        <v>0</v>
      </c>
      <c r="AN119" s="158">
        <f t="shared" si="70"/>
        <v>0</v>
      </c>
      <c r="AO119" s="158">
        <f t="shared" si="70"/>
        <v>0</v>
      </c>
      <c r="AP119" s="158">
        <f t="shared" si="70"/>
        <v>0</v>
      </c>
      <c r="AQ119" s="158">
        <f t="shared" si="70"/>
        <v>0</v>
      </c>
      <c r="AR119" s="158">
        <f t="shared" si="70"/>
        <v>0</v>
      </c>
      <c r="AS119" s="158">
        <f t="shared" si="70"/>
        <v>0</v>
      </c>
      <c r="AT119" s="158">
        <f t="shared" si="70"/>
        <v>0</v>
      </c>
      <c r="AU119" s="158">
        <f t="shared" si="70"/>
        <v>0</v>
      </c>
      <c r="AV119" s="158">
        <f t="shared" si="70"/>
        <v>0</v>
      </c>
      <c r="AW119" s="158">
        <f t="shared" si="70"/>
        <v>0</v>
      </c>
      <c r="AX119" s="158">
        <f t="shared" si="70"/>
        <v>0</v>
      </c>
      <c r="AY119" s="158">
        <f t="shared" si="70"/>
        <v>0</v>
      </c>
      <c r="AZ119" s="158">
        <f t="shared" si="70"/>
        <v>0</v>
      </c>
      <c r="BA119" s="158">
        <f t="shared" si="70"/>
        <v>0</v>
      </c>
      <c r="BB119" s="158">
        <f t="shared" si="70"/>
        <v>0</v>
      </c>
      <c r="BC119" s="158">
        <f t="shared" si="70"/>
        <v>0</v>
      </c>
      <c r="BD119" s="158">
        <f t="shared" si="70"/>
        <v>0</v>
      </c>
      <c r="BE119" s="158">
        <f t="shared" si="70"/>
        <v>0</v>
      </c>
      <c r="BF119" s="158">
        <f t="shared" si="70"/>
        <v>0</v>
      </c>
      <c r="BG119" s="158">
        <f t="shared" si="70"/>
        <v>0</v>
      </c>
      <c r="BH119" s="158">
        <f t="shared" si="70"/>
        <v>0</v>
      </c>
      <c r="BI119" s="158">
        <f t="shared" si="70"/>
        <v>0</v>
      </c>
      <c r="BJ119" s="158">
        <f t="shared" si="70"/>
        <v>0</v>
      </c>
      <c r="BK119" s="158">
        <f t="shared" si="70"/>
        <v>0</v>
      </c>
      <c r="BL119" s="158">
        <f t="shared" si="70"/>
        <v>0</v>
      </c>
    </row>
    <row r="120" spans="2:64">
      <c r="B120" s="162" t="str">
        <f t="shared" si="67"/>
        <v>Nom Producte/Servei 6</v>
      </c>
      <c r="C120" s="133"/>
      <c r="D120" s="158">
        <f t="shared" si="69"/>
        <v>0</v>
      </c>
      <c r="E120" s="158">
        <f t="shared" si="69"/>
        <v>0</v>
      </c>
      <c r="F120" s="158">
        <f t="shared" si="69"/>
        <v>0</v>
      </c>
      <c r="G120" s="158">
        <f t="shared" si="69"/>
        <v>0</v>
      </c>
      <c r="H120" s="158">
        <f t="shared" si="69"/>
        <v>0</v>
      </c>
      <c r="I120" s="158">
        <f t="shared" si="69"/>
        <v>0</v>
      </c>
      <c r="J120" s="158">
        <f t="shared" si="69"/>
        <v>0</v>
      </c>
      <c r="K120" s="158">
        <f t="shared" si="69"/>
        <v>0</v>
      </c>
      <c r="L120" s="158">
        <f t="shared" si="69"/>
        <v>0</v>
      </c>
      <c r="M120" s="158">
        <f t="shared" si="69"/>
        <v>0</v>
      </c>
      <c r="N120" s="158">
        <f t="shared" si="69"/>
        <v>0</v>
      </c>
      <c r="O120" s="158">
        <f t="shared" si="69"/>
        <v>0</v>
      </c>
      <c r="P120" s="158">
        <f t="shared" si="69"/>
        <v>0</v>
      </c>
      <c r="Q120" s="158">
        <f t="shared" si="69"/>
        <v>0</v>
      </c>
      <c r="R120" s="158">
        <f t="shared" si="69"/>
        <v>0</v>
      </c>
      <c r="S120" s="158">
        <f t="shared" si="69"/>
        <v>0</v>
      </c>
      <c r="T120" s="158">
        <f t="shared" ref="T120:BL125" si="71">+T66-T102</f>
        <v>0</v>
      </c>
      <c r="U120" s="158">
        <f t="shared" si="71"/>
        <v>0</v>
      </c>
      <c r="V120" s="158">
        <f t="shared" si="71"/>
        <v>0</v>
      </c>
      <c r="W120" s="158">
        <f t="shared" si="71"/>
        <v>0</v>
      </c>
      <c r="X120" s="158">
        <f t="shared" si="71"/>
        <v>0</v>
      </c>
      <c r="Y120" s="158">
        <f t="shared" si="71"/>
        <v>0</v>
      </c>
      <c r="Z120" s="158">
        <f t="shared" si="71"/>
        <v>0</v>
      </c>
      <c r="AA120" s="158">
        <f t="shared" si="71"/>
        <v>0</v>
      </c>
      <c r="AB120" s="158">
        <f t="shared" si="71"/>
        <v>0</v>
      </c>
      <c r="AC120" s="158">
        <f t="shared" si="71"/>
        <v>0</v>
      </c>
      <c r="AD120" s="158">
        <f t="shared" si="71"/>
        <v>0</v>
      </c>
      <c r="AE120" s="158">
        <f t="shared" si="71"/>
        <v>0</v>
      </c>
      <c r="AF120" s="158">
        <f t="shared" si="71"/>
        <v>0</v>
      </c>
      <c r="AG120" s="158">
        <f t="shared" si="71"/>
        <v>0</v>
      </c>
      <c r="AH120" s="158">
        <f t="shared" si="71"/>
        <v>0</v>
      </c>
      <c r="AI120" s="158">
        <f t="shared" si="71"/>
        <v>0</v>
      </c>
      <c r="AJ120" s="158">
        <f t="shared" si="71"/>
        <v>0</v>
      </c>
      <c r="AK120" s="158">
        <f t="shared" si="71"/>
        <v>0</v>
      </c>
      <c r="AL120" s="158">
        <f t="shared" si="71"/>
        <v>0</v>
      </c>
      <c r="AM120" s="158">
        <f t="shared" si="71"/>
        <v>0</v>
      </c>
      <c r="AN120" s="158">
        <f t="shared" si="71"/>
        <v>0</v>
      </c>
      <c r="AO120" s="158">
        <f t="shared" si="71"/>
        <v>0</v>
      </c>
      <c r="AP120" s="158">
        <f t="shared" si="71"/>
        <v>0</v>
      </c>
      <c r="AQ120" s="158">
        <f t="shared" si="71"/>
        <v>0</v>
      </c>
      <c r="AR120" s="158">
        <f t="shared" si="71"/>
        <v>0</v>
      </c>
      <c r="AS120" s="158">
        <f t="shared" si="71"/>
        <v>0</v>
      </c>
      <c r="AT120" s="158">
        <f t="shared" si="71"/>
        <v>0</v>
      </c>
      <c r="AU120" s="158">
        <f t="shared" si="71"/>
        <v>0</v>
      </c>
      <c r="AV120" s="158">
        <f t="shared" si="71"/>
        <v>0</v>
      </c>
      <c r="AW120" s="158">
        <f t="shared" si="71"/>
        <v>0</v>
      </c>
      <c r="AX120" s="158">
        <f t="shared" si="71"/>
        <v>0</v>
      </c>
      <c r="AY120" s="158">
        <f t="shared" si="71"/>
        <v>0</v>
      </c>
      <c r="AZ120" s="158">
        <f t="shared" si="71"/>
        <v>0</v>
      </c>
      <c r="BA120" s="158">
        <f t="shared" si="71"/>
        <v>0</v>
      </c>
      <c r="BB120" s="158">
        <f t="shared" si="71"/>
        <v>0</v>
      </c>
      <c r="BC120" s="158">
        <f t="shared" si="71"/>
        <v>0</v>
      </c>
      <c r="BD120" s="158">
        <f t="shared" si="71"/>
        <v>0</v>
      </c>
      <c r="BE120" s="158">
        <f t="shared" si="71"/>
        <v>0</v>
      </c>
      <c r="BF120" s="158">
        <f t="shared" si="71"/>
        <v>0</v>
      </c>
      <c r="BG120" s="158">
        <f t="shared" si="71"/>
        <v>0</v>
      </c>
      <c r="BH120" s="158">
        <f t="shared" si="71"/>
        <v>0</v>
      </c>
      <c r="BI120" s="158">
        <f t="shared" si="71"/>
        <v>0</v>
      </c>
      <c r="BJ120" s="158">
        <f t="shared" si="71"/>
        <v>0</v>
      </c>
      <c r="BK120" s="158">
        <f t="shared" si="71"/>
        <v>0</v>
      </c>
      <c r="BL120" s="158">
        <f t="shared" si="71"/>
        <v>0</v>
      </c>
    </row>
    <row r="121" spans="2:64">
      <c r="B121" s="162" t="str">
        <f t="shared" si="67"/>
        <v>Nom Producte/Servei 7</v>
      </c>
      <c r="C121" s="133"/>
      <c r="D121" s="158">
        <f t="shared" si="69"/>
        <v>0</v>
      </c>
      <c r="E121" s="158">
        <f t="shared" si="69"/>
        <v>0</v>
      </c>
      <c r="F121" s="158">
        <f t="shared" si="69"/>
        <v>0</v>
      </c>
      <c r="G121" s="158">
        <f t="shared" si="69"/>
        <v>0</v>
      </c>
      <c r="H121" s="158">
        <f t="shared" si="69"/>
        <v>0</v>
      </c>
      <c r="I121" s="158">
        <f t="shared" si="69"/>
        <v>0</v>
      </c>
      <c r="J121" s="158">
        <f t="shared" si="69"/>
        <v>0</v>
      </c>
      <c r="K121" s="158">
        <f t="shared" si="69"/>
        <v>0</v>
      </c>
      <c r="L121" s="158">
        <f t="shared" si="69"/>
        <v>0</v>
      </c>
      <c r="M121" s="158">
        <f t="shared" si="69"/>
        <v>0</v>
      </c>
      <c r="N121" s="158">
        <f t="shared" si="69"/>
        <v>0</v>
      </c>
      <c r="O121" s="158">
        <f t="shared" si="69"/>
        <v>0</v>
      </c>
      <c r="P121" s="158">
        <f t="shared" si="69"/>
        <v>0</v>
      </c>
      <c r="Q121" s="158">
        <f t="shared" si="69"/>
        <v>0</v>
      </c>
      <c r="R121" s="158">
        <f t="shared" si="69"/>
        <v>0</v>
      </c>
      <c r="S121" s="158">
        <f t="shared" si="69"/>
        <v>0</v>
      </c>
      <c r="T121" s="158">
        <f t="shared" si="71"/>
        <v>0</v>
      </c>
      <c r="U121" s="158">
        <f t="shared" si="71"/>
        <v>0</v>
      </c>
      <c r="V121" s="158">
        <f t="shared" si="71"/>
        <v>0</v>
      </c>
      <c r="W121" s="158">
        <f t="shared" si="71"/>
        <v>0</v>
      </c>
      <c r="X121" s="158">
        <f t="shared" si="71"/>
        <v>0</v>
      </c>
      <c r="Y121" s="158">
        <f t="shared" si="71"/>
        <v>0</v>
      </c>
      <c r="Z121" s="158">
        <f t="shared" si="71"/>
        <v>0</v>
      </c>
      <c r="AA121" s="158">
        <f t="shared" si="71"/>
        <v>0</v>
      </c>
      <c r="AB121" s="158">
        <f t="shared" si="71"/>
        <v>0</v>
      </c>
      <c r="AC121" s="158">
        <f t="shared" si="71"/>
        <v>0</v>
      </c>
      <c r="AD121" s="158">
        <f t="shared" si="71"/>
        <v>0</v>
      </c>
      <c r="AE121" s="158">
        <f t="shared" si="71"/>
        <v>0</v>
      </c>
      <c r="AF121" s="158">
        <f t="shared" si="71"/>
        <v>0</v>
      </c>
      <c r="AG121" s="158">
        <f t="shared" si="71"/>
        <v>0</v>
      </c>
      <c r="AH121" s="158">
        <f t="shared" si="71"/>
        <v>0</v>
      </c>
      <c r="AI121" s="158">
        <f t="shared" si="71"/>
        <v>0</v>
      </c>
      <c r="AJ121" s="158">
        <f t="shared" si="71"/>
        <v>0</v>
      </c>
      <c r="AK121" s="158">
        <f t="shared" si="71"/>
        <v>0</v>
      </c>
      <c r="AL121" s="158">
        <f t="shared" si="71"/>
        <v>0</v>
      </c>
      <c r="AM121" s="158">
        <f t="shared" si="71"/>
        <v>0</v>
      </c>
      <c r="AN121" s="158">
        <f t="shared" si="71"/>
        <v>0</v>
      </c>
      <c r="AO121" s="158">
        <f t="shared" si="71"/>
        <v>0</v>
      </c>
      <c r="AP121" s="158">
        <f t="shared" si="71"/>
        <v>0</v>
      </c>
      <c r="AQ121" s="158">
        <f t="shared" si="71"/>
        <v>0</v>
      </c>
      <c r="AR121" s="158">
        <f t="shared" si="71"/>
        <v>0</v>
      </c>
      <c r="AS121" s="158">
        <f t="shared" si="71"/>
        <v>0</v>
      </c>
      <c r="AT121" s="158">
        <f t="shared" si="71"/>
        <v>0</v>
      </c>
      <c r="AU121" s="158">
        <f t="shared" si="71"/>
        <v>0</v>
      </c>
      <c r="AV121" s="158">
        <f t="shared" si="71"/>
        <v>0</v>
      </c>
      <c r="AW121" s="158">
        <f t="shared" si="71"/>
        <v>0</v>
      </c>
      <c r="AX121" s="158">
        <f t="shared" si="71"/>
        <v>0</v>
      </c>
      <c r="AY121" s="158">
        <f t="shared" si="71"/>
        <v>0</v>
      </c>
      <c r="AZ121" s="158">
        <f t="shared" si="71"/>
        <v>0</v>
      </c>
      <c r="BA121" s="158">
        <f t="shared" si="71"/>
        <v>0</v>
      </c>
      <c r="BB121" s="158">
        <f t="shared" si="71"/>
        <v>0</v>
      </c>
      <c r="BC121" s="158">
        <f t="shared" si="71"/>
        <v>0</v>
      </c>
      <c r="BD121" s="158">
        <f t="shared" si="71"/>
        <v>0</v>
      </c>
      <c r="BE121" s="158">
        <f t="shared" si="71"/>
        <v>0</v>
      </c>
      <c r="BF121" s="158">
        <f t="shared" si="71"/>
        <v>0</v>
      </c>
      <c r="BG121" s="158">
        <f t="shared" si="71"/>
        <v>0</v>
      </c>
      <c r="BH121" s="158">
        <f t="shared" si="71"/>
        <v>0</v>
      </c>
      <c r="BI121" s="158">
        <f t="shared" si="71"/>
        <v>0</v>
      </c>
      <c r="BJ121" s="158">
        <f t="shared" si="71"/>
        <v>0</v>
      </c>
      <c r="BK121" s="158">
        <f t="shared" si="71"/>
        <v>0</v>
      </c>
      <c r="BL121" s="158">
        <f t="shared" si="71"/>
        <v>0</v>
      </c>
    </row>
    <row r="122" spans="2:64">
      <c r="B122" s="162" t="str">
        <f t="shared" si="67"/>
        <v>Nom Producte/Servei 8</v>
      </c>
      <c r="C122" s="133"/>
      <c r="D122" s="158">
        <f t="shared" si="69"/>
        <v>0</v>
      </c>
      <c r="E122" s="158">
        <f t="shared" si="69"/>
        <v>0</v>
      </c>
      <c r="F122" s="158">
        <f t="shared" si="69"/>
        <v>0</v>
      </c>
      <c r="G122" s="158">
        <f t="shared" si="69"/>
        <v>0</v>
      </c>
      <c r="H122" s="158">
        <f t="shared" si="69"/>
        <v>0</v>
      </c>
      <c r="I122" s="158">
        <f t="shared" si="69"/>
        <v>0</v>
      </c>
      <c r="J122" s="158">
        <f t="shared" si="69"/>
        <v>0</v>
      </c>
      <c r="K122" s="158">
        <f t="shared" si="69"/>
        <v>0</v>
      </c>
      <c r="L122" s="158">
        <f t="shared" si="69"/>
        <v>0</v>
      </c>
      <c r="M122" s="158">
        <f t="shared" si="69"/>
        <v>0</v>
      </c>
      <c r="N122" s="158">
        <f t="shared" si="69"/>
        <v>0</v>
      </c>
      <c r="O122" s="158">
        <f t="shared" si="69"/>
        <v>0</v>
      </c>
      <c r="P122" s="158">
        <f t="shared" si="69"/>
        <v>0</v>
      </c>
      <c r="Q122" s="158">
        <f t="shared" si="69"/>
        <v>0</v>
      </c>
      <c r="R122" s="158">
        <f t="shared" si="69"/>
        <v>0</v>
      </c>
      <c r="S122" s="158">
        <f t="shared" si="69"/>
        <v>0</v>
      </c>
      <c r="T122" s="158">
        <f t="shared" si="71"/>
        <v>0</v>
      </c>
      <c r="U122" s="158">
        <f t="shared" si="71"/>
        <v>0</v>
      </c>
      <c r="V122" s="158">
        <f t="shared" si="71"/>
        <v>0</v>
      </c>
      <c r="W122" s="158">
        <f t="shared" si="71"/>
        <v>0</v>
      </c>
      <c r="X122" s="158">
        <f t="shared" si="71"/>
        <v>0</v>
      </c>
      <c r="Y122" s="158">
        <f t="shared" si="71"/>
        <v>0</v>
      </c>
      <c r="Z122" s="158">
        <f t="shared" si="71"/>
        <v>0</v>
      </c>
      <c r="AA122" s="158">
        <f t="shared" si="71"/>
        <v>0</v>
      </c>
      <c r="AB122" s="158">
        <f t="shared" si="71"/>
        <v>0</v>
      </c>
      <c r="AC122" s="158">
        <f t="shared" si="71"/>
        <v>0</v>
      </c>
      <c r="AD122" s="158">
        <f t="shared" si="71"/>
        <v>0</v>
      </c>
      <c r="AE122" s="158">
        <f t="shared" si="71"/>
        <v>0</v>
      </c>
      <c r="AF122" s="158">
        <f t="shared" si="71"/>
        <v>0</v>
      </c>
      <c r="AG122" s="158">
        <f t="shared" si="71"/>
        <v>0</v>
      </c>
      <c r="AH122" s="158">
        <f t="shared" si="71"/>
        <v>0</v>
      </c>
      <c r="AI122" s="158">
        <f t="shared" si="71"/>
        <v>0</v>
      </c>
      <c r="AJ122" s="158">
        <f t="shared" si="71"/>
        <v>0</v>
      </c>
      <c r="AK122" s="158">
        <f t="shared" si="71"/>
        <v>0</v>
      </c>
      <c r="AL122" s="158">
        <f t="shared" si="71"/>
        <v>0</v>
      </c>
      <c r="AM122" s="158">
        <f t="shared" si="71"/>
        <v>0</v>
      </c>
      <c r="AN122" s="158">
        <f t="shared" si="71"/>
        <v>0</v>
      </c>
      <c r="AO122" s="158">
        <f t="shared" si="71"/>
        <v>0</v>
      </c>
      <c r="AP122" s="158">
        <f t="shared" si="71"/>
        <v>0</v>
      </c>
      <c r="AQ122" s="158">
        <f t="shared" si="71"/>
        <v>0</v>
      </c>
      <c r="AR122" s="158">
        <f t="shared" si="71"/>
        <v>0</v>
      </c>
      <c r="AS122" s="158">
        <f t="shared" si="71"/>
        <v>0</v>
      </c>
      <c r="AT122" s="158">
        <f t="shared" si="71"/>
        <v>0</v>
      </c>
      <c r="AU122" s="158">
        <f t="shared" si="71"/>
        <v>0</v>
      </c>
      <c r="AV122" s="158">
        <f t="shared" si="71"/>
        <v>0</v>
      </c>
      <c r="AW122" s="158">
        <f t="shared" si="71"/>
        <v>0</v>
      </c>
      <c r="AX122" s="158">
        <f t="shared" si="71"/>
        <v>0</v>
      </c>
      <c r="AY122" s="158">
        <f t="shared" si="71"/>
        <v>0</v>
      </c>
      <c r="AZ122" s="158">
        <f t="shared" si="71"/>
        <v>0</v>
      </c>
      <c r="BA122" s="158">
        <f t="shared" si="71"/>
        <v>0</v>
      </c>
      <c r="BB122" s="158">
        <f t="shared" si="71"/>
        <v>0</v>
      </c>
      <c r="BC122" s="158">
        <f t="shared" si="71"/>
        <v>0</v>
      </c>
      <c r="BD122" s="158">
        <f t="shared" si="71"/>
        <v>0</v>
      </c>
      <c r="BE122" s="158">
        <f t="shared" si="71"/>
        <v>0</v>
      </c>
      <c r="BF122" s="158">
        <f t="shared" si="71"/>
        <v>0</v>
      </c>
      <c r="BG122" s="158">
        <f t="shared" si="71"/>
        <v>0</v>
      </c>
      <c r="BH122" s="158">
        <f t="shared" si="71"/>
        <v>0</v>
      </c>
      <c r="BI122" s="158">
        <f t="shared" si="71"/>
        <v>0</v>
      </c>
      <c r="BJ122" s="158">
        <f t="shared" si="71"/>
        <v>0</v>
      </c>
      <c r="BK122" s="158">
        <f t="shared" si="71"/>
        <v>0</v>
      </c>
      <c r="BL122" s="158">
        <f t="shared" si="71"/>
        <v>0</v>
      </c>
    </row>
    <row r="123" spans="2:64">
      <c r="B123" s="162" t="str">
        <f t="shared" si="67"/>
        <v>Nom Producte/Servei 9</v>
      </c>
      <c r="C123" s="133"/>
      <c r="D123" s="158">
        <f t="shared" si="69"/>
        <v>0</v>
      </c>
      <c r="E123" s="158">
        <f t="shared" si="69"/>
        <v>0</v>
      </c>
      <c r="F123" s="158">
        <f t="shared" si="69"/>
        <v>0</v>
      </c>
      <c r="G123" s="158">
        <f t="shared" si="69"/>
        <v>0</v>
      </c>
      <c r="H123" s="158">
        <f t="shared" si="69"/>
        <v>0</v>
      </c>
      <c r="I123" s="158">
        <f t="shared" si="69"/>
        <v>0</v>
      </c>
      <c r="J123" s="158">
        <f t="shared" si="69"/>
        <v>0</v>
      </c>
      <c r="K123" s="158">
        <f t="shared" si="69"/>
        <v>0</v>
      </c>
      <c r="L123" s="158">
        <f t="shared" si="69"/>
        <v>0</v>
      </c>
      <c r="M123" s="158">
        <f t="shared" si="69"/>
        <v>0</v>
      </c>
      <c r="N123" s="158">
        <f t="shared" si="69"/>
        <v>0</v>
      </c>
      <c r="O123" s="158">
        <f t="shared" si="69"/>
        <v>0</v>
      </c>
      <c r="P123" s="158">
        <f t="shared" si="69"/>
        <v>0</v>
      </c>
      <c r="Q123" s="158">
        <f t="shared" si="69"/>
        <v>0</v>
      </c>
      <c r="R123" s="158">
        <f t="shared" si="69"/>
        <v>0</v>
      </c>
      <c r="S123" s="158">
        <f t="shared" si="69"/>
        <v>0</v>
      </c>
      <c r="T123" s="158">
        <f t="shared" si="71"/>
        <v>0</v>
      </c>
      <c r="U123" s="158">
        <f t="shared" si="71"/>
        <v>0</v>
      </c>
      <c r="V123" s="158">
        <f t="shared" si="71"/>
        <v>0</v>
      </c>
      <c r="W123" s="158">
        <f t="shared" si="71"/>
        <v>0</v>
      </c>
      <c r="X123" s="158">
        <f t="shared" si="71"/>
        <v>0</v>
      </c>
      <c r="Y123" s="158">
        <f t="shared" si="71"/>
        <v>0</v>
      </c>
      <c r="Z123" s="158">
        <f t="shared" si="71"/>
        <v>0</v>
      </c>
      <c r="AA123" s="158">
        <f t="shared" si="71"/>
        <v>0</v>
      </c>
      <c r="AB123" s="158">
        <f t="shared" si="71"/>
        <v>0</v>
      </c>
      <c r="AC123" s="158">
        <f t="shared" si="71"/>
        <v>0</v>
      </c>
      <c r="AD123" s="158">
        <f t="shared" si="71"/>
        <v>0</v>
      </c>
      <c r="AE123" s="158">
        <f t="shared" si="71"/>
        <v>0</v>
      </c>
      <c r="AF123" s="158">
        <f t="shared" si="71"/>
        <v>0</v>
      </c>
      <c r="AG123" s="158">
        <f t="shared" si="71"/>
        <v>0</v>
      </c>
      <c r="AH123" s="158">
        <f t="shared" si="71"/>
        <v>0</v>
      </c>
      <c r="AI123" s="158">
        <f t="shared" si="71"/>
        <v>0</v>
      </c>
      <c r="AJ123" s="158">
        <f t="shared" si="71"/>
        <v>0</v>
      </c>
      <c r="AK123" s="158">
        <f t="shared" si="71"/>
        <v>0</v>
      </c>
      <c r="AL123" s="158">
        <f t="shared" si="71"/>
        <v>0</v>
      </c>
      <c r="AM123" s="158">
        <f t="shared" si="71"/>
        <v>0</v>
      </c>
      <c r="AN123" s="158">
        <f t="shared" si="71"/>
        <v>0</v>
      </c>
      <c r="AO123" s="158">
        <f t="shared" si="71"/>
        <v>0</v>
      </c>
      <c r="AP123" s="158">
        <f t="shared" si="71"/>
        <v>0</v>
      </c>
      <c r="AQ123" s="158">
        <f t="shared" si="71"/>
        <v>0</v>
      </c>
      <c r="AR123" s="158">
        <f t="shared" si="71"/>
        <v>0</v>
      </c>
      <c r="AS123" s="158">
        <f t="shared" si="71"/>
        <v>0</v>
      </c>
      <c r="AT123" s="158">
        <f t="shared" si="71"/>
        <v>0</v>
      </c>
      <c r="AU123" s="158">
        <f t="shared" si="71"/>
        <v>0</v>
      </c>
      <c r="AV123" s="158">
        <f t="shared" si="71"/>
        <v>0</v>
      </c>
      <c r="AW123" s="158">
        <f t="shared" si="71"/>
        <v>0</v>
      </c>
      <c r="AX123" s="158">
        <f t="shared" si="71"/>
        <v>0</v>
      </c>
      <c r="AY123" s="158">
        <f t="shared" si="71"/>
        <v>0</v>
      </c>
      <c r="AZ123" s="158">
        <f t="shared" si="71"/>
        <v>0</v>
      </c>
      <c r="BA123" s="158">
        <f t="shared" si="71"/>
        <v>0</v>
      </c>
      <c r="BB123" s="158">
        <f t="shared" si="71"/>
        <v>0</v>
      </c>
      <c r="BC123" s="158">
        <f t="shared" si="71"/>
        <v>0</v>
      </c>
      <c r="BD123" s="158">
        <f t="shared" si="71"/>
        <v>0</v>
      </c>
      <c r="BE123" s="158">
        <f t="shared" si="71"/>
        <v>0</v>
      </c>
      <c r="BF123" s="158">
        <f t="shared" si="71"/>
        <v>0</v>
      </c>
      <c r="BG123" s="158">
        <f t="shared" si="71"/>
        <v>0</v>
      </c>
      <c r="BH123" s="158">
        <f t="shared" si="71"/>
        <v>0</v>
      </c>
      <c r="BI123" s="158">
        <f t="shared" si="71"/>
        <v>0</v>
      </c>
      <c r="BJ123" s="158">
        <f t="shared" si="71"/>
        <v>0</v>
      </c>
      <c r="BK123" s="158">
        <f t="shared" si="71"/>
        <v>0</v>
      </c>
      <c r="BL123" s="158">
        <f t="shared" si="71"/>
        <v>0</v>
      </c>
    </row>
    <row r="124" spans="2:64">
      <c r="B124" s="162" t="str">
        <f t="shared" si="67"/>
        <v>Nom Producte/Servei 10</v>
      </c>
      <c r="C124" s="133"/>
      <c r="D124" s="158">
        <f t="shared" si="69"/>
        <v>0</v>
      </c>
      <c r="E124" s="158">
        <f t="shared" si="69"/>
        <v>0</v>
      </c>
      <c r="F124" s="158">
        <f t="shared" si="69"/>
        <v>0</v>
      </c>
      <c r="G124" s="158">
        <f t="shared" si="69"/>
        <v>0</v>
      </c>
      <c r="H124" s="158">
        <f t="shared" si="69"/>
        <v>0</v>
      </c>
      <c r="I124" s="158">
        <f t="shared" si="69"/>
        <v>0</v>
      </c>
      <c r="J124" s="158">
        <f t="shared" si="69"/>
        <v>0</v>
      </c>
      <c r="K124" s="158">
        <f t="shared" si="69"/>
        <v>0</v>
      </c>
      <c r="L124" s="158">
        <f t="shared" si="69"/>
        <v>0</v>
      </c>
      <c r="M124" s="158">
        <f t="shared" si="69"/>
        <v>0</v>
      </c>
      <c r="N124" s="158">
        <f t="shared" si="69"/>
        <v>0</v>
      </c>
      <c r="O124" s="158">
        <f t="shared" si="69"/>
        <v>0</v>
      </c>
      <c r="P124" s="158">
        <f t="shared" si="69"/>
        <v>0</v>
      </c>
      <c r="Q124" s="158">
        <f t="shared" si="69"/>
        <v>0</v>
      </c>
      <c r="R124" s="158">
        <f t="shared" si="69"/>
        <v>0</v>
      </c>
      <c r="S124" s="158">
        <f t="shared" si="69"/>
        <v>0</v>
      </c>
      <c r="T124" s="158">
        <f t="shared" si="71"/>
        <v>0</v>
      </c>
      <c r="U124" s="158">
        <f t="shared" si="71"/>
        <v>0</v>
      </c>
      <c r="V124" s="158">
        <f t="shared" si="71"/>
        <v>0</v>
      </c>
      <c r="W124" s="158">
        <f t="shared" si="71"/>
        <v>0</v>
      </c>
      <c r="X124" s="158">
        <f t="shared" si="71"/>
        <v>0</v>
      </c>
      <c r="Y124" s="158">
        <f t="shared" si="71"/>
        <v>0</v>
      </c>
      <c r="Z124" s="158">
        <f t="shared" si="71"/>
        <v>0</v>
      </c>
      <c r="AA124" s="158">
        <f t="shared" si="71"/>
        <v>0</v>
      </c>
      <c r="AB124" s="158">
        <f t="shared" si="71"/>
        <v>0</v>
      </c>
      <c r="AC124" s="158">
        <f t="shared" si="71"/>
        <v>0</v>
      </c>
      <c r="AD124" s="158">
        <f t="shared" si="71"/>
        <v>0</v>
      </c>
      <c r="AE124" s="158">
        <f t="shared" si="71"/>
        <v>0</v>
      </c>
      <c r="AF124" s="158">
        <f t="shared" si="71"/>
        <v>0</v>
      </c>
      <c r="AG124" s="158">
        <f t="shared" si="71"/>
        <v>0</v>
      </c>
      <c r="AH124" s="158">
        <f t="shared" si="71"/>
        <v>0</v>
      </c>
      <c r="AI124" s="158">
        <f t="shared" si="71"/>
        <v>0</v>
      </c>
      <c r="AJ124" s="158">
        <f t="shared" si="71"/>
        <v>0</v>
      </c>
      <c r="AK124" s="158">
        <f t="shared" si="71"/>
        <v>0</v>
      </c>
      <c r="AL124" s="158">
        <f t="shared" si="71"/>
        <v>0</v>
      </c>
      <c r="AM124" s="158">
        <f t="shared" si="71"/>
        <v>0</v>
      </c>
      <c r="AN124" s="158">
        <f t="shared" si="71"/>
        <v>0</v>
      </c>
      <c r="AO124" s="158">
        <f t="shared" si="71"/>
        <v>0</v>
      </c>
      <c r="AP124" s="158">
        <f t="shared" si="71"/>
        <v>0</v>
      </c>
      <c r="AQ124" s="158">
        <f t="shared" si="71"/>
        <v>0</v>
      </c>
      <c r="AR124" s="158">
        <f t="shared" si="71"/>
        <v>0</v>
      </c>
      <c r="AS124" s="158">
        <f t="shared" si="71"/>
        <v>0</v>
      </c>
      <c r="AT124" s="158">
        <f t="shared" si="71"/>
        <v>0</v>
      </c>
      <c r="AU124" s="158">
        <f t="shared" si="71"/>
        <v>0</v>
      </c>
      <c r="AV124" s="158">
        <f t="shared" si="71"/>
        <v>0</v>
      </c>
      <c r="AW124" s="158">
        <f t="shared" si="71"/>
        <v>0</v>
      </c>
      <c r="AX124" s="158">
        <f t="shared" si="71"/>
        <v>0</v>
      </c>
      <c r="AY124" s="158">
        <f t="shared" si="71"/>
        <v>0</v>
      </c>
      <c r="AZ124" s="158">
        <f t="shared" si="71"/>
        <v>0</v>
      </c>
      <c r="BA124" s="158">
        <f t="shared" si="71"/>
        <v>0</v>
      </c>
      <c r="BB124" s="158">
        <f t="shared" si="71"/>
        <v>0</v>
      </c>
      <c r="BC124" s="158">
        <f t="shared" si="71"/>
        <v>0</v>
      </c>
      <c r="BD124" s="158">
        <f t="shared" si="71"/>
        <v>0</v>
      </c>
      <c r="BE124" s="158">
        <f t="shared" si="71"/>
        <v>0</v>
      </c>
      <c r="BF124" s="158">
        <f t="shared" si="71"/>
        <v>0</v>
      </c>
      <c r="BG124" s="158">
        <f t="shared" si="71"/>
        <v>0</v>
      </c>
      <c r="BH124" s="158">
        <f t="shared" si="71"/>
        <v>0</v>
      </c>
      <c r="BI124" s="158">
        <f t="shared" si="71"/>
        <v>0</v>
      </c>
      <c r="BJ124" s="158">
        <f t="shared" si="71"/>
        <v>0</v>
      </c>
      <c r="BK124" s="158">
        <f t="shared" si="71"/>
        <v>0</v>
      </c>
      <c r="BL124" s="158">
        <f t="shared" si="71"/>
        <v>0</v>
      </c>
    </row>
    <row r="125" spans="2:64">
      <c r="B125" s="162" t="str">
        <f t="shared" si="67"/>
        <v>Nom Producte/Servei 11</v>
      </c>
      <c r="C125" s="133"/>
      <c r="D125" s="158">
        <f t="shared" si="69"/>
        <v>0</v>
      </c>
      <c r="E125" s="158">
        <f t="shared" si="69"/>
        <v>0</v>
      </c>
      <c r="F125" s="158">
        <f t="shared" si="69"/>
        <v>0</v>
      </c>
      <c r="G125" s="158">
        <f t="shared" si="69"/>
        <v>0</v>
      </c>
      <c r="H125" s="158">
        <f t="shared" si="69"/>
        <v>0</v>
      </c>
      <c r="I125" s="158">
        <f t="shared" si="69"/>
        <v>0</v>
      </c>
      <c r="J125" s="158">
        <f t="shared" si="69"/>
        <v>0</v>
      </c>
      <c r="K125" s="158">
        <f t="shared" si="69"/>
        <v>0</v>
      </c>
      <c r="L125" s="158">
        <f t="shared" si="69"/>
        <v>0</v>
      </c>
      <c r="M125" s="158">
        <f t="shared" si="69"/>
        <v>0</v>
      </c>
      <c r="N125" s="158">
        <f t="shared" si="69"/>
        <v>0</v>
      </c>
      <c r="O125" s="158">
        <f t="shared" si="69"/>
        <v>0</v>
      </c>
      <c r="P125" s="158">
        <f t="shared" si="69"/>
        <v>0</v>
      </c>
      <c r="Q125" s="158">
        <f t="shared" si="69"/>
        <v>0</v>
      </c>
      <c r="R125" s="158">
        <f t="shared" si="69"/>
        <v>0</v>
      </c>
      <c r="S125" s="158">
        <f t="shared" si="69"/>
        <v>0</v>
      </c>
      <c r="T125" s="158">
        <f t="shared" si="71"/>
        <v>0</v>
      </c>
      <c r="U125" s="158">
        <f t="shared" si="71"/>
        <v>0</v>
      </c>
      <c r="V125" s="158">
        <f t="shared" si="71"/>
        <v>0</v>
      </c>
      <c r="W125" s="158">
        <f t="shared" si="71"/>
        <v>0</v>
      </c>
      <c r="X125" s="158">
        <f t="shared" si="71"/>
        <v>0</v>
      </c>
      <c r="Y125" s="158">
        <f t="shared" si="71"/>
        <v>0</v>
      </c>
      <c r="Z125" s="158">
        <f t="shared" si="71"/>
        <v>0</v>
      </c>
      <c r="AA125" s="158">
        <f t="shared" si="71"/>
        <v>0</v>
      </c>
      <c r="AB125" s="158">
        <f t="shared" si="71"/>
        <v>0</v>
      </c>
      <c r="AC125" s="158">
        <f t="shared" si="71"/>
        <v>0</v>
      </c>
      <c r="AD125" s="158">
        <f t="shared" si="71"/>
        <v>0</v>
      </c>
      <c r="AE125" s="158">
        <f t="shared" si="71"/>
        <v>0</v>
      </c>
      <c r="AF125" s="158">
        <f t="shared" si="71"/>
        <v>0</v>
      </c>
      <c r="AG125" s="158">
        <f t="shared" si="71"/>
        <v>0</v>
      </c>
      <c r="AH125" s="158">
        <f t="shared" si="71"/>
        <v>0</v>
      </c>
      <c r="AI125" s="158">
        <f t="shared" si="71"/>
        <v>0</v>
      </c>
      <c r="AJ125" s="158">
        <f t="shared" si="71"/>
        <v>0</v>
      </c>
      <c r="AK125" s="158">
        <f t="shared" si="71"/>
        <v>0</v>
      </c>
      <c r="AL125" s="158">
        <f t="shared" si="71"/>
        <v>0</v>
      </c>
      <c r="AM125" s="158">
        <f t="shared" si="71"/>
        <v>0</v>
      </c>
      <c r="AN125" s="158">
        <f t="shared" si="71"/>
        <v>0</v>
      </c>
      <c r="AO125" s="158">
        <f t="shared" si="71"/>
        <v>0</v>
      </c>
      <c r="AP125" s="158">
        <f t="shared" si="71"/>
        <v>0</v>
      </c>
      <c r="AQ125" s="158">
        <f t="shared" si="71"/>
        <v>0</v>
      </c>
      <c r="AR125" s="158">
        <f t="shared" si="71"/>
        <v>0</v>
      </c>
      <c r="AS125" s="158">
        <f t="shared" si="71"/>
        <v>0</v>
      </c>
      <c r="AT125" s="158">
        <f t="shared" si="71"/>
        <v>0</v>
      </c>
      <c r="AU125" s="158">
        <f t="shared" si="71"/>
        <v>0</v>
      </c>
      <c r="AV125" s="158">
        <f t="shared" si="71"/>
        <v>0</v>
      </c>
      <c r="AW125" s="158">
        <f t="shared" si="71"/>
        <v>0</v>
      </c>
      <c r="AX125" s="158">
        <f t="shared" ref="AX125:BL125" si="72">+AX71-AX107</f>
        <v>0</v>
      </c>
      <c r="AY125" s="158">
        <f t="shared" si="72"/>
        <v>0</v>
      </c>
      <c r="AZ125" s="158">
        <f t="shared" si="72"/>
        <v>0</v>
      </c>
      <c r="BA125" s="158">
        <f t="shared" si="72"/>
        <v>0</v>
      </c>
      <c r="BB125" s="158">
        <f t="shared" si="72"/>
        <v>0</v>
      </c>
      <c r="BC125" s="158">
        <f t="shared" si="72"/>
        <v>0</v>
      </c>
      <c r="BD125" s="158">
        <f t="shared" si="72"/>
        <v>0</v>
      </c>
      <c r="BE125" s="158">
        <f t="shared" si="72"/>
        <v>0</v>
      </c>
      <c r="BF125" s="158">
        <f t="shared" si="72"/>
        <v>0</v>
      </c>
      <c r="BG125" s="158">
        <f t="shared" si="72"/>
        <v>0</v>
      </c>
      <c r="BH125" s="158">
        <f t="shared" si="72"/>
        <v>0</v>
      </c>
      <c r="BI125" s="158">
        <f t="shared" si="72"/>
        <v>0</v>
      </c>
      <c r="BJ125" s="158">
        <f t="shared" si="72"/>
        <v>0</v>
      </c>
      <c r="BK125" s="158">
        <f t="shared" si="72"/>
        <v>0</v>
      </c>
      <c r="BL125" s="158">
        <f t="shared" si="72"/>
        <v>0</v>
      </c>
    </row>
    <row r="126" spans="2:64">
      <c r="B126" s="162" t="str">
        <f t="shared" si="67"/>
        <v>Nom Producte/Servei 12</v>
      </c>
      <c r="C126" s="133"/>
      <c r="D126" s="158">
        <f t="shared" si="69"/>
        <v>0</v>
      </c>
      <c r="E126" s="158">
        <f t="shared" si="69"/>
        <v>0</v>
      </c>
      <c r="F126" s="158">
        <f t="shared" si="69"/>
        <v>0</v>
      </c>
      <c r="G126" s="158">
        <f t="shared" si="69"/>
        <v>0</v>
      </c>
      <c r="H126" s="158">
        <f t="shared" si="69"/>
        <v>0</v>
      </c>
      <c r="I126" s="158">
        <f t="shared" si="69"/>
        <v>0</v>
      </c>
      <c r="J126" s="158">
        <f t="shared" si="69"/>
        <v>0</v>
      </c>
      <c r="K126" s="158">
        <f t="shared" si="69"/>
        <v>0</v>
      </c>
      <c r="L126" s="158">
        <f t="shared" si="69"/>
        <v>0</v>
      </c>
      <c r="M126" s="158">
        <f t="shared" si="69"/>
        <v>0</v>
      </c>
      <c r="N126" s="158">
        <f t="shared" si="69"/>
        <v>0</v>
      </c>
      <c r="O126" s="158">
        <f t="shared" si="69"/>
        <v>0</v>
      </c>
      <c r="P126" s="158">
        <f t="shared" si="69"/>
        <v>0</v>
      </c>
      <c r="Q126" s="158">
        <f t="shared" si="69"/>
        <v>0</v>
      </c>
      <c r="R126" s="158">
        <f t="shared" si="69"/>
        <v>0</v>
      </c>
      <c r="S126" s="158">
        <f t="shared" si="69"/>
        <v>0</v>
      </c>
      <c r="T126" s="158">
        <f t="shared" ref="T126:BL129" si="73">+T72-T108</f>
        <v>0</v>
      </c>
      <c r="U126" s="158">
        <f t="shared" si="73"/>
        <v>0</v>
      </c>
      <c r="V126" s="158">
        <f t="shared" si="73"/>
        <v>0</v>
      </c>
      <c r="W126" s="158">
        <f t="shared" si="73"/>
        <v>0</v>
      </c>
      <c r="X126" s="158">
        <f t="shared" si="73"/>
        <v>0</v>
      </c>
      <c r="Y126" s="158">
        <f t="shared" si="73"/>
        <v>0</v>
      </c>
      <c r="Z126" s="158">
        <f t="shared" si="73"/>
        <v>0</v>
      </c>
      <c r="AA126" s="158">
        <f t="shared" si="73"/>
        <v>0</v>
      </c>
      <c r="AB126" s="158">
        <f t="shared" si="73"/>
        <v>0</v>
      </c>
      <c r="AC126" s="158">
        <f t="shared" si="73"/>
        <v>0</v>
      </c>
      <c r="AD126" s="158">
        <f t="shared" si="73"/>
        <v>0</v>
      </c>
      <c r="AE126" s="158">
        <f t="shared" si="73"/>
        <v>0</v>
      </c>
      <c r="AF126" s="158">
        <f t="shared" si="73"/>
        <v>0</v>
      </c>
      <c r="AG126" s="158">
        <f t="shared" si="73"/>
        <v>0</v>
      </c>
      <c r="AH126" s="158">
        <f t="shared" si="73"/>
        <v>0</v>
      </c>
      <c r="AI126" s="158">
        <f t="shared" si="73"/>
        <v>0</v>
      </c>
      <c r="AJ126" s="158">
        <f t="shared" si="73"/>
        <v>0</v>
      </c>
      <c r="AK126" s="158">
        <f t="shared" si="73"/>
        <v>0</v>
      </c>
      <c r="AL126" s="158">
        <f t="shared" si="73"/>
        <v>0</v>
      </c>
      <c r="AM126" s="158">
        <f t="shared" si="73"/>
        <v>0</v>
      </c>
      <c r="AN126" s="158">
        <f t="shared" si="73"/>
        <v>0</v>
      </c>
      <c r="AO126" s="158">
        <f t="shared" si="73"/>
        <v>0</v>
      </c>
      <c r="AP126" s="158">
        <f t="shared" si="73"/>
        <v>0</v>
      </c>
      <c r="AQ126" s="158">
        <f t="shared" si="73"/>
        <v>0</v>
      </c>
      <c r="AR126" s="158">
        <f t="shared" si="73"/>
        <v>0</v>
      </c>
      <c r="AS126" s="158">
        <f t="shared" si="73"/>
        <v>0</v>
      </c>
      <c r="AT126" s="158">
        <f t="shared" si="73"/>
        <v>0</v>
      </c>
      <c r="AU126" s="158">
        <f t="shared" si="73"/>
        <v>0</v>
      </c>
      <c r="AV126" s="158">
        <f t="shared" si="73"/>
        <v>0</v>
      </c>
      <c r="AW126" s="158">
        <f t="shared" si="73"/>
        <v>0</v>
      </c>
      <c r="AX126" s="158">
        <f t="shared" si="73"/>
        <v>0</v>
      </c>
      <c r="AY126" s="158">
        <f t="shared" si="73"/>
        <v>0</v>
      </c>
      <c r="AZ126" s="158">
        <f t="shared" si="73"/>
        <v>0</v>
      </c>
      <c r="BA126" s="158">
        <f t="shared" si="73"/>
        <v>0</v>
      </c>
      <c r="BB126" s="158">
        <f t="shared" si="73"/>
        <v>0</v>
      </c>
      <c r="BC126" s="158">
        <f t="shared" si="73"/>
        <v>0</v>
      </c>
      <c r="BD126" s="158">
        <f t="shared" si="73"/>
        <v>0</v>
      </c>
      <c r="BE126" s="158">
        <f t="shared" si="73"/>
        <v>0</v>
      </c>
      <c r="BF126" s="158">
        <f t="shared" si="73"/>
        <v>0</v>
      </c>
      <c r="BG126" s="158">
        <f t="shared" si="73"/>
        <v>0</v>
      </c>
      <c r="BH126" s="158">
        <f t="shared" si="73"/>
        <v>0</v>
      </c>
      <c r="BI126" s="158">
        <f t="shared" si="73"/>
        <v>0</v>
      </c>
      <c r="BJ126" s="158">
        <f t="shared" si="73"/>
        <v>0</v>
      </c>
      <c r="BK126" s="158">
        <f t="shared" si="73"/>
        <v>0</v>
      </c>
      <c r="BL126" s="158">
        <f t="shared" si="73"/>
        <v>0</v>
      </c>
    </row>
    <row r="127" spans="2:64">
      <c r="B127" s="162" t="str">
        <f t="shared" si="67"/>
        <v>Nom Producte/Servei 13</v>
      </c>
      <c r="C127" s="133"/>
      <c r="D127" s="158">
        <f t="shared" si="69"/>
        <v>0</v>
      </c>
      <c r="E127" s="158">
        <f t="shared" si="69"/>
        <v>0</v>
      </c>
      <c r="F127" s="158">
        <f t="shared" si="69"/>
        <v>0</v>
      </c>
      <c r="G127" s="158">
        <f t="shared" si="69"/>
        <v>0</v>
      </c>
      <c r="H127" s="158">
        <f t="shared" si="69"/>
        <v>0</v>
      </c>
      <c r="I127" s="158">
        <f t="shared" si="69"/>
        <v>0</v>
      </c>
      <c r="J127" s="158">
        <f t="shared" si="69"/>
        <v>0</v>
      </c>
      <c r="K127" s="158">
        <f t="shared" si="69"/>
        <v>0</v>
      </c>
      <c r="L127" s="158">
        <f t="shared" si="69"/>
        <v>0</v>
      </c>
      <c r="M127" s="158">
        <f t="shared" si="69"/>
        <v>0</v>
      </c>
      <c r="N127" s="158">
        <f t="shared" si="69"/>
        <v>0</v>
      </c>
      <c r="O127" s="158">
        <f t="shared" si="69"/>
        <v>0</v>
      </c>
      <c r="P127" s="158">
        <f t="shared" si="69"/>
        <v>0</v>
      </c>
      <c r="Q127" s="158">
        <f t="shared" si="69"/>
        <v>0</v>
      </c>
      <c r="R127" s="158">
        <f t="shared" si="69"/>
        <v>0</v>
      </c>
      <c r="S127" s="158">
        <f t="shared" si="69"/>
        <v>0</v>
      </c>
      <c r="T127" s="158">
        <f t="shared" si="73"/>
        <v>0</v>
      </c>
      <c r="U127" s="158">
        <f t="shared" si="73"/>
        <v>0</v>
      </c>
      <c r="V127" s="158">
        <f t="shared" si="73"/>
        <v>0</v>
      </c>
      <c r="W127" s="158">
        <f t="shared" si="73"/>
        <v>0</v>
      </c>
      <c r="X127" s="158">
        <f t="shared" si="73"/>
        <v>0</v>
      </c>
      <c r="Y127" s="158">
        <f t="shared" si="73"/>
        <v>0</v>
      </c>
      <c r="Z127" s="158">
        <f t="shared" si="73"/>
        <v>0</v>
      </c>
      <c r="AA127" s="158">
        <f t="shared" si="73"/>
        <v>0</v>
      </c>
      <c r="AB127" s="158">
        <f t="shared" si="73"/>
        <v>0</v>
      </c>
      <c r="AC127" s="158">
        <f t="shared" si="73"/>
        <v>0</v>
      </c>
      <c r="AD127" s="158">
        <f t="shared" si="73"/>
        <v>0</v>
      </c>
      <c r="AE127" s="158">
        <f t="shared" si="73"/>
        <v>0</v>
      </c>
      <c r="AF127" s="158">
        <f t="shared" si="73"/>
        <v>0</v>
      </c>
      <c r="AG127" s="158">
        <f t="shared" si="73"/>
        <v>0</v>
      </c>
      <c r="AH127" s="158">
        <f t="shared" si="73"/>
        <v>0</v>
      </c>
      <c r="AI127" s="158">
        <f t="shared" si="73"/>
        <v>0</v>
      </c>
      <c r="AJ127" s="158">
        <f t="shared" si="73"/>
        <v>0</v>
      </c>
      <c r="AK127" s="158">
        <f t="shared" si="73"/>
        <v>0</v>
      </c>
      <c r="AL127" s="158">
        <f t="shared" si="73"/>
        <v>0</v>
      </c>
      <c r="AM127" s="158">
        <f t="shared" si="73"/>
        <v>0</v>
      </c>
      <c r="AN127" s="158">
        <f t="shared" si="73"/>
        <v>0</v>
      </c>
      <c r="AO127" s="158">
        <f t="shared" si="73"/>
        <v>0</v>
      </c>
      <c r="AP127" s="158">
        <f t="shared" si="73"/>
        <v>0</v>
      </c>
      <c r="AQ127" s="158">
        <f t="shared" si="73"/>
        <v>0</v>
      </c>
      <c r="AR127" s="158">
        <f t="shared" si="73"/>
        <v>0</v>
      </c>
      <c r="AS127" s="158">
        <f t="shared" si="73"/>
        <v>0</v>
      </c>
      <c r="AT127" s="158">
        <f t="shared" si="73"/>
        <v>0</v>
      </c>
      <c r="AU127" s="158">
        <f t="shared" si="73"/>
        <v>0</v>
      </c>
      <c r="AV127" s="158">
        <f t="shared" si="73"/>
        <v>0</v>
      </c>
      <c r="AW127" s="158">
        <f t="shared" si="73"/>
        <v>0</v>
      </c>
      <c r="AX127" s="158">
        <f t="shared" si="73"/>
        <v>0</v>
      </c>
      <c r="AY127" s="158">
        <f t="shared" si="73"/>
        <v>0</v>
      </c>
      <c r="AZ127" s="158">
        <f t="shared" si="73"/>
        <v>0</v>
      </c>
      <c r="BA127" s="158">
        <f t="shared" si="73"/>
        <v>0</v>
      </c>
      <c r="BB127" s="158">
        <f t="shared" si="73"/>
        <v>0</v>
      </c>
      <c r="BC127" s="158">
        <f t="shared" si="73"/>
        <v>0</v>
      </c>
      <c r="BD127" s="158">
        <f t="shared" si="73"/>
        <v>0</v>
      </c>
      <c r="BE127" s="158">
        <f t="shared" si="73"/>
        <v>0</v>
      </c>
      <c r="BF127" s="158">
        <f t="shared" si="73"/>
        <v>0</v>
      </c>
      <c r="BG127" s="158">
        <f t="shared" si="73"/>
        <v>0</v>
      </c>
      <c r="BH127" s="158">
        <f t="shared" si="73"/>
        <v>0</v>
      </c>
      <c r="BI127" s="158">
        <f t="shared" si="73"/>
        <v>0</v>
      </c>
      <c r="BJ127" s="158">
        <f t="shared" si="73"/>
        <v>0</v>
      </c>
      <c r="BK127" s="158">
        <f t="shared" si="73"/>
        <v>0</v>
      </c>
      <c r="BL127" s="158">
        <f t="shared" si="73"/>
        <v>0</v>
      </c>
    </row>
    <row r="128" spans="2:64">
      <c r="B128" s="162" t="str">
        <f t="shared" si="67"/>
        <v>Nom Producte/Servei 14</v>
      </c>
      <c r="C128" s="133"/>
      <c r="D128" s="158">
        <f t="shared" si="69"/>
        <v>0</v>
      </c>
      <c r="E128" s="158">
        <f t="shared" si="69"/>
        <v>0</v>
      </c>
      <c r="F128" s="158">
        <f t="shared" si="69"/>
        <v>0</v>
      </c>
      <c r="G128" s="158">
        <f t="shared" si="69"/>
        <v>0</v>
      </c>
      <c r="H128" s="158">
        <f t="shared" si="69"/>
        <v>0</v>
      </c>
      <c r="I128" s="158">
        <f t="shared" si="69"/>
        <v>0</v>
      </c>
      <c r="J128" s="158">
        <f t="shared" si="69"/>
        <v>0</v>
      </c>
      <c r="K128" s="158">
        <f t="shared" si="69"/>
        <v>0</v>
      </c>
      <c r="L128" s="158">
        <f t="shared" si="69"/>
        <v>0</v>
      </c>
      <c r="M128" s="158">
        <f t="shared" si="69"/>
        <v>0</v>
      </c>
      <c r="N128" s="158">
        <f t="shared" si="69"/>
        <v>0</v>
      </c>
      <c r="O128" s="158">
        <f t="shared" si="69"/>
        <v>0</v>
      </c>
      <c r="P128" s="158">
        <f t="shared" si="69"/>
        <v>0</v>
      </c>
      <c r="Q128" s="158">
        <f t="shared" si="69"/>
        <v>0</v>
      </c>
      <c r="R128" s="158">
        <f t="shared" si="69"/>
        <v>0</v>
      </c>
      <c r="S128" s="158">
        <f t="shared" si="69"/>
        <v>0</v>
      </c>
      <c r="T128" s="158">
        <f t="shared" si="73"/>
        <v>0</v>
      </c>
      <c r="U128" s="158">
        <f t="shared" si="73"/>
        <v>0</v>
      </c>
      <c r="V128" s="158">
        <f t="shared" si="73"/>
        <v>0</v>
      </c>
      <c r="W128" s="158">
        <f t="shared" si="73"/>
        <v>0</v>
      </c>
      <c r="X128" s="158">
        <f t="shared" si="73"/>
        <v>0</v>
      </c>
      <c r="Y128" s="158">
        <f t="shared" si="73"/>
        <v>0</v>
      </c>
      <c r="Z128" s="158">
        <f t="shared" si="73"/>
        <v>0</v>
      </c>
      <c r="AA128" s="158">
        <f t="shared" si="73"/>
        <v>0</v>
      </c>
      <c r="AB128" s="158">
        <f t="shared" si="73"/>
        <v>0</v>
      </c>
      <c r="AC128" s="158">
        <f t="shared" si="73"/>
        <v>0</v>
      </c>
      <c r="AD128" s="158">
        <f t="shared" si="73"/>
        <v>0</v>
      </c>
      <c r="AE128" s="158">
        <f t="shared" si="73"/>
        <v>0</v>
      </c>
      <c r="AF128" s="158">
        <f t="shared" si="73"/>
        <v>0</v>
      </c>
      <c r="AG128" s="158">
        <f t="shared" si="73"/>
        <v>0</v>
      </c>
      <c r="AH128" s="158">
        <f t="shared" si="73"/>
        <v>0</v>
      </c>
      <c r="AI128" s="158">
        <f t="shared" si="73"/>
        <v>0</v>
      </c>
      <c r="AJ128" s="158">
        <f t="shared" si="73"/>
        <v>0</v>
      </c>
      <c r="AK128" s="158">
        <f t="shared" si="73"/>
        <v>0</v>
      </c>
      <c r="AL128" s="158">
        <f t="shared" si="73"/>
        <v>0</v>
      </c>
      <c r="AM128" s="158">
        <f t="shared" si="73"/>
        <v>0</v>
      </c>
      <c r="AN128" s="158">
        <f t="shared" si="73"/>
        <v>0</v>
      </c>
      <c r="AO128" s="158">
        <f t="shared" si="73"/>
        <v>0</v>
      </c>
      <c r="AP128" s="158">
        <f t="shared" si="73"/>
        <v>0</v>
      </c>
      <c r="AQ128" s="158">
        <f t="shared" si="73"/>
        <v>0</v>
      </c>
      <c r="AR128" s="158">
        <f t="shared" si="73"/>
        <v>0</v>
      </c>
      <c r="AS128" s="158">
        <f t="shared" si="73"/>
        <v>0</v>
      </c>
      <c r="AT128" s="158">
        <f t="shared" si="73"/>
        <v>0</v>
      </c>
      <c r="AU128" s="158">
        <f t="shared" si="73"/>
        <v>0</v>
      </c>
      <c r="AV128" s="158">
        <f t="shared" si="73"/>
        <v>0</v>
      </c>
      <c r="AW128" s="158">
        <f t="shared" si="73"/>
        <v>0</v>
      </c>
      <c r="AX128" s="158">
        <f t="shared" si="73"/>
        <v>0</v>
      </c>
      <c r="AY128" s="158">
        <f t="shared" si="73"/>
        <v>0</v>
      </c>
      <c r="AZ128" s="158">
        <f t="shared" si="73"/>
        <v>0</v>
      </c>
      <c r="BA128" s="158">
        <f t="shared" si="73"/>
        <v>0</v>
      </c>
      <c r="BB128" s="158">
        <f t="shared" si="73"/>
        <v>0</v>
      </c>
      <c r="BC128" s="158">
        <f t="shared" si="73"/>
        <v>0</v>
      </c>
      <c r="BD128" s="158">
        <f t="shared" si="73"/>
        <v>0</v>
      </c>
      <c r="BE128" s="158">
        <f t="shared" si="73"/>
        <v>0</v>
      </c>
      <c r="BF128" s="158">
        <f t="shared" si="73"/>
        <v>0</v>
      </c>
      <c r="BG128" s="158">
        <f t="shared" si="73"/>
        <v>0</v>
      </c>
      <c r="BH128" s="158">
        <f t="shared" si="73"/>
        <v>0</v>
      </c>
      <c r="BI128" s="158">
        <f t="shared" si="73"/>
        <v>0</v>
      </c>
      <c r="BJ128" s="158">
        <f t="shared" si="73"/>
        <v>0</v>
      </c>
      <c r="BK128" s="158">
        <f t="shared" si="73"/>
        <v>0</v>
      </c>
      <c r="BL128" s="158">
        <f t="shared" si="73"/>
        <v>0</v>
      </c>
    </row>
    <row r="129" spans="2:64">
      <c r="B129" s="162" t="str">
        <f t="shared" si="67"/>
        <v>Nom Producte/Servei 15</v>
      </c>
      <c r="C129" s="133"/>
      <c r="D129" s="158">
        <f>+D75-D111</f>
        <v>0</v>
      </c>
      <c r="E129" s="158">
        <f t="shared" si="69"/>
        <v>0</v>
      </c>
      <c r="F129" s="158">
        <f t="shared" si="69"/>
        <v>0</v>
      </c>
      <c r="G129" s="158">
        <f t="shared" si="69"/>
        <v>0</v>
      </c>
      <c r="H129" s="158">
        <f t="shared" si="69"/>
        <v>0</v>
      </c>
      <c r="I129" s="158">
        <f t="shared" si="69"/>
        <v>0</v>
      </c>
      <c r="J129" s="158">
        <f t="shared" si="69"/>
        <v>0</v>
      </c>
      <c r="K129" s="158">
        <f t="shared" si="69"/>
        <v>0</v>
      </c>
      <c r="L129" s="158">
        <f t="shared" si="69"/>
        <v>0</v>
      </c>
      <c r="M129" s="158">
        <f t="shared" si="69"/>
        <v>0</v>
      </c>
      <c r="N129" s="158">
        <f t="shared" si="69"/>
        <v>0</v>
      </c>
      <c r="O129" s="158">
        <f t="shared" si="69"/>
        <v>0</v>
      </c>
      <c r="P129" s="158">
        <f t="shared" si="69"/>
        <v>0</v>
      </c>
      <c r="Q129" s="158">
        <f t="shared" si="69"/>
        <v>0</v>
      </c>
      <c r="R129" s="158">
        <f t="shared" si="69"/>
        <v>0</v>
      </c>
      <c r="S129" s="158">
        <f t="shared" si="69"/>
        <v>0</v>
      </c>
      <c r="T129" s="158">
        <f t="shared" si="73"/>
        <v>0</v>
      </c>
      <c r="U129" s="158">
        <f t="shared" si="73"/>
        <v>0</v>
      </c>
      <c r="V129" s="158">
        <f t="shared" si="73"/>
        <v>0</v>
      </c>
      <c r="W129" s="158">
        <f t="shared" si="73"/>
        <v>0</v>
      </c>
      <c r="X129" s="158">
        <f t="shared" si="73"/>
        <v>0</v>
      </c>
      <c r="Y129" s="158">
        <f t="shared" si="73"/>
        <v>0</v>
      </c>
      <c r="Z129" s="158">
        <f t="shared" si="73"/>
        <v>0</v>
      </c>
      <c r="AA129" s="158">
        <f t="shared" si="73"/>
        <v>0</v>
      </c>
      <c r="AB129" s="158">
        <f t="shared" si="73"/>
        <v>0</v>
      </c>
      <c r="AC129" s="158">
        <f t="shared" si="73"/>
        <v>0</v>
      </c>
      <c r="AD129" s="158">
        <f t="shared" si="73"/>
        <v>0</v>
      </c>
      <c r="AE129" s="158">
        <f t="shared" si="73"/>
        <v>0</v>
      </c>
      <c r="AF129" s="158">
        <f t="shared" si="73"/>
        <v>0</v>
      </c>
      <c r="AG129" s="158">
        <f t="shared" si="73"/>
        <v>0</v>
      </c>
      <c r="AH129" s="158">
        <f t="shared" si="73"/>
        <v>0</v>
      </c>
      <c r="AI129" s="158">
        <f t="shared" si="73"/>
        <v>0</v>
      </c>
      <c r="AJ129" s="158">
        <f t="shared" si="73"/>
        <v>0</v>
      </c>
      <c r="AK129" s="158">
        <f t="shared" si="73"/>
        <v>0</v>
      </c>
      <c r="AL129" s="158">
        <f t="shared" si="73"/>
        <v>0</v>
      </c>
      <c r="AM129" s="158">
        <f t="shared" si="73"/>
        <v>0</v>
      </c>
      <c r="AN129" s="158">
        <f t="shared" si="73"/>
        <v>0</v>
      </c>
      <c r="AO129" s="158">
        <f t="shared" si="73"/>
        <v>0</v>
      </c>
      <c r="AP129" s="158">
        <f t="shared" si="73"/>
        <v>0</v>
      </c>
      <c r="AQ129" s="158">
        <f t="shared" si="73"/>
        <v>0</v>
      </c>
      <c r="AR129" s="158">
        <f t="shared" si="73"/>
        <v>0</v>
      </c>
      <c r="AS129" s="158">
        <f t="shared" si="73"/>
        <v>0</v>
      </c>
      <c r="AT129" s="158">
        <f t="shared" si="73"/>
        <v>0</v>
      </c>
      <c r="AU129" s="158">
        <f t="shared" si="73"/>
        <v>0</v>
      </c>
      <c r="AV129" s="158">
        <f t="shared" si="73"/>
        <v>0</v>
      </c>
      <c r="AW129" s="158">
        <f t="shared" si="73"/>
        <v>0</v>
      </c>
      <c r="AX129" s="158">
        <f t="shared" si="73"/>
        <v>0</v>
      </c>
      <c r="AY129" s="158">
        <f t="shared" si="73"/>
        <v>0</v>
      </c>
      <c r="AZ129" s="158">
        <f t="shared" si="73"/>
        <v>0</v>
      </c>
      <c r="BA129" s="158">
        <f t="shared" si="73"/>
        <v>0</v>
      </c>
      <c r="BB129" s="158">
        <f t="shared" si="73"/>
        <v>0</v>
      </c>
      <c r="BC129" s="158">
        <f t="shared" si="73"/>
        <v>0</v>
      </c>
      <c r="BD129" s="158">
        <f t="shared" si="73"/>
        <v>0</v>
      </c>
      <c r="BE129" s="158">
        <f t="shared" si="73"/>
        <v>0</v>
      </c>
      <c r="BF129" s="158">
        <f t="shared" si="73"/>
        <v>0</v>
      </c>
      <c r="BG129" s="158">
        <f t="shared" si="73"/>
        <v>0</v>
      </c>
      <c r="BH129" s="158">
        <f t="shared" si="73"/>
        <v>0</v>
      </c>
      <c r="BI129" s="158">
        <f t="shared" si="73"/>
        <v>0</v>
      </c>
      <c r="BJ129" s="158">
        <f t="shared" si="73"/>
        <v>0</v>
      </c>
      <c r="BK129" s="158">
        <f t="shared" si="73"/>
        <v>0</v>
      </c>
      <c r="BL129" s="158">
        <f t="shared" si="73"/>
        <v>0</v>
      </c>
    </row>
    <row r="130" spans="2:64" collapsed="1">
      <c r="B130" s="160" t="s">
        <v>17</v>
      </c>
      <c r="C130" s="203"/>
      <c r="D130" s="157">
        <f>SUM(D115:D129)</f>
        <v>0</v>
      </c>
      <c r="E130" s="157">
        <f>SUM(E115:E129)</f>
        <v>420</v>
      </c>
      <c r="F130" s="157">
        <f t="shared" ref="F130:BL130" si="74">SUM(F115:F129)</f>
        <v>0</v>
      </c>
      <c r="G130" s="157">
        <f t="shared" si="74"/>
        <v>0</v>
      </c>
      <c r="H130" s="157">
        <f t="shared" si="74"/>
        <v>0</v>
      </c>
      <c r="I130" s="157">
        <f t="shared" si="74"/>
        <v>168</v>
      </c>
      <c r="J130" s="157">
        <f t="shared" si="74"/>
        <v>0</v>
      </c>
      <c r="K130" s="157">
        <f t="shared" si="74"/>
        <v>0</v>
      </c>
      <c r="L130" s="157">
        <f t="shared" si="74"/>
        <v>168</v>
      </c>
      <c r="M130" s="157">
        <f t="shared" si="74"/>
        <v>0</v>
      </c>
      <c r="N130" s="157">
        <f t="shared" si="74"/>
        <v>0</v>
      </c>
      <c r="O130" s="157">
        <f t="shared" si="74"/>
        <v>168</v>
      </c>
      <c r="P130" s="157">
        <f t="shared" si="74"/>
        <v>0</v>
      </c>
      <c r="Q130" s="157">
        <f t="shared" si="74"/>
        <v>0</v>
      </c>
      <c r="R130" s="157">
        <f t="shared" si="74"/>
        <v>0</v>
      </c>
      <c r="S130" s="157">
        <f t="shared" si="74"/>
        <v>0</v>
      </c>
      <c r="T130" s="157">
        <f t="shared" si="74"/>
        <v>0</v>
      </c>
      <c r="U130" s="157">
        <f t="shared" si="74"/>
        <v>0</v>
      </c>
      <c r="V130" s="157">
        <f t="shared" si="74"/>
        <v>0</v>
      </c>
      <c r="W130" s="157">
        <f t="shared" si="74"/>
        <v>0</v>
      </c>
      <c r="X130" s="157">
        <f t="shared" si="74"/>
        <v>0</v>
      </c>
      <c r="Y130" s="157">
        <f t="shared" si="74"/>
        <v>0</v>
      </c>
      <c r="Z130" s="157">
        <f t="shared" si="74"/>
        <v>0</v>
      </c>
      <c r="AA130" s="157">
        <f t="shared" si="74"/>
        <v>0</v>
      </c>
      <c r="AB130" s="157">
        <f t="shared" si="74"/>
        <v>0</v>
      </c>
      <c r="AC130" s="157">
        <f t="shared" si="74"/>
        <v>0</v>
      </c>
      <c r="AD130" s="157">
        <f t="shared" si="74"/>
        <v>0</v>
      </c>
      <c r="AE130" s="157">
        <f t="shared" si="74"/>
        <v>0</v>
      </c>
      <c r="AF130" s="157">
        <f t="shared" si="74"/>
        <v>0</v>
      </c>
      <c r="AG130" s="157">
        <f t="shared" si="74"/>
        <v>0</v>
      </c>
      <c r="AH130" s="157">
        <f t="shared" si="74"/>
        <v>0</v>
      </c>
      <c r="AI130" s="157">
        <f t="shared" si="74"/>
        <v>0</v>
      </c>
      <c r="AJ130" s="157">
        <f t="shared" si="74"/>
        <v>0</v>
      </c>
      <c r="AK130" s="157">
        <f t="shared" si="74"/>
        <v>0</v>
      </c>
      <c r="AL130" s="157">
        <f t="shared" si="74"/>
        <v>0</v>
      </c>
      <c r="AM130" s="157">
        <f t="shared" si="74"/>
        <v>0</v>
      </c>
      <c r="AN130" s="157">
        <f t="shared" si="74"/>
        <v>0</v>
      </c>
      <c r="AO130" s="157">
        <f t="shared" si="74"/>
        <v>0</v>
      </c>
      <c r="AP130" s="157">
        <f t="shared" si="74"/>
        <v>0</v>
      </c>
      <c r="AQ130" s="157">
        <f t="shared" si="74"/>
        <v>0</v>
      </c>
      <c r="AR130" s="157">
        <f t="shared" si="74"/>
        <v>0</v>
      </c>
      <c r="AS130" s="157">
        <f t="shared" si="74"/>
        <v>0</v>
      </c>
      <c r="AT130" s="157">
        <f t="shared" si="74"/>
        <v>0</v>
      </c>
      <c r="AU130" s="157">
        <f t="shared" si="74"/>
        <v>0</v>
      </c>
      <c r="AV130" s="157">
        <f t="shared" si="74"/>
        <v>0</v>
      </c>
      <c r="AW130" s="157">
        <f t="shared" si="74"/>
        <v>0</v>
      </c>
      <c r="AX130" s="157">
        <f t="shared" si="74"/>
        <v>0</v>
      </c>
      <c r="AY130" s="157">
        <f t="shared" si="74"/>
        <v>0</v>
      </c>
      <c r="AZ130" s="157">
        <f t="shared" si="74"/>
        <v>0</v>
      </c>
      <c r="BA130" s="157">
        <f t="shared" si="74"/>
        <v>0</v>
      </c>
      <c r="BB130" s="157">
        <f t="shared" si="74"/>
        <v>0</v>
      </c>
      <c r="BC130" s="157">
        <f t="shared" si="74"/>
        <v>0</v>
      </c>
      <c r="BD130" s="157">
        <f t="shared" si="74"/>
        <v>0</v>
      </c>
      <c r="BE130" s="157">
        <f t="shared" si="74"/>
        <v>0</v>
      </c>
      <c r="BF130" s="157">
        <f t="shared" si="74"/>
        <v>0</v>
      </c>
      <c r="BG130" s="157">
        <f t="shared" si="74"/>
        <v>0</v>
      </c>
      <c r="BH130" s="157">
        <f t="shared" si="74"/>
        <v>0</v>
      </c>
      <c r="BI130" s="157">
        <f t="shared" si="74"/>
        <v>0</v>
      </c>
      <c r="BJ130" s="157">
        <f t="shared" si="74"/>
        <v>0</v>
      </c>
      <c r="BK130" s="157">
        <f t="shared" si="74"/>
        <v>0</v>
      </c>
      <c r="BL130" s="157">
        <f t="shared" si="74"/>
        <v>0</v>
      </c>
    </row>
  </sheetData>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2">
    <tabColor rgb="FFFFC000"/>
  </sheetPr>
  <dimension ref="A1:BK202"/>
  <sheetViews>
    <sheetView showGridLines="0" workbookViewId="0">
      <pane ySplit="4" topLeftCell="A167" activePane="bottomLeft" state="frozen"/>
      <selection activeCell="N98" sqref="N98"/>
      <selection pane="bottomLeft" activeCell="A168" sqref="A168:XFD202"/>
    </sheetView>
  </sheetViews>
  <sheetFormatPr defaultColWidth="11.44140625" defaultRowHeight="13.8"/>
  <cols>
    <col min="1" max="1" width="1.44140625" style="129" customWidth="1"/>
    <col min="2" max="2" width="20" style="122" bestFit="1" customWidth="1"/>
    <col min="3" max="3" width="7.5546875" style="198" bestFit="1" customWidth="1"/>
    <col min="4" max="9" width="9.88671875" style="122" bestFit="1" customWidth="1"/>
    <col min="10" max="17" width="8.88671875" style="122" bestFit="1" customWidth="1"/>
    <col min="18" max="18" width="7.44140625" style="122" bestFit="1" customWidth="1"/>
    <col min="19" max="19" width="6.109375" style="122" bestFit="1" customWidth="1"/>
    <col min="20" max="20" width="7.33203125" style="122" bestFit="1" customWidth="1"/>
    <col min="21" max="21" width="6.88671875" style="122" bestFit="1" customWidth="1"/>
    <col min="22" max="22" width="5.44140625" style="122" bestFit="1" customWidth="1"/>
    <col min="23" max="23" width="5.33203125" style="122" bestFit="1" customWidth="1"/>
    <col min="24" max="25" width="6" style="122" bestFit="1" customWidth="1"/>
    <col min="26" max="26" width="6.44140625" style="122" bestFit="1" customWidth="1"/>
    <col min="27" max="27" width="6.33203125" style="122" bestFit="1" customWidth="1"/>
    <col min="28" max="28" width="6.44140625" style="122" bestFit="1" customWidth="1"/>
    <col min="29" max="29" width="6.88671875" style="122" bestFit="1" customWidth="1"/>
    <col min="30" max="30" width="7.44140625" style="122" bestFit="1" customWidth="1"/>
    <col min="31" max="31" width="6.109375" style="122" bestFit="1" customWidth="1"/>
    <col min="32" max="32" width="7.33203125" style="122" bestFit="1" customWidth="1"/>
    <col min="33" max="33" width="6.88671875" style="122" bestFit="1" customWidth="1"/>
    <col min="34" max="35" width="5.6640625" style="122" bestFit="1" customWidth="1"/>
    <col min="36" max="37" width="6" style="122" bestFit="1" customWidth="1"/>
    <col min="38" max="38" width="6.44140625" style="122" bestFit="1" customWidth="1"/>
    <col min="39" max="39" width="6.33203125" style="122" bestFit="1" customWidth="1"/>
    <col min="40" max="40" width="6.44140625" style="122" bestFit="1" customWidth="1"/>
    <col min="41" max="41" width="6.88671875" style="122" bestFit="1" customWidth="1"/>
    <col min="42" max="42" width="7.44140625" style="122" bestFit="1" customWidth="1"/>
    <col min="43" max="43" width="6.109375" style="122" bestFit="1" customWidth="1"/>
    <col min="44" max="44" width="7.33203125" style="122" bestFit="1" customWidth="1"/>
    <col min="45" max="45" width="6.88671875" style="122" bestFit="1" customWidth="1"/>
    <col min="46" max="47" width="5.6640625" style="122" bestFit="1" customWidth="1"/>
    <col min="48" max="49" width="6" style="122" bestFit="1" customWidth="1"/>
    <col min="50" max="50" width="6.44140625" style="122" bestFit="1" customWidth="1"/>
    <col min="51" max="51" width="6.33203125" style="122" bestFit="1" customWidth="1"/>
    <col min="52" max="52" width="6.44140625" style="122" bestFit="1" customWidth="1"/>
    <col min="53" max="53" width="6.88671875" style="122" bestFit="1" customWidth="1"/>
    <col min="54" max="54" width="7.44140625" style="122" bestFit="1" customWidth="1"/>
    <col min="55" max="55" width="6.109375" style="122" bestFit="1" customWidth="1"/>
    <col min="56" max="56" width="7.33203125" style="122" bestFit="1" customWidth="1"/>
    <col min="57" max="57" width="6.88671875" style="122" bestFit="1" customWidth="1"/>
    <col min="58" max="59" width="5.6640625" style="122" bestFit="1" customWidth="1"/>
    <col min="60" max="61" width="6" style="122" bestFit="1" customWidth="1"/>
    <col min="62" max="62" width="6.44140625" style="122" bestFit="1" customWidth="1"/>
    <col min="63" max="63" width="6.33203125" style="122" bestFit="1" customWidth="1"/>
    <col min="64" max="16384" width="11.44140625" style="122"/>
  </cols>
  <sheetData>
    <row r="1" spans="2:63" s="129" customFormat="1">
      <c r="C1" s="198"/>
    </row>
    <row r="2" spans="2:63" s="129" customFormat="1" collapsed="1">
      <c r="C2" s="198"/>
    </row>
    <row r="3" spans="2:63" s="129" customFormat="1">
      <c r="C3" s="198"/>
    </row>
    <row r="4" spans="2:63" s="129" customFormat="1">
      <c r="C4" s="198"/>
    </row>
    <row r="5" spans="2:63" s="129" customFormat="1">
      <c r="C5" s="198"/>
    </row>
    <row r="6" spans="2:63" s="129" customFormat="1">
      <c r="B6" s="199" t="s">
        <v>260</v>
      </c>
      <c r="C6" s="209"/>
      <c r="D6" s="155">
        <f>+CVM!J7</f>
        <v>40909</v>
      </c>
      <c r="E6" s="155">
        <f>EDATE(D6,1)</f>
        <v>40940</v>
      </c>
      <c r="F6" s="155">
        <f>EDATE(E6,1)</f>
        <v>40969</v>
      </c>
      <c r="G6" s="155">
        <f t="shared" ref="G6:BK6" si="0">EDATE(F6,1)</f>
        <v>41000</v>
      </c>
      <c r="H6" s="155">
        <f t="shared" si="0"/>
        <v>41030</v>
      </c>
      <c r="I6" s="155">
        <f t="shared" si="0"/>
        <v>41061</v>
      </c>
      <c r="J6" s="155">
        <f t="shared" si="0"/>
        <v>41091</v>
      </c>
      <c r="K6" s="155">
        <f t="shared" si="0"/>
        <v>41122</v>
      </c>
      <c r="L6" s="155">
        <f t="shared" si="0"/>
        <v>41153</v>
      </c>
      <c r="M6" s="155">
        <f t="shared" si="0"/>
        <v>41183</v>
      </c>
      <c r="N6" s="155">
        <f t="shared" si="0"/>
        <v>41214</v>
      </c>
      <c r="O6" s="155">
        <f t="shared" si="0"/>
        <v>41244</v>
      </c>
      <c r="P6" s="155">
        <f t="shared" si="0"/>
        <v>41275</v>
      </c>
      <c r="Q6" s="155">
        <f t="shared" si="0"/>
        <v>41306</v>
      </c>
      <c r="R6" s="155">
        <f t="shared" si="0"/>
        <v>41334</v>
      </c>
      <c r="S6" s="155">
        <f t="shared" si="0"/>
        <v>41365</v>
      </c>
      <c r="T6" s="155">
        <f t="shared" si="0"/>
        <v>41395</v>
      </c>
      <c r="U6" s="155">
        <f t="shared" si="0"/>
        <v>41426</v>
      </c>
      <c r="V6" s="155">
        <f t="shared" si="0"/>
        <v>41456</v>
      </c>
      <c r="W6" s="155">
        <f t="shared" si="0"/>
        <v>41487</v>
      </c>
      <c r="X6" s="155">
        <f t="shared" si="0"/>
        <v>41518</v>
      </c>
      <c r="Y6" s="155">
        <f t="shared" si="0"/>
        <v>41548</v>
      </c>
      <c r="Z6" s="155">
        <f t="shared" si="0"/>
        <v>41579</v>
      </c>
      <c r="AA6" s="155">
        <f t="shared" si="0"/>
        <v>41609</v>
      </c>
      <c r="AB6" s="155">
        <f t="shared" si="0"/>
        <v>41640</v>
      </c>
      <c r="AC6" s="155">
        <f t="shared" si="0"/>
        <v>41671</v>
      </c>
      <c r="AD6" s="155">
        <f t="shared" si="0"/>
        <v>41699</v>
      </c>
      <c r="AE6" s="155">
        <f t="shared" si="0"/>
        <v>41730</v>
      </c>
      <c r="AF6" s="155">
        <f t="shared" si="0"/>
        <v>41760</v>
      </c>
      <c r="AG6" s="155">
        <f t="shared" si="0"/>
        <v>41791</v>
      </c>
      <c r="AH6" s="155">
        <f t="shared" si="0"/>
        <v>41821</v>
      </c>
      <c r="AI6" s="155">
        <f t="shared" si="0"/>
        <v>41852</v>
      </c>
      <c r="AJ6" s="155">
        <f t="shared" si="0"/>
        <v>41883</v>
      </c>
      <c r="AK6" s="155">
        <f t="shared" si="0"/>
        <v>41913</v>
      </c>
      <c r="AL6" s="155">
        <f t="shared" si="0"/>
        <v>41944</v>
      </c>
      <c r="AM6" s="155">
        <f t="shared" si="0"/>
        <v>41974</v>
      </c>
      <c r="AN6" s="155">
        <f t="shared" si="0"/>
        <v>42005</v>
      </c>
      <c r="AO6" s="155">
        <f t="shared" si="0"/>
        <v>42036</v>
      </c>
      <c r="AP6" s="155">
        <f t="shared" si="0"/>
        <v>42064</v>
      </c>
      <c r="AQ6" s="155">
        <f t="shared" si="0"/>
        <v>42095</v>
      </c>
      <c r="AR6" s="155">
        <f t="shared" si="0"/>
        <v>42125</v>
      </c>
      <c r="AS6" s="155">
        <f t="shared" si="0"/>
        <v>42156</v>
      </c>
      <c r="AT6" s="155">
        <f t="shared" si="0"/>
        <v>42186</v>
      </c>
      <c r="AU6" s="155">
        <f t="shared" si="0"/>
        <v>42217</v>
      </c>
      <c r="AV6" s="155">
        <f t="shared" si="0"/>
        <v>42248</v>
      </c>
      <c r="AW6" s="155">
        <f t="shared" si="0"/>
        <v>42278</v>
      </c>
      <c r="AX6" s="155">
        <f t="shared" si="0"/>
        <v>42309</v>
      </c>
      <c r="AY6" s="155">
        <f t="shared" si="0"/>
        <v>42339</v>
      </c>
      <c r="AZ6" s="155">
        <f t="shared" si="0"/>
        <v>42370</v>
      </c>
      <c r="BA6" s="155">
        <f t="shared" si="0"/>
        <v>42401</v>
      </c>
      <c r="BB6" s="155">
        <f t="shared" si="0"/>
        <v>42430</v>
      </c>
      <c r="BC6" s="155">
        <f t="shared" si="0"/>
        <v>42461</v>
      </c>
      <c r="BD6" s="155">
        <f t="shared" si="0"/>
        <v>42491</v>
      </c>
      <c r="BE6" s="155">
        <f t="shared" si="0"/>
        <v>42522</v>
      </c>
      <c r="BF6" s="155">
        <f t="shared" si="0"/>
        <v>42552</v>
      </c>
      <c r="BG6" s="155">
        <f t="shared" si="0"/>
        <v>42583</v>
      </c>
      <c r="BH6" s="155">
        <f t="shared" si="0"/>
        <v>42614</v>
      </c>
      <c r="BI6" s="155">
        <f t="shared" si="0"/>
        <v>42644</v>
      </c>
      <c r="BJ6" s="155">
        <f t="shared" si="0"/>
        <v>42675</v>
      </c>
      <c r="BK6" s="155">
        <f t="shared" si="0"/>
        <v>42705</v>
      </c>
    </row>
    <row r="7" spans="2:63">
      <c r="B7" s="162" t="str">
        <f>+OP!B10</f>
        <v>Envasos reutilitzables</v>
      </c>
      <c r="C7" s="208"/>
      <c r="D7" s="158">
        <f>+VM!T8</f>
        <v>237.5</v>
      </c>
      <c r="E7" s="158">
        <f>+VM!U8</f>
        <v>475</v>
      </c>
      <c r="F7" s="158">
        <f>+VM!V8</f>
        <v>475</v>
      </c>
      <c r="G7" s="158">
        <f>+VM!W8</f>
        <v>475</v>
      </c>
      <c r="H7" s="158">
        <f>+VM!X8</f>
        <v>475</v>
      </c>
      <c r="I7" s="158">
        <f>+VM!Y8</f>
        <v>475</v>
      </c>
      <c r="J7" s="158">
        <f>+VM!Z8</f>
        <v>475</v>
      </c>
      <c r="K7" s="158">
        <f>+VM!AA8</f>
        <v>475</v>
      </c>
      <c r="L7" s="158">
        <f>+VM!AB8</f>
        <v>237.5</v>
      </c>
      <c r="M7" s="158">
        <f>+VM!AC8</f>
        <v>237.5</v>
      </c>
      <c r="N7" s="158">
        <f>+VM!AD8</f>
        <v>190</v>
      </c>
      <c r="O7" s="158">
        <f>+VM!AE8</f>
        <v>142.5</v>
      </c>
      <c r="P7" s="158">
        <f>+VM!T26</f>
        <v>96.899999999999991</v>
      </c>
      <c r="Q7" s="158">
        <f>+VM!U26</f>
        <v>96.899999999999991</v>
      </c>
      <c r="R7" s="158">
        <f>+VM!V26</f>
        <v>48.449999999999996</v>
      </c>
      <c r="S7" s="158">
        <f>+VM!W26</f>
        <v>48.449999999999996</v>
      </c>
      <c r="T7" s="158">
        <f>+VM!X26</f>
        <v>24.224999999999998</v>
      </c>
      <c r="U7" s="158">
        <f>+VM!Y26</f>
        <v>24.224999999999998</v>
      </c>
      <c r="V7" s="158">
        <f>+VM!Z26</f>
        <v>24.224999999999998</v>
      </c>
      <c r="W7" s="158">
        <f>+VM!AA26</f>
        <v>24.224999999999998</v>
      </c>
      <c r="X7" s="158">
        <f>+VM!AB26</f>
        <v>24.224999999999998</v>
      </c>
      <c r="Y7" s="158">
        <f>+VM!AC26</f>
        <v>24.224999999999998</v>
      </c>
      <c r="Z7" s="158">
        <f>+VM!AD26</f>
        <v>24.224999999999998</v>
      </c>
      <c r="AA7" s="158">
        <f>+VM!AE26</f>
        <v>24.224999999999998</v>
      </c>
      <c r="AB7" s="158">
        <f>+VM!T44</f>
        <v>24.709499999999998</v>
      </c>
      <c r="AC7" s="158">
        <f>+VM!U44</f>
        <v>24.709499999999998</v>
      </c>
      <c r="AD7" s="158">
        <f>+VM!V44</f>
        <v>24.709499999999998</v>
      </c>
      <c r="AE7" s="158">
        <f>+VM!W44</f>
        <v>24.709499999999998</v>
      </c>
      <c r="AF7" s="158">
        <f>+VM!X44</f>
        <v>24.709499999999998</v>
      </c>
      <c r="AG7" s="158">
        <f>+VM!Y44</f>
        <v>24.709499999999998</v>
      </c>
      <c r="AH7" s="158">
        <f>+VM!Z44</f>
        <v>24.709499999999998</v>
      </c>
      <c r="AI7" s="158">
        <f>+VM!AA44</f>
        <v>24.709499999999998</v>
      </c>
      <c r="AJ7" s="158">
        <f>+VM!AB44</f>
        <v>24.709499999999998</v>
      </c>
      <c r="AK7" s="158">
        <f>+VM!AC44</f>
        <v>24.709499999999998</v>
      </c>
      <c r="AL7" s="158">
        <f>+VM!AD44</f>
        <v>24.709499999999998</v>
      </c>
      <c r="AM7" s="158">
        <f>+VM!AE44</f>
        <v>24.709499999999998</v>
      </c>
      <c r="AN7" s="158">
        <f>+VM!T62</f>
        <v>25.203689999999995</v>
      </c>
      <c r="AO7" s="158">
        <f>+VM!U62</f>
        <v>25.203689999999995</v>
      </c>
      <c r="AP7" s="158">
        <f>+VM!V62</f>
        <v>25.203689999999995</v>
      </c>
      <c r="AQ7" s="158">
        <f>+VM!W62</f>
        <v>25.203689999999995</v>
      </c>
      <c r="AR7" s="158">
        <f>+VM!X62</f>
        <v>25.203689999999995</v>
      </c>
      <c r="AS7" s="158">
        <f>+VM!Y62</f>
        <v>25.203689999999995</v>
      </c>
      <c r="AT7" s="158">
        <f>+VM!Z62</f>
        <v>25.203689999999995</v>
      </c>
      <c r="AU7" s="158">
        <f>+VM!AA62</f>
        <v>25.203689999999995</v>
      </c>
      <c r="AV7" s="158">
        <f>+VM!AB62</f>
        <v>25.203689999999995</v>
      </c>
      <c r="AW7" s="158">
        <f>+VM!AC62</f>
        <v>25.203689999999995</v>
      </c>
      <c r="AX7" s="158">
        <f>+VM!AD62</f>
        <v>25.203689999999995</v>
      </c>
      <c r="AY7" s="158">
        <f>+VM!AE62</f>
        <v>25.203689999999995</v>
      </c>
      <c r="AZ7" s="158">
        <f>+VM!T80</f>
        <v>25.707763799999995</v>
      </c>
      <c r="BA7" s="158">
        <f>+VM!U80</f>
        <v>25.707763799999995</v>
      </c>
      <c r="BB7" s="158">
        <f>+VM!V80</f>
        <v>25.707763799999995</v>
      </c>
      <c r="BC7" s="158">
        <f>+VM!W80</f>
        <v>25.707763799999995</v>
      </c>
      <c r="BD7" s="158">
        <f>+VM!X80</f>
        <v>25.707763799999995</v>
      </c>
      <c r="BE7" s="158">
        <f>+VM!Y80</f>
        <v>25.707763799999995</v>
      </c>
      <c r="BF7" s="158">
        <f>+VM!Z80</f>
        <v>25.707763799999995</v>
      </c>
      <c r="BG7" s="158">
        <f>+VM!AA80</f>
        <v>25.707763799999995</v>
      </c>
      <c r="BH7" s="158">
        <f>+VM!AB80</f>
        <v>25.707763799999995</v>
      </c>
      <c r="BI7" s="158">
        <f>+VM!AC80</f>
        <v>25.707763799999995</v>
      </c>
      <c r="BJ7" s="158">
        <f>+VM!AD80</f>
        <v>25.707763799999995</v>
      </c>
      <c r="BK7" s="158">
        <f>+VM!AE80</f>
        <v>25.707763799999995</v>
      </c>
    </row>
    <row r="8" spans="2:63">
      <c r="B8" s="162" t="str">
        <f>+OP!B11</f>
        <v>Vendes per entregues</v>
      </c>
      <c r="C8" s="208"/>
      <c r="D8" s="158">
        <f>+VM!T9</f>
        <v>100</v>
      </c>
      <c r="E8" s="158">
        <f>+VM!U9</f>
        <v>250</v>
      </c>
      <c r="F8" s="158">
        <f>+VM!V9</f>
        <v>500</v>
      </c>
      <c r="G8" s="158">
        <f>+VM!W9</f>
        <v>750</v>
      </c>
      <c r="H8" s="158">
        <f>+VM!X9</f>
        <v>1000</v>
      </c>
      <c r="I8" s="158">
        <f>+VM!Y9</f>
        <v>1250</v>
      </c>
      <c r="J8" s="158">
        <f>+VM!Z9</f>
        <v>3650</v>
      </c>
      <c r="K8" s="158">
        <f>+VM!AA9</f>
        <v>3650</v>
      </c>
      <c r="L8" s="158">
        <f>+VM!AB9</f>
        <v>3650</v>
      </c>
      <c r="M8" s="158">
        <f>+VM!AC9</f>
        <v>3650</v>
      </c>
      <c r="N8" s="158">
        <f>+VM!AD9</f>
        <v>3650</v>
      </c>
      <c r="O8" s="158">
        <f>+VM!AE9</f>
        <v>3650</v>
      </c>
      <c r="P8" s="158">
        <f>+VM!T27</f>
        <v>3723</v>
      </c>
      <c r="Q8" s="158">
        <f>+VM!U27</f>
        <v>3723</v>
      </c>
      <c r="R8" s="158">
        <f>+VM!V27</f>
        <v>3723</v>
      </c>
      <c r="S8" s="158">
        <f>+VM!W27</f>
        <v>4080</v>
      </c>
      <c r="T8" s="158">
        <f>+VM!X27</f>
        <v>4080</v>
      </c>
      <c r="U8" s="158">
        <f>+VM!Y27</f>
        <v>4080</v>
      </c>
      <c r="V8" s="158">
        <f>+VM!Z27</f>
        <v>4080</v>
      </c>
      <c r="W8" s="158">
        <f>+VM!AA27</f>
        <v>4080</v>
      </c>
      <c r="X8" s="158">
        <f>+VM!AB27</f>
        <v>4080</v>
      </c>
      <c r="Y8" s="158">
        <f>+VM!AC27</f>
        <v>4080</v>
      </c>
      <c r="Z8" s="158">
        <f>+VM!AD27</f>
        <v>4080</v>
      </c>
      <c r="AA8" s="158">
        <f>+VM!AE27</f>
        <v>4080</v>
      </c>
      <c r="AB8" s="158">
        <f>+VM!T45</f>
        <v>4161.6000000000004</v>
      </c>
      <c r="AC8" s="158">
        <f>+VM!U45</f>
        <v>4161.6000000000004</v>
      </c>
      <c r="AD8" s="158">
        <f>+VM!V45</f>
        <v>4161.6000000000004</v>
      </c>
      <c r="AE8" s="158">
        <f>+VM!W45</f>
        <v>4161.6000000000004</v>
      </c>
      <c r="AF8" s="158">
        <f>+VM!X45</f>
        <v>4161.6000000000004</v>
      </c>
      <c r="AG8" s="158">
        <f>+VM!Y45</f>
        <v>4161.6000000000004</v>
      </c>
      <c r="AH8" s="158">
        <f>+VM!Z45</f>
        <v>4161.6000000000004</v>
      </c>
      <c r="AI8" s="158">
        <f>+VM!AA45</f>
        <v>4161.6000000000004</v>
      </c>
      <c r="AJ8" s="158">
        <f>+VM!AB45</f>
        <v>4161.6000000000004</v>
      </c>
      <c r="AK8" s="158">
        <f>+VM!AC45</f>
        <v>4161.6000000000004</v>
      </c>
      <c r="AL8" s="158">
        <f>+VM!AD45</f>
        <v>4161.6000000000004</v>
      </c>
      <c r="AM8" s="158">
        <f>+VM!AE45</f>
        <v>4161.6000000000004</v>
      </c>
      <c r="AN8" s="158">
        <f>+VM!T63</f>
        <v>4244.8319999999994</v>
      </c>
      <c r="AO8" s="158">
        <f>+VM!U63</f>
        <v>4244.8319999999994</v>
      </c>
      <c r="AP8" s="158">
        <f>+VM!V63</f>
        <v>4244.8319999999994</v>
      </c>
      <c r="AQ8" s="158">
        <f>+VM!W63</f>
        <v>4244.8319999999994</v>
      </c>
      <c r="AR8" s="158">
        <f>+VM!X63</f>
        <v>4244.8319999999994</v>
      </c>
      <c r="AS8" s="158">
        <f>+VM!Y63</f>
        <v>4244.8319999999994</v>
      </c>
      <c r="AT8" s="158">
        <f>+VM!Z63</f>
        <v>4244.8319999999994</v>
      </c>
      <c r="AU8" s="158">
        <f>+VM!AA63</f>
        <v>4244.8319999999994</v>
      </c>
      <c r="AV8" s="158">
        <f>+VM!AB63</f>
        <v>4244.8319999999994</v>
      </c>
      <c r="AW8" s="158">
        <f>+VM!AC63</f>
        <v>4244.8319999999994</v>
      </c>
      <c r="AX8" s="158">
        <f>+VM!AD63</f>
        <v>4244.8319999999994</v>
      </c>
      <c r="AY8" s="158">
        <f>+VM!AE63</f>
        <v>4244.8319999999994</v>
      </c>
      <c r="AZ8" s="158">
        <f>+VM!T81</f>
        <v>4329.7286400000003</v>
      </c>
      <c r="BA8" s="158">
        <f>+VM!U81</f>
        <v>4329.7286400000003</v>
      </c>
      <c r="BB8" s="158">
        <f>+VM!V81</f>
        <v>4329.7286400000003</v>
      </c>
      <c r="BC8" s="158">
        <f>+VM!W81</f>
        <v>4329.7286400000003</v>
      </c>
      <c r="BD8" s="158">
        <f>+VM!X81</f>
        <v>4329.7286400000003</v>
      </c>
      <c r="BE8" s="158">
        <f>+VM!Y81</f>
        <v>4329.7286400000003</v>
      </c>
      <c r="BF8" s="158">
        <f>+VM!Z81</f>
        <v>4329.7286400000003</v>
      </c>
      <c r="BG8" s="158">
        <f>+VM!AA81</f>
        <v>4329.7286400000003</v>
      </c>
      <c r="BH8" s="158">
        <f>+VM!AB81</f>
        <v>4329.7286400000003</v>
      </c>
      <c r="BI8" s="158">
        <f>+VM!AC81</f>
        <v>4329.7286400000003</v>
      </c>
      <c r="BJ8" s="158">
        <f>+VM!AD81</f>
        <v>4329.7286400000003</v>
      </c>
      <c r="BK8" s="158">
        <f>+VM!AE81</f>
        <v>4329.7286400000003</v>
      </c>
    </row>
    <row r="9" spans="2:63">
      <c r="B9" s="162" t="str">
        <f>+OP!B12</f>
        <v>Anuncis locals</v>
      </c>
      <c r="C9" s="208"/>
      <c r="D9" s="158">
        <f>+VM!T10</f>
        <v>40</v>
      </c>
      <c r="E9" s="158">
        <f>+VM!U10</f>
        <v>200</v>
      </c>
      <c r="F9" s="158">
        <f>+VM!V10</f>
        <v>400</v>
      </c>
      <c r="G9" s="158">
        <f>+VM!W10</f>
        <v>400</v>
      </c>
      <c r="H9" s="158">
        <f>+VM!X10</f>
        <v>400</v>
      </c>
      <c r="I9" s="158">
        <f>+VM!Y10</f>
        <v>400</v>
      </c>
      <c r="J9" s="158">
        <f>+VM!Z10</f>
        <v>400</v>
      </c>
      <c r="K9" s="158">
        <f>+VM!AA10</f>
        <v>400</v>
      </c>
      <c r="L9" s="158">
        <f>+VM!AB10</f>
        <v>400</v>
      </c>
      <c r="M9" s="158">
        <f>+VM!AC10</f>
        <v>400</v>
      </c>
      <c r="N9" s="158">
        <f>+VM!AD10</f>
        <v>400</v>
      </c>
      <c r="O9" s="158">
        <f>+VM!AE10</f>
        <v>400</v>
      </c>
      <c r="P9" s="158">
        <f>+VM!T28</f>
        <v>408</v>
      </c>
      <c r="Q9" s="158">
        <f>+VM!U28</f>
        <v>408</v>
      </c>
      <c r="R9" s="158">
        <f>+VM!V28</f>
        <v>408</v>
      </c>
      <c r="S9" s="158">
        <f>+VM!W28</f>
        <v>408</v>
      </c>
      <c r="T9" s="158">
        <f>+VM!X28</f>
        <v>408</v>
      </c>
      <c r="U9" s="158">
        <f>+VM!Y28</f>
        <v>408</v>
      </c>
      <c r="V9" s="158">
        <f>+VM!Z28</f>
        <v>408</v>
      </c>
      <c r="W9" s="158">
        <f>+VM!AA28</f>
        <v>408</v>
      </c>
      <c r="X9" s="158">
        <f>+VM!AB28</f>
        <v>408</v>
      </c>
      <c r="Y9" s="158">
        <f>+VM!AC28</f>
        <v>408</v>
      </c>
      <c r="Z9" s="158">
        <f>+VM!AD28</f>
        <v>408</v>
      </c>
      <c r="AA9" s="158">
        <f>+VM!AE28</f>
        <v>408</v>
      </c>
      <c r="AB9" s="158">
        <f>+VM!T46</f>
        <v>416.15999999999997</v>
      </c>
      <c r="AC9" s="158">
        <f>+VM!U46</f>
        <v>416.15999999999997</v>
      </c>
      <c r="AD9" s="158">
        <f>+VM!V46</f>
        <v>416.15999999999997</v>
      </c>
      <c r="AE9" s="158">
        <f>+VM!W46</f>
        <v>416.15999999999997</v>
      </c>
      <c r="AF9" s="158">
        <f>+VM!X46</f>
        <v>416.15999999999997</v>
      </c>
      <c r="AG9" s="158">
        <f>+VM!Y46</f>
        <v>416.15999999999997</v>
      </c>
      <c r="AH9" s="158">
        <f>+VM!Z46</f>
        <v>416.15999999999997</v>
      </c>
      <c r="AI9" s="158">
        <f>+VM!AA46</f>
        <v>416.15999999999997</v>
      </c>
      <c r="AJ9" s="158">
        <f>+VM!AB46</f>
        <v>416.15999999999997</v>
      </c>
      <c r="AK9" s="158">
        <f>+VM!AC46</f>
        <v>416.15999999999997</v>
      </c>
      <c r="AL9" s="158">
        <f>+VM!AD46</f>
        <v>416.15999999999997</v>
      </c>
      <c r="AM9" s="158">
        <f>+VM!AE46</f>
        <v>416.15999999999997</v>
      </c>
      <c r="AN9" s="158">
        <f>+VM!T64</f>
        <v>424.48320000000001</v>
      </c>
      <c r="AO9" s="158">
        <f>+VM!U64</f>
        <v>424.48320000000001</v>
      </c>
      <c r="AP9" s="158">
        <f>+VM!V64</f>
        <v>424.48320000000001</v>
      </c>
      <c r="AQ9" s="158">
        <f>+VM!W64</f>
        <v>424.48320000000001</v>
      </c>
      <c r="AR9" s="158">
        <f>+VM!X64</f>
        <v>424.48320000000001</v>
      </c>
      <c r="AS9" s="158">
        <f>+VM!Y64</f>
        <v>424.48320000000001</v>
      </c>
      <c r="AT9" s="158">
        <f>+VM!Z64</f>
        <v>424.48320000000001</v>
      </c>
      <c r="AU9" s="158">
        <f>+VM!AA64</f>
        <v>424.48320000000001</v>
      </c>
      <c r="AV9" s="158">
        <f>+VM!AB64</f>
        <v>424.48320000000001</v>
      </c>
      <c r="AW9" s="158">
        <f>+VM!AC64</f>
        <v>424.48320000000001</v>
      </c>
      <c r="AX9" s="158">
        <f>+VM!AD64</f>
        <v>424.48320000000001</v>
      </c>
      <c r="AY9" s="158">
        <f>+VM!AE64</f>
        <v>424.48320000000001</v>
      </c>
      <c r="AZ9" s="158">
        <f>+VM!T82</f>
        <v>432.97286400000007</v>
      </c>
      <c r="BA9" s="158">
        <f>+VM!U82</f>
        <v>432.97286400000007</v>
      </c>
      <c r="BB9" s="158">
        <f>+VM!V82</f>
        <v>432.97286400000007</v>
      </c>
      <c r="BC9" s="158">
        <f>+VM!W82</f>
        <v>432.97286400000007</v>
      </c>
      <c r="BD9" s="158">
        <f>+VM!X82</f>
        <v>432.97286400000007</v>
      </c>
      <c r="BE9" s="158">
        <f>+VM!Y82</f>
        <v>432.97286400000007</v>
      </c>
      <c r="BF9" s="158">
        <f>+VM!Z82</f>
        <v>432.97286400000007</v>
      </c>
      <c r="BG9" s="158">
        <f>+VM!AA82</f>
        <v>432.97286400000007</v>
      </c>
      <c r="BH9" s="158">
        <f>+VM!AB82</f>
        <v>432.97286400000007</v>
      </c>
      <c r="BI9" s="158">
        <f>+VM!AC82</f>
        <v>432.97286400000007</v>
      </c>
      <c r="BJ9" s="158">
        <f>+VM!AD82</f>
        <v>432.97286400000007</v>
      </c>
      <c r="BK9" s="158">
        <f>+VM!AE82</f>
        <v>432.97286400000007</v>
      </c>
    </row>
    <row r="10" spans="2:63">
      <c r="B10" s="162" t="str">
        <f>+OP!B13</f>
        <v>Nom Producte/Servei 4</v>
      </c>
      <c r="C10" s="208"/>
      <c r="D10" s="158">
        <f>+VM!T11</f>
        <v>5</v>
      </c>
      <c r="E10" s="158">
        <f>+VM!U11</f>
        <v>5</v>
      </c>
      <c r="F10" s="158">
        <f>+VM!V11</f>
        <v>5</v>
      </c>
      <c r="G10" s="158">
        <f>+VM!W11</f>
        <v>5</v>
      </c>
      <c r="H10" s="158">
        <f>+VM!X11</f>
        <v>5</v>
      </c>
      <c r="I10" s="158">
        <f>+VM!Y11</f>
        <v>5</v>
      </c>
      <c r="J10" s="158">
        <f>+VM!Z11</f>
        <v>5</v>
      </c>
      <c r="K10" s="158">
        <f>+VM!AA11</f>
        <v>5</v>
      </c>
      <c r="L10" s="158">
        <f>+VM!AB11</f>
        <v>5</v>
      </c>
      <c r="M10" s="158">
        <f>+VM!AC11</f>
        <v>5</v>
      </c>
      <c r="N10" s="158">
        <f>+VM!AD11</f>
        <v>5</v>
      </c>
      <c r="O10" s="158">
        <f>+VM!AE11</f>
        <v>5</v>
      </c>
      <c r="P10" s="158">
        <f>+VM!T29</f>
        <v>5.1000000000000005</v>
      </c>
      <c r="Q10" s="158">
        <f>+VM!U29</f>
        <v>5.1000000000000005</v>
      </c>
      <c r="R10" s="158">
        <f>+VM!V29</f>
        <v>5.1000000000000005</v>
      </c>
      <c r="S10" s="158">
        <f>+VM!W29</f>
        <v>5.1000000000000005</v>
      </c>
      <c r="T10" s="158">
        <f>+VM!X29</f>
        <v>5.1000000000000005</v>
      </c>
      <c r="U10" s="158">
        <f>+VM!Y29</f>
        <v>5.1000000000000005</v>
      </c>
      <c r="V10" s="158">
        <f>+VM!Z29</f>
        <v>5.1000000000000005</v>
      </c>
      <c r="W10" s="158">
        <f>+VM!AA29</f>
        <v>5.1000000000000005</v>
      </c>
      <c r="X10" s="158">
        <f>+VM!AB29</f>
        <v>5.1000000000000005</v>
      </c>
      <c r="Y10" s="158">
        <f>+VM!AC29</f>
        <v>5.1000000000000005</v>
      </c>
      <c r="Z10" s="158">
        <f>+VM!AD29</f>
        <v>5.1000000000000005</v>
      </c>
      <c r="AA10" s="158">
        <f>+VM!AE29</f>
        <v>0</v>
      </c>
      <c r="AB10" s="158">
        <f>+VM!T47</f>
        <v>0</v>
      </c>
      <c r="AC10" s="158">
        <f>+VM!U47</f>
        <v>0</v>
      </c>
      <c r="AD10" s="158">
        <f>+VM!V47</f>
        <v>0</v>
      </c>
      <c r="AE10" s="158">
        <f>+VM!W47</f>
        <v>0</v>
      </c>
      <c r="AF10" s="158">
        <f>+VM!X47</f>
        <v>0</v>
      </c>
      <c r="AG10" s="158">
        <f>+VM!Y47</f>
        <v>0</v>
      </c>
      <c r="AH10" s="158">
        <f>+VM!Z47</f>
        <v>0</v>
      </c>
      <c r="AI10" s="158">
        <f>+VM!AA47</f>
        <v>0</v>
      </c>
      <c r="AJ10" s="158">
        <f>+VM!AB47</f>
        <v>0</v>
      </c>
      <c r="AK10" s="158">
        <f>+VM!AC47</f>
        <v>0</v>
      </c>
      <c r="AL10" s="158">
        <f>+VM!AD47</f>
        <v>0</v>
      </c>
      <c r="AM10" s="158">
        <f>+VM!AE47</f>
        <v>0</v>
      </c>
      <c r="AN10" s="158">
        <f>+VM!T65</f>
        <v>0</v>
      </c>
      <c r="AO10" s="158">
        <f>+VM!U65</f>
        <v>0</v>
      </c>
      <c r="AP10" s="158">
        <f>+VM!V65</f>
        <v>0</v>
      </c>
      <c r="AQ10" s="158">
        <f>+VM!W65</f>
        <v>0</v>
      </c>
      <c r="AR10" s="158">
        <f>+VM!X65</f>
        <v>0</v>
      </c>
      <c r="AS10" s="158">
        <f>+VM!Y65</f>
        <v>0</v>
      </c>
      <c r="AT10" s="158">
        <f>+VM!Z65</f>
        <v>0</v>
      </c>
      <c r="AU10" s="158">
        <f>+VM!AA65</f>
        <v>0</v>
      </c>
      <c r="AV10" s="158">
        <f>+VM!AB65</f>
        <v>0</v>
      </c>
      <c r="AW10" s="158">
        <f>+VM!AC65</f>
        <v>0</v>
      </c>
      <c r="AX10" s="158">
        <f>+VM!AD65</f>
        <v>0</v>
      </c>
      <c r="AY10" s="158">
        <f>+VM!AE65</f>
        <v>0</v>
      </c>
      <c r="AZ10" s="158">
        <f>+VM!T83</f>
        <v>0</v>
      </c>
      <c r="BA10" s="158">
        <f>+VM!U83</f>
        <v>0</v>
      </c>
      <c r="BB10" s="158">
        <f>+VM!V83</f>
        <v>0</v>
      </c>
      <c r="BC10" s="158">
        <f>+VM!W83</f>
        <v>0</v>
      </c>
      <c r="BD10" s="158">
        <f>+VM!X83</f>
        <v>0</v>
      </c>
      <c r="BE10" s="158">
        <f>+VM!Y83</f>
        <v>0</v>
      </c>
      <c r="BF10" s="158">
        <f>+VM!Z83</f>
        <v>0</v>
      </c>
      <c r="BG10" s="158">
        <f>+VM!AA83</f>
        <v>0</v>
      </c>
      <c r="BH10" s="158">
        <f>+VM!AB83</f>
        <v>0</v>
      </c>
      <c r="BI10" s="158">
        <f>+VM!AC83</f>
        <v>0</v>
      </c>
      <c r="BJ10" s="158">
        <f>+VM!AD83</f>
        <v>0</v>
      </c>
      <c r="BK10" s="158">
        <f>+VM!AE83</f>
        <v>0</v>
      </c>
    </row>
    <row r="11" spans="2:63">
      <c r="B11" s="162" t="str">
        <f>+OP!B14</f>
        <v>Nom Producte/Servei 5</v>
      </c>
      <c r="C11" s="208"/>
      <c r="D11" s="158">
        <f>+VM!T12</f>
        <v>0</v>
      </c>
      <c r="E11" s="158">
        <f>+VM!U12</f>
        <v>0</v>
      </c>
      <c r="F11" s="158">
        <f>+VM!V12</f>
        <v>0</v>
      </c>
      <c r="G11" s="158">
        <f>+VM!W12</f>
        <v>0</v>
      </c>
      <c r="H11" s="158">
        <f>+VM!X12</f>
        <v>0</v>
      </c>
      <c r="I11" s="158">
        <f>+VM!Y12</f>
        <v>0</v>
      </c>
      <c r="J11" s="158">
        <f>+VM!Z12</f>
        <v>0</v>
      </c>
      <c r="K11" s="158">
        <f>+VM!AA12</f>
        <v>0</v>
      </c>
      <c r="L11" s="158">
        <f>+VM!AB12</f>
        <v>0</v>
      </c>
      <c r="M11" s="158">
        <f>+VM!AC12</f>
        <v>0</v>
      </c>
      <c r="N11" s="158">
        <f>+VM!AD12</f>
        <v>0</v>
      </c>
      <c r="O11" s="158">
        <f>+VM!AE12</f>
        <v>0</v>
      </c>
      <c r="P11" s="158">
        <f>+VM!T30</f>
        <v>0</v>
      </c>
      <c r="Q11" s="158">
        <f>+VM!U30</f>
        <v>0</v>
      </c>
      <c r="R11" s="158">
        <f>+VM!V30</f>
        <v>0</v>
      </c>
      <c r="S11" s="158">
        <f>+VM!W30</f>
        <v>0</v>
      </c>
      <c r="T11" s="158">
        <f>+VM!X30</f>
        <v>0</v>
      </c>
      <c r="U11" s="158">
        <f>+VM!Y30</f>
        <v>0</v>
      </c>
      <c r="V11" s="158">
        <f>+VM!Z30</f>
        <v>0</v>
      </c>
      <c r="W11" s="158">
        <f>+VM!AA30</f>
        <v>0</v>
      </c>
      <c r="X11" s="158">
        <f>+VM!AB30</f>
        <v>0</v>
      </c>
      <c r="Y11" s="158">
        <f>+VM!AC30</f>
        <v>0</v>
      </c>
      <c r="Z11" s="158">
        <f>+VM!AD30</f>
        <v>0</v>
      </c>
      <c r="AA11" s="158">
        <f>+VM!AE30</f>
        <v>0</v>
      </c>
      <c r="AB11" s="158">
        <f>+VM!T48</f>
        <v>0</v>
      </c>
      <c r="AC11" s="158">
        <f>+VM!U48</f>
        <v>0</v>
      </c>
      <c r="AD11" s="158">
        <f>+VM!V48</f>
        <v>0</v>
      </c>
      <c r="AE11" s="158">
        <f>+VM!W48</f>
        <v>0</v>
      </c>
      <c r="AF11" s="158">
        <f>+VM!X48</f>
        <v>0</v>
      </c>
      <c r="AG11" s="158">
        <f>+VM!Y48</f>
        <v>0</v>
      </c>
      <c r="AH11" s="158">
        <f>+VM!Z48</f>
        <v>0</v>
      </c>
      <c r="AI11" s="158">
        <f>+VM!AA48</f>
        <v>0</v>
      </c>
      <c r="AJ11" s="158">
        <f>+VM!AB48</f>
        <v>0</v>
      </c>
      <c r="AK11" s="158">
        <f>+VM!AC48</f>
        <v>0</v>
      </c>
      <c r="AL11" s="158">
        <f>+VM!AD48</f>
        <v>0</v>
      </c>
      <c r="AM11" s="158">
        <f>+VM!AE48</f>
        <v>0</v>
      </c>
      <c r="AN11" s="158">
        <f>+VM!T66</f>
        <v>0</v>
      </c>
      <c r="AO11" s="158">
        <f>+VM!U66</f>
        <v>0</v>
      </c>
      <c r="AP11" s="158">
        <f>+VM!V66</f>
        <v>0</v>
      </c>
      <c r="AQ11" s="158">
        <f>+VM!W66</f>
        <v>0</v>
      </c>
      <c r="AR11" s="158">
        <f>+VM!X66</f>
        <v>0</v>
      </c>
      <c r="AS11" s="158">
        <f>+VM!Y66</f>
        <v>0</v>
      </c>
      <c r="AT11" s="158">
        <f>+VM!Z66</f>
        <v>0</v>
      </c>
      <c r="AU11" s="158">
        <f>+VM!AA66</f>
        <v>0</v>
      </c>
      <c r="AV11" s="158">
        <f>+VM!AB66</f>
        <v>0</v>
      </c>
      <c r="AW11" s="158">
        <f>+VM!AC66</f>
        <v>0</v>
      </c>
      <c r="AX11" s="158">
        <f>+VM!AD66</f>
        <v>0</v>
      </c>
      <c r="AY11" s="158">
        <f>+VM!AE66</f>
        <v>0</v>
      </c>
      <c r="AZ11" s="158">
        <f>+VM!T84</f>
        <v>0</v>
      </c>
      <c r="BA11" s="158">
        <f>+VM!U84</f>
        <v>0</v>
      </c>
      <c r="BB11" s="158">
        <f>+VM!V84</f>
        <v>0</v>
      </c>
      <c r="BC11" s="158">
        <f>+VM!W84</f>
        <v>0</v>
      </c>
      <c r="BD11" s="158">
        <f>+VM!X84</f>
        <v>0</v>
      </c>
      <c r="BE11" s="158">
        <f>+VM!Y84</f>
        <v>0</v>
      </c>
      <c r="BF11" s="158">
        <f>+VM!Z84</f>
        <v>0</v>
      </c>
      <c r="BG11" s="158">
        <f>+VM!AA84</f>
        <v>0</v>
      </c>
      <c r="BH11" s="158">
        <f>+VM!AB84</f>
        <v>0</v>
      </c>
      <c r="BI11" s="158">
        <f>+VM!AC84</f>
        <v>0</v>
      </c>
      <c r="BJ11" s="158">
        <f>+VM!AD84</f>
        <v>0</v>
      </c>
      <c r="BK11" s="158">
        <f>+VM!AE84</f>
        <v>0</v>
      </c>
    </row>
    <row r="12" spans="2:63">
      <c r="B12" s="162" t="str">
        <f>+OP!B15</f>
        <v>Nom Producte/Servei 6</v>
      </c>
      <c r="C12" s="208"/>
      <c r="D12" s="158">
        <f>+VM!T13</f>
        <v>0</v>
      </c>
      <c r="E12" s="158">
        <f>+VM!U13</f>
        <v>0</v>
      </c>
      <c r="F12" s="158">
        <f>+VM!V13</f>
        <v>0</v>
      </c>
      <c r="G12" s="158">
        <f>+VM!W13</f>
        <v>0</v>
      </c>
      <c r="H12" s="158">
        <f>+VM!X13</f>
        <v>0</v>
      </c>
      <c r="I12" s="158">
        <f>+VM!Y13</f>
        <v>0</v>
      </c>
      <c r="J12" s="158">
        <f>+VM!Z13</f>
        <v>0</v>
      </c>
      <c r="K12" s="158">
        <f>+VM!AA13</f>
        <v>0</v>
      </c>
      <c r="L12" s="158">
        <f>+VM!AB13</f>
        <v>0</v>
      </c>
      <c r="M12" s="158">
        <f>+VM!AC13</f>
        <v>0</v>
      </c>
      <c r="N12" s="158">
        <f>+VM!AD13</f>
        <v>0</v>
      </c>
      <c r="O12" s="158">
        <f>+VM!AE13</f>
        <v>0</v>
      </c>
      <c r="P12" s="158">
        <f>+VM!T31</f>
        <v>0</v>
      </c>
      <c r="Q12" s="158">
        <f>+VM!U31</f>
        <v>0</v>
      </c>
      <c r="R12" s="158">
        <f>+VM!V31</f>
        <v>0</v>
      </c>
      <c r="S12" s="158">
        <f>+VM!W31</f>
        <v>0</v>
      </c>
      <c r="T12" s="158">
        <f>+VM!X31</f>
        <v>0</v>
      </c>
      <c r="U12" s="158">
        <f>+VM!Y31</f>
        <v>0</v>
      </c>
      <c r="V12" s="158">
        <f>+VM!Z31</f>
        <v>0</v>
      </c>
      <c r="W12" s="158">
        <f>+VM!AA31</f>
        <v>0</v>
      </c>
      <c r="X12" s="158">
        <f>+VM!AB31</f>
        <v>0</v>
      </c>
      <c r="Y12" s="158">
        <f>+VM!AC31</f>
        <v>0</v>
      </c>
      <c r="Z12" s="158">
        <f>+VM!AD31</f>
        <v>0</v>
      </c>
      <c r="AA12" s="158">
        <f>+VM!AE31</f>
        <v>0</v>
      </c>
      <c r="AB12" s="158">
        <f>+VM!T49</f>
        <v>0</v>
      </c>
      <c r="AC12" s="158">
        <f>+VM!U49</f>
        <v>0</v>
      </c>
      <c r="AD12" s="158">
        <f>+VM!V49</f>
        <v>0</v>
      </c>
      <c r="AE12" s="158">
        <f>+VM!W49</f>
        <v>0</v>
      </c>
      <c r="AF12" s="158">
        <f>+VM!X49</f>
        <v>0</v>
      </c>
      <c r="AG12" s="158">
        <f>+VM!Y49</f>
        <v>0</v>
      </c>
      <c r="AH12" s="158">
        <f>+VM!Z49</f>
        <v>0</v>
      </c>
      <c r="AI12" s="158">
        <f>+VM!AA49</f>
        <v>0</v>
      </c>
      <c r="AJ12" s="158">
        <f>+VM!AB49</f>
        <v>0</v>
      </c>
      <c r="AK12" s="158">
        <f>+VM!AC49</f>
        <v>0</v>
      </c>
      <c r="AL12" s="158">
        <f>+VM!AD49</f>
        <v>0</v>
      </c>
      <c r="AM12" s="158">
        <f>+VM!AE49</f>
        <v>0</v>
      </c>
      <c r="AN12" s="158">
        <f>+VM!T67</f>
        <v>0</v>
      </c>
      <c r="AO12" s="158">
        <f>+VM!U67</f>
        <v>0</v>
      </c>
      <c r="AP12" s="158">
        <f>+VM!V67</f>
        <v>0</v>
      </c>
      <c r="AQ12" s="158">
        <f>+VM!W67</f>
        <v>0</v>
      </c>
      <c r="AR12" s="158">
        <f>+VM!X67</f>
        <v>0</v>
      </c>
      <c r="AS12" s="158">
        <f>+VM!Y67</f>
        <v>0</v>
      </c>
      <c r="AT12" s="158">
        <f>+VM!Z67</f>
        <v>0</v>
      </c>
      <c r="AU12" s="158">
        <f>+VM!AA67</f>
        <v>0</v>
      </c>
      <c r="AV12" s="158">
        <f>+VM!AB67</f>
        <v>0</v>
      </c>
      <c r="AW12" s="158">
        <f>+VM!AC67</f>
        <v>0</v>
      </c>
      <c r="AX12" s="158">
        <f>+VM!AD67</f>
        <v>0</v>
      </c>
      <c r="AY12" s="158">
        <f>+VM!AE67</f>
        <v>0</v>
      </c>
      <c r="AZ12" s="158">
        <f>+VM!T85</f>
        <v>0</v>
      </c>
      <c r="BA12" s="158">
        <f>+VM!U85</f>
        <v>0</v>
      </c>
      <c r="BB12" s="158">
        <f>+VM!V85</f>
        <v>0</v>
      </c>
      <c r="BC12" s="158">
        <f>+VM!W85</f>
        <v>0</v>
      </c>
      <c r="BD12" s="158">
        <f>+VM!X85</f>
        <v>0</v>
      </c>
      <c r="BE12" s="158">
        <f>+VM!Y85</f>
        <v>0</v>
      </c>
      <c r="BF12" s="158">
        <f>+VM!Z85</f>
        <v>0</v>
      </c>
      <c r="BG12" s="158">
        <f>+VM!AA85</f>
        <v>0</v>
      </c>
      <c r="BH12" s="158">
        <f>+VM!AB85</f>
        <v>0</v>
      </c>
      <c r="BI12" s="158">
        <f>+VM!AC85</f>
        <v>0</v>
      </c>
      <c r="BJ12" s="158">
        <f>+VM!AD85</f>
        <v>0</v>
      </c>
      <c r="BK12" s="158">
        <f>+VM!AE85</f>
        <v>0</v>
      </c>
    </row>
    <row r="13" spans="2:63">
      <c r="B13" s="162" t="str">
        <f>+OP!B16</f>
        <v>Nom Producte/Servei 7</v>
      </c>
      <c r="C13" s="208"/>
      <c r="D13" s="158">
        <f>+VM!T14</f>
        <v>0</v>
      </c>
      <c r="E13" s="158">
        <f>+VM!U14</f>
        <v>0</v>
      </c>
      <c r="F13" s="158">
        <f>+VM!V14</f>
        <v>0</v>
      </c>
      <c r="G13" s="158">
        <f>+VM!W14</f>
        <v>0</v>
      </c>
      <c r="H13" s="158">
        <f>+VM!X14</f>
        <v>0</v>
      </c>
      <c r="I13" s="158">
        <f>+VM!Y14</f>
        <v>0</v>
      </c>
      <c r="J13" s="158">
        <f>+VM!Z14</f>
        <v>0</v>
      </c>
      <c r="K13" s="158">
        <f>+VM!AA14</f>
        <v>0</v>
      </c>
      <c r="L13" s="158">
        <f>+VM!AB14</f>
        <v>0</v>
      </c>
      <c r="M13" s="158">
        <f>+VM!AC14</f>
        <v>0</v>
      </c>
      <c r="N13" s="158">
        <f>+VM!AD14</f>
        <v>0</v>
      </c>
      <c r="O13" s="158">
        <f>+VM!AE14</f>
        <v>0</v>
      </c>
      <c r="P13" s="158">
        <f>+VM!T32</f>
        <v>0</v>
      </c>
      <c r="Q13" s="158">
        <f>+VM!U32</f>
        <v>0</v>
      </c>
      <c r="R13" s="158">
        <f>+VM!V32</f>
        <v>0</v>
      </c>
      <c r="S13" s="158">
        <f>+VM!W32</f>
        <v>0</v>
      </c>
      <c r="T13" s="158">
        <f>+VM!X32</f>
        <v>0</v>
      </c>
      <c r="U13" s="158">
        <f>+VM!Y32</f>
        <v>0</v>
      </c>
      <c r="V13" s="158">
        <f>+VM!Z32</f>
        <v>0</v>
      </c>
      <c r="W13" s="158">
        <f>+VM!AA32</f>
        <v>0</v>
      </c>
      <c r="X13" s="158">
        <f>+VM!AB32</f>
        <v>0</v>
      </c>
      <c r="Y13" s="158">
        <f>+VM!AC32</f>
        <v>0</v>
      </c>
      <c r="Z13" s="158">
        <f>+VM!AD32</f>
        <v>0</v>
      </c>
      <c r="AA13" s="158">
        <f>+VM!AE32</f>
        <v>0</v>
      </c>
      <c r="AB13" s="158">
        <f>+VM!T50</f>
        <v>0</v>
      </c>
      <c r="AC13" s="158">
        <f>+VM!U50</f>
        <v>0</v>
      </c>
      <c r="AD13" s="158">
        <f>+VM!V50</f>
        <v>0</v>
      </c>
      <c r="AE13" s="158">
        <f>+VM!W50</f>
        <v>0</v>
      </c>
      <c r="AF13" s="158">
        <f>+VM!X50</f>
        <v>0</v>
      </c>
      <c r="AG13" s="158">
        <f>+VM!Y50</f>
        <v>0</v>
      </c>
      <c r="AH13" s="158">
        <f>+VM!Z50</f>
        <v>0</v>
      </c>
      <c r="AI13" s="158">
        <f>+VM!AA50</f>
        <v>0</v>
      </c>
      <c r="AJ13" s="158">
        <f>+VM!AB50</f>
        <v>0</v>
      </c>
      <c r="AK13" s="158">
        <f>+VM!AC50</f>
        <v>0</v>
      </c>
      <c r="AL13" s="158">
        <f>+VM!AD50</f>
        <v>0</v>
      </c>
      <c r="AM13" s="158">
        <f>+VM!AE50</f>
        <v>0</v>
      </c>
      <c r="AN13" s="158">
        <f>+VM!T68</f>
        <v>0</v>
      </c>
      <c r="AO13" s="158">
        <f>+VM!U68</f>
        <v>0</v>
      </c>
      <c r="AP13" s="158">
        <f>+VM!V68</f>
        <v>0</v>
      </c>
      <c r="AQ13" s="158">
        <f>+VM!W68</f>
        <v>0</v>
      </c>
      <c r="AR13" s="158">
        <f>+VM!X68</f>
        <v>0</v>
      </c>
      <c r="AS13" s="158">
        <f>+VM!Y68</f>
        <v>0</v>
      </c>
      <c r="AT13" s="158">
        <f>+VM!Z68</f>
        <v>0</v>
      </c>
      <c r="AU13" s="158">
        <f>+VM!AA68</f>
        <v>0</v>
      </c>
      <c r="AV13" s="158">
        <f>+VM!AB68</f>
        <v>0</v>
      </c>
      <c r="AW13" s="158">
        <f>+VM!AC68</f>
        <v>0</v>
      </c>
      <c r="AX13" s="158">
        <f>+VM!AD68</f>
        <v>0</v>
      </c>
      <c r="AY13" s="158">
        <f>+VM!AE68</f>
        <v>0</v>
      </c>
      <c r="AZ13" s="158">
        <f>+VM!T86</f>
        <v>0</v>
      </c>
      <c r="BA13" s="158">
        <f>+VM!U86</f>
        <v>0</v>
      </c>
      <c r="BB13" s="158">
        <f>+VM!V86</f>
        <v>0</v>
      </c>
      <c r="BC13" s="158">
        <f>+VM!W86</f>
        <v>0</v>
      </c>
      <c r="BD13" s="158">
        <f>+VM!X86</f>
        <v>0</v>
      </c>
      <c r="BE13" s="158">
        <f>+VM!Y86</f>
        <v>0</v>
      </c>
      <c r="BF13" s="158">
        <f>+VM!Z86</f>
        <v>0</v>
      </c>
      <c r="BG13" s="158">
        <f>+VM!AA86</f>
        <v>0</v>
      </c>
      <c r="BH13" s="158">
        <f>+VM!AB86</f>
        <v>0</v>
      </c>
      <c r="BI13" s="158">
        <f>+VM!AC86</f>
        <v>0</v>
      </c>
      <c r="BJ13" s="158">
        <f>+VM!AD86</f>
        <v>0</v>
      </c>
      <c r="BK13" s="158">
        <f>+VM!AE86</f>
        <v>0</v>
      </c>
    </row>
    <row r="14" spans="2:63">
      <c r="B14" s="162" t="str">
        <f>+OP!B17</f>
        <v>Nom Producte/Servei 8</v>
      </c>
      <c r="C14" s="208"/>
      <c r="D14" s="158">
        <f>+VM!T15</f>
        <v>0</v>
      </c>
      <c r="E14" s="158">
        <f>+VM!U15</f>
        <v>0</v>
      </c>
      <c r="F14" s="158">
        <f>+VM!V15</f>
        <v>0</v>
      </c>
      <c r="G14" s="158">
        <f>+VM!W15</f>
        <v>0</v>
      </c>
      <c r="H14" s="158">
        <f>+VM!X15</f>
        <v>0</v>
      </c>
      <c r="I14" s="158">
        <f>+VM!Y15</f>
        <v>0</v>
      </c>
      <c r="J14" s="158">
        <f>+VM!Z15</f>
        <v>0</v>
      </c>
      <c r="K14" s="158">
        <f>+VM!AA15</f>
        <v>0</v>
      </c>
      <c r="L14" s="158">
        <f>+VM!AB15</f>
        <v>0</v>
      </c>
      <c r="M14" s="158">
        <f>+VM!AC15</f>
        <v>0</v>
      </c>
      <c r="N14" s="158">
        <f>+VM!AD15</f>
        <v>0</v>
      </c>
      <c r="O14" s="158">
        <f>+VM!AE15</f>
        <v>0</v>
      </c>
      <c r="P14" s="158">
        <f>+VM!T33</f>
        <v>0</v>
      </c>
      <c r="Q14" s="158">
        <f>+VM!U33</f>
        <v>0</v>
      </c>
      <c r="R14" s="158">
        <f>+VM!V33</f>
        <v>0</v>
      </c>
      <c r="S14" s="158">
        <f>+VM!W33</f>
        <v>0</v>
      </c>
      <c r="T14" s="158">
        <f>+VM!X33</f>
        <v>0</v>
      </c>
      <c r="U14" s="158">
        <f>+VM!Y33</f>
        <v>0</v>
      </c>
      <c r="V14" s="158">
        <f>+VM!Z33</f>
        <v>0</v>
      </c>
      <c r="W14" s="158">
        <f>+VM!AA33</f>
        <v>0</v>
      </c>
      <c r="X14" s="158">
        <f>+VM!AB33</f>
        <v>0</v>
      </c>
      <c r="Y14" s="158">
        <f>+VM!AC33</f>
        <v>0</v>
      </c>
      <c r="Z14" s="158">
        <f>+VM!AD33</f>
        <v>0</v>
      </c>
      <c r="AA14" s="158">
        <f>+VM!AE33</f>
        <v>0</v>
      </c>
      <c r="AB14" s="158">
        <f>+VM!T51</f>
        <v>0</v>
      </c>
      <c r="AC14" s="158">
        <f>+VM!U51</f>
        <v>0</v>
      </c>
      <c r="AD14" s="158">
        <f>+VM!V51</f>
        <v>0</v>
      </c>
      <c r="AE14" s="158">
        <f>+VM!W51</f>
        <v>0</v>
      </c>
      <c r="AF14" s="158">
        <f>+VM!X51</f>
        <v>0</v>
      </c>
      <c r="AG14" s="158">
        <f>+VM!Y51</f>
        <v>0</v>
      </c>
      <c r="AH14" s="158">
        <f>+VM!Z51</f>
        <v>0</v>
      </c>
      <c r="AI14" s="158">
        <f>+VM!AA51</f>
        <v>0</v>
      </c>
      <c r="AJ14" s="158">
        <f>+VM!AB51</f>
        <v>0</v>
      </c>
      <c r="AK14" s="158">
        <f>+VM!AC51</f>
        <v>0</v>
      </c>
      <c r="AL14" s="158">
        <f>+VM!AD51</f>
        <v>0</v>
      </c>
      <c r="AM14" s="158">
        <f>+VM!AE51</f>
        <v>0</v>
      </c>
      <c r="AN14" s="158">
        <f>+VM!T69</f>
        <v>0</v>
      </c>
      <c r="AO14" s="158">
        <f>+VM!U69</f>
        <v>0</v>
      </c>
      <c r="AP14" s="158">
        <f>+VM!V69</f>
        <v>0</v>
      </c>
      <c r="AQ14" s="158">
        <f>+VM!W69</f>
        <v>0</v>
      </c>
      <c r="AR14" s="158">
        <f>+VM!X69</f>
        <v>0</v>
      </c>
      <c r="AS14" s="158">
        <f>+VM!Y69</f>
        <v>0</v>
      </c>
      <c r="AT14" s="158">
        <f>+VM!Z69</f>
        <v>0</v>
      </c>
      <c r="AU14" s="158">
        <f>+VM!AA69</f>
        <v>0</v>
      </c>
      <c r="AV14" s="158">
        <f>+VM!AB69</f>
        <v>0</v>
      </c>
      <c r="AW14" s="158">
        <f>+VM!AC69</f>
        <v>0</v>
      </c>
      <c r="AX14" s="158">
        <f>+VM!AD69</f>
        <v>0</v>
      </c>
      <c r="AY14" s="158">
        <f>+VM!AE69</f>
        <v>0</v>
      </c>
      <c r="AZ14" s="158">
        <f>+VM!T87</f>
        <v>0</v>
      </c>
      <c r="BA14" s="158">
        <f>+VM!U87</f>
        <v>0</v>
      </c>
      <c r="BB14" s="158">
        <f>+VM!V87</f>
        <v>0</v>
      </c>
      <c r="BC14" s="158">
        <f>+VM!W87</f>
        <v>0</v>
      </c>
      <c r="BD14" s="158">
        <f>+VM!X87</f>
        <v>0</v>
      </c>
      <c r="BE14" s="158">
        <f>+VM!Y87</f>
        <v>0</v>
      </c>
      <c r="BF14" s="158">
        <f>+VM!Z87</f>
        <v>0</v>
      </c>
      <c r="BG14" s="158">
        <f>+VM!AA87</f>
        <v>0</v>
      </c>
      <c r="BH14" s="158">
        <f>+VM!AB87</f>
        <v>0</v>
      </c>
      <c r="BI14" s="158">
        <f>+VM!AC87</f>
        <v>0</v>
      </c>
      <c r="BJ14" s="158">
        <f>+VM!AD87</f>
        <v>0</v>
      </c>
      <c r="BK14" s="158">
        <f>+VM!AE87</f>
        <v>0</v>
      </c>
    </row>
    <row r="15" spans="2:63">
      <c r="B15" s="162" t="str">
        <f>+OP!B18</f>
        <v>Nom Producte/Servei 9</v>
      </c>
      <c r="C15" s="208"/>
      <c r="D15" s="158">
        <f>+VM!T16</f>
        <v>0</v>
      </c>
      <c r="E15" s="158">
        <f>+VM!U16</f>
        <v>0</v>
      </c>
      <c r="F15" s="158">
        <f>+VM!V16</f>
        <v>0</v>
      </c>
      <c r="G15" s="158">
        <f>+VM!W16</f>
        <v>0</v>
      </c>
      <c r="H15" s="158">
        <f>+VM!X16</f>
        <v>0</v>
      </c>
      <c r="I15" s="158">
        <f>+VM!Y16</f>
        <v>0</v>
      </c>
      <c r="J15" s="158">
        <f>+VM!Z16</f>
        <v>0</v>
      </c>
      <c r="K15" s="158">
        <f>+VM!AA16</f>
        <v>0</v>
      </c>
      <c r="L15" s="158">
        <f>+VM!AB16</f>
        <v>0</v>
      </c>
      <c r="M15" s="158">
        <f>+VM!AC16</f>
        <v>0</v>
      </c>
      <c r="N15" s="158">
        <f>+VM!AD16</f>
        <v>0</v>
      </c>
      <c r="O15" s="158">
        <f>+VM!AE16</f>
        <v>0</v>
      </c>
      <c r="P15" s="158">
        <f>+VM!T34</f>
        <v>0</v>
      </c>
      <c r="Q15" s="158">
        <f>+VM!U34</f>
        <v>0</v>
      </c>
      <c r="R15" s="158">
        <f>+VM!V34</f>
        <v>0</v>
      </c>
      <c r="S15" s="158">
        <f>+VM!W34</f>
        <v>0</v>
      </c>
      <c r="T15" s="158">
        <f>+VM!X34</f>
        <v>0</v>
      </c>
      <c r="U15" s="158">
        <f>+VM!Y34</f>
        <v>0</v>
      </c>
      <c r="V15" s="158">
        <f>+VM!Z34</f>
        <v>0</v>
      </c>
      <c r="W15" s="158">
        <f>+VM!AA34</f>
        <v>0</v>
      </c>
      <c r="X15" s="158">
        <f>+VM!AB34</f>
        <v>0</v>
      </c>
      <c r="Y15" s="158">
        <f>+VM!AC34</f>
        <v>0</v>
      </c>
      <c r="Z15" s="158">
        <f>+VM!AD34</f>
        <v>0</v>
      </c>
      <c r="AA15" s="158">
        <f>+VM!AE34</f>
        <v>0</v>
      </c>
      <c r="AB15" s="158">
        <f>+VM!T52</f>
        <v>0</v>
      </c>
      <c r="AC15" s="158">
        <f>+VM!U52</f>
        <v>0</v>
      </c>
      <c r="AD15" s="158">
        <f>+VM!V52</f>
        <v>0</v>
      </c>
      <c r="AE15" s="158">
        <f>+VM!W52</f>
        <v>0</v>
      </c>
      <c r="AF15" s="158">
        <f>+VM!X52</f>
        <v>0</v>
      </c>
      <c r="AG15" s="158">
        <f>+VM!Y52</f>
        <v>0</v>
      </c>
      <c r="AH15" s="158">
        <f>+VM!Z52</f>
        <v>0</v>
      </c>
      <c r="AI15" s="158">
        <f>+VM!AA52</f>
        <v>0</v>
      </c>
      <c r="AJ15" s="158">
        <f>+VM!AB52</f>
        <v>0</v>
      </c>
      <c r="AK15" s="158">
        <f>+VM!AC52</f>
        <v>0</v>
      </c>
      <c r="AL15" s="158">
        <f>+VM!AD52</f>
        <v>0</v>
      </c>
      <c r="AM15" s="158">
        <f>+VM!AE52</f>
        <v>0</v>
      </c>
      <c r="AN15" s="158">
        <f>+VM!T70</f>
        <v>0</v>
      </c>
      <c r="AO15" s="158">
        <f>+VM!U70</f>
        <v>0</v>
      </c>
      <c r="AP15" s="158">
        <f>+VM!V70</f>
        <v>0</v>
      </c>
      <c r="AQ15" s="158">
        <f>+VM!W70</f>
        <v>0</v>
      </c>
      <c r="AR15" s="158">
        <f>+VM!X70</f>
        <v>0</v>
      </c>
      <c r="AS15" s="158">
        <f>+VM!Y70</f>
        <v>0</v>
      </c>
      <c r="AT15" s="158">
        <f>+VM!Z70</f>
        <v>0</v>
      </c>
      <c r="AU15" s="158">
        <f>+VM!AA70</f>
        <v>0</v>
      </c>
      <c r="AV15" s="158">
        <f>+VM!AB70</f>
        <v>0</v>
      </c>
      <c r="AW15" s="158">
        <f>+VM!AC70</f>
        <v>0</v>
      </c>
      <c r="AX15" s="158">
        <f>+VM!AD70</f>
        <v>0</v>
      </c>
      <c r="AY15" s="158">
        <f>+VM!AE70</f>
        <v>0</v>
      </c>
      <c r="AZ15" s="158">
        <f>+VM!T88</f>
        <v>0</v>
      </c>
      <c r="BA15" s="158">
        <f>+VM!U88</f>
        <v>0</v>
      </c>
      <c r="BB15" s="158">
        <f>+VM!V88</f>
        <v>0</v>
      </c>
      <c r="BC15" s="158">
        <f>+VM!W88</f>
        <v>0</v>
      </c>
      <c r="BD15" s="158">
        <f>+VM!X88</f>
        <v>0</v>
      </c>
      <c r="BE15" s="158">
        <f>+VM!Y88</f>
        <v>0</v>
      </c>
      <c r="BF15" s="158">
        <f>+VM!Z88</f>
        <v>0</v>
      </c>
      <c r="BG15" s="158">
        <f>+VM!AA88</f>
        <v>0</v>
      </c>
      <c r="BH15" s="158">
        <f>+VM!AB88</f>
        <v>0</v>
      </c>
      <c r="BI15" s="158">
        <f>+VM!AC88</f>
        <v>0</v>
      </c>
      <c r="BJ15" s="158">
        <f>+VM!AD88</f>
        <v>0</v>
      </c>
      <c r="BK15" s="158">
        <f>+VM!AE88</f>
        <v>0</v>
      </c>
    </row>
    <row r="16" spans="2:63">
      <c r="B16" s="162" t="str">
        <f>+OP!B19</f>
        <v>Nom Producte/Servei 10</v>
      </c>
      <c r="C16" s="208"/>
      <c r="D16" s="158">
        <f>+VM!T17</f>
        <v>0</v>
      </c>
      <c r="E16" s="158">
        <f>+VM!U17</f>
        <v>0</v>
      </c>
      <c r="F16" s="158">
        <f>+VM!V17</f>
        <v>0</v>
      </c>
      <c r="G16" s="158">
        <f>+VM!W17</f>
        <v>0</v>
      </c>
      <c r="H16" s="158">
        <f>+VM!X17</f>
        <v>0</v>
      </c>
      <c r="I16" s="158">
        <f>+VM!Y17</f>
        <v>0</v>
      </c>
      <c r="J16" s="158">
        <f>+VM!Z17</f>
        <v>0</v>
      </c>
      <c r="K16" s="158">
        <f>+VM!AA17</f>
        <v>0</v>
      </c>
      <c r="L16" s="158">
        <f>+VM!AB17</f>
        <v>0</v>
      </c>
      <c r="M16" s="158">
        <f>+VM!AC17</f>
        <v>0</v>
      </c>
      <c r="N16" s="158">
        <f>+VM!AD17</f>
        <v>0</v>
      </c>
      <c r="O16" s="158">
        <f>+VM!AE17</f>
        <v>0</v>
      </c>
      <c r="P16" s="158">
        <f>+VM!T35</f>
        <v>0</v>
      </c>
      <c r="Q16" s="158">
        <f>+VM!U35</f>
        <v>0</v>
      </c>
      <c r="R16" s="158">
        <f>+VM!V35</f>
        <v>0</v>
      </c>
      <c r="S16" s="158">
        <f>+VM!W35</f>
        <v>0</v>
      </c>
      <c r="T16" s="158">
        <f>+VM!X35</f>
        <v>0</v>
      </c>
      <c r="U16" s="158">
        <f>+VM!Y35</f>
        <v>0</v>
      </c>
      <c r="V16" s="158">
        <f>+VM!Z35</f>
        <v>0</v>
      </c>
      <c r="W16" s="158">
        <f>+VM!AA35</f>
        <v>0</v>
      </c>
      <c r="X16" s="158">
        <f>+VM!AB35</f>
        <v>0</v>
      </c>
      <c r="Y16" s="158">
        <f>+VM!AC35</f>
        <v>0</v>
      </c>
      <c r="Z16" s="158">
        <f>+VM!AD35</f>
        <v>0</v>
      </c>
      <c r="AA16" s="158">
        <f>+VM!AE35</f>
        <v>0</v>
      </c>
      <c r="AB16" s="158">
        <f>+VM!T53</f>
        <v>0</v>
      </c>
      <c r="AC16" s="158">
        <f>+VM!U53</f>
        <v>0</v>
      </c>
      <c r="AD16" s="158">
        <f>+VM!V53</f>
        <v>0</v>
      </c>
      <c r="AE16" s="158">
        <f>+VM!W53</f>
        <v>0</v>
      </c>
      <c r="AF16" s="158">
        <f>+VM!X53</f>
        <v>0</v>
      </c>
      <c r="AG16" s="158">
        <f>+VM!Y53</f>
        <v>0</v>
      </c>
      <c r="AH16" s="158">
        <f>+VM!Z53</f>
        <v>0</v>
      </c>
      <c r="AI16" s="158">
        <f>+VM!AA53</f>
        <v>0</v>
      </c>
      <c r="AJ16" s="158">
        <f>+VM!AB53</f>
        <v>0</v>
      </c>
      <c r="AK16" s="158">
        <f>+VM!AC53</f>
        <v>0</v>
      </c>
      <c r="AL16" s="158">
        <f>+VM!AD53</f>
        <v>0</v>
      </c>
      <c r="AM16" s="158">
        <f>+VM!AE53</f>
        <v>0</v>
      </c>
      <c r="AN16" s="158">
        <f>+VM!T71</f>
        <v>0</v>
      </c>
      <c r="AO16" s="158">
        <f>+VM!U71</f>
        <v>0</v>
      </c>
      <c r="AP16" s="158">
        <f>+VM!V71</f>
        <v>0</v>
      </c>
      <c r="AQ16" s="158">
        <f>+VM!W71</f>
        <v>0</v>
      </c>
      <c r="AR16" s="158">
        <f>+VM!X71</f>
        <v>0</v>
      </c>
      <c r="AS16" s="158">
        <f>+VM!Y71</f>
        <v>0</v>
      </c>
      <c r="AT16" s="158">
        <f>+VM!Z71</f>
        <v>0</v>
      </c>
      <c r="AU16" s="158">
        <f>+VM!AA71</f>
        <v>0</v>
      </c>
      <c r="AV16" s="158">
        <f>+VM!AB71</f>
        <v>0</v>
      </c>
      <c r="AW16" s="158">
        <f>+VM!AC71</f>
        <v>0</v>
      </c>
      <c r="AX16" s="158">
        <f>+VM!AD71</f>
        <v>0</v>
      </c>
      <c r="AY16" s="158">
        <f>+VM!AE71</f>
        <v>0</v>
      </c>
      <c r="AZ16" s="158">
        <f>+VM!T89</f>
        <v>0</v>
      </c>
      <c r="BA16" s="158">
        <f>+VM!U89</f>
        <v>0</v>
      </c>
      <c r="BB16" s="158">
        <f>+VM!V89</f>
        <v>0</v>
      </c>
      <c r="BC16" s="158">
        <f>+VM!W89</f>
        <v>0</v>
      </c>
      <c r="BD16" s="158">
        <f>+VM!X89</f>
        <v>0</v>
      </c>
      <c r="BE16" s="158">
        <f>+VM!Y89</f>
        <v>0</v>
      </c>
      <c r="BF16" s="158">
        <f>+VM!Z89</f>
        <v>0</v>
      </c>
      <c r="BG16" s="158">
        <f>+VM!AA89</f>
        <v>0</v>
      </c>
      <c r="BH16" s="158">
        <f>+VM!AB89</f>
        <v>0</v>
      </c>
      <c r="BI16" s="158">
        <f>+VM!AC89</f>
        <v>0</v>
      </c>
      <c r="BJ16" s="158">
        <f>+VM!AD89</f>
        <v>0</v>
      </c>
      <c r="BK16" s="158">
        <f>+VM!AE89</f>
        <v>0</v>
      </c>
    </row>
    <row r="17" spans="2:63">
      <c r="B17" s="162" t="str">
        <f>+OP!B20</f>
        <v>Nom Producte/Servei 11</v>
      </c>
      <c r="C17" s="208"/>
      <c r="D17" s="158">
        <f>+VM!T18</f>
        <v>0</v>
      </c>
      <c r="E17" s="158">
        <f>+VM!U18</f>
        <v>0</v>
      </c>
      <c r="F17" s="158">
        <f>+VM!V18</f>
        <v>0</v>
      </c>
      <c r="G17" s="158">
        <f>+VM!W18</f>
        <v>0</v>
      </c>
      <c r="H17" s="158">
        <f>+VM!X18</f>
        <v>0</v>
      </c>
      <c r="I17" s="158">
        <f>+VM!Y18</f>
        <v>0</v>
      </c>
      <c r="J17" s="158">
        <f>+VM!Z18</f>
        <v>0</v>
      </c>
      <c r="K17" s="158">
        <f>+VM!AA18</f>
        <v>0</v>
      </c>
      <c r="L17" s="158">
        <f>+VM!AB18</f>
        <v>0</v>
      </c>
      <c r="M17" s="158">
        <f>+VM!AC18</f>
        <v>0</v>
      </c>
      <c r="N17" s="158">
        <f>+VM!AD18</f>
        <v>0</v>
      </c>
      <c r="O17" s="158">
        <f>+VM!AE18</f>
        <v>0</v>
      </c>
      <c r="P17" s="158">
        <f>+VM!T36</f>
        <v>0</v>
      </c>
      <c r="Q17" s="158">
        <f>+VM!U36</f>
        <v>0</v>
      </c>
      <c r="R17" s="158">
        <f>+VM!V36</f>
        <v>0</v>
      </c>
      <c r="S17" s="158">
        <f>+VM!W36</f>
        <v>0</v>
      </c>
      <c r="T17" s="158">
        <f>+VM!X36</f>
        <v>0</v>
      </c>
      <c r="U17" s="158">
        <f>+VM!Y36</f>
        <v>0</v>
      </c>
      <c r="V17" s="158">
        <f>+VM!Z36</f>
        <v>0</v>
      </c>
      <c r="W17" s="158">
        <f>+VM!AA36</f>
        <v>0</v>
      </c>
      <c r="X17" s="158">
        <f>+VM!AB36</f>
        <v>0</v>
      </c>
      <c r="Y17" s="158">
        <f>+VM!AC36</f>
        <v>0</v>
      </c>
      <c r="Z17" s="158">
        <f>+VM!AD36</f>
        <v>0</v>
      </c>
      <c r="AA17" s="158">
        <f>+VM!AE36</f>
        <v>0</v>
      </c>
      <c r="AB17" s="158">
        <f>+VM!T54</f>
        <v>0</v>
      </c>
      <c r="AC17" s="158">
        <f>+VM!U54</f>
        <v>0</v>
      </c>
      <c r="AD17" s="158">
        <f>+VM!V54</f>
        <v>0</v>
      </c>
      <c r="AE17" s="158">
        <f>+VM!W54</f>
        <v>0</v>
      </c>
      <c r="AF17" s="158">
        <f>+VM!X54</f>
        <v>0</v>
      </c>
      <c r="AG17" s="158">
        <f>+VM!Y54</f>
        <v>0</v>
      </c>
      <c r="AH17" s="158">
        <f>+VM!Z54</f>
        <v>0</v>
      </c>
      <c r="AI17" s="158">
        <f>+VM!AA54</f>
        <v>0</v>
      </c>
      <c r="AJ17" s="158">
        <f>+VM!AB54</f>
        <v>0</v>
      </c>
      <c r="AK17" s="158">
        <f>+VM!AC54</f>
        <v>0</v>
      </c>
      <c r="AL17" s="158">
        <f>+VM!AD54</f>
        <v>0</v>
      </c>
      <c r="AM17" s="158">
        <f>+VM!AE54</f>
        <v>0</v>
      </c>
      <c r="AN17" s="158">
        <f>+VM!T72</f>
        <v>0</v>
      </c>
      <c r="AO17" s="158">
        <f>+VM!U72</f>
        <v>0</v>
      </c>
      <c r="AP17" s="158">
        <f>+VM!V72</f>
        <v>0</v>
      </c>
      <c r="AQ17" s="158">
        <f>+VM!W72</f>
        <v>0</v>
      </c>
      <c r="AR17" s="158">
        <f>+VM!X72</f>
        <v>0</v>
      </c>
      <c r="AS17" s="158">
        <f>+VM!Y72</f>
        <v>0</v>
      </c>
      <c r="AT17" s="158">
        <f>+VM!Z72</f>
        <v>0</v>
      </c>
      <c r="AU17" s="158">
        <f>+VM!AA72</f>
        <v>0</v>
      </c>
      <c r="AV17" s="158">
        <f>+VM!AB72</f>
        <v>0</v>
      </c>
      <c r="AW17" s="158">
        <f>+VM!AC72</f>
        <v>0</v>
      </c>
      <c r="AX17" s="158">
        <f>+VM!AD72</f>
        <v>0</v>
      </c>
      <c r="AY17" s="158">
        <f>+VM!AE72</f>
        <v>0</v>
      </c>
      <c r="AZ17" s="158">
        <f>+VM!T90</f>
        <v>0</v>
      </c>
      <c r="BA17" s="158">
        <f>+VM!U90</f>
        <v>0</v>
      </c>
      <c r="BB17" s="158">
        <f>+VM!V90</f>
        <v>0</v>
      </c>
      <c r="BC17" s="158">
        <f>+VM!W90</f>
        <v>0</v>
      </c>
      <c r="BD17" s="158">
        <f>+VM!X90</f>
        <v>0</v>
      </c>
      <c r="BE17" s="158">
        <f>+VM!Y90</f>
        <v>0</v>
      </c>
      <c r="BF17" s="158">
        <f>+VM!Z90</f>
        <v>0</v>
      </c>
      <c r="BG17" s="158">
        <f>+VM!AA90</f>
        <v>0</v>
      </c>
      <c r="BH17" s="158">
        <f>+VM!AB90</f>
        <v>0</v>
      </c>
      <c r="BI17" s="158">
        <f>+VM!AC90</f>
        <v>0</v>
      </c>
      <c r="BJ17" s="158">
        <f>+VM!AD90</f>
        <v>0</v>
      </c>
      <c r="BK17" s="158">
        <f>+VM!AE90</f>
        <v>0</v>
      </c>
    </row>
    <row r="18" spans="2:63">
      <c r="B18" s="162" t="str">
        <f>+OP!B21</f>
        <v>Nom Producte/Servei 12</v>
      </c>
      <c r="C18" s="208"/>
      <c r="D18" s="158">
        <f>+VM!T19</f>
        <v>0</v>
      </c>
      <c r="E18" s="158">
        <f>+VM!U19</f>
        <v>0</v>
      </c>
      <c r="F18" s="158">
        <f>+VM!V19</f>
        <v>0</v>
      </c>
      <c r="G18" s="158">
        <f>+VM!W19</f>
        <v>0</v>
      </c>
      <c r="H18" s="158">
        <f>+VM!X19</f>
        <v>0</v>
      </c>
      <c r="I18" s="158">
        <f>+VM!Y19</f>
        <v>0</v>
      </c>
      <c r="J18" s="158">
        <f>+VM!Z19</f>
        <v>0</v>
      </c>
      <c r="K18" s="158">
        <f>+VM!AA19</f>
        <v>0</v>
      </c>
      <c r="L18" s="158">
        <f>+VM!AB19</f>
        <v>0</v>
      </c>
      <c r="M18" s="158">
        <f>+VM!AC19</f>
        <v>0</v>
      </c>
      <c r="N18" s="158">
        <f>+VM!AD19</f>
        <v>0</v>
      </c>
      <c r="O18" s="158">
        <f>+VM!AE19</f>
        <v>0</v>
      </c>
      <c r="P18" s="158">
        <f>+VM!T37</f>
        <v>0</v>
      </c>
      <c r="Q18" s="158">
        <f>+VM!U37</f>
        <v>0</v>
      </c>
      <c r="R18" s="158">
        <f>+VM!V37</f>
        <v>0</v>
      </c>
      <c r="S18" s="158">
        <f>+VM!W37</f>
        <v>0</v>
      </c>
      <c r="T18" s="158">
        <f>+VM!X37</f>
        <v>0</v>
      </c>
      <c r="U18" s="158">
        <f>+VM!Y37</f>
        <v>0</v>
      </c>
      <c r="V18" s="158">
        <f>+VM!Z37</f>
        <v>0</v>
      </c>
      <c r="W18" s="158">
        <f>+VM!AA37</f>
        <v>0</v>
      </c>
      <c r="X18" s="158">
        <f>+VM!AB37</f>
        <v>0</v>
      </c>
      <c r="Y18" s="158">
        <f>+VM!AC37</f>
        <v>0</v>
      </c>
      <c r="Z18" s="158">
        <f>+VM!AD37</f>
        <v>0</v>
      </c>
      <c r="AA18" s="158">
        <f>+VM!AE37</f>
        <v>0</v>
      </c>
      <c r="AB18" s="158">
        <f>+VM!T55</f>
        <v>0</v>
      </c>
      <c r="AC18" s="158">
        <f>+VM!U55</f>
        <v>0</v>
      </c>
      <c r="AD18" s="158">
        <f>+VM!V55</f>
        <v>0</v>
      </c>
      <c r="AE18" s="158">
        <f>+VM!W55</f>
        <v>0</v>
      </c>
      <c r="AF18" s="158">
        <f>+VM!X55</f>
        <v>0</v>
      </c>
      <c r="AG18" s="158">
        <f>+VM!Y55</f>
        <v>0</v>
      </c>
      <c r="AH18" s="158">
        <f>+VM!Z55</f>
        <v>0</v>
      </c>
      <c r="AI18" s="158">
        <f>+VM!AA55</f>
        <v>0</v>
      </c>
      <c r="AJ18" s="158">
        <f>+VM!AB55</f>
        <v>0</v>
      </c>
      <c r="AK18" s="158">
        <f>+VM!AC55</f>
        <v>0</v>
      </c>
      <c r="AL18" s="158">
        <f>+VM!AD55</f>
        <v>0</v>
      </c>
      <c r="AM18" s="158">
        <f>+VM!AE55</f>
        <v>0</v>
      </c>
      <c r="AN18" s="158">
        <f>+VM!T73</f>
        <v>0</v>
      </c>
      <c r="AO18" s="158">
        <f>+VM!U73</f>
        <v>0</v>
      </c>
      <c r="AP18" s="158">
        <f>+VM!V73</f>
        <v>0</v>
      </c>
      <c r="AQ18" s="158">
        <f>+VM!W73</f>
        <v>0</v>
      </c>
      <c r="AR18" s="158">
        <f>+VM!X73</f>
        <v>0</v>
      </c>
      <c r="AS18" s="158">
        <f>+VM!Y73</f>
        <v>0</v>
      </c>
      <c r="AT18" s="158">
        <f>+VM!Z73</f>
        <v>0</v>
      </c>
      <c r="AU18" s="158">
        <f>+VM!AA73</f>
        <v>0</v>
      </c>
      <c r="AV18" s="158">
        <f>+VM!AB73</f>
        <v>0</v>
      </c>
      <c r="AW18" s="158">
        <f>+VM!AC73</f>
        <v>0</v>
      </c>
      <c r="AX18" s="158">
        <f>+VM!AD73</f>
        <v>0</v>
      </c>
      <c r="AY18" s="158">
        <f>+VM!AE73</f>
        <v>0</v>
      </c>
      <c r="AZ18" s="158">
        <f>+VM!T91</f>
        <v>0</v>
      </c>
      <c r="BA18" s="158">
        <f>+VM!U91</f>
        <v>0</v>
      </c>
      <c r="BB18" s="158">
        <f>+VM!V91</f>
        <v>0</v>
      </c>
      <c r="BC18" s="158">
        <f>+VM!W91</f>
        <v>0</v>
      </c>
      <c r="BD18" s="158">
        <f>+VM!X91</f>
        <v>0</v>
      </c>
      <c r="BE18" s="158">
        <f>+VM!Y91</f>
        <v>0</v>
      </c>
      <c r="BF18" s="158">
        <f>+VM!Z91</f>
        <v>0</v>
      </c>
      <c r="BG18" s="158">
        <f>+VM!AA91</f>
        <v>0</v>
      </c>
      <c r="BH18" s="158">
        <f>+VM!AB91</f>
        <v>0</v>
      </c>
      <c r="BI18" s="158">
        <f>+VM!AC91</f>
        <v>0</v>
      </c>
      <c r="BJ18" s="158">
        <f>+VM!AD91</f>
        <v>0</v>
      </c>
      <c r="BK18" s="158">
        <f>+VM!AE91</f>
        <v>0</v>
      </c>
    </row>
    <row r="19" spans="2:63">
      <c r="B19" s="162" t="str">
        <f>+OP!B22</f>
        <v>Nom Producte/Servei 13</v>
      </c>
      <c r="C19" s="208"/>
      <c r="D19" s="158">
        <f>+VM!T20</f>
        <v>0</v>
      </c>
      <c r="E19" s="158">
        <f>+VM!U20</f>
        <v>0</v>
      </c>
      <c r="F19" s="158">
        <f>+VM!V20</f>
        <v>0</v>
      </c>
      <c r="G19" s="158">
        <f>+VM!W20</f>
        <v>0</v>
      </c>
      <c r="H19" s="158">
        <f>+VM!X20</f>
        <v>0</v>
      </c>
      <c r="I19" s="158">
        <f>+VM!Y20</f>
        <v>0</v>
      </c>
      <c r="J19" s="158">
        <f>+VM!Z20</f>
        <v>0</v>
      </c>
      <c r="K19" s="158">
        <f>+VM!AA20</f>
        <v>0</v>
      </c>
      <c r="L19" s="158">
        <f>+VM!AB20</f>
        <v>0</v>
      </c>
      <c r="M19" s="158">
        <f>+VM!AC20</f>
        <v>0</v>
      </c>
      <c r="N19" s="158">
        <f>+VM!AD20</f>
        <v>0</v>
      </c>
      <c r="O19" s="158">
        <f>+VM!AE20</f>
        <v>0</v>
      </c>
      <c r="P19" s="158">
        <f>+VM!T38</f>
        <v>0</v>
      </c>
      <c r="Q19" s="158">
        <f>+VM!U38</f>
        <v>0</v>
      </c>
      <c r="R19" s="158">
        <f>+VM!V38</f>
        <v>0</v>
      </c>
      <c r="S19" s="158">
        <f>+VM!W38</f>
        <v>0</v>
      </c>
      <c r="T19" s="158">
        <f>+VM!X38</f>
        <v>0</v>
      </c>
      <c r="U19" s="158">
        <f>+VM!Y38</f>
        <v>0</v>
      </c>
      <c r="V19" s="158">
        <f>+VM!Z38</f>
        <v>0</v>
      </c>
      <c r="W19" s="158">
        <f>+VM!AA38</f>
        <v>0</v>
      </c>
      <c r="X19" s="158">
        <f>+VM!AB38</f>
        <v>0</v>
      </c>
      <c r="Y19" s="158">
        <f>+VM!AC38</f>
        <v>0</v>
      </c>
      <c r="Z19" s="158">
        <f>+VM!AD38</f>
        <v>0</v>
      </c>
      <c r="AA19" s="158">
        <f>+VM!AE38</f>
        <v>0</v>
      </c>
      <c r="AB19" s="158">
        <f>+VM!T56</f>
        <v>0</v>
      </c>
      <c r="AC19" s="158">
        <f>+VM!U56</f>
        <v>0</v>
      </c>
      <c r="AD19" s="158">
        <f>+VM!V56</f>
        <v>0</v>
      </c>
      <c r="AE19" s="158">
        <f>+VM!W56</f>
        <v>0</v>
      </c>
      <c r="AF19" s="158">
        <f>+VM!X56</f>
        <v>0</v>
      </c>
      <c r="AG19" s="158">
        <f>+VM!Y56</f>
        <v>0</v>
      </c>
      <c r="AH19" s="158">
        <f>+VM!Z56</f>
        <v>0</v>
      </c>
      <c r="AI19" s="158">
        <f>+VM!AA56</f>
        <v>0</v>
      </c>
      <c r="AJ19" s="158">
        <f>+VM!AB56</f>
        <v>0</v>
      </c>
      <c r="AK19" s="158">
        <f>+VM!AC56</f>
        <v>0</v>
      </c>
      <c r="AL19" s="158">
        <f>+VM!AD56</f>
        <v>0</v>
      </c>
      <c r="AM19" s="158">
        <f>+VM!AE56</f>
        <v>0</v>
      </c>
      <c r="AN19" s="158">
        <f>+VM!T74</f>
        <v>0</v>
      </c>
      <c r="AO19" s="158">
        <f>+VM!U74</f>
        <v>0</v>
      </c>
      <c r="AP19" s="158">
        <f>+VM!V74</f>
        <v>0</v>
      </c>
      <c r="AQ19" s="158">
        <f>+VM!W74</f>
        <v>0</v>
      </c>
      <c r="AR19" s="158">
        <f>+VM!X74</f>
        <v>0</v>
      </c>
      <c r="AS19" s="158">
        <f>+VM!Y74</f>
        <v>0</v>
      </c>
      <c r="AT19" s="158">
        <f>+VM!Z74</f>
        <v>0</v>
      </c>
      <c r="AU19" s="158">
        <f>+VM!AA74</f>
        <v>0</v>
      </c>
      <c r="AV19" s="158">
        <f>+VM!AB74</f>
        <v>0</v>
      </c>
      <c r="AW19" s="158">
        <f>+VM!AC74</f>
        <v>0</v>
      </c>
      <c r="AX19" s="158">
        <f>+VM!AD74</f>
        <v>0</v>
      </c>
      <c r="AY19" s="158">
        <f>+VM!AE74</f>
        <v>0</v>
      </c>
      <c r="AZ19" s="158">
        <f>+VM!T92</f>
        <v>0</v>
      </c>
      <c r="BA19" s="158">
        <f>+VM!U92</f>
        <v>0</v>
      </c>
      <c r="BB19" s="158">
        <f>+VM!V92</f>
        <v>0</v>
      </c>
      <c r="BC19" s="158">
        <f>+VM!W92</f>
        <v>0</v>
      </c>
      <c r="BD19" s="158">
        <f>+VM!X92</f>
        <v>0</v>
      </c>
      <c r="BE19" s="158">
        <f>+VM!Y92</f>
        <v>0</v>
      </c>
      <c r="BF19" s="158">
        <f>+VM!Z92</f>
        <v>0</v>
      </c>
      <c r="BG19" s="158">
        <f>+VM!AA92</f>
        <v>0</v>
      </c>
      <c r="BH19" s="158">
        <f>+VM!AB92</f>
        <v>0</v>
      </c>
      <c r="BI19" s="158">
        <f>+VM!AC92</f>
        <v>0</v>
      </c>
      <c r="BJ19" s="158">
        <f>+VM!AD92</f>
        <v>0</v>
      </c>
      <c r="BK19" s="158">
        <f>+VM!AE92</f>
        <v>0</v>
      </c>
    </row>
    <row r="20" spans="2:63">
      <c r="B20" s="162" t="str">
        <f>+OP!B23</f>
        <v>Nom Producte/Servei 14</v>
      </c>
      <c r="C20" s="208"/>
      <c r="D20" s="158">
        <f>+VM!T21</f>
        <v>0</v>
      </c>
      <c r="E20" s="158">
        <f>+VM!U21</f>
        <v>0</v>
      </c>
      <c r="F20" s="158">
        <f>+VM!V21</f>
        <v>0</v>
      </c>
      <c r="G20" s="158">
        <f>+VM!W21</f>
        <v>0</v>
      </c>
      <c r="H20" s="158">
        <f>+VM!X21</f>
        <v>0</v>
      </c>
      <c r="I20" s="158">
        <f>+VM!Y21</f>
        <v>0</v>
      </c>
      <c r="J20" s="158">
        <f>+VM!Z21</f>
        <v>0</v>
      </c>
      <c r="K20" s="158">
        <f>+VM!AA21</f>
        <v>0</v>
      </c>
      <c r="L20" s="158">
        <f>+VM!AB21</f>
        <v>0</v>
      </c>
      <c r="M20" s="158">
        <f>+VM!AC21</f>
        <v>0</v>
      </c>
      <c r="N20" s="158">
        <f>+VM!AD21</f>
        <v>0</v>
      </c>
      <c r="O20" s="158">
        <f>+VM!AE21</f>
        <v>0</v>
      </c>
      <c r="P20" s="158">
        <f>+VM!T39</f>
        <v>0</v>
      </c>
      <c r="Q20" s="158">
        <f>+VM!U39</f>
        <v>0</v>
      </c>
      <c r="R20" s="158">
        <f>+VM!V39</f>
        <v>0</v>
      </c>
      <c r="S20" s="158">
        <f>+VM!W39</f>
        <v>0</v>
      </c>
      <c r="T20" s="158">
        <f>+VM!X39</f>
        <v>0</v>
      </c>
      <c r="U20" s="158">
        <f>+VM!Y39</f>
        <v>0</v>
      </c>
      <c r="V20" s="158">
        <f>+VM!Z39</f>
        <v>0</v>
      </c>
      <c r="W20" s="158">
        <f>+VM!AA39</f>
        <v>0</v>
      </c>
      <c r="X20" s="158">
        <f>+VM!AB39</f>
        <v>0</v>
      </c>
      <c r="Y20" s="158">
        <f>+VM!AC39</f>
        <v>0</v>
      </c>
      <c r="Z20" s="158">
        <f>+VM!AD39</f>
        <v>0</v>
      </c>
      <c r="AA20" s="158">
        <f>+VM!AE39</f>
        <v>0</v>
      </c>
      <c r="AB20" s="158">
        <f>+VM!T57</f>
        <v>0</v>
      </c>
      <c r="AC20" s="158">
        <f>+VM!U57</f>
        <v>0</v>
      </c>
      <c r="AD20" s="158">
        <f>+VM!V57</f>
        <v>0</v>
      </c>
      <c r="AE20" s="158">
        <f>+VM!W57</f>
        <v>0</v>
      </c>
      <c r="AF20" s="158">
        <f>+VM!X57</f>
        <v>0</v>
      </c>
      <c r="AG20" s="158">
        <f>+VM!Y57</f>
        <v>0</v>
      </c>
      <c r="AH20" s="158">
        <f>+VM!Z57</f>
        <v>0</v>
      </c>
      <c r="AI20" s="158">
        <f>+VM!AA57</f>
        <v>0</v>
      </c>
      <c r="AJ20" s="158">
        <f>+VM!AB57</f>
        <v>0</v>
      </c>
      <c r="AK20" s="158">
        <f>+VM!AC57</f>
        <v>0</v>
      </c>
      <c r="AL20" s="158">
        <f>+VM!AD57</f>
        <v>0</v>
      </c>
      <c r="AM20" s="158">
        <f>+VM!AE57</f>
        <v>0</v>
      </c>
      <c r="AN20" s="158">
        <f>+VM!T75</f>
        <v>0</v>
      </c>
      <c r="AO20" s="158">
        <f>+VM!U75</f>
        <v>0</v>
      </c>
      <c r="AP20" s="158">
        <f>+VM!V75</f>
        <v>0</v>
      </c>
      <c r="AQ20" s="158">
        <f>+VM!W75</f>
        <v>0</v>
      </c>
      <c r="AR20" s="158">
        <f>+VM!X75</f>
        <v>0</v>
      </c>
      <c r="AS20" s="158">
        <f>+VM!Y75</f>
        <v>0</v>
      </c>
      <c r="AT20" s="158">
        <f>+VM!Z75</f>
        <v>0</v>
      </c>
      <c r="AU20" s="158">
        <f>+VM!AA75</f>
        <v>0</v>
      </c>
      <c r="AV20" s="158">
        <f>+VM!AB75</f>
        <v>0</v>
      </c>
      <c r="AW20" s="158">
        <f>+VM!AC75</f>
        <v>0</v>
      </c>
      <c r="AX20" s="158">
        <f>+VM!AD75</f>
        <v>0</v>
      </c>
      <c r="AY20" s="158">
        <f>+VM!AE75</f>
        <v>0</v>
      </c>
      <c r="AZ20" s="158">
        <f>+VM!T93</f>
        <v>0</v>
      </c>
      <c r="BA20" s="158">
        <f>+VM!U93</f>
        <v>0</v>
      </c>
      <c r="BB20" s="158">
        <f>+VM!V93</f>
        <v>0</v>
      </c>
      <c r="BC20" s="158">
        <f>+VM!W93</f>
        <v>0</v>
      </c>
      <c r="BD20" s="158">
        <f>+VM!X93</f>
        <v>0</v>
      </c>
      <c r="BE20" s="158">
        <f>+VM!Y93</f>
        <v>0</v>
      </c>
      <c r="BF20" s="158">
        <f>+VM!Z93</f>
        <v>0</v>
      </c>
      <c r="BG20" s="158">
        <f>+VM!AA93</f>
        <v>0</v>
      </c>
      <c r="BH20" s="158">
        <f>+VM!AB93</f>
        <v>0</v>
      </c>
      <c r="BI20" s="158">
        <f>+VM!AC93</f>
        <v>0</v>
      </c>
      <c r="BJ20" s="158">
        <f>+VM!AD93</f>
        <v>0</v>
      </c>
      <c r="BK20" s="158">
        <f>+VM!AE93</f>
        <v>0</v>
      </c>
    </row>
    <row r="21" spans="2:63">
      <c r="B21" s="162" t="str">
        <f>+OP!B24</f>
        <v>Nom Producte/Servei 15</v>
      </c>
      <c r="C21" s="208"/>
      <c r="D21" s="158">
        <f>+VM!T22</f>
        <v>0</v>
      </c>
      <c r="E21" s="158">
        <f>+VM!U22</f>
        <v>0</v>
      </c>
      <c r="F21" s="158">
        <f>+VM!V22</f>
        <v>0</v>
      </c>
      <c r="G21" s="158">
        <f>+VM!W22</f>
        <v>0</v>
      </c>
      <c r="H21" s="158">
        <f>+VM!X22</f>
        <v>0</v>
      </c>
      <c r="I21" s="158">
        <f>+VM!Y22</f>
        <v>0</v>
      </c>
      <c r="J21" s="158">
        <f>+VM!Z22</f>
        <v>0</v>
      </c>
      <c r="K21" s="158">
        <f>+VM!AA22</f>
        <v>0</v>
      </c>
      <c r="L21" s="158">
        <f>+VM!AB22</f>
        <v>0</v>
      </c>
      <c r="M21" s="158">
        <f>+VM!AC22</f>
        <v>0</v>
      </c>
      <c r="N21" s="158">
        <f>+VM!AD22</f>
        <v>0</v>
      </c>
      <c r="O21" s="158">
        <f>+VM!AE22</f>
        <v>0</v>
      </c>
      <c r="P21" s="158">
        <f>+VM!T40</f>
        <v>0</v>
      </c>
      <c r="Q21" s="158">
        <f>+VM!U40</f>
        <v>0</v>
      </c>
      <c r="R21" s="158">
        <f>+VM!V40</f>
        <v>0</v>
      </c>
      <c r="S21" s="158">
        <f>+VM!W40</f>
        <v>0</v>
      </c>
      <c r="T21" s="158">
        <f>+VM!X40</f>
        <v>0</v>
      </c>
      <c r="U21" s="158">
        <f>+VM!Y40</f>
        <v>0</v>
      </c>
      <c r="V21" s="158">
        <f>+VM!Z40</f>
        <v>0</v>
      </c>
      <c r="W21" s="158">
        <f>+VM!AA40</f>
        <v>0</v>
      </c>
      <c r="X21" s="158">
        <f>+VM!AB40</f>
        <v>0</v>
      </c>
      <c r="Y21" s="158">
        <f>+VM!AC40</f>
        <v>0</v>
      </c>
      <c r="Z21" s="158">
        <f>+VM!AD40</f>
        <v>0</v>
      </c>
      <c r="AA21" s="158">
        <f>+VM!AE40</f>
        <v>0</v>
      </c>
      <c r="AB21" s="158">
        <f>+VM!T58</f>
        <v>0</v>
      </c>
      <c r="AC21" s="158">
        <f>+VM!U58</f>
        <v>0</v>
      </c>
      <c r="AD21" s="158">
        <f>+VM!V58</f>
        <v>0</v>
      </c>
      <c r="AE21" s="158">
        <f>+VM!W58</f>
        <v>0</v>
      </c>
      <c r="AF21" s="158">
        <f>+VM!X58</f>
        <v>0</v>
      </c>
      <c r="AG21" s="158">
        <f>+VM!Y58</f>
        <v>0</v>
      </c>
      <c r="AH21" s="158">
        <f>+VM!Z58</f>
        <v>0</v>
      </c>
      <c r="AI21" s="158">
        <f>+VM!AA58</f>
        <v>0</v>
      </c>
      <c r="AJ21" s="158">
        <f>+VM!AB58</f>
        <v>0</v>
      </c>
      <c r="AK21" s="158">
        <f>+VM!AC58</f>
        <v>0</v>
      </c>
      <c r="AL21" s="158">
        <f>+VM!AD58</f>
        <v>0</v>
      </c>
      <c r="AM21" s="158">
        <f>+VM!AE58</f>
        <v>0</v>
      </c>
      <c r="AN21" s="158">
        <f>+VM!T76</f>
        <v>0</v>
      </c>
      <c r="AO21" s="158">
        <f>+VM!U76</f>
        <v>0</v>
      </c>
      <c r="AP21" s="158">
        <f>+VM!V76</f>
        <v>0</v>
      </c>
      <c r="AQ21" s="158">
        <f>+VM!W76</f>
        <v>0</v>
      </c>
      <c r="AR21" s="158">
        <f>+VM!X76</f>
        <v>0</v>
      </c>
      <c r="AS21" s="158">
        <f>+VM!Y76</f>
        <v>0</v>
      </c>
      <c r="AT21" s="158">
        <f>+VM!Z76</f>
        <v>0</v>
      </c>
      <c r="AU21" s="158">
        <f>+VM!AA76</f>
        <v>0</v>
      </c>
      <c r="AV21" s="158">
        <f>+VM!AB76</f>
        <v>0</v>
      </c>
      <c r="AW21" s="158">
        <f>+VM!AC76</f>
        <v>0</v>
      </c>
      <c r="AX21" s="158">
        <f>+VM!AD76</f>
        <v>0</v>
      </c>
      <c r="AY21" s="158">
        <f>+VM!AE76</f>
        <v>0</v>
      </c>
      <c r="AZ21" s="158">
        <f>+VM!T94</f>
        <v>0</v>
      </c>
      <c r="BA21" s="158">
        <f>+VM!U94</f>
        <v>0</v>
      </c>
      <c r="BB21" s="158">
        <f>+VM!V94</f>
        <v>0</v>
      </c>
      <c r="BC21" s="158">
        <f>+VM!W94</f>
        <v>0</v>
      </c>
      <c r="BD21" s="158">
        <f>+VM!X94</f>
        <v>0</v>
      </c>
      <c r="BE21" s="158">
        <f>+VM!Y94</f>
        <v>0</v>
      </c>
      <c r="BF21" s="158">
        <f>+VM!Z94</f>
        <v>0</v>
      </c>
      <c r="BG21" s="158">
        <f>+VM!AA94</f>
        <v>0</v>
      </c>
      <c r="BH21" s="158">
        <f>+VM!AB94</f>
        <v>0</v>
      </c>
      <c r="BI21" s="158">
        <f>+VM!AC94</f>
        <v>0</v>
      </c>
      <c r="BJ21" s="158">
        <f>+VM!AD94</f>
        <v>0</v>
      </c>
      <c r="BK21" s="158">
        <f>+VM!AE94</f>
        <v>0</v>
      </c>
    </row>
    <row r="22" spans="2:63" collapsed="1">
      <c r="B22" s="160" t="s">
        <v>17</v>
      </c>
      <c r="C22" s="206"/>
      <c r="D22" s="157">
        <f>SUM(D7:D21)</f>
        <v>382.5</v>
      </c>
      <c r="E22" s="157">
        <f t="shared" ref="E22:BK22" si="1">SUM(E7:E21)</f>
        <v>930</v>
      </c>
      <c r="F22" s="157">
        <f t="shared" si="1"/>
        <v>1380</v>
      </c>
      <c r="G22" s="157">
        <f t="shared" si="1"/>
        <v>1630</v>
      </c>
      <c r="H22" s="157">
        <f t="shared" si="1"/>
        <v>1880</v>
      </c>
      <c r="I22" s="157">
        <f t="shared" si="1"/>
        <v>2130</v>
      </c>
      <c r="J22" s="157">
        <f t="shared" si="1"/>
        <v>4530</v>
      </c>
      <c r="K22" s="157">
        <f t="shared" si="1"/>
        <v>4530</v>
      </c>
      <c r="L22" s="157">
        <f t="shared" si="1"/>
        <v>4292.5</v>
      </c>
      <c r="M22" s="157">
        <f t="shared" si="1"/>
        <v>4292.5</v>
      </c>
      <c r="N22" s="157">
        <f t="shared" si="1"/>
        <v>4245</v>
      </c>
      <c r="O22" s="157">
        <f t="shared" si="1"/>
        <v>4197.5</v>
      </c>
      <c r="P22" s="157">
        <f t="shared" si="1"/>
        <v>4233</v>
      </c>
      <c r="Q22" s="157">
        <f t="shared" si="1"/>
        <v>4233</v>
      </c>
      <c r="R22" s="157">
        <f t="shared" si="1"/>
        <v>4184.55</v>
      </c>
      <c r="S22" s="157">
        <f t="shared" si="1"/>
        <v>4541.55</v>
      </c>
      <c r="T22" s="157">
        <f t="shared" si="1"/>
        <v>4517.3250000000007</v>
      </c>
      <c r="U22" s="157">
        <f t="shared" si="1"/>
        <v>4517.3250000000007</v>
      </c>
      <c r="V22" s="157">
        <f t="shared" si="1"/>
        <v>4517.3250000000007</v>
      </c>
      <c r="W22" s="157">
        <f t="shared" si="1"/>
        <v>4517.3250000000007</v>
      </c>
      <c r="X22" s="157">
        <f t="shared" si="1"/>
        <v>4517.3250000000007</v>
      </c>
      <c r="Y22" s="157">
        <f t="shared" si="1"/>
        <v>4517.3250000000007</v>
      </c>
      <c r="Z22" s="157">
        <f t="shared" si="1"/>
        <v>4517.3250000000007</v>
      </c>
      <c r="AA22" s="157">
        <f t="shared" si="1"/>
        <v>4512.2250000000004</v>
      </c>
      <c r="AB22" s="157">
        <f t="shared" si="1"/>
        <v>4602.4695000000002</v>
      </c>
      <c r="AC22" s="157">
        <f t="shared" si="1"/>
        <v>4602.4695000000002</v>
      </c>
      <c r="AD22" s="157">
        <f t="shared" si="1"/>
        <v>4602.4695000000002</v>
      </c>
      <c r="AE22" s="157">
        <f t="shared" si="1"/>
        <v>4602.4695000000002</v>
      </c>
      <c r="AF22" s="157">
        <f t="shared" si="1"/>
        <v>4602.4695000000002</v>
      </c>
      <c r="AG22" s="157">
        <f t="shared" si="1"/>
        <v>4602.4695000000002</v>
      </c>
      <c r="AH22" s="157">
        <f t="shared" si="1"/>
        <v>4602.4695000000002</v>
      </c>
      <c r="AI22" s="157">
        <f t="shared" si="1"/>
        <v>4602.4695000000002</v>
      </c>
      <c r="AJ22" s="157">
        <f t="shared" si="1"/>
        <v>4602.4695000000002</v>
      </c>
      <c r="AK22" s="157">
        <f t="shared" si="1"/>
        <v>4602.4695000000002</v>
      </c>
      <c r="AL22" s="157">
        <f t="shared" si="1"/>
        <v>4602.4695000000002</v>
      </c>
      <c r="AM22" s="157">
        <f t="shared" si="1"/>
        <v>4602.4695000000002</v>
      </c>
      <c r="AN22" s="157">
        <f t="shared" si="1"/>
        <v>4694.5188899999994</v>
      </c>
      <c r="AO22" s="157">
        <f t="shared" si="1"/>
        <v>4694.5188899999994</v>
      </c>
      <c r="AP22" s="157">
        <f t="shared" si="1"/>
        <v>4694.5188899999994</v>
      </c>
      <c r="AQ22" s="157">
        <f t="shared" si="1"/>
        <v>4694.5188899999994</v>
      </c>
      <c r="AR22" s="157">
        <f t="shared" si="1"/>
        <v>4694.5188899999994</v>
      </c>
      <c r="AS22" s="157">
        <f t="shared" si="1"/>
        <v>4694.5188899999994</v>
      </c>
      <c r="AT22" s="157">
        <f t="shared" si="1"/>
        <v>4694.5188899999994</v>
      </c>
      <c r="AU22" s="157">
        <f t="shared" si="1"/>
        <v>4694.5188899999994</v>
      </c>
      <c r="AV22" s="157">
        <f t="shared" si="1"/>
        <v>4694.5188899999994</v>
      </c>
      <c r="AW22" s="157">
        <f t="shared" si="1"/>
        <v>4694.5188899999994</v>
      </c>
      <c r="AX22" s="157">
        <f t="shared" si="1"/>
        <v>4694.5188899999994</v>
      </c>
      <c r="AY22" s="157">
        <f t="shared" si="1"/>
        <v>4694.5188899999994</v>
      </c>
      <c r="AZ22" s="157">
        <f t="shared" si="1"/>
        <v>4788.4092678000006</v>
      </c>
      <c r="BA22" s="157">
        <f t="shared" si="1"/>
        <v>4788.4092678000006</v>
      </c>
      <c r="BB22" s="157">
        <f t="shared" si="1"/>
        <v>4788.4092678000006</v>
      </c>
      <c r="BC22" s="157">
        <f t="shared" si="1"/>
        <v>4788.4092678000006</v>
      </c>
      <c r="BD22" s="157">
        <f t="shared" si="1"/>
        <v>4788.4092678000006</v>
      </c>
      <c r="BE22" s="157">
        <f t="shared" si="1"/>
        <v>4788.4092678000006</v>
      </c>
      <c r="BF22" s="157">
        <f t="shared" si="1"/>
        <v>4788.4092678000006</v>
      </c>
      <c r="BG22" s="157">
        <f t="shared" si="1"/>
        <v>4788.4092678000006</v>
      </c>
      <c r="BH22" s="157">
        <f t="shared" si="1"/>
        <v>4788.4092678000006</v>
      </c>
      <c r="BI22" s="157">
        <f t="shared" si="1"/>
        <v>4788.4092678000006</v>
      </c>
      <c r="BJ22" s="157">
        <f t="shared" si="1"/>
        <v>4788.4092678000006</v>
      </c>
      <c r="BK22" s="157">
        <f t="shared" si="1"/>
        <v>4788.4092678000006</v>
      </c>
    </row>
    <row r="23" spans="2:63">
      <c r="B23" s="140"/>
    </row>
    <row r="24" spans="2:63" s="129" customFormat="1">
      <c r="B24" s="199" t="s">
        <v>215</v>
      </c>
      <c r="C24" s="209"/>
      <c r="D24" s="155">
        <f>+D6</f>
        <v>40909</v>
      </c>
      <c r="E24" s="155">
        <f>EDATE(D24,1)</f>
        <v>40940</v>
      </c>
      <c r="F24" s="155">
        <f>EDATE(E24,1)</f>
        <v>40969</v>
      </c>
      <c r="G24" s="155">
        <f t="shared" ref="G24:BK24" si="2">EDATE(F24,1)</f>
        <v>41000</v>
      </c>
      <c r="H24" s="155">
        <f t="shared" si="2"/>
        <v>41030</v>
      </c>
      <c r="I24" s="155">
        <f t="shared" si="2"/>
        <v>41061</v>
      </c>
      <c r="J24" s="155">
        <f t="shared" si="2"/>
        <v>41091</v>
      </c>
      <c r="K24" s="155">
        <f t="shared" si="2"/>
        <v>41122</v>
      </c>
      <c r="L24" s="155">
        <f t="shared" si="2"/>
        <v>41153</v>
      </c>
      <c r="M24" s="155">
        <f t="shared" si="2"/>
        <v>41183</v>
      </c>
      <c r="N24" s="155">
        <f t="shared" si="2"/>
        <v>41214</v>
      </c>
      <c r="O24" s="155">
        <f t="shared" si="2"/>
        <v>41244</v>
      </c>
      <c r="P24" s="155">
        <f t="shared" si="2"/>
        <v>41275</v>
      </c>
      <c r="Q24" s="155">
        <f t="shared" si="2"/>
        <v>41306</v>
      </c>
      <c r="R24" s="155">
        <f t="shared" si="2"/>
        <v>41334</v>
      </c>
      <c r="S24" s="155">
        <f t="shared" si="2"/>
        <v>41365</v>
      </c>
      <c r="T24" s="155">
        <f t="shared" si="2"/>
        <v>41395</v>
      </c>
      <c r="U24" s="155">
        <f t="shared" si="2"/>
        <v>41426</v>
      </c>
      <c r="V24" s="155">
        <f t="shared" si="2"/>
        <v>41456</v>
      </c>
      <c r="W24" s="155">
        <f t="shared" si="2"/>
        <v>41487</v>
      </c>
      <c r="X24" s="155">
        <f t="shared" si="2"/>
        <v>41518</v>
      </c>
      <c r="Y24" s="155">
        <f t="shared" si="2"/>
        <v>41548</v>
      </c>
      <c r="Z24" s="155">
        <f t="shared" si="2"/>
        <v>41579</v>
      </c>
      <c r="AA24" s="155">
        <f t="shared" si="2"/>
        <v>41609</v>
      </c>
      <c r="AB24" s="155">
        <f t="shared" si="2"/>
        <v>41640</v>
      </c>
      <c r="AC24" s="155">
        <f t="shared" si="2"/>
        <v>41671</v>
      </c>
      <c r="AD24" s="155">
        <f t="shared" si="2"/>
        <v>41699</v>
      </c>
      <c r="AE24" s="155">
        <f t="shared" si="2"/>
        <v>41730</v>
      </c>
      <c r="AF24" s="155">
        <f t="shared" si="2"/>
        <v>41760</v>
      </c>
      <c r="AG24" s="155">
        <f t="shared" si="2"/>
        <v>41791</v>
      </c>
      <c r="AH24" s="155">
        <f t="shared" si="2"/>
        <v>41821</v>
      </c>
      <c r="AI24" s="155">
        <f t="shared" si="2"/>
        <v>41852</v>
      </c>
      <c r="AJ24" s="155">
        <f t="shared" si="2"/>
        <v>41883</v>
      </c>
      <c r="AK24" s="155">
        <f t="shared" si="2"/>
        <v>41913</v>
      </c>
      <c r="AL24" s="155">
        <f t="shared" si="2"/>
        <v>41944</v>
      </c>
      <c r="AM24" s="155">
        <f t="shared" si="2"/>
        <v>41974</v>
      </c>
      <c r="AN24" s="155">
        <f t="shared" si="2"/>
        <v>42005</v>
      </c>
      <c r="AO24" s="155">
        <f t="shared" si="2"/>
        <v>42036</v>
      </c>
      <c r="AP24" s="155">
        <f t="shared" si="2"/>
        <v>42064</v>
      </c>
      <c r="AQ24" s="155">
        <f t="shared" si="2"/>
        <v>42095</v>
      </c>
      <c r="AR24" s="155">
        <f t="shared" si="2"/>
        <v>42125</v>
      </c>
      <c r="AS24" s="155">
        <f t="shared" si="2"/>
        <v>42156</v>
      </c>
      <c r="AT24" s="155">
        <f t="shared" si="2"/>
        <v>42186</v>
      </c>
      <c r="AU24" s="155">
        <f t="shared" si="2"/>
        <v>42217</v>
      </c>
      <c r="AV24" s="155">
        <f t="shared" si="2"/>
        <v>42248</v>
      </c>
      <c r="AW24" s="155">
        <f t="shared" si="2"/>
        <v>42278</v>
      </c>
      <c r="AX24" s="155">
        <f t="shared" si="2"/>
        <v>42309</v>
      </c>
      <c r="AY24" s="155">
        <f t="shared" si="2"/>
        <v>42339</v>
      </c>
      <c r="AZ24" s="155">
        <f t="shared" si="2"/>
        <v>42370</v>
      </c>
      <c r="BA24" s="155">
        <f t="shared" si="2"/>
        <v>42401</v>
      </c>
      <c r="BB24" s="155">
        <f t="shared" si="2"/>
        <v>42430</v>
      </c>
      <c r="BC24" s="155">
        <f t="shared" si="2"/>
        <v>42461</v>
      </c>
      <c r="BD24" s="155">
        <f t="shared" si="2"/>
        <v>42491</v>
      </c>
      <c r="BE24" s="155">
        <f t="shared" si="2"/>
        <v>42522</v>
      </c>
      <c r="BF24" s="155">
        <f t="shared" si="2"/>
        <v>42552</v>
      </c>
      <c r="BG24" s="155">
        <f t="shared" si="2"/>
        <v>42583</v>
      </c>
      <c r="BH24" s="155">
        <f t="shared" si="2"/>
        <v>42614</v>
      </c>
      <c r="BI24" s="155">
        <f t="shared" si="2"/>
        <v>42644</v>
      </c>
      <c r="BJ24" s="155">
        <f t="shared" si="2"/>
        <v>42675</v>
      </c>
      <c r="BK24" s="155">
        <f t="shared" si="2"/>
        <v>42705</v>
      </c>
    </row>
    <row r="25" spans="2:63">
      <c r="B25" s="162" t="str">
        <f>+B7</f>
        <v>Envasos reutilitzables</v>
      </c>
      <c r="C25" s="247">
        <f>+OP!J10</f>
        <v>0.21</v>
      </c>
      <c r="D25" s="158">
        <f>+D7*$C25</f>
        <v>49.875</v>
      </c>
      <c r="E25" s="158">
        <f t="shared" ref="E25:BK29" si="3">+E7*$C25</f>
        <v>99.75</v>
      </c>
      <c r="F25" s="158">
        <f>+F7*$C25</f>
        <v>99.75</v>
      </c>
      <c r="G25" s="158">
        <f t="shared" si="3"/>
        <v>99.75</v>
      </c>
      <c r="H25" s="158">
        <f t="shared" si="3"/>
        <v>99.75</v>
      </c>
      <c r="I25" s="158">
        <f t="shared" si="3"/>
        <v>99.75</v>
      </c>
      <c r="J25" s="158">
        <f t="shared" si="3"/>
        <v>99.75</v>
      </c>
      <c r="K25" s="158">
        <f t="shared" si="3"/>
        <v>99.75</v>
      </c>
      <c r="L25" s="158">
        <f t="shared" si="3"/>
        <v>49.875</v>
      </c>
      <c r="M25" s="158">
        <f t="shared" si="3"/>
        <v>49.875</v>
      </c>
      <c r="N25" s="158">
        <f t="shared" si="3"/>
        <v>39.9</v>
      </c>
      <c r="O25" s="158">
        <f t="shared" si="3"/>
        <v>29.924999999999997</v>
      </c>
      <c r="P25" s="158">
        <f t="shared" si="3"/>
        <v>20.348999999999997</v>
      </c>
      <c r="Q25" s="158">
        <f t="shared" si="3"/>
        <v>20.348999999999997</v>
      </c>
      <c r="R25" s="158">
        <f t="shared" si="3"/>
        <v>10.174499999999998</v>
      </c>
      <c r="S25" s="158">
        <f t="shared" si="3"/>
        <v>10.174499999999998</v>
      </c>
      <c r="T25" s="158">
        <f t="shared" si="3"/>
        <v>5.0872499999999992</v>
      </c>
      <c r="U25" s="158">
        <f t="shared" si="3"/>
        <v>5.0872499999999992</v>
      </c>
      <c r="V25" s="158">
        <f t="shared" si="3"/>
        <v>5.0872499999999992</v>
      </c>
      <c r="W25" s="158">
        <f t="shared" si="3"/>
        <v>5.0872499999999992</v>
      </c>
      <c r="X25" s="158">
        <f t="shared" si="3"/>
        <v>5.0872499999999992</v>
      </c>
      <c r="Y25" s="158">
        <f t="shared" si="3"/>
        <v>5.0872499999999992</v>
      </c>
      <c r="Z25" s="158">
        <f t="shared" si="3"/>
        <v>5.0872499999999992</v>
      </c>
      <c r="AA25" s="158">
        <f t="shared" si="3"/>
        <v>5.0872499999999992</v>
      </c>
      <c r="AB25" s="158">
        <f t="shared" si="3"/>
        <v>5.1889949999999994</v>
      </c>
      <c r="AC25" s="158">
        <f t="shared" si="3"/>
        <v>5.1889949999999994</v>
      </c>
      <c r="AD25" s="158">
        <f t="shared" si="3"/>
        <v>5.1889949999999994</v>
      </c>
      <c r="AE25" s="158">
        <f t="shared" si="3"/>
        <v>5.1889949999999994</v>
      </c>
      <c r="AF25" s="158">
        <f t="shared" si="3"/>
        <v>5.1889949999999994</v>
      </c>
      <c r="AG25" s="158">
        <f t="shared" si="3"/>
        <v>5.1889949999999994</v>
      </c>
      <c r="AH25" s="158">
        <f t="shared" si="3"/>
        <v>5.1889949999999994</v>
      </c>
      <c r="AI25" s="158">
        <f t="shared" si="3"/>
        <v>5.1889949999999994</v>
      </c>
      <c r="AJ25" s="158">
        <f t="shared" si="3"/>
        <v>5.1889949999999994</v>
      </c>
      <c r="AK25" s="158">
        <f t="shared" si="3"/>
        <v>5.1889949999999994</v>
      </c>
      <c r="AL25" s="158">
        <f t="shared" si="3"/>
        <v>5.1889949999999994</v>
      </c>
      <c r="AM25" s="158">
        <f t="shared" si="3"/>
        <v>5.1889949999999994</v>
      </c>
      <c r="AN25" s="158">
        <f t="shared" si="3"/>
        <v>5.2927748999999986</v>
      </c>
      <c r="AO25" s="158">
        <f t="shared" si="3"/>
        <v>5.2927748999999986</v>
      </c>
      <c r="AP25" s="158">
        <f t="shared" si="3"/>
        <v>5.2927748999999986</v>
      </c>
      <c r="AQ25" s="158">
        <f t="shared" si="3"/>
        <v>5.2927748999999986</v>
      </c>
      <c r="AR25" s="158">
        <f t="shared" si="3"/>
        <v>5.2927748999999986</v>
      </c>
      <c r="AS25" s="158">
        <f t="shared" si="3"/>
        <v>5.2927748999999986</v>
      </c>
      <c r="AT25" s="158">
        <f t="shared" si="3"/>
        <v>5.2927748999999986</v>
      </c>
      <c r="AU25" s="158">
        <f t="shared" si="3"/>
        <v>5.2927748999999986</v>
      </c>
      <c r="AV25" s="158">
        <f t="shared" si="3"/>
        <v>5.2927748999999986</v>
      </c>
      <c r="AW25" s="158">
        <f t="shared" si="3"/>
        <v>5.2927748999999986</v>
      </c>
      <c r="AX25" s="158">
        <f t="shared" si="3"/>
        <v>5.2927748999999986</v>
      </c>
      <c r="AY25" s="158">
        <f t="shared" si="3"/>
        <v>5.2927748999999986</v>
      </c>
      <c r="AZ25" s="158">
        <f t="shared" si="3"/>
        <v>5.398630397999999</v>
      </c>
      <c r="BA25" s="158">
        <f t="shared" si="3"/>
        <v>5.398630397999999</v>
      </c>
      <c r="BB25" s="158">
        <f t="shared" si="3"/>
        <v>5.398630397999999</v>
      </c>
      <c r="BC25" s="158">
        <f t="shared" si="3"/>
        <v>5.398630397999999</v>
      </c>
      <c r="BD25" s="158">
        <f t="shared" si="3"/>
        <v>5.398630397999999</v>
      </c>
      <c r="BE25" s="158">
        <f t="shared" si="3"/>
        <v>5.398630397999999</v>
      </c>
      <c r="BF25" s="158">
        <f t="shared" si="3"/>
        <v>5.398630397999999</v>
      </c>
      <c r="BG25" s="158">
        <f t="shared" si="3"/>
        <v>5.398630397999999</v>
      </c>
      <c r="BH25" s="158">
        <f t="shared" si="3"/>
        <v>5.398630397999999</v>
      </c>
      <c r="BI25" s="158">
        <f t="shared" si="3"/>
        <v>5.398630397999999</v>
      </c>
      <c r="BJ25" s="158">
        <f t="shared" si="3"/>
        <v>5.398630397999999</v>
      </c>
      <c r="BK25" s="158">
        <f t="shared" si="3"/>
        <v>5.398630397999999</v>
      </c>
    </row>
    <row r="26" spans="2:63">
      <c r="B26" s="162" t="str">
        <f t="shared" ref="B26:B39" si="4">+B8</f>
        <v>Vendes per entregues</v>
      </c>
      <c r="C26" s="247">
        <f>+OP!J11</f>
        <v>0.21</v>
      </c>
      <c r="D26" s="158">
        <f t="shared" ref="D26:S39" si="5">+D8*$C26</f>
        <v>21</v>
      </c>
      <c r="E26" s="158">
        <f t="shared" si="5"/>
        <v>52.5</v>
      </c>
      <c r="F26" s="158">
        <f t="shared" si="5"/>
        <v>105</v>
      </c>
      <c r="G26" s="158">
        <f t="shared" si="5"/>
        <v>157.5</v>
      </c>
      <c r="H26" s="158">
        <f t="shared" si="5"/>
        <v>210</v>
      </c>
      <c r="I26" s="158">
        <f t="shared" si="5"/>
        <v>262.5</v>
      </c>
      <c r="J26" s="158">
        <f t="shared" si="5"/>
        <v>766.5</v>
      </c>
      <c r="K26" s="158">
        <f t="shared" si="5"/>
        <v>766.5</v>
      </c>
      <c r="L26" s="158">
        <f t="shared" si="5"/>
        <v>766.5</v>
      </c>
      <c r="M26" s="158">
        <f t="shared" si="5"/>
        <v>766.5</v>
      </c>
      <c r="N26" s="158">
        <f t="shared" si="5"/>
        <v>766.5</v>
      </c>
      <c r="O26" s="158">
        <f t="shared" si="5"/>
        <v>766.5</v>
      </c>
      <c r="P26" s="158">
        <f t="shared" si="5"/>
        <v>781.82999999999993</v>
      </c>
      <c r="Q26" s="158">
        <f t="shared" si="5"/>
        <v>781.82999999999993</v>
      </c>
      <c r="R26" s="158">
        <f t="shared" si="5"/>
        <v>781.82999999999993</v>
      </c>
      <c r="S26" s="158">
        <f t="shared" si="5"/>
        <v>856.8</v>
      </c>
      <c r="T26" s="158">
        <f t="shared" si="3"/>
        <v>856.8</v>
      </c>
      <c r="U26" s="158">
        <f t="shared" si="3"/>
        <v>856.8</v>
      </c>
      <c r="V26" s="158">
        <f t="shared" si="3"/>
        <v>856.8</v>
      </c>
      <c r="W26" s="158">
        <f t="shared" si="3"/>
        <v>856.8</v>
      </c>
      <c r="X26" s="158">
        <f t="shared" si="3"/>
        <v>856.8</v>
      </c>
      <c r="Y26" s="158">
        <f t="shared" si="3"/>
        <v>856.8</v>
      </c>
      <c r="Z26" s="158">
        <f t="shared" si="3"/>
        <v>856.8</v>
      </c>
      <c r="AA26" s="158">
        <f t="shared" si="3"/>
        <v>856.8</v>
      </c>
      <c r="AB26" s="158">
        <f t="shared" si="3"/>
        <v>873.93600000000004</v>
      </c>
      <c r="AC26" s="158">
        <f t="shared" si="3"/>
        <v>873.93600000000004</v>
      </c>
      <c r="AD26" s="158">
        <f t="shared" si="3"/>
        <v>873.93600000000004</v>
      </c>
      <c r="AE26" s="158">
        <f t="shared" si="3"/>
        <v>873.93600000000004</v>
      </c>
      <c r="AF26" s="158">
        <f t="shared" si="3"/>
        <v>873.93600000000004</v>
      </c>
      <c r="AG26" s="158">
        <f t="shared" si="3"/>
        <v>873.93600000000004</v>
      </c>
      <c r="AH26" s="158">
        <f t="shared" si="3"/>
        <v>873.93600000000004</v>
      </c>
      <c r="AI26" s="158">
        <f t="shared" si="3"/>
        <v>873.93600000000004</v>
      </c>
      <c r="AJ26" s="158">
        <f t="shared" si="3"/>
        <v>873.93600000000004</v>
      </c>
      <c r="AK26" s="158">
        <f t="shared" si="3"/>
        <v>873.93600000000004</v>
      </c>
      <c r="AL26" s="158">
        <f t="shared" si="3"/>
        <v>873.93600000000004</v>
      </c>
      <c r="AM26" s="158">
        <f t="shared" si="3"/>
        <v>873.93600000000004</v>
      </c>
      <c r="AN26" s="158">
        <f t="shared" si="3"/>
        <v>891.41471999999987</v>
      </c>
      <c r="AO26" s="158">
        <f t="shared" si="3"/>
        <v>891.41471999999987</v>
      </c>
      <c r="AP26" s="158">
        <f t="shared" si="3"/>
        <v>891.41471999999987</v>
      </c>
      <c r="AQ26" s="158">
        <f t="shared" si="3"/>
        <v>891.41471999999987</v>
      </c>
      <c r="AR26" s="158">
        <f t="shared" si="3"/>
        <v>891.41471999999987</v>
      </c>
      <c r="AS26" s="158">
        <f t="shared" si="3"/>
        <v>891.41471999999987</v>
      </c>
      <c r="AT26" s="158">
        <f t="shared" si="3"/>
        <v>891.41471999999987</v>
      </c>
      <c r="AU26" s="158">
        <f t="shared" si="3"/>
        <v>891.41471999999987</v>
      </c>
      <c r="AV26" s="158">
        <f t="shared" si="3"/>
        <v>891.41471999999987</v>
      </c>
      <c r="AW26" s="158">
        <f t="shared" si="3"/>
        <v>891.41471999999987</v>
      </c>
      <c r="AX26" s="158">
        <f t="shared" si="3"/>
        <v>891.41471999999987</v>
      </c>
      <c r="AY26" s="158">
        <f t="shared" si="3"/>
        <v>891.41471999999987</v>
      </c>
      <c r="AZ26" s="158">
        <f t="shared" si="3"/>
        <v>909.24301439999999</v>
      </c>
      <c r="BA26" s="158">
        <f t="shared" si="3"/>
        <v>909.24301439999999</v>
      </c>
      <c r="BB26" s="158">
        <f t="shared" si="3"/>
        <v>909.24301439999999</v>
      </c>
      <c r="BC26" s="158">
        <f t="shared" si="3"/>
        <v>909.24301439999999</v>
      </c>
      <c r="BD26" s="158">
        <f t="shared" si="3"/>
        <v>909.24301439999999</v>
      </c>
      <c r="BE26" s="158">
        <f t="shared" si="3"/>
        <v>909.24301439999999</v>
      </c>
      <c r="BF26" s="158">
        <f t="shared" si="3"/>
        <v>909.24301439999999</v>
      </c>
      <c r="BG26" s="158">
        <f t="shared" si="3"/>
        <v>909.24301439999999</v>
      </c>
      <c r="BH26" s="158">
        <f t="shared" si="3"/>
        <v>909.24301439999999</v>
      </c>
      <c r="BI26" s="158">
        <f t="shared" si="3"/>
        <v>909.24301439999999</v>
      </c>
      <c r="BJ26" s="158">
        <f t="shared" si="3"/>
        <v>909.24301439999999</v>
      </c>
      <c r="BK26" s="158">
        <f t="shared" si="3"/>
        <v>909.24301439999999</v>
      </c>
    </row>
    <row r="27" spans="2:63">
      <c r="B27" s="162" t="str">
        <f t="shared" si="4"/>
        <v>Anuncis locals</v>
      </c>
      <c r="C27" s="247">
        <f>+OP!J12</f>
        <v>0.21</v>
      </c>
      <c r="D27" s="158">
        <f t="shared" si="5"/>
        <v>8.4</v>
      </c>
      <c r="E27" s="158">
        <f t="shared" si="3"/>
        <v>42</v>
      </c>
      <c r="F27" s="158">
        <f t="shared" si="3"/>
        <v>84</v>
      </c>
      <c r="G27" s="158">
        <f t="shared" si="3"/>
        <v>84</v>
      </c>
      <c r="H27" s="158">
        <f t="shared" si="3"/>
        <v>84</v>
      </c>
      <c r="I27" s="158">
        <f t="shared" si="3"/>
        <v>84</v>
      </c>
      <c r="J27" s="158">
        <f t="shared" si="3"/>
        <v>84</v>
      </c>
      <c r="K27" s="158">
        <f t="shared" si="3"/>
        <v>84</v>
      </c>
      <c r="L27" s="158">
        <f t="shared" si="3"/>
        <v>84</v>
      </c>
      <c r="M27" s="158">
        <f t="shared" si="3"/>
        <v>84</v>
      </c>
      <c r="N27" s="158">
        <f t="shared" si="3"/>
        <v>84</v>
      </c>
      <c r="O27" s="158">
        <f t="shared" si="3"/>
        <v>84</v>
      </c>
      <c r="P27" s="158">
        <f t="shared" si="3"/>
        <v>85.679999999999993</v>
      </c>
      <c r="Q27" s="158">
        <f t="shared" si="3"/>
        <v>85.679999999999993</v>
      </c>
      <c r="R27" s="158">
        <f t="shared" si="3"/>
        <v>85.679999999999993</v>
      </c>
      <c r="S27" s="158">
        <f t="shared" si="3"/>
        <v>85.679999999999993</v>
      </c>
      <c r="T27" s="158">
        <f t="shared" si="3"/>
        <v>85.679999999999993</v>
      </c>
      <c r="U27" s="158">
        <f t="shared" si="3"/>
        <v>85.679999999999993</v>
      </c>
      <c r="V27" s="158">
        <f t="shared" si="3"/>
        <v>85.679999999999993</v>
      </c>
      <c r="W27" s="158">
        <f t="shared" si="3"/>
        <v>85.679999999999993</v>
      </c>
      <c r="X27" s="158">
        <f t="shared" si="3"/>
        <v>85.679999999999993</v>
      </c>
      <c r="Y27" s="158">
        <f t="shared" si="3"/>
        <v>85.679999999999993</v>
      </c>
      <c r="Z27" s="158">
        <f t="shared" si="3"/>
        <v>85.679999999999993</v>
      </c>
      <c r="AA27" s="158">
        <f t="shared" si="3"/>
        <v>85.679999999999993</v>
      </c>
      <c r="AB27" s="158">
        <f t="shared" si="3"/>
        <v>87.393599999999992</v>
      </c>
      <c r="AC27" s="158">
        <f t="shared" si="3"/>
        <v>87.393599999999992</v>
      </c>
      <c r="AD27" s="158">
        <f t="shared" si="3"/>
        <v>87.393599999999992</v>
      </c>
      <c r="AE27" s="158">
        <f t="shared" si="3"/>
        <v>87.393599999999992</v>
      </c>
      <c r="AF27" s="158">
        <f t="shared" si="3"/>
        <v>87.393599999999992</v>
      </c>
      <c r="AG27" s="158">
        <f t="shared" si="3"/>
        <v>87.393599999999992</v>
      </c>
      <c r="AH27" s="158">
        <f t="shared" si="3"/>
        <v>87.393599999999992</v>
      </c>
      <c r="AI27" s="158">
        <f t="shared" si="3"/>
        <v>87.393599999999992</v>
      </c>
      <c r="AJ27" s="158">
        <f t="shared" si="3"/>
        <v>87.393599999999992</v>
      </c>
      <c r="AK27" s="158">
        <f t="shared" si="3"/>
        <v>87.393599999999992</v>
      </c>
      <c r="AL27" s="158">
        <f t="shared" si="3"/>
        <v>87.393599999999992</v>
      </c>
      <c r="AM27" s="158">
        <f t="shared" si="3"/>
        <v>87.393599999999992</v>
      </c>
      <c r="AN27" s="158">
        <f t="shared" si="3"/>
        <v>89.141471999999993</v>
      </c>
      <c r="AO27" s="158">
        <f t="shared" si="3"/>
        <v>89.141471999999993</v>
      </c>
      <c r="AP27" s="158">
        <f t="shared" si="3"/>
        <v>89.141471999999993</v>
      </c>
      <c r="AQ27" s="158">
        <f t="shared" si="3"/>
        <v>89.141471999999993</v>
      </c>
      <c r="AR27" s="158">
        <f t="shared" si="3"/>
        <v>89.141471999999993</v>
      </c>
      <c r="AS27" s="158">
        <f t="shared" si="3"/>
        <v>89.141471999999993</v>
      </c>
      <c r="AT27" s="158">
        <f t="shared" si="3"/>
        <v>89.141471999999993</v>
      </c>
      <c r="AU27" s="158">
        <f t="shared" si="3"/>
        <v>89.141471999999993</v>
      </c>
      <c r="AV27" s="158">
        <f t="shared" si="3"/>
        <v>89.141471999999993</v>
      </c>
      <c r="AW27" s="158">
        <f t="shared" si="3"/>
        <v>89.141471999999993</v>
      </c>
      <c r="AX27" s="158">
        <f t="shared" si="3"/>
        <v>89.141471999999993</v>
      </c>
      <c r="AY27" s="158">
        <f t="shared" si="3"/>
        <v>89.141471999999993</v>
      </c>
      <c r="AZ27" s="158">
        <f t="shared" si="3"/>
        <v>90.924301440000008</v>
      </c>
      <c r="BA27" s="158">
        <f t="shared" si="3"/>
        <v>90.924301440000008</v>
      </c>
      <c r="BB27" s="158">
        <f t="shared" si="3"/>
        <v>90.924301440000008</v>
      </c>
      <c r="BC27" s="158">
        <f t="shared" si="3"/>
        <v>90.924301440000008</v>
      </c>
      <c r="BD27" s="158">
        <f t="shared" si="3"/>
        <v>90.924301440000008</v>
      </c>
      <c r="BE27" s="158">
        <f t="shared" si="3"/>
        <v>90.924301440000008</v>
      </c>
      <c r="BF27" s="158">
        <f t="shared" si="3"/>
        <v>90.924301440000008</v>
      </c>
      <c r="BG27" s="158">
        <f t="shared" si="3"/>
        <v>90.924301440000008</v>
      </c>
      <c r="BH27" s="158">
        <f t="shared" si="3"/>
        <v>90.924301440000008</v>
      </c>
      <c r="BI27" s="158">
        <f t="shared" si="3"/>
        <v>90.924301440000008</v>
      </c>
      <c r="BJ27" s="158">
        <f t="shared" si="3"/>
        <v>90.924301440000008</v>
      </c>
      <c r="BK27" s="158">
        <f t="shared" si="3"/>
        <v>90.924301440000008</v>
      </c>
    </row>
    <row r="28" spans="2:63">
      <c r="B28" s="162" t="str">
        <f t="shared" si="4"/>
        <v>Nom Producte/Servei 4</v>
      </c>
      <c r="C28" s="247">
        <f>+OP!J13</f>
        <v>0</v>
      </c>
      <c r="D28" s="158">
        <f t="shared" si="5"/>
        <v>0</v>
      </c>
      <c r="E28" s="158">
        <f t="shared" si="3"/>
        <v>0</v>
      </c>
      <c r="F28" s="158">
        <f t="shared" si="3"/>
        <v>0</v>
      </c>
      <c r="G28" s="158">
        <f t="shared" si="3"/>
        <v>0</v>
      </c>
      <c r="H28" s="158">
        <f t="shared" si="3"/>
        <v>0</v>
      </c>
      <c r="I28" s="158">
        <f t="shared" si="3"/>
        <v>0</v>
      </c>
      <c r="J28" s="158">
        <f t="shared" si="3"/>
        <v>0</v>
      </c>
      <c r="K28" s="158">
        <f t="shared" si="3"/>
        <v>0</v>
      </c>
      <c r="L28" s="158">
        <f t="shared" si="3"/>
        <v>0</v>
      </c>
      <c r="M28" s="158">
        <f t="shared" si="3"/>
        <v>0</v>
      </c>
      <c r="N28" s="158">
        <f t="shared" si="3"/>
        <v>0</v>
      </c>
      <c r="O28" s="158">
        <f t="shared" si="3"/>
        <v>0</v>
      </c>
      <c r="P28" s="158">
        <f t="shared" si="3"/>
        <v>0</v>
      </c>
      <c r="Q28" s="158">
        <f t="shared" si="3"/>
        <v>0</v>
      </c>
      <c r="R28" s="158">
        <f t="shared" si="3"/>
        <v>0</v>
      </c>
      <c r="S28" s="158">
        <f t="shared" si="3"/>
        <v>0</v>
      </c>
      <c r="T28" s="158">
        <f t="shared" si="3"/>
        <v>0</v>
      </c>
      <c r="U28" s="158">
        <f t="shared" si="3"/>
        <v>0</v>
      </c>
      <c r="V28" s="158">
        <f t="shared" si="3"/>
        <v>0</v>
      </c>
      <c r="W28" s="158">
        <f t="shared" si="3"/>
        <v>0</v>
      </c>
      <c r="X28" s="158">
        <f t="shared" si="3"/>
        <v>0</v>
      </c>
      <c r="Y28" s="158">
        <f t="shared" si="3"/>
        <v>0</v>
      </c>
      <c r="Z28" s="158">
        <f t="shared" si="3"/>
        <v>0</v>
      </c>
      <c r="AA28" s="158">
        <f t="shared" si="3"/>
        <v>0</v>
      </c>
      <c r="AB28" s="158">
        <f t="shared" si="3"/>
        <v>0</v>
      </c>
      <c r="AC28" s="158">
        <f t="shared" si="3"/>
        <v>0</v>
      </c>
      <c r="AD28" s="158">
        <f t="shared" si="3"/>
        <v>0</v>
      </c>
      <c r="AE28" s="158">
        <f t="shared" si="3"/>
        <v>0</v>
      </c>
      <c r="AF28" s="158">
        <f t="shared" si="3"/>
        <v>0</v>
      </c>
      <c r="AG28" s="158">
        <f t="shared" si="3"/>
        <v>0</v>
      </c>
      <c r="AH28" s="158">
        <f t="shared" si="3"/>
        <v>0</v>
      </c>
      <c r="AI28" s="158">
        <f t="shared" si="3"/>
        <v>0</v>
      </c>
      <c r="AJ28" s="158">
        <f t="shared" si="3"/>
        <v>0</v>
      </c>
      <c r="AK28" s="158">
        <f t="shared" si="3"/>
        <v>0</v>
      </c>
      <c r="AL28" s="158">
        <f t="shared" si="3"/>
        <v>0</v>
      </c>
      <c r="AM28" s="158">
        <f t="shared" si="3"/>
        <v>0</v>
      </c>
      <c r="AN28" s="158">
        <f t="shared" si="3"/>
        <v>0</v>
      </c>
      <c r="AO28" s="158">
        <f t="shared" si="3"/>
        <v>0</v>
      </c>
      <c r="AP28" s="158">
        <f t="shared" si="3"/>
        <v>0</v>
      </c>
      <c r="AQ28" s="158">
        <f t="shared" si="3"/>
        <v>0</v>
      </c>
      <c r="AR28" s="158">
        <f t="shared" si="3"/>
        <v>0</v>
      </c>
      <c r="AS28" s="158">
        <f t="shared" si="3"/>
        <v>0</v>
      </c>
      <c r="AT28" s="158">
        <f t="shared" si="3"/>
        <v>0</v>
      </c>
      <c r="AU28" s="158">
        <f t="shared" si="3"/>
        <v>0</v>
      </c>
      <c r="AV28" s="158">
        <f t="shared" si="3"/>
        <v>0</v>
      </c>
      <c r="AW28" s="158">
        <f t="shared" si="3"/>
        <v>0</v>
      </c>
      <c r="AX28" s="158">
        <f t="shared" si="3"/>
        <v>0</v>
      </c>
      <c r="AY28" s="158">
        <f t="shared" si="3"/>
        <v>0</v>
      </c>
      <c r="AZ28" s="158">
        <f t="shared" si="3"/>
        <v>0</v>
      </c>
      <c r="BA28" s="158">
        <f t="shared" si="3"/>
        <v>0</v>
      </c>
      <c r="BB28" s="158">
        <f t="shared" si="3"/>
        <v>0</v>
      </c>
      <c r="BC28" s="158">
        <f t="shared" si="3"/>
        <v>0</v>
      </c>
      <c r="BD28" s="158">
        <f t="shared" si="3"/>
        <v>0</v>
      </c>
      <c r="BE28" s="158">
        <f t="shared" si="3"/>
        <v>0</v>
      </c>
      <c r="BF28" s="158">
        <f t="shared" si="3"/>
        <v>0</v>
      </c>
      <c r="BG28" s="158">
        <f t="shared" si="3"/>
        <v>0</v>
      </c>
      <c r="BH28" s="158">
        <f t="shared" si="3"/>
        <v>0</v>
      </c>
      <c r="BI28" s="158">
        <f t="shared" si="3"/>
        <v>0</v>
      </c>
      <c r="BJ28" s="158">
        <f t="shared" si="3"/>
        <v>0</v>
      </c>
      <c r="BK28" s="158">
        <f t="shared" si="3"/>
        <v>0</v>
      </c>
    </row>
    <row r="29" spans="2:63">
      <c r="B29" s="162" t="str">
        <f t="shared" si="4"/>
        <v>Nom Producte/Servei 5</v>
      </c>
      <c r="C29" s="247">
        <f>+OP!J14</f>
        <v>0</v>
      </c>
      <c r="D29" s="158">
        <f t="shared" si="5"/>
        <v>0</v>
      </c>
      <c r="E29" s="158">
        <f t="shared" si="3"/>
        <v>0</v>
      </c>
      <c r="F29" s="158">
        <f t="shared" si="3"/>
        <v>0</v>
      </c>
      <c r="G29" s="158">
        <f t="shared" si="3"/>
        <v>0</v>
      </c>
      <c r="H29" s="158">
        <f t="shared" si="3"/>
        <v>0</v>
      </c>
      <c r="I29" s="158">
        <f t="shared" si="3"/>
        <v>0</v>
      </c>
      <c r="J29" s="158">
        <f t="shared" si="3"/>
        <v>0</v>
      </c>
      <c r="K29" s="158">
        <f t="shared" si="3"/>
        <v>0</v>
      </c>
      <c r="L29" s="158">
        <f t="shared" si="3"/>
        <v>0</v>
      </c>
      <c r="M29" s="158">
        <f t="shared" si="3"/>
        <v>0</v>
      </c>
      <c r="N29" s="158">
        <f t="shared" si="3"/>
        <v>0</v>
      </c>
      <c r="O29" s="158">
        <f t="shared" si="3"/>
        <v>0</v>
      </c>
      <c r="P29" s="158">
        <f t="shared" si="3"/>
        <v>0</v>
      </c>
      <c r="Q29" s="158">
        <f t="shared" si="3"/>
        <v>0</v>
      </c>
      <c r="R29" s="158">
        <f t="shared" si="3"/>
        <v>0</v>
      </c>
      <c r="S29" s="158">
        <f t="shared" si="3"/>
        <v>0</v>
      </c>
      <c r="T29" s="158">
        <f t="shared" si="3"/>
        <v>0</v>
      </c>
      <c r="U29" s="158">
        <f t="shared" si="3"/>
        <v>0</v>
      </c>
      <c r="V29" s="158">
        <f t="shared" si="3"/>
        <v>0</v>
      </c>
      <c r="W29" s="158">
        <f t="shared" si="3"/>
        <v>0</v>
      </c>
      <c r="X29" s="158">
        <f t="shared" si="3"/>
        <v>0</v>
      </c>
      <c r="Y29" s="158">
        <f t="shared" si="3"/>
        <v>0</v>
      </c>
      <c r="Z29" s="158">
        <f t="shared" si="3"/>
        <v>0</v>
      </c>
      <c r="AA29" s="158">
        <f t="shared" si="3"/>
        <v>0</v>
      </c>
      <c r="AB29" s="158">
        <f t="shared" si="3"/>
        <v>0</v>
      </c>
      <c r="AC29" s="158">
        <f t="shared" si="3"/>
        <v>0</v>
      </c>
      <c r="AD29" s="158">
        <f t="shared" si="3"/>
        <v>0</v>
      </c>
      <c r="AE29" s="158">
        <f t="shared" si="3"/>
        <v>0</v>
      </c>
      <c r="AF29" s="158">
        <f t="shared" si="3"/>
        <v>0</v>
      </c>
      <c r="AG29" s="158">
        <f t="shared" si="3"/>
        <v>0</v>
      </c>
      <c r="AH29" s="158">
        <f t="shared" si="3"/>
        <v>0</v>
      </c>
      <c r="AI29" s="158">
        <f t="shared" si="3"/>
        <v>0</v>
      </c>
      <c r="AJ29" s="158">
        <f t="shared" si="3"/>
        <v>0</v>
      </c>
      <c r="AK29" s="158">
        <f t="shared" si="3"/>
        <v>0</v>
      </c>
      <c r="AL29" s="158">
        <f t="shared" si="3"/>
        <v>0</v>
      </c>
      <c r="AM29" s="158">
        <f t="shared" ref="AM29:BK29" si="6">+AM11*$C29</f>
        <v>0</v>
      </c>
      <c r="AN29" s="158">
        <f t="shared" si="6"/>
        <v>0</v>
      </c>
      <c r="AO29" s="158">
        <f t="shared" si="6"/>
        <v>0</v>
      </c>
      <c r="AP29" s="158">
        <f t="shared" si="6"/>
        <v>0</v>
      </c>
      <c r="AQ29" s="158">
        <f t="shared" si="6"/>
        <v>0</v>
      </c>
      <c r="AR29" s="158">
        <f t="shared" si="6"/>
        <v>0</v>
      </c>
      <c r="AS29" s="158">
        <f t="shared" si="6"/>
        <v>0</v>
      </c>
      <c r="AT29" s="158">
        <f t="shared" si="6"/>
        <v>0</v>
      </c>
      <c r="AU29" s="158">
        <f t="shared" si="6"/>
        <v>0</v>
      </c>
      <c r="AV29" s="158">
        <f t="shared" si="6"/>
        <v>0</v>
      </c>
      <c r="AW29" s="158">
        <f t="shared" si="6"/>
        <v>0</v>
      </c>
      <c r="AX29" s="158">
        <f t="shared" si="6"/>
        <v>0</v>
      </c>
      <c r="AY29" s="158">
        <f t="shared" si="6"/>
        <v>0</v>
      </c>
      <c r="AZ29" s="158">
        <f t="shared" si="6"/>
        <v>0</v>
      </c>
      <c r="BA29" s="158">
        <f t="shared" si="6"/>
        <v>0</v>
      </c>
      <c r="BB29" s="158">
        <f t="shared" si="6"/>
        <v>0</v>
      </c>
      <c r="BC29" s="158">
        <f t="shared" si="6"/>
        <v>0</v>
      </c>
      <c r="BD29" s="158">
        <f t="shared" si="6"/>
        <v>0</v>
      </c>
      <c r="BE29" s="158">
        <f t="shared" si="6"/>
        <v>0</v>
      </c>
      <c r="BF29" s="158">
        <f t="shared" si="6"/>
        <v>0</v>
      </c>
      <c r="BG29" s="158">
        <f t="shared" si="6"/>
        <v>0</v>
      </c>
      <c r="BH29" s="158">
        <f t="shared" si="6"/>
        <v>0</v>
      </c>
      <c r="BI29" s="158">
        <f t="shared" si="6"/>
        <v>0</v>
      </c>
      <c r="BJ29" s="158">
        <f t="shared" si="6"/>
        <v>0</v>
      </c>
      <c r="BK29" s="158">
        <f t="shared" si="6"/>
        <v>0</v>
      </c>
    </row>
    <row r="30" spans="2:63">
      <c r="B30" s="162" t="str">
        <f t="shared" si="4"/>
        <v>Nom Producte/Servei 6</v>
      </c>
      <c r="C30" s="247">
        <f>+OP!J15</f>
        <v>0</v>
      </c>
      <c r="D30" s="158">
        <f t="shared" si="5"/>
        <v>0</v>
      </c>
      <c r="E30" s="158">
        <f t="shared" si="5"/>
        <v>0</v>
      </c>
      <c r="F30" s="158">
        <f t="shared" si="5"/>
        <v>0</v>
      </c>
      <c r="G30" s="158">
        <f t="shared" si="5"/>
        <v>0</v>
      </c>
      <c r="H30" s="158">
        <f t="shared" si="5"/>
        <v>0</v>
      </c>
      <c r="I30" s="158">
        <f t="shared" si="5"/>
        <v>0</v>
      </c>
      <c r="J30" s="158">
        <f t="shared" si="5"/>
        <v>0</v>
      </c>
      <c r="K30" s="158">
        <f t="shared" si="5"/>
        <v>0</v>
      </c>
      <c r="L30" s="158">
        <f t="shared" si="5"/>
        <v>0</v>
      </c>
      <c r="M30" s="158">
        <f t="shared" si="5"/>
        <v>0</v>
      </c>
      <c r="N30" s="158">
        <f t="shared" si="5"/>
        <v>0</v>
      </c>
      <c r="O30" s="158">
        <f t="shared" si="5"/>
        <v>0</v>
      </c>
      <c r="P30" s="158">
        <f t="shared" si="5"/>
        <v>0</v>
      </c>
      <c r="Q30" s="158">
        <f t="shared" si="5"/>
        <v>0</v>
      </c>
      <c r="R30" s="158">
        <f t="shared" si="5"/>
        <v>0</v>
      </c>
      <c r="S30" s="158">
        <f t="shared" si="5"/>
        <v>0</v>
      </c>
      <c r="T30" s="158">
        <f t="shared" ref="T30:BK35" si="7">+T12*$C30</f>
        <v>0</v>
      </c>
      <c r="U30" s="158">
        <f t="shared" si="7"/>
        <v>0</v>
      </c>
      <c r="V30" s="158">
        <f t="shared" si="7"/>
        <v>0</v>
      </c>
      <c r="W30" s="158">
        <f t="shared" si="7"/>
        <v>0</v>
      </c>
      <c r="X30" s="158">
        <f t="shared" si="7"/>
        <v>0</v>
      </c>
      <c r="Y30" s="158">
        <f t="shared" si="7"/>
        <v>0</v>
      </c>
      <c r="Z30" s="158">
        <f t="shared" si="7"/>
        <v>0</v>
      </c>
      <c r="AA30" s="158">
        <f t="shared" si="7"/>
        <v>0</v>
      </c>
      <c r="AB30" s="158">
        <f t="shared" si="7"/>
        <v>0</v>
      </c>
      <c r="AC30" s="158">
        <f t="shared" si="7"/>
        <v>0</v>
      </c>
      <c r="AD30" s="158">
        <f t="shared" si="7"/>
        <v>0</v>
      </c>
      <c r="AE30" s="158">
        <f t="shared" si="7"/>
        <v>0</v>
      </c>
      <c r="AF30" s="158">
        <f t="shared" si="7"/>
        <v>0</v>
      </c>
      <c r="AG30" s="158">
        <f t="shared" si="7"/>
        <v>0</v>
      </c>
      <c r="AH30" s="158">
        <f t="shared" si="7"/>
        <v>0</v>
      </c>
      <c r="AI30" s="158">
        <f t="shared" si="7"/>
        <v>0</v>
      </c>
      <c r="AJ30" s="158">
        <f t="shared" si="7"/>
        <v>0</v>
      </c>
      <c r="AK30" s="158">
        <f t="shared" si="7"/>
        <v>0</v>
      </c>
      <c r="AL30" s="158">
        <f t="shared" si="7"/>
        <v>0</v>
      </c>
      <c r="AM30" s="158">
        <f t="shared" si="7"/>
        <v>0</v>
      </c>
      <c r="AN30" s="158">
        <f t="shared" si="7"/>
        <v>0</v>
      </c>
      <c r="AO30" s="158">
        <f t="shared" si="7"/>
        <v>0</v>
      </c>
      <c r="AP30" s="158">
        <f t="shared" si="7"/>
        <v>0</v>
      </c>
      <c r="AQ30" s="158">
        <f t="shared" si="7"/>
        <v>0</v>
      </c>
      <c r="AR30" s="158">
        <f t="shared" si="7"/>
        <v>0</v>
      </c>
      <c r="AS30" s="158">
        <f t="shared" si="7"/>
        <v>0</v>
      </c>
      <c r="AT30" s="158">
        <f t="shared" si="7"/>
        <v>0</v>
      </c>
      <c r="AU30" s="158">
        <f t="shared" si="7"/>
        <v>0</v>
      </c>
      <c r="AV30" s="158">
        <f t="shared" si="7"/>
        <v>0</v>
      </c>
      <c r="AW30" s="158">
        <f t="shared" si="7"/>
        <v>0</v>
      </c>
      <c r="AX30" s="158">
        <f t="shared" si="7"/>
        <v>0</v>
      </c>
      <c r="AY30" s="158">
        <f t="shared" si="7"/>
        <v>0</v>
      </c>
      <c r="AZ30" s="158">
        <f t="shared" si="7"/>
        <v>0</v>
      </c>
      <c r="BA30" s="158">
        <f t="shared" si="7"/>
        <v>0</v>
      </c>
      <c r="BB30" s="158">
        <f t="shared" si="7"/>
        <v>0</v>
      </c>
      <c r="BC30" s="158">
        <f t="shared" si="7"/>
        <v>0</v>
      </c>
      <c r="BD30" s="158">
        <f t="shared" si="7"/>
        <v>0</v>
      </c>
      <c r="BE30" s="158">
        <f t="shared" si="7"/>
        <v>0</v>
      </c>
      <c r="BF30" s="158">
        <f t="shared" si="7"/>
        <v>0</v>
      </c>
      <c r="BG30" s="158">
        <f t="shared" si="7"/>
        <v>0</v>
      </c>
      <c r="BH30" s="158">
        <f t="shared" si="7"/>
        <v>0</v>
      </c>
      <c r="BI30" s="158">
        <f t="shared" si="7"/>
        <v>0</v>
      </c>
      <c r="BJ30" s="158">
        <f t="shared" si="7"/>
        <v>0</v>
      </c>
      <c r="BK30" s="158">
        <f t="shared" si="7"/>
        <v>0</v>
      </c>
    </row>
    <row r="31" spans="2:63">
      <c r="B31" s="162" t="str">
        <f t="shared" si="4"/>
        <v>Nom Producte/Servei 7</v>
      </c>
      <c r="C31" s="247">
        <f>+OP!J16</f>
        <v>0</v>
      </c>
      <c r="D31" s="158">
        <f t="shared" si="5"/>
        <v>0</v>
      </c>
      <c r="E31" s="158">
        <f t="shared" si="5"/>
        <v>0</v>
      </c>
      <c r="F31" s="158">
        <f t="shared" si="5"/>
        <v>0</v>
      </c>
      <c r="G31" s="158">
        <f t="shared" si="5"/>
        <v>0</v>
      </c>
      <c r="H31" s="158">
        <f t="shared" si="5"/>
        <v>0</v>
      </c>
      <c r="I31" s="158">
        <f t="shared" si="5"/>
        <v>0</v>
      </c>
      <c r="J31" s="158">
        <f t="shared" si="5"/>
        <v>0</v>
      </c>
      <c r="K31" s="158">
        <f t="shared" si="5"/>
        <v>0</v>
      </c>
      <c r="L31" s="158">
        <f t="shared" si="5"/>
        <v>0</v>
      </c>
      <c r="M31" s="158">
        <f t="shared" si="5"/>
        <v>0</v>
      </c>
      <c r="N31" s="158">
        <f t="shared" si="5"/>
        <v>0</v>
      </c>
      <c r="O31" s="158">
        <f t="shared" si="5"/>
        <v>0</v>
      </c>
      <c r="P31" s="158">
        <f t="shared" si="5"/>
        <v>0</v>
      </c>
      <c r="Q31" s="158">
        <f t="shared" si="5"/>
        <v>0</v>
      </c>
      <c r="R31" s="158">
        <f t="shared" si="5"/>
        <v>0</v>
      </c>
      <c r="S31" s="158">
        <f t="shared" si="5"/>
        <v>0</v>
      </c>
      <c r="T31" s="158">
        <f t="shared" si="7"/>
        <v>0</v>
      </c>
      <c r="U31" s="158">
        <f t="shared" si="7"/>
        <v>0</v>
      </c>
      <c r="V31" s="158">
        <f t="shared" si="7"/>
        <v>0</v>
      </c>
      <c r="W31" s="158">
        <f t="shared" si="7"/>
        <v>0</v>
      </c>
      <c r="X31" s="158">
        <f t="shared" si="7"/>
        <v>0</v>
      </c>
      <c r="Y31" s="158">
        <f t="shared" si="7"/>
        <v>0</v>
      </c>
      <c r="Z31" s="158">
        <f t="shared" si="7"/>
        <v>0</v>
      </c>
      <c r="AA31" s="158">
        <f t="shared" si="7"/>
        <v>0</v>
      </c>
      <c r="AB31" s="158">
        <f t="shared" si="7"/>
        <v>0</v>
      </c>
      <c r="AC31" s="158">
        <f t="shared" si="7"/>
        <v>0</v>
      </c>
      <c r="AD31" s="158">
        <f t="shared" si="7"/>
        <v>0</v>
      </c>
      <c r="AE31" s="158">
        <f t="shared" si="7"/>
        <v>0</v>
      </c>
      <c r="AF31" s="158">
        <f t="shared" si="7"/>
        <v>0</v>
      </c>
      <c r="AG31" s="158">
        <f t="shared" si="7"/>
        <v>0</v>
      </c>
      <c r="AH31" s="158">
        <f t="shared" si="7"/>
        <v>0</v>
      </c>
      <c r="AI31" s="158">
        <f t="shared" si="7"/>
        <v>0</v>
      </c>
      <c r="AJ31" s="158">
        <f t="shared" si="7"/>
        <v>0</v>
      </c>
      <c r="AK31" s="158">
        <f t="shared" si="7"/>
        <v>0</v>
      </c>
      <c r="AL31" s="158">
        <f t="shared" si="7"/>
        <v>0</v>
      </c>
      <c r="AM31" s="158">
        <f t="shared" si="7"/>
        <v>0</v>
      </c>
      <c r="AN31" s="158">
        <f t="shared" si="7"/>
        <v>0</v>
      </c>
      <c r="AO31" s="158">
        <f t="shared" si="7"/>
        <v>0</v>
      </c>
      <c r="AP31" s="158">
        <f t="shared" si="7"/>
        <v>0</v>
      </c>
      <c r="AQ31" s="158">
        <f t="shared" si="7"/>
        <v>0</v>
      </c>
      <c r="AR31" s="158">
        <f t="shared" si="7"/>
        <v>0</v>
      </c>
      <c r="AS31" s="158">
        <f t="shared" si="7"/>
        <v>0</v>
      </c>
      <c r="AT31" s="158">
        <f t="shared" si="7"/>
        <v>0</v>
      </c>
      <c r="AU31" s="158">
        <f t="shared" si="7"/>
        <v>0</v>
      </c>
      <c r="AV31" s="158">
        <f t="shared" si="7"/>
        <v>0</v>
      </c>
      <c r="AW31" s="158">
        <f t="shared" si="7"/>
        <v>0</v>
      </c>
      <c r="AX31" s="158">
        <f t="shared" si="7"/>
        <v>0</v>
      </c>
      <c r="AY31" s="158">
        <f t="shared" si="7"/>
        <v>0</v>
      </c>
      <c r="AZ31" s="158">
        <f t="shared" si="7"/>
        <v>0</v>
      </c>
      <c r="BA31" s="158">
        <f t="shared" si="7"/>
        <v>0</v>
      </c>
      <c r="BB31" s="158">
        <f t="shared" si="7"/>
        <v>0</v>
      </c>
      <c r="BC31" s="158">
        <f t="shared" si="7"/>
        <v>0</v>
      </c>
      <c r="BD31" s="158">
        <f t="shared" si="7"/>
        <v>0</v>
      </c>
      <c r="BE31" s="158">
        <f t="shared" si="7"/>
        <v>0</v>
      </c>
      <c r="BF31" s="158">
        <f t="shared" si="7"/>
        <v>0</v>
      </c>
      <c r="BG31" s="158">
        <f t="shared" si="7"/>
        <v>0</v>
      </c>
      <c r="BH31" s="158">
        <f t="shared" si="7"/>
        <v>0</v>
      </c>
      <c r="BI31" s="158">
        <f t="shared" si="7"/>
        <v>0</v>
      </c>
      <c r="BJ31" s="158">
        <f t="shared" si="7"/>
        <v>0</v>
      </c>
      <c r="BK31" s="158">
        <f t="shared" si="7"/>
        <v>0</v>
      </c>
    </row>
    <row r="32" spans="2:63">
      <c r="B32" s="162" t="str">
        <f t="shared" si="4"/>
        <v>Nom Producte/Servei 8</v>
      </c>
      <c r="C32" s="247">
        <f>+OP!J17</f>
        <v>0</v>
      </c>
      <c r="D32" s="158">
        <f t="shared" si="5"/>
        <v>0</v>
      </c>
      <c r="E32" s="158">
        <f t="shared" si="5"/>
        <v>0</v>
      </c>
      <c r="F32" s="158">
        <f t="shared" si="5"/>
        <v>0</v>
      </c>
      <c r="G32" s="158">
        <f t="shared" si="5"/>
        <v>0</v>
      </c>
      <c r="H32" s="158">
        <f t="shared" si="5"/>
        <v>0</v>
      </c>
      <c r="I32" s="158">
        <f t="shared" si="5"/>
        <v>0</v>
      </c>
      <c r="J32" s="158">
        <f t="shared" si="5"/>
        <v>0</v>
      </c>
      <c r="K32" s="158">
        <f t="shared" si="5"/>
        <v>0</v>
      </c>
      <c r="L32" s="158">
        <f t="shared" si="5"/>
        <v>0</v>
      </c>
      <c r="M32" s="158">
        <f t="shared" si="5"/>
        <v>0</v>
      </c>
      <c r="N32" s="158">
        <f t="shared" si="5"/>
        <v>0</v>
      </c>
      <c r="O32" s="158">
        <f t="shared" si="5"/>
        <v>0</v>
      </c>
      <c r="P32" s="158">
        <f t="shared" si="5"/>
        <v>0</v>
      </c>
      <c r="Q32" s="158">
        <f t="shared" si="5"/>
        <v>0</v>
      </c>
      <c r="R32" s="158">
        <f t="shared" si="5"/>
        <v>0</v>
      </c>
      <c r="S32" s="158">
        <f t="shared" si="5"/>
        <v>0</v>
      </c>
      <c r="T32" s="158">
        <f t="shared" si="7"/>
        <v>0</v>
      </c>
      <c r="U32" s="158">
        <f t="shared" si="7"/>
        <v>0</v>
      </c>
      <c r="V32" s="158">
        <f t="shared" si="7"/>
        <v>0</v>
      </c>
      <c r="W32" s="158">
        <f t="shared" si="7"/>
        <v>0</v>
      </c>
      <c r="X32" s="158">
        <f t="shared" si="7"/>
        <v>0</v>
      </c>
      <c r="Y32" s="158">
        <f t="shared" si="7"/>
        <v>0</v>
      </c>
      <c r="Z32" s="158">
        <f t="shared" si="7"/>
        <v>0</v>
      </c>
      <c r="AA32" s="158">
        <f t="shared" si="7"/>
        <v>0</v>
      </c>
      <c r="AB32" s="158">
        <f t="shared" si="7"/>
        <v>0</v>
      </c>
      <c r="AC32" s="158">
        <f t="shared" si="7"/>
        <v>0</v>
      </c>
      <c r="AD32" s="158">
        <f t="shared" si="7"/>
        <v>0</v>
      </c>
      <c r="AE32" s="158">
        <f t="shared" si="7"/>
        <v>0</v>
      </c>
      <c r="AF32" s="158">
        <f t="shared" si="7"/>
        <v>0</v>
      </c>
      <c r="AG32" s="158">
        <f t="shared" si="7"/>
        <v>0</v>
      </c>
      <c r="AH32" s="158">
        <f t="shared" si="7"/>
        <v>0</v>
      </c>
      <c r="AI32" s="158">
        <f t="shared" si="7"/>
        <v>0</v>
      </c>
      <c r="AJ32" s="158">
        <f t="shared" si="7"/>
        <v>0</v>
      </c>
      <c r="AK32" s="158">
        <f t="shared" si="7"/>
        <v>0</v>
      </c>
      <c r="AL32" s="158">
        <f t="shared" si="7"/>
        <v>0</v>
      </c>
      <c r="AM32" s="158">
        <f t="shared" si="7"/>
        <v>0</v>
      </c>
      <c r="AN32" s="158">
        <f t="shared" si="7"/>
        <v>0</v>
      </c>
      <c r="AO32" s="158">
        <f t="shared" si="7"/>
        <v>0</v>
      </c>
      <c r="AP32" s="158">
        <f t="shared" si="7"/>
        <v>0</v>
      </c>
      <c r="AQ32" s="158">
        <f t="shared" si="7"/>
        <v>0</v>
      </c>
      <c r="AR32" s="158">
        <f t="shared" si="7"/>
        <v>0</v>
      </c>
      <c r="AS32" s="158">
        <f t="shared" si="7"/>
        <v>0</v>
      </c>
      <c r="AT32" s="158">
        <f t="shared" si="7"/>
        <v>0</v>
      </c>
      <c r="AU32" s="158">
        <f t="shared" si="7"/>
        <v>0</v>
      </c>
      <c r="AV32" s="158">
        <f t="shared" si="7"/>
        <v>0</v>
      </c>
      <c r="AW32" s="158">
        <f t="shared" si="7"/>
        <v>0</v>
      </c>
      <c r="AX32" s="158">
        <f t="shared" si="7"/>
        <v>0</v>
      </c>
      <c r="AY32" s="158">
        <f t="shared" si="7"/>
        <v>0</v>
      </c>
      <c r="AZ32" s="158">
        <f t="shared" si="7"/>
        <v>0</v>
      </c>
      <c r="BA32" s="158">
        <f t="shared" si="7"/>
        <v>0</v>
      </c>
      <c r="BB32" s="158">
        <f t="shared" si="7"/>
        <v>0</v>
      </c>
      <c r="BC32" s="158">
        <f t="shared" si="7"/>
        <v>0</v>
      </c>
      <c r="BD32" s="158">
        <f t="shared" si="7"/>
        <v>0</v>
      </c>
      <c r="BE32" s="158">
        <f t="shared" si="7"/>
        <v>0</v>
      </c>
      <c r="BF32" s="158">
        <f t="shared" si="7"/>
        <v>0</v>
      </c>
      <c r="BG32" s="158">
        <f t="shared" si="7"/>
        <v>0</v>
      </c>
      <c r="BH32" s="158">
        <f t="shared" si="7"/>
        <v>0</v>
      </c>
      <c r="BI32" s="158">
        <f t="shared" si="7"/>
        <v>0</v>
      </c>
      <c r="BJ32" s="158">
        <f t="shared" si="7"/>
        <v>0</v>
      </c>
      <c r="BK32" s="158">
        <f t="shared" si="7"/>
        <v>0</v>
      </c>
    </row>
    <row r="33" spans="2:63">
      <c r="B33" s="162" t="str">
        <f t="shared" si="4"/>
        <v>Nom Producte/Servei 9</v>
      </c>
      <c r="C33" s="247">
        <f>+OP!J18</f>
        <v>0</v>
      </c>
      <c r="D33" s="158">
        <f t="shared" si="5"/>
        <v>0</v>
      </c>
      <c r="E33" s="158">
        <f t="shared" si="5"/>
        <v>0</v>
      </c>
      <c r="F33" s="158">
        <f t="shared" si="5"/>
        <v>0</v>
      </c>
      <c r="G33" s="158">
        <f t="shared" si="5"/>
        <v>0</v>
      </c>
      <c r="H33" s="158">
        <f t="shared" si="5"/>
        <v>0</v>
      </c>
      <c r="I33" s="158">
        <f t="shared" si="5"/>
        <v>0</v>
      </c>
      <c r="J33" s="158">
        <f t="shared" si="5"/>
        <v>0</v>
      </c>
      <c r="K33" s="158">
        <f t="shared" si="5"/>
        <v>0</v>
      </c>
      <c r="L33" s="158">
        <f t="shared" si="5"/>
        <v>0</v>
      </c>
      <c r="M33" s="158">
        <f t="shared" si="5"/>
        <v>0</v>
      </c>
      <c r="N33" s="158">
        <f t="shared" si="5"/>
        <v>0</v>
      </c>
      <c r="O33" s="158">
        <f t="shared" si="5"/>
        <v>0</v>
      </c>
      <c r="P33" s="158">
        <f t="shared" si="5"/>
        <v>0</v>
      </c>
      <c r="Q33" s="158">
        <f t="shared" si="5"/>
        <v>0</v>
      </c>
      <c r="R33" s="158">
        <f t="shared" si="5"/>
        <v>0</v>
      </c>
      <c r="S33" s="158">
        <f t="shared" si="5"/>
        <v>0</v>
      </c>
      <c r="T33" s="158">
        <f t="shared" si="7"/>
        <v>0</v>
      </c>
      <c r="U33" s="158">
        <f t="shared" si="7"/>
        <v>0</v>
      </c>
      <c r="V33" s="158">
        <f t="shared" si="7"/>
        <v>0</v>
      </c>
      <c r="W33" s="158">
        <f t="shared" si="7"/>
        <v>0</v>
      </c>
      <c r="X33" s="158">
        <f t="shared" si="7"/>
        <v>0</v>
      </c>
      <c r="Y33" s="158">
        <f t="shared" si="7"/>
        <v>0</v>
      </c>
      <c r="Z33" s="158">
        <f t="shared" si="7"/>
        <v>0</v>
      </c>
      <c r="AA33" s="158">
        <f t="shared" si="7"/>
        <v>0</v>
      </c>
      <c r="AB33" s="158">
        <f t="shared" si="7"/>
        <v>0</v>
      </c>
      <c r="AC33" s="158">
        <f t="shared" si="7"/>
        <v>0</v>
      </c>
      <c r="AD33" s="158">
        <f t="shared" si="7"/>
        <v>0</v>
      </c>
      <c r="AE33" s="158">
        <f t="shared" si="7"/>
        <v>0</v>
      </c>
      <c r="AF33" s="158">
        <f t="shared" si="7"/>
        <v>0</v>
      </c>
      <c r="AG33" s="158">
        <f t="shared" si="7"/>
        <v>0</v>
      </c>
      <c r="AH33" s="158">
        <f t="shared" si="7"/>
        <v>0</v>
      </c>
      <c r="AI33" s="158">
        <f t="shared" si="7"/>
        <v>0</v>
      </c>
      <c r="AJ33" s="158">
        <f t="shared" si="7"/>
        <v>0</v>
      </c>
      <c r="AK33" s="158">
        <f t="shared" si="7"/>
        <v>0</v>
      </c>
      <c r="AL33" s="158">
        <f t="shared" si="7"/>
        <v>0</v>
      </c>
      <c r="AM33" s="158">
        <f t="shared" si="7"/>
        <v>0</v>
      </c>
      <c r="AN33" s="158">
        <f t="shared" si="7"/>
        <v>0</v>
      </c>
      <c r="AO33" s="158">
        <f t="shared" si="7"/>
        <v>0</v>
      </c>
      <c r="AP33" s="158">
        <f t="shared" si="7"/>
        <v>0</v>
      </c>
      <c r="AQ33" s="158">
        <f t="shared" si="7"/>
        <v>0</v>
      </c>
      <c r="AR33" s="158">
        <f t="shared" si="7"/>
        <v>0</v>
      </c>
      <c r="AS33" s="158">
        <f t="shared" si="7"/>
        <v>0</v>
      </c>
      <c r="AT33" s="158">
        <f t="shared" si="7"/>
        <v>0</v>
      </c>
      <c r="AU33" s="158">
        <f t="shared" si="7"/>
        <v>0</v>
      </c>
      <c r="AV33" s="158">
        <f t="shared" si="7"/>
        <v>0</v>
      </c>
      <c r="AW33" s="158">
        <f t="shared" si="7"/>
        <v>0</v>
      </c>
      <c r="AX33" s="158">
        <f t="shared" si="7"/>
        <v>0</v>
      </c>
      <c r="AY33" s="158">
        <f t="shared" si="7"/>
        <v>0</v>
      </c>
      <c r="AZ33" s="158">
        <f t="shared" si="7"/>
        <v>0</v>
      </c>
      <c r="BA33" s="158">
        <f t="shared" si="7"/>
        <v>0</v>
      </c>
      <c r="BB33" s="158">
        <f t="shared" si="7"/>
        <v>0</v>
      </c>
      <c r="BC33" s="158">
        <f t="shared" si="7"/>
        <v>0</v>
      </c>
      <c r="BD33" s="158">
        <f t="shared" si="7"/>
        <v>0</v>
      </c>
      <c r="BE33" s="158">
        <f t="shared" si="7"/>
        <v>0</v>
      </c>
      <c r="BF33" s="158">
        <f t="shared" si="7"/>
        <v>0</v>
      </c>
      <c r="BG33" s="158">
        <f t="shared" si="7"/>
        <v>0</v>
      </c>
      <c r="BH33" s="158">
        <f t="shared" si="7"/>
        <v>0</v>
      </c>
      <c r="BI33" s="158">
        <f t="shared" si="7"/>
        <v>0</v>
      </c>
      <c r="BJ33" s="158">
        <f t="shared" si="7"/>
        <v>0</v>
      </c>
      <c r="BK33" s="158">
        <f t="shared" si="7"/>
        <v>0</v>
      </c>
    </row>
    <row r="34" spans="2:63">
      <c r="B34" s="162" t="str">
        <f t="shared" si="4"/>
        <v>Nom Producte/Servei 10</v>
      </c>
      <c r="C34" s="247">
        <f>+OP!J19</f>
        <v>0</v>
      </c>
      <c r="D34" s="158">
        <f t="shared" si="5"/>
        <v>0</v>
      </c>
      <c r="E34" s="158">
        <f t="shared" si="5"/>
        <v>0</v>
      </c>
      <c r="F34" s="158">
        <f t="shared" si="5"/>
        <v>0</v>
      </c>
      <c r="G34" s="158">
        <f t="shared" si="5"/>
        <v>0</v>
      </c>
      <c r="H34" s="158">
        <f t="shared" si="5"/>
        <v>0</v>
      </c>
      <c r="I34" s="158">
        <f t="shared" si="5"/>
        <v>0</v>
      </c>
      <c r="J34" s="158">
        <f t="shared" si="5"/>
        <v>0</v>
      </c>
      <c r="K34" s="158">
        <f t="shared" si="5"/>
        <v>0</v>
      </c>
      <c r="L34" s="158">
        <f t="shared" si="5"/>
        <v>0</v>
      </c>
      <c r="M34" s="158">
        <f t="shared" si="5"/>
        <v>0</v>
      </c>
      <c r="N34" s="158">
        <f t="shared" si="5"/>
        <v>0</v>
      </c>
      <c r="O34" s="158">
        <f t="shared" si="5"/>
        <v>0</v>
      </c>
      <c r="P34" s="158">
        <f t="shared" si="5"/>
        <v>0</v>
      </c>
      <c r="Q34" s="158">
        <f t="shared" si="5"/>
        <v>0</v>
      </c>
      <c r="R34" s="158">
        <f t="shared" si="5"/>
        <v>0</v>
      </c>
      <c r="S34" s="158">
        <f t="shared" si="5"/>
        <v>0</v>
      </c>
      <c r="T34" s="158">
        <f t="shared" si="7"/>
        <v>0</v>
      </c>
      <c r="U34" s="158">
        <f t="shared" si="7"/>
        <v>0</v>
      </c>
      <c r="V34" s="158">
        <f t="shared" si="7"/>
        <v>0</v>
      </c>
      <c r="W34" s="158">
        <f t="shared" si="7"/>
        <v>0</v>
      </c>
      <c r="X34" s="158">
        <f t="shared" si="7"/>
        <v>0</v>
      </c>
      <c r="Y34" s="158">
        <f t="shared" si="7"/>
        <v>0</v>
      </c>
      <c r="Z34" s="158">
        <f t="shared" si="7"/>
        <v>0</v>
      </c>
      <c r="AA34" s="158">
        <f t="shared" si="7"/>
        <v>0</v>
      </c>
      <c r="AB34" s="158">
        <f t="shared" si="7"/>
        <v>0</v>
      </c>
      <c r="AC34" s="158">
        <f t="shared" si="7"/>
        <v>0</v>
      </c>
      <c r="AD34" s="158">
        <f t="shared" si="7"/>
        <v>0</v>
      </c>
      <c r="AE34" s="158">
        <f t="shared" si="7"/>
        <v>0</v>
      </c>
      <c r="AF34" s="158">
        <f t="shared" si="7"/>
        <v>0</v>
      </c>
      <c r="AG34" s="158">
        <f t="shared" si="7"/>
        <v>0</v>
      </c>
      <c r="AH34" s="158">
        <f t="shared" si="7"/>
        <v>0</v>
      </c>
      <c r="AI34" s="158">
        <f t="shared" si="7"/>
        <v>0</v>
      </c>
      <c r="AJ34" s="158">
        <f t="shared" si="7"/>
        <v>0</v>
      </c>
      <c r="AK34" s="158">
        <f t="shared" si="7"/>
        <v>0</v>
      </c>
      <c r="AL34" s="158">
        <f t="shared" si="7"/>
        <v>0</v>
      </c>
      <c r="AM34" s="158">
        <f t="shared" si="7"/>
        <v>0</v>
      </c>
      <c r="AN34" s="158">
        <f t="shared" si="7"/>
        <v>0</v>
      </c>
      <c r="AO34" s="158">
        <f t="shared" si="7"/>
        <v>0</v>
      </c>
      <c r="AP34" s="158">
        <f t="shared" si="7"/>
        <v>0</v>
      </c>
      <c r="AQ34" s="158">
        <f t="shared" si="7"/>
        <v>0</v>
      </c>
      <c r="AR34" s="158">
        <f t="shared" si="7"/>
        <v>0</v>
      </c>
      <c r="AS34" s="158">
        <f t="shared" si="7"/>
        <v>0</v>
      </c>
      <c r="AT34" s="158">
        <f t="shared" si="7"/>
        <v>0</v>
      </c>
      <c r="AU34" s="158">
        <f t="shared" si="7"/>
        <v>0</v>
      </c>
      <c r="AV34" s="158">
        <f t="shared" si="7"/>
        <v>0</v>
      </c>
      <c r="AW34" s="158">
        <f t="shared" si="7"/>
        <v>0</v>
      </c>
      <c r="AX34" s="158">
        <f t="shared" si="7"/>
        <v>0</v>
      </c>
      <c r="AY34" s="158">
        <f t="shared" si="7"/>
        <v>0</v>
      </c>
      <c r="AZ34" s="158">
        <f t="shared" si="7"/>
        <v>0</v>
      </c>
      <c r="BA34" s="158">
        <f t="shared" si="7"/>
        <v>0</v>
      </c>
      <c r="BB34" s="158">
        <f t="shared" si="7"/>
        <v>0</v>
      </c>
      <c r="BC34" s="158">
        <f t="shared" si="7"/>
        <v>0</v>
      </c>
      <c r="BD34" s="158">
        <f t="shared" si="7"/>
        <v>0</v>
      </c>
      <c r="BE34" s="158">
        <f t="shared" si="7"/>
        <v>0</v>
      </c>
      <c r="BF34" s="158">
        <f t="shared" si="7"/>
        <v>0</v>
      </c>
      <c r="BG34" s="158">
        <f t="shared" si="7"/>
        <v>0</v>
      </c>
      <c r="BH34" s="158">
        <f t="shared" si="7"/>
        <v>0</v>
      </c>
      <c r="BI34" s="158">
        <f t="shared" si="7"/>
        <v>0</v>
      </c>
      <c r="BJ34" s="158">
        <f t="shared" si="7"/>
        <v>0</v>
      </c>
      <c r="BK34" s="158">
        <f t="shared" si="7"/>
        <v>0</v>
      </c>
    </row>
    <row r="35" spans="2:63">
      <c r="B35" s="162" t="str">
        <f t="shared" si="4"/>
        <v>Nom Producte/Servei 11</v>
      </c>
      <c r="C35" s="247">
        <f>+OP!J20</f>
        <v>0</v>
      </c>
      <c r="D35" s="158">
        <f t="shared" si="5"/>
        <v>0</v>
      </c>
      <c r="E35" s="158">
        <f t="shared" si="5"/>
        <v>0</v>
      </c>
      <c r="F35" s="158">
        <f t="shared" si="5"/>
        <v>0</v>
      </c>
      <c r="G35" s="158">
        <f t="shared" si="5"/>
        <v>0</v>
      </c>
      <c r="H35" s="158">
        <f t="shared" si="5"/>
        <v>0</v>
      </c>
      <c r="I35" s="158">
        <f t="shared" si="5"/>
        <v>0</v>
      </c>
      <c r="J35" s="158">
        <f t="shared" si="5"/>
        <v>0</v>
      </c>
      <c r="K35" s="158">
        <f t="shared" si="5"/>
        <v>0</v>
      </c>
      <c r="L35" s="158">
        <f t="shared" si="5"/>
        <v>0</v>
      </c>
      <c r="M35" s="158">
        <f t="shared" si="5"/>
        <v>0</v>
      </c>
      <c r="N35" s="158">
        <f t="shared" si="5"/>
        <v>0</v>
      </c>
      <c r="O35" s="158">
        <f t="shared" si="5"/>
        <v>0</v>
      </c>
      <c r="P35" s="158">
        <f t="shared" si="5"/>
        <v>0</v>
      </c>
      <c r="Q35" s="158">
        <f t="shared" si="5"/>
        <v>0</v>
      </c>
      <c r="R35" s="158">
        <f t="shared" si="5"/>
        <v>0</v>
      </c>
      <c r="S35" s="158">
        <f t="shared" si="5"/>
        <v>0</v>
      </c>
      <c r="T35" s="158">
        <f t="shared" si="7"/>
        <v>0</v>
      </c>
      <c r="U35" s="158">
        <f t="shared" si="7"/>
        <v>0</v>
      </c>
      <c r="V35" s="158">
        <f t="shared" si="7"/>
        <v>0</v>
      </c>
      <c r="W35" s="158">
        <f t="shared" si="7"/>
        <v>0</v>
      </c>
      <c r="X35" s="158">
        <f t="shared" si="7"/>
        <v>0</v>
      </c>
      <c r="Y35" s="158">
        <f t="shared" si="7"/>
        <v>0</v>
      </c>
      <c r="Z35" s="158">
        <f t="shared" si="7"/>
        <v>0</v>
      </c>
      <c r="AA35" s="158">
        <f t="shared" si="7"/>
        <v>0</v>
      </c>
      <c r="AB35" s="158">
        <f t="shared" si="7"/>
        <v>0</v>
      </c>
      <c r="AC35" s="158">
        <f t="shared" si="7"/>
        <v>0</v>
      </c>
      <c r="AD35" s="158">
        <f t="shared" si="7"/>
        <v>0</v>
      </c>
      <c r="AE35" s="158">
        <f t="shared" si="7"/>
        <v>0</v>
      </c>
      <c r="AF35" s="158">
        <f t="shared" si="7"/>
        <v>0</v>
      </c>
      <c r="AG35" s="158">
        <f t="shared" si="7"/>
        <v>0</v>
      </c>
      <c r="AH35" s="158">
        <f t="shared" si="7"/>
        <v>0</v>
      </c>
      <c r="AI35" s="158">
        <f t="shared" si="7"/>
        <v>0</v>
      </c>
      <c r="AJ35" s="158">
        <f t="shared" si="7"/>
        <v>0</v>
      </c>
      <c r="AK35" s="158">
        <f t="shared" si="7"/>
        <v>0</v>
      </c>
      <c r="AL35" s="158">
        <f t="shared" si="7"/>
        <v>0</v>
      </c>
      <c r="AM35" s="158">
        <f t="shared" si="7"/>
        <v>0</v>
      </c>
      <c r="AN35" s="158">
        <f t="shared" si="7"/>
        <v>0</v>
      </c>
      <c r="AO35" s="158">
        <f t="shared" si="7"/>
        <v>0</v>
      </c>
      <c r="AP35" s="158">
        <f t="shared" si="7"/>
        <v>0</v>
      </c>
      <c r="AQ35" s="158">
        <f t="shared" si="7"/>
        <v>0</v>
      </c>
      <c r="AR35" s="158">
        <f t="shared" si="7"/>
        <v>0</v>
      </c>
      <c r="AS35" s="158">
        <f t="shared" si="7"/>
        <v>0</v>
      </c>
      <c r="AT35" s="158">
        <f t="shared" si="7"/>
        <v>0</v>
      </c>
      <c r="AU35" s="158">
        <f t="shared" si="7"/>
        <v>0</v>
      </c>
      <c r="AV35" s="158">
        <f t="shared" si="7"/>
        <v>0</v>
      </c>
      <c r="AW35" s="158">
        <f t="shared" si="7"/>
        <v>0</v>
      </c>
      <c r="AX35" s="158">
        <f t="shared" si="7"/>
        <v>0</v>
      </c>
      <c r="AY35" s="158">
        <f t="shared" si="7"/>
        <v>0</v>
      </c>
      <c r="AZ35" s="158">
        <f t="shared" si="7"/>
        <v>0</v>
      </c>
      <c r="BA35" s="158">
        <f t="shared" si="7"/>
        <v>0</v>
      </c>
      <c r="BB35" s="158">
        <f t="shared" si="7"/>
        <v>0</v>
      </c>
      <c r="BC35" s="158">
        <f t="shared" ref="BC35:BK35" si="8">+BC17*$C35</f>
        <v>0</v>
      </c>
      <c r="BD35" s="158">
        <f t="shared" si="8"/>
        <v>0</v>
      </c>
      <c r="BE35" s="158">
        <f t="shared" si="8"/>
        <v>0</v>
      </c>
      <c r="BF35" s="158">
        <f t="shared" si="8"/>
        <v>0</v>
      </c>
      <c r="BG35" s="158">
        <f t="shared" si="8"/>
        <v>0</v>
      </c>
      <c r="BH35" s="158">
        <f t="shared" si="8"/>
        <v>0</v>
      </c>
      <c r="BI35" s="158">
        <f t="shared" si="8"/>
        <v>0</v>
      </c>
      <c r="BJ35" s="158">
        <f t="shared" si="8"/>
        <v>0</v>
      </c>
      <c r="BK35" s="158">
        <f t="shared" si="8"/>
        <v>0</v>
      </c>
    </row>
    <row r="36" spans="2:63">
      <c r="B36" s="162" t="str">
        <f t="shared" si="4"/>
        <v>Nom Producte/Servei 12</v>
      </c>
      <c r="C36" s="247">
        <f>+OP!J21</f>
        <v>0</v>
      </c>
      <c r="D36" s="158">
        <f t="shared" si="5"/>
        <v>0</v>
      </c>
      <c r="E36" s="158">
        <f t="shared" si="5"/>
        <v>0</v>
      </c>
      <c r="F36" s="158">
        <f t="shared" si="5"/>
        <v>0</v>
      </c>
      <c r="G36" s="158">
        <f t="shared" si="5"/>
        <v>0</v>
      </c>
      <c r="H36" s="158">
        <f t="shared" si="5"/>
        <v>0</v>
      </c>
      <c r="I36" s="158">
        <f t="shared" si="5"/>
        <v>0</v>
      </c>
      <c r="J36" s="158">
        <f t="shared" si="5"/>
        <v>0</v>
      </c>
      <c r="K36" s="158">
        <f t="shared" si="5"/>
        <v>0</v>
      </c>
      <c r="L36" s="158">
        <f t="shared" si="5"/>
        <v>0</v>
      </c>
      <c r="M36" s="158">
        <f t="shared" si="5"/>
        <v>0</v>
      </c>
      <c r="N36" s="158">
        <f t="shared" si="5"/>
        <v>0</v>
      </c>
      <c r="O36" s="158">
        <f t="shared" si="5"/>
        <v>0</v>
      </c>
      <c r="P36" s="158">
        <f t="shared" si="5"/>
        <v>0</v>
      </c>
      <c r="Q36" s="158">
        <f t="shared" si="5"/>
        <v>0</v>
      </c>
      <c r="R36" s="158">
        <f t="shared" si="5"/>
        <v>0</v>
      </c>
      <c r="S36" s="158">
        <f t="shared" si="5"/>
        <v>0</v>
      </c>
      <c r="T36" s="158">
        <f t="shared" ref="T36:BK39" si="9">+T18*$C36</f>
        <v>0</v>
      </c>
      <c r="U36" s="158">
        <f t="shared" si="9"/>
        <v>0</v>
      </c>
      <c r="V36" s="158">
        <f t="shared" si="9"/>
        <v>0</v>
      </c>
      <c r="W36" s="158">
        <f t="shared" si="9"/>
        <v>0</v>
      </c>
      <c r="X36" s="158">
        <f t="shared" si="9"/>
        <v>0</v>
      </c>
      <c r="Y36" s="158">
        <f t="shared" si="9"/>
        <v>0</v>
      </c>
      <c r="Z36" s="158">
        <f t="shared" si="9"/>
        <v>0</v>
      </c>
      <c r="AA36" s="158">
        <f t="shared" si="9"/>
        <v>0</v>
      </c>
      <c r="AB36" s="158">
        <f t="shared" si="9"/>
        <v>0</v>
      </c>
      <c r="AC36" s="158">
        <f t="shared" si="9"/>
        <v>0</v>
      </c>
      <c r="AD36" s="158">
        <f t="shared" si="9"/>
        <v>0</v>
      </c>
      <c r="AE36" s="158">
        <f t="shared" si="9"/>
        <v>0</v>
      </c>
      <c r="AF36" s="158">
        <f t="shared" si="9"/>
        <v>0</v>
      </c>
      <c r="AG36" s="158">
        <f t="shared" si="9"/>
        <v>0</v>
      </c>
      <c r="AH36" s="158">
        <f t="shared" si="9"/>
        <v>0</v>
      </c>
      <c r="AI36" s="158">
        <f t="shared" si="9"/>
        <v>0</v>
      </c>
      <c r="AJ36" s="158">
        <f t="shared" si="9"/>
        <v>0</v>
      </c>
      <c r="AK36" s="158">
        <f t="shared" si="9"/>
        <v>0</v>
      </c>
      <c r="AL36" s="158">
        <f t="shared" si="9"/>
        <v>0</v>
      </c>
      <c r="AM36" s="158">
        <f t="shared" si="9"/>
        <v>0</v>
      </c>
      <c r="AN36" s="158">
        <f t="shared" si="9"/>
        <v>0</v>
      </c>
      <c r="AO36" s="158">
        <f t="shared" si="9"/>
        <v>0</v>
      </c>
      <c r="AP36" s="158">
        <f t="shared" si="9"/>
        <v>0</v>
      </c>
      <c r="AQ36" s="158">
        <f t="shared" si="9"/>
        <v>0</v>
      </c>
      <c r="AR36" s="158">
        <f t="shared" si="9"/>
        <v>0</v>
      </c>
      <c r="AS36" s="158">
        <f t="shared" si="9"/>
        <v>0</v>
      </c>
      <c r="AT36" s="158">
        <f t="shared" si="9"/>
        <v>0</v>
      </c>
      <c r="AU36" s="158">
        <f t="shared" si="9"/>
        <v>0</v>
      </c>
      <c r="AV36" s="158">
        <f t="shared" si="9"/>
        <v>0</v>
      </c>
      <c r="AW36" s="158">
        <f t="shared" si="9"/>
        <v>0</v>
      </c>
      <c r="AX36" s="158">
        <f t="shared" si="9"/>
        <v>0</v>
      </c>
      <c r="AY36" s="158">
        <f t="shared" si="9"/>
        <v>0</v>
      </c>
      <c r="AZ36" s="158">
        <f t="shared" si="9"/>
        <v>0</v>
      </c>
      <c r="BA36" s="158">
        <f t="shared" si="9"/>
        <v>0</v>
      </c>
      <c r="BB36" s="158">
        <f t="shared" si="9"/>
        <v>0</v>
      </c>
      <c r="BC36" s="158">
        <f t="shared" si="9"/>
        <v>0</v>
      </c>
      <c r="BD36" s="158">
        <f t="shared" si="9"/>
        <v>0</v>
      </c>
      <c r="BE36" s="158">
        <f t="shared" si="9"/>
        <v>0</v>
      </c>
      <c r="BF36" s="158">
        <f t="shared" si="9"/>
        <v>0</v>
      </c>
      <c r="BG36" s="158">
        <f t="shared" si="9"/>
        <v>0</v>
      </c>
      <c r="BH36" s="158">
        <f t="shared" si="9"/>
        <v>0</v>
      </c>
      <c r="BI36" s="158">
        <f t="shared" si="9"/>
        <v>0</v>
      </c>
      <c r="BJ36" s="158">
        <f t="shared" si="9"/>
        <v>0</v>
      </c>
      <c r="BK36" s="158">
        <f t="shared" si="9"/>
        <v>0</v>
      </c>
    </row>
    <row r="37" spans="2:63">
      <c r="B37" s="162" t="str">
        <f t="shared" si="4"/>
        <v>Nom Producte/Servei 13</v>
      </c>
      <c r="C37" s="247">
        <f>+OP!J22</f>
        <v>0</v>
      </c>
      <c r="D37" s="158">
        <f t="shared" si="5"/>
        <v>0</v>
      </c>
      <c r="E37" s="158">
        <f t="shared" si="5"/>
        <v>0</v>
      </c>
      <c r="F37" s="158">
        <f t="shared" si="5"/>
        <v>0</v>
      </c>
      <c r="G37" s="158">
        <f t="shared" si="5"/>
        <v>0</v>
      </c>
      <c r="H37" s="158">
        <f t="shared" si="5"/>
        <v>0</v>
      </c>
      <c r="I37" s="158">
        <f t="shared" si="5"/>
        <v>0</v>
      </c>
      <c r="J37" s="158">
        <f t="shared" si="5"/>
        <v>0</v>
      </c>
      <c r="K37" s="158">
        <f t="shared" si="5"/>
        <v>0</v>
      </c>
      <c r="L37" s="158">
        <f t="shared" si="5"/>
        <v>0</v>
      </c>
      <c r="M37" s="158">
        <f t="shared" si="5"/>
        <v>0</v>
      </c>
      <c r="N37" s="158">
        <f t="shared" si="5"/>
        <v>0</v>
      </c>
      <c r="O37" s="158">
        <f t="shared" si="5"/>
        <v>0</v>
      </c>
      <c r="P37" s="158">
        <f t="shared" si="5"/>
        <v>0</v>
      </c>
      <c r="Q37" s="158">
        <f t="shared" si="5"/>
        <v>0</v>
      </c>
      <c r="R37" s="158">
        <f t="shared" si="5"/>
        <v>0</v>
      </c>
      <c r="S37" s="158">
        <f t="shared" si="5"/>
        <v>0</v>
      </c>
      <c r="T37" s="158">
        <f t="shared" si="9"/>
        <v>0</v>
      </c>
      <c r="U37" s="158">
        <f t="shared" si="9"/>
        <v>0</v>
      </c>
      <c r="V37" s="158">
        <f t="shared" si="9"/>
        <v>0</v>
      </c>
      <c r="W37" s="158">
        <f t="shared" si="9"/>
        <v>0</v>
      </c>
      <c r="X37" s="158">
        <f t="shared" si="9"/>
        <v>0</v>
      </c>
      <c r="Y37" s="158">
        <f t="shared" si="9"/>
        <v>0</v>
      </c>
      <c r="Z37" s="158">
        <f t="shared" si="9"/>
        <v>0</v>
      </c>
      <c r="AA37" s="158">
        <f t="shared" si="9"/>
        <v>0</v>
      </c>
      <c r="AB37" s="158">
        <f t="shared" si="9"/>
        <v>0</v>
      </c>
      <c r="AC37" s="158">
        <f t="shared" si="9"/>
        <v>0</v>
      </c>
      <c r="AD37" s="158">
        <f t="shared" si="9"/>
        <v>0</v>
      </c>
      <c r="AE37" s="158">
        <f t="shared" si="9"/>
        <v>0</v>
      </c>
      <c r="AF37" s="158">
        <f t="shared" si="9"/>
        <v>0</v>
      </c>
      <c r="AG37" s="158">
        <f t="shared" si="9"/>
        <v>0</v>
      </c>
      <c r="AH37" s="158">
        <f t="shared" si="9"/>
        <v>0</v>
      </c>
      <c r="AI37" s="158">
        <f t="shared" si="9"/>
        <v>0</v>
      </c>
      <c r="AJ37" s="158">
        <f t="shared" si="9"/>
        <v>0</v>
      </c>
      <c r="AK37" s="158">
        <f t="shared" si="9"/>
        <v>0</v>
      </c>
      <c r="AL37" s="158">
        <f t="shared" si="9"/>
        <v>0</v>
      </c>
      <c r="AM37" s="158">
        <f t="shared" si="9"/>
        <v>0</v>
      </c>
      <c r="AN37" s="158">
        <f t="shared" si="9"/>
        <v>0</v>
      </c>
      <c r="AO37" s="158">
        <f t="shared" si="9"/>
        <v>0</v>
      </c>
      <c r="AP37" s="158">
        <f t="shared" si="9"/>
        <v>0</v>
      </c>
      <c r="AQ37" s="158">
        <f t="shared" si="9"/>
        <v>0</v>
      </c>
      <c r="AR37" s="158">
        <f t="shared" si="9"/>
        <v>0</v>
      </c>
      <c r="AS37" s="158">
        <f t="shared" si="9"/>
        <v>0</v>
      </c>
      <c r="AT37" s="158">
        <f t="shared" si="9"/>
        <v>0</v>
      </c>
      <c r="AU37" s="158">
        <f t="shared" si="9"/>
        <v>0</v>
      </c>
      <c r="AV37" s="158">
        <f t="shared" si="9"/>
        <v>0</v>
      </c>
      <c r="AW37" s="158">
        <f t="shared" si="9"/>
        <v>0</v>
      </c>
      <c r="AX37" s="158">
        <f t="shared" si="9"/>
        <v>0</v>
      </c>
      <c r="AY37" s="158">
        <f t="shared" si="9"/>
        <v>0</v>
      </c>
      <c r="AZ37" s="158">
        <f t="shared" si="9"/>
        <v>0</v>
      </c>
      <c r="BA37" s="158">
        <f t="shared" si="9"/>
        <v>0</v>
      </c>
      <c r="BB37" s="158">
        <f t="shared" si="9"/>
        <v>0</v>
      </c>
      <c r="BC37" s="158">
        <f t="shared" si="9"/>
        <v>0</v>
      </c>
      <c r="BD37" s="158">
        <f t="shared" si="9"/>
        <v>0</v>
      </c>
      <c r="BE37" s="158">
        <f t="shared" si="9"/>
        <v>0</v>
      </c>
      <c r="BF37" s="158">
        <f t="shared" si="9"/>
        <v>0</v>
      </c>
      <c r="BG37" s="158">
        <f t="shared" si="9"/>
        <v>0</v>
      </c>
      <c r="BH37" s="158">
        <f t="shared" si="9"/>
        <v>0</v>
      </c>
      <c r="BI37" s="158">
        <f t="shared" si="9"/>
        <v>0</v>
      </c>
      <c r="BJ37" s="158">
        <f t="shared" si="9"/>
        <v>0</v>
      </c>
      <c r="BK37" s="158">
        <f t="shared" si="9"/>
        <v>0</v>
      </c>
    </row>
    <row r="38" spans="2:63">
      <c r="B38" s="162" t="str">
        <f t="shared" si="4"/>
        <v>Nom Producte/Servei 14</v>
      </c>
      <c r="C38" s="247">
        <f>+OP!J23</f>
        <v>0</v>
      </c>
      <c r="D38" s="158">
        <f t="shared" si="5"/>
        <v>0</v>
      </c>
      <c r="E38" s="158">
        <f t="shared" si="5"/>
        <v>0</v>
      </c>
      <c r="F38" s="158">
        <f t="shared" si="5"/>
        <v>0</v>
      </c>
      <c r="G38" s="158">
        <f t="shared" si="5"/>
        <v>0</v>
      </c>
      <c r="H38" s="158">
        <f t="shared" si="5"/>
        <v>0</v>
      </c>
      <c r="I38" s="158">
        <f t="shared" si="5"/>
        <v>0</v>
      </c>
      <c r="J38" s="158">
        <f t="shared" si="5"/>
        <v>0</v>
      </c>
      <c r="K38" s="158">
        <f t="shared" si="5"/>
        <v>0</v>
      </c>
      <c r="L38" s="158">
        <f t="shared" si="5"/>
        <v>0</v>
      </c>
      <c r="M38" s="158">
        <f t="shared" si="5"/>
        <v>0</v>
      </c>
      <c r="N38" s="158">
        <f t="shared" si="5"/>
        <v>0</v>
      </c>
      <c r="O38" s="158">
        <f t="shared" si="5"/>
        <v>0</v>
      </c>
      <c r="P38" s="158">
        <f t="shared" si="5"/>
        <v>0</v>
      </c>
      <c r="Q38" s="158">
        <f t="shared" si="5"/>
        <v>0</v>
      </c>
      <c r="R38" s="158">
        <f t="shared" si="5"/>
        <v>0</v>
      </c>
      <c r="S38" s="158">
        <f t="shared" si="5"/>
        <v>0</v>
      </c>
      <c r="T38" s="158">
        <f t="shared" si="9"/>
        <v>0</v>
      </c>
      <c r="U38" s="158">
        <f t="shared" si="9"/>
        <v>0</v>
      </c>
      <c r="V38" s="158">
        <f t="shared" si="9"/>
        <v>0</v>
      </c>
      <c r="W38" s="158">
        <f t="shared" si="9"/>
        <v>0</v>
      </c>
      <c r="X38" s="158">
        <f t="shared" si="9"/>
        <v>0</v>
      </c>
      <c r="Y38" s="158">
        <f t="shared" si="9"/>
        <v>0</v>
      </c>
      <c r="Z38" s="158">
        <f t="shared" si="9"/>
        <v>0</v>
      </c>
      <c r="AA38" s="158">
        <f t="shared" si="9"/>
        <v>0</v>
      </c>
      <c r="AB38" s="158">
        <f t="shared" si="9"/>
        <v>0</v>
      </c>
      <c r="AC38" s="158">
        <f t="shared" si="9"/>
        <v>0</v>
      </c>
      <c r="AD38" s="158">
        <f t="shared" si="9"/>
        <v>0</v>
      </c>
      <c r="AE38" s="158">
        <f t="shared" si="9"/>
        <v>0</v>
      </c>
      <c r="AF38" s="158">
        <f t="shared" si="9"/>
        <v>0</v>
      </c>
      <c r="AG38" s="158">
        <f t="shared" si="9"/>
        <v>0</v>
      </c>
      <c r="AH38" s="158">
        <f t="shared" si="9"/>
        <v>0</v>
      </c>
      <c r="AI38" s="158">
        <f t="shared" si="9"/>
        <v>0</v>
      </c>
      <c r="AJ38" s="158">
        <f t="shared" si="9"/>
        <v>0</v>
      </c>
      <c r="AK38" s="158">
        <f t="shared" si="9"/>
        <v>0</v>
      </c>
      <c r="AL38" s="158">
        <f t="shared" si="9"/>
        <v>0</v>
      </c>
      <c r="AM38" s="158">
        <f t="shared" si="9"/>
        <v>0</v>
      </c>
      <c r="AN38" s="158">
        <f t="shared" si="9"/>
        <v>0</v>
      </c>
      <c r="AO38" s="158">
        <f t="shared" si="9"/>
        <v>0</v>
      </c>
      <c r="AP38" s="158">
        <f t="shared" si="9"/>
        <v>0</v>
      </c>
      <c r="AQ38" s="158">
        <f t="shared" si="9"/>
        <v>0</v>
      </c>
      <c r="AR38" s="158">
        <f t="shared" si="9"/>
        <v>0</v>
      </c>
      <c r="AS38" s="158">
        <f t="shared" si="9"/>
        <v>0</v>
      </c>
      <c r="AT38" s="158">
        <f t="shared" si="9"/>
        <v>0</v>
      </c>
      <c r="AU38" s="158">
        <f t="shared" si="9"/>
        <v>0</v>
      </c>
      <c r="AV38" s="158">
        <f t="shared" si="9"/>
        <v>0</v>
      </c>
      <c r="AW38" s="158">
        <f t="shared" si="9"/>
        <v>0</v>
      </c>
      <c r="AX38" s="158">
        <f t="shared" si="9"/>
        <v>0</v>
      </c>
      <c r="AY38" s="158">
        <f t="shared" si="9"/>
        <v>0</v>
      </c>
      <c r="AZ38" s="158">
        <f t="shared" si="9"/>
        <v>0</v>
      </c>
      <c r="BA38" s="158">
        <f t="shared" si="9"/>
        <v>0</v>
      </c>
      <c r="BB38" s="158">
        <f t="shared" si="9"/>
        <v>0</v>
      </c>
      <c r="BC38" s="158">
        <f t="shared" si="9"/>
        <v>0</v>
      </c>
      <c r="BD38" s="158">
        <f t="shared" si="9"/>
        <v>0</v>
      </c>
      <c r="BE38" s="158">
        <f t="shared" si="9"/>
        <v>0</v>
      </c>
      <c r="BF38" s="158">
        <f t="shared" si="9"/>
        <v>0</v>
      </c>
      <c r="BG38" s="158">
        <f t="shared" si="9"/>
        <v>0</v>
      </c>
      <c r="BH38" s="158">
        <f t="shared" si="9"/>
        <v>0</v>
      </c>
      <c r="BI38" s="158">
        <f t="shared" si="9"/>
        <v>0</v>
      </c>
      <c r="BJ38" s="158">
        <f t="shared" si="9"/>
        <v>0</v>
      </c>
      <c r="BK38" s="158">
        <f t="shared" si="9"/>
        <v>0</v>
      </c>
    </row>
    <row r="39" spans="2:63">
      <c r="B39" s="162" t="str">
        <f t="shared" si="4"/>
        <v>Nom Producte/Servei 15</v>
      </c>
      <c r="C39" s="247">
        <f>+OP!J24</f>
        <v>0</v>
      </c>
      <c r="D39" s="158">
        <f t="shared" si="5"/>
        <v>0</v>
      </c>
      <c r="E39" s="158">
        <f t="shared" si="5"/>
        <v>0</v>
      </c>
      <c r="F39" s="158">
        <f t="shared" si="5"/>
        <v>0</v>
      </c>
      <c r="G39" s="158">
        <f t="shared" si="5"/>
        <v>0</v>
      </c>
      <c r="H39" s="158">
        <f t="shared" si="5"/>
        <v>0</v>
      </c>
      <c r="I39" s="158">
        <f t="shared" si="5"/>
        <v>0</v>
      </c>
      <c r="J39" s="158">
        <f t="shared" si="5"/>
        <v>0</v>
      </c>
      <c r="K39" s="158">
        <f t="shared" si="5"/>
        <v>0</v>
      </c>
      <c r="L39" s="158">
        <f t="shared" si="5"/>
        <v>0</v>
      </c>
      <c r="M39" s="158">
        <f t="shared" si="5"/>
        <v>0</v>
      </c>
      <c r="N39" s="158">
        <f t="shared" si="5"/>
        <v>0</v>
      </c>
      <c r="O39" s="158">
        <f t="shared" si="5"/>
        <v>0</v>
      </c>
      <c r="P39" s="158">
        <f t="shared" si="5"/>
        <v>0</v>
      </c>
      <c r="Q39" s="158">
        <f t="shared" si="5"/>
        <v>0</v>
      </c>
      <c r="R39" s="158">
        <f t="shared" si="5"/>
        <v>0</v>
      </c>
      <c r="S39" s="158">
        <f t="shared" si="5"/>
        <v>0</v>
      </c>
      <c r="T39" s="158">
        <f t="shared" si="9"/>
        <v>0</v>
      </c>
      <c r="U39" s="158">
        <f t="shared" si="9"/>
        <v>0</v>
      </c>
      <c r="V39" s="158">
        <f t="shared" si="9"/>
        <v>0</v>
      </c>
      <c r="W39" s="158">
        <f t="shared" si="9"/>
        <v>0</v>
      </c>
      <c r="X39" s="158">
        <f t="shared" si="9"/>
        <v>0</v>
      </c>
      <c r="Y39" s="158">
        <f t="shared" si="9"/>
        <v>0</v>
      </c>
      <c r="Z39" s="158">
        <f t="shared" si="9"/>
        <v>0</v>
      </c>
      <c r="AA39" s="158">
        <f t="shared" si="9"/>
        <v>0</v>
      </c>
      <c r="AB39" s="158">
        <f t="shared" si="9"/>
        <v>0</v>
      </c>
      <c r="AC39" s="158">
        <f t="shared" si="9"/>
        <v>0</v>
      </c>
      <c r="AD39" s="158">
        <f t="shared" si="9"/>
        <v>0</v>
      </c>
      <c r="AE39" s="158">
        <f t="shared" si="9"/>
        <v>0</v>
      </c>
      <c r="AF39" s="158">
        <f t="shared" si="9"/>
        <v>0</v>
      </c>
      <c r="AG39" s="158">
        <f t="shared" si="9"/>
        <v>0</v>
      </c>
      <c r="AH39" s="158">
        <f t="shared" si="9"/>
        <v>0</v>
      </c>
      <c r="AI39" s="158">
        <f t="shared" si="9"/>
        <v>0</v>
      </c>
      <c r="AJ39" s="158">
        <f t="shared" si="9"/>
        <v>0</v>
      </c>
      <c r="AK39" s="158">
        <f t="shared" si="9"/>
        <v>0</v>
      </c>
      <c r="AL39" s="158">
        <f t="shared" si="9"/>
        <v>0</v>
      </c>
      <c r="AM39" s="158">
        <f t="shared" si="9"/>
        <v>0</v>
      </c>
      <c r="AN39" s="158">
        <f t="shared" si="9"/>
        <v>0</v>
      </c>
      <c r="AO39" s="158">
        <f t="shared" si="9"/>
        <v>0</v>
      </c>
      <c r="AP39" s="158">
        <f t="shared" si="9"/>
        <v>0</v>
      </c>
      <c r="AQ39" s="158">
        <f t="shared" si="9"/>
        <v>0</v>
      </c>
      <c r="AR39" s="158">
        <f t="shared" si="9"/>
        <v>0</v>
      </c>
      <c r="AS39" s="158">
        <f t="shared" si="9"/>
        <v>0</v>
      </c>
      <c r="AT39" s="158">
        <f t="shared" si="9"/>
        <v>0</v>
      </c>
      <c r="AU39" s="158">
        <f t="shared" si="9"/>
        <v>0</v>
      </c>
      <c r="AV39" s="158">
        <f t="shared" si="9"/>
        <v>0</v>
      </c>
      <c r="AW39" s="158">
        <f t="shared" si="9"/>
        <v>0</v>
      </c>
      <c r="AX39" s="158">
        <f t="shared" si="9"/>
        <v>0</v>
      </c>
      <c r="AY39" s="158">
        <f t="shared" si="9"/>
        <v>0</v>
      </c>
      <c r="AZ39" s="158">
        <f t="shared" si="9"/>
        <v>0</v>
      </c>
      <c r="BA39" s="158">
        <f t="shared" si="9"/>
        <v>0</v>
      </c>
      <c r="BB39" s="158">
        <f t="shared" si="9"/>
        <v>0</v>
      </c>
      <c r="BC39" s="158">
        <f t="shared" si="9"/>
        <v>0</v>
      </c>
      <c r="BD39" s="158">
        <f t="shared" si="9"/>
        <v>0</v>
      </c>
      <c r="BE39" s="158">
        <f t="shared" si="9"/>
        <v>0</v>
      </c>
      <c r="BF39" s="158">
        <f t="shared" si="9"/>
        <v>0</v>
      </c>
      <c r="BG39" s="158">
        <f t="shared" si="9"/>
        <v>0</v>
      </c>
      <c r="BH39" s="158">
        <f t="shared" si="9"/>
        <v>0</v>
      </c>
      <c r="BI39" s="158">
        <f t="shared" si="9"/>
        <v>0</v>
      </c>
      <c r="BJ39" s="158">
        <f t="shared" si="9"/>
        <v>0</v>
      </c>
      <c r="BK39" s="158">
        <f t="shared" si="9"/>
        <v>0</v>
      </c>
    </row>
    <row r="40" spans="2:63" collapsed="1">
      <c r="B40" s="160" t="s">
        <v>17</v>
      </c>
      <c r="C40" s="206"/>
      <c r="D40" s="157">
        <f>SUM(D25:D39)</f>
        <v>79.275000000000006</v>
      </c>
      <c r="E40" s="157">
        <f t="shared" ref="E40:BK40" si="10">SUM(E25:E39)</f>
        <v>194.25</v>
      </c>
      <c r="F40" s="157">
        <f t="shared" si="10"/>
        <v>288.75</v>
      </c>
      <c r="G40" s="157">
        <f t="shared" si="10"/>
        <v>341.25</v>
      </c>
      <c r="H40" s="157">
        <f t="shared" si="10"/>
        <v>393.75</v>
      </c>
      <c r="I40" s="157">
        <f t="shared" si="10"/>
        <v>446.25</v>
      </c>
      <c r="J40" s="157">
        <f t="shared" si="10"/>
        <v>950.25</v>
      </c>
      <c r="K40" s="157">
        <f t="shared" si="10"/>
        <v>950.25</v>
      </c>
      <c r="L40" s="157">
        <f t="shared" si="10"/>
        <v>900.375</v>
      </c>
      <c r="M40" s="157">
        <f t="shared" si="10"/>
        <v>900.375</v>
      </c>
      <c r="N40" s="157">
        <f t="shared" si="10"/>
        <v>890.4</v>
      </c>
      <c r="O40" s="157">
        <f t="shared" si="10"/>
        <v>880.42499999999995</v>
      </c>
      <c r="P40" s="157">
        <f t="shared" si="10"/>
        <v>887.85899999999992</v>
      </c>
      <c r="Q40" s="157">
        <f t="shared" si="10"/>
        <v>887.85899999999992</v>
      </c>
      <c r="R40" s="157">
        <f t="shared" si="10"/>
        <v>877.68449999999984</v>
      </c>
      <c r="S40" s="157">
        <f t="shared" si="10"/>
        <v>952.65449999999987</v>
      </c>
      <c r="T40" s="157">
        <f t="shared" si="10"/>
        <v>947.56724999999994</v>
      </c>
      <c r="U40" s="157">
        <f t="shared" si="10"/>
        <v>947.56724999999994</v>
      </c>
      <c r="V40" s="157">
        <f t="shared" si="10"/>
        <v>947.56724999999994</v>
      </c>
      <c r="W40" s="157">
        <f t="shared" si="10"/>
        <v>947.56724999999994</v>
      </c>
      <c r="X40" s="157">
        <f t="shared" si="10"/>
        <v>947.56724999999994</v>
      </c>
      <c r="Y40" s="157">
        <f t="shared" si="10"/>
        <v>947.56724999999994</v>
      </c>
      <c r="Z40" s="157">
        <f t="shared" si="10"/>
        <v>947.56724999999994</v>
      </c>
      <c r="AA40" s="157">
        <f t="shared" si="10"/>
        <v>947.56724999999994</v>
      </c>
      <c r="AB40" s="157">
        <f t="shared" si="10"/>
        <v>966.518595</v>
      </c>
      <c r="AC40" s="157">
        <f t="shared" si="10"/>
        <v>966.518595</v>
      </c>
      <c r="AD40" s="157">
        <f t="shared" si="10"/>
        <v>966.518595</v>
      </c>
      <c r="AE40" s="157">
        <f t="shared" si="10"/>
        <v>966.518595</v>
      </c>
      <c r="AF40" s="157">
        <f t="shared" si="10"/>
        <v>966.518595</v>
      </c>
      <c r="AG40" s="157">
        <f t="shared" si="10"/>
        <v>966.518595</v>
      </c>
      <c r="AH40" s="157">
        <f t="shared" si="10"/>
        <v>966.518595</v>
      </c>
      <c r="AI40" s="157">
        <f t="shared" si="10"/>
        <v>966.518595</v>
      </c>
      <c r="AJ40" s="157">
        <f t="shared" si="10"/>
        <v>966.518595</v>
      </c>
      <c r="AK40" s="157">
        <f t="shared" si="10"/>
        <v>966.518595</v>
      </c>
      <c r="AL40" s="157">
        <f t="shared" si="10"/>
        <v>966.518595</v>
      </c>
      <c r="AM40" s="157">
        <f t="shared" si="10"/>
        <v>966.518595</v>
      </c>
      <c r="AN40" s="157">
        <f t="shared" si="10"/>
        <v>985.84896689999994</v>
      </c>
      <c r="AO40" s="157">
        <f t="shared" si="10"/>
        <v>985.84896689999994</v>
      </c>
      <c r="AP40" s="157">
        <f t="shared" si="10"/>
        <v>985.84896689999994</v>
      </c>
      <c r="AQ40" s="157">
        <f t="shared" si="10"/>
        <v>985.84896689999994</v>
      </c>
      <c r="AR40" s="157">
        <f t="shared" si="10"/>
        <v>985.84896689999994</v>
      </c>
      <c r="AS40" s="157">
        <f t="shared" si="10"/>
        <v>985.84896689999994</v>
      </c>
      <c r="AT40" s="157">
        <f t="shared" si="10"/>
        <v>985.84896689999994</v>
      </c>
      <c r="AU40" s="157">
        <f t="shared" si="10"/>
        <v>985.84896689999994</v>
      </c>
      <c r="AV40" s="157">
        <f t="shared" si="10"/>
        <v>985.84896689999994</v>
      </c>
      <c r="AW40" s="157">
        <f t="shared" si="10"/>
        <v>985.84896689999994</v>
      </c>
      <c r="AX40" s="157">
        <f t="shared" si="10"/>
        <v>985.84896689999994</v>
      </c>
      <c r="AY40" s="157">
        <f t="shared" si="10"/>
        <v>985.84896689999994</v>
      </c>
      <c r="AZ40" s="157">
        <f t="shared" si="10"/>
        <v>1005.565946238</v>
      </c>
      <c r="BA40" s="157">
        <f t="shared" si="10"/>
        <v>1005.565946238</v>
      </c>
      <c r="BB40" s="157">
        <f t="shared" si="10"/>
        <v>1005.565946238</v>
      </c>
      <c r="BC40" s="157">
        <f t="shared" si="10"/>
        <v>1005.565946238</v>
      </c>
      <c r="BD40" s="157">
        <f t="shared" si="10"/>
        <v>1005.565946238</v>
      </c>
      <c r="BE40" s="157">
        <f t="shared" si="10"/>
        <v>1005.565946238</v>
      </c>
      <c r="BF40" s="157">
        <f t="shared" si="10"/>
        <v>1005.565946238</v>
      </c>
      <c r="BG40" s="157">
        <f t="shared" si="10"/>
        <v>1005.565946238</v>
      </c>
      <c r="BH40" s="157">
        <f t="shared" si="10"/>
        <v>1005.565946238</v>
      </c>
      <c r="BI40" s="157">
        <f t="shared" si="10"/>
        <v>1005.565946238</v>
      </c>
      <c r="BJ40" s="157">
        <f t="shared" si="10"/>
        <v>1005.565946238</v>
      </c>
      <c r="BK40" s="157">
        <f t="shared" si="10"/>
        <v>1005.565946238</v>
      </c>
    </row>
    <row r="42" spans="2:63" s="129" customFormat="1">
      <c r="B42" s="199" t="s">
        <v>331</v>
      </c>
      <c r="C42" s="209"/>
      <c r="D42" s="155">
        <f>+D6</f>
        <v>40909</v>
      </c>
      <c r="E42" s="155">
        <f t="shared" ref="E42:AJ42" si="11">EDATE(D42,1)</f>
        <v>40940</v>
      </c>
      <c r="F42" s="155">
        <f t="shared" si="11"/>
        <v>40969</v>
      </c>
      <c r="G42" s="155">
        <f t="shared" si="11"/>
        <v>41000</v>
      </c>
      <c r="H42" s="155">
        <f t="shared" si="11"/>
        <v>41030</v>
      </c>
      <c r="I42" s="155">
        <f t="shared" si="11"/>
        <v>41061</v>
      </c>
      <c r="J42" s="155">
        <f t="shared" si="11"/>
        <v>41091</v>
      </c>
      <c r="K42" s="155">
        <f t="shared" si="11"/>
        <v>41122</v>
      </c>
      <c r="L42" s="155">
        <f t="shared" si="11"/>
        <v>41153</v>
      </c>
      <c r="M42" s="155">
        <f t="shared" si="11"/>
        <v>41183</v>
      </c>
      <c r="N42" s="155">
        <f t="shared" si="11"/>
        <v>41214</v>
      </c>
      <c r="O42" s="155">
        <f t="shared" si="11"/>
        <v>41244</v>
      </c>
      <c r="P42" s="155">
        <f t="shared" si="11"/>
        <v>41275</v>
      </c>
      <c r="Q42" s="155">
        <f t="shared" si="11"/>
        <v>41306</v>
      </c>
      <c r="R42" s="155">
        <f t="shared" si="11"/>
        <v>41334</v>
      </c>
      <c r="S42" s="155">
        <f t="shared" si="11"/>
        <v>41365</v>
      </c>
      <c r="T42" s="155">
        <f t="shared" si="11"/>
        <v>41395</v>
      </c>
      <c r="U42" s="155">
        <f t="shared" si="11"/>
        <v>41426</v>
      </c>
      <c r="V42" s="155">
        <f t="shared" si="11"/>
        <v>41456</v>
      </c>
      <c r="W42" s="155">
        <f t="shared" si="11"/>
        <v>41487</v>
      </c>
      <c r="X42" s="155">
        <f t="shared" si="11"/>
        <v>41518</v>
      </c>
      <c r="Y42" s="155">
        <f t="shared" si="11"/>
        <v>41548</v>
      </c>
      <c r="Z42" s="155">
        <f t="shared" si="11"/>
        <v>41579</v>
      </c>
      <c r="AA42" s="155">
        <f t="shared" si="11"/>
        <v>41609</v>
      </c>
      <c r="AB42" s="155">
        <f t="shared" si="11"/>
        <v>41640</v>
      </c>
      <c r="AC42" s="155">
        <f t="shared" si="11"/>
        <v>41671</v>
      </c>
      <c r="AD42" s="155">
        <f t="shared" si="11"/>
        <v>41699</v>
      </c>
      <c r="AE42" s="155">
        <f t="shared" si="11"/>
        <v>41730</v>
      </c>
      <c r="AF42" s="155">
        <f t="shared" si="11"/>
        <v>41760</v>
      </c>
      <c r="AG42" s="155">
        <f t="shared" si="11"/>
        <v>41791</v>
      </c>
      <c r="AH42" s="155">
        <f t="shared" si="11"/>
        <v>41821</v>
      </c>
      <c r="AI42" s="155">
        <f t="shared" si="11"/>
        <v>41852</v>
      </c>
      <c r="AJ42" s="155">
        <f t="shared" si="11"/>
        <v>41883</v>
      </c>
      <c r="AK42" s="155">
        <f t="shared" ref="AK42:BK42" si="12">EDATE(AJ42,1)</f>
        <v>41913</v>
      </c>
      <c r="AL42" s="155">
        <f t="shared" si="12"/>
        <v>41944</v>
      </c>
      <c r="AM42" s="155">
        <f t="shared" si="12"/>
        <v>41974</v>
      </c>
      <c r="AN42" s="155">
        <f t="shared" si="12"/>
        <v>42005</v>
      </c>
      <c r="AO42" s="155">
        <f t="shared" si="12"/>
        <v>42036</v>
      </c>
      <c r="AP42" s="155">
        <f t="shared" si="12"/>
        <v>42064</v>
      </c>
      <c r="AQ42" s="155">
        <f t="shared" si="12"/>
        <v>42095</v>
      </c>
      <c r="AR42" s="155">
        <f t="shared" si="12"/>
        <v>42125</v>
      </c>
      <c r="AS42" s="155">
        <f t="shared" si="12"/>
        <v>42156</v>
      </c>
      <c r="AT42" s="155">
        <f t="shared" si="12"/>
        <v>42186</v>
      </c>
      <c r="AU42" s="155">
        <f t="shared" si="12"/>
        <v>42217</v>
      </c>
      <c r="AV42" s="155">
        <f t="shared" si="12"/>
        <v>42248</v>
      </c>
      <c r="AW42" s="155">
        <f t="shared" si="12"/>
        <v>42278</v>
      </c>
      <c r="AX42" s="155">
        <f t="shared" si="12"/>
        <v>42309</v>
      </c>
      <c r="AY42" s="155">
        <f t="shared" si="12"/>
        <v>42339</v>
      </c>
      <c r="AZ42" s="155">
        <f t="shared" si="12"/>
        <v>42370</v>
      </c>
      <c r="BA42" s="155">
        <f t="shared" si="12"/>
        <v>42401</v>
      </c>
      <c r="BB42" s="155">
        <f t="shared" si="12"/>
        <v>42430</v>
      </c>
      <c r="BC42" s="155">
        <f t="shared" si="12"/>
        <v>42461</v>
      </c>
      <c r="BD42" s="155">
        <f t="shared" si="12"/>
        <v>42491</v>
      </c>
      <c r="BE42" s="155">
        <f t="shared" si="12"/>
        <v>42522</v>
      </c>
      <c r="BF42" s="155">
        <f t="shared" si="12"/>
        <v>42552</v>
      </c>
      <c r="BG42" s="155">
        <f t="shared" si="12"/>
        <v>42583</v>
      </c>
      <c r="BH42" s="155">
        <f t="shared" si="12"/>
        <v>42614</v>
      </c>
      <c r="BI42" s="155">
        <f t="shared" si="12"/>
        <v>42644</v>
      </c>
      <c r="BJ42" s="155">
        <f t="shared" si="12"/>
        <v>42675</v>
      </c>
      <c r="BK42" s="155">
        <f t="shared" si="12"/>
        <v>42705</v>
      </c>
    </row>
    <row r="43" spans="2:63">
      <c r="B43" s="162" t="str">
        <f t="shared" ref="B43:B57" si="13">+B7</f>
        <v>Envasos reutilitzables</v>
      </c>
      <c r="C43" s="208"/>
      <c r="D43" s="158">
        <f ca="1">(+IF(Home!$J$15=NT!$F$7,D7*Configuració!$I$17,0))*-1</f>
        <v>0</v>
      </c>
      <c r="E43" s="158">
        <f ca="1">(+IF(Home!$J$15=NT!$F$7,E7*Configuració!$I$17,0))*-1</f>
        <v>0</v>
      </c>
      <c r="F43" s="158">
        <f ca="1">(+IF(Home!$J$15=NT!$F$7,F7*Configuració!$I$17,0))*-1</f>
        <v>0</v>
      </c>
      <c r="G43" s="158">
        <f ca="1">(+IF(Home!$J$15=NT!$F$7,G7*Configuració!$I$17,0))*-1</f>
        <v>0</v>
      </c>
      <c r="H43" s="158">
        <f ca="1">(+IF(Home!$J$15=NT!$F$7,H7*Configuració!$I$17,0))*-1</f>
        <v>0</v>
      </c>
      <c r="I43" s="158">
        <f ca="1">(+IF(Home!$J$15=NT!$F$7,I7*Configuració!$I$17,0))*-1</f>
        <v>0</v>
      </c>
      <c r="J43" s="158">
        <f ca="1">(+IF(Home!$J$15=NT!$F$7,J7*Configuració!$I$17,0))*-1</f>
        <v>0</v>
      </c>
      <c r="K43" s="158">
        <f ca="1">(+IF(Home!$J$15=NT!$F$7,K7*Configuració!$I$17,0))*-1</f>
        <v>0</v>
      </c>
      <c r="L43" s="158">
        <f ca="1">(+IF(Home!$J$15=NT!$F$7,L7*Configuració!$I$17,0))*-1</f>
        <v>0</v>
      </c>
      <c r="M43" s="158">
        <f ca="1">(+IF(Home!$J$15=NT!$F$7,M7*Configuració!$I$17,0))*-1</f>
        <v>0</v>
      </c>
      <c r="N43" s="158">
        <f ca="1">(+IF(Home!$J$15=NT!$F$7,N7*Configuració!$I$17,0))*-1</f>
        <v>0</v>
      </c>
      <c r="O43" s="158">
        <f ca="1">(+IF(Home!$J$15=NT!$F$7,O7*Configuració!$I$17,0))*-1</f>
        <v>0</v>
      </c>
      <c r="P43" s="158">
        <f ca="1">(+IF(Home!$J$15=NT!$F$7,P7*Configuració!$J$17,0))*-1</f>
        <v>0</v>
      </c>
      <c r="Q43" s="158">
        <f ca="1">(+IF(Home!$J$15=NT!$F$7,Q7*Configuració!$J$17,0))*-1</f>
        <v>0</v>
      </c>
      <c r="R43" s="158">
        <f ca="1">(+IF(Home!$J$15=NT!$F$7,R7*Configuració!$J$17,0))*-1</f>
        <v>0</v>
      </c>
      <c r="S43" s="158">
        <f ca="1">(+IF(Home!$J$15=NT!$F$7,S7*Configuració!$J$17,0))*-1</f>
        <v>0</v>
      </c>
      <c r="T43" s="158">
        <f ca="1">(+IF(Home!$J$15=NT!$F$7,T7*Configuració!$J$17,0))*-1</f>
        <v>0</v>
      </c>
      <c r="U43" s="158">
        <f ca="1">(+IF(Home!$J$15=NT!$F$7,U7*Configuració!$J$17,0))*-1</f>
        <v>0</v>
      </c>
      <c r="V43" s="158">
        <f ca="1">(+IF(Home!$J$15=NT!$F$7,V7*Configuració!$J$17,0))*-1</f>
        <v>0</v>
      </c>
      <c r="W43" s="158">
        <f ca="1">(+IF(Home!$J$15=NT!$F$7,W7*Configuració!$J$17,0))*-1</f>
        <v>0</v>
      </c>
      <c r="X43" s="158">
        <f ca="1">(+IF(Home!$J$15=NT!$F$7,X7*Configuració!$J$17,0))*-1</f>
        <v>0</v>
      </c>
      <c r="Y43" s="158">
        <f ca="1">(+IF(Home!$J$15=NT!$F$7,Y7*Configuració!$J$17,0))*-1</f>
        <v>0</v>
      </c>
      <c r="Z43" s="158">
        <f ca="1">(+IF(Home!$J$15=NT!$F$7,Z7*Configuració!$J$17,0))*-1</f>
        <v>0</v>
      </c>
      <c r="AA43" s="158">
        <f ca="1">(+IF(Home!$J$15=NT!$F$7,AA7*Configuració!$J$17,0))*-1</f>
        <v>0</v>
      </c>
      <c r="AB43" s="158">
        <f ca="1">(+IF(Home!$J$15=NT!$F$7,AB7*Configuració!$K$17,0))*-1</f>
        <v>0</v>
      </c>
      <c r="AC43" s="158">
        <f ca="1">(+IF(Home!$J$15=NT!$F$7,AC7*Configuració!$K$17,0))*-1</f>
        <v>0</v>
      </c>
      <c r="AD43" s="158">
        <f ca="1">(+IF(Home!$J$15=NT!$F$7,AD7*Configuració!$K$17,0))*-1</f>
        <v>0</v>
      </c>
      <c r="AE43" s="158">
        <f ca="1">(+IF(Home!$J$15=NT!$F$7,AE7*Configuració!$K$17,0))*-1</f>
        <v>0</v>
      </c>
      <c r="AF43" s="158">
        <f ca="1">(+IF(Home!$J$15=NT!$F$7,AF7*Configuració!$K$17,0))*-1</f>
        <v>0</v>
      </c>
      <c r="AG43" s="158">
        <f ca="1">(+IF(Home!$J$15=NT!$F$7,AG7*Configuració!$K$17,0))*-1</f>
        <v>0</v>
      </c>
      <c r="AH43" s="158">
        <f ca="1">(+IF(Home!$J$15=NT!$F$7,AH7*Configuració!$K$17,0))*-1</f>
        <v>0</v>
      </c>
      <c r="AI43" s="158">
        <f ca="1">(+IF(Home!$J$15=NT!$F$7,AI7*Configuració!$K$17,0))*-1</f>
        <v>0</v>
      </c>
      <c r="AJ43" s="158">
        <f ca="1">(+IF(Home!$J$15=NT!$F$7,AJ7*Configuració!$K$17,0))*-1</f>
        <v>0</v>
      </c>
      <c r="AK43" s="158">
        <f ca="1">(+IF(Home!$J$15=NT!$F$7,AK7*Configuració!$K$17,0))*-1</f>
        <v>0</v>
      </c>
      <c r="AL43" s="158">
        <f ca="1">(+IF(Home!$J$15=NT!$F$7,AL7*Configuració!$K$17,0))*-1</f>
        <v>0</v>
      </c>
      <c r="AM43" s="158">
        <f ca="1">(+IF(Home!$J$15=NT!$F$7,AM7*Configuració!$K$17,0))*-1</f>
        <v>0</v>
      </c>
      <c r="AN43" s="158">
        <f ca="1">(+IF(Home!$J$15=NT!$F$7,AN7*Configuració!$L$17,0))*-1</f>
        <v>0</v>
      </c>
      <c r="AO43" s="158">
        <f ca="1">(+IF(Home!$J$15=NT!$F$7,AO7*Configuració!$L$17,0))*-1</f>
        <v>0</v>
      </c>
      <c r="AP43" s="158">
        <f ca="1">(+IF(Home!$J$15=NT!$F$7,AP7*Configuració!$L$17,0))*-1</f>
        <v>0</v>
      </c>
      <c r="AQ43" s="158">
        <f ca="1">(+IF(Home!$J$15=NT!$F$7,AQ7*Configuració!$L$17,0))*-1</f>
        <v>0</v>
      </c>
      <c r="AR43" s="158">
        <f ca="1">(+IF(Home!$J$15=NT!$F$7,AR7*Configuració!$L$17,0))*-1</f>
        <v>0</v>
      </c>
      <c r="AS43" s="158">
        <f ca="1">(+IF(Home!$J$15=NT!$F$7,AS7*Configuració!$L$17,0))*-1</f>
        <v>0</v>
      </c>
      <c r="AT43" s="158">
        <f ca="1">(+IF(Home!$J$15=NT!$F$7,AT7*Configuració!$L$17,0))*-1</f>
        <v>0</v>
      </c>
      <c r="AU43" s="158">
        <f ca="1">(+IF(Home!$J$15=NT!$F$7,AU7*Configuració!$L$17,0))*-1</f>
        <v>0</v>
      </c>
      <c r="AV43" s="158">
        <f ca="1">(+IF(Home!$J$15=NT!$F$7,AV7*Configuració!$L$17,0))*-1</f>
        <v>0</v>
      </c>
      <c r="AW43" s="158">
        <f ca="1">(+IF(Home!$J$15=NT!$F$7,AW7*Configuració!$L$17,0))*-1</f>
        <v>0</v>
      </c>
      <c r="AX43" s="158">
        <f ca="1">(+IF(Home!$J$15=NT!$F$7,AX7*Configuració!$L$17,0))*-1</f>
        <v>0</v>
      </c>
      <c r="AY43" s="158">
        <f ca="1">(+IF(Home!$J$15=NT!$F$7,AY7*Configuració!$L$17,0))*-1</f>
        <v>0</v>
      </c>
      <c r="AZ43" s="158">
        <f ca="1">(+IF(Home!$J$15=NT!$F$7,AZ7*Configuració!$M$17,0))*-1</f>
        <v>0</v>
      </c>
      <c r="BA43" s="158">
        <f ca="1">(+IF(Home!$J$15=NT!$F$7,BA7*Configuració!$M$17,0))*-1</f>
        <v>0</v>
      </c>
      <c r="BB43" s="158">
        <f ca="1">(+IF(Home!$J$15=NT!$F$7,BB7*Configuració!$M$17,0))*-1</f>
        <v>0</v>
      </c>
      <c r="BC43" s="158">
        <f ca="1">(+IF(Home!$J$15=NT!$F$7,BC7*Configuració!$M$17,0))*-1</f>
        <v>0</v>
      </c>
      <c r="BD43" s="158">
        <f ca="1">(+IF(Home!$J$15=NT!$F$7,BD7*Configuració!$M$17,0))*-1</f>
        <v>0</v>
      </c>
      <c r="BE43" s="158">
        <f ca="1">(+IF(Home!$J$15=NT!$F$7,BE7*Configuració!$M$17,0))*-1</f>
        <v>0</v>
      </c>
      <c r="BF43" s="158">
        <f ca="1">(+IF(Home!$J$15=NT!$F$7,BF7*Configuració!$M$17,0))*-1</f>
        <v>0</v>
      </c>
      <c r="BG43" s="158">
        <f ca="1">(+IF(Home!$J$15=NT!$F$7,BG7*Configuració!$M$17,0))*-1</f>
        <v>0</v>
      </c>
      <c r="BH43" s="158">
        <f ca="1">(+IF(Home!$J$15=NT!$F$7,BH7*Configuració!$M$17,0))*-1</f>
        <v>0</v>
      </c>
      <c r="BI43" s="158">
        <f ca="1">(+IF(Home!$J$15=NT!$F$7,BI7*Configuració!$M$17,0))*-1</f>
        <v>0</v>
      </c>
      <c r="BJ43" s="158">
        <f ca="1">(+IF(Home!$J$15=NT!$F$7,BJ7*Configuració!$M$17,0))*-1</f>
        <v>0</v>
      </c>
      <c r="BK43" s="158">
        <f ca="1">(+IF(Home!$J$15=NT!$F$7,BK7*Configuració!$M$17,0))*-1</f>
        <v>0</v>
      </c>
    </row>
    <row r="44" spans="2:63">
      <c r="B44" s="162" t="str">
        <f t="shared" si="13"/>
        <v>Vendes per entregues</v>
      </c>
      <c r="C44" s="208"/>
      <c r="D44" s="158">
        <f ca="1">(+IF(Home!$J$15=NT!$F$7,D8*Configuració!$I$17,0))*-1</f>
        <v>0</v>
      </c>
      <c r="E44" s="158">
        <f ca="1">(+IF(Home!$J$15=NT!$F$7,E8*Configuració!$I$17,0))*-1</f>
        <v>0</v>
      </c>
      <c r="F44" s="158">
        <f ca="1">(+IF(Home!$J$15=NT!$F$7,F8*Configuració!$I$17,0))*-1</f>
        <v>0</v>
      </c>
      <c r="G44" s="158">
        <f ca="1">(+IF(Home!$J$15=NT!$F$7,G8*Configuració!$I$17,0))*-1</f>
        <v>0</v>
      </c>
      <c r="H44" s="158">
        <f ca="1">(+IF(Home!$J$15=NT!$F$7,H8*Configuració!$I$17,0))*-1</f>
        <v>0</v>
      </c>
      <c r="I44" s="158">
        <f ca="1">(+IF(Home!$J$15=NT!$F$7,I8*Configuració!$I$17,0))*-1</f>
        <v>0</v>
      </c>
      <c r="J44" s="158">
        <f ca="1">(+IF(Home!$J$15=NT!$F$7,J8*Configuració!$I$17,0))*-1</f>
        <v>0</v>
      </c>
      <c r="K44" s="158">
        <f ca="1">(+IF(Home!$J$15=NT!$F$7,K8*Configuració!$I$17,0))*-1</f>
        <v>0</v>
      </c>
      <c r="L44" s="158">
        <f ca="1">(+IF(Home!$J$15=NT!$F$7,L8*Configuració!$I$17,0))*-1</f>
        <v>0</v>
      </c>
      <c r="M44" s="158">
        <f ca="1">(+IF(Home!$J$15=NT!$F$7,M8*Configuració!$I$17,0))*-1</f>
        <v>0</v>
      </c>
      <c r="N44" s="158">
        <f ca="1">(+IF(Home!$J$15=NT!$F$7,N8*Configuració!$I$17,0))*-1</f>
        <v>0</v>
      </c>
      <c r="O44" s="158">
        <f ca="1">(+IF(Home!$J$15=NT!$F$7,O8*Configuració!$I$17,0))*-1</f>
        <v>0</v>
      </c>
      <c r="P44" s="158">
        <f ca="1">(+IF(Home!$J$15=NT!$F$7,P8*Configuració!$J$17,0))*-1</f>
        <v>0</v>
      </c>
      <c r="Q44" s="158">
        <f ca="1">(+IF(Home!$J$15=NT!$F$7,Q8*Configuració!$J$17,0))*-1</f>
        <v>0</v>
      </c>
      <c r="R44" s="158">
        <f ca="1">(+IF(Home!$J$15=NT!$F$7,R8*Configuració!$J$17,0))*-1</f>
        <v>0</v>
      </c>
      <c r="S44" s="158">
        <f ca="1">(+IF(Home!$J$15=NT!$F$7,S8*Configuració!$J$17,0))*-1</f>
        <v>0</v>
      </c>
      <c r="T44" s="158">
        <f ca="1">(+IF(Home!$J$15=NT!$F$7,T8*Configuració!$J$17,0))*-1</f>
        <v>0</v>
      </c>
      <c r="U44" s="158">
        <f ca="1">(+IF(Home!$J$15=NT!$F$7,U8*Configuració!$J$17,0))*-1</f>
        <v>0</v>
      </c>
      <c r="V44" s="158">
        <f ca="1">(+IF(Home!$J$15=NT!$F$7,V8*Configuració!$J$17,0))*-1</f>
        <v>0</v>
      </c>
      <c r="W44" s="158">
        <f ca="1">(+IF(Home!$J$15=NT!$F$7,W8*Configuració!$J$17,0))*-1</f>
        <v>0</v>
      </c>
      <c r="X44" s="158">
        <f ca="1">(+IF(Home!$J$15=NT!$F$7,X8*Configuració!$J$17,0))*-1</f>
        <v>0</v>
      </c>
      <c r="Y44" s="158">
        <f ca="1">(+IF(Home!$J$15=NT!$F$7,Y8*Configuració!$J$17,0))*-1</f>
        <v>0</v>
      </c>
      <c r="Z44" s="158">
        <f ca="1">(+IF(Home!$J$15=NT!$F$7,Z8*Configuració!$J$17,0))*-1</f>
        <v>0</v>
      </c>
      <c r="AA44" s="158">
        <f ca="1">(+IF(Home!$J$15=NT!$F$7,AA8*Configuració!$J$17,0))*-1</f>
        <v>0</v>
      </c>
      <c r="AB44" s="158">
        <f ca="1">(+IF(Home!$J$15=NT!$F$7,AB8*Configuració!$K$17,0))*-1</f>
        <v>0</v>
      </c>
      <c r="AC44" s="158">
        <f ca="1">(+IF(Home!$J$15=NT!$F$7,AC8*Configuració!$K$17,0))*-1</f>
        <v>0</v>
      </c>
      <c r="AD44" s="158">
        <f ca="1">(+IF(Home!$J$15=NT!$F$7,AD8*Configuració!$K$17,0))*-1</f>
        <v>0</v>
      </c>
      <c r="AE44" s="158">
        <f ca="1">(+IF(Home!$J$15=NT!$F$7,AE8*Configuració!$K$17,0))*-1</f>
        <v>0</v>
      </c>
      <c r="AF44" s="158">
        <f ca="1">(+IF(Home!$J$15=NT!$F$7,AF8*Configuració!$K$17,0))*-1</f>
        <v>0</v>
      </c>
      <c r="AG44" s="158">
        <f ca="1">(+IF(Home!$J$15=NT!$F$7,AG8*Configuració!$K$17,0))*-1</f>
        <v>0</v>
      </c>
      <c r="AH44" s="158">
        <f ca="1">(+IF(Home!$J$15=NT!$F$7,AH8*Configuració!$K$17,0))*-1</f>
        <v>0</v>
      </c>
      <c r="AI44" s="158">
        <f ca="1">(+IF(Home!$J$15=NT!$F$7,AI8*Configuració!$K$17,0))*-1</f>
        <v>0</v>
      </c>
      <c r="AJ44" s="158">
        <f ca="1">(+IF(Home!$J$15=NT!$F$7,AJ8*Configuració!$K$17,0))*-1</f>
        <v>0</v>
      </c>
      <c r="AK44" s="158">
        <f ca="1">(+IF(Home!$J$15=NT!$F$7,AK8*Configuració!$K$17,0))*-1</f>
        <v>0</v>
      </c>
      <c r="AL44" s="158">
        <f ca="1">(+IF(Home!$J$15=NT!$F$7,AL8*Configuració!$K$17,0))*-1</f>
        <v>0</v>
      </c>
      <c r="AM44" s="158">
        <f ca="1">(+IF(Home!$J$15=NT!$F$7,AM8*Configuració!$K$17,0))*-1</f>
        <v>0</v>
      </c>
      <c r="AN44" s="158">
        <f ca="1">(+IF(Home!$J$15=NT!$F$7,AN8*Configuració!$L$17,0))*-1</f>
        <v>0</v>
      </c>
      <c r="AO44" s="158">
        <f ca="1">(+IF(Home!$J$15=NT!$F$7,AO8*Configuració!$L$17,0))*-1</f>
        <v>0</v>
      </c>
      <c r="AP44" s="158">
        <f ca="1">(+IF(Home!$J$15=NT!$F$7,AP8*Configuració!$L$17,0))*-1</f>
        <v>0</v>
      </c>
      <c r="AQ44" s="158">
        <f ca="1">(+IF(Home!$J$15=NT!$F$7,AQ8*Configuració!$L$17,0))*-1</f>
        <v>0</v>
      </c>
      <c r="AR44" s="158">
        <f ca="1">(+IF(Home!$J$15=NT!$F$7,AR8*Configuració!$L$17,0))*-1</f>
        <v>0</v>
      </c>
      <c r="AS44" s="158">
        <f ca="1">(+IF(Home!$J$15=NT!$F$7,AS8*Configuració!$L$17,0))*-1</f>
        <v>0</v>
      </c>
      <c r="AT44" s="158">
        <f ca="1">(+IF(Home!$J$15=NT!$F$7,AT8*Configuració!$L$17,0))*-1</f>
        <v>0</v>
      </c>
      <c r="AU44" s="158">
        <f ca="1">(+IF(Home!$J$15=NT!$F$7,AU8*Configuració!$L$17,0))*-1</f>
        <v>0</v>
      </c>
      <c r="AV44" s="158">
        <f ca="1">(+IF(Home!$J$15=NT!$F$7,AV8*Configuració!$L$17,0))*-1</f>
        <v>0</v>
      </c>
      <c r="AW44" s="158">
        <f ca="1">(+IF(Home!$J$15=NT!$F$7,AW8*Configuració!$L$17,0))*-1</f>
        <v>0</v>
      </c>
      <c r="AX44" s="158">
        <f ca="1">(+IF(Home!$J$15=NT!$F$7,AX8*Configuració!$L$17,0))*-1</f>
        <v>0</v>
      </c>
      <c r="AY44" s="158">
        <f ca="1">(+IF(Home!$J$15=NT!$F$7,AY8*Configuració!$L$17,0))*-1</f>
        <v>0</v>
      </c>
      <c r="AZ44" s="158">
        <f ca="1">(+IF(Home!$J$15=NT!$F$7,AZ8*Configuració!$M$17,0))*-1</f>
        <v>0</v>
      </c>
      <c r="BA44" s="158">
        <f ca="1">(+IF(Home!$J$15=NT!$F$7,BA8*Configuració!$M$17,0))*-1</f>
        <v>0</v>
      </c>
      <c r="BB44" s="158">
        <f ca="1">(+IF(Home!$J$15=NT!$F$7,BB8*Configuració!$M$17,0))*-1</f>
        <v>0</v>
      </c>
      <c r="BC44" s="158">
        <f ca="1">(+IF(Home!$J$15=NT!$F$7,BC8*Configuració!$M$17,0))*-1</f>
        <v>0</v>
      </c>
      <c r="BD44" s="158">
        <f ca="1">(+IF(Home!$J$15=NT!$F$7,BD8*Configuració!$M$17,0))*-1</f>
        <v>0</v>
      </c>
      <c r="BE44" s="158">
        <f ca="1">(+IF(Home!$J$15=NT!$F$7,BE8*Configuració!$M$17,0))*-1</f>
        <v>0</v>
      </c>
      <c r="BF44" s="158">
        <f ca="1">(+IF(Home!$J$15=NT!$F$7,BF8*Configuració!$M$17,0))*-1</f>
        <v>0</v>
      </c>
      <c r="BG44" s="158">
        <f ca="1">(+IF(Home!$J$15=NT!$F$7,BG8*Configuració!$M$17,0))*-1</f>
        <v>0</v>
      </c>
      <c r="BH44" s="158">
        <f ca="1">(+IF(Home!$J$15=NT!$F$7,BH8*Configuració!$M$17,0))*-1</f>
        <v>0</v>
      </c>
      <c r="BI44" s="158">
        <f ca="1">(+IF(Home!$J$15=NT!$F$7,BI8*Configuració!$M$17,0))*-1</f>
        <v>0</v>
      </c>
      <c r="BJ44" s="158">
        <f ca="1">(+IF(Home!$J$15=NT!$F$7,BJ8*Configuració!$M$17,0))*-1</f>
        <v>0</v>
      </c>
      <c r="BK44" s="158">
        <f ca="1">(+IF(Home!$J$15=NT!$F$7,BK8*Configuració!$M$17,0))*-1</f>
        <v>0</v>
      </c>
    </row>
    <row r="45" spans="2:63">
      <c r="B45" s="162" t="str">
        <f t="shared" si="13"/>
        <v>Anuncis locals</v>
      </c>
      <c r="C45" s="208"/>
      <c r="D45" s="158">
        <f ca="1">(+IF(Home!$J$15=NT!$F$7,D9*Configuració!$I$17,0))*-1</f>
        <v>0</v>
      </c>
      <c r="E45" s="158">
        <f ca="1">(+IF(Home!$J$15=NT!$F$7,E9*Configuració!$I$17,0))*-1</f>
        <v>0</v>
      </c>
      <c r="F45" s="158">
        <f ca="1">(+IF(Home!$J$15=NT!$F$7,F9*Configuració!$I$17,0))*-1</f>
        <v>0</v>
      </c>
      <c r="G45" s="158">
        <f ca="1">(+IF(Home!$J$15=NT!$F$7,G9*Configuració!$I$17,0))*-1</f>
        <v>0</v>
      </c>
      <c r="H45" s="158">
        <f ca="1">(+IF(Home!$J$15=NT!$F$7,H9*Configuració!$I$17,0))*-1</f>
        <v>0</v>
      </c>
      <c r="I45" s="158">
        <f ca="1">(+IF(Home!$J$15=NT!$F$7,I9*Configuració!$I$17,0))*-1</f>
        <v>0</v>
      </c>
      <c r="J45" s="158">
        <f ca="1">(+IF(Home!$J$15=NT!$F$7,J9*Configuració!$I$17,0))*-1</f>
        <v>0</v>
      </c>
      <c r="K45" s="158">
        <f ca="1">(+IF(Home!$J$15=NT!$F$7,K9*Configuració!$I$17,0))*-1</f>
        <v>0</v>
      </c>
      <c r="L45" s="158">
        <f ca="1">(+IF(Home!$J$15=NT!$F$7,L9*Configuració!$I$17,0))*-1</f>
        <v>0</v>
      </c>
      <c r="M45" s="158">
        <f ca="1">(+IF(Home!$J$15=NT!$F$7,M9*Configuració!$I$17,0))*-1</f>
        <v>0</v>
      </c>
      <c r="N45" s="158">
        <f ca="1">(+IF(Home!$J$15=NT!$F$7,N9*Configuració!$I$17,0))*-1</f>
        <v>0</v>
      </c>
      <c r="O45" s="158">
        <f ca="1">(+IF(Home!$J$15=NT!$F$7,O9*Configuració!$I$17,0))*-1</f>
        <v>0</v>
      </c>
      <c r="P45" s="158">
        <f ca="1">(+IF(Home!$J$15=NT!$F$7,P9*Configuració!$J$17,0))*-1</f>
        <v>0</v>
      </c>
      <c r="Q45" s="158">
        <f ca="1">(+IF(Home!$J$15=NT!$F$7,Q9*Configuració!$J$17,0))*-1</f>
        <v>0</v>
      </c>
      <c r="R45" s="158">
        <f ca="1">(+IF(Home!$J$15=NT!$F$7,R9*Configuració!$J$17,0))*-1</f>
        <v>0</v>
      </c>
      <c r="S45" s="158">
        <f ca="1">(+IF(Home!$J$15=NT!$F$7,S9*Configuració!$J$17,0))*-1</f>
        <v>0</v>
      </c>
      <c r="T45" s="158">
        <f ca="1">(+IF(Home!$J$15=NT!$F$7,T9*Configuració!$J$17,0))*-1</f>
        <v>0</v>
      </c>
      <c r="U45" s="158">
        <f ca="1">(+IF(Home!$J$15=NT!$F$7,U9*Configuració!$J$17,0))*-1</f>
        <v>0</v>
      </c>
      <c r="V45" s="158">
        <f ca="1">(+IF(Home!$J$15=NT!$F$7,V9*Configuració!$J$17,0))*-1</f>
        <v>0</v>
      </c>
      <c r="W45" s="158">
        <f ca="1">(+IF(Home!$J$15=NT!$F$7,W9*Configuració!$J$17,0))*-1</f>
        <v>0</v>
      </c>
      <c r="X45" s="158">
        <f ca="1">(+IF(Home!$J$15=NT!$F$7,X9*Configuració!$J$17,0))*-1</f>
        <v>0</v>
      </c>
      <c r="Y45" s="158">
        <f ca="1">(+IF(Home!$J$15=NT!$F$7,Y9*Configuració!$J$17,0))*-1</f>
        <v>0</v>
      </c>
      <c r="Z45" s="158">
        <f ca="1">(+IF(Home!$J$15=NT!$F$7,Z9*Configuració!$J$17,0))*-1</f>
        <v>0</v>
      </c>
      <c r="AA45" s="158">
        <f ca="1">(+IF(Home!$J$15=NT!$F$7,AA9*Configuració!$J$17,0))*-1</f>
        <v>0</v>
      </c>
      <c r="AB45" s="158">
        <f ca="1">(+IF(Home!$J$15=NT!$F$7,AB9*Configuració!$K$17,0))*-1</f>
        <v>0</v>
      </c>
      <c r="AC45" s="158">
        <f ca="1">(+IF(Home!$J$15=NT!$F$7,AC9*Configuració!$K$17,0))*-1</f>
        <v>0</v>
      </c>
      <c r="AD45" s="158">
        <f ca="1">(+IF(Home!$J$15=NT!$F$7,AD9*Configuració!$K$17,0))*-1</f>
        <v>0</v>
      </c>
      <c r="AE45" s="158">
        <f ca="1">(+IF(Home!$J$15=NT!$F$7,AE9*Configuració!$K$17,0))*-1</f>
        <v>0</v>
      </c>
      <c r="AF45" s="158">
        <f ca="1">(+IF(Home!$J$15=NT!$F$7,AF9*Configuració!$K$17,0))*-1</f>
        <v>0</v>
      </c>
      <c r="AG45" s="158">
        <f ca="1">(+IF(Home!$J$15=NT!$F$7,AG9*Configuració!$K$17,0))*-1</f>
        <v>0</v>
      </c>
      <c r="AH45" s="158">
        <f ca="1">(+IF(Home!$J$15=NT!$F$7,AH9*Configuració!$K$17,0))*-1</f>
        <v>0</v>
      </c>
      <c r="AI45" s="158">
        <f ca="1">(+IF(Home!$J$15=NT!$F$7,AI9*Configuració!$K$17,0))*-1</f>
        <v>0</v>
      </c>
      <c r="AJ45" s="158">
        <f ca="1">(+IF(Home!$J$15=NT!$F$7,AJ9*Configuració!$K$17,0))*-1</f>
        <v>0</v>
      </c>
      <c r="AK45" s="158">
        <f ca="1">(+IF(Home!$J$15=NT!$F$7,AK9*Configuració!$K$17,0))*-1</f>
        <v>0</v>
      </c>
      <c r="AL45" s="158">
        <f ca="1">(+IF(Home!$J$15=NT!$F$7,AL9*Configuració!$K$17,0))*-1</f>
        <v>0</v>
      </c>
      <c r="AM45" s="158">
        <f ca="1">(+IF(Home!$J$15=NT!$F$7,AM9*Configuració!$K$17,0))*-1</f>
        <v>0</v>
      </c>
      <c r="AN45" s="158">
        <f ca="1">(+IF(Home!$J$15=NT!$F$7,AN9*Configuració!$L$17,0))*-1</f>
        <v>0</v>
      </c>
      <c r="AO45" s="158">
        <f ca="1">(+IF(Home!$J$15=NT!$F$7,AO9*Configuració!$L$17,0))*-1</f>
        <v>0</v>
      </c>
      <c r="AP45" s="158">
        <f ca="1">(+IF(Home!$J$15=NT!$F$7,AP9*Configuració!$L$17,0))*-1</f>
        <v>0</v>
      </c>
      <c r="AQ45" s="158">
        <f ca="1">(+IF(Home!$J$15=NT!$F$7,AQ9*Configuració!$L$17,0))*-1</f>
        <v>0</v>
      </c>
      <c r="AR45" s="158">
        <f ca="1">(+IF(Home!$J$15=NT!$F$7,AR9*Configuració!$L$17,0))*-1</f>
        <v>0</v>
      </c>
      <c r="AS45" s="158">
        <f ca="1">(+IF(Home!$J$15=NT!$F$7,AS9*Configuració!$L$17,0))*-1</f>
        <v>0</v>
      </c>
      <c r="AT45" s="158">
        <f ca="1">(+IF(Home!$J$15=NT!$F$7,AT9*Configuració!$L$17,0))*-1</f>
        <v>0</v>
      </c>
      <c r="AU45" s="158">
        <f ca="1">(+IF(Home!$J$15=NT!$F$7,AU9*Configuració!$L$17,0))*-1</f>
        <v>0</v>
      </c>
      <c r="AV45" s="158">
        <f ca="1">(+IF(Home!$J$15=NT!$F$7,AV9*Configuració!$L$17,0))*-1</f>
        <v>0</v>
      </c>
      <c r="AW45" s="158">
        <f ca="1">(+IF(Home!$J$15=NT!$F$7,AW9*Configuració!$L$17,0))*-1</f>
        <v>0</v>
      </c>
      <c r="AX45" s="158">
        <f ca="1">(+IF(Home!$J$15=NT!$F$7,AX9*Configuració!$L$17,0))*-1</f>
        <v>0</v>
      </c>
      <c r="AY45" s="158">
        <f ca="1">(+IF(Home!$J$15=NT!$F$7,AY9*Configuració!$L$17,0))*-1</f>
        <v>0</v>
      </c>
      <c r="AZ45" s="158">
        <f ca="1">(+IF(Home!$J$15=NT!$F$7,AZ9*Configuració!$M$17,0))*-1</f>
        <v>0</v>
      </c>
      <c r="BA45" s="158">
        <f ca="1">(+IF(Home!$J$15=NT!$F$7,BA9*Configuració!$M$17,0))*-1</f>
        <v>0</v>
      </c>
      <c r="BB45" s="158">
        <f ca="1">(+IF(Home!$J$15=NT!$F$7,BB9*Configuració!$M$17,0))*-1</f>
        <v>0</v>
      </c>
      <c r="BC45" s="158">
        <f ca="1">(+IF(Home!$J$15=NT!$F$7,BC9*Configuració!$M$17,0))*-1</f>
        <v>0</v>
      </c>
      <c r="BD45" s="158">
        <f ca="1">(+IF(Home!$J$15=NT!$F$7,BD9*Configuració!$M$17,0))*-1</f>
        <v>0</v>
      </c>
      <c r="BE45" s="158">
        <f ca="1">(+IF(Home!$J$15=NT!$F$7,BE9*Configuració!$M$17,0))*-1</f>
        <v>0</v>
      </c>
      <c r="BF45" s="158">
        <f ca="1">(+IF(Home!$J$15=NT!$F$7,BF9*Configuració!$M$17,0))*-1</f>
        <v>0</v>
      </c>
      <c r="BG45" s="158">
        <f ca="1">(+IF(Home!$J$15=NT!$F$7,BG9*Configuració!$M$17,0))*-1</f>
        <v>0</v>
      </c>
      <c r="BH45" s="158">
        <f ca="1">(+IF(Home!$J$15=NT!$F$7,BH9*Configuració!$M$17,0))*-1</f>
        <v>0</v>
      </c>
      <c r="BI45" s="158">
        <f ca="1">(+IF(Home!$J$15=NT!$F$7,BI9*Configuració!$M$17,0))*-1</f>
        <v>0</v>
      </c>
      <c r="BJ45" s="158">
        <f ca="1">(+IF(Home!$J$15=NT!$F$7,BJ9*Configuració!$M$17,0))*-1</f>
        <v>0</v>
      </c>
      <c r="BK45" s="158">
        <f ca="1">(+IF(Home!$J$15=NT!$F$7,BK9*Configuració!$M$17,0))*-1</f>
        <v>0</v>
      </c>
    </row>
    <row r="46" spans="2:63">
      <c r="B46" s="162" t="str">
        <f t="shared" si="13"/>
        <v>Nom Producte/Servei 4</v>
      </c>
      <c r="C46" s="208"/>
      <c r="D46" s="158">
        <f ca="1">(+IF(Home!$J$15=NT!$F$7,D10*Configuració!$I$17,0))*-1</f>
        <v>0</v>
      </c>
      <c r="E46" s="158">
        <f ca="1">(+IF(Home!$J$15=NT!$F$7,E10*Configuració!$I$17,0))*-1</f>
        <v>0</v>
      </c>
      <c r="F46" s="158">
        <f ca="1">(+IF(Home!$J$15=NT!$F$7,F10*Configuració!$I$17,0))*-1</f>
        <v>0</v>
      </c>
      <c r="G46" s="158">
        <f ca="1">(+IF(Home!$J$15=NT!$F$7,G10*Configuració!$I$17,0))*-1</f>
        <v>0</v>
      </c>
      <c r="H46" s="158">
        <f ca="1">(+IF(Home!$J$15=NT!$F$7,H10*Configuració!$I$17,0))*-1</f>
        <v>0</v>
      </c>
      <c r="I46" s="158">
        <f ca="1">(+IF(Home!$J$15=NT!$F$7,I10*Configuració!$I$17,0))*-1</f>
        <v>0</v>
      </c>
      <c r="J46" s="158">
        <f ca="1">(+IF(Home!$J$15=NT!$F$7,J10*Configuració!$I$17,0))*-1</f>
        <v>0</v>
      </c>
      <c r="K46" s="158">
        <f ca="1">(+IF(Home!$J$15=NT!$F$7,K10*Configuració!$I$17,0))*-1</f>
        <v>0</v>
      </c>
      <c r="L46" s="158">
        <f ca="1">(+IF(Home!$J$15=NT!$F$7,L10*Configuració!$I$17,0))*-1</f>
        <v>0</v>
      </c>
      <c r="M46" s="158">
        <f ca="1">(+IF(Home!$J$15=NT!$F$7,M10*Configuració!$I$17,0))*-1</f>
        <v>0</v>
      </c>
      <c r="N46" s="158">
        <f ca="1">(+IF(Home!$J$15=NT!$F$7,N10*Configuració!$I$17,0))*-1</f>
        <v>0</v>
      </c>
      <c r="O46" s="158">
        <f ca="1">(+IF(Home!$J$15=NT!$F$7,O10*Configuració!$I$17,0))*-1</f>
        <v>0</v>
      </c>
      <c r="P46" s="158">
        <f ca="1">(+IF(Home!$J$15=NT!$F$7,P10*Configuració!$J$17,0))*-1</f>
        <v>0</v>
      </c>
      <c r="Q46" s="158">
        <f ca="1">(+IF(Home!$J$15=NT!$F$7,Q10*Configuració!$J$17,0))*-1</f>
        <v>0</v>
      </c>
      <c r="R46" s="158">
        <f ca="1">(+IF(Home!$J$15=NT!$F$7,R10*Configuració!$J$17,0))*-1</f>
        <v>0</v>
      </c>
      <c r="S46" s="158">
        <f ca="1">(+IF(Home!$J$15=NT!$F$7,S10*Configuració!$J$17,0))*-1</f>
        <v>0</v>
      </c>
      <c r="T46" s="158">
        <f ca="1">(+IF(Home!$J$15=NT!$F$7,T10*Configuració!$J$17,0))*-1</f>
        <v>0</v>
      </c>
      <c r="U46" s="158">
        <f ca="1">(+IF(Home!$J$15=NT!$F$7,U10*Configuració!$J$17,0))*-1</f>
        <v>0</v>
      </c>
      <c r="V46" s="158">
        <f ca="1">(+IF(Home!$J$15=NT!$F$7,V10*Configuració!$J$17,0))*-1</f>
        <v>0</v>
      </c>
      <c r="W46" s="158">
        <f ca="1">(+IF(Home!$J$15=NT!$F$7,W10*Configuració!$J$17,0))*-1</f>
        <v>0</v>
      </c>
      <c r="X46" s="158">
        <f ca="1">(+IF(Home!$J$15=NT!$F$7,X10*Configuració!$J$17,0))*-1</f>
        <v>0</v>
      </c>
      <c r="Y46" s="158">
        <f ca="1">(+IF(Home!$J$15=NT!$F$7,Y10*Configuració!$J$17,0))*-1</f>
        <v>0</v>
      </c>
      <c r="Z46" s="158">
        <f ca="1">(+IF(Home!$J$15=NT!$F$7,Z10*Configuració!$J$17,0))*-1</f>
        <v>0</v>
      </c>
      <c r="AA46" s="158">
        <f ca="1">(+IF(Home!$J$15=NT!$F$7,AA10*Configuració!$J$17,0))*-1</f>
        <v>0</v>
      </c>
      <c r="AB46" s="158">
        <f ca="1">(+IF(Home!$J$15=NT!$F$7,AB10*Configuració!$K$17,0))*-1</f>
        <v>0</v>
      </c>
      <c r="AC46" s="158">
        <f ca="1">(+IF(Home!$J$15=NT!$F$7,AC10*Configuració!$K$17,0))*-1</f>
        <v>0</v>
      </c>
      <c r="AD46" s="158">
        <f ca="1">(+IF(Home!$J$15=NT!$F$7,AD10*Configuració!$K$17,0))*-1</f>
        <v>0</v>
      </c>
      <c r="AE46" s="158">
        <f ca="1">(+IF(Home!$J$15=NT!$F$7,AE10*Configuració!$K$17,0))*-1</f>
        <v>0</v>
      </c>
      <c r="AF46" s="158">
        <f ca="1">(+IF(Home!$J$15=NT!$F$7,AF10*Configuració!$K$17,0))*-1</f>
        <v>0</v>
      </c>
      <c r="AG46" s="158">
        <f ca="1">(+IF(Home!$J$15=NT!$F$7,AG10*Configuració!$K$17,0))*-1</f>
        <v>0</v>
      </c>
      <c r="AH46" s="158">
        <f ca="1">(+IF(Home!$J$15=NT!$F$7,AH10*Configuració!$K$17,0))*-1</f>
        <v>0</v>
      </c>
      <c r="AI46" s="158">
        <f ca="1">(+IF(Home!$J$15=NT!$F$7,AI10*Configuració!$K$17,0))*-1</f>
        <v>0</v>
      </c>
      <c r="AJ46" s="158">
        <f ca="1">(+IF(Home!$J$15=NT!$F$7,AJ10*Configuració!$K$17,0))*-1</f>
        <v>0</v>
      </c>
      <c r="AK46" s="158">
        <f ca="1">(+IF(Home!$J$15=NT!$F$7,AK10*Configuració!$K$17,0))*-1</f>
        <v>0</v>
      </c>
      <c r="AL46" s="158">
        <f ca="1">(+IF(Home!$J$15=NT!$F$7,AL10*Configuració!$K$17,0))*-1</f>
        <v>0</v>
      </c>
      <c r="AM46" s="158">
        <f ca="1">(+IF(Home!$J$15=NT!$F$7,AM10*Configuració!$K$17,0))*-1</f>
        <v>0</v>
      </c>
      <c r="AN46" s="158">
        <f ca="1">(+IF(Home!$J$15=NT!$F$7,AN10*Configuració!$L$17,0))*-1</f>
        <v>0</v>
      </c>
      <c r="AO46" s="158">
        <f ca="1">(+IF(Home!$J$15=NT!$F$7,AO10*Configuració!$L$17,0))*-1</f>
        <v>0</v>
      </c>
      <c r="AP46" s="158">
        <f ca="1">(+IF(Home!$J$15=NT!$F$7,AP10*Configuració!$L$17,0))*-1</f>
        <v>0</v>
      </c>
      <c r="AQ46" s="158">
        <f ca="1">(+IF(Home!$J$15=NT!$F$7,AQ10*Configuració!$L$17,0))*-1</f>
        <v>0</v>
      </c>
      <c r="AR46" s="158">
        <f ca="1">(+IF(Home!$J$15=NT!$F$7,AR10*Configuració!$L$17,0))*-1</f>
        <v>0</v>
      </c>
      <c r="AS46" s="158">
        <f ca="1">(+IF(Home!$J$15=NT!$F$7,AS10*Configuració!$L$17,0))*-1</f>
        <v>0</v>
      </c>
      <c r="AT46" s="158">
        <f ca="1">(+IF(Home!$J$15=NT!$F$7,AT10*Configuració!$L$17,0))*-1</f>
        <v>0</v>
      </c>
      <c r="AU46" s="158">
        <f ca="1">(+IF(Home!$J$15=NT!$F$7,AU10*Configuració!$L$17,0))*-1</f>
        <v>0</v>
      </c>
      <c r="AV46" s="158">
        <f ca="1">(+IF(Home!$J$15=NT!$F$7,AV10*Configuració!$L$17,0))*-1</f>
        <v>0</v>
      </c>
      <c r="AW46" s="158">
        <f ca="1">(+IF(Home!$J$15=NT!$F$7,AW10*Configuració!$L$17,0))*-1</f>
        <v>0</v>
      </c>
      <c r="AX46" s="158">
        <f ca="1">(+IF(Home!$J$15=NT!$F$7,AX10*Configuració!$L$17,0))*-1</f>
        <v>0</v>
      </c>
      <c r="AY46" s="158">
        <f ca="1">(+IF(Home!$J$15=NT!$F$7,AY10*Configuració!$L$17,0))*-1</f>
        <v>0</v>
      </c>
      <c r="AZ46" s="158">
        <f ca="1">(+IF(Home!$J$15=NT!$F$7,AZ10*Configuració!$M$17,0))*-1</f>
        <v>0</v>
      </c>
      <c r="BA46" s="158">
        <f ca="1">(+IF(Home!$J$15=NT!$F$7,BA10*Configuració!$M$17,0))*-1</f>
        <v>0</v>
      </c>
      <c r="BB46" s="158">
        <f ca="1">(+IF(Home!$J$15=NT!$F$7,BB10*Configuració!$M$17,0))*-1</f>
        <v>0</v>
      </c>
      <c r="BC46" s="158">
        <f ca="1">(+IF(Home!$J$15=NT!$F$7,BC10*Configuració!$M$17,0))*-1</f>
        <v>0</v>
      </c>
      <c r="BD46" s="158">
        <f ca="1">(+IF(Home!$J$15=NT!$F$7,BD10*Configuració!$M$17,0))*-1</f>
        <v>0</v>
      </c>
      <c r="BE46" s="158">
        <f ca="1">(+IF(Home!$J$15=NT!$F$7,BE10*Configuració!$M$17,0))*-1</f>
        <v>0</v>
      </c>
      <c r="BF46" s="158">
        <f ca="1">(+IF(Home!$J$15=NT!$F$7,BF10*Configuració!$M$17,0))*-1</f>
        <v>0</v>
      </c>
      <c r="BG46" s="158">
        <f ca="1">(+IF(Home!$J$15=NT!$F$7,BG10*Configuració!$M$17,0))*-1</f>
        <v>0</v>
      </c>
      <c r="BH46" s="158">
        <f ca="1">(+IF(Home!$J$15=NT!$F$7,BH10*Configuració!$M$17,0))*-1</f>
        <v>0</v>
      </c>
      <c r="BI46" s="158">
        <f ca="1">(+IF(Home!$J$15=NT!$F$7,BI10*Configuració!$M$17,0))*-1</f>
        <v>0</v>
      </c>
      <c r="BJ46" s="158">
        <f ca="1">(+IF(Home!$J$15=NT!$F$7,BJ10*Configuració!$M$17,0))*-1</f>
        <v>0</v>
      </c>
      <c r="BK46" s="158">
        <f ca="1">(+IF(Home!$J$15=NT!$F$7,BK10*Configuració!$M$17,0))*-1</f>
        <v>0</v>
      </c>
    </row>
    <row r="47" spans="2:63">
      <c r="B47" s="162" t="str">
        <f t="shared" si="13"/>
        <v>Nom Producte/Servei 5</v>
      </c>
      <c r="C47" s="208"/>
      <c r="D47" s="158">
        <f ca="1">(+IF(Home!$J$15=NT!$F$7,D11*Configuració!$I$17,0))*-1</f>
        <v>0</v>
      </c>
      <c r="E47" s="158">
        <f ca="1">(+IF(Home!$J$15=NT!$F$7,E11*Configuració!$I$17,0))*-1</f>
        <v>0</v>
      </c>
      <c r="F47" s="158">
        <f ca="1">(+IF(Home!$J$15=NT!$F$7,F11*Configuració!$I$17,0))*-1</f>
        <v>0</v>
      </c>
      <c r="G47" s="158">
        <f ca="1">(+IF(Home!$J$15=NT!$F$7,G11*Configuració!$I$17,0))*-1</f>
        <v>0</v>
      </c>
      <c r="H47" s="158">
        <f ca="1">(+IF(Home!$J$15=NT!$F$7,H11*Configuració!$I$17,0))*-1</f>
        <v>0</v>
      </c>
      <c r="I47" s="158">
        <f ca="1">(+IF(Home!$J$15=NT!$F$7,I11*Configuració!$I$17,0))*-1</f>
        <v>0</v>
      </c>
      <c r="J47" s="158">
        <f ca="1">(+IF(Home!$J$15=NT!$F$7,J11*Configuració!$I$17,0))*-1</f>
        <v>0</v>
      </c>
      <c r="K47" s="158">
        <f ca="1">(+IF(Home!$J$15=NT!$F$7,K11*Configuració!$I$17,0))*-1</f>
        <v>0</v>
      </c>
      <c r="L47" s="158">
        <f ca="1">(+IF(Home!$J$15=NT!$F$7,L11*Configuració!$I$17,0))*-1</f>
        <v>0</v>
      </c>
      <c r="M47" s="158">
        <f ca="1">(+IF(Home!$J$15=NT!$F$7,M11*Configuració!$I$17,0))*-1</f>
        <v>0</v>
      </c>
      <c r="N47" s="158">
        <f ca="1">(+IF(Home!$J$15=NT!$F$7,N11*Configuració!$I$17,0))*-1</f>
        <v>0</v>
      </c>
      <c r="O47" s="158">
        <f ca="1">(+IF(Home!$J$15=NT!$F$7,O11*Configuració!$I$17,0))*-1</f>
        <v>0</v>
      </c>
      <c r="P47" s="158">
        <f ca="1">(+IF(Home!$J$15=NT!$F$7,P11*Configuració!$J$17,0))*-1</f>
        <v>0</v>
      </c>
      <c r="Q47" s="158">
        <f ca="1">(+IF(Home!$J$15=NT!$F$7,Q11*Configuració!$J$17,0))*-1</f>
        <v>0</v>
      </c>
      <c r="R47" s="158">
        <f ca="1">(+IF(Home!$J$15=NT!$F$7,R11*Configuració!$J$17,0))*-1</f>
        <v>0</v>
      </c>
      <c r="S47" s="158">
        <f ca="1">(+IF(Home!$J$15=NT!$F$7,S11*Configuració!$J$17,0))*-1</f>
        <v>0</v>
      </c>
      <c r="T47" s="158">
        <f ca="1">(+IF(Home!$J$15=NT!$F$7,T11*Configuració!$J$17,0))*-1</f>
        <v>0</v>
      </c>
      <c r="U47" s="158">
        <f ca="1">(+IF(Home!$J$15=NT!$F$7,U11*Configuració!$J$17,0))*-1</f>
        <v>0</v>
      </c>
      <c r="V47" s="158">
        <f ca="1">(+IF(Home!$J$15=NT!$F$7,V11*Configuració!$J$17,0))*-1</f>
        <v>0</v>
      </c>
      <c r="W47" s="158">
        <f ca="1">(+IF(Home!$J$15=NT!$F$7,W11*Configuració!$J$17,0))*-1</f>
        <v>0</v>
      </c>
      <c r="X47" s="158">
        <f ca="1">(+IF(Home!$J$15=NT!$F$7,X11*Configuració!$J$17,0))*-1</f>
        <v>0</v>
      </c>
      <c r="Y47" s="158">
        <f ca="1">(+IF(Home!$J$15=NT!$F$7,Y11*Configuració!$J$17,0))*-1</f>
        <v>0</v>
      </c>
      <c r="Z47" s="158">
        <f ca="1">(+IF(Home!$J$15=NT!$F$7,Z11*Configuració!$J$17,0))*-1</f>
        <v>0</v>
      </c>
      <c r="AA47" s="158">
        <f ca="1">(+IF(Home!$J$15=NT!$F$7,AA11*Configuració!$J$17,0))*-1</f>
        <v>0</v>
      </c>
      <c r="AB47" s="158">
        <f ca="1">(+IF(Home!$J$15=NT!$F$7,AB11*Configuració!$K$17,0))*-1</f>
        <v>0</v>
      </c>
      <c r="AC47" s="158">
        <f ca="1">(+IF(Home!$J$15=NT!$F$7,AC11*Configuració!$K$17,0))*-1</f>
        <v>0</v>
      </c>
      <c r="AD47" s="158">
        <f ca="1">(+IF(Home!$J$15=NT!$F$7,AD11*Configuració!$K$17,0))*-1</f>
        <v>0</v>
      </c>
      <c r="AE47" s="158">
        <f ca="1">(+IF(Home!$J$15=NT!$F$7,AE11*Configuració!$K$17,0))*-1</f>
        <v>0</v>
      </c>
      <c r="AF47" s="158">
        <f ca="1">(+IF(Home!$J$15=NT!$F$7,AF11*Configuració!$K$17,0))*-1</f>
        <v>0</v>
      </c>
      <c r="AG47" s="158">
        <f ca="1">(+IF(Home!$J$15=NT!$F$7,AG11*Configuració!$K$17,0))*-1</f>
        <v>0</v>
      </c>
      <c r="AH47" s="158">
        <f ca="1">(+IF(Home!$J$15=NT!$F$7,AH11*Configuració!$K$17,0))*-1</f>
        <v>0</v>
      </c>
      <c r="AI47" s="158">
        <f ca="1">(+IF(Home!$J$15=NT!$F$7,AI11*Configuració!$K$17,0))*-1</f>
        <v>0</v>
      </c>
      <c r="AJ47" s="158">
        <f ca="1">(+IF(Home!$J$15=NT!$F$7,AJ11*Configuració!$K$17,0))*-1</f>
        <v>0</v>
      </c>
      <c r="AK47" s="158">
        <f ca="1">(+IF(Home!$J$15=NT!$F$7,AK11*Configuració!$K$17,0))*-1</f>
        <v>0</v>
      </c>
      <c r="AL47" s="158">
        <f ca="1">(+IF(Home!$J$15=NT!$F$7,AL11*Configuració!$K$17,0))*-1</f>
        <v>0</v>
      </c>
      <c r="AM47" s="158">
        <f ca="1">(+IF(Home!$J$15=NT!$F$7,AM11*Configuració!$K$17,0))*-1</f>
        <v>0</v>
      </c>
      <c r="AN47" s="158">
        <f ca="1">(+IF(Home!$J$15=NT!$F$7,AN11*Configuració!$L$17,0))*-1</f>
        <v>0</v>
      </c>
      <c r="AO47" s="158">
        <f ca="1">(+IF(Home!$J$15=NT!$F$7,AO11*Configuració!$L$17,0))*-1</f>
        <v>0</v>
      </c>
      <c r="AP47" s="158">
        <f ca="1">(+IF(Home!$J$15=NT!$F$7,AP11*Configuració!$L$17,0))*-1</f>
        <v>0</v>
      </c>
      <c r="AQ47" s="158">
        <f ca="1">(+IF(Home!$J$15=NT!$F$7,AQ11*Configuració!$L$17,0))*-1</f>
        <v>0</v>
      </c>
      <c r="AR47" s="158">
        <f ca="1">(+IF(Home!$J$15=NT!$F$7,AR11*Configuració!$L$17,0))*-1</f>
        <v>0</v>
      </c>
      <c r="AS47" s="158">
        <f ca="1">(+IF(Home!$J$15=NT!$F$7,AS11*Configuració!$L$17,0))*-1</f>
        <v>0</v>
      </c>
      <c r="AT47" s="158">
        <f ca="1">(+IF(Home!$J$15=NT!$F$7,AT11*Configuració!$L$17,0))*-1</f>
        <v>0</v>
      </c>
      <c r="AU47" s="158">
        <f ca="1">(+IF(Home!$J$15=NT!$F$7,AU11*Configuració!$L$17,0))*-1</f>
        <v>0</v>
      </c>
      <c r="AV47" s="158">
        <f ca="1">(+IF(Home!$J$15=NT!$F$7,AV11*Configuració!$L$17,0))*-1</f>
        <v>0</v>
      </c>
      <c r="AW47" s="158">
        <f ca="1">(+IF(Home!$J$15=NT!$F$7,AW11*Configuració!$L$17,0))*-1</f>
        <v>0</v>
      </c>
      <c r="AX47" s="158">
        <f ca="1">(+IF(Home!$J$15=NT!$F$7,AX11*Configuració!$L$17,0))*-1</f>
        <v>0</v>
      </c>
      <c r="AY47" s="158">
        <f ca="1">(+IF(Home!$J$15=NT!$F$7,AY11*Configuració!$L$17,0))*-1</f>
        <v>0</v>
      </c>
      <c r="AZ47" s="158">
        <f ca="1">(+IF(Home!$J$15=NT!$F$7,AZ11*Configuració!$M$17,0))*-1</f>
        <v>0</v>
      </c>
      <c r="BA47" s="158">
        <f ca="1">(+IF(Home!$J$15=NT!$F$7,BA11*Configuració!$M$17,0))*-1</f>
        <v>0</v>
      </c>
      <c r="BB47" s="158">
        <f ca="1">(+IF(Home!$J$15=NT!$F$7,BB11*Configuració!$M$17,0))*-1</f>
        <v>0</v>
      </c>
      <c r="BC47" s="158">
        <f ca="1">(+IF(Home!$J$15=NT!$F$7,BC11*Configuració!$M$17,0))*-1</f>
        <v>0</v>
      </c>
      <c r="BD47" s="158">
        <f ca="1">(+IF(Home!$J$15=NT!$F$7,BD11*Configuració!$M$17,0))*-1</f>
        <v>0</v>
      </c>
      <c r="BE47" s="158">
        <f ca="1">(+IF(Home!$J$15=NT!$F$7,BE11*Configuració!$M$17,0))*-1</f>
        <v>0</v>
      </c>
      <c r="BF47" s="158">
        <f ca="1">(+IF(Home!$J$15=NT!$F$7,BF11*Configuració!$M$17,0))*-1</f>
        <v>0</v>
      </c>
      <c r="BG47" s="158">
        <f ca="1">(+IF(Home!$J$15=NT!$F$7,BG11*Configuració!$M$17,0))*-1</f>
        <v>0</v>
      </c>
      <c r="BH47" s="158">
        <f ca="1">(+IF(Home!$J$15=NT!$F$7,BH11*Configuració!$M$17,0))*-1</f>
        <v>0</v>
      </c>
      <c r="BI47" s="158">
        <f ca="1">(+IF(Home!$J$15=NT!$F$7,BI11*Configuració!$M$17,0))*-1</f>
        <v>0</v>
      </c>
      <c r="BJ47" s="158">
        <f ca="1">(+IF(Home!$J$15=NT!$F$7,BJ11*Configuració!$M$17,0))*-1</f>
        <v>0</v>
      </c>
      <c r="BK47" s="158">
        <f ca="1">(+IF(Home!$J$15=NT!$F$7,BK11*Configuració!$M$17,0))*-1</f>
        <v>0</v>
      </c>
    </row>
    <row r="48" spans="2:63">
      <c r="B48" s="162" t="str">
        <f t="shared" si="13"/>
        <v>Nom Producte/Servei 6</v>
      </c>
      <c r="C48" s="208"/>
      <c r="D48" s="158">
        <f ca="1">(+IF(Home!$J$15=NT!$F$7,D12*Configuració!$I$17,0))*-1</f>
        <v>0</v>
      </c>
      <c r="E48" s="158">
        <f ca="1">(+IF(Home!$J$15=NT!$F$7,E12*Configuració!$I$17,0))*-1</f>
        <v>0</v>
      </c>
      <c r="F48" s="158">
        <f ca="1">(+IF(Home!$J$15=NT!$F$7,F12*Configuració!$I$17,0))*-1</f>
        <v>0</v>
      </c>
      <c r="G48" s="158">
        <f ca="1">(+IF(Home!$J$15=NT!$F$7,G12*Configuració!$I$17,0))*-1</f>
        <v>0</v>
      </c>
      <c r="H48" s="158">
        <f ca="1">(+IF(Home!$J$15=NT!$F$7,H12*Configuració!$I$17,0))*-1</f>
        <v>0</v>
      </c>
      <c r="I48" s="158">
        <f ca="1">(+IF(Home!$J$15=NT!$F$7,I12*Configuració!$I$17,0))*-1</f>
        <v>0</v>
      </c>
      <c r="J48" s="158">
        <f ca="1">(+IF(Home!$J$15=NT!$F$7,J12*Configuració!$I$17,0))*-1</f>
        <v>0</v>
      </c>
      <c r="K48" s="158">
        <f ca="1">(+IF(Home!$J$15=NT!$F$7,K12*Configuració!$I$17,0))*-1</f>
        <v>0</v>
      </c>
      <c r="L48" s="158">
        <f ca="1">(+IF(Home!$J$15=NT!$F$7,L12*Configuració!$I$17,0))*-1</f>
        <v>0</v>
      </c>
      <c r="M48" s="158">
        <f ca="1">(+IF(Home!$J$15=NT!$F$7,M12*Configuració!$I$17,0))*-1</f>
        <v>0</v>
      </c>
      <c r="N48" s="158">
        <f ca="1">(+IF(Home!$J$15=NT!$F$7,N12*Configuració!$I$17,0))*-1</f>
        <v>0</v>
      </c>
      <c r="O48" s="158">
        <f ca="1">(+IF(Home!$J$15=NT!$F$7,O12*Configuració!$I$17,0))*-1</f>
        <v>0</v>
      </c>
      <c r="P48" s="158">
        <f ca="1">(+IF(Home!$J$15=NT!$F$7,P12*Configuració!$J$17,0))*-1</f>
        <v>0</v>
      </c>
      <c r="Q48" s="158">
        <f ca="1">(+IF(Home!$J$15=NT!$F$7,Q12*Configuració!$J$17,0))*-1</f>
        <v>0</v>
      </c>
      <c r="R48" s="158">
        <f ca="1">(+IF(Home!$J$15=NT!$F$7,R12*Configuració!$J$17,0))*-1</f>
        <v>0</v>
      </c>
      <c r="S48" s="158">
        <f ca="1">(+IF(Home!$J$15=NT!$F$7,S12*Configuració!$J$17,0))*-1</f>
        <v>0</v>
      </c>
      <c r="T48" s="158">
        <f ca="1">(+IF(Home!$J$15=NT!$F$7,T12*Configuració!$J$17,0))*-1</f>
        <v>0</v>
      </c>
      <c r="U48" s="158">
        <f ca="1">(+IF(Home!$J$15=NT!$F$7,U12*Configuració!$J$17,0))*-1</f>
        <v>0</v>
      </c>
      <c r="V48" s="158">
        <f ca="1">(+IF(Home!$J$15=NT!$F$7,V12*Configuració!$J$17,0))*-1</f>
        <v>0</v>
      </c>
      <c r="W48" s="158">
        <f ca="1">(+IF(Home!$J$15=NT!$F$7,W12*Configuració!$J$17,0))*-1</f>
        <v>0</v>
      </c>
      <c r="X48" s="158">
        <f ca="1">(+IF(Home!$J$15=NT!$F$7,X12*Configuració!$J$17,0))*-1</f>
        <v>0</v>
      </c>
      <c r="Y48" s="158">
        <f ca="1">(+IF(Home!$J$15=NT!$F$7,Y12*Configuració!$J$17,0))*-1</f>
        <v>0</v>
      </c>
      <c r="Z48" s="158">
        <f ca="1">(+IF(Home!$J$15=NT!$F$7,Z12*Configuració!$J$17,0))*-1</f>
        <v>0</v>
      </c>
      <c r="AA48" s="158">
        <f ca="1">(+IF(Home!$J$15=NT!$F$7,AA12*Configuració!$J$17,0))*-1</f>
        <v>0</v>
      </c>
      <c r="AB48" s="158">
        <f ca="1">(+IF(Home!$J$15=NT!$F$7,AB12*Configuració!$K$17,0))*-1</f>
        <v>0</v>
      </c>
      <c r="AC48" s="158">
        <f ca="1">(+IF(Home!$J$15=NT!$F$7,AC12*Configuració!$K$17,0))*-1</f>
        <v>0</v>
      </c>
      <c r="AD48" s="158">
        <f ca="1">(+IF(Home!$J$15=NT!$F$7,AD12*Configuració!$K$17,0))*-1</f>
        <v>0</v>
      </c>
      <c r="AE48" s="158">
        <f ca="1">(+IF(Home!$J$15=NT!$F$7,AE12*Configuració!$K$17,0))*-1</f>
        <v>0</v>
      </c>
      <c r="AF48" s="158">
        <f ca="1">(+IF(Home!$J$15=NT!$F$7,AF12*Configuració!$K$17,0))*-1</f>
        <v>0</v>
      </c>
      <c r="AG48" s="158">
        <f ca="1">(+IF(Home!$J$15=NT!$F$7,AG12*Configuració!$K$17,0))*-1</f>
        <v>0</v>
      </c>
      <c r="AH48" s="158">
        <f ca="1">(+IF(Home!$J$15=NT!$F$7,AH12*Configuració!$K$17,0))*-1</f>
        <v>0</v>
      </c>
      <c r="AI48" s="158">
        <f ca="1">(+IF(Home!$J$15=NT!$F$7,AI12*Configuració!$K$17,0))*-1</f>
        <v>0</v>
      </c>
      <c r="AJ48" s="158">
        <f ca="1">(+IF(Home!$J$15=NT!$F$7,AJ12*Configuració!$K$17,0))*-1</f>
        <v>0</v>
      </c>
      <c r="AK48" s="158">
        <f ca="1">(+IF(Home!$J$15=NT!$F$7,AK12*Configuració!$K$17,0))*-1</f>
        <v>0</v>
      </c>
      <c r="AL48" s="158">
        <f ca="1">(+IF(Home!$J$15=NT!$F$7,AL12*Configuració!$K$17,0))*-1</f>
        <v>0</v>
      </c>
      <c r="AM48" s="158">
        <f ca="1">(+IF(Home!$J$15=NT!$F$7,AM12*Configuració!$K$17,0))*-1</f>
        <v>0</v>
      </c>
      <c r="AN48" s="158">
        <f ca="1">(+IF(Home!$J$15=NT!$F$7,AN12*Configuració!$L$17,0))*-1</f>
        <v>0</v>
      </c>
      <c r="AO48" s="158">
        <f ca="1">(+IF(Home!$J$15=NT!$F$7,AO12*Configuració!$L$17,0))*-1</f>
        <v>0</v>
      </c>
      <c r="AP48" s="158">
        <f ca="1">(+IF(Home!$J$15=NT!$F$7,AP12*Configuració!$L$17,0))*-1</f>
        <v>0</v>
      </c>
      <c r="AQ48" s="158">
        <f ca="1">(+IF(Home!$J$15=NT!$F$7,AQ12*Configuració!$L$17,0))*-1</f>
        <v>0</v>
      </c>
      <c r="AR48" s="158">
        <f ca="1">(+IF(Home!$J$15=NT!$F$7,AR12*Configuració!$L$17,0))*-1</f>
        <v>0</v>
      </c>
      <c r="AS48" s="158">
        <f ca="1">(+IF(Home!$J$15=NT!$F$7,AS12*Configuració!$L$17,0))*-1</f>
        <v>0</v>
      </c>
      <c r="AT48" s="158">
        <f ca="1">(+IF(Home!$J$15=NT!$F$7,AT12*Configuració!$L$17,0))*-1</f>
        <v>0</v>
      </c>
      <c r="AU48" s="158">
        <f ca="1">(+IF(Home!$J$15=NT!$F$7,AU12*Configuració!$L$17,0))*-1</f>
        <v>0</v>
      </c>
      <c r="AV48" s="158">
        <f ca="1">(+IF(Home!$J$15=NT!$F$7,AV12*Configuració!$L$17,0))*-1</f>
        <v>0</v>
      </c>
      <c r="AW48" s="158">
        <f ca="1">(+IF(Home!$J$15=NT!$F$7,AW12*Configuració!$L$17,0))*-1</f>
        <v>0</v>
      </c>
      <c r="AX48" s="158">
        <f ca="1">(+IF(Home!$J$15=NT!$F$7,AX12*Configuració!$L$17,0))*-1</f>
        <v>0</v>
      </c>
      <c r="AY48" s="158">
        <f ca="1">(+IF(Home!$J$15=NT!$F$7,AY12*Configuració!$L$17,0))*-1</f>
        <v>0</v>
      </c>
      <c r="AZ48" s="158">
        <f ca="1">(+IF(Home!$J$15=NT!$F$7,AZ12*Configuració!$M$17,0))*-1</f>
        <v>0</v>
      </c>
      <c r="BA48" s="158">
        <f ca="1">(+IF(Home!$J$15=NT!$F$7,BA12*Configuració!$M$17,0))*-1</f>
        <v>0</v>
      </c>
      <c r="BB48" s="158">
        <f ca="1">(+IF(Home!$J$15=NT!$F$7,BB12*Configuració!$M$17,0))*-1</f>
        <v>0</v>
      </c>
      <c r="BC48" s="158">
        <f ca="1">(+IF(Home!$J$15=NT!$F$7,BC12*Configuració!$M$17,0))*-1</f>
        <v>0</v>
      </c>
      <c r="BD48" s="158">
        <f ca="1">(+IF(Home!$J$15=NT!$F$7,BD12*Configuració!$M$17,0))*-1</f>
        <v>0</v>
      </c>
      <c r="BE48" s="158">
        <f ca="1">(+IF(Home!$J$15=NT!$F$7,BE12*Configuració!$M$17,0))*-1</f>
        <v>0</v>
      </c>
      <c r="BF48" s="158">
        <f ca="1">(+IF(Home!$J$15=NT!$F$7,BF12*Configuració!$M$17,0))*-1</f>
        <v>0</v>
      </c>
      <c r="BG48" s="158">
        <f ca="1">(+IF(Home!$J$15=NT!$F$7,BG12*Configuració!$M$17,0))*-1</f>
        <v>0</v>
      </c>
      <c r="BH48" s="158">
        <f ca="1">(+IF(Home!$J$15=NT!$F$7,BH12*Configuració!$M$17,0))*-1</f>
        <v>0</v>
      </c>
      <c r="BI48" s="158">
        <f ca="1">(+IF(Home!$J$15=NT!$F$7,BI12*Configuració!$M$17,0))*-1</f>
        <v>0</v>
      </c>
      <c r="BJ48" s="158">
        <f ca="1">(+IF(Home!$J$15=NT!$F$7,BJ12*Configuració!$M$17,0))*-1</f>
        <v>0</v>
      </c>
      <c r="BK48" s="158">
        <f ca="1">(+IF(Home!$J$15=NT!$F$7,BK12*Configuració!$M$17,0))*-1</f>
        <v>0</v>
      </c>
    </row>
    <row r="49" spans="2:63">
      <c r="B49" s="162" t="str">
        <f t="shared" si="13"/>
        <v>Nom Producte/Servei 7</v>
      </c>
      <c r="C49" s="208"/>
      <c r="D49" s="158">
        <f ca="1">(+IF(Home!$J$15=NT!$F$7,D13*Configuració!$I$17,0))*-1</f>
        <v>0</v>
      </c>
      <c r="E49" s="158">
        <f ca="1">(+IF(Home!$J$15=NT!$F$7,E13*Configuració!$I$17,0))*-1</f>
        <v>0</v>
      </c>
      <c r="F49" s="158">
        <f ca="1">(+IF(Home!$J$15=NT!$F$7,F13*Configuració!$I$17,0))*-1</f>
        <v>0</v>
      </c>
      <c r="G49" s="158">
        <f ca="1">(+IF(Home!$J$15=NT!$F$7,G13*Configuració!$I$17,0))*-1</f>
        <v>0</v>
      </c>
      <c r="H49" s="158">
        <f ca="1">(+IF(Home!$J$15=NT!$F$7,H13*Configuració!$I$17,0))*-1</f>
        <v>0</v>
      </c>
      <c r="I49" s="158">
        <f ca="1">(+IF(Home!$J$15=NT!$F$7,I13*Configuració!$I$17,0))*-1</f>
        <v>0</v>
      </c>
      <c r="J49" s="158">
        <f ca="1">(+IF(Home!$J$15=NT!$F$7,J13*Configuració!$I$17,0))*-1</f>
        <v>0</v>
      </c>
      <c r="K49" s="158">
        <f ca="1">(+IF(Home!$J$15=NT!$F$7,K13*Configuració!$I$17,0))*-1</f>
        <v>0</v>
      </c>
      <c r="L49" s="158">
        <f ca="1">(+IF(Home!$J$15=NT!$F$7,L13*Configuració!$I$17,0))*-1</f>
        <v>0</v>
      </c>
      <c r="M49" s="158">
        <f ca="1">(+IF(Home!$J$15=NT!$F$7,M13*Configuració!$I$17,0))*-1</f>
        <v>0</v>
      </c>
      <c r="N49" s="158">
        <f ca="1">(+IF(Home!$J$15=NT!$F$7,N13*Configuració!$I$17,0))*-1</f>
        <v>0</v>
      </c>
      <c r="O49" s="158">
        <f ca="1">(+IF(Home!$J$15=NT!$F$7,O13*Configuració!$I$17,0))*-1</f>
        <v>0</v>
      </c>
      <c r="P49" s="158">
        <f ca="1">(+IF(Home!$J$15=NT!$F$7,P13*Configuració!$J$17,0))*-1</f>
        <v>0</v>
      </c>
      <c r="Q49" s="158">
        <f ca="1">(+IF(Home!$J$15=NT!$F$7,Q13*Configuració!$J$17,0))*-1</f>
        <v>0</v>
      </c>
      <c r="R49" s="158">
        <f ca="1">(+IF(Home!$J$15=NT!$F$7,R13*Configuració!$J$17,0))*-1</f>
        <v>0</v>
      </c>
      <c r="S49" s="158">
        <f ca="1">(+IF(Home!$J$15=NT!$F$7,S13*Configuració!$J$17,0))*-1</f>
        <v>0</v>
      </c>
      <c r="T49" s="158">
        <f ca="1">(+IF(Home!$J$15=NT!$F$7,T13*Configuració!$J$17,0))*-1</f>
        <v>0</v>
      </c>
      <c r="U49" s="158">
        <f ca="1">(+IF(Home!$J$15=NT!$F$7,U13*Configuració!$J$17,0))*-1</f>
        <v>0</v>
      </c>
      <c r="V49" s="158">
        <f ca="1">(+IF(Home!$J$15=NT!$F$7,V13*Configuració!$J$17,0))*-1</f>
        <v>0</v>
      </c>
      <c r="W49" s="158">
        <f ca="1">(+IF(Home!$J$15=NT!$F$7,W13*Configuració!$J$17,0))*-1</f>
        <v>0</v>
      </c>
      <c r="X49" s="158">
        <f ca="1">(+IF(Home!$J$15=NT!$F$7,X13*Configuració!$J$17,0))*-1</f>
        <v>0</v>
      </c>
      <c r="Y49" s="158">
        <f ca="1">(+IF(Home!$J$15=NT!$F$7,Y13*Configuració!$J$17,0))*-1</f>
        <v>0</v>
      </c>
      <c r="Z49" s="158">
        <f ca="1">(+IF(Home!$J$15=NT!$F$7,Z13*Configuració!$J$17,0))*-1</f>
        <v>0</v>
      </c>
      <c r="AA49" s="158">
        <f ca="1">(+IF(Home!$J$15=NT!$F$7,AA13*Configuració!$J$17,0))*-1</f>
        <v>0</v>
      </c>
      <c r="AB49" s="158">
        <f ca="1">(+IF(Home!$J$15=NT!$F$7,AB13*Configuració!$K$17,0))*-1</f>
        <v>0</v>
      </c>
      <c r="AC49" s="158">
        <f ca="1">(+IF(Home!$J$15=NT!$F$7,AC13*Configuració!$K$17,0))*-1</f>
        <v>0</v>
      </c>
      <c r="AD49" s="158">
        <f ca="1">(+IF(Home!$J$15=NT!$F$7,AD13*Configuració!$K$17,0))*-1</f>
        <v>0</v>
      </c>
      <c r="AE49" s="158">
        <f ca="1">(+IF(Home!$J$15=NT!$F$7,AE13*Configuració!$K$17,0))*-1</f>
        <v>0</v>
      </c>
      <c r="AF49" s="158">
        <f ca="1">(+IF(Home!$J$15=NT!$F$7,AF13*Configuració!$K$17,0))*-1</f>
        <v>0</v>
      </c>
      <c r="AG49" s="158">
        <f ca="1">(+IF(Home!$J$15=NT!$F$7,AG13*Configuració!$K$17,0))*-1</f>
        <v>0</v>
      </c>
      <c r="AH49" s="158">
        <f ca="1">(+IF(Home!$J$15=NT!$F$7,AH13*Configuració!$K$17,0))*-1</f>
        <v>0</v>
      </c>
      <c r="AI49" s="158">
        <f ca="1">(+IF(Home!$J$15=NT!$F$7,AI13*Configuració!$K$17,0))*-1</f>
        <v>0</v>
      </c>
      <c r="AJ49" s="158">
        <f ca="1">(+IF(Home!$J$15=NT!$F$7,AJ13*Configuració!$K$17,0))*-1</f>
        <v>0</v>
      </c>
      <c r="AK49" s="158">
        <f ca="1">(+IF(Home!$J$15=NT!$F$7,AK13*Configuració!$K$17,0))*-1</f>
        <v>0</v>
      </c>
      <c r="AL49" s="158">
        <f ca="1">(+IF(Home!$J$15=NT!$F$7,AL13*Configuració!$K$17,0))*-1</f>
        <v>0</v>
      </c>
      <c r="AM49" s="158">
        <f ca="1">(+IF(Home!$J$15=NT!$F$7,AM13*Configuració!$K$17,0))*-1</f>
        <v>0</v>
      </c>
      <c r="AN49" s="158">
        <f ca="1">(+IF(Home!$J$15=NT!$F$7,AN13*Configuració!$L$17,0))*-1</f>
        <v>0</v>
      </c>
      <c r="AO49" s="158">
        <f ca="1">(+IF(Home!$J$15=NT!$F$7,AO13*Configuració!$L$17,0))*-1</f>
        <v>0</v>
      </c>
      <c r="AP49" s="158">
        <f ca="1">(+IF(Home!$J$15=NT!$F$7,AP13*Configuració!$L$17,0))*-1</f>
        <v>0</v>
      </c>
      <c r="AQ49" s="158">
        <f ca="1">(+IF(Home!$J$15=NT!$F$7,AQ13*Configuració!$L$17,0))*-1</f>
        <v>0</v>
      </c>
      <c r="AR49" s="158">
        <f ca="1">(+IF(Home!$J$15=NT!$F$7,AR13*Configuració!$L$17,0))*-1</f>
        <v>0</v>
      </c>
      <c r="AS49" s="158">
        <f ca="1">(+IF(Home!$J$15=NT!$F$7,AS13*Configuració!$L$17,0))*-1</f>
        <v>0</v>
      </c>
      <c r="AT49" s="158">
        <f ca="1">(+IF(Home!$J$15=NT!$F$7,AT13*Configuració!$L$17,0))*-1</f>
        <v>0</v>
      </c>
      <c r="AU49" s="158">
        <f ca="1">(+IF(Home!$J$15=NT!$F$7,AU13*Configuració!$L$17,0))*-1</f>
        <v>0</v>
      </c>
      <c r="AV49" s="158">
        <f ca="1">(+IF(Home!$J$15=NT!$F$7,AV13*Configuració!$L$17,0))*-1</f>
        <v>0</v>
      </c>
      <c r="AW49" s="158">
        <f ca="1">(+IF(Home!$J$15=NT!$F$7,AW13*Configuració!$L$17,0))*-1</f>
        <v>0</v>
      </c>
      <c r="AX49" s="158">
        <f ca="1">(+IF(Home!$J$15=NT!$F$7,AX13*Configuració!$L$17,0))*-1</f>
        <v>0</v>
      </c>
      <c r="AY49" s="158">
        <f ca="1">(+IF(Home!$J$15=NT!$F$7,AY13*Configuració!$L$17,0))*-1</f>
        <v>0</v>
      </c>
      <c r="AZ49" s="158">
        <f ca="1">(+IF(Home!$J$15=NT!$F$7,AZ13*Configuració!$M$17,0))*-1</f>
        <v>0</v>
      </c>
      <c r="BA49" s="158">
        <f ca="1">(+IF(Home!$J$15=NT!$F$7,BA13*Configuració!$M$17,0))*-1</f>
        <v>0</v>
      </c>
      <c r="BB49" s="158">
        <f ca="1">(+IF(Home!$J$15=NT!$F$7,BB13*Configuració!$M$17,0))*-1</f>
        <v>0</v>
      </c>
      <c r="BC49" s="158">
        <f ca="1">(+IF(Home!$J$15=NT!$F$7,BC13*Configuració!$M$17,0))*-1</f>
        <v>0</v>
      </c>
      <c r="BD49" s="158">
        <f ca="1">(+IF(Home!$J$15=NT!$F$7,BD13*Configuració!$M$17,0))*-1</f>
        <v>0</v>
      </c>
      <c r="BE49" s="158">
        <f ca="1">(+IF(Home!$J$15=NT!$F$7,BE13*Configuració!$M$17,0))*-1</f>
        <v>0</v>
      </c>
      <c r="BF49" s="158">
        <f ca="1">(+IF(Home!$J$15=NT!$F$7,BF13*Configuració!$M$17,0))*-1</f>
        <v>0</v>
      </c>
      <c r="BG49" s="158">
        <f ca="1">(+IF(Home!$J$15=NT!$F$7,BG13*Configuració!$M$17,0))*-1</f>
        <v>0</v>
      </c>
      <c r="BH49" s="158">
        <f ca="1">(+IF(Home!$J$15=NT!$F$7,BH13*Configuració!$M$17,0))*-1</f>
        <v>0</v>
      </c>
      <c r="BI49" s="158">
        <f ca="1">(+IF(Home!$J$15=NT!$F$7,BI13*Configuració!$M$17,0))*-1</f>
        <v>0</v>
      </c>
      <c r="BJ49" s="158">
        <f ca="1">(+IF(Home!$J$15=NT!$F$7,BJ13*Configuració!$M$17,0))*-1</f>
        <v>0</v>
      </c>
      <c r="BK49" s="158">
        <f ca="1">(+IF(Home!$J$15=NT!$F$7,BK13*Configuració!$M$17,0))*-1</f>
        <v>0</v>
      </c>
    </row>
    <row r="50" spans="2:63">
      <c r="B50" s="162" t="str">
        <f t="shared" si="13"/>
        <v>Nom Producte/Servei 8</v>
      </c>
      <c r="C50" s="208"/>
      <c r="D50" s="158">
        <f ca="1">(+IF(Home!$J$15=NT!$F$7,D14*Configuració!$I$17,0))*-1</f>
        <v>0</v>
      </c>
      <c r="E50" s="158">
        <f ca="1">(+IF(Home!$J$15=NT!$F$7,E14*Configuració!$I$17,0))*-1</f>
        <v>0</v>
      </c>
      <c r="F50" s="158">
        <f ca="1">(+IF(Home!$J$15=NT!$F$7,F14*Configuració!$I$17,0))*-1</f>
        <v>0</v>
      </c>
      <c r="G50" s="158">
        <f ca="1">(+IF(Home!$J$15=NT!$F$7,G14*Configuració!$I$17,0))*-1</f>
        <v>0</v>
      </c>
      <c r="H50" s="158">
        <f ca="1">(+IF(Home!$J$15=NT!$F$7,H14*Configuració!$I$17,0))*-1</f>
        <v>0</v>
      </c>
      <c r="I50" s="158">
        <f ca="1">(+IF(Home!$J$15=NT!$F$7,I14*Configuració!$I$17,0))*-1</f>
        <v>0</v>
      </c>
      <c r="J50" s="158">
        <f ca="1">(+IF(Home!$J$15=NT!$F$7,J14*Configuració!$I$17,0))*-1</f>
        <v>0</v>
      </c>
      <c r="K50" s="158">
        <f ca="1">(+IF(Home!$J$15=NT!$F$7,K14*Configuració!$I$17,0))*-1</f>
        <v>0</v>
      </c>
      <c r="L50" s="158">
        <f ca="1">(+IF(Home!$J$15=NT!$F$7,L14*Configuració!$I$17,0))*-1</f>
        <v>0</v>
      </c>
      <c r="M50" s="158">
        <f ca="1">(+IF(Home!$J$15=NT!$F$7,M14*Configuració!$I$17,0))*-1</f>
        <v>0</v>
      </c>
      <c r="N50" s="158">
        <f ca="1">(+IF(Home!$J$15=NT!$F$7,N14*Configuració!$I$17,0))*-1</f>
        <v>0</v>
      </c>
      <c r="O50" s="158">
        <f ca="1">(+IF(Home!$J$15=NT!$F$7,O14*Configuració!$I$17,0))*-1</f>
        <v>0</v>
      </c>
      <c r="P50" s="158">
        <f ca="1">(+IF(Home!$J$15=NT!$F$7,P14*Configuració!$J$17,0))*-1</f>
        <v>0</v>
      </c>
      <c r="Q50" s="158">
        <f ca="1">(+IF(Home!$J$15=NT!$F$7,Q14*Configuració!$J$17,0))*-1</f>
        <v>0</v>
      </c>
      <c r="R50" s="158">
        <f ca="1">(+IF(Home!$J$15=NT!$F$7,R14*Configuració!$J$17,0))*-1</f>
        <v>0</v>
      </c>
      <c r="S50" s="158">
        <f ca="1">(+IF(Home!$J$15=NT!$F$7,S14*Configuració!$J$17,0))*-1</f>
        <v>0</v>
      </c>
      <c r="T50" s="158">
        <f ca="1">(+IF(Home!$J$15=NT!$F$7,T14*Configuració!$J$17,0))*-1</f>
        <v>0</v>
      </c>
      <c r="U50" s="158">
        <f ca="1">(+IF(Home!$J$15=NT!$F$7,U14*Configuració!$J$17,0))*-1</f>
        <v>0</v>
      </c>
      <c r="V50" s="158">
        <f ca="1">(+IF(Home!$J$15=NT!$F$7,V14*Configuració!$J$17,0))*-1</f>
        <v>0</v>
      </c>
      <c r="W50" s="158">
        <f ca="1">(+IF(Home!$J$15=NT!$F$7,W14*Configuració!$J$17,0))*-1</f>
        <v>0</v>
      </c>
      <c r="X50" s="158">
        <f ca="1">(+IF(Home!$J$15=NT!$F$7,X14*Configuració!$J$17,0))*-1</f>
        <v>0</v>
      </c>
      <c r="Y50" s="158">
        <f ca="1">(+IF(Home!$J$15=NT!$F$7,Y14*Configuració!$J$17,0))*-1</f>
        <v>0</v>
      </c>
      <c r="Z50" s="158">
        <f ca="1">(+IF(Home!$J$15=NT!$F$7,Z14*Configuració!$J$17,0))*-1</f>
        <v>0</v>
      </c>
      <c r="AA50" s="158">
        <f ca="1">(+IF(Home!$J$15=NT!$F$7,AA14*Configuració!$J$17,0))*-1</f>
        <v>0</v>
      </c>
      <c r="AB50" s="158">
        <f ca="1">(+IF(Home!$J$15=NT!$F$7,AB14*Configuració!$K$17,0))*-1</f>
        <v>0</v>
      </c>
      <c r="AC50" s="158">
        <f ca="1">(+IF(Home!$J$15=NT!$F$7,AC14*Configuració!$K$17,0))*-1</f>
        <v>0</v>
      </c>
      <c r="AD50" s="158">
        <f ca="1">(+IF(Home!$J$15=NT!$F$7,AD14*Configuració!$K$17,0))*-1</f>
        <v>0</v>
      </c>
      <c r="AE50" s="158">
        <f ca="1">(+IF(Home!$J$15=NT!$F$7,AE14*Configuració!$K$17,0))*-1</f>
        <v>0</v>
      </c>
      <c r="AF50" s="158">
        <f ca="1">(+IF(Home!$J$15=NT!$F$7,AF14*Configuració!$K$17,0))*-1</f>
        <v>0</v>
      </c>
      <c r="AG50" s="158">
        <f ca="1">(+IF(Home!$J$15=NT!$F$7,AG14*Configuració!$K$17,0))*-1</f>
        <v>0</v>
      </c>
      <c r="AH50" s="158">
        <f ca="1">(+IF(Home!$J$15=NT!$F$7,AH14*Configuració!$K$17,0))*-1</f>
        <v>0</v>
      </c>
      <c r="AI50" s="158">
        <f ca="1">(+IF(Home!$J$15=NT!$F$7,AI14*Configuració!$K$17,0))*-1</f>
        <v>0</v>
      </c>
      <c r="AJ50" s="158">
        <f ca="1">(+IF(Home!$J$15=NT!$F$7,AJ14*Configuració!$K$17,0))*-1</f>
        <v>0</v>
      </c>
      <c r="AK50" s="158">
        <f ca="1">(+IF(Home!$J$15=NT!$F$7,AK14*Configuració!$K$17,0))*-1</f>
        <v>0</v>
      </c>
      <c r="AL50" s="158">
        <f ca="1">(+IF(Home!$J$15=NT!$F$7,AL14*Configuració!$K$17,0))*-1</f>
        <v>0</v>
      </c>
      <c r="AM50" s="158">
        <f ca="1">(+IF(Home!$J$15=NT!$F$7,AM14*Configuració!$K$17,0))*-1</f>
        <v>0</v>
      </c>
      <c r="AN50" s="158">
        <f ca="1">(+IF(Home!$J$15=NT!$F$7,AN14*Configuració!$L$17,0))*-1</f>
        <v>0</v>
      </c>
      <c r="AO50" s="158">
        <f ca="1">(+IF(Home!$J$15=NT!$F$7,AO14*Configuració!$L$17,0))*-1</f>
        <v>0</v>
      </c>
      <c r="AP50" s="158">
        <f ca="1">(+IF(Home!$J$15=NT!$F$7,AP14*Configuració!$L$17,0))*-1</f>
        <v>0</v>
      </c>
      <c r="AQ50" s="158">
        <f ca="1">(+IF(Home!$J$15=NT!$F$7,AQ14*Configuració!$L$17,0))*-1</f>
        <v>0</v>
      </c>
      <c r="AR50" s="158">
        <f ca="1">(+IF(Home!$J$15=NT!$F$7,AR14*Configuració!$L$17,0))*-1</f>
        <v>0</v>
      </c>
      <c r="AS50" s="158">
        <f ca="1">(+IF(Home!$J$15=NT!$F$7,AS14*Configuració!$L$17,0))*-1</f>
        <v>0</v>
      </c>
      <c r="AT50" s="158">
        <f ca="1">(+IF(Home!$J$15=NT!$F$7,AT14*Configuració!$L$17,0))*-1</f>
        <v>0</v>
      </c>
      <c r="AU50" s="158">
        <f ca="1">(+IF(Home!$J$15=NT!$F$7,AU14*Configuració!$L$17,0))*-1</f>
        <v>0</v>
      </c>
      <c r="AV50" s="158">
        <f ca="1">(+IF(Home!$J$15=NT!$F$7,AV14*Configuració!$L$17,0))*-1</f>
        <v>0</v>
      </c>
      <c r="AW50" s="158">
        <f ca="1">(+IF(Home!$J$15=NT!$F$7,AW14*Configuració!$L$17,0))*-1</f>
        <v>0</v>
      </c>
      <c r="AX50" s="158">
        <f ca="1">(+IF(Home!$J$15=NT!$F$7,AX14*Configuració!$L$17,0))*-1</f>
        <v>0</v>
      </c>
      <c r="AY50" s="158">
        <f ca="1">(+IF(Home!$J$15=NT!$F$7,AY14*Configuració!$L$17,0))*-1</f>
        <v>0</v>
      </c>
      <c r="AZ50" s="158">
        <f ca="1">(+IF(Home!$J$15=NT!$F$7,AZ14*Configuració!$M$17,0))*-1</f>
        <v>0</v>
      </c>
      <c r="BA50" s="158">
        <f ca="1">(+IF(Home!$J$15=NT!$F$7,BA14*Configuració!$M$17,0))*-1</f>
        <v>0</v>
      </c>
      <c r="BB50" s="158">
        <f ca="1">(+IF(Home!$J$15=NT!$F$7,BB14*Configuració!$M$17,0))*-1</f>
        <v>0</v>
      </c>
      <c r="BC50" s="158">
        <f ca="1">(+IF(Home!$J$15=NT!$F$7,BC14*Configuració!$M$17,0))*-1</f>
        <v>0</v>
      </c>
      <c r="BD50" s="158">
        <f ca="1">(+IF(Home!$J$15=NT!$F$7,BD14*Configuració!$M$17,0))*-1</f>
        <v>0</v>
      </c>
      <c r="BE50" s="158">
        <f ca="1">(+IF(Home!$J$15=NT!$F$7,BE14*Configuració!$M$17,0))*-1</f>
        <v>0</v>
      </c>
      <c r="BF50" s="158">
        <f ca="1">(+IF(Home!$J$15=NT!$F$7,BF14*Configuració!$M$17,0))*-1</f>
        <v>0</v>
      </c>
      <c r="BG50" s="158">
        <f ca="1">(+IF(Home!$J$15=NT!$F$7,BG14*Configuració!$M$17,0))*-1</f>
        <v>0</v>
      </c>
      <c r="BH50" s="158">
        <f ca="1">(+IF(Home!$J$15=NT!$F$7,BH14*Configuració!$M$17,0))*-1</f>
        <v>0</v>
      </c>
      <c r="BI50" s="158">
        <f ca="1">(+IF(Home!$J$15=NT!$F$7,BI14*Configuració!$M$17,0))*-1</f>
        <v>0</v>
      </c>
      <c r="BJ50" s="158">
        <f ca="1">(+IF(Home!$J$15=NT!$F$7,BJ14*Configuració!$M$17,0))*-1</f>
        <v>0</v>
      </c>
      <c r="BK50" s="158">
        <f ca="1">(+IF(Home!$J$15=NT!$F$7,BK14*Configuració!$M$17,0))*-1</f>
        <v>0</v>
      </c>
    </row>
    <row r="51" spans="2:63">
      <c r="B51" s="162" t="str">
        <f t="shared" si="13"/>
        <v>Nom Producte/Servei 9</v>
      </c>
      <c r="C51" s="208"/>
      <c r="D51" s="158">
        <f ca="1">(+IF(Home!$J$15=NT!$F$7,D15*Configuració!$I$17,0))*-1</f>
        <v>0</v>
      </c>
      <c r="E51" s="158">
        <f ca="1">(+IF(Home!$J$15=NT!$F$7,E15*Configuració!$I$17,0))*-1</f>
        <v>0</v>
      </c>
      <c r="F51" s="158">
        <f ca="1">(+IF(Home!$J$15=NT!$F$7,F15*Configuració!$I$17,0))*-1</f>
        <v>0</v>
      </c>
      <c r="G51" s="158">
        <f ca="1">(+IF(Home!$J$15=NT!$F$7,G15*Configuració!$I$17,0))*-1</f>
        <v>0</v>
      </c>
      <c r="H51" s="158">
        <f ca="1">(+IF(Home!$J$15=NT!$F$7,H15*Configuració!$I$17,0))*-1</f>
        <v>0</v>
      </c>
      <c r="I51" s="158">
        <f ca="1">(+IF(Home!$J$15=NT!$F$7,I15*Configuració!$I$17,0))*-1</f>
        <v>0</v>
      </c>
      <c r="J51" s="158">
        <f ca="1">(+IF(Home!$J$15=NT!$F$7,J15*Configuració!$I$17,0))*-1</f>
        <v>0</v>
      </c>
      <c r="K51" s="158">
        <f ca="1">(+IF(Home!$J$15=NT!$F$7,K15*Configuració!$I$17,0))*-1</f>
        <v>0</v>
      </c>
      <c r="L51" s="158">
        <f ca="1">(+IF(Home!$J$15=NT!$F$7,L15*Configuració!$I$17,0))*-1</f>
        <v>0</v>
      </c>
      <c r="M51" s="158">
        <f ca="1">(+IF(Home!$J$15=NT!$F$7,M15*Configuració!$I$17,0))*-1</f>
        <v>0</v>
      </c>
      <c r="N51" s="158">
        <f ca="1">(+IF(Home!$J$15=NT!$F$7,N15*Configuració!$I$17,0))*-1</f>
        <v>0</v>
      </c>
      <c r="O51" s="158">
        <f ca="1">(+IF(Home!$J$15=NT!$F$7,O15*Configuració!$I$17,0))*-1</f>
        <v>0</v>
      </c>
      <c r="P51" s="158">
        <f ca="1">(+IF(Home!$J$15=NT!$F$7,P15*Configuració!$J$17,0))*-1</f>
        <v>0</v>
      </c>
      <c r="Q51" s="158">
        <f ca="1">(+IF(Home!$J$15=NT!$F$7,Q15*Configuració!$J$17,0))*-1</f>
        <v>0</v>
      </c>
      <c r="R51" s="158">
        <f ca="1">(+IF(Home!$J$15=NT!$F$7,R15*Configuració!$J$17,0))*-1</f>
        <v>0</v>
      </c>
      <c r="S51" s="158">
        <f ca="1">(+IF(Home!$J$15=NT!$F$7,S15*Configuració!$J$17,0))*-1</f>
        <v>0</v>
      </c>
      <c r="T51" s="158">
        <f ca="1">(+IF(Home!$J$15=NT!$F$7,T15*Configuració!$J$17,0))*-1</f>
        <v>0</v>
      </c>
      <c r="U51" s="158">
        <f ca="1">(+IF(Home!$J$15=NT!$F$7,U15*Configuració!$J$17,0))*-1</f>
        <v>0</v>
      </c>
      <c r="V51" s="158">
        <f ca="1">(+IF(Home!$J$15=NT!$F$7,V15*Configuració!$J$17,0))*-1</f>
        <v>0</v>
      </c>
      <c r="W51" s="158">
        <f ca="1">(+IF(Home!$J$15=NT!$F$7,W15*Configuració!$J$17,0))*-1</f>
        <v>0</v>
      </c>
      <c r="X51" s="158">
        <f ca="1">(+IF(Home!$J$15=NT!$F$7,X15*Configuració!$J$17,0))*-1</f>
        <v>0</v>
      </c>
      <c r="Y51" s="158">
        <f ca="1">(+IF(Home!$J$15=NT!$F$7,Y15*Configuració!$J$17,0))*-1</f>
        <v>0</v>
      </c>
      <c r="Z51" s="158">
        <f ca="1">(+IF(Home!$J$15=NT!$F$7,Z15*Configuració!$J$17,0))*-1</f>
        <v>0</v>
      </c>
      <c r="AA51" s="158">
        <f ca="1">(+IF(Home!$J$15=NT!$F$7,AA15*Configuració!$J$17,0))*-1</f>
        <v>0</v>
      </c>
      <c r="AB51" s="158">
        <f ca="1">(+IF(Home!$J$15=NT!$F$7,AB15*Configuració!$K$17,0))*-1</f>
        <v>0</v>
      </c>
      <c r="AC51" s="158">
        <f ca="1">(+IF(Home!$J$15=NT!$F$7,AC15*Configuració!$K$17,0))*-1</f>
        <v>0</v>
      </c>
      <c r="AD51" s="158">
        <f ca="1">(+IF(Home!$J$15=NT!$F$7,AD15*Configuració!$K$17,0))*-1</f>
        <v>0</v>
      </c>
      <c r="AE51" s="158">
        <f ca="1">(+IF(Home!$J$15=NT!$F$7,AE15*Configuració!$K$17,0))*-1</f>
        <v>0</v>
      </c>
      <c r="AF51" s="158">
        <f ca="1">(+IF(Home!$J$15=NT!$F$7,AF15*Configuració!$K$17,0))*-1</f>
        <v>0</v>
      </c>
      <c r="AG51" s="158">
        <f ca="1">(+IF(Home!$J$15=NT!$F$7,AG15*Configuració!$K$17,0))*-1</f>
        <v>0</v>
      </c>
      <c r="AH51" s="158">
        <f ca="1">(+IF(Home!$J$15=NT!$F$7,AH15*Configuració!$K$17,0))*-1</f>
        <v>0</v>
      </c>
      <c r="AI51" s="158">
        <f ca="1">(+IF(Home!$J$15=NT!$F$7,AI15*Configuració!$K$17,0))*-1</f>
        <v>0</v>
      </c>
      <c r="AJ51" s="158">
        <f ca="1">(+IF(Home!$J$15=NT!$F$7,AJ15*Configuració!$K$17,0))*-1</f>
        <v>0</v>
      </c>
      <c r="AK51" s="158">
        <f ca="1">(+IF(Home!$J$15=NT!$F$7,AK15*Configuració!$K$17,0))*-1</f>
        <v>0</v>
      </c>
      <c r="AL51" s="158">
        <f ca="1">(+IF(Home!$J$15=NT!$F$7,AL15*Configuració!$K$17,0))*-1</f>
        <v>0</v>
      </c>
      <c r="AM51" s="158">
        <f ca="1">(+IF(Home!$J$15=NT!$F$7,AM15*Configuració!$K$17,0))*-1</f>
        <v>0</v>
      </c>
      <c r="AN51" s="158">
        <f ca="1">(+IF(Home!$J$15=NT!$F$7,AN15*Configuració!$L$17,0))*-1</f>
        <v>0</v>
      </c>
      <c r="AO51" s="158">
        <f ca="1">(+IF(Home!$J$15=NT!$F$7,AO15*Configuració!$L$17,0))*-1</f>
        <v>0</v>
      </c>
      <c r="AP51" s="158">
        <f ca="1">(+IF(Home!$J$15=NT!$F$7,AP15*Configuració!$L$17,0))*-1</f>
        <v>0</v>
      </c>
      <c r="AQ51" s="158">
        <f ca="1">(+IF(Home!$J$15=NT!$F$7,AQ15*Configuració!$L$17,0))*-1</f>
        <v>0</v>
      </c>
      <c r="AR51" s="158">
        <f ca="1">(+IF(Home!$J$15=NT!$F$7,AR15*Configuració!$L$17,0))*-1</f>
        <v>0</v>
      </c>
      <c r="AS51" s="158">
        <f ca="1">(+IF(Home!$J$15=NT!$F$7,AS15*Configuració!$L$17,0))*-1</f>
        <v>0</v>
      </c>
      <c r="AT51" s="158">
        <f ca="1">(+IF(Home!$J$15=NT!$F$7,AT15*Configuració!$L$17,0))*-1</f>
        <v>0</v>
      </c>
      <c r="AU51" s="158">
        <f ca="1">(+IF(Home!$J$15=NT!$F$7,AU15*Configuració!$L$17,0))*-1</f>
        <v>0</v>
      </c>
      <c r="AV51" s="158">
        <f ca="1">(+IF(Home!$J$15=NT!$F$7,AV15*Configuració!$L$17,0))*-1</f>
        <v>0</v>
      </c>
      <c r="AW51" s="158">
        <f ca="1">(+IF(Home!$J$15=NT!$F$7,AW15*Configuració!$L$17,0))*-1</f>
        <v>0</v>
      </c>
      <c r="AX51" s="158">
        <f ca="1">(+IF(Home!$J$15=NT!$F$7,AX15*Configuració!$L$17,0))*-1</f>
        <v>0</v>
      </c>
      <c r="AY51" s="158">
        <f ca="1">(+IF(Home!$J$15=NT!$F$7,AY15*Configuració!$L$17,0))*-1</f>
        <v>0</v>
      </c>
      <c r="AZ51" s="158">
        <f ca="1">(+IF(Home!$J$15=NT!$F$7,AZ15*Configuració!$M$17,0))*-1</f>
        <v>0</v>
      </c>
      <c r="BA51" s="158">
        <f ca="1">(+IF(Home!$J$15=NT!$F$7,BA15*Configuració!$M$17,0))*-1</f>
        <v>0</v>
      </c>
      <c r="BB51" s="158">
        <f ca="1">(+IF(Home!$J$15=NT!$F$7,BB15*Configuració!$M$17,0))*-1</f>
        <v>0</v>
      </c>
      <c r="BC51" s="158">
        <f ca="1">(+IF(Home!$J$15=NT!$F$7,BC15*Configuració!$M$17,0))*-1</f>
        <v>0</v>
      </c>
      <c r="BD51" s="158">
        <f ca="1">(+IF(Home!$J$15=NT!$F$7,BD15*Configuració!$M$17,0))*-1</f>
        <v>0</v>
      </c>
      <c r="BE51" s="158">
        <f ca="1">(+IF(Home!$J$15=NT!$F$7,BE15*Configuració!$M$17,0))*-1</f>
        <v>0</v>
      </c>
      <c r="BF51" s="158">
        <f ca="1">(+IF(Home!$J$15=NT!$F$7,BF15*Configuració!$M$17,0))*-1</f>
        <v>0</v>
      </c>
      <c r="BG51" s="158">
        <f ca="1">(+IF(Home!$J$15=NT!$F$7,BG15*Configuració!$M$17,0))*-1</f>
        <v>0</v>
      </c>
      <c r="BH51" s="158">
        <f ca="1">(+IF(Home!$J$15=NT!$F$7,BH15*Configuració!$M$17,0))*-1</f>
        <v>0</v>
      </c>
      <c r="BI51" s="158">
        <f ca="1">(+IF(Home!$J$15=NT!$F$7,BI15*Configuració!$M$17,0))*-1</f>
        <v>0</v>
      </c>
      <c r="BJ51" s="158">
        <f ca="1">(+IF(Home!$J$15=NT!$F$7,BJ15*Configuració!$M$17,0))*-1</f>
        <v>0</v>
      </c>
      <c r="BK51" s="158">
        <f ca="1">(+IF(Home!$J$15=NT!$F$7,BK15*Configuració!$M$17,0))*-1</f>
        <v>0</v>
      </c>
    </row>
    <row r="52" spans="2:63">
      <c r="B52" s="162" t="str">
        <f t="shared" si="13"/>
        <v>Nom Producte/Servei 10</v>
      </c>
      <c r="C52" s="208"/>
      <c r="D52" s="158">
        <f ca="1">(+IF(Home!$J$15=NT!$F$7,D16*Configuració!$I$17,0))*-1</f>
        <v>0</v>
      </c>
      <c r="E52" s="158">
        <f ca="1">(+IF(Home!$J$15=NT!$F$7,E16*Configuració!$I$17,0))*-1</f>
        <v>0</v>
      </c>
      <c r="F52" s="158">
        <f ca="1">(+IF(Home!$J$15=NT!$F$7,F16*Configuració!$I$17,0))*-1</f>
        <v>0</v>
      </c>
      <c r="G52" s="158">
        <f ca="1">(+IF(Home!$J$15=NT!$F$7,G16*Configuració!$I$17,0))*-1</f>
        <v>0</v>
      </c>
      <c r="H52" s="158">
        <f ca="1">(+IF(Home!$J$15=NT!$F$7,H16*Configuració!$I$17,0))*-1</f>
        <v>0</v>
      </c>
      <c r="I52" s="158">
        <f ca="1">(+IF(Home!$J$15=NT!$F$7,I16*Configuració!$I$17,0))*-1</f>
        <v>0</v>
      </c>
      <c r="J52" s="158">
        <f ca="1">(+IF(Home!$J$15=NT!$F$7,J16*Configuració!$I$17,0))*-1</f>
        <v>0</v>
      </c>
      <c r="K52" s="158">
        <f ca="1">(+IF(Home!$J$15=NT!$F$7,K16*Configuració!$I$17,0))*-1</f>
        <v>0</v>
      </c>
      <c r="L52" s="158">
        <f ca="1">(+IF(Home!$J$15=NT!$F$7,L16*Configuració!$I$17,0))*-1</f>
        <v>0</v>
      </c>
      <c r="M52" s="158">
        <f ca="1">(+IF(Home!$J$15=NT!$F$7,M16*Configuració!$I$17,0))*-1</f>
        <v>0</v>
      </c>
      <c r="N52" s="158">
        <f ca="1">(+IF(Home!$J$15=NT!$F$7,N16*Configuració!$I$17,0))*-1</f>
        <v>0</v>
      </c>
      <c r="O52" s="158">
        <f ca="1">(+IF(Home!$J$15=NT!$F$7,O16*Configuració!$I$17,0))*-1</f>
        <v>0</v>
      </c>
      <c r="P52" s="158">
        <f ca="1">(+IF(Home!$J$15=NT!$F$7,P16*Configuració!$J$17,0))*-1</f>
        <v>0</v>
      </c>
      <c r="Q52" s="158">
        <f ca="1">(+IF(Home!$J$15=NT!$F$7,Q16*Configuració!$J$17,0))*-1</f>
        <v>0</v>
      </c>
      <c r="R52" s="158">
        <f ca="1">(+IF(Home!$J$15=NT!$F$7,R16*Configuració!$J$17,0))*-1</f>
        <v>0</v>
      </c>
      <c r="S52" s="158">
        <f ca="1">(+IF(Home!$J$15=NT!$F$7,S16*Configuració!$J$17,0))*-1</f>
        <v>0</v>
      </c>
      <c r="T52" s="158">
        <f ca="1">(+IF(Home!$J$15=NT!$F$7,T16*Configuració!$J$17,0))*-1</f>
        <v>0</v>
      </c>
      <c r="U52" s="158">
        <f ca="1">(+IF(Home!$J$15=NT!$F$7,U16*Configuració!$J$17,0))*-1</f>
        <v>0</v>
      </c>
      <c r="V52" s="158">
        <f ca="1">(+IF(Home!$J$15=NT!$F$7,V16*Configuració!$J$17,0))*-1</f>
        <v>0</v>
      </c>
      <c r="W52" s="158">
        <f ca="1">(+IF(Home!$J$15=NT!$F$7,W16*Configuració!$J$17,0))*-1</f>
        <v>0</v>
      </c>
      <c r="X52" s="158">
        <f ca="1">(+IF(Home!$J$15=NT!$F$7,X16*Configuració!$J$17,0))*-1</f>
        <v>0</v>
      </c>
      <c r="Y52" s="158">
        <f ca="1">(+IF(Home!$J$15=NT!$F$7,Y16*Configuració!$J$17,0))*-1</f>
        <v>0</v>
      </c>
      <c r="Z52" s="158">
        <f ca="1">(+IF(Home!$J$15=NT!$F$7,Z16*Configuració!$J$17,0))*-1</f>
        <v>0</v>
      </c>
      <c r="AA52" s="158">
        <f ca="1">(+IF(Home!$J$15=NT!$F$7,AA16*Configuració!$J$17,0))*-1</f>
        <v>0</v>
      </c>
      <c r="AB52" s="158">
        <f ca="1">(+IF(Home!$J$15=NT!$F$7,AB16*Configuració!$K$17,0))*-1</f>
        <v>0</v>
      </c>
      <c r="AC52" s="158">
        <f ca="1">(+IF(Home!$J$15=NT!$F$7,AC16*Configuració!$K$17,0))*-1</f>
        <v>0</v>
      </c>
      <c r="AD52" s="158">
        <f ca="1">(+IF(Home!$J$15=NT!$F$7,AD16*Configuració!$K$17,0))*-1</f>
        <v>0</v>
      </c>
      <c r="AE52" s="158">
        <f ca="1">(+IF(Home!$J$15=NT!$F$7,AE16*Configuració!$K$17,0))*-1</f>
        <v>0</v>
      </c>
      <c r="AF52" s="158">
        <f ca="1">(+IF(Home!$J$15=NT!$F$7,AF16*Configuració!$K$17,0))*-1</f>
        <v>0</v>
      </c>
      <c r="AG52" s="158">
        <f ca="1">(+IF(Home!$J$15=NT!$F$7,AG16*Configuració!$K$17,0))*-1</f>
        <v>0</v>
      </c>
      <c r="AH52" s="158">
        <f ca="1">(+IF(Home!$J$15=NT!$F$7,AH16*Configuració!$K$17,0))*-1</f>
        <v>0</v>
      </c>
      <c r="AI52" s="158">
        <f ca="1">(+IF(Home!$J$15=NT!$F$7,AI16*Configuració!$K$17,0))*-1</f>
        <v>0</v>
      </c>
      <c r="AJ52" s="158">
        <f ca="1">(+IF(Home!$J$15=NT!$F$7,AJ16*Configuració!$K$17,0))*-1</f>
        <v>0</v>
      </c>
      <c r="AK52" s="158">
        <f ca="1">(+IF(Home!$J$15=NT!$F$7,AK16*Configuració!$K$17,0))*-1</f>
        <v>0</v>
      </c>
      <c r="AL52" s="158">
        <f ca="1">(+IF(Home!$J$15=NT!$F$7,AL16*Configuració!$K$17,0))*-1</f>
        <v>0</v>
      </c>
      <c r="AM52" s="158">
        <f ca="1">(+IF(Home!$J$15=NT!$F$7,AM16*Configuració!$K$17,0))*-1</f>
        <v>0</v>
      </c>
      <c r="AN52" s="158">
        <f ca="1">(+IF(Home!$J$15=NT!$F$7,AN16*Configuració!$L$17,0))*-1</f>
        <v>0</v>
      </c>
      <c r="AO52" s="158">
        <f ca="1">(+IF(Home!$J$15=NT!$F$7,AO16*Configuració!$L$17,0))*-1</f>
        <v>0</v>
      </c>
      <c r="AP52" s="158">
        <f ca="1">(+IF(Home!$J$15=NT!$F$7,AP16*Configuració!$L$17,0))*-1</f>
        <v>0</v>
      </c>
      <c r="AQ52" s="158">
        <f ca="1">(+IF(Home!$J$15=NT!$F$7,AQ16*Configuració!$L$17,0))*-1</f>
        <v>0</v>
      </c>
      <c r="AR52" s="158">
        <f ca="1">(+IF(Home!$J$15=NT!$F$7,AR16*Configuració!$L$17,0))*-1</f>
        <v>0</v>
      </c>
      <c r="AS52" s="158">
        <f ca="1">(+IF(Home!$J$15=NT!$F$7,AS16*Configuració!$L$17,0))*-1</f>
        <v>0</v>
      </c>
      <c r="AT52" s="158">
        <f ca="1">(+IF(Home!$J$15=NT!$F$7,AT16*Configuració!$L$17,0))*-1</f>
        <v>0</v>
      </c>
      <c r="AU52" s="158">
        <f ca="1">(+IF(Home!$J$15=NT!$F$7,AU16*Configuració!$L$17,0))*-1</f>
        <v>0</v>
      </c>
      <c r="AV52" s="158">
        <f ca="1">(+IF(Home!$J$15=NT!$F$7,AV16*Configuració!$L$17,0))*-1</f>
        <v>0</v>
      </c>
      <c r="AW52" s="158">
        <f ca="1">(+IF(Home!$J$15=NT!$F$7,AW16*Configuració!$L$17,0))*-1</f>
        <v>0</v>
      </c>
      <c r="AX52" s="158">
        <f ca="1">(+IF(Home!$J$15=NT!$F$7,AX16*Configuració!$L$17,0))*-1</f>
        <v>0</v>
      </c>
      <c r="AY52" s="158">
        <f ca="1">(+IF(Home!$J$15=NT!$F$7,AY16*Configuració!$L$17,0))*-1</f>
        <v>0</v>
      </c>
      <c r="AZ52" s="158">
        <f ca="1">(+IF(Home!$J$15=NT!$F$7,AZ16*Configuració!$M$17,0))*-1</f>
        <v>0</v>
      </c>
      <c r="BA52" s="158">
        <f ca="1">(+IF(Home!$J$15=NT!$F$7,BA16*Configuració!$M$17,0))*-1</f>
        <v>0</v>
      </c>
      <c r="BB52" s="158">
        <f ca="1">(+IF(Home!$J$15=NT!$F$7,BB16*Configuració!$M$17,0))*-1</f>
        <v>0</v>
      </c>
      <c r="BC52" s="158">
        <f ca="1">(+IF(Home!$J$15=NT!$F$7,BC16*Configuració!$M$17,0))*-1</f>
        <v>0</v>
      </c>
      <c r="BD52" s="158">
        <f ca="1">(+IF(Home!$J$15=NT!$F$7,BD16*Configuració!$M$17,0))*-1</f>
        <v>0</v>
      </c>
      <c r="BE52" s="158">
        <f ca="1">(+IF(Home!$J$15=NT!$F$7,BE16*Configuració!$M$17,0))*-1</f>
        <v>0</v>
      </c>
      <c r="BF52" s="158">
        <f ca="1">(+IF(Home!$J$15=NT!$F$7,BF16*Configuració!$M$17,0))*-1</f>
        <v>0</v>
      </c>
      <c r="BG52" s="158">
        <f ca="1">(+IF(Home!$J$15=NT!$F$7,BG16*Configuració!$M$17,0))*-1</f>
        <v>0</v>
      </c>
      <c r="BH52" s="158">
        <f ca="1">(+IF(Home!$J$15=NT!$F$7,BH16*Configuració!$M$17,0))*-1</f>
        <v>0</v>
      </c>
      <c r="BI52" s="158">
        <f ca="1">(+IF(Home!$J$15=NT!$F$7,BI16*Configuració!$M$17,0))*-1</f>
        <v>0</v>
      </c>
      <c r="BJ52" s="158">
        <f ca="1">(+IF(Home!$J$15=NT!$F$7,BJ16*Configuració!$M$17,0))*-1</f>
        <v>0</v>
      </c>
      <c r="BK52" s="158">
        <f ca="1">(+IF(Home!$J$15=NT!$F$7,BK16*Configuració!$M$17,0))*-1</f>
        <v>0</v>
      </c>
    </row>
    <row r="53" spans="2:63">
      <c r="B53" s="162" t="str">
        <f t="shared" si="13"/>
        <v>Nom Producte/Servei 11</v>
      </c>
      <c r="C53" s="208"/>
      <c r="D53" s="158">
        <f ca="1">(+IF(Home!$J$15=NT!$F$7,D17*Configuració!$I$17,0))*-1</f>
        <v>0</v>
      </c>
      <c r="E53" s="158">
        <f ca="1">(+IF(Home!$J$15=NT!$F$7,E17*Configuració!$I$17,0))*-1</f>
        <v>0</v>
      </c>
      <c r="F53" s="158">
        <f ca="1">(+IF(Home!$J$15=NT!$F$7,F17*Configuració!$I$17,0))*-1</f>
        <v>0</v>
      </c>
      <c r="G53" s="158">
        <f ca="1">(+IF(Home!$J$15=NT!$F$7,G17*Configuració!$I$17,0))*-1</f>
        <v>0</v>
      </c>
      <c r="H53" s="158">
        <f ca="1">(+IF(Home!$J$15=NT!$F$7,H17*Configuració!$I$17,0))*-1</f>
        <v>0</v>
      </c>
      <c r="I53" s="158">
        <f ca="1">(+IF(Home!$J$15=NT!$F$7,I17*Configuració!$I$17,0))*-1</f>
        <v>0</v>
      </c>
      <c r="J53" s="158">
        <f ca="1">(+IF(Home!$J$15=NT!$F$7,J17*Configuració!$I$17,0))*-1</f>
        <v>0</v>
      </c>
      <c r="K53" s="158">
        <f ca="1">(+IF(Home!$J$15=NT!$F$7,K17*Configuració!$I$17,0))*-1</f>
        <v>0</v>
      </c>
      <c r="L53" s="158">
        <f ca="1">(+IF(Home!$J$15=NT!$F$7,L17*Configuració!$I$17,0))*-1</f>
        <v>0</v>
      </c>
      <c r="M53" s="158">
        <f ca="1">(+IF(Home!$J$15=NT!$F$7,M17*Configuració!$I$17,0))*-1</f>
        <v>0</v>
      </c>
      <c r="N53" s="158">
        <f ca="1">(+IF(Home!$J$15=NT!$F$7,N17*Configuració!$I$17,0))*-1</f>
        <v>0</v>
      </c>
      <c r="O53" s="158">
        <f ca="1">(+IF(Home!$J$15=NT!$F$7,O17*Configuració!$I$17,0))*-1</f>
        <v>0</v>
      </c>
      <c r="P53" s="158">
        <f ca="1">(+IF(Home!$J$15=NT!$F$7,P17*Configuració!$J$17,0))*-1</f>
        <v>0</v>
      </c>
      <c r="Q53" s="158">
        <f ca="1">(+IF(Home!$J$15=NT!$F$7,Q17*Configuració!$J$17,0))*-1</f>
        <v>0</v>
      </c>
      <c r="R53" s="158">
        <f ca="1">(+IF(Home!$J$15=NT!$F$7,R17*Configuració!$J$17,0))*-1</f>
        <v>0</v>
      </c>
      <c r="S53" s="158">
        <f ca="1">(+IF(Home!$J$15=NT!$F$7,S17*Configuració!$J$17,0))*-1</f>
        <v>0</v>
      </c>
      <c r="T53" s="158">
        <f ca="1">(+IF(Home!$J$15=NT!$F$7,T17*Configuració!$J$17,0))*-1</f>
        <v>0</v>
      </c>
      <c r="U53" s="158">
        <f ca="1">(+IF(Home!$J$15=NT!$F$7,U17*Configuració!$J$17,0))*-1</f>
        <v>0</v>
      </c>
      <c r="V53" s="158">
        <f ca="1">(+IF(Home!$J$15=NT!$F$7,V17*Configuració!$J$17,0))*-1</f>
        <v>0</v>
      </c>
      <c r="W53" s="158">
        <f ca="1">(+IF(Home!$J$15=NT!$F$7,W17*Configuració!$J$17,0))*-1</f>
        <v>0</v>
      </c>
      <c r="X53" s="158">
        <f ca="1">(+IF(Home!$J$15=NT!$F$7,X17*Configuració!$J$17,0))*-1</f>
        <v>0</v>
      </c>
      <c r="Y53" s="158">
        <f ca="1">(+IF(Home!$J$15=NT!$F$7,Y17*Configuració!$J$17,0))*-1</f>
        <v>0</v>
      </c>
      <c r="Z53" s="158">
        <f ca="1">(+IF(Home!$J$15=NT!$F$7,Z17*Configuració!$J$17,0))*-1</f>
        <v>0</v>
      </c>
      <c r="AA53" s="158">
        <f ca="1">(+IF(Home!$J$15=NT!$F$7,AA17*Configuració!$J$17,0))*-1</f>
        <v>0</v>
      </c>
      <c r="AB53" s="158">
        <f ca="1">(+IF(Home!$J$15=NT!$F$7,AB17*Configuració!$K$17,0))*-1</f>
        <v>0</v>
      </c>
      <c r="AC53" s="158">
        <f ca="1">(+IF(Home!$J$15=NT!$F$7,AC17*Configuració!$K$17,0))*-1</f>
        <v>0</v>
      </c>
      <c r="AD53" s="158">
        <f ca="1">(+IF(Home!$J$15=NT!$F$7,AD17*Configuració!$K$17,0))*-1</f>
        <v>0</v>
      </c>
      <c r="AE53" s="158">
        <f ca="1">(+IF(Home!$J$15=NT!$F$7,AE17*Configuració!$K$17,0))*-1</f>
        <v>0</v>
      </c>
      <c r="AF53" s="158">
        <f ca="1">(+IF(Home!$J$15=NT!$F$7,AF17*Configuració!$K$17,0))*-1</f>
        <v>0</v>
      </c>
      <c r="AG53" s="158">
        <f ca="1">(+IF(Home!$J$15=NT!$F$7,AG17*Configuració!$K$17,0))*-1</f>
        <v>0</v>
      </c>
      <c r="AH53" s="158">
        <f ca="1">(+IF(Home!$J$15=NT!$F$7,AH17*Configuració!$K$17,0))*-1</f>
        <v>0</v>
      </c>
      <c r="AI53" s="158">
        <f ca="1">(+IF(Home!$J$15=NT!$F$7,AI17*Configuració!$K$17,0))*-1</f>
        <v>0</v>
      </c>
      <c r="AJ53" s="158">
        <f ca="1">(+IF(Home!$J$15=NT!$F$7,AJ17*Configuració!$K$17,0))*-1</f>
        <v>0</v>
      </c>
      <c r="AK53" s="158">
        <f ca="1">(+IF(Home!$J$15=NT!$F$7,AK17*Configuració!$K$17,0))*-1</f>
        <v>0</v>
      </c>
      <c r="AL53" s="158">
        <f ca="1">(+IF(Home!$J$15=NT!$F$7,AL17*Configuració!$K$17,0))*-1</f>
        <v>0</v>
      </c>
      <c r="AM53" s="158">
        <f ca="1">(+IF(Home!$J$15=NT!$F$7,AM17*Configuració!$K$17,0))*-1</f>
        <v>0</v>
      </c>
      <c r="AN53" s="158">
        <f ca="1">(+IF(Home!$J$15=NT!$F$7,AN17*Configuració!$L$17,0))*-1</f>
        <v>0</v>
      </c>
      <c r="AO53" s="158">
        <f ca="1">(+IF(Home!$J$15=NT!$F$7,AO17*Configuració!$L$17,0))*-1</f>
        <v>0</v>
      </c>
      <c r="AP53" s="158">
        <f ca="1">(+IF(Home!$J$15=NT!$F$7,AP17*Configuració!$L$17,0))*-1</f>
        <v>0</v>
      </c>
      <c r="AQ53" s="158">
        <f ca="1">(+IF(Home!$J$15=NT!$F$7,AQ17*Configuració!$L$17,0))*-1</f>
        <v>0</v>
      </c>
      <c r="AR53" s="158">
        <f ca="1">(+IF(Home!$J$15=NT!$F$7,AR17*Configuració!$L$17,0))*-1</f>
        <v>0</v>
      </c>
      <c r="AS53" s="158">
        <f ca="1">(+IF(Home!$J$15=NT!$F$7,AS17*Configuració!$L$17,0))*-1</f>
        <v>0</v>
      </c>
      <c r="AT53" s="158">
        <f ca="1">(+IF(Home!$J$15=NT!$F$7,AT17*Configuració!$L$17,0))*-1</f>
        <v>0</v>
      </c>
      <c r="AU53" s="158">
        <f ca="1">(+IF(Home!$J$15=NT!$F$7,AU17*Configuració!$L$17,0))*-1</f>
        <v>0</v>
      </c>
      <c r="AV53" s="158">
        <f ca="1">(+IF(Home!$J$15=NT!$F$7,AV17*Configuració!$L$17,0))*-1</f>
        <v>0</v>
      </c>
      <c r="AW53" s="158">
        <f ca="1">(+IF(Home!$J$15=NT!$F$7,AW17*Configuració!$L$17,0))*-1</f>
        <v>0</v>
      </c>
      <c r="AX53" s="158">
        <f ca="1">(+IF(Home!$J$15=NT!$F$7,AX17*Configuració!$L$17,0))*-1</f>
        <v>0</v>
      </c>
      <c r="AY53" s="158">
        <f ca="1">(+IF(Home!$J$15=NT!$F$7,AY17*Configuració!$L$17,0))*-1</f>
        <v>0</v>
      </c>
      <c r="AZ53" s="158">
        <f ca="1">(+IF(Home!$J$15=NT!$F$7,AZ17*Configuració!$M$17,0))*-1</f>
        <v>0</v>
      </c>
      <c r="BA53" s="158">
        <f ca="1">(+IF(Home!$J$15=NT!$F$7,BA17*Configuració!$M$17,0))*-1</f>
        <v>0</v>
      </c>
      <c r="BB53" s="158">
        <f ca="1">(+IF(Home!$J$15=NT!$F$7,BB17*Configuració!$M$17,0))*-1</f>
        <v>0</v>
      </c>
      <c r="BC53" s="158">
        <f ca="1">(+IF(Home!$J$15=NT!$F$7,BC17*Configuració!$M$17,0))*-1</f>
        <v>0</v>
      </c>
      <c r="BD53" s="158">
        <f ca="1">(+IF(Home!$J$15=NT!$F$7,BD17*Configuració!$M$17,0))*-1</f>
        <v>0</v>
      </c>
      <c r="BE53" s="158">
        <f ca="1">(+IF(Home!$J$15=NT!$F$7,BE17*Configuració!$M$17,0))*-1</f>
        <v>0</v>
      </c>
      <c r="BF53" s="158">
        <f ca="1">(+IF(Home!$J$15=NT!$F$7,BF17*Configuració!$M$17,0))*-1</f>
        <v>0</v>
      </c>
      <c r="BG53" s="158">
        <f ca="1">(+IF(Home!$J$15=NT!$F$7,BG17*Configuració!$M$17,0))*-1</f>
        <v>0</v>
      </c>
      <c r="BH53" s="158">
        <f ca="1">(+IF(Home!$J$15=NT!$F$7,BH17*Configuració!$M$17,0))*-1</f>
        <v>0</v>
      </c>
      <c r="BI53" s="158">
        <f ca="1">(+IF(Home!$J$15=NT!$F$7,BI17*Configuració!$M$17,0))*-1</f>
        <v>0</v>
      </c>
      <c r="BJ53" s="158">
        <f ca="1">(+IF(Home!$J$15=NT!$F$7,BJ17*Configuració!$M$17,0))*-1</f>
        <v>0</v>
      </c>
      <c r="BK53" s="158">
        <f ca="1">(+IF(Home!$J$15=NT!$F$7,BK17*Configuració!$M$17,0))*-1</f>
        <v>0</v>
      </c>
    </row>
    <row r="54" spans="2:63">
      <c r="B54" s="162" t="str">
        <f t="shared" si="13"/>
        <v>Nom Producte/Servei 12</v>
      </c>
      <c r="C54" s="208"/>
      <c r="D54" s="158">
        <f ca="1">(+IF(Home!$J$15=NT!$F$7,D18*Configuració!$I$17,0))*-1</f>
        <v>0</v>
      </c>
      <c r="E54" s="158">
        <f ca="1">(+IF(Home!$J$15=NT!$F$7,E18*Configuració!$I$17,0))*-1</f>
        <v>0</v>
      </c>
      <c r="F54" s="158">
        <f ca="1">(+IF(Home!$J$15=NT!$F$7,F18*Configuració!$I$17,0))*-1</f>
        <v>0</v>
      </c>
      <c r="G54" s="158">
        <f ca="1">(+IF(Home!$J$15=NT!$F$7,G18*Configuració!$I$17,0))*-1</f>
        <v>0</v>
      </c>
      <c r="H54" s="158">
        <f ca="1">(+IF(Home!$J$15=NT!$F$7,H18*Configuració!$I$17,0))*-1</f>
        <v>0</v>
      </c>
      <c r="I54" s="158">
        <f ca="1">(+IF(Home!$J$15=NT!$F$7,I18*Configuració!$I$17,0))*-1</f>
        <v>0</v>
      </c>
      <c r="J54" s="158">
        <f ca="1">(+IF(Home!$J$15=NT!$F$7,J18*Configuració!$I$17,0))*-1</f>
        <v>0</v>
      </c>
      <c r="K54" s="158">
        <f ca="1">(+IF(Home!$J$15=NT!$F$7,K18*Configuració!$I$17,0))*-1</f>
        <v>0</v>
      </c>
      <c r="L54" s="158">
        <f ca="1">(+IF(Home!$J$15=NT!$F$7,L18*Configuració!$I$17,0))*-1</f>
        <v>0</v>
      </c>
      <c r="M54" s="158">
        <f ca="1">(+IF(Home!$J$15=NT!$F$7,M18*Configuració!$I$17,0))*-1</f>
        <v>0</v>
      </c>
      <c r="N54" s="158">
        <f ca="1">(+IF(Home!$J$15=NT!$F$7,N18*Configuració!$I$17,0))*-1</f>
        <v>0</v>
      </c>
      <c r="O54" s="158">
        <f ca="1">(+IF(Home!$J$15=NT!$F$7,O18*Configuració!$I$17,0))*-1</f>
        <v>0</v>
      </c>
      <c r="P54" s="158">
        <f ca="1">(+IF(Home!$J$15=NT!$F$7,P18*Configuració!$J$17,0))*-1</f>
        <v>0</v>
      </c>
      <c r="Q54" s="158">
        <f ca="1">(+IF(Home!$J$15=NT!$F$7,Q18*Configuració!$J$17,0))*-1</f>
        <v>0</v>
      </c>
      <c r="R54" s="158">
        <f ca="1">(+IF(Home!$J$15=NT!$F$7,R18*Configuració!$J$17,0))*-1</f>
        <v>0</v>
      </c>
      <c r="S54" s="158">
        <f ca="1">(+IF(Home!$J$15=NT!$F$7,S18*Configuració!$J$17,0))*-1</f>
        <v>0</v>
      </c>
      <c r="T54" s="158">
        <f ca="1">(+IF(Home!$J$15=NT!$F$7,T18*Configuració!$J$17,0))*-1</f>
        <v>0</v>
      </c>
      <c r="U54" s="158">
        <f ca="1">(+IF(Home!$J$15=NT!$F$7,U18*Configuració!$J$17,0))*-1</f>
        <v>0</v>
      </c>
      <c r="V54" s="158">
        <f ca="1">(+IF(Home!$J$15=NT!$F$7,V18*Configuració!$J$17,0))*-1</f>
        <v>0</v>
      </c>
      <c r="W54" s="158">
        <f ca="1">(+IF(Home!$J$15=NT!$F$7,W18*Configuració!$J$17,0))*-1</f>
        <v>0</v>
      </c>
      <c r="X54" s="158">
        <f ca="1">(+IF(Home!$J$15=NT!$F$7,X18*Configuració!$J$17,0))*-1</f>
        <v>0</v>
      </c>
      <c r="Y54" s="158">
        <f ca="1">(+IF(Home!$J$15=NT!$F$7,Y18*Configuració!$J$17,0))*-1</f>
        <v>0</v>
      </c>
      <c r="Z54" s="158">
        <f ca="1">(+IF(Home!$J$15=NT!$F$7,Z18*Configuració!$J$17,0))*-1</f>
        <v>0</v>
      </c>
      <c r="AA54" s="158">
        <f ca="1">(+IF(Home!$J$15=NT!$F$7,AA18*Configuració!$J$17,0))*-1</f>
        <v>0</v>
      </c>
      <c r="AB54" s="158">
        <f ca="1">(+IF(Home!$J$15=NT!$F$7,AB18*Configuració!$K$17,0))*-1</f>
        <v>0</v>
      </c>
      <c r="AC54" s="158">
        <f ca="1">(+IF(Home!$J$15=NT!$F$7,AC18*Configuració!$K$17,0))*-1</f>
        <v>0</v>
      </c>
      <c r="AD54" s="158">
        <f ca="1">(+IF(Home!$J$15=NT!$F$7,AD18*Configuració!$K$17,0))*-1</f>
        <v>0</v>
      </c>
      <c r="AE54" s="158">
        <f ca="1">(+IF(Home!$J$15=NT!$F$7,AE18*Configuració!$K$17,0))*-1</f>
        <v>0</v>
      </c>
      <c r="AF54" s="158">
        <f ca="1">(+IF(Home!$J$15=NT!$F$7,AF18*Configuració!$K$17,0))*-1</f>
        <v>0</v>
      </c>
      <c r="AG54" s="158">
        <f ca="1">(+IF(Home!$J$15=NT!$F$7,AG18*Configuració!$K$17,0))*-1</f>
        <v>0</v>
      </c>
      <c r="AH54" s="158">
        <f ca="1">(+IF(Home!$J$15=NT!$F$7,AH18*Configuració!$K$17,0))*-1</f>
        <v>0</v>
      </c>
      <c r="AI54" s="158">
        <f ca="1">(+IF(Home!$J$15=NT!$F$7,AI18*Configuració!$K$17,0))*-1</f>
        <v>0</v>
      </c>
      <c r="AJ54" s="158">
        <f ca="1">(+IF(Home!$J$15=NT!$F$7,AJ18*Configuració!$K$17,0))*-1</f>
        <v>0</v>
      </c>
      <c r="AK54" s="158">
        <f ca="1">(+IF(Home!$J$15=NT!$F$7,AK18*Configuració!$K$17,0))*-1</f>
        <v>0</v>
      </c>
      <c r="AL54" s="158">
        <f ca="1">(+IF(Home!$J$15=NT!$F$7,AL18*Configuració!$K$17,0))*-1</f>
        <v>0</v>
      </c>
      <c r="AM54" s="158">
        <f ca="1">(+IF(Home!$J$15=NT!$F$7,AM18*Configuració!$K$17,0))*-1</f>
        <v>0</v>
      </c>
      <c r="AN54" s="158">
        <f ca="1">(+IF(Home!$J$15=NT!$F$7,AN18*Configuració!$L$17,0))*-1</f>
        <v>0</v>
      </c>
      <c r="AO54" s="158">
        <f ca="1">(+IF(Home!$J$15=NT!$F$7,AO18*Configuració!$L$17,0))*-1</f>
        <v>0</v>
      </c>
      <c r="AP54" s="158">
        <f ca="1">(+IF(Home!$J$15=NT!$F$7,AP18*Configuració!$L$17,0))*-1</f>
        <v>0</v>
      </c>
      <c r="AQ54" s="158">
        <f ca="1">(+IF(Home!$J$15=NT!$F$7,AQ18*Configuració!$L$17,0))*-1</f>
        <v>0</v>
      </c>
      <c r="AR54" s="158">
        <f ca="1">(+IF(Home!$J$15=NT!$F$7,AR18*Configuració!$L$17,0))*-1</f>
        <v>0</v>
      </c>
      <c r="AS54" s="158">
        <f ca="1">(+IF(Home!$J$15=NT!$F$7,AS18*Configuració!$L$17,0))*-1</f>
        <v>0</v>
      </c>
      <c r="AT54" s="158">
        <f ca="1">(+IF(Home!$J$15=NT!$F$7,AT18*Configuració!$L$17,0))*-1</f>
        <v>0</v>
      </c>
      <c r="AU54" s="158">
        <f ca="1">(+IF(Home!$J$15=NT!$F$7,AU18*Configuració!$L$17,0))*-1</f>
        <v>0</v>
      </c>
      <c r="AV54" s="158">
        <f ca="1">(+IF(Home!$J$15=NT!$F$7,AV18*Configuració!$L$17,0))*-1</f>
        <v>0</v>
      </c>
      <c r="AW54" s="158">
        <f ca="1">(+IF(Home!$J$15=NT!$F$7,AW18*Configuració!$L$17,0))*-1</f>
        <v>0</v>
      </c>
      <c r="AX54" s="158">
        <f ca="1">(+IF(Home!$J$15=NT!$F$7,AX18*Configuració!$L$17,0))*-1</f>
        <v>0</v>
      </c>
      <c r="AY54" s="158">
        <f ca="1">(+IF(Home!$J$15=NT!$F$7,AY18*Configuració!$L$17,0))*-1</f>
        <v>0</v>
      </c>
      <c r="AZ54" s="158">
        <f ca="1">(+IF(Home!$J$15=NT!$F$7,AZ18*Configuració!$M$17,0))*-1</f>
        <v>0</v>
      </c>
      <c r="BA54" s="158">
        <f ca="1">(+IF(Home!$J$15=NT!$F$7,BA18*Configuració!$M$17,0))*-1</f>
        <v>0</v>
      </c>
      <c r="BB54" s="158">
        <f ca="1">(+IF(Home!$J$15=NT!$F$7,BB18*Configuració!$M$17,0))*-1</f>
        <v>0</v>
      </c>
      <c r="BC54" s="158">
        <f ca="1">(+IF(Home!$J$15=NT!$F$7,BC18*Configuració!$M$17,0))*-1</f>
        <v>0</v>
      </c>
      <c r="BD54" s="158">
        <f ca="1">(+IF(Home!$J$15=NT!$F$7,BD18*Configuració!$M$17,0))*-1</f>
        <v>0</v>
      </c>
      <c r="BE54" s="158">
        <f ca="1">(+IF(Home!$J$15=NT!$F$7,BE18*Configuració!$M$17,0))*-1</f>
        <v>0</v>
      </c>
      <c r="BF54" s="158">
        <f ca="1">(+IF(Home!$J$15=NT!$F$7,BF18*Configuració!$M$17,0))*-1</f>
        <v>0</v>
      </c>
      <c r="BG54" s="158">
        <f ca="1">(+IF(Home!$J$15=NT!$F$7,BG18*Configuració!$M$17,0))*-1</f>
        <v>0</v>
      </c>
      <c r="BH54" s="158">
        <f ca="1">(+IF(Home!$J$15=NT!$F$7,BH18*Configuració!$M$17,0))*-1</f>
        <v>0</v>
      </c>
      <c r="BI54" s="158">
        <f ca="1">(+IF(Home!$J$15=NT!$F$7,BI18*Configuració!$M$17,0))*-1</f>
        <v>0</v>
      </c>
      <c r="BJ54" s="158">
        <f ca="1">(+IF(Home!$J$15=NT!$F$7,BJ18*Configuració!$M$17,0))*-1</f>
        <v>0</v>
      </c>
      <c r="BK54" s="158">
        <f ca="1">(+IF(Home!$J$15=NT!$F$7,BK18*Configuració!$M$17,0))*-1</f>
        <v>0</v>
      </c>
    </row>
    <row r="55" spans="2:63">
      <c r="B55" s="162" t="str">
        <f t="shared" si="13"/>
        <v>Nom Producte/Servei 13</v>
      </c>
      <c r="C55" s="208"/>
      <c r="D55" s="158">
        <f ca="1">(+IF(Home!$J$15=NT!$F$7,D19*Configuració!$I$17,0))*-1</f>
        <v>0</v>
      </c>
      <c r="E55" s="158">
        <f ca="1">(+IF(Home!$J$15=NT!$F$7,E19*Configuració!$I$17,0))*-1</f>
        <v>0</v>
      </c>
      <c r="F55" s="158">
        <f ca="1">(+IF(Home!$J$15=NT!$F$7,F19*Configuració!$I$17,0))*-1</f>
        <v>0</v>
      </c>
      <c r="G55" s="158">
        <f ca="1">(+IF(Home!$J$15=NT!$F$7,G19*Configuració!$I$17,0))*-1</f>
        <v>0</v>
      </c>
      <c r="H55" s="158">
        <f ca="1">(+IF(Home!$J$15=NT!$F$7,H19*Configuració!$I$17,0))*-1</f>
        <v>0</v>
      </c>
      <c r="I55" s="158">
        <f ca="1">(+IF(Home!$J$15=NT!$F$7,I19*Configuració!$I$17,0))*-1</f>
        <v>0</v>
      </c>
      <c r="J55" s="158">
        <f ca="1">(+IF(Home!$J$15=NT!$F$7,J19*Configuració!$I$17,0))*-1</f>
        <v>0</v>
      </c>
      <c r="K55" s="158">
        <f ca="1">(+IF(Home!$J$15=NT!$F$7,K19*Configuració!$I$17,0))*-1</f>
        <v>0</v>
      </c>
      <c r="L55" s="158">
        <f ca="1">(+IF(Home!$J$15=NT!$F$7,L19*Configuració!$I$17,0))*-1</f>
        <v>0</v>
      </c>
      <c r="M55" s="158">
        <f ca="1">(+IF(Home!$J$15=NT!$F$7,M19*Configuració!$I$17,0))*-1</f>
        <v>0</v>
      </c>
      <c r="N55" s="158">
        <f ca="1">(+IF(Home!$J$15=NT!$F$7,N19*Configuració!$I$17,0))*-1</f>
        <v>0</v>
      </c>
      <c r="O55" s="158">
        <f ca="1">(+IF(Home!$J$15=NT!$F$7,O19*Configuració!$I$17,0))*-1</f>
        <v>0</v>
      </c>
      <c r="P55" s="158">
        <f ca="1">(+IF(Home!$J$15=NT!$F$7,P19*Configuració!$J$17,0))*-1</f>
        <v>0</v>
      </c>
      <c r="Q55" s="158">
        <f ca="1">(+IF(Home!$J$15=NT!$F$7,Q19*Configuració!$J$17,0))*-1</f>
        <v>0</v>
      </c>
      <c r="R55" s="158">
        <f ca="1">(+IF(Home!$J$15=NT!$F$7,R19*Configuració!$J$17,0))*-1</f>
        <v>0</v>
      </c>
      <c r="S55" s="158">
        <f ca="1">(+IF(Home!$J$15=NT!$F$7,S19*Configuració!$J$17,0))*-1</f>
        <v>0</v>
      </c>
      <c r="T55" s="158">
        <f ca="1">(+IF(Home!$J$15=NT!$F$7,T19*Configuració!$J$17,0))*-1</f>
        <v>0</v>
      </c>
      <c r="U55" s="158">
        <f ca="1">(+IF(Home!$J$15=NT!$F$7,U19*Configuració!$J$17,0))*-1</f>
        <v>0</v>
      </c>
      <c r="V55" s="158">
        <f ca="1">(+IF(Home!$J$15=NT!$F$7,V19*Configuració!$J$17,0))*-1</f>
        <v>0</v>
      </c>
      <c r="W55" s="158">
        <f ca="1">(+IF(Home!$J$15=NT!$F$7,W19*Configuració!$J$17,0))*-1</f>
        <v>0</v>
      </c>
      <c r="X55" s="158">
        <f ca="1">(+IF(Home!$J$15=NT!$F$7,X19*Configuració!$J$17,0))*-1</f>
        <v>0</v>
      </c>
      <c r="Y55" s="158">
        <f ca="1">(+IF(Home!$J$15=NT!$F$7,Y19*Configuració!$J$17,0))*-1</f>
        <v>0</v>
      </c>
      <c r="Z55" s="158">
        <f ca="1">(+IF(Home!$J$15=NT!$F$7,Z19*Configuració!$J$17,0))*-1</f>
        <v>0</v>
      </c>
      <c r="AA55" s="158">
        <f ca="1">(+IF(Home!$J$15=NT!$F$7,AA19*Configuració!$J$17,0))*-1</f>
        <v>0</v>
      </c>
      <c r="AB55" s="158">
        <f ca="1">(+IF(Home!$J$15=NT!$F$7,AB19*Configuració!$K$17,0))*-1</f>
        <v>0</v>
      </c>
      <c r="AC55" s="158">
        <f ca="1">(+IF(Home!$J$15=NT!$F$7,AC19*Configuració!$K$17,0))*-1</f>
        <v>0</v>
      </c>
      <c r="AD55" s="158">
        <f ca="1">(+IF(Home!$J$15=NT!$F$7,AD19*Configuració!$K$17,0))*-1</f>
        <v>0</v>
      </c>
      <c r="AE55" s="158">
        <f ca="1">(+IF(Home!$J$15=NT!$F$7,AE19*Configuració!$K$17,0))*-1</f>
        <v>0</v>
      </c>
      <c r="AF55" s="158">
        <f ca="1">(+IF(Home!$J$15=NT!$F$7,AF19*Configuració!$K$17,0))*-1</f>
        <v>0</v>
      </c>
      <c r="AG55" s="158">
        <f ca="1">(+IF(Home!$J$15=NT!$F$7,AG19*Configuració!$K$17,0))*-1</f>
        <v>0</v>
      </c>
      <c r="AH55" s="158">
        <f ca="1">(+IF(Home!$J$15=NT!$F$7,AH19*Configuració!$K$17,0))*-1</f>
        <v>0</v>
      </c>
      <c r="AI55" s="158">
        <f ca="1">(+IF(Home!$J$15=NT!$F$7,AI19*Configuració!$K$17,0))*-1</f>
        <v>0</v>
      </c>
      <c r="AJ55" s="158">
        <f ca="1">(+IF(Home!$J$15=NT!$F$7,AJ19*Configuració!$K$17,0))*-1</f>
        <v>0</v>
      </c>
      <c r="AK55" s="158">
        <f ca="1">(+IF(Home!$J$15=NT!$F$7,AK19*Configuració!$K$17,0))*-1</f>
        <v>0</v>
      </c>
      <c r="AL55" s="158">
        <f ca="1">(+IF(Home!$J$15=NT!$F$7,AL19*Configuració!$K$17,0))*-1</f>
        <v>0</v>
      </c>
      <c r="AM55" s="158">
        <f ca="1">(+IF(Home!$J$15=NT!$F$7,AM19*Configuració!$K$17,0))*-1</f>
        <v>0</v>
      </c>
      <c r="AN55" s="158">
        <f ca="1">(+IF(Home!$J$15=NT!$F$7,AN19*Configuració!$L$17,0))*-1</f>
        <v>0</v>
      </c>
      <c r="AO55" s="158">
        <f ca="1">(+IF(Home!$J$15=NT!$F$7,AO19*Configuració!$L$17,0))*-1</f>
        <v>0</v>
      </c>
      <c r="AP55" s="158">
        <f ca="1">(+IF(Home!$J$15=NT!$F$7,AP19*Configuració!$L$17,0))*-1</f>
        <v>0</v>
      </c>
      <c r="AQ55" s="158">
        <f ca="1">(+IF(Home!$J$15=NT!$F$7,AQ19*Configuració!$L$17,0))*-1</f>
        <v>0</v>
      </c>
      <c r="AR55" s="158">
        <f ca="1">(+IF(Home!$J$15=NT!$F$7,AR19*Configuració!$L$17,0))*-1</f>
        <v>0</v>
      </c>
      <c r="AS55" s="158">
        <f ca="1">(+IF(Home!$J$15=NT!$F$7,AS19*Configuració!$L$17,0))*-1</f>
        <v>0</v>
      </c>
      <c r="AT55" s="158">
        <f ca="1">(+IF(Home!$J$15=NT!$F$7,AT19*Configuració!$L$17,0))*-1</f>
        <v>0</v>
      </c>
      <c r="AU55" s="158">
        <f ca="1">(+IF(Home!$J$15=NT!$F$7,AU19*Configuració!$L$17,0))*-1</f>
        <v>0</v>
      </c>
      <c r="AV55" s="158">
        <f ca="1">(+IF(Home!$J$15=NT!$F$7,AV19*Configuració!$L$17,0))*-1</f>
        <v>0</v>
      </c>
      <c r="AW55" s="158">
        <f ca="1">(+IF(Home!$J$15=NT!$F$7,AW19*Configuració!$L$17,0))*-1</f>
        <v>0</v>
      </c>
      <c r="AX55" s="158">
        <f ca="1">(+IF(Home!$J$15=NT!$F$7,AX19*Configuració!$L$17,0))*-1</f>
        <v>0</v>
      </c>
      <c r="AY55" s="158">
        <f ca="1">(+IF(Home!$J$15=NT!$F$7,AY19*Configuració!$L$17,0))*-1</f>
        <v>0</v>
      </c>
      <c r="AZ55" s="158">
        <f ca="1">(+IF(Home!$J$15=NT!$F$7,AZ19*Configuració!$M$17,0))*-1</f>
        <v>0</v>
      </c>
      <c r="BA55" s="158">
        <f ca="1">(+IF(Home!$J$15=NT!$F$7,BA19*Configuració!$M$17,0))*-1</f>
        <v>0</v>
      </c>
      <c r="BB55" s="158">
        <f ca="1">(+IF(Home!$J$15=NT!$F$7,BB19*Configuració!$M$17,0))*-1</f>
        <v>0</v>
      </c>
      <c r="BC55" s="158">
        <f ca="1">(+IF(Home!$J$15=NT!$F$7,BC19*Configuració!$M$17,0))*-1</f>
        <v>0</v>
      </c>
      <c r="BD55" s="158">
        <f ca="1">(+IF(Home!$J$15=NT!$F$7,BD19*Configuració!$M$17,0))*-1</f>
        <v>0</v>
      </c>
      <c r="BE55" s="158">
        <f ca="1">(+IF(Home!$J$15=NT!$F$7,BE19*Configuració!$M$17,0))*-1</f>
        <v>0</v>
      </c>
      <c r="BF55" s="158">
        <f ca="1">(+IF(Home!$J$15=NT!$F$7,BF19*Configuració!$M$17,0))*-1</f>
        <v>0</v>
      </c>
      <c r="BG55" s="158">
        <f ca="1">(+IF(Home!$J$15=NT!$F$7,BG19*Configuració!$M$17,0))*-1</f>
        <v>0</v>
      </c>
      <c r="BH55" s="158">
        <f ca="1">(+IF(Home!$J$15=NT!$F$7,BH19*Configuració!$M$17,0))*-1</f>
        <v>0</v>
      </c>
      <c r="BI55" s="158">
        <f ca="1">(+IF(Home!$J$15=NT!$F$7,BI19*Configuració!$M$17,0))*-1</f>
        <v>0</v>
      </c>
      <c r="BJ55" s="158">
        <f ca="1">(+IF(Home!$J$15=NT!$F$7,BJ19*Configuració!$M$17,0))*-1</f>
        <v>0</v>
      </c>
      <c r="BK55" s="158">
        <f ca="1">(+IF(Home!$J$15=NT!$F$7,BK19*Configuració!$M$17,0))*-1</f>
        <v>0</v>
      </c>
    </row>
    <row r="56" spans="2:63">
      <c r="B56" s="162" t="str">
        <f t="shared" si="13"/>
        <v>Nom Producte/Servei 14</v>
      </c>
      <c r="C56" s="208"/>
      <c r="D56" s="158">
        <f ca="1">(+IF(Home!$J$15=NT!$F$7,D20*Configuració!$I$17,0))*-1</f>
        <v>0</v>
      </c>
      <c r="E56" s="158">
        <f ca="1">(+IF(Home!$J$15=NT!$F$7,E20*Configuració!$I$17,0))*-1</f>
        <v>0</v>
      </c>
      <c r="F56" s="158">
        <f ca="1">(+IF(Home!$J$15=NT!$F$7,F20*Configuració!$I$17,0))*-1</f>
        <v>0</v>
      </c>
      <c r="G56" s="158">
        <f ca="1">(+IF(Home!$J$15=NT!$F$7,G20*Configuració!$I$17,0))*-1</f>
        <v>0</v>
      </c>
      <c r="H56" s="158">
        <f ca="1">(+IF(Home!$J$15=NT!$F$7,H20*Configuració!$I$17,0))*-1</f>
        <v>0</v>
      </c>
      <c r="I56" s="158">
        <f ca="1">(+IF(Home!$J$15=NT!$F$7,I20*Configuració!$I$17,0))*-1</f>
        <v>0</v>
      </c>
      <c r="J56" s="158">
        <f ca="1">(+IF(Home!$J$15=NT!$F$7,J20*Configuració!$I$17,0))*-1</f>
        <v>0</v>
      </c>
      <c r="K56" s="158">
        <f ca="1">(+IF(Home!$J$15=NT!$F$7,K20*Configuració!$I$17,0))*-1</f>
        <v>0</v>
      </c>
      <c r="L56" s="158">
        <f ca="1">(+IF(Home!$J$15=NT!$F$7,L20*Configuració!$I$17,0))*-1</f>
        <v>0</v>
      </c>
      <c r="M56" s="158">
        <f ca="1">(+IF(Home!$J$15=NT!$F$7,M20*Configuració!$I$17,0))*-1</f>
        <v>0</v>
      </c>
      <c r="N56" s="158">
        <f ca="1">(+IF(Home!$J$15=NT!$F$7,N20*Configuració!$I$17,0))*-1</f>
        <v>0</v>
      </c>
      <c r="O56" s="158">
        <f ca="1">(+IF(Home!$J$15=NT!$F$7,O20*Configuració!$I$17,0))*-1</f>
        <v>0</v>
      </c>
      <c r="P56" s="158">
        <f ca="1">(+IF(Home!$J$15=NT!$F$7,P20*Configuració!$J$17,0))*-1</f>
        <v>0</v>
      </c>
      <c r="Q56" s="158">
        <f ca="1">(+IF(Home!$J$15=NT!$F$7,Q20*Configuració!$J$17,0))*-1</f>
        <v>0</v>
      </c>
      <c r="R56" s="158">
        <f ca="1">(+IF(Home!$J$15=NT!$F$7,R20*Configuració!$J$17,0))*-1</f>
        <v>0</v>
      </c>
      <c r="S56" s="158">
        <f ca="1">(+IF(Home!$J$15=NT!$F$7,S20*Configuració!$J$17,0))*-1</f>
        <v>0</v>
      </c>
      <c r="T56" s="158">
        <f ca="1">(+IF(Home!$J$15=NT!$F$7,T20*Configuració!$J$17,0))*-1</f>
        <v>0</v>
      </c>
      <c r="U56" s="158">
        <f ca="1">(+IF(Home!$J$15=NT!$F$7,U20*Configuració!$J$17,0))*-1</f>
        <v>0</v>
      </c>
      <c r="V56" s="158">
        <f ca="1">(+IF(Home!$J$15=NT!$F$7,V20*Configuració!$J$17,0))*-1</f>
        <v>0</v>
      </c>
      <c r="W56" s="158">
        <f ca="1">(+IF(Home!$J$15=NT!$F$7,W20*Configuració!$J$17,0))*-1</f>
        <v>0</v>
      </c>
      <c r="X56" s="158">
        <f ca="1">(+IF(Home!$J$15=NT!$F$7,X20*Configuració!$J$17,0))*-1</f>
        <v>0</v>
      </c>
      <c r="Y56" s="158">
        <f ca="1">(+IF(Home!$J$15=NT!$F$7,Y20*Configuració!$J$17,0))*-1</f>
        <v>0</v>
      </c>
      <c r="Z56" s="158">
        <f ca="1">(+IF(Home!$J$15=NT!$F$7,Z20*Configuració!$J$17,0))*-1</f>
        <v>0</v>
      </c>
      <c r="AA56" s="158">
        <f ca="1">(+IF(Home!$J$15=NT!$F$7,AA20*Configuració!$J$17,0))*-1</f>
        <v>0</v>
      </c>
      <c r="AB56" s="158">
        <f ca="1">(+IF(Home!$J$15=NT!$F$7,AB20*Configuració!$K$17,0))*-1</f>
        <v>0</v>
      </c>
      <c r="AC56" s="158">
        <f ca="1">(+IF(Home!$J$15=NT!$F$7,AC20*Configuració!$K$17,0))*-1</f>
        <v>0</v>
      </c>
      <c r="AD56" s="158">
        <f ca="1">(+IF(Home!$J$15=NT!$F$7,AD20*Configuració!$K$17,0))*-1</f>
        <v>0</v>
      </c>
      <c r="AE56" s="158">
        <f ca="1">(+IF(Home!$J$15=NT!$F$7,AE20*Configuració!$K$17,0))*-1</f>
        <v>0</v>
      </c>
      <c r="AF56" s="158">
        <f ca="1">(+IF(Home!$J$15=NT!$F$7,AF20*Configuració!$K$17,0))*-1</f>
        <v>0</v>
      </c>
      <c r="AG56" s="158">
        <f ca="1">(+IF(Home!$J$15=NT!$F$7,AG20*Configuració!$K$17,0))*-1</f>
        <v>0</v>
      </c>
      <c r="AH56" s="158">
        <f ca="1">(+IF(Home!$J$15=NT!$F$7,AH20*Configuració!$K$17,0))*-1</f>
        <v>0</v>
      </c>
      <c r="AI56" s="158">
        <f ca="1">(+IF(Home!$J$15=NT!$F$7,AI20*Configuració!$K$17,0))*-1</f>
        <v>0</v>
      </c>
      <c r="AJ56" s="158">
        <f ca="1">(+IF(Home!$J$15=NT!$F$7,AJ20*Configuració!$K$17,0))*-1</f>
        <v>0</v>
      </c>
      <c r="AK56" s="158">
        <f ca="1">(+IF(Home!$J$15=NT!$F$7,AK20*Configuració!$K$17,0))*-1</f>
        <v>0</v>
      </c>
      <c r="AL56" s="158">
        <f ca="1">(+IF(Home!$J$15=NT!$F$7,AL20*Configuració!$K$17,0))*-1</f>
        <v>0</v>
      </c>
      <c r="AM56" s="158">
        <f ca="1">(+IF(Home!$J$15=NT!$F$7,AM20*Configuració!$K$17,0))*-1</f>
        <v>0</v>
      </c>
      <c r="AN56" s="158">
        <f ca="1">(+IF(Home!$J$15=NT!$F$7,AN20*Configuració!$L$17,0))*-1</f>
        <v>0</v>
      </c>
      <c r="AO56" s="158">
        <f ca="1">(+IF(Home!$J$15=NT!$F$7,AO20*Configuració!$L$17,0))*-1</f>
        <v>0</v>
      </c>
      <c r="AP56" s="158">
        <f ca="1">(+IF(Home!$J$15=NT!$F$7,AP20*Configuració!$L$17,0))*-1</f>
        <v>0</v>
      </c>
      <c r="AQ56" s="158">
        <f ca="1">(+IF(Home!$J$15=NT!$F$7,AQ20*Configuració!$L$17,0))*-1</f>
        <v>0</v>
      </c>
      <c r="AR56" s="158">
        <f ca="1">(+IF(Home!$J$15=NT!$F$7,AR20*Configuració!$L$17,0))*-1</f>
        <v>0</v>
      </c>
      <c r="AS56" s="158">
        <f ca="1">(+IF(Home!$J$15=NT!$F$7,AS20*Configuració!$L$17,0))*-1</f>
        <v>0</v>
      </c>
      <c r="AT56" s="158">
        <f ca="1">(+IF(Home!$J$15=NT!$F$7,AT20*Configuració!$L$17,0))*-1</f>
        <v>0</v>
      </c>
      <c r="AU56" s="158">
        <f ca="1">(+IF(Home!$J$15=NT!$F$7,AU20*Configuració!$L$17,0))*-1</f>
        <v>0</v>
      </c>
      <c r="AV56" s="158">
        <f ca="1">(+IF(Home!$J$15=NT!$F$7,AV20*Configuració!$L$17,0))*-1</f>
        <v>0</v>
      </c>
      <c r="AW56" s="158">
        <f ca="1">(+IF(Home!$J$15=NT!$F$7,AW20*Configuració!$L$17,0))*-1</f>
        <v>0</v>
      </c>
      <c r="AX56" s="158">
        <f ca="1">(+IF(Home!$J$15=NT!$F$7,AX20*Configuració!$L$17,0))*-1</f>
        <v>0</v>
      </c>
      <c r="AY56" s="158">
        <f ca="1">(+IF(Home!$J$15=NT!$F$7,AY20*Configuració!$L$17,0))*-1</f>
        <v>0</v>
      </c>
      <c r="AZ56" s="158">
        <f ca="1">(+IF(Home!$J$15=NT!$F$7,AZ20*Configuració!$M$17,0))*-1</f>
        <v>0</v>
      </c>
      <c r="BA56" s="158">
        <f ca="1">(+IF(Home!$J$15=NT!$F$7,BA20*Configuració!$M$17,0))*-1</f>
        <v>0</v>
      </c>
      <c r="BB56" s="158">
        <f ca="1">(+IF(Home!$J$15=NT!$F$7,BB20*Configuració!$M$17,0))*-1</f>
        <v>0</v>
      </c>
      <c r="BC56" s="158">
        <f ca="1">(+IF(Home!$J$15=NT!$F$7,BC20*Configuració!$M$17,0))*-1</f>
        <v>0</v>
      </c>
      <c r="BD56" s="158">
        <f ca="1">(+IF(Home!$J$15=NT!$F$7,BD20*Configuració!$M$17,0))*-1</f>
        <v>0</v>
      </c>
      <c r="BE56" s="158">
        <f ca="1">(+IF(Home!$J$15=NT!$F$7,BE20*Configuració!$M$17,0))*-1</f>
        <v>0</v>
      </c>
      <c r="BF56" s="158">
        <f ca="1">(+IF(Home!$J$15=NT!$F$7,BF20*Configuració!$M$17,0))*-1</f>
        <v>0</v>
      </c>
      <c r="BG56" s="158">
        <f ca="1">(+IF(Home!$J$15=NT!$F$7,BG20*Configuració!$M$17,0))*-1</f>
        <v>0</v>
      </c>
      <c r="BH56" s="158">
        <f ca="1">(+IF(Home!$J$15=NT!$F$7,BH20*Configuració!$M$17,0))*-1</f>
        <v>0</v>
      </c>
      <c r="BI56" s="158">
        <f ca="1">(+IF(Home!$J$15=NT!$F$7,BI20*Configuració!$M$17,0))*-1</f>
        <v>0</v>
      </c>
      <c r="BJ56" s="158">
        <f ca="1">(+IF(Home!$J$15=NT!$F$7,BJ20*Configuració!$M$17,0))*-1</f>
        <v>0</v>
      </c>
      <c r="BK56" s="158">
        <f ca="1">(+IF(Home!$J$15=NT!$F$7,BK20*Configuració!$M$17,0))*-1</f>
        <v>0</v>
      </c>
    </row>
    <row r="57" spans="2:63">
      <c r="B57" s="162" t="str">
        <f t="shared" si="13"/>
        <v>Nom Producte/Servei 15</v>
      </c>
      <c r="C57" s="208"/>
      <c r="D57" s="158">
        <f ca="1">(+IF(Home!$J$15=NT!$F$7,D21*Configuració!$I$17,0))*-1</f>
        <v>0</v>
      </c>
      <c r="E57" s="158">
        <f ca="1">(+IF(Home!$J$15=NT!$F$7,E21*Configuració!$I$17,0))*-1</f>
        <v>0</v>
      </c>
      <c r="F57" s="158">
        <f ca="1">(+IF(Home!$J$15=NT!$F$7,F21*Configuració!$I$17,0))*-1</f>
        <v>0</v>
      </c>
      <c r="G57" s="158">
        <f ca="1">(+IF(Home!$J$15=NT!$F$7,G21*Configuració!$I$17,0))*-1</f>
        <v>0</v>
      </c>
      <c r="H57" s="158">
        <f ca="1">(+IF(Home!$J$15=NT!$F$7,H21*Configuració!$I$17,0))*-1</f>
        <v>0</v>
      </c>
      <c r="I57" s="158">
        <f ca="1">(+IF(Home!$J$15=NT!$F$7,I21*Configuració!$I$17,0))*-1</f>
        <v>0</v>
      </c>
      <c r="J57" s="158">
        <f ca="1">(+IF(Home!$J$15=NT!$F$7,J21*Configuració!$I$17,0))*-1</f>
        <v>0</v>
      </c>
      <c r="K57" s="158">
        <f ca="1">(+IF(Home!$J$15=NT!$F$7,K21*Configuració!$I$17,0))*-1</f>
        <v>0</v>
      </c>
      <c r="L57" s="158">
        <f ca="1">(+IF(Home!$J$15=NT!$F$7,L21*Configuració!$I$17,0))*-1</f>
        <v>0</v>
      </c>
      <c r="M57" s="158">
        <f ca="1">(+IF(Home!$J$15=NT!$F$7,M21*Configuració!$I$17,0))*-1</f>
        <v>0</v>
      </c>
      <c r="N57" s="158">
        <f ca="1">(+IF(Home!$J$15=NT!$F$7,N21*Configuració!$I$17,0))*-1</f>
        <v>0</v>
      </c>
      <c r="O57" s="158">
        <f ca="1">(+IF(Home!$J$15=NT!$F$7,O21*Configuració!$I$17,0))*-1</f>
        <v>0</v>
      </c>
      <c r="P57" s="158">
        <f ca="1">(+IF(Home!$J$15=NT!$F$7,P21*Configuració!$J$17,0))*-1</f>
        <v>0</v>
      </c>
      <c r="Q57" s="158">
        <f ca="1">(+IF(Home!$J$15=NT!$F$7,Q21*Configuració!$J$17,0))*-1</f>
        <v>0</v>
      </c>
      <c r="R57" s="158">
        <f ca="1">(+IF(Home!$J$15=NT!$F$7,R21*Configuració!$J$17,0))*-1</f>
        <v>0</v>
      </c>
      <c r="S57" s="158">
        <f ca="1">(+IF(Home!$J$15=NT!$F$7,S21*Configuració!$J$17,0))*-1</f>
        <v>0</v>
      </c>
      <c r="T57" s="158">
        <f ca="1">(+IF(Home!$J$15=NT!$F$7,T21*Configuració!$J$17,0))*-1</f>
        <v>0</v>
      </c>
      <c r="U57" s="158">
        <f ca="1">(+IF(Home!$J$15=NT!$F$7,U21*Configuració!$J$17,0))*-1</f>
        <v>0</v>
      </c>
      <c r="V57" s="158">
        <f ca="1">(+IF(Home!$J$15=NT!$F$7,V21*Configuració!$J$17,0))*-1</f>
        <v>0</v>
      </c>
      <c r="W57" s="158">
        <f ca="1">(+IF(Home!$J$15=NT!$F$7,W21*Configuració!$J$17,0))*-1</f>
        <v>0</v>
      </c>
      <c r="X57" s="158">
        <f ca="1">(+IF(Home!$J$15=NT!$F$7,X21*Configuració!$J$17,0))*-1</f>
        <v>0</v>
      </c>
      <c r="Y57" s="158">
        <f ca="1">(+IF(Home!$J$15=NT!$F$7,Y21*Configuració!$J$17,0))*-1</f>
        <v>0</v>
      </c>
      <c r="Z57" s="158">
        <f ca="1">(+IF(Home!$J$15=NT!$F$7,Z21*Configuració!$J$17,0))*-1</f>
        <v>0</v>
      </c>
      <c r="AA57" s="158">
        <f ca="1">(+IF(Home!$J$15=NT!$F$7,AA21*Configuració!$J$17,0))*-1</f>
        <v>0</v>
      </c>
      <c r="AB57" s="158">
        <f ca="1">(+IF(Home!$J$15=NT!$F$7,AB21*Configuració!$K$17,0))*-1</f>
        <v>0</v>
      </c>
      <c r="AC57" s="158">
        <f ca="1">(+IF(Home!$J$15=NT!$F$7,AC21*Configuració!$K$17,0))*-1</f>
        <v>0</v>
      </c>
      <c r="AD57" s="158">
        <f ca="1">(+IF(Home!$J$15=NT!$F$7,AD21*Configuració!$K$17,0))*-1</f>
        <v>0</v>
      </c>
      <c r="AE57" s="158">
        <f ca="1">(+IF(Home!$J$15=NT!$F$7,AE21*Configuració!$K$17,0))*-1</f>
        <v>0</v>
      </c>
      <c r="AF57" s="158">
        <f ca="1">(+IF(Home!$J$15=NT!$F$7,AF21*Configuració!$K$17,0))*-1</f>
        <v>0</v>
      </c>
      <c r="AG57" s="158">
        <f ca="1">(+IF(Home!$J$15=NT!$F$7,AG21*Configuració!$K$17,0))*-1</f>
        <v>0</v>
      </c>
      <c r="AH57" s="158">
        <f ca="1">(+IF(Home!$J$15=NT!$F$7,AH21*Configuració!$K$17,0))*-1</f>
        <v>0</v>
      </c>
      <c r="AI57" s="158">
        <f ca="1">(+IF(Home!$J$15=NT!$F$7,AI21*Configuració!$K$17,0))*-1</f>
        <v>0</v>
      </c>
      <c r="AJ57" s="158">
        <f ca="1">(+IF(Home!$J$15=NT!$F$7,AJ21*Configuració!$K$17,0))*-1</f>
        <v>0</v>
      </c>
      <c r="AK57" s="158">
        <f ca="1">(+IF(Home!$J$15=NT!$F$7,AK21*Configuració!$K$17,0))*-1</f>
        <v>0</v>
      </c>
      <c r="AL57" s="158">
        <f ca="1">(+IF(Home!$J$15=NT!$F$7,AL21*Configuració!$K$17,0))*-1</f>
        <v>0</v>
      </c>
      <c r="AM57" s="158">
        <f ca="1">(+IF(Home!$J$15=NT!$F$7,AM21*Configuració!$K$17,0))*-1</f>
        <v>0</v>
      </c>
      <c r="AN57" s="158">
        <f ca="1">(+IF(Home!$J$15=NT!$F$7,AN21*Configuració!$L$17,0))*-1</f>
        <v>0</v>
      </c>
      <c r="AO57" s="158">
        <f ca="1">(+IF(Home!$J$15=NT!$F$7,AO21*Configuració!$L$17,0))*-1</f>
        <v>0</v>
      </c>
      <c r="AP57" s="158">
        <f ca="1">(+IF(Home!$J$15=NT!$F$7,AP21*Configuració!$L$17,0))*-1</f>
        <v>0</v>
      </c>
      <c r="AQ57" s="158">
        <f ca="1">(+IF(Home!$J$15=NT!$F$7,AQ21*Configuració!$L$17,0))*-1</f>
        <v>0</v>
      </c>
      <c r="AR57" s="158">
        <f ca="1">(+IF(Home!$J$15=NT!$F$7,AR21*Configuració!$L$17,0))*-1</f>
        <v>0</v>
      </c>
      <c r="AS57" s="158">
        <f ca="1">(+IF(Home!$J$15=NT!$F$7,AS21*Configuració!$L$17,0))*-1</f>
        <v>0</v>
      </c>
      <c r="AT57" s="158">
        <f ca="1">(+IF(Home!$J$15=NT!$F$7,AT21*Configuració!$L$17,0))*-1</f>
        <v>0</v>
      </c>
      <c r="AU57" s="158">
        <f ca="1">(+IF(Home!$J$15=NT!$F$7,AU21*Configuració!$L$17,0))*-1</f>
        <v>0</v>
      </c>
      <c r="AV57" s="158">
        <f ca="1">(+IF(Home!$J$15=NT!$F$7,AV21*Configuració!$L$17,0))*-1</f>
        <v>0</v>
      </c>
      <c r="AW57" s="158">
        <f ca="1">(+IF(Home!$J$15=NT!$F$7,AW21*Configuració!$L$17,0))*-1</f>
        <v>0</v>
      </c>
      <c r="AX57" s="158">
        <f ca="1">(+IF(Home!$J$15=NT!$F$7,AX21*Configuració!$L$17,0))*-1</f>
        <v>0</v>
      </c>
      <c r="AY57" s="158">
        <f ca="1">(+IF(Home!$J$15=NT!$F$7,AY21*Configuració!$L$17,0))*-1</f>
        <v>0</v>
      </c>
      <c r="AZ57" s="158">
        <f ca="1">(+IF(Home!$J$15=NT!$F$7,AZ21*Configuració!$M$17,0))*-1</f>
        <v>0</v>
      </c>
      <c r="BA57" s="158">
        <f ca="1">(+IF(Home!$J$15=NT!$F$7,BA21*Configuració!$M$17,0))*-1</f>
        <v>0</v>
      </c>
      <c r="BB57" s="158">
        <f ca="1">(+IF(Home!$J$15=NT!$F$7,BB21*Configuració!$M$17,0))*-1</f>
        <v>0</v>
      </c>
      <c r="BC57" s="158">
        <f ca="1">(+IF(Home!$J$15=NT!$F$7,BC21*Configuració!$M$17,0))*-1</f>
        <v>0</v>
      </c>
      <c r="BD57" s="158">
        <f ca="1">(+IF(Home!$J$15=NT!$F$7,BD21*Configuració!$M$17,0))*-1</f>
        <v>0</v>
      </c>
      <c r="BE57" s="158">
        <f ca="1">(+IF(Home!$J$15=NT!$F$7,BE21*Configuració!$M$17,0))*-1</f>
        <v>0</v>
      </c>
      <c r="BF57" s="158">
        <f ca="1">(+IF(Home!$J$15=NT!$F$7,BF21*Configuració!$M$17,0))*-1</f>
        <v>0</v>
      </c>
      <c r="BG57" s="158">
        <f ca="1">(+IF(Home!$J$15=NT!$F$7,BG21*Configuració!$M$17,0))*-1</f>
        <v>0</v>
      </c>
      <c r="BH57" s="158">
        <f ca="1">(+IF(Home!$J$15=NT!$F$7,BH21*Configuració!$M$17,0))*-1</f>
        <v>0</v>
      </c>
      <c r="BI57" s="158">
        <f ca="1">(+IF(Home!$J$15=NT!$F$7,BI21*Configuració!$M$17,0))*-1</f>
        <v>0</v>
      </c>
      <c r="BJ57" s="158">
        <f ca="1">(+IF(Home!$J$15=NT!$F$7,BJ21*Configuració!$M$17,0))*-1</f>
        <v>0</v>
      </c>
      <c r="BK57" s="158">
        <f ca="1">(+IF(Home!$J$15=NT!$F$7,BK21*Configuració!$M$17,0))*-1</f>
        <v>0</v>
      </c>
    </row>
    <row r="58" spans="2:63" collapsed="1">
      <c r="B58" s="310" t="s">
        <v>17</v>
      </c>
      <c r="C58" s="206"/>
      <c r="D58" s="260">
        <f ca="1">SUM(D43:D57)</f>
        <v>0</v>
      </c>
      <c r="E58" s="260">
        <f t="shared" ref="E58:BK58" ca="1" si="14">SUM(E43:E57)</f>
        <v>0</v>
      </c>
      <c r="F58" s="260">
        <f t="shared" ca="1" si="14"/>
        <v>0</v>
      </c>
      <c r="G58" s="260">
        <f t="shared" ca="1" si="14"/>
        <v>0</v>
      </c>
      <c r="H58" s="260">
        <f t="shared" ca="1" si="14"/>
        <v>0</v>
      </c>
      <c r="I58" s="260">
        <f t="shared" ca="1" si="14"/>
        <v>0</v>
      </c>
      <c r="J58" s="260">
        <f t="shared" ca="1" si="14"/>
        <v>0</v>
      </c>
      <c r="K58" s="260">
        <f t="shared" ca="1" si="14"/>
        <v>0</v>
      </c>
      <c r="L58" s="260">
        <f t="shared" ca="1" si="14"/>
        <v>0</v>
      </c>
      <c r="M58" s="260">
        <f t="shared" ca="1" si="14"/>
        <v>0</v>
      </c>
      <c r="N58" s="260">
        <f t="shared" ca="1" si="14"/>
        <v>0</v>
      </c>
      <c r="O58" s="260">
        <f t="shared" ca="1" si="14"/>
        <v>0</v>
      </c>
      <c r="P58" s="260">
        <f t="shared" ca="1" si="14"/>
        <v>0</v>
      </c>
      <c r="Q58" s="260">
        <f t="shared" ca="1" si="14"/>
        <v>0</v>
      </c>
      <c r="R58" s="260">
        <f t="shared" ca="1" si="14"/>
        <v>0</v>
      </c>
      <c r="S58" s="260">
        <f t="shared" ca="1" si="14"/>
        <v>0</v>
      </c>
      <c r="T58" s="260">
        <f t="shared" ca="1" si="14"/>
        <v>0</v>
      </c>
      <c r="U58" s="260">
        <f t="shared" ca="1" si="14"/>
        <v>0</v>
      </c>
      <c r="V58" s="260">
        <f t="shared" ca="1" si="14"/>
        <v>0</v>
      </c>
      <c r="W58" s="260">
        <f t="shared" ca="1" si="14"/>
        <v>0</v>
      </c>
      <c r="X58" s="260">
        <f t="shared" ca="1" si="14"/>
        <v>0</v>
      </c>
      <c r="Y58" s="260">
        <f t="shared" ca="1" si="14"/>
        <v>0</v>
      </c>
      <c r="Z58" s="260">
        <f t="shared" ca="1" si="14"/>
        <v>0</v>
      </c>
      <c r="AA58" s="260">
        <f t="shared" ca="1" si="14"/>
        <v>0</v>
      </c>
      <c r="AB58" s="260">
        <f t="shared" ca="1" si="14"/>
        <v>0</v>
      </c>
      <c r="AC58" s="260">
        <f t="shared" ca="1" si="14"/>
        <v>0</v>
      </c>
      <c r="AD58" s="260">
        <f t="shared" ca="1" si="14"/>
        <v>0</v>
      </c>
      <c r="AE58" s="260">
        <f t="shared" ca="1" si="14"/>
        <v>0</v>
      </c>
      <c r="AF58" s="260">
        <f t="shared" ca="1" si="14"/>
        <v>0</v>
      </c>
      <c r="AG58" s="260">
        <f t="shared" ca="1" si="14"/>
        <v>0</v>
      </c>
      <c r="AH58" s="260">
        <f t="shared" ca="1" si="14"/>
        <v>0</v>
      </c>
      <c r="AI58" s="260">
        <f t="shared" ca="1" si="14"/>
        <v>0</v>
      </c>
      <c r="AJ58" s="260">
        <f t="shared" ca="1" si="14"/>
        <v>0</v>
      </c>
      <c r="AK58" s="260">
        <f t="shared" ca="1" si="14"/>
        <v>0</v>
      </c>
      <c r="AL58" s="260">
        <f t="shared" ca="1" si="14"/>
        <v>0</v>
      </c>
      <c r="AM58" s="260">
        <f t="shared" ca="1" si="14"/>
        <v>0</v>
      </c>
      <c r="AN58" s="260">
        <f t="shared" ca="1" si="14"/>
        <v>0</v>
      </c>
      <c r="AO58" s="260">
        <f t="shared" ca="1" si="14"/>
        <v>0</v>
      </c>
      <c r="AP58" s="260">
        <f t="shared" ca="1" si="14"/>
        <v>0</v>
      </c>
      <c r="AQ58" s="260">
        <f t="shared" ca="1" si="14"/>
        <v>0</v>
      </c>
      <c r="AR58" s="260">
        <f t="shared" ca="1" si="14"/>
        <v>0</v>
      </c>
      <c r="AS58" s="260">
        <f t="shared" ca="1" si="14"/>
        <v>0</v>
      </c>
      <c r="AT58" s="260">
        <f t="shared" ca="1" si="14"/>
        <v>0</v>
      </c>
      <c r="AU58" s="260">
        <f t="shared" ca="1" si="14"/>
        <v>0</v>
      </c>
      <c r="AV58" s="260">
        <f t="shared" ca="1" si="14"/>
        <v>0</v>
      </c>
      <c r="AW58" s="260">
        <f t="shared" ca="1" si="14"/>
        <v>0</v>
      </c>
      <c r="AX58" s="260">
        <f t="shared" ca="1" si="14"/>
        <v>0</v>
      </c>
      <c r="AY58" s="260">
        <f t="shared" ca="1" si="14"/>
        <v>0</v>
      </c>
      <c r="AZ58" s="260">
        <f t="shared" ca="1" si="14"/>
        <v>0</v>
      </c>
      <c r="BA58" s="260">
        <f t="shared" ca="1" si="14"/>
        <v>0</v>
      </c>
      <c r="BB58" s="260">
        <f t="shared" ca="1" si="14"/>
        <v>0</v>
      </c>
      <c r="BC58" s="260">
        <f t="shared" ca="1" si="14"/>
        <v>0</v>
      </c>
      <c r="BD58" s="260">
        <f t="shared" ca="1" si="14"/>
        <v>0</v>
      </c>
      <c r="BE58" s="260">
        <f t="shared" ca="1" si="14"/>
        <v>0</v>
      </c>
      <c r="BF58" s="260">
        <f t="shared" ca="1" si="14"/>
        <v>0</v>
      </c>
      <c r="BG58" s="260">
        <f t="shared" ca="1" si="14"/>
        <v>0</v>
      </c>
      <c r="BH58" s="260">
        <f t="shared" ca="1" si="14"/>
        <v>0</v>
      </c>
      <c r="BI58" s="260">
        <f t="shared" ca="1" si="14"/>
        <v>0</v>
      </c>
      <c r="BJ58" s="260">
        <f t="shared" ca="1" si="14"/>
        <v>0</v>
      </c>
      <c r="BK58" s="260">
        <f t="shared" ca="1" si="14"/>
        <v>0</v>
      </c>
    </row>
    <row r="59" spans="2:63" s="124" customFormat="1">
      <c r="B59" s="215"/>
      <c r="C59" s="206"/>
      <c r="D59" s="205"/>
      <c r="E59" s="205"/>
      <c r="F59" s="205"/>
      <c r="G59" s="205"/>
      <c r="H59" s="205"/>
      <c r="I59" s="205"/>
      <c r="J59" s="205"/>
      <c r="K59" s="205"/>
      <c r="L59" s="205"/>
      <c r="M59" s="205"/>
      <c r="N59" s="205"/>
      <c r="O59" s="205"/>
      <c r="P59" s="205"/>
      <c r="Q59" s="205"/>
      <c r="R59" s="205"/>
      <c r="S59" s="205"/>
      <c r="T59" s="205"/>
      <c r="U59" s="205"/>
      <c r="V59" s="205"/>
      <c r="W59" s="205"/>
      <c r="X59" s="205"/>
      <c r="Y59" s="205"/>
      <c r="Z59" s="205"/>
      <c r="AA59" s="205"/>
      <c r="AB59" s="205"/>
      <c r="AC59" s="205"/>
      <c r="AD59" s="205"/>
      <c r="AE59" s="205"/>
      <c r="AF59" s="205"/>
      <c r="AG59" s="205"/>
      <c r="AH59" s="205"/>
      <c r="AI59" s="205"/>
      <c r="AJ59" s="205"/>
      <c r="AK59" s="205"/>
      <c r="AL59" s="205"/>
      <c r="AM59" s="205"/>
      <c r="AN59" s="205"/>
      <c r="AO59" s="205"/>
      <c r="AP59" s="205"/>
      <c r="AQ59" s="205"/>
      <c r="AR59" s="205"/>
      <c r="AS59" s="205"/>
      <c r="AT59" s="205"/>
      <c r="AU59" s="205"/>
      <c r="AV59" s="205"/>
      <c r="AW59" s="205"/>
      <c r="AX59" s="205"/>
      <c r="AY59" s="205"/>
      <c r="AZ59" s="205"/>
      <c r="BA59" s="205"/>
      <c r="BB59" s="205"/>
      <c r="BC59" s="205"/>
      <c r="BD59" s="205"/>
      <c r="BE59" s="205"/>
      <c r="BF59" s="205"/>
      <c r="BG59" s="205"/>
      <c r="BH59" s="205"/>
      <c r="BI59" s="205"/>
      <c r="BJ59" s="205"/>
      <c r="BK59" s="205"/>
    </row>
    <row r="60" spans="2:63" s="129" customFormat="1">
      <c r="B60" s="199" t="s">
        <v>17</v>
      </c>
      <c r="C60" s="209"/>
      <c r="D60" s="262">
        <f>+D24</f>
        <v>40909</v>
      </c>
      <c r="E60" s="262">
        <f>EDATE(D60,1)</f>
        <v>40940</v>
      </c>
      <c r="F60" s="262">
        <f>EDATE(E60,1)</f>
        <v>40969</v>
      </c>
      <c r="G60" s="262">
        <f t="shared" ref="G60:BK60" si="15">EDATE(F60,1)</f>
        <v>41000</v>
      </c>
      <c r="H60" s="262">
        <f t="shared" si="15"/>
        <v>41030</v>
      </c>
      <c r="I60" s="262">
        <f t="shared" si="15"/>
        <v>41061</v>
      </c>
      <c r="J60" s="262">
        <f t="shared" si="15"/>
        <v>41091</v>
      </c>
      <c r="K60" s="262">
        <f t="shared" si="15"/>
        <v>41122</v>
      </c>
      <c r="L60" s="262">
        <f t="shared" si="15"/>
        <v>41153</v>
      </c>
      <c r="M60" s="262">
        <f t="shared" si="15"/>
        <v>41183</v>
      </c>
      <c r="N60" s="262">
        <f t="shared" si="15"/>
        <v>41214</v>
      </c>
      <c r="O60" s="262">
        <f t="shared" si="15"/>
        <v>41244</v>
      </c>
      <c r="P60" s="262">
        <f t="shared" si="15"/>
        <v>41275</v>
      </c>
      <c r="Q60" s="262">
        <f t="shared" si="15"/>
        <v>41306</v>
      </c>
      <c r="R60" s="262">
        <f t="shared" si="15"/>
        <v>41334</v>
      </c>
      <c r="S60" s="262">
        <f t="shared" si="15"/>
        <v>41365</v>
      </c>
      <c r="T60" s="262">
        <f t="shared" si="15"/>
        <v>41395</v>
      </c>
      <c r="U60" s="262">
        <f t="shared" si="15"/>
        <v>41426</v>
      </c>
      <c r="V60" s="262">
        <f t="shared" si="15"/>
        <v>41456</v>
      </c>
      <c r="W60" s="262">
        <f t="shared" si="15"/>
        <v>41487</v>
      </c>
      <c r="X60" s="262">
        <f t="shared" si="15"/>
        <v>41518</v>
      </c>
      <c r="Y60" s="262">
        <f t="shared" si="15"/>
        <v>41548</v>
      </c>
      <c r="Z60" s="262">
        <f t="shared" si="15"/>
        <v>41579</v>
      </c>
      <c r="AA60" s="262">
        <f t="shared" si="15"/>
        <v>41609</v>
      </c>
      <c r="AB60" s="262">
        <f t="shared" si="15"/>
        <v>41640</v>
      </c>
      <c r="AC60" s="262">
        <f t="shared" si="15"/>
        <v>41671</v>
      </c>
      <c r="AD60" s="262">
        <f t="shared" si="15"/>
        <v>41699</v>
      </c>
      <c r="AE60" s="262">
        <f t="shared" si="15"/>
        <v>41730</v>
      </c>
      <c r="AF60" s="262">
        <f t="shared" si="15"/>
        <v>41760</v>
      </c>
      <c r="AG60" s="262">
        <f t="shared" si="15"/>
        <v>41791</v>
      </c>
      <c r="AH60" s="262">
        <f t="shared" si="15"/>
        <v>41821</v>
      </c>
      <c r="AI60" s="262">
        <f t="shared" si="15"/>
        <v>41852</v>
      </c>
      <c r="AJ60" s="262">
        <f t="shared" si="15"/>
        <v>41883</v>
      </c>
      <c r="AK60" s="262">
        <f t="shared" si="15"/>
        <v>41913</v>
      </c>
      <c r="AL60" s="262">
        <f t="shared" si="15"/>
        <v>41944</v>
      </c>
      <c r="AM60" s="262">
        <f t="shared" si="15"/>
        <v>41974</v>
      </c>
      <c r="AN60" s="262">
        <f t="shared" si="15"/>
        <v>42005</v>
      </c>
      <c r="AO60" s="262">
        <f t="shared" si="15"/>
        <v>42036</v>
      </c>
      <c r="AP60" s="262">
        <f t="shared" si="15"/>
        <v>42064</v>
      </c>
      <c r="AQ60" s="262">
        <f t="shared" si="15"/>
        <v>42095</v>
      </c>
      <c r="AR60" s="262">
        <f t="shared" si="15"/>
        <v>42125</v>
      </c>
      <c r="AS60" s="262">
        <f t="shared" si="15"/>
        <v>42156</v>
      </c>
      <c r="AT60" s="262">
        <f t="shared" si="15"/>
        <v>42186</v>
      </c>
      <c r="AU60" s="262">
        <f t="shared" si="15"/>
        <v>42217</v>
      </c>
      <c r="AV60" s="262">
        <f t="shared" si="15"/>
        <v>42248</v>
      </c>
      <c r="AW60" s="262">
        <f t="shared" si="15"/>
        <v>42278</v>
      </c>
      <c r="AX60" s="262">
        <f t="shared" si="15"/>
        <v>42309</v>
      </c>
      <c r="AY60" s="262">
        <f t="shared" si="15"/>
        <v>42339</v>
      </c>
      <c r="AZ60" s="262">
        <f t="shared" si="15"/>
        <v>42370</v>
      </c>
      <c r="BA60" s="262">
        <f t="shared" si="15"/>
        <v>42401</v>
      </c>
      <c r="BB60" s="262">
        <f t="shared" si="15"/>
        <v>42430</v>
      </c>
      <c r="BC60" s="262">
        <f t="shared" si="15"/>
        <v>42461</v>
      </c>
      <c r="BD60" s="262">
        <f t="shared" si="15"/>
        <v>42491</v>
      </c>
      <c r="BE60" s="262">
        <f t="shared" si="15"/>
        <v>42522</v>
      </c>
      <c r="BF60" s="262">
        <f t="shared" si="15"/>
        <v>42552</v>
      </c>
      <c r="BG60" s="262">
        <f t="shared" si="15"/>
        <v>42583</v>
      </c>
      <c r="BH60" s="262">
        <f t="shared" si="15"/>
        <v>42614</v>
      </c>
      <c r="BI60" s="262">
        <f t="shared" si="15"/>
        <v>42644</v>
      </c>
      <c r="BJ60" s="262">
        <f t="shared" si="15"/>
        <v>42675</v>
      </c>
      <c r="BK60" s="262">
        <f t="shared" si="15"/>
        <v>42705</v>
      </c>
    </row>
    <row r="61" spans="2:63">
      <c r="B61" s="162" t="str">
        <f t="shared" ref="B61:B75" si="16">+B25</f>
        <v>Envasos reutilitzables</v>
      </c>
      <c r="C61" s="208"/>
      <c r="D61" s="158">
        <f t="shared" ref="D61:D75" ca="1" si="17">+D7+D25+D43</f>
        <v>287.375</v>
      </c>
      <c r="E61" s="158">
        <f t="shared" ref="E61:BK65" ca="1" si="18">+E7+E25+E43</f>
        <v>574.75</v>
      </c>
      <c r="F61" s="158">
        <f t="shared" ca="1" si="18"/>
        <v>574.75</v>
      </c>
      <c r="G61" s="158">
        <f t="shared" ca="1" si="18"/>
        <v>574.75</v>
      </c>
      <c r="H61" s="158">
        <f t="shared" ca="1" si="18"/>
        <v>574.75</v>
      </c>
      <c r="I61" s="158">
        <f t="shared" ca="1" si="18"/>
        <v>574.75</v>
      </c>
      <c r="J61" s="158">
        <f t="shared" ca="1" si="18"/>
        <v>574.75</v>
      </c>
      <c r="K61" s="158">
        <f t="shared" ca="1" si="18"/>
        <v>574.75</v>
      </c>
      <c r="L61" s="158">
        <f t="shared" ca="1" si="18"/>
        <v>287.375</v>
      </c>
      <c r="M61" s="158">
        <f t="shared" ca="1" si="18"/>
        <v>287.375</v>
      </c>
      <c r="N61" s="158">
        <f t="shared" ca="1" si="18"/>
        <v>229.9</v>
      </c>
      <c r="O61" s="158">
        <f t="shared" ca="1" si="18"/>
        <v>172.42500000000001</v>
      </c>
      <c r="P61" s="158">
        <f t="shared" ca="1" si="18"/>
        <v>117.249</v>
      </c>
      <c r="Q61" s="158">
        <f t="shared" ca="1" si="18"/>
        <v>117.249</v>
      </c>
      <c r="R61" s="158">
        <f t="shared" ca="1" si="18"/>
        <v>58.624499999999998</v>
      </c>
      <c r="S61" s="158">
        <f t="shared" ca="1" si="18"/>
        <v>58.624499999999998</v>
      </c>
      <c r="T61" s="158">
        <f t="shared" ca="1" si="18"/>
        <v>29.312249999999999</v>
      </c>
      <c r="U61" s="158">
        <f t="shared" ca="1" si="18"/>
        <v>29.312249999999999</v>
      </c>
      <c r="V61" s="158">
        <f t="shared" ca="1" si="18"/>
        <v>29.312249999999999</v>
      </c>
      <c r="W61" s="158">
        <f t="shared" ca="1" si="18"/>
        <v>29.312249999999999</v>
      </c>
      <c r="X61" s="158">
        <f t="shared" ca="1" si="18"/>
        <v>29.312249999999999</v>
      </c>
      <c r="Y61" s="158">
        <f t="shared" ca="1" si="18"/>
        <v>29.312249999999999</v>
      </c>
      <c r="Z61" s="158">
        <f t="shared" ca="1" si="18"/>
        <v>29.312249999999999</v>
      </c>
      <c r="AA61" s="158">
        <f t="shared" ca="1" si="18"/>
        <v>29.312249999999999</v>
      </c>
      <c r="AB61" s="158">
        <f t="shared" ca="1" si="18"/>
        <v>29.898494999999997</v>
      </c>
      <c r="AC61" s="158">
        <f t="shared" ca="1" si="18"/>
        <v>29.898494999999997</v>
      </c>
      <c r="AD61" s="158">
        <f t="shared" ca="1" si="18"/>
        <v>29.898494999999997</v>
      </c>
      <c r="AE61" s="158">
        <f t="shared" ca="1" si="18"/>
        <v>29.898494999999997</v>
      </c>
      <c r="AF61" s="158">
        <f t="shared" ca="1" si="18"/>
        <v>29.898494999999997</v>
      </c>
      <c r="AG61" s="158">
        <f t="shared" ca="1" si="18"/>
        <v>29.898494999999997</v>
      </c>
      <c r="AH61" s="158">
        <f t="shared" ca="1" si="18"/>
        <v>29.898494999999997</v>
      </c>
      <c r="AI61" s="158">
        <f t="shared" ca="1" si="18"/>
        <v>29.898494999999997</v>
      </c>
      <c r="AJ61" s="158">
        <f t="shared" ca="1" si="18"/>
        <v>29.898494999999997</v>
      </c>
      <c r="AK61" s="158">
        <f t="shared" ca="1" si="18"/>
        <v>29.898494999999997</v>
      </c>
      <c r="AL61" s="158">
        <f t="shared" ca="1" si="18"/>
        <v>29.898494999999997</v>
      </c>
      <c r="AM61" s="158">
        <f t="shared" ca="1" si="18"/>
        <v>29.898494999999997</v>
      </c>
      <c r="AN61" s="158">
        <f t="shared" ca="1" si="18"/>
        <v>30.496464899999992</v>
      </c>
      <c r="AO61" s="158">
        <f t="shared" ca="1" si="18"/>
        <v>30.496464899999992</v>
      </c>
      <c r="AP61" s="158">
        <f t="shared" ca="1" si="18"/>
        <v>30.496464899999992</v>
      </c>
      <c r="AQ61" s="158">
        <f t="shared" ca="1" si="18"/>
        <v>30.496464899999992</v>
      </c>
      <c r="AR61" s="158">
        <f t="shared" ca="1" si="18"/>
        <v>30.496464899999992</v>
      </c>
      <c r="AS61" s="158">
        <f t="shared" ca="1" si="18"/>
        <v>30.496464899999992</v>
      </c>
      <c r="AT61" s="158">
        <f t="shared" ca="1" si="18"/>
        <v>30.496464899999992</v>
      </c>
      <c r="AU61" s="158">
        <f t="shared" ca="1" si="18"/>
        <v>30.496464899999992</v>
      </c>
      <c r="AV61" s="158">
        <f t="shared" ca="1" si="18"/>
        <v>30.496464899999992</v>
      </c>
      <c r="AW61" s="158">
        <f t="shared" ca="1" si="18"/>
        <v>30.496464899999992</v>
      </c>
      <c r="AX61" s="158">
        <f t="shared" ca="1" si="18"/>
        <v>30.496464899999992</v>
      </c>
      <c r="AY61" s="158">
        <f t="shared" ca="1" si="18"/>
        <v>30.496464899999992</v>
      </c>
      <c r="AZ61" s="158">
        <f t="shared" ca="1" si="18"/>
        <v>31.106394197999993</v>
      </c>
      <c r="BA61" s="158">
        <f t="shared" ca="1" si="18"/>
        <v>31.106394197999993</v>
      </c>
      <c r="BB61" s="158">
        <f t="shared" ca="1" si="18"/>
        <v>31.106394197999993</v>
      </c>
      <c r="BC61" s="158">
        <f t="shared" ca="1" si="18"/>
        <v>31.106394197999993</v>
      </c>
      <c r="BD61" s="158">
        <f t="shared" ca="1" si="18"/>
        <v>31.106394197999993</v>
      </c>
      <c r="BE61" s="158">
        <f t="shared" ca="1" si="18"/>
        <v>31.106394197999993</v>
      </c>
      <c r="BF61" s="158">
        <f t="shared" ca="1" si="18"/>
        <v>31.106394197999993</v>
      </c>
      <c r="BG61" s="158">
        <f t="shared" ca="1" si="18"/>
        <v>31.106394197999993</v>
      </c>
      <c r="BH61" s="158">
        <f t="shared" ca="1" si="18"/>
        <v>31.106394197999993</v>
      </c>
      <c r="BI61" s="158">
        <f t="shared" ca="1" si="18"/>
        <v>31.106394197999993</v>
      </c>
      <c r="BJ61" s="158">
        <f t="shared" ca="1" si="18"/>
        <v>31.106394197999993</v>
      </c>
      <c r="BK61" s="158">
        <f t="shared" ca="1" si="18"/>
        <v>31.106394197999993</v>
      </c>
    </row>
    <row r="62" spans="2:63">
      <c r="B62" s="162" t="str">
        <f t="shared" si="16"/>
        <v>Vendes per entregues</v>
      </c>
      <c r="C62" s="208"/>
      <c r="D62" s="158">
        <f t="shared" ca="1" si="17"/>
        <v>121</v>
      </c>
      <c r="E62" s="158">
        <f t="shared" ref="E62:S62" ca="1" si="19">+E8+E26+E44</f>
        <v>302.5</v>
      </c>
      <c r="F62" s="158">
        <f t="shared" ca="1" si="19"/>
        <v>605</v>
      </c>
      <c r="G62" s="158">
        <f t="shared" ca="1" si="19"/>
        <v>907.5</v>
      </c>
      <c r="H62" s="158">
        <f t="shared" ca="1" si="19"/>
        <v>1210</v>
      </c>
      <c r="I62" s="158">
        <f t="shared" ca="1" si="19"/>
        <v>1512.5</v>
      </c>
      <c r="J62" s="158">
        <f t="shared" ca="1" si="19"/>
        <v>4416.5</v>
      </c>
      <c r="K62" s="158">
        <f t="shared" ca="1" si="19"/>
        <v>4416.5</v>
      </c>
      <c r="L62" s="158">
        <f t="shared" ca="1" si="19"/>
        <v>4416.5</v>
      </c>
      <c r="M62" s="158">
        <f t="shared" ca="1" si="19"/>
        <v>4416.5</v>
      </c>
      <c r="N62" s="158">
        <f t="shared" ca="1" si="19"/>
        <v>4416.5</v>
      </c>
      <c r="O62" s="158">
        <f t="shared" ca="1" si="19"/>
        <v>4416.5</v>
      </c>
      <c r="P62" s="158">
        <f t="shared" ca="1" si="19"/>
        <v>4504.83</v>
      </c>
      <c r="Q62" s="158">
        <f t="shared" ca="1" si="19"/>
        <v>4504.83</v>
      </c>
      <c r="R62" s="158">
        <f t="shared" ca="1" si="19"/>
        <v>4504.83</v>
      </c>
      <c r="S62" s="158">
        <f t="shared" ca="1" si="19"/>
        <v>4936.8</v>
      </c>
      <c r="T62" s="158">
        <f t="shared" ca="1" si="18"/>
        <v>4936.8</v>
      </c>
      <c r="U62" s="158">
        <f t="shared" ca="1" si="18"/>
        <v>4936.8</v>
      </c>
      <c r="V62" s="158">
        <f t="shared" ca="1" si="18"/>
        <v>4936.8</v>
      </c>
      <c r="W62" s="158">
        <f t="shared" ca="1" si="18"/>
        <v>4936.8</v>
      </c>
      <c r="X62" s="158">
        <f t="shared" ca="1" si="18"/>
        <v>4936.8</v>
      </c>
      <c r="Y62" s="158">
        <f t="shared" ca="1" si="18"/>
        <v>4936.8</v>
      </c>
      <c r="Z62" s="158">
        <f t="shared" ca="1" si="18"/>
        <v>4936.8</v>
      </c>
      <c r="AA62" s="158">
        <f t="shared" ca="1" si="18"/>
        <v>4936.8</v>
      </c>
      <c r="AB62" s="158">
        <f t="shared" ca="1" si="18"/>
        <v>5035.5360000000001</v>
      </c>
      <c r="AC62" s="158">
        <f t="shared" ca="1" si="18"/>
        <v>5035.5360000000001</v>
      </c>
      <c r="AD62" s="158">
        <f t="shared" ca="1" si="18"/>
        <v>5035.5360000000001</v>
      </c>
      <c r="AE62" s="158">
        <f t="shared" ca="1" si="18"/>
        <v>5035.5360000000001</v>
      </c>
      <c r="AF62" s="158">
        <f t="shared" ca="1" si="18"/>
        <v>5035.5360000000001</v>
      </c>
      <c r="AG62" s="158">
        <f t="shared" ca="1" si="18"/>
        <v>5035.5360000000001</v>
      </c>
      <c r="AH62" s="158">
        <f t="shared" ca="1" si="18"/>
        <v>5035.5360000000001</v>
      </c>
      <c r="AI62" s="158">
        <f t="shared" ca="1" si="18"/>
        <v>5035.5360000000001</v>
      </c>
      <c r="AJ62" s="158">
        <f t="shared" ca="1" si="18"/>
        <v>5035.5360000000001</v>
      </c>
      <c r="AK62" s="158">
        <f t="shared" ca="1" si="18"/>
        <v>5035.5360000000001</v>
      </c>
      <c r="AL62" s="158">
        <f t="shared" ca="1" si="18"/>
        <v>5035.5360000000001</v>
      </c>
      <c r="AM62" s="158">
        <f t="shared" ca="1" si="18"/>
        <v>5035.5360000000001</v>
      </c>
      <c r="AN62" s="158">
        <f t="shared" ca="1" si="18"/>
        <v>5136.2467199999992</v>
      </c>
      <c r="AO62" s="158">
        <f t="shared" ca="1" si="18"/>
        <v>5136.2467199999992</v>
      </c>
      <c r="AP62" s="158">
        <f t="shared" ca="1" si="18"/>
        <v>5136.2467199999992</v>
      </c>
      <c r="AQ62" s="158">
        <f t="shared" ca="1" si="18"/>
        <v>5136.2467199999992</v>
      </c>
      <c r="AR62" s="158">
        <f t="shared" ca="1" si="18"/>
        <v>5136.2467199999992</v>
      </c>
      <c r="AS62" s="158">
        <f t="shared" ca="1" si="18"/>
        <v>5136.2467199999992</v>
      </c>
      <c r="AT62" s="158">
        <f t="shared" ca="1" si="18"/>
        <v>5136.2467199999992</v>
      </c>
      <c r="AU62" s="158">
        <f t="shared" ca="1" si="18"/>
        <v>5136.2467199999992</v>
      </c>
      <c r="AV62" s="158">
        <f t="shared" ca="1" si="18"/>
        <v>5136.2467199999992</v>
      </c>
      <c r="AW62" s="158">
        <f t="shared" ca="1" si="18"/>
        <v>5136.2467199999992</v>
      </c>
      <c r="AX62" s="158">
        <f t="shared" ca="1" si="18"/>
        <v>5136.2467199999992</v>
      </c>
      <c r="AY62" s="158">
        <f t="shared" ca="1" si="18"/>
        <v>5136.2467199999992</v>
      </c>
      <c r="AZ62" s="158">
        <f t="shared" ca="1" si="18"/>
        <v>5238.9716544000003</v>
      </c>
      <c r="BA62" s="158">
        <f t="shared" ca="1" si="18"/>
        <v>5238.9716544000003</v>
      </c>
      <c r="BB62" s="158">
        <f t="shared" ca="1" si="18"/>
        <v>5238.9716544000003</v>
      </c>
      <c r="BC62" s="158">
        <f t="shared" ca="1" si="18"/>
        <v>5238.9716544000003</v>
      </c>
      <c r="BD62" s="158">
        <f t="shared" ca="1" si="18"/>
        <v>5238.9716544000003</v>
      </c>
      <c r="BE62" s="158">
        <f t="shared" ca="1" si="18"/>
        <v>5238.9716544000003</v>
      </c>
      <c r="BF62" s="158">
        <f t="shared" ca="1" si="18"/>
        <v>5238.9716544000003</v>
      </c>
      <c r="BG62" s="158">
        <f t="shared" ca="1" si="18"/>
        <v>5238.9716544000003</v>
      </c>
      <c r="BH62" s="158">
        <f t="shared" ca="1" si="18"/>
        <v>5238.9716544000003</v>
      </c>
      <c r="BI62" s="158">
        <f t="shared" ca="1" si="18"/>
        <v>5238.9716544000003</v>
      </c>
      <c r="BJ62" s="158">
        <f t="shared" ca="1" si="18"/>
        <v>5238.9716544000003</v>
      </c>
      <c r="BK62" s="158">
        <f t="shared" ca="1" si="18"/>
        <v>5238.9716544000003</v>
      </c>
    </row>
    <row r="63" spans="2:63">
      <c r="B63" s="162" t="str">
        <f t="shared" si="16"/>
        <v>Anuncis locals</v>
      </c>
      <c r="C63" s="208"/>
      <c r="D63" s="158">
        <f t="shared" ca="1" si="17"/>
        <v>48.4</v>
      </c>
      <c r="E63" s="158">
        <f t="shared" ca="1" si="18"/>
        <v>242</v>
      </c>
      <c r="F63" s="158">
        <f t="shared" ca="1" si="18"/>
        <v>484</v>
      </c>
      <c r="G63" s="158">
        <f t="shared" ca="1" si="18"/>
        <v>484</v>
      </c>
      <c r="H63" s="158">
        <f t="shared" ca="1" si="18"/>
        <v>484</v>
      </c>
      <c r="I63" s="158">
        <f t="shared" ca="1" si="18"/>
        <v>484</v>
      </c>
      <c r="J63" s="158">
        <f t="shared" ca="1" si="18"/>
        <v>484</v>
      </c>
      <c r="K63" s="158">
        <f t="shared" ca="1" si="18"/>
        <v>484</v>
      </c>
      <c r="L63" s="158">
        <f t="shared" ca="1" si="18"/>
        <v>484</v>
      </c>
      <c r="M63" s="158">
        <f t="shared" ca="1" si="18"/>
        <v>484</v>
      </c>
      <c r="N63" s="158">
        <f t="shared" ca="1" si="18"/>
        <v>484</v>
      </c>
      <c r="O63" s="158">
        <f t="shared" ca="1" si="18"/>
        <v>484</v>
      </c>
      <c r="P63" s="158">
        <f t="shared" ca="1" si="18"/>
        <v>493.68</v>
      </c>
      <c r="Q63" s="158">
        <f t="shared" ca="1" si="18"/>
        <v>493.68</v>
      </c>
      <c r="R63" s="158">
        <f t="shared" ca="1" si="18"/>
        <v>493.68</v>
      </c>
      <c r="S63" s="158">
        <f t="shared" ca="1" si="18"/>
        <v>493.68</v>
      </c>
      <c r="T63" s="158">
        <f t="shared" ca="1" si="18"/>
        <v>493.68</v>
      </c>
      <c r="U63" s="158">
        <f t="shared" ca="1" si="18"/>
        <v>493.68</v>
      </c>
      <c r="V63" s="158">
        <f t="shared" ca="1" si="18"/>
        <v>493.68</v>
      </c>
      <c r="W63" s="158">
        <f t="shared" ca="1" si="18"/>
        <v>493.68</v>
      </c>
      <c r="X63" s="158">
        <f t="shared" ca="1" si="18"/>
        <v>493.68</v>
      </c>
      <c r="Y63" s="158">
        <f t="shared" ca="1" si="18"/>
        <v>493.68</v>
      </c>
      <c r="Z63" s="158">
        <f t="shared" ca="1" si="18"/>
        <v>493.68</v>
      </c>
      <c r="AA63" s="158">
        <f t="shared" ca="1" si="18"/>
        <v>493.68</v>
      </c>
      <c r="AB63" s="158">
        <f t="shared" ca="1" si="18"/>
        <v>503.55359999999996</v>
      </c>
      <c r="AC63" s="158">
        <f t="shared" ca="1" si="18"/>
        <v>503.55359999999996</v>
      </c>
      <c r="AD63" s="158">
        <f t="shared" ca="1" si="18"/>
        <v>503.55359999999996</v>
      </c>
      <c r="AE63" s="158">
        <f t="shared" ca="1" si="18"/>
        <v>503.55359999999996</v>
      </c>
      <c r="AF63" s="158">
        <f t="shared" ca="1" si="18"/>
        <v>503.55359999999996</v>
      </c>
      <c r="AG63" s="158">
        <f t="shared" ca="1" si="18"/>
        <v>503.55359999999996</v>
      </c>
      <c r="AH63" s="158">
        <f t="shared" ca="1" si="18"/>
        <v>503.55359999999996</v>
      </c>
      <c r="AI63" s="158">
        <f t="shared" ca="1" si="18"/>
        <v>503.55359999999996</v>
      </c>
      <c r="AJ63" s="158">
        <f t="shared" ca="1" si="18"/>
        <v>503.55359999999996</v>
      </c>
      <c r="AK63" s="158">
        <f t="shared" ca="1" si="18"/>
        <v>503.55359999999996</v>
      </c>
      <c r="AL63" s="158">
        <f t="shared" ca="1" si="18"/>
        <v>503.55359999999996</v>
      </c>
      <c r="AM63" s="158">
        <f t="shared" ca="1" si="18"/>
        <v>503.55359999999996</v>
      </c>
      <c r="AN63" s="158">
        <f t="shared" ca="1" si="18"/>
        <v>513.62467200000003</v>
      </c>
      <c r="AO63" s="158">
        <f t="shared" ca="1" si="18"/>
        <v>513.62467200000003</v>
      </c>
      <c r="AP63" s="158">
        <f t="shared" ca="1" si="18"/>
        <v>513.62467200000003</v>
      </c>
      <c r="AQ63" s="158">
        <f t="shared" ca="1" si="18"/>
        <v>513.62467200000003</v>
      </c>
      <c r="AR63" s="158">
        <f t="shared" ca="1" si="18"/>
        <v>513.62467200000003</v>
      </c>
      <c r="AS63" s="158">
        <f t="shared" ca="1" si="18"/>
        <v>513.62467200000003</v>
      </c>
      <c r="AT63" s="158">
        <f t="shared" ca="1" si="18"/>
        <v>513.62467200000003</v>
      </c>
      <c r="AU63" s="158">
        <f t="shared" ca="1" si="18"/>
        <v>513.62467200000003</v>
      </c>
      <c r="AV63" s="158">
        <f t="shared" ca="1" si="18"/>
        <v>513.62467200000003</v>
      </c>
      <c r="AW63" s="158">
        <f t="shared" ca="1" si="18"/>
        <v>513.62467200000003</v>
      </c>
      <c r="AX63" s="158">
        <f t="shared" ca="1" si="18"/>
        <v>513.62467200000003</v>
      </c>
      <c r="AY63" s="158">
        <f t="shared" ca="1" si="18"/>
        <v>513.62467200000003</v>
      </c>
      <c r="AZ63" s="158">
        <f t="shared" ca="1" si="18"/>
        <v>523.89716544000009</v>
      </c>
      <c r="BA63" s="158">
        <f t="shared" ca="1" si="18"/>
        <v>523.89716544000009</v>
      </c>
      <c r="BB63" s="158">
        <f t="shared" ca="1" si="18"/>
        <v>523.89716544000009</v>
      </c>
      <c r="BC63" s="158">
        <f t="shared" ca="1" si="18"/>
        <v>523.89716544000009</v>
      </c>
      <c r="BD63" s="158">
        <f t="shared" ca="1" si="18"/>
        <v>523.89716544000009</v>
      </c>
      <c r="BE63" s="158">
        <f t="shared" ca="1" si="18"/>
        <v>523.89716544000009</v>
      </c>
      <c r="BF63" s="158">
        <f t="shared" ca="1" si="18"/>
        <v>523.89716544000009</v>
      </c>
      <c r="BG63" s="158">
        <f t="shared" ca="1" si="18"/>
        <v>523.89716544000009</v>
      </c>
      <c r="BH63" s="158">
        <f t="shared" ca="1" si="18"/>
        <v>523.89716544000009</v>
      </c>
      <c r="BI63" s="158">
        <f t="shared" ca="1" si="18"/>
        <v>523.89716544000009</v>
      </c>
      <c r="BJ63" s="158">
        <f t="shared" ca="1" si="18"/>
        <v>523.89716544000009</v>
      </c>
      <c r="BK63" s="158">
        <f t="shared" ca="1" si="18"/>
        <v>523.89716544000009</v>
      </c>
    </row>
    <row r="64" spans="2:63">
      <c r="B64" s="162" t="str">
        <f t="shared" si="16"/>
        <v>Nom Producte/Servei 4</v>
      </c>
      <c r="C64" s="208"/>
      <c r="D64" s="158">
        <f t="shared" ca="1" si="17"/>
        <v>5</v>
      </c>
      <c r="E64" s="158">
        <f t="shared" ca="1" si="18"/>
        <v>5</v>
      </c>
      <c r="F64" s="158">
        <f t="shared" ca="1" si="18"/>
        <v>5</v>
      </c>
      <c r="G64" s="158">
        <f t="shared" ca="1" si="18"/>
        <v>5</v>
      </c>
      <c r="H64" s="158">
        <f t="shared" ca="1" si="18"/>
        <v>5</v>
      </c>
      <c r="I64" s="158">
        <f t="shared" ca="1" si="18"/>
        <v>5</v>
      </c>
      <c r="J64" s="158">
        <f t="shared" ca="1" si="18"/>
        <v>5</v>
      </c>
      <c r="K64" s="158">
        <f t="shared" ca="1" si="18"/>
        <v>5</v>
      </c>
      <c r="L64" s="158">
        <f t="shared" ca="1" si="18"/>
        <v>5</v>
      </c>
      <c r="M64" s="158">
        <f t="shared" ca="1" si="18"/>
        <v>5</v>
      </c>
      <c r="N64" s="158">
        <f t="shared" ca="1" si="18"/>
        <v>5</v>
      </c>
      <c r="O64" s="158">
        <f t="shared" ca="1" si="18"/>
        <v>5</v>
      </c>
      <c r="P64" s="158">
        <f t="shared" ca="1" si="18"/>
        <v>5.1000000000000005</v>
      </c>
      <c r="Q64" s="158">
        <f t="shared" ca="1" si="18"/>
        <v>5.1000000000000005</v>
      </c>
      <c r="R64" s="158">
        <f t="shared" ca="1" si="18"/>
        <v>5.1000000000000005</v>
      </c>
      <c r="S64" s="158">
        <f t="shared" ca="1" si="18"/>
        <v>5.1000000000000005</v>
      </c>
      <c r="T64" s="158">
        <f t="shared" ca="1" si="18"/>
        <v>5.1000000000000005</v>
      </c>
      <c r="U64" s="158">
        <f t="shared" ca="1" si="18"/>
        <v>5.1000000000000005</v>
      </c>
      <c r="V64" s="158">
        <f t="shared" ca="1" si="18"/>
        <v>5.1000000000000005</v>
      </c>
      <c r="W64" s="158">
        <f t="shared" ca="1" si="18"/>
        <v>5.1000000000000005</v>
      </c>
      <c r="X64" s="158">
        <f t="shared" ca="1" si="18"/>
        <v>5.1000000000000005</v>
      </c>
      <c r="Y64" s="158">
        <f t="shared" ca="1" si="18"/>
        <v>5.1000000000000005</v>
      </c>
      <c r="Z64" s="158">
        <f t="shared" ca="1" si="18"/>
        <v>5.1000000000000005</v>
      </c>
      <c r="AA64" s="158">
        <f t="shared" ca="1" si="18"/>
        <v>0</v>
      </c>
      <c r="AB64" s="158">
        <f t="shared" ca="1" si="18"/>
        <v>0</v>
      </c>
      <c r="AC64" s="158">
        <f t="shared" ca="1" si="18"/>
        <v>0</v>
      </c>
      <c r="AD64" s="158">
        <f t="shared" ca="1" si="18"/>
        <v>0</v>
      </c>
      <c r="AE64" s="158">
        <f t="shared" ca="1" si="18"/>
        <v>0</v>
      </c>
      <c r="AF64" s="158">
        <f t="shared" ca="1" si="18"/>
        <v>0</v>
      </c>
      <c r="AG64" s="158">
        <f t="shared" ca="1" si="18"/>
        <v>0</v>
      </c>
      <c r="AH64" s="158">
        <f t="shared" ca="1" si="18"/>
        <v>0</v>
      </c>
      <c r="AI64" s="158">
        <f t="shared" ca="1" si="18"/>
        <v>0</v>
      </c>
      <c r="AJ64" s="158">
        <f t="shared" ca="1" si="18"/>
        <v>0</v>
      </c>
      <c r="AK64" s="158">
        <f t="shared" ca="1" si="18"/>
        <v>0</v>
      </c>
      <c r="AL64" s="158">
        <f t="shared" ca="1" si="18"/>
        <v>0</v>
      </c>
      <c r="AM64" s="158">
        <f t="shared" ca="1" si="18"/>
        <v>0</v>
      </c>
      <c r="AN64" s="158">
        <f t="shared" ca="1" si="18"/>
        <v>0</v>
      </c>
      <c r="AO64" s="158">
        <f t="shared" ca="1" si="18"/>
        <v>0</v>
      </c>
      <c r="AP64" s="158">
        <f t="shared" ca="1" si="18"/>
        <v>0</v>
      </c>
      <c r="AQ64" s="158">
        <f t="shared" ca="1" si="18"/>
        <v>0</v>
      </c>
      <c r="AR64" s="158">
        <f t="shared" ca="1" si="18"/>
        <v>0</v>
      </c>
      <c r="AS64" s="158">
        <f t="shared" ca="1" si="18"/>
        <v>0</v>
      </c>
      <c r="AT64" s="158">
        <f t="shared" ca="1" si="18"/>
        <v>0</v>
      </c>
      <c r="AU64" s="158">
        <f t="shared" ca="1" si="18"/>
        <v>0</v>
      </c>
      <c r="AV64" s="158">
        <f t="shared" ca="1" si="18"/>
        <v>0</v>
      </c>
      <c r="AW64" s="158">
        <f t="shared" ca="1" si="18"/>
        <v>0</v>
      </c>
      <c r="AX64" s="158">
        <f t="shared" ca="1" si="18"/>
        <v>0</v>
      </c>
      <c r="AY64" s="158">
        <f t="shared" ca="1" si="18"/>
        <v>0</v>
      </c>
      <c r="AZ64" s="158">
        <f t="shared" ca="1" si="18"/>
        <v>0</v>
      </c>
      <c r="BA64" s="158">
        <f t="shared" ca="1" si="18"/>
        <v>0</v>
      </c>
      <c r="BB64" s="158">
        <f t="shared" ca="1" si="18"/>
        <v>0</v>
      </c>
      <c r="BC64" s="158">
        <f t="shared" ca="1" si="18"/>
        <v>0</v>
      </c>
      <c r="BD64" s="158">
        <f t="shared" ca="1" si="18"/>
        <v>0</v>
      </c>
      <c r="BE64" s="158">
        <f t="shared" ca="1" si="18"/>
        <v>0</v>
      </c>
      <c r="BF64" s="158">
        <f t="shared" ca="1" si="18"/>
        <v>0</v>
      </c>
      <c r="BG64" s="158">
        <f t="shared" ca="1" si="18"/>
        <v>0</v>
      </c>
      <c r="BH64" s="158">
        <f t="shared" ca="1" si="18"/>
        <v>0</v>
      </c>
      <c r="BI64" s="158">
        <f t="shared" ca="1" si="18"/>
        <v>0</v>
      </c>
      <c r="BJ64" s="158">
        <f t="shared" ca="1" si="18"/>
        <v>0</v>
      </c>
      <c r="BK64" s="158">
        <f t="shared" ca="1" si="18"/>
        <v>0</v>
      </c>
    </row>
    <row r="65" spans="2:63">
      <c r="B65" s="162" t="str">
        <f t="shared" si="16"/>
        <v>Nom Producte/Servei 5</v>
      </c>
      <c r="C65" s="208"/>
      <c r="D65" s="158">
        <f t="shared" ca="1" si="17"/>
        <v>0</v>
      </c>
      <c r="E65" s="158">
        <f t="shared" ca="1" si="18"/>
        <v>0</v>
      </c>
      <c r="F65" s="158">
        <f t="shared" ca="1" si="18"/>
        <v>0</v>
      </c>
      <c r="G65" s="158">
        <f t="shared" ca="1" si="18"/>
        <v>0</v>
      </c>
      <c r="H65" s="158">
        <f t="shared" ca="1" si="18"/>
        <v>0</v>
      </c>
      <c r="I65" s="158">
        <f t="shared" ca="1" si="18"/>
        <v>0</v>
      </c>
      <c r="J65" s="158">
        <f t="shared" ca="1" si="18"/>
        <v>0</v>
      </c>
      <c r="K65" s="158">
        <f t="shared" ca="1" si="18"/>
        <v>0</v>
      </c>
      <c r="L65" s="158">
        <f t="shared" ca="1" si="18"/>
        <v>0</v>
      </c>
      <c r="M65" s="158">
        <f t="shared" ca="1" si="18"/>
        <v>0</v>
      </c>
      <c r="N65" s="158">
        <f t="shared" ca="1" si="18"/>
        <v>0</v>
      </c>
      <c r="O65" s="158">
        <f t="shared" ca="1" si="18"/>
        <v>0</v>
      </c>
      <c r="P65" s="158">
        <f t="shared" ca="1" si="18"/>
        <v>0</v>
      </c>
      <c r="Q65" s="158">
        <f t="shared" ca="1" si="18"/>
        <v>0</v>
      </c>
      <c r="R65" s="158">
        <f t="shared" ca="1" si="18"/>
        <v>0</v>
      </c>
      <c r="S65" s="158">
        <f t="shared" ca="1" si="18"/>
        <v>0</v>
      </c>
      <c r="T65" s="158">
        <f t="shared" ca="1" si="18"/>
        <v>0</v>
      </c>
      <c r="U65" s="158">
        <f t="shared" ca="1" si="18"/>
        <v>0</v>
      </c>
      <c r="V65" s="158">
        <f t="shared" ca="1" si="18"/>
        <v>0</v>
      </c>
      <c r="W65" s="158">
        <f t="shared" ca="1" si="18"/>
        <v>0</v>
      </c>
      <c r="X65" s="158">
        <f t="shared" ca="1" si="18"/>
        <v>0</v>
      </c>
      <c r="Y65" s="158">
        <f t="shared" ca="1" si="18"/>
        <v>0</v>
      </c>
      <c r="Z65" s="158">
        <f t="shared" ca="1" si="18"/>
        <v>0</v>
      </c>
      <c r="AA65" s="158">
        <f t="shared" ca="1" si="18"/>
        <v>0</v>
      </c>
      <c r="AB65" s="158">
        <f t="shared" ca="1" si="18"/>
        <v>0</v>
      </c>
      <c r="AC65" s="158">
        <f t="shared" ca="1" si="18"/>
        <v>0</v>
      </c>
      <c r="AD65" s="158">
        <f t="shared" ca="1" si="18"/>
        <v>0</v>
      </c>
      <c r="AE65" s="158">
        <f t="shared" ca="1" si="18"/>
        <v>0</v>
      </c>
      <c r="AF65" s="158">
        <f t="shared" ca="1" si="18"/>
        <v>0</v>
      </c>
      <c r="AG65" s="158">
        <f t="shared" ca="1" si="18"/>
        <v>0</v>
      </c>
      <c r="AH65" s="158">
        <f t="shared" ca="1" si="18"/>
        <v>0</v>
      </c>
      <c r="AI65" s="158">
        <f t="shared" ca="1" si="18"/>
        <v>0</v>
      </c>
      <c r="AJ65" s="158">
        <f t="shared" ca="1" si="18"/>
        <v>0</v>
      </c>
      <c r="AK65" s="158">
        <f t="shared" ca="1" si="18"/>
        <v>0</v>
      </c>
      <c r="AL65" s="158">
        <f t="shared" ca="1" si="18"/>
        <v>0</v>
      </c>
      <c r="AM65" s="158">
        <f t="shared" ref="E65:BK69" ca="1" si="20">+AM11+AM29+AM47</f>
        <v>0</v>
      </c>
      <c r="AN65" s="158">
        <f t="shared" ca="1" si="20"/>
        <v>0</v>
      </c>
      <c r="AO65" s="158">
        <f t="shared" ca="1" si="20"/>
        <v>0</v>
      </c>
      <c r="AP65" s="158">
        <f t="shared" ca="1" si="20"/>
        <v>0</v>
      </c>
      <c r="AQ65" s="158">
        <f t="shared" ca="1" si="20"/>
        <v>0</v>
      </c>
      <c r="AR65" s="158">
        <f t="shared" ca="1" si="20"/>
        <v>0</v>
      </c>
      <c r="AS65" s="158">
        <f t="shared" ca="1" si="20"/>
        <v>0</v>
      </c>
      <c r="AT65" s="158">
        <f t="shared" ca="1" si="20"/>
        <v>0</v>
      </c>
      <c r="AU65" s="158">
        <f t="shared" ca="1" si="20"/>
        <v>0</v>
      </c>
      <c r="AV65" s="158">
        <f t="shared" ca="1" si="20"/>
        <v>0</v>
      </c>
      <c r="AW65" s="158">
        <f t="shared" ca="1" si="20"/>
        <v>0</v>
      </c>
      <c r="AX65" s="158">
        <f t="shared" ca="1" si="20"/>
        <v>0</v>
      </c>
      <c r="AY65" s="158">
        <f t="shared" ca="1" si="20"/>
        <v>0</v>
      </c>
      <c r="AZ65" s="158">
        <f t="shared" ca="1" si="20"/>
        <v>0</v>
      </c>
      <c r="BA65" s="158">
        <f t="shared" ca="1" si="20"/>
        <v>0</v>
      </c>
      <c r="BB65" s="158">
        <f t="shared" ca="1" si="20"/>
        <v>0</v>
      </c>
      <c r="BC65" s="158">
        <f t="shared" ca="1" si="20"/>
        <v>0</v>
      </c>
      <c r="BD65" s="158">
        <f t="shared" ca="1" si="20"/>
        <v>0</v>
      </c>
      <c r="BE65" s="158">
        <f t="shared" ca="1" si="20"/>
        <v>0</v>
      </c>
      <c r="BF65" s="158">
        <f t="shared" ca="1" si="20"/>
        <v>0</v>
      </c>
      <c r="BG65" s="158">
        <f t="shared" ca="1" si="20"/>
        <v>0</v>
      </c>
      <c r="BH65" s="158">
        <f t="shared" ca="1" si="20"/>
        <v>0</v>
      </c>
      <c r="BI65" s="158">
        <f t="shared" ca="1" si="20"/>
        <v>0</v>
      </c>
      <c r="BJ65" s="158">
        <f t="shared" ca="1" si="20"/>
        <v>0</v>
      </c>
      <c r="BK65" s="158">
        <f t="shared" ca="1" si="20"/>
        <v>0</v>
      </c>
    </row>
    <row r="66" spans="2:63">
      <c r="B66" s="162" t="str">
        <f t="shared" si="16"/>
        <v>Nom Producte/Servei 6</v>
      </c>
      <c r="C66" s="208"/>
      <c r="D66" s="158">
        <f t="shared" ca="1" si="17"/>
        <v>0</v>
      </c>
      <c r="E66" s="158">
        <f t="shared" ca="1" si="20"/>
        <v>0</v>
      </c>
      <c r="F66" s="158">
        <f t="shared" ca="1" si="20"/>
        <v>0</v>
      </c>
      <c r="G66" s="158">
        <f t="shared" ca="1" si="20"/>
        <v>0</v>
      </c>
      <c r="H66" s="158">
        <f t="shared" ca="1" si="20"/>
        <v>0</v>
      </c>
      <c r="I66" s="158">
        <f t="shared" ca="1" si="20"/>
        <v>0</v>
      </c>
      <c r="J66" s="158">
        <f t="shared" ca="1" si="20"/>
        <v>0</v>
      </c>
      <c r="K66" s="158">
        <f t="shared" ca="1" si="20"/>
        <v>0</v>
      </c>
      <c r="L66" s="158">
        <f t="shared" ca="1" si="20"/>
        <v>0</v>
      </c>
      <c r="M66" s="158">
        <f t="shared" ca="1" si="20"/>
        <v>0</v>
      </c>
      <c r="N66" s="158">
        <f t="shared" ca="1" si="20"/>
        <v>0</v>
      </c>
      <c r="O66" s="158">
        <f t="shared" ca="1" si="20"/>
        <v>0</v>
      </c>
      <c r="P66" s="158">
        <f t="shared" ca="1" si="20"/>
        <v>0</v>
      </c>
      <c r="Q66" s="158">
        <f t="shared" ca="1" si="20"/>
        <v>0</v>
      </c>
      <c r="R66" s="158">
        <f t="shared" ca="1" si="20"/>
        <v>0</v>
      </c>
      <c r="S66" s="158">
        <f t="shared" ca="1" si="20"/>
        <v>0</v>
      </c>
      <c r="T66" s="158">
        <f t="shared" ca="1" si="20"/>
        <v>0</v>
      </c>
      <c r="U66" s="158">
        <f t="shared" ca="1" si="20"/>
        <v>0</v>
      </c>
      <c r="V66" s="158">
        <f t="shared" ca="1" si="20"/>
        <v>0</v>
      </c>
      <c r="W66" s="158">
        <f t="shared" ca="1" si="20"/>
        <v>0</v>
      </c>
      <c r="X66" s="158">
        <f t="shared" ca="1" si="20"/>
        <v>0</v>
      </c>
      <c r="Y66" s="158">
        <f t="shared" ca="1" si="20"/>
        <v>0</v>
      </c>
      <c r="Z66" s="158">
        <f t="shared" ca="1" si="20"/>
        <v>0</v>
      </c>
      <c r="AA66" s="158">
        <f t="shared" ca="1" si="20"/>
        <v>0</v>
      </c>
      <c r="AB66" s="158">
        <f t="shared" ca="1" si="20"/>
        <v>0</v>
      </c>
      <c r="AC66" s="158">
        <f t="shared" ca="1" si="20"/>
        <v>0</v>
      </c>
      <c r="AD66" s="158">
        <f t="shared" ca="1" si="20"/>
        <v>0</v>
      </c>
      <c r="AE66" s="158">
        <f t="shared" ca="1" si="20"/>
        <v>0</v>
      </c>
      <c r="AF66" s="158">
        <f t="shared" ca="1" si="20"/>
        <v>0</v>
      </c>
      <c r="AG66" s="158">
        <f t="shared" ca="1" si="20"/>
        <v>0</v>
      </c>
      <c r="AH66" s="158">
        <f t="shared" ca="1" si="20"/>
        <v>0</v>
      </c>
      <c r="AI66" s="158">
        <f t="shared" ca="1" si="20"/>
        <v>0</v>
      </c>
      <c r="AJ66" s="158">
        <f t="shared" ca="1" si="20"/>
        <v>0</v>
      </c>
      <c r="AK66" s="158">
        <f t="shared" ca="1" si="20"/>
        <v>0</v>
      </c>
      <c r="AL66" s="158">
        <f t="shared" ca="1" si="20"/>
        <v>0</v>
      </c>
      <c r="AM66" s="158">
        <f t="shared" ca="1" si="20"/>
        <v>0</v>
      </c>
      <c r="AN66" s="158">
        <f t="shared" ca="1" si="20"/>
        <v>0</v>
      </c>
      <c r="AO66" s="158">
        <f t="shared" ca="1" si="20"/>
        <v>0</v>
      </c>
      <c r="AP66" s="158">
        <f t="shared" ca="1" si="20"/>
        <v>0</v>
      </c>
      <c r="AQ66" s="158">
        <f t="shared" ca="1" si="20"/>
        <v>0</v>
      </c>
      <c r="AR66" s="158">
        <f t="shared" ca="1" si="20"/>
        <v>0</v>
      </c>
      <c r="AS66" s="158">
        <f t="shared" ca="1" si="20"/>
        <v>0</v>
      </c>
      <c r="AT66" s="158">
        <f t="shared" ca="1" si="20"/>
        <v>0</v>
      </c>
      <c r="AU66" s="158">
        <f t="shared" ca="1" si="20"/>
        <v>0</v>
      </c>
      <c r="AV66" s="158">
        <f t="shared" ca="1" si="20"/>
        <v>0</v>
      </c>
      <c r="AW66" s="158">
        <f t="shared" ca="1" si="20"/>
        <v>0</v>
      </c>
      <c r="AX66" s="158">
        <f t="shared" ca="1" si="20"/>
        <v>0</v>
      </c>
      <c r="AY66" s="158">
        <f t="shared" ca="1" si="20"/>
        <v>0</v>
      </c>
      <c r="AZ66" s="158">
        <f t="shared" ca="1" si="20"/>
        <v>0</v>
      </c>
      <c r="BA66" s="158">
        <f t="shared" ca="1" si="20"/>
        <v>0</v>
      </c>
      <c r="BB66" s="158">
        <f t="shared" ca="1" si="20"/>
        <v>0</v>
      </c>
      <c r="BC66" s="158">
        <f t="shared" ca="1" si="20"/>
        <v>0</v>
      </c>
      <c r="BD66" s="158">
        <f t="shared" ca="1" si="20"/>
        <v>0</v>
      </c>
      <c r="BE66" s="158">
        <f t="shared" ca="1" si="20"/>
        <v>0</v>
      </c>
      <c r="BF66" s="158">
        <f t="shared" ca="1" si="20"/>
        <v>0</v>
      </c>
      <c r="BG66" s="158">
        <f t="shared" ca="1" si="20"/>
        <v>0</v>
      </c>
      <c r="BH66" s="158">
        <f t="shared" ca="1" si="20"/>
        <v>0</v>
      </c>
      <c r="BI66" s="158">
        <f t="shared" ca="1" si="20"/>
        <v>0</v>
      </c>
      <c r="BJ66" s="158">
        <f t="shared" ca="1" si="20"/>
        <v>0</v>
      </c>
      <c r="BK66" s="158">
        <f t="shared" ca="1" si="20"/>
        <v>0</v>
      </c>
    </row>
    <row r="67" spans="2:63">
      <c r="B67" s="162" t="str">
        <f t="shared" si="16"/>
        <v>Nom Producte/Servei 7</v>
      </c>
      <c r="C67" s="208"/>
      <c r="D67" s="158">
        <f t="shared" ca="1" si="17"/>
        <v>0</v>
      </c>
      <c r="E67" s="158">
        <f t="shared" ca="1" si="20"/>
        <v>0</v>
      </c>
      <c r="F67" s="158">
        <f t="shared" ca="1" si="20"/>
        <v>0</v>
      </c>
      <c r="G67" s="158">
        <f t="shared" ca="1" si="20"/>
        <v>0</v>
      </c>
      <c r="H67" s="158">
        <f t="shared" ca="1" si="20"/>
        <v>0</v>
      </c>
      <c r="I67" s="158">
        <f t="shared" ca="1" si="20"/>
        <v>0</v>
      </c>
      <c r="J67" s="158">
        <f t="shared" ca="1" si="20"/>
        <v>0</v>
      </c>
      <c r="K67" s="158">
        <f t="shared" ca="1" si="20"/>
        <v>0</v>
      </c>
      <c r="L67" s="158">
        <f t="shared" ca="1" si="20"/>
        <v>0</v>
      </c>
      <c r="M67" s="158">
        <f t="shared" ca="1" si="20"/>
        <v>0</v>
      </c>
      <c r="N67" s="158">
        <f t="shared" ca="1" si="20"/>
        <v>0</v>
      </c>
      <c r="O67" s="158">
        <f t="shared" ca="1" si="20"/>
        <v>0</v>
      </c>
      <c r="P67" s="158">
        <f t="shared" ca="1" si="20"/>
        <v>0</v>
      </c>
      <c r="Q67" s="158">
        <f t="shared" ca="1" si="20"/>
        <v>0</v>
      </c>
      <c r="R67" s="158">
        <f t="shared" ca="1" si="20"/>
        <v>0</v>
      </c>
      <c r="S67" s="158">
        <f t="shared" ca="1" si="20"/>
        <v>0</v>
      </c>
      <c r="T67" s="158">
        <f t="shared" ca="1" si="20"/>
        <v>0</v>
      </c>
      <c r="U67" s="158">
        <f t="shared" ca="1" si="20"/>
        <v>0</v>
      </c>
      <c r="V67" s="158">
        <f t="shared" ca="1" si="20"/>
        <v>0</v>
      </c>
      <c r="W67" s="158">
        <f t="shared" ca="1" si="20"/>
        <v>0</v>
      </c>
      <c r="X67" s="158">
        <f t="shared" ca="1" si="20"/>
        <v>0</v>
      </c>
      <c r="Y67" s="158">
        <f t="shared" ca="1" si="20"/>
        <v>0</v>
      </c>
      <c r="Z67" s="158">
        <f t="shared" ca="1" si="20"/>
        <v>0</v>
      </c>
      <c r="AA67" s="158">
        <f t="shared" ca="1" si="20"/>
        <v>0</v>
      </c>
      <c r="AB67" s="158">
        <f t="shared" ca="1" si="20"/>
        <v>0</v>
      </c>
      <c r="AC67" s="158">
        <f t="shared" ca="1" si="20"/>
        <v>0</v>
      </c>
      <c r="AD67" s="158">
        <f t="shared" ca="1" si="20"/>
        <v>0</v>
      </c>
      <c r="AE67" s="158">
        <f t="shared" ca="1" si="20"/>
        <v>0</v>
      </c>
      <c r="AF67" s="158">
        <f t="shared" ca="1" si="20"/>
        <v>0</v>
      </c>
      <c r="AG67" s="158">
        <f t="shared" ca="1" si="20"/>
        <v>0</v>
      </c>
      <c r="AH67" s="158">
        <f t="shared" ca="1" si="20"/>
        <v>0</v>
      </c>
      <c r="AI67" s="158">
        <f t="shared" ca="1" si="20"/>
        <v>0</v>
      </c>
      <c r="AJ67" s="158">
        <f t="shared" ca="1" si="20"/>
        <v>0</v>
      </c>
      <c r="AK67" s="158">
        <f t="shared" ca="1" si="20"/>
        <v>0</v>
      </c>
      <c r="AL67" s="158">
        <f t="shared" ca="1" si="20"/>
        <v>0</v>
      </c>
      <c r="AM67" s="158">
        <f t="shared" ca="1" si="20"/>
        <v>0</v>
      </c>
      <c r="AN67" s="158">
        <f t="shared" ca="1" si="20"/>
        <v>0</v>
      </c>
      <c r="AO67" s="158">
        <f t="shared" ca="1" si="20"/>
        <v>0</v>
      </c>
      <c r="AP67" s="158">
        <f t="shared" ca="1" si="20"/>
        <v>0</v>
      </c>
      <c r="AQ67" s="158">
        <f t="shared" ca="1" si="20"/>
        <v>0</v>
      </c>
      <c r="AR67" s="158">
        <f t="shared" ca="1" si="20"/>
        <v>0</v>
      </c>
      <c r="AS67" s="158">
        <f t="shared" ca="1" si="20"/>
        <v>0</v>
      </c>
      <c r="AT67" s="158">
        <f t="shared" ca="1" si="20"/>
        <v>0</v>
      </c>
      <c r="AU67" s="158">
        <f t="shared" ca="1" si="20"/>
        <v>0</v>
      </c>
      <c r="AV67" s="158">
        <f t="shared" ca="1" si="20"/>
        <v>0</v>
      </c>
      <c r="AW67" s="158">
        <f t="shared" ca="1" si="20"/>
        <v>0</v>
      </c>
      <c r="AX67" s="158">
        <f t="shared" ca="1" si="20"/>
        <v>0</v>
      </c>
      <c r="AY67" s="158">
        <f t="shared" ca="1" si="20"/>
        <v>0</v>
      </c>
      <c r="AZ67" s="158">
        <f t="shared" ca="1" si="20"/>
        <v>0</v>
      </c>
      <c r="BA67" s="158">
        <f t="shared" ca="1" si="20"/>
        <v>0</v>
      </c>
      <c r="BB67" s="158">
        <f t="shared" ca="1" si="20"/>
        <v>0</v>
      </c>
      <c r="BC67" s="158">
        <f t="shared" ca="1" si="20"/>
        <v>0</v>
      </c>
      <c r="BD67" s="158">
        <f t="shared" ca="1" si="20"/>
        <v>0</v>
      </c>
      <c r="BE67" s="158">
        <f t="shared" ca="1" si="20"/>
        <v>0</v>
      </c>
      <c r="BF67" s="158">
        <f t="shared" ca="1" si="20"/>
        <v>0</v>
      </c>
      <c r="BG67" s="158">
        <f t="shared" ca="1" si="20"/>
        <v>0</v>
      </c>
      <c r="BH67" s="158">
        <f t="shared" ca="1" si="20"/>
        <v>0</v>
      </c>
      <c r="BI67" s="158">
        <f t="shared" ca="1" si="20"/>
        <v>0</v>
      </c>
      <c r="BJ67" s="158">
        <f t="shared" ca="1" si="20"/>
        <v>0</v>
      </c>
      <c r="BK67" s="158">
        <f t="shared" ca="1" si="20"/>
        <v>0</v>
      </c>
    </row>
    <row r="68" spans="2:63">
      <c r="B68" s="162" t="str">
        <f t="shared" si="16"/>
        <v>Nom Producte/Servei 8</v>
      </c>
      <c r="C68" s="208"/>
      <c r="D68" s="158">
        <f t="shared" ca="1" si="17"/>
        <v>0</v>
      </c>
      <c r="E68" s="158">
        <f t="shared" ca="1" si="20"/>
        <v>0</v>
      </c>
      <c r="F68" s="158">
        <f t="shared" ca="1" si="20"/>
        <v>0</v>
      </c>
      <c r="G68" s="158">
        <f t="shared" ca="1" si="20"/>
        <v>0</v>
      </c>
      <c r="H68" s="158">
        <f t="shared" ca="1" si="20"/>
        <v>0</v>
      </c>
      <c r="I68" s="158">
        <f t="shared" ca="1" si="20"/>
        <v>0</v>
      </c>
      <c r="J68" s="158">
        <f t="shared" ca="1" si="20"/>
        <v>0</v>
      </c>
      <c r="K68" s="158">
        <f t="shared" ca="1" si="20"/>
        <v>0</v>
      </c>
      <c r="L68" s="158">
        <f t="shared" ca="1" si="20"/>
        <v>0</v>
      </c>
      <c r="M68" s="158">
        <f t="shared" ca="1" si="20"/>
        <v>0</v>
      </c>
      <c r="N68" s="158">
        <f t="shared" ca="1" si="20"/>
        <v>0</v>
      </c>
      <c r="O68" s="158">
        <f t="shared" ca="1" si="20"/>
        <v>0</v>
      </c>
      <c r="P68" s="158">
        <f t="shared" ca="1" si="20"/>
        <v>0</v>
      </c>
      <c r="Q68" s="158">
        <f t="shared" ca="1" si="20"/>
        <v>0</v>
      </c>
      <c r="R68" s="158">
        <f t="shared" ca="1" si="20"/>
        <v>0</v>
      </c>
      <c r="S68" s="158">
        <f t="shared" ca="1" si="20"/>
        <v>0</v>
      </c>
      <c r="T68" s="158">
        <f t="shared" ca="1" si="20"/>
        <v>0</v>
      </c>
      <c r="U68" s="158">
        <f t="shared" ca="1" si="20"/>
        <v>0</v>
      </c>
      <c r="V68" s="158">
        <f t="shared" ca="1" si="20"/>
        <v>0</v>
      </c>
      <c r="W68" s="158">
        <f t="shared" ca="1" si="20"/>
        <v>0</v>
      </c>
      <c r="X68" s="158">
        <f t="shared" ca="1" si="20"/>
        <v>0</v>
      </c>
      <c r="Y68" s="158">
        <f t="shared" ca="1" si="20"/>
        <v>0</v>
      </c>
      <c r="Z68" s="158">
        <f t="shared" ca="1" si="20"/>
        <v>0</v>
      </c>
      <c r="AA68" s="158">
        <f t="shared" ca="1" si="20"/>
        <v>0</v>
      </c>
      <c r="AB68" s="158">
        <f t="shared" ca="1" si="20"/>
        <v>0</v>
      </c>
      <c r="AC68" s="158">
        <f t="shared" ca="1" si="20"/>
        <v>0</v>
      </c>
      <c r="AD68" s="158">
        <f t="shared" ca="1" si="20"/>
        <v>0</v>
      </c>
      <c r="AE68" s="158">
        <f t="shared" ca="1" si="20"/>
        <v>0</v>
      </c>
      <c r="AF68" s="158">
        <f t="shared" ca="1" si="20"/>
        <v>0</v>
      </c>
      <c r="AG68" s="158">
        <f t="shared" ca="1" si="20"/>
        <v>0</v>
      </c>
      <c r="AH68" s="158">
        <f t="shared" ca="1" si="20"/>
        <v>0</v>
      </c>
      <c r="AI68" s="158">
        <f t="shared" ca="1" si="20"/>
        <v>0</v>
      </c>
      <c r="AJ68" s="158">
        <f t="shared" ca="1" si="20"/>
        <v>0</v>
      </c>
      <c r="AK68" s="158">
        <f t="shared" ca="1" si="20"/>
        <v>0</v>
      </c>
      <c r="AL68" s="158">
        <f t="shared" ca="1" si="20"/>
        <v>0</v>
      </c>
      <c r="AM68" s="158">
        <f t="shared" ca="1" si="20"/>
        <v>0</v>
      </c>
      <c r="AN68" s="158">
        <f t="shared" ca="1" si="20"/>
        <v>0</v>
      </c>
      <c r="AO68" s="158">
        <f t="shared" ca="1" si="20"/>
        <v>0</v>
      </c>
      <c r="AP68" s="158">
        <f t="shared" ca="1" si="20"/>
        <v>0</v>
      </c>
      <c r="AQ68" s="158">
        <f t="shared" ca="1" si="20"/>
        <v>0</v>
      </c>
      <c r="AR68" s="158">
        <f t="shared" ca="1" si="20"/>
        <v>0</v>
      </c>
      <c r="AS68" s="158">
        <f t="shared" ca="1" si="20"/>
        <v>0</v>
      </c>
      <c r="AT68" s="158">
        <f t="shared" ca="1" si="20"/>
        <v>0</v>
      </c>
      <c r="AU68" s="158">
        <f t="shared" ca="1" si="20"/>
        <v>0</v>
      </c>
      <c r="AV68" s="158">
        <f t="shared" ca="1" si="20"/>
        <v>0</v>
      </c>
      <c r="AW68" s="158">
        <f t="shared" ca="1" si="20"/>
        <v>0</v>
      </c>
      <c r="AX68" s="158">
        <f t="shared" ca="1" si="20"/>
        <v>0</v>
      </c>
      <c r="AY68" s="158">
        <f t="shared" ca="1" si="20"/>
        <v>0</v>
      </c>
      <c r="AZ68" s="158">
        <f t="shared" ca="1" si="20"/>
        <v>0</v>
      </c>
      <c r="BA68" s="158">
        <f t="shared" ca="1" si="20"/>
        <v>0</v>
      </c>
      <c r="BB68" s="158">
        <f t="shared" ca="1" si="20"/>
        <v>0</v>
      </c>
      <c r="BC68" s="158">
        <f t="shared" ca="1" si="20"/>
        <v>0</v>
      </c>
      <c r="BD68" s="158">
        <f t="shared" ca="1" si="20"/>
        <v>0</v>
      </c>
      <c r="BE68" s="158">
        <f t="shared" ca="1" si="20"/>
        <v>0</v>
      </c>
      <c r="BF68" s="158">
        <f t="shared" ca="1" si="20"/>
        <v>0</v>
      </c>
      <c r="BG68" s="158">
        <f t="shared" ca="1" si="20"/>
        <v>0</v>
      </c>
      <c r="BH68" s="158">
        <f t="shared" ca="1" si="20"/>
        <v>0</v>
      </c>
      <c r="BI68" s="158">
        <f t="shared" ca="1" si="20"/>
        <v>0</v>
      </c>
      <c r="BJ68" s="158">
        <f t="shared" ca="1" si="20"/>
        <v>0</v>
      </c>
      <c r="BK68" s="158">
        <f t="shared" ca="1" si="20"/>
        <v>0</v>
      </c>
    </row>
    <row r="69" spans="2:63">
      <c r="B69" s="162" t="str">
        <f t="shared" si="16"/>
        <v>Nom Producte/Servei 9</v>
      </c>
      <c r="C69" s="208"/>
      <c r="D69" s="158">
        <f t="shared" ca="1" si="17"/>
        <v>0</v>
      </c>
      <c r="E69" s="158">
        <f t="shared" ca="1" si="20"/>
        <v>0</v>
      </c>
      <c r="F69" s="158">
        <f t="shared" ca="1" si="20"/>
        <v>0</v>
      </c>
      <c r="G69" s="158">
        <f t="shared" ca="1" si="20"/>
        <v>0</v>
      </c>
      <c r="H69" s="158">
        <f t="shared" ca="1" si="20"/>
        <v>0</v>
      </c>
      <c r="I69" s="158">
        <f t="shared" ca="1" si="20"/>
        <v>0</v>
      </c>
      <c r="J69" s="158">
        <f t="shared" ca="1" si="20"/>
        <v>0</v>
      </c>
      <c r="K69" s="158">
        <f t="shared" ca="1" si="20"/>
        <v>0</v>
      </c>
      <c r="L69" s="158">
        <f t="shared" ca="1" si="20"/>
        <v>0</v>
      </c>
      <c r="M69" s="158">
        <f t="shared" ca="1" si="20"/>
        <v>0</v>
      </c>
      <c r="N69" s="158">
        <f t="shared" ca="1" si="20"/>
        <v>0</v>
      </c>
      <c r="O69" s="158">
        <f t="shared" ca="1" si="20"/>
        <v>0</v>
      </c>
      <c r="P69" s="158">
        <f t="shared" ca="1" si="20"/>
        <v>0</v>
      </c>
      <c r="Q69" s="158">
        <f t="shared" ca="1" si="20"/>
        <v>0</v>
      </c>
      <c r="R69" s="158">
        <f t="shared" ca="1" si="20"/>
        <v>0</v>
      </c>
      <c r="S69" s="158">
        <f t="shared" ca="1" si="20"/>
        <v>0</v>
      </c>
      <c r="T69" s="158">
        <f t="shared" ca="1" si="20"/>
        <v>0</v>
      </c>
      <c r="U69" s="158">
        <f t="shared" ca="1" si="20"/>
        <v>0</v>
      </c>
      <c r="V69" s="158">
        <f t="shared" ca="1" si="20"/>
        <v>0</v>
      </c>
      <c r="W69" s="158">
        <f t="shared" ca="1" si="20"/>
        <v>0</v>
      </c>
      <c r="X69" s="158">
        <f t="shared" ca="1" si="20"/>
        <v>0</v>
      </c>
      <c r="Y69" s="158">
        <f t="shared" ca="1" si="20"/>
        <v>0</v>
      </c>
      <c r="Z69" s="158">
        <f t="shared" ca="1" si="20"/>
        <v>0</v>
      </c>
      <c r="AA69" s="158">
        <f t="shared" ca="1" si="20"/>
        <v>0</v>
      </c>
      <c r="AB69" s="158">
        <f t="shared" ca="1" si="20"/>
        <v>0</v>
      </c>
      <c r="AC69" s="158">
        <f t="shared" ca="1" si="20"/>
        <v>0</v>
      </c>
      <c r="AD69" s="158">
        <f t="shared" ca="1" si="20"/>
        <v>0</v>
      </c>
      <c r="AE69" s="158">
        <f t="shared" ca="1" si="20"/>
        <v>0</v>
      </c>
      <c r="AF69" s="158">
        <f t="shared" ca="1" si="20"/>
        <v>0</v>
      </c>
      <c r="AG69" s="158">
        <f t="shared" ca="1" si="20"/>
        <v>0</v>
      </c>
      <c r="AH69" s="158">
        <f t="shared" ca="1" si="20"/>
        <v>0</v>
      </c>
      <c r="AI69" s="158">
        <f t="shared" ca="1" si="20"/>
        <v>0</v>
      </c>
      <c r="AJ69" s="158">
        <f t="shared" ca="1" si="20"/>
        <v>0</v>
      </c>
      <c r="AK69" s="158">
        <f t="shared" ca="1" si="20"/>
        <v>0</v>
      </c>
      <c r="AL69" s="158">
        <f t="shared" ca="1" si="20"/>
        <v>0</v>
      </c>
      <c r="AM69" s="158">
        <f t="shared" ca="1" si="20"/>
        <v>0</v>
      </c>
      <c r="AN69" s="158">
        <f t="shared" ca="1" si="20"/>
        <v>0</v>
      </c>
      <c r="AO69" s="158">
        <f t="shared" ca="1" si="20"/>
        <v>0</v>
      </c>
      <c r="AP69" s="158">
        <f t="shared" ca="1" si="20"/>
        <v>0</v>
      </c>
      <c r="AQ69" s="158">
        <f t="shared" ca="1" si="20"/>
        <v>0</v>
      </c>
      <c r="AR69" s="158">
        <f t="shared" ca="1" si="20"/>
        <v>0</v>
      </c>
      <c r="AS69" s="158">
        <f t="shared" ca="1" si="20"/>
        <v>0</v>
      </c>
      <c r="AT69" s="158">
        <f t="shared" ca="1" si="20"/>
        <v>0</v>
      </c>
      <c r="AU69" s="158">
        <f t="shared" ca="1" si="20"/>
        <v>0</v>
      </c>
      <c r="AV69" s="158">
        <f t="shared" ca="1" si="20"/>
        <v>0</v>
      </c>
      <c r="AW69" s="158">
        <f t="shared" ca="1" si="20"/>
        <v>0</v>
      </c>
      <c r="AX69" s="158">
        <f t="shared" ca="1" si="20"/>
        <v>0</v>
      </c>
      <c r="AY69" s="158">
        <f t="shared" ca="1" si="20"/>
        <v>0</v>
      </c>
      <c r="AZ69" s="158">
        <f t="shared" ca="1" si="20"/>
        <v>0</v>
      </c>
      <c r="BA69" s="158">
        <f t="shared" ca="1" si="20"/>
        <v>0</v>
      </c>
      <c r="BB69" s="158">
        <f t="shared" ca="1" si="20"/>
        <v>0</v>
      </c>
      <c r="BC69" s="158">
        <f t="shared" ca="1" si="20"/>
        <v>0</v>
      </c>
      <c r="BD69" s="158">
        <f t="shared" ca="1" si="20"/>
        <v>0</v>
      </c>
      <c r="BE69" s="158">
        <f t="shared" ca="1" si="20"/>
        <v>0</v>
      </c>
      <c r="BF69" s="158">
        <f t="shared" ref="E69:BK74" ca="1" si="21">+BF15+BF33+BF51</f>
        <v>0</v>
      </c>
      <c r="BG69" s="158">
        <f t="shared" ca="1" si="21"/>
        <v>0</v>
      </c>
      <c r="BH69" s="158">
        <f t="shared" ca="1" si="21"/>
        <v>0</v>
      </c>
      <c r="BI69" s="158">
        <f t="shared" ca="1" si="21"/>
        <v>0</v>
      </c>
      <c r="BJ69" s="158">
        <f t="shared" ca="1" si="21"/>
        <v>0</v>
      </c>
      <c r="BK69" s="158">
        <f t="shared" ca="1" si="21"/>
        <v>0</v>
      </c>
    </row>
    <row r="70" spans="2:63">
      <c r="B70" s="162" t="str">
        <f t="shared" si="16"/>
        <v>Nom Producte/Servei 10</v>
      </c>
      <c r="C70" s="208"/>
      <c r="D70" s="158">
        <f t="shared" ca="1" si="17"/>
        <v>0</v>
      </c>
      <c r="E70" s="158">
        <f t="shared" ca="1" si="21"/>
        <v>0</v>
      </c>
      <c r="F70" s="158">
        <f t="shared" ca="1" si="21"/>
        <v>0</v>
      </c>
      <c r="G70" s="158">
        <f t="shared" ca="1" si="21"/>
        <v>0</v>
      </c>
      <c r="H70" s="158">
        <f t="shared" ca="1" si="21"/>
        <v>0</v>
      </c>
      <c r="I70" s="158">
        <f t="shared" ca="1" si="21"/>
        <v>0</v>
      </c>
      <c r="J70" s="158">
        <f t="shared" ca="1" si="21"/>
        <v>0</v>
      </c>
      <c r="K70" s="158">
        <f t="shared" ca="1" si="21"/>
        <v>0</v>
      </c>
      <c r="L70" s="158">
        <f t="shared" ca="1" si="21"/>
        <v>0</v>
      </c>
      <c r="M70" s="158">
        <f t="shared" ca="1" si="21"/>
        <v>0</v>
      </c>
      <c r="N70" s="158">
        <f t="shared" ca="1" si="21"/>
        <v>0</v>
      </c>
      <c r="O70" s="158">
        <f t="shared" ca="1" si="21"/>
        <v>0</v>
      </c>
      <c r="P70" s="158">
        <f t="shared" ca="1" si="21"/>
        <v>0</v>
      </c>
      <c r="Q70" s="158">
        <f t="shared" ca="1" si="21"/>
        <v>0</v>
      </c>
      <c r="R70" s="158">
        <f t="shared" ca="1" si="21"/>
        <v>0</v>
      </c>
      <c r="S70" s="158">
        <f t="shared" ca="1" si="21"/>
        <v>0</v>
      </c>
      <c r="T70" s="158">
        <f t="shared" ca="1" si="21"/>
        <v>0</v>
      </c>
      <c r="U70" s="158">
        <f t="shared" ca="1" si="21"/>
        <v>0</v>
      </c>
      <c r="V70" s="158">
        <f t="shared" ca="1" si="21"/>
        <v>0</v>
      </c>
      <c r="W70" s="158">
        <f t="shared" ca="1" si="21"/>
        <v>0</v>
      </c>
      <c r="X70" s="158">
        <f t="shared" ca="1" si="21"/>
        <v>0</v>
      </c>
      <c r="Y70" s="158">
        <f t="shared" ca="1" si="21"/>
        <v>0</v>
      </c>
      <c r="Z70" s="158">
        <f t="shared" ca="1" si="21"/>
        <v>0</v>
      </c>
      <c r="AA70" s="158">
        <f t="shared" ca="1" si="21"/>
        <v>0</v>
      </c>
      <c r="AB70" s="158">
        <f t="shared" ca="1" si="21"/>
        <v>0</v>
      </c>
      <c r="AC70" s="158">
        <f t="shared" ca="1" si="21"/>
        <v>0</v>
      </c>
      <c r="AD70" s="158">
        <f t="shared" ca="1" si="21"/>
        <v>0</v>
      </c>
      <c r="AE70" s="158">
        <f t="shared" ca="1" si="21"/>
        <v>0</v>
      </c>
      <c r="AF70" s="158">
        <f t="shared" ca="1" si="21"/>
        <v>0</v>
      </c>
      <c r="AG70" s="158">
        <f t="shared" ca="1" si="21"/>
        <v>0</v>
      </c>
      <c r="AH70" s="158">
        <f t="shared" ca="1" si="21"/>
        <v>0</v>
      </c>
      <c r="AI70" s="158">
        <f t="shared" ca="1" si="21"/>
        <v>0</v>
      </c>
      <c r="AJ70" s="158">
        <f t="shared" ca="1" si="21"/>
        <v>0</v>
      </c>
      <c r="AK70" s="158">
        <f t="shared" ca="1" si="21"/>
        <v>0</v>
      </c>
      <c r="AL70" s="158">
        <f t="shared" ca="1" si="21"/>
        <v>0</v>
      </c>
      <c r="AM70" s="158">
        <f t="shared" ca="1" si="21"/>
        <v>0</v>
      </c>
      <c r="AN70" s="158">
        <f t="shared" ca="1" si="21"/>
        <v>0</v>
      </c>
      <c r="AO70" s="158">
        <f t="shared" ca="1" si="21"/>
        <v>0</v>
      </c>
      <c r="AP70" s="158">
        <f t="shared" ca="1" si="21"/>
        <v>0</v>
      </c>
      <c r="AQ70" s="158">
        <f t="shared" ca="1" si="21"/>
        <v>0</v>
      </c>
      <c r="AR70" s="158">
        <f t="shared" ca="1" si="21"/>
        <v>0</v>
      </c>
      <c r="AS70" s="158">
        <f t="shared" ca="1" si="21"/>
        <v>0</v>
      </c>
      <c r="AT70" s="158">
        <f t="shared" ca="1" si="21"/>
        <v>0</v>
      </c>
      <c r="AU70" s="158">
        <f t="shared" ca="1" si="21"/>
        <v>0</v>
      </c>
      <c r="AV70" s="158">
        <f t="shared" ca="1" si="21"/>
        <v>0</v>
      </c>
      <c r="AW70" s="158">
        <f t="shared" ca="1" si="21"/>
        <v>0</v>
      </c>
      <c r="AX70" s="158">
        <f t="shared" ca="1" si="21"/>
        <v>0</v>
      </c>
      <c r="AY70" s="158">
        <f t="shared" ca="1" si="21"/>
        <v>0</v>
      </c>
      <c r="AZ70" s="158">
        <f t="shared" ca="1" si="21"/>
        <v>0</v>
      </c>
      <c r="BA70" s="158">
        <f t="shared" ca="1" si="21"/>
        <v>0</v>
      </c>
      <c r="BB70" s="158">
        <f t="shared" ca="1" si="21"/>
        <v>0</v>
      </c>
      <c r="BC70" s="158">
        <f t="shared" ca="1" si="21"/>
        <v>0</v>
      </c>
      <c r="BD70" s="158">
        <f t="shared" ca="1" si="21"/>
        <v>0</v>
      </c>
      <c r="BE70" s="158">
        <f t="shared" ca="1" si="21"/>
        <v>0</v>
      </c>
      <c r="BF70" s="158">
        <f t="shared" ca="1" si="21"/>
        <v>0</v>
      </c>
      <c r="BG70" s="158">
        <f t="shared" ca="1" si="21"/>
        <v>0</v>
      </c>
      <c r="BH70" s="158">
        <f t="shared" ca="1" si="21"/>
        <v>0</v>
      </c>
      <c r="BI70" s="158">
        <f t="shared" ca="1" si="21"/>
        <v>0</v>
      </c>
      <c r="BJ70" s="158">
        <f t="shared" ca="1" si="21"/>
        <v>0</v>
      </c>
      <c r="BK70" s="158">
        <f t="shared" ca="1" si="21"/>
        <v>0</v>
      </c>
    </row>
    <row r="71" spans="2:63">
      <c r="B71" s="162" t="str">
        <f t="shared" si="16"/>
        <v>Nom Producte/Servei 11</v>
      </c>
      <c r="C71" s="208"/>
      <c r="D71" s="158">
        <f t="shared" ca="1" si="17"/>
        <v>0</v>
      </c>
      <c r="E71" s="158">
        <f t="shared" ca="1" si="21"/>
        <v>0</v>
      </c>
      <c r="F71" s="158">
        <f t="shared" ca="1" si="21"/>
        <v>0</v>
      </c>
      <c r="G71" s="158">
        <f t="shared" ca="1" si="21"/>
        <v>0</v>
      </c>
      <c r="H71" s="158">
        <f t="shared" ca="1" si="21"/>
        <v>0</v>
      </c>
      <c r="I71" s="158">
        <f t="shared" ca="1" si="21"/>
        <v>0</v>
      </c>
      <c r="J71" s="158">
        <f t="shared" ca="1" si="21"/>
        <v>0</v>
      </c>
      <c r="K71" s="158">
        <f t="shared" ca="1" si="21"/>
        <v>0</v>
      </c>
      <c r="L71" s="158">
        <f t="shared" ca="1" si="21"/>
        <v>0</v>
      </c>
      <c r="M71" s="158">
        <f t="shared" ca="1" si="21"/>
        <v>0</v>
      </c>
      <c r="N71" s="158">
        <f t="shared" ca="1" si="21"/>
        <v>0</v>
      </c>
      <c r="O71" s="158">
        <f t="shared" ca="1" si="21"/>
        <v>0</v>
      </c>
      <c r="P71" s="158">
        <f t="shared" ca="1" si="21"/>
        <v>0</v>
      </c>
      <c r="Q71" s="158">
        <f t="shared" ca="1" si="21"/>
        <v>0</v>
      </c>
      <c r="R71" s="158">
        <f t="shared" ca="1" si="21"/>
        <v>0</v>
      </c>
      <c r="S71" s="158">
        <f t="shared" ca="1" si="21"/>
        <v>0</v>
      </c>
      <c r="T71" s="158">
        <f t="shared" ca="1" si="21"/>
        <v>0</v>
      </c>
      <c r="U71" s="158">
        <f t="shared" ca="1" si="21"/>
        <v>0</v>
      </c>
      <c r="V71" s="158">
        <f t="shared" ca="1" si="21"/>
        <v>0</v>
      </c>
      <c r="W71" s="158">
        <f t="shared" ca="1" si="21"/>
        <v>0</v>
      </c>
      <c r="X71" s="158">
        <f t="shared" ca="1" si="21"/>
        <v>0</v>
      </c>
      <c r="Y71" s="158">
        <f t="shared" ca="1" si="21"/>
        <v>0</v>
      </c>
      <c r="Z71" s="158">
        <f t="shared" ca="1" si="21"/>
        <v>0</v>
      </c>
      <c r="AA71" s="158">
        <f t="shared" ca="1" si="21"/>
        <v>0</v>
      </c>
      <c r="AB71" s="158">
        <f t="shared" ca="1" si="21"/>
        <v>0</v>
      </c>
      <c r="AC71" s="158">
        <f t="shared" ca="1" si="21"/>
        <v>0</v>
      </c>
      <c r="AD71" s="158">
        <f t="shared" ca="1" si="21"/>
        <v>0</v>
      </c>
      <c r="AE71" s="158">
        <f t="shared" ca="1" si="21"/>
        <v>0</v>
      </c>
      <c r="AF71" s="158">
        <f t="shared" ca="1" si="21"/>
        <v>0</v>
      </c>
      <c r="AG71" s="158">
        <f t="shared" ca="1" si="21"/>
        <v>0</v>
      </c>
      <c r="AH71" s="158">
        <f t="shared" ca="1" si="21"/>
        <v>0</v>
      </c>
      <c r="AI71" s="158">
        <f t="shared" ca="1" si="21"/>
        <v>0</v>
      </c>
      <c r="AJ71" s="158">
        <f t="shared" ca="1" si="21"/>
        <v>0</v>
      </c>
      <c r="AK71" s="158">
        <f t="shared" ca="1" si="21"/>
        <v>0</v>
      </c>
      <c r="AL71" s="158">
        <f t="shared" ca="1" si="21"/>
        <v>0</v>
      </c>
      <c r="AM71" s="158">
        <f t="shared" ca="1" si="21"/>
        <v>0</v>
      </c>
      <c r="AN71" s="158">
        <f t="shared" ca="1" si="21"/>
        <v>0</v>
      </c>
      <c r="AO71" s="158">
        <f t="shared" ca="1" si="21"/>
        <v>0</v>
      </c>
      <c r="AP71" s="158">
        <f t="shared" ca="1" si="21"/>
        <v>0</v>
      </c>
      <c r="AQ71" s="158">
        <f t="shared" ca="1" si="21"/>
        <v>0</v>
      </c>
      <c r="AR71" s="158">
        <f t="shared" ca="1" si="21"/>
        <v>0</v>
      </c>
      <c r="AS71" s="158">
        <f t="shared" ca="1" si="21"/>
        <v>0</v>
      </c>
      <c r="AT71" s="158">
        <f t="shared" ca="1" si="21"/>
        <v>0</v>
      </c>
      <c r="AU71" s="158">
        <f t="shared" ca="1" si="21"/>
        <v>0</v>
      </c>
      <c r="AV71" s="158">
        <f t="shared" ca="1" si="21"/>
        <v>0</v>
      </c>
      <c r="AW71" s="158">
        <f t="shared" ca="1" si="21"/>
        <v>0</v>
      </c>
      <c r="AX71" s="158">
        <f t="shared" ca="1" si="21"/>
        <v>0</v>
      </c>
      <c r="AY71" s="158">
        <f t="shared" ca="1" si="21"/>
        <v>0</v>
      </c>
      <c r="AZ71" s="158">
        <f t="shared" ca="1" si="21"/>
        <v>0</v>
      </c>
      <c r="BA71" s="158">
        <f t="shared" ca="1" si="21"/>
        <v>0</v>
      </c>
      <c r="BB71" s="158">
        <f t="shared" ca="1" si="21"/>
        <v>0</v>
      </c>
      <c r="BC71" s="158">
        <f t="shared" ca="1" si="21"/>
        <v>0</v>
      </c>
      <c r="BD71" s="158">
        <f t="shared" ca="1" si="21"/>
        <v>0</v>
      </c>
      <c r="BE71" s="158">
        <f t="shared" ca="1" si="21"/>
        <v>0</v>
      </c>
      <c r="BF71" s="158">
        <f t="shared" ca="1" si="21"/>
        <v>0</v>
      </c>
      <c r="BG71" s="158">
        <f t="shared" ca="1" si="21"/>
        <v>0</v>
      </c>
      <c r="BH71" s="158">
        <f t="shared" ca="1" si="21"/>
        <v>0</v>
      </c>
      <c r="BI71" s="158">
        <f t="shared" ca="1" si="21"/>
        <v>0</v>
      </c>
      <c r="BJ71" s="158">
        <f t="shared" ca="1" si="21"/>
        <v>0</v>
      </c>
      <c r="BK71" s="158">
        <f t="shared" ca="1" si="21"/>
        <v>0</v>
      </c>
    </row>
    <row r="72" spans="2:63">
      <c r="B72" s="162" t="str">
        <f t="shared" si="16"/>
        <v>Nom Producte/Servei 12</v>
      </c>
      <c r="C72" s="208"/>
      <c r="D72" s="158">
        <f t="shared" ca="1" si="17"/>
        <v>0</v>
      </c>
      <c r="E72" s="158">
        <f t="shared" ca="1" si="21"/>
        <v>0</v>
      </c>
      <c r="F72" s="158">
        <f t="shared" ca="1" si="21"/>
        <v>0</v>
      </c>
      <c r="G72" s="158">
        <f t="shared" ca="1" si="21"/>
        <v>0</v>
      </c>
      <c r="H72" s="158">
        <f t="shared" ca="1" si="21"/>
        <v>0</v>
      </c>
      <c r="I72" s="158">
        <f t="shared" ca="1" si="21"/>
        <v>0</v>
      </c>
      <c r="J72" s="158">
        <f t="shared" ca="1" si="21"/>
        <v>0</v>
      </c>
      <c r="K72" s="158">
        <f t="shared" ca="1" si="21"/>
        <v>0</v>
      </c>
      <c r="L72" s="158">
        <f t="shared" ca="1" si="21"/>
        <v>0</v>
      </c>
      <c r="M72" s="158">
        <f t="shared" ca="1" si="21"/>
        <v>0</v>
      </c>
      <c r="N72" s="158">
        <f t="shared" ca="1" si="21"/>
        <v>0</v>
      </c>
      <c r="O72" s="158">
        <f t="shared" ca="1" si="21"/>
        <v>0</v>
      </c>
      <c r="P72" s="158">
        <f t="shared" ca="1" si="21"/>
        <v>0</v>
      </c>
      <c r="Q72" s="158">
        <f t="shared" ca="1" si="21"/>
        <v>0</v>
      </c>
      <c r="R72" s="158">
        <f t="shared" ca="1" si="21"/>
        <v>0</v>
      </c>
      <c r="S72" s="158">
        <f t="shared" ca="1" si="21"/>
        <v>0</v>
      </c>
      <c r="T72" s="158">
        <f t="shared" ca="1" si="21"/>
        <v>0</v>
      </c>
      <c r="U72" s="158">
        <f t="shared" ca="1" si="21"/>
        <v>0</v>
      </c>
      <c r="V72" s="158">
        <f t="shared" ca="1" si="21"/>
        <v>0</v>
      </c>
      <c r="W72" s="158">
        <f t="shared" ca="1" si="21"/>
        <v>0</v>
      </c>
      <c r="X72" s="158">
        <f t="shared" ca="1" si="21"/>
        <v>0</v>
      </c>
      <c r="Y72" s="158">
        <f t="shared" ca="1" si="21"/>
        <v>0</v>
      </c>
      <c r="Z72" s="158">
        <f t="shared" ca="1" si="21"/>
        <v>0</v>
      </c>
      <c r="AA72" s="158">
        <f t="shared" ca="1" si="21"/>
        <v>0</v>
      </c>
      <c r="AB72" s="158">
        <f t="shared" ca="1" si="21"/>
        <v>0</v>
      </c>
      <c r="AC72" s="158">
        <f t="shared" ca="1" si="21"/>
        <v>0</v>
      </c>
      <c r="AD72" s="158">
        <f t="shared" ca="1" si="21"/>
        <v>0</v>
      </c>
      <c r="AE72" s="158">
        <f t="shared" ca="1" si="21"/>
        <v>0</v>
      </c>
      <c r="AF72" s="158">
        <f t="shared" ca="1" si="21"/>
        <v>0</v>
      </c>
      <c r="AG72" s="158">
        <f t="shared" ca="1" si="21"/>
        <v>0</v>
      </c>
      <c r="AH72" s="158">
        <f t="shared" ca="1" si="21"/>
        <v>0</v>
      </c>
      <c r="AI72" s="158">
        <f t="shared" ca="1" si="21"/>
        <v>0</v>
      </c>
      <c r="AJ72" s="158">
        <f t="shared" ca="1" si="21"/>
        <v>0</v>
      </c>
      <c r="AK72" s="158">
        <f t="shared" ca="1" si="21"/>
        <v>0</v>
      </c>
      <c r="AL72" s="158">
        <f t="shared" ca="1" si="21"/>
        <v>0</v>
      </c>
      <c r="AM72" s="158">
        <f t="shared" ca="1" si="21"/>
        <v>0</v>
      </c>
      <c r="AN72" s="158">
        <f t="shared" ca="1" si="21"/>
        <v>0</v>
      </c>
      <c r="AO72" s="158">
        <f t="shared" ca="1" si="21"/>
        <v>0</v>
      </c>
      <c r="AP72" s="158">
        <f t="shared" ca="1" si="21"/>
        <v>0</v>
      </c>
      <c r="AQ72" s="158">
        <f t="shared" ca="1" si="21"/>
        <v>0</v>
      </c>
      <c r="AR72" s="158">
        <f t="shared" ca="1" si="21"/>
        <v>0</v>
      </c>
      <c r="AS72" s="158">
        <f t="shared" ca="1" si="21"/>
        <v>0</v>
      </c>
      <c r="AT72" s="158">
        <f t="shared" ca="1" si="21"/>
        <v>0</v>
      </c>
      <c r="AU72" s="158">
        <f t="shared" ca="1" si="21"/>
        <v>0</v>
      </c>
      <c r="AV72" s="158">
        <f t="shared" ca="1" si="21"/>
        <v>0</v>
      </c>
      <c r="AW72" s="158">
        <f t="shared" ca="1" si="21"/>
        <v>0</v>
      </c>
      <c r="AX72" s="158">
        <f t="shared" ca="1" si="21"/>
        <v>0</v>
      </c>
      <c r="AY72" s="158">
        <f t="shared" ca="1" si="21"/>
        <v>0</v>
      </c>
      <c r="AZ72" s="158">
        <f t="shared" ca="1" si="21"/>
        <v>0</v>
      </c>
      <c r="BA72" s="158">
        <f t="shared" ca="1" si="21"/>
        <v>0</v>
      </c>
      <c r="BB72" s="158">
        <f t="shared" ca="1" si="21"/>
        <v>0</v>
      </c>
      <c r="BC72" s="158">
        <f t="shared" ca="1" si="21"/>
        <v>0</v>
      </c>
      <c r="BD72" s="158">
        <f t="shared" ca="1" si="21"/>
        <v>0</v>
      </c>
      <c r="BE72" s="158">
        <f t="shared" ca="1" si="21"/>
        <v>0</v>
      </c>
      <c r="BF72" s="158">
        <f t="shared" ca="1" si="21"/>
        <v>0</v>
      </c>
      <c r="BG72" s="158">
        <f t="shared" ca="1" si="21"/>
        <v>0</v>
      </c>
      <c r="BH72" s="158">
        <f t="shared" ca="1" si="21"/>
        <v>0</v>
      </c>
      <c r="BI72" s="158">
        <f t="shared" ca="1" si="21"/>
        <v>0</v>
      </c>
      <c r="BJ72" s="158">
        <f t="shared" ca="1" si="21"/>
        <v>0</v>
      </c>
      <c r="BK72" s="158">
        <f t="shared" ca="1" si="21"/>
        <v>0</v>
      </c>
    </row>
    <row r="73" spans="2:63">
      <c r="B73" s="162" t="str">
        <f t="shared" si="16"/>
        <v>Nom Producte/Servei 13</v>
      </c>
      <c r="C73" s="208"/>
      <c r="D73" s="158">
        <f t="shared" ca="1" si="17"/>
        <v>0</v>
      </c>
      <c r="E73" s="158">
        <f t="shared" ca="1" si="21"/>
        <v>0</v>
      </c>
      <c r="F73" s="158">
        <f t="shared" ca="1" si="21"/>
        <v>0</v>
      </c>
      <c r="G73" s="158">
        <f t="shared" ca="1" si="21"/>
        <v>0</v>
      </c>
      <c r="H73" s="158">
        <f t="shared" ca="1" si="21"/>
        <v>0</v>
      </c>
      <c r="I73" s="158">
        <f t="shared" ca="1" si="21"/>
        <v>0</v>
      </c>
      <c r="J73" s="158">
        <f t="shared" ca="1" si="21"/>
        <v>0</v>
      </c>
      <c r="K73" s="158">
        <f t="shared" ca="1" si="21"/>
        <v>0</v>
      </c>
      <c r="L73" s="158">
        <f t="shared" ca="1" si="21"/>
        <v>0</v>
      </c>
      <c r="M73" s="158">
        <f t="shared" ca="1" si="21"/>
        <v>0</v>
      </c>
      <c r="N73" s="158">
        <f t="shared" ca="1" si="21"/>
        <v>0</v>
      </c>
      <c r="O73" s="158">
        <f t="shared" ca="1" si="21"/>
        <v>0</v>
      </c>
      <c r="P73" s="158">
        <f t="shared" ca="1" si="21"/>
        <v>0</v>
      </c>
      <c r="Q73" s="158">
        <f t="shared" ca="1" si="21"/>
        <v>0</v>
      </c>
      <c r="R73" s="158">
        <f t="shared" ca="1" si="21"/>
        <v>0</v>
      </c>
      <c r="S73" s="158">
        <f t="shared" ca="1" si="21"/>
        <v>0</v>
      </c>
      <c r="T73" s="158">
        <f t="shared" ca="1" si="21"/>
        <v>0</v>
      </c>
      <c r="U73" s="158">
        <f t="shared" ca="1" si="21"/>
        <v>0</v>
      </c>
      <c r="V73" s="158">
        <f t="shared" ca="1" si="21"/>
        <v>0</v>
      </c>
      <c r="W73" s="158">
        <f t="shared" ca="1" si="21"/>
        <v>0</v>
      </c>
      <c r="X73" s="158">
        <f t="shared" ca="1" si="21"/>
        <v>0</v>
      </c>
      <c r="Y73" s="158">
        <f t="shared" ca="1" si="21"/>
        <v>0</v>
      </c>
      <c r="Z73" s="158">
        <f t="shared" ca="1" si="21"/>
        <v>0</v>
      </c>
      <c r="AA73" s="158">
        <f t="shared" ca="1" si="21"/>
        <v>0</v>
      </c>
      <c r="AB73" s="158">
        <f t="shared" ca="1" si="21"/>
        <v>0</v>
      </c>
      <c r="AC73" s="158">
        <f t="shared" ca="1" si="21"/>
        <v>0</v>
      </c>
      <c r="AD73" s="158">
        <f t="shared" ca="1" si="21"/>
        <v>0</v>
      </c>
      <c r="AE73" s="158">
        <f t="shared" ca="1" si="21"/>
        <v>0</v>
      </c>
      <c r="AF73" s="158">
        <f t="shared" ca="1" si="21"/>
        <v>0</v>
      </c>
      <c r="AG73" s="158">
        <f t="shared" ca="1" si="21"/>
        <v>0</v>
      </c>
      <c r="AH73" s="158">
        <f t="shared" ca="1" si="21"/>
        <v>0</v>
      </c>
      <c r="AI73" s="158">
        <f t="shared" ca="1" si="21"/>
        <v>0</v>
      </c>
      <c r="AJ73" s="158">
        <f t="shared" ca="1" si="21"/>
        <v>0</v>
      </c>
      <c r="AK73" s="158">
        <f t="shared" ca="1" si="21"/>
        <v>0</v>
      </c>
      <c r="AL73" s="158">
        <f t="shared" ca="1" si="21"/>
        <v>0</v>
      </c>
      <c r="AM73" s="158">
        <f t="shared" ca="1" si="21"/>
        <v>0</v>
      </c>
      <c r="AN73" s="158">
        <f t="shared" ca="1" si="21"/>
        <v>0</v>
      </c>
      <c r="AO73" s="158">
        <f t="shared" ca="1" si="21"/>
        <v>0</v>
      </c>
      <c r="AP73" s="158">
        <f t="shared" ca="1" si="21"/>
        <v>0</v>
      </c>
      <c r="AQ73" s="158">
        <f t="shared" ca="1" si="21"/>
        <v>0</v>
      </c>
      <c r="AR73" s="158">
        <f t="shared" ca="1" si="21"/>
        <v>0</v>
      </c>
      <c r="AS73" s="158">
        <f t="shared" ca="1" si="21"/>
        <v>0</v>
      </c>
      <c r="AT73" s="158">
        <f t="shared" ca="1" si="21"/>
        <v>0</v>
      </c>
      <c r="AU73" s="158">
        <f t="shared" ca="1" si="21"/>
        <v>0</v>
      </c>
      <c r="AV73" s="158">
        <f t="shared" ca="1" si="21"/>
        <v>0</v>
      </c>
      <c r="AW73" s="158">
        <f t="shared" ca="1" si="21"/>
        <v>0</v>
      </c>
      <c r="AX73" s="158">
        <f t="shared" ca="1" si="21"/>
        <v>0</v>
      </c>
      <c r="AY73" s="158">
        <f t="shared" ca="1" si="21"/>
        <v>0</v>
      </c>
      <c r="AZ73" s="158">
        <f t="shared" ca="1" si="21"/>
        <v>0</v>
      </c>
      <c r="BA73" s="158">
        <f t="shared" ca="1" si="21"/>
        <v>0</v>
      </c>
      <c r="BB73" s="158">
        <f t="shared" ca="1" si="21"/>
        <v>0</v>
      </c>
      <c r="BC73" s="158">
        <f t="shared" ca="1" si="21"/>
        <v>0</v>
      </c>
      <c r="BD73" s="158">
        <f t="shared" ca="1" si="21"/>
        <v>0</v>
      </c>
      <c r="BE73" s="158">
        <f t="shared" ca="1" si="21"/>
        <v>0</v>
      </c>
      <c r="BF73" s="158">
        <f t="shared" ca="1" si="21"/>
        <v>0</v>
      </c>
      <c r="BG73" s="158">
        <f t="shared" ca="1" si="21"/>
        <v>0</v>
      </c>
      <c r="BH73" s="158">
        <f t="shared" ca="1" si="21"/>
        <v>0</v>
      </c>
      <c r="BI73" s="158">
        <f t="shared" ca="1" si="21"/>
        <v>0</v>
      </c>
      <c r="BJ73" s="158">
        <f t="shared" ca="1" si="21"/>
        <v>0</v>
      </c>
      <c r="BK73" s="158">
        <f t="shared" ca="1" si="21"/>
        <v>0</v>
      </c>
    </row>
    <row r="74" spans="2:63">
      <c r="B74" s="162" t="str">
        <f t="shared" si="16"/>
        <v>Nom Producte/Servei 14</v>
      </c>
      <c r="C74" s="208"/>
      <c r="D74" s="158">
        <f t="shared" ca="1" si="17"/>
        <v>0</v>
      </c>
      <c r="E74" s="158">
        <f t="shared" ca="1" si="21"/>
        <v>0</v>
      </c>
      <c r="F74" s="158">
        <f t="shared" ca="1" si="21"/>
        <v>0</v>
      </c>
      <c r="G74" s="158">
        <f t="shared" ca="1" si="21"/>
        <v>0</v>
      </c>
      <c r="H74" s="158">
        <f t="shared" ca="1" si="21"/>
        <v>0</v>
      </c>
      <c r="I74" s="158">
        <f t="shared" ca="1" si="21"/>
        <v>0</v>
      </c>
      <c r="J74" s="158">
        <f t="shared" ca="1" si="21"/>
        <v>0</v>
      </c>
      <c r="K74" s="158">
        <f t="shared" ca="1" si="21"/>
        <v>0</v>
      </c>
      <c r="L74" s="158">
        <f t="shared" ca="1" si="21"/>
        <v>0</v>
      </c>
      <c r="M74" s="158">
        <f t="shared" ca="1" si="21"/>
        <v>0</v>
      </c>
      <c r="N74" s="158">
        <f t="shared" ca="1" si="21"/>
        <v>0</v>
      </c>
      <c r="O74" s="158">
        <f t="shared" ca="1" si="21"/>
        <v>0</v>
      </c>
      <c r="P74" s="158">
        <f t="shared" ca="1" si="21"/>
        <v>0</v>
      </c>
      <c r="Q74" s="158">
        <f t="shared" ca="1" si="21"/>
        <v>0</v>
      </c>
      <c r="R74" s="158">
        <f t="shared" ref="E74:BK75" ca="1" si="22">+R20+R38+R56</f>
        <v>0</v>
      </c>
      <c r="S74" s="158">
        <f t="shared" ca="1" si="22"/>
        <v>0</v>
      </c>
      <c r="T74" s="158">
        <f t="shared" ca="1" si="22"/>
        <v>0</v>
      </c>
      <c r="U74" s="158">
        <f t="shared" ca="1" si="22"/>
        <v>0</v>
      </c>
      <c r="V74" s="158">
        <f t="shared" ca="1" si="22"/>
        <v>0</v>
      </c>
      <c r="W74" s="158">
        <f t="shared" ca="1" si="22"/>
        <v>0</v>
      </c>
      <c r="X74" s="158">
        <f t="shared" ca="1" si="22"/>
        <v>0</v>
      </c>
      <c r="Y74" s="158">
        <f t="shared" ca="1" si="22"/>
        <v>0</v>
      </c>
      <c r="Z74" s="158">
        <f t="shared" ca="1" si="22"/>
        <v>0</v>
      </c>
      <c r="AA74" s="158">
        <f t="shared" ca="1" si="22"/>
        <v>0</v>
      </c>
      <c r="AB74" s="158">
        <f t="shared" ca="1" si="22"/>
        <v>0</v>
      </c>
      <c r="AC74" s="158">
        <f t="shared" ca="1" si="22"/>
        <v>0</v>
      </c>
      <c r="AD74" s="158">
        <f t="shared" ca="1" si="22"/>
        <v>0</v>
      </c>
      <c r="AE74" s="158">
        <f t="shared" ca="1" si="22"/>
        <v>0</v>
      </c>
      <c r="AF74" s="158">
        <f t="shared" ca="1" si="22"/>
        <v>0</v>
      </c>
      <c r="AG74" s="158">
        <f t="shared" ca="1" si="22"/>
        <v>0</v>
      </c>
      <c r="AH74" s="158">
        <f t="shared" ca="1" si="22"/>
        <v>0</v>
      </c>
      <c r="AI74" s="158">
        <f t="shared" ca="1" si="22"/>
        <v>0</v>
      </c>
      <c r="AJ74" s="158">
        <f t="shared" ca="1" si="22"/>
        <v>0</v>
      </c>
      <c r="AK74" s="158">
        <f t="shared" ca="1" si="22"/>
        <v>0</v>
      </c>
      <c r="AL74" s="158">
        <f t="shared" ca="1" si="22"/>
        <v>0</v>
      </c>
      <c r="AM74" s="158">
        <f t="shared" ca="1" si="22"/>
        <v>0</v>
      </c>
      <c r="AN74" s="158">
        <f t="shared" ca="1" si="22"/>
        <v>0</v>
      </c>
      <c r="AO74" s="158">
        <f t="shared" ca="1" si="22"/>
        <v>0</v>
      </c>
      <c r="AP74" s="158">
        <f t="shared" ca="1" si="22"/>
        <v>0</v>
      </c>
      <c r="AQ74" s="158">
        <f t="shared" ca="1" si="22"/>
        <v>0</v>
      </c>
      <c r="AR74" s="158">
        <f t="shared" ca="1" si="22"/>
        <v>0</v>
      </c>
      <c r="AS74" s="158">
        <f t="shared" ca="1" si="22"/>
        <v>0</v>
      </c>
      <c r="AT74" s="158">
        <f t="shared" ca="1" si="22"/>
        <v>0</v>
      </c>
      <c r="AU74" s="158">
        <f t="shared" ca="1" si="22"/>
        <v>0</v>
      </c>
      <c r="AV74" s="158">
        <f t="shared" ca="1" si="22"/>
        <v>0</v>
      </c>
      <c r="AW74" s="158">
        <f t="shared" ca="1" si="22"/>
        <v>0</v>
      </c>
      <c r="AX74" s="158">
        <f t="shared" ca="1" si="22"/>
        <v>0</v>
      </c>
      <c r="AY74" s="158">
        <f t="shared" ca="1" si="22"/>
        <v>0</v>
      </c>
      <c r="AZ74" s="158">
        <f t="shared" ca="1" si="22"/>
        <v>0</v>
      </c>
      <c r="BA74" s="158">
        <f t="shared" ca="1" si="22"/>
        <v>0</v>
      </c>
      <c r="BB74" s="158">
        <f t="shared" ca="1" si="22"/>
        <v>0</v>
      </c>
      <c r="BC74" s="158">
        <f t="shared" ca="1" si="22"/>
        <v>0</v>
      </c>
      <c r="BD74" s="158">
        <f t="shared" ca="1" si="22"/>
        <v>0</v>
      </c>
      <c r="BE74" s="158">
        <f t="shared" ca="1" si="22"/>
        <v>0</v>
      </c>
      <c r="BF74" s="158">
        <f t="shared" ca="1" si="22"/>
        <v>0</v>
      </c>
      <c r="BG74" s="158">
        <f t="shared" ca="1" si="22"/>
        <v>0</v>
      </c>
      <c r="BH74" s="158">
        <f t="shared" ca="1" si="22"/>
        <v>0</v>
      </c>
      <c r="BI74" s="158">
        <f t="shared" ca="1" si="22"/>
        <v>0</v>
      </c>
      <c r="BJ74" s="158">
        <f t="shared" ca="1" si="22"/>
        <v>0</v>
      </c>
      <c r="BK74" s="158">
        <f t="shared" ca="1" si="22"/>
        <v>0</v>
      </c>
    </row>
    <row r="75" spans="2:63">
      <c r="B75" s="162" t="str">
        <f t="shared" si="16"/>
        <v>Nom Producte/Servei 15</v>
      </c>
      <c r="C75" s="208"/>
      <c r="D75" s="158">
        <f t="shared" ca="1" si="17"/>
        <v>0</v>
      </c>
      <c r="E75" s="158">
        <f t="shared" ca="1" si="22"/>
        <v>0</v>
      </c>
      <c r="F75" s="158">
        <f t="shared" ca="1" si="22"/>
        <v>0</v>
      </c>
      <c r="G75" s="158">
        <f t="shared" ca="1" si="22"/>
        <v>0</v>
      </c>
      <c r="H75" s="158">
        <f t="shared" ca="1" si="22"/>
        <v>0</v>
      </c>
      <c r="I75" s="158">
        <f t="shared" ca="1" si="22"/>
        <v>0</v>
      </c>
      <c r="J75" s="158">
        <f t="shared" ca="1" si="22"/>
        <v>0</v>
      </c>
      <c r="K75" s="158">
        <f t="shared" ca="1" si="22"/>
        <v>0</v>
      </c>
      <c r="L75" s="158">
        <f t="shared" ca="1" si="22"/>
        <v>0</v>
      </c>
      <c r="M75" s="158">
        <f t="shared" ca="1" si="22"/>
        <v>0</v>
      </c>
      <c r="N75" s="158">
        <f t="shared" ca="1" si="22"/>
        <v>0</v>
      </c>
      <c r="O75" s="158">
        <f t="shared" ca="1" si="22"/>
        <v>0</v>
      </c>
      <c r="P75" s="158">
        <f t="shared" ca="1" si="22"/>
        <v>0</v>
      </c>
      <c r="Q75" s="158">
        <f t="shared" ca="1" si="22"/>
        <v>0</v>
      </c>
      <c r="R75" s="158">
        <f t="shared" ca="1" si="22"/>
        <v>0</v>
      </c>
      <c r="S75" s="158">
        <f t="shared" ca="1" si="22"/>
        <v>0</v>
      </c>
      <c r="T75" s="158">
        <f t="shared" ca="1" si="22"/>
        <v>0</v>
      </c>
      <c r="U75" s="158">
        <f t="shared" ca="1" si="22"/>
        <v>0</v>
      </c>
      <c r="V75" s="158">
        <f t="shared" ca="1" si="22"/>
        <v>0</v>
      </c>
      <c r="W75" s="158">
        <f t="shared" ca="1" si="22"/>
        <v>0</v>
      </c>
      <c r="X75" s="158">
        <f t="shared" ca="1" si="22"/>
        <v>0</v>
      </c>
      <c r="Y75" s="158">
        <f t="shared" ca="1" si="22"/>
        <v>0</v>
      </c>
      <c r="Z75" s="158">
        <f t="shared" ca="1" si="22"/>
        <v>0</v>
      </c>
      <c r="AA75" s="158">
        <f t="shared" ca="1" si="22"/>
        <v>0</v>
      </c>
      <c r="AB75" s="158">
        <f t="shared" ca="1" si="22"/>
        <v>0</v>
      </c>
      <c r="AC75" s="158">
        <f t="shared" ca="1" si="22"/>
        <v>0</v>
      </c>
      <c r="AD75" s="158">
        <f t="shared" ca="1" si="22"/>
        <v>0</v>
      </c>
      <c r="AE75" s="158">
        <f t="shared" ca="1" si="22"/>
        <v>0</v>
      </c>
      <c r="AF75" s="158">
        <f t="shared" ca="1" si="22"/>
        <v>0</v>
      </c>
      <c r="AG75" s="158">
        <f t="shared" ca="1" si="22"/>
        <v>0</v>
      </c>
      <c r="AH75" s="158">
        <f t="shared" ca="1" si="22"/>
        <v>0</v>
      </c>
      <c r="AI75" s="158">
        <f t="shared" ca="1" si="22"/>
        <v>0</v>
      </c>
      <c r="AJ75" s="158">
        <f t="shared" ca="1" si="22"/>
        <v>0</v>
      </c>
      <c r="AK75" s="158">
        <f t="shared" ca="1" si="22"/>
        <v>0</v>
      </c>
      <c r="AL75" s="158">
        <f t="shared" ca="1" si="22"/>
        <v>0</v>
      </c>
      <c r="AM75" s="158">
        <f t="shared" ca="1" si="22"/>
        <v>0</v>
      </c>
      <c r="AN75" s="158">
        <f t="shared" ca="1" si="22"/>
        <v>0</v>
      </c>
      <c r="AO75" s="158">
        <f t="shared" ca="1" si="22"/>
        <v>0</v>
      </c>
      <c r="AP75" s="158">
        <f t="shared" ca="1" si="22"/>
        <v>0</v>
      </c>
      <c r="AQ75" s="158">
        <f t="shared" ca="1" si="22"/>
        <v>0</v>
      </c>
      <c r="AR75" s="158">
        <f t="shared" ca="1" si="22"/>
        <v>0</v>
      </c>
      <c r="AS75" s="158">
        <f t="shared" ca="1" si="22"/>
        <v>0</v>
      </c>
      <c r="AT75" s="158">
        <f t="shared" ca="1" si="22"/>
        <v>0</v>
      </c>
      <c r="AU75" s="158">
        <f t="shared" ca="1" si="22"/>
        <v>0</v>
      </c>
      <c r="AV75" s="158">
        <f t="shared" ca="1" si="22"/>
        <v>0</v>
      </c>
      <c r="AW75" s="158">
        <f t="shared" ca="1" si="22"/>
        <v>0</v>
      </c>
      <c r="AX75" s="158">
        <f t="shared" ca="1" si="22"/>
        <v>0</v>
      </c>
      <c r="AY75" s="158">
        <f t="shared" ca="1" si="22"/>
        <v>0</v>
      </c>
      <c r="AZ75" s="158">
        <f t="shared" ca="1" si="22"/>
        <v>0</v>
      </c>
      <c r="BA75" s="158">
        <f t="shared" ca="1" si="22"/>
        <v>0</v>
      </c>
      <c r="BB75" s="158">
        <f t="shared" ca="1" si="22"/>
        <v>0</v>
      </c>
      <c r="BC75" s="158">
        <f t="shared" ca="1" si="22"/>
        <v>0</v>
      </c>
      <c r="BD75" s="158">
        <f t="shared" ca="1" si="22"/>
        <v>0</v>
      </c>
      <c r="BE75" s="158">
        <f t="shared" ca="1" si="22"/>
        <v>0</v>
      </c>
      <c r="BF75" s="158">
        <f t="shared" ca="1" si="22"/>
        <v>0</v>
      </c>
      <c r="BG75" s="158">
        <f t="shared" ca="1" si="22"/>
        <v>0</v>
      </c>
      <c r="BH75" s="158">
        <f t="shared" ca="1" si="22"/>
        <v>0</v>
      </c>
      <c r="BI75" s="158">
        <f t="shared" ca="1" si="22"/>
        <v>0</v>
      </c>
      <c r="BJ75" s="158">
        <f t="shared" ca="1" si="22"/>
        <v>0</v>
      </c>
      <c r="BK75" s="158">
        <f t="shared" ca="1" si="22"/>
        <v>0</v>
      </c>
    </row>
    <row r="76" spans="2:63" collapsed="1">
      <c r="B76" s="160" t="s">
        <v>17</v>
      </c>
      <c r="C76" s="206"/>
      <c r="D76" s="157">
        <f ca="1">SUM(D61:D75)</f>
        <v>461.77499999999998</v>
      </c>
      <c r="E76" s="157">
        <f t="shared" ref="E76:BK76" ca="1" si="23">SUM(E61:E75)</f>
        <v>1124.25</v>
      </c>
      <c r="F76" s="157">
        <f t="shared" ca="1" si="23"/>
        <v>1668.75</v>
      </c>
      <c r="G76" s="157">
        <f t="shared" ca="1" si="23"/>
        <v>1971.25</v>
      </c>
      <c r="H76" s="157">
        <f t="shared" ca="1" si="23"/>
        <v>2273.75</v>
      </c>
      <c r="I76" s="157">
        <f t="shared" ca="1" si="23"/>
        <v>2576.25</v>
      </c>
      <c r="J76" s="157">
        <f t="shared" ca="1" si="23"/>
        <v>5480.25</v>
      </c>
      <c r="K76" s="157">
        <f t="shared" ca="1" si="23"/>
        <v>5480.25</v>
      </c>
      <c r="L76" s="157">
        <f t="shared" ca="1" si="23"/>
        <v>5192.875</v>
      </c>
      <c r="M76" s="157">
        <f t="shared" ca="1" si="23"/>
        <v>5192.875</v>
      </c>
      <c r="N76" s="157">
        <f t="shared" ca="1" si="23"/>
        <v>5135.3999999999996</v>
      </c>
      <c r="O76" s="157">
        <f t="shared" ca="1" si="23"/>
        <v>5077.9250000000002</v>
      </c>
      <c r="P76" s="157">
        <f t="shared" ca="1" si="23"/>
        <v>5120.8590000000004</v>
      </c>
      <c r="Q76" s="157">
        <f t="shared" ca="1" si="23"/>
        <v>5120.8590000000004</v>
      </c>
      <c r="R76" s="157">
        <f t="shared" ca="1" si="23"/>
        <v>5062.2345000000005</v>
      </c>
      <c r="S76" s="157">
        <f t="shared" ca="1" si="23"/>
        <v>5494.2045000000007</v>
      </c>
      <c r="T76" s="157">
        <f t="shared" ca="1" si="23"/>
        <v>5464.8922500000008</v>
      </c>
      <c r="U76" s="157">
        <f t="shared" ca="1" si="23"/>
        <v>5464.8922500000008</v>
      </c>
      <c r="V76" s="157">
        <f t="shared" ca="1" si="23"/>
        <v>5464.8922500000008</v>
      </c>
      <c r="W76" s="157">
        <f t="shared" ca="1" si="23"/>
        <v>5464.8922500000008</v>
      </c>
      <c r="X76" s="157">
        <f t="shared" ca="1" si="23"/>
        <v>5464.8922500000008</v>
      </c>
      <c r="Y76" s="157">
        <f t="shared" ca="1" si="23"/>
        <v>5464.8922500000008</v>
      </c>
      <c r="Z76" s="157">
        <f t="shared" ca="1" si="23"/>
        <v>5464.8922500000008</v>
      </c>
      <c r="AA76" s="157">
        <f t="shared" ca="1" si="23"/>
        <v>5459.7922500000004</v>
      </c>
      <c r="AB76" s="157">
        <f t="shared" ca="1" si="23"/>
        <v>5568.9880950000006</v>
      </c>
      <c r="AC76" s="157">
        <f t="shared" ca="1" si="23"/>
        <v>5568.9880950000006</v>
      </c>
      <c r="AD76" s="157">
        <f t="shared" ca="1" si="23"/>
        <v>5568.9880950000006</v>
      </c>
      <c r="AE76" s="157">
        <f t="shared" ca="1" si="23"/>
        <v>5568.9880950000006</v>
      </c>
      <c r="AF76" s="157">
        <f t="shared" ca="1" si="23"/>
        <v>5568.9880950000006</v>
      </c>
      <c r="AG76" s="157">
        <f t="shared" ca="1" si="23"/>
        <v>5568.9880950000006</v>
      </c>
      <c r="AH76" s="157">
        <f t="shared" ca="1" si="23"/>
        <v>5568.9880950000006</v>
      </c>
      <c r="AI76" s="157">
        <f t="shared" ca="1" si="23"/>
        <v>5568.9880950000006</v>
      </c>
      <c r="AJ76" s="157">
        <f t="shared" ca="1" si="23"/>
        <v>5568.9880950000006</v>
      </c>
      <c r="AK76" s="157">
        <f t="shared" ca="1" si="23"/>
        <v>5568.9880950000006</v>
      </c>
      <c r="AL76" s="157">
        <f t="shared" ca="1" si="23"/>
        <v>5568.9880950000006</v>
      </c>
      <c r="AM76" s="157">
        <f t="shared" ca="1" si="23"/>
        <v>5568.9880950000006</v>
      </c>
      <c r="AN76" s="157">
        <f t="shared" ca="1" si="23"/>
        <v>5680.3678568999994</v>
      </c>
      <c r="AO76" s="157">
        <f t="shared" ca="1" si="23"/>
        <v>5680.3678568999994</v>
      </c>
      <c r="AP76" s="157">
        <f t="shared" ca="1" si="23"/>
        <v>5680.3678568999994</v>
      </c>
      <c r="AQ76" s="157">
        <f t="shared" ca="1" si="23"/>
        <v>5680.3678568999994</v>
      </c>
      <c r="AR76" s="157">
        <f t="shared" ca="1" si="23"/>
        <v>5680.3678568999994</v>
      </c>
      <c r="AS76" s="157">
        <f t="shared" ca="1" si="23"/>
        <v>5680.3678568999994</v>
      </c>
      <c r="AT76" s="157">
        <f t="shared" ca="1" si="23"/>
        <v>5680.3678568999994</v>
      </c>
      <c r="AU76" s="157">
        <f t="shared" ca="1" si="23"/>
        <v>5680.3678568999994</v>
      </c>
      <c r="AV76" s="157">
        <f t="shared" ca="1" si="23"/>
        <v>5680.3678568999994</v>
      </c>
      <c r="AW76" s="157">
        <f t="shared" ca="1" si="23"/>
        <v>5680.3678568999994</v>
      </c>
      <c r="AX76" s="157">
        <f t="shared" ca="1" si="23"/>
        <v>5680.3678568999994</v>
      </c>
      <c r="AY76" s="157">
        <f t="shared" ca="1" si="23"/>
        <v>5680.3678568999994</v>
      </c>
      <c r="AZ76" s="157">
        <f t="shared" ca="1" si="23"/>
        <v>5793.9752140380006</v>
      </c>
      <c r="BA76" s="157">
        <f t="shared" ca="1" si="23"/>
        <v>5793.9752140380006</v>
      </c>
      <c r="BB76" s="157">
        <f t="shared" ca="1" si="23"/>
        <v>5793.9752140380006</v>
      </c>
      <c r="BC76" s="157">
        <f t="shared" ca="1" si="23"/>
        <v>5793.9752140380006</v>
      </c>
      <c r="BD76" s="157">
        <f t="shared" ca="1" si="23"/>
        <v>5793.9752140380006</v>
      </c>
      <c r="BE76" s="157">
        <f t="shared" ca="1" si="23"/>
        <v>5793.9752140380006</v>
      </c>
      <c r="BF76" s="157">
        <f t="shared" ca="1" si="23"/>
        <v>5793.9752140380006</v>
      </c>
      <c r="BG76" s="157">
        <f t="shared" ca="1" si="23"/>
        <v>5793.9752140380006</v>
      </c>
      <c r="BH76" s="157">
        <f t="shared" ca="1" si="23"/>
        <v>5793.9752140380006</v>
      </c>
      <c r="BI76" s="157">
        <f t="shared" ca="1" si="23"/>
        <v>5793.9752140380006</v>
      </c>
      <c r="BJ76" s="157">
        <f t="shared" ca="1" si="23"/>
        <v>5793.9752140380006</v>
      </c>
      <c r="BK76" s="157">
        <f t="shared" ca="1" si="23"/>
        <v>5793.9752140380006</v>
      </c>
    </row>
    <row r="78" spans="2:63" s="129" customFormat="1">
      <c r="B78" s="199" t="s">
        <v>253</v>
      </c>
      <c r="C78" s="209"/>
      <c r="D78" s="155">
        <f>+D60</f>
        <v>40909</v>
      </c>
      <c r="E78" s="155">
        <f>EDATE(D78,1)</f>
        <v>40940</v>
      </c>
      <c r="F78" s="155">
        <f>EDATE(E78,1)</f>
        <v>40969</v>
      </c>
      <c r="G78" s="155">
        <f t="shared" ref="G78:BK78" si="24">EDATE(F78,1)</f>
        <v>41000</v>
      </c>
      <c r="H78" s="155">
        <f t="shared" si="24"/>
        <v>41030</v>
      </c>
      <c r="I78" s="155">
        <f t="shared" si="24"/>
        <v>41061</v>
      </c>
      <c r="J78" s="155">
        <f t="shared" si="24"/>
        <v>41091</v>
      </c>
      <c r="K78" s="155">
        <f t="shared" si="24"/>
        <v>41122</v>
      </c>
      <c r="L78" s="155">
        <f t="shared" si="24"/>
        <v>41153</v>
      </c>
      <c r="M78" s="155">
        <f t="shared" si="24"/>
        <v>41183</v>
      </c>
      <c r="N78" s="155">
        <f t="shared" si="24"/>
        <v>41214</v>
      </c>
      <c r="O78" s="155">
        <f t="shared" si="24"/>
        <v>41244</v>
      </c>
      <c r="P78" s="155">
        <f t="shared" si="24"/>
        <v>41275</v>
      </c>
      <c r="Q78" s="155">
        <f t="shared" si="24"/>
        <v>41306</v>
      </c>
      <c r="R78" s="155">
        <f t="shared" si="24"/>
        <v>41334</v>
      </c>
      <c r="S78" s="155">
        <f t="shared" si="24"/>
        <v>41365</v>
      </c>
      <c r="T78" s="155">
        <f t="shared" si="24"/>
        <v>41395</v>
      </c>
      <c r="U78" s="155">
        <f t="shared" si="24"/>
        <v>41426</v>
      </c>
      <c r="V78" s="155">
        <f t="shared" si="24"/>
        <v>41456</v>
      </c>
      <c r="W78" s="155">
        <f t="shared" si="24"/>
        <v>41487</v>
      </c>
      <c r="X78" s="155">
        <f t="shared" si="24"/>
        <v>41518</v>
      </c>
      <c r="Y78" s="155">
        <f t="shared" si="24"/>
        <v>41548</v>
      </c>
      <c r="Z78" s="155">
        <f t="shared" si="24"/>
        <v>41579</v>
      </c>
      <c r="AA78" s="155">
        <f t="shared" si="24"/>
        <v>41609</v>
      </c>
      <c r="AB78" s="155">
        <f t="shared" si="24"/>
        <v>41640</v>
      </c>
      <c r="AC78" s="155">
        <f t="shared" si="24"/>
        <v>41671</v>
      </c>
      <c r="AD78" s="155">
        <f t="shared" si="24"/>
        <v>41699</v>
      </c>
      <c r="AE78" s="155">
        <f t="shared" si="24"/>
        <v>41730</v>
      </c>
      <c r="AF78" s="155">
        <f t="shared" si="24"/>
        <v>41760</v>
      </c>
      <c r="AG78" s="155">
        <f t="shared" si="24"/>
        <v>41791</v>
      </c>
      <c r="AH78" s="155">
        <f t="shared" si="24"/>
        <v>41821</v>
      </c>
      <c r="AI78" s="155">
        <f t="shared" si="24"/>
        <v>41852</v>
      </c>
      <c r="AJ78" s="155">
        <f t="shared" si="24"/>
        <v>41883</v>
      </c>
      <c r="AK78" s="155">
        <f t="shared" si="24"/>
        <v>41913</v>
      </c>
      <c r="AL78" s="155">
        <f t="shared" si="24"/>
        <v>41944</v>
      </c>
      <c r="AM78" s="155">
        <f t="shared" si="24"/>
        <v>41974</v>
      </c>
      <c r="AN78" s="155">
        <f t="shared" si="24"/>
        <v>42005</v>
      </c>
      <c r="AO78" s="155">
        <f t="shared" si="24"/>
        <v>42036</v>
      </c>
      <c r="AP78" s="155">
        <f t="shared" si="24"/>
        <v>42064</v>
      </c>
      <c r="AQ78" s="155">
        <f t="shared" si="24"/>
        <v>42095</v>
      </c>
      <c r="AR78" s="155">
        <f t="shared" si="24"/>
        <v>42125</v>
      </c>
      <c r="AS78" s="155">
        <f t="shared" si="24"/>
        <v>42156</v>
      </c>
      <c r="AT78" s="155">
        <f t="shared" si="24"/>
        <v>42186</v>
      </c>
      <c r="AU78" s="155">
        <f t="shared" si="24"/>
        <v>42217</v>
      </c>
      <c r="AV78" s="155">
        <f t="shared" si="24"/>
        <v>42248</v>
      </c>
      <c r="AW78" s="155">
        <f t="shared" si="24"/>
        <v>42278</v>
      </c>
      <c r="AX78" s="155">
        <f t="shared" si="24"/>
        <v>42309</v>
      </c>
      <c r="AY78" s="155">
        <f t="shared" si="24"/>
        <v>42339</v>
      </c>
      <c r="AZ78" s="155">
        <f t="shared" si="24"/>
        <v>42370</v>
      </c>
      <c r="BA78" s="155">
        <f t="shared" si="24"/>
        <v>42401</v>
      </c>
      <c r="BB78" s="155">
        <f t="shared" si="24"/>
        <v>42430</v>
      </c>
      <c r="BC78" s="155">
        <f t="shared" si="24"/>
        <v>42461</v>
      </c>
      <c r="BD78" s="155">
        <f t="shared" si="24"/>
        <v>42491</v>
      </c>
      <c r="BE78" s="155">
        <f t="shared" si="24"/>
        <v>42522</v>
      </c>
      <c r="BF78" s="155">
        <f t="shared" si="24"/>
        <v>42552</v>
      </c>
      <c r="BG78" s="155">
        <f t="shared" si="24"/>
        <v>42583</v>
      </c>
      <c r="BH78" s="155">
        <f t="shared" si="24"/>
        <v>42614</v>
      </c>
      <c r="BI78" s="155">
        <f t="shared" si="24"/>
        <v>42644</v>
      </c>
      <c r="BJ78" s="155">
        <f t="shared" si="24"/>
        <v>42675</v>
      </c>
      <c r="BK78" s="155">
        <f t="shared" si="24"/>
        <v>42705</v>
      </c>
    </row>
    <row r="79" spans="2:63">
      <c r="B79" s="162" t="str">
        <f t="shared" ref="B79:B93" si="25">+B61</f>
        <v>Envasos reutilitzables</v>
      </c>
      <c r="C79" s="208" t="str">
        <f>+OP!L10</f>
        <v>Comptat</v>
      </c>
      <c r="D79" s="158">
        <f ca="1">+IF($C79=NT!$Y$2,MOVV!D61,IF(MOVV!$C79=NT!$X$3,0,IF(MOVV!$C79=NT!$X$4,0,IF(MOVV!$C79=NT!$X$5,0,IF(MOVV!$C79=NT!$X$6,0,0)))))</f>
        <v>287.375</v>
      </c>
      <c r="E79" s="158">
        <f ca="1">+IF($C79=NT!$Y$2,MOVV!E61,IF(MOVV!$C79=NT!$X$3,MOVV!D61,IF(MOVV!$C79=NT!$X$4,0,IF(MOVV!$C79=NT!$X$5,0,IF(MOVV!$C79=NT!$X$6,0,0)))))</f>
        <v>574.75</v>
      </c>
      <c r="F79" s="158">
        <f ca="1">+IF($C79=NT!$Y$2,MOVV!F61,IF(MOVV!$C79=NT!$X$3,MOVV!E61,IF(MOVV!$C79=NT!$X$4,MOVV!D61,IF(MOVV!$C79=NT!$X$5,0,IF(MOVV!$C79=NT!$X$6,0,0)))))</f>
        <v>574.75</v>
      </c>
      <c r="G79" s="158">
        <f ca="1">+IF($C79=NT!$Y$2,MOVV!G61,IF(MOVV!$C79=NT!$X$3,MOVV!F61,IF(MOVV!$C79=NT!$X$4,MOVV!E61,IF(MOVV!$C79=NT!$X$5,MOVV!D61,IF(MOVV!$C79=NT!$X$6,0,0)))))</f>
        <v>574.75</v>
      </c>
      <c r="H79" s="158">
        <f ca="1">+IF($C79=NT!$Y$2,MOVV!H61,IF(MOVV!$C79=NT!$X$3,MOVV!G61,IF(MOVV!$C79=NT!$X$4,MOVV!F61,IF(MOVV!$C79=NT!$X$5,MOVV!E61,IF(MOVV!$C79=NT!$X$6,MOVV!D61,0)))))</f>
        <v>574.75</v>
      </c>
      <c r="I79" s="158">
        <f ca="1">+IF($C79=NT!$Y$2,MOVV!I61,IF(MOVV!$C79=NT!$X$3,MOVV!H61,IF(MOVV!$C79=NT!$X$4,MOVV!G61,IF(MOVV!$C79=NT!$X$5,MOVV!F61,IF(MOVV!$C79=NT!$X$6,MOVV!E61,0)))))</f>
        <v>574.75</v>
      </c>
      <c r="J79" s="158">
        <f ca="1">+IF($C79=NT!$Y$2,MOVV!J61,IF(MOVV!$C79=NT!$X$3,MOVV!I61,IF(MOVV!$C79=NT!$X$4,MOVV!H61,IF(MOVV!$C79=NT!$X$5,MOVV!G61,IF(MOVV!$C79=NT!$X$6,MOVV!F61,0)))))</f>
        <v>574.75</v>
      </c>
      <c r="K79" s="158">
        <f ca="1">+IF($C79=NT!$Y$2,MOVV!K61,IF(MOVV!$C79=NT!$X$3,MOVV!J61,IF(MOVV!$C79=NT!$X$4,MOVV!I61,IF(MOVV!$C79=NT!$X$5,MOVV!H61,IF(MOVV!$C79=NT!$X$6,MOVV!G61,0)))))</f>
        <v>574.75</v>
      </c>
      <c r="L79" s="158">
        <f ca="1">+IF($C79=NT!$Y$2,MOVV!L61,IF(MOVV!$C79=NT!$X$3,MOVV!K61,IF(MOVV!$C79=NT!$X$4,MOVV!J61,IF(MOVV!$C79=NT!$X$5,MOVV!I61,IF(MOVV!$C79=NT!$X$6,MOVV!H61,0)))))</f>
        <v>287.375</v>
      </c>
      <c r="M79" s="158">
        <f ca="1">+IF($C79=NT!$Y$2,MOVV!M61,IF(MOVV!$C79=NT!$X$3,MOVV!L61,IF(MOVV!$C79=NT!$X$4,MOVV!K61,IF(MOVV!$C79=NT!$X$5,MOVV!J61,IF(MOVV!$C79=NT!$X$6,MOVV!I61,0)))))</f>
        <v>287.375</v>
      </c>
      <c r="N79" s="158">
        <f ca="1">+IF($C79=NT!$Y$2,MOVV!N61,IF(MOVV!$C79=NT!$X$3,MOVV!M61,IF(MOVV!$C79=NT!$X$4,MOVV!L61,IF(MOVV!$C79=NT!$X$5,MOVV!K61,IF(MOVV!$C79=NT!$X$6,MOVV!J61,0)))))</f>
        <v>229.9</v>
      </c>
      <c r="O79" s="158">
        <f ca="1">+IF($C79=NT!$Y$2,MOVV!O61,IF(MOVV!$C79=NT!$X$3,MOVV!N61,IF(MOVV!$C79=NT!$X$4,MOVV!M61,IF(MOVV!$C79=NT!$X$5,MOVV!L61,IF(MOVV!$C79=NT!$X$6,MOVV!K61,0)))))</f>
        <v>172.42500000000001</v>
      </c>
      <c r="P79" s="158">
        <f ca="1">+IF($C79=NT!$Y$2,MOVV!P61,IF(MOVV!$C79=NT!$X$3,MOVV!O61,IF(MOVV!$C79=NT!$X$4,MOVV!N61,IF(MOVV!$C79=NT!$X$5,MOVV!M61,IF(MOVV!$C79=NT!$X$6,MOVV!L61,0)))))</f>
        <v>117.249</v>
      </c>
      <c r="Q79" s="158">
        <f ca="1">+IF($C79=NT!$Y$2,MOVV!Q61,IF(MOVV!$C79=NT!$X$3,MOVV!P61,IF(MOVV!$C79=NT!$X$4,MOVV!O61,IF(MOVV!$C79=NT!$X$5,MOVV!N61,IF(MOVV!$C79=NT!$X$6,MOVV!M61,0)))))</f>
        <v>117.249</v>
      </c>
      <c r="R79" s="158">
        <f ca="1">+IF($C79=NT!$Y$2,MOVV!R61,IF(MOVV!$C79=NT!$X$3,MOVV!Q61,IF(MOVV!$C79=NT!$X$4,MOVV!P61,IF(MOVV!$C79=NT!$X$5,MOVV!O61,IF(MOVV!$C79=NT!$X$6,MOVV!N61,0)))))</f>
        <v>58.624499999999998</v>
      </c>
      <c r="S79" s="158">
        <f ca="1">+IF($C79=NT!$Y$2,MOVV!S61,IF(MOVV!$C79=NT!$X$3,MOVV!R61,IF(MOVV!$C79=NT!$X$4,MOVV!Q61,IF(MOVV!$C79=NT!$X$5,MOVV!P61,IF(MOVV!$C79=NT!$X$6,MOVV!O61,0)))))</f>
        <v>58.624499999999998</v>
      </c>
      <c r="T79" s="158">
        <f ca="1">+IF($C79=NT!$Y$2,MOVV!T61,IF(MOVV!$C79=NT!$X$3,MOVV!S61,IF(MOVV!$C79=NT!$X$4,MOVV!R61,IF(MOVV!$C79=NT!$X$5,MOVV!Q61,IF(MOVV!$C79=NT!$X$6,MOVV!P61,0)))))</f>
        <v>29.312249999999999</v>
      </c>
      <c r="U79" s="158">
        <f ca="1">+IF($C79=NT!$Y$2,MOVV!U61,IF(MOVV!$C79=NT!$X$3,MOVV!T61,IF(MOVV!$C79=NT!$X$4,MOVV!S61,IF(MOVV!$C79=NT!$X$5,MOVV!R61,IF(MOVV!$C79=NT!$X$6,MOVV!Q61,0)))))</f>
        <v>29.312249999999999</v>
      </c>
      <c r="V79" s="158">
        <f ca="1">+IF($C79=NT!$Y$2,MOVV!V61,IF(MOVV!$C79=NT!$X$3,MOVV!U61,IF(MOVV!$C79=NT!$X$4,MOVV!T61,IF(MOVV!$C79=NT!$X$5,MOVV!S61,IF(MOVV!$C79=NT!$X$6,MOVV!R61,0)))))</f>
        <v>29.312249999999999</v>
      </c>
      <c r="W79" s="158">
        <f ca="1">+IF($C79=NT!$Y$2,MOVV!W61,IF(MOVV!$C79=NT!$X$3,MOVV!V61,IF(MOVV!$C79=NT!$X$4,MOVV!U61,IF(MOVV!$C79=NT!$X$5,MOVV!T61,IF(MOVV!$C79=NT!$X$6,MOVV!S61,0)))))</f>
        <v>29.312249999999999</v>
      </c>
      <c r="X79" s="158">
        <f ca="1">+IF($C79=NT!$Y$2,MOVV!X61,IF(MOVV!$C79=NT!$X$3,MOVV!W61,IF(MOVV!$C79=NT!$X$4,MOVV!V61,IF(MOVV!$C79=NT!$X$5,MOVV!U61,IF(MOVV!$C79=NT!$X$6,MOVV!T61,0)))))</f>
        <v>29.312249999999999</v>
      </c>
      <c r="Y79" s="158">
        <f ca="1">+IF($C79=NT!$Y$2,MOVV!Y61,IF(MOVV!$C79=NT!$X$3,MOVV!X61,IF(MOVV!$C79=NT!$X$4,MOVV!W61,IF(MOVV!$C79=NT!$X$5,MOVV!V61,IF(MOVV!$C79=NT!$X$6,MOVV!U61,0)))))</f>
        <v>29.312249999999999</v>
      </c>
      <c r="Z79" s="158">
        <f ca="1">+IF($C79=NT!$Y$2,MOVV!Z61,IF(MOVV!$C79=NT!$X$3,MOVV!Y61,IF(MOVV!$C79=NT!$X$4,MOVV!X61,IF(MOVV!$C79=NT!$X$5,MOVV!W61,IF(MOVV!$C79=NT!$X$6,MOVV!V61,0)))))</f>
        <v>29.312249999999999</v>
      </c>
      <c r="AA79" s="158">
        <f ca="1">+IF($C79=NT!$Y$2,MOVV!AA61,IF(MOVV!$C79=NT!$X$3,MOVV!Z61,IF(MOVV!$C79=NT!$X$4,MOVV!Y61,IF(MOVV!$C79=NT!$X$5,MOVV!X61,IF(MOVV!$C79=NT!$X$6,MOVV!W61,0)))))</f>
        <v>29.312249999999999</v>
      </c>
      <c r="AB79" s="158">
        <f ca="1">+IF($C79=NT!$Y$2,MOVV!AB61,IF(MOVV!$C79=NT!$X$3,MOVV!AA61,IF(MOVV!$C79=NT!$X$4,MOVV!Z61,IF(MOVV!$C79=NT!$X$5,MOVV!Y61,IF(MOVV!$C79=NT!$X$6,MOVV!X61,0)))))</f>
        <v>29.898494999999997</v>
      </c>
      <c r="AC79" s="158">
        <f ca="1">+IF($C79=NT!$Y$2,MOVV!AC61,IF(MOVV!$C79=NT!$X$3,MOVV!AB61,IF(MOVV!$C79=NT!$X$4,MOVV!AA61,IF(MOVV!$C79=NT!$X$5,MOVV!Z61,IF(MOVV!$C79=NT!$X$6,MOVV!Y61,0)))))</f>
        <v>29.898494999999997</v>
      </c>
      <c r="AD79" s="158">
        <f ca="1">+IF($C79=NT!$Y$2,MOVV!AD61,IF(MOVV!$C79=NT!$X$3,MOVV!AC61,IF(MOVV!$C79=NT!$X$4,MOVV!AB61,IF(MOVV!$C79=NT!$X$5,MOVV!AA61,IF(MOVV!$C79=NT!$X$6,MOVV!Z61,0)))))</f>
        <v>29.898494999999997</v>
      </c>
      <c r="AE79" s="158">
        <f ca="1">+IF($C79=NT!$Y$2,MOVV!AE61,IF(MOVV!$C79=NT!$X$3,MOVV!AD61,IF(MOVV!$C79=NT!$X$4,MOVV!AC61,IF(MOVV!$C79=NT!$X$5,MOVV!AB61,IF(MOVV!$C79=NT!$X$6,MOVV!AA61,0)))))</f>
        <v>29.898494999999997</v>
      </c>
      <c r="AF79" s="158">
        <f ca="1">+IF($C79=NT!$Y$2,MOVV!AF61,IF(MOVV!$C79=NT!$X$3,MOVV!AE61,IF(MOVV!$C79=NT!$X$4,MOVV!AD61,IF(MOVV!$C79=NT!$X$5,MOVV!AC61,IF(MOVV!$C79=NT!$X$6,MOVV!AB61,0)))))</f>
        <v>29.898494999999997</v>
      </c>
      <c r="AG79" s="158">
        <f ca="1">+IF($C79=NT!$Y$2,MOVV!AG61,IF(MOVV!$C79=NT!$X$3,MOVV!AF61,IF(MOVV!$C79=NT!$X$4,MOVV!AE61,IF(MOVV!$C79=NT!$X$5,MOVV!AD61,IF(MOVV!$C79=NT!$X$6,MOVV!AC61,0)))))</f>
        <v>29.898494999999997</v>
      </c>
      <c r="AH79" s="158">
        <f ca="1">+IF($C79=NT!$Y$2,MOVV!AH61,IF(MOVV!$C79=NT!$X$3,MOVV!AG61,IF(MOVV!$C79=NT!$X$4,MOVV!AF61,IF(MOVV!$C79=NT!$X$5,MOVV!AE61,IF(MOVV!$C79=NT!$X$6,MOVV!AD61,0)))))</f>
        <v>29.898494999999997</v>
      </c>
      <c r="AI79" s="158">
        <f ca="1">+IF($C79=NT!$Y$2,MOVV!AI61,IF(MOVV!$C79=NT!$X$3,MOVV!AH61,IF(MOVV!$C79=NT!$X$4,MOVV!AG61,IF(MOVV!$C79=NT!$X$5,MOVV!AF61,IF(MOVV!$C79=NT!$X$6,MOVV!AE61,0)))))</f>
        <v>29.898494999999997</v>
      </c>
      <c r="AJ79" s="158">
        <f ca="1">+IF($C79=NT!$Y$2,MOVV!AJ61,IF(MOVV!$C79=NT!$X$3,MOVV!AI61,IF(MOVV!$C79=NT!$X$4,MOVV!AH61,IF(MOVV!$C79=NT!$X$5,MOVV!AG61,IF(MOVV!$C79=NT!$X$6,MOVV!AF61,0)))))</f>
        <v>29.898494999999997</v>
      </c>
      <c r="AK79" s="158">
        <f ca="1">+IF($C79=NT!$Y$2,MOVV!AK61,IF(MOVV!$C79=NT!$X$3,MOVV!AJ61,IF(MOVV!$C79=NT!$X$4,MOVV!AI61,IF(MOVV!$C79=NT!$X$5,MOVV!AH61,IF(MOVV!$C79=NT!$X$6,MOVV!AG61,0)))))</f>
        <v>29.898494999999997</v>
      </c>
      <c r="AL79" s="158">
        <f ca="1">+IF($C79=NT!$Y$2,MOVV!AL61,IF(MOVV!$C79=NT!$X$3,MOVV!AK61,IF(MOVV!$C79=NT!$X$4,MOVV!AJ61,IF(MOVV!$C79=NT!$X$5,MOVV!AI61,IF(MOVV!$C79=NT!$X$6,MOVV!AH61,0)))))</f>
        <v>29.898494999999997</v>
      </c>
      <c r="AM79" s="158">
        <f ca="1">+IF($C79=NT!$Y$2,MOVV!AM61,IF(MOVV!$C79=NT!$X$3,MOVV!AL61,IF(MOVV!$C79=NT!$X$4,MOVV!AK61,IF(MOVV!$C79=NT!$X$5,MOVV!AJ61,IF(MOVV!$C79=NT!$X$6,MOVV!AI61,0)))))</f>
        <v>29.898494999999997</v>
      </c>
      <c r="AN79" s="158">
        <f ca="1">+IF($C79=NT!$Y$2,MOVV!AN61,IF(MOVV!$C79=NT!$X$3,MOVV!AM61,IF(MOVV!$C79=NT!$X$4,MOVV!AL61,IF(MOVV!$C79=NT!$X$5,MOVV!AK61,IF(MOVV!$C79=NT!$X$6,MOVV!AJ61,0)))))</f>
        <v>30.496464899999992</v>
      </c>
      <c r="AO79" s="158">
        <f ca="1">+IF($C79=NT!$Y$2,MOVV!AO61,IF(MOVV!$C79=NT!$X$3,MOVV!AN61,IF(MOVV!$C79=NT!$X$4,MOVV!AM61,IF(MOVV!$C79=NT!$X$5,MOVV!AL61,IF(MOVV!$C79=NT!$X$6,MOVV!AK61,0)))))</f>
        <v>30.496464899999992</v>
      </c>
      <c r="AP79" s="158">
        <f ca="1">+IF($C79=NT!$Y$2,MOVV!AP61,IF(MOVV!$C79=NT!$X$3,MOVV!AO61,IF(MOVV!$C79=NT!$X$4,MOVV!AN61,IF(MOVV!$C79=NT!$X$5,MOVV!AM61,IF(MOVV!$C79=NT!$X$6,MOVV!AL61,0)))))</f>
        <v>30.496464899999992</v>
      </c>
      <c r="AQ79" s="158">
        <f ca="1">+IF($C79=NT!$Y$2,MOVV!AQ61,IF(MOVV!$C79=NT!$X$3,MOVV!AP61,IF(MOVV!$C79=NT!$X$4,MOVV!AO61,IF(MOVV!$C79=NT!$X$5,MOVV!AN61,IF(MOVV!$C79=NT!$X$6,MOVV!AM61,0)))))</f>
        <v>30.496464899999992</v>
      </c>
      <c r="AR79" s="158">
        <f ca="1">+IF($C79=NT!$Y$2,MOVV!AR61,IF(MOVV!$C79=NT!$X$3,MOVV!AQ61,IF(MOVV!$C79=NT!$X$4,MOVV!AP61,IF(MOVV!$C79=NT!$X$5,MOVV!AO61,IF(MOVV!$C79=NT!$X$6,MOVV!AN61,0)))))</f>
        <v>30.496464899999992</v>
      </c>
      <c r="AS79" s="158">
        <f ca="1">+IF($C79=NT!$Y$2,MOVV!AS61,IF(MOVV!$C79=NT!$X$3,MOVV!AR61,IF(MOVV!$C79=NT!$X$4,MOVV!AQ61,IF(MOVV!$C79=NT!$X$5,MOVV!AP61,IF(MOVV!$C79=NT!$X$6,MOVV!AO61,0)))))</f>
        <v>30.496464899999992</v>
      </c>
      <c r="AT79" s="158">
        <f ca="1">+IF($C79=NT!$Y$2,MOVV!AT61,IF(MOVV!$C79=NT!$X$3,MOVV!AS61,IF(MOVV!$C79=NT!$X$4,MOVV!AR61,IF(MOVV!$C79=NT!$X$5,MOVV!AQ61,IF(MOVV!$C79=NT!$X$6,MOVV!AP61,0)))))</f>
        <v>30.496464899999992</v>
      </c>
      <c r="AU79" s="158">
        <f ca="1">+IF($C79=NT!$Y$2,MOVV!AU61,IF(MOVV!$C79=NT!$X$3,MOVV!AT61,IF(MOVV!$C79=NT!$X$4,MOVV!AS61,IF(MOVV!$C79=NT!$X$5,MOVV!AR61,IF(MOVV!$C79=NT!$X$6,MOVV!AQ61,0)))))</f>
        <v>30.496464899999992</v>
      </c>
      <c r="AV79" s="158">
        <f ca="1">+IF($C79=NT!$Y$2,MOVV!AV61,IF(MOVV!$C79=NT!$X$3,MOVV!AU61,IF(MOVV!$C79=NT!$X$4,MOVV!AT61,IF(MOVV!$C79=NT!$X$5,MOVV!AS61,IF(MOVV!$C79=NT!$X$6,MOVV!AR61,0)))))</f>
        <v>30.496464899999992</v>
      </c>
      <c r="AW79" s="158">
        <f ca="1">+IF($C79=NT!$Y$2,MOVV!AW61,IF(MOVV!$C79=NT!$X$3,MOVV!AV61,IF(MOVV!$C79=NT!$X$4,MOVV!AU61,IF(MOVV!$C79=NT!$X$5,MOVV!AT61,IF(MOVV!$C79=NT!$X$6,MOVV!AS61,0)))))</f>
        <v>30.496464899999992</v>
      </c>
      <c r="AX79" s="158">
        <f ca="1">+IF($C79=NT!$Y$2,MOVV!AX61,IF(MOVV!$C79=NT!$X$3,MOVV!AW61,IF(MOVV!$C79=NT!$X$4,MOVV!AV61,IF(MOVV!$C79=NT!$X$5,MOVV!AU61,IF(MOVV!$C79=NT!$X$6,MOVV!AT61,0)))))</f>
        <v>30.496464899999992</v>
      </c>
      <c r="AY79" s="158">
        <f ca="1">+IF($C79=NT!$Y$2,MOVV!AY61,IF(MOVV!$C79=NT!$X$3,MOVV!AX61,IF(MOVV!$C79=NT!$X$4,MOVV!AW61,IF(MOVV!$C79=NT!$X$5,MOVV!AV61,IF(MOVV!$C79=NT!$X$6,MOVV!AU61,0)))))</f>
        <v>30.496464899999992</v>
      </c>
      <c r="AZ79" s="158">
        <f ca="1">+IF($C79=NT!$Y$2,MOVV!AZ61,IF(MOVV!$C79=NT!$X$3,MOVV!AY61,IF(MOVV!$C79=NT!$X$4,MOVV!AX61,IF(MOVV!$C79=NT!$X$5,MOVV!AW61,IF(MOVV!$C79=NT!$X$6,MOVV!AV61,0)))))</f>
        <v>31.106394197999993</v>
      </c>
      <c r="BA79" s="158">
        <f ca="1">+IF($C79=NT!$Y$2,MOVV!BA61,IF(MOVV!$C79=NT!$X$3,MOVV!AZ61,IF(MOVV!$C79=NT!$X$4,MOVV!AY61,IF(MOVV!$C79=NT!$X$5,MOVV!AX61,IF(MOVV!$C79=NT!$X$6,MOVV!AW61,0)))))</f>
        <v>31.106394197999993</v>
      </c>
      <c r="BB79" s="158">
        <f ca="1">+IF($C79=NT!$Y$2,MOVV!BB61,IF(MOVV!$C79=NT!$X$3,MOVV!BA61,IF(MOVV!$C79=NT!$X$4,MOVV!AZ61,IF(MOVV!$C79=NT!$X$5,MOVV!AY61,IF(MOVV!$C79=NT!$X$6,MOVV!AX61,0)))))</f>
        <v>31.106394197999993</v>
      </c>
      <c r="BC79" s="158">
        <f ca="1">+IF($C79=NT!$Y$2,MOVV!BC61,IF(MOVV!$C79=NT!$X$3,MOVV!BB61,IF(MOVV!$C79=NT!$X$4,MOVV!BA61,IF(MOVV!$C79=NT!$X$5,MOVV!AZ61,IF(MOVV!$C79=NT!$X$6,MOVV!AY61,0)))))</f>
        <v>31.106394197999993</v>
      </c>
      <c r="BD79" s="158">
        <f ca="1">+IF($C79=NT!$Y$2,MOVV!BD61,IF(MOVV!$C79=NT!$X$3,MOVV!BC61,IF(MOVV!$C79=NT!$X$4,MOVV!BB61,IF(MOVV!$C79=NT!$X$5,MOVV!BA61,IF(MOVV!$C79=NT!$X$6,MOVV!AZ61,0)))))</f>
        <v>31.106394197999993</v>
      </c>
      <c r="BE79" s="158">
        <f ca="1">+IF($C79=NT!$Y$2,MOVV!BE61,IF(MOVV!$C79=NT!$X$3,MOVV!BD61,IF(MOVV!$C79=NT!$X$4,MOVV!BC61,IF(MOVV!$C79=NT!$X$5,MOVV!BB61,IF(MOVV!$C79=NT!$X$6,MOVV!BA61,0)))))</f>
        <v>31.106394197999993</v>
      </c>
      <c r="BF79" s="158">
        <f ca="1">+IF($C79=NT!$Y$2,MOVV!BF61,IF(MOVV!$C79=NT!$X$3,MOVV!BE61,IF(MOVV!$C79=NT!$X$4,MOVV!BD61,IF(MOVV!$C79=NT!$X$5,MOVV!BC61,IF(MOVV!$C79=NT!$X$6,MOVV!BB61,0)))))</f>
        <v>31.106394197999993</v>
      </c>
      <c r="BG79" s="158">
        <f ca="1">+IF($C79=NT!$Y$2,MOVV!BG61,IF(MOVV!$C79=NT!$X$3,MOVV!BF61,IF(MOVV!$C79=NT!$X$4,MOVV!BE61,IF(MOVV!$C79=NT!$X$5,MOVV!BD61,IF(MOVV!$C79=NT!$X$6,MOVV!BC61,0)))))</f>
        <v>31.106394197999993</v>
      </c>
      <c r="BH79" s="158">
        <f ca="1">+IF($C79=NT!$Y$2,MOVV!BH61,IF(MOVV!$C79=NT!$X$3,MOVV!BG61,IF(MOVV!$C79=NT!$X$4,MOVV!BF61,IF(MOVV!$C79=NT!$X$5,MOVV!BE61,IF(MOVV!$C79=NT!$X$6,MOVV!BD61,0)))))</f>
        <v>31.106394197999993</v>
      </c>
      <c r="BI79" s="158">
        <f ca="1">+IF($C79=NT!$Y$2,MOVV!BI61,IF(MOVV!$C79=NT!$X$3,MOVV!BH61,IF(MOVV!$C79=NT!$X$4,MOVV!BG61,IF(MOVV!$C79=NT!$X$5,MOVV!BF61,IF(MOVV!$C79=NT!$X$6,MOVV!BE61,0)))))</f>
        <v>31.106394197999993</v>
      </c>
      <c r="BJ79" s="158">
        <f ca="1">+IF($C79=NT!$Y$2,MOVV!BJ61,IF(MOVV!$C79=NT!$X$3,MOVV!BI61,IF(MOVV!$C79=NT!$X$4,MOVV!BH61,IF(MOVV!$C79=NT!$X$5,MOVV!BG61,IF(MOVV!$C79=NT!$X$6,MOVV!BF61,0)))))</f>
        <v>31.106394197999993</v>
      </c>
      <c r="BK79" s="158">
        <f ca="1">+IF($C79=NT!$Y$2,MOVV!BK61,IF(MOVV!$C79=NT!$X$3,MOVV!BJ61,IF(MOVV!$C79=NT!$X$4,MOVV!BI61,IF(MOVV!$C79=NT!$X$5,MOVV!BH61,IF(MOVV!$C79=NT!$X$6,MOVV!BG61,0)))))</f>
        <v>31.106394197999993</v>
      </c>
    </row>
    <row r="80" spans="2:63">
      <c r="B80" s="162" t="str">
        <f t="shared" si="25"/>
        <v>Vendes per entregues</v>
      </c>
      <c r="C80" s="208" t="str">
        <f>+OP!L11</f>
        <v>Comptat</v>
      </c>
      <c r="D80" s="158">
        <f ca="1">+IF($C80=NT!$Y$2,MOVV!D62,IF(MOVV!$C80=NT!$X$3,0,IF(MOVV!$C80=NT!$X$4,0,IF(MOVV!$C80=NT!$X$5,0,IF(MOVV!$C80=NT!$X$6,0,0)))))</f>
        <v>121</v>
      </c>
      <c r="E80" s="158">
        <f ca="1">+IF($C80=NT!$Y$2,MOVV!E62,IF(MOVV!$C80=NT!$X$3,MOVV!D62,IF(MOVV!$C80=NT!$X$4,0,IF(MOVV!$C80=NT!$X$5,0,IF(MOVV!$C80=NT!$X$6,0,0)))))</f>
        <v>302.5</v>
      </c>
      <c r="F80" s="158">
        <f ca="1">+IF($C80=NT!$Y$2,MOVV!F62,IF(MOVV!$C80=NT!$X$3,MOVV!E62,IF(MOVV!$C80=NT!$X$4,MOVV!D62,IF(MOVV!$C80=NT!$X$5,0,IF(MOVV!$C80=NT!$X$6,0,0)))))</f>
        <v>605</v>
      </c>
      <c r="G80" s="158">
        <f ca="1">+IF($C80=NT!$Y$2,MOVV!G62,IF(MOVV!$C80=NT!$X$3,MOVV!F62,IF(MOVV!$C80=NT!$X$4,MOVV!E62,IF(MOVV!$C80=NT!$X$5,MOVV!D62,IF(MOVV!$C80=NT!$X$6,0,0)))))</f>
        <v>907.5</v>
      </c>
      <c r="H80" s="158">
        <f ca="1">+IF($C80=NT!$Y$2,MOVV!H62,IF(MOVV!$C80=NT!$X$3,MOVV!G62,IF(MOVV!$C80=NT!$X$4,MOVV!F62,IF(MOVV!$C80=NT!$X$5,MOVV!E62,IF(MOVV!$C80=NT!$X$6,MOVV!D62,0)))))</f>
        <v>1210</v>
      </c>
      <c r="I80" s="158">
        <f ca="1">+IF($C80=NT!$Y$2,MOVV!I62,IF(MOVV!$C80=NT!$X$3,MOVV!H62,IF(MOVV!$C80=NT!$X$4,MOVV!G62,IF(MOVV!$C80=NT!$X$5,MOVV!F62,IF(MOVV!$C80=NT!$X$6,MOVV!E62,0)))))</f>
        <v>1512.5</v>
      </c>
      <c r="J80" s="158">
        <f ca="1">+IF($C80=NT!$Y$2,MOVV!J62,IF(MOVV!$C80=NT!$X$3,MOVV!I62,IF(MOVV!$C80=NT!$X$4,MOVV!H62,IF(MOVV!$C80=NT!$X$5,MOVV!G62,IF(MOVV!$C80=NT!$X$6,MOVV!F62,0)))))</f>
        <v>4416.5</v>
      </c>
      <c r="K80" s="158">
        <f ca="1">+IF($C80=NT!$Y$2,MOVV!K62,IF(MOVV!$C80=NT!$X$3,MOVV!J62,IF(MOVV!$C80=NT!$X$4,MOVV!I62,IF(MOVV!$C80=NT!$X$5,MOVV!H62,IF(MOVV!$C80=NT!$X$6,MOVV!G62,0)))))</f>
        <v>4416.5</v>
      </c>
      <c r="L80" s="158">
        <f ca="1">+IF($C80=NT!$Y$2,MOVV!L62,IF(MOVV!$C80=NT!$X$3,MOVV!K62,IF(MOVV!$C80=NT!$X$4,MOVV!J62,IF(MOVV!$C80=NT!$X$5,MOVV!I62,IF(MOVV!$C80=NT!$X$6,MOVV!H62,0)))))</f>
        <v>4416.5</v>
      </c>
      <c r="M80" s="158">
        <f ca="1">+IF($C80=NT!$Y$2,MOVV!M62,IF(MOVV!$C80=NT!$X$3,MOVV!L62,IF(MOVV!$C80=NT!$X$4,MOVV!K62,IF(MOVV!$C80=NT!$X$5,MOVV!J62,IF(MOVV!$C80=NT!$X$6,MOVV!I62,0)))))</f>
        <v>4416.5</v>
      </c>
      <c r="N80" s="158">
        <f ca="1">+IF($C80=NT!$Y$2,MOVV!N62,IF(MOVV!$C80=NT!$X$3,MOVV!M62,IF(MOVV!$C80=NT!$X$4,MOVV!L62,IF(MOVV!$C80=NT!$X$5,MOVV!K62,IF(MOVV!$C80=NT!$X$6,MOVV!J62,0)))))</f>
        <v>4416.5</v>
      </c>
      <c r="O80" s="158">
        <f ca="1">+IF($C80=NT!$Y$2,MOVV!O62,IF(MOVV!$C80=NT!$X$3,MOVV!N62,IF(MOVV!$C80=NT!$X$4,MOVV!M62,IF(MOVV!$C80=NT!$X$5,MOVV!L62,IF(MOVV!$C80=NT!$X$6,MOVV!K62,0)))))</f>
        <v>4416.5</v>
      </c>
      <c r="P80" s="158">
        <f ca="1">+IF($C80=NT!$Y$2,MOVV!P62,IF(MOVV!$C80=NT!$X$3,MOVV!O62,IF(MOVV!$C80=NT!$X$4,MOVV!N62,IF(MOVV!$C80=NT!$X$5,MOVV!M62,IF(MOVV!$C80=NT!$X$6,MOVV!L62,0)))))</f>
        <v>4504.83</v>
      </c>
      <c r="Q80" s="158">
        <f ca="1">+IF($C80=NT!$Y$2,MOVV!Q62,IF(MOVV!$C80=NT!$X$3,MOVV!P62,IF(MOVV!$C80=NT!$X$4,MOVV!O62,IF(MOVV!$C80=NT!$X$5,MOVV!N62,IF(MOVV!$C80=NT!$X$6,MOVV!M62,0)))))</f>
        <v>4504.83</v>
      </c>
      <c r="R80" s="158">
        <f ca="1">+IF($C80=NT!$Y$2,MOVV!R62,IF(MOVV!$C80=NT!$X$3,MOVV!Q62,IF(MOVV!$C80=NT!$X$4,MOVV!P62,IF(MOVV!$C80=NT!$X$5,MOVV!O62,IF(MOVV!$C80=NT!$X$6,MOVV!N62,0)))))</f>
        <v>4504.83</v>
      </c>
      <c r="S80" s="158">
        <f ca="1">+IF($C80=NT!$Y$2,MOVV!S62,IF(MOVV!$C80=NT!$X$3,MOVV!R62,IF(MOVV!$C80=NT!$X$4,MOVV!Q62,IF(MOVV!$C80=NT!$X$5,MOVV!P62,IF(MOVV!$C80=NT!$X$6,MOVV!O62,0)))))</f>
        <v>4936.8</v>
      </c>
      <c r="T80" s="158">
        <f ca="1">+IF($C80=NT!$Y$2,MOVV!T62,IF(MOVV!$C80=NT!$X$3,MOVV!S62,IF(MOVV!$C80=NT!$X$4,MOVV!R62,IF(MOVV!$C80=NT!$X$5,MOVV!Q62,IF(MOVV!$C80=NT!$X$6,MOVV!P62,0)))))</f>
        <v>4936.8</v>
      </c>
      <c r="U80" s="158">
        <f ca="1">+IF($C80=NT!$Y$2,MOVV!U62,IF(MOVV!$C80=NT!$X$3,MOVV!T62,IF(MOVV!$C80=NT!$X$4,MOVV!S62,IF(MOVV!$C80=NT!$X$5,MOVV!R62,IF(MOVV!$C80=NT!$X$6,MOVV!Q62,0)))))</f>
        <v>4936.8</v>
      </c>
      <c r="V80" s="158">
        <f ca="1">+IF($C80=NT!$Y$2,MOVV!V62,IF(MOVV!$C80=NT!$X$3,MOVV!U62,IF(MOVV!$C80=NT!$X$4,MOVV!T62,IF(MOVV!$C80=NT!$X$5,MOVV!S62,IF(MOVV!$C80=NT!$X$6,MOVV!R62,0)))))</f>
        <v>4936.8</v>
      </c>
      <c r="W80" s="158">
        <f ca="1">+IF($C80=NT!$Y$2,MOVV!W62,IF(MOVV!$C80=NT!$X$3,MOVV!V62,IF(MOVV!$C80=NT!$X$4,MOVV!U62,IF(MOVV!$C80=NT!$X$5,MOVV!T62,IF(MOVV!$C80=NT!$X$6,MOVV!S62,0)))))</f>
        <v>4936.8</v>
      </c>
      <c r="X80" s="158">
        <f ca="1">+IF($C80=NT!$Y$2,MOVV!X62,IF(MOVV!$C80=NT!$X$3,MOVV!W62,IF(MOVV!$C80=NT!$X$4,MOVV!V62,IF(MOVV!$C80=NT!$X$5,MOVV!U62,IF(MOVV!$C80=NT!$X$6,MOVV!T62,0)))))</f>
        <v>4936.8</v>
      </c>
      <c r="Y80" s="158">
        <f ca="1">+IF($C80=NT!$Y$2,MOVV!Y62,IF(MOVV!$C80=NT!$X$3,MOVV!X62,IF(MOVV!$C80=NT!$X$4,MOVV!W62,IF(MOVV!$C80=NT!$X$5,MOVV!V62,IF(MOVV!$C80=NT!$X$6,MOVV!U62,0)))))</f>
        <v>4936.8</v>
      </c>
      <c r="Z80" s="158">
        <f ca="1">+IF($C80=NT!$Y$2,MOVV!Z62,IF(MOVV!$C80=NT!$X$3,MOVV!Y62,IF(MOVV!$C80=NT!$X$4,MOVV!X62,IF(MOVV!$C80=NT!$X$5,MOVV!W62,IF(MOVV!$C80=NT!$X$6,MOVV!V62,0)))))</f>
        <v>4936.8</v>
      </c>
      <c r="AA80" s="158">
        <f ca="1">+IF($C80=NT!$Y$2,MOVV!AA62,IF(MOVV!$C80=NT!$X$3,MOVV!Z62,IF(MOVV!$C80=NT!$X$4,MOVV!Y62,IF(MOVV!$C80=NT!$X$5,MOVV!X62,IF(MOVV!$C80=NT!$X$6,MOVV!W62,0)))))</f>
        <v>4936.8</v>
      </c>
      <c r="AB80" s="158">
        <f ca="1">+IF($C80=NT!$Y$2,MOVV!AB62,IF(MOVV!$C80=NT!$X$3,MOVV!AA62,IF(MOVV!$C80=NT!$X$4,MOVV!Z62,IF(MOVV!$C80=NT!$X$5,MOVV!Y62,IF(MOVV!$C80=NT!$X$6,MOVV!X62,0)))))</f>
        <v>5035.5360000000001</v>
      </c>
      <c r="AC80" s="158">
        <f ca="1">+IF($C80=NT!$Y$2,MOVV!AC62,IF(MOVV!$C80=NT!$X$3,MOVV!AB62,IF(MOVV!$C80=NT!$X$4,MOVV!AA62,IF(MOVV!$C80=NT!$X$5,MOVV!Z62,IF(MOVV!$C80=NT!$X$6,MOVV!Y62,0)))))</f>
        <v>5035.5360000000001</v>
      </c>
      <c r="AD80" s="158">
        <f ca="1">+IF($C80=NT!$Y$2,MOVV!AD62,IF(MOVV!$C80=NT!$X$3,MOVV!AC62,IF(MOVV!$C80=NT!$X$4,MOVV!AB62,IF(MOVV!$C80=NT!$X$5,MOVV!AA62,IF(MOVV!$C80=NT!$X$6,MOVV!Z62,0)))))</f>
        <v>5035.5360000000001</v>
      </c>
      <c r="AE80" s="158">
        <f ca="1">+IF($C80=NT!$Y$2,MOVV!AE62,IF(MOVV!$C80=NT!$X$3,MOVV!AD62,IF(MOVV!$C80=NT!$X$4,MOVV!AC62,IF(MOVV!$C80=NT!$X$5,MOVV!AB62,IF(MOVV!$C80=NT!$X$6,MOVV!AA62,0)))))</f>
        <v>5035.5360000000001</v>
      </c>
      <c r="AF80" s="158">
        <f ca="1">+IF($C80=NT!$Y$2,MOVV!AF62,IF(MOVV!$C80=NT!$X$3,MOVV!AE62,IF(MOVV!$C80=NT!$X$4,MOVV!AD62,IF(MOVV!$C80=NT!$X$5,MOVV!AC62,IF(MOVV!$C80=NT!$X$6,MOVV!AB62,0)))))</f>
        <v>5035.5360000000001</v>
      </c>
      <c r="AG80" s="158">
        <f ca="1">+IF($C80=NT!$Y$2,MOVV!AG62,IF(MOVV!$C80=NT!$X$3,MOVV!AF62,IF(MOVV!$C80=NT!$X$4,MOVV!AE62,IF(MOVV!$C80=NT!$X$5,MOVV!AD62,IF(MOVV!$C80=NT!$X$6,MOVV!AC62,0)))))</f>
        <v>5035.5360000000001</v>
      </c>
      <c r="AH80" s="158">
        <f ca="1">+IF($C80=NT!$Y$2,MOVV!AH62,IF(MOVV!$C80=NT!$X$3,MOVV!AG62,IF(MOVV!$C80=NT!$X$4,MOVV!AF62,IF(MOVV!$C80=NT!$X$5,MOVV!AE62,IF(MOVV!$C80=NT!$X$6,MOVV!AD62,0)))))</f>
        <v>5035.5360000000001</v>
      </c>
      <c r="AI80" s="158">
        <f ca="1">+IF($C80=NT!$Y$2,MOVV!AI62,IF(MOVV!$C80=NT!$X$3,MOVV!AH62,IF(MOVV!$C80=NT!$X$4,MOVV!AG62,IF(MOVV!$C80=NT!$X$5,MOVV!AF62,IF(MOVV!$C80=NT!$X$6,MOVV!AE62,0)))))</f>
        <v>5035.5360000000001</v>
      </c>
      <c r="AJ80" s="158">
        <f ca="1">+IF($C80=NT!$Y$2,MOVV!AJ62,IF(MOVV!$C80=NT!$X$3,MOVV!AI62,IF(MOVV!$C80=NT!$X$4,MOVV!AH62,IF(MOVV!$C80=NT!$X$5,MOVV!AG62,IF(MOVV!$C80=NT!$X$6,MOVV!AF62,0)))))</f>
        <v>5035.5360000000001</v>
      </c>
      <c r="AK80" s="158">
        <f ca="1">+IF($C80=NT!$Y$2,MOVV!AK62,IF(MOVV!$C80=NT!$X$3,MOVV!AJ62,IF(MOVV!$C80=NT!$X$4,MOVV!AI62,IF(MOVV!$C80=NT!$X$5,MOVV!AH62,IF(MOVV!$C80=NT!$X$6,MOVV!AG62,0)))))</f>
        <v>5035.5360000000001</v>
      </c>
      <c r="AL80" s="158">
        <f ca="1">+IF($C80=NT!$Y$2,MOVV!AL62,IF(MOVV!$C80=NT!$X$3,MOVV!AK62,IF(MOVV!$C80=NT!$X$4,MOVV!AJ62,IF(MOVV!$C80=NT!$X$5,MOVV!AI62,IF(MOVV!$C80=NT!$X$6,MOVV!AH62,0)))))</f>
        <v>5035.5360000000001</v>
      </c>
      <c r="AM80" s="158">
        <f ca="1">+IF($C80=NT!$Y$2,MOVV!AM62,IF(MOVV!$C80=NT!$X$3,MOVV!AL62,IF(MOVV!$C80=NT!$X$4,MOVV!AK62,IF(MOVV!$C80=NT!$X$5,MOVV!AJ62,IF(MOVV!$C80=NT!$X$6,MOVV!AI62,0)))))</f>
        <v>5035.5360000000001</v>
      </c>
      <c r="AN80" s="158">
        <f ca="1">+IF($C80=NT!$Y$2,MOVV!AN62,IF(MOVV!$C80=NT!$X$3,MOVV!AM62,IF(MOVV!$C80=NT!$X$4,MOVV!AL62,IF(MOVV!$C80=NT!$X$5,MOVV!AK62,IF(MOVV!$C80=NT!$X$6,MOVV!AJ62,0)))))</f>
        <v>5136.2467199999992</v>
      </c>
      <c r="AO80" s="158">
        <f ca="1">+IF($C80=NT!$Y$2,MOVV!AO62,IF(MOVV!$C80=NT!$X$3,MOVV!AN62,IF(MOVV!$C80=NT!$X$4,MOVV!AM62,IF(MOVV!$C80=NT!$X$5,MOVV!AL62,IF(MOVV!$C80=NT!$X$6,MOVV!AK62,0)))))</f>
        <v>5136.2467199999992</v>
      </c>
      <c r="AP80" s="158">
        <f ca="1">+IF($C80=NT!$Y$2,MOVV!AP62,IF(MOVV!$C80=NT!$X$3,MOVV!AO62,IF(MOVV!$C80=NT!$X$4,MOVV!AN62,IF(MOVV!$C80=NT!$X$5,MOVV!AM62,IF(MOVV!$C80=NT!$X$6,MOVV!AL62,0)))))</f>
        <v>5136.2467199999992</v>
      </c>
      <c r="AQ80" s="158">
        <f ca="1">+IF($C80=NT!$Y$2,MOVV!AQ62,IF(MOVV!$C80=NT!$X$3,MOVV!AP62,IF(MOVV!$C80=NT!$X$4,MOVV!AO62,IF(MOVV!$C80=NT!$X$5,MOVV!AN62,IF(MOVV!$C80=NT!$X$6,MOVV!AM62,0)))))</f>
        <v>5136.2467199999992</v>
      </c>
      <c r="AR80" s="158">
        <f ca="1">+IF($C80=NT!$Y$2,MOVV!AR62,IF(MOVV!$C80=NT!$X$3,MOVV!AQ62,IF(MOVV!$C80=NT!$X$4,MOVV!AP62,IF(MOVV!$C80=NT!$X$5,MOVV!AO62,IF(MOVV!$C80=NT!$X$6,MOVV!AN62,0)))))</f>
        <v>5136.2467199999992</v>
      </c>
      <c r="AS80" s="158">
        <f ca="1">+IF($C80=NT!$Y$2,MOVV!AS62,IF(MOVV!$C80=NT!$X$3,MOVV!AR62,IF(MOVV!$C80=NT!$X$4,MOVV!AQ62,IF(MOVV!$C80=NT!$X$5,MOVV!AP62,IF(MOVV!$C80=NT!$X$6,MOVV!AO62,0)))))</f>
        <v>5136.2467199999992</v>
      </c>
      <c r="AT80" s="158">
        <f ca="1">+IF($C80=NT!$Y$2,MOVV!AT62,IF(MOVV!$C80=NT!$X$3,MOVV!AS62,IF(MOVV!$C80=NT!$X$4,MOVV!AR62,IF(MOVV!$C80=NT!$X$5,MOVV!AQ62,IF(MOVV!$C80=NT!$X$6,MOVV!AP62,0)))))</f>
        <v>5136.2467199999992</v>
      </c>
      <c r="AU80" s="158">
        <f ca="1">+IF($C80=NT!$Y$2,MOVV!AU62,IF(MOVV!$C80=NT!$X$3,MOVV!AT62,IF(MOVV!$C80=NT!$X$4,MOVV!AS62,IF(MOVV!$C80=NT!$X$5,MOVV!AR62,IF(MOVV!$C80=NT!$X$6,MOVV!AQ62,0)))))</f>
        <v>5136.2467199999992</v>
      </c>
      <c r="AV80" s="158">
        <f ca="1">+IF($C80=NT!$Y$2,MOVV!AV62,IF(MOVV!$C80=NT!$X$3,MOVV!AU62,IF(MOVV!$C80=NT!$X$4,MOVV!AT62,IF(MOVV!$C80=NT!$X$5,MOVV!AS62,IF(MOVV!$C80=NT!$X$6,MOVV!AR62,0)))))</f>
        <v>5136.2467199999992</v>
      </c>
      <c r="AW80" s="158">
        <f ca="1">+IF($C80=NT!$Y$2,MOVV!AW62,IF(MOVV!$C80=NT!$X$3,MOVV!AV62,IF(MOVV!$C80=NT!$X$4,MOVV!AU62,IF(MOVV!$C80=NT!$X$5,MOVV!AT62,IF(MOVV!$C80=NT!$X$6,MOVV!AS62,0)))))</f>
        <v>5136.2467199999992</v>
      </c>
      <c r="AX80" s="158">
        <f ca="1">+IF($C80=NT!$Y$2,MOVV!AX62,IF(MOVV!$C80=NT!$X$3,MOVV!AW62,IF(MOVV!$C80=NT!$X$4,MOVV!AV62,IF(MOVV!$C80=NT!$X$5,MOVV!AU62,IF(MOVV!$C80=NT!$X$6,MOVV!AT62,0)))))</f>
        <v>5136.2467199999992</v>
      </c>
      <c r="AY80" s="158">
        <f ca="1">+IF($C80=NT!$Y$2,MOVV!AY62,IF(MOVV!$C80=NT!$X$3,MOVV!AX62,IF(MOVV!$C80=NT!$X$4,MOVV!AW62,IF(MOVV!$C80=NT!$X$5,MOVV!AV62,IF(MOVV!$C80=NT!$X$6,MOVV!AU62,0)))))</f>
        <v>5136.2467199999992</v>
      </c>
      <c r="AZ80" s="158">
        <f ca="1">+IF($C80=NT!$Y$2,MOVV!AZ62,IF(MOVV!$C80=NT!$X$3,MOVV!AY62,IF(MOVV!$C80=NT!$X$4,MOVV!AX62,IF(MOVV!$C80=NT!$X$5,MOVV!AW62,IF(MOVV!$C80=NT!$X$6,MOVV!AV62,0)))))</f>
        <v>5238.9716544000003</v>
      </c>
      <c r="BA80" s="158">
        <f ca="1">+IF($C80=NT!$Y$2,MOVV!BA62,IF(MOVV!$C80=NT!$X$3,MOVV!AZ62,IF(MOVV!$C80=NT!$X$4,MOVV!AY62,IF(MOVV!$C80=NT!$X$5,MOVV!AX62,IF(MOVV!$C80=NT!$X$6,MOVV!AW62,0)))))</f>
        <v>5238.9716544000003</v>
      </c>
      <c r="BB80" s="158">
        <f ca="1">+IF($C80=NT!$Y$2,MOVV!BB62,IF(MOVV!$C80=NT!$X$3,MOVV!BA62,IF(MOVV!$C80=NT!$X$4,MOVV!AZ62,IF(MOVV!$C80=NT!$X$5,MOVV!AY62,IF(MOVV!$C80=NT!$X$6,MOVV!AX62,0)))))</f>
        <v>5238.9716544000003</v>
      </c>
      <c r="BC80" s="158">
        <f ca="1">+IF($C80=NT!$Y$2,MOVV!BC62,IF(MOVV!$C80=NT!$X$3,MOVV!BB62,IF(MOVV!$C80=NT!$X$4,MOVV!BA62,IF(MOVV!$C80=NT!$X$5,MOVV!AZ62,IF(MOVV!$C80=NT!$X$6,MOVV!AY62,0)))))</f>
        <v>5238.9716544000003</v>
      </c>
      <c r="BD80" s="158">
        <f ca="1">+IF($C80=NT!$Y$2,MOVV!BD62,IF(MOVV!$C80=NT!$X$3,MOVV!BC62,IF(MOVV!$C80=NT!$X$4,MOVV!BB62,IF(MOVV!$C80=NT!$X$5,MOVV!BA62,IF(MOVV!$C80=NT!$X$6,MOVV!AZ62,0)))))</f>
        <v>5238.9716544000003</v>
      </c>
      <c r="BE80" s="158">
        <f ca="1">+IF($C80=NT!$Y$2,MOVV!BE62,IF(MOVV!$C80=NT!$X$3,MOVV!BD62,IF(MOVV!$C80=NT!$X$4,MOVV!BC62,IF(MOVV!$C80=NT!$X$5,MOVV!BB62,IF(MOVV!$C80=NT!$X$6,MOVV!BA62,0)))))</f>
        <v>5238.9716544000003</v>
      </c>
      <c r="BF80" s="158">
        <f ca="1">+IF($C80=NT!$Y$2,MOVV!BF62,IF(MOVV!$C80=NT!$X$3,MOVV!BE62,IF(MOVV!$C80=NT!$X$4,MOVV!BD62,IF(MOVV!$C80=NT!$X$5,MOVV!BC62,IF(MOVV!$C80=NT!$X$6,MOVV!BB62,0)))))</f>
        <v>5238.9716544000003</v>
      </c>
      <c r="BG80" s="158">
        <f ca="1">+IF($C80=NT!$Y$2,MOVV!BG62,IF(MOVV!$C80=NT!$X$3,MOVV!BF62,IF(MOVV!$C80=NT!$X$4,MOVV!BE62,IF(MOVV!$C80=NT!$X$5,MOVV!BD62,IF(MOVV!$C80=NT!$X$6,MOVV!BC62,0)))))</f>
        <v>5238.9716544000003</v>
      </c>
      <c r="BH80" s="158">
        <f ca="1">+IF($C80=NT!$Y$2,MOVV!BH62,IF(MOVV!$C80=NT!$X$3,MOVV!BG62,IF(MOVV!$C80=NT!$X$4,MOVV!BF62,IF(MOVV!$C80=NT!$X$5,MOVV!BE62,IF(MOVV!$C80=NT!$X$6,MOVV!BD62,0)))))</f>
        <v>5238.9716544000003</v>
      </c>
      <c r="BI80" s="158">
        <f ca="1">+IF($C80=NT!$Y$2,MOVV!BI62,IF(MOVV!$C80=NT!$X$3,MOVV!BH62,IF(MOVV!$C80=NT!$X$4,MOVV!BG62,IF(MOVV!$C80=NT!$X$5,MOVV!BF62,IF(MOVV!$C80=NT!$X$6,MOVV!BE62,0)))))</f>
        <v>5238.9716544000003</v>
      </c>
      <c r="BJ80" s="158">
        <f ca="1">+IF($C80=NT!$Y$2,MOVV!BJ62,IF(MOVV!$C80=NT!$X$3,MOVV!BI62,IF(MOVV!$C80=NT!$X$4,MOVV!BH62,IF(MOVV!$C80=NT!$X$5,MOVV!BG62,IF(MOVV!$C80=NT!$X$6,MOVV!BF62,0)))))</f>
        <v>5238.9716544000003</v>
      </c>
      <c r="BK80" s="158">
        <f ca="1">+IF($C80=NT!$Y$2,MOVV!BK62,IF(MOVV!$C80=NT!$X$3,MOVV!BJ62,IF(MOVV!$C80=NT!$X$4,MOVV!BI62,IF(MOVV!$C80=NT!$X$5,MOVV!BH62,IF(MOVV!$C80=NT!$X$6,MOVV!BG62,0)))))</f>
        <v>5238.9716544000003</v>
      </c>
    </row>
    <row r="81" spans="2:63">
      <c r="B81" s="162" t="str">
        <f t="shared" si="25"/>
        <v>Anuncis locals</v>
      </c>
      <c r="C81" s="208" t="str">
        <f>+OP!L12</f>
        <v>Comptat</v>
      </c>
      <c r="D81" s="158">
        <f ca="1">+IF($C81=NT!$Y$2,MOVV!D63,IF(MOVV!$C81=NT!$X$3,0,IF(MOVV!$C81=NT!$X$4,0,IF(MOVV!$C81=NT!$X$5,0,IF(MOVV!$C81=NT!$X$6,0,0)))))</f>
        <v>48.4</v>
      </c>
      <c r="E81" s="158">
        <f ca="1">+IF($C81=NT!$Y$2,MOVV!E63,IF(MOVV!$C81=NT!$X$3,MOVV!D63,IF(MOVV!$C81=NT!$X$4,0,IF(MOVV!$C81=NT!$X$5,0,IF(MOVV!$C81=NT!$X$6,0,0)))))</f>
        <v>242</v>
      </c>
      <c r="F81" s="158">
        <f ca="1">+IF($C81=NT!$Y$2,MOVV!F63,IF(MOVV!$C81=NT!$X$3,MOVV!E63,IF(MOVV!$C81=NT!$X$4,MOVV!D63,IF(MOVV!$C81=NT!$X$5,0,IF(MOVV!$C81=NT!$X$6,0,0)))))</f>
        <v>484</v>
      </c>
      <c r="G81" s="158">
        <f ca="1">+IF($C81=NT!$Y$2,MOVV!G63,IF(MOVV!$C81=NT!$X$3,MOVV!F63,IF(MOVV!$C81=NT!$X$4,MOVV!E63,IF(MOVV!$C81=NT!$X$5,MOVV!D63,IF(MOVV!$C81=NT!$X$6,0,0)))))</f>
        <v>484</v>
      </c>
      <c r="H81" s="158">
        <f ca="1">+IF($C81=NT!$Y$2,MOVV!H63,IF(MOVV!$C81=NT!$X$3,MOVV!G63,IF(MOVV!$C81=NT!$X$4,MOVV!F63,IF(MOVV!$C81=NT!$X$5,MOVV!E63,IF(MOVV!$C81=NT!$X$6,MOVV!D63,0)))))</f>
        <v>484</v>
      </c>
      <c r="I81" s="158">
        <f ca="1">+IF($C81=NT!$Y$2,MOVV!I63,IF(MOVV!$C81=NT!$X$3,MOVV!H63,IF(MOVV!$C81=NT!$X$4,MOVV!G63,IF(MOVV!$C81=NT!$X$5,MOVV!F63,IF(MOVV!$C81=NT!$X$6,MOVV!E63,0)))))</f>
        <v>484</v>
      </c>
      <c r="J81" s="158">
        <f ca="1">+IF($C81=NT!$Y$2,MOVV!J63,IF(MOVV!$C81=NT!$X$3,MOVV!I63,IF(MOVV!$C81=NT!$X$4,MOVV!H63,IF(MOVV!$C81=NT!$X$5,MOVV!G63,IF(MOVV!$C81=NT!$X$6,MOVV!F63,0)))))</f>
        <v>484</v>
      </c>
      <c r="K81" s="158">
        <f ca="1">+IF($C81=NT!$Y$2,MOVV!K63,IF(MOVV!$C81=NT!$X$3,MOVV!J63,IF(MOVV!$C81=NT!$X$4,MOVV!I63,IF(MOVV!$C81=NT!$X$5,MOVV!H63,IF(MOVV!$C81=NT!$X$6,MOVV!G63,0)))))</f>
        <v>484</v>
      </c>
      <c r="L81" s="158">
        <f ca="1">+IF($C81=NT!$Y$2,MOVV!L63,IF(MOVV!$C81=NT!$X$3,MOVV!K63,IF(MOVV!$C81=NT!$X$4,MOVV!J63,IF(MOVV!$C81=NT!$X$5,MOVV!I63,IF(MOVV!$C81=NT!$X$6,MOVV!H63,0)))))</f>
        <v>484</v>
      </c>
      <c r="M81" s="158">
        <f ca="1">+IF($C81=NT!$Y$2,MOVV!M63,IF(MOVV!$C81=NT!$X$3,MOVV!L63,IF(MOVV!$C81=NT!$X$4,MOVV!K63,IF(MOVV!$C81=NT!$X$5,MOVV!J63,IF(MOVV!$C81=NT!$X$6,MOVV!I63,0)))))</f>
        <v>484</v>
      </c>
      <c r="N81" s="158">
        <f ca="1">+IF($C81=NT!$Y$2,MOVV!N63,IF(MOVV!$C81=NT!$X$3,MOVV!M63,IF(MOVV!$C81=NT!$X$4,MOVV!L63,IF(MOVV!$C81=NT!$X$5,MOVV!K63,IF(MOVV!$C81=NT!$X$6,MOVV!J63,0)))))</f>
        <v>484</v>
      </c>
      <c r="O81" s="158">
        <f ca="1">+IF($C81=NT!$Y$2,MOVV!O63,IF(MOVV!$C81=NT!$X$3,MOVV!N63,IF(MOVV!$C81=NT!$X$4,MOVV!M63,IF(MOVV!$C81=NT!$X$5,MOVV!L63,IF(MOVV!$C81=NT!$X$6,MOVV!K63,0)))))</f>
        <v>484</v>
      </c>
      <c r="P81" s="158">
        <f ca="1">+IF($C81=NT!$Y$2,MOVV!P63,IF(MOVV!$C81=NT!$X$3,MOVV!O63,IF(MOVV!$C81=NT!$X$4,MOVV!N63,IF(MOVV!$C81=NT!$X$5,MOVV!M63,IF(MOVV!$C81=NT!$X$6,MOVV!L63,0)))))</f>
        <v>493.68</v>
      </c>
      <c r="Q81" s="158">
        <f ca="1">+IF($C81=NT!$Y$2,MOVV!Q63,IF(MOVV!$C81=NT!$X$3,MOVV!P63,IF(MOVV!$C81=NT!$X$4,MOVV!O63,IF(MOVV!$C81=NT!$X$5,MOVV!N63,IF(MOVV!$C81=NT!$X$6,MOVV!M63,0)))))</f>
        <v>493.68</v>
      </c>
      <c r="R81" s="158">
        <f ca="1">+IF($C81=NT!$Y$2,MOVV!R63,IF(MOVV!$C81=NT!$X$3,MOVV!Q63,IF(MOVV!$C81=NT!$X$4,MOVV!P63,IF(MOVV!$C81=NT!$X$5,MOVV!O63,IF(MOVV!$C81=NT!$X$6,MOVV!N63,0)))))</f>
        <v>493.68</v>
      </c>
      <c r="S81" s="158">
        <f ca="1">+IF($C81=NT!$Y$2,MOVV!S63,IF(MOVV!$C81=NT!$X$3,MOVV!R63,IF(MOVV!$C81=NT!$X$4,MOVV!Q63,IF(MOVV!$C81=NT!$X$5,MOVV!P63,IF(MOVV!$C81=NT!$X$6,MOVV!O63,0)))))</f>
        <v>493.68</v>
      </c>
      <c r="T81" s="158">
        <f ca="1">+IF($C81=NT!$Y$2,MOVV!T63,IF(MOVV!$C81=NT!$X$3,MOVV!S63,IF(MOVV!$C81=NT!$X$4,MOVV!R63,IF(MOVV!$C81=NT!$X$5,MOVV!Q63,IF(MOVV!$C81=NT!$X$6,MOVV!P63,0)))))</f>
        <v>493.68</v>
      </c>
      <c r="U81" s="158">
        <f ca="1">+IF($C81=NT!$Y$2,MOVV!U63,IF(MOVV!$C81=NT!$X$3,MOVV!T63,IF(MOVV!$C81=NT!$X$4,MOVV!S63,IF(MOVV!$C81=NT!$X$5,MOVV!R63,IF(MOVV!$C81=NT!$X$6,MOVV!Q63,0)))))</f>
        <v>493.68</v>
      </c>
      <c r="V81" s="158">
        <f ca="1">+IF($C81=NT!$Y$2,MOVV!V63,IF(MOVV!$C81=NT!$X$3,MOVV!U63,IF(MOVV!$C81=NT!$X$4,MOVV!T63,IF(MOVV!$C81=NT!$X$5,MOVV!S63,IF(MOVV!$C81=NT!$X$6,MOVV!R63,0)))))</f>
        <v>493.68</v>
      </c>
      <c r="W81" s="158">
        <f ca="1">+IF($C81=NT!$Y$2,MOVV!W63,IF(MOVV!$C81=NT!$X$3,MOVV!V63,IF(MOVV!$C81=NT!$X$4,MOVV!U63,IF(MOVV!$C81=NT!$X$5,MOVV!T63,IF(MOVV!$C81=NT!$X$6,MOVV!S63,0)))))</f>
        <v>493.68</v>
      </c>
      <c r="X81" s="158">
        <f ca="1">+IF($C81=NT!$Y$2,MOVV!X63,IF(MOVV!$C81=NT!$X$3,MOVV!W63,IF(MOVV!$C81=NT!$X$4,MOVV!V63,IF(MOVV!$C81=NT!$X$5,MOVV!U63,IF(MOVV!$C81=NT!$X$6,MOVV!T63,0)))))</f>
        <v>493.68</v>
      </c>
      <c r="Y81" s="158">
        <f ca="1">+IF($C81=NT!$Y$2,MOVV!Y63,IF(MOVV!$C81=NT!$X$3,MOVV!X63,IF(MOVV!$C81=NT!$X$4,MOVV!W63,IF(MOVV!$C81=NT!$X$5,MOVV!V63,IF(MOVV!$C81=NT!$X$6,MOVV!U63,0)))))</f>
        <v>493.68</v>
      </c>
      <c r="Z81" s="158">
        <f ca="1">+IF($C81=NT!$Y$2,MOVV!Z63,IF(MOVV!$C81=NT!$X$3,MOVV!Y63,IF(MOVV!$C81=NT!$X$4,MOVV!X63,IF(MOVV!$C81=NT!$X$5,MOVV!W63,IF(MOVV!$C81=NT!$X$6,MOVV!V63,0)))))</f>
        <v>493.68</v>
      </c>
      <c r="AA81" s="158">
        <f ca="1">+IF($C81=NT!$Y$2,MOVV!AA63,IF(MOVV!$C81=NT!$X$3,MOVV!Z63,IF(MOVV!$C81=NT!$X$4,MOVV!Y63,IF(MOVV!$C81=NT!$X$5,MOVV!X63,IF(MOVV!$C81=NT!$X$6,MOVV!W63,0)))))</f>
        <v>493.68</v>
      </c>
      <c r="AB81" s="158">
        <f ca="1">+IF($C81=NT!$Y$2,MOVV!AB63,IF(MOVV!$C81=NT!$X$3,MOVV!AA63,IF(MOVV!$C81=NT!$X$4,MOVV!Z63,IF(MOVV!$C81=NT!$X$5,MOVV!Y63,IF(MOVV!$C81=NT!$X$6,MOVV!X63,0)))))</f>
        <v>503.55359999999996</v>
      </c>
      <c r="AC81" s="158">
        <f ca="1">+IF($C81=NT!$Y$2,MOVV!AC63,IF(MOVV!$C81=NT!$X$3,MOVV!AB63,IF(MOVV!$C81=NT!$X$4,MOVV!AA63,IF(MOVV!$C81=NT!$X$5,MOVV!Z63,IF(MOVV!$C81=NT!$X$6,MOVV!Y63,0)))))</f>
        <v>503.55359999999996</v>
      </c>
      <c r="AD81" s="158">
        <f ca="1">+IF($C81=NT!$Y$2,MOVV!AD63,IF(MOVV!$C81=NT!$X$3,MOVV!AC63,IF(MOVV!$C81=NT!$X$4,MOVV!AB63,IF(MOVV!$C81=NT!$X$5,MOVV!AA63,IF(MOVV!$C81=NT!$X$6,MOVV!Z63,0)))))</f>
        <v>503.55359999999996</v>
      </c>
      <c r="AE81" s="158">
        <f ca="1">+IF($C81=NT!$Y$2,MOVV!AE63,IF(MOVV!$C81=NT!$X$3,MOVV!AD63,IF(MOVV!$C81=NT!$X$4,MOVV!AC63,IF(MOVV!$C81=NT!$X$5,MOVV!AB63,IF(MOVV!$C81=NT!$X$6,MOVV!AA63,0)))))</f>
        <v>503.55359999999996</v>
      </c>
      <c r="AF81" s="158">
        <f ca="1">+IF($C81=NT!$Y$2,MOVV!AF63,IF(MOVV!$C81=NT!$X$3,MOVV!AE63,IF(MOVV!$C81=NT!$X$4,MOVV!AD63,IF(MOVV!$C81=NT!$X$5,MOVV!AC63,IF(MOVV!$C81=NT!$X$6,MOVV!AB63,0)))))</f>
        <v>503.55359999999996</v>
      </c>
      <c r="AG81" s="158">
        <f ca="1">+IF($C81=NT!$Y$2,MOVV!AG63,IF(MOVV!$C81=NT!$X$3,MOVV!AF63,IF(MOVV!$C81=NT!$X$4,MOVV!AE63,IF(MOVV!$C81=NT!$X$5,MOVV!AD63,IF(MOVV!$C81=NT!$X$6,MOVV!AC63,0)))))</f>
        <v>503.55359999999996</v>
      </c>
      <c r="AH81" s="158">
        <f ca="1">+IF($C81=NT!$Y$2,MOVV!AH63,IF(MOVV!$C81=NT!$X$3,MOVV!AG63,IF(MOVV!$C81=NT!$X$4,MOVV!AF63,IF(MOVV!$C81=NT!$X$5,MOVV!AE63,IF(MOVV!$C81=NT!$X$6,MOVV!AD63,0)))))</f>
        <v>503.55359999999996</v>
      </c>
      <c r="AI81" s="158">
        <f ca="1">+IF($C81=NT!$Y$2,MOVV!AI63,IF(MOVV!$C81=NT!$X$3,MOVV!AH63,IF(MOVV!$C81=NT!$X$4,MOVV!AG63,IF(MOVV!$C81=NT!$X$5,MOVV!AF63,IF(MOVV!$C81=NT!$X$6,MOVV!AE63,0)))))</f>
        <v>503.55359999999996</v>
      </c>
      <c r="AJ81" s="158">
        <f ca="1">+IF($C81=NT!$Y$2,MOVV!AJ63,IF(MOVV!$C81=NT!$X$3,MOVV!AI63,IF(MOVV!$C81=NT!$X$4,MOVV!AH63,IF(MOVV!$C81=NT!$X$5,MOVV!AG63,IF(MOVV!$C81=NT!$X$6,MOVV!AF63,0)))))</f>
        <v>503.55359999999996</v>
      </c>
      <c r="AK81" s="158">
        <f ca="1">+IF($C81=NT!$Y$2,MOVV!AK63,IF(MOVV!$C81=NT!$X$3,MOVV!AJ63,IF(MOVV!$C81=NT!$X$4,MOVV!AI63,IF(MOVV!$C81=NT!$X$5,MOVV!AH63,IF(MOVV!$C81=NT!$X$6,MOVV!AG63,0)))))</f>
        <v>503.55359999999996</v>
      </c>
      <c r="AL81" s="158">
        <f ca="1">+IF($C81=NT!$Y$2,MOVV!AL63,IF(MOVV!$C81=NT!$X$3,MOVV!AK63,IF(MOVV!$C81=NT!$X$4,MOVV!AJ63,IF(MOVV!$C81=NT!$X$5,MOVV!AI63,IF(MOVV!$C81=NT!$X$6,MOVV!AH63,0)))))</f>
        <v>503.55359999999996</v>
      </c>
      <c r="AM81" s="158">
        <f ca="1">+IF($C81=NT!$Y$2,MOVV!AM63,IF(MOVV!$C81=NT!$X$3,MOVV!AL63,IF(MOVV!$C81=NT!$X$4,MOVV!AK63,IF(MOVV!$C81=NT!$X$5,MOVV!AJ63,IF(MOVV!$C81=NT!$X$6,MOVV!AI63,0)))))</f>
        <v>503.55359999999996</v>
      </c>
      <c r="AN81" s="158">
        <f ca="1">+IF($C81=NT!$Y$2,MOVV!AN63,IF(MOVV!$C81=NT!$X$3,MOVV!AM63,IF(MOVV!$C81=NT!$X$4,MOVV!AL63,IF(MOVV!$C81=NT!$X$5,MOVV!AK63,IF(MOVV!$C81=NT!$X$6,MOVV!AJ63,0)))))</f>
        <v>513.62467200000003</v>
      </c>
      <c r="AO81" s="158">
        <f ca="1">+IF($C81=NT!$Y$2,MOVV!AO63,IF(MOVV!$C81=NT!$X$3,MOVV!AN63,IF(MOVV!$C81=NT!$X$4,MOVV!AM63,IF(MOVV!$C81=NT!$X$5,MOVV!AL63,IF(MOVV!$C81=NT!$X$6,MOVV!AK63,0)))))</f>
        <v>513.62467200000003</v>
      </c>
      <c r="AP81" s="158">
        <f ca="1">+IF($C81=NT!$Y$2,MOVV!AP63,IF(MOVV!$C81=NT!$X$3,MOVV!AO63,IF(MOVV!$C81=NT!$X$4,MOVV!AN63,IF(MOVV!$C81=NT!$X$5,MOVV!AM63,IF(MOVV!$C81=NT!$X$6,MOVV!AL63,0)))))</f>
        <v>513.62467200000003</v>
      </c>
      <c r="AQ81" s="158">
        <f ca="1">+IF($C81=NT!$Y$2,MOVV!AQ63,IF(MOVV!$C81=NT!$X$3,MOVV!AP63,IF(MOVV!$C81=NT!$X$4,MOVV!AO63,IF(MOVV!$C81=NT!$X$5,MOVV!AN63,IF(MOVV!$C81=NT!$X$6,MOVV!AM63,0)))))</f>
        <v>513.62467200000003</v>
      </c>
      <c r="AR81" s="158">
        <f ca="1">+IF($C81=NT!$Y$2,MOVV!AR63,IF(MOVV!$C81=NT!$X$3,MOVV!AQ63,IF(MOVV!$C81=NT!$X$4,MOVV!AP63,IF(MOVV!$C81=NT!$X$5,MOVV!AO63,IF(MOVV!$C81=NT!$X$6,MOVV!AN63,0)))))</f>
        <v>513.62467200000003</v>
      </c>
      <c r="AS81" s="158">
        <f ca="1">+IF($C81=NT!$Y$2,MOVV!AS63,IF(MOVV!$C81=NT!$X$3,MOVV!AR63,IF(MOVV!$C81=NT!$X$4,MOVV!AQ63,IF(MOVV!$C81=NT!$X$5,MOVV!AP63,IF(MOVV!$C81=NT!$X$6,MOVV!AO63,0)))))</f>
        <v>513.62467200000003</v>
      </c>
      <c r="AT81" s="158">
        <f ca="1">+IF($C81=NT!$Y$2,MOVV!AT63,IF(MOVV!$C81=NT!$X$3,MOVV!AS63,IF(MOVV!$C81=NT!$X$4,MOVV!AR63,IF(MOVV!$C81=NT!$X$5,MOVV!AQ63,IF(MOVV!$C81=NT!$X$6,MOVV!AP63,0)))))</f>
        <v>513.62467200000003</v>
      </c>
      <c r="AU81" s="158">
        <f ca="1">+IF($C81=NT!$Y$2,MOVV!AU63,IF(MOVV!$C81=NT!$X$3,MOVV!AT63,IF(MOVV!$C81=NT!$X$4,MOVV!AS63,IF(MOVV!$C81=NT!$X$5,MOVV!AR63,IF(MOVV!$C81=NT!$X$6,MOVV!AQ63,0)))))</f>
        <v>513.62467200000003</v>
      </c>
      <c r="AV81" s="158">
        <f ca="1">+IF($C81=NT!$Y$2,MOVV!AV63,IF(MOVV!$C81=NT!$X$3,MOVV!AU63,IF(MOVV!$C81=NT!$X$4,MOVV!AT63,IF(MOVV!$C81=NT!$X$5,MOVV!AS63,IF(MOVV!$C81=NT!$X$6,MOVV!AR63,0)))))</f>
        <v>513.62467200000003</v>
      </c>
      <c r="AW81" s="158">
        <f ca="1">+IF($C81=NT!$Y$2,MOVV!AW63,IF(MOVV!$C81=NT!$X$3,MOVV!AV63,IF(MOVV!$C81=NT!$X$4,MOVV!AU63,IF(MOVV!$C81=NT!$X$5,MOVV!AT63,IF(MOVV!$C81=NT!$X$6,MOVV!AS63,0)))))</f>
        <v>513.62467200000003</v>
      </c>
      <c r="AX81" s="158">
        <f ca="1">+IF($C81=NT!$Y$2,MOVV!AX63,IF(MOVV!$C81=NT!$X$3,MOVV!AW63,IF(MOVV!$C81=NT!$X$4,MOVV!AV63,IF(MOVV!$C81=NT!$X$5,MOVV!AU63,IF(MOVV!$C81=NT!$X$6,MOVV!AT63,0)))))</f>
        <v>513.62467200000003</v>
      </c>
      <c r="AY81" s="158">
        <f ca="1">+IF($C81=NT!$Y$2,MOVV!AY63,IF(MOVV!$C81=NT!$X$3,MOVV!AX63,IF(MOVV!$C81=NT!$X$4,MOVV!AW63,IF(MOVV!$C81=NT!$X$5,MOVV!AV63,IF(MOVV!$C81=NT!$X$6,MOVV!AU63,0)))))</f>
        <v>513.62467200000003</v>
      </c>
      <c r="AZ81" s="158">
        <f ca="1">+IF($C81=NT!$Y$2,MOVV!AZ63,IF(MOVV!$C81=NT!$X$3,MOVV!AY63,IF(MOVV!$C81=NT!$X$4,MOVV!AX63,IF(MOVV!$C81=NT!$X$5,MOVV!AW63,IF(MOVV!$C81=NT!$X$6,MOVV!AV63,0)))))</f>
        <v>523.89716544000009</v>
      </c>
      <c r="BA81" s="158">
        <f ca="1">+IF($C81=NT!$Y$2,MOVV!BA63,IF(MOVV!$C81=NT!$X$3,MOVV!AZ63,IF(MOVV!$C81=NT!$X$4,MOVV!AY63,IF(MOVV!$C81=NT!$X$5,MOVV!AX63,IF(MOVV!$C81=NT!$X$6,MOVV!AW63,0)))))</f>
        <v>523.89716544000009</v>
      </c>
      <c r="BB81" s="158">
        <f ca="1">+IF($C81=NT!$Y$2,MOVV!BB63,IF(MOVV!$C81=NT!$X$3,MOVV!BA63,IF(MOVV!$C81=NT!$X$4,MOVV!AZ63,IF(MOVV!$C81=NT!$X$5,MOVV!AY63,IF(MOVV!$C81=NT!$X$6,MOVV!AX63,0)))))</f>
        <v>523.89716544000009</v>
      </c>
      <c r="BC81" s="158">
        <f ca="1">+IF($C81=NT!$Y$2,MOVV!BC63,IF(MOVV!$C81=NT!$X$3,MOVV!BB63,IF(MOVV!$C81=NT!$X$4,MOVV!BA63,IF(MOVV!$C81=NT!$X$5,MOVV!AZ63,IF(MOVV!$C81=NT!$X$6,MOVV!AY63,0)))))</f>
        <v>523.89716544000009</v>
      </c>
      <c r="BD81" s="158">
        <f ca="1">+IF($C81=NT!$Y$2,MOVV!BD63,IF(MOVV!$C81=NT!$X$3,MOVV!BC63,IF(MOVV!$C81=NT!$X$4,MOVV!BB63,IF(MOVV!$C81=NT!$X$5,MOVV!BA63,IF(MOVV!$C81=NT!$X$6,MOVV!AZ63,0)))))</f>
        <v>523.89716544000009</v>
      </c>
      <c r="BE81" s="158">
        <f ca="1">+IF($C81=NT!$Y$2,MOVV!BE63,IF(MOVV!$C81=NT!$X$3,MOVV!BD63,IF(MOVV!$C81=NT!$X$4,MOVV!BC63,IF(MOVV!$C81=NT!$X$5,MOVV!BB63,IF(MOVV!$C81=NT!$X$6,MOVV!BA63,0)))))</f>
        <v>523.89716544000009</v>
      </c>
      <c r="BF81" s="158">
        <f ca="1">+IF($C81=NT!$Y$2,MOVV!BF63,IF(MOVV!$C81=NT!$X$3,MOVV!BE63,IF(MOVV!$C81=NT!$X$4,MOVV!BD63,IF(MOVV!$C81=NT!$X$5,MOVV!BC63,IF(MOVV!$C81=NT!$X$6,MOVV!BB63,0)))))</f>
        <v>523.89716544000009</v>
      </c>
      <c r="BG81" s="158">
        <f ca="1">+IF($C81=NT!$Y$2,MOVV!BG63,IF(MOVV!$C81=NT!$X$3,MOVV!BF63,IF(MOVV!$C81=NT!$X$4,MOVV!BE63,IF(MOVV!$C81=NT!$X$5,MOVV!BD63,IF(MOVV!$C81=NT!$X$6,MOVV!BC63,0)))))</f>
        <v>523.89716544000009</v>
      </c>
      <c r="BH81" s="158">
        <f ca="1">+IF($C81=NT!$Y$2,MOVV!BH63,IF(MOVV!$C81=NT!$X$3,MOVV!BG63,IF(MOVV!$C81=NT!$X$4,MOVV!BF63,IF(MOVV!$C81=NT!$X$5,MOVV!BE63,IF(MOVV!$C81=NT!$X$6,MOVV!BD63,0)))))</f>
        <v>523.89716544000009</v>
      </c>
      <c r="BI81" s="158">
        <f ca="1">+IF($C81=NT!$Y$2,MOVV!BI63,IF(MOVV!$C81=NT!$X$3,MOVV!BH63,IF(MOVV!$C81=NT!$X$4,MOVV!BG63,IF(MOVV!$C81=NT!$X$5,MOVV!BF63,IF(MOVV!$C81=NT!$X$6,MOVV!BE63,0)))))</f>
        <v>523.89716544000009</v>
      </c>
      <c r="BJ81" s="158">
        <f ca="1">+IF($C81=NT!$Y$2,MOVV!BJ63,IF(MOVV!$C81=NT!$X$3,MOVV!BI63,IF(MOVV!$C81=NT!$X$4,MOVV!BH63,IF(MOVV!$C81=NT!$X$5,MOVV!BG63,IF(MOVV!$C81=NT!$X$6,MOVV!BF63,0)))))</f>
        <v>523.89716544000009</v>
      </c>
      <c r="BK81" s="158">
        <f ca="1">+IF($C81=NT!$Y$2,MOVV!BK63,IF(MOVV!$C81=NT!$X$3,MOVV!BJ63,IF(MOVV!$C81=NT!$X$4,MOVV!BI63,IF(MOVV!$C81=NT!$X$5,MOVV!BH63,IF(MOVV!$C81=NT!$X$6,MOVV!BG63,0)))))</f>
        <v>523.89716544000009</v>
      </c>
    </row>
    <row r="82" spans="2:63">
      <c r="B82" s="162" t="str">
        <f t="shared" si="25"/>
        <v>Nom Producte/Servei 4</v>
      </c>
      <c r="C82" s="208" t="str">
        <f>+OP!L13</f>
        <v>Comptat</v>
      </c>
      <c r="D82" s="158">
        <f ca="1">+IF($C82=NT!$Y$2,MOVV!D64,IF(MOVV!$C82=NT!$X$3,0,IF(MOVV!$C82=NT!$X$4,0,IF(MOVV!$C82=NT!$X$5,0,IF(MOVV!$C82=NT!$X$6,0,0)))))</f>
        <v>5</v>
      </c>
      <c r="E82" s="158">
        <f ca="1">+IF($C82=NT!$Y$2,MOVV!E64,IF(MOVV!$C82=NT!$X$3,MOVV!D64,IF(MOVV!$C82=NT!$X$4,0,IF(MOVV!$C82=NT!$X$5,0,IF(MOVV!$C82=NT!$X$6,0,0)))))</f>
        <v>5</v>
      </c>
      <c r="F82" s="158">
        <f ca="1">+IF($C82=NT!$Y$2,MOVV!F64,IF(MOVV!$C82=NT!$X$3,MOVV!E64,IF(MOVV!$C82=NT!$X$4,MOVV!D64,IF(MOVV!$C82=NT!$X$5,0,IF(MOVV!$C82=NT!$X$6,0,0)))))</f>
        <v>5</v>
      </c>
      <c r="G82" s="158">
        <f ca="1">+IF($C82=NT!$Y$2,MOVV!G64,IF(MOVV!$C82=NT!$X$3,MOVV!F64,IF(MOVV!$C82=NT!$X$4,MOVV!E64,IF(MOVV!$C82=NT!$X$5,MOVV!D64,IF(MOVV!$C82=NT!$X$6,0,0)))))</f>
        <v>5</v>
      </c>
      <c r="H82" s="158">
        <f ca="1">+IF($C82=NT!$Y$2,MOVV!H64,IF(MOVV!$C82=NT!$X$3,MOVV!G64,IF(MOVV!$C82=NT!$X$4,MOVV!F64,IF(MOVV!$C82=NT!$X$5,MOVV!E64,IF(MOVV!$C82=NT!$X$6,MOVV!D64,0)))))</f>
        <v>5</v>
      </c>
      <c r="I82" s="158">
        <f ca="1">+IF($C82=NT!$Y$2,MOVV!I64,IF(MOVV!$C82=NT!$X$3,MOVV!H64,IF(MOVV!$C82=NT!$X$4,MOVV!G64,IF(MOVV!$C82=NT!$X$5,MOVV!F64,IF(MOVV!$C82=NT!$X$6,MOVV!E64,0)))))</f>
        <v>5</v>
      </c>
      <c r="J82" s="158">
        <f ca="1">+IF($C82=NT!$Y$2,MOVV!J64,IF(MOVV!$C82=NT!$X$3,MOVV!I64,IF(MOVV!$C82=NT!$X$4,MOVV!H64,IF(MOVV!$C82=NT!$X$5,MOVV!G64,IF(MOVV!$C82=NT!$X$6,MOVV!F64,0)))))</f>
        <v>5</v>
      </c>
      <c r="K82" s="158">
        <f ca="1">+IF($C82=NT!$Y$2,MOVV!K64,IF(MOVV!$C82=NT!$X$3,MOVV!J64,IF(MOVV!$C82=NT!$X$4,MOVV!I64,IF(MOVV!$C82=NT!$X$5,MOVV!H64,IF(MOVV!$C82=NT!$X$6,MOVV!G64,0)))))</f>
        <v>5</v>
      </c>
      <c r="L82" s="158">
        <f ca="1">+IF($C82=NT!$Y$2,MOVV!L64,IF(MOVV!$C82=NT!$X$3,MOVV!K64,IF(MOVV!$C82=NT!$X$4,MOVV!J64,IF(MOVV!$C82=NT!$X$5,MOVV!I64,IF(MOVV!$C82=NT!$X$6,MOVV!H64,0)))))</f>
        <v>5</v>
      </c>
      <c r="M82" s="158">
        <f ca="1">+IF($C82=NT!$Y$2,MOVV!M64,IF(MOVV!$C82=NT!$X$3,MOVV!L64,IF(MOVV!$C82=NT!$X$4,MOVV!K64,IF(MOVV!$C82=NT!$X$5,MOVV!J64,IF(MOVV!$C82=NT!$X$6,MOVV!I64,0)))))</f>
        <v>5</v>
      </c>
      <c r="N82" s="158">
        <f ca="1">+IF($C82=NT!$Y$2,MOVV!N64,IF(MOVV!$C82=NT!$X$3,MOVV!M64,IF(MOVV!$C82=NT!$X$4,MOVV!L64,IF(MOVV!$C82=NT!$X$5,MOVV!K64,IF(MOVV!$C82=NT!$X$6,MOVV!J64,0)))))</f>
        <v>5</v>
      </c>
      <c r="O82" s="158">
        <f ca="1">+IF($C82=NT!$Y$2,MOVV!O64,IF(MOVV!$C82=NT!$X$3,MOVV!N64,IF(MOVV!$C82=NT!$X$4,MOVV!M64,IF(MOVV!$C82=NT!$X$5,MOVV!L64,IF(MOVV!$C82=NT!$X$6,MOVV!K64,0)))))</f>
        <v>5</v>
      </c>
      <c r="P82" s="158">
        <f ca="1">+IF($C82=NT!$Y$2,MOVV!P64,IF(MOVV!$C82=NT!$X$3,MOVV!O64,IF(MOVV!$C82=NT!$X$4,MOVV!N64,IF(MOVV!$C82=NT!$X$5,MOVV!M64,IF(MOVV!$C82=NT!$X$6,MOVV!L64,0)))))</f>
        <v>5.1000000000000005</v>
      </c>
      <c r="Q82" s="158">
        <f ca="1">+IF($C82=NT!$Y$2,MOVV!Q64,IF(MOVV!$C82=NT!$X$3,MOVV!P64,IF(MOVV!$C82=NT!$X$4,MOVV!O64,IF(MOVV!$C82=NT!$X$5,MOVV!N64,IF(MOVV!$C82=NT!$X$6,MOVV!M64,0)))))</f>
        <v>5.1000000000000005</v>
      </c>
      <c r="R82" s="158">
        <f ca="1">+IF($C82=NT!$Y$2,MOVV!R64,IF(MOVV!$C82=NT!$X$3,MOVV!Q64,IF(MOVV!$C82=NT!$X$4,MOVV!P64,IF(MOVV!$C82=NT!$X$5,MOVV!O64,IF(MOVV!$C82=NT!$X$6,MOVV!N64,0)))))</f>
        <v>5.1000000000000005</v>
      </c>
      <c r="S82" s="158">
        <f ca="1">+IF($C82=NT!$Y$2,MOVV!S64,IF(MOVV!$C82=NT!$X$3,MOVV!R64,IF(MOVV!$C82=NT!$X$4,MOVV!Q64,IF(MOVV!$C82=NT!$X$5,MOVV!P64,IF(MOVV!$C82=NT!$X$6,MOVV!O64,0)))))</f>
        <v>5.1000000000000005</v>
      </c>
      <c r="T82" s="158">
        <f ca="1">+IF($C82=NT!$Y$2,MOVV!T64,IF(MOVV!$C82=NT!$X$3,MOVV!S64,IF(MOVV!$C82=NT!$X$4,MOVV!R64,IF(MOVV!$C82=NT!$X$5,MOVV!Q64,IF(MOVV!$C82=NT!$X$6,MOVV!P64,0)))))</f>
        <v>5.1000000000000005</v>
      </c>
      <c r="U82" s="158">
        <f ca="1">+IF($C82=NT!$Y$2,MOVV!U64,IF(MOVV!$C82=NT!$X$3,MOVV!T64,IF(MOVV!$C82=NT!$X$4,MOVV!S64,IF(MOVV!$C82=NT!$X$5,MOVV!R64,IF(MOVV!$C82=NT!$X$6,MOVV!Q64,0)))))</f>
        <v>5.1000000000000005</v>
      </c>
      <c r="V82" s="158">
        <f ca="1">+IF($C82=NT!$Y$2,MOVV!V64,IF(MOVV!$C82=NT!$X$3,MOVV!U64,IF(MOVV!$C82=NT!$X$4,MOVV!T64,IF(MOVV!$C82=NT!$X$5,MOVV!S64,IF(MOVV!$C82=NT!$X$6,MOVV!R64,0)))))</f>
        <v>5.1000000000000005</v>
      </c>
      <c r="W82" s="158">
        <f ca="1">+IF($C82=NT!$Y$2,MOVV!W64,IF(MOVV!$C82=NT!$X$3,MOVV!V64,IF(MOVV!$C82=NT!$X$4,MOVV!U64,IF(MOVV!$C82=NT!$X$5,MOVV!T64,IF(MOVV!$C82=NT!$X$6,MOVV!S64,0)))))</f>
        <v>5.1000000000000005</v>
      </c>
      <c r="X82" s="158">
        <f ca="1">+IF($C82=NT!$Y$2,MOVV!X64,IF(MOVV!$C82=NT!$X$3,MOVV!W64,IF(MOVV!$C82=NT!$X$4,MOVV!V64,IF(MOVV!$C82=NT!$X$5,MOVV!U64,IF(MOVV!$C82=NT!$X$6,MOVV!T64,0)))))</f>
        <v>5.1000000000000005</v>
      </c>
      <c r="Y82" s="158">
        <f ca="1">+IF($C82=NT!$Y$2,MOVV!Y64,IF(MOVV!$C82=NT!$X$3,MOVV!X64,IF(MOVV!$C82=NT!$X$4,MOVV!W64,IF(MOVV!$C82=NT!$X$5,MOVV!V64,IF(MOVV!$C82=NT!$X$6,MOVV!U64,0)))))</f>
        <v>5.1000000000000005</v>
      </c>
      <c r="Z82" s="158">
        <f ca="1">+IF($C82=NT!$Y$2,MOVV!Z64,IF(MOVV!$C82=NT!$X$3,MOVV!Y64,IF(MOVV!$C82=NT!$X$4,MOVV!X64,IF(MOVV!$C82=NT!$X$5,MOVV!W64,IF(MOVV!$C82=NT!$X$6,MOVV!V64,0)))))</f>
        <v>5.1000000000000005</v>
      </c>
      <c r="AA82" s="158">
        <f ca="1">+IF($C82=NT!$Y$2,MOVV!AA64,IF(MOVV!$C82=NT!$X$3,MOVV!Z64,IF(MOVV!$C82=NT!$X$4,MOVV!Y64,IF(MOVV!$C82=NT!$X$5,MOVV!X64,IF(MOVV!$C82=NT!$X$6,MOVV!W64,0)))))</f>
        <v>0</v>
      </c>
      <c r="AB82" s="158">
        <f ca="1">+IF($C82=NT!$Y$2,MOVV!AB64,IF(MOVV!$C82=NT!$X$3,MOVV!AA64,IF(MOVV!$C82=NT!$X$4,MOVV!Z64,IF(MOVV!$C82=NT!$X$5,MOVV!Y64,IF(MOVV!$C82=NT!$X$6,MOVV!X64,0)))))</f>
        <v>0</v>
      </c>
      <c r="AC82" s="158">
        <f ca="1">+IF($C82=NT!$Y$2,MOVV!AC64,IF(MOVV!$C82=NT!$X$3,MOVV!AB64,IF(MOVV!$C82=NT!$X$4,MOVV!AA64,IF(MOVV!$C82=NT!$X$5,MOVV!Z64,IF(MOVV!$C82=NT!$X$6,MOVV!Y64,0)))))</f>
        <v>0</v>
      </c>
      <c r="AD82" s="158">
        <f ca="1">+IF($C82=NT!$Y$2,MOVV!AD64,IF(MOVV!$C82=NT!$X$3,MOVV!AC64,IF(MOVV!$C82=NT!$X$4,MOVV!AB64,IF(MOVV!$C82=NT!$X$5,MOVV!AA64,IF(MOVV!$C82=NT!$X$6,MOVV!Z64,0)))))</f>
        <v>0</v>
      </c>
      <c r="AE82" s="158">
        <f ca="1">+IF($C82=NT!$Y$2,MOVV!AE64,IF(MOVV!$C82=NT!$X$3,MOVV!AD64,IF(MOVV!$C82=NT!$X$4,MOVV!AC64,IF(MOVV!$C82=NT!$X$5,MOVV!AB64,IF(MOVV!$C82=NT!$X$6,MOVV!AA64,0)))))</f>
        <v>0</v>
      </c>
      <c r="AF82" s="158">
        <f ca="1">+IF($C82=NT!$Y$2,MOVV!AF64,IF(MOVV!$C82=NT!$X$3,MOVV!AE64,IF(MOVV!$C82=NT!$X$4,MOVV!AD64,IF(MOVV!$C82=NT!$X$5,MOVV!AC64,IF(MOVV!$C82=NT!$X$6,MOVV!AB64,0)))))</f>
        <v>0</v>
      </c>
      <c r="AG82" s="158">
        <f ca="1">+IF($C82=NT!$Y$2,MOVV!AG64,IF(MOVV!$C82=NT!$X$3,MOVV!AF64,IF(MOVV!$C82=NT!$X$4,MOVV!AE64,IF(MOVV!$C82=NT!$X$5,MOVV!AD64,IF(MOVV!$C82=NT!$X$6,MOVV!AC64,0)))))</f>
        <v>0</v>
      </c>
      <c r="AH82" s="158">
        <f ca="1">+IF($C82=NT!$Y$2,MOVV!AH64,IF(MOVV!$C82=NT!$X$3,MOVV!AG64,IF(MOVV!$C82=NT!$X$4,MOVV!AF64,IF(MOVV!$C82=NT!$X$5,MOVV!AE64,IF(MOVV!$C82=NT!$X$6,MOVV!AD64,0)))))</f>
        <v>0</v>
      </c>
      <c r="AI82" s="158">
        <f ca="1">+IF($C82=NT!$Y$2,MOVV!AI64,IF(MOVV!$C82=NT!$X$3,MOVV!AH64,IF(MOVV!$C82=NT!$X$4,MOVV!AG64,IF(MOVV!$C82=NT!$X$5,MOVV!AF64,IF(MOVV!$C82=NT!$X$6,MOVV!AE64,0)))))</f>
        <v>0</v>
      </c>
      <c r="AJ82" s="158">
        <f ca="1">+IF($C82=NT!$Y$2,MOVV!AJ64,IF(MOVV!$C82=NT!$X$3,MOVV!AI64,IF(MOVV!$C82=NT!$X$4,MOVV!AH64,IF(MOVV!$C82=NT!$X$5,MOVV!AG64,IF(MOVV!$C82=NT!$X$6,MOVV!AF64,0)))))</f>
        <v>0</v>
      </c>
      <c r="AK82" s="158">
        <f ca="1">+IF($C82=NT!$Y$2,MOVV!AK64,IF(MOVV!$C82=NT!$X$3,MOVV!AJ64,IF(MOVV!$C82=NT!$X$4,MOVV!AI64,IF(MOVV!$C82=NT!$X$5,MOVV!AH64,IF(MOVV!$C82=NT!$X$6,MOVV!AG64,0)))))</f>
        <v>0</v>
      </c>
      <c r="AL82" s="158">
        <f ca="1">+IF($C82=NT!$Y$2,MOVV!AL64,IF(MOVV!$C82=NT!$X$3,MOVV!AK64,IF(MOVV!$C82=NT!$X$4,MOVV!AJ64,IF(MOVV!$C82=NT!$X$5,MOVV!AI64,IF(MOVV!$C82=NT!$X$6,MOVV!AH64,0)))))</f>
        <v>0</v>
      </c>
      <c r="AM82" s="158">
        <f ca="1">+IF($C82=NT!$Y$2,MOVV!AM64,IF(MOVV!$C82=NT!$X$3,MOVV!AL64,IF(MOVV!$C82=NT!$X$4,MOVV!AK64,IF(MOVV!$C82=NT!$X$5,MOVV!AJ64,IF(MOVV!$C82=NT!$X$6,MOVV!AI64,0)))))</f>
        <v>0</v>
      </c>
      <c r="AN82" s="158">
        <f ca="1">+IF($C82=NT!$Y$2,MOVV!AN64,IF(MOVV!$C82=NT!$X$3,MOVV!AM64,IF(MOVV!$C82=NT!$X$4,MOVV!AL64,IF(MOVV!$C82=NT!$X$5,MOVV!AK64,IF(MOVV!$C82=NT!$X$6,MOVV!AJ64,0)))))</f>
        <v>0</v>
      </c>
      <c r="AO82" s="158">
        <f ca="1">+IF($C82=NT!$Y$2,MOVV!AO64,IF(MOVV!$C82=NT!$X$3,MOVV!AN64,IF(MOVV!$C82=NT!$X$4,MOVV!AM64,IF(MOVV!$C82=NT!$X$5,MOVV!AL64,IF(MOVV!$C82=NT!$X$6,MOVV!AK64,0)))))</f>
        <v>0</v>
      </c>
      <c r="AP82" s="158">
        <f ca="1">+IF($C82=NT!$Y$2,MOVV!AP64,IF(MOVV!$C82=NT!$X$3,MOVV!AO64,IF(MOVV!$C82=NT!$X$4,MOVV!AN64,IF(MOVV!$C82=NT!$X$5,MOVV!AM64,IF(MOVV!$C82=NT!$X$6,MOVV!AL64,0)))))</f>
        <v>0</v>
      </c>
      <c r="AQ82" s="158">
        <f ca="1">+IF($C82=NT!$Y$2,MOVV!AQ64,IF(MOVV!$C82=NT!$X$3,MOVV!AP64,IF(MOVV!$C82=NT!$X$4,MOVV!AO64,IF(MOVV!$C82=NT!$X$5,MOVV!AN64,IF(MOVV!$C82=NT!$X$6,MOVV!AM64,0)))))</f>
        <v>0</v>
      </c>
      <c r="AR82" s="158">
        <f ca="1">+IF($C82=NT!$Y$2,MOVV!AR64,IF(MOVV!$C82=NT!$X$3,MOVV!AQ64,IF(MOVV!$C82=NT!$X$4,MOVV!AP64,IF(MOVV!$C82=NT!$X$5,MOVV!AO64,IF(MOVV!$C82=NT!$X$6,MOVV!AN64,0)))))</f>
        <v>0</v>
      </c>
      <c r="AS82" s="158">
        <f ca="1">+IF($C82=NT!$Y$2,MOVV!AS64,IF(MOVV!$C82=NT!$X$3,MOVV!AR64,IF(MOVV!$C82=NT!$X$4,MOVV!AQ64,IF(MOVV!$C82=NT!$X$5,MOVV!AP64,IF(MOVV!$C82=NT!$X$6,MOVV!AO64,0)))))</f>
        <v>0</v>
      </c>
      <c r="AT82" s="158">
        <f ca="1">+IF($C82=NT!$Y$2,MOVV!AT64,IF(MOVV!$C82=NT!$X$3,MOVV!AS64,IF(MOVV!$C82=NT!$X$4,MOVV!AR64,IF(MOVV!$C82=NT!$X$5,MOVV!AQ64,IF(MOVV!$C82=NT!$X$6,MOVV!AP64,0)))))</f>
        <v>0</v>
      </c>
      <c r="AU82" s="158">
        <f ca="1">+IF($C82=NT!$Y$2,MOVV!AU64,IF(MOVV!$C82=NT!$X$3,MOVV!AT64,IF(MOVV!$C82=NT!$X$4,MOVV!AS64,IF(MOVV!$C82=NT!$X$5,MOVV!AR64,IF(MOVV!$C82=NT!$X$6,MOVV!AQ64,0)))))</f>
        <v>0</v>
      </c>
      <c r="AV82" s="158">
        <f ca="1">+IF($C82=NT!$Y$2,MOVV!AV64,IF(MOVV!$C82=NT!$X$3,MOVV!AU64,IF(MOVV!$C82=NT!$X$4,MOVV!AT64,IF(MOVV!$C82=NT!$X$5,MOVV!AS64,IF(MOVV!$C82=NT!$X$6,MOVV!AR64,0)))))</f>
        <v>0</v>
      </c>
      <c r="AW82" s="158">
        <f ca="1">+IF($C82=NT!$Y$2,MOVV!AW64,IF(MOVV!$C82=NT!$X$3,MOVV!AV64,IF(MOVV!$C82=NT!$X$4,MOVV!AU64,IF(MOVV!$C82=NT!$X$5,MOVV!AT64,IF(MOVV!$C82=NT!$X$6,MOVV!AS64,0)))))</f>
        <v>0</v>
      </c>
      <c r="AX82" s="158">
        <f ca="1">+IF($C82=NT!$Y$2,MOVV!AX64,IF(MOVV!$C82=NT!$X$3,MOVV!AW64,IF(MOVV!$C82=NT!$X$4,MOVV!AV64,IF(MOVV!$C82=NT!$X$5,MOVV!AU64,IF(MOVV!$C82=NT!$X$6,MOVV!AT64,0)))))</f>
        <v>0</v>
      </c>
      <c r="AY82" s="158">
        <f ca="1">+IF($C82=NT!$Y$2,MOVV!AY64,IF(MOVV!$C82=NT!$X$3,MOVV!AX64,IF(MOVV!$C82=NT!$X$4,MOVV!AW64,IF(MOVV!$C82=NT!$X$5,MOVV!AV64,IF(MOVV!$C82=NT!$X$6,MOVV!AU64,0)))))</f>
        <v>0</v>
      </c>
      <c r="AZ82" s="158">
        <f ca="1">+IF($C82=NT!$Y$2,MOVV!AZ64,IF(MOVV!$C82=NT!$X$3,MOVV!AY64,IF(MOVV!$C82=NT!$X$4,MOVV!AX64,IF(MOVV!$C82=NT!$X$5,MOVV!AW64,IF(MOVV!$C82=NT!$X$6,MOVV!AV64,0)))))</f>
        <v>0</v>
      </c>
      <c r="BA82" s="158">
        <f ca="1">+IF($C82=NT!$Y$2,MOVV!BA64,IF(MOVV!$C82=NT!$X$3,MOVV!AZ64,IF(MOVV!$C82=NT!$X$4,MOVV!AY64,IF(MOVV!$C82=NT!$X$5,MOVV!AX64,IF(MOVV!$C82=NT!$X$6,MOVV!AW64,0)))))</f>
        <v>0</v>
      </c>
      <c r="BB82" s="158">
        <f ca="1">+IF($C82=NT!$Y$2,MOVV!BB64,IF(MOVV!$C82=NT!$X$3,MOVV!BA64,IF(MOVV!$C82=NT!$X$4,MOVV!AZ64,IF(MOVV!$C82=NT!$X$5,MOVV!AY64,IF(MOVV!$C82=NT!$X$6,MOVV!AX64,0)))))</f>
        <v>0</v>
      </c>
      <c r="BC82" s="158">
        <f ca="1">+IF($C82=NT!$Y$2,MOVV!BC64,IF(MOVV!$C82=NT!$X$3,MOVV!BB64,IF(MOVV!$C82=NT!$X$4,MOVV!BA64,IF(MOVV!$C82=NT!$X$5,MOVV!AZ64,IF(MOVV!$C82=NT!$X$6,MOVV!AY64,0)))))</f>
        <v>0</v>
      </c>
      <c r="BD82" s="158">
        <f ca="1">+IF($C82=NT!$Y$2,MOVV!BD64,IF(MOVV!$C82=NT!$X$3,MOVV!BC64,IF(MOVV!$C82=NT!$X$4,MOVV!BB64,IF(MOVV!$C82=NT!$X$5,MOVV!BA64,IF(MOVV!$C82=NT!$X$6,MOVV!AZ64,0)))))</f>
        <v>0</v>
      </c>
      <c r="BE82" s="158">
        <f ca="1">+IF($C82=NT!$Y$2,MOVV!BE64,IF(MOVV!$C82=NT!$X$3,MOVV!BD64,IF(MOVV!$C82=NT!$X$4,MOVV!BC64,IF(MOVV!$C82=NT!$X$5,MOVV!BB64,IF(MOVV!$C82=NT!$X$6,MOVV!BA64,0)))))</f>
        <v>0</v>
      </c>
      <c r="BF82" s="158">
        <f ca="1">+IF($C82=NT!$Y$2,MOVV!BF64,IF(MOVV!$C82=NT!$X$3,MOVV!BE64,IF(MOVV!$C82=NT!$X$4,MOVV!BD64,IF(MOVV!$C82=NT!$X$5,MOVV!BC64,IF(MOVV!$C82=NT!$X$6,MOVV!BB64,0)))))</f>
        <v>0</v>
      </c>
      <c r="BG82" s="158">
        <f ca="1">+IF($C82=NT!$Y$2,MOVV!BG64,IF(MOVV!$C82=NT!$X$3,MOVV!BF64,IF(MOVV!$C82=NT!$X$4,MOVV!BE64,IF(MOVV!$C82=NT!$X$5,MOVV!BD64,IF(MOVV!$C82=NT!$X$6,MOVV!BC64,0)))))</f>
        <v>0</v>
      </c>
      <c r="BH82" s="158">
        <f ca="1">+IF($C82=NT!$Y$2,MOVV!BH64,IF(MOVV!$C82=NT!$X$3,MOVV!BG64,IF(MOVV!$C82=NT!$X$4,MOVV!BF64,IF(MOVV!$C82=NT!$X$5,MOVV!BE64,IF(MOVV!$C82=NT!$X$6,MOVV!BD64,0)))))</f>
        <v>0</v>
      </c>
      <c r="BI82" s="158">
        <f ca="1">+IF($C82=NT!$Y$2,MOVV!BI64,IF(MOVV!$C82=NT!$X$3,MOVV!BH64,IF(MOVV!$C82=NT!$X$4,MOVV!BG64,IF(MOVV!$C82=NT!$X$5,MOVV!BF64,IF(MOVV!$C82=NT!$X$6,MOVV!BE64,0)))))</f>
        <v>0</v>
      </c>
      <c r="BJ82" s="158">
        <f ca="1">+IF($C82=NT!$Y$2,MOVV!BJ64,IF(MOVV!$C82=NT!$X$3,MOVV!BI64,IF(MOVV!$C82=NT!$X$4,MOVV!BH64,IF(MOVV!$C82=NT!$X$5,MOVV!BG64,IF(MOVV!$C82=NT!$X$6,MOVV!BF64,0)))))</f>
        <v>0</v>
      </c>
      <c r="BK82" s="158">
        <f ca="1">+IF($C82=NT!$Y$2,MOVV!BK64,IF(MOVV!$C82=NT!$X$3,MOVV!BJ64,IF(MOVV!$C82=NT!$X$4,MOVV!BI64,IF(MOVV!$C82=NT!$X$5,MOVV!BH64,IF(MOVV!$C82=NT!$X$6,MOVV!BG64,0)))))</f>
        <v>0</v>
      </c>
    </row>
    <row r="83" spans="2:63">
      <c r="B83" s="162" t="str">
        <f t="shared" si="25"/>
        <v>Nom Producte/Servei 5</v>
      </c>
      <c r="C83" s="208">
        <f>+OP!L14</f>
        <v>0</v>
      </c>
      <c r="D83" s="158">
        <f>+IF($C83=NT!$Y$2,MOVV!D65,IF(MOVV!$C83=NT!$X$3,0,IF(MOVV!$C83=NT!$X$4,0,IF(MOVV!$C83=NT!$X$5,0,IF(MOVV!$C83=NT!$X$6,0,0)))))</f>
        <v>0</v>
      </c>
      <c r="E83" s="158">
        <f>+IF($C83=NT!$Y$2,MOVV!E65,IF(MOVV!$C83=NT!$X$3,MOVV!D65,IF(MOVV!$C83=NT!$X$4,0,IF(MOVV!$C83=NT!$X$5,0,IF(MOVV!$C83=NT!$X$6,0,0)))))</f>
        <v>0</v>
      </c>
      <c r="F83" s="158">
        <f>+IF($C83=NT!$Y$2,MOVV!F65,IF(MOVV!$C83=NT!$X$3,MOVV!E65,IF(MOVV!$C83=NT!$X$4,MOVV!D65,IF(MOVV!$C83=NT!$X$5,0,IF(MOVV!$C83=NT!$X$6,0,0)))))</f>
        <v>0</v>
      </c>
      <c r="G83" s="158">
        <f>+IF($C83=NT!$Y$2,MOVV!G65,IF(MOVV!$C83=NT!$X$3,MOVV!F65,IF(MOVV!$C83=NT!$X$4,MOVV!E65,IF(MOVV!$C83=NT!$X$5,MOVV!D65,IF(MOVV!$C83=NT!$X$6,0,0)))))</f>
        <v>0</v>
      </c>
      <c r="H83" s="158">
        <f>+IF($C83=NT!$Y$2,MOVV!H65,IF(MOVV!$C83=NT!$X$3,MOVV!G65,IF(MOVV!$C83=NT!$X$4,MOVV!F65,IF(MOVV!$C83=NT!$X$5,MOVV!E65,IF(MOVV!$C83=NT!$X$6,MOVV!D65,0)))))</f>
        <v>0</v>
      </c>
      <c r="I83" s="158">
        <f>+IF($C83=NT!$Y$2,MOVV!I65,IF(MOVV!$C83=NT!$X$3,MOVV!H65,IF(MOVV!$C83=NT!$X$4,MOVV!G65,IF(MOVV!$C83=NT!$X$5,MOVV!F65,IF(MOVV!$C83=NT!$X$6,MOVV!E65,0)))))</f>
        <v>0</v>
      </c>
      <c r="J83" s="158">
        <f>+IF($C83=NT!$Y$2,MOVV!J65,IF(MOVV!$C83=NT!$X$3,MOVV!I65,IF(MOVV!$C83=NT!$X$4,MOVV!H65,IF(MOVV!$C83=NT!$X$5,MOVV!G65,IF(MOVV!$C83=NT!$X$6,MOVV!F65,0)))))</f>
        <v>0</v>
      </c>
      <c r="K83" s="158">
        <f>+IF($C83=NT!$Y$2,MOVV!K65,IF(MOVV!$C83=NT!$X$3,MOVV!J65,IF(MOVV!$C83=NT!$X$4,MOVV!I65,IF(MOVV!$C83=NT!$X$5,MOVV!H65,IF(MOVV!$C83=NT!$X$6,MOVV!G65,0)))))</f>
        <v>0</v>
      </c>
      <c r="L83" s="158">
        <f>+IF($C83=NT!$Y$2,MOVV!L65,IF(MOVV!$C83=NT!$X$3,MOVV!K65,IF(MOVV!$C83=NT!$X$4,MOVV!J65,IF(MOVV!$C83=NT!$X$5,MOVV!I65,IF(MOVV!$C83=NT!$X$6,MOVV!H65,0)))))</f>
        <v>0</v>
      </c>
      <c r="M83" s="158">
        <f>+IF($C83=NT!$Y$2,MOVV!M65,IF(MOVV!$C83=NT!$X$3,MOVV!L65,IF(MOVV!$C83=NT!$X$4,MOVV!K65,IF(MOVV!$C83=NT!$X$5,MOVV!J65,IF(MOVV!$C83=NT!$X$6,MOVV!I65,0)))))</f>
        <v>0</v>
      </c>
      <c r="N83" s="158">
        <f>+IF($C83=NT!$Y$2,MOVV!N65,IF(MOVV!$C83=NT!$X$3,MOVV!M65,IF(MOVV!$C83=NT!$X$4,MOVV!L65,IF(MOVV!$C83=NT!$X$5,MOVV!K65,IF(MOVV!$C83=NT!$X$6,MOVV!J65,0)))))</f>
        <v>0</v>
      </c>
      <c r="O83" s="158">
        <f>+IF($C83=NT!$Y$2,MOVV!O65,IF(MOVV!$C83=NT!$X$3,MOVV!N65,IF(MOVV!$C83=NT!$X$4,MOVV!M65,IF(MOVV!$C83=NT!$X$5,MOVV!L65,IF(MOVV!$C83=NT!$X$6,MOVV!K65,0)))))</f>
        <v>0</v>
      </c>
      <c r="P83" s="158">
        <f>+IF($C83=NT!$Y$2,MOVV!P65,IF(MOVV!$C83=NT!$X$3,MOVV!O65,IF(MOVV!$C83=NT!$X$4,MOVV!N65,IF(MOVV!$C83=NT!$X$5,MOVV!M65,IF(MOVV!$C83=NT!$X$6,MOVV!L65,0)))))</f>
        <v>0</v>
      </c>
      <c r="Q83" s="158">
        <f>+IF($C83=NT!$Y$2,MOVV!Q65,IF(MOVV!$C83=NT!$X$3,MOVV!P65,IF(MOVV!$C83=NT!$X$4,MOVV!O65,IF(MOVV!$C83=NT!$X$5,MOVV!N65,IF(MOVV!$C83=NT!$X$6,MOVV!M65,0)))))</f>
        <v>0</v>
      </c>
      <c r="R83" s="158">
        <f>+IF($C83=NT!$Y$2,MOVV!R65,IF(MOVV!$C83=NT!$X$3,MOVV!Q65,IF(MOVV!$C83=NT!$X$4,MOVV!P65,IF(MOVV!$C83=NT!$X$5,MOVV!O65,IF(MOVV!$C83=NT!$X$6,MOVV!N65,0)))))</f>
        <v>0</v>
      </c>
      <c r="S83" s="158">
        <f>+IF($C83=NT!$Y$2,MOVV!S65,IF(MOVV!$C83=NT!$X$3,MOVV!R65,IF(MOVV!$C83=NT!$X$4,MOVV!Q65,IF(MOVV!$C83=NT!$X$5,MOVV!P65,IF(MOVV!$C83=NT!$X$6,MOVV!O65,0)))))</f>
        <v>0</v>
      </c>
      <c r="T83" s="158">
        <f>+IF($C83=NT!$Y$2,MOVV!T65,IF(MOVV!$C83=NT!$X$3,MOVV!S65,IF(MOVV!$C83=NT!$X$4,MOVV!R65,IF(MOVV!$C83=NT!$X$5,MOVV!Q65,IF(MOVV!$C83=NT!$X$6,MOVV!P65,0)))))</f>
        <v>0</v>
      </c>
      <c r="U83" s="158">
        <f>+IF($C83=NT!$Y$2,MOVV!U65,IF(MOVV!$C83=NT!$X$3,MOVV!T65,IF(MOVV!$C83=NT!$X$4,MOVV!S65,IF(MOVV!$C83=NT!$X$5,MOVV!R65,IF(MOVV!$C83=NT!$X$6,MOVV!Q65,0)))))</f>
        <v>0</v>
      </c>
      <c r="V83" s="158">
        <f>+IF($C83=NT!$Y$2,MOVV!V65,IF(MOVV!$C83=NT!$X$3,MOVV!U65,IF(MOVV!$C83=NT!$X$4,MOVV!T65,IF(MOVV!$C83=NT!$X$5,MOVV!S65,IF(MOVV!$C83=NT!$X$6,MOVV!R65,0)))))</f>
        <v>0</v>
      </c>
      <c r="W83" s="158">
        <f>+IF($C83=NT!$Y$2,MOVV!W65,IF(MOVV!$C83=NT!$X$3,MOVV!V65,IF(MOVV!$C83=NT!$X$4,MOVV!U65,IF(MOVV!$C83=NT!$X$5,MOVV!T65,IF(MOVV!$C83=NT!$X$6,MOVV!S65,0)))))</f>
        <v>0</v>
      </c>
      <c r="X83" s="158">
        <f>+IF($C83=NT!$Y$2,MOVV!X65,IF(MOVV!$C83=NT!$X$3,MOVV!W65,IF(MOVV!$C83=NT!$X$4,MOVV!V65,IF(MOVV!$C83=NT!$X$5,MOVV!U65,IF(MOVV!$C83=NT!$X$6,MOVV!T65,0)))))</f>
        <v>0</v>
      </c>
      <c r="Y83" s="158">
        <f>+IF($C83=NT!$Y$2,MOVV!Y65,IF(MOVV!$C83=NT!$X$3,MOVV!X65,IF(MOVV!$C83=NT!$X$4,MOVV!W65,IF(MOVV!$C83=NT!$X$5,MOVV!V65,IF(MOVV!$C83=NT!$X$6,MOVV!U65,0)))))</f>
        <v>0</v>
      </c>
      <c r="Z83" s="158">
        <f>+IF($C83=NT!$Y$2,MOVV!Z65,IF(MOVV!$C83=NT!$X$3,MOVV!Y65,IF(MOVV!$C83=NT!$X$4,MOVV!X65,IF(MOVV!$C83=NT!$X$5,MOVV!W65,IF(MOVV!$C83=NT!$X$6,MOVV!V65,0)))))</f>
        <v>0</v>
      </c>
      <c r="AA83" s="158">
        <f>+IF($C83=NT!$Y$2,MOVV!AA65,IF(MOVV!$C83=NT!$X$3,MOVV!Z65,IF(MOVV!$C83=NT!$X$4,MOVV!Y65,IF(MOVV!$C83=NT!$X$5,MOVV!X65,IF(MOVV!$C83=NT!$X$6,MOVV!W65,0)))))</f>
        <v>0</v>
      </c>
      <c r="AB83" s="158">
        <f>+IF($C83=NT!$Y$2,MOVV!AB65,IF(MOVV!$C83=NT!$X$3,MOVV!AA65,IF(MOVV!$C83=NT!$X$4,MOVV!Z65,IF(MOVV!$C83=NT!$X$5,MOVV!Y65,IF(MOVV!$C83=NT!$X$6,MOVV!X65,0)))))</f>
        <v>0</v>
      </c>
      <c r="AC83" s="158">
        <f>+IF($C83=NT!$Y$2,MOVV!AC65,IF(MOVV!$C83=NT!$X$3,MOVV!AB65,IF(MOVV!$C83=NT!$X$4,MOVV!AA65,IF(MOVV!$C83=NT!$X$5,MOVV!Z65,IF(MOVV!$C83=NT!$X$6,MOVV!Y65,0)))))</f>
        <v>0</v>
      </c>
      <c r="AD83" s="158">
        <f>+IF($C83=NT!$Y$2,MOVV!AD65,IF(MOVV!$C83=NT!$X$3,MOVV!AC65,IF(MOVV!$C83=NT!$X$4,MOVV!AB65,IF(MOVV!$C83=NT!$X$5,MOVV!AA65,IF(MOVV!$C83=NT!$X$6,MOVV!Z65,0)))))</f>
        <v>0</v>
      </c>
      <c r="AE83" s="158">
        <f>+IF($C83=NT!$Y$2,MOVV!AE65,IF(MOVV!$C83=NT!$X$3,MOVV!AD65,IF(MOVV!$C83=NT!$X$4,MOVV!AC65,IF(MOVV!$C83=NT!$X$5,MOVV!AB65,IF(MOVV!$C83=NT!$X$6,MOVV!AA65,0)))))</f>
        <v>0</v>
      </c>
      <c r="AF83" s="158">
        <f>+IF($C83=NT!$Y$2,MOVV!AF65,IF(MOVV!$C83=NT!$X$3,MOVV!AE65,IF(MOVV!$C83=NT!$X$4,MOVV!AD65,IF(MOVV!$C83=NT!$X$5,MOVV!AC65,IF(MOVV!$C83=NT!$X$6,MOVV!AB65,0)))))</f>
        <v>0</v>
      </c>
      <c r="AG83" s="158">
        <f>+IF($C83=NT!$Y$2,MOVV!AG65,IF(MOVV!$C83=NT!$X$3,MOVV!AF65,IF(MOVV!$C83=NT!$X$4,MOVV!AE65,IF(MOVV!$C83=NT!$X$5,MOVV!AD65,IF(MOVV!$C83=NT!$X$6,MOVV!AC65,0)))))</f>
        <v>0</v>
      </c>
      <c r="AH83" s="158">
        <f>+IF($C83=NT!$Y$2,MOVV!AH65,IF(MOVV!$C83=NT!$X$3,MOVV!AG65,IF(MOVV!$C83=NT!$X$4,MOVV!AF65,IF(MOVV!$C83=NT!$X$5,MOVV!AE65,IF(MOVV!$C83=NT!$X$6,MOVV!AD65,0)))))</f>
        <v>0</v>
      </c>
      <c r="AI83" s="158">
        <f>+IF($C83=NT!$Y$2,MOVV!AI65,IF(MOVV!$C83=NT!$X$3,MOVV!AH65,IF(MOVV!$C83=NT!$X$4,MOVV!AG65,IF(MOVV!$C83=NT!$X$5,MOVV!AF65,IF(MOVV!$C83=NT!$X$6,MOVV!AE65,0)))))</f>
        <v>0</v>
      </c>
      <c r="AJ83" s="158">
        <f>+IF($C83=NT!$Y$2,MOVV!AJ65,IF(MOVV!$C83=NT!$X$3,MOVV!AI65,IF(MOVV!$C83=NT!$X$4,MOVV!AH65,IF(MOVV!$C83=NT!$X$5,MOVV!AG65,IF(MOVV!$C83=NT!$X$6,MOVV!AF65,0)))))</f>
        <v>0</v>
      </c>
      <c r="AK83" s="158">
        <f>+IF($C83=NT!$Y$2,MOVV!AK65,IF(MOVV!$C83=NT!$X$3,MOVV!AJ65,IF(MOVV!$C83=NT!$X$4,MOVV!AI65,IF(MOVV!$C83=NT!$X$5,MOVV!AH65,IF(MOVV!$C83=NT!$X$6,MOVV!AG65,0)))))</f>
        <v>0</v>
      </c>
      <c r="AL83" s="158">
        <f>+IF($C83=NT!$Y$2,MOVV!AL65,IF(MOVV!$C83=NT!$X$3,MOVV!AK65,IF(MOVV!$C83=NT!$X$4,MOVV!AJ65,IF(MOVV!$C83=NT!$X$5,MOVV!AI65,IF(MOVV!$C83=NT!$X$6,MOVV!AH65,0)))))</f>
        <v>0</v>
      </c>
      <c r="AM83" s="158">
        <f>+IF($C83=NT!$Y$2,MOVV!AM65,IF(MOVV!$C83=NT!$X$3,MOVV!AL65,IF(MOVV!$C83=NT!$X$4,MOVV!AK65,IF(MOVV!$C83=NT!$X$5,MOVV!AJ65,IF(MOVV!$C83=NT!$X$6,MOVV!AI65,0)))))</f>
        <v>0</v>
      </c>
      <c r="AN83" s="158">
        <f>+IF($C83=NT!$Y$2,MOVV!AN65,IF(MOVV!$C83=NT!$X$3,MOVV!AM65,IF(MOVV!$C83=NT!$X$4,MOVV!AL65,IF(MOVV!$C83=NT!$X$5,MOVV!AK65,IF(MOVV!$C83=NT!$X$6,MOVV!AJ65,0)))))</f>
        <v>0</v>
      </c>
      <c r="AO83" s="158">
        <f>+IF($C83=NT!$Y$2,MOVV!AO65,IF(MOVV!$C83=NT!$X$3,MOVV!AN65,IF(MOVV!$C83=NT!$X$4,MOVV!AM65,IF(MOVV!$C83=NT!$X$5,MOVV!AL65,IF(MOVV!$C83=NT!$X$6,MOVV!AK65,0)))))</f>
        <v>0</v>
      </c>
      <c r="AP83" s="158">
        <f>+IF($C83=NT!$Y$2,MOVV!AP65,IF(MOVV!$C83=NT!$X$3,MOVV!AO65,IF(MOVV!$C83=NT!$X$4,MOVV!AN65,IF(MOVV!$C83=NT!$X$5,MOVV!AM65,IF(MOVV!$C83=NT!$X$6,MOVV!AL65,0)))))</f>
        <v>0</v>
      </c>
      <c r="AQ83" s="158">
        <f>+IF($C83=NT!$Y$2,MOVV!AQ65,IF(MOVV!$C83=NT!$X$3,MOVV!AP65,IF(MOVV!$C83=NT!$X$4,MOVV!AO65,IF(MOVV!$C83=NT!$X$5,MOVV!AN65,IF(MOVV!$C83=NT!$X$6,MOVV!AM65,0)))))</f>
        <v>0</v>
      </c>
      <c r="AR83" s="158">
        <f>+IF($C83=NT!$Y$2,MOVV!AR65,IF(MOVV!$C83=NT!$X$3,MOVV!AQ65,IF(MOVV!$C83=NT!$X$4,MOVV!AP65,IF(MOVV!$C83=NT!$X$5,MOVV!AO65,IF(MOVV!$C83=NT!$X$6,MOVV!AN65,0)))))</f>
        <v>0</v>
      </c>
      <c r="AS83" s="158">
        <f>+IF($C83=NT!$Y$2,MOVV!AS65,IF(MOVV!$C83=NT!$X$3,MOVV!AR65,IF(MOVV!$C83=NT!$X$4,MOVV!AQ65,IF(MOVV!$C83=NT!$X$5,MOVV!AP65,IF(MOVV!$C83=NT!$X$6,MOVV!AO65,0)))))</f>
        <v>0</v>
      </c>
      <c r="AT83" s="158">
        <f>+IF($C83=NT!$Y$2,MOVV!AT65,IF(MOVV!$C83=NT!$X$3,MOVV!AS65,IF(MOVV!$C83=NT!$X$4,MOVV!AR65,IF(MOVV!$C83=NT!$X$5,MOVV!AQ65,IF(MOVV!$C83=NT!$X$6,MOVV!AP65,0)))))</f>
        <v>0</v>
      </c>
      <c r="AU83" s="158">
        <f>+IF($C83=NT!$Y$2,MOVV!AU65,IF(MOVV!$C83=NT!$X$3,MOVV!AT65,IF(MOVV!$C83=NT!$X$4,MOVV!AS65,IF(MOVV!$C83=NT!$X$5,MOVV!AR65,IF(MOVV!$C83=NT!$X$6,MOVV!AQ65,0)))))</f>
        <v>0</v>
      </c>
      <c r="AV83" s="158">
        <f>+IF($C83=NT!$Y$2,MOVV!AV65,IF(MOVV!$C83=NT!$X$3,MOVV!AU65,IF(MOVV!$C83=NT!$X$4,MOVV!AT65,IF(MOVV!$C83=NT!$X$5,MOVV!AS65,IF(MOVV!$C83=NT!$X$6,MOVV!AR65,0)))))</f>
        <v>0</v>
      </c>
      <c r="AW83" s="158">
        <f>+IF($C83=NT!$Y$2,MOVV!AW65,IF(MOVV!$C83=NT!$X$3,MOVV!AV65,IF(MOVV!$C83=NT!$X$4,MOVV!AU65,IF(MOVV!$C83=NT!$X$5,MOVV!AT65,IF(MOVV!$C83=NT!$X$6,MOVV!AS65,0)))))</f>
        <v>0</v>
      </c>
      <c r="AX83" s="158">
        <f>+IF($C83=NT!$Y$2,MOVV!AX65,IF(MOVV!$C83=NT!$X$3,MOVV!AW65,IF(MOVV!$C83=NT!$X$4,MOVV!AV65,IF(MOVV!$C83=NT!$X$5,MOVV!AU65,IF(MOVV!$C83=NT!$X$6,MOVV!AT65,0)))))</f>
        <v>0</v>
      </c>
      <c r="AY83" s="158">
        <f>+IF($C83=NT!$Y$2,MOVV!AY65,IF(MOVV!$C83=NT!$X$3,MOVV!AX65,IF(MOVV!$C83=NT!$X$4,MOVV!AW65,IF(MOVV!$C83=NT!$X$5,MOVV!AV65,IF(MOVV!$C83=NT!$X$6,MOVV!AU65,0)))))</f>
        <v>0</v>
      </c>
      <c r="AZ83" s="158">
        <f>+IF($C83=NT!$Y$2,MOVV!AZ65,IF(MOVV!$C83=NT!$X$3,MOVV!AY65,IF(MOVV!$C83=NT!$X$4,MOVV!AX65,IF(MOVV!$C83=NT!$X$5,MOVV!AW65,IF(MOVV!$C83=NT!$X$6,MOVV!AV65,0)))))</f>
        <v>0</v>
      </c>
      <c r="BA83" s="158">
        <f>+IF($C83=NT!$Y$2,MOVV!BA65,IF(MOVV!$C83=NT!$X$3,MOVV!AZ65,IF(MOVV!$C83=NT!$X$4,MOVV!AY65,IF(MOVV!$C83=NT!$X$5,MOVV!AX65,IF(MOVV!$C83=NT!$X$6,MOVV!AW65,0)))))</f>
        <v>0</v>
      </c>
      <c r="BB83" s="158">
        <f>+IF($C83=NT!$Y$2,MOVV!BB65,IF(MOVV!$C83=NT!$X$3,MOVV!BA65,IF(MOVV!$C83=NT!$X$4,MOVV!AZ65,IF(MOVV!$C83=NT!$X$5,MOVV!AY65,IF(MOVV!$C83=NT!$X$6,MOVV!AX65,0)))))</f>
        <v>0</v>
      </c>
      <c r="BC83" s="158">
        <f>+IF($C83=NT!$Y$2,MOVV!BC65,IF(MOVV!$C83=NT!$X$3,MOVV!BB65,IF(MOVV!$C83=NT!$X$4,MOVV!BA65,IF(MOVV!$C83=NT!$X$5,MOVV!AZ65,IF(MOVV!$C83=NT!$X$6,MOVV!AY65,0)))))</f>
        <v>0</v>
      </c>
      <c r="BD83" s="158">
        <f>+IF($C83=NT!$Y$2,MOVV!BD65,IF(MOVV!$C83=NT!$X$3,MOVV!BC65,IF(MOVV!$C83=NT!$X$4,MOVV!BB65,IF(MOVV!$C83=NT!$X$5,MOVV!BA65,IF(MOVV!$C83=NT!$X$6,MOVV!AZ65,0)))))</f>
        <v>0</v>
      </c>
      <c r="BE83" s="158">
        <f>+IF($C83=NT!$Y$2,MOVV!BE65,IF(MOVV!$C83=NT!$X$3,MOVV!BD65,IF(MOVV!$C83=NT!$X$4,MOVV!BC65,IF(MOVV!$C83=NT!$X$5,MOVV!BB65,IF(MOVV!$C83=NT!$X$6,MOVV!BA65,0)))))</f>
        <v>0</v>
      </c>
      <c r="BF83" s="158">
        <f>+IF($C83=NT!$Y$2,MOVV!BF65,IF(MOVV!$C83=NT!$X$3,MOVV!BE65,IF(MOVV!$C83=NT!$X$4,MOVV!BD65,IF(MOVV!$C83=NT!$X$5,MOVV!BC65,IF(MOVV!$C83=NT!$X$6,MOVV!BB65,0)))))</f>
        <v>0</v>
      </c>
      <c r="BG83" s="158">
        <f>+IF($C83=NT!$Y$2,MOVV!BG65,IF(MOVV!$C83=NT!$X$3,MOVV!BF65,IF(MOVV!$C83=NT!$X$4,MOVV!BE65,IF(MOVV!$C83=NT!$X$5,MOVV!BD65,IF(MOVV!$C83=NT!$X$6,MOVV!BC65,0)))))</f>
        <v>0</v>
      </c>
      <c r="BH83" s="158">
        <f>+IF($C83=NT!$Y$2,MOVV!BH65,IF(MOVV!$C83=NT!$X$3,MOVV!BG65,IF(MOVV!$C83=NT!$X$4,MOVV!BF65,IF(MOVV!$C83=NT!$X$5,MOVV!BE65,IF(MOVV!$C83=NT!$X$6,MOVV!BD65,0)))))</f>
        <v>0</v>
      </c>
      <c r="BI83" s="158">
        <f>+IF($C83=NT!$Y$2,MOVV!BI65,IF(MOVV!$C83=NT!$X$3,MOVV!BH65,IF(MOVV!$C83=NT!$X$4,MOVV!BG65,IF(MOVV!$C83=NT!$X$5,MOVV!BF65,IF(MOVV!$C83=NT!$X$6,MOVV!BE65,0)))))</f>
        <v>0</v>
      </c>
      <c r="BJ83" s="158">
        <f>+IF($C83=NT!$Y$2,MOVV!BJ65,IF(MOVV!$C83=NT!$X$3,MOVV!BI65,IF(MOVV!$C83=NT!$X$4,MOVV!BH65,IF(MOVV!$C83=NT!$X$5,MOVV!BG65,IF(MOVV!$C83=NT!$X$6,MOVV!BF65,0)))))</f>
        <v>0</v>
      </c>
      <c r="BK83" s="158">
        <f>+IF($C83=NT!$Y$2,MOVV!BK65,IF(MOVV!$C83=NT!$X$3,MOVV!BJ65,IF(MOVV!$C83=NT!$X$4,MOVV!BI65,IF(MOVV!$C83=NT!$X$5,MOVV!BH65,IF(MOVV!$C83=NT!$X$6,MOVV!BG65,0)))))</f>
        <v>0</v>
      </c>
    </row>
    <row r="84" spans="2:63">
      <c r="B84" s="162" t="str">
        <f t="shared" si="25"/>
        <v>Nom Producte/Servei 6</v>
      </c>
      <c r="C84" s="208">
        <f>+OP!L15</f>
        <v>0</v>
      </c>
      <c r="D84" s="158">
        <f>+IF($C84=NT!$Y$2,MOVV!D66,IF(MOVV!$C84=NT!$X$3,0,IF(MOVV!$C84=NT!$X$4,0,IF(MOVV!$C84=NT!$X$5,0,IF(MOVV!$C84=NT!$X$6,0,0)))))</f>
        <v>0</v>
      </c>
      <c r="E84" s="158">
        <f>+IF($C84=NT!$Y$2,MOVV!E66,IF(MOVV!$C84=NT!$X$3,MOVV!D66,IF(MOVV!$C84=NT!$X$4,0,IF(MOVV!$C84=NT!$X$5,0,IF(MOVV!$C84=NT!$X$6,0,0)))))</f>
        <v>0</v>
      </c>
      <c r="F84" s="158">
        <f>+IF($C84=NT!$Y$2,MOVV!F66,IF(MOVV!$C84=NT!$X$3,MOVV!E66,IF(MOVV!$C84=NT!$X$4,MOVV!D66,IF(MOVV!$C84=NT!$X$5,0,IF(MOVV!$C84=NT!$X$6,0,0)))))</f>
        <v>0</v>
      </c>
      <c r="G84" s="158">
        <f>+IF($C84=NT!$Y$2,MOVV!G66,IF(MOVV!$C84=NT!$X$3,MOVV!F66,IF(MOVV!$C84=NT!$X$4,MOVV!E66,IF(MOVV!$C84=NT!$X$5,MOVV!D66,IF(MOVV!$C84=NT!$X$6,0,0)))))</f>
        <v>0</v>
      </c>
      <c r="H84" s="158">
        <f>+IF($C84=NT!$Y$2,MOVV!H66,IF(MOVV!$C84=NT!$X$3,MOVV!G66,IF(MOVV!$C84=NT!$X$4,MOVV!F66,IF(MOVV!$C84=NT!$X$5,MOVV!E66,IF(MOVV!$C84=NT!$X$6,MOVV!D66,0)))))</f>
        <v>0</v>
      </c>
      <c r="I84" s="158">
        <f>+IF($C84=NT!$Y$2,MOVV!I66,IF(MOVV!$C84=NT!$X$3,MOVV!H66,IF(MOVV!$C84=NT!$X$4,MOVV!G66,IF(MOVV!$C84=NT!$X$5,MOVV!F66,IF(MOVV!$C84=NT!$X$6,MOVV!E66,0)))))</f>
        <v>0</v>
      </c>
      <c r="J84" s="158">
        <f>+IF($C84=NT!$Y$2,MOVV!J66,IF(MOVV!$C84=NT!$X$3,MOVV!I66,IF(MOVV!$C84=NT!$X$4,MOVV!H66,IF(MOVV!$C84=NT!$X$5,MOVV!G66,IF(MOVV!$C84=NT!$X$6,MOVV!F66,0)))))</f>
        <v>0</v>
      </c>
      <c r="K84" s="158">
        <f>+IF($C84=NT!$Y$2,MOVV!K66,IF(MOVV!$C84=NT!$X$3,MOVV!J66,IF(MOVV!$C84=NT!$X$4,MOVV!I66,IF(MOVV!$C84=NT!$X$5,MOVV!H66,IF(MOVV!$C84=NT!$X$6,MOVV!G66,0)))))</f>
        <v>0</v>
      </c>
      <c r="L84" s="158">
        <f>+IF($C84=NT!$Y$2,MOVV!L66,IF(MOVV!$C84=NT!$X$3,MOVV!K66,IF(MOVV!$C84=NT!$X$4,MOVV!J66,IF(MOVV!$C84=NT!$X$5,MOVV!I66,IF(MOVV!$C84=NT!$X$6,MOVV!H66,0)))))</f>
        <v>0</v>
      </c>
      <c r="M84" s="158">
        <f>+IF($C84=NT!$Y$2,MOVV!M66,IF(MOVV!$C84=NT!$X$3,MOVV!L66,IF(MOVV!$C84=NT!$X$4,MOVV!K66,IF(MOVV!$C84=NT!$X$5,MOVV!J66,IF(MOVV!$C84=NT!$X$6,MOVV!I66,0)))))</f>
        <v>0</v>
      </c>
      <c r="N84" s="158">
        <f>+IF($C84=NT!$Y$2,MOVV!N66,IF(MOVV!$C84=NT!$X$3,MOVV!M66,IF(MOVV!$C84=NT!$X$4,MOVV!L66,IF(MOVV!$C84=NT!$X$5,MOVV!K66,IF(MOVV!$C84=NT!$X$6,MOVV!J66,0)))))</f>
        <v>0</v>
      </c>
      <c r="O84" s="158">
        <f>+IF($C84=NT!$Y$2,MOVV!O66,IF(MOVV!$C84=NT!$X$3,MOVV!N66,IF(MOVV!$C84=NT!$X$4,MOVV!M66,IF(MOVV!$C84=NT!$X$5,MOVV!L66,IF(MOVV!$C84=NT!$X$6,MOVV!K66,0)))))</f>
        <v>0</v>
      </c>
      <c r="P84" s="158">
        <f>+IF($C84=NT!$Y$2,MOVV!P66,IF(MOVV!$C84=NT!$X$3,MOVV!O66,IF(MOVV!$C84=NT!$X$4,MOVV!N66,IF(MOVV!$C84=NT!$X$5,MOVV!M66,IF(MOVV!$C84=NT!$X$6,MOVV!L66,0)))))</f>
        <v>0</v>
      </c>
      <c r="Q84" s="158">
        <f>+IF($C84=NT!$Y$2,MOVV!Q66,IF(MOVV!$C84=NT!$X$3,MOVV!P66,IF(MOVV!$C84=NT!$X$4,MOVV!O66,IF(MOVV!$C84=NT!$X$5,MOVV!N66,IF(MOVV!$C84=NT!$X$6,MOVV!M66,0)))))</f>
        <v>0</v>
      </c>
      <c r="R84" s="158">
        <f>+IF($C84=NT!$Y$2,MOVV!R66,IF(MOVV!$C84=NT!$X$3,MOVV!Q66,IF(MOVV!$C84=NT!$X$4,MOVV!P66,IF(MOVV!$C84=NT!$X$5,MOVV!O66,IF(MOVV!$C84=NT!$X$6,MOVV!N66,0)))))</f>
        <v>0</v>
      </c>
      <c r="S84" s="158">
        <f>+IF($C84=NT!$Y$2,MOVV!S66,IF(MOVV!$C84=NT!$X$3,MOVV!R66,IF(MOVV!$C84=NT!$X$4,MOVV!Q66,IF(MOVV!$C84=NT!$X$5,MOVV!P66,IF(MOVV!$C84=NT!$X$6,MOVV!O66,0)))))</f>
        <v>0</v>
      </c>
      <c r="T84" s="158">
        <f>+IF($C84=NT!$Y$2,MOVV!T66,IF(MOVV!$C84=NT!$X$3,MOVV!S66,IF(MOVV!$C84=NT!$X$4,MOVV!R66,IF(MOVV!$C84=NT!$X$5,MOVV!Q66,IF(MOVV!$C84=NT!$X$6,MOVV!P66,0)))))</f>
        <v>0</v>
      </c>
      <c r="U84" s="158">
        <f>+IF($C84=NT!$Y$2,MOVV!U66,IF(MOVV!$C84=NT!$X$3,MOVV!T66,IF(MOVV!$C84=NT!$X$4,MOVV!S66,IF(MOVV!$C84=NT!$X$5,MOVV!R66,IF(MOVV!$C84=NT!$X$6,MOVV!Q66,0)))))</f>
        <v>0</v>
      </c>
      <c r="V84" s="158">
        <f>+IF($C84=NT!$Y$2,MOVV!V66,IF(MOVV!$C84=NT!$X$3,MOVV!U66,IF(MOVV!$C84=NT!$X$4,MOVV!T66,IF(MOVV!$C84=NT!$X$5,MOVV!S66,IF(MOVV!$C84=NT!$X$6,MOVV!R66,0)))))</f>
        <v>0</v>
      </c>
      <c r="W84" s="158">
        <f>+IF($C84=NT!$Y$2,MOVV!W66,IF(MOVV!$C84=NT!$X$3,MOVV!V66,IF(MOVV!$C84=NT!$X$4,MOVV!U66,IF(MOVV!$C84=NT!$X$5,MOVV!T66,IF(MOVV!$C84=NT!$X$6,MOVV!S66,0)))))</f>
        <v>0</v>
      </c>
      <c r="X84" s="158">
        <f>+IF($C84=NT!$Y$2,MOVV!X66,IF(MOVV!$C84=NT!$X$3,MOVV!W66,IF(MOVV!$C84=NT!$X$4,MOVV!V66,IF(MOVV!$C84=NT!$X$5,MOVV!U66,IF(MOVV!$C84=NT!$X$6,MOVV!T66,0)))))</f>
        <v>0</v>
      </c>
      <c r="Y84" s="158">
        <f>+IF($C84=NT!$Y$2,MOVV!Y66,IF(MOVV!$C84=NT!$X$3,MOVV!X66,IF(MOVV!$C84=NT!$X$4,MOVV!W66,IF(MOVV!$C84=NT!$X$5,MOVV!V66,IF(MOVV!$C84=NT!$X$6,MOVV!U66,0)))))</f>
        <v>0</v>
      </c>
      <c r="Z84" s="158">
        <f>+IF($C84=NT!$Y$2,MOVV!Z66,IF(MOVV!$C84=NT!$X$3,MOVV!Y66,IF(MOVV!$C84=NT!$X$4,MOVV!X66,IF(MOVV!$C84=NT!$X$5,MOVV!W66,IF(MOVV!$C84=NT!$X$6,MOVV!V66,0)))))</f>
        <v>0</v>
      </c>
      <c r="AA84" s="158">
        <f>+IF($C84=NT!$Y$2,MOVV!AA66,IF(MOVV!$C84=NT!$X$3,MOVV!Z66,IF(MOVV!$C84=NT!$X$4,MOVV!Y66,IF(MOVV!$C84=NT!$X$5,MOVV!X66,IF(MOVV!$C84=NT!$X$6,MOVV!W66,0)))))</f>
        <v>0</v>
      </c>
      <c r="AB84" s="158">
        <f>+IF($C84=NT!$Y$2,MOVV!AB66,IF(MOVV!$C84=NT!$X$3,MOVV!AA66,IF(MOVV!$C84=NT!$X$4,MOVV!Z66,IF(MOVV!$C84=NT!$X$5,MOVV!Y66,IF(MOVV!$C84=NT!$X$6,MOVV!X66,0)))))</f>
        <v>0</v>
      </c>
      <c r="AC84" s="158">
        <f>+IF($C84=NT!$Y$2,MOVV!AC66,IF(MOVV!$C84=NT!$X$3,MOVV!AB66,IF(MOVV!$C84=NT!$X$4,MOVV!AA66,IF(MOVV!$C84=NT!$X$5,MOVV!Z66,IF(MOVV!$C84=NT!$X$6,MOVV!Y66,0)))))</f>
        <v>0</v>
      </c>
      <c r="AD84" s="158">
        <f>+IF($C84=NT!$Y$2,MOVV!AD66,IF(MOVV!$C84=NT!$X$3,MOVV!AC66,IF(MOVV!$C84=NT!$X$4,MOVV!AB66,IF(MOVV!$C84=NT!$X$5,MOVV!AA66,IF(MOVV!$C84=NT!$X$6,MOVV!Z66,0)))))</f>
        <v>0</v>
      </c>
      <c r="AE84" s="158">
        <f>+IF($C84=NT!$Y$2,MOVV!AE66,IF(MOVV!$C84=NT!$X$3,MOVV!AD66,IF(MOVV!$C84=NT!$X$4,MOVV!AC66,IF(MOVV!$C84=NT!$X$5,MOVV!AB66,IF(MOVV!$C84=NT!$X$6,MOVV!AA66,0)))))</f>
        <v>0</v>
      </c>
      <c r="AF84" s="158">
        <f>+IF($C84=NT!$Y$2,MOVV!AF66,IF(MOVV!$C84=NT!$X$3,MOVV!AE66,IF(MOVV!$C84=NT!$X$4,MOVV!AD66,IF(MOVV!$C84=NT!$X$5,MOVV!AC66,IF(MOVV!$C84=NT!$X$6,MOVV!AB66,0)))))</f>
        <v>0</v>
      </c>
      <c r="AG84" s="158">
        <f>+IF($C84=NT!$Y$2,MOVV!AG66,IF(MOVV!$C84=NT!$X$3,MOVV!AF66,IF(MOVV!$C84=NT!$X$4,MOVV!AE66,IF(MOVV!$C84=NT!$X$5,MOVV!AD66,IF(MOVV!$C84=NT!$X$6,MOVV!AC66,0)))))</f>
        <v>0</v>
      </c>
      <c r="AH84" s="158">
        <f>+IF($C84=NT!$Y$2,MOVV!AH66,IF(MOVV!$C84=NT!$X$3,MOVV!AG66,IF(MOVV!$C84=NT!$X$4,MOVV!AF66,IF(MOVV!$C84=NT!$X$5,MOVV!AE66,IF(MOVV!$C84=NT!$X$6,MOVV!AD66,0)))))</f>
        <v>0</v>
      </c>
      <c r="AI84" s="158">
        <f>+IF($C84=NT!$Y$2,MOVV!AI66,IF(MOVV!$C84=NT!$X$3,MOVV!AH66,IF(MOVV!$C84=NT!$X$4,MOVV!AG66,IF(MOVV!$C84=NT!$X$5,MOVV!AF66,IF(MOVV!$C84=NT!$X$6,MOVV!AE66,0)))))</f>
        <v>0</v>
      </c>
      <c r="AJ84" s="158">
        <f>+IF($C84=NT!$Y$2,MOVV!AJ66,IF(MOVV!$C84=NT!$X$3,MOVV!AI66,IF(MOVV!$C84=NT!$X$4,MOVV!AH66,IF(MOVV!$C84=NT!$X$5,MOVV!AG66,IF(MOVV!$C84=NT!$X$6,MOVV!AF66,0)))))</f>
        <v>0</v>
      </c>
      <c r="AK84" s="158">
        <f>+IF($C84=NT!$Y$2,MOVV!AK66,IF(MOVV!$C84=NT!$X$3,MOVV!AJ66,IF(MOVV!$C84=NT!$X$4,MOVV!AI66,IF(MOVV!$C84=NT!$X$5,MOVV!AH66,IF(MOVV!$C84=NT!$X$6,MOVV!AG66,0)))))</f>
        <v>0</v>
      </c>
      <c r="AL84" s="158">
        <f>+IF($C84=NT!$Y$2,MOVV!AL66,IF(MOVV!$C84=NT!$X$3,MOVV!AK66,IF(MOVV!$C84=NT!$X$4,MOVV!AJ66,IF(MOVV!$C84=NT!$X$5,MOVV!AI66,IF(MOVV!$C84=NT!$X$6,MOVV!AH66,0)))))</f>
        <v>0</v>
      </c>
      <c r="AM84" s="158">
        <f>+IF($C84=NT!$Y$2,MOVV!AM66,IF(MOVV!$C84=NT!$X$3,MOVV!AL66,IF(MOVV!$C84=NT!$X$4,MOVV!AK66,IF(MOVV!$C84=NT!$X$5,MOVV!AJ66,IF(MOVV!$C84=NT!$X$6,MOVV!AI66,0)))))</f>
        <v>0</v>
      </c>
      <c r="AN84" s="158">
        <f>+IF($C84=NT!$Y$2,MOVV!AN66,IF(MOVV!$C84=NT!$X$3,MOVV!AM66,IF(MOVV!$C84=NT!$X$4,MOVV!AL66,IF(MOVV!$C84=NT!$X$5,MOVV!AK66,IF(MOVV!$C84=NT!$X$6,MOVV!AJ66,0)))))</f>
        <v>0</v>
      </c>
      <c r="AO84" s="158">
        <f>+IF($C84=NT!$Y$2,MOVV!AO66,IF(MOVV!$C84=NT!$X$3,MOVV!AN66,IF(MOVV!$C84=NT!$X$4,MOVV!AM66,IF(MOVV!$C84=NT!$X$5,MOVV!AL66,IF(MOVV!$C84=NT!$X$6,MOVV!AK66,0)))))</f>
        <v>0</v>
      </c>
      <c r="AP84" s="158">
        <f>+IF($C84=NT!$Y$2,MOVV!AP66,IF(MOVV!$C84=NT!$X$3,MOVV!AO66,IF(MOVV!$C84=NT!$X$4,MOVV!AN66,IF(MOVV!$C84=NT!$X$5,MOVV!AM66,IF(MOVV!$C84=NT!$X$6,MOVV!AL66,0)))))</f>
        <v>0</v>
      </c>
      <c r="AQ84" s="158">
        <f>+IF($C84=NT!$Y$2,MOVV!AQ66,IF(MOVV!$C84=NT!$X$3,MOVV!AP66,IF(MOVV!$C84=NT!$X$4,MOVV!AO66,IF(MOVV!$C84=NT!$X$5,MOVV!AN66,IF(MOVV!$C84=NT!$X$6,MOVV!AM66,0)))))</f>
        <v>0</v>
      </c>
      <c r="AR84" s="158">
        <f>+IF($C84=NT!$Y$2,MOVV!AR66,IF(MOVV!$C84=NT!$X$3,MOVV!AQ66,IF(MOVV!$C84=NT!$X$4,MOVV!AP66,IF(MOVV!$C84=NT!$X$5,MOVV!AO66,IF(MOVV!$C84=NT!$X$6,MOVV!AN66,0)))))</f>
        <v>0</v>
      </c>
      <c r="AS84" s="158">
        <f>+IF($C84=NT!$Y$2,MOVV!AS66,IF(MOVV!$C84=NT!$X$3,MOVV!AR66,IF(MOVV!$C84=NT!$X$4,MOVV!AQ66,IF(MOVV!$C84=NT!$X$5,MOVV!AP66,IF(MOVV!$C84=NT!$X$6,MOVV!AO66,0)))))</f>
        <v>0</v>
      </c>
      <c r="AT84" s="158">
        <f>+IF($C84=NT!$Y$2,MOVV!AT66,IF(MOVV!$C84=NT!$X$3,MOVV!AS66,IF(MOVV!$C84=NT!$X$4,MOVV!AR66,IF(MOVV!$C84=NT!$X$5,MOVV!AQ66,IF(MOVV!$C84=NT!$X$6,MOVV!AP66,0)))))</f>
        <v>0</v>
      </c>
      <c r="AU84" s="158">
        <f>+IF($C84=NT!$Y$2,MOVV!AU66,IF(MOVV!$C84=NT!$X$3,MOVV!AT66,IF(MOVV!$C84=NT!$X$4,MOVV!AS66,IF(MOVV!$C84=NT!$X$5,MOVV!AR66,IF(MOVV!$C84=NT!$X$6,MOVV!AQ66,0)))))</f>
        <v>0</v>
      </c>
      <c r="AV84" s="158">
        <f>+IF($C84=NT!$Y$2,MOVV!AV66,IF(MOVV!$C84=NT!$X$3,MOVV!AU66,IF(MOVV!$C84=NT!$X$4,MOVV!AT66,IF(MOVV!$C84=NT!$X$5,MOVV!AS66,IF(MOVV!$C84=NT!$X$6,MOVV!AR66,0)))))</f>
        <v>0</v>
      </c>
      <c r="AW84" s="158">
        <f>+IF($C84=NT!$Y$2,MOVV!AW66,IF(MOVV!$C84=NT!$X$3,MOVV!AV66,IF(MOVV!$C84=NT!$X$4,MOVV!AU66,IF(MOVV!$C84=NT!$X$5,MOVV!AT66,IF(MOVV!$C84=NT!$X$6,MOVV!AS66,0)))))</f>
        <v>0</v>
      </c>
      <c r="AX84" s="158">
        <f>+IF($C84=NT!$Y$2,MOVV!AX66,IF(MOVV!$C84=NT!$X$3,MOVV!AW66,IF(MOVV!$C84=NT!$X$4,MOVV!AV66,IF(MOVV!$C84=NT!$X$5,MOVV!AU66,IF(MOVV!$C84=NT!$X$6,MOVV!AT66,0)))))</f>
        <v>0</v>
      </c>
      <c r="AY84" s="158">
        <f>+IF($C84=NT!$Y$2,MOVV!AY66,IF(MOVV!$C84=NT!$X$3,MOVV!AX66,IF(MOVV!$C84=NT!$X$4,MOVV!AW66,IF(MOVV!$C84=NT!$X$5,MOVV!AV66,IF(MOVV!$C84=NT!$X$6,MOVV!AU66,0)))))</f>
        <v>0</v>
      </c>
      <c r="AZ84" s="158">
        <f>+IF($C84=NT!$Y$2,MOVV!AZ66,IF(MOVV!$C84=NT!$X$3,MOVV!AY66,IF(MOVV!$C84=NT!$X$4,MOVV!AX66,IF(MOVV!$C84=NT!$X$5,MOVV!AW66,IF(MOVV!$C84=NT!$X$6,MOVV!AV66,0)))))</f>
        <v>0</v>
      </c>
      <c r="BA84" s="158">
        <f>+IF($C84=NT!$Y$2,MOVV!BA66,IF(MOVV!$C84=NT!$X$3,MOVV!AZ66,IF(MOVV!$C84=NT!$X$4,MOVV!AY66,IF(MOVV!$C84=NT!$X$5,MOVV!AX66,IF(MOVV!$C84=NT!$X$6,MOVV!AW66,0)))))</f>
        <v>0</v>
      </c>
      <c r="BB84" s="158">
        <f>+IF($C84=NT!$Y$2,MOVV!BB66,IF(MOVV!$C84=NT!$X$3,MOVV!BA66,IF(MOVV!$C84=NT!$X$4,MOVV!AZ66,IF(MOVV!$C84=NT!$X$5,MOVV!AY66,IF(MOVV!$C84=NT!$X$6,MOVV!AX66,0)))))</f>
        <v>0</v>
      </c>
      <c r="BC84" s="158">
        <f>+IF($C84=NT!$Y$2,MOVV!BC66,IF(MOVV!$C84=NT!$X$3,MOVV!BB66,IF(MOVV!$C84=NT!$X$4,MOVV!BA66,IF(MOVV!$C84=NT!$X$5,MOVV!AZ66,IF(MOVV!$C84=NT!$X$6,MOVV!AY66,0)))))</f>
        <v>0</v>
      </c>
      <c r="BD84" s="158">
        <f>+IF($C84=NT!$Y$2,MOVV!BD66,IF(MOVV!$C84=NT!$X$3,MOVV!BC66,IF(MOVV!$C84=NT!$X$4,MOVV!BB66,IF(MOVV!$C84=NT!$X$5,MOVV!BA66,IF(MOVV!$C84=NT!$X$6,MOVV!AZ66,0)))))</f>
        <v>0</v>
      </c>
      <c r="BE84" s="158">
        <f>+IF($C84=NT!$Y$2,MOVV!BE66,IF(MOVV!$C84=NT!$X$3,MOVV!BD66,IF(MOVV!$C84=NT!$X$4,MOVV!BC66,IF(MOVV!$C84=NT!$X$5,MOVV!BB66,IF(MOVV!$C84=NT!$X$6,MOVV!BA66,0)))))</f>
        <v>0</v>
      </c>
      <c r="BF84" s="158">
        <f>+IF($C84=NT!$Y$2,MOVV!BF66,IF(MOVV!$C84=NT!$X$3,MOVV!BE66,IF(MOVV!$C84=NT!$X$4,MOVV!BD66,IF(MOVV!$C84=NT!$X$5,MOVV!BC66,IF(MOVV!$C84=NT!$X$6,MOVV!BB66,0)))))</f>
        <v>0</v>
      </c>
      <c r="BG84" s="158">
        <f>+IF($C84=NT!$Y$2,MOVV!BG66,IF(MOVV!$C84=NT!$X$3,MOVV!BF66,IF(MOVV!$C84=NT!$X$4,MOVV!BE66,IF(MOVV!$C84=NT!$X$5,MOVV!BD66,IF(MOVV!$C84=NT!$X$6,MOVV!BC66,0)))))</f>
        <v>0</v>
      </c>
      <c r="BH84" s="158">
        <f>+IF($C84=NT!$Y$2,MOVV!BH66,IF(MOVV!$C84=NT!$X$3,MOVV!BG66,IF(MOVV!$C84=NT!$X$4,MOVV!BF66,IF(MOVV!$C84=NT!$X$5,MOVV!BE66,IF(MOVV!$C84=NT!$X$6,MOVV!BD66,0)))))</f>
        <v>0</v>
      </c>
      <c r="BI84" s="158">
        <f>+IF($C84=NT!$Y$2,MOVV!BI66,IF(MOVV!$C84=NT!$X$3,MOVV!BH66,IF(MOVV!$C84=NT!$X$4,MOVV!BG66,IF(MOVV!$C84=NT!$X$5,MOVV!BF66,IF(MOVV!$C84=NT!$X$6,MOVV!BE66,0)))))</f>
        <v>0</v>
      </c>
      <c r="BJ84" s="158">
        <f>+IF($C84=NT!$Y$2,MOVV!BJ66,IF(MOVV!$C84=NT!$X$3,MOVV!BI66,IF(MOVV!$C84=NT!$X$4,MOVV!BH66,IF(MOVV!$C84=NT!$X$5,MOVV!BG66,IF(MOVV!$C84=NT!$X$6,MOVV!BF66,0)))))</f>
        <v>0</v>
      </c>
      <c r="BK84" s="158">
        <f>+IF($C84=NT!$Y$2,MOVV!BK66,IF(MOVV!$C84=NT!$X$3,MOVV!BJ66,IF(MOVV!$C84=NT!$X$4,MOVV!BI66,IF(MOVV!$C84=NT!$X$5,MOVV!BH66,IF(MOVV!$C84=NT!$X$6,MOVV!BG66,0)))))</f>
        <v>0</v>
      </c>
    </row>
    <row r="85" spans="2:63">
      <c r="B85" s="162" t="str">
        <f t="shared" si="25"/>
        <v>Nom Producte/Servei 7</v>
      </c>
      <c r="C85" s="208">
        <f>+OP!L16</f>
        <v>0</v>
      </c>
      <c r="D85" s="158">
        <f>+IF($C85=NT!$Y$2,MOVV!D67,IF(MOVV!$C85=NT!$X$3,0,IF(MOVV!$C85=NT!$X$4,0,IF(MOVV!$C85=NT!$X$5,0,IF(MOVV!$C85=NT!$X$6,0,0)))))</f>
        <v>0</v>
      </c>
      <c r="E85" s="158">
        <f>+IF($C85=NT!$Y$2,MOVV!E67,IF(MOVV!$C85=NT!$X$3,MOVV!D67,IF(MOVV!$C85=NT!$X$4,0,IF(MOVV!$C85=NT!$X$5,0,IF(MOVV!$C85=NT!$X$6,0,0)))))</f>
        <v>0</v>
      </c>
      <c r="F85" s="158">
        <f>+IF($C85=NT!$Y$2,MOVV!F67,IF(MOVV!$C85=NT!$X$3,MOVV!E67,IF(MOVV!$C85=NT!$X$4,MOVV!D67,IF(MOVV!$C85=NT!$X$5,0,IF(MOVV!$C85=NT!$X$6,0,0)))))</f>
        <v>0</v>
      </c>
      <c r="G85" s="158">
        <f>+IF($C85=NT!$Y$2,MOVV!G67,IF(MOVV!$C85=NT!$X$3,MOVV!F67,IF(MOVV!$C85=NT!$X$4,MOVV!E67,IF(MOVV!$C85=NT!$X$5,MOVV!D67,IF(MOVV!$C85=NT!$X$6,0,0)))))</f>
        <v>0</v>
      </c>
      <c r="H85" s="158">
        <f>+IF($C85=NT!$Y$2,MOVV!H67,IF(MOVV!$C85=NT!$X$3,MOVV!G67,IF(MOVV!$C85=NT!$X$4,MOVV!F67,IF(MOVV!$C85=NT!$X$5,MOVV!E67,IF(MOVV!$C85=NT!$X$6,MOVV!D67,0)))))</f>
        <v>0</v>
      </c>
      <c r="I85" s="158">
        <f>+IF($C85=NT!$Y$2,MOVV!I67,IF(MOVV!$C85=NT!$X$3,MOVV!H67,IF(MOVV!$C85=NT!$X$4,MOVV!G67,IF(MOVV!$C85=NT!$X$5,MOVV!F67,IF(MOVV!$C85=NT!$X$6,MOVV!E67,0)))))</f>
        <v>0</v>
      </c>
      <c r="J85" s="158">
        <f>+IF($C85=NT!$Y$2,MOVV!J67,IF(MOVV!$C85=NT!$X$3,MOVV!I67,IF(MOVV!$C85=NT!$X$4,MOVV!H67,IF(MOVV!$C85=NT!$X$5,MOVV!G67,IF(MOVV!$C85=NT!$X$6,MOVV!F67,0)))))</f>
        <v>0</v>
      </c>
      <c r="K85" s="158">
        <f>+IF($C85=NT!$Y$2,MOVV!K67,IF(MOVV!$C85=NT!$X$3,MOVV!J67,IF(MOVV!$C85=NT!$X$4,MOVV!I67,IF(MOVV!$C85=NT!$X$5,MOVV!H67,IF(MOVV!$C85=NT!$X$6,MOVV!G67,0)))))</f>
        <v>0</v>
      </c>
      <c r="L85" s="158">
        <f>+IF($C85=NT!$Y$2,MOVV!L67,IF(MOVV!$C85=NT!$X$3,MOVV!K67,IF(MOVV!$C85=NT!$X$4,MOVV!J67,IF(MOVV!$C85=NT!$X$5,MOVV!I67,IF(MOVV!$C85=NT!$X$6,MOVV!H67,0)))))</f>
        <v>0</v>
      </c>
      <c r="M85" s="158">
        <f>+IF($C85=NT!$Y$2,MOVV!M67,IF(MOVV!$C85=NT!$X$3,MOVV!L67,IF(MOVV!$C85=NT!$X$4,MOVV!K67,IF(MOVV!$C85=NT!$X$5,MOVV!J67,IF(MOVV!$C85=NT!$X$6,MOVV!I67,0)))))</f>
        <v>0</v>
      </c>
      <c r="N85" s="158">
        <f>+IF($C85=NT!$Y$2,MOVV!N67,IF(MOVV!$C85=NT!$X$3,MOVV!M67,IF(MOVV!$C85=NT!$X$4,MOVV!L67,IF(MOVV!$C85=NT!$X$5,MOVV!K67,IF(MOVV!$C85=NT!$X$6,MOVV!J67,0)))))</f>
        <v>0</v>
      </c>
      <c r="O85" s="158">
        <f>+IF($C85=NT!$Y$2,MOVV!O67,IF(MOVV!$C85=NT!$X$3,MOVV!N67,IF(MOVV!$C85=NT!$X$4,MOVV!M67,IF(MOVV!$C85=NT!$X$5,MOVV!L67,IF(MOVV!$C85=NT!$X$6,MOVV!K67,0)))))</f>
        <v>0</v>
      </c>
      <c r="P85" s="158">
        <f>+IF($C85=NT!$Y$2,MOVV!P67,IF(MOVV!$C85=NT!$X$3,MOVV!O67,IF(MOVV!$C85=NT!$X$4,MOVV!N67,IF(MOVV!$C85=NT!$X$5,MOVV!M67,IF(MOVV!$C85=NT!$X$6,MOVV!L67,0)))))</f>
        <v>0</v>
      </c>
      <c r="Q85" s="158">
        <f>+IF($C85=NT!$Y$2,MOVV!Q67,IF(MOVV!$C85=NT!$X$3,MOVV!P67,IF(MOVV!$C85=NT!$X$4,MOVV!O67,IF(MOVV!$C85=NT!$X$5,MOVV!N67,IF(MOVV!$C85=NT!$X$6,MOVV!M67,0)))))</f>
        <v>0</v>
      </c>
      <c r="R85" s="158">
        <f>+IF($C85=NT!$Y$2,MOVV!R67,IF(MOVV!$C85=NT!$X$3,MOVV!Q67,IF(MOVV!$C85=NT!$X$4,MOVV!P67,IF(MOVV!$C85=NT!$X$5,MOVV!O67,IF(MOVV!$C85=NT!$X$6,MOVV!N67,0)))))</f>
        <v>0</v>
      </c>
      <c r="S85" s="158">
        <f>+IF($C85=NT!$Y$2,MOVV!S67,IF(MOVV!$C85=NT!$X$3,MOVV!R67,IF(MOVV!$C85=NT!$X$4,MOVV!Q67,IF(MOVV!$C85=NT!$X$5,MOVV!P67,IF(MOVV!$C85=NT!$X$6,MOVV!O67,0)))))</f>
        <v>0</v>
      </c>
      <c r="T85" s="158">
        <f>+IF($C85=NT!$Y$2,MOVV!T67,IF(MOVV!$C85=NT!$X$3,MOVV!S67,IF(MOVV!$C85=NT!$X$4,MOVV!R67,IF(MOVV!$C85=NT!$X$5,MOVV!Q67,IF(MOVV!$C85=NT!$X$6,MOVV!P67,0)))))</f>
        <v>0</v>
      </c>
      <c r="U85" s="158">
        <f>+IF($C85=NT!$Y$2,MOVV!U67,IF(MOVV!$C85=NT!$X$3,MOVV!T67,IF(MOVV!$C85=NT!$X$4,MOVV!S67,IF(MOVV!$C85=NT!$X$5,MOVV!R67,IF(MOVV!$C85=NT!$X$6,MOVV!Q67,0)))))</f>
        <v>0</v>
      </c>
      <c r="V85" s="158">
        <f>+IF($C85=NT!$Y$2,MOVV!V67,IF(MOVV!$C85=NT!$X$3,MOVV!U67,IF(MOVV!$C85=NT!$X$4,MOVV!T67,IF(MOVV!$C85=NT!$X$5,MOVV!S67,IF(MOVV!$C85=NT!$X$6,MOVV!R67,0)))))</f>
        <v>0</v>
      </c>
      <c r="W85" s="158">
        <f>+IF($C85=NT!$Y$2,MOVV!W67,IF(MOVV!$C85=NT!$X$3,MOVV!V67,IF(MOVV!$C85=NT!$X$4,MOVV!U67,IF(MOVV!$C85=NT!$X$5,MOVV!T67,IF(MOVV!$C85=NT!$X$6,MOVV!S67,0)))))</f>
        <v>0</v>
      </c>
      <c r="X85" s="158">
        <f>+IF($C85=NT!$Y$2,MOVV!X67,IF(MOVV!$C85=NT!$X$3,MOVV!W67,IF(MOVV!$C85=NT!$X$4,MOVV!V67,IF(MOVV!$C85=NT!$X$5,MOVV!U67,IF(MOVV!$C85=NT!$X$6,MOVV!T67,0)))))</f>
        <v>0</v>
      </c>
      <c r="Y85" s="158">
        <f>+IF($C85=NT!$Y$2,MOVV!Y67,IF(MOVV!$C85=NT!$X$3,MOVV!X67,IF(MOVV!$C85=NT!$X$4,MOVV!W67,IF(MOVV!$C85=NT!$X$5,MOVV!V67,IF(MOVV!$C85=NT!$X$6,MOVV!U67,0)))))</f>
        <v>0</v>
      </c>
      <c r="Z85" s="158">
        <f>+IF($C85=NT!$Y$2,MOVV!Z67,IF(MOVV!$C85=NT!$X$3,MOVV!Y67,IF(MOVV!$C85=NT!$X$4,MOVV!X67,IF(MOVV!$C85=NT!$X$5,MOVV!W67,IF(MOVV!$C85=NT!$X$6,MOVV!V67,0)))))</f>
        <v>0</v>
      </c>
      <c r="AA85" s="158">
        <f>+IF($C85=NT!$Y$2,MOVV!AA67,IF(MOVV!$C85=NT!$X$3,MOVV!Z67,IF(MOVV!$C85=NT!$X$4,MOVV!Y67,IF(MOVV!$C85=NT!$X$5,MOVV!X67,IF(MOVV!$C85=NT!$X$6,MOVV!W67,0)))))</f>
        <v>0</v>
      </c>
      <c r="AB85" s="158">
        <f>+IF($C85=NT!$Y$2,MOVV!AB67,IF(MOVV!$C85=NT!$X$3,MOVV!AA67,IF(MOVV!$C85=NT!$X$4,MOVV!Z67,IF(MOVV!$C85=NT!$X$5,MOVV!Y67,IF(MOVV!$C85=NT!$X$6,MOVV!X67,0)))))</f>
        <v>0</v>
      </c>
      <c r="AC85" s="158">
        <f>+IF($C85=NT!$Y$2,MOVV!AC67,IF(MOVV!$C85=NT!$X$3,MOVV!AB67,IF(MOVV!$C85=NT!$X$4,MOVV!AA67,IF(MOVV!$C85=NT!$X$5,MOVV!Z67,IF(MOVV!$C85=NT!$X$6,MOVV!Y67,0)))))</f>
        <v>0</v>
      </c>
      <c r="AD85" s="158">
        <f>+IF($C85=NT!$Y$2,MOVV!AD67,IF(MOVV!$C85=NT!$X$3,MOVV!AC67,IF(MOVV!$C85=NT!$X$4,MOVV!AB67,IF(MOVV!$C85=NT!$X$5,MOVV!AA67,IF(MOVV!$C85=NT!$X$6,MOVV!Z67,0)))))</f>
        <v>0</v>
      </c>
      <c r="AE85" s="158">
        <f>+IF($C85=NT!$Y$2,MOVV!AE67,IF(MOVV!$C85=NT!$X$3,MOVV!AD67,IF(MOVV!$C85=NT!$X$4,MOVV!AC67,IF(MOVV!$C85=NT!$X$5,MOVV!AB67,IF(MOVV!$C85=NT!$X$6,MOVV!AA67,0)))))</f>
        <v>0</v>
      </c>
      <c r="AF85" s="158">
        <f>+IF($C85=NT!$Y$2,MOVV!AF67,IF(MOVV!$C85=NT!$X$3,MOVV!AE67,IF(MOVV!$C85=NT!$X$4,MOVV!AD67,IF(MOVV!$C85=NT!$X$5,MOVV!AC67,IF(MOVV!$C85=NT!$X$6,MOVV!AB67,0)))))</f>
        <v>0</v>
      </c>
      <c r="AG85" s="158">
        <f>+IF($C85=NT!$Y$2,MOVV!AG67,IF(MOVV!$C85=NT!$X$3,MOVV!AF67,IF(MOVV!$C85=NT!$X$4,MOVV!AE67,IF(MOVV!$C85=NT!$X$5,MOVV!AD67,IF(MOVV!$C85=NT!$X$6,MOVV!AC67,0)))))</f>
        <v>0</v>
      </c>
      <c r="AH85" s="158">
        <f>+IF($C85=NT!$Y$2,MOVV!AH67,IF(MOVV!$C85=NT!$X$3,MOVV!AG67,IF(MOVV!$C85=NT!$X$4,MOVV!AF67,IF(MOVV!$C85=NT!$X$5,MOVV!AE67,IF(MOVV!$C85=NT!$X$6,MOVV!AD67,0)))))</f>
        <v>0</v>
      </c>
      <c r="AI85" s="158">
        <f>+IF($C85=NT!$Y$2,MOVV!AI67,IF(MOVV!$C85=NT!$X$3,MOVV!AH67,IF(MOVV!$C85=NT!$X$4,MOVV!AG67,IF(MOVV!$C85=NT!$X$5,MOVV!AF67,IF(MOVV!$C85=NT!$X$6,MOVV!AE67,0)))))</f>
        <v>0</v>
      </c>
      <c r="AJ85" s="158">
        <f>+IF($C85=NT!$Y$2,MOVV!AJ67,IF(MOVV!$C85=NT!$X$3,MOVV!AI67,IF(MOVV!$C85=NT!$X$4,MOVV!AH67,IF(MOVV!$C85=NT!$X$5,MOVV!AG67,IF(MOVV!$C85=NT!$X$6,MOVV!AF67,0)))))</f>
        <v>0</v>
      </c>
      <c r="AK85" s="158">
        <f>+IF($C85=NT!$Y$2,MOVV!AK67,IF(MOVV!$C85=NT!$X$3,MOVV!AJ67,IF(MOVV!$C85=NT!$X$4,MOVV!AI67,IF(MOVV!$C85=NT!$X$5,MOVV!AH67,IF(MOVV!$C85=NT!$X$6,MOVV!AG67,0)))))</f>
        <v>0</v>
      </c>
      <c r="AL85" s="158">
        <f>+IF($C85=NT!$Y$2,MOVV!AL67,IF(MOVV!$C85=NT!$X$3,MOVV!AK67,IF(MOVV!$C85=NT!$X$4,MOVV!AJ67,IF(MOVV!$C85=NT!$X$5,MOVV!AI67,IF(MOVV!$C85=NT!$X$6,MOVV!AH67,0)))))</f>
        <v>0</v>
      </c>
      <c r="AM85" s="158">
        <f>+IF($C85=NT!$Y$2,MOVV!AM67,IF(MOVV!$C85=NT!$X$3,MOVV!AL67,IF(MOVV!$C85=NT!$X$4,MOVV!AK67,IF(MOVV!$C85=NT!$X$5,MOVV!AJ67,IF(MOVV!$C85=NT!$X$6,MOVV!AI67,0)))))</f>
        <v>0</v>
      </c>
      <c r="AN85" s="158">
        <f>+IF($C85=NT!$Y$2,MOVV!AN67,IF(MOVV!$C85=NT!$X$3,MOVV!AM67,IF(MOVV!$C85=NT!$X$4,MOVV!AL67,IF(MOVV!$C85=NT!$X$5,MOVV!AK67,IF(MOVV!$C85=NT!$X$6,MOVV!AJ67,0)))))</f>
        <v>0</v>
      </c>
      <c r="AO85" s="158">
        <f>+IF($C85=NT!$Y$2,MOVV!AO67,IF(MOVV!$C85=NT!$X$3,MOVV!AN67,IF(MOVV!$C85=NT!$X$4,MOVV!AM67,IF(MOVV!$C85=NT!$X$5,MOVV!AL67,IF(MOVV!$C85=NT!$X$6,MOVV!AK67,0)))))</f>
        <v>0</v>
      </c>
      <c r="AP85" s="158">
        <f>+IF($C85=NT!$Y$2,MOVV!AP67,IF(MOVV!$C85=NT!$X$3,MOVV!AO67,IF(MOVV!$C85=NT!$X$4,MOVV!AN67,IF(MOVV!$C85=NT!$X$5,MOVV!AM67,IF(MOVV!$C85=NT!$X$6,MOVV!AL67,0)))))</f>
        <v>0</v>
      </c>
      <c r="AQ85" s="158">
        <f>+IF($C85=NT!$Y$2,MOVV!AQ67,IF(MOVV!$C85=NT!$X$3,MOVV!AP67,IF(MOVV!$C85=NT!$X$4,MOVV!AO67,IF(MOVV!$C85=NT!$X$5,MOVV!AN67,IF(MOVV!$C85=NT!$X$6,MOVV!AM67,0)))))</f>
        <v>0</v>
      </c>
      <c r="AR85" s="158">
        <f>+IF($C85=NT!$Y$2,MOVV!AR67,IF(MOVV!$C85=NT!$X$3,MOVV!AQ67,IF(MOVV!$C85=NT!$X$4,MOVV!AP67,IF(MOVV!$C85=NT!$X$5,MOVV!AO67,IF(MOVV!$C85=NT!$X$6,MOVV!AN67,0)))))</f>
        <v>0</v>
      </c>
      <c r="AS85" s="158">
        <f>+IF($C85=NT!$Y$2,MOVV!AS67,IF(MOVV!$C85=NT!$X$3,MOVV!AR67,IF(MOVV!$C85=NT!$X$4,MOVV!AQ67,IF(MOVV!$C85=NT!$X$5,MOVV!AP67,IF(MOVV!$C85=NT!$X$6,MOVV!AO67,0)))))</f>
        <v>0</v>
      </c>
      <c r="AT85" s="158">
        <f>+IF($C85=NT!$Y$2,MOVV!AT67,IF(MOVV!$C85=NT!$X$3,MOVV!AS67,IF(MOVV!$C85=NT!$X$4,MOVV!AR67,IF(MOVV!$C85=NT!$X$5,MOVV!AQ67,IF(MOVV!$C85=NT!$X$6,MOVV!AP67,0)))))</f>
        <v>0</v>
      </c>
      <c r="AU85" s="158">
        <f>+IF($C85=NT!$Y$2,MOVV!AU67,IF(MOVV!$C85=NT!$X$3,MOVV!AT67,IF(MOVV!$C85=NT!$X$4,MOVV!AS67,IF(MOVV!$C85=NT!$X$5,MOVV!AR67,IF(MOVV!$C85=NT!$X$6,MOVV!AQ67,0)))))</f>
        <v>0</v>
      </c>
      <c r="AV85" s="158">
        <f>+IF($C85=NT!$Y$2,MOVV!AV67,IF(MOVV!$C85=NT!$X$3,MOVV!AU67,IF(MOVV!$C85=NT!$X$4,MOVV!AT67,IF(MOVV!$C85=NT!$X$5,MOVV!AS67,IF(MOVV!$C85=NT!$X$6,MOVV!AR67,0)))))</f>
        <v>0</v>
      </c>
      <c r="AW85" s="158">
        <f>+IF($C85=NT!$Y$2,MOVV!AW67,IF(MOVV!$C85=NT!$X$3,MOVV!AV67,IF(MOVV!$C85=NT!$X$4,MOVV!AU67,IF(MOVV!$C85=NT!$X$5,MOVV!AT67,IF(MOVV!$C85=NT!$X$6,MOVV!AS67,0)))))</f>
        <v>0</v>
      </c>
      <c r="AX85" s="158">
        <f>+IF($C85=NT!$Y$2,MOVV!AX67,IF(MOVV!$C85=NT!$X$3,MOVV!AW67,IF(MOVV!$C85=NT!$X$4,MOVV!AV67,IF(MOVV!$C85=NT!$X$5,MOVV!AU67,IF(MOVV!$C85=NT!$X$6,MOVV!AT67,0)))))</f>
        <v>0</v>
      </c>
      <c r="AY85" s="158">
        <f>+IF($C85=NT!$Y$2,MOVV!AY67,IF(MOVV!$C85=NT!$X$3,MOVV!AX67,IF(MOVV!$C85=NT!$X$4,MOVV!AW67,IF(MOVV!$C85=NT!$X$5,MOVV!AV67,IF(MOVV!$C85=NT!$X$6,MOVV!AU67,0)))))</f>
        <v>0</v>
      </c>
      <c r="AZ85" s="158">
        <f>+IF($C85=NT!$Y$2,MOVV!AZ67,IF(MOVV!$C85=NT!$X$3,MOVV!AY67,IF(MOVV!$C85=NT!$X$4,MOVV!AX67,IF(MOVV!$C85=NT!$X$5,MOVV!AW67,IF(MOVV!$C85=NT!$X$6,MOVV!AV67,0)))))</f>
        <v>0</v>
      </c>
      <c r="BA85" s="158">
        <f>+IF($C85=NT!$Y$2,MOVV!BA67,IF(MOVV!$C85=NT!$X$3,MOVV!AZ67,IF(MOVV!$C85=NT!$X$4,MOVV!AY67,IF(MOVV!$C85=NT!$X$5,MOVV!AX67,IF(MOVV!$C85=NT!$X$6,MOVV!AW67,0)))))</f>
        <v>0</v>
      </c>
      <c r="BB85" s="158">
        <f>+IF($C85=NT!$Y$2,MOVV!BB67,IF(MOVV!$C85=NT!$X$3,MOVV!BA67,IF(MOVV!$C85=NT!$X$4,MOVV!AZ67,IF(MOVV!$C85=NT!$X$5,MOVV!AY67,IF(MOVV!$C85=NT!$X$6,MOVV!AX67,0)))))</f>
        <v>0</v>
      </c>
      <c r="BC85" s="158">
        <f>+IF($C85=NT!$Y$2,MOVV!BC67,IF(MOVV!$C85=NT!$X$3,MOVV!BB67,IF(MOVV!$C85=NT!$X$4,MOVV!BA67,IF(MOVV!$C85=NT!$X$5,MOVV!AZ67,IF(MOVV!$C85=NT!$X$6,MOVV!AY67,0)))))</f>
        <v>0</v>
      </c>
      <c r="BD85" s="158">
        <f>+IF($C85=NT!$Y$2,MOVV!BD67,IF(MOVV!$C85=NT!$X$3,MOVV!BC67,IF(MOVV!$C85=NT!$X$4,MOVV!BB67,IF(MOVV!$C85=NT!$X$5,MOVV!BA67,IF(MOVV!$C85=NT!$X$6,MOVV!AZ67,0)))))</f>
        <v>0</v>
      </c>
      <c r="BE85" s="158">
        <f>+IF($C85=NT!$Y$2,MOVV!BE67,IF(MOVV!$C85=NT!$X$3,MOVV!BD67,IF(MOVV!$C85=NT!$X$4,MOVV!BC67,IF(MOVV!$C85=NT!$X$5,MOVV!BB67,IF(MOVV!$C85=NT!$X$6,MOVV!BA67,0)))))</f>
        <v>0</v>
      </c>
      <c r="BF85" s="158">
        <f>+IF($C85=NT!$Y$2,MOVV!BF67,IF(MOVV!$C85=NT!$X$3,MOVV!BE67,IF(MOVV!$C85=NT!$X$4,MOVV!BD67,IF(MOVV!$C85=NT!$X$5,MOVV!BC67,IF(MOVV!$C85=NT!$X$6,MOVV!BB67,0)))))</f>
        <v>0</v>
      </c>
      <c r="BG85" s="158">
        <f>+IF($C85=NT!$Y$2,MOVV!BG67,IF(MOVV!$C85=NT!$X$3,MOVV!BF67,IF(MOVV!$C85=NT!$X$4,MOVV!BE67,IF(MOVV!$C85=NT!$X$5,MOVV!BD67,IF(MOVV!$C85=NT!$X$6,MOVV!BC67,0)))))</f>
        <v>0</v>
      </c>
      <c r="BH85" s="158">
        <f>+IF($C85=NT!$Y$2,MOVV!BH67,IF(MOVV!$C85=NT!$X$3,MOVV!BG67,IF(MOVV!$C85=NT!$X$4,MOVV!BF67,IF(MOVV!$C85=NT!$X$5,MOVV!BE67,IF(MOVV!$C85=NT!$X$6,MOVV!BD67,0)))))</f>
        <v>0</v>
      </c>
      <c r="BI85" s="158">
        <f>+IF($C85=NT!$Y$2,MOVV!BI67,IF(MOVV!$C85=NT!$X$3,MOVV!BH67,IF(MOVV!$C85=NT!$X$4,MOVV!BG67,IF(MOVV!$C85=NT!$X$5,MOVV!BF67,IF(MOVV!$C85=NT!$X$6,MOVV!BE67,0)))))</f>
        <v>0</v>
      </c>
      <c r="BJ85" s="158">
        <f>+IF($C85=NT!$Y$2,MOVV!BJ67,IF(MOVV!$C85=NT!$X$3,MOVV!BI67,IF(MOVV!$C85=NT!$X$4,MOVV!BH67,IF(MOVV!$C85=NT!$X$5,MOVV!BG67,IF(MOVV!$C85=NT!$X$6,MOVV!BF67,0)))))</f>
        <v>0</v>
      </c>
      <c r="BK85" s="158">
        <f>+IF($C85=NT!$Y$2,MOVV!BK67,IF(MOVV!$C85=NT!$X$3,MOVV!BJ67,IF(MOVV!$C85=NT!$X$4,MOVV!BI67,IF(MOVV!$C85=NT!$X$5,MOVV!BH67,IF(MOVV!$C85=NT!$X$6,MOVV!BG67,0)))))</f>
        <v>0</v>
      </c>
    </row>
    <row r="86" spans="2:63">
      <c r="B86" s="162" t="str">
        <f t="shared" si="25"/>
        <v>Nom Producte/Servei 8</v>
      </c>
      <c r="C86" s="208">
        <f>+OP!L17</f>
        <v>0</v>
      </c>
      <c r="D86" s="158">
        <f>+IF($C86=NT!$Y$2,MOVV!D68,IF(MOVV!$C86=NT!$X$3,0,IF(MOVV!$C86=NT!$X$4,0,IF(MOVV!$C86=NT!$X$5,0,IF(MOVV!$C86=NT!$X$6,0,0)))))</f>
        <v>0</v>
      </c>
      <c r="E86" s="158">
        <f>+IF($C86=NT!$Y$2,MOVV!E68,IF(MOVV!$C86=NT!$X$3,MOVV!D68,IF(MOVV!$C86=NT!$X$4,0,IF(MOVV!$C86=NT!$X$5,0,IF(MOVV!$C86=NT!$X$6,0,0)))))</f>
        <v>0</v>
      </c>
      <c r="F86" s="158">
        <f>+IF($C86=NT!$Y$2,MOVV!F68,IF(MOVV!$C86=NT!$X$3,MOVV!E68,IF(MOVV!$C86=NT!$X$4,MOVV!D68,IF(MOVV!$C86=NT!$X$5,0,IF(MOVV!$C86=NT!$X$6,0,0)))))</f>
        <v>0</v>
      </c>
      <c r="G86" s="158">
        <f>+IF($C86=NT!$Y$2,MOVV!G68,IF(MOVV!$C86=NT!$X$3,MOVV!F68,IF(MOVV!$C86=NT!$X$4,MOVV!E68,IF(MOVV!$C86=NT!$X$5,MOVV!D68,IF(MOVV!$C86=NT!$X$6,0,0)))))</f>
        <v>0</v>
      </c>
      <c r="H86" s="158">
        <f>+IF($C86=NT!$Y$2,MOVV!H68,IF(MOVV!$C86=NT!$X$3,MOVV!G68,IF(MOVV!$C86=NT!$X$4,MOVV!F68,IF(MOVV!$C86=NT!$X$5,MOVV!E68,IF(MOVV!$C86=NT!$X$6,MOVV!D68,0)))))</f>
        <v>0</v>
      </c>
      <c r="I86" s="158">
        <f>+IF($C86=NT!$Y$2,MOVV!I68,IF(MOVV!$C86=NT!$X$3,MOVV!H68,IF(MOVV!$C86=NT!$X$4,MOVV!G68,IF(MOVV!$C86=NT!$X$5,MOVV!F68,IF(MOVV!$C86=NT!$X$6,MOVV!E68,0)))))</f>
        <v>0</v>
      </c>
      <c r="J86" s="158">
        <f>+IF($C86=NT!$Y$2,MOVV!J68,IF(MOVV!$C86=NT!$X$3,MOVV!I68,IF(MOVV!$C86=NT!$X$4,MOVV!H68,IF(MOVV!$C86=NT!$X$5,MOVV!G68,IF(MOVV!$C86=NT!$X$6,MOVV!F68,0)))))</f>
        <v>0</v>
      </c>
      <c r="K86" s="158">
        <f>+IF($C86=NT!$Y$2,MOVV!K68,IF(MOVV!$C86=NT!$X$3,MOVV!J68,IF(MOVV!$C86=NT!$X$4,MOVV!I68,IF(MOVV!$C86=NT!$X$5,MOVV!H68,IF(MOVV!$C86=NT!$X$6,MOVV!G68,0)))))</f>
        <v>0</v>
      </c>
      <c r="L86" s="158">
        <f>+IF($C86=NT!$Y$2,MOVV!L68,IF(MOVV!$C86=NT!$X$3,MOVV!K68,IF(MOVV!$C86=NT!$X$4,MOVV!J68,IF(MOVV!$C86=NT!$X$5,MOVV!I68,IF(MOVV!$C86=NT!$X$6,MOVV!H68,0)))))</f>
        <v>0</v>
      </c>
      <c r="M86" s="158">
        <f>+IF($C86=NT!$Y$2,MOVV!M68,IF(MOVV!$C86=NT!$X$3,MOVV!L68,IF(MOVV!$C86=NT!$X$4,MOVV!K68,IF(MOVV!$C86=NT!$X$5,MOVV!J68,IF(MOVV!$C86=NT!$X$6,MOVV!I68,0)))))</f>
        <v>0</v>
      </c>
      <c r="N86" s="158">
        <f>+IF($C86=NT!$Y$2,MOVV!N68,IF(MOVV!$C86=NT!$X$3,MOVV!M68,IF(MOVV!$C86=NT!$X$4,MOVV!L68,IF(MOVV!$C86=NT!$X$5,MOVV!K68,IF(MOVV!$C86=NT!$X$6,MOVV!J68,0)))))</f>
        <v>0</v>
      </c>
      <c r="O86" s="158">
        <f>+IF($C86=NT!$Y$2,MOVV!O68,IF(MOVV!$C86=NT!$X$3,MOVV!N68,IF(MOVV!$C86=NT!$X$4,MOVV!M68,IF(MOVV!$C86=NT!$X$5,MOVV!L68,IF(MOVV!$C86=NT!$X$6,MOVV!K68,0)))))</f>
        <v>0</v>
      </c>
      <c r="P86" s="158">
        <f>+IF($C86=NT!$Y$2,MOVV!P68,IF(MOVV!$C86=NT!$X$3,MOVV!O68,IF(MOVV!$C86=NT!$X$4,MOVV!N68,IF(MOVV!$C86=NT!$X$5,MOVV!M68,IF(MOVV!$C86=NT!$X$6,MOVV!L68,0)))))</f>
        <v>0</v>
      </c>
      <c r="Q86" s="158">
        <f>+IF($C86=NT!$Y$2,MOVV!Q68,IF(MOVV!$C86=NT!$X$3,MOVV!P68,IF(MOVV!$C86=NT!$X$4,MOVV!O68,IF(MOVV!$C86=NT!$X$5,MOVV!N68,IF(MOVV!$C86=NT!$X$6,MOVV!M68,0)))))</f>
        <v>0</v>
      </c>
      <c r="R86" s="158">
        <f>+IF($C86=NT!$Y$2,MOVV!R68,IF(MOVV!$C86=NT!$X$3,MOVV!Q68,IF(MOVV!$C86=NT!$X$4,MOVV!P68,IF(MOVV!$C86=NT!$X$5,MOVV!O68,IF(MOVV!$C86=NT!$X$6,MOVV!N68,0)))))</f>
        <v>0</v>
      </c>
      <c r="S86" s="158">
        <f>+IF($C86=NT!$Y$2,MOVV!S68,IF(MOVV!$C86=NT!$X$3,MOVV!R68,IF(MOVV!$C86=NT!$X$4,MOVV!Q68,IF(MOVV!$C86=NT!$X$5,MOVV!P68,IF(MOVV!$C86=NT!$X$6,MOVV!O68,0)))))</f>
        <v>0</v>
      </c>
      <c r="T86" s="158">
        <f>+IF($C86=NT!$Y$2,MOVV!T68,IF(MOVV!$C86=NT!$X$3,MOVV!S68,IF(MOVV!$C86=NT!$X$4,MOVV!R68,IF(MOVV!$C86=NT!$X$5,MOVV!Q68,IF(MOVV!$C86=NT!$X$6,MOVV!P68,0)))))</f>
        <v>0</v>
      </c>
      <c r="U86" s="158">
        <f>+IF($C86=NT!$Y$2,MOVV!U68,IF(MOVV!$C86=NT!$X$3,MOVV!T68,IF(MOVV!$C86=NT!$X$4,MOVV!S68,IF(MOVV!$C86=NT!$X$5,MOVV!R68,IF(MOVV!$C86=NT!$X$6,MOVV!Q68,0)))))</f>
        <v>0</v>
      </c>
      <c r="V86" s="158">
        <f>+IF($C86=NT!$Y$2,MOVV!V68,IF(MOVV!$C86=NT!$X$3,MOVV!U68,IF(MOVV!$C86=NT!$X$4,MOVV!T68,IF(MOVV!$C86=NT!$X$5,MOVV!S68,IF(MOVV!$C86=NT!$X$6,MOVV!R68,0)))))</f>
        <v>0</v>
      </c>
      <c r="W86" s="158">
        <f>+IF($C86=NT!$Y$2,MOVV!W68,IF(MOVV!$C86=NT!$X$3,MOVV!V68,IF(MOVV!$C86=NT!$X$4,MOVV!U68,IF(MOVV!$C86=NT!$X$5,MOVV!T68,IF(MOVV!$C86=NT!$X$6,MOVV!S68,0)))))</f>
        <v>0</v>
      </c>
      <c r="X86" s="158">
        <f>+IF($C86=NT!$Y$2,MOVV!X68,IF(MOVV!$C86=NT!$X$3,MOVV!W68,IF(MOVV!$C86=NT!$X$4,MOVV!V68,IF(MOVV!$C86=NT!$X$5,MOVV!U68,IF(MOVV!$C86=NT!$X$6,MOVV!T68,0)))))</f>
        <v>0</v>
      </c>
      <c r="Y86" s="158">
        <f>+IF($C86=NT!$Y$2,MOVV!Y68,IF(MOVV!$C86=NT!$X$3,MOVV!X68,IF(MOVV!$C86=NT!$X$4,MOVV!W68,IF(MOVV!$C86=NT!$X$5,MOVV!V68,IF(MOVV!$C86=NT!$X$6,MOVV!U68,0)))))</f>
        <v>0</v>
      </c>
      <c r="Z86" s="158">
        <f>+IF($C86=NT!$Y$2,MOVV!Z68,IF(MOVV!$C86=NT!$X$3,MOVV!Y68,IF(MOVV!$C86=NT!$X$4,MOVV!X68,IF(MOVV!$C86=NT!$X$5,MOVV!W68,IF(MOVV!$C86=NT!$X$6,MOVV!V68,0)))))</f>
        <v>0</v>
      </c>
      <c r="AA86" s="158">
        <f>+IF($C86=NT!$Y$2,MOVV!AA68,IF(MOVV!$C86=NT!$X$3,MOVV!Z68,IF(MOVV!$C86=NT!$X$4,MOVV!Y68,IF(MOVV!$C86=NT!$X$5,MOVV!X68,IF(MOVV!$C86=NT!$X$6,MOVV!W68,0)))))</f>
        <v>0</v>
      </c>
      <c r="AB86" s="158">
        <f>+IF($C86=NT!$Y$2,MOVV!AB68,IF(MOVV!$C86=NT!$X$3,MOVV!AA68,IF(MOVV!$C86=NT!$X$4,MOVV!Z68,IF(MOVV!$C86=NT!$X$5,MOVV!Y68,IF(MOVV!$C86=NT!$X$6,MOVV!X68,0)))))</f>
        <v>0</v>
      </c>
      <c r="AC86" s="158">
        <f>+IF($C86=NT!$Y$2,MOVV!AC68,IF(MOVV!$C86=NT!$X$3,MOVV!AB68,IF(MOVV!$C86=NT!$X$4,MOVV!AA68,IF(MOVV!$C86=NT!$X$5,MOVV!Z68,IF(MOVV!$C86=NT!$X$6,MOVV!Y68,0)))))</f>
        <v>0</v>
      </c>
      <c r="AD86" s="158">
        <f>+IF($C86=NT!$Y$2,MOVV!AD68,IF(MOVV!$C86=NT!$X$3,MOVV!AC68,IF(MOVV!$C86=NT!$X$4,MOVV!AB68,IF(MOVV!$C86=NT!$X$5,MOVV!AA68,IF(MOVV!$C86=NT!$X$6,MOVV!Z68,0)))))</f>
        <v>0</v>
      </c>
      <c r="AE86" s="158">
        <f>+IF($C86=NT!$Y$2,MOVV!AE68,IF(MOVV!$C86=NT!$X$3,MOVV!AD68,IF(MOVV!$C86=NT!$X$4,MOVV!AC68,IF(MOVV!$C86=NT!$X$5,MOVV!AB68,IF(MOVV!$C86=NT!$X$6,MOVV!AA68,0)))))</f>
        <v>0</v>
      </c>
      <c r="AF86" s="158">
        <f>+IF($C86=NT!$Y$2,MOVV!AF68,IF(MOVV!$C86=NT!$X$3,MOVV!AE68,IF(MOVV!$C86=NT!$X$4,MOVV!AD68,IF(MOVV!$C86=NT!$X$5,MOVV!AC68,IF(MOVV!$C86=NT!$X$6,MOVV!AB68,0)))))</f>
        <v>0</v>
      </c>
      <c r="AG86" s="158">
        <f>+IF($C86=NT!$Y$2,MOVV!AG68,IF(MOVV!$C86=NT!$X$3,MOVV!AF68,IF(MOVV!$C86=NT!$X$4,MOVV!AE68,IF(MOVV!$C86=NT!$X$5,MOVV!AD68,IF(MOVV!$C86=NT!$X$6,MOVV!AC68,0)))))</f>
        <v>0</v>
      </c>
      <c r="AH86" s="158">
        <f>+IF($C86=NT!$Y$2,MOVV!AH68,IF(MOVV!$C86=NT!$X$3,MOVV!AG68,IF(MOVV!$C86=NT!$X$4,MOVV!AF68,IF(MOVV!$C86=NT!$X$5,MOVV!AE68,IF(MOVV!$C86=NT!$X$6,MOVV!AD68,0)))))</f>
        <v>0</v>
      </c>
      <c r="AI86" s="158">
        <f>+IF($C86=NT!$Y$2,MOVV!AI68,IF(MOVV!$C86=NT!$X$3,MOVV!AH68,IF(MOVV!$C86=NT!$X$4,MOVV!AG68,IF(MOVV!$C86=NT!$X$5,MOVV!AF68,IF(MOVV!$C86=NT!$X$6,MOVV!AE68,0)))))</f>
        <v>0</v>
      </c>
      <c r="AJ86" s="158">
        <f>+IF($C86=NT!$Y$2,MOVV!AJ68,IF(MOVV!$C86=NT!$X$3,MOVV!AI68,IF(MOVV!$C86=NT!$X$4,MOVV!AH68,IF(MOVV!$C86=NT!$X$5,MOVV!AG68,IF(MOVV!$C86=NT!$X$6,MOVV!AF68,0)))))</f>
        <v>0</v>
      </c>
      <c r="AK86" s="158">
        <f>+IF($C86=NT!$Y$2,MOVV!AK68,IF(MOVV!$C86=NT!$X$3,MOVV!AJ68,IF(MOVV!$C86=NT!$X$4,MOVV!AI68,IF(MOVV!$C86=NT!$X$5,MOVV!AH68,IF(MOVV!$C86=NT!$X$6,MOVV!AG68,0)))))</f>
        <v>0</v>
      </c>
      <c r="AL86" s="158">
        <f>+IF($C86=NT!$Y$2,MOVV!AL68,IF(MOVV!$C86=NT!$X$3,MOVV!AK68,IF(MOVV!$C86=NT!$X$4,MOVV!AJ68,IF(MOVV!$C86=NT!$X$5,MOVV!AI68,IF(MOVV!$C86=NT!$X$6,MOVV!AH68,0)))))</f>
        <v>0</v>
      </c>
      <c r="AM86" s="158">
        <f>+IF($C86=NT!$Y$2,MOVV!AM68,IF(MOVV!$C86=NT!$X$3,MOVV!AL68,IF(MOVV!$C86=NT!$X$4,MOVV!AK68,IF(MOVV!$C86=NT!$X$5,MOVV!AJ68,IF(MOVV!$C86=NT!$X$6,MOVV!AI68,0)))))</f>
        <v>0</v>
      </c>
      <c r="AN86" s="158">
        <f>+IF($C86=NT!$Y$2,MOVV!AN68,IF(MOVV!$C86=NT!$X$3,MOVV!AM68,IF(MOVV!$C86=NT!$X$4,MOVV!AL68,IF(MOVV!$C86=NT!$X$5,MOVV!AK68,IF(MOVV!$C86=NT!$X$6,MOVV!AJ68,0)))))</f>
        <v>0</v>
      </c>
      <c r="AO86" s="158">
        <f>+IF($C86=NT!$Y$2,MOVV!AO68,IF(MOVV!$C86=NT!$X$3,MOVV!AN68,IF(MOVV!$C86=NT!$X$4,MOVV!AM68,IF(MOVV!$C86=NT!$X$5,MOVV!AL68,IF(MOVV!$C86=NT!$X$6,MOVV!AK68,0)))))</f>
        <v>0</v>
      </c>
      <c r="AP86" s="158">
        <f>+IF($C86=NT!$Y$2,MOVV!AP68,IF(MOVV!$C86=NT!$X$3,MOVV!AO68,IF(MOVV!$C86=NT!$X$4,MOVV!AN68,IF(MOVV!$C86=NT!$X$5,MOVV!AM68,IF(MOVV!$C86=NT!$X$6,MOVV!AL68,0)))))</f>
        <v>0</v>
      </c>
      <c r="AQ86" s="158">
        <f>+IF($C86=NT!$Y$2,MOVV!AQ68,IF(MOVV!$C86=NT!$X$3,MOVV!AP68,IF(MOVV!$C86=NT!$X$4,MOVV!AO68,IF(MOVV!$C86=NT!$X$5,MOVV!AN68,IF(MOVV!$C86=NT!$X$6,MOVV!AM68,0)))))</f>
        <v>0</v>
      </c>
      <c r="AR86" s="158">
        <f>+IF($C86=NT!$Y$2,MOVV!AR68,IF(MOVV!$C86=NT!$X$3,MOVV!AQ68,IF(MOVV!$C86=NT!$X$4,MOVV!AP68,IF(MOVV!$C86=NT!$X$5,MOVV!AO68,IF(MOVV!$C86=NT!$X$6,MOVV!AN68,0)))))</f>
        <v>0</v>
      </c>
      <c r="AS86" s="158">
        <f>+IF($C86=NT!$Y$2,MOVV!AS68,IF(MOVV!$C86=NT!$X$3,MOVV!AR68,IF(MOVV!$C86=NT!$X$4,MOVV!AQ68,IF(MOVV!$C86=NT!$X$5,MOVV!AP68,IF(MOVV!$C86=NT!$X$6,MOVV!AO68,0)))))</f>
        <v>0</v>
      </c>
      <c r="AT86" s="158">
        <f>+IF($C86=NT!$Y$2,MOVV!AT68,IF(MOVV!$C86=NT!$X$3,MOVV!AS68,IF(MOVV!$C86=NT!$X$4,MOVV!AR68,IF(MOVV!$C86=NT!$X$5,MOVV!AQ68,IF(MOVV!$C86=NT!$X$6,MOVV!AP68,0)))))</f>
        <v>0</v>
      </c>
      <c r="AU86" s="158">
        <f>+IF($C86=NT!$Y$2,MOVV!AU68,IF(MOVV!$C86=NT!$X$3,MOVV!AT68,IF(MOVV!$C86=NT!$X$4,MOVV!AS68,IF(MOVV!$C86=NT!$X$5,MOVV!AR68,IF(MOVV!$C86=NT!$X$6,MOVV!AQ68,0)))))</f>
        <v>0</v>
      </c>
      <c r="AV86" s="158">
        <f>+IF($C86=NT!$Y$2,MOVV!AV68,IF(MOVV!$C86=NT!$X$3,MOVV!AU68,IF(MOVV!$C86=NT!$X$4,MOVV!AT68,IF(MOVV!$C86=NT!$X$5,MOVV!AS68,IF(MOVV!$C86=NT!$X$6,MOVV!AR68,0)))))</f>
        <v>0</v>
      </c>
      <c r="AW86" s="158">
        <f>+IF($C86=NT!$Y$2,MOVV!AW68,IF(MOVV!$C86=NT!$X$3,MOVV!AV68,IF(MOVV!$C86=NT!$X$4,MOVV!AU68,IF(MOVV!$C86=NT!$X$5,MOVV!AT68,IF(MOVV!$C86=NT!$X$6,MOVV!AS68,0)))))</f>
        <v>0</v>
      </c>
      <c r="AX86" s="158">
        <f>+IF($C86=NT!$Y$2,MOVV!AX68,IF(MOVV!$C86=NT!$X$3,MOVV!AW68,IF(MOVV!$C86=NT!$X$4,MOVV!AV68,IF(MOVV!$C86=NT!$X$5,MOVV!AU68,IF(MOVV!$C86=NT!$X$6,MOVV!AT68,0)))))</f>
        <v>0</v>
      </c>
      <c r="AY86" s="158">
        <f>+IF($C86=NT!$Y$2,MOVV!AY68,IF(MOVV!$C86=NT!$X$3,MOVV!AX68,IF(MOVV!$C86=NT!$X$4,MOVV!AW68,IF(MOVV!$C86=NT!$X$5,MOVV!AV68,IF(MOVV!$C86=NT!$X$6,MOVV!AU68,0)))))</f>
        <v>0</v>
      </c>
      <c r="AZ86" s="158">
        <f>+IF($C86=NT!$Y$2,MOVV!AZ68,IF(MOVV!$C86=NT!$X$3,MOVV!AY68,IF(MOVV!$C86=NT!$X$4,MOVV!AX68,IF(MOVV!$C86=NT!$X$5,MOVV!AW68,IF(MOVV!$C86=NT!$X$6,MOVV!AV68,0)))))</f>
        <v>0</v>
      </c>
      <c r="BA86" s="158">
        <f>+IF($C86=NT!$Y$2,MOVV!BA68,IF(MOVV!$C86=NT!$X$3,MOVV!AZ68,IF(MOVV!$C86=NT!$X$4,MOVV!AY68,IF(MOVV!$C86=NT!$X$5,MOVV!AX68,IF(MOVV!$C86=NT!$X$6,MOVV!AW68,0)))))</f>
        <v>0</v>
      </c>
      <c r="BB86" s="158">
        <f>+IF($C86=NT!$Y$2,MOVV!BB68,IF(MOVV!$C86=NT!$X$3,MOVV!BA68,IF(MOVV!$C86=NT!$X$4,MOVV!AZ68,IF(MOVV!$C86=NT!$X$5,MOVV!AY68,IF(MOVV!$C86=NT!$X$6,MOVV!AX68,0)))))</f>
        <v>0</v>
      </c>
      <c r="BC86" s="158">
        <f>+IF($C86=NT!$Y$2,MOVV!BC68,IF(MOVV!$C86=NT!$X$3,MOVV!BB68,IF(MOVV!$C86=NT!$X$4,MOVV!BA68,IF(MOVV!$C86=NT!$X$5,MOVV!AZ68,IF(MOVV!$C86=NT!$X$6,MOVV!AY68,0)))))</f>
        <v>0</v>
      </c>
      <c r="BD86" s="158">
        <f>+IF($C86=NT!$Y$2,MOVV!BD68,IF(MOVV!$C86=NT!$X$3,MOVV!BC68,IF(MOVV!$C86=NT!$X$4,MOVV!BB68,IF(MOVV!$C86=NT!$X$5,MOVV!BA68,IF(MOVV!$C86=NT!$X$6,MOVV!AZ68,0)))))</f>
        <v>0</v>
      </c>
      <c r="BE86" s="158">
        <f>+IF($C86=NT!$Y$2,MOVV!BE68,IF(MOVV!$C86=NT!$X$3,MOVV!BD68,IF(MOVV!$C86=NT!$X$4,MOVV!BC68,IF(MOVV!$C86=NT!$X$5,MOVV!BB68,IF(MOVV!$C86=NT!$X$6,MOVV!BA68,0)))))</f>
        <v>0</v>
      </c>
      <c r="BF86" s="158">
        <f>+IF($C86=NT!$Y$2,MOVV!BF68,IF(MOVV!$C86=NT!$X$3,MOVV!BE68,IF(MOVV!$C86=NT!$X$4,MOVV!BD68,IF(MOVV!$C86=NT!$X$5,MOVV!BC68,IF(MOVV!$C86=NT!$X$6,MOVV!BB68,0)))))</f>
        <v>0</v>
      </c>
      <c r="BG86" s="158">
        <f>+IF($C86=NT!$Y$2,MOVV!BG68,IF(MOVV!$C86=NT!$X$3,MOVV!BF68,IF(MOVV!$C86=NT!$X$4,MOVV!BE68,IF(MOVV!$C86=NT!$X$5,MOVV!BD68,IF(MOVV!$C86=NT!$X$6,MOVV!BC68,0)))))</f>
        <v>0</v>
      </c>
      <c r="BH86" s="158">
        <f>+IF($C86=NT!$Y$2,MOVV!BH68,IF(MOVV!$C86=NT!$X$3,MOVV!BG68,IF(MOVV!$C86=NT!$X$4,MOVV!BF68,IF(MOVV!$C86=NT!$X$5,MOVV!BE68,IF(MOVV!$C86=NT!$X$6,MOVV!BD68,0)))))</f>
        <v>0</v>
      </c>
      <c r="BI86" s="158">
        <f>+IF($C86=NT!$Y$2,MOVV!BI68,IF(MOVV!$C86=NT!$X$3,MOVV!BH68,IF(MOVV!$C86=NT!$X$4,MOVV!BG68,IF(MOVV!$C86=NT!$X$5,MOVV!BF68,IF(MOVV!$C86=NT!$X$6,MOVV!BE68,0)))))</f>
        <v>0</v>
      </c>
      <c r="BJ86" s="158">
        <f>+IF($C86=NT!$Y$2,MOVV!BJ68,IF(MOVV!$C86=NT!$X$3,MOVV!BI68,IF(MOVV!$C86=NT!$X$4,MOVV!BH68,IF(MOVV!$C86=NT!$X$5,MOVV!BG68,IF(MOVV!$C86=NT!$X$6,MOVV!BF68,0)))))</f>
        <v>0</v>
      </c>
      <c r="BK86" s="158">
        <f>+IF($C86=NT!$Y$2,MOVV!BK68,IF(MOVV!$C86=NT!$X$3,MOVV!BJ68,IF(MOVV!$C86=NT!$X$4,MOVV!BI68,IF(MOVV!$C86=NT!$X$5,MOVV!BH68,IF(MOVV!$C86=NT!$X$6,MOVV!BG68,0)))))</f>
        <v>0</v>
      </c>
    </row>
    <row r="87" spans="2:63">
      <c r="B87" s="162" t="str">
        <f t="shared" si="25"/>
        <v>Nom Producte/Servei 9</v>
      </c>
      <c r="C87" s="208">
        <f>+OP!L18</f>
        <v>0</v>
      </c>
      <c r="D87" s="158">
        <f>+IF($C87=NT!$Y$2,MOVV!D69,IF(MOVV!$C87=NT!$X$3,0,IF(MOVV!$C87=NT!$X$4,0,IF(MOVV!$C87=NT!$X$5,0,IF(MOVV!$C87=NT!$X$6,0,0)))))</f>
        <v>0</v>
      </c>
      <c r="E87" s="158">
        <f>+IF($C87=NT!$Y$2,MOVV!E69,IF(MOVV!$C87=NT!$X$3,MOVV!D69,IF(MOVV!$C87=NT!$X$4,0,IF(MOVV!$C87=NT!$X$5,0,IF(MOVV!$C87=NT!$X$6,0,0)))))</f>
        <v>0</v>
      </c>
      <c r="F87" s="158">
        <f>+IF($C87=NT!$Y$2,MOVV!F69,IF(MOVV!$C87=NT!$X$3,MOVV!E69,IF(MOVV!$C87=NT!$X$4,MOVV!D69,IF(MOVV!$C87=NT!$X$5,0,IF(MOVV!$C87=NT!$X$6,0,0)))))</f>
        <v>0</v>
      </c>
      <c r="G87" s="158">
        <f>+IF($C87=NT!$Y$2,MOVV!G69,IF(MOVV!$C87=NT!$X$3,MOVV!F69,IF(MOVV!$C87=NT!$X$4,MOVV!E69,IF(MOVV!$C87=NT!$X$5,MOVV!D69,IF(MOVV!$C87=NT!$X$6,0,0)))))</f>
        <v>0</v>
      </c>
      <c r="H87" s="158">
        <f>+IF($C87=NT!$Y$2,MOVV!H69,IF(MOVV!$C87=NT!$X$3,MOVV!G69,IF(MOVV!$C87=NT!$X$4,MOVV!F69,IF(MOVV!$C87=NT!$X$5,MOVV!E69,IF(MOVV!$C87=NT!$X$6,MOVV!D69,0)))))</f>
        <v>0</v>
      </c>
      <c r="I87" s="158">
        <f>+IF($C87=NT!$Y$2,MOVV!I69,IF(MOVV!$C87=NT!$X$3,MOVV!H69,IF(MOVV!$C87=NT!$X$4,MOVV!G69,IF(MOVV!$C87=NT!$X$5,MOVV!F69,IF(MOVV!$C87=NT!$X$6,MOVV!E69,0)))))</f>
        <v>0</v>
      </c>
      <c r="J87" s="158">
        <f>+IF($C87=NT!$Y$2,MOVV!J69,IF(MOVV!$C87=NT!$X$3,MOVV!I69,IF(MOVV!$C87=NT!$X$4,MOVV!H69,IF(MOVV!$C87=NT!$X$5,MOVV!G69,IF(MOVV!$C87=NT!$X$6,MOVV!F69,0)))))</f>
        <v>0</v>
      </c>
      <c r="K87" s="158">
        <f>+IF($C87=NT!$Y$2,MOVV!K69,IF(MOVV!$C87=NT!$X$3,MOVV!J69,IF(MOVV!$C87=NT!$X$4,MOVV!I69,IF(MOVV!$C87=NT!$X$5,MOVV!H69,IF(MOVV!$C87=NT!$X$6,MOVV!G69,0)))))</f>
        <v>0</v>
      </c>
      <c r="L87" s="158">
        <f>+IF($C87=NT!$Y$2,MOVV!L69,IF(MOVV!$C87=NT!$X$3,MOVV!K69,IF(MOVV!$C87=NT!$X$4,MOVV!J69,IF(MOVV!$C87=NT!$X$5,MOVV!I69,IF(MOVV!$C87=NT!$X$6,MOVV!H69,0)))))</f>
        <v>0</v>
      </c>
      <c r="M87" s="158">
        <f>+IF($C87=NT!$Y$2,MOVV!M69,IF(MOVV!$C87=NT!$X$3,MOVV!L69,IF(MOVV!$C87=NT!$X$4,MOVV!K69,IF(MOVV!$C87=NT!$X$5,MOVV!J69,IF(MOVV!$C87=NT!$X$6,MOVV!I69,0)))))</f>
        <v>0</v>
      </c>
      <c r="N87" s="158">
        <f>+IF($C87=NT!$Y$2,MOVV!N69,IF(MOVV!$C87=NT!$X$3,MOVV!M69,IF(MOVV!$C87=NT!$X$4,MOVV!L69,IF(MOVV!$C87=NT!$X$5,MOVV!K69,IF(MOVV!$C87=NT!$X$6,MOVV!J69,0)))))</f>
        <v>0</v>
      </c>
      <c r="O87" s="158">
        <f>+IF($C87=NT!$Y$2,MOVV!O69,IF(MOVV!$C87=NT!$X$3,MOVV!N69,IF(MOVV!$C87=NT!$X$4,MOVV!M69,IF(MOVV!$C87=NT!$X$5,MOVV!L69,IF(MOVV!$C87=NT!$X$6,MOVV!K69,0)))))</f>
        <v>0</v>
      </c>
      <c r="P87" s="158">
        <f>+IF($C87=NT!$Y$2,MOVV!P69,IF(MOVV!$C87=NT!$X$3,MOVV!O69,IF(MOVV!$C87=NT!$X$4,MOVV!N69,IF(MOVV!$C87=NT!$X$5,MOVV!M69,IF(MOVV!$C87=NT!$X$6,MOVV!L69,0)))))</f>
        <v>0</v>
      </c>
      <c r="Q87" s="158">
        <f>+IF($C87=NT!$Y$2,MOVV!Q69,IF(MOVV!$C87=NT!$X$3,MOVV!P69,IF(MOVV!$C87=NT!$X$4,MOVV!O69,IF(MOVV!$C87=NT!$X$5,MOVV!N69,IF(MOVV!$C87=NT!$X$6,MOVV!M69,0)))))</f>
        <v>0</v>
      </c>
      <c r="R87" s="158">
        <f>+IF($C87=NT!$Y$2,MOVV!R69,IF(MOVV!$C87=NT!$X$3,MOVV!Q69,IF(MOVV!$C87=NT!$X$4,MOVV!P69,IF(MOVV!$C87=NT!$X$5,MOVV!O69,IF(MOVV!$C87=NT!$X$6,MOVV!N69,0)))))</f>
        <v>0</v>
      </c>
      <c r="S87" s="158">
        <f>+IF($C87=NT!$Y$2,MOVV!S69,IF(MOVV!$C87=NT!$X$3,MOVV!R69,IF(MOVV!$C87=NT!$X$4,MOVV!Q69,IF(MOVV!$C87=NT!$X$5,MOVV!P69,IF(MOVV!$C87=NT!$X$6,MOVV!O69,0)))))</f>
        <v>0</v>
      </c>
      <c r="T87" s="158">
        <f>+IF($C87=NT!$Y$2,MOVV!T69,IF(MOVV!$C87=NT!$X$3,MOVV!S69,IF(MOVV!$C87=NT!$X$4,MOVV!R69,IF(MOVV!$C87=NT!$X$5,MOVV!Q69,IF(MOVV!$C87=NT!$X$6,MOVV!P69,0)))))</f>
        <v>0</v>
      </c>
      <c r="U87" s="158">
        <f>+IF($C87=NT!$Y$2,MOVV!U69,IF(MOVV!$C87=NT!$X$3,MOVV!T69,IF(MOVV!$C87=NT!$X$4,MOVV!S69,IF(MOVV!$C87=NT!$X$5,MOVV!R69,IF(MOVV!$C87=NT!$X$6,MOVV!Q69,0)))))</f>
        <v>0</v>
      </c>
      <c r="V87" s="158">
        <f>+IF($C87=NT!$Y$2,MOVV!V69,IF(MOVV!$C87=NT!$X$3,MOVV!U69,IF(MOVV!$C87=NT!$X$4,MOVV!T69,IF(MOVV!$C87=NT!$X$5,MOVV!S69,IF(MOVV!$C87=NT!$X$6,MOVV!R69,0)))))</f>
        <v>0</v>
      </c>
      <c r="W87" s="158">
        <f>+IF($C87=NT!$Y$2,MOVV!W69,IF(MOVV!$C87=NT!$X$3,MOVV!V69,IF(MOVV!$C87=NT!$X$4,MOVV!U69,IF(MOVV!$C87=NT!$X$5,MOVV!T69,IF(MOVV!$C87=NT!$X$6,MOVV!S69,0)))))</f>
        <v>0</v>
      </c>
      <c r="X87" s="158">
        <f>+IF($C87=NT!$Y$2,MOVV!X69,IF(MOVV!$C87=NT!$X$3,MOVV!W69,IF(MOVV!$C87=NT!$X$4,MOVV!V69,IF(MOVV!$C87=NT!$X$5,MOVV!U69,IF(MOVV!$C87=NT!$X$6,MOVV!T69,0)))))</f>
        <v>0</v>
      </c>
      <c r="Y87" s="158">
        <f>+IF($C87=NT!$Y$2,MOVV!Y69,IF(MOVV!$C87=NT!$X$3,MOVV!X69,IF(MOVV!$C87=NT!$X$4,MOVV!W69,IF(MOVV!$C87=NT!$X$5,MOVV!V69,IF(MOVV!$C87=NT!$X$6,MOVV!U69,0)))))</f>
        <v>0</v>
      </c>
      <c r="Z87" s="158">
        <f>+IF($C87=NT!$Y$2,MOVV!Z69,IF(MOVV!$C87=NT!$X$3,MOVV!Y69,IF(MOVV!$C87=NT!$X$4,MOVV!X69,IF(MOVV!$C87=NT!$X$5,MOVV!W69,IF(MOVV!$C87=NT!$X$6,MOVV!V69,0)))))</f>
        <v>0</v>
      </c>
      <c r="AA87" s="158">
        <f>+IF($C87=NT!$Y$2,MOVV!AA69,IF(MOVV!$C87=NT!$X$3,MOVV!Z69,IF(MOVV!$C87=NT!$X$4,MOVV!Y69,IF(MOVV!$C87=NT!$X$5,MOVV!X69,IF(MOVV!$C87=NT!$X$6,MOVV!W69,0)))))</f>
        <v>0</v>
      </c>
      <c r="AB87" s="158">
        <f>+IF($C87=NT!$Y$2,MOVV!AB69,IF(MOVV!$C87=NT!$X$3,MOVV!AA69,IF(MOVV!$C87=NT!$X$4,MOVV!Z69,IF(MOVV!$C87=NT!$X$5,MOVV!Y69,IF(MOVV!$C87=NT!$X$6,MOVV!X69,0)))))</f>
        <v>0</v>
      </c>
      <c r="AC87" s="158">
        <f>+IF($C87=NT!$Y$2,MOVV!AC69,IF(MOVV!$C87=NT!$X$3,MOVV!AB69,IF(MOVV!$C87=NT!$X$4,MOVV!AA69,IF(MOVV!$C87=NT!$X$5,MOVV!Z69,IF(MOVV!$C87=NT!$X$6,MOVV!Y69,0)))))</f>
        <v>0</v>
      </c>
      <c r="AD87" s="158">
        <f>+IF($C87=NT!$Y$2,MOVV!AD69,IF(MOVV!$C87=NT!$X$3,MOVV!AC69,IF(MOVV!$C87=NT!$X$4,MOVV!AB69,IF(MOVV!$C87=NT!$X$5,MOVV!AA69,IF(MOVV!$C87=NT!$X$6,MOVV!Z69,0)))))</f>
        <v>0</v>
      </c>
      <c r="AE87" s="158">
        <f>+IF($C87=NT!$Y$2,MOVV!AE69,IF(MOVV!$C87=NT!$X$3,MOVV!AD69,IF(MOVV!$C87=NT!$X$4,MOVV!AC69,IF(MOVV!$C87=NT!$X$5,MOVV!AB69,IF(MOVV!$C87=NT!$X$6,MOVV!AA69,0)))))</f>
        <v>0</v>
      </c>
      <c r="AF87" s="158">
        <f>+IF($C87=NT!$Y$2,MOVV!AF69,IF(MOVV!$C87=NT!$X$3,MOVV!AE69,IF(MOVV!$C87=NT!$X$4,MOVV!AD69,IF(MOVV!$C87=NT!$X$5,MOVV!AC69,IF(MOVV!$C87=NT!$X$6,MOVV!AB69,0)))))</f>
        <v>0</v>
      </c>
      <c r="AG87" s="158">
        <f>+IF($C87=NT!$Y$2,MOVV!AG69,IF(MOVV!$C87=NT!$X$3,MOVV!AF69,IF(MOVV!$C87=NT!$X$4,MOVV!AE69,IF(MOVV!$C87=NT!$X$5,MOVV!AD69,IF(MOVV!$C87=NT!$X$6,MOVV!AC69,0)))))</f>
        <v>0</v>
      </c>
      <c r="AH87" s="158">
        <f>+IF($C87=NT!$Y$2,MOVV!AH69,IF(MOVV!$C87=NT!$X$3,MOVV!AG69,IF(MOVV!$C87=NT!$X$4,MOVV!AF69,IF(MOVV!$C87=NT!$X$5,MOVV!AE69,IF(MOVV!$C87=NT!$X$6,MOVV!AD69,0)))))</f>
        <v>0</v>
      </c>
      <c r="AI87" s="158">
        <f>+IF($C87=NT!$Y$2,MOVV!AI69,IF(MOVV!$C87=NT!$X$3,MOVV!AH69,IF(MOVV!$C87=NT!$X$4,MOVV!AG69,IF(MOVV!$C87=NT!$X$5,MOVV!AF69,IF(MOVV!$C87=NT!$X$6,MOVV!AE69,0)))))</f>
        <v>0</v>
      </c>
      <c r="AJ87" s="158">
        <f>+IF($C87=NT!$Y$2,MOVV!AJ69,IF(MOVV!$C87=NT!$X$3,MOVV!AI69,IF(MOVV!$C87=NT!$X$4,MOVV!AH69,IF(MOVV!$C87=NT!$X$5,MOVV!AG69,IF(MOVV!$C87=NT!$X$6,MOVV!AF69,0)))))</f>
        <v>0</v>
      </c>
      <c r="AK87" s="158">
        <f>+IF($C87=NT!$Y$2,MOVV!AK69,IF(MOVV!$C87=NT!$X$3,MOVV!AJ69,IF(MOVV!$C87=NT!$X$4,MOVV!AI69,IF(MOVV!$C87=NT!$X$5,MOVV!AH69,IF(MOVV!$C87=NT!$X$6,MOVV!AG69,0)))))</f>
        <v>0</v>
      </c>
      <c r="AL87" s="158">
        <f>+IF($C87=NT!$Y$2,MOVV!AL69,IF(MOVV!$C87=NT!$X$3,MOVV!AK69,IF(MOVV!$C87=NT!$X$4,MOVV!AJ69,IF(MOVV!$C87=NT!$X$5,MOVV!AI69,IF(MOVV!$C87=NT!$X$6,MOVV!AH69,0)))))</f>
        <v>0</v>
      </c>
      <c r="AM87" s="158">
        <f>+IF($C87=NT!$Y$2,MOVV!AM69,IF(MOVV!$C87=NT!$X$3,MOVV!AL69,IF(MOVV!$C87=NT!$X$4,MOVV!AK69,IF(MOVV!$C87=NT!$X$5,MOVV!AJ69,IF(MOVV!$C87=NT!$X$6,MOVV!AI69,0)))))</f>
        <v>0</v>
      </c>
      <c r="AN87" s="158">
        <f>+IF($C87=NT!$Y$2,MOVV!AN69,IF(MOVV!$C87=NT!$X$3,MOVV!AM69,IF(MOVV!$C87=NT!$X$4,MOVV!AL69,IF(MOVV!$C87=NT!$X$5,MOVV!AK69,IF(MOVV!$C87=NT!$X$6,MOVV!AJ69,0)))))</f>
        <v>0</v>
      </c>
      <c r="AO87" s="158">
        <f>+IF($C87=NT!$Y$2,MOVV!AO69,IF(MOVV!$C87=NT!$X$3,MOVV!AN69,IF(MOVV!$C87=NT!$X$4,MOVV!AM69,IF(MOVV!$C87=NT!$X$5,MOVV!AL69,IF(MOVV!$C87=NT!$X$6,MOVV!AK69,0)))))</f>
        <v>0</v>
      </c>
      <c r="AP87" s="158">
        <f>+IF($C87=NT!$Y$2,MOVV!AP69,IF(MOVV!$C87=NT!$X$3,MOVV!AO69,IF(MOVV!$C87=NT!$X$4,MOVV!AN69,IF(MOVV!$C87=NT!$X$5,MOVV!AM69,IF(MOVV!$C87=NT!$X$6,MOVV!AL69,0)))))</f>
        <v>0</v>
      </c>
      <c r="AQ87" s="158">
        <f>+IF($C87=NT!$Y$2,MOVV!AQ69,IF(MOVV!$C87=NT!$X$3,MOVV!AP69,IF(MOVV!$C87=NT!$X$4,MOVV!AO69,IF(MOVV!$C87=NT!$X$5,MOVV!AN69,IF(MOVV!$C87=NT!$X$6,MOVV!AM69,0)))))</f>
        <v>0</v>
      </c>
      <c r="AR87" s="158">
        <f>+IF($C87=NT!$Y$2,MOVV!AR69,IF(MOVV!$C87=NT!$X$3,MOVV!AQ69,IF(MOVV!$C87=NT!$X$4,MOVV!AP69,IF(MOVV!$C87=NT!$X$5,MOVV!AO69,IF(MOVV!$C87=NT!$X$6,MOVV!AN69,0)))))</f>
        <v>0</v>
      </c>
      <c r="AS87" s="158">
        <f>+IF($C87=NT!$Y$2,MOVV!AS69,IF(MOVV!$C87=NT!$X$3,MOVV!AR69,IF(MOVV!$C87=NT!$X$4,MOVV!AQ69,IF(MOVV!$C87=NT!$X$5,MOVV!AP69,IF(MOVV!$C87=NT!$X$6,MOVV!AO69,0)))))</f>
        <v>0</v>
      </c>
      <c r="AT87" s="158">
        <f>+IF($C87=NT!$Y$2,MOVV!AT69,IF(MOVV!$C87=NT!$X$3,MOVV!AS69,IF(MOVV!$C87=NT!$X$4,MOVV!AR69,IF(MOVV!$C87=NT!$X$5,MOVV!AQ69,IF(MOVV!$C87=NT!$X$6,MOVV!AP69,0)))))</f>
        <v>0</v>
      </c>
      <c r="AU87" s="158">
        <f>+IF($C87=NT!$Y$2,MOVV!AU69,IF(MOVV!$C87=NT!$X$3,MOVV!AT69,IF(MOVV!$C87=NT!$X$4,MOVV!AS69,IF(MOVV!$C87=NT!$X$5,MOVV!AR69,IF(MOVV!$C87=NT!$X$6,MOVV!AQ69,0)))))</f>
        <v>0</v>
      </c>
      <c r="AV87" s="158">
        <f>+IF($C87=NT!$Y$2,MOVV!AV69,IF(MOVV!$C87=NT!$X$3,MOVV!AU69,IF(MOVV!$C87=NT!$X$4,MOVV!AT69,IF(MOVV!$C87=NT!$X$5,MOVV!AS69,IF(MOVV!$C87=NT!$X$6,MOVV!AR69,0)))))</f>
        <v>0</v>
      </c>
      <c r="AW87" s="158">
        <f>+IF($C87=NT!$Y$2,MOVV!AW69,IF(MOVV!$C87=NT!$X$3,MOVV!AV69,IF(MOVV!$C87=NT!$X$4,MOVV!AU69,IF(MOVV!$C87=NT!$X$5,MOVV!AT69,IF(MOVV!$C87=NT!$X$6,MOVV!AS69,0)))))</f>
        <v>0</v>
      </c>
      <c r="AX87" s="158">
        <f>+IF($C87=NT!$Y$2,MOVV!AX69,IF(MOVV!$C87=NT!$X$3,MOVV!AW69,IF(MOVV!$C87=NT!$X$4,MOVV!AV69,IF(MOVV!$C87=NT!$X$5,MOVV!AU69,IF(MOVV!$C87=NT!$X$6,MOVV!AT69,0)))))</f>
        <v>0</v>
      </c>
      <c r="AY87" s="158">
        <f>+IF($C87=NT!$Y$2,MOVV!AY69,IF(MOVV!$C87=NT!$X$3,MOVV!AX69,IF(MOVV!$C87=NT!$X$4,MOVV!AW69,IF(MOVV!$C87=NT!$X$5,MOVV!AV69,IF(MOVV!$C87=NT!$X$6,MOVV!AU69,0)))))</f>
        <v>0</v>
      </c>
      <c r="AZ87" s="158">
        <f>+IF($C87=NT!$Y$2,MOVV!AZ69,IF(MOVV!$C87=NT!$X$3,MOVV!AY69,IF(MOVV!$C87=NT!$X$4,MOVV!AX69,IF(MOVV!$C87=NT!$X$5,MOVV!AW69,IF(MOVV!$C87=NT!$X$6,MOVV!AV69,0)))))</f>
        <v>0</v>
      </c>
      <c r="BA87" s="158">
        <f>+IF($C87=NT!$Y$2,MOVV!BA69,IF(MOVV!$C87=NT!$X$3,MOVV!AZ69,IF(MOVV!$C87=NT!$X$4,MOVV!AY69,IF(MOVV!$C87=NT!$X$5,MOVV!AX69,IF(MOVV!$C87=NT!$X$6,MOVV!AW69,0)))))</f>
        <v>0</v>
      </c>
      <c r="BB87" s="158">
        <f>+IF($C87=NT!$Y$2,MOVV!BB69,IF(MOVV!$C87=NT!$X$3,MOVV!BA69,IF(MOVV!$C87=NT!$X$4,MOVV!AZ69,IF(MOVV!$C87=NT!$X$5,MOVV!AY69,IF(MOVV!$C87=NT!$X$6,MOVV!AX69,0)))))</f>
        <v>0</v>
      </c>
      <c r="BC87" s="158">
        <f>+IF($C87=NT!$Y$2,MOVV!BC69,IF(MOVV!$C87=NT!$X$3,MOVV!BB69,IF(MOVV!$C87=NT!$X$4,MOVV!BA69,IF(MOVV!$C87=NT!$X$5,MOVV!AZ69,IF(MOVV!$C87=NT!$X$6,MOVV!AY69,0)))))</f>
        <v>0</v>
      </c>
      <c r="BD87" s="158">
        <f>+IF($C87=NT!$Y$2,MOVV!BD69,IF(MOVV!$C87=NT!$X$3,MOVV!BC69,IF(MOVV!$C87=NT!$X$4,MOVV!BB69,IF(MOVV!$C87=NT!$X$5,MOVV!BA69,IF(MOVV!$C87=NT!$X$6,MOVV!AZ69,0)))))</f>
        <v>0</v>
      </c>
      <c r="BE87" s="158">
        <f>+IF($C87=NT!$Y$2,MOVV!BE69,IF(MOVV!$C87=NT!$X$3,MOVV!BD69,IF(MOVV!$C87=NT!$X$4,MOVV!BC69,IF(MOVV!$C87=NT!$X$5,MOVV!BB69,IF(MOVV!$C87=NT!$X$6,MOVV!BA69,0)))))</f>
        <v>0</v>
      </c>
      <c r="BF87" s="158">
        <f>+IF($C87=NT!$Y$2,MOVV!BF69,IF(MOVV!$C87=NT!$X$3,MOVV!BE69,IF(MOVV!$C87=NT!$X$4,MOVV!BD69,IF(MOVV!$C87=NT!$X$5,MOVV!BC69,IF(MOVV!$C87=NT!$X$6,MOVV!BB69,0)))))</f>
        <v>0</v>
      </c>
      <c r="BG87" s="158">
        <f>+IF($C87=NT!$Y$2,MOVV!BG69,IF(MOVV!$C87=NT!$X$3,MOVV!BF69,IF(MOVV!$C87=NT!$X$4,MOVV!BE69,IF(MOVV!$C87=NT!$X$5,MOVV!BD69,IF(MOVV!$C87=NT!$X$6,MOVV!BC69,0)))))</f>
        <v>0</v>
      </c>
      <c r="BH87" s="158">
        <f>+IF($C87=NT!$Y$2,MOVV!BH69,IF(MOVV!$C87=NT!$X$3,MOVV!BG69,IF(MOVV!$C87=NT!$X$4,MOVV!BF69,IF(MOVV!$C87=NT!$X$5,MOVV!BE69,IF(MOVV!$C87=NT!$X$6,MOVV!BD69,0)))))</f>
        <v>0</v>
      </c>
      <c r="BI87" s="158">
        <f>+IF($C87=NT!$Y$2,MOVV!BI69,IF(MOVV!$C87=NT!$X$3,MOVV!BH69,IF(MOVV!$C87=NT!$X$4,MOVV!BG69,IF(MOVV!$C87=NT!$X$5,MOVV!BF69,IF(MOVV!$C87=NT!$X$6,MOVV!BE69,0)))))</f>
        <v>0</v>
      </c>
      <c r="BJ87" s="158">
        <f>+IF($C87=NT!$Y$2,MOVV!BJ69,IF(MOVV!$C87=NT!$X$3,MOVV!BI69,IF(MOVV!$C87=NT!$X$4,MOVV!BH69,IF(MOVV!$C87=NT!$X$5,MOVV!BG69,IF(MOVV!$C87=NT!$X$6,MOVV!BF69,0)))))</f>
        <v>0</v>
      </c>
      <c r="BK87" s="158">
        <f>+IF($C87=NT!$Y$2,MOVV!BK69,IF(MOVV!$C87=NT!$X$3,MOVV!BJ69,IF(MOVV!$C87=NT!$X$4,MOVV!BI69,IF(MOVV!$C87=NT!$X$5,MOVV!BH69,IF(MOVV!$C87=NT!$X$6,MOVV!BG69,0)))))</f>
        <v>0</v>
      </c>
    </row>
    <row r="88" spans="2:63">
      <c r="B88" s="162" t="str">
        <f t="shared" si="25"/>
        <v>Nom Producte/Servei 10</v>
      </c>
      <c r="C88" s="208">
        <f>+OP!L19</f>
        <v>0</v>
      </c>
      <c r="D88" s="158">
        <f>+IF($C88=NT!$Y$2,MOVV!D70,IF(MOVV!$C88=NT!$X$3,0,IF(MOVV!$C88=NT!$X$4,0,IF(MOVV!$C88=NT!$X$5,0,IF(MOVV!$C88=NT!$X$6,0,0)))))</f>
        <v>0</v>
      </c>
      <c r="E88" s="158">
        <f>+IF($C88=NT!$Y$2,MOVV!E70,IF(MOVV!$C88=NT!$X$3,MOVV!D70,IF(MOVV!$C88=NT!$X$4,0,IF(MOVV!$C88=NT!$X$5,0,IF(MOVV!$C88=NT!$X$6,0,0)))))</f>
        <v>0</v>
      </c>
      <c r="F88" s="158">
        <f>+IF($C88=NT!$Y$2,MOVV!F70,IF(MOVV!$C88=NT!$X$3,MOVV!E70,IF(MOVV!$C88=NT!$X$4,MOVV!D70,IF(MOVV!$C88=NT!$X$5,0,IF(MOVV!$C88=NT!$X$6,0,0)))))</f>
        <v>0</v>
      </c>
      <c r="G88" s="158">
        <f>+IF($C88=NT!$Y$2,MOVV!G70,IF(MOVV!$C88=NT!$X$3,MOVV!F70,IF(MOVV!$C88=NT!$X$4,MOVV!E70,IF(MOVV!$C88=NT!$X$5,MOVV!D70,IF(MOVV!$C88=NT!$X$6,0,0)))))</f>
        <v>0</v>
      </c>
      <c r="H88" s="158">
        <f>+IF($C88=NT!$Y$2,MOVV!H70,IF(MOVV!$C88=NT!$X$3,MOVV!G70,IF(MOVV!$C88=NT!$X$4,MOVV!F70,IF(MOVV!$C88=NT!$X$5,MOVV!E70,IF(MOVV!$C88=NT!$X$6,MOVV!D70,0)))))</f>
        <v>0</v>
      </c>
      <c r="I88" s="158">
        <f>+IF($C88=NT!$Y$2,MOVV!I70,IF(MOVV!$C88=NT!$X$3,MOVV!H70,IF(MOVV!$C88=NT!$X$4,MOVV!G70,IF(MOVV!$C88=NT!$X$5,MOVV!F70,IF(MOVV!$C88=NT!$X$6,MOVV!E70,0)))))</f>
        <v>0</v>
      </c>
      <c r="J88" s="158">
        <f>+IF($C88=NT!$Y$2,MOVV!J70,IF(MOVV!$C88=NT!$X$3,MOVV!I70,IF(MOVV!$C88=NT!$X$4,MOVV!H70,IF(MOVV!$C88=NT!$X$5,MOVV!G70,IF(MOVV!$C88=NT!$X$6,MOVV!F70,0)))))</f>
        <v>0</v>
      </c>
      <c r="K88" s="158">
        <f>+IF($C88=NT!$Y$2,MOVV!K70,IF(MOVV!$C88=NT!$X$3,MOVV!J70,IF(MOVV!$C88=NT!$X$4,MOVV!I70,IF(MOVV!$C88=NT!$X$5,MOVV!H70,IF(MOVV!$C88=NT!$X$6,MOVV!G70,0)))))</f>
        <v>0</v>
      </c>
      <c r="L88" s="158">
        <f>+IF($C88=NT!$Y$2,MOVV!L70,IF(MOVV!$C88=NT!$X$3,MOVV!K70,IF(MOVV!$C88=NT!$X$4,MOVV!J70,IF(MOVV!$C88=NT!$X$5,MOVV!I70,IF(MOVV!$C88=NT!$X$6,MOVV!H70,0)))))</f>
        <v>0</v>
      </c>
      <c r="M88" s="158">
        <f>+IF($C88=NT!$Y$2,MOVV!M70,IF(MOVV!$C88=NT!$X$3,MOVV!L70,IF(MOVV!$C88=NT!$X$4,MOVV!K70,IF(MOVV!$C88=NT!$X$5,MOVV!J70,IF(MOVV!$C88=NT!$X$6,MOVV!I70,0)))))</f>
        <v>0</v>
      </c>
      <c r="N88" s="158">
        <f>+IF($C88=NT!$Y$2,MOVV!N70,IF(MOVV!$C88=NT!$X$3,MOVV!M70,IF(MOVV!$C88=NT!$X$4,MOVV!L70,IF(MOVV!$C88=NT!$X$5,MOVV!K70,IF(MOVV!$C88=NT!$X$6,MOVV!J70,0)))))</f>
        <v>0</v>
      </c>
      <c r="O88" s="158">
        <f>+IF($C88=NT!$Y$2,MOVV!O70,IF(MOVV!$C88=NT!$X$3,MOVV!N70,IF(MOVV!$C88=NT!$X$4,MOVV!M70,IF(MOVV!$C88=NT!$X$5,MOVV!L70,IF(MOVV!$C88=NT!$X$6,MOVV!K70,0)))))</f>
        <v>0</v>
      </c>
      <c r="P88" s="158">
        <f>+IF($C88=NT!$Y$2,MOVV!P70,IF(MOVV!$C88=NT!$X$3,MOVV!O70,IF(MOVV!$C88=NT!$X$4,MOVV!N70,IF(MOVV!$C88=NT!$X$5,MOVV!M70,IF(MOVV!$C88=NT!$X$6,MOVV!L70,0)))))</f>
        <v>0</v>
      </c>
      <c r="Q88" s="158">
        <f>+IF($C88=NT!$Y$2,MOVV!Q70,IF(MOVV!$C88=NT!$X$3,MOVV!P70,IF(MOVV!$C88=NT!$X$4,MOVV!O70,IF(MOVV!$C88=NT!$X$5,MOVV!N70,IF(MOVV!$C88=NT!$X$6,MOVV!M70,0)))))</f>
        <v>0</v>
      </c>
      <c r="R88" s="158">
        <f>+IF($C88=NT!$Y$2,MOVV!R70,IF(MOVV!$C88=NT!$X$3,MOVV!Q70,IF(MOVV!$C88=NT!$X$4,MOVV!P70,IF(MOVV!$C88=NT!$X$5,MOVV!O70,IF(MOVV!$C88=NT!$X$6,MOVV!N70,0)))))</f>
        <v>0</v>
      </c>
      <c r="S88" s="158">
        <f>+IF($C88=NT!$Y$2,MOVV!S70,IF(MOVV!$C88=NT!$X$3,MOVV!R70,IF(MOVV!$C88=NT!$X$4,MOVV!Q70,IF(MOVV!$C88=NT!$X$5,MOVV!P70,IF(MOVV!$C88=NT!$X$6,MOVV!O70,0)))))</f>
        <v>0</v>
      </c>
      <c r="T88" s="158">
        <f>+IF($C88=NT!$Y$2,MOVV!T70,IF(MOVV!$C88=NT!$X$3,MOVV!S70,IF(MOVV!$C88=NT!$X$4,MOVV!R70,IF(MOVV!$C88=NT!$X$5,MOVV!Q70,IF(MOVV!$C88=NT!$X$6,MOVV!P70,0)))))</f>
        <v>0</v>
      </c>
      <c r="U88" s="158">
        <f>+IF($C88=NT!$Y$2,MOVV!U70,IF(MOVV!$C88=NT!$X$3,MOVV!T70,IF(MOVV!$C88=NT!$X$4,MOVV!S70,IF(MOVV!$C88=NT!$X$5,MOVV!R70,IF(MOVV!$C88=NT!$X$6,MOVV!Q70,0)))))</f>
        <v>0</v>
      </c>
      <c r="V88" s="158">
        <f>+IF($C88=NT!$Y$2,MOVV!V70,IF(MOVV!$C88=NT!$X$3,MOVV!U70,IF(MOVV!$C88=NT!$X$4,MOVV!T70,IF(MOVV!$C88=NT!$X$5,MOVV!S70,IF(MOVV!$C88=NT!$X$6,MOVV!R70,0)))))</f>
        <v>0</v>
      </c>
      <c r="W88" s="158">
        <f>+IF($C88=NT!$Y$2,MOVV!W70,IF(MOVV!$C88=NT!$X$3,MOVV!V70,IF(MOVV!$C88=NT!$X$4,MOVV!U70,IF(MOVV!$C88=NT!$X$5,MOVV!T70,IF(MOVV!$C88=NT!$X$6,MOVV!S70,0)))))</f>
        <v>0</v>
      </c>
      <c r="X88" s="158">
        <f>+IF($C88=NT!$Y$2,MOVV!X70,IF(MOVV!$C88=NT!$X$3,MOVV!W70,IF(MOVV!$C88=NT!$X$4,MOVV!V70,IF(MOVV!$C88=NT!$X$5,MOVV!U70,IF(MOVV!$C88=NT!$X$6,MOVV!T70,0)))))</f>
        <v>0</v>
      </c>
      <c r="Y88" s="158">
        <f>+IF($C88=NT!$Y$2,MOVV!Y70,IF(MOVV!$C88=NT!$X$3,MOVV!X70,IF(MOVV!$C88=NT!$X$4,MOVV!W70,IF(MOVV!$C88=NT!$X$5,MOVV!V70,IF(MOVV!$C88=NT!$X$6,MOVV!U70,0)))))</f>
        <v>0</v>
      </c>
      <c r="Z88" s="158">
        <f>+IF($C88=NT!$Y$2,MOVV!Z70,IF(MOVV!$C88=NT!$X$3,MOVV!Y70,IF(MOVV!$C88=NT!$X$4,MOVV!X70,IF(MOVV!$C88=NT!$X$5,MOVV!W70,IF(MOVV!$C88=NT!$X$6,MOVV!V70,0)))))</f>
        <v>0</v>
      </c>
      <c r="AA88" s="158">
        <f>+IF($C88=NT!$Y$2,MOVV!AA70,IF(MOVV!$C88=NT!$X$3,MOVV!Z70,IF(MOVV!$C88=NT!$X$4,MOVV!Y70,IF(MOVV!$C88=NT!$X$5,MOVV!X70,IF(MOVV!$C88=NT!$X$6,MOVV!W70,0)))))</f>
        <v>0</v>
      </c>
      <c r="AB88" s="158">
        <f>+IF($C88=NT!$Y$2,MOVV!AB70,IF(MOVV!$C88=NT!$X$3,MOVV!AA70,IF(MOVV!$C88=NT!$X$4,MOVV!Z70,IF(MOVV!$C88=NT!$X$5,MOVV!Y70,IF(MOVV!$C88=NT!$X$6,MOVV!X70,0)))))</f>
        <v>0</v>
      </c>
      <c r="AC88" s="158">
        <f>+IF($C88=NT!$Y$2,MOVV!AC70,IF(MOVV!$C88=NT!$X$3,MOVV!AB70,IF(MOVV!$C88=NT!$X$4,MOVV!AA70,IF(MOVV!$C88=NT!$X$5,MOVV!Z70,IF(MOVV!$C88=NT!$X$6,MOVV!Y70,0)))))</f>
        <v>0</v>
      </c>
      <c r="AD88" s="158">
        <f>+IF($C88=NT!$Y$2,MOVV!AD70,IF(MOVV!$C88=NT!$X$3,MOVV!AC70,IF(MOVV!$C88=NT!$X$4,MOVV!AB70,IF(MOVV!$C88=NT!$X$5,MOVV!AA70,IF(MOVV!$C88=NT!$X$6,MOVV!Z70,0)))))</f>
        <v>0</v>
      </c>
      <c r="AE88" s="158">
        <f>+IF($C88=NT!$Y$2,MOVV!AE70,IF(MOVV!$C88=NT!$X$3,MOVV!AD70,IF(MOVV!$C88=NT!$X$4,MOVV!AC70,IF(MOVV!$C88=NT!$X$5,MOVV!AB70,IF(MOVV!$C88=NT!$X$6,MOVV!AA70,0)))))</f>
        <v>0</v>
      </c>
      <c r="AF88" s="158">
        <f>+IF($C88=NT!$Y$2,MOVV!AF70,IF(MOVV!$C88=NT!$X$3,MOVV!AE70,IF(MOVV!$C88=NT!$X$4,MOVV!AD70,IF(MOVV!$C88=NT!$X$5,MOVV!AC70,IF(MOVV!$C88=NT!$X$6,MOVV!AB70,0)))))</f>
        <v>0</v>
      </c>
      <c r="AG88" s="158">
        <f>+IF($C88=NT!$Y$2,MOVV!AG70,IF(MOVV!$C88=NT!$X$3,MOVV!AF70,IF(MOVV!$C88=NT!$X$4,MOVV!AE70,IF(MOVV!$C88=NT!$X$5,MOVV!AD70,IF(MOVV!$C88=NT!$X$6,MOVV!AC70,0)))))</f>
        <v>0</v>
      </c>
      <c r="AH88" s="158">
        <f>+IF($C88=NT!$Y$2,MOVV!AH70,IF(MOVV!$C88=NT!$X$3,MOVV!AG70,IF(MOVV!$C88=NT!$X$4,MOVV!AF70,IF(MOVV!$C88=NT!$X$5,MOVV!AE70,IF(MOVV!$C88=NT!$X$6,MOVV!AD70,0)))))</f>
        <v>0</v>
      </c>
      <c r="AI88" s="158">
        <f>+IF($C88=NT!$Y$2,MOVV!AI70,IF(MOVV!$C88=NT!$X$3,MOVV!AH70,IF(MOVV!$C88=NT!$X$4,MOVV!AG70,IF(MOVV!$C88=NT!$X$5,MOVV!AF70,IF(MOVV!$C88=NT!$X$6,MOVV!AE70,0)))))</f>
        <v>0</v>
      </c>
      <c r="AJ88" s="158">
        <f>+IF($C88=NT!$Y$2,MOVV!AJ70,IF(MOVV!$C88=NT!$X$3,MOVV!AI70,IF(MOVV!$C88=NT!$X$4,MOVV!AH70,IF(MOVV!$C88=NT!$X$5,MOVV!AG70,IF(MOVV!$C88=NT!$X$6,MOVV!AF70,0)))))</f>
        <v>0</v>
      </c>
      <c r="AK88" s="158">
        <f>+IF($C88=NT!$Y$2,MOVV!AK70,IF(MOVV!$C88=NT!$X$3,MOVV!AJ70,IF(MOVV!$C88=NT!$X$4,MOVV!AI70,IF(MOVV!$C88=NT!$X$5,MOVV!AH70,IF(MOVV!$C88=NT!$X$6,MOVV!AG70,0)))))</f>
        <v>0</v>
      </c>
      <c r="AL88" s="158">
        <f>+IF($C88=NT!$Y$2,MOVV!AL70,IF(MOVV!$C88=NT!$X$3,MOVV!AK70,IF(MOVV!$C88=NT!$X$4,MOVV!AJ70,IF(MOVV!$C88=NT!$X$5,MOVV!AI70,IF(MOVV!$C88=NT!$X$6,MOVV!AH70,0)))))</f>
        <v>0</v>
      </c>
      <c r="AM88" s="158">
        <f>+IF($C88=NT!$Y$2,MOVV!AM70,IF(MOVV!$C88=NT!$X$3,MOVV!AL70,IF(MOVV!$C88=NT!$X$4,MOVV!AK70,IF(MOVV!$C88=NT!$X$5,MOVV!AJ70,IF(MOVV!$C88=NT!$X$6,MOVV!AI70,0)))))</f>
        <v>0</v>
      </c>
      <c r="AN88" s="158">
        <f>+IF($C88=NT!$Y$2,MOVV!AN70,IF(MOVV!$C88=NT!$X$3,MOVV!AM70,IF(MOVV!$C88=NT!$X$4,MOVV!AL70,IF(MOVV!$C88=NT!$X$5,MOVV!AK70,IF(MOVV!$C88=NT!$X$6,MOVV!AJ70,0)))))</f>
        <v>0</v>
      </c>
      <c r="AO88" s="158">
        <f>+IF($C88=NT!$Y$2,MOVV!AO70,IF(MOVV!$C88=NT!$X$3,MOVV!AN70,IF(MOVV!$C88=NT!$X$4,MOVV!AM70,IF(MOVV!$C88=NT!$X$5,MOVV!AL70,IF(MOVV!$C88=NT!$X$6,MOVV!AK70,0)))))</f>
        <v>0</v>
      </c>
      <c r="AP88" s="158">
        <f>+IF($C88=NT!$Y$2,MOVV!AP70,IF(MOVV!$C88=NT!$X$3,MOVV!AO70,IF(MOVV!$C88=NT!$X$4,MOVV!AN70,IF(MOVV!$C88=NT!$X$5,MOVV!AM70,IF(MOVV!$C88=NT!$X$6,MOVV!AL70,0)))))</f>
        <v>0</v>
      </c>
      <c r="AQ88" s="158">
        <f>+IF($C88=NT!$Y$2,MOVV!AQ70,IF(MOVV!$C88=NT!$X$3,MOVV!AP70,IF(MOVV!$C88=NT!$X$4,MOVV!AO70,IF(MOVV!$C88=NT!$X$5,MOVV!AN70,IF(MOVV!$C88=NT!$X$6,MOVV!AM70,0)))))</f>
        <v>0</v>
      </c>
      <c r="AR88" s="158">
        <f>+IF($C88=NT!$Y$2,MOVV!AR70,IF(MOVV!$C88=NT!$X$3,MOVV!AQ70,IF(MOVV!$C88=NT!$X$4,MOVV!AP70,IF(MOVV!$C88=NT!$X$5,MOVV!AO70,IF(MOVV!$C88=NT!$X$6,MOVV!AN70,0)))))</f>
        <v>0</v>
      </c>
      <c r="AS88" s="158">
        <f>+IF($C88=NT!$Y$2,MOVV!AS70,IF(MOVV!$C88=NT!$X$3,MOVV!AR70,IF(MOVV!$C88=NT!$X$4,MOVV!AQ70,IF(MOVV!$C88=NT!$X$5,MOVV!AP70,IF(MOVV!$C88=NT!$X$6,MOVV!AO70,0)))))</f>
        <v>0</v>
      </c>
      <c r="AT88" s="158">
        <f>+IF($C88=NT!$Y$2,MOVV!AT70,IF(MOVV!$C88=NT!$X$3,MOVV!AS70,IF(MOVV!$C88=NT!$X$4,MOVV!AR70,IF(MOVV!$C88=NT!$X$5,MOVV!AQ70,IF(MOVV!$C88=NT!$X$6,MOVV!AP70,0)))))</f>
        <v>0</v>
      </c>
      <c r="AU88" s="158">
        <f>+IF($C88=NT!$Y$2,MOVV!AU70,IF(MOVV!$C88=NT!$X$3,MOVV!AT70,IF(MOVV!$C88=NT!$X$4,MOVV!AS70,IF(MOVV!$C88=NT!$X$5,MOVV!AR70,IF(MOVV!$C88=NT!$X$6,MOVV!AQ70,0)))))</f>
        <v>0</v>
      </c>
      <c r="AV88" s="158">
        <f>+IF($C88=NT!$Y$2,MOVV!AV70,IF(MOVV!$C88=NT!$X$3,MOVV!AU70,IF(MOVV!$C88=NT!$X$4,MOVV!AT70,IF(MOVV!$C88=NT!$X$5,MOVV!AS70,IF(MOVV!$C88=NT!$X$6,MOVV!AR70,0)))))</f>
        <v>0</v>
      </c>
      <c r="AW88" s="158">
        <f>+IF($C88=NT!$Y$2,MOVV!AW70,IF(MOVV!$C88=NT!$X$3,MOVV!AV70,IF(MOVV!$C88=NT!$X$4,MOVV!AU70,IF(MOVV!$C88=NT!$X$5,MOVV!AT70,IF(MOVV!$C88=NT!$X$6,MOVV!AS70,0)))))</f>
        <v>0</v>
      </c>
      <c r="AX88" s="158">
        <f>+IF($C88=NT!$Y$2,MOVV!AX70,IF(MOVV!$C88=NT!$X$3,MOVV!AW70,IF(MOVV!$C88=NT!$X$4,MOVV!AV70,IF(MOVV!$C88=NT!$X$5,MOVV!AU70,IF(MOVV!$C88=NT!$X$6,MOVV!AT70,0)))))</f>
        <v>0</v>
      </c>
      <c r="AY88" s="158">
        <f>+IF($C88=NT!$Y$2,MOVV!AY70,IF(MOVV!$C88=NT!$X$3,MOVV!AX70,IF(MOVV!$C88=NT!$X$4,MOVV!AW70,IF(MOVV!$C88=NT!$X$5,MOVV!AV70,IF(MOVV!$C88=NT!$X$6,MOVV!AU70,0)))))</f>
        <v>0</v>
      </c>
      <c r="AZ88" s="158">
        <f>+IF($C88=NT!$Y$2,MOVV!AZ70,IF(MOVV!$C88=NT!$X$3,MOVV!AY70,IF(MOVV!$C88=NT!$X$4,MOVV!AX70,IF(MOVV!$C88=NT!$X$5,MOVV!AW70,IF(MOVV!$C88=NT!$X$6,MOVV!AV70,0)))))</f>
        <v>0</v>
      </c>
      <c r="BA88" s="158">
        <f>+IF($C88=NT!$Y$2,MOVV!BA70,IF(MOVV!$C88=NT!$X$3,MOVV!AZ70,IF(MOVV!$C88=NT!$X$4,MOVV!AY70,IF(MOVV!$C88=NT!$X$5,MOVV!AX70,IF(MOVV!$C88=NT!$X$6,MOVV!AW70,0)))))</f>
        <v>0</v>
      </c>
      <c r="BB88" s="158">
        <f>+IF($C88=NT!$Y$2,MOVV!BB70,IF(MOVV!$C88=NT!$X$3,MOVV!BA70,IF(MOVV!$C88=NT!$X$4,MOVV!AZ70,IF(MOVV!$C88=NT!$X$5,MOVV!AY70,IF(MOVV!$C88=NT!$X$6,MOVV!AX70,0)))))</f>
        <v>0</v>
      </c>
      <c r="BC88" s="158">
        <f>+IF($C88=NT!$Y$2,MOVV!BC70,IF(MOVV!$C88=NT!$X$3,MOVV!BB70,IF(MOVV!$C88=NT!$X$4,MOVV!BA70,IF(MOVV!$C88=NT!$X$5,MOVV!AZ70,IF(MOVV!$C88=NT!$X$6,MOVV!AY70,0)))))</f>
        <v>0</v>
      </c>
      <c r="BD88" s="158">
        <f>+IF($C88=NT!$Y$2,MOVV!BD70,IF(MOVV!$C88=NT!$X$3,MOVV!BC70,IF(MOVV!$C88=NT!$X$4,MOVV!BB70,IF(MOVV!$C88=NT!$X$5,MOVV!BA70,IF(MOVV!$C88=NT!$X$6,MOVV!AZ70,0)))))</f>
        <v>0</v>
      </c>
      <c r="BE88" s="158">
        <f>+IF($C88=NT!$Y$2,MOVV!BE70,IF(MOVV!$C88=NT!$X$3,MOVV!BD70,IF(MOVV!$C88=NT!$X$4,MOVV!BC70,IF(MOVV!$C88=NT!$X$5,MOVV!BB70,IF(MOVV!$C88=NT!$X$6,MOVV!BA70,0)))))</f>
        <v>0</v>
      </c>
      <c r="BF88" s="158">
        <f>+IF($C88=NT!$Y$2,MOVV!BF70,IF(MOVV!$C88=NT!$X$3,MOVV!BE70,IF(MOVV!$C88=NT!$X$4,MOVV!BD70,IF(MOVV!$C88=NT!$X$5,MOVV!BC70,IF(MOVV!$C88=NT!$X$6,MOVV!BB70,0)))))</f>
        <v>0</v>
      </c>
      <c r="BG88" s="158">
        <f>+IF($C88=NT!$Y$2,MOVV!BG70,IF(MOVV!$C88=NT!$X$3,MOVV!BF70,IF(MOVV!$C88=NT!$X$4,MOVV!BE70,IF(MOVV!$C88=NT!$X$5,MOVV!BD70,IF(MOVV!$C88=NT!$X$6,MOVV!BC70,0)))))</f>
        <v>0</v>
      </c>
      <c r="BH88" s="158">
        <f>+IF($C88=NT!$Y$2,MOVV!BH70,IF(MOVV!$C88=NT!$X$3,MOVV!BG70,IF(MOVV!$C88=NT!$X$4,MOVV!BF70,IF(MOVV!$C88=NT!$X$5,MOVV!BE70,IF(MOVV!$C88=NT!$X$6,MOVV!BD70,0)))))</f>
        <v>0</v>
      </c>
      <c r="BI88" s="158">
        <f>+IF($C88=NT!$Y$2,MOVV!BI70,IF(MOVV!$C88=NT!$X$3,MOVV!BH70,IF(MOVV!$C88=NT!$X$4,MOVV!BG70,IF(MOVV!$C88=NT!$X$5,MOVV!BF70,IF(MOVV!$C88=NT!$X$6,MOVV!BE70,0)))))</f>
        <v>0</v>
      </c>
      <c r="BJ88" s="158">
        <f>+IF($C88=NT!$Y$2,MOVV!BJ70,IF(MOVV!$C88=NT!$X$3,MOVV!BI70,IF(MOVV!$C88=NT!$X$4,MOVV!BH70,IF(MOVV!$C88=NT!$X$5,MOVV!BG70,IF(MOVV!$C88=NT!$X$6,MOVV!BF70,0)))))</f>
        <v>0</v>
      </c>
      <c r="BK88" s="158">
        <f>+IF($C88=NT!$Y$2,MOVV!BK70,IF(MOVV!$C88=NT!$X$3,MOVV!BJ70,IF(MOVV!$C88=NT!$X$4,MOVV!BI70,IF(MOVV!$C88=NT!$X$5,MOVV!BH70,IF(MOVV!$C88=NT!$X$6,MOVV!BG70,0)))))</f>
        <v>0</v>
      </c>
    </row>
    <row r="89" spans="2:63">
      <c r="B89" s="162" t="str">
        <f t="shared" si="25"/>
        <v>Nom Producte/Servei 11</v>
      </c>
      <c r="C89" s="208">
        <f>+OP!K20</f>
        <v>0</v>
      </c>
      <c r="D89" s="158">
        <f>+IF($C89=NT!$Y$2,MOVV!D71,IF(MOVV!$C89=NT!$X$3,0,IF(MOVV!$C89=NT!$X$4,0,IF(MOVV!$C89=NT!$X$5,0,IF(MOVV!$C89=NT!$X$6,0,0)))))</f>
        <v>0</v>
      </c>
      <c r="E89" s="158">
        <f>+IF($C89=NT!$Y$2,MOVV!E71,IF(MOVV!$C89=NT!$X$3,MOVV!D71,IF(MOVV!$C89=NT!$X$4,0,IF(MOVV!$C89=NT!$X$5,0,IF(MOVV!$C89=NT!$X$6,0,0)))))</f>
        <v>0</v>
      </c>
      <c r="F89" s="158">
        <f>+IF($C89=NT!$Y$2,MOVV!F71,IF(MOVV!$C89=NT!$X$3,MOVV!E71,IF(MOVV!$C89=NT!$X$4,MOVV!D71,IF(MOVV!$C89=NT!$X$5,0,IF(MOVV!$C89=NT!$X$6,0,0)))))</f>
        <v>0</v>
      </c>
      <c r="G89" s="158">
        <f>+IF($C89=NT!$Y$2,MOVV!G71,IF(MOVV!$C89=NT!$X$3,MOVV!F71,IF(MOVV!$C89=NT!$X$4,MOVV!E71,IF(MOVV!$C89=NT!$X$5,MOVV!D71,IF(MOVV!$C89=NT!$X$6,0,0)))))</f>
        <v>0</v>
      </c>
      <c r="H89" s="158">
        <f>+IF($C89=NT!$Y$2,MOVV!H71,IF(MOVV!$C89=NT!$X$3,MOVV!G71,IF(MOVV!$C89=NT!$X$4,MOVV!F71,IF(MOVV!$C89=NT!$X$5,MOVV!E71,IF(MOVV!$C89=NT!$X$6,MOVV!D71,0)))))</f>
        <v>0</v>
      </c>
      <c r="I89" s="158">
        <f>+IF($C89=NT!$Y$2,MOVV!I71,IF(MOVV!$C89=NT!$X$3,MOVV!H71,IF(MOVV!$C89=NT!$X$4,MOVV!G71,IF(MOVV!$C89=NT!$X$5,MOVV!F71,IF(MOVV!$C89=NT!$X$6,MOVV!E71,0)))))</f>
        <v>0</v>
      </c>
      <c r="J89" s="158">
        <f>+IF($C89=NT!$Y$2,MOVV!J71,IF(MOVV!$C89=NT!$X$3,MOVV!I71,IF(MOVV!$C89=NT!$X$4,MOVV!H71,IF(MOVV!$C89=NT!$X$5,MOVV!G71,IF(MOVV!$C89=NT!$X$6,MOVV!F71,0)))))</f>
        <v>0</v>
      </c>
      <c r="K89" s="158">
        <f>+IF($C89=NT!$Y$2,MOVV!K71,IF(MOVV!$C89=NT!$X$3,MOVV!J71,IF(MOVV!$C89=NT!$X$4,MOVV!I71,IF(MOVV!$C89=NT!$X$5,MOVV!H71,IF(MOVV!$C89=NT!$X$6,MOVV!G71,0)))))</f>
        <v>0</v>
      </c>
      <c r="L89" s="158">
        <f>+IF($C89=NT!$Y$2,MOVV!L71,IF(MOVV!$C89=NT!$X$3,MOVV!K71,IF(MOVV!$C89=NT!$X$4,MOVV!J71,IF(MOVV!$C89=NT!$X$5,MOVV!I71,IF(MOVV!$C89=NT!$X$6,MOVV!H71,0)))))</f>
        <v>0</v>
      </c>
      <c r="M89" s="158">
        <f>+IF($C89=NT!$Y$2,MOVV!M71,IF(MOVV!$C89=NT!$X$3,MOVV!L71,IF(MOVV!$C89=NT!$X$4,MOVV!K71,IF(MOVV!$C89=NT!$X$5,MOVV!J71,IF(MOVV!$C89=NT!$X$6,MOVV!I71,0)))))</f>
        <v>0</v>
      </c>
      <c r="N89" s="158">
        <f>+IF($C89=NT!$Y$2,MOVV!N71,IF(MOVV!$C89=NT!$X$3,MOVV!M71,IF(MOVV!$C89=NT!$X$4,MOVV!L71,IF(MOVV!$C89=NT!$X$5,MOVV!K71,IF(MOVV!$C89=NT!$X$6,MOVV!J71,0)))))</f>
        <v>0</v>
      </c>
      <c r="O89" s="158">
        <f>+IF($C89=NT!$Y$2,MOVV!O71,IF(MOVV!$C89=NT!$X$3,MOVV!N71,IF(MOVV!$C89=NT!$X$4,MOVV!M71,IF(MOVV!$C89=NT!$X$5,MOVV!L71,IF(MOVV!$C89=NT!$X$6,MOVV!K71,0)))))</f>
        <v>0</v>
      </c>
      <c r="P89" s="158">
        <f>+IF($C89=NT!$Y$2,MOVV!P71,IF(MOVV!$C89=NT!$X$3,MOVV!O71,IF(MOVV!$C89=NT!$X$4,MOVV!N71,IF(MOVV!$C89=NT!$X$5,MOVV!M71,IF(MOVV!$C89=NT!$X$6,MOVV!L71,0)))))</f>
        <v>0</v>
      </c>
      <c r="Q89" s="158">
        <f>+IF($C89=NT!$Y$2,MOVV!Q71,IF(MOVV!$C89=NT!$X$3,MOVV!P71,IF(MOVV!$C89=NT!$X$4,MOVV!O71,IF(MOVV!$C89=NT!$X$5,MOVV!N71,IF(MOVV!$C89=NT!$X$6,MOVV!M71,0)))))</f>
        <v>0</v>
      </c>
      <c r="R89" s="158">
        <f>+IF($C89=NT!$Y$2,MOVV!R71,IF(MOVV!$C89=NT!$X$3,MOVV!Q71,IF(MOVV!$C89=NT!$X$4,MOVV!P71,IF(MOVV!$C89=NT!$X$5,MOVV!O71,IF(MOVV!$C89=NT!$X$6,MOVV!N71,0)))))</f>
        <v>0</v>
      </c>
      <c r="S89" s="158">
        <f>+IF($C89=NT!$Y$2,MOVV!S71,IF(MOVV!$C89=NT!$X$3,MOVV!R71,IF(MOVV!$C89=NT!$X$4,MOVV!Q71,IF(MOVV!$C89=NT!$X$5,MOVV!P71,IF(MOVV!$C89=NT!$X$6,MOVV!O71,0)))))</f>
        <v>0</v>
      </c>
      <c r="T89" s="158">
        <f>+IF($C89=NT!$Y$2,MOVV!T71,IF(MOVV!$C89=NT!$X$3,MOVV!S71,IF(MOVV!$C89=NT!$X$4,MOVV!R71,IF(MOVV!$C89=NT!$X$5,MOVV!Q71,IF(MOVV!$C89=NT!$X$6,MOVV!P71,0)))))</f>
        <v>0</v>
      </c>
      <c r="U89" s="158">
        <f>+IF($C89=NT!$Y$2,MOVV!U71,IF(MOVV!$C89=NT!$X$3,MOVV!T71,IF(MOVV!$C89=NT!$X$4,MOVV!S71,IF(MOVV!$C89=NT!$X$5,MOVV!R71,IF(MOVV!$C89=NT!$X$6,MOVV!Q71,0)))))</f>
        <v>0</v>
      </c>
      <c r="V89" s="158">
        <f>+IF($C89=NT!$Y$2,MOVV!V71,IF(MOVV!$C89=NT!$X$3,MOVV!U71,IF(MOVV!$C89=NT!$X$4,MOVV!T71,IF(MOVV!$C89=NT!$X$5,MOVV!S71,IF(MOVV!$C89=NT!$X$6,MOVV!R71,0)))))</f>
        <v>0</v>
      </c>
      <c r="W89" s="158">
        <f>+IF($C89=NT!$Y$2,MOVV!W71,IF(MOVV!$C89=NT!$X$3,MOVV!V71,IF(MOVV!$C89=NT!$X$4,MOVV!U71,IF(MOVV!$C89=NT!$X$5,MOVV!T71,IF(MOVV!$C89=NT!$X$6,MOVV!S71,0)))))</f>
        <v>0</v>
      </c>
      <c r="X89" s="158">
        <f>+IF($C89=NT!$Y$2,MOVV!X71,IF(MOVV!$C89=NT!$X$3,MOVV!W71,IF(MOVV!$C89=NT!$X$4,MOVV!V71,IF(MOVV!$C89=NT!$X$5,MOVV!U71,IF(MOVV!$C89=NT!$X$6,MOVV!T71,0)))))</f>
        <v>0</v>
      </c>
      <c r="Y89" s="158">
        <f>+IF($C89=NT!$Y$2,MOVV!Y71,IF(MOVV!$C89=NT!$X$3,MOVV!X71,IF(MOVV!$C89=NT!$X$4,MOVV!W71,IF(MOVV!$C89=NT!$X$5,MOVV!V71,IF(MOVV!$C89=NT!$X$6,MOVV!U71,0)))))</f>
        <v>0</v>
      </c>
      <c r="Z89" s="158">
        <f>+IF($C89=NT!$Y$2,MOVV!Z71,IF(MOVV!$C89=NT!$X$3,MOVV!Y71,IF(MOVV!$C89=NT!$X$4,MOVV!X71,IF(MOVV!$C89=NT!$X$5,MOVV!W71,IF(MOVV!$C89=NT!$X$6,MOVV!V71,0)))))</f>
        <v>0</v>
      </c>
      <c r="AA89" s="158">
        <f>+IF($C89=NT!$Y$2,MOVV!AA71,IF(MOVV!$C89=NT!$X$3,MOVV!Z71,IF(MOVV!$C89=NT!$X$4,MOVV!Y71,IF(MOVV!$C89=NT!$X$5,MOVV!X71,IF(MOVV!$C89=NT!$X$6,MOVV!W71,0)))))</f>
        <v>0</v>
      </c>
      <c r="AB89" s="158">
        <f>+IF($C89=NT!$Y$2,MOVV!AB71,IF(MOVV!$C89=NT!$X$3,MOVV!AA71,IF(MOVV!$C89=NT!$X$4,MOVV!Z71,IF(MOVV!$C89=NT!$X$5,MOVV!Y71,IF(MOVV!$C89=NT!$X$6,MOVV!X71,0)))))</f>
        <v>0</v>
      </c>
      <c r="AC89" s="158">
        <f>+IF($C89=NT!$Y$2,MOVV!AC71,IF(MOVV!$C89=NT!$X$3,MOVV!AB71,IF(MOVV!$C89=NT!$X$4,MOVV!AA71,IF(MOVV!$C89=NT!$X$5,MOVV!Z71,IF(MOVV!$C89=NT!$X$6,MOVV!Y71,0)))))</f>
        <v>0</v>
      </c>
      <c r="AD89" s="158">
        <f>+IF($C89=NT!$Y$2,MOVV!AD71,IF(MOVV!$C89=NT!$X$3,MOVV!AC71,IF(MOVV!$C89=NT!$X$4,MOVV!AB71,IF(MOVV!$C89=NT!$X$5,MOVV!AA71,IF(MOVV!$C89=NT!$X$6,MOVV!Z71,0)))))</f>
        <v>0</v>
      </c>
      <c r="AE89" s="158">
        <f>+IF($C89=NT!$Y$2,MOVV!AE71,IF(MOVV!$C89=NT!$X$3,MOVV!AD71,IF(MOVV!$C89=NT!$X$4,MOVV!AC71,IF(MOVV!$C89=NT!$X$5,MOVV!AB71,IF(MOVV!$C89=NT!$X$6,MOVV!AA71,0)))))</f>
        <v>0</v>
      </c>
      <c r="AF89" s="158">
        <f>+IF($C89=NT!$Y$2,MOVV!AF71,IF(MOVV!$C89=NT!$X$3,MOVV!AE71,IF(MOVV!$C89=NT!$X$4,MOVV!AD71,IF(MOVV!$C89=NT!$X$5,MOVV!AC71,IF(MOVV!$C89=NT!$X$6,MOVV!AB71,0)))))</f>
        <v>0</v>
      </c>
      <c r="AG89" s="158">
        <f>+IF($C89=NT!$Y$2,MOVV!AG71,IF(MOVV!$C89=NT!$X$3,MOVV!AF71,IF(MOVV!$C89=NT!$X$4,MOVV!AE71,IF(MOVV!$C89=NT!$X$5,MOVV!AD71,IF(MOVV!$C89=NT!$X$6,MOVV!AC71,0)))))</f>
        <v>0</v>
      </c>
      <c r="AH89" s="158">
        <f>+IF($C89=NT!$Y$2,MOVV!AH71,IF(MOVV!$C89=NT!$X$3,MOVV!AG71,IF(MOVV!$C89=NT!$X$4,MOVV!AF71,IF(MOVV!$C89=NT!$X$5,MOVV!AE71,IF(MOVV!$C89=NT!$X$6,MOVV!AD71,0)))))</f>
        <v>0</v>
      </c>
      <c r="AI89" s="158">
        <f>+IF($C89=NT!$Y$2,MOVV!AI71,IF(MOVV!$C89=NT!$X$3,MOVV!AH71,IF(MOVV!$C89=NT!$X$4,MOVV!AG71,IF(MOVV!$C89=NT!$X$5,MOVV!AF71,IF(MOVV!$C89=NT!$X$6,MOVV!AE71,0)))))</f>
        <v>0</v>
      </c>
      <c r="AJ89" s="158">
        <f>+IF($C89=NT!$Y$2,MOVV!AJ71,IF(MOVV!$C89=NT!$X$3,MOVV!AI71,IF(MOVV!$C89=NT!$X$4,MOVV!AH71,IF(MOVV!$C89=NT!$X$5,MOVV!AG71,IF(MOVV!$C89=NT!$X$6,MOVV!AF71,0)))))</f>
        <v>0</v>
      </c>
      <c r="AK89" s="158">
        <f>+IF($C89=NT!$Y$2,MOVV!AK71,IF(MOVV!$C89=NT!$X$3,MOVV!AJ71,IF(MOVV!$C89=NT!$X$4,MOVV!AI71,IF(MOVV!$C89=NT!$X$5,MOVV!AH71,IF(MOVV!$C89=NT!$X$6,MOVV!AG71,0)))))</f>
        <v>0</v>
      </c>
      <c r="AL89" s="158">
        <f>+IF($C89=NT!$Y$2,MOVV!AL71,IF(MOVV!$C89=NT!$X$3,MOVV!AK71,IF(MOVV!$C89=NT!$X$4,MOVV!AJ71,IF(MOVV!$C89=NT!$X$5,MOVV!AI71,IF(MOVV!$C89=NT!$X$6,MOVV!AH71,0)))))</f>
        <v>0</v>
      </c>
      <c r="AM89" s="158">
        <f>+IF($C89=NT!$Y$2,MOVV!AM71,IF(MOVV!$C89=NT!$X$3,MOVV!AL71,IF(MOVV!$C89=NT!$X$4,MOVV!AK71,IF(MOVV!$C89=NT!$X$5,MOVV!AJ71,IF(MOVV!$C89=NT!$X$6,MOVV!AI71,0)))))</f>
        <v>0</v>
      </c>
      <c r="AN89" s="158">
        <f>+IF($C89=NT!$Y$2,MOVV!AN71,IF(MOVV!$C89=NT!$X$3,MOVV!AM71,IF(MOVV!$C89=NT!$X$4,MOVV!AL71,IF(MOVV!$C89=NT!$X$5,MOVV!AK71,IF(MOVV!$C89=NT!$X$6,MOVV!AJ71,0)))))</f>
        <v>0</v>
      </c>
      <c r="AO89" s="158">
        <f>+IF($C89=NT!$Y$2,MOVV!AO71,IF(MOVV!$C89=NT!$X$3,MOVV!AN71,IF(MOVV!$C89=NT!$X$4,MOVV!AM71,IF(MOVV!$C89=NT!$X$5,MOVV!AL71,IF(MOVV!$C89=NT!$X$6,MOVV!AK71,0)))))</f>
        <v>0</v>
      </c>
      <c r="AP89" s="158">
        <f>+IF($C89=NT!$Y$2,MOVV!AP71,IF(MOVV!$C89=NT!$X$3,MOVV!AO71,IF(MOVV!$C89=NT!$X$4,MOVV!AN71,IF(MOVV!$C89=NT!$X$5,MOVV!AM71,IF(MOVV!$C89=NT!$X$6,MOVV!AL71,0)))))</f>
        <v>0</v>
      </c>
      <c r="AQ89" s="158">
        <f>+IF($C89=NT!$Y$2,MOVV!AQ71,IF(MOVV!$C89=NT!$X$3,MOVV!AP71,IF(MOVV!$C89=NT!$X$4,MOVV!AO71,IF(MOVV!$C89=NT!$X$5,MOVV!AN71,IF(MOVV!$C89=NT!$X$6,MOVV!AM71,0)))))</f>
        <v>0</v>
      </c>
      <c r="AR89" s="158">
        <f>+IF($C89=NT!$Y$2,MOVV!AR71,IF(MOVV!$C89=NT!$X$3,MOVV!AQ71,IF(MOVV!$C89=NT!$X$4,MOVV!AP71,IF(MOVV!$C89=NT!$X$5,MOVV!AO71,IF(MOVV!$C89=NT!$X$6,MOVV!AN71,0)))))</f>
        <v>0</v>
      </c>
      <c r="AS89" s="158">
        <f>+IF($C89=NT!$Y$2,MOVV!AS71,IF(MOVV!$C89=NT!$X$3,MOVV!AR71,IF(MOVV!$C89=NT!$X$4,MOVV!AQ71,IF(MOVV!$C89=NT!$X$5,MOVV!AP71,IF(MOVV!$C89=NT!$X$6,MOVV!AO71,0)))))</f>
        <v>0</v>
      </c>
      <c r="AT89" s="158">
        <f>+IF($C89=NT!$Y$2,MOVV!AT71,IF(MOVV!$C89=NT!$X$3,MOVV!AS71,IF(MOVV!$C89=NT!$X$4,MOVV!AR71,IF(MOVV!$C89=NT!$X$5,MOVV!AQ71,IF(MOVV!$C89=NT!$X$6,MOVV!AP71,0)))))</f>
        <v>0</v>
      </c>
      <c r="AU89" s="158">
        <f>+IF($C89=NT!$Y$2,MOVV!AU71,IF(MOVV!$C89=NT!$X$3,MOVV!AT71,IF(MOVV!$C89=NT!$X$4,MOVV!AS71,IF(MOVV!$C89=NT!$X$5,MOVV!AR71,IF(MOVV!$C89=NT!$X$6,MOVV!AQ71,0)))))</f>
        <v>0</v>
      </c>
      <c r="AV89" s="158">
        <f>+IF($C89=NT!$Y$2,MOVV!AV71,IF(MOVV!$C89=NT!$X$3,MOVV!AU71,IF(MOVV!$C89=NT!$X$4,MOVV!AT71,IF(MOVV!$C89=NT!$X$5,MOVV!AS71,IF(MOVV!$C89=NT!$X$6,MOVV!AR71,0)))))</f>
        <v>0</v>
      </c>
      <c r="AW89" s="158">
        <f>+IF($C89=NT!$Y$2,MOVV!AW71,IF(MOVV!$C89=NT!$X$3,MOVV!AV71,IF(MOVV!$C89=NT!$X$4,MOVV!AU71,IF(MOVV!$C89=NT!$X$5,MOVV!AT71,IF(MOVV!$C89=NT!$X$6,MOVV!AS71,0)))))</f>
        <v>0</v>
      </c>
      <c r="AX89" s="158">
        <f>+IF($C89=NT!$Y$2,MOVV!AX71,IF(MOVV!$C89=NT!$X$3,MOVV!AW71,IF(MOVV!$C89=NT!$X$4,MOVV!AV71,IF(MOVV!$C89=NT!$X$5,MOVV!AU71,IF(MOVV!$C89=NT!$X$6,MOVV!AT71,0)))))</f>
        <v>0</v>
      </c>
      <c r="AY89" s="158">
        <f>+IF($C89=NT!$Y$2,MOVV!AY71,IF(MOVV!$C89=NT!$X$3,MOVV!AX71,IF(MOVV!$C89=NT!$X$4,MOVV!AW71,IF(MOVV!$C89=NT!$X$5,MOVV!AV71,IF(MOVV!$C89=NT!$X$6,MOVV!AU71,0)))))</f>
        <v>0</v>
      </c>
      <c r="AZ89" s="158">
        <f>+IF($C89=NT!$Y$2,MOVV!AZ71,IF(MOVV!$C89=NT!$X$3,MOVV!AY71,IF(MOVV!$C89=NT!$X$4,MOVV!AX71,IF(MOVV!$C89=NT!$X$5,MOVV!AW71,IF(MOVV!$C89=NT!$X$6,MOVV!AV71,0)))))</f>
        <v>0</v>
      </c>
      <c r="BA89" s="158">
        <f>+IF($C89=NT!$Y$2,MOVV!BA71,IF(MOVV!$C89=NT!$X$3,MOVV!AZ71,IF(MOVV!$C89=NT!$X$4,MOVV!AY71,IF(MOVV!$C89=NT!$X$5,MOVV!AX71,IF(MOVV!$C89=NT!$X$6,MOVV!AW71,0)))))</f>
        <v>0</v>
      </c>
      <c r="BB89" s="158">
        <f>+IF($C89=NT!$Y$2,MOVV!BB71,IF(MOVV!$C89=NT!$X$3,MOVV!BA71,IF(MOVV!$C89=NT!$X$4,MOVV!AZ71,IF(MOVV!$C89=NT!$X$5,MOVV!AY71,IF(MOVV!$C89=NT!$X$6,MOVV!AX71,0)))))</f>
        <v>0</v>
      </c>
      <c r="BC89" s="158">
        <f>+IF($C89=NT!$Y$2,MOVV!BC71,IF(MOVV!$C89=NT!$X$3,MOVV!BB71,IF(MOVV!$C89=NT!$X$4,MOVV!BA71,IF(MOVV!$C89=NT!$X$5,MOVV!AZ71,IF(MOVV!$C89=NT!$X$6,MOVV!AY71,0)))))</f>
        <v>0</v>
      </c>
      <c r="BD89" s="158">
        <f>+IF($C89=NT!$Y$2,MOVV!BD71,IF(MOVV!$C89=NT!$X$3,MOVV!BC71,IF(MOVV!$C89=NT!$X$4,MOVV!BB71,IF(MOVV!$C89=NT!$X$5,MOVV!BA71,IF(MOVV!$C89=NT!$X$6,MOVV!AZ71,0)))))</f>
        <v>0</v>
      </c>
      <c r="BE89" s="158">
        <f>+IF($C89=NT!$Y$2,MOVV!BE71,IF(MOVV!$C89=NT!$X$3,MOVV!BD71,IF(MOVV!$C89=NT!$X$4,MOVV!BC71,IF(MOVV!$C89=NT!$X$5,MOVV!BB71,IF(MOVV!$C89=NT!$X$6,MOVV!BA71,0)))))</f>
        <v>0</v>
      </c>
      <c r="BF89" s="158">
        <f>+IF($C89=NT!$Y$2,MOVV!BF71,IF(MOVV!$C89=NT!$X$3,MOVV!BE71,IF(MOVV!$C89=NT!$X$4,MOVV!BD71,IF(MOVV!$C89=NT!$X$5,MOVV!BC71,IF(MOVV!$C89=NT!$X$6,MOVV!BB71,0)))))</f>
        <v>0</v>
      </c>
      <c r="BG89" s="158">
        <f>+IF($C89=NT!$Y$2,MOVV!BG71,IF(MOVV!$C89=NT!$X$3,MOVV!BF71,IF(MOVV!$C89=NT!$X$4,MOVV!BE71,IF(MOVV!$C89=NT!$X$5,MOVV!BD71,IF(MOVV!$C89=NT!$X$6,MOVV!BC71,0)))))</f>
        <v>0</v>
      </c>
      <c r="BH89" s="158">
        <f>+IF($C89=NT!$Y$2,MOVV!BH71,IF(MOVV!$C89=NT!$X$3,MOVV!BG71,IF(MOVV!$C89=NT!$X$4,MOVV!BF71,IF(MOVV!$C89=NT!$X$5,MOVV!BE71,IF(MOVV!$C89=NT!$X$6,MOVV!BD71,0)))))</f>
        <v>0</v>
      </c>
      <c r="BI89" s="158">
        <f>+IF($C89=NT!$Y$2,MOVV!BI71,IF(MOVV!$C89=NT!$X$3,MOVV!BH71,IF(MOVV!$C89=NT!$X$4,MOVV!BG71,IF(MOVV!$C89=NT!$X$5,MOVV!BF71,IF(MOVV!$C89=NT!$X$6,MOVV!BE71,0)))))</f>
        <v>0</v>
      </c>
      <c r="BJ89" s="158">
        <f>+IF($C89=NT!$Y$2,MOVV!BJ71,IF(MOVV!$C89=NT!$X$3,MOVV!BI71,IF(MOVV!$C89=NT!$X$4,MOVV!BH71,IF(MOVV!$C89=NT!$X$5,MOVV!BG71,IF(MOVV!$C89=NT!$X$6,MOVV!BF71,0)))))</f>
        <v>0</v>
      </c>
      <c r="BK89" s="158">
        <f>+IF($C89=NT!$Y$2,MOVV!BK71,IF(MOVV!$C89=NT!$X$3,MOVV!BJ71,IF(MOVV!$C89=NT!$X$4,MOVV!BI71,IF(MOVV!$C89=NT!$X$5,MOVV!BH71,IF(MOVV!$C89=NT!$X$6,MOVV!BG71,0)))))</f>
        <v>0</v>
      </c>
    </row>
    <row r="90" spans="2:63">
      <c r="B90" s="162" t="str">
        <f t="shared" si="25"/>
        <v>Nom Producte/Servei 12</v>
      </c>
      <c r="C90" s="208">
        <f>+OP!K21</f>
        <v>0</v>
      </c>
      <c r="D90" s="158">
        <f>+IF($C90=NT!$Y$2,MOVV!D72,IF(MOVV!$C90=NT!$X$3,0,IF(MOVV!$C90=NT!$X$4,0,IF(MOVV!$C90=NT!$X$5,0,IF(MOVV!$C90=NT!$X$6,0,0)))))</f>
        <v>0</v>
      </c>
      <c r="E90" s="158">
        <f>+IF($C90=NT!$Y$2,MOVV!E72,IF(MOVV!$C90=NT!$X$3,MOVV!D72,IF(MOVV!$C90=NT!$X$4,0,IF(MOVV!$C90=NT!$X$5,0,IF(MOVV!$C90=NT!$X$6,0,0)))))</f>
        <v>0</v>
      </c>
      <c r="F90" s="158">
        <f>+IF($C90=NT!$Y$2,MOVV!F72,IF(MOVV!$C90=NT!$X$3,MOVV!E72,IF(MOVV!$C90=NT!$X$4,MOVV!D72,IF(MOVV!$C90=NT!$X$5,0,IF(MOVV!$C90=NT!$X$6,0,0)))))</f>
        <v>0</v>
      </c>
      <c r="G90" s="158">
        <f>+IF($C90=NT!$Y$2,MOVV!G72,IF(MOVV!$C90=NT!$X$3,MOVV!F72,IF(MOVV!$C90=NT!$X$4,MOVV!E72,IF(MOVV!$C90=NT!$X$5,MOVV!D72,IF(MOVV!$C90=NT!$X$6,0,0)))))</f>
        <v>0</v>
      </c>
      <c r="H90" s="158">
        <f>+IF($C90=NT!$Y$2,MOVV!H72,IF(MOVV!$C90=NT!$X$3,MOVV!G72,IF(MOVV!$C90=NT!$X$4,MOVV!F72,IF(MOVV!$C90=NT!$X$5,MOVV!E72,IF(MOVV!$C90=NT!$X$6,MOVV!D72,0)))))</f>
        <v>0</v>
      </c>
      <c r="I90" s="158">
        <f>+IF($C90=NT!$Y$2,MOVV!I72,IF(MOVV!$C90=NT!$X$3,MOVV!H72,IF(MOVV!$C90=NT!$X$4,MOVV!G72,IF(MOVV!$C90=NT!$X$5,MOVV!F72,IF(MOVV!$C90=NT!$X$6,MOVV!E72,0)))))</f>
        <v>0</v>
      </c>
      <c r="J90" s="158">
        <f>+IF($C90=NT!$Y$2,MOVV!J72,IF(MOVV!$C90=NT!$X$3,MOVV!I72,IF(MOVV!$C90=NT!$X$4,MOVV!H72,IF(MOVV!$C90=NT!$X$5,MOVV!G72,IF(MOVV!$C90=NT!$X$6,MOVV!F72,0)))))</f>
        <v>0</v>
      </c>
      <c r="K90" s="158">
        <f>+IF($C90=NT!$Y$2,MOVV!K72,IF(MOVV!$C90=NT!$X$3,MOVV!J72,IF(MOVV!$C90=NT!$X$4,MOVV!I72,IF(MOVV!$C90=NT!$X$5,MOVV!H72,IF(MOVV!$C90=NT!$X$6,MOVV!G72,0)))))</f>
        <v>0</v>
      </c>
      <c r="L90" s="158">
        <f>+IF($C90=NT!$Y$2,MOVV!L72,IF(MOVV!$C90=NT!$X$3,MOVV!K72,IF(MOVV!$C90=NT!$X$4,MOVV!J72,IF(MOVV!$C90=NT!$X$5,MOVV!I72,IF(MOVV!$C90=NT!$X$6,MOVV!H72,0)))))</f>
        <v>0</v>
      </c>
      <c r="M90" s="158">
        <f>+IF($C90=NT!$Y$2,MOVV!M72,IF(MOVV!$C90=NT!$X$3,MOVV!L72,IF(MOVV!$C90=NT!$X$4,MOVV!K72,IF(MOVV!$C90=NT!$X$5,MOVV!J72,IF(MOVV!$C90=NT!$X$6,MOVV!I72,0)))))</f>
        <v>0</v>
      </c>
      <c r="N90" s="158">
        <f>+IF($C90=NT!$Y$2,MOVV!N72,IF(MOVV!$C90=NT!$X$3,MOVV!M72,IF(MOVV!$C90=NT!$X$4,MOVV!L72,IF(MOVV!$C90=NT!$X$5,MOVV!K72,IF(MOVV!$C90=NT!$X$6,MOVV!J72,0)))))</f>
        <v>0</v>
      </c>
      <c r="O90" s="158">
        <f>+IF($C90=NT!$Y$2,MOVV!O72,IF(MOVV!$C90=NT!$X$3,MOVV!N72,IF(MOVV!$C90=NT!$X$4,MOVV!M72,IF(MOVV!$C90=NT!$X$5,MOVV!L72,IF(MOVV!$C90=NT!$X$6,MOVV!K72,0)))))</f>
        <v>0</v>
      </c>
      <c r="P90" s="158">
        <f>+IF($C90=NT!$Y$2,MOVV!P72,IF(MOVV!$C90=NT!$X$3,MOVV!O72,IF(MOVV!$C90=NT!$X$4,MOVV!N72,IF(MOVV!$C90=NT!$X$5,MOVV!M72,IF(MOVV!$C90=NT!$X$6,MOVV!L72,0)))))</f>
        <v>0</v>
      </c>
      <c r="Q90" s="158">
        <f>+IF($C90=NT!$Y$2,MOVV!Q72,IF(MOVV!$C90=NT!$X$3,MOVV!P72,IF(MOVV!$C90=NT!$X$4,MOVV!O72,IF(MOVV!$C90=NT!$X$5,MOVV!N72,IF(MOVV!$C90=NT!$X$6,MOVV!M72,0)))))</f>
        <v>0</v>
      </c>
      <c r="R90" s="158">
        <f>+IF($C90=NT!$Y$2,MOVV!R72,IF(MOVV!$C90=NT!$X$3,MOVV!Q72,IF(MOVV!$C90=NT!$X$4,MOVV!P72,IF(MOVV!$C90=NT!$X$5,MOVV!O72,IF(MOVV!$C90=NT!$X$6,MOVV!N72,0)))))</f>
        <v>0</v>
      </c>
      <c r="S90" s="158">
        <f>+IF($C90=NT!$Y$2,MOVV!S72,IF(MOVV!$C90=NT!$X$3,MOVV!R72,IF(MOVV!$C90=NT!$X$4,MOVV!Q72,IF(MOVV!$C90=NT!$X$5,MOVV!P72,IF(MOVV!$C90=NT!$X$6,MOVV!O72,0)))))</f>
        <v>0</v>
      </c>
      <c r="T90" s="158">
        <f>+IF($C90=NT!$Y$2,MOVV!T72,IF(MOVV!$C90=NT!$X$3,MOVV!S72,IF(MOVV!$C90=NT!$X$4,MOVV!R72,IF(MOVV!$C90=NT!$X$5,MOVV!Q72,IF(MOVV!$C90=NT!$X$6,MOVV!P72,0)))))</f>
        <v>0</v>
      </c>
      <c r="U90" s="158">
        <f>+IF($C90=NT!$Y$2,MOVV!U72,IF(MOVV!$C90=NT!$X$3,MOVV!T72,IF(MOVV!$C90=NT!$X$4,MOVV!S72,IF(MOVV!$C90=NT!$X$5,MOVV!R72,IF(MOVV!$C90=NT!$X$6,MOVV!Q72,0)))))</f>
        <v>0</v>
      </c>
      <c r="V90" s="158">
        <f>+IF($C90=NT!$Y$2,MOVV!V72,IF(MOVV!$C90=NT!$X$3,MOVV!U72,IF(MOVV!$C90=NT!$X$4,MOVV!T72,IF(MOVV!$C90=NT!$X$5,MOVV!S72,IF(MOVV!$C90=NT!$X$6,MOVV!R72,0)))))</f>
        <v>0</v>
      </c>
      <c r="W90" s="158">
        <f>+IF($C90=NT!$Y$2,MOVV!W72,IF(MOVV!$C90=NT!$X$3,MOVV!V72,IF(MOVV!$C90=NT!$X$4,MOVV!U72,IF(MOVV!$C90=NT!$X$5,MOVV!T72,IF(MOVV!$C90=NT!$X$6,MOVV!S72,0)))))</f>
        <v>0</v>
      </c>
      <c r="X90" s="158">
        <f>+IF($C90=NT!$Y$2,MOVV!X72,IF(MOVV!$C90=NT!$X$3,MOVV!W72,IF(MOVV!$C90=NT!$X$4,MOVV!V72,IF(MOVV!$C90=NT!$X$5,MOVV!U72,IF(MOVV!$C90=NT!$X$6,MOVV!T72,0)))))</f>
        <v>0</v>
      </c>
      <c r="Y90" s="158">
        <f>+IF($C90=NT!$Y$2,MOVV!Y72,IF(MOVV!$C90=NT!$X$3,MOVV!X72,IF(MOVV!$C90=NT!$X$4,MOVV!W72,IF(MOVV!$C90=NT!$X$5,MOVV!V72,IF(MOVV!$C90=NT!$X$6,MOVV!U72,0)))))</f>
        <v>0</v>
      </c>
      <c r="Z90" s="158">
        <f>+IF($C90=NT!$Y$2,MOVV!Z72,IF(MOVV!$C90=NT!$X$3,MOVV!Y72,IF(MOVV!$C90=NT!$X$4,MOVV!X72,IF(MOVV!$C90=NT!$X$5,MOVV!W72,IF(MOVV!$C90=NT!$X$6,MOVV!V72,0)))))</f>
        <v>0</v>
      </c>
      <c r="AA90" s="158">
        <f>+IF($C90=NT!$Y$2,MOVV!AA72,IF(MOVV!$C90=NT!$X$3,MOVV!Z72,IF(MOVV!$C90=NT!$X$4,MOVV!Y72,IF(MOVV!$C90=NT!$X$5,MOVV!X72,IF(MOVV!$C90=NT!$X$6,MOVV!W72,0)))))</f>
        <v>0</v>
      </c>
      <c r="AB90" s="158">
        <f>+IF($C90=NT!$Y$2,MOVV!AB72,IF(MOVV!$C90=NT!$X$3,MOVV!AA72,IF(MOVV!$C90=NT!$X$4,MOVV!Z72,IF(MOVV!$C90=NT!$X$5,MOVV!Y72,IF(MOVV!$C90=NT!$X$6,MOVV!X72,0)))))</f>
        <v>0</v>
      </c>
      <c r="AC90" s="158">
        <f>+IF($C90=NT!$Y$2,MOVV!AC72,IF(MOVV!$C90=NT!$X$3,MOVV!AB72,IF(MOVV!$C90=NT!$X$4,MOVV!AA72,IF(MOVV!$C90=NT!$X$5,MOVV!Z72,IF(MOVV!$C90=NT!$X$6,MOVV!Y72,0)))))</f>
        <v>0</v>
      </c>
      <c r="AD90" s="158">
        <f>+IF($C90=NT!$Y$2,MOVV!AD72,IF(MOVV!$C90=NT!$X$3,MOVV!AC72,IF(MOVV!$C90=NT!$X$4,MOVV!AB72,IF(MOVV!$C90=NT!$X$5,MOVV!AA72,IF(MOVV!$C90=NT!$X$6,MOVV!Z72,0)))))</f>
        <v>0</v>
      </c>
      <c r="AE90" s="158">
        <f>+IF($C90=NT!$Y$2,MOVV!AE72,IF(MOVV!$C90=NT!$X$3,MOVV!AD72,IF(MOVV!$C90=NT!$X$4,MOVV!AC72,IF(MOVV!$C90=NT!$X$5,MOVV!AB72,IF(MOVV!$C90=NT!$X$6,MOVV!AA72,0)))))</f>
        <v>0</v>
      </c>
      <c r="AF90" s="158">
        <f>+IF($C90=NT!$Y$2,MOVV!AF72,IF(MOVV!$C90=NT!$X$3,MOVV!AE72,IF(MOVV!$C90=NT!$X$4,MOVV!AD72,IF(MOVV!$C90=NT!$X$5,MOVV!AC72,IF(MOVV!$C90=NT!$X$6,MOVV!AB72,0)))))</f>
        <v>0</v>
      </c>
      <c r="AG90" s="158">
        <f>+IF($C90=NT!$Y$2,MOVV!AG72,IF(MOVV!$C90=NT!$X$3,MOVV!AF72,IF(MOVV!$C90=NT!$X$4,MOVV!AE72,IF(MOVV!$C90=NT!$X$5,MOVV!AD72,IF(MOVV!$C90=NT!$X$6,MOVV!AC72,0)))))</f>
        <v>0</v>
      </c>
      <c r="AH90" s="158">
        <f>+IF($C90=NT!$Y$2,MOVV!AH72,IF(MOVV!$C90=NT!$X$3,MOVV!AG72,IF(MOVV!$C90=NT!$X$4,MOVV!AF72,IF(MOVV!$C90=NT!$X$5,MOVV!AE72,IF(MOVV!$C90=NT!$X$6,MOVV!AD72,0)))))</f>
        <v>0</v>
      </c>
      <c r="AI90" s="158">
        <f>+IF($C90=NT!$Y$2,MOVV!AI72,IF(MOVV!$C90=NT!$X$3,MOVV!AH72,IF(MOVV!$C90=NT!$X$4,MOVV!AG72,IF(MOVV!$C90=NT!$X$5,MOVV!AF72,IF(MOVV!$C90=NT!$X$6,MOVV!AE72,0)))))</f>
        <v>0</v>
      </c>
      <c r="AJ90" s="158">
        <f>+IF($C90=NT!$Y$2,MOVV!AJ72,IF(MOVV!$C90=NT!$X$3,MOVV!AI72,IF(MOVV!$C90=NT!$X$4,MOVV!AH72,IF(MOVV!$C90=NT!$X$5,MOVV!AG72,IF(MOVV!$C90=NT!$X$6,MOVV!AF72,0)))))</f>
        <v>0</v>
      </c>
      <c r="AK90" s="158">
        <f>+IF($C90=NT!$Y$2,MOVV!AK72,IF(MOVV!$C90=NT!$X$3,MOVV!AJ72,IF(MOVV!$C90=NT!$X$4,MOVV!AI72,IF(MOVV!$C90=NT!$X$5,MOVV!AH72,IF(MOVV!$C90=NT!$X$6,MOVV!AG72,0)))))</f>
        <v>0</v>
      </c>
      <c r="AL90" s="158">
        <f>+IF($C90=NT!$Y$2,MOVV!AL72,IF(MOVV!$C90=NT!$X$3,MOVV!AK72,IF(MOVV!$C90=NT!$X$4,MOVV!AJ72,IF(MOVV!$C90=NT!$X$5,MOVV!AI72,IF(MOVV!$C90=NT!$X$6,MOVV!AH72,0)))))</f>
        <v>0</v>
      </c>
      <c r="AM90" s="158">
        <f>+IF($C90=NT!$Y$2,MOVV!AM72,IF(MOVV!$C90=NT!$X$3,MOVV!AL72,IF(MOVV!$C90=NT!$X$4,MOVV!AK72,IF(MOVV!$C90=NT!$X$5,MOVV!AJ72,IF(MOVV!$C90=NT!$X$6,MOVV!AI72,0)))))</f>
        <v>0</v>
      </c>
      <c r="AN90" s="158">
        <f>+IF($C90=NT!$Y$2,MOVV!AN72,IF(MOVV!$C90=NT!$X$3,MOVV!AM72,IF(MOVV!$C90=NT!$X$4,MOVV!AL72,IF(MOVV!$C90=NT!$X$5,MOVV!AK72,IF(MOVV!$C90=NT!$X$6,MOVV!AJ72,0)))))</f>
        <v>0</v>
      </c>
      <c r="AO90" s="158">
        <f>+IF($C90=NT!$Y$2,MOVV!AO72,IF(MOVV!$C90=NT!$X$3,MOVV!AN72,IF(MOVV!$C90=NT!$X$4,MOVV!AM72,IF(MOVV!$C90=NT!$X$5,MOVV!AL72,IF(MOVV!$C90=NT!$X$6,MOVV!AK72,0)))))</f>
        <v>0</v>
      </c>
      <c r="AP90" s="158">
        <f>+IF($C90=NT!$Y$2,MOVV!AP72,IF(MOVV!$C90=NT!$X$3,MOVV!AO72,IF(MOVV!$C90=NT!$X$4,MOVV!AN72,IF(MOVV!$C90=NT!$X$5,MOVV!AM72,IF(MOVV!$C90=NT!$X$6,MOVV!AL72,0)))))</f>
        <v>0</v>
      </c>
      <c r="AQ90" s="158">
        <f>+IF($C90=NT!$Y$2,MOVV!AQ72,IF(MOVV!$C90=NT!$X$3,MOVV!AP72,IF(MOVV!$C90=NT!$X$4,MOVV!AO72,IF(MOVV!$C90=NT!$X$5,MOVV!AN72,IF(MOVV!$C90=NT!$X$6,MOVV!AM72,0)))))</f>
        <v>0</v>
      </c>
      <c r="AR90" s="158">
        <f>+IF($C90=NT!$Y$2,MOVV!AR72,IF(MOVV!$C90=NT!$X$3,MOVV!AQ72,IF(MOVV!$C90=NT!$X$4,MOVV!AP72,IF(MOVV!$C90=NT!$X$5,MOVV!AO72,IF(MOVV!$C90=NT!$X$6,MOVV!AN72,0)))))</f>
        <v>0</v>
      </c>
      <c r="AS90" s="158">
        <f>+IF($C90=NT!$Y$2,MOVV!AS72,IF(MOVV!$C90=NT!$X$3,MOVV!AR72,IF(MOVV!$C90=NT!$X$4,MOVV!AQ72,IF(MOVV!$C90=NT!$X$5,MOVV!AP72,IF(MOVV!$C90=NT!$X$6,MOVV!AO72,0)))))</f>
        <v>0</v>
      </c>
      <c r="AT90" s="158">
        <f>+IF($C90=NT!$Y$2,MOVV!AT72,IF(MOVV!$C90=NT!$X$3,MOVV!AS72,IF(MOVV!$C90=NT!$X$4,MOVV!AR72,IF(MOVV!$C90=NT!$X$5,MOVV!AQ72,IF(MOVV!$C90=NT!$X$6,MOVV!AP72,0)))))</f>
        <v>0</v>
      </c>
      <c r="AU90" s="158">
        <f>+IF($C90=NT!$Y$2,MOVV!AU72,IF(MOVV!$C90=NT!$X$3,MOVV!AT72,IF(MOVV!$C90=NT!$X$4,MOVV!AS72,IF(MOVV!$C90=NT!$X$5,MOVV!AR72,IF(MOVV!$C90=NT!$X$6,MOVV!AQ72,0)))))</f>
        <v>0</v>
      </c>
      <c r="AV90" s="158">
        <f>+IF($C90=NT!$Y$2,MOVV!AV72,IF(MOVV!$C90=NT!$X$3,MOVV!AU72,IF(MOVV!$C90=NT!$X$4,MOVV!AT72,IF(MOVV!$C90=NT!$X$5,MOVV!AS72,IF(MOVV!$C90=NT!$X$6,MOVV!AR72,0)))))</f>
        <v>0</v>
      </c>
      <c r="AW90" s="158">
        <f>+IF($C90=NT!$Y$2,MOVV!AW72,IF(MOVV!$C90=NT!$X$3,MOVV!AV72,IF(MOVV!$C90=NT!$X$4,MOVV!AU72,IF(MOVV!$C90=NT!$X$5,MOVV!AT72,IF(MOVV!$C90=NT!$X$6,MOVV!AS72,0)))))</f>
        <v>0</v>
      </c>
      <c r="AX90" s="158">
        <f>+IF($C90=NT!$Y$2,MOVV!AX72,IF(MOVV!$C90=NT!$X$3,MOVV!AW72,IF(MOVV!$C90=NT!$X$4,MOVV!AV72,IF(MOVV!$C90=NT!$X$5,MOVV!AU72,IF(MOVV!$C90=NT!$X$6,MOVV!AT72,0)))))</f>
        <v>0</v>
      </c>
      <c r="AY90" s="158">
        <f>+IF($C90=NT!$Y$2,MOVV!AY72,IF(MOVV!$C90=NT!$X$3,MOVV!AX72,IF(MOVV!$C90=NT!$X$4,MOVV!AW72,IF(MOVV!$C90=NT!$X$5,MOVV!AV72,IF(MOVV!$C90=NT!$X$6,MOVV!AU72,0)))))</f>
        <v>0</v>
      </c>
      <c r="AZ90" s="158">
        <f>+IF($C90=NT!$Y$2,MOVV!AZ72,IF(MOVV!$C90=NT!$X$3,MOVV!AY72,IF(MOVV!$C90=NT!$X$4,MOVV!AX72,IF(MOVV!$C90=NT!$X$5,MOVV!AW72,IF(MOVV!$C90=NT!$X$6,MOVV!AV72,0)))))</f>
        <v>0</v>
      </c>
      <c r="BA90" s="158">
        <f>+IF($C90=NT!$Y$2,MOVV!BA72,IF(MOVV!$C90=NT!$X$3,MOVV!AZ72,IF(MOVV!$C90=NT!$X$4,MOVV!AY72,IF(MOVV!$C90=NT!$X$5,MOVV!AX72,IF(MOVV!$C90=NT!$X$6,MOVV!AW72,0)))))</f>
        <v>0</v>
      </c>
      <c r="BB90" s="158">
        <f>+IF($C90=NT!$Y$2,MOVV!BB72,IF(MOVV!$C90=NT!$X$3,MOVV!BA72,IF(MOVV!$C90=NT!$X$4,MOVV!AZ72,IF(MOVV!$C90=NT!$X$5,MOVV!AY72,IF(MOVV!$C90=NT!$X$6,MOVV!AX72,0)))))</f>
        <v>0</v>
      </c>
      <c r="BC90" s="158">
        <f>+IF($C90=NT!$Y$2,MOVV!BC72,IF(MOVV!$C90=NT!$X$3,MOVV!BB72,IF(MOVV!$C90=NT!$X$4,MOVV!BA72,IF(MOVV!$C90=NT!$X$5,MOVV!AZ72,IF(MOVV!$C90=NT!$X$6,MOVV!AY72,0)))))</f>
        <v>0</v>
      </c>
      <c r="BD90" s="158">
        <f>+IF($C90=NT!$Y$2,MOVV!BD72,IF(MOVV!$C90=NT!$X$3,MOVV!BC72,IF(MOVV!$C90=NT!$X$4,MOVV!BB72,IF(MOVV!$C90=NT!$X$5,MOVV!BA72,IF(MOVV!$C90=NT!$X$6,MOVV!AZ72,0)))))</f>
        <v>0</v>
      </c>
      <c r="BE90" s="158">
        <f>+IF($C90=NT!$Y$2,MOVV!BE72,IF(MOVV!$C90=NT!$X$3,MOVV!BD72,IF(MOVV!$C90=NT!$X$4,MOVV!BC72,IF(MOVV!$C90=NT!$X$5,MOVV!BB72,IF(MOVV!$C90=NT!$X$6,MOVV!BA72,0)))))</f>
        <v>0</v>
      </c>
      <c r="BF90" s="158">
        <f>+IF($C90=NT!$Y$2,MOVV!BF72,IF(MOVV!$C90=NT!$X$3,MOVV!BE72,IF(MOVV!$C90=NT!$X$4,MOVV!BD72,IF(MOVV!$C90=NT!$X$5,MOVV!BC72,IF(MOVV!$C90=NT!$X$6,MOVV!BB72,0)))))</f>
        <v>0</v>
      </c>
      <c r="BG90" s="158">
        <f>+IF($C90=NT!$Y$2,MOVV!BG72,IF(MOVV!$C90=NT!$X$3,MOVV!BF72,IF(MOVV!$C90=NT!$X$4,MOVV!BE72,IF(MOVV!$C90=NT!$X$5,MOVV!BD72,IF(MOVV!$C90=NT!$X$6,MOVV!BC72,0)))))</f>
        <v>0</v>
      </c>
      <c r="BH90" s="158">
        <f>+IF($C90=NT!$Y$2,MOVV!BH72,IF(MOVV!$C90=NT!$X$3,MOVV!BG72,IF(MOVV!$C90=NT!$X$4,MOVV!BF72,IF(MOVV!$C90=NT!$X$5,MOVV!BE72,IF(MOVV!$C90=NT!$X$6,MOVV!BD72,0)))))</f>
        <v>0</v>
      </c>
      <c r="BI90" s="158">
        <f>+IF($C90=NT!$Y$2,MOVV!BI72,IF(MOVV!$C90=NT!$X$3,MOVV!BH72,IF(MOVV!$C90=NT!$X$4,MOVV!BG72,IF(MOVV!$C90=NT!$X$5,MOVV!BF72,IF(MOVV!$C90=NT!$X$6,MOVV!BE72,0)))))</f>
        <v>0</v>
      </c>
      <c r="BJ90" s="158">
        <f>+IF($C90=NT!$Y$2,MOVV!BJ72,IF(MOVV!$C90=NT!$X$3,MOVV!BI72,IF(MOVV!$C90=NT!$X$4,MOVV!BH72,IF(MOVV!$C90=NT!$X$5,MOVV!BG72,IF(MOVV!$C90=NT!$X$6,MOVV!BF72,0)))))</f>
        <v>0</v>
      </c>
      <c r="BK90" s="158">
        <f>+IF($C90=NT!$Y$2,MOVV!BK72,IF(MOVV!$C90=NT!$X$3,MOVV!BJ72,IF(MOVV!$C90=NT!$X$4,MOVV!BI72,IF(MOVV!$C90=NT!$X$5,MOVV!BH72,IF(MOVV!$C90=NT!$X$6,MOVV!BG72,0)))))</f>
        <v>0</v>
      </c>
    </row>
    <row r="91" spans="2:63">
      <c r="B91" s="162" t="str">
        <f t="shared" si="25"/>
        <v>Nom Producte/Servei 13</v>
      </c>
      <c r="C91" s="208">
        <f>+OP!K22</f>
        <v>0</v>
      </c>
      <c r="D91" s="158">
        <f>+IF($C91=NT!$Y$2,MOVV!D73,IF(MOVV!$C91=NT!$X$3,0,IF(MOVV!$C91=NT!$X$4,0,IF(MOVV!$C91=NT!$X$5,0,IF(MOVV!$C91=NT!$X$6,0,0)))))</f>
        <v>0</v>
      </c>
      <c r="E91" s="158">
        <f>+IF($C91=NT!$Y$2,MOVV!E73,IF(MOVV!$C91=NT!$X$3,MOVV!D73,IF(MOVV!$C91=NT!$X$4,0,IF(MOVV!$C91=NT!$X$5,0,IF(MOVV!$C91=NT!$X$6,0,0)))))</f>
        <v>0</v>
      </c>
      <c r="F91" s="158">
        <f>+IF($C91=NT!$Y$2,MOVV!F73,IF(MOVV!$C91=NT!$X$3,MOVV!E73,IF(MOVV!$C91=NT!$X$4,MOVV!D73,IF(MOVV!$C91=NT!$X$5,0,IF(MOVV!$C91=NT!$X$6,0,0)))))</f>
        <v>0</v>
      </c>
      <c r="G91" s="158">
        <f>+IF($C91=NT!$Y$2,MOVV!G73,IF(MOVV!$C91=NT!$X$3,MOVV!F73,IF(MOVV!$C91=NT!$X$4,MOVV!E73,IF(MOVV!$C91=NT!$X$5,MOVV!D73,IF(MOVV!$C91=NT!$X$6,0,0)))))</f>
        <v>0</v>
      </c>
      <c r="H91" s="158">
        <f>+IF($C91=NT!$Y$2,MOVV!H73,IF(MOVV!$C91=NT!$X$3,MOVV!G73,IF(MOVV!$C91=NT!$X$4,MOVV!F73,IF(MOVV!$C91=NT!$X$5,MOVV!E73,IF(MOVV!$C91=NT!$X$6,MOVV!D73,0)))))</f>
        <v>0</v>
      </c>
      <c r="I91" s="158">
        <f>+IF($C91=NT!$Y$2,MOVV!I73,IF(MOVV!$C91=NT!$X$3,MOVV!H73,IF(MOVV!$C91=NT!$X$4,MOVV!G73,IF(MOVV!$C91=NT!$X$5,MOVV!F73,IF(MOVV!$C91=NT!$X$6,MOVV!E73,0)))))</f>
        <v>0</v>
      </c>
      <c r="J91" s="158">
        <f>+IF($C91=NT!$Y$2,MOVV!J73,IF(MOVV!$C91=NT!$X$3,MOVV!I73,IF(MOVV!$C91=NT!$X$4,MOVV!H73,IF(MOVV!$C91=NT!$X$5,MOVV!G73,IF(MOVV!$C91=NT!$X$6,MOVV!F73,0)))))</f>
        <v>0</v>
      </c>
      <c r="K91" s="158">
        <f>+IF($C91=NT!$Y$2,MOVV!K73,IF(MOVV!$C91=NT!$X$3,MOVV!J73,IF(MOVV!$C91=NT!$X$4,MOVV!I73,IF(MOVV!$C91=NT!$X$5,MOVV!H73,IF(MOVV!$C91=NT!$X$6,MOVV!G73,0)))))</f>
        <v>0</v>
      </c>
      <c r="L91" s="158">
        <f>+IF($C91=NT!$Y$2,MOVV!L73,IF(MOVV!$C91=NT!$X$3,MOVV!K73,IF(MOVV!$C91=NT!$X$4,MOVV!J73,IF(MOVV!$C91=NT!$X$5,MOVV!I73,IF(MOVV!$C91=NT!$X$6,MOVV!H73,0)))))</f>
        <v>0</v>
      </c>
      <c r="M91" s="158">
        <f>+IF($C91=NT!$Y$2,MOVV!M73,IF(MOVV!$C91=NT!$X$3,MOVV!L73,IF(MOVV!$C91=NT!$X$4,MOVV!K73,IF(MOVV!$C91=NT!$X$5,MOVV!J73,IF(MOVV!$C91=NT!$X$6,MOVV!I73,0)))))</f>
        <v>0</v>
      </c>
      <c r="N91" s="158">
        <f>+IF($C91=NT!$Y$2,MOVV!N73,IF(MOVV!$C91=NT!$X$3,MOVV!M73,IF(MOVV!$C91=NT!$X$4,MOVV!L73,IF(MOVV!$C91=NT!$X$5,MOVV!K73,IF(MOVV!$C91=NT!$X$6,MOVV!J73,0)))))</f>
        <v>0</v>
      </c>
      <c r="O91" s="158">
        <f>+IF($C91=NT!$Y$2,MOVV!O73,IF(MOVV!$C91=NT!$X$3,MOVV!N73,IF(MOVV!$C91=NT!$X$4,MOVV!M73,IF(MOVV!$C91=NT!$X$5,MOVV!L73,IF(MOVV!$C91=NT!$X$6,MOVV!K73,0)))))</f>
        <v>0</v>
      </c>
      <c r="P91" s="158">
        <f>+IF($C91=NT!$Y$2,MOVV!P73,IF(MOVV!$C91=NT!$X$3,MOVV!O73,IF(MOVV!$C91=NT!$X$4,MOVV!N73,IF(MOVV!$C91=NT!$X$5,MOVV!M73,IF(MOVV!$C91=NT!$X$6,MOVV!L73,0)))))</f>
        <v>0</v>
      </c>
      <c r="Q91" s="158">
        <f>+IF($C91=NT!$Y$2,MOVV!Q73,IF(MOVV!$C91=NT!$X$3,MOVV!P73,IF(MOVV!$C91=NT!$X$4,MOVV!O73,IF(MOVV!$C91=NT!$X$5,MOVV!N73,IF(MOVV!$C91=NT!$X$6,MOVV!M73,0)))))</f>
        <v>0</v>
      </c>
      <c r="R91" s="158">
        <f>+IF($C91=NT!$Y$2,MOVV!R73,IF(MOVV!$C91=NT!$X$3,MOVV!Q73,IF(MOVV!$C91=NT!$X$4,MOVV!P73,IF(MOVV!$C91=NT!$X$5,MOVV!O73,IF(MOVV!$C91=NT!$X$6,MOVV!N73,0)))))</f>
        <v>0</v>
      </c>
      <c r="S91" s="158">
        <f>+IF($C91=NT!$Y$2,MOVV!S73,IF(MOVV!$C91=NT!$X$3,MOVV!R73,IF(MOVV!$C91=NT!$X$4,MOVV!Q73,IF(MOVV!$C91=NT!$X$5,MOVV!P73,IF(MOVV!$C91=NT!$X$6,MOVV!O73,0)))))</f>
        <v>0</v>
      </c>
      <c r="T91" s="158">
        <f>+IF($C91=NT!$Y$2,MOVV!T73,IF(MOVV!$C91=NT!$X$3,MOVV!S73,IF(MOVV!$C91=NT!$X$4,MOVV!R73,IF(MOVV!$C91=NT!$X$5,MOVV!Q73,IF(MOVV!$C91=NT!$X$6,MOVV!P73,0)))))</f>
        <v>0</v>
      </c>
      <c r="U91" s="158">
        <f>+IF($C91=NT!$Y$2,MOVV!U73,IF(MOVV!$C91=NT!$X$3,MOVV!T73,IF(MOVV!$C91=NT!$X$4,MOVV!S73,IF(MOVV!$C91=NT!$X$5,MOVV!R73,IF(MOVV!$C91=NT!$X$6,MOVV!Q73,0)))))</f>
        <v>0</v>
      </c>
      <c r="V91" s="158">
        <f>+IF($C91=NT!$Y$2,MOVV!V73,IF(MOVV!$C91=NT!$X$3,MOVV!U73,IF(MOVV!$C91=NT!$X$4,MOVV!T73,IF(MOVV!$C91=NT!$X$5,MOVV!S73,IF(MOVV!$C91=NT!$X$6,MOVV!R73,0)))))</f>
        <v>0</v>
      </c>
      <c r="W91" s="158">
        <f>+IF($C91=NT!$Y$2,MOVV!W73,IF(MOVV!$C91=NT!$X$3,MOVV!V73,IF(MOVV!$C91=NT!$X$4,MOVV!U73,IF(MOVV!$C91=NT!$X$5,MOVV!T73,IF(MOVV!$C91=NT!$X$6,MOVV!S73,0)))))</f>
        <v>0</v>
      </c>
      <c r="X91" s="158">
        <f>+IF($C91=NT!$Y$2,MOVV!X73,IF(MOVV!$C91=NT!$X$3,MOVV!W73,IF(MOVV!$C91=NT!$X$4,MOVV!V73,IF(MOVV!$C91=NT!$X$5,MOVV!U73,IF(MOVV!$C91=NT!$X$6,MOVV!T73,0)))))</f>
        <v>0</v>
      </c>
      <c r="Y91" s="158">
        <f>+IF($C91=NT!$Y$2,MOVV!Y73,IF(MOVV!$C91=NT!$X$3,MOVV!X73,IF(MOVV!$C91=NT!$X$4,MOVV!W73,IF(MOVV!$C91=NT!$X$5,MOVV!V73,IF(MOVV!$C91=NT!$X$6,MOVV!U73,0)))))</f>
        <v>0</v>
      </c>
      <c r="Z91" s="158">
        <f>+IF($C91=NT!$Y$2,MOVV!Z73,IF(MOVV!$C91=NT!$X$3,MOVV!Y73,IF(MOVV!$C91=NT!$X$4,MOVV!X73,IF(MOVV!$C91=NT!$X$5,MOVV!W73,IF(MOVV!$C91=NT!$X$6,MOVV!V73,0)))))</f>
        <v>0</v>
      </c>
      <c r="AA91" s="158">
        <f>+IF($C91=NT!$Y$2,MOVV!AA73,IF(MOVV!$C91=NT!$X$3,MOVV!Z73,IF(MOVV!$C91=NT!$X$4,MOVV!Y73,IF(MOVV!$C91=NT!$X$5,MOVV!X73,IF(MOVV!$C91=NT!$X$6,MOVV!W73,0)))))</f>
        <v>0</v>
      </c>
      <c r="AB91" s="158">
        <f>+IF($C91=NT!$Y$2,MOVV!AB73,IF(MOVV!$C91=NT!$X$3,MOVV!AA73,IF(MOVV!$C91=NT!$X$4,MOVV!Z73,IF(MOVV!$C91=NT!$X$5,MOVV!Y73,IF(MOVV!$C91=NT!$X$6,MOVV!X73,0)))))</f>
        <v>0</v>
      </c>
      <c r="AC91" s="158">
        <f>+IF($C91=NT!$Y$2,MOVV!AC73,IF(MOVV!$C91=NT!$X$3,MOVV!AB73,IF(MOVV!$C91=NT!$X$4,MOVV!AA73,IF(MOVV!$C91=NT!$X$5,MOVV!Z73,IF(MOVV!$C91=NT!$X$6,MOVV!Y73,0)))))</f>
        <v>0</v>
      </c>
      <c r="AD91" s="158">
        <f>+IF($C91=NT!$Y$2,MOVV!AD73,IF(MOVV!$C91=NT!$X$3,MOVV!AC73,IF(MOVV!$C91=NT!$X$4,MOVV!AB73,IF(MOVV!$C91=NT!$X$5,MOVV!AA73,IF(MOVV!$C91=NT!$X$6,MOVV!Z73,0)))))</f>
        <v>0</v>
      </c>
      <c r="AE91" s="158">
        <f>+IF($C91=NT!$Y$2,MOVV!AE73,IF(MOVV!$C91=NT!$X$3,MOVV!AD73,IF(MOVV!$C91=NT!$X$4,MOVV!AC73,IF(MOVV!$C91=NT!$X$5,MOVV!AB73,IF(MOVV!$C91=NT!$X$6,MOVV!AA73,0)))))</f>
        <v>0</v>
      </c>
      <c r="AF91" s="158">
        <f>+IF($C91=NT!$Y$2,MOVV!AF73,IF(MOVV!$C91=NT!$X$3,MOVV!AE73,IF(MOVV!$C91=NT!$X$4,MOVV!AD73,IF(MOVV!$C91=NT!$X$5,MOVV!AC73,IF(MOVV!$C91=NT!$X$6,MOVV!AB73,0)))))</f>
        <v>0</v>
      </c>
      <c r="AG91" s="158">
        <f>+IF($C91=NT!$Y$2,MOVV!AG73,IF(MOVV!$C91=NT!$X$3,MOVV!AF73,IF(MOVV!$C91=NT!$X$4,MOVV!AE73,IF(MOVV!$C91=NT!$X$5,MOVV!AD73,IF(MOVV!$C91=NT!$X$6,MOVV!AC73,0)))))</f>
        <v>0</v>
      </c>
      <c r="AH91" s="158">
        <f>+IF($C91=NT!$Y$2,MOVV!AH73,IF(MOVV!$C91=NT!$X$3,MOVV!AG73,IF(MOVV!$C91=NT!$X$4,MOVV!AF73,IF(MOVV!$C91=NT!$X$5,MOVV!AE73,IF(MOVV!$C91=NT!$X$6,MOVV!AD73,0)))))</f>
        <v>0</v>
      </c>
      <c r="AI91" s="158">
        <f>+IF($C91=NT!$Y$2,MOVV!AI73,IF(MOVV!$C91=NT!$X$3,MOVV!AH73,IF(MOVV!$C91=NT!$X$4,MOVV!AG73,IF(MOVV!$C91=NT!$X$5,MOVV!AF73,IF(MOVV!$C91=NT!$X$6,MOVV!AE73,0)))))</f>
        <v>0</v>
      </c>
      <c r="AJ91" s="158">
        <f>+IF($C91=NT!$Y$2,MOVV!AJ73,IF(MOVV!$C91=NT!$X$3,MOVV!AI73,IF(MOVV!$C91=NT!$X$4,MOVV!AH73,IF(MOVV!$C91=NT!$X$5,MOVV!AG73,IF(MOVV!$C91=NT!$X$6,MOVV!AF73,0)))))</f>
        <v>0</v>
      </c>
      <c r="AK91" s="158">
        <f>+IF($C91=NT!$Y$2,MOVV!AK73,IF(MOVV!$C91=NT!$X$3,MOVV!AJ73,IF(MOVV!$C91=NT!$X$4,MOVV!AI73,IF(MOVV!$C91=NT!$X$5,MOVV!AH73,IF(MOVV!$C91=NT!$X$6,MOVV!AG73,0)))))</f>
        <v>0</v>
      </c>
      <c r="AL91" s="158">
        <f>+IF($C91=NT!$Y$2,MOVV!AL73,IF(MOVV!$C91=NT!$X$3,MOVV!AK73,IF(MOVV!$C91=NT!$X$4,MOVV!AJ73,IF(MOVV!$C91=NT!$X$5,MOVV!AI73,IF(MOVV!$C91=NT!$X$6,MOVV!AH73,0)))))</f>
        <v>0</v>
      </c>
      <c r="AM91" s="158">
        <f>+IF($C91=NT!$Y$2,MOVV!AM73,IF(MOVV!$C91=NT!$X$3,MOVV!AL73,IF(MOVV!$C91=NT!$X$4,MOVV!AK73,IF(MOVV!$C91=NT!$X$5,MOVV!AJ73,IF(MOVV!$C91=NT!$X$6,MOVV!AI73,0)))))</f>
        <v>0</v>
      </c>
      <c r="AN91" s="158">
        <f>+IF($C91=NT!$Y$2,MOVV!AN73,IF(MOVV!$C91=NT!$X$3,MOVV!AM73,IF(MOVV!$C91=NT!$X$4,MOVV!AL73,IF(MOVV!$C91=NT!$X$5,MOVV!AK73,IF(MOVV!$C91=NT!$X$6,MOVV!AJ73,0)))))</f>
        <v>0</v>
      </c>
      <c r="AO91" s="158">
        <f>+IF($C91=NT!$Y$2,MOVV!AO73,IF(MOVV!$C91=NT!$X$3,MOVV!AN73,IF(MOVV!$C91=NT!$X$4,MOVV!AM73,IF(MOVV!$C91=NT!$X$5,MOVV!AL73,IF(MOVV!$C91=NT!$X$6,MOVV!AK73,0)))))</f>
        <v>0</v>
      </c>
      <c r="AP91" s="158">
        <f>+IF($C91=NT!$Y$2,MOVV!AP73,IF(MOVV!$C91=NT!$X$3,MOVV!AO73,IF(MOVV!$C91=NT!$X$4,MOVV!AN73,IF(MOVV!$C91=NT!$X$5,MOVV!AM73,IF(MOVV!$C91=NT!$X$6,MOVV!AL73,0)))))</f>
        <v>0</v>
      </c>
      <c r="AQ91" s="158">
        <f>+IF($C91=NT!$Y$2,MOVV!AQ73,IF(MOVV!$C91=NT!$X$3,MOVV!AP73,IF(MOVV!$C91=NT!$X$4,MOVV!AO73,IF(MOVV!$C91=NT!$X$5,MOVV!AN73,IF(MOVV!$C91=NT!$X$6,MOVV!AM73,0)))))</f>
        <v>0</v>
      </c>
      <c r="AR91" s="158">
        <f>+IF($C91=NT!$Y$2,MOVV!AR73,IF(MOVV!$C91=NT!$X$3,MOVV!AQ73,IF(MOVV!$C91=NT!$X$4,MOVV!AP73,IF(MOVV!$C91=NT!$X$5,MOVV!AO73,IF(MOVV!$C91=NT!$X$6,MOVV!AN73,0)))))</f>
        <v>0</v>
      </c>
      <c r="AS91" s="158">
        <f>+IF($C91=NT!$Y$2,MOVV!AS73,IF(MOVV!$C91=NT!$X$3,MOVV!AR73,IF(MOVV!$C91=NT!$X$4,MOVV!AQ73,IF(MOVV!$C91=NT!$X$5,MOVV!AP73,IF(MOVV!$C91=NT!$X$6,MOVV!AO73,0)))))</f>
        <v>0</v>
      </c>
      <c r="AT91" s="158">
        <f>+IF($C91=NT!$Y$2,MOVV!AT73,IF(MOVV!$C91=NT!$X$3,MOVV!AS73,IF(MOVV!$C91=NT!$X$4,MOVV!AR73,IF(MOVV!$C91=NT!$X$5,MOVV!AQ73,IF(MOVV!$C91=NT!$X$6,MOVV!AP73,0)))))</f>
        <v>0</v>
      </c>
      <c r="AU91" s="158">
        <f>+IF($C91=NT!$Y$2,MOVV!AU73,IF(MOVV!$C91=NT!$X$3,MOVV!AT73,IF(MOVV!$C91=NT!$X$4,MOVV!AS73,IF(MOVV!$C91=NT!$X$5,MOVV!AR73,IF(MOVV!$C91=NT!$X$6,MOVV!AQ73,0)))))</f>
        <v>0</v>
      </c>
      <c r="AV91" s="158">
        <f>+IF($C91=NT!$Y$2,MOVV!AV73,IF(MOVV!$C91=NT!$X$3,MOVV!AU73,IF(MOVV!$C91=NT!$X$4,MOVV!AT73,IF(MOVV!$C91=NT!$X$5,MOVV!AS73,IF(MOVV!$C91=NT!$X$6,MOVV!AR73,0)))))</f>
        <v>0</v>
      </c>
      <c r="AW91" s="158">
        <f>+IF($C91=NT!$Y$2,MOVV!AW73,IF(MOVV!$C91=NT!$X$3,MOVV!AV73,IF(MOVV!$C91=NT!$X$4,MOVV!AU73,IF(MOVV!$C91=NT!$X$5,MOVV!AT73,IF(MOVV!$C91=NT!$X$6,MOVV!AS73,0)))))</f>
        <v>0</v>
      </c>
      <c r="AX91" s="158">
        <f>+IF($C91=NT!$Y$2,MOVV!AX73,IF(MOVV!$C91=NT!$X$3,MOVV!AW73,IF(MOVV!$C91=NT!$X$4,MOVV!AV73,IF(MOVV!$C91=NT!$X$5,MOVV!AU73,IF(MOVV!$C91=NT!$X$6,MOVV!AT73,0)))))</f>
        <v>0</v>
      </c>
      <c r="AY91" s="158">
        <f>+IF($C91=NT!$Y$2,MOVV!AY73,IF(MOVV!$C91=NT!$X$3,MOVV!AX73,IF(MOVV!$C91=NT!$X$4,MOVV!AW73,IF(MOVV!$C91=NT!$X$5,MOVV!AV73,IF(MOVV!$C91=NT!$X$6,MOVV!AU73,0)))))</f>
        <v>0</v>
      </c>
      <c r="AZ91" s="158">
        <f>+IF($C91=NT!$Y$2,MOVV!AZ73,IF(MOVV!$C91=NT!$X$3,MOVV!AY73,IF(MOVV!$C91=NT!$X$4,MOVV!AX73,IF(MOVV!$C91=NT!$X$5,MOVV!AW73,IF(MOVV!$C91=NT!$X$6,MOVV!AV73,0)))))</f>
        <v>0</v>
      </c>
      <c r="BA91" s="158">
        <f>+IF($C91=NT!$Y$2,MOVV!BA73,IF(MOVV!$C91=NT!$X$3,MOVV!AZ73,IF(MOVV!$C91=NT!$X$4,MOVV!AY73,IF(MOVV!$C91=NT!$X$5,MOVV!AX73,IF(MOVV!$C91=NT!$X$6,MOVV!AW73,0)))))</f>
        <v>0</v>
      </c>
      <c r="BB91" s="158">
        <f>+IF($C91=NT!$Y$2,MOVV!BB73,IF(MOVV!$C91=NT!$X$3,MOVV!BA73,IF(MOVV!$C91=NT!$X$4,MOVV!AZ73,IF(MOVV!$C91=NT!$X$5,MOVV!AY73,IF(MOVV!$C91=NT!$X$6,MOVV!AX73,0)))))</f>
        <v>0</v>
      </c>
      <c r="BC91" s="158">
        <f>+IF($C91=NT!$Y$2,MOVV!BC73,IF(MOVV!$C91=NT!$X$3,MOVV!BB73,IF(MOVV!$C91=NT!$X$4,MOVV!BA73,IF(MOVV!$C91=NT!$X$5,MOVV!AZ73,IF(MOVV!$C91=NT!$X$6,MOVV!AY73,0)))))</f>
        <v>0</v>
      </c>
      <c r="BD91" s="158">
        <f>+IF($C91=NT!$Y$2,MOVV!BD73,IF(MOVV!$C91=NT!$X$3,MOVV!BC73,IF(MOVV!$C91=NT!$X$4,MOVV!BB73,IF(MOVV!$C91=NT!$X$5,MOVV!BA73,IF(MOVV!$C91=NT!$X$6,MOVV!AZ73,0)))))</f>
        <v>0</v>
      </c>
      <c r="BE91" s="158">
        <f>+IF($C91=NT!$Y$2,MOVV!BE73,IF(MOVV!$C91=NT!$X$3,MOVV!BD73,IF(MOVV!$C91=NT!$X$4,MOVV!BC73,IF(MOVV!$C91=NT!$X$5,MOVV!BB73,IF(MOVV!$C91=NT!$X$6,MOVV!BA73,0)))))</f>
        <v>0</v>
      </c>
      <c r="BF91" s="158">
        <f>+IF($C91=NT!$Y$2,MOVV!BF73,IF(MOVV!$C91=NT!$X$3,MOVV!BE73,IF(MOVV!$C91=NT!$X$4,MOVV!BD73,IF(MOVV!$C91=NT!$X$5,MOVV!BC73,IF(MOVV!$C91=NT!$X$6,MOVV!BB73,0)))))</f>
        <v>0</v>
      </c>
      <c r="BG91" s="158">
        <f>+IF($C91=NT!$Y$2,MOVV!BG73,IF(MOVV!$C91=NT!$X$3,MOVV!BF73,IF(MOVV!$C91=NT!$X$4,MOVV!BE73,IF(MOVV!$C91=NT!$X$5,MOVV!BD73,IF(MOVV!$C91=NT!$X$6,MOVV!BC73,0)))))</f>
        <v>0</v>
      </c>
      <c r="BH91" s="158">
        <f>+IF($C91=NT!$Y$2,MOVV!BH73,IF(MOVV!$C91=NT!$X$3,MOVV!BG73,IF(MOVV!$C91=NT!$X$4,MOVV!BF73,IF(MOVV!$C91=NT!$X$5,MOVV!BE73,IF(MOVV!$C91=NT!$X$6,MOVV!BD73,0)))))</f>
        <v>0</v>
      </c>
      <c r="BI91" s="158">
        <f>+IF($C91=NT!$Y$2,MOVV!BI73,IF(MOVV!$C91=NT!$X$3,MOVV!BH73,IF(MOVV!$C91=NT!$X$4,MOVV!BG73,IF(MOVV!$C91=NT!$X$5,MOVV!BF73,IF(MOVV!$C91=NT!$X$6,MOVV!BE73,0)))))</f>
        <v>0</v>
      </c>
      <c r="BJ91" s="158">
        <f>+IF($C91=NT!$Y$2,MOVV!BJ73,IF(MOVV!$C91=NT!$X$3,MOVV!BI73,IF(MOVV!$C91=NT!$X$4,MOVV!BH73,IF(MOVV!$C91=NT!$X$5,MOVV!BG73,IF(MOVV!$C91=NT!$X$6,MOVV!BF73,0)))))</f>
        <v>0</v>
      </c>
      <c r="BK91" s="158">
        <f>+IF($C91=NT!$Y$2,MOVV!BK73,IF(MOVV!$C91=NT!$X$3,MOVV!BJ73,IF(MOVV!$C91=NT!$X$4,MOVV!BI73,IF(MOVV!$C91=NT!$X$5,MOVV!BH73,IF(MOVV!$C91=NT!$X$6,MOVV!BG73,0)))))</f>
        <v>0</v>
      </c>
    </row>
    <row r="92" spans="2:63">
      <c r="B92" s="162" t="str">
        <f t="shared" si="25"/>
        <v>Nom Producte/Servei 14</v>
      </c>
      <c r="C92" s="208">
        <f>+OP!K23</f>
        <v>0</v>
      </c>
      <c r="D92" s="158">
        <f>+IF($C92=NT!$Y$2,MOVV!D74,IF(MOVV!$C92=NT!$X$3,0,IF(MOVV!$C92=NT!$X$4,0,IF(MOVV!$C92=NT!$X$5,0,IF(MOVV!$C92=NT!$X$6,0,0)))))</f>
        <v>0</v>
      </c>
      <c r="E92" s="158">
        <f>+IF($C92=NT!$Y$2,MOVV!E74,IF(MOVV!$C92=NT!$X$3,MOVV!D74,IF(MOVV!$C92=NT!$X$4,0,IF(MOVV!$C92=NT!$X$5,0,IF(MOVV!$C92=NT!$X$6,0,0)))))</f>
        <v>0</v>
      </c>
      <c r="F92" s="158">
        <f>+IF($C92=NT!$Y$2,MOVV!F74,IF(MOVV!$C92=NT!$X$3,MOVV!E74,IF(MOVV!$C92=NT!$X$4,MOVV!D74,IF(MOVV!$C92=NT!$X$5,0,IF(MOVV!$C92=NT!$X$6,0,0)))))</f>
        <v>0</v>
      </c>
      <c r="G92" s="158">
        <f>+IF($C92=NT!$Y$2,MOVV!G74,IF(MOVV!$C92=NT!$X$3,MOVV!F74,IF(MOVV!$C92=NT!$X$4,MOVV!E74,IF(MOVV!$C92=NT!$X$5,MOVV!D74,IF(MOVV!$C92=NT!$X$6,0,0)))))</f>
        <v>0</v>
      </c>
      <c r="H92" s="158">
        <f>+IF($C92=NT!$Y$2,MOVV!H74,IF(MOVV!$C92=NT!$X$3,MOVV!G74,IF(MOVV!$C92=NT!$X$4,MOVV!F74,IF(MOVV!$C92=NT!$X$5,MOVV!E74,IF(MOVV!$C92=NT!$X$6,MOVV!D74,0)))))</f>
        <v>0</v>
      </c>
      <c r="I92" s="158">
        <f>+IF($C92=NT!$Y$2,MOVV!I74,IF(MOVV!$C92=NT!$X$3,MOVV!H74,IF(MOVV!$C92=NT!$X$4,MOVV!G74,IF(MOVV!$C92=NT!$X$5,MOVV!F74,IF(MOVV!$C92=NT!$X$6,MOVV!E74,0)))))</f>
        <v>0</v>
      </c>
      <c r="J92" s="158">
        <f>+IF($C92=NT!$Y$2,MOVV!J74,IF(MOVV!$C92=NT!$X$3,MOVV!I74,IF(MOVV!$C92=NT!$X$4,MOVV!H74,IF(MOVV!$C92=NT!$X$5,MOVV!G74,IF(MOVV!$C92=NT!$X$6,MOVV!F74,0)))))</f>
        <v>0</v>
      </c>
      <c r="K92" s="158">
        <f>+IF($C92=NT!$Y$2,MOVV!K74,IF(MOVV!$C92=NT!$X$3,MOVV!J74,IF(MOVV!$C92=NT!$X$4,MOVV!I74,IF(MOVV!$C92=NT!$X$5,MOVV!H74,IF(MOVV!$C92=NT!$X$6,MOVV!G74,0)))))</f>
        <v>0</v>
      </c>
      <c r="L92" s="158">
        <f>+IF($C92=NT!$Y$2,MOVV!L74,IF(MOVV!$C92=NT!$X$3,MOVV!K74,IF(MOVV!$C92=NT!$X$4,MOVV!J74,IF(MOVV!$C92=NT!$X$5,MOVV!I74,IF(MOVV!$C92=NT!$X$6,MOVV!H74,0)))))</f>
        <v>0</v>
      </c>
      <c r="M92" s="158">
        <f>+IF($C92=NT!$Y$2,MOVV!M74,IF(MOVV!$C92=NT!$X$3,MOVV!L74,IF(MOVV!$C92=NT!$X$4,MOVV!K74,IF(MOVV!$C92=NT!$X$5,MOVV!J74,IF(MOVV!$C92=NT!$X$6,MOVV!I74,0)))))</f>
        <v>0</v>
      </c>
      <c r="N92" s="158">
        <f>+IF($C92=NT!$Y$2,MOVV!N74,IF(MOVV!$C92=NT!$X$3,MOVV!M74,IF(MOVV!$C92=NT!$X$4,MOVV!L74,IF(MOVV!$C92=NT!$X$5,MOVV!K74,IF(MOVV!$C92=NT!$X$6,MOVV!J74,0)))))</f>
        <v>0</v>
      </c>
      <c r="O92" s="158">
        <f>+IF($C92=NT!$Y$2,MOVV!O74,IF(MOVV!$C92=NT!$X$3,MOVV!N74,IF(MOVV!$C92=NT!$X$4,MOVV!M74,IF(MOVV!$C92=NT!$X$5,MOVV!L74,IF(MOVV!$C92=NT!$X$6,MOVV!K74,0)))))</f>
        <v>0</v>
      </c>
      <c r="P92" s="158">
        <f>+IF($C92=NT!$Y$2,MOVV!P74,IF(MOVV!$C92=NT!$X$3,MOVV!O74,IF(MOVV!$C92=NT!$X$4,MOVV!N74,IF(MOVV!$C92=NT!$X$5,MOVV!M74,IF(MOVV!$C92=NT!$X$6,MOVV!L74,0)))))</f>
        <v>0</v>
      </c>
      <c r="Q92" s="158">
        <f>+IF($C92=NT!$Y$2,MOVV!Q74,IF(MOVV!$C92=NT!$X$3,MOVV!P74,IF(MOVV!$C92=NT!$X$4,MOVV!O74,IF(MOVV!$C92=NT!$X$5,MOVV!N74,IF(MOVV!$C92=NT!$X$6,MOVV!M74,0)))))</f>
        <v>0</v>
      </c>
      <c r="R92" s="158">
        <f>+IF($C92=NT!$Y$2,MOVV!R74,IF(MOVV!$C92=NT!$X$3,MOVV!Q74,IF(MOVV!$C92=NT!$X$4,MOVV!P74,IF(MOVV!$C92=NT!$X$5,MOVV!O74,IF(MOVV!$C92=NT!$X$6,MOVV!N74,0)))))</f>
        <v>0</v>
      </c>
      <c r="S92" s="158">
        <f>+IF($C92=NT!$Y$2,MOVV!S74,IF(MOVV!$C92=NT!$X$3,MOVV!R74,IF(MOVV!$C92=NT!$X$4,MOVV!Q74,IF(MOVV!$C92=NT!$X$5,MOVV!P74,IF(MOVV!$C92=NT!$X$6,MOVV!O74,0)))))</f>
        <v>0</v>
      </c>
      <c r="T92" s="158">
        <f>+IF($C92=NT!$Y$2,MOVV!T74,IF(MOVV!$C92=NT!$X$3,MOVV!S74,IF(MOVV!$C92=NT!$X$4,MOVV!R74,IF(MOVV!$C92=NT!$X$5,MOVV!Q74,IF(MOVV!$C92=NT!$X$6,MOVV!P74,0)))))</f>
        <v>0</v>
      </c>
      <c r="U92" s="158">
        <f>+IF($C92=NT!$Y$2,MOVV!U74,IF(MOVV!$C92=NT!$X$3,MOVV!T74,IF(MOVV!$C92=NT!$X$4,MOVV!S74,IF(MOVV!$C92=NT!$X$5,MOVV!R74,IF(MOVV!$C92=NT!$X$6,MOVV!Q74,0)))))</f>
        <v>0</v>
      </c>
      <c r="V92" s="158">
        <f>+IF($C92=NT!$Y$2,MOVV!V74,IF(MOVV!$C92=NT!$X$3,MOVV!U74,IF(MOVV!$C92=NT!$X$4,MOVV!T74,IF(MOVV!$C92=NT!$X$5,MOVV!S74,IF(MOVV!$C92=NT!$X$6,MOVV!R74,0)))))</f>
        <v>0</v>
      </c>
      <c r="W92" s="158">
        <f>+IF($C92=NT!$Y$2,MOVV!W74,IF(MOVV!$C92=NT!$X$3,MOVV!V74,IF(MOVV!$C92=NT!$X$4,MOVV!U74,IF(MOVV!$C92=NT!$X$5,MOVV!T74,IF(MOVV!$C92=NT!$X$6,MOVV!S74,0)))))</f>
        <v>0</v>
      </c>
      <c r="X92" s="158">
        <f>+IF($C92=NT!$Y$2,MOVV!X74,IF(MOVV!$C92=NT!$X$3,MOVV!W74,IF(MOVV!$C92=NT!$X$4,MOVV!V74,IF(MOVV!$C92=NT!$X$5,MOVV!U74,IF(MOVV!$C92=NT!$X$6,MOVV!T74,0)))))</f>
        <v>0</v>
      </c>
      <c r="Y92" s="158">
        <f>+IF($C92=NT!$Y$2,MOVV!Y74,IF(MOVV!$C92=NT!$X$3,MOVV!X74,IF(MOVV!$C92=NT!$X$4,MOVV!W74,IF(MOVV!$C92=NT!$X$5,MOVV!V74,IF(MOVV!$C92=NT!$X$6,MOVV!U74,0)))))</f>
        <v>0</v>
      </c>
      <c r="Z92" s="158">
        <f>+IF($C92=NT!$Y$2,MOVV!Z74,IF(MOVV!$C92=NT!$X$3,MOVV!Y74,IF(MOVV!$C92=NT!$X$4,MOVV!X74,IF(MOVV!$C92=NT!$X$5,MOVV!W74,IF(MOVV!$C92=NT!$X$6,MOVV!V74,0)))))</f>
        <v>0</v>
      </c>
      <c r="AA92" s="158">
        <f>+IF($C92=NT!$Y$2,MOVV!AA74,IF(MOVV!$C92=NT!$X$3,MOVV!Z74,IF(MOVV!$C92=NT!$X$4,MOVV!Y74,IF(MOVV!$C92=NT!$X$5,MOVV!X74,IF(MOVV!$C92=NT!$X$6,MOVV!W74,0)))))</f>
        <v>0</v>
      </c>
      <c r="AB92" s="158">
        <f>+IF($C92=NT!$Y$2,MOVV!AB74,IF(MOVV!$C92=NT!$X$3,MOVV!AA74,IF(MOVV!$C92=NT!$X$4,MOVV!Z74,IF(MOVV!$C92=NT!$X$5,MOVV!Y74,IF(MOVV!$C92=NT!$X$6,MOVV!X74,0)))))</f>
        <v>0</v>
      </c>
      <c r="AC92" s="158">
        <f>+IF($C92=NT!$Y$2,MOVV!AC74,IF(MOVV!$C92=NT!$X$3,MOVV!AB74,IF(MOVV!$C92=NT!$X$4,MOVV!AA74,IF(MOVV!$C92=NT!$X$5,MOVV!Z74,IF(MOVV!$C92=NT!$X$6,MOVV!Y74,0)))))</f>
        <v>0</v>
      </c>
      <c r="AD92" s="158">
        <f>+IF($C92=NT!$Y$2,MOVV!AD74,IF(MOVV!$C92=NT!$X$3,MOVV!AC74,IF(MOVV!$C92=NT!$X$4,MOVV!AB74,IF(MOVV!$C92=NT!$X$5,MOVV!AA74,IF(MOVV!$C92=NT!$X$6,MOVV!Z74,0)))))</f>
        <v>0</v>
      </c>
      <c r="AE92" s="158">
        <f>+IF($C92=NT!$Y$2,MOVV!AE74,IF(MOVV!$C92=NT!$X$3,MOVV!AD74,IF(MOVV!$C92=NT!$X$4,MOVV!AC74,IF(MOVV!$C92=NT!$X$5,MOVV!AB74,IF(MOVV!$C92=NT!$X$6,MOVV!AA74,0)))))</f>
        <v>0</v>
      </c>
      <c r="AF92" s="158">
        <f>+IF($C92=NT!$Y$2,MOVV!AF74,IF(MOVV!$C92=NT!$X$3,MOVV!AE74,IF(MOVV!$C92=NT!$X$4,MOVV!AD74,IF(MOVV!$C92=NT!$X$5,MOVV!AC74,IF(MOVV!$C92=NT!$X$6,MOVV!AB74,0)))))</f>
        <v>0</v>
      </c>
      <c r="AG92" s="158">
        <f>+IF($C92=NT!$Y$2,MOVV!AG74,IF(MOVV!$C92=NT!$X$3,MOVV!AF74,IF(MOVV!$C92=NT!$X$4,MOVV!AE74,IF(MOVV!$C92=NT!$X$5,MOVV!AD74,IF(MOVV!$C92=NT!$X$6,MOVV!AC74,0)))))</f>
        <v>0</v>
      </c>
      <c r="AH92" s="158">
        <f>+IF($C92=NT!$Y$2,MOVV!AH74,IF(MOVV!$C92=NT!$X$3,MOVV!AG74,IF(MOVV!$C92=NT!$X$4,MOVV!AF74,IF(MOVV!$C92=NT!$X$5,MOVV!AE74,IF(MOVV!$C92=NT!$X$6,MOVV!AD74,0)))))</f>
        <v>0</v>
      </c>
      <c r="AI92" s="158">
        <f>+IF($C92=NT!$Y$2,MOVV!AI74,IF(MOVV!$C92=NT!$X$3,MOVV!AH74,IF(MOVV!$C92=NT!$X$4,MOVV!AG74,IF(MOVV!$C92=NT!$X$5,MOVV!AF74,IF(MOVV!$C92=NT!$X$6,MOVV!AE74,0)))))</f>
        <v>0</v>
      </c>
      <c r="AJ92" s="158">
        <f>+IF($C92=NT!$Y$2,MOVV!AJ74,IF(MOVV!$C92=NT!$X$3,MOVV!AI74,IF(MOVV!$C92=NT!$X$4,MOVV!AH74,IF(MOVV!$C92=NT!$X$5,MOVV!AG74,IF(MOVV!$C92=NT!$X$6,MOVV!AF74,0)))))</f>
        <v>0</v>
      </c>
      <c r="AK92" s="158">
        <f>+IF($C92=NT!$Y$2,MOVV!AK74,IF(MOVV!$C92=NT!$X$3,MOVV!AJ74,IF(MOVV!$C92=NT!$X$4,MOVV!AI74,IF(MOVV!$C92=NT!$X$5,MOVV!AH74,IF(MOVV!$C92=NT!$X$6,MOVV!AG74,0)))))</f>
        <v>0</v>
      </c>
      <c r="AL92" s="158">
        <f>+IF($C92=NT!$Y$2,MOVV!AL74,IF(MOVV!$C92=NT!$X$3,MOVV!AK74,IF(MOVV!$C92=NT!$X$4,MOVV!AJ74,IF(MOVV!$C92=NT!$X$5,MOVV!AI74,IF(MOVV!$C92=NT!$X$6,MOVV!AH74,0)))))</f>
        <v>0</v>
      </c>
      <c r="AM92" s="158">
        <f>+IF($C92=NT!$Y$2,MOVV!AM74,IF(MOVV!$C92=NT!$X$3,MOVV!AL74,IF(MOVV!$C92=NT!$X$4,MOVV!AK74,IF(MOVV!$C92=NT!$X$5,MOVV!AJ74,IF(MOVV!$C92=NT!$X$6,MOVV!AI74,0)))))</f>
        <v>0</v>
      </c>
      <c r="AN92" s="158">
        <f>+IF($C92=NT!$Y$2,MOVV!AN74,IF(MOVV!$C92=NT!$X$3,MOVV!AM74,IF(MOVV!$C92=NT!$X$4,MOVV!AL74,IF(MOVV!$C92=NT!$X$5,MOVV!AK74,IF(MOVV!$C92=NT!$X$6,MOVV!AJ74,0)))))</f>
        <v>0</v>
      </c>
      <c r="AO92" s="158">
        <f>+IF($C92=NT!$Y$2,MOVV!AO74,IF(MOVV!$C92=NT!$X$3,MOVV!AN74,IF(MOVV!$C92=NT!$X$4,MOVV!AM74,IF(MOVV!$C92=NT!$X$5,MOVV!AL74,IF(MOVV!$C92=NT!$X$6,MOVV!AK74,0)))))</f>
        <v>0</v>
      </c>
      <c r="AP92" s="158">
        <f>+IF($C92=NT!$Y$2,MOVV!AP74,IF(MOVV!$C92=NT!$X$3,MOVV!AO74,IF(MOVV!$C92=NT!$X$4,MOVV!AN74,IF(MOVV!$C92=NT!$X$5,MOVV!AM74,IF(MOVV!$C92=NT!$X$6,MOVV!AL74,0)))))</f>
        <v>0</v>
      </c>
      <c r="AQ92" s="158">
        <f>+IF($C92=NT!$Y$2,MOVV!AQ74,IF(MOVV!$C92=NT!$X$3,MOVV!AP74,IF(MOVV!$C92=NT!$X$4,MOVV!AO74,IF(MOVV!$C92=NT!$X$5,MOVV!AN74,IF(MOVV!$C92=NT!$X$6,MOVV!AM74,0)))))</f>
        <v>0</v>
      </c>
      <c r="AR92" s="158">
        <f>+IF($C92=NT!$Y$2,MOVV!AR74,IF(MOVV!$C92=NT!$X$3,MOVV!AQ74,IF(MOVV!$C92=NT!$X$4,MOVV!AP74,IF(MOVV!$C92=NT!$X$5,MOVV!AO74,IF(MOVV!$C92=NT!$X$6,MOVV!AN74,0)))))</f>
        <v>0</v>
      </c>
      <c r="AS92" s="158">
        <f>+IF($C92=NT!$Y$2,MOVV!AS74,IF(MOVV!$C92=NT!$X$3,MOVV!AR74,IF(MOVV!$C92=NT!$X$4,MOVV!AQ74,IF(MOVV!$C92=NT!$X$5,MOVV!AP74,IF(MOVV!$C92=NT!$X$6,MOVV!AO74,0)))))</f>
        <v>0</v>
      </c>
      <c r="AT92" s="158">
        <f>+IF($C92=NT!$Y$2,MOVV!AT74,IF(MOVV!$C92=NT!$X$3,MOVV!AS74,IF(MOVV!$C92=NT!$X$4,MOVV!AR74,IF(MOVV!$C92=NT!$X$5,MOVV!AQ74,IF(MOVV!$C92=NT!$X$6,MOVV!AP74,0)))))</f>
        <v>0</v>
      </c>
      <c r="AU92" s="158">
        <f>+IF($C92=NT!$Y$2,MOVV!AU74,IF(MOVV!$C92=NT!$X$3,MOVV!AT74,IF(MOVV!$C92=NT!$X$4,MOVV!AS74,IF(MOVV!$C92=NT!$X$5,MOVV!AR74,IF(MOVV!$C92=NT!$X$6,MOVV!AQ74,0)))))</f>
        <v>0</v>
      </c>
      <c r="AV92" s="158">
        <f>+IF($C92=NT!$Y$2,MOVV!AV74,IF(MOVV!$C92=NT!$X$3,MOVV!AU74,IF(MOVV!$C92=NT!$X$4,MOVV!AT74,IF(MOVV!$C92=NT!$X$5,MOVV!AS74,IF(MOVV!$C92=NT!$X$6,MOVV!AR74,0)))))</f>
        <v>0</v>
      </c>
      <c r="AW92" s="158">
        <f>+IF($C92=NT!$Y$2,MOVV!AW74,IF(MOVV!$C92=NT!$X$3,MOVV!AV74,IF(MOVV!$C92=NT!$X$4,MOVV!AU74,IF(MOVV!$C92=NT!$X$5,MOVV!AT74,IF(MOVV!$C92=NT!$X$6,MOVV!AS74,0)))))</f>
        <v>0</v>
      </c>
      <c r="AX92" s="158">
        <f>+IF($C92=NT!$Y$2,MOVV!AX74,IF(MOVV!$C92=NT!$X$3,MOVV!AW74,IF(MOVV!$C92=NT!$X$4,MOVV!AV74,IF(MOVV!$C92=NT!$X$5,MOVV!AU74,IF(MOVV!$C92=NT!$X$6,MOVV!AT74,0)))))</f>
        <v>0</v>
      </c>
      <c r="AY92" s="158">
        <f>+IF($C92=NT!$Y$2,MOVV!AY74,IF(MOVV!$C92=NT!$X$3,MOVV!AX74,IF(MOVV!$C92=NT!$X$4,MOVV!AW74,IF(MOVV!$C92=NT!$X$5,MOVV!AV74,IF(MOVV!$C92=NT!$X$6,MOVV!AU74,0)))))</f>
        <v>0</v>
      </c>
      <c r="AZ92" s="158">
        <f>+IF($C92=NT!$Y$2,MOVV!AZ74,IF(MOVV!$C92=NT!$X$3,MOVV!AY74,IF(MOVV!$C92=NT!$X$4,MOVV!AX74,IF(MOVV!$C92=NT!$X$5,MOVV!AW74,IF(MOVV!$C92=NT!$X$6,MOVV!AV74,0)))))</f>
        <v>0</v>
      </c>
      <c r="BA92" s="158">
        <f>+IF($C92=NT!$Y$2,MOVV!BA74,IF(MOVV!$C92=NT!$X$3,MOVV!AZ74,IF(MOVV!$C92=NT!$X$4,MOVV!AY74,IF(MOVV!$C92=NT!$X$5,MOVV!AX74,IF(MOVV!$C92=NT!$X$6,MOVV!AW74,0)))))</f>
        <v>0</v>
      </c>
      <c r="BB92" s="158">
        <f>+IF($C92=NT!$Y$2,MOVV!BB74,IF(MOVV!$C92=NT!$X$3,MOVV!BA74,IF(MOVV!$C92=NT!$X$4,MOVV!AZ74,IF(MOVV!$C92=NT!$X$5,MOVV!AY74,IF(MOVV!$C92=NT!$X$6,MOVV!AX74,0)))))</f>
        <v>0</v>
      </c>
      <c r="BC92" s="158">
        <f>+IF($C92=NT!$Y$2,MOVV!BC74,IF(MOVV!$C92=NT!$X$3,MOVV!BB74,IF(MOVV!$C92=NT!$X$4,MOVV!BA74,IF(MOVV!$C92=NT!$X$5,MOVV!AZ74,IF(MOVV!$C92=NT!$X$6,MOVV!AY74,0)))))</f>
        <v>0</v>
      </c>
      <c r="BD92" s="158">
        <f>+IF($C92=NT!$Y$2,MOVV!BD74,IF(MOVV!$C92=NT!$X$3,MOVV!BC74,IF(MOVV!$C92=NT!$X$4,MOVV!BB74,IF(MOVV!$C92=NT!$X$5,MOVV!BA74,IF(MOVV!$C92=NT!$X$6,MOVV!AZ74,0)))))</f>
        <v>0</v>
      </c>
      <c r="BE92" s="158">
        <f>+IF($C92=NT!$Y$2,MOVV!BE74,IF(MOVV!$C92=NT!$X$3,MOVV!BD74,IF(MOVV!$C92=NT!$X$4,MOVV!BC74,IF(MOVV!$C92=NT!$X$5,MOVV!BB74,IF(MOVV!$C92=NT!$X$6,MOVV!BA74,0)))))</f>
        <v>0</v>
      </c>
      <c r="BF92" s="158">
        <f>+IF($C92=NT!$Y$2,MOVV!BF74,IF(MOVV!$C92=NT!$X$3,MOVV!BE74,IF(MOVV!$C92=NT!$X$4,MOVV!BD74,IF(MOVV!$C92=NT!$X$5,MOVV!BC74,IF(MOVV!$C92=NT!$X$6,MOVV!BB74,0)))))</f>
        <v>0</v>
      </c>
      <c r="BG92" s="158">
        <f>+IF($C92=NT!$Y$2,MOVV!BG74,IF(MOVV!$C92=NT!$X$3,MOVV!BF74,IF(MOVV!$C92=NT!$X$4,MOVV!BE74,IF(MOVV!$C92=NT!$X$5,MOVV!BD74,IF(MOVV!$C92=NT!$X$6,MOVV!BC74,0)))))</f>
        <v>0</v>
      </c>
      <c r="BH92" s="158">
        <f>+IF($C92=NT!$Y$2,MOVV!BH74,IF(MOVV!$C92=NT!$X$3,MOVV!BG74,IF(MOVV!$C92=NT!$X$4,MOVV!BF74,IF(MOVV!$C92=NT!$X$5,MOVV!BE74,IF(MOVV!$C92=NT!$X$6,MOVV!BD74,0)))))</f>
        <v>0</v>
      </c>
      <c r="BI92" s="158">
        <f>+IF($C92=NT!$Y$2,MOVV!BI74,IF(MOVV!$C92=NT!$X$3,MOVV!BH74,IF(MOVV!$C92=NT!$X$4,MOVV!BG74,IF(MOVV!$C92=NT!$X$5,MOVV!BF74,IF(MOVV!$C92=NT!$X$6,MOVV!BE74,0)))))</f>
        <v>0</v>
      </c>
      <c r="BJ92" s="158">
        <f>+IF($C92=NT!$Y$2,MOVV!BJ74,IF(MOVV!$C92=NT!$X$3,MOVV!BI74,IF(MOVV!$C92=NT!$X$4,MOVV!BH74,IF(MOVV!$C92=NT!$X$5,MOVV!BG74,IF(MOVV!$C92=NT!$X$6,MOVV!BF74,0)))))</f>
        <v>0</v>
      </c>
      <c r="BK92" s="158">
        <f>+IF($C92=NT!$Y$2,MOVV!BK74,IF(MOVV!$C92=NT!$X$3,MOVV!BJ74,IF(MOVV!$C92=NT!$X$4,MOVV!BI74,IF(MOVV!$C92=NT!$X$5,MOVV!BH74,IF(MOVV!$C92=NT!$X$6,MOVV!BG74,0)))))</f>
        <v>0</v>
      </c>
    </row>
    <row r="93" spans="2:63">
      <c r="B93" s="162" t="str">
        <f t="shared" si="25"/>
        <v>Nom Producte/Servei 15</v>
      </c>
      <c r="C93" s="208">
        <f>+OP!K24</f>
        <v>0</v>
      </c>
      <c r="D93" s="158">
        <f>+IF($C93=NT!$Y$2,MOVV!D75,IF(MOVV!$C93=NT!$X$3,0,IF(MOVV!$C93=NT!$X$4,0,IF(MOVV!$C93=NT!$X$5,0,IF(MOVV!$C93=NT!$X$6,0,0)))))</f>
        <v>0</v>
      </c>
      <c r="E93" s="158">
        <f>+IF($C93=NT!$Y$2,MOVV!E75,IF(MOVV!$C93=NT!$X$3,MOVV!D75,IF(MOVV!$C93=NT!$X$4,0,IF(MOVV!$C93=NT!$X$5,0,IF(MOVV!$C93=NT!$X$6,0,0)))))</f>
        <v>0</v>
      </c>
      <c r="F93" s="158">
        <f>+IF($C93=NT!$Y$2,MOVV!F75,IF(MOVV!$C93=NT!$X$3,MOVV!E75,IF(MOVV!$C93=NT!$X$4,MOVV!D75,IF(MOVV!$C93=NT!$X$5,0,IF(MOVV!$C93=NT!$X$6,0,0)))))</f>
        <v>0</v>
      </c>
      <c r="G93" s="158">
        <f>+IF($C93=NT!$Y$2,MOVV!G75,IF(MOVV!$C93=NT!$X$3,MOVV!F75,IF(MOVV!$C93=NT!$X$4,MOVV!E75,IF(MOVV!$C93=NT!$X$5,MOVV!D75,IF(MOVV!$C93=NT!$X$6,0,0)))))</f>
        <v>0</v>
      </c>
      <c r="H93" s="158">
        <f>+IF($C93=NT!$Y$2,MOVV!H75,IF(MOVV!$C93=NT!$X$3,MOVV!G75,IF(MOVV!$C93=NT!$X$4,MOVV!F75,IF(MOVV!$C93=NT!$X$5,MOVV!E75,IF(MOVV!$C93=NT!$X$6,MOVV!D75,0)))))</f>
        <v>0</v>
      </c>
      <c r="I93" s="158">
        <f>+IF($C93=NT!$Y$2,MOVV!I75,IF(MOVV!$C93=NT!$X$3,MOVV!H75,IF(MOVV!$C93=NT!$X$4,MOVV!G75,IF(MOVV!$C93=NT!$X$5,MOVV!F75,IF(MOVV!$C93=NT!$X$6,MOVV!E75,0)))))</f>
        <v>0</v>
      </c>
      <c r="J93" s="158">
        <f>+IF($C93=NT!$Y$2,MOVV!J75,IF(MOVV!$C93=NT!$X$3,MOVV!I75,IF(MOVV!$C93=NT!$X$4,MOVV!H75,IF(MOVV!$C93=NT!$X$5,MOVV!G75,IF(MOVV!$C93=NT!$X$6,MOVV!F75,0)))))</f>
        <v>0</v>
      </c>
      <c r="K93" s="158">
        <f>+IF($C93=NT!$Y$2,MOVV!K75,IF(MOVV!$C93=NT!$X$3,MOVV!J75,IF(MOVV!$C93=NT!$X$4,MOVV!I75,IF(MOVV!$C93=NT!$X$5,MOVV!H75,IF(MOVV!$C93=NT!$X$6,MOVV!G75,0)))))</f>
        <v>0</v>
      </c>
      <c r="L93" s="158">
        <f>+IF($C93=NT!$Y$2,MOVV!L75,IF(MOVV!$C93=NT!$X$3,MOVV!K75,IF(MOVV!$C93=NT!$X$4,MOVV!J75,IF(MOVV!$C93=NT!$X$5,MOVV!I75,IF(MOVV!$C93=NT!$X$6,MOVV!H75,0)))))</f>
        <v>0</v>
      </c>
      <c r="M93" s="158">
        <f>+IF($C93=NT!$Y$2,MOVV!M75,IF(MOVV!$C93=NT!$X$3,MOVV!L75,IF(MOVV!$C93=NT!$X$4,MOVV!K75,IF(MOVV!$C93=NT!$X$5,MOVV!J75,IF(MOVV!$C93=NT!$X$6,MOVV!I75,0)))))</f>
        <v>0</v>
      </c>
      <c r="N93" s="158">
        <f>+IF($C93=NT!$Y$2,MOVV!N75,IF(MOVV!$C93=NT!$X$3,MOVV!M75,IF(MOVV!$C93=NT!$X$4,MOVV!L75,IF(MOVV!$C93=NT!$X$5,MOVV!K75,IF(MOVV!$C93=NT!$X$6,MOVV!J75,0)))))</f>
        <v>0</v>
      </c>
      <c r="O93" s="158">
        <f>+IF($C93=NT!$Y$2,MOVV!O75,IF(MOVV!$C93=NT!$X$3,MOVV!N75,IF(MOVV!$C93=NT!$X$4,MOVV!M75,IF(MOVV!$C93=NT!$X$5,MOVV!L75,IF(MOVV!$C93=NT!$X$6,MOVV!K75,0)))))</f>
        <v>0</v>
      </c>
      <c r="P93" s="158">
        <f>+IF($C93=NT!$Y$2,MOVV!P75,IF(MOVV!$C93=NT!$X$3,MOVV!O75,IF(MOVV!$C93=NT!$X$4,MOVV!N75,IF(MOVV!$C93=NT!$X$5,MOVV!M75,IF(MOVV!$C93=NT!$X$6,MOVV!L75,0)))))</f>
        <v>0</v>
      </c>
      <c r="Q93" s="158">
        <f>+IF($C93=NT!$Y$2,MOVV!Q75,IF(MOVV!$C93=NT!$X$3,MOVV!P75,IF(MOVV!$C93=NT!$X$4,MOVV!O75,IF(MOVV!$C93=NT!$X$5,MOVV!N75,IF(MOVV!$C93=NT!$X$6,MOVV!M75,0)))))</f>
        <v>0</v>
      </c>
      <c r="R93" s="158">
        <f>+IF($C93=NT!$Y$2,MOVV!R75,IF(MOVV!$C93=NT!$X$3,MOVV!Q75,IF(MOVV!$C93=NT!$X$4,MOVV!P75,IF(MOVV!$C93=NT!$X$5,MOVV!O75,IF(MOVV!$C93=NT!$X$6,MOVV!N75,0)))))</f>
        <v>0</v>
      </c>
      <c r="S93" s="158">
        <f>+IF($C93=NT!$Y$2,MOVV!S75,IF(MOVV!$C93=NT!$X$3,MOVV!R75,IF(MOVV!$C93=NT!$X$4,MOVV!Q75,IF(MOVV!$C93=NT!$X$5,MOVV!P75,IF(MOVV!$C93=NT!$X$6,MOVV!O75,0)))))</f>
        <v>0</v>
      </c>
      <c r="T93" s="158">
        <f>+IF($C93=NT!$Y$2,MOVV!T75,IF(MOVV!$C93=NT!$X$3,MOVV!S75,IF(MOVV!$C93=NT!$X$4,MOVV!R75,IF(MOVV!$C93=NT!$X$5,MOVV!Q75,IF(MOVV!$C93=NT!$X$6,MOVV!P75,0)))))</f>
        <v>0</v>
      </c>
      <c r="U93" s="158">
        <f>+IF($C93=NT!$Y$2,MOVV!U75,IF(MOVV!$C93=NT!$X$3,MOVV!T75,IF(MOVV!$C93=NT!$X$4,MOVV!S75,IF(MOVV!$C93=NT!$X$5,MOVV!R75,IF(MOVV!$C93=NT!$X$6,MOVV!Q75,0)))))</f>
        <v>0</v>
      </c>
      <c r="V93" s="158">
        <f>+IF($C93=NT!$Y$2,MOVV!V75,IF(MOVV!$C93=NT!$X$3,MOVV!U75,IF(MOVV!$C93=NT!$X$4,MOVV!T75,IF(MOVV!$C93=NT!$X$5,MOVV!S75,IF(MOVV!$C93=NT!$X$6,MOVV!R75,0)))))</f>
        <v>0</v>
      </c>
      <c r="W93" s="158">
        <f>+IF($C93=NT!$Y$2,MOVV!W75,IF(MOVV!$C93=NT!$X$3,MOVV!V75,IF(MOVV!$C93=NT!$X$4,MOVV!U75,IF(MOVV!$C93=NT!$X$5,MOVV!T75,IF(MOVV!$C93=NT!$X$6,MOVV!S75,0)))))</f>
        <v>0</v>
      </c>
      <c r="X93" s="158">
        <f>+IF($C93=NT!$Y$2,MOVV!X75,IF(MOVV!$C93=NT!$X$3,MOVV!W75,IF(MOVV!$C93=NT!$X$4,MOVV!V75,IF(MOVV!$C93=NT!$X$5,MOVV!U75,IF(MOVV!$C93=NT!$X$6,MOVV!T75,0)))))</f>
        <v>0</v>
      </c>
      <c r="Y93" s="158">
        <f>+IF($C93=NT!$Y$2,MOVV!Y75,IF(MOVV!$C93=NT!$X$3,MOVV!X75,IF(MOVV!$C93=NT!$X$4,MOVV!W75,IF(MOVV!$C93=NT!$X$5,MOVV!V75,IF(MOVV!$C93=NT!$X$6,MOVV!U75,0)))))</f>
        <v>0</v>
      </c>
      <c r="Z93" s="158">
        <f>+IF($C93=NT!$Y$2,MOVV!Z75,IF(MOVV!$C93=NT!$X$3,MOVV!Y75,IF(MOVV!$C93=NT!$X$4,MOVV!X75,IF(MOVV!$C93=NT!$X$5,MOVV!W75,IF(MOVV!$C93=NT!$X$6,MOVV!V75,0)))))</f>
        <v>0</v>
      </c>
      <c r="AA93" s="158">
        <f>+IF($C93=NT!$Y$2,MOVV!AA75,IF(MOVV!$C93=NT!$X$3,MOVV!Z75,IF(MOVV!$C93=NT!$X$4,MOVV!Y75,IF(MOVV!$C93=NT!$X$5,MOVV!X75,IF(MOVV!$C93=NT!$X$6,MOVV!W75,0)))))</f>
        <v>0</v>
      </c>
      <c r="AB93" s="158">
        <f>+IF($C93=NT!$Y$2,MOVV!AB75,IF(MOVV!$C93=NT!$X$3,MOVV!AA75,IF(MOVV!$C93=NT!$X$4,MOVV!Z75,IF(MOVV!$C93=NT!$X$5,MOVV!Y75,IF(MOVV!$C93=NT!$X$6,MOVV!X75,0)))))</f>
        <v>0</v>
      </c>
      <c r="AC93" s="158">
        <f>+IF($C93=NT!$Y$2,MOVV!AC75,IF(MOVV!$C93=NT!$X$3,MOVV!AB75,IF(MOVV!$C93=NT!$X$4,MOVV!AA75,IF(MOVV!$C93=NT!$X$5,MOVV!Z75,IF(MOVV!$C93=NT!$X$6,MOVV!Y75,0)))))</f>
        <v>0</v>
      </c>
      <c r="AD93" s="158">
        <f>+IF($C93=NT!$Y$2,MOVV!AD75,IF(MOVV!$C93=NT!$X$3,MOVV!AC75,IF(MOVV!$C93=NT!$X$4,MOVV!AB75,IF(MOVV!$C93=NT!$X$5,MOVV!AA75,IF(MOVV!$C93=NT!$X$6,MOVV!Z75,0)))))</f>
        <v>0</v>
      </c>
      <c r="AE93" s="158">
        <f>+IF($C93=NT!$Y$2,MOVV!AE75,IF(MOVV!$C93=NT!$X$3,MOVV!AD75,IF(MOVV!$C93=NT!$X$4,MOVV!AC75,IF(MOVV!$C93=NT!$X$5,MOVV!AB75,IF(MOVV!$C93=NT!$X$6,MOVV!AA75,0)))))</f>
        <v>0</v>
      </c>
      <c r="AF93" s="158">
        <f>+IF($C93=NT!$Y$2,MOVV!AF75,IF(MOVV!$C93=NT!$X$3,MOVV!AE75,IF(MOVV!$C93=NT!$X$4,MOVV!AD75,IF(MOVV!$C93=NT!$X$5,MOVV!AC75,IF(MOVV!$C93=NT!$X$6,MOVV!AB75,0)))))</f>
        <v>0</v>
      </c>
      <c r="AG93" s="158">
        <f>+IF($C93=NT!$Y$2,MOVV!AG75,IF(MOVV!$C93=NT!$X$3,MOVV!AF75,IF(MOVV!$C93=NT!$X$4,MOVV!AE75,IF(MOVV!$C93=NT!$X$5,MOVV!AD75,IF(MOVV!$C93=NT!$X$6,MOVV!AC75,0)))))</f>
        <v>0</v>
      </c>
      <c r="AH93" s="158">
        <f>+IF($C93=NT!$Y$2,MOVV!AH75,IF(MOVV!$C93=NT!$X$3,MOVV!AG75,IF(MOVV!$C93=NT!$X$4,MOVV!AF75,IF(MOVV!$C93=NT!$X$5,MOVV!AE75,IF(MOVV!$C93=NT!$X$6,MOVV!AD75,0)))))</f>
        <v>0</v>
      </c>
      <c r="AI93" s="158">
        <f>+IF($C93=NT!$Y$2,MOVV!AI75,IF(MOVV!$C93=NT!$X$3,MOVV!AH75,IF(MOVV!$C93=NT!$X$4,MOVV!AG75,IF(MOVV!$C93=NT!$X$5,MOVV!AF75,IF(MOVV!$C93=NT!$X$6,MOVV!AE75,0)))))</f>
        <v>0</v>
      </c>
      <c r="AJ93" s="158">
        <f>+IF($C93=NT!$Y$2,MOVV!AJ75,IF(MOVV!$C93=NT!$X$3,MOVV!AI75,IF(MOVV!$C93=NT!$X$4,MOVV!AH75,IF(MOVV!$C93=NT!$X$5,MOVV!AG75,IF(MOVV!$C93=NT!$X$6,MOVV!AF75,0)))))</f>
        <v>0</v>
      </c>
      <c r="AK93" s="158">
        <f>+IF($C93=NT!$Y$2,MOVV!AK75,IF(MOVV!$C93=NT!$X$3,MOVV!AJ75,IF(MOVV!$C93=NT!$X$4,MOVV!AI75,IF(MOVV!$C93=NT!$X$5,MOVV!AH75,IF(MOVV!$C93=NT!$X$6,MOVV!AG75,0)))))</f>
        <v>0</v>
      </c>
      <c r="AL93" s="158">
        <f>+IF($C93=NT!$Y$2,MOVV!AL75,IF(MOVV!$C93=NT!$X$3,MOVV!AK75,IF(MOVV!$C93=NT!$X$4,MOVV!AJ75,IF(MOVV!$C93=NT!$X$5,MOVV!AI75,IF(MOVV!$C93=NT!$X$6,MOVV!AH75,0)))))</f>
        <v>0</v>
      </c>
      <c r="AM93" s="158">
        <f>+IF($C93=NT!$Y$2,MOVV!AM75,IF(MOVV!$C93=NT!$X$3,MOVV!AL75,IF(MOVV!$C93=NT!$X$4,MOVV!AK75,IF(MOVV!$C93=NT!$X$5,MOVV!AJ75,IF(MOVV!$C93=NT!$X$6,MOVV!AI75,0)))))</f>
        <v>0</v>
      </c>
      <c r="AN93" s="158">
        <f>+IF($C93=NT!$Y$2,MOVV!AN75,IF(MOVV!$C93=NT!$X$3,MOVV!AM75,IF(MOVV!$C93=NT!$X$4,MOVV!AL75,IF(MOVV!$C93=NT!$X$5,MOVV!AK75,IF(MOVV!$C93=NT!$X$6,MOVV!AJ75,0)))))</f>
        <v>0</v>
      </c>
      <c r="AO93" s="158">
        <f>+IF($C93=NT!$Y$2,MOVV!AO75,IF(MOVV!$C93=NT!$X$3,MOVV!AN75,IF(MOVV!$C93=NT!$X$4,MOVV!AM75,IF(MOVV!$C93=NT!$X$5,MOVV!AL75,IF(MOVV!$C93=NT!$X$6,MOVV!AK75,0)))))</f>
        <v>0</v>
      </c>
      <c r="AP93" s="158">
        <f>+IF($C93=NT!$Y$2,MOVV!AP75,IF(MOVV!$C93=NT!$X$3,MOVV!AO75,IF(MOVV!$C93=NT!$X$4,MOVV!AN75,IF(MOVV!$C93=NT!$X$5,MOVV!AM75,IF(MOVV!$C93=NT!$X$6,MOVV!AL75,0)))))</f>
        <v>0</v>
      </c>
      <c r="AQ93" s="158">
        <f>+IF($C93=NT!$Y$2,MOVV!AQ75,IF(MOVV!$C93=NT!$X$3,MOVV!AP75,IF(MOVV!$C93=NT!$X$4,MOVV!AO75,IF(MOVV!$C93=NT!$X$5,MOVV!AN75,IF(MOVV!$C93=NT!$X$6,MOVV!AM75,0)))))</f>
        <v>0</v>
      </c>
      <c r="AR93" s="158">
        <f>+IF($C93=NT!$Y$2,MOVV!AR75,IF(MOVV!$C93=NT!$X$3,MOVV!AQ75,IF(MOVV!$C93=NT!$X$4,MOVV!AP75,IF(MOVV!$C93=NT!$X$5,MOVV!AO75,IF(MOVV!$C93=NT!$X$6,MOVV!AN75,0)))))</f>
        <v>0</v>
      </c>
      <c r="AS93" s="158">
        <f>+IF($C93=NT!$Y$2,MOVV!AS75,IF(MOVV!$C93=NT!$X$3,MOVV!AR75,IF(MOVV!$C93=NT!$X$4,MOVV!AQ75,IF(MOVV!$C93=NT!$X$5,MOVV!AP75,IF(MOVV!$C93=NT!$X$6,MOVV!AO75,0)))))</f>
        <v>0</v>
      </c>
      <c r="AT93" s="158">
        <f>+IF($C93=NT!$Y$2,MOVV!AT75,IF(MOVV!$C93=NT!$X$3,MOVV!AS75,IF(MOVV!$C93=NT!$X$4,MOVV!AR75,IF(MOVV!$C93=NT!$X$5,MOVV!AQ75,IF(MOVV!$C93=NT!$X$6,MOVV!AP75,0)))))</f>
        <v>0</v>
      </c>
      <c r="AU93" s="158">
        <f>+IF($C93=NT!$Y$2,MOVV!AU75,IF(MOVV!$C93=NT!$X$3,MOVV!AT75,IF(MOVV!$C93=NT!$X$4,MOVV!AS75,IF(MOVV!$C93=NT!$X$5,MOVV!AR75,IF(MOVV!$C93=NT!$X$6,MOVV!AQ75,0)))))</f>
        <v>0</v>
      </c>
      <c r="AV93" s="158">
        <f>+IF($C93=NT!$Y$2,MOVV!AV75,IF(MOVV!$C93=NT!$X$3,MOVV!AU75,IF(MOVV!$C93=NT!$X$4,MOVV!AT75,IF(MOVV!$C93=NT!$X$5,MOVV!AS75,IF(MOVV!$C93=NT!$X$6,MOVV!AR75,0)))))</f>
        <v>0</v>
      </c>
      <c r="AW93" s="158">
        <f>+IF($C93=NT!$Y$2,MOVV!AW75,IF(MOVV!$C93=NT!$X$3,MOVV!AV75,IF(MOVV!$C93=NT!$X$4,MOVV!AU75,IF(MOVV!$C93=NT!$X$5,MOVV!AT75,IF(MOVV!$C93=NT!$X$6,MOVV!AS75,0)))))</f>
        <v>0</v>
      </c>
      <c r="AX93" s="158">
        <f>+IF($C93=NT!$Y$2,MOVV!AX75,IF(MOVV!$C93=NT!$X$3,MOVV!AW75,IF(MOVV!$C93=NT!$X$4,MOVV!AV75,IF(MOVV!$C93=NT!$X$5,MOVV!AU75,IF(MOVV!$C93=NT!$X$6,MOVV!AT75,0)))))</f>
        <v>0</v>
      </c>
      <c r="AY93" s="158">
        <f>+IF($C93=NT!$Y$2,MOVV!AY75,IF(MOVV!$C93=NT!$X$3,MOVV!AX75,IF(MOVV!$C93=NT!$X$4,MOVV!AW75,IF(MOVV!$C93=NT!$X$5,MOVV!AV75,IF(MOVV!$C93=NT!$X$6,MOVV!AU75,0)))))</f>
        <v>0</v>
      </c>
      <c r="AZ93" s="158">
        <f>+IF($C93=NT!$Y$2,MOVV!AZ75,IF(MOVV!$C93=NT!$X$3,MOVV!AY75,IF(MOVV!$C93=NT!$X$4,MOVV!AX75,IF(MOVV!$C93=NT!$X$5,MOVV!AW75,IF(MOVV!$C93=NT!$X$6,MOVV!AV75,0)))))</f>
        <v>0</v>
      </c>
      <c r="BA93" s="158">
        <f>+IF($C93=NT!$Y$2,MOVV!BA75,IF(MOVV!$C93=NT!$X$3,MOVV!AZ75,IF(MOVV!$C93=NT!$X$4,MOVV!AY75,IF(MOVV!$C93=NT!$X$5,MOVV!AX75,IF(MOVV!$C93=NT!$X$6,MOVV!AW75,0)))))</f>
        <v>0</v>
      </c>
      <c r="BB93" s="158">
        <f>+IF($C93=NT!$Y$2,MOVV!BB75,IF(MOVV!$C93=NT!$X$3,MOVV!BA75,IF(MOVV!$C93=NT!$X$4,MOVV!AZ75,IF(MOVV!$C93=NT!$X$5,MOVV!AY75,IF(MOVV!$C93=NT!$X$6,MOVV!AX75,0)))))</f>
        <v>0</v>
      </c>
      <c r="BC93" s="158">
        <f>+IF($C93=NT!$Y$2,MOVV!BC75,IF(MOVV!$C93=NT!$X$3,MOVV!BB75,IF(MOVV!$C93=NT!$X$4,MOVV!BA75,IF(MOVV!$C93=NT!$X$5,MOVV!AZ75,IF(MOVV!$C93=NT!$X$6,MOVV!AY75,0)))))</f>
        <v>0</v>
      </c>
      <c r="BD93" s="158">
        <f>+IF($C93=NT!$Y$2,MOVV!BD75,IF(MOVV!$C93=NT!$X$3,MOVV!BC75,IF(MOVV!$C93=NT!$X$4,MOVV!BB75,IF(MOVV!$C93=NT!$X$5,MOVV!BA75,IF(MOVV!$C93=NT!$X$6,MOVV!AZ75,0)))))</f>
        <v>0</v>
      </c>
      <c r="BE93" s="158">
        <f>+IF($C93=NT!$Y$2,MOVV!BE75,IF(MOVV!$C93=NT!$X$3,MOVV!BD75,IF(MOVV!$C93=NT!$X$4,MOVV!BC75,IF(MOVV!$C93=NT!$X$5,MOVV!BB75,IF(MOVV!$C93=NT!$X$6,MOVV!BA75,0)))))</f>
        <v>0</v>
      </c>
      <c r="BF93" s="158">
        <f>+IF($C93=NT!$Y$2,MOVV!BF75,IF(MOVV!$C93=NT!$X$3,MOVV!BE75,IF(MOVV!$C93=NT!$X$4,MOVV!BD75,IF(MOVV!$C93=NT!$X$5,MOVV!BC75,IF(MOVV!$C93=NT!$X$6,MOVV!BB75,0)))))</f>
        <v>0</v>
      </c>
      <c r="BG93" s="158">
        <f>+IF($C93=NT!$Y$2,MOVV!BG75,IF(MOVV!$C93=NT!$X$3,MOVV!BF75,IF(MOVV!$C93=NT!$X$4,MOVV!BE75,IF(MOVV!$C93=NT!$X$5,MOVV!BD75,IF(MOVV!$C93=NT!$X$6,MOVV!BC75,0)))))</f>
        <v>0</v>
      </c>
      <c r="BH93" s="158">
        <f>+IF($C93=NT!$Y$2,MOVV!BH75,IF(MOVV!$C93=NT!$X$3,MOVV!BG75,IF(MOVV!$C93=NT!$X$4,MOVV!BF75,IF(MOVV!$C93=NT!$X$5,MOVV!BE75,IF(MOVV!$C93=NT!$X$6,MOVV!BD75,0)))))</f>
        <v>0</v>
      </c>
      <c r="BI93" s="158">
        <f>+IF($C93=NT!$Y$2,MOVV!BI75,IF(MOVV!$C93=NT!$X$3,MOVV!BH75,IF(MOVV!$C93=NT!$X$4,MOVV!BG75,IF(MOVV!$C93=NT!$X$5,MOVV!BF75,IF(MOVV!$C93=NT!$X$6,MOVV!BE75,0)))))</f>
        <v>0</v>
      </c>
      <c r="BJ93" s="158">
        <f>+IF($C93=NT!$Y$2,MOVV!BJ75,IF(MOVV!$C93=NT!$X$3,MOVV!BI75,IF(MOVV!$C93=NT!$X$4,MOVV!BH75,IF(MOVV!$C93=NT!$X$5,MOVV!BG75,IF(MOVV!$C93=NT!$X$6,MOVV!BF75,0)))))</f>
        <v>0</v>
      </c>
      <c r="BK93" s="158">
        <f>+IF($C93=NT!$Y$2,MOVV!BK75,IF(MOVV!$C93=NT!$X$3,MOVV!BJ75,IF(MOVV!$C93=NT!$X$4,MOVV!BI75,IF(MOVV!$C93=NT!$X$5,MOVV!BH75,IF(MOVV!$C93=NT!$X$6,MOVV!BG75,0)))))</f>
        <v>0</v>
      </c>
    </row>
    <row r="94" spans="2:63" collapsed="1">
      <c r="B94" s="160" t="s">
        <v>17</v>
      </c>
      <c r="C94" s="206"/>
      <c r="D94" s="157">
        <f ca="1">SUM(D79:D93)</f>
        <v>461.77499999999998</v>
      </c>
      <c r="E94" s="157">
        <f t="shared" ref="E94:BK94" ca="1" si="26">SUM(E79:E93)</f>
        <v>1124.25</v>
      </c>
      <c r="F94" s="157">
        <f t="shared" ca="1" si="26"/>
        <v>1668.75</v>
      </c>
      <c r="G94" s="157">
        <f t="shared" ca="1" si="26"/>
        <v>1971.25</v>
      </c>
      <c r="H94" s="157">
        <f t="shared" ca="1" si="26"/>
        <v>2273.75</v>
      </c>
      <c r="I94" s="157">
        <f t="shared" ca="1" si="26"/>
        <v>2576.25</v>
      </c>
      <c r="J94" s="157">
        <f t="shared" ca="1" si="26"/>
        <v>5480.25</v>
      </c>
      <c r="K94" s="157">
        <f t="shared" ca="1" si="26"/>
        <v>5480.25</v>
      </c>
      <c r="L94" s="157">
        <f t="shared" ca="1" si="26"/>
        <v>5192.875</v>
      </c>
      <c r="M94" s="157">
        <f t="shared" ca="1" si="26"/>
        <v>5192.875</v>
      </c>
      <c r="N94" s="157">
        <f t="shared" ca="1" si="26"/>
        <v>5135.3999999999996</v>
      </c>
      <c r="O94" s="157">
        <f t="shared" ca="1" si="26"/>
        <v>5077.9250000000002</v>
      </c>
      <c r="P94" s="157">
        <f t="shared" ca="1" si="26"/>
        <v>5120.8590000000004</v>
      </c>
      <c r="Q94" s="157">
        <f t="shared" ca="1" si="26"/>
        <v>5120.8590000000004</v>
      </c>
      <c r="R94" s="157">
        <f t="shared" ca="1" si="26"/>
        <v>5062.2345000000005</v>
      </c>
      <c r="S94" s="157">
        <f t="shared" ca="1" si="26"/>
        <v>5494.2045000000007</v>
      </c>
      <c r="T94" s="157">
        <f t="shared" ca="1" si="26"/>
        <v>5464.8922500000008</v>
      </c>
      <c r="U94" s="157">
        <f t="shared" ca="1" si="26"/>
        <v>5464.8922500000008</v>
      </c>
      <c r="V94" s="157">
        <f t="shared" ca="1" si="26"/>
        <v>5464.8922500000008</v>
      </c>
      <c r="W94" s="157">
        <f t="shared" ca="1" si="26"/>
        <v>5464.8922500000008</v>
      </c>
      <c r="X94" s="157">
        <f t="shared" ca="1" si="26"/>
        <v>5464.8922500000008</v>
      </c>
      <c r="Y94" s="157">
        <f t="shared" ca="1" si="26"/>
        <v>5464.8922500000008</v>
      </c>
      <c r="Z94" s="157">
        <f t="shared" ca="1" si="26"/>
        <v>5464.8922500000008</v>
      </c>
      <c r="AA94" s="157">
        <f t="shared" ca="1" si="26"/>
        <v>5459.7922500000004</v>
      </c>
      <c r="AB94" s="157">
        <f t="shared" ca="1" si="26"/>
        <v>5568.9880950000006</v>
      </c>
      <c r="AC94" s="157">
        <f t="shared" ca="1" si="26"/>
        <v>5568.9880950000006</v>
      </c>
      <c r="AD94" s="157">
        <f t="shared" ca="1" si="26"/>
        <v>5568.9880950000006</v>
      </c>
      <c r="AE94" s="157">
        <f t="shared" ca="1" si="26"/>
        <v>5568.9880950000006</v>
      </c>
      <c r="AF94" s="157">
        <f t="shared" ca="1" si="26"/>
        <v>5568.9880950000006</v>
      </c>
      <c r="AG94" s="157">
        <f t="shared" ca="1" si="26"/>
        <v>5568.9880950000006</v>
      </c>
      <c r="AH94" s="157">
        <f t="shared" ca="1" si="26"/>
        <v>5568.9880950000006</v>
      </c>
      <c r="AI94" s="157">
        <f t="shared" ca="1" si="26"/>
        <v>5568.9880950000006</v>
      </c>
      <c r="AJ94" s="157">
        <f t="shared" ca="1" si="26"/>
        <v>5568.9880950000006</v>
      </c>
      <c r="AK94" s="157">
        <f t="shared" ca="1" si="26"/>
        <v>5568.9880950000006</v>
      </c>
      <c r="AL94" s="157">
        <f t="shared" ca="1" si="26"/>
        <v>5568.9880950000006</v>
      </c>
      <c r="AM94" s="157">
        <f t="shared" ca="1" si="26"/>
        <v>5568.9880950000006</v>
      </c>
      <c r="AN94" s="157">
        <f t="shared" ca="1" si="26"/>
        <v>5680.3678568999994</v>
      </c>
      <c r="AO94" s="157">
        <f t="shared" ca="1" si="26"/>
        <v>5680.3678568999994</v>
      </c>
      <c r="AP94" s="157">
        <f t="shared" ca="1" si="26"/>
        <v>5680.3678568999994</v>
      </c>
      <c r="AQ94" s="157">
        <f t="shared" ca="1" si="26"/>
        <v>5680.3678568999994</v>
      </c>
      <c r="AR94" s="157">
        <f t="shared" ca="1" si="26"/>
        <v>5680.3678568999994</v>
      </c>
      <c r="AS94" s="157">
        <f t="shared" ca="1" si="26"/>
        <v>5680.3678568999994</v>
      </c>
      <c r="AT94" s="157">
        <f t="shared" ca="1" si="26"/>
        <v>5680.3678568999994</v>
      </c>
      <c r="AU94" s="157">
        <f t="shared" ca="1" si="26"/>
        <v>5680.3678568999994</v>
      </c>
      <c r="AV94" s="157">
        <f t="shared" ca="1" si="26"/>
        <v>5680.3678568999994</v>
      </c>
      <c r="AW94" s="157">
        <f t="shared" ca="1" si="26"/>
        <v>5680.3678568999994</v>
      </c>
      <c r="AX94" s="157">
        <f t="shared" ca="1" si="26"/>
        <v>5680.3678568999994</v>
      </c>
      <c r="AY94" s="157">
        <f t="shared" ca="1" si="26"/>
        <v>5680.3678568999994</v>
      </c>
      <c r="AZ94" s="157">
        <f t="shared" ca="1" si="26"/>
        <v>5793.9752140380006</v>
      </c>
      <c r="BA94" s="157">
        <f t="shared" ca="1" si="26"/>
        <v>5793.9752140380006</v>
      </c>
      <c r="BB94" s="157">
        <f t="shared" ca="1" si="26"/>
        <v>5793.9752140380006</v>
      </c>
      <c r="BC94" s="157">
        <f t="shared" ca="1" si="26"/>
        <v>5793.9752140380006</v>
      </c>
      <c r="BD94" s="157">
        <f t="shared" ca="1" si="26"/>
        <v>5793.9752140380006</v>
      </c>
      <c r="BE94" s="157">
        <f t="shared" ca="1" si="26"/>
        <v>5793.9752140380006</v>
      </c>
      <c r="BF94" s="157">
        <f t="shared" ca="1" si="26"/>
        <v>5793.9752140380006</v>
      </c>
      <c r="BG94" s="157">
        <f t="shared" ca="1" si="26"/>
        <v>5793.9752140380006</v>
      </c>
      <c r="BH94" s="157">
        <f t="shared" ca="1" si="26"/>
        <v>5793.9752140380006</v>
      </c>
      <c r="BI94" s="157">
        <f t="shared" ca="1" si="26"/>
        <v>5793.9752140380006</v>
      </c>
      <c r="BJ94" s="157">
        <f t="shared" ca="1" si="26"/>
        <v>5793.9752140380006</v>
      </c>
      <c r="BK94" s="157">
        <f t="shared" ca="1" si="26"/>
        <v>5793.9752140380006</v>
      </c>
    </row>
    <row r="96" spans="2:63" s="129" customFormat="1">
      <c r="B96" s="199" t="s">
        <v>252</v>
      </c>
      <c r="C96" s="150"/>
      <c r="D96" s="155">
        <f>+D78</f>
        <v>40909</v>
      </c>
      <c r="E96" s="155">
        <f>EDATE(D96,1)</f>
        <v>40940</v>
      </c>
      <c r="F96" s="155">
        <f>EDATE(E96,1)</f>
        <v>40969</v>
      </c>
      <c r="G96" s="155">
        <f t="shared" ref="G96:BK96" si="27">EDATE(F96,1)</f>
        <v>41000</v>
      </c>
      <c r="H96" s="155">
        <f t="shared" si="27"/>
        <v>41030</v>
      </c>
      <c r="I96" s="155">
        <f t="shared" si="27"/>
        <v>41061</v>
      </c>
      <c r="J96" s="155">
        <f t="shared" si="27"/>
        <v>41091</v>
      </c>
      <c r="K96" s="155">
        <f t="shared" si="27"/>
        <v>41122</v>
      </c>
      <c r="L96" s="155">
        <f t="shared" si="27"/>
        <v>41153</v>
      </c>
      <c r="M96" s="155">
        <f t="shared" si="27"/>
        <v>41183</v>
      </c>
      <c r="N96" s="155">
        <f t="shared" si="27"/>
        <v>41214</v>
      </c>
      <c r="O96" s="155">
        <f t="shared" si="27"/>
        <v>41244</v>
      </c>
      <c r="P96" s="155">
        <f t="shared" si="27"/>
        <v>41275</v>
      </c>
      <c r="Q96" s="155">
        <f t="shared" si="27"/>
        <v>41306</v>
      </c>
      <c r="R96" s="155">
        <f t="shared" si="27"/>
        <v>41334</v>
      </c>
      <c r="S96" s="155">
        <f t="shared" si="27"/>
        <v>41365</v>
      </c>
      <c r="T96" s="155">
        <f t="shared" si="27"/>
        <v>41395</v>
      </c>
      <c r="U96" s="155">
        <f t="shared" si="27"/>
        <v>41426</v>
      </c>
      <c r="V96" s="155">
        <f t="shared" si="27"/>
        <v>41456</v>
      </c>
      <c r="W96" s="155">
        <f t="shared" si="27"/>
        <v>41487</v>
      </c>
      <c r="X96" s="155">
        <f t="shared" si="27"/>
        <v>41518</v>
      </c>
      <c r="Y96" s="155">
        <f t="shared" si="27"/>
        <v>41548</v>
      </c>
      <c r="Z96" s="155">
        <f t="shared" si="27"/>
        <v>41579</v>
      </c>
      <c r="AA96" s="155">
        <f t="shared" si="27"/>
        <v>41609</v>
      </c>
      <c r="AB96" s="155">
        <f t="shared" si="27"/>
        <v>41640</v>
      </c>
      <c r="AC96" s="155">
        <f t="shared" si="27"/>
        <v>41671</v>
      </c>
      <c r="AD96" s="155">
        <f t="shared" si="27"/>
        <v>41699</v>
      </c>
      <c r="AE96" s="155">
        <f t="shared" si="27"/>
        <v>41730</v>
      </c>
      <c r="AF96" s="155">
        <f t="shared" si="27"/>
        <v>41760</v>
      </c>
      <c r="AG96" s="155">
        <f t="shared" si="27"/>
        <v>41791</v>
      </c>
      <c r="AH96" s="155">
        <f t="shared" si="27"/>
        <v>41821</v>
      </c>
      <c r="AI96" s="155">
        <f t="shared" si="27"/>
        <v>41852</v>
      </c>
      <c r="AJ96" s="155">
        <f t="shared" si="27"/>
        <v>41883</v>
      </c>
      <c r="AK96" s="155">
        <f t="shared" si="27"/>
        <v>41913</v>
      </c>
      <c r="AL96" s="155">
        <f t="shared" si="27"/>
        <v>41944</v>
      </c>
      <c r="AM96" s="155">
        <f t="shared" si="27"/>
        <v>41974</v>
      </c>
      <c r="AN96" s="155">
        <f t="shared" si="27"/>
        <v>42005</v>
      </c>
      <c r="AO96" s="155">
        <f t="shared" si="27"/>
        <v>42036</v>
      </c>
      <c r="AP96" s="155">
        <f t="shared" si="27"/>
        <v>42064</v>
      </c>
      <c r="AQ96" s="155">
        <f t="shared" si="27"/>
        <v>42095</v>
      </c>
      <c r="AR96" s="155">
        <f t="shared" si="27"/>
        <v>42125</v>
      </c>
      <c r="AS96" s="155">
        <f t="shared" si="27"/>
        <v>42156</v>
      </c>
      <c r="AT96" s="155">
        <f t="shared" si="27"/>
        <v>42186</v>
      </c>
      <c r="AU96" s="155">
        <f t="shared" si="27"/>
        <v>42217</v>
      </c>
      <c r="AV96" s="155">
        <f t="shared" si="27"/>
        <v>42248</v>
      </c>
      <c r="AW96" s="155">
        <f t="shared" si="27"/>
        <v>42278</v>
      </c>
      <c r="AX96" s="155">
        <f t="shared" si="27"/>
        <v>42309</v>
      </c>
      <c r="AY96" s="155">
        <f t="shared" si="27"/>
        <v>42339</v>
      </c>
      <c r="AZ96" s="155">
        <f t="shared" si="27"/>
        <v>42370</v>
      </c>
      <c r="BA96" s="155">
        <f t="shared" si="27"/>
        <v>42401</v>
      </c>
      <c r="BB96" s="155">
        <f t="shared" si="27"/>
        <v>42430</v>
      </c>
      <c r="BC96" s="155">
        <f t="shared" si="27"/>
        <v>42461</v>
      </c>
      <c r="BD96" s="155">
        <f t="shared" si="27"/>
        <v>42491</v>
      </c>
      <c r="BE96" s="155">
        <f t="shared" si="27"/>
        <v>42522</v>
      </c>
      <c r="BF96" s="155">
        <f t="shared" si="27"/>
        <v>42552</v>
      </c>
      <c r="BG96" s="155">
        <f t="shared" si="27"/>
        <v>42583</v>
      </c>
      <c r="BH96" s="155">
        <f t="shared" si="27"/>
        <v>42614</v>
      </c>
      <c r="BI96" s="155">
        <f t="shared" si="27"/>
        <v>42644</v>
      </c>
      <c r="BJ96" s="155">
        <f t="shared" si="27"/>
        <v>42675</v>
      </c>
      <c r="BK96" s="155">
        <f t="shared" si="27"/>
        <v>42705</v>
      </c>
    </row>
    <row r="97" spans="2:63">
      <c r="B97" s="162" t="str">
        <f t="shared" ref="B97:B111" si="28">+B79</f>
        <v>Envasos reutilitzables</v>
      </c>
      <c r="C97" s="133" t="str">
        <f>+OP!L10</f>
        <v>Comptat</v>
      </c>
      <c r="D97" s="158">
        <f ca="1">SUM($D61:D61)-SUM($D79:D79)</f>
        <v>0</v>
      </c>
      <c r="E97" s="158">
        <f ca="1">SUM($D61:E61)-SUM($D79:E79)</f>
        <v>0</v>
      </c>
      <c r="F97" s="158">
        <f ca="1">SUM($D61:F61)-SUM($D79:F79)</f>
        <v>0</v>
      </c>
      <c r="G97" s="158">
        <f ca="1">SUM($D61:G61)-SUM($D79:G79)</f>
        <v>0</v>
      </c>
      <c r="H97" s="158">
        <f ca="1">SUM($D61:H61)-SUM($D79:H79)</f>
        <v>0</v>
      </c>
      <c r="I97" s="158">
        <f ca="1">SUM($D61:I61)-SUM($D79:I79)</f>
        <v>0</v>
      </c>
      <c r="J97" s="158">
        <f ca="1">SUM($D61:J61)-SUM($D79:J79)</f>
        <v>0</v>
      </c>
      <c r="K97" s="158">
        <f ca="1">SUM($D61:K61)-SUM($D79:K79)</f>
        <v>0</v>
      </c>
      <c r="L97" s="158">
        <f ca="1">SUM($D61:L61)-SUM($D79:L79)</f>
        <v>0</v>
      </c>
      <c r="M97" s="158">
        <f ca="1">SUM($D61:M61)-SUM($D79:M79)</f>
        <v>0</v>
      </c>
      <c r="N97" s="158">
        <f ca="1">SUM($D61:N61)-SUM($D79:N79)</f>
        <v>0</v>
      </c>
      <c r="O97" s="158">
        <f ca="1">SUM($D61:O61)-SUM($D79:O79)</f>
        <v>0</v>
      </c>
      <c r="P97" s="158">
        <f ca="1">SUM($D61:P61)-SUM($D79:P79)</f>
        <v>0</v>
      </c>
      <c r="Q97" s="158">
        <f ca="1">SUM($D61:Q61)-SUM($D79:Q79)</f>
        <v>0</v>
      </c>
      <c r="R97" s="158">
        <f ca="1">SUM($D61:R61)-SUM($D79:R79)</f>
        <v>0</v>
      </c>
      <c r="S97" s="158">
        <f ca="1">SUM($D61:S61)-SUM($D79:S79)</f>
        <v>0</v>
      </c>
      <c r="T97" s="158">
        <f ca="1">SUM($D61:T61)-SUM($D79:T79)</f>
        <v>0</v>
      </c>
      <c r="U97" s="158">
        <f ca="1">SUM($D61:U61)-SUM($D79:U79)</f>
        <v>0</v>
      </c>
      <c r="V97" s="158">
        <f ca="1">SUM($D61:V61)-SUM($D79:V79)</f>
        <v>0</v>
      </c>
      <c r="W97" s="158">
        <f ca="1">SUM($D61:W61)-SUM($D79:W79)</f>
        <v>0</v>
      </c>
      <c r="X97" s="158">
        <f ca="1">SUM($D61:X61)-SUM($D79:X79)</f>
        <v>0</v>
      </c>
      <c r="Y97" s="158">
        <f ca="1">SUM($D61:Y61)-SUM($D79:Y79)</f>
        <v>0</v>
      </c>
      <c r="Z97" s="158">
        <f ca="1">SUM($D61:Z61)-SUM($D79:Z79)</f>
        <v>0</v>
      </c>
      <c r="AA97" s="158">
        <f ca="1">SUM($D61:AA61)-SUM($D79:AA79)</f>
        <v>0</v>
      </c>
      <c r="AB97" s="158">
        <f ca="1">SUM($D61:AB61)-SUM($D79:AB79)</f>
        <v>0</v>
      </c>
      <c r="AC97" s="158">
        <f ca="1">SUM($D61:AC61)-SUM($D79:AC79)</f>
        <v>0</v>
      </c>
      <c r="AD97" s="158">
        <f ca="1">SUM($D61:AD61)-SUM($D79:AD79)</f>
        <v>0</v>
      </c>
      <c r="AE97" s="158">
        <f ca="1">SUM($D61:AE61)-SUM($D79:AE79)</f>
        <v>0</v>
      </c>
      <c r="AF97" s="158">
        <f ca="1">SUM($D61:AF61)-SUM($D79:AF79)</f>
        <v>0</v>
      </c>
      <c r="AG97" s="158">
        <f ca="1">SUM($D61:AG61)-SUM($D79:AG79)</f>
        <v>0</v>
      </c>
      <c r="AH97" s="158">
        <f ca="1">SUM($D61:AH61)-SUM($D79:AH79)</f>
        <v>0</v>
      </c>
      <c r="AI97" s="158">
        <f ca="1">SUM($D61:AI61)-SUM($D79:AI79)</f>
        <v>0</v>
      </c>
      <c r="AJ97" s="158">
        <f ca="1">SUM($D61:AJ61)-SUM($D79:AJ79)</f>
        <v>0</v>
      </c>
      <c r="AK97" s="158">
        <f ca="1">SUM($D61:AK61)-SUM($D79:AK79)</f>
        <v>0</v>
      </c>
      <c r="AL97" s="158">
        <f ca="1">SUM($D61:AL61)-SUM($D79:AL79)</f>
        <v>0</v>
      </c>
      <c r="AM97" s="158">
        <f ca="1">SUM($D61:AM61)-SUM($D79:AM79)</f>
        <v>0</v>
      </c>
      <c r="AN97" s="158">
        <f ca="1">SUM($D61:AN61)-SUM($D79:AN79)</f>
        <v>0</v>
      </c>
      <c r="AO97" s="158">
        <f ca="1">SUM($D61:AO61)-SUM($D79:AO79)</f>
        <v>0</v>
      </c>
      <c r="AP97" s="158">
        <f ca="1">SUM($D61:AP61)-SUM($D79:AP79)</f>
        <v>0</v>
      </c>
      <c r="AQ97" s="158">
        <f ca="1">SUM($D61:AQ61)-SUM($D79:AQ79)</f>
        <v>0</v>
      </c>
      <c r="AR97" s="158">
        <f ca="1">SUM($D61:AR61)-SUM($D79:AR79)</f>
        <v>0</v>
      </c>
      <c r="AS97" s="158">
        <f ca="1">SUM($D61:AS61)-SUM($D79:AS79)</f>
        <v>0</v>
      </c>
      <c r="AT97" s="158">
        <f ca="1">SUM($D61:AT61)-SUM($D79:AT79)</f>
        <v>0</v>
      </c>
      <c r="AU97" s="158">
        <f ca="1">SUM($D61:AU61)-SUM($D79:AU79)</f>
        <v>0</v>
      </c>
      <c r="AV97" s="158">
        <f ca="1">SUM($D61:AV61)-SUM($D79:AV79)</f>
        <v>0</v>
      </c>
      <c r="AW97" s="158">
        <f ca="1">SUM($D61:AW61)-SUM($D79:AW79)</f>
        <v>0</v>
      </c>
      <c r="AX97" s="158">
        <f ca="1">SUM($D61:AX61)-SUM($D79:AX79)</f>
        <v>0</v>
      </c>
      <c r="AY97" s="158">
        <f ca="1">SUM($D61:AY61)-SUM($D79:AY79)</f>
        <v>0</v>
      </c>
      <c r="AZ97" s="158">
        <f ca="1">SUM($D61:AZ61)-SUM($D79:AZ79)</f>
        <v>0</v>
      </c>
      <c r="BA97" s="158">
        <f ca="1">SUM($D61:BA61)-SUM($D79:BA79)</f>
        <v>0</v>
      </c>
      <c r="BB97" s="158">
        <f ca="1">SUM($D61:BB61)-SUM($D79:BB79)</f>
        <v>0</v>
      </c>
      <c r="BC97" s="158">
        <f ca="1">SUM($D61:BC61)-SUM($D79:BC79)</f>
        <v>0</v>
      </c>
      <c r="BD97" s="158">
        <f ca="1">SUM($D61:BD61)-SUM($D79:BD79)</f>
        <v>0</v>
      </c>
      <c r="BE97" s="158">
        <f ca="1">SUM($D61:BE61)-SUM($D79:BE79)</f>
        <v>0</v>
      </c>
      <c r="BF97" s="158">
        <f ca="1">SUM($D61:BF61)-SUM($D79:BF79)</f>
        <v>0</v>
      </c>
      <c r="BG97" s="158">
        <f ca="1">SUM($D61:BG61)-SUM($D79:BG79)</f>
        <v>0</v>
      </c>
      <c r="BH97" s="158">
        <f ca="1">SUM($D61:BH61)-SUM($D79:BH79)</f>
        <v>0</v>
      </c>
      <c r="BI97" s="158">
        <f ca="1">SUM($D61:BI61)-SUM($D79:BI79)</f>
        <v>0</v>
      </c>
      <c r="BJ97" s="158">
        <f ca="1">SUM($D61:BJ61)-SUM($D79:BJ79)</f>
        <v>0</v>
      </c>
      <c r="BK97" s="158">
        <f ca="1">SUM($D61:BK61)-SUM($D79:BK79)</f>
        <v>0</v>
      </c>
    </row>
    <row r="98" spans="2:63">
      <c r="B98" s="162" t="str">
        <f t="shared" si="28"/>
        <v>Vendes per entregues</v>
      </c>
      <c r="C98" s="133" t="str">
        <f>+OP!L11</f>
        <v>Comptat</v>
      </c>
      <c r="D98" s="158">
        <f ca="1">SUM($D62:D62)-SUM($D80:D80)</f>
        <v>0</v>
      </c>
      <c r="E98" s="158">
        <f ca="1">SUM($D62:E62)-SUM($D80:E80)</f>
        <v>0</v>
      </c>
      <c r="F98" s="158">
        <f ca="1">SUM($D62:F62)-SUM($D80:F80)</f>
        <v>0</v>
      </c>
      <c r="G98" s="158">
        <f ca="1">SUM($D62:G62)-SUM($D80:G80)</f>
        <v>0</v>
      </c>
      <c r="H98" s="158">
        <f ca="1">SUM($D62:H62)-SUM($D80:H80)</f>
        <v>0</v>
      </c>
      <c r="I98" s="158">
        <f ca="1">SUM($D62:I62)-SUM($D80:I80)</f>
        <v>0</v>
      </c>
      <c r="J98" s="158">
        <f ca="1">SUM($D62:J62)-SUM($D80:J80)</f>
        <v>0</v>
      </c>
      <c r="K98" s="158">
        <f ca="1">SUM($D62:K62)-SUM($D80:K80)</f>
        <v>0</v>
      </c>
      <c r="L98" s="158">
        <f ca="1">SUM($D62:L62)-SUM($D80:L80)</f>
        <v>0</v>
      </c>
      <c r="M98" s="158">
        <f ca="1">SUM($D62:M62)-SUM($D80:M80)</f>
        <v>0</v>
      </c>
      <c r="N98" s="158">
        <f ca="1">SUM($D62:N62)-SUM($D80:N80)</f>
        <v>0</v>
      </c>
      <c r="O98" s="158">
        <f ca="1">SUM($D62:O62)-SUM($D80:O80)</f>
        <v>0</v>
      </c>
      <c r="P98" s="158">
        <f ca="1">SUM($D62:P62)-SUM($D80:P80)</f>
        <v>0</v>
      </c>
      <c r="Q98" s="158">
        <f ca="1">SUM($D62:Q62)-SUM($D80:Q80)</f>
        <v>0</v>
      </c>
      <c r="R98" s="158">
        <f ca="1">SUM($D62:R62)-SUM($D80:R80)</f>
        <v>0</v>
      </c>
      <c r="S98" s="158">
        <f ca="1">SUM($D62:S62)-SUM($D80:S80)</f>
        <v>0</v>
      </c>
      <c r="T98" s="158">
        <f ca="1">SUM($D62:T62)-SUM($D80:T80)</f>
        <v>0</v>
      </c>
      <c r="U98" s="158">
        <f ca="1">SUM($D62:U62)-SUM($D80:U80)</f>
        <v>0</v>
      </c>
      <c r="V98" s="158">
        <f ca="1">SUM($D62:V62)-SUM($D80:V80)</f>
        <v>0</v>
      </c>
      <c r="W98" s="158">
        <f ca="1">SUM($D62:W62)-SUM($D80:W80)</f>
        <v>0</v>
      </c>
      <c r="X98" s="158">
        <f ca="1">SUM($D62:X62)-SUM($D80:X80)</f>
        <v>0</v>
      </c>
      <c r="Y98" s="158">
        <f ca="1">SUM($D62:Y62)-SUM($D80:Y80)</f>
        <v>0</v>
      </c>
      <c r="Z98" s="158">
        <f ca="1">SUM($D62:Z62)-SUM($D80:Z80)</f>
        <v>0</v>
      </c>
      <c r="AA98" s="158">
        <f ca="1">SUM($D62:AA62)-SUM($D80:AA80)</f>
        <v>0</v>
      </c>
      <c r="AB98" s="158">
        <f ca="1">SUM($D62:AB62)-SUM($D80:AB80)</f>
        <v>0</v>
      </c>
      <c r="AC98" s="158">
        <f ca="1">SUM($D62:AC62)-SUM($D80:AC80)</f>
        <v>0</v>
      </c>
      <c r="AD98" s="158">
        <f ca="1">SUM($D62:AD62)-SUM($D80:AD80)</f>
        <v>0</v>
      </c>
      <c r="AE98" s="158">
        <f ca="1">SUM($D62:AE62)-SUM($D80:AE80)</f>
        <v>0</v>
      </c>
      <c r="AF98" s="158">
        <f ca="1">SUM($D62:AF62)-SUM($D80:AF80)</f>
        <v>0</v>
      </c>
      <c r="AG98" s="158">
        <f ca="1">SUM($D62:AG62)-SUM($D80:AG80)</f>
        <v>0</v>
      </c>
      <c r="AH98" s="158">
        <f ca="1">SUM($D62:AH62)-SUM($D80:AH80)</f>
        <v>0</v>
      </c>
      <c r="AI98" s="158">
        <f ca="1">SUM($D62:AI62)-SUM($D80:AI80)</f>
        <v>0</v>
      </c>
      <c r="AJ98" s="158">
        <f ca="1">SUM($D62:AJ62)-SUM($D80:AJ80)</f>
        <v>0</v>
      </c>
      <c r="AK98" s="158">
        <f ca="1">SUM($D62:AK62)-SUM($D80:AK80)</f>
        <v>0</v>
      </c>
      <c r="AL98" s="158">
        <f ca="1">SUM($D62:AL62)-SUM($D80:AL80)</f>
        <v>0</v>
      </c>
      <c r="AM98" s="158">
        <f ca="1">SUM($D62:AM62)-SUM($D80:AM80)</f>
        <v>0</v>
      </c>
      <c r="AN98" s="158">
        <f ca="1">SUM($D62:AN62)-SUM($D80:AN80)</f>
        <v>0</v>
      </c>
      <c r="AO98" s="158">
        <f ca="1">SUM($D62:AO62)-SUM($D80:AO80)</f>
        <v>0</v>
      </c>
      <c r="AP98" s="158">
        <f ca="1">SUM($D62:AP62)-SUM($D80:AP80)</f>
        <v>0</v>
      </c>
      <c r="AQ98" s="158">
        <f ca="1">SUM($D62:AQ62)-SUM($D80:AQ80)</f>
        <v>0</v>
      </c>
      <c r="AR98" s="158">
        <f ca="1">SUM($D62:AR62)-SUM($D80:AR80)</f>
        <v>0</v>
      </c>
      <c r="AS98" s="158">
        <f ca="1">SUM($D62:AS62)-SUM($D80:AS80)</f>
        <v>0</v>
      </c>
      <c r="AT98" s="158">
        <f ca="1">SUM($D62:AT62)-SUM($D80:AT80)</f>
        <v>0</v>
      </c>
      <c r="AU98" s="158">
        <f ca="1">SUM($D62:AU62)-SUM($D80:AU80)</f>
        <v>0</v>
      </c>
      <c r="AV98" s="158">
        <f ca="1">SUM($D62:AV62)-SUM($D80:AV80)</f>
        <v>0</v>
      </c>
      <c r="AW98" s="158">
        <f ca="1">SUM($D62:AW62)-SUM($D80:AW80)</f>
        <v>0</v>
      </c>
      <c r="AX98" s="158">
        <f ca="1">SUM($D62:AX62)-SUM($D80:AX80)</f>
        <v>0</v>
      </c>
      <c r="AY98" s="158">
        <f ca="1">SUM($D62:AY62)-SUM($D80:AY80)</f>
        <v>0</v>
      </c>
      <c r="AZ98" s="158">
        <f ca="1">SUM($D62:AZ62)-SUM($D80:AZ80)</f>
        <v>0</v>
      </c>
      <c r="BA98" s="158">
        <f ca="1">SUM($D62:BA62)-SUM($D80:BA80)</f>
        <v>0</v>
      </c>
      <c r="BB98" s="158">
        <f ca="1">SUM($D62:BB62)-SUM($D80:BB80)</f>
        <v>0</v>
      </c>
      <c r="BC98" s="158">
        <f ca="1">SUM($D62:BC62)-SUM($D80:BC80)</f>
        <v>0</v>
      </c>
      <c r="BD98" s="158">
        <f ca="1">SUM($D62:BD62)-SUM($D80:BD80)</f>
        <v>0</v>
      </c>
      <c r="BE98" s="158">
        <f ca="1">SUM($D62:BE62)-SUM($D80:BE80)</f>
        <v>0</v>
      </c>
      <c r="BF98" s="158">
        <f ca="1">SUM($D62:BF62)-SUM($D80:BF80)</f>
        <v>0</v>
      </c>
      <c r="BG98" s="158">
        <f ca="1">SUM($D62:BG62)-SUM($D80:BG80)</f>
        <v>0</v>
      </c>
      <c r="BH98" s="158">
        <f ca="1">SUM($D62:BH62)-SUM($D80:BH80)</f>
        <v>0</v>
      </c>
      <c r="BI98" s="158">
        <f ca="1">SUM($D62:BI62)-SUM($D80:BI80)</f>
        <v>0</v>
      </c>
      <c r="BJ98" s="158">
        <f ca="1">SUM($D62:BJ62)-SUM($D80:BJ80)</f>
        <v>0</v>
      </c>
      <c r="BK98" s="158">
        <f ca="1">SUM($D62:BK62)-SUM($D80:BK80)</f>
        <v>0</v>
      </c>
    </row>
    <row r="99" spans="2:63">
      <c r="B99" s="162" t="str">
        <f t="shared" si="28"/>
        <v>Anuncis locals</v>
      </c>
      <c r="C99" s="133" t="str">
        <f>+OP!L12</f>
        <v>Comptat</v>
      </c>
      <c r="D99" s="158">
        <f ca="1">SUM($D63:D63)-SUM($D81:D81)</f>
        <v>0</v>
      </c>
      <c r="E99" s="158">
        <f ca="1">SUM($D63:E63)-SUM($D81:E81)</f>
        <v>0</v>
      </c>
      <c r="F99" s="158">
        <f ca="1">SUM($D63:F63)-SUM($D81:F81)</f>
        <v>0</v>
      </c>
      <c r="G99" s="158">
        <f ca="1">SUM($D63:G63)-SUM($D81:G81)</f>
        <v>0</v>
      </c>
      <c r="H99" s="158">
        <f ca="1">SUM($D63:H63)-SUM($D81:H81)</f>
        <v>0</v>
      </c>
      <c r="I99" s="158">
        <f ca="1">SUM($D63:I63)-SUM($D81:I81)</f>
        <v>0</v>
      </c>
      <c r="J99" s="158">
        <f ca="1">SUM($D63:J63)-SUM($D81:J81)</f>
        <v>0</v>
      </c>
      <c r="K99" s="158">
        <f ca="1">SUM($D63:K63)-SUM($D81:K81)</f>
        <v>0</v>
      </c>
      <c r="L99" s="158">
        <f ca="1">SUM($D63:L63)-SUM($D81:L81)</f>
        <v>0</v>
      </c>
      <c r="M99" s="158">
        <f ca="1">SUM($D63:M63)-SUM($D81:M81)</f>
        <v>0</v>
      </c>
      <c r="N99" s="158">
        <f ca="1">SUM($D63:N63)-SUM($D81:N81)</f>
        <v>0</v>
      </c>
      <c r="O99" s="158">
        <f ca="1">SUM($D63:O63)-SUM($D81:O81)</f>
        <v>0</v>
      </c>
      <c r="P99" s="158">
        <f ca="1">SUM($D63:P63)-SUM($D81:P81)</f>
        <v>0</v>
      </c>
      <c r="Q99" s="158">
        <f ca="1">SUM($D63:Q63)-SUM($D81:Q81)</f>
        <v>0</v>
      </c>
      <c r="R99" s="158">
        <f ca="1">SUM($D63:R63)-SUM($D81:R81)</f>
        <v>0</v>
      </c>
      <c r="S99" s="158">
        <f ca="1">SUM($D63:S63)-SUM($D81:S81)</f>
        <v>0</v>
      </c>
      <c r="T99" s="158">
        <f ca="1">SUM($D63:T63)-SUM($D81:T81)</f>
        <v>0</v>
      </c>
      <c r="U99" s="158">
        <f ca="1">SUM($D63:U63)-SUM($D81:U81)</f>
        <v>0</v>
      </c>
      <c r="V99" s="158">
        <f ca="1">SUM($D63:V63)-SUM($D81:V81)</f>
        <v>0</v>
      </c>
      <c r="W99" s="158">
        <f ca="1">SUM($D63:W63)-SUM($D81:W81)</f>
        <v>0</v>
      </c>
      <c r="X99" s="158">
        <f ca="1">SUM($D63:X63)-SUM($D81:X81)</f>
        <v>0</v>
      </c>
      <c r="Y99" s="158">
        <f ca="1">SUM($D63:Y63)-SUM($D81:Y81)</f>
        <v>0</v>
      </c>
      <c r="Z99" s="158">
        <f ca="1">SUM($D63:Z63)-SUM($D81:Z81)</f>
        <v>0</v>
      </c>
      <c r="AA99" s="158">
        <f ca="1">SUM($D63:AA63)-SUM($D81:AA81)</f>
        <v>0</v>
      </c>
      <c r="AB99" s="158">
        <f ca="1">SUM($D63:AB63)-SUM($D81:AB81)</f>
        <v>0</v>
      </c>
      <c r="AC99" s="158">
        <f ca="1">SUM($D63:AC63)-SUM($D81:AC81)</f>
        <v>0</v>
      </c>
      <c r="AD99" s="158">
        <f ca="1">SUM($D63:AD63)-SUM($D81:AD81)</f>
        <v>0</v>
      </c>
      <c r="AE99" s="158">
        <f ca="1">SUM($D63:AE63)-SUM($D81:AE81)</f>
        <v>0</v>
      </c>
      <c r="AF99" s="158">
        <f ca="1">SUM($D63:AF63)-SUM($D81:AF81)</f>
        <v>0</v>
      </c>
      <c r="AG99" s="158">
        <f ca="1">SUM($D63:AG63)-SUM($D81:AG81)</f>
        <v>0</v>
      </c>
      <c r="AH99" s="158">
        <f ca="1">SUM($D63:AH63)-SUM($D81:AH81)</f>
        <v>0</v>
      </c>
      <c r="AI99" s="158">
        <f ca="1">SUM($D63:AI63)-SUM($D81:AI81)</f>
        <v>0</v>
      </c>
      <c r="AJ99" s="158">
        <f ca="1">SUM($D63:AJ63)-SUM($D81:AJ81)</f>
        <v>0</v>
      </c>
      <c r="AK99" s="158">
        <f ca="1">SUM($D63:AK63)-SUM($D81:AK81)</f>
        <v>0</v>
      </c>
      <c r="AL99" s="158">
        <f ca="1">SUM($D63:AL63)-SUM($D81:AL81)</f>
        <v>0</v>
      </c>
      <c r="AM99" s="158">
        <f ca="1">SUM($D63:AM63)-SUM($D81:AM81)</f>
        <v>0</v>
      </c>
      <c r="AN99" s="158">
        <f ca="1">SUM($D63:AN63)-SUM($D81:AN81)</f>
        <v>0</v>
      </c>
      <c r="AO99" s="158">
        <f ca="1">SUM($D63:AO63)-SUM($D81:AO81)</f>
        <v>0</v>
      </c>
      <c r="AP99" s="158">
        <f ca="1">SUM($D63:AP63)-SUM($D81:AP81)</f>
        <v>0</v>
      </c>
      <c r="AQ99" s="158">
        <f ca="1">SUM($D63:AQ63)-SUM($D81:AQ81)</f>
        <v>0</v>
      </c>
      <c r="AR99" s="158">
        <f ca="1">SUM($D63:AR63)-SUM($D81:AR81)</f>
        <v>0</v>
      </c>
      <c r="AS99" s="158">
        <f ca="1">SUM($D63:AS63)-SUM($D81:AS81)</f>
        <v>0</v>
      </c>
      <c r="AT99" s="158">
        <f ca="1">SUM($D63:AT63)-SUM($D81:AT81)</f>
        <v>0</v>
      </c>
      <c r="AU99" s="158">
        <f ca="1">SUM($D63:AU63)-SUM($D81:AU81)</f>
        <v>0</v>
      </c>
      <c r="AV99" s="158">
        <f ca="1">SUM($D63:AV63)-SUM($D81:AV81)</f>
        <v>0</v>
      </c>
      <c r="AW99" s="158">
        <f ca="1">SUM($D63:AW63)-SUM($D81:AW81)</f>
        <v>0</v>
      </c>
      <c r="AX99" s="158">
        <f ca="1">SUM($D63:AX63)-SUM($D81:AX81)</f>
        <v>0</v>
      </c>
      <c r="AY99" s="158">
        <f ca="1">SUM($D63:AY63)-SUM($D81:AY81)</f>
        <v>0</v>
      </c>
      <c r="AZ99" s="158">
        <f ca="1">SUM($D63:AZ63)-SUM($D81:AZ81)</f>
        <v>0</v>
      </c>
      <c r="BA99" s="158">
        <f ca="1">SUM($D63:BA63)-SUM($D81:BA81)</f>
        <v>0</v>
      </c>
      <c r="BB99" s="158">
        <f ca="1">SUM($D63:BB63)-SUM($D81:BB81)</f>
        <v>0</v>
      </c>
      <c r="BC99" s="158">
        <f ca="1">SUM($D63:BC63)-SUM($D81:BC81)</f>
        <v>0</v>
      </c>
      <c r="BD99" s="158">
        <f ca="1">SUM($D63:BD63)-SUM($D81:BD81)</f>
        <v>0</v>
      </c>
      <c r="BE99" s="158">
        <f ca="1">SUM($D63:BE63)-SUM($D81:BE81)</f>
        <v>0</v>
      </c>
      <c r="BF99" s="158">
        <f ca="1">SUM($D63:BF63)-SUM($D81:BF81)</f>
        <v>0</v>
      </c>
      <c r="BG99" s="158">
        <f ca="1">SUM($D63:BG63)-SUM($D81:BG81)</f>
        <v>0</v>
      </c>
      <c r="BH99" s="158">
        <f ca="1">SUM($D63:BH63)-SUM($D81:BH81)</f>
        <v>0</v>
      </c>
      <c r="BI99" s="158">
        <f ca="1">SUM($D63:BI63)-SUM($D81:BI81)</f>
        <v>0</v>
      </c>
      <c r="BJ99" s="158">
        <f ca="1">SUM($D63:BJ63)-SUM($D81:BJ81)</f>
        <v>0</v>
      </c>
      <c r="BK99" s="158">
        <f ca="1">SUM($D63:BK63)-SUM($D81:BK81)</f>
        <v>0</v>
      </c>
    </row>
    <row r="100" spans="2:63">
      <c r="B100" s="162" t="str">
        <f t="shared" si="28"/>
        <v>Nom Producte/Servei 4</v>
      </c>
      <c r="C100" s="133" t="str">
        <f>+OP!L13</f>
        <v>Comptat</v>
      </c>
      <c r="D100" s="158">
        <f ca="1">SUM($D64:D64)-SUM($D82:D82)</f>
        <v>0</v>
      </c>
      <c r="E100" s="158">
        <f ca="1">SUM($D64:E64)-SUM($D82:E82)</f>
        <v>0</v>
      </c>
      <c r="F100" s="158">
        <f ca="1">SUM($D64:F64)-SUM($D82:F82)</f>
        <v>0</v>
      </c>
      <c r="G100" s="158">
        <f ca="1">SUM($D64:G64)-SUM($D82:G82)</f>
        <v>0</v>
      </c>
      <c r="H100" s="158">
        <f ca="1">SUM($D64:H64)-SUM($D82:H82)</f>
        <v>0</v>
      </c>
      <c r="I100" s="158">
        <f ca="1">SUM($D64:I64)-SUM($D82:I82)</f>
        <v>0</v>
      </c>
      <c r="J100" s="158">
        <f ca="1">SUM($D64:J64)-SUM($D82:J82)</f>
        <v>0</v>
      </c>
      <c r="K100" s="158">
        <f ca="1">SUM($D64:K64)-SUM($D82:K82)</f>
        <v>0</v>
      </c>
      <c r="L100" s="158">
        <f ca="1">SUM($D64:L64)-SUM($D82:L82)</f>
        <v>0</v>
      </c>
      <c r="M100" s="158">
        <f ca="1">SUM($D64:M64)-SUM($D82:M82)</f>
        <v>0</v>
      </c>
      <c r="N100" s="158">
        <f ca="1">SUM($D64:N64)-SUM($D82:N82)</f>
        <v>0</v>
      </c>
      <c r="O100" s="158">
        <f ca="1">SUM($D64:O64)-SUM($D82:O82)</f>
        <v>0</v>
      </c>
      <c r="P100" s="158">
        <f ca="1">SUM($D64:P64)-SUM($D82:P82)</f>
        <v>0</v>
      </c>
      <c r="Q100" s="158">
        <f ca="1">SUM($D64:Q64)-SUM($D82:Q82)</f>
        <v>0</v>
      </c>
      <c r="R100" s="158">
        <f ca="1">SUM($D64:R64)-SUM($D82:R82)</f>
        <v>0</v>
      </c>
      <c r="S100" s="158">
        <f ca="1">SUM($D64:S64)-SUM($D82:S82)</f>
        <v>0</v>
      </c>
      <c r="T100" s="158">
        <f ca="1">SUM($D64:T64)-SUM($D82:T82)</f>
        <v>0</v>
      </c>
      <c r="U100" s="158">
        <f ca="1">SUM($D64:U64)-SUM($D82:U82)</f>
        <v>0</v>
      </c>
      <c r="V100" s="158">
        <f ca="1">SUM($D64:V64)-SUM($D82:V82)</f>
        <v>0</v>
      </c>
      <c r="W100" s="158">
        <f ca="1">SUM($D64:W64)-SUM($D82:W82)</f>
        <v>0</v>
      </c>
      <c r="X100" s="158">
        <f ca="1">SUM($D64:X64)-SUM($D82:X82)</f>
        <v>0</v>
      </c>
      <c r="Y100" s="158">
        <f ca="1">SUM($D64:Y64)-SUM($D82:Y82)</f>
        <v>0</v>
      </c>
      <c r="Z100" s="158">
        <f ca="1">SUM($D64:Z64)-SUM($D82:Z82)</f>
        <v>0</v>
      </c>
      <c r="AA100" s="158">
        <f ca="1">SUM($D64:AA64)-SUM($D82:AA82)</f>
        <v>0</v>
      </c>
      <c r="AB100" s="158">
        <f ca="1">SUM($D64:AB64)-SUM($D82:AB82)</f>
        <v>0</v>
      </c>
      <c r="AC100" s="158">
        <f ca="1">SUM($D64:AC64)-SUM($D82:AC82)</f>
        <v>0</v>
      </c>
      <c r="AD100" s="158">
        <f ca="1">SUM($D64:AD64)-SUM($D82:AD82)</f>
        <v>0</v>
      </c>
      <c r="AE100" s="158">
        <f ca="1">SUM($D64:AE64)-SUM($D82:AE82)</f>
        <v>0</v>
      </c>
      <c r="AF100" s="158">
        <f ca="1">SUM($D64:AF64)-SUM($D82:AF82)</f>
        <v>0</v>
      </c>
      <c r="AG100" s="158">
        <f ca="1">SUM($D64:AG64)-SUM($D82:AG82)</f>
        <v>0</v>
      </c>
      <c r="AH100" s="158">
        <f ca="1">SUM($D64:AH64)-SUM($D82:AH82)</f>
        <v>0</v>
      </c>
      <c r="AI100" s="158">
        <f ca="1">SUM($D64:AI64)-SUM($D82:AI82)</f>
        <v>0</v>
      </c>
      <c r="AJ100" s="158">
        <f ca="1">SUM($D64:AJ64)-SUM($D82:AJ82)</f>
        <v>0</v>
      </c>
      <c r="AK100" s="158">
        <f ca="1">SUM($D64:AK64)-SUM($D82:AK82)</f>
        <v>0</v>
      </c>
      <c r="AL100" s="158">
        <f ca="1">SUM($D64:AL64)-SUM($D82:AL82)</f>
        <v>0</v>
      </c>
      <c r="AM100" s="158">
        <f ca="1">SUM($D64:AM64)-SUM($D82:AM82)</f>
        <v>0</v>
      </c>
      <c r="AN100" s="158">
        <f ca="1">SUM($D64:AN64)-SUM($D82:AN82)</f>
        <v>0</v>
      </c>
      <c r="AO100" s="158">
        <f ca="1">SUM($D64:AO64)-SUM($D82:AO82)</f>
        <v>0</v>
      </c>
      <c r="AP100" s="158">
        <f ca="1">SUM($D64:AP64)-SUM($D82:AP82)</f>
        <v>0</v>
      </c>
      <c r="AQ100" s="158">
        <f ca="1">SUM($D64:AQ64)-SUM($D82:AQ82)</f>
        <v>0</v>
      </c>
      <c r="AR100" s="158">
        <f ca="1">SUM($D64:AR64)-SUM($D82:AR82)</f>
        <v>0</v>
      </c>
      <c r="AS100" s="158">
        <f ca="1">SUM($D64:AS64)-SUM($D82:AS82)</f>
        <v>0</v>
      </c>
      <c r="AT100" s="158">
        <f ca="1">SUM($D64:AT64)-SUM($D82:AT82)</f>
        <v>0</v>
      </c>
      <c r="AU100" s="158">
        <f ca="1">SUM($D64:AU64)-SUM($D82:AU82)</f>
        <v>0</v>
      </c>
      <c r="AV100" s="158">
        <f ca="1">SUM($D64:AV64)-SUM($D82:AV82)</f>
        <v>0</v>
      </c>
      <c r="AW100" s="158">
        <f ca="1">SUM($D64:AW64)-SUM($D82:AW82)</f>
        <v>0</v>
      </c>
      <c r="AX100" s="158">
        <f ca="1">SUM($D64:AX64)-SUM($D82:AX82)</f>
        <v>0</v>
      </c>
      <c r="AY100" s="158">
        <f ca="1">SUM($D64:AY64)-SUM($D82:AY82)</f>
        <v>0</v>
      </c>
      <c r="AZ100" s="158">
        <f ca="1">SUM($D64:AZ64)-SUM($D82:AZ82)</f>
        <v>0</v>
      </c>
      <c r="BA100" s="158">
        <f ca="1">SUM($D64:BA64)-SUM($D82:BA82)</f>
        <v>0</v>
      </c>
      <c r="BB100" s="158">
        <f ca="1">SUM($D64:BB64)-SUM($D82:BB82)</f>
        <v>0</v>
      </c>
      <c r="BC100" s="158">
        <f ca="1">SUM($D64:BC64)-SUM($D82:BC82)</f>
        <v>0</v>
      </c>
      <c r="BD100" s="158">
        <f ca="1">SUM($D64:BD64)-SUM($D82:BD82)</f>
        <v>0</v>
      </c>
      <c r="BE100" s="158">
        <f ca="1">SUM($D64:BE64)-SUM($D82:BE82)</f>
        <v>0</v>
      </c>
      <c r="BF100" s="158">
        <f ca="1">SUM($D64:BF64)-SUM($D82:BF82)</f>
        <v>0</v>
      </c>
      <c r="BG100" s="158">
        <f ca="1">SUM($D64:BG64)-SUM($D82:BG82)</f>
        <v>0</v>
      </c>
      <c r="BH100" s="158">
        <f ca="1">SUM($D64:BH64)-SUM($D82:BH82)</f>
        <v>0</v>
      </c>
      <c r="BI100" s="158">
        <f ca="1">SUM($D64:BI64)-SUM($D82:BI82)</f>
        <v>0</v>
      </c>
      <c r="BJ100" s="158">
        <f ca="1">SUM($D64:BJ64)-SUM($D82:BJ82)</f>
        <v>0</v>
      </c>
      <c r="BK100" s="158">
        <f ca="1">SUM($D64:BK64)-SUM($D82:BK82)</f>
        <v>0</v>
      </c>
    </row>
    <row r="101" spans="2:63">
      <c r="B101" s="162" t="str">
        <f t="shared" si="28"/>
        <v>Nom Producte/Servei 5</v>
      </c>
      <c r="C101" s="133">
        <f>+OP!L14</f>
        <v>0</v>
      </c>
      <c r="D101" s="158">
        <f ca="1">SUM($D65:D65)-SUM($D83:D83)</f>
        <v>0</v>
      </c>
      <c r="E101" s="158">
        <f ca="1">SUM($D65:E65)-SUM($D83:E83)</f>
        <v>0</v>
      </c>
      <c r="F101" s="158">
        <f ca="1">SUM($D65:F65)-SUM($D83:F83)</f>
        <v>0</v>
      </c>
      <c r="G101" s="158">
        <f ca="1">SUM($D65:G65)-SUM($D83:G83)</f>
        <v>0</v>
      </c>
      <c r="H101" s="158">
        <f ca="1">SUM($D65:H65)-SUM($D83:H83)</f>
        <v>0</v>
      </c>
      <c r="I101" s="158">
        <f ca="1">SUM($D65:I65)-SUM($D83:I83)</f>
        <v>0</v>
      </c>
      <c r="J101" s="158">
        <f ca="1">SUM($D65:J65)-SUM($D83:J83)</f>
        <v>0</v>
      </c>
      <c r="K101" s="158">
        <f ca="1">SUM($D65:K65)-SUM($D83:K83)</f>
        <v>0</v>
      </c>
      <c r="L101" s="158">
        <f ca="1">SUM($D65:L65)-SUM($D83:L83)</f>
        <v>0</v>
      </c>
      <c r="M101" s="158">
        <f ca="1">SUM($D65:M65)-SUM($D83:M83)</f>
        <v>0</v>
      </c>
      <c r="N101" s="158">
        <f ca="1">SUM($D65:N65)-SUM($D83:N83)</f>
        <v>0</v>
      </c>
      <c r="O101" s="158">
        <f ca="1">SUM($D65:O65)-SUM($D83:O83)</f>
        <v>0</v>
      </c>
      <c r="P101" s="158">
        <f ca="1">SUM($D65:P65)-SUM($D83:P83)</f>
        <v>0</v>
      </c>
      <c r="Q101" s="158">
        <f ca="1">SUM($D65:Q65)-SUM($D83:Q83)</f>
        <v>0</v>
      </c>
      <c r="R101" s="158">
        <f ca="1">SUM($D65:R65)-SUM($D83:R83)</f>
        <v>0</v>
      </c>
      <c r="S101" s="158">
        <f ca="1">SUM($D65:S65)-SUM($D83:S83)</f>
        <v>0</v>
      </c>
      <c r="T101" s="158">
        <f ca="1">SUM($D65:T65)-SUM($D83:T83)</f>
        <v>0</v>
      </c>
      <c r="U101" s="158">
        <f ca="1">SUM($D65:U65)-SUM($D83:U83)</f>
        <v>0</v>
      </c>
      <c r="V101" s="158">
        <f ca="1">SUM($D65:V65)-SUM($D83:V83)</f>
        <v>0</v>
      </c>
      <c r="W101" s="158">
        <f ca="1">SUM($D65:W65)-SUM($D83:W83)</f>
        <v>0</v>
      </c>
      <c r="X101" s="158">
        <f ca="1">SUM($D65:X65)-SUM($D83:X83)</f>
        <v>0</v>
      </c>
      <c r="Y101" s="158">
        <f ca="1">SUM($D65:Y65)-SUM($D83:Y83)</f>
        <v>0</v>
      </c>
      <c r="Z101" s="158">
        <f ca="1">SUM($D65:Z65)-SUM($D83:Z83)</f>
        <v>0</v>
      </c>
      <c r="AA101" s="158">
        <f ca="1">SUM($D65:AA65)-SUM($D83:AA83)</f>
        <v>0</v>
      </c>
      <c r="AB101" s="158">
        <f ca="1">SUM($D65:AB65)-SUM($D83:AB83)</f>
        <v>0</v>
      </c>
      <c r="AC101" s="158">
        <f ca="1">SUM($D65:AC65)-SUM($D83:AC83)</f>
        <v>0</v>
      </c>
      <c r="AD101" s="158">
        <f ca="1">SUM($D65:AD65)-SUM($D83:AD83)</f>
        <v>0</v>
      </c>
      <c r="AE101" s="158">
        <f ca="1">SUM($D65:AE65)-SUM($D83:AE83)</f>
        <v>0</v>
      </c>
      <c r="AF101" s="158">
        <f ca="1">SUM($D65:AF65)-SUM($D83:AF83)</f>
        <v>0</v>
      </c>
      <c r="AG101" s="158">
        <f ca="1">SUM($D65:AG65)-SUM($D83:AG83)</f>
        <v>0</v>
      </c>
      <c r="AH101" s="158">
        <f ca="1">SUM($D65:AH65)-SUM($D83:AH83)</f>
        <v>0</v>
      </c>
      <c r="AI101" s="158">
        <f ca="1">SUM($D65:AI65)-SUM($D83:AI83)</f>
        <v>0</v>
      </c>
      <c r="AJ101" s="158">
        <f ca="1">SUM($D65:AJ65)-SUM($D83:AJ83)</f>
        <v>0</v>
      </c>
      <c r="AK101" s="158">
        <f ca="1">SUM($D65:AK65)-SUM($D83:AK83)</f>
        <v>0</v>
      </c>
      <c r="AL101" s="158">
        <f ca="1">SUM($D65:AL65)-SUM($D83:AL83)</f>
        <v>0</v>
      </c>
      <c r="AM101" s="158">
        <f ca="1">SUM($D65:AM65)-SUM($D83:AM83)</f>
        <v>0</v>
      </c>
      <c r="AN101" s="158">
        <f ca="1">SUM($D65:AN65)-SUM($D83:AN83)</f>
        <v>0</v>
      </c>
      <c r="AO101" s="158">
        <f ca="1">SUM($D65:AO65)-SUM($D83:AO83)</f>
        <v>0</v>
      </c>
      <c r="AP101" s="158">
        <f ca="1">SUM($D65:AP65)-SUM($D83:AP83)</f>
        <v>0</v>
      </c>
      <c r="AQ101" s="158">
        <f ca="1">SUM($D65:AQ65)-SUM($D83:AQ83)</f>
        <v>0</v>
      </c>
      <c r="AR101" s="158">
        <f ca="1">SUM($D65:AR65)-SUM($D83:AR83)</f>
        <v>0</v>
      </c>
      <c r="AS101" s="158">
        <f ca="1">SUM($D65:AS65)-SUM($D83:AS83)</f>
        <v>0</v>
      </c>
      <c r="AT101" s="158">
        <f ca="1">SUM($D65:AT65)-SUM($D83:AT83)</f>
        <v>0</v>
      </c>
      <c r="AU101" s="158">
        <f ca="1">SUM($D65:AU65)-SUM($D83:AU83)</f>
        <v>0</v>
      </c>
      <c r="AV101" s="158">
        <f ca="1">SUM($D65:AV65)-SUM($D83:AV83)</f>
        <v>0</v>
      </c>
      <c r="AW101" s="158">
        <f ca="1">SUM($D65:AW65)-SUM($D83:AW83)</f>
        <v>0</v>
      </c>
      <c r="AX101" s="158">
        <f ca="1">SUM($D65:AX65)-SUM($D83:AX83)</f>
        <v>0</v>
      </c>
      <c r="AY101" s="158">
        <f ca="1">SUM($D65:AY65)-SUM($D83:AY83)</f>
        <v>0</v>
      </c>
      <c r="AZ101" s="158">
        <f ca="1">SUM($D65:AZ65)-SUM($D83:AZ83)</f>
        <v>0</v>
      </c>
      <c r="BA101" s="158">
        <f ca="1">SUM($D65:BA65)-SUM($D83:BA83)</f>
        <v>0</v>
      </c>
      <c r="BB101" s="158">
        <f ca="1">SUM($D65:BB65)-SUM($D83:BB83)</f>
        <v>0</v>
      </c>
      <c r="BC101" s="158">
        <f ca="1">SUM($D65:BC65)-SUM($D83:BC83)</f>
        <v>0</v>
      </c>
      <c r="BD101" s="158">
        <f ca="1">SUM($D65:BD65)-SUM($D83:BD83)</f>
        <v>0</v>
      </c>
      <c r="BE101" s="158">
        <f ca="1">SUM($D65:BE65)-SUM($D83:BE83)</f>
        <v>0</v>
      </c>
      <c r="BF101" s="158">
        <f ca="1">SUM($D65:BF65)-SUM($D83:BF83)</f>
        <v>0</v>
      </c>
      <c r="BG101" s="158">
        <f ca="1">SUM($D65:BG65)-SUM($D83:BG83)</f>
        <v>0</v>
      </c>
      <c r="BH101" s="158">
        <f ca="1">SUM($D65:BH65)-SUM($D83:BH83)</f>
        <v>0</v>
      </c>
      <c r="BI101" s="158">
        <f ca="1">SUM($D65:BI65)-SUM($D83:BI83)</f>
        <v>0</v>
      </c>
      <c r="BJ101" s="158">
        <f ca="1">SUM($D65:BJ65)-SUM($D83:BJ83)</f>
        <v>0</v>
      </c>
      <c r="BK101" s="158">
        <f ca="1">SUM($D65:BK65)-SUM($D83:BK83)</f>
        <v>0</v>
      </c>
    </row>
    <row r="102" spans="2:63">
      <c r="B102" s="162" t="str">
        <f t="shared" si="28"/>
        <v>Nom Producte/Servei 6</v>
      </c>
      <c r="C102" s="133">
        <f>+OP!L15</f>
        <v>0</v>
      </c>
      <c r="D102" s="158">
        <f ca="1">SUM($D66:D66)-SUM($D84:D84)</f>
        <v>0</v>
      </c>
      <c r="E102" s="158">
        <f ca="1">SUM($D66:E66)-SUM($D84:E84)</f>
        <v>0</v>
      </c>
      <c r="F102" s="158">
        <f ca="1">SUM($D66:F66)-SUM($D84:F84)</f>
        <v>0</v>
      </c>
      <c r="G102" s="158">
        <f ca="1">SUM($D66:G66)-SUM($D84:G84)</f>
        <v>0</v>
      </c>
      <c r="H102" s="158">
        <f ca="1">SUM($D66:H66)-SUM($D84:H84)</f>
        <v>0</v>
      </c>
      <c r="I102" s="158">
        <f ca="1">SUM($D66:I66)-SUM($D84:I84)</f>
        <v>0</v>
      </c>
      <c r="J102" s="158">
        <f ca="1">SUM($D66:J66)-SUM($D84:J84)</f>
        <v>0</v>
      </c>
      <c r="K102" s="158">
        <f ca="1">SUM($D66:K66)-SUM($D84:K84)</f>
        <v>0</v>
      </c>
      <c r="L102" s="158">
        <f ca="1">SUM($D66:L66)-SUM($D84:L84)</f>
        <v>0</v>
      </c>
      <c r="M102" s="158">
        <f ca="1">SUM($D66:M66)-SUM($D84:M84)</f>
        <v>0</v>
      </c>
      <c r="N102" s="158">
        <f ca="1">SUM($D66:N66)-SUM($D84:N84)</f>
        <v>0</v>
      </c>
      <c r="O102" s="158">
        <f ca="1">SUM($D66:O66)-SUM($D84:O84)</f>
        <v>0</v>
      </c>
      <c r="P102" s="158">
        <f ca="1">SUM($D66:P66)-SUM($D84:P84)</f>
        <v>0</v>
      </c>
      <c r="Q102" s="158">
        <f ca="1">SUM($D66:Q66)-SUM($D84:Q84)</f>
        <v>0</v>
      </c>
      <c r="R102" s="158">
        <f ca="1">SUM($D66:R66)-SUM($D84:R84)</f>
        <v>0</v>
      </c>
      <c r="S102" s="158">
        <f ca="1">SUM($D66:S66)-SUM($D84:S84)</f>
        <v>0</v>
      </c>
      <c r="T102" s="158">
        <f ca="1">SUM($D66:T66)-SUM($D84:T84)</f>
        <v>0</v>
      </c>
      <c r="U102" s="158">
        <f ca="1">SUM($D66:U66)-SUM($D84:U84)</f>
        <v>0</v>
      </c>
      <c r="V102" s="158">
        <f ca="1">SUM($D66:V66)-SUM($D84:V84)</f>
        <v>0</v>
      </c>
      <c r="W102" s="158">
        <f ca="1">SUM($D66:W66)-SUM($D84:W84)</f>
        <v>0</v>
      </c>
      <c r="X102" s="158">
        <f ca="1">SUM($D66:X66)-SUM($D84:X84)</f>
        <v>0</v>
      </c>
      <c r="Y102" s="158">
        <f ca="1">SUM($D66:Y66)-SUM($D84:Y84)</f>
        <v>0</v>
      </c>
      <c r="Z102" s="158">
        <f ca="1">SUM($D66:Z66)-SUM($D84:Z84)</f>
        <v>0</v>
      </c>
      <c r="AA102" s="158">
        <f ca="1">SUM($D66:AA66)-SUM($D84:AA84)</f>
        <v>0</v>
      </c>
      <c r="AB102" s="158">
        <f ca="1">SUM($D66:AB66)-SUM($D84:AB84)</f>
        <v>0</v>
      </c>
      <c r="AC102" s="158">
        <f ca="1">SUM($D66:AC66)-SUM($D84:AC84)</f>
        <v>0</v>
      </c>
      <c r="AD102" s="158">
        <f ca="1">SUM($D66:AD66)-SUM($D84:AD84)</f>
        <v>0</v>
      </c>
      <c r="AE102" s="158">
        <f ca="1">SUM($D66:AE66)-SUM($D84:AE84)</f>
        <v>0</v>
      </c>
      <c r="AF102" s="158">
        <f ca="1">SUM($D66:AF66)-SUM($D84:AF84)</f>
        <v>0</v>
      </c>
      <c r="AG102" s="158">
        <f ca="1">SUM($D66:AG66)-SUM($D84:AG84)</f>
        <v>0</v>
      </c>
      <c r="AH102" s="158">
        <f ca="1">SUM($D66:AH66)-SUM($D84:AH84)</f>
        <v>0</v>
      </c>
      <c r="AI102" s="158">
        <f ca="1">SUM($D66:AI66)-SUM($D84:AI84)</f>
        <v>0</v>
      </c>
      <c r="AJ102" s="158">
        <f ca="1">SUM($D66:AJ66)-SUM($D84:AJ84)</f>
        <v>0</v>
      </c>
      <c r="AK102" s="158">
        <f ca="1">SUM($D66:AK66)-SUM($D84:AK84)</f>
        <v>0</v>
      </c>
      <c r="AL102" s="158">
        <f ca="1">SUM($D66:AL66)-SUM($D84:AL84)</f>
        <v>0</v>
      </c>
      <c r="AM102" s="158">
        <f ca="1">SUM($D66:AM66)-SUM($D84:AM84)</f>
        <v>0</v>
      </c>
      <c r="AN102" s="158">
        <f ca="1">SUM($D66:AN66)-SUM($D84:AN84)</f>
        <v>0</v>
      </c>
      <c r="AO102" s="158">
        <f ca="1">SUM($D66:AO66)-SUM($D84:AO84)</f>
        <v>0</v>
      </c>
      <c r="AP102" s="158">
        <f ca="1">SUM($D66:AP66)-SUM($D84:AP84)</f>
        <v>0</v>
      </c>
      <c r="AQ102" s="158">
        <f ca="1">SUM($D66:AQ66)-SUM($D84:AQ84)</f>
        <v>0</v>
      </c>
      <c r="AR102" s="158">
        <f ca="1">SUM($D66:AR66)-SUM($D84:AR84)</f>
        <v>0</v>
      </c>
      <c r="AS102" s="158">
        <f ca="1">SUM($D66:AS66)-SUM($D84:AS84)</f>
        <v>0</v>
      </c>
      <c r="AT102" s="158">
        <f ca="1">SUM($D66:AT66)-SUM($D84:AT84)</f>
        <v>0</v>
      </c>
      <c r="AU102" s="158">
        <f ca="1">SUM($D66:AU66)-SUM($D84:AU84)</f>
        <v>0</v>
      </c>
      <c r="AV102" s="158">
        <f ca="1">SUM($D66:AV66)-SUM($D84:AV84)</f>
        <v>0</v>
      </c>
      <c r="AW102" s="158">
        <f ca="1">SUM($D66:AW66)-SUM($D84:AW84)</f>
        <v>0</v>
      </c>
      <c r="AX102" s="158">
        <f ca="1">SUM($D66:AX66)-SUM($D84:AX84)</f>
        <v>0</v>
      </c>
      <c r="AY102" s="158">
        <f ca="1">SUM($D66:AY66)-SUM($D84:AY84)</f>
        <v>0</v>
      </c>
      <c r="AZ102" s="158">
        <f ca="1">SUM($D66:AZ66)-SUM($D84:AZ84)</f>
        <v>0</v>
      </c>
      <c r="BA102" s="158">
        <f ca="1">SUM($D66:BA66)-SUM($D84:BA84)</f>
        <v>0</v>
      </c>
      <c r="BB102" s="158">
        <f ca="1">SUM($D66:BB66)-SUM($D84:BB84)</f>
        <v>0</v>
      </c>
      <c r="BC102" s="158">
        <f ca="1">SUM($D66:BC66)-SUM($D84:BC84)</f>
        <v>0</v>
      </c>
      <c r="BD102" s="158">
        <f ca="1">SUM($D66:BD66)-SUM($D84:BD84)</f>
        <v>0</v>
      </c>
      <c r="BE102" s="158">
        <f ca="1">SUM($D66:BE66)-SUM($D84:BE84)</f>
        <v>0</v>
      </c>
      <c r="BF102" s="158">
        <f ca="1">SUM($D66:BF66)-SUM($D84:BF84)</f>
        <v>0</v>
      </c>
      <c r="BG102" s="158">
        <f ca="1">SUM($D66:BG66)-SUM($D84:BG84)</f>
        <v>0</v>
      </c>
      <c r="BH102" s="158">
        <f ca="1">SUM($D66:BH66)-SUM($D84:BH84)</f>
        <v>0</v>
      </c>
      <c r="BI102" s="158">
        <f ca="1">SUM($D66:BI66)-SUM($D84:BI84)</f>
        <v>0</v>
      </c>
      <c r="BJ102" s="158">
        <f ca="1">SUM($D66:BJ66)-SUM($D84:BJ84)</f>
        <v>0</v>
      </c>
      <c r="BK102" s="158">
        <f ca="1">SUM($D66:BK66)-SUM($D84:BK84)</f>
        <v>0</v>
      </c>
    </row>
    <row r="103" spans="2:63">
      <c r="B103" s="162" t="str">
        <f t="shared" si="28"/>
        <v>Nom Producte/Servei 7</v>
      </c>
      <c r="C103" s="133">
        <f>+OP!L16</f>
        <v>0</v>
      </c>
      <c r="D103" s="158">
        <f ca="1">SUM($D67:D67)-SUM($D85:D85)</f>
        <v>0</v>
      </c>
      <c r="E103" s="158">
        <f ca="1">SUM($D67:E67)-SUM($D85:E85)</f>
        <v>0</v>
      </c>
      <c r="F103" s="158">
        <f ca="1">SUM($D67:F67)-SUM($D85:F85)</f>
        <v>0</v>
      </c>
      <c r="G103" s="158">
        <f ca="1">SUM($D67:G67)-SUM($D85:G85)</f>
        <v>0</v>
      </c>
      <c r="H103" s="158">
        <f ca="1">SUM($D67:H67)-SUM($D85:H85)</f>
        <v>0</v>
      </c>
      <c r="I103" s="158">
        <f ca="1">SUM($D67:I67)-SUM($D85:I85)</f>
        <v>0</v>
      </c>
      <c r="J103" s="158">
        <f ca="1">SUM($D67:J67)-SUM($D85:J85)</f>
        <v>0</v>
      </c>
      <c r="K103" s="158">
        <f ca="1">SUM($D67:K67)-SUM($D85:K85)</f>
        <v>0</v>
      </c>
      <c r="L103" s="158">
        <f ca="1">SUM($D67:L67)-SUM($D85:L85)</f>
        <v>0</v>
      </c>
      <c r="M103" s="158">
        <f ca="1">SUM($D67:M67)-SUM($D85:M85)</f>
        <v>0</v>
      </c>
      <c r="N103" s="158">
        <f ca="1">SUM($D67:N67)-SUM($D85:N85)</f>
        <v>0</v>
      </c>
      <c r="O103" s="158">
        <f ca="1">SUM($D67:O67)-SUM($D85:O85)</f>
        <v>0</v>
      </c>
      <c r="P103" s="158">
        <f ca="1">SUM($D67:P67)-SUM($D85:P85)</f>
        <v>0</v>
      </c>
      <c r="Q103" s="158">
        <f ca="1">SUM($D67:Q67)-SUM($D85:Q85)</f>
        <v>0</v>
      </c>
      <c r="R103" s="158">
        <f ca="1">SUM($D67:R67)-SUM($D85:R85)</f>
        <v>0</v>
      </c>
      <c r="S103" s="158">
        <f ca="1">SUM($D67:S67)-SUM($D85:S85)</f>
        <v>0</v>
      </c>
      <c r="T103" s="158">
        <f ca="1">SUM($D67:T67)-SUM($D85:T85)</f>
        <v>0</v>
      </c>
      <c r="U103" s="158">
        <f ca="1">SUM($D67:U67)-SUM($D85:U85)</f>
        <v>0</v>
      </c>
      <c r="V103" s="158">
        <f ca="1">SUM($D67:V67)-SUM($D85:V85)</f>
        <v>0</v>
      </c>
      <c r="W103" s="158">
        <f ca="1">SUM($D67:W67)-SUM($D85:W85)</f>
        <v>0</v>
      </c>
      <c r="X103" s="158">
        <f ca="1">SUM($D67:X67)-SUM($D85:X85)</f>
        <v>0</v>
      </c>
      <c r="Y103" s="158">
        <f ca="1">SUM($D67:Y67)-SUM($D85:Y85)</f>
        <v>0</v>
      </c>
      <c r="Z103" s="158">
        <f ca="1">SUM($D67:Z67)-SUM($D85:Z85)</f>
        <v>0</v>
      </c>
      <c r="AA103" s="158">
        <f ca="1">SUM($D67:AA67)-SUM($D85:AA85)</f>
        <v>0</v>
      </c>
      <c r="AB103" s="158">
        <f ca="1">SUM($D67:AB67)-SUM($D85:AB85)</f>
        <v>0</v>
      </c>
      <c r="AC103" s="158">
        <f ca="1">SUM($D67:AC67)-SUM($D85:AC85)</f>
        <v>0</v>
      </c>
      <c r="AD103" s="158">
        <f ca="1">SUM($D67:AD67)-SUM($D85:AD85)</f>
        <v>0</v>
      </c>
      <c r="AE103" s="158">
        <f ca="1">SUM($D67:AE67)-SUM($D85:AE85)</f>
        <v>0</v>
      </c>
      <c r="AF103" s="158">
        <f ca="1">SUM($D67:AF67)-SUM($D85:AF85)</f>
        <v>0</v>
      </c>
      <c r="AG103" s="158">
        <f ca="1">SUM($D67:AG67)-SUM($D85:AG85)</f>
        <v>0</v>
      </c>
      <c r="AH103" s="158">
        <f ca="1">SUM($D67:AH67)-SUM($D85:AH85)</f>
        <v>0</v>
      </c>
      <c r="AI103" s="158">
        <f ca="1">SUM($D67:AI67)-SUM($D85:AI85)</f>
        <v>0</v>
      </c>
      <c r="AJ103" s="158">
        <f ca="1">SUM($D67:AJ67)-SUM($D85:AJ85)</f>
        <v>0</v>
      </c>
      <c r="AK103" s="158">
        <f ca="1">SUM($D67:AK67)-SUM($D85:AK85)</f>
        <v>0</v>
      </c>
      <c r="AL103" s="158">
        <f ca="1">SUM($D67:AL67)-SUM($D85:AL85)</f>
        <v>0</v>
      </c>
      <c r="AM103" s="158">
        <f ca="1">SUM($D67:AM67)-SUM($D85:AM85)</f>
        <v>0</v>
      </c>
      <c r="AN103" s="158">
        <f ca="1">SUM($D67:AN67)-SUM($D85:AN85)</f>
        <v>0</v>
      </c>
      <c r="AO103" s="158">
        <f ca="1">SUM($D67:AO67)-SUM($D85:AO85)</f>
        <v>0</v>
      </c>
      <c r="AP103" s="158">
        <f ca="1">SUM($D67:AP67)-SUM($D85:AP85)</f>
        <v>0</v>
      </c>
      <c r="AQ103" s="158">
        <f ca="1">SUM($D67:AQ67)-SUM($D85:AQ85)</f>
        <v>0</v>
      </c>
      <c r="AR103" s="158">
        <f ca="1">SUM($D67:AR67)-SUM($D85:AR85)</f>
        <v>0</v>
      </c>
      <c r="AS103" s="158">
        <f ca="1">SUM($D67:AS67)-SUM($D85:AS85)</f>
        <v>0</v>
      </c>
      <c r="AT103" s="158">
        <f ca="1">SUM($D67:AT67)-SUM($D85:AT85)</f>
        <v>0</v>
      </c>
      <c r="AU103" s="158">
        <f ca="1">SUM($D67:AU67)-SUM($D85:AU85)</f>
        <v>0</v>
      </c>
      <c r="AV103" s="158">
        <f ca="1">SUM($D67:AV67)-SUM($D85:AV85)</f>
        <v>0</v>
      </c>
      <c r="AW103" s="158">
        <f ca="1">SUM($D67:AW67)-SUM($D85:AW85)</f>
        <v>0</v>
      </c>
      <c r="AX103" s="158">
        <f ca="1">SUM($D67:AX67)-SUM($D85:AX85)</f>
        <v>0</v>
      </c>
      <c r="AY103" s="158">
        <f ca="1">SUM($D67:AY67)-SUM($D85:AY85)</f>
        <v>0</v>
      </c>
      <c r="AZ103" s="158">
        <f ca="1">SUM($D67:AZ67)-SUM($D85:AZ85)</f>
        <v>0</v>
      </c>
      <c r="BA103" s="158">
        <f ca="1">SUM($D67:BA67)-SUM($D85:BA85)</f>
        <v>0</v>
      </c>
      <c r="BB103" s="158">
        <f ca="1">SUM($D67:BB67)-SUM($D85:BB85)</f>
        <v>0</v>
      </c>
      <c r="BC103" s="158">
        <f ca="1">SUM($D67:BC67)-SUM($D85:BC85)</f>
        <v>0</v>
      </c>
      <c r="BD103" s="158">
        <f ca="1">SUM($D67:BD67)-SUM($D85:BD85)</f>
        <v>0</v>
      </c>
      <c r="BE103" s="158">
        <f ca="1">SUM($D67:BE67)-SUM($D85:BE85)</f>
        <v>0</v>
      </c>
      <c r="BF103" s="158">
        <f ca="1">SUM($D67:BF67)-SUM($D85:BF85)</f>
        <v>0</v>
      </c>
      <c r="BG103" s="158">
        <f ca="1">SUM($D67:BG67)-SUM($D85:BG85)</f>
        <v>0</v>
      </c>
      <c r="BH103" s="158">
        <f ca="1">SUM($D67:BH67)-SUM($D85:BH85)</f>
        <v>0</v>
      </c>
      <c r="BI103" s="158">
        <f ca="1">SUM($D67:BI67)-SUM($D85:BI85)</f>
        <v>0</v>
      </c>
      <c r="BJ103" s="158">
        <f ca="1">SUM($D67:BJ67)-SUM($D85:BJ85)</f>
        <v>0</v>
      </c>
      <c r="BK103" s="158">
        <f ca="1">SUM($D67:BK67)-SUM($D85:BK85)</f>
        <v>0</v>
      </c>
    </row>
    <row r="104" spans="2:63">
      <c r="B104" s="162" t="str">
        <f t="shared" si="28"/>
        <v>Nom Producte/Servei 8</v>
      </c>
      <c r="C104" s="133">
        <f>+OP!L17</f>
        <v>0</v>
      </c>
      <c r="D104" s="158">
        <f ca="1">SUM($D68:D68)-SUM($D86:D86)</f>
        <v>0</v>
      </c>
      <c r="E104" s="158">
        <f ca="1">SUM($D68:E68)-SUM($D86:E86)</f>
        <v>0</v>
      </c>
      <c r="F104" s="158">
        <f ca="1">SUM($D68:F68)-SUM($D86:F86)</f>
        <v>0</v>
      </c>
      <c r="G104" s="158">
        <f ca="1">SUM($D68:G68)-SUM($D86:G86)</f>
        <v>0</v>
      </c>
      <c r="H104" s="158">
        <f ca="1">SUM($D68:H68)-SUM($D86:H86)</f>
        <v>0</v>
      </c>
      <c r="I104" s="158">
        <f ca="1">SUM($D68:I68)-SUM($D86:I86)</f>
        <v>0</v>
      </c>
      <c r="J104" s="158">
        <f ca="1">SUM($D68:J68)-SUM($D86:J86)</f>
        <v>0</v>
      </c>
      <c r="K104" s="158">
        <f ca="1">SUM($D68:K68)-SUM($D86:K86)</f>
        <v>0</v>
      </c>
      <c r="L104" s="158">
        <f ca="1">SUM($D68:L68)-SUM($D86:L86)</f>
        <v>0</v>
      </c>
      <c r="M104" s="158">
        <f ca="1">SUM($D68:M68)-SUM($D86:M86)</f>
        <v>0</v>
      </c>
      <c r="N104" s="158">
        <f ca="1">SUM($D68:N68)-SUM($D86:N86)</f>
        <v>0</v>
      </c>
      <c r="O104" s="158">
        <f ca="1">SUM($D68:O68)-SUM($D86:O86)</f>
        <v>0</v>
      </c>
      <c r="P104" s="158">
        <f ca="1">SUM($D68:P68)-SUM($D86:P86)</f>
        <v>0</v>
      </c>
      <c r="Q104" s="158">
        <f ca="1">SUM($D68:Q68)-SUM($D86:Q86)</f>
        <v>0</v>
      </c>
      <c r="R104" s="158">
        <f ca="1">SUM($D68:R68)-SUM($D86:R86)</f>
        <v>0</v>
      </c>
      <c r="S104" s="158">
        <f ca="1">SUM($D68:S68)-SUM($D86:S86)</f>
        <v>0</v>
      </c>
      <c r="T104" s="158">
        <f ca="1">SUM($D68:T68)-SUM($D86:T86)</f>
        <v>0</v>
      </c>
      <c r="U104" s="158">
        <f ca="1">SUM($D68:U68)-SUM($D86:U86)</f>
        <v>0</v>
      </c>
      <c r="V104" s="158">
        <f ca="1">SUM($D68:V68)-SUM($D86:V86)</f>
        <v>0</v>
      </c>
      <c r="W104" s="158">
        <f ca="1">SUM($D68:W68)-SUM($D86:W86)</f>
        <v>0</v>
      </c>
      <c r="X104" s="158">
        <f ca="1">SUM($D68:X68)-SUM($D86:X86)</f>
        <v>0</v>
      </c>
      <c r="Y104" s="158">
        <f ca="1">SUM($D68:Y68)-SUM($D86:Y86)</f>
        <v>0</v>
      </c>
      <c r="Z104" s="158">
        <f ca="1">SUM($D68:Z68)-SUM($D86:Z86)</f>
        <v>0</v>
      </c>
      <c r="AA104" s="158">
        <f ca="1">SUM($D68:AA68)-SUM($D86:AA86)</f>
        <v>0</v>
      </c>
      <c r="AB104" s="158">
        <f ca="1">SUM($D68:AB68)-SUM($D86:AB86)</f>
        <v>0</v>
      </c>
      <c r="AC104" s="158">
        <f ca="1">SUM($D68:AC68)-SUM($D86:AC86)</f>
        <v>0</v>
      </c>
      <c r="AD104" s="158">
        <f ca="1">SUM($D68:AD68)-SUM($D86:AD86)</f>
        <v>0</v>
      </c>
      <c r="AE104" s="158">
        <f ca="1">SUM($D68:AE68)-SUM($D86:AE86)</f>
        <v>0</v>
      </c>
      <c r="AF104" s="158">
        <f ca="1">SUM($D68:AF68)-SUM($D86:AF86)</f>
        <v>0</v>
      </c>
      <c r="AG104" s="158">
        <f ca="1">SUM($D68:AG68)-SUM($D86:AG86)</f>
        <v>0</v>
      </c>
      <c r="AH104" s="158">
        <f ca="1">SUM($D68:AH68)-SUM($D86:AH86)</f>
        <v>0</v>
      </c>
      <c r="AI104" s="158">
        <f ca="1">SUM($D68:AI68)-SUM($D86:AI86)</f>
        <v>0</v>
      </c>
      <c r="AJ104" s="158">
        <f ca="1">SUM($D68:AJ68)-SUM($D86:AJ86)</f>
        <v>0</v>
      </c>
      <c r="AK104" s="158">
        <f ca="1">SUM($D68:AK68)-SUM($D86:AK86)</f>
        <v>0</v>
      </c>
      <c r="AL104" s="158">
        <f ca="1">SUM($D68:AL68)-SUM($D86:AL86)</f>
        <v>0</v>
      </c>
      <c r="AM104" s="158">
        <f ca="1">SUM($D68:AM68)-SUM($D86:AM86)</f>
        <v>0</v>
      </c>
      <c r="AN104" s="158">
        <f ca="1">SUM($D68:AN68)-SUM($D86:AN86)</f>
        <v>0</v>
      </c>
      <c r="AO104" s="158">
        <f ca="1">SUM($D68:AO68)-SUM($D86:AO86)</f>
        <v>0</v>
      </c>
      <c r="AP104" s="158">
        <f ca="1">SUM($D68:AP68)-SUM($D86:AP86)</f>
        <v>0</v>
      </c>
      <c r="AQ104" s="158">
        <f ca="1">SUM($D68:AQ68)-SUM($D86:AQ86)</f>
        <v>0</v>
      </c>
      <c r="AR104" s="158">
        <f ca="1">SUM($D68:AR68)-SUM($D86:AR86)</f>
        <v>0</v>
      </c>
      <c r="AS104" s="158">
        <f ca="1">SUM($D68:AS68)-SUM($D86:AS86)</f>
        <v>0</v>
      </c>
      <c r="AT104" s="158">
        <f ca="1">SUM($D68:AT68)-SUM($D86:AT86)</f>
        <v>0</v>
      </c>
      <c r="AU104" s="158">
        <f ca="1">SUM($D68:AU68)-SUM($D86:AU86)</f>
        <v>0</v>
      </c>
      <c r="AV104" s="158">
        <f ca="1">SUM($D68:AV68)-SUM($D86:AV86)</f>
        <v>0</v>
      </c>
      <c r="AW104" s="158">
        <f ca="1">SUM($D68:AW68)-SUM($D86:AW86)</f>
        <v>0</v>
      </c>
      <c r="AX104" s="158">
        <f ca="1">SUM($D68:AX68)-SUM($D86:AX86)</f>
        <v>0</v>
      </c>
      <c r="AY104" s="158">
        <f ca="1">SUM($D68:AY68)-SUM($D86:AY86)</f>
        <v>0</v>
      </c>
      <c r="AZ104" s="158">
        <f ca="1">SUM($D68:AZ68)-SUM($D86:AZ86)</f>
        <v>0</v>
      </c>
      <c r="BA104" s="158">
        <f ca="1">SUM($D68:BA68)-SUM($D86:BA86)</f>
        <v>0</v>
      </c>
      <c r="BB104" s="158">
        <f ca="1">SUM($D68:BB68)-SUM($D86:BB86)</f>
        <v>0</v>
      </c>
      <c r="BC104" s="158">
        <f ca="1">SUM($D68:BC68)-SUM($D86:BC86)</f>
        <v>0</v>
      </c>
      <c r="BD104" s="158">
        <f ca="1">SUM($D68:BD68)-SUM($D86:BD86)</f>
        <v>0</v>
      </c>
      <c r="BE104" s="158">
        <f ca="1">SUM($D68:BE68)-SUM($D86:BE86)</f>
        <v>0</v>
      </c>
      <c r="BF104" s="158">
        <f ca="1">SUM($D68:BF68)-SUM($D86:BF86)</f>
        <v>0</v>
      </c>
      <c r="BG104" s="158">
        <f ca="1">SUM($D68:BG68)-SUM($D86:BG86)</f>
        <v>0</v>
      </c>
      <c r="BH104" s="158">
        <f ca="1">SUM($D68:BH68)-SUM($D86:BH86)</f>
        <v>0</v>
      </c>
      <c r="BI104" s="158">
        <f ca="1">SUM($D68:BI68)-SUM($D86:BI86)</f>
        <v>0</v>
      </c>
      <c r="BJ104" s="158">
        <f ca="1">SUM($D68:BJ68)-SUM($D86:BJ86)</f>
        <v>0</v>
      </c>
      <c r="BK104" s="158">
        <f ca="1">SUM($D68:BK68)-SUM($D86:BK86)</f>
        <v>0</v>
      </c>
    </row>
    <row r="105" spans="2:63">
      <c r="B105" s="162" t="str">
        <f t="shared" si="28"/>
        <v>Nom Producte/Servei 9</v>
      </c>
      <c r="C105" s="133">
        <f>+OP!L18</f>
        <v>0</v>
      </c>
      <c r="D105" s="158">
        <f ca="1">SUM($D69:D69)-SUM($D87:D87)</f>
        <v>0</v>
      </c>
      <c r="E105" s="158">
        <f ca="1">SUM($D69:E69)-SUM($D87:E87)</f>
        <v>0</v>
      </c>
      <c r="F105" s="158">
        <f ca="1">SUM($D69:F69)-SUM($D87:F87)</f>
        <v>0</v>
      </c>
      <c r="G105" s="158">
        <f ca="1">SUM($D69:G69)-SUM($D87:G87)</f>
        <v>0</v>
      </c>
      <c r="H105" s="158">
        <f ca="1">SUM($D69:H69)-SUM($D87:H87)</f>
        <v>0</v>
      </c>
      <c r="I105" s="158">
        <f ca="1">SUM($D69:I69)-SUM($D87:I87)</f>
        <v>0</v>
      </c>
      <c r="J105" s="158">
        <f ca="1">SUM($D69:J69)-SUM($D87:J87)</f>
        <v>0</v>
      </c>
      <c r="K105" s="158">
        <f ca="1">SUM($D69:K69)-SUM($D87:K87)</f>
        <v>0</v>
      </c>
      <c r="L105" s="158">
        <f ca="1">SUM($D69:L69)-SUM($D87:L87)</f>
        <v>0</v>
      </c>
      <c r="M105" s="158">
        <f ca="1">SUM($D69:M69)-SUM($D87:M87)</f>
        <v>0</v>
      </c>
      <c r="N105" s="158">
        <f ca="1">SUM($D69:N69)-SUM($D87:N87)</f>
        <v>0</v>
      </c>
      <c r="O105" s="158">
        <f ca="1">SUM($D69:O69)-SUM($D87:O87)</f>
        <v>0</v>
      </c>
      <c r="P105" s="158">
        <f ca="1">SUM($D69:P69)-SUM($D87:P87)</f>
        <v>0</v>
      </c>
      <c r="Q105" s="158">
        <f ca="1">SUM($D69:Q69)-SUM($D87:Q87)</f>
        <v>0</v>
      </c>
      <c r="R105" s="158">
        <f ca="1">SUM($D69:R69)-SUM($D87:R87)</f>
        <v>0</v>
      </c>
      <c r="S105" s="158">
        <f ca="1">SUM($D69:S69)-SUM($D87:S87)</f>
        <v>0</v>
      </c>
      <c r="T105" s="158">
        <f ca="1">SUM($D69:T69)-SUM($D87:T87)</f>
        <v>0</v>
      </c>
      <c r="U105" s="158">
        <f ca="1">SUM($D69:U69)-SUM($D87:U87)</f>
        <v>0</v>
      </c>
      <c r="V105" s="158">
        <f ca="1">SUM($D69:V69)-SUM($D87:V87)</f>
        <v>0</v>
      </c>
      <c r="W105" s="158">
        <f ca="1">SUM($D69:W69)-SUM($D87:W87)</f>
        <v>0</v>
      </c>
      <c r="X105" s="158">
        <f ca="1">SUM($D69:X69)-SUM($D87:X87)</f>
        <v>0</v>
      </c>
      <c r="Y105" s="158">
        <f ca="1">SUM($D69:Y69)-SUM($D87:Y87)</f>
        <v>0</v>
      </c>
      <c r="Z105" s="158">
        <f ca="1">SUM($D69:Z69)-SUM($D87:Z87)</f>
        <v>0</v>
      </c>
      <c r="AA105" s="158">
        <f ca="1">SUM($D69:AA69)-SUM($D87:AA87)</f>
        <v>0</v>
      </c>
      <c r="AB105" s="158">
        <f ca="1">SUM($D69:AB69)-SUM($D87:AB87)</f>
        <v>0</v>
      </c>
      <c r="AC105" s="158">
        <f ca="1">SUM($D69:AC69)-SUM($D87:AC87)</f>
        <v>0</v>
      </c>
      <c r="AD105" s="158">
        <f ca="1">SUM($D69:AD69)-SUM($D87:AD87)</f>
        <v>0</v>
      </c>
      <c r="AE105" s="158">
        <f ca="1">SUM($D69:AE69)-SUM($D87:AE87)</f>
        <v>0</v>
      </c>
      <c r="AF105" s="158">
        <f ca="1">SUM($D69:AF69)-SUM($D87:AF87)</f>
        <v>0</v>
      </c>
      <c r="AG105" s="158">
        <f ca="1">SUM($D69:AG69)-SUM($D87:AG87)</f>
        <v>0</v>
      </c>
      <c r="AH105" s="158">
        <f ca="1">SUM($D69:AH69)-SUM($D87:AH87)</f>
        <v>0</v>
      </c>
      <c r="AI105" s="158">
        <f ca="1">SUM($D69:AI69)-SUM($D87:AI87)</f>
        <v>0</v>
      </c>
      <c r="AJ105" s="158">
        <f ca="1">SUM($D69:AJ69)-SUM($D87:AJ87)</f>
        <v>0</v>
      </c>
      <c r="AK105" s="158">
        <f ca="1">SUM($D69:AK69)-SUM($D87:AK87)</f>
        <v>0</v>
      </c>
      <c r="AL105" s="158">
        <f ca="1">SUM($D69:AL69)-SUM($D87:AL87)</f>
        <v>0</v>
      </c>
      <c r="AM105" s="158">
        <f ca="1">SUM($D69:AM69)-SUM($D87:AM87)</f>
        <v>0</v>
      </c>
      <c r="AN105" s="158">
        <f ca="1">SUM($D69:AN69)-SUM($D87:AN87)</f>
        <v>0</v>
      </c>
      <c r="AO105" s="158">
        <f ca="1">SUM($D69:AO69)-SUM($D87:AO87)</f>
        <v>0</v>
      </c>
      <c r="AP105" s="158">
        <f ca="1">SUM($D69:AP69)-SUM($D87:AP87)</f>
        <v>0</v>
      </c>
      <c r="AQ105" s="158">
        <f ca="1">SUM($D69:AQ69)-SUM($D87:AQ87)</f>
        <v>0</v>
      </c>
      <c r="AR105" s="158">
        <f ca="1">SUM($D69:AR69)-SUM($D87:AR87)</f>
        <v>0</v>
      </c>
      <c r="AS105" s="158">
        <f ca="1">SUM($D69:AS69)-SUM($D87:AS87)</f>
        <v>0</v>
      </c>
      <c r="AT105" s="158">
        <f ca="1">SUM($D69:AT69)-SUM($D87:AT87)</f>
        <v>0</v>
      </c>
      <c r="AU105" s="158">
        <f ca="1">SUM($D69:AU69)-SUM($D87:AU87)</f>
        <v>0</v>
      </c>
      <c r="AV105" s="158">
        <f ca="1">SUM($D69:AV69)-SUM($D87:AV87)</f>
        <v>0</v>
      </c>
      <c r="AW105" s="158">
        <f ca="1">SUM($D69:AW69)-SUM($D87:AW87)</f>
        <v>0</v>
      </c>
      <c r="AX105" s="158">
        <f ca="1">SUM($D69:AX69)-SUM($D87:AX87)</f>
        <v>0</v>
      </c>
      <c r="AY105" s="158">
        <f ca="1">SUM($D69:AY69)-SUM($D87:AY87)</f>
        <v>0</v>
      </c>
      <c r="AZ105" s="158">
        <f ca="1">SUM($D69:AZ69)-SUM($D87:AZ87)</f>
        <v>0</v>
      </c>
      <c r="BA105" s="158">
        <f ca="1">SUM($D69:BA69)-SUM($D87:BA87)</f>
        <v>0</v>
      </c>
      <c r="BB105" s="158">
        <f ca="1">SUM($D69:BB69)-SUM($D87:BB87)</f>
        <v>0</v>
      </c>
      <c r="BC105" s="158">
        <f ca="1">SUM($D69:BC69)-SUM($D87:BC87)</f>
        <v>0</v>
      </c>
      <c r="BD105" s="158">
        <f ca="1">SUM($D69:BD69)-SUM($D87:BD87)</f>
        <v>0</v>
      </c>
      <c r="BE105" s="158">
        <f ca="1">SUM($D69:BE69)-SUM($D87:BE87)</f>
        <v>0</v>
      </c>
      <c r="BF105" s="158">
        <f ca="1">SUM($D69:BF69)-SUM($D87:BF87)</f>
        <v>0</v>
      </c>
      <c r="BG105" s="158">
        <f ca="1">SUM($D69:BG69)-SUM($D87:BG87)</f>
        <v>0</v>
      </c>
      <c r="BH105" s="158">
        <f ca="1">SUM($D69:BH69)-SUM($D87:BH87)</f>
        <v>0</v>
      </c>
      <c r="BI105" s="158">
        <f ca="1">SUM($D69:BI69)-SUM($D87:BI87)</f>
        <v>0</v>
      </c>
      <c r="BJ105" s="158">
        <f ca="1">SUM($D69:BJ69)-SUM($D87:BJ87)</f>
        <v>0</v>
      </c>
      <c r="BK105" s="158">
        <f ca="1">SUM($D69:BK69)-SUM($D87:BK87)</f>
        <v>0</v>
      </c>
    </row>
    <row r="106" spans="2:63">
      <c r="B106" s="162" t="str">
        <f t="shared" si="28"/>
        <v>Nom Producte/Servei 10</v>
      </c>
      <c r="C106" s="133">
        <f>+OP!L19</f>
        <v>0</v>
      </c>
      <c r="D106" s="158">
        <f ca="1">SUM($D70:D70)-SUM($D88:D88)</f>
        <v>0</v>
      </c>
      <c r="E106" s="158">
        <f ca="1">SUM($D70:E70)-SUM($D88:E88)</f>
        <v>0</v>
      </c>
      <c r="F106" s="158">
        <f ca="1">SUM($D70:F70)-SUM($D88:F88)</f>
        <v>0</v>
      </c>
      <c r="G106" s="158">
        <f ca="1">SUM($D70:G70)-SUM($D88:G88)</f>
        <v>0</v>
      </c>
      <c r="H106" s="158">
        <f ca="1">SUM($D70:H70)-SUM($D88:H88)</f>
        <v>0</v>
      </c>
      <c r="I106" s="158">
        <f ca="1">SUM($D70:I70)-SUM($D88:I88)</f>
        <v>0</v>
      </c>
      <c r="J106" s="158">
        <f ca="1">SUM($D70:J70)-SUM($D88:J88)</f>
        <v>0</v>
      </c>
      <c r="K106" s="158">
        <f ca="1">SUM($D70:K70)-SUM($D88:K88)</f>
        <v>0</v>
      </c>
      <c r="L106" s="158">
        <f ca="1">SUM($D70:L70)-SUM($D88:L88)</f>
        <v>0</v>
      </c>
      <c r="M106" s="158">
        <f ca="1">SUM($D70:M70)-SUM($D88:M88)</f>
        <v>0</v>
      </c>
      <c r="N106" s="158">
        <f ca="1">SUM($D70:N70)-SUM($D88:N88)</f>
        <v>0</v>
      </c>
      <c r="O106" s="158">
        <f ca="1">SUM($D70:O70)-SUM($D88:O88)</f>
        <v>0</v>
      </c>
      <c r="P106" s="158">
        <f ca="1">SUM($D70:P70)-SUM($D88:P88)</f>
        <v>0</v>
      </c>
      <c r="Q106" s="158">
        <f ca="1">SUM($D70:Q70)-SUM($D88:Q88)</f>
        <v>0</v>
      </c>
      <c r="R106" s="158">
        <f ca="1">SUM($D70:R70)-SUM($D88:R88)</f>
        <v>0</v>
      </c>
      <c r="S106" s="158">
        <f ca="1">SUM($D70:S70)-SUM($D88:S88)</f>
        <v>0</v>
      </c>
      <c r="T106" s="158">
        <f ca="1">SUM($D70:T70)-SUM($D88:T88)</f>
        <v>0</v>
      </c>
      <c r="U106" s="158">
        <f ca="1">SUM($D70:U70)-SUM($D88:U88)</f>
        <v>0</v>
      </c>
      <c r="V106" s="158">
        <f ca="1">SUM($D70:V70)-SUM($D88:V88)</f>
        <v>0</v>
      </c>
      <c r="W106" s="158">
        <f ca="1">SUM($D70:W70)-SUM($D88:W88)</f>
        <v>0</v>
      </c>
      <c r="X106" s="158">
        <f ca="1">SUM($D70:X70)-SUM($D88:X88)</f>
        <v>0</v>
      </c>
      <c r="Y106" s="158">
        <f ca="1">SUM($D70:Y70)-SUM($D88:Y88)</f>
        <v>0</v>
      </c>
      <c r="Z106" s="158">
        <f ca="1">SUM($D70:Z70)-SUM($D88:Z88)</f>
        <v>0</v>
      </c>
      <c r="AA106" s="158">
        <f ca="1">SUM($D70:AA70)-SUM($D88:AA88)</f>
        <v>0</v>
      </c>
      <c r="AB106" s="158">
        <f ca="1">SUM($D70:AB70)-SUM($D88:AB88)</f>
        <v>0</v>
      </c>
      <c r="AC106" s="158">
        <f ca="1">SUM($D70:AC70)-SUM($D88:AC88)</f>
        <v>0</v>
      </c>
      <c r="AD106" s="158">
        <f ca="1">SUM($D70:AD70)-SUM($D88:AD88)</f>
        <v>0</v>
      </c>
      <c r="AE106" s="158">
        <f ca="1">SUM($D70:AE70)-SUM($D88:AE88)</f>
        <v>0</v>
      </c>
      <c r="AF106" s="158">
        <f ca="1">SUM($D70:AF70)-SUM($D88:AF88)</f>
        <v>0</v>
      </c>
      <c r="AG106" s="158">
        <f ca="1">SUM($D70:AG70)-SUM($D88:AG88)</f>
        <v>0</v>
      </c>
      <c r="AH106" s="158">
        <f ca="1">SUM($D70:AH70)-SUM($D88:AH88)</f>
        <v>0</v>
      </c>
      <c r="AI106" s="158">
        <f ca="1">SUM($D70:AI70)-SUM($D88:AI88)</f>
        <v>0</v>
      </c>
      <c r="AJ106" s="158">
        <f ca="1">SUM($D70:AJ70)-SUM($D88:AJ88)</f>
        <v>0</v>
      </c>
      <c r="AK106" s="158">
        <f ca="1">SUM($D70:AK70)-SUM($D88:AK88)</f>
        <v>0</v>
      </c>
      <c r="AL106" s="158">
        <f ca="1">SUM($D70:AL70)-SUM($D88:AL88)</f>
        <v>0</v>
      </c>
      <c r="AM106" s="158">
        <f ca="1">SUM($D70:AM70)-SUM($D88:AM88)</f>
        <v>0</v>
      </c>
      <c r="AN106" s="158">
        <f ca="1">SUM($D70:AN70)-SUM($D88:AN88)</f>
        <v>0</v>
      </c>
      <c r="AO106" s="158">
        <f ca="1">SUM($D70:AO70)-SUM($D88:AO88)</f>
        <v>0</v>
      </c>
      <c r="AP106" s="158">
        <f ca="1">SUM($D70:AP70)-SUM($D88:AP88)</f>
        <v>0</v>
      </c>
      <c r="AQ106" s="158">
        <f ca="1">SUM($D70:AQ70)-SUM($D88:AQ88)</f>
        <v>0</v>
      </c>
      <c r="AR106" s="158">
        <f ca="1">SUM($D70:AR70)-SUM($D88:AR88)</f>
        <v>0</v>
      </c>
      <c r="AS106" s="158">
        <f ca="1">SUM($D70:AS70)-SUM($D88:AS88)</f>
        <v>0</v>
      </c>
      <c r="AT106" s="158">
        <f ca="1">SUM($D70:AT70)-SUM($D88:AT88)</f>
        <v>0</v>
      </c>
      <c r="AU106" s="158">
        <f ca="1">SUM($D70:AU70)-SUM($D88:AU88)</f>
        <v>0</v>
      </c>
      <c r="AV106" s="158">
        <f ca="1">SUM($D70:AV70)-SUM($D88:AV88)</f>
        <v>0</v>
      </c>
      <c r="AW106" s="158">
        <f ca="1">SUM($D70:AW70)-SUM($D88:AW88)</f>
        <v>0</v>
      </c>
      <c r="AX106" s="158">
        <f ca="1">SUM($D70:AX70)-SUM($D88:AX88)</f>
        <v>0</v>
      </c>
      <c r="AY106" s="158">
        <f ca="1">SUM($D70:AY70)-SUM($D88:AY88)</f>
        <v>0</v>
      </c>
      <c r="AZ106" s="158">
        <f ca="1">SUM($D70:AZ70)-SUM($D88:AZ88)</f>
        <v>0</v>
      </c>
      <c r="BA106" s="158">
        <f ca="1">SUM($D70:BA70)-SUM($D88:BA88)</f>
        <v>0</v>
      </c>
      <c r="BB106" s="158">
        <f ca="1">SUM($D70:BB70)-SUM($D88:BB88)</f>
        <v>0</v>
      </c>
      <c r="BC106" s="158">
        <f ca="1">SUM($D70:BC70)-SUM($D88:BC88)</f>
        <v>0</v>
      </c>
      <c r="BD106" s="158">
        <f ca="1">SUM($D70:BD70)-SUM($D88:BD88)</f>
        <v>0</v>
      </c>
      <c r="BE106" s="158">
        <f ca="1">SUM($D70:BE70)-SUM($D88:BE88)</f>
        <v>0</v>
      </c>
      <c r="BF106" s="158">
        <f ca="1">SUM($D70:BF70)-SUM($D88:BF88)</f>
        <v>0</v>
      </c>
      <c r="BG106" s="158">
        <f ca="1">SUM($D70:BG70)-SUM($D88:BG88)</f>
        <v>0</v>
      </c>
      <c r="BH106" s="158">
        <f ca="1">SUM($D70:BH70)-SUM($D88:BH88)</f>
        <v>0</v>
      </c>
      <c r="BI106" s="158">
        <f ca="1">SUM($D70:BI70)-SUM($D88:BI88)</f>
        <v>0</v>
      </c>
      <c r="BJ106" s="158">
        <f ca="1">SUM($D70:BJ70)-SUM($D88:BJ88)</f>
        <v>0</v>
      </c>
      <c r="BK106" s="158">
        <f ca="1">SUM($D70:BK70)-SUM($D88:BK88)</f>
        <v>0</v>
      </c>
    </row>
    <row r="107" spans="2:63">
      <c r="B107" s="162" t="str">
        <f t="shared" si="28"/>
        <v>Nom Producte/Servei 11</v>
      </c>
      <c r="C107" s="133">
        <f>+OP!K20</f>
        <v>0</v>
      </c>
      <c r="D107" s="158">
        <f ca="1">SUM($D71:D71)-SUM($D89:D89)</f>
        <v>0</v>
      </c>
      <c r="E107" s="158">
        <f ca="1">SUM($D71:E71)-SUM($D89:E89)</f>
        <v>0</v>
      </c>
      <c r="F107" s="158">
        <f ca="1">SUM($D71:F71)-SUM($D89:F89)</f>
        <v>0</v>
      </c>
      <c r="G107" s="158">
        <f ca="1">SUM($D71:G71)-SUM($D89:G89)</f>
        <v>0</v>
      </c>
      <c r="H107" s="158">
        <f ca="1">SUM($D71:H71)-SUM($D89:H89)</f>
        <v>0</v>
      </c>
      <c r="I107" s="158">
        <f ca="1">SUM($D71:I71)-SUM($D89:I89)</f>
        <v>0</v>
      </c>
      <c r="J107" s="158">
        <f ca="1">SUM($D71:J71)-SUM($D89:J89)</f>
        <v>0</v>
      </c>
      <c r="K107" s="158">
        <f ca="1">SUM($D71:K71)-SUM($D89:K89)</f>
        <v>0</v>
      </c>
      <c r="L107" s="158">
        <f ca="1">SUM($D71:L71)-SUM($D89:L89)</f>
        <v>0</v>
      </c>
      <c r="M107" s="158">
        <f ca="1">SUM($D71:M71)-SUM($D89:M89)</f>
        <v>0</v>
      </c>
      <c r="N107" s="158">
        <f ca="1">SUM($D71:N71)-SUM($D89:N89)</f>
        <v>0</v>
      </c>
      <c r="O107" s="158">
        <f ca="1">SUM($D71:O71)-SUM($D89:O89)</f>
        <v>0</v>
      </c>
      <c r="P107" s="158">
        <f ca="1">SUM($D71:P71)-SUM($D89:P89)</f>
        <v>0</v>
      </c>
      <c r="Q107" s="158">
        <f ca="1">SUM($D71:Q71)-SUM($D89:Q89)</f>
        <v>0</v>
      </c>
      <c r="R107" s="158">
        <f ca="1">SUM($D71:R71)-SUM($D89:R89)</f>
        <v>0</v>
      </c>
      <c r="S107" s="158">
        <f ca="1">SUM($D71:S71)-SUM($D89:S89)</f>
        <v>0</v>
      </c>
      <c r="T107" s="158">
        <f ca="1">SUM($D71:T71)-SUM($D89:T89)</f>
        <v>0</v>
      </c>
      <c r="U107" s="158">
        <f ca="1">SUM($D71:U71)-SUM($D89:U89)</f>
        <v>0</v>
      </c>
      <c r="V107" s="158">
        <f ca="1">SUM($D71:V71)-SUM($D89:V89)</f>
        <v>0</v>
      </c>
      <c r="W107" s="158">
        <f ca="1">SUM($D71:W71)-SUM($D89:W89)</f>
        <v>0</v>
      </c>
      <c r="X107" s="158">
        <f ca="1">SUM($D71:X71)-SUM($D89:X89)</f>
        <v>0</v>
      </c>
      <c r="Y107" s="158">
        <f ca="1">SUM($D71:Y71)-SUM($D89:Y89)</f>
        <v>0</v>
      </c>
      <c r="Z107" s="158">
        <f ca="1">SUM($D71:Z71)-SUM($D89:Z89)</f>
        <v>0</v>
      </c>
      <c r="AA107" s="158">
        <f ca="1">SUM($D71:AA71)-SUM($D89:AA89)</f>
        <v>0</v>
      </c>
      <c r="AB107" s="158">
        <f ca="1">SUM($D71:AB71)-SUM($D89:AB89)</f>
        <v>0</v>
      </c>
      <c r="AC107" s="158">
        <f ca="1">SUM($D71:AC71)-SUM($D89:AC89)</f>
        <v>0</v>
      </c>
      <c r="AD107" s="158">
        <f ca="1">SUM($D71:AD71)-SUM($D89:AD89)</f>
        <v>0</v>
      </c>
      <c r="AE107" s="158">
        <f ca="1">SUM($D71:AE71)-SUM($D89:AE89)</f>
        <v>0</v>
      </c>
      <c r="AF107" s="158">
        <f ca="1">SUM($D71:AF71)-SUM($D89:AF89)</f>
        <v>0</v>
      </c>
      <c r="AG107" s="158">
        <f ca="1">SUM($D71:AG71)-SUM($D89:AG89)</f>
        <v>0</v>
      </c>
      <c r="AH107" s="158">
        <f ca="1">SUM($D71:AH71)-SUM($D89:AH89)</f>
        <v>0</v>
      </c>
      <c r="AI107" s="158">
        <f ca="1">SUM($D71:AI71)-SUM($D89:AI89)</f>
        <v>0</v>
      </c>
      <c r="AJ107" s="158">
        <f ca="1">SUM($D71:AJ71)-SUM($D89:AJ89)</f>
        <v>0</v>
      </c>
      <c r="AK107" s="158">
        <f ca="1">SUM($D71:AK71)-SUM($D89:AK89)</f>
        <v>0</v>
      </c>
      <c r="AL107" s="158">
        <f ca="1">SUM($D71:AL71)-SUM($D89:AL89)</f>
        <v>0</v>
      </c>
      <c r="AM107" s="158">
        <f ca="1">SUM($D71:AM71)-SUM($D89:AM89)</f>
        <v>0</v>
      </c>
      <c r="AN107" s="158">
        <f ca="1">SUM($D71:AN71)-SUM($D89:AN89)</f>
        <v>0</v>
      </c>
      <c r="AO107" s="158">
        <f ca="1">SUM($D71:AO71)-SUM($D89:AO89)</f>
        <v>0</v>
      </c>
      <c r="AP107" s="158">
        <f ca="1">SUM($D71:AP71)-SUM($D89:AP89)</f>
        <v>0</v>
      </c>
      <c r="AQ107" s="158">
        <f ca="1">SUM($D71:AQ71)-SUM($D89:AQ89)</f>
        <v>0</v>
      </c>
      <c r="AR107" s="158">
        <f ca="1">SUM($D71:AR71)-SUM($D89:AR89)</f>
        <v>0</v>
      </c>
      <c r="AS107" s="158">
        <f ca="1">SUM($D71:AS71)-SUM($D89:AS89)</f>
        <v>0</v>
      </c>
      <c r="AT107" s="158">
        <f ca="1">SUM($D71:AT71)-SUM($D89:AT89)</f>
        <v>0</v>
      </c>
      <c r="AU107" s="158">
        <f ca="1">SUM($D71:AU71)-SUM($D89:AU89)</f>
        <v>0</v>
      </c>
      <c r="AV107" s="158">
        <f ca="1">SUM($D71:AV71)-SUM($D89:AV89)</f>
        <v>0</v>
      </c>
      <c r="AW107" s="158">
        <f ca="1">SUM($D71:AW71)-SUM($D89:AW89)</f>
        <v>0</v>
      </c>
      <c r="AX107" s="158">
        <f ca="1">SUM($D71:AX71)-SUM($D89:AX89)</f>
        <v>0</v>
      </c>
      <c r="AY107" s="158">
        <f ca="1">SUM($D71:AY71)-SUM($D89:AY89)</f>
        <v>0</v>
      </c>
      <c r="AZ107" s="158">
        <f ca="1">SUM($D71:AZ71)-SUM($D89:AZ89)</f>
        <v>0</v>
      </c>
      <c r="BA107" s="158">
        <f ca="1">SUM($D71:BA71)-SUM($D89:BA89)</f>
        <v>0</v>
      </c>
      <c r="BB107" s="158">
        <f ca="1">SUM($D71:BB71)-SUM($D89:BB89)</f>
        <v>0</v>
      </c>
      <c r="BC107" s="158">
        <f ca="1">SUM($D71:BC71)-SUM($D89:BC89)</f>
        <v>0</v>
      </c>
      <c r="BD107" s="158">
        <f ca="1">SUM($D71:BD71)-SUM($D89:BD89)</f>
        <v>0</v>
      </c>
      <c r="BE107" s="158">
        <f ca="1">SUM($D71:BE71)-SUM($D89:BE89)</f>
        <v>0</v>
      </c>
      <c r="BF107" s="158">
        <f ca="1">SUM($D71:BF71)-SUM($D89:BF89)</f>
        <v>0</v>
      </c>
      <c r="BG107" s="158">
        <f ca="1">SUM($D71:BG71)-SUM($D89:BG89)</f>
        <v>0</v>
      </c>
      <c r="BH107" s="158">
        <f ca="1">SUM($D71:BH71)-SUM($D89:BH89)</f>
        <v>0</v>
      </c>
      <c r="BI107" s="158">
        <f ca="1">SUM($D71:BI71)-SUM($D89:BI89)</f>
        <v>0</v>
      </c>
      <c r="BJ107" s="158">
        <f ca="1">SUM($D71:BJ71)-SUM($D89:BJ89)</f>
        <v>0</v>
      </c>
      <c r="BK107" s="158">
        <f ca="1">SUM($D71:BK71)-SUM($D89:BK89)</f>
        <v>0</v>
      </c>
    </row>
    <row r="108" spans="2:63">
      <c r="B108" s="162" t="str">
        <f t="shared" si="28"/>
        <v>Nom Producte/Servei 12</v>
      </c>
      <c r="C108" s="133">
        <f>+OP!K21</f>
        <v>0</v>
      </c>
      <c r="D108" s="158">
        <f ca="1">SUM($D72:D72)-SUM($D90:D90)</f>
        <v>0</v>
      </c>
      <c r="E108" s="158">
        <f ca="1">SUM($D72:E72)-SUM($D90:E90)</f>
        <v>0</v>
      </c>
      <c r="F108" s="158">
        <f ca="1">SUM($D72:F72)-SUM($D90:F90)</f>
        <v>0</v>
      </c>
      <c r="G108" s="158">
        <f ca="1">SUM($D72:G72)-SUM($D90:G90)</f>
        <v>0</v>
      </c>
      <c r="H108" s="158">
        <f ca="1">SUM($D72:H72)-SUM($D90:H90)</f>
        <v>0</v>
      </c>
      <c r="I108" s="158">
        <f ca="1">SUM($D72:I72)-SUM($D90:I90)</f>
        <v>0</v>
      </c>
      <c r="J108" s="158">
        <f ca="1">SUM($D72:J72)-SUM($D90:J90)</f>
        <v>0</v>
      </c>
      <c r="K108" s="158">
        <f ca="1">SUM($D72:K72)-SUM($D90:K90)</f>
        <v>0</v>
      </c>
      <c r="L108" s="158">
        <f ca="1">SUM($D72:L72)-SUM($D90:L90)</f>
        <v>0</v>
      </c>
      <c r="M108" s="158">
        <f ca="1">SUM($D72:M72)-SUM($D90:M90)</f>
        <v>0</v>
      </c>
      <c r="N108" s="158">
        <f ca="1">SUM($D72:N72)-SUM($D90:N90)</f>
        <v>0</v>
      </c>
      <c r="O108" s="158">
        <f ca="1">SUM($D72:O72)-SUM($D90:O90)</f>
        <v>0</v>
      </c>
      <c r="P108" s="158">
        <f ca="1">SUM($D72:P72)-SUM($D90:P90)</f>
        <v>0</v>
      </c>
      <c r="Q108" s="158">
        <f ca="1">SUM($D72:Q72)-SUM($D90:Q90)</f>
        <v>0</v>
      </c>
      <c r="R108" s="158">
        <f ca="1">SUM($D72:R72)-SUM($D90:R90)</f>
        <v>0</v>
      </c>
      <c r="S108" s="158">
        <f ca="1">SUM($D72:S72)-SUM($D90:S90)</f>
        <v>0</v>
      </c>
      <c r="T108" s="158">
        <f ca="1">SUM($D72:T72)-SUM($D90:T90)</f>
        <v>0</v>
      </c>
      <c r="U108" s="158">
        <f ca="1">SUM($D72:U72)-SUM($D90:U90)</f>
        <v>0</v>
      </c>
      <c r="V108" s="158">
        <f ca="1">SUM($D72:V72)-SUM($D90:V90)</f>
        <v>0</v>
      </c>
      <c r="W108" s="158">
        <f ca="1">SUM($D72:W72)-SUM($D90:W90)</f>
        <v>0</v>
      </c>
      <c r="X108" s="158">
        <f ca="1">SUM($D72:X72)-SUM($D90:X90)</f>
        <v>0</v>
      </c>
      <c r="Y108" s="158">
        <f ca="1">SUM($D72:Y72)-SUM($D90:Y90)</f>
        <v>0</v>
      </c>
      <c r="Z108" s="158">
        <f ca="1">SUM($D72:Z72)-SUM($D90:Z90)</f>
        <v>0</v>
      </c>
      <c r="AA108" s="158">
        <f ca="1">SUM($D72:AA72)-SUM($D90:AA90)</f>
        <v>0</v>
      </c>
      <c r="AB108" s="158">
        <f ca="1">SUM($D72:AB72)-SUM($D90:AB90)</f>
        <v>0</v>
      </c>
      <c r="AC108" s="158">
        <f ca="1">SUM($D72:AC72)-SUM($D90:AC90)</f>
        <v>0</v>
      </c>
      <c r="AD108" s="158">
        <f ca="1">SUM($D72:AD72)-SUM($D90:AD90)</f>
        <v>0</v>
      </c>
      <c r="AE108" s="158">
        <f ca="1">SUM($D72:AE72)-SUM($D90:AE90)</f>
        <v>0</v>
      </c>
      <c r="AF108" s="158">
        <f ca="1">SUM($D72:AF72)-SUM($D90:AF90)</f>
        <v>0</v>
      </c>
      <c r="AG108" s="158">
        <f ca="1">SUM($D72:AG72)-SUM($D90:AG90)</f>
        <v>0</v>
      </c>
      <c r="AH108" s="158">
        <f ca="1">SUM($D72:AH72)-SUM($D90:AH90)</f>
        <v>0</v>
      </c>
      <c r="AI108" s="158">
        <f ca="1">SUM($D72:AI72)-SUM($D90:AI90)</f>
        <v>0</v>
      </c>
      <c r="AJ108" s="158">
        <f ca="1">SUM($D72:AJ72)-SUM($D90:AJ90)</f>
        <v>0</v>
      </c>
      <c r="AK108" s="158">
        <f ca="1">SUM($D72:AK72)-SUM($D90:AK90)</f>
        <v>0</v>
      </c>
      <c r="AL108" s="158">
        <f ca="1">SUM($D72:AL72)-SUM($D90:AL90)</f>
        <v>0</v>
      </c>
      <c r="AM108" s="158">
        <f ca="1">SUM($D72:AM72)-SUM($D90:AM90)</f>
        <v>0</v>
      </c>
      <c r="AN108" s="158">
        <f ca="1">SUM($D72:AN72)-SUM($D90:AN90)</f>
        <v>0</v>
      </c>
      <c r="AO108" s="158">
        <f ca="1">SUM($D72:AO72)-SUM($D90:AO90)</f>
        <v>0</v>
      </c>
      <c r="AP108" s="158">
        <f ca="1">SUM($D72:AP72)-SUM($D90:AP90)</f>
        <v>0</v>
      </c>
      <c r="AQ108" s="158">
        <f ca="1">SUM($D72:AQ72)-SUM($D90:AQ90)</f>
        <v>0</v>
      </c>
      <c r="AR108" s="158">
        <f ca="1">SUM($D72:AR72)-SUM($D90:AR90)</f>
        <v>0</v>
      </c>
      <c r="AS108" s="158">
        <f ca="1">SUM($D72:AS72)-SUM($D90:AS90)</f>
        <v>0</v>
      </c>
      <c r="AT108" s="158">
        <f ca="1">SUM($D72:AT72)-SUM($D90:AT90)</f>
        <v>0</v>
      </c>
      <c r="AU108" s="158">
        <f ca="1">SUM($D72:AU72)-SUM($D90:AU90)</f>
        <v>0</v>
      </c>
      <c r="AV108" s="158">
        <f ca="1">SUM($D72:AV72)-SUM($D90:AV90)</f>
        <v>0</v>
      </c>
      <c r="AW108" s="158">
        <f ca="1">SUM($D72:AW72)-SUM($D90:AW90)</f>
        <v>0</v>
      </c>
      <c r="AX108" s="158">
        <f ca="1">SUM($D72:AX72)-SUM($D90:AX90)</f>
        <v>0</v>
      </c>
      <c r="AY108" s="158">
        <f ca="1">SUM($D72:AY72)-SUM($D90:AY90)</f>
        <v>0</v>
      </c>
      <c r="AZ108" s="158">
        <f ca="1">SUM($D72:AZ72)-SUM($D90:AZ90)</f>
        <v>0</v>
      </c>
      <c r="BA108" s="158">
        <f ca="1">SUM($D72:BA72)-SUM($D90:BA90)</f>
        <v>0</v>
      </c>
      <c r="BB108" s="158">
        <f ca="1">SUM($D72:BB72)-SUM($D90:BB90)</f>
        <v>0</v>
      </c>
      <c r="BC108" s="158">
        <f ca="1">SUM($D72:BC72)-SUM($D90:BC90)</f>
        <v>0</v>
      </c>
      <c r="BD108" s="158">
        <f ca="1">SUM($D72:BD72)-SUM($D90:BD90)</f>
        <v>0</v>
      </c>
      <c r="BE108" s="158">
        <f ca="1">SUM($D72:BE72)-SUM($D90:BE90)</f>
        <v>0</v>
      </c>
      <c r="BF108" s="158">
        <f ca="1">SUM($D72:BF72)-SUM($D90:BF90)</f>
        <v>0</v>
      </c>
      <c r="BG108" s="158">
        <f ca="1">SUM($D72:BG72)-SUM($D90:BG90)</f>
        <v>0</v>
      </c>
      <c r="BH108" s="158">
        <f ca="1">SUM($D72:BH72)-SUM($D90:BH90)</f>
        <v>0</v>
      </c>
      <c r="BI108" s="158">
        <f ca="1">SUM($D72:BI72)-SUM($D90:BI90)</f>
        <v>0</v>
      </c>
      <c r="BJ108" s="158">
        <f ca="1">SUM($D72:BJ72)-SUM($D90:BJ90)</f>
        <v>0</v>
      </c>
      <c r="BK108" s="158">
        <f ca="1">SUM($D72:BK72)-SUM($D90:BK90)</f>
        <v>0</v>
      </c>
    </row>
    <row r="109" spans="2:63">
      <c r="B109" s="162" t="str">
        <f t="shared" si="28"/>
        <v>Nom Producte/Servei 13</v>
      </c>
      <c r="C109" s="133">
        <f>+OP!K22</f>
        <v>0</v>
      </c>
      <c r="D109" s="158">
        <f ca="1">SUM($D73:D73)-SUM($D91:D91)</f>
        <v>0</v>
      </c>
      <c r="E109" s="158">
        <f ca="1">SUM($D73:E73)-SUM($D91:E91)</f>
        <v>0</v>
      </c>
      <c r="F109" s="158">
        <f ca="1">SUM($D73:F73)-SUM($D91:F91)</f>
        <v>0</v>
      </c>
      <c r="G109" s="158">
        <f ca="1">SUM($D73:G73)-SUM($D91:G91)</f>
        <v>0</v>
      </c>
      <c r="H109" s="158">
        <f ca="1">SUM($D73:H73)-SUM($D91:H91)</f>
        <v>0</v>
      </c>
      <c r="I109" s="158">
        <f ca="1">SUM($D73:I73)-SUM($D91:I91)</f>
        <v>0</v>
      </c>
      <c r="J109" s="158">
        <f ca="1">SUM($D73:J73)-SUM($D91:J91)</f>
        <v>0</v>
      </c>
      <c r="K109" s="158">
        <f ca="1">SUM($D73:K73)-SUM($D91:K91)</f>
        <v>0</v>
      </c>
      <c r="L109" s="158">
        <f ca="1">SUM($D73:L73)-SUM($D91:L91)</f>
        <v>0</v>
      </c>
      <c r="M109" s="158">
        <f ca="1">SUM($D73:M73)-SUM($D91:M91)</f>
        <v>0</v>
      </c>
      <c r="N109" s="158">
        <f ca="1">SUM($D73:N73)-SUM($D91:N91)</f>
        <v>0</v>
      </c>
      <c r="O109" s="158">
        <f ca="1">SUM($D73:O73)-SUM($D91:O91)</f>
        <v>0</v>
      </c>
      <c r="P109" s="158">
        <f ca="1">SUM($D73:P73)-SUM($D91:P91)</f>
        <v>0</v>
      </c>
      <c r="Q109" s="158">
        <f ca="1">SUM($D73:Q73)-SUM($D91:Q91)</f>
        <v>0</v>
      </c>
      <c r="R109" s="158">
        <f ca="1">SUM($D73:R73)-SUM($D91:R91)</f>
        <v>0</v>
      </c>
      <c r="S109" s="158">
        <f ca="1">SUM($D73:S73)-SUM($D91:S91)</f>
        <v>0</v>
      </c>
      <c r="T109" s="158">
        <f ca="1">SUM($D73:T73)-SUM($D91:T91)</f>
        <v>0</v>
      </c>
      <c r="U109" s="158">
        <f ca="1">SUM($D73:U73)-SUM($D91:U91)</f>
        <v>0</v>
      </c>
      <c r="V109" s="158">
        <f ca="1">SUM($D73:V73)-SUM($D91:V91)</f>
        <v>0</v>
      </c>
      <c r="W109" s="158">
        <f ca="1">SUM($D73:W73)-SUM($D91:W91)</f>
        <v>0</v>
      </c>
      <c r="X109" s="158">
        <f ca="1">SUM($D73:X73)-SUM($D91:X91)</f>
        <v>0</v>
      </c>
      <c r="Y109" s="158">
        <f ca="1">SUM($D73:Y73)-SUM($D91:Y91)</f>
        <v>0</v>
      </c>
      <c r="Z109" s="158">
        <f ca="1">SUM($D73:Z73)-SUM($D91:Z91)</f>
        <v>0</v>
      </c>
      <c r="AA109" s="158">
        <f ca="1">SUM($D73:AA73)-SUM($D91:AA91)</f>
        <v>0</v>
      </c>
      <c r="AB109" s="158">
        <f ca="1">SUM($D73:AB73)-SUM($D91:AB91)</f>
        <v>0</v>
      </c>
      <c r="AC109" s="158">
        <f ca="1">SUM($D73:AC73)-SUM($D91:AC91)</f>
        <v>0</v>
      </c>
      <c r="AD109" s="158">
        <f ca="1">SUM($D73:AD73)-SUM($D91:AD91)</f>
        <v>0</v>
      </c>
      <c r="AE109" s="158">
        <f ca="1">SUM($D73:AE73)-SUM($D91:AE91)</f>
        <v>0</v>
      </c>
      <c r="AF109" s="158">
        <f ca="1">SUM($D73:AF73)-SUM($D91:AF91)</f>
        <v>0</v>
      </c>
      <c r="AG109" s="158">
        <f ca="1">SUM($D73:AG73)-SUM($D91:AG91)</f>
        <v>0</v>
      </c>
      <c r="AH109" s="158">
        <f ca="1">SUM($D73:AH73)-SUM($D91:AH91)</f>
        <v>0</v>
      </c>
      <c r="AI109" s="158">
        <f ca="1">SUM($D73:AI73)-SUM($D91:AI91)</f>
        <v>0</v>
      </c>
      <c r="AJ109" s="158">
        <f ca="1">SUM($D73:AJ73)-SUM($D91:AJ91)</f>
        <v>0</v>
      </c>
      <c r="AK109" s="158">
        <f ca="1">SUM($D73:AK73)-SUM($D91:AK91)</f>
        <v>0</v>
      </c>
      <c r="AL109" s="158">
        <f ca="1">SUM($D73:AL73)-SUM($D91:AL91)</f>
        <v>0</v>
      </c>
      <c r="AM109" s="158">
        <f ca="1">SUM($D73:AM73)-SUM($D91:AM91)</f>
        <v>0</v>
      </c>
      <c r="AN109" s="158">
        <f ca="1">SUM($D73:AN73)-SUM($D91:AN91)</f>
        <v>0</v>
      </c>
      <c r="AO109" s="158">
        <f ca="1">SUM($D73:AO73)-SUM($D91:AO91)</f>
        <v>0</v>
      </c>
      <c r="AP109" s="158">
        <f ca="1">SUM($D73:AP73)-SUM($D91:AP91)</f>
        <v>0</v>
      </c>
      <c r="AQ109" s="158">
        <f ca="1">SUM($D73:AQ73)-SUM($D91:AQ91)</f>
        <v>0</v>
      </c>
      <c r="AR109" s="158">
        <f ca="1">SUM($D73:AR73)-SUM($D91:AR91)</f>
        <v>0</v>
      </c>
      <c r="AS109" s="158">
        <f ca="1">SUM($D73:AS73)-SUM($D91:AS91)</f>
        <v>0</v>
      </c>
      <c r="AT109" s="158">
        <f ca="1">SUM($D73:AT73)-SUM($D91:AT91)</f>
        <v>0</v>
      </c>
      <c r="AU109" s="158">
        <f ca="1">SUM($D73:AU73)-SUM($D91:AU91)</f>
        <v>0</v>
      </c>
      <c r="AV109" s="158">
        <f ca="1">SUM($D73:AV73)-SUM($D91:AV91)</f>
        <v>0</v>
      </c>
      <c r="AW109" s="158">
        <f ca="1">SUM($D73:AW73)-SUM($D91:AW91)</f>
        <v>0</v>
      </c>
      <c r="AX109" s="158">
        <f ca="1">SUM($D73:AX73)-SUM($D91:AX91)</f>
        <v>0</v>
      </c>
      <c r="AY109" s="158">
        <f ca="1">SUM($D73:AY73)-SUM($D91:AY91)</f>
        <v>0</v>
      </c>
      <c r="AZ109" s="158">
        <f ca="1">SUM($D73:AZ73)-SUM($D91:AZ91)</f>
        <v>0</v>
      </c>
      <c r="BA109" s="158">
        <f ca="1">SUM($D73:BA73)-SUM($D91:BA91)</f>
        <v>0</v>
      </c>
      <c r="BB109" s="158">
        <f ca="1">SUM($D73:BB73)-SUM($D91:BB91)</f>
        <v>0</v>
      </c>
      <c r="BC109" s="158">
        <f ca="1">SUM($D73:BC73)-SUM($D91:BC91)</f>
        <v>0</v>
      </c>
      <c r="BD109" s="158">
        <f ca="1">SUM($D73:BD73)-SUM($D91:BD91)</f>
        <v>0</v>
      </c>
      <c r="BE109" s="158">
        <f ca="1">SUM($D73:BE73)-SUM($D91:BE91)</f>
        <v>0</v>
      </c>
      <c r="BF109" s="158">
        <f ca="1">SUM($D73:BF73)-SUM($D91:BF91)</f>
        <v>0</v>
      </c>
      <c r="BG109" s="158">
        <f ca="1">SUM($D73:BG73)-SUM($D91:BG91)</f>
        <v>0</v>
      </c>
      <c r="BH109" s="158">
        <f ca="1">SUM($D73:BH73)-SUM($D91:BH91)</f>
        <v>0</v>
      </c>
      <c r="BI109" s="158">
        <f ca="1">SUM($D73:BI73)-SUM($D91:BI91)</f>
        <v>0</v>
      </c>
      <c r="BJ109" s="158">
        <f ca="1">SUM($D73:BJ73)-SUM($D91:BJ91)</f>
        <v>0</v>
      </c>
      <c r="BK109" s="158">
        <f ca="1">SUM($D73:BK73)-SUM($D91:BK91)</f>
        <v>0</v>
      </c>
    </row>
    <row r="110" spans="2:63">
      <c r="B110" s="162" t="str">
        <f t="shared" si="28"/>
        <v>Nom Producte/Servei 14</v>
      </c>
      <c r="C110" s="133">
        <f>+OP!K23</f>
        <v>0</v>
      </c>
      <c r="D110" s="158">
        <f ca="1">SUM($D74:D74)-SUM($D92:D92)</f>
        <v>0</v>
      </c>
      <c r="E110" s="158">
        <f ca="1">SUM($D74:E74)-SUM($D92:E92)</f>
        <v>0</v>
      </c>
      <c r="F110" s="158">
        <f ca="1">SUM($D74:F74)-SUM($D92:F92)</f>
        <v>0</v>
      </c>
      <c r="G110" s="158">
        <f ca="1">SUM($D74:G74)-SUM($D92:G92)</f>
        <v>0</v>
      </c>
      <c r="H110" s="158">
        <f ca="1">SUM($D74:H74)-SUM($D92:H92)</f>
        <v>0</v>
      </c>
      <c r="I110" s="158">
        <f ca="1">SUM($D74:I74)-SUM($D92:I92)</f>
        <v>0</v>
      </c>
      <c r="J110" s="158">
        <f ca="1">SUM($D74:J74)-SUM($D92:J92)</f>
        <v>0</v>
      </c>
      <c r="K110" s="158">
        <f ca="1">SUM($D74:K74)-SUM($D92:K92)</f>
        <v>0</v>
      </c>
      <c r="L110" s="158">
        <f ca="1">SUM($D74:L74)-SUM($D92:L92)</f>
        <v>0</v>
      </c>
      <c r="M110" s="158">
        <f ca="1">SUM($D74:M74)-SUM($D92:M92)</f>
        <v>0</v>
      </c>
      <c r="N110" s="158">
        <f ca="1">SUM($D74:N74)-SUM($D92:N92)</f>
        <v>0</v>
      </c>
      <c r="O110" s="158">
        <f ca="1">SUM($D74:O74)-SUM($D92:O92)</f>
        <v>0</v>
      </c>
      <c r="P110" s="158">
        <f ca="1">SUM($D74:P74)-SUM($D92:P92)</f>
        <v>0</v>
      </c>
      <c r="Q110" s="158">
        <f ca="1">SUM($D74:Q74)-SUM($D92:Q92)</f>
        <v>0</v>
      </c>
      <c r="R110" s="158">
        <f ca="1">SUM($D74:R74)-SUM($D92:R92)</f>
        <v>0</v>
      </c>
      <c r="S110" s="158">
        <f ca="1">SUM($D74:S74)-SUM($D92:S92)</f>
        <v>0</v>
      </c>
      <c r="T110" s="158">
        <f ca="1">SUM($D74:T74)-SUM($D92:T92)</f>
        <v>0</v>
      </c>
      <c r="U110" s="158">
        <f ca="1">SUM($D74:U74)-SUM($D92:U92)</f>
        <v>0</v>
      </c>
      <c r="V110" s="158">
        <f ca="1">SUM($D74:V74)-SUM($D92:V92)</f>
        <v>0</v>
      </c>
      <c r="W110" s="158">
        <f ca="1">SUM($D74:W74)-SUM($D92:W92)</f>
        <v>0</v>
      </c>
      <c r="X110" s="158">
        <f ca="1">SUM($D74:X74)-SUM($D92:X92)</f>
        <v>0</v>
      </c>
      <c r="Y110" s="158">
        <f ca="1">SUM($D74:Y74)-SUM($D92:Y92)</f>
        <v>0</v>
      </c>
      <c r="Z110" s="158">
        <f ca="1">SUM($D74:Z74)-SUM($D92:Z92)</f>
        <v>0</v>
      </c>
      <c r="AA110" s="158">
        <f ca="1">SUM($D74:AA74)-SUM($D92:AA92)</f>
        <v>0</v>
      </c>
      <c r="AB110" s="158">
        <f ca="1">SUM($D74:AB74)-SUM($D92:AB92)</f>
        <v>0</v>
      </c>
      <c r="AC110" s="158">
        <f ca="1">SUM($D74:AC74)-SUM($D92:AC92)</f>
        <v>0</v>
      </c>
      <c r="AD110" s="158">
        <f ca="1">SUM($D74:AD74)-SUM($D92:AD92)</f>
        <v>0</v>
      </c>
      <c r="AE110" s="158">
        <f ca="1">SUM($D74:AE74)-SUM($D92:AE92)</f>
        <v>0</v>
      </c>
      <c r="AF110" s="158">
        <f ca="1">SUM($D74:AF74)-SUM($D92:AF92)</f>
        <v>0</v>
      </c>
      <c r="AG110" s="158">
        <f ca="1">SUM($D74:AG74)-SUM($D92:AG92)</f>
        <v>0</v>
      </c>
      <c r="AH110" s="158">
        <f ca="1">SUM($D74:AH74)-SUM($D92:AH92)</f>
        <v>0</v>
      </c>
      <c r="AI110" s="158">
        <f ca="1">SUM($D74:AI74)-SUM($D92:AI92)</f>
        <v>0</v>
      </c>
      <c r="AJ110" s="158">
        <f ca="1">SUM($D74:AJ74)-SUM($D92:AJ92)</f>
        <v>0</v>
      </c>
      <c r="AK110" s="158">
        <f ca="1">SUM($D74:AK74)-SUM($D92:AK92)</f>
        <v>0</v>
      </c>
      <c r="AL110" s="158">
        <f ca="1">SUM($D74:AL74)-SUM($D92:AL92)</f>
        <v>0</v>
      </c>
      <c r="AM110" s="158">
        <f ca="1">SUM($D74:AM74)-SUM($D92:AM92)</f>
        <v>0</v>
      </c>
      <c r="AN110" s="158">
        <f ca="1">SUM($D74:AN74)-SUM($D92:AN92)</f>
        <v>0</v>
      </c>
      <c r="AO110" s="158">
        <f ca="1">SUM($D74:AO74)-SUM($D92:AO92)</f>
        <v>0</v>
      </c>
      <c r="AP110" s="158">
        <f ca="1">SUM($D74:AP74)-SUM($D92:AP92)</f>
        <v>0</v>
      </c>
      <c r="AQ110" s="158">
        <f ca="1">SUM($D74:AQ74)-SUM($D92:AQ92)</f>
        <v>0</v>
      </c>
      <c r="AR110" s="158">
        <f ca="1">SUM($D74:AR74)-SUM($D92:AR92)</f>
        <v>0</v>
      </c>
      <c r="AS110" s="158">
        <f ca="1">SUM($D74:AS74)-SUM($D92:AS92)</f>
        <v>0</v>
      </c>
      <c r="AT110" s="158">
        <f ca="1">SUM($D74:AT74)-SUM($D92:AT92)</f>
        <v>0</v>
      </c>
      <c r="AU110" s="158">
        <f ca="1">SUM($D74:AU74)-SUM($D92:AU92)</f>
        <v>0</v>
      </c>
      <c r="AV110" s="158">
        <f ca="1">SUM($D74:AV74)-SUM($D92:AV92)</f>
        <v>0</v>
      </c>
      <c r="AW110" s="158">
        <f ca="1">SUM($D74:AW74)-SUM($D92:AW92)</f>
        <v>0</v>
      </c>
      <c r="AX110" s="158">
        <f ca="1">SUM($D74:AX74)-SUM($D92:AX92)</f>
        <v>0</v>
      </c>
      <c r="AY110" s="158">
        <f ca="1">SUM($D74:AY74)-SUM($D92:AY92)</f>
        <v>0</v>
      </c>
      <c r="AZ110" s="158">
        <f ca="1">SUM($D74:AZ74)-SUM($D92:AZ92)</f>
        <v>0</v>
      </c>
      <c r="BA110" s="158">
        <f ca="1">SUM($D74:BA74)-SUM($D92:BA92)</f>
        <v>0</v>
      </c>
      <c r="BB110" s="158">
        <f ca="1">SUM($D74:BB74)-SUM($D92:BB92)</f>
        <v>0</v>
      </c>
      <c r="BC110" s="158">
        <f ca="1">SUM($D74:BC74)-SUM($D92:BC92)</f>
        <v>0</v>
      </c>
      <c r="BD110" s="158">
        <f ca="1">SUM($D74:BD74)-SUM($D92:BD92)</f>
        <v>0</v>
      </c>
      <c r="BE110" s="158">
        <f ca="1">SUM($D74:BE74)-SUM($D92:BE92)</f>
        <v>0</v>
      </c>
      <c r="BF110" s="158">
        <f ca="1">SUM($D74:BF74)-SUM($D92:BF92)</f>
        <v>0</v>
      </c>
      <c r="BG110" s="158">
        <f ca="1">SUM($D74:BG74)-SUM($D92:BG92)</f>
        <v>0</v>
      </c>
      <c r="BH110" s="158">
        <f ca="1">SUM($D74:BH74)-SUM($D92:BH92)</f>
        <v>0</v>
      </c>
      <c r="BI110" s="158">
        <f ca="1">SUM($D74:BI74)-SUM($D92:BI92)</f>
        <v>0</v>
      </c>
      <c r="BJ110" s="158">
        <f ca="1">SUM($D74:BJ74)-SUM($D92:BJ92)</f>
        <v>0</v>
      </c>
      <c r="BK110" s="158">
        <f ca="1">SUM($D74:BK74)-SUM($D92:BK92)</f>
        <v>0</v>
      </c>
    </row>
    <row r="111" spans="2:63">
      <c r="B111" s="162" t="str">
        <f t="shared" si="28"/>
        <v>Nom Producte/Servei 15</v>
      </c>
      <c r="C111" s="133">
        <f>+OP!K24</f>
        <v>0</v>
      </c>
      <c r="D111" s="158">
        <f ca="1">SUM($D75:D75)-SUM($D93:D93)</f>
        <v>0</v>
      </c>
      <c r="E111" s="158">
        <f ca="1">SUM($D75:E75)-SUM($D93:E93)</f>
        <v>0</v>
      </c>
      <c r="F111" s="158">
        <f ca="1">SUM($D75:F75)-SUM($D93:F93)</f>
        <v>0</v>
      </c>
      <c r="G111" s="158">
        <f ca="1">SUM($D75:G75)-SUM($D93:G93)</f>
        <v>0</v>
      </c>
      <c r="H111" s="158">
        <f ca="1">SUM($D75:H75)-SUM($D93:H93)</f>
        <v>0</v>
      </c>
      <c r="I111" s="158">
        <f ca="1">SUM($D75:I75)-SUM($D93:I93)</f>
        <v>0</v>
      </c>
      <c r="J111" s="158">
        <f ca="1">SUM($D75:J75)-SUM($D93:J93)</f>
        <v>0</v>
      </c>
      <c r="K111" s="158">
        <f ca="1">SUM($D75:K75)-SUM($D93:K93)</f>
        <v>0</v>
      </c>
      <c r="L111" s="158">
        <f ca="1">SUM($D75:L75)-SUM($D93:L93)</f>
        <v>0</v>
      </c>
      <c r="M111" s="158">
        <f ca="1">SUM($D75:M75)-SUM($D93:M93)</f>
        <v>0</v>
      </c>
      <c r="N111" s="158">
        <f ca="1">SUM($D75:N75)-SUM($D93:N93)</f>
        <v>0</v>
      </c>
      <c r="O111" s="158">
        <f ca="1">SUM($D75:O75)-SUM($D93:O93)</f>
        <v>0</v>
      </c>
      <c r="P111" s="158">
        <f ca="1">SUM($D75:P75)-SUM($D93:P93)</f>
        <v>0</v>
      </c>
      <c r="Q111" s="158">
        <f ca="1">SUM($D75:Q75)-SUM($D93:Q93)</f>
        <v>0</v>
      </c>
      <c r="R111" s="158">
        <f ca="1">SUM($D75:R75)-SUM($D93:R93)</f>
        <v>0</v>
      </c>
      <c r="S111" s="158">
        <f ca="1">SUM($D75:S75)-SUM($D93:S93)</f>
        <v>0</v>
      </c>
      <c r="T111" s="158">
        <f ca="1">SUM($D75:T75)-SUM($D93:T93)</f>
        <v>0</v>
      </c>
      <c r="U111" s="158">
        <f ca="1">SUM($D75:U75)-SUM($D93:U93)</f>
        <v>0</v>
      </c>
      <c r="V111" s="158">
        <f ca="1">SUM($D75:V75)-SUM($D93:V93)</f>
        <v>0</v>
      </c>
      <c r="W111" s="158">
        <f ca="1">SUM($D75:W75)-SUM($D93:W93)</f>
        <v>0</v>
      </c>
      <c r="X111" s="158">
        <f ca="1">SUM($D75:X75)-SUM($D93:X93)</f>
        <v>0</v>
      </c>
      <c r="Y111" s="158">
        <f ca="1">SUM($D75:Y75)-SUM($D93:Y93)</f>
        <v>0</v>
      </c>
      <c r="Z111" s="158">
        <f ca="1">SUM($D75:Z75)-SUM($D93:Z93)</f>
        <v>0</v>
      </c>
      <c r="AA111" s="158">
        <f ca="1">SUM($D75:AA75)-SUM($D93:AA93)</f>
        <v>0</v>
      </c>
      <c r="AB111" s="158">
        <f ca="1">SUM($D75:AB75)-SUM($D93:AB93)</f>
        <v>0</v>
      </c>
      <c r="AC111" s="158">
        <f ca="1">SUM($D75:AC75)-SUM($D93:AC93)</f>
        <v>0</v>
      </c>
      <c r="AD111" s="158">
        <f ca="1">SUM($D75:AD75)-SUM($D93:AD93)</f>
        <v>0</v>
      </c>
      <c r="AE111" s="158">
        <f ca="1">SUM($D75:AE75)-SUM($D93:AE93)</f>
        <v>0</v>
      </c>
      <c r="AF111" s="158">
        <f ca="1">SUM($D75:AF75)-SUM($D93:AF93)</f>
        <v>0</v>
      </c>
      <c r="AG111" s="158">
        <f ca="1">SUM($D75:AG75)-SUM($D93:AG93)</f>
        <v>0</v>
      </c>
      <c r="AH111" s="158">
        <f ca="1">SUM($D75:AH75)-SUM($D93:AH93)</f>
        <v>0</v>
      </c>
      <c r="AI111" s="158">
        <f ca="1">SUM($D75:AI75)-SUM($D93:AI93)</f>
        <v>0</v>
      </c>
      <c r="AJ111" s="158">
        <f ca="1">SUM($D75:AJ75)-SUM($D93:AJ93)</f>
        <v>0</v>
      </c>
      <c r="AK111" s="158">
        <f ca="1">SUM($D75:AK75)-SUM($D93:AK93)</f>
        <v>0</v>
      </c>
      <c r="AL111" s="158">
        <f ca="1">SUM($D75:AL75)-SUM($D93:AL93)</f>
        <v>0</v>
      </c>
      <c r="AM111" s="158">
        <f ca="1">SUM($D75:AM75)-SUM($D93:AM93)</f>
        <v>0</v>
      </c>
      <c r="AN111" s="158">
        <f ca="1">SUM($D75:AN75)-SUM($D93:AN93)</f>
        <v>0</v>
      </c>
      <c r="AO111" s="158">
        <f ca="1">SUM($D75:AO75)-SUM($D93:AO93)</f>
        <v>0</v>
      </c>
      <c r="AP111" s="158">
        <f ca="1">SUM($D75:AP75)-SUM($D93:AP93)</f>
        <v>0</v>
      </c>
      <c r="AQ111" s="158">
        <f ca="1">SUM($D75:AQ75)-SUM($D93:AQ93)</f>
        <v>0</v>
      </c>
      <c r="AR111" s="158">
        <f ca="1">SUM($D75:AR75)-SUM($D93:AR93)</f>
        <v>0</v>
      </c>
      <c r="AS111" s="158">
        <f ca="1">SUM($D75:AS75)-SUM($D93:AS93)</f>
        <v>0</v>
      </c>
      <c r="AT111" s="158">
        <f ca="1">SUM($D75:AT75)-SUM($D93:AT93)</f>
        <v>0</v>
      </c>
      <c r="AU111" s="158">
        <f ca="1">SUM($D75:AU75)-SUM($D93:AU93)</f>
        <v>0</v>
      </c>
      <c r="AV111" s="158">
        <f ca="1">SUM($D75:AV75)-SUM($D93:AV93)</f>
        <v>0</v>
      </c>
      <c r="AW111" s="158">
        <f ca="1">SUM($D75:AW75)-SUM($D93:AW93)</f>
        <v>0</v>
      </c>
      <c r="AX111" s="158">
        <f ca="1">SUM($D75:AX75)-SUM($D93:AX93)</f>
        <v>0</v>
      </c>
      <c r="AY111" s="158">
        <f ca="1">SUM($D75:AY75)-SUM($D93:AY93)</f>
        <v>0</v>
      </c>
      <c r="AZ111" s="158">
        <f ca="1">SUM($D75:AZ75)-SUM($D93:AZ93)</f>
        <v>0</v>
      </c>
      <c r="BA111" s="158">
        <f ca="1">SUM($D75:BA75)-SUM($D93:BA93)</f>
        <v>0</v>
      </c>
      <c r="BB111" s="158">
        <f ca="1">SUM($D75:BB75)-SUM($D93:BB93)</f>
        <v>0</v>
      </c>
      <c r="BC111" s="158">
        <f ca="1">SUM($D75:BC75)-SUM($D93:BC93)</f>
        <v>0</v>
      </c>
      <c r="BD111" s="158">
        <f ca="1">SUM($D75:BD75)-SUM($D93:BD93)</f>
        <v>0</v>
      </c>
      <c r="BE111" s="158">
        <f ca="1">SUM($D75:BE75)-SUM($D93:BE93)</f>
        <v>0</v>
      </c>
      <c r="BF111" s="158">
        <f ca="1">SUM($D75:BF75)-SUM($D93:BF93)</f>
        <v>0</v>
      </c>
      <c r="BG111" s="158">
        <f ca="1">SUM($D75:BG75)-SUM($D93:BG93)</f>
        <v>0</v>
      </c>
      <c r="BH111" s="158">
        <f ca="1">SUM($D75:BH75)-SUM($D93:BH93)</f>
        <v>0</v>
      </c>
      <c r="BI111" s="158">
        <f ca="1">SUM($D75:BI75)-SUM($D93:BI93)</f>
        <v>0</v>
      </c>
      <c r="BJ111" s="158">
        <f ca="1">SUM($D75:BJ75)-SUM($D93:BJ93)</f>
        <v>0</v>
      </c>
      <c r="BK111" s="158">
        <f ca="1">SUM($D75:BK75)-SUM($D93:BK93)</f>
        <v>0</v>
      </c>
    </row>
    <row r="112" spans="2:63" collapsed="1">
      <c r="B112" s="160" t="s">
        <v>17</v>
      </c>
      <c r="C112" s="203"/>
      <c r="D112" s="157">
        <f ca="1">SUM(D97:D111)</f>
        <v>0</v>
      </c>
      <c r="E112" s="157">
        <f t="shared" ref="E112:BK112" ca="1" si="29">SUM(E97:E111)</f>
        <v>0</v>
      </c>
      <c r="F112" s="157">
        <f t="shared" ca="1" si="29"/>
        <v>0</v>
      </c>
      <c r="G112" s="157">
        <f t="shared" ca="1" si="29"/>
        <v>0</v>
      </c>
      <c r="H112" s="157">
        <f t="shared" ca="1" si="29"/>
        <v>0</v>
      </c>
      <c r="I112" s="157">
        <f t="shared" ca="1" si="29"/>
        <v>0</v>
      </c>
      <c r="J112" s="157">
        <f t="shared" ca="1" si="29"/>
        <v>0</v>
      </c>
      <c r="K112" s="157">
        <f t="shared" ca="1" si="29"/>
        <v>0</v>
      </c>
      <c r="L112" s="157">
        <f t="shared" ca="1" si="29"/>
        <v>0</v>
      </c>
      <c r="M112" s="157">
        <f t="shared" ca="1" si="29"/>
        <v>0</v>
      </c>
      <c r="N112" s="157">
        <f t="shared" ca="1" si="29"/>
        <v>0</v>
      </c>
      <c r="O112" s="157">
        <f t="shared" ca="1" si="29"/>
        <v>0</v>
      </c>
      <c r="P112" s="157">
        <f t="shared" ca="1" si="29"/>
        <v>0</v>
      </c>
      <c r="Q112" s="157">
        <f t="shared" ca="1" si="29"/>
        <v>0</v>
      </c>
      <c r="R112" s="157">
        <f t="shared" ca="1" si="29"/>
        <v>0</v>
      </c>
      <c r="S112" s="157">
        <f t="shared" ca="1" si="29"/>
        <v>0</v>
      </c>
      <c r="T112" s="157">
        <f t="shared" ca="1" si="29"/>
        <v>0</v>
      </c>
      <c r="U112" s="157">
        <f t="shared" ca="1" si="29"/>
        <v>0</v>
      </c>
      <c r="V112" s="157">
        <f t="shared" ca="1" si="29"/>
        <v>0</v>
      </c>
      <c r="W112" s="157">
        <f t="shared" ca="1" si="29"/>
        <v>0</v>
      </c>
      <c r="X112" s="157">
        <f t="shared" ca="1" si="29"/>
        <v>0</v>
      </c>
      <c r="Y112" s="157">
        <f t="shared" ca="1" si="29"/>
        <v>0</v>
      </c>
      <c r="Z112" s="157">
        <f t="shared" ca="1" si="29"/>
        <v>0</v>
      </c>
      <c r="AA112" s="157">
        <f t="shared" ca="1" si="29"/>
        <v>0</v>
      </c>
      <c r="AB112" s="157">
        <f t="shared" ca="1" si="29"/>
        <v>0</v>
      </c>
      <c r="AC112" s="157">
        <f t="shared" ca="1" si="29"/>
        <v>0</v>
      </c>
      <c r="AD112" s="157">
        <f t="shared" ca="1" si="29"/>
        <v>0</v>
      </c>
      <c r="AE112" s="157">
        <f t="shared" ca="1" si="29"/>
        <v>0</v>
      </c>
      <c r="AF112" s="157">
        <f t="shared" ca="1" si="29"/>
        <v>0</v>
      </c>
      <c r="AG112" s="157">
        <f t="shared" ca="1" si="29"/>
        <v>0</v>
      </c>
      <c r="AH112" s="157">
        <f t="shared" ca="1" si="29"/>
        <v>0</v>
      </c>
      <c r="AI112" s="157">
        <f t="shared" ca="1" si="29"/>
        <v>0</v>
      </c>
      <c r="AJ112" s="157">
        <f t="shared" ca="1" si="29"/>
        <v>0</v>
      </c>
      <c r="AK112" s="157">
        <f t="shared" ca="1" si="29"/>
        <v>0</v>
      </c>
      <c r="AL112" s="157">
        <f t="shared" ca="1" si="29"/>
        <v>0</v>
      </c>
      <c r="AM112" s="157">
        <f t="shared" ca="1" si="29"/>
        <v>0</v>
      </c>
      <c r="AN112" s="157">
        <f t="shared" ca="1" si="29"/>
        <v>0</v>
      </c>
      <c r="AO112" s="157">
        <f t="shared" ca="1" si="29"/>
        <v>0</v>
      </c>
      <c r="AP112" s="157">
        <f t="shared" ca="1" si="29"/>
        <v>0</v>
      </c>
      <c r="AQ112" s="157">
        <f t="shared" ca="1" si="29"/>
        <v>0</v>
      </c>
      <c r="AR112" s="157">
        <f t="shared" ca="1" si="29"/>
        <v>0</v>
      </c>
      <c r="AS112" s="157">
        <f t="shared" ca="1" si="29"/>
        <v>0</v>
      </c>
      <c r="AT112" s="157">
        <f t="shared" ca="1" si="29"/>
        <v>0</v>
      </c>
      <c r="AU112" s="157">
        <f t="shared" ca="1" si="29"/>
        <v>0</v>
      </c>
      <c r="AV112" s="157">
        <f t="shared" ca="1" si="29"/>
        <v>0</v>
      </c>
      <c r="AW112" s="157">
        <f t="shared" ca="1" si="29"/>
        <v>0</v>
      </c>
      <c r="AX112" s="157">
        <f t="shared" ca="1" si="29"/>
        <v>0</v>
      </c>
      <c r="AY112" s="157">
        <f t="shared" ca="1" si="29"/>
        <v>0</v>
      </c>
      <c r="AZ112" s="157">
        <f t="shared" ca="1" si="29"/>
        <v>0</v>
      </c>
      <c r="BA112" s="157">
        <f t="shared" ca="1" si="29"/>
        <v>0</v>
      </c>
      <c r="BB112" s="157">
        <f t="shared" ca="1" si="29"/>
        <v>0</v>
      </c>
      <c r="BC112" s="157">
        <f t="shared" ca="1" si="29"/>
        <v>0</v>
      </c>
      <c r="BD112" s="157">
        <f t="shared" ca="1" si="29"/>
        <v>0</v>
      </c>
      <c r="BE112" s="157">
        <f t="shared" ca="1" si="29"/>
        <v>0</v>
      </c>
      <c r="BF112" s="157">
        <f t="shared" ca="1" si="29"/>
        <v>0</v>
      </c>
      <c r="BG112" s="157">
        <f t="shared" ca="1" si="29"/>
        <v>0</v>
      </c>
      <c r="BH112" s="157">
        <f t="shared" ca="1" si="29"/>
        <v>0</v>
      </c>
      <c r="BI112" s="157">
        <f t="shared" ca="1" si="29"/>
        <v>0</v>
      </c>
      <c r="BJ112" s="157">
        <f t="shared" ca="1" si="29"/>
        <v>0</v>
      </c>
      <c r="BK112" s="157">
        <f t="shared" ca="1" si="29"/>
        <v>0</v>
      </c>
    </row>
    <row r="114" spans="2:63" s="129" customFormat="1">
      <c r="B114" s="199" t="s">
        <v>1171</v>
      </c>
      <c r="C114" s="209"/>
      <c r="D114" s="155">
        <f>+D96</f>
        <v>40909</v>
      </c>
      <c r="E114" s="155">
        <f t="shared" ref="E114:AJ114" si="30">EDATE(D114,1)</f>
        <v>40940</v>
      </c>
      <c r="F114" s="155">
        <f t="shared" si="30"/>
        <v>40969</v>
      </c>
      <c r="G114" s="155">
        <f t="shared" si="30"/>
        <v>41000</v>
      </c>
      <c r="H114" s="155">
        <f t="shared" si="30"/>
        <v>41030</v>
      </c>
      <c r="I114" s="155">
        <f t="shared" si="30"/>
        <v>41061</v>
      </c>
      <c r="J114" s="155">
        <f t="shared" si="30"/>
        <v>41091</v>
      </c>
      <c r="K114" s="155">
        <f t="shared" si="30"/>
        <v>41122</v>
      </c>
      <c r="L114" s="155">
        <f t="shared" si="30"/>
        <v>41153</v>
      </c>
      <c r="M114" s="155">
        <f t="shared" si="30"/>
        <v>41183</v>
      </c>
      <c r="N114" s="155">
        <f t="shared" si="30"/>
        <v>41214</v>
      </c>
      <c r="O114" s="155">
        <f t="shared" si="30"/>
        <v>41244</v>
      </c>
      <c r="P114" s="155">
        <f t="shared" si="30"/>
        <v>41275</v>
      </c>
      <c r="Q114" s="155">
        <f t="shared" si="30"/>
        <v>41306</v>
      </c>
      <c r="R114" s="155">
        <f t="shared" si="30"/>
        <v>41334</v>
      </c>
      <c r="S114" s="155">
        <f t="shared" si="30"/>
        <v>41365</v>
      </c>
      <c r="T114" s="155">
        <f t="shared" si="30"/>
        <v>41395</v>
      </c>
      <c r="U114" s="155">
        <f t="shared" si="30"/>
        <v>41426</v>
      </c>
      <c r="V114" s="155">
        <f t="shared" si="30"/>
        <v>41456</v>
      </c>
      <c r="W114" s="155">
        <f t="shared" si="30"/>
        <v>41487</v>
      </c>
      <c r="X114" s="155">
        <f t="shared" si="30"/>
        <v>41518</v>
      </c>
      <c r="Y114" s="155">
        <f t="shared" si="30"/>
        <v>41548</v>
      </c>
      <c r="Z114" s="155">
        <f t="shared" si="30"/>
        <v>41579</v>
      </c>
      <c r="AA114" s="155">
        <f t="shared" si="30"/>
        <v>41609</v>
      </c>
      <c r="AB114" s="155">
        <f t="shared" si="30"/>
        <v>41640</v>
      </c>
      <c r="AC114" s="155">
        <f t="shared" si="30"/>
        <v>41671</v>
      </c>
      <c r="AD114" s="155">
        <f t="shared" si="30"/>
        <v>41699</v>
      </c>
      <c r="AE114" s="155">
        <f t="shared" si="30"/>
        <v>41730</v>
      </c>
      <c r="AF114" s="155">
        <f t="shared" si="30"/>
        <v>41760</v>
      </c>
      <c r="AG114" s="155">
        <f t="shared" si="30"/>
        <v>41791</v>
      </c>
      <c r="AH114" s="155">
        <f t="shared" si="30"/>
        <v>41821</v>
      </c>
      <c r="AI114" s="155">
        <f t="shared" si="30"/>
        <v>41852</v>
      </c>
      <c r="AJ114" s="155">
        <f t="shared" si="30"/>
        <v>41883</v>
      </c>
      <c r="AK114" s="155">
        <f t="shared" ref="AK114:BK114" si="31">EDATE(AJ114,1)</f>
        <v>41913</v>
      </c>
      <c r="AL114" s="155">
        <f t="shared" si="31"/>
        <v>41944</v>
      </c>
      <c r="AM114" s="155">
        <f t="shared" si="31"/>
        <v>41974</v>
      </c>
      <c r="AN114" s="155">
        <f t="shared" si="31"/>
        <v>42005</v>
      </c>
      <c r="AO114" s="155">
        <f t="shared" si="31"/>
        <v>42036</v>
      </c>
      <c r="AP114" s="155">
        <f t="shared" si="31"/>
        <v>42064</v>
      </c>
      <c r="AQ114" s="155">
        <f t="shared" si="31"/>
        <v>42095</v>
      </c>
      <c r="AR114" s="155">
        <f t="shared" si="31"/>
        <v>42125</v>
      </c>
      <c r="AS114" s="155">
        <f t="shared" si="31"/>
        <v>42156</v>
      </c>
      <c r="AT114" s="155">
        <f t="shared" si="31"/>
        <v>42186</v>
      </c>
      <c r="AU114" s="155">
        <f t="shared" si="31"/>
        <v>42217</v>
      </c>
      <c r="AV114" s="155">
        <f t="shared" si="31"/>
        <v>42248</v>
      </c>
      <c r="AW114" s="155">
        <f t="shared" si="31"/>
        <v>42278</v>
      </c>
      <c r="AX114" s="155">
        <f t="shared" si="31"/>
        <v>42309</v>
      </c>
      <c r="AY114" s="155">
        <f t="shared" si="31"/>
        <v>42339</v>
      </c>
      <c r="AZ114" s="155">
        <f t="shared" si="31"/>
        <v>42370</v>
      </c>
      <c r="BA114" s="155">
        <f t="shared" si="31"/>
        <v>42401</v>
      </c>
      <c r="BB114" s="155">
        <f t="shared" si="31"/>
        <v>42430</v>
      </c>
      <c r="BC114" s="155">
        <f t="shared" si="31"/>
        <v>42461</v>
      </c>
      <c r="BD114" s="155">
        <f t="shared" si="31"/>
        <v>42491</v>
      </c>
      <c r="BE114" s="155">
        <f t="shared" si="31"/>
        <v>42522</v>
      </c>
      <c r="BF114" s="155">
        <f t="shared" si="31"/>
        <v>42552</v>
      </c>
      <c r="BG114" s="155">
        <f t="shared" si="31"/>
        <v>42583</v>
      </c>
      <c r="BH114" s="155">
        <f t="shared" si="31"/>
        <v>42614</v>
      </c>
      <c r="BI114" s="155">
        <f t="shared" si="31"/>
        <v>42644</v>
      </c>
      <c r="BJ114" s="155">
        <f t="shared" si="31"/>
        <v>42675</v>
      </c>
      <c r="BK114" s="155">
        <f t="shared" si="31"/>
        <v>42705</v>
      </c>
    </row>
    <row r="115" spans="2:63">
      <c r="B115" s="162" t="str">
        <f t="shared" ref="B115:B129" si="32">+B97</f>
        <v>Envasos reutilitzables</v>
      </c>
      <c r="C115" s="208" t="str">
        <f>+OP!L10</f>
        <v>Comptat</v>
      </c>
      <c r="D115" s="158">
        <f ca="1">+IF($C115=NT!$Y$2,MOVV!D43,IF(MOVV!$C115=NT!$X$3,0,IF(MOVV!$C115=NT!$X$4,0,IF(MOVV!$C115=NT!$X$5,0,IF(MOVV!$C115=NT!$X$6,0,0)))))</f>
        <v>0</v>
      </c>
      <c r="E115" s="158">
        <f ca="1">+IF($C115=NT!$Y$2,MOVV!E43,IF(MOVV!$C115=NT!$X$3,MOVV!D43,IF(MOVV!$C115=NT!$X$4,0,IF(MOVV!$C115=NT!$X$5,0,IF(MOVV!$C115=NT!$X$6,0,0)))))</f>
        <v>0</v>
      </c>
      <c r="F115" s="158">
        <f ca="1">+IF($C115=NT!$Y$2,MOVV!F43,IF(MOVV!$C115=NT!$X$3,MOVV!E43,IF(MOVV!$C115=NT!$X$4,MOVV!D43,IF(MOVV!$C115=NT!$X$5,0,IF(MOVV!$C115=NT!$X$6,0,0)))))</f>
        <v>0</v>
      </c>
      <c r="G115" s="158">
        <f ca="1">+IF($C115=NT!$Y$2,MOVV!G43,IF(MOVV!$C115=NT!$X$3,MOVV!F43,IF(MOVV!$C115=NT!$X$4,MOVV!E43,IF(MOVV!$C115=NT!$X$5,MOVV!D43,IF(MOVV!$C115=NT!$X$6,0,0)))))</f>
        <v>0</v>
      </c>
      <c r="H115" s="158">
        <f ca="1">+IF($C115=NT!$Y$2,MOVV!H43,IF(MOVV!$C115=NT!$X$3,MOVV!G43,IF(MOVV!$C115=NT!$X$4,MOVV!F43,IF(MOVV!$C115=NT!$X$5,MOVV!E43,IF(MOVV!$C115=NT!$X$6,MOVV!D43,0)))))</f>
        <v>0</v>
      </c>
      <c r="I115" s="158">
        <f ca="1">+IF($C115=NT!$Y$2,MOVV!I43,IF(MOVV!$C115=NT!$X$3,MOVV!H43,IF(MOVV!$C115=NT!$X$4,MOVV!G43,IF(MOVV!$C115=NT!$X$5,MOVV!F43,IF(MOVV!$C115=NT!$X$6,MOVV!E43,0)))))</f>
        <v>0</v>
      </c>
      <c r="J115" s="158">
        <f ca="1">+IF($C115=NT!$Y$2,MOVV!J43,IF(MOVV!$C115=NT!$X$3,MOVV!I43,IF(MOVV!$C115=NT!$X$4,MOVV!H43,IF(MOVV!$C115=NT!$X$5,MOVV!G43,IF(MOVV!$C115=NT!$X$6,MOVV!F43,0)))))</f>
        <v>0</v>
      </c>
      <c r="K115" s="158">
        <f ca="1">+IF($C115=NT!$Y$2,MOVV!K43,IF(MOVV!$C115=NT!$X$3,MOVV!J43,IF(MOVV!$C115=NT!$X$4,MOVV!I43,IF(MOVV!$C115=NT!$X$5,MOVV!H43,IF(MOVV!$C115=NT!$X$6,MOVV!G43,0)))))</f>
        <v>0</v>
      </c>
      <c r="L115" s="158">
        <f ca="1">+IF($C115=NT!$Y$2,MOVV!L43,IF(MOVV!$C115=NT!$X$3,MOVV!K43,IF(MOVV!$C115=NT!$X$4,MOVV!J43,IF(MOVV!$C115=NT!$X$5,MOVV!I43,IF(MOVV!$C115=NT!$X$6,MOVV!H43,0)))))</f>
        <v>0</v>
      </c>
      <c r="M115" s="158">
        <f ca="1">+IF($C115=NT!$Y$2,MOVV!M43,IF(MOVV!$C115=NT!$X$3,MOVV!L43,IF(MOVV!$C115=NT!$X$4,MOVV!K43,IF(MOVV!$C115=NT!$X$5,MOVV!J43,IF(MOVV!$C115=NT!$X$6,MOVV!I43,0)))))</f>
        <v>0</v>
      </c>
      <c r="N115" s="158">
        <f ca="1">+IF($C115=NT!$Y$2,MOVV!N43,IF(MOVV!$C115=NT!$X$3,MOVV!M43,IF(MOVV!$C115=NT!$X$4,MOVV!L43,IF(MOVV!$C115=NT!$X$5,MOVV!K43,IF(MOVV!$C115=NT!$X$6,MOVV!J43,0)))))</f>
        <v>0</v>
      </c>
      <c r="O115" s="158">
        <f ca="1">+IF($C115=NT!$Y$2,MOVV!O43,IF(MOVV!$C115=NT!$X$3,MOVV!N43,IF(MOVV!$C115=NT!$X$4,MOVV!M43,IF(MOVV!$C115=NT!$X$5,MOVV!L43,IF(MOVV!$C115=NT!$X$6,MOVV!K43,0)))))</f>
        <v>0</v>
      </c>
      <c r="P115" s="158">
        <f ca="1">+IF($C115=NT!$Y$2,MOVV!P43,IF(MOVV!$C115=NT!$X$3,MOVV!O43,IF(MOVV!$C115=NT!$X$4,MOVV!N43,IF(MOVV!$C115=NT!$X$5,MOVV!M43,IF(MOVV!$C115=NT!$X$6,MOVV!L43,0)))))</f>
        <v>0</v>
      </c>
      <c r="Q115" s="158">
        <f ca="1">+IF($C115=NT!$Y$2,MOVV!Q43,IF(MOVV!$C115=NT!$X$3,MOVV!P43,IF(MOVV!$C115=NT!$X$4,MOVV!O43,IF(MOVV!$C115=NT!$X$5,MOVV!N43,IF(MOVV!$C115=NT!$X$6,MOVV!M43,0)))))</f>
        <v>0</v>
      </c>
      <c r="R115" s="158">
        <f ca="1">+IF($C115=NT!$Y$2,MOVV!R43,IF(MOVV!$C115=NT!$X$3,MOVV!Q43,IF(MOVV!$C115=NT!$X$4,MOVV!P43,IF(MOVV!$C115=NT!$X$5,MOVV!O43,IF(MOVV!$C115=NT!$X$6,MOVV!N43,0)))))</f>
        <v>0</v>
      </c>
      <c r="S115" s="158">
        <f ca="1">+IF($C115=NT!$Y$2,MOVV!S43,IF(MOVV!$C115=NT!$X$3,MOVV!R43,IF(MOVV!$C115=NT!$X$4,MOVV!Q43,IF(MOVV!$C115=NT!$X$5,MOVV!P43,IF(MOVV!$C115=NT!$X$6,MOVV!O43,0)))))</f>
        <v>0</v>
      </c>
      <c r="T115" s="158">
        <f ca="1">+IF($C115=NT!$Y$2,MOVV!T43,IF(MOVV!$C115=NT!$X$3,MOVV!S43,IF(MOVV!$C115=NT!$X$4,MOVV!R43,IF(MOVV!$C115=NT!$X$5,MOVV!Q43,IF(MOVV!$C115=NT!$X$6,MOVV!P43,0)))))</f>
        <v>0</v>
      </c>
      <c r="U115" s="158">
        <f ca="1">+IF($C115=NT!$Y$2,MOVV!U43,IF(MOVV!$C115=NT!$X$3,MOVV!T43,IF(MOVV!$C115=NT!$X$4,MOVV!S43,IF(MOVV!$C115=NT!$X$5,MOVV!R43,IF(MOVV!$C115=NT!$X$6,MOVV!Q43,0)))))</f>
        <v>0</v>
      </c>
      <c r="V115" s="158">
        <f ca="1">+IF($C115=NT!$Y$2,MOVV!V43,IF(MOVV!$C115=NT!$X$3,MOVV!U43,IF(MOVV!$C115=NT!$X$4,MOVV!T43,IF(MOVV!$C115=NT!$X$5,MOVV!S43,IF(MOVV!$C115=NT!$X$6,MOVV!R43,0)))))</f>
        <v>0</v>
      </c>
      <c r="W115" s="158">
        <f ca="1">+IF($C115=NT!$Y$2,MOVV!W43,IF(MOVV!$C115=NT!$X$3,MOVV!V43,IF(MOVV!$C115=NT!$X$4,MOVV!U43,IF(MOVV!$C115=NT!$X$5,MOVV!T43,IF(MOVV!$C115=NT!$X$6,MOVV!S43,0)))))</f>
        <v>0</v>
      </c>
      <c r="X115" s="158">
        <f ca="1">+IF($C115=NT!$Y$2,MOVV!X43,IF(MOVV!$C115=NT!$X$3,MOVV!W43,IF(MOVV!$C115=NT!$X$4,MOVV!V43,IF(MOVV!$C115=NT!$X$5,MOVV!U43,IF(MOVV!$C115=NT!$X$6,MOVV!T43,0)))))</f>
        <v>0</v>
      </c>
      <c r="Y115" s="158">
        <f ca="1">+IF($C115=NT!$Y$2,MOVV!Y43,IF(MOVV!$C115=NT!$X$3,MOVV!X43,IF(MOVV!$C115=NT!$X$4,MOVV!W43,IF(MOVV!$C115=NT!$X$5,MOVV!V43,IF(MOVV!$C115=NT!$X$6,MOVV!U43,0)))))</f>
        <v>0</v>
      </c>
      <c r="Z115" s="158">
        <f ca="1">+IF($C115=NT!$Y$2,MOVV!Z43,IF(MOVV!$C115=NT!$X$3,MOVV!Y43,IF(MOVV!$C115=NT!$X$4,MOVV!X43,IF(MOVV!$C115=NT!$X$5,MOVV!W43,IF(MOVV!$C115=NT!$X$6,MOVV!V43,0)))))</f>
        <v>0</v>
      </c>
      <c r="AA115" s="158">
        <f ca="1">+IF($C115=NT!$Y$2,MOVV!AA43,IF(MOVV!$C115=NT!$X$3,MOVV!Z43,IF(MOVV!$C115=NT!$X$4,MOVV!Y43,IF(MOVV!$C115=NT!$X$5,MOVV!X43,IF(MOVV!$C115=NT!$X$6,MOVV!W43,0)))))</f>
        <v>0</v>
      </c>
      <c r="AB115" s="158">
        <f ca="1">+IF($C115=NT!$Y$2,MOVV!AB43,IF(MOVV!$C115=NT!$X$3,MOVV!AA43,IF(MOVV!$C115=NT!$X$4,MOVV!Z43,IF(MOVV!$C115=NT!$X$5,MOVV!Y43,IF(MOVV!$C115=NT!$X$6,MOVV!X43,0)))))</f>
        <v>0</v>
      </c>
      <c r="AC115" s="158">
        <f ca="1">+IF($C115=NT!$Y$2,MOVV!AC43,IF(MOVV!$C115=NT!$X$3,MOVV!AB43,IF(MOVV!$C115=NT!$X$4,MOVV!AA43,IF(MOVV!$C115=NT!$X$5,MOVV!Z43,IF(MOVV!$C115=NT!$X$6,MOVV!Y43,0)))))</f>
        <v>0</v>
      </c>
      <c r="AD115" s="158">
        <f ca="1">+IF($C115=NT!$Y$2,MOVV!AD43,IF(MOVV!$C115=NT!$X$3,MOVV!AC43,IF(MOVV!$C115=NT!$X$4,MOVV!AB43,IF(MOVV!$C115=NT!$X$5,MOVV!AA43,IF(MOVV!$C115=NT!$X$6,MOVV!Z43,0)))))</f>
        <v>0</v>
      </c>
      <c r="AE115" s="158">
        <f ca="1">+IF($C115=NT!$Y$2,MOVV!AE43,IF(MOVV!$C115=NT!$X$3,MOVV!AD43,IF(MOVV!$C115=NT!$X$4,MOVV!AC43,IF(MOVV!$C115=NT!$X$5,MOVV!AB43,IF(MOVV!$C115=NT!$X$6,MOVV!AA43,0)))))</f>
        <v>0</v>
      </c>
      <c r="AF115" s="158">
        <f ca="1">+IF($C115=NT!$Y$2,MOVV!AF43,IF(MOVV!$C115=NT!$X$3,MOVV!AE43,IF(MOVV!$C115=NT!$X$4,MOVV!AD43,IF(MOVV!$C115=NT!$X$5,MOVV!AC43,IF(MOVV!$C115=NT!$X$6,MOVV!AB43,0)))))</f>
        <v>0</v>
      </c>
      <c r="AG115" s="158">
        <f ca="1">+IF($C115=NT!$Y$2,MOVV!AG43,IF(MOVV!$C115=NT!$X$3,MOVV!AF43,IF(MOVV!$C115=NT!$X$4,MOVV!AE43,IF(MOVV!$C115=NT!$X$5,MOVV!AD43,IF(MOVV!$C115=NT!$X$6,MOVV!AC43,0)))))</f>
        <v>0</v>
      </c>
      <c r="AH115" s="158">
        <f ca="1">+IF($C115=NT!$Y$2,MOVV!AH43,IF(MOVV!$C115=NT!$X$3,MOVV!AG43,IF(MOVV!$C115=NT!$X$4,MOVV!AF43,IF(MOVV!$C115=NT!$X$5,MOVV!AE43,IF(MOVV!$C115=NT!$X$6,MOVV!AD43,0)))))</f>
        <v>0</v>
      </c>
      <c r="AI115" s="158">
        <f ca="1">+IF($C115=NT!$Y$2,MOVV!AI43,IF(MOVV!$C115=NT!$X$3,MOVV!AH43,IF(MOVV!$C115=NT!$X$4,MOVV!AG43,IF(MOVV!$C115=NT!$X$5,MOVV!AF43,IF(MOVV!$C115=NT!$X$6,MOVV!AE43,0)))))</f>
        <v>0</v>
      </c>
      <c r="AJ115" s="158">
        <f ca="1">+IF($C115=NT!$Y$2,MOVV!AJ43,IF(MOVV!$C115=NT!$X$3,MOVV!AI43,IF(MOVV!$C115=NT!$X$4,MOVV!AH43,IF(MOVV!$C115=NT!$X$5,MOVV!AG43,IF(MOVV!$C115=NT!$X$6,MOVV!AF43,0)))))</f>
        <v>0</v>
      </c>
      <c r="AK115" s="158">
        <f ca="1">+IF($C115=NT!$Y$2,MOVV!AK43,IF(MOVV!$C115=NT!$X$3,MOVV!AJ43,IF(MOVV!$C115=NT!$X$4,MOVV!AI43,IF(MOVV!$C115=NT!$X$5,MOVV!AH43,IF(MOVV!$C115=NT!$X$6,MOVV!AG43,0)))))</f>
        <v>0</v>
      </c>
      <c r="AL115" s="158">
        <f ca="1">+IF($C115=NT!$Y$2,MOVV!AL43,IF(MOVV!$C115=NT!$X$3,MOVV!AK43,IF(MOVV!$C115=NT!$X$4,MOVV!AJ43,IF(MOVV!$C115=NT!$X$5,MOVV!AI43,IF(MOVV!$C115=NT!$X$6,MOVV!AH43,0)))))</f>
        <v>0</v>
      </c>
      <c r="AM115" s="158">
        <f ca="1">+IF($C115=NT!$Y$2,MOVV!AM43,IF(MOVV!$C115=NT!$X$3,MOVV!AL43,IF(MOVV!$C115=NT!$X$4,MOVV!AK43,IF(MOVV!$C115=NT!$X$5,MOVV!AJ43,IF(MOVV!$C115=NT!$X$6,MOVV!AI43,0)))))</f>
        <v>0</v>
      </c>
      <c r="AN115" s="158">
        <f ca="1">+IF($C115=NT!$Y$2,MOVV!AN43,IF(MOVV!$C115=NT!$X$3,MOVV!AM43,IF(MOVV!$C115=NT!$X$4,MOVV!AL43,IF(MOVV!$C115=NT!$X$5,MOVV!AK43,IF(MOVV!$C115=NT!$X$6,MOVV!AJ43,0)))))</f>
        <v>0</v>
      </c>
      <c r="AO115" s="158">
        <f ca="1">+IF($C115=NT!$Y$2,MOVV!AO43,IF(MOVV!$C115=NT!$X$3,MOVV!AN43,IF(MOVV!$C115=NT!$X$4,MOVV!AM43,IF(MOVV!$C115=NT!$X$5,MOVV!AL43,IF(MOVV!$C115=NT!$X$6,MOVV!AK43,0)))))</f>
        <v>0</v>
      </c>
      <c r="AP115" s="158">
        <f ca="1">+IF($C115=NT!$Y$2,MOVV!AP43,IF(MOVV!$C115=NT!$X$3,MOVV!AO43,IF(MOVV!$C115=NT!$X$4,MOVV!AN43,IF(MOVV!$C115=NT!$X$5,MOVV!AM43,IF(MOVV!$C115=NT!$X$6,MOVV!AL43,0)))))</f>
        <v>0</v>
      </c>
      <c r="AQ115" s="158">
        <f ca="1">+IF($C115=NT!$Y$2,MOVV!AQ43,IF(MOVV!$C115=NT!$X$3,MOVV!AP43,IF(MOVV!$C115=NT!$X$4,MOVV!AO43,IF(MOVV!$C115=NT!$X$5,MOVV!AN43,IF(MOVV!$C115=NT!$X$6,MOVV!AM43,0)))))</f>
        <v>0</v>
      </c>
      <c r="AR115" s="158">
        <f ca="1">+IF($C115=NT!$Y$2,MOVV!AR43,IF(MOVV!$C115=NT!$X$3,MOVV!AQ43,IF(MOVV!$C115=NT!$X$4,MOVV!AP43,IF(MOVV!$C115=NT!$X$5,MOVV!AO43,IF(MOVV!$C115=NT!$X$6,MOVV!AN43,0)))))</f>
        <v>0</v>
      </c>
      <c r="AS115" s="158">
        <f ca="1">+IF($C115=NT!$Y$2,MOVV!AS43,IF(MOVV!$C115=NT!$X$3,MOVV!AR43,IF(MOVV!$C115=NT!$X$4,MOVV!AQ43,IF(MOVV!$C115=NT!$X$5,MOVV!AP43,IF(MOVV!$C115=NT!$X$6,MOVV!AO43,0)))))</f>
        <v>0</v>
      </c>
      <c r="AT115" s="158">
        <f ca="1">+IF($C115=NT!$Y$2,MOVV!AT43,IF(MOVV!$C115=NT!$X$3,MOVV!AS43,IF(MOVV!$C115=NT!$X$4,MOVV!AR43,IF(MOVV!$C115=NT!$X$5,MOVV!AQ43,IF(MOVV!$C115=NT!$X$6,MOVV!AP43,0)))))</f>
        <v>0</v>
      </c>
      <c r="AU115" s="158">
        <f ca="1">+IF($C115=NT!$Y$2,MOVV!AU43,IF(MOVV!$C115=NT!$X$3,MOVV!AT43,IF(MOVV!$C115=NT!$X$4,MOVV!AS43,IF(MOVV!$C115=NT!$X$5,MOVV!AR43,IF(MOVV!$C115=NT!$X$6,MOVV!AQ43,0)))))</f>
        <v>0</v>
      </c>
      <c r="AV115" s="158">
        <f ca="1">+IF($C115=NT!$Y$2,MOVV!AV43,IF(MOVV!$C115=NT!$X$3,MOVV!AU43,IF(MOVV!$C115=NT!$X$4,MOVV!AT43,IF(MOVV!$C115=NT!$X$5,MOVV!AS43,IF(MOVV!$C115=NT!$X$6,MOVV!AR43,0)))))</f>
        <v>0</v>
      </c>
      <c r="AW115" s="158">
        <f ca="1">+IF($C115=NT!$Y$2,MOVV!AW43,IF(MOVV!$C115=NT!$X$3,MOVV!AV43,IF(MOVV!$C115=NT!$X$4,MOVV!AU43,IF(MOVV!$C115=NT!$X$5,MOVV!AT43,IF(MOVV!$C115=NT!$X$6,MOVV!AS43,0)))))</f>
        <v>0</v>
      </c>
      <c r="AX115" s="158">
        <f ca="1">+IF($C115=NT!$Y$2,MOVV!AX43,IF(MOVV!$C115=NT!$X$3,MOVV!AW43,IF(MOVV!$C115=NT!$X$4,MOVV!AV43,IF(MOVV!$C115=NT!$X$5,MOVV!AU43,IF(MOVV!$C115=NT!$X$6,MOVV!AT43,0)))))</f>
        <v>0</v>
      </c>
      <c r="AY115" s="158">
        <f ca="1">+IF($C115=NT!$Y$2,MOVV!AY43,IF(MOVV!$C115=NT!$X$3,MOVV!AX43,IF(MOVV!$C115=NT!$X$4,MOVV!AW43,IF(MOVV!$C115=NT!$X$5,MOVV!AV43,IF(MOVV!$C115=NT!$X$6,MOVV!AU43,0)))))</f>
        <v>0</v>
      </c>
      <c r="AZ115" s="158">
        <f ca="1">+IF($C115=NT!$Y$2,MOVV!AZ43,IF(MOVV!$C115=NT!$X$3,MOVV!AY43,IF(MOVV!$C115=NT!$X$4,MOVV!AX43,IF(MOVV!$C115=NT!$X$5,MOVV!AW43,IF(MOVV!$C115=NT!$X$6,MOVV!AV43,0)))))</f>
        <v>0</v>
      </c>
      <c r="BA115" s="158">
        <f ca="1">+IF($C115=NT!$Y$2,MOVV!BA43,IF(MOVV!$C115=NT!$X$3,MOVV!AZ43,IF(MOVV!$C115=NT!$X$4,MOVV!AY43,IF(MOVV!$C115=NT!$X$5,MOVV!AX43,IF(MOVV!$C115=NT!$X$6,MOVV!AW43,0)))))</f>
        <v>0</v>
      </c>
      <c r="BB115" s="158">
        <f ca="1">+IF($C115=NT!$Y$2,MOVV!BB43,IF(MOVV!$C115=NT!$X$3,MOVV!BA43,IF(MOVV!$C115=NT!$X$4,MOVV!AZ43,IF(MOVV!$C115=NT!$X$5,MOVV!AY43,IF(MOVV!$C115=NT!$X$6,MOVV!AX43,0)))))</f>
        <v>0</v>
      </c>
      <c r="BC115" s="158">
        <f ca="1">+IF($C115=NT!$Y$2,MOVV!BC43,IF(MOVV!$C115=NT!$X$3,MOVV!BB43,IF(MOVV!$C115=NT!$X$4,MOVV!BA43,IF(MOVV!$C115=NT!$X$5,MOVV!AZ43,IF(MOVV!$C115=NT!$X$6,MOVV!AY43,0)))))</f>
        <v>0</v>
      </c>
      <c r="BD115" s="158">
        <f ca="1">+IF($C115=NT!$Y$2,MOVV!BD43,IF(MOVV!$C115=NT!$X$3,MOVV!BC43,IF(MOVV!$C115=NT!$X$4,MOVV!BB43,IF(MOVV!$C115=NT!$X$5,MOVV!BA43,IF(MOVV!$C115=NT!$X$6,MOVV!AZ43,0)))))</f>
        <v>0</v>
      </c>
      <c r="BE115" s="158">
        <f ca="1">+IF($C115=NT!$Y$2,MOVV!BE43,IF(MOVV!$C115=NT!$X$3,MOVV!BD43,IF(MOVV!$C115=NT!$X$4,MOVV!BC43,IF(MOVV!$C115=NT!$X$5,MOVV!BB43,IF(MOVV!$C115=NT!$X$6,MOVV!BA43,0)))))</f>
        <v>0</v>
      </c>
      <c r="BF115" s="158">
        <f ca="1">+IF($C115=NT!$Y$2,MOVV!BF43,IF(MOVV!$C115=NT!$X$3,MOVV!BE43,IF(MOVV!$C115=NT!$X$4,MOVV!BD43,IF(MOVV!$C115=NT!$X$5,MOVV!BC43,IF(MOVV!$C115=NT!$X$6,MOVV!BB43,0)))))</f>
        <v>0</v>
      </c>
      <c r="BG115" s="158">
        <f ca="1">+IF($C115=NT!$Y$2,MOVV!BG43,IF(MOVV!$C115=NT!$X$3,MOVV!BF43,IF(MOVV!$C115=NT!$X$4,MOVV!BE43,IF(MOVV!$C115=NT!$X$5,MOVV!BD43,IF(MOVV!$C115=NT!$X$6,MOVV!BC43,0)))))</f>
        <v>0</v>
      </c>
      <c r="BH115" s="158">
        <f ca="1">+IF($C115=NT!$Y$2,MOVV!BH43,IF(MOVV!$C115=NT!$X$3,MOVV!BG43,IF(MOVV!$C115=NT!$X$4,MOVV!BF43,IF(MOVV!$C115=NT!$X$5,MOVV!BE43,IF(MOVV!$C115=NT!$X$6,MOVV!BD43,0)))))</f>
        <v>0</v>
      </c>
      <c r="BI115" s="158">
        <f ca="1">+IF($C115=NT!$Y$2,MOVV!BI43,IF(MOVV!$C115=NT!$X$3,MOVV!BH43,IF(MOVV!$C115=NT!$X$4,MOVV!BG43,IF(MOVV!$C115=NT!$X$5,MOVV!BF43,IF(MOVV!$C115=NT!$X$6,MOVV!BE43,0)))))</f>
        <v>0</v>
      </c>
      <c r="BJ115" s="158">
        <f ca="1">+IF($C115=NT!$Y$2,MOVV!BJ43,IF(MOVV!$C115=NT!$X$3,MOVV!BI43,IF(MOVV!$C115=NT!$X$4,MOVV!BH43,IF(MOVV!$C115=NT!$X$5,MOVV!BG43,IF(MOVV!$C115=NT!$X$6,MOVV!BF43,0)))))</f>
        <v>0</v>
      </c>
      <c r="BK115" s="158">
        <f ca="1">+IF($C115=NT!$Y$2,MOVV!BK43,IF(MOVV!$C115=NT!$X$3,MOVV!BJ43,IF(MOVV!$C115=NT!$X$4,MOVV!BI43,IF(MOVV!$C115=NT!$X$5,MOVV!BH43,IF(MOVV!$C115=NT!$X$6,MOVV!BG43,0)))))</f>
        <v>0</v>
      </c>
    </row>
    <row r="116" spans="2:63">
      <c r="B116" s="162" t="str">
        <f t="shared" si="32"/>
        <v>Vendes per entregues</v>
      </c>
      <c r="C116" s="208" t="str">
        <f>+OP!L11</f>
        <v>Comptat</v>
      </c>
      <c r="D116" s="158">
        <f ca="1">+IF($C116=NT!$Y$2,MOVV!D44,IF(MOVV!$C116=NT!$X$3,0,IF(MOVV!$C116=NT!$X$4,0,IF(MOVV!$C116=NT!$X$5,0,IF(MOVV!$C116=NT!$X$6,0,0)))))</f>
        <v>0</v>
      </c>
      <c r="E116" s="158">
        <f ca="1">+IF($C116=NT!$Y$2,MOVV!E44,IF(MOVV!$C116=NT!$X$3,MOVV!D44,IF(MOVV!$C116=NT!$X$4,0,IF(MOVV!$C116=NT!$X$5,0,IF(MOVV!$C116=NT!$X$6,0,0)))))</f>
        <v>0</v>
      </c>
      <c r="F116" s="158">
        <f ca="1">+IF($C116=NT!$Y$2,MOVV!F44,IF(MOVV!$C116=NT!$X$3,MOVV!E44,IF(MOVV!$C116=NT!$X$4,MOVV!D44,IF(MOVV!$C116=NT!$X$5,0,IF(MOVV!$C116=NT!$X$6,0,0)))))</f>
        <v>0</v>
      </c>
      <c r="G116" s="158">
        <f ca="1">+IF($C116=NT!$Y$2,MOVV!G44,IF(MOVV!$C116=NT!$X$3,MOVV!F44,IF(MOVV!$C116=NT!$X$4,MOVV!E44,IF(MOVV!$C116=NT!$X$5,MOVV!D44,IF(MOVV!$C116=NT!$X$6,0,0)))))</f>
        <v>0</v>
      </c>
      <c r="H116" s="158">
        <f ca="1">+IF($C116=NT!$Y$2,MOVV!H44,IF(MOVV!$C116=NT!$X$3,MOVV!G44,IF(MOVV!$C116=NT!$X$4,MOVV!F44,IF(MOVV!$C116=NT!$X$5,MOVV!E44,IF(MOVV!$C116=NT!$X$6,MOVV!D44,0)))))</f>
        <v>0</v>
      </c>
      <c r="I116" s="158">
        <f ca="1">+IF($C116=NT!$Y$2,MOVV!I44,IF(MOVV!$C116=NT!$X$3,MOVV!H44,IF(MOVV!$C116=NT!$X$4,MOVV!G44,IF(MOVV!$C116=NT!$X$5,MOVV!F44,IF(MOVV!$C116=NT!$X$6,MOVV!E44,0)))))</f>
        <v>0</v>
      </c>
      <c r="J116" s="158">
        <f ca="1">+IF($C116=NT!$Y$2,MOVV!J44,IF(MOVV!$C116=NT!$X$3,MOVV!I44,IF(MOVV!$C116=NT!$X$4,MOVV!H44,IF(MOVV!$C116=NT!$X$5,MOVV!G44,IF(MOVV!$C116=NT!$X$6,MOVV!F44,0)))))</f>
        <v>0</v>
      </c>
      <c r="K116" s="158">
        <f ca="1">+IF($C116=NT!$Y$2,MOVV!K44,IF(MOVV!$C116=NT!$X$3,MOVV!J44,IF(MOVV!$C116=NT!$X$4,MOVV!I44,IF(MOVV!$C116=NT!$X$5,MOVV!H44,IF(MOVV!$C116=NT!$X$6,MOVV!G44,0)))))</f>
        <v>0</v>
      </c>
      <c r="L116" s="158">
        <f ca="1">+IF($C116=NT!$Y$2,MOVV!L44,IF(MOVV!$C116=NT!$X$3,MOVV!K44,IF(MOVV!$C116=NT!$X$4,MOVV!J44,IF(MOVV!$C116=NT!$X$5,MOVV!I44,IF(MOVV!$C116=NT!$X$6,MOVV!H44,0)))))</f>
        <v>0</v>
      </c>
      <c r="M116" s="158">
        <f ca="1">+IF($C116=NT!$Y$2,MOVV!M44,IF(MOVV!$C116=NT!$X$3,MOVV!L44,IF(MOVV!$C116=NT!$X$4,MOVV!K44,IF(MOVV!$C116=NT!$X$5,MOVV!J44,IF(MOVV!$C116=NT!$X$6,MOVV!I44,0)))))</f>
        <v>0</v>
      </c>
      <c r="N116" s="158">
        <f ca="1">+IF($C116=NT!$Y$2,MOVV!N44,IF(MOVV!$C116=NT!$X$3,MOVV!M44,IF(MOVV!$C116=NT!$X$4,MOVV!L44,IF(MOVV!$C116=NT!$X$5,MOVV!K44,IF(MOVV!$C116=NT!$X$6,MOVV!J44,0)))))</f>
        <v>0</v>
      </c>
      <c r="O116" s="158">
        <f ca="1">+IF($C116=NT!$Y$2,MOVV!O44,IF(MOVV!$C116=NT!$X$3,MOVV!N44,IF(MOVV!$C116=NT!$X$4,MOVV!M44,IF(MOVV!$C116=NT!$X$5,MOVV!L44,IF(MOVV!$C116=NT!$X$6,MOVV!K44,0)))))</f>
        <v>0</v>
      </c>
      <c r="P116" s="158">
        <f ca="1">+IF($C116=NT!$Y$2,MOVV!P44,IF(MOVV!$C116=NT!$X$3,MOVV!O44,IF(MOVV!$C116=NT!$X$4,MOVV!N44,IF(MOVV!$C116=NT!$X$5,MOVV!M44,IF(MOVV!$C116=NT!$X$6,MOVV!L44,0)))))</f>
        <v>0</v>
      </c>
      <c r="Q116" s="158">
        <f ca="1">+IF($C116=NT!$Y$2,MOVV!Q44,IF(MOVV!$C116=NT!$X$3,MOVV!P44,IF(MOVV!$C116=NT!$X$4,MOVV!O44,IF(MOVV!$C116=NT!$X$5,MOVV!N44,IF(MOVV!$C116=NT!$X$6,MOVV!M44,0)))))</f>
        <v>0</v>
      </c>
      <c r="R116" s="158">
        <f ca="1">+IF($C116=NT!$Y$2,MOVV!R44,IF(MOVV!$C116=NT!$X$3,MOVV!Q44,IF(MOVV!$C116=NT!$X$4,MOVV!P44,IF(MOVV!$C116=NT!$X$5,MOVV!O44,IF(MOVV!$C116=NT!$X$6,MOVV!N44,0)))))</f>
        <v>0</v>
      </c>
      <c r="S116" s="158">
        <f ca="1">+IF($C116=NT!$Y$2,MOVV!S44,IF(MOVV!$C116=NT!$X$3,MOVV!R44,IF(MOVV!$C116=NT!$X$4,MOVV!Q44,IF(MOVV!$C116=NT!$X$5,MOVV!P44,IF(MOVV!$C116=NT!$X$6,MOVV!O44,0)))))</f>
        <v>0</v>
      </c>
      <c r="T116" s="158">
        <f ca="1">+IF($C116=NT!$Y$2,MOVV!T44,IF(MOVV!$C116=NT!$X$3,MOVV!S44,IF(MOVV!$C116=NT!$X$4,MOVV!R44,IF(MOVV!$C116=NT!$X$5,MOVV!Q44,IF(MOVV!$C116=NT!$X$6,MOVV!P44,0)))))</f>
        <v>0</v>
      </c>
      <c r="U116" s="158">
        <f ca="1">+IF($C116=NT!$Y$2,MOVV!U44,IF(MOVV!$C116=NT!$X$3,MOVV!T44,IF(MOVV!$C116=NT!$X$4,MOVV!S44,IF(MOVV!$C116=NT!$X$5,MOVV!R44,IF(MOVV!$C116=NT!$X$6,MOVV!Q44,0)))))</f>
        <v>0</v>
      </c>
      <c r="V116" s="158">
        <f ca="1">+IF($C116=NT!$Y$2,MOVV!V44,IF(MOVV!$C116=NT!$X$3,MOVV!U44,IF(MOVV!$C116=NT!$X$4,MOVV!T44,IF(MOVV!$C116=NT!$X$5,MOVV!S44,IF(MOVV!$C116=NT!$X$6,MOVV!R44,0)))))</f>
        <v>0</v>
      </c>
      <c r="W116" s="158">
        <f ca="1">+IF($C116=NT!$Y$2,MOVV!W44,IF(MOVV!$C116=NT!$X$3,MOVV!V44,IF(MOVV!$C116=NT!$X$4,MOVV!U44,IF(MOVV!$C116=NT!$X$5,MOVV!T44,IF(MOVV!$C116=NT!$X$6,MOVV!S44,0)))))</f>
        <v>0</v>
      </c>
      <c r="X116" s="158">
        <f ca="1">+IF($C116=NT!$Y$2,MOVV!X44,IF(MOVV!$C116=NT!$X$3,MOVV!W44,IF(MOVV!$C116=NT!$X$4,MOVV!V44,IF(MOVV!$C116=NT!$X$5,MOVV!U44,IF(MOVV!$C116=NT!$X$6,MOVV!T44,0)))))</f>
        <v>0</v>
      </c>
      <c r="Y116" s="158">
        <f ca="1">+IF($C116=NT!$Y$2,MOVV!Y44,IF(MOVV!$C116=NT!$X$3,MOVV!X44,IF(MOVV!$C116=NT!$X$4,MOVV!W44,IF(MOVV!$C116=NT!$X$5,MOVV!V44,IF(MOVV!$C116=NT!$X$6,MOVV!U44,0)))))</f>
        <v>0</v>
      </c>
      <c r="Z116" s="158">
        <f ca="1">+IF($C116=NT!$Y$2,MOVV!Z44,IF(MOVV!$C116=NT!$X$3,MOVV!Y44,IF(MOVV!$C116=NT!$X$4,MOVV!X44,IF(MOVV!$C116=NT!$X$5,MOVV!W44,IF(MOVV!$C116=NT!$X$6,MOVV!V44,0)))))</f>
        <v>0</v>
      </c>
      <c r="AA116" s="158">
        <f ca="1">+IF($C116=NT!$Y$2,MOVV!AA44,IF(MOVV!$C116=NT!$X$3,MOVV!Z44,IF(MOVV!$C116=NT!$X$4,MOVV!Y44,IF(MOVV!$C116=NT!$X$5,MOVV!X44,IF(MOVV!$C116=NT!$X$6,MOVV!W44,0)))))</f>
        <v>0</v>
      </c>
      <c r="AB116" s="158">
        <f ca="1">+IF($C116=NT!$Y$2,MOVV!AB44,IF(MOVV!$C116=NT!$X$3,MOVV!AA44,IF(MOVV!$C116=NT!$X$4,MOVV!Z44,IF(MOVV!$C116=NT!$X$5,MOVV!Y44,IF(MOVV!$C116=NT!$X$6,MOVV!X44,0)))))</f>
        <v>0</v>
      </c>
      <c r="AC116" s="158">
        <f ca="1">+IF($C116=NT!$Y$2,MOVV!AC44,IF(MOVV!$C116=NT!$X$3,MOVV!AB44,IF(MOVV!$C116=NT!$X$4,MOVV!AA44,IF(MOVV!$C116=NT!$X$5,MOVV!Z44,IF(MOVV!$C116=NT!$X$6,MOVV!Y44,0)))))</f>
        <v>0</v>
      </c>
      <c r="AD116" s="158">
        <f ca="1">+IF($C116=NT!$Y$2,MOVV!AD44,IF(MOVV!$C116=NT!$X$3,MOVV!AC44,IF(MOVV!$C116=NT!$X$4,MOVV!AB44,IF(MOVV!$C116=NT!$X$5,MOVV!AA44,IF(MOVV!$C116=NT!$X$6,MOVV!Z44,0)))))</f>
        <v>0</v>
      </c>
      <c r="AE116" s="158">
        <f ca="1">+IF($C116=NT!$Y$2,MOVV!AE44,IF(MOVV!$C116=NT!$X$3,MOVV!AD44,IF(MOVV!$C116=NT!$X$4,MOVV!AC44,IF(MOVV!$C116=NT!$X$5,MOVV!AB44,IF(MOVV!$C116=NT!$X$6,MOVV!AA44,0)))))</f>
        <v>0</v>
      </c>
      <c r="AF116" s="158">
        <f ca="1">+IF($C116=NT!$Y$2,MOVV!AF44,IF(MOVV!$C116=NT!$X$3,MOVV!AE44,IF(MOVV!$C116=NT!$X$4,MOVV!AD44,IF(MOVV!$C116=NT!$X$5,MOVV!AC44,IF(MOVV!$C116=NT!$X$6,MOVV!AB44,0)))))</f>
        <v>0</v>
      </c>
      <c r="AG116" s="158">
        <f ca="1">+IF($C116=NT!$Y$2,MOVV!AG44,IF(MOVV!$C116=NT!$X$3,MOVV!AF44,IF(MOVV!$C116=NT!$X$4,MOVV!AE44,IF(MOVV!$C116=NT!$X$5,MOVV!AD44,IF(MOVV!$C116=NT!$X$6,MOVV!AC44,0)))))</f>
        <v>0</v>
      </c>
      <c r="AH116" s="158">
        <f ca="1">+IF($C116=NT!$Y$2,MOVV!AH44,IF(MOVV!$C116=NT!$X$3,MOVV!AG44,IF(MOVV!$C116=NT!$X$4,MOVV!AF44,IF(MOVV!$C116=NT!$X$5,MOVV!AE44,IF(MOVV!$C116=NT!$X$6,MOVV!AD44,0)))))</f>
        <v>0</v>
      </c>
      <c r="AI116" s="158">
        <f ca="1">+IF($C116=NT!$Y$2,MOVV!AI44,IF(MOVV!$C116=NT!$X$3,MOVV!AH44,IF(MOVV!$C116=NT!$X$4,MOVV!AG44,IF(MOVV!$C116=NT!$X$5,MOVV!AF44,IF(MOVV!$C116=NT!$X$6,MOVV!AE44,0)))))</f>
        <v>0</v>
      </c>
      <c r="AJ116" s="158">
        <f ca="1">+IF($C116=NT!$Y$2,MOVV!AJ44,IF(MOVV!$C116=NT!$X$3,MOVV!AI44,IF(MOVV!$C116=NT!$X$4,MOVV!AH44,IF(MOVV!$C116=NT!$X$5,MOVV!AG44,IF(MOVV!$C116=NT!$X$6,MOVV!AF44,0)))))</f>
        <v>0</v>
      </c>
      <c r="AK116" s="158">
        <f ca="1">+IF($C116=NT!$Y$2,MOVV!AK44,IF(MOVV!$C116=NT!$X$3,MOVV!AJ44,IF(MOVV!$C116=NT!$X$4,MOVV!AI44,IF(MOVV!$C116=NT!$X$5,MOVV!AH44,IF(MOVV!$C116=NT!$X$6,MOVV!AG44,0)))))</f>
        <v>0</v>
      </c>
      <c r="AL116" s="158">
        <f ca="1">+IF($C116=NT!$Y$2,MOVV!AL44,IF(MOVV!$C116=NT!$X$3,MOVV!AK44,IF(MOVV!$C116=NT!$X$4,MOVV!AJ44,IF(MOVV!$C116=NT!$X$5,MOVV!AI44,IF(MOVV!$C116=NT!$X$6,MOVV!AH44,0)))))</f>
        <v>0</v>
      </c>
      <c r="AM116" s="158">
        <f ca="1">+IF($C116=NT!$Y$2,MOVV!AM44,IF(MOVV!$C116=NT!$X$3,MOVV!AL44,IF(MOVV!$C116=NT!$X$4,MOVV!AK44,IF(MOVV!$C116=NT!$X$5,MOVV!AJ44,IF(MOVV!$C116=NT!$X$6,MOVV!AI44,0)))))</f>
        <v>0</v>
      </c>
      <c r="AN116" s="158">
        <f ca="1">+IF($C116=NT!$Y$2,MOVV!AN44,IF(MOVV!$C116=NT!$X$3,MOVV!AM44,IF(MOVV!$C116=NT!$X$4,MOVV!AL44,IF(MOVV!$C116=NT!$X$5,MOVV!AK44,IF(MOVV!$C116=NT!$X$6,MOVV!AJ44,0)))))</f>
        <v>0</v>
      </c>
      <c r="AO116" s="158">
        <f ca="1">+IF($C116=NT!$Y$2,MOVV!AO44,IF(MOVV!$C116=NT!$X$3,MOVV!AN44,IF(MOVV!$C116=NT!$X$4,MOVV!AM44,IF(MOVV!$C116=NT!$X$5,MOVV!AL44,IF(MOVV!$C116=NT!$X$6,MOVV!AK44,0)))))</f>
        <v>0</v>
      </c>
      <c r="AP116" s="158">
        <f ca="1">+IF($C116=NT!$Y$2,MOVV!AP44,IF(MOVV!$C116=NT!$X$3,MOVV!AO44,IF(MOVV!$C116=NT!$X$4,MOVV!AN44,IF(MOVV!$C116=NT!$X$5,MOVV!AM44,IF(MOVV!$C116=NT!$X$6,MOVV!AL44,0)))))</f>
        <v>0</v>
      </c>
      <c r="AQ116" s="158">
        <f ca="1">+IF($C116=NT!$Y$2,MOVV!AQ44,IF(MOVV!$C116=NT!$X$3,MOVV!AP44,IF(MOVV!$C116=NT!$X$4,MOVV!AO44,IF(MOVV!$C116=NT!$X$5,MOVV!AN44,IF(MOVV!$C116=NT!$X$6,MOVV!AM44,0)))))</f>
        <v>0</v>
      </c>
      <c r="AR116" s="158">
        <f ca="1">+IF($C116=NT!$Y$2,MOVV!AR44,IF(MOVV!$C116=NT!$X$3,MOVV!AQ44,IF(MOVV!$C116=NT!$X$4,MOVV!AP44,IF(MOVV!$C116=NT!$X$5,MOVV!AO44,IF(MOVV!$C116=NT!$X$6,MOVV!AN44,0)))))</f>
        <v>0</v>
      </c>
      <c r="AS116" s="158">
        <f ca="1">+IF($C116=NT!$Y$2,MOVV!AS44,IF(MOVV!$C116=NT!$X$3,MOVV!AR44,IF(MOVV!$C116=NT!$X$4,MOVV!AQ44,IF(MOVV!$C116=NT!$X$5,MOVV!AP44,IF(MOVV!$C116=NT!$X$6,MOVV!AO44,0)))))</f>
        <v>0</v>
      </c>
      <c r="AT116" s="158">
        <f ca="1">+IF($C116=NT!$Y$2,MOVV!AT44,IF(MOVV!$C116=NT!$X$3,MOVV!AS44,IF(MOVV!$C116=NT!$X$4,MOVV!AR44,IF(MOVV!$C116=NT!$X$5,MOVV!AQ44,IF(MOVV!$C116=NT!$X$6,MOVV!AP44,0)))))</f>
        <v>0</v>
      </c>
      <c r="AU116" s="158">
        <f ca="1">+IF($C116=NT!$Y$2,MOVV!AU44,IF(MOVV!$C116=NT!$X$3,MOVV!AT44,IF(MOVV!$C116=NT!$X$4,MOVV!AS44,IF(MOVV!$C116=NT!$X$5,MOVV!AR44,IF(MOVV!$C116=NT!$X$6,MOVV!AQ44,0)))))</f>
        <v>0</v>
      </c>
      <c r="AV116" s="158">
        <f ca="1">+IF($C116=NT!$Y$2,MOVV!AV44,IF(MOVV!$C116=NT!$X$3,MOVV!AU44,IF(MOVV!$C116=NT!$X$4,MOVV!AT44,IF(MOVV!$C116=NT!$X$5,MOVV!AS44,IF(MOVV!$C116=NT!$X$6,MOVV!AR44,0)))))</f>
        <v>0</v>
      </c>
      <c r="AW116" s="158">
        <f ca="1">+IF($C116=NT!$Y$2,MOVV!AW44,IF(MOVV!$C116=NT!$X$3,MOVV!AV44,IF(MOVV!$C116=NT!$X$4,MOVV!AU44,IF(MOVV!$C116=NT!$X$5,MOVV!AT44,IF(MOVV!$C116=NT!$X$6,MOVV!AS44,0)))))</f>
        <v>0</v>
      </c>
      <c r="AX116" s="158">
        <f ca="1">+IF($C116=NT!$Y$2,MOVV!AX44,IF(MOVV!$C116=NT!$X$3,MOVV!AW44,IF(MOVV!$C116=NT!$X$4,MOVV!AV44,IF(MOVV!$C116=NT!$X$5,MOVV!AU44,IF(MOVV!$C116=NT!$X$6,MOVV!AT44,0)))))</f>
        <v>0</v>
      </c>
      <c r="AY116" s="158">
        <f ca="1">+IF($C116=NT!$Y$2,MOVV!AY44,IF(MOVV!$C116=NT!$X$3,MOVV!AX44,IF(MOVV!$C116=NT!$X$4,MOVV!AW44,IF(MOVV!$C116=NT!$X$5,MOVV!AV44,IF(MOVV!$C116=NT!$X$6,MOVV!AU44,0)))))</f>
        <v>0</v>
      </c>
      <c r="AZ116" s="158">
        <f ca="1">+IF($C116=NT!$Y$2,MOVV!AZ44,IF(MOVV!$C116=NT!$X$3,MOVV!AY44,IF(MOVV!$C116=NT!$X$4,MOVV!AX44,IF(MOVV!$C116=NT!$X$5,MOVV!AW44,IF(MOVV!$C116=NT!$X$6,MOVV!AV44,0)))))</f>
        <v>0</v>
      </c>
      <c r="BA116" s="158">
        <f ca="1">+IF($C116=NT!$Y$2,MOVV!BA44,IF(MOVV!$C116=NT!$X$3,MOVV!AZ44,IF(MOVV!$C116=NT!$X$4,MOVV!AY44,IF(MOVV!$C116=NT!$X$5,MOVV!AX44,IF(MOVV!$C116=NT!$X$6,MOVV!AW44,0)))))</f>
        <v>0</v>
      </c>
      <c r="BB116" s="158">
        <f ca="1">+IF($C116=NT!$Y$2,MOVV!BB44,IF(MOVV!$C116=NT!$X$3,MOVV!BA44,IF(MOVV!$C116=NT!$X$4,MOVV!AZ44,IF(MOVV!$C116=NT!$X$5,MOVV!AY44,IF(MOVV!$C116=NT!$X$6,MOVV!AX44,0)))))</f>
        <v>0</v>
      </c>
      <c r="BC116" s="158">
        <f ca="1">+IF($C116=NT!$Y$2,MOVV!BC44,IF(MOVV!$C116=NT!$X$3,MOVV!BB44,IF(MOVV!$C116=NT!$X$4,MOVV!BA44,IF(MOVV!$C116=NT!$X$5,MOVV!AZ44,IF(MOVV!$C116=NT!$X$6,MOVV!AY44,0)))))</f>
        <v>0</v>
      </c>
      <c r="BD116" s="158">
        <f ca="1">+IF($C116=NT!$Y$2,MOVV!BD44,IF(MOVV!$C116=NT!$X$3,MOVV!BC44,IF(MOVV!$C116=NT!$X$4,MOVV!BB44,IF(MOVV!$C116=NT!$X$5,MOVV!BA44,IF(MOVV!$C116=NT!$X$6,MOVV!AZ44,0)))))</f>
        <v>0</v>
      </c>
      <c r="BE116" s="158">
        <f ca="1">+IF($C116=NT!$Y$2,MOVV!BE44,IF(MOVV!$C116=NT!$X$3,MOVV!BD44,IF(MOVV!$C116=NT!$X$4,MOVV!BC44,IF(MOVV!$C116=NT!$X$5,MOVV!BB44,IF(MOVV!$C116=NT!$X$6,MOVV!BA44,0)))))</f>
        <v>0</v>
      </c>
      <c r="BF116" s="158">
        <f ca="1">+IF($C116=NT!$Y$2,MOVV!BF44,IF(MOVV!$C116=NT!$X$3,MOVV!BE44,IF(MOVV!$C116=NT!$X$4,MOVV!BD44,IF(MOVV!$C116=NT!$X$5,MOVV!BC44,IF(MOVV!$C116=NT!$X$6,MOVV!BB44,0)))))</f>
        <v>0</v>
      </c>
      <c r="BG116" s="158">
        <f ca="1">+IF($C116=NT!$Y$2,MOVV!BG44,IF(MOVV!$C116=NT!$X$3,MOVV!BF44,IF(MOVV!$C116=NT!$X$4,MOVV!BE44,IF(MOVV!$C116=NT!$X$5,MOVV!BD44,IF(MOVV!$C116=NT!$X$6,MOVV!BC44,0)))))</f>
        <v>0</v>
      </c>
      <c r="BH116" s="158">
        <f ca="1">+IF($C116=NT!$Y$2,MOVV!BH44,IF(MOVV!$C116=NT!$X$3,MOVV!BG44,IF(MOVV!$C116=NT!$X$4,MOVV!BF44,IF(MOVV!$C116=NT!$X$5,MOVV!BE44,IF(MOVV!$C116=NT!$X$6,MOVV!BD44,0)))))</f>
        <v>0</v>
      </c>
      <c r="BI116" s="158">
        <f ca="1">+IF($C116=NT!$Y$2,MOVV!BI44,IF(MOVV!$C116=NT!$X$3,MOVV!BH44,IF(MOVV!$C116=NT!$X$4,MOVV!BG44,IF(MOVV!$C116=NT!$X$5,MOVV!BF44,IF(MOVV!$C116=NT!$X$6,MOVV!BE44,0)))))</f>
        <v>0</v>
      </c>
      <c r="BJ116" s="158">
        <f ca="1">+IF($C116=NT!$Y$2,MOVV!BJ44,IF(MOVV!$C116=NT!$X$3,MOVV!BI44,IF(MOVV!$C116=NT!$X$4,MOVV!BH44,IF(MOVV!$C116=NT!$X$5,MOVV!BG44,IF(MOVV!$C116=NT!$X$6,MOVV!BF44,0)))))</f>
        <v>0</v>
      </c>
      <c r="BK116" s="158">
        <f ca="1">+IF($C116=NT!$Y$2,MOVV!BK44,IF(MOVV!$C116=NT!$X$3,MOVV!BJ44,IF(MOVV!$C116=NT!$X$4,MOVV!BI44,IF(MOVV!$C116=NT!$X$5,MOVV!BH44,IF(MOVV!$C116=NT!$X$6,MOVV!BG44,0)))))</f>
        <v>0</v>
      </c>
    </row>
    <row r="117" spans="2:63">
      <c r="B117" s="162" t="str">
        <f t="shared" si="32"/>
        <v>Anuncis locals</v>
      </c>
      <c r="C117" s="208" t="str">
        <f>+OP!L12</f>
        <v>Comptat</v>
      </c>
      <c r="D117" s="158">
        <f ca="1">+IF($C117=NT!$Y$2,MOVV!D45,IF(MOVV!$C117=NT!$X$3,0,IF(MOVV!$C117=NT!$X$4,0,IF(MOVV!$C117=NT!$X$5,0,IF(MOVV!$C117=NT!$X$6,0,0)))))</f>
        <v>0</v>
      </c>
      <c r="E117" s="158">
        <f ca="1">+IF($C117=NT!$Y$2,MOVV!E45,IF(MOVV!$C117=NT!$X$3,MOVV!D45,IF(MOVV!$C117=NT!$X$4,0,IF(MOVV!$C117=NT!$X$5,0,IF(MOVV!$C117=NT!$X$6,0,0)))))</f>
        <v>0</v>
      </c>
      <c r="F117" s="158">
        <f ca="1">+IF($C117=NT!$Y$2,MOVV!F45,IF(MOVV!$C117=NT!$X$3,MOVV!E45,IF(MOVV!$C117=NT!$X$4,MOVV!D45,IF(MOVV!$C117=NT!$X$5,0,IF(MOVV!$C117=NT!$X$6,0,0)))))</f>
        <v>0</v>
      </c>
      <c r="G117" s="158">
        <f ca="1">+IF($C117=NT!$Y$2,MOVV!G45,IF(MOVV!$C117=NT!$X$3,MOVV!F45,IF(MOVV!$C117=NT!$X$4,MOVV!E45,IF(MOVV!$C117=NT!$X$5,MOVV!D45,IF(MOVV!$C117=NT!$X$6,0,0)))))</f>
        <v>0</v>
      </c>
      <c r="H117" s="158">
        <f ca="1">+IF($C117=NT!$Y$2,MOVV!H45,IF(MOVV!$C117=NT!$X$3,MOVV!G45,IF(MOVV!$C117=NT!$X$4,MOVV!F45,IF(MOVV!$C117=NT!$X$5,MOVV!E45,IF(MOVV!$C117=NT!$X$6,MOVV!D45,0)))))</f>
        <v>0</v>
      </c>
      <c r="I117" s="158">
        <f ca="1">+IF($C117=NT!$Y$2,MOVV!I45,IF(MOVV!$C117=NT!$X$3,MOVV!H45,IF(MOVV!$C117=NT!$X$4,MOVV!G45,IF(MOVV!$C117=NT!$X$5,MOVV!F45,IF(MOVV!$C117=NT!$X$6,MOVV!E45,0)))))</f>
        <v>0</v>
      </c>
      <c r="J117" s="158">
        <f ca="1">+IF($C117=NT!$Y$2,MOVV!J45,IF(MOVV!$C117=NT!$X$3,MOVV!I45,IF(MOVV!$C117=NT!$X$4,MOVV!H45,IF(MOVV!$C117=NT!$X$5,MOVV!G45,IF(MOVV!$C117=NT!$X$6,MOVV!F45,0)))))</f>
        <v>0</v>
      </c>
      <c r="K117" s="158">
        <f ca="1">+IF($C117=NT!$Y$2,MOVV!K45,IF(MOVV!$C117=NT!$X$3,MOVV!J45,IF(MOVV!$C117=NT!$X$4,MOVV!I45,IF(MOVV!$C117=NT!$X$5,MOVV!H45,IF(MOVV!$C117=NT!$X$6,MOVV!G45,0)))))</f>
        <v>0</v>
      </c>
      <c r="L117" s="158">
        <f ca="1">+IF($C117=NT!$Y$2,MOVV!L45,IF(MOVV!$C117=NT!$X$3,MOVV!K45,IF(MOVV!$C117=NT!$X$4,MOVV!J45,IF(MOVV!$C117=NT!$X$5,MOVV!I45,IF(MOVV!$C117=NT!$X$6,MOVV!H45,0)))))</f>
        <v>0</v>
      </c>
      <c r="M117" s="158">
        <f ca="1">+IF($C117=NT!$Y$2,MOVV!M45,IF(MOVV!$C117=NT!$X$3,MOVV!L45,IF(MOVV!$C117=NT!$X$4,MOVV!K45,IF(MOVV!$C117=NT!$X$5,MOVV!J45,IF(MOVV!$C117=NT!$X$6,MOVV!I45,0)))))</f>
        <v>0</v>
      </c>
      <c r="N117" s="158">
        <f ca="1">+IF($C117=NT!$Y$2,MOVV!N45,IF(MOVV!$C117=NT!$X$3,MOVV!M45,IF(MOVV!$C117=NT!$X$4,MOVV!L45,IF(MOVV!$C117=NT!$X$5,MOVV!K45,IF(MOVV!$C117=NT!$X$6,MOVV!J45,0)))))</f>
        <v>0</v>
      </c>
      <c r="O117" s="158">
        <f ca="1">+IF($C117=NT!$Y$2,MOVV!O45,IF(MOVV!$C117=NT!$X$3,MOVV!N45,IF(MOVV!$C117=NT!$X$4,MOVV!M45,IF(MOVV!$C117=NT!$X$5,MOVV!L45,IF(MOVV!$C117=NT!$X$6,MOVV!K45,0)))))</f>
        <v>0</v>
      </c>
      <c r="P117" s="158">
        <f ca="1">+IF($C117=NT!$Y$2,MOVV!P45,IF(MOVV!$C117=NT!$X$3,MOVV!O45,IF(MOVV!$C117=NT!$X$4,MOVV!N45,IF(MOVV!$C117=NT!$X$5,MOVV!M45,IF(MOVV!$C117=NT!$X$6,MOVV!L45,0)))))</f>
        <v>0</v>
      </c>
      <c r="Q117" s="158">
        <f ca="1">+IF($C117=NT!$Y$2,MOVV!Q45,IF(MOVV!$C117=NT!$X$3,MOVV!P45,IF(MOVV!$C117=NT!$X$4,MOVV!O45,IF(MOVV!$C117=NT!$X$5,MOVV!N45,IF(MOVV!$C117=NT!$X$6,MOVV!M45,0)))))</f>
        <v>0</v>
      </c>
      <c r="R117" s="158">
        <f ca="1">+IF($C117=NT!$Y$2,MOVV!R45,IF(MOVV!$C117=NT!$X$3,MOVV!Q45,IF(MOVV!$C117=NT!$X$4,MOVV!P45,IF(MOVV!$C117=NT!$X$5,MOVV!O45,IF(MOVV!$C117=NT!$X$6,MOVV!N45,0)))))</f>
        <v>0</v>
      </c>
      <c r="S117" s="158">
        <f ca="1">+IF($C117=NT!$Y$2,MOVV!S45,IF(MOVV!$C117=NT!$X$3,MOVV!R45,IF(MOVV!$C117=NT!$X$4,MOVV!Q45,IF(MOVV!$C117=NT!$X$5,MOVV!P45,IF(MOVV!$C117=NT!$X$6,MOVV!O45,0)))))</f>
        <v>0</v>
      </c>
      <c r="T117" s="158">
        <f ca="1">+IF($C117=NT!$Y$2,MOVV!T45,IF(MOVV!$C117=NT!$X$3,MOVV!S45,IF(MOVV!$C117=NT!$X$4,MOVV!R45,IF(MOVV!$C117=NT!$X$5,MOVV!Q45,IF(MOVV!$C117=NT!$X$6,MOVV!P45,0)))))</f>
        <v>0</v>
      </c>
      <c r="U117" s="158">
        <f ca="1">+IF($C117=NT!$Y$2,MOVV!U45,IF(MOVV!$C117=NT!$X$3,MOVV!T45,IF(MOVV!$C117=NT!$X$4,MOVV!S45,IF(MOVV!$C117=NT!$X$5,MOVV!R45,IF(MOVV!$C117=NT!$X$6,MOVV!Q45,0)))))</f>
        <v>0</v>
      </c>
      <c r="V117" s="158">
        <f ca="1">+IF($C117=NT!$Y$2,MOVV!V45,IF(MOVV!$C117=NT!$X$3,MOVV!U45,IF(MOVV!$C117=NT!$X$4,MOVV!T45,IF(MOVV!$C117=NT!$X$5,MOVV!S45,IF(MOVV!$C117=NT!$X$6,MOVV!R45,0)))))</f>
        <v>0</v>
      </c>
      <c r="W117" s="158">
        <f ca="1">+IF($C117=NT!$Y$2,MOVV!W45,IF(MOVV!$C117=NT!$X$3,MOVV!V45,IF(MOVV!$C117=NT!$X$4,MOVV!U45,IF(MOVV!$C117=NT!$X$5,MOVV!T45,IF(MOVV!$C117=NT!$X$6,MOVV!S45,0)))))</f>
        <v>0</v>
      </c>
      <c r="X117" s="158">
        <f ca="1">+IF($C117=NT!$Y$2,MOVV!X45,IF(MOVV!$C117=NT!$X$3,MOVV!W45,IF(MOVV!$C117=NT!$X$4,MOVV!V45,IF(MOVV!$C117=NT!$X$5,MOVV!U45,IF(MOVV!$C117=NT!$X$6,MOVV!T45,0)))))</f>
        <v>0</v>
      </c>
      <c r="Y117" s="158">
        <f ca="1">+IF($C117=NT!$Y$2,MOVV!Y45,IF(MOVV!$C117=NT!$X$3,MOVV!X45,IF(MOVV!$C117=NT!$X$4,MOVV!W45,IF(MOVV!$C117=NT!$X$5,MOVV!V45,IF(MOVV!$C117=NT!$X$6,MOVV!U45,0)))))</f>
        <v>0</v>
      </c>
      <c r="Z117" s="158">
        <f ca="1">+IF($C117=NT!$Y$2,MOVV!Z45,IF(MOVV!$C117=NT!$X$3,MOVV!Y45,IF(MOVV!$C117=NT!$X$4,MOVV!X45,IF(MOVV!$C117=NT!$X$5,MOVV!W45,IF(MOVV!$C117=NT!$X$6,MOVV!V45,0)))))</f>
        <v>0</v>
      </c>
      <c r="AA117" s="158">
        <f ca="1">+IF($C117=NT!$Y$2,MOVV!AA45,IF(MOVV!$C117=NT!$X$3,MOVV!Z45,IF(MOVV!$C117=NT!$X$4,MOVV!Y45,IF(MOVV!$C117=NT!$X$5,MOVV!X45,IF(MOVV!$C117=NT!$X$6,MOVV!W45,0)))))</f>
        <v>0</v>
      </c>
      <c r="AB117" s="158">
        <f ca="1">+IF($C117=NT!$Y$2,MOVV!AB45,IF(MOVV!$C117=NT!$X$3,MOVV!AA45,IF(MOVV!$C117=NT!$X$4,MOVV!Z45,IF(MOVV!$C117=NT!$X$5,MOVV!Y45,IF(MOVV!$C117=NT!$X$6,MOVV!X45,0)))))</f>
        <v>0</v>
      </c>
      <c r="AC117" s="158">
        <f ca="1">+IF($C117=NT!$Y$2,MOVV!AC45,IF(MOVV!$C117=NT!$X$3,MOVV!AB45,IF(MOVV!$C117=NT!$X$4,MOVV!AA45,IF(MOVV!$C117=NT!$X$5,MOVV!Z45,IF(MOVV!$C117=NT!$X$6,MOVV!Y45,0)))))</f>
        <v>0</v>
      </c>
      <c r="AD117" s="158">
        <f ca="1">+IF($C117=NT!$Y$2,MOVV!AD45,IF(MOVV!$C117=NT!$X$3,MOVV!AC45,IF(MOVV!$C117=NT!$X$4,MOVV!AB45,IF(MOVV!$C117=NT!$X$5,MOVV!AA45,IF(MOVV!$C117=NT!$X$6,MOVV!Z45,0)))))</f>
        <v>0</v>
      </c>
      <c r="AE117" s="158">
        <f ca="1">+IF($C117=NT!$Y$2,MOVV!AE45,IF(MOVV!$C117=NT!$X$3,MOVV!AD45,IF(MOVV!$C117=NT!$X$4,MOVV!AC45,IF(MOVV!$C117=NT!$X$5,MOVV!AB45,IF(MOVV!$C117=NT!$X$6,MOVV!AA45,0)))))</f>
        <v>0</v>
      </c>
      <c r="AF117" s="158">
        <f ca="1">+IF($C117=NT!$Y$2,MOVV!AF45,IF(MOVV!$C117=NT!$X$3,MOVV!AE45,IF(MOVV!$C117=NT!$X$4,MOVV!AD45,IF(MOVV!$C117=NT!$X$5,MOVV!AC45,IF(MOVV!$C117=NT!$X$6,MOVV!AB45,0)))))</f>
        <v>0</v>
      </c>
      <c r="AG117" s="158">
        <f ca="1">+IF($C117=NT!$Y$2,MOVV!AG45,IF(MOVV!$C117=NT!$X$3,MOVV!AF45,IF(MOVV!$C117=NT!$X$4,MOVV!AE45,IF(MOVV!$C117=NT!$X$5,MOVV!AD45,IF(MOVV!$C117=NT!$X$6,MOVV!AC45,0)))))</f>
        <v>0</v>
      </c>
      <c r="AH117" s="158">
        <f ca="1">+IF($C117=NT!$Y$2,MOVV!AH45,IF(MOVV!$C117=NT!$X$3,MOVV!AG45,IF(MOVV!$C117=NT!$X$4,MOVV!AF45,IF(MOVV!$C117=NT!$X$5,MOVV!AE45,IF(MOVV!$C117=NT!$X$6,MOVV!AD45,0)))))</f>
        <v>0</v>
      </c>
      <c r="AI117" s="158">
        <f ca="1">+IF($C117=NT!$Y$2,MOVV!AI45,IF(MOVV!$C117=NT!$X$3,MOVV!AH45,IF(MOVV!$C117=NT!$X$4,MOVV!AG45,IF(MOVV!$C117=NT!$X$5,MOVV!AF45,IF(MOVV!$C117=NT!$X$6,MOVV!AE45,0)))))</f>
        <v>0</v>
      </c>
      <c r="AJ117" s="158">
        <f ca="1">+IF($C117=NT!$Y$2,MOVV!AJ45,IF(MOVV!$C117=NT!$X$3,MOVV!AI45,IF(MOVV!$C117=NT!$X$4,MOVV!AH45,IF(MOVV!$C117=NT!$X$5,MOVV!AG45,IF(MOVV!$C117=NT!$X$6,MOVV!AF45,0)))))</f>
        <v>0</v>
      </c>
      <c r="AK117" s="158">
        <f ca="1">+IF($C117=NT!$Y$2,MOVV!AK45,IF(MOVV!$C117=NT!$X$3,MOVV!AJ45,IF(MOVV!$C117=NT!$X$4,MOVV!AI45,IF(MOVV!$C117=NT!$X$5,MOVV!AH45,IF(MOVV!$C117=NT!$X$6,MOVV!AG45,0)))))</f>
        <v>0</v>
      </c>
      <c r="AL117" s="158">
        <f ca="1">+IF($C117=NT!$Y$2,MOVV!AL45,IF(MOVV!$C117=NT!$X$3,MOVV!AK45,IF(MOVV!$C117=NT!$X$4,MOVV!AJ45,IF(MOVV!$C117=NT!$X$5,MOVV!AI45,IF(MOVV!$C117=NT!$X$6,MOVV!AH45,0)))))</f>
        <v>0</v>
      </c>
      <c r="AM117" s="158">
        <f ca="1">+IF($C117=NT!$Y$2,MOVV!AM45,IF(MOVV!$C117=NT!$X$3,MOVV!AL45,IF(MOVV!$C117=NT!$X$4,MOVV!AK45,IF(MOVV!$C117=NT!$X$5,MOVV!AJ45,IF(MOVV!$C117=NT!$X$6,MOVV!AI45,0)))))</f>
        <v>0</v>
      </c>
      <c r="AN117" s="158">
        <f ca="1">+IF($C117=NT!$Y$2,MOVV!AN45,IF(MOVV!$C117=NT!$X$3,MOVV!AM45,IF(MOVV!$C117=NT!$X$4,MOVV!AL45,IF(MOVV!$C117=NT!$X$5,MOVV!AK45,IF(MOVV!$C117=NT!$X$6,MOVV!AJ45,0)))))</f>
        <v>0</v>
      </c>
      <c r="AO117" s="158">
        <f ca="1">+IF($C117=NT!$Y$2,MOVV!AO45,IF(MOVV!$C117=NT!$X$3,MOVV!AN45,IF(MOVV!$C117=NT!$X$4,MOVV!AM45,IF(MOVV!$C117=NT!$X$5,MOVV!AL45,IF(MOVV!$C117=NT!$X$6,MOVV!AK45,0)))))</f>
        <v>0</v>
      </c>
      <c r="AP117" s="158">
        <f ca="1">+IF($C117=NT!$Y$2,MOVV!AP45,IF(MOVV!$C117=NT!$X$3,MOVV!AO45,IF(MOVV!$C117=NT!$X$4,MOVV!AN45,IF(MOVV!$C117=NT!$X$5,MOVV!AM45,IF(MOVV!$C117=NT!$X$6,MOVV!AL45,0)))))</f>
        <v>0</v>
      </c>
      <c r="AQ117" s="158">
        <f ca="1">+IF($C117=NT!$Y$2,MOVV!AQ45,IF(MOVV!$C117=NT!$X$3,MOVV!AP45,IF(MOVV!$C117=NT!$X$4,MOVV!AO45,IF(MOVV!$C117=NT!$X$5,MOVV!AN45,IF(MOVV!$C117=NT!$X$6,MOVV!AM45,0)))))</f>
        <v>0</v>
      </c>
      <c r="AR117" s="158">
        <f ca="1">+IF($C117=NT!$Y$2,MOVV!AR45,IF(MOVV!$C117=NT!$X$3,MOVV!AQ45,IF(MOVV!$C117=NT!$X$4,MOVV!AP45,IF(MOVV!$C117=NT!$X$5,MOVV!AO45,IF(MOVV!$C117=NT!$X$6,MOVV!AN45,0)))))</f>
        <v>0</v>
      </c>
      <c r="AS117" s="158">
        <f ca="1">+IF($C117=NT!$Y$2,MOVV!AS45,IF(MOVV!$C117=NT!$X$3,MOVV!AR45,IF(MOVV!$C117=NT!$X$4,MOVV!AQ45,IF(MOVV!$C117=NT!$X$5,MOVV!AP45,IF(MOVV!$C117=NT!$X$6,MOVV!AO45,0)))))</f>
        <v>0</v>
      </c>
      <c r="AT117" s="158">
        <f ca="1">+IF($C117=NT!$Y$2,MOVV!AT45,IF(MOVV!$C117=NT!$X$3,MOVV!AS45,IF(MOVV!$C117=NT!$X$4,MOVV!AR45,IF(MOVV!$C117=NT!$X$5,MOVV!AQ45,IF(MOVV!$C117=NT!$X$6,MOVV!AP45,0)))))</f>
        <v>0</v>
      </c>
      <c r="AU117" s="158">
        <f ca="1">+IF($C117=NT!$Y$2,MOVV!AU45,IF(MOVV!$C117=NT!$X$3,MOVV!AT45,IF(MOVV!$C117=NT!$X$4,MOVV!AS45,IF(MOVV!$C117=NT!$X$5,MOVV!AR45,IF(MOVV!$C117=NT!$X$6,MOVV!AQ45,0)))))</f>
        <v>0</v>
      </c>
      <c r="AV117" s="158">
        <f ca="1">+IF($C117=NT!$Y$2,MOVV!AV45,IF(MOVV!$C117=NT!$X$3,MOVV!AU45,IF(MOVV!$C117=NT!$X$4,MOVV!AT45,IF(MOVV!$C117=NT!$X$5,MOVV!AS45,IF(MOVV!$C117=NT!$X$6,MOVV!AR45,0)))))</f>
        <v>0</v>
      </c>
      <c r="AW117" s="158">
        <f ca="1">+IF($C117=NT!$Y$2,MOVV!AW45,IF(MOVV!$C117=NT!$X$3,MOVV!AV45,IF(MOVV!$C117=NT!$X$4,MOVV!AU45,IF(MOVV!$C117=NT!$X$5,MOVV!AT45,IF(MOVV!$C117=NT!$X$6,MOVV!AS45,0)))))</f>
        <v>0</v>
      </c>
      <c r="AX117" s="158">
        <f ca="1">+IF($C117=NT!$Y$2,MOVV!AX45,IF(MOVV!$C117=NT!$X$3,MOVV!AW45,IF(MOVV!$C117=NT!$X$4,MOVV!AV45,IF(MOVV!$C117=NT!$X$5,MOVV!AU45,IF(MOVV!$C117=NT!$X$6,MOVV!AT45,0)))))</f>
        <v>0</v>
      </c>
      <c r="AY117" s="158">
        <f ca="1">+IF($C117=NT!$Y$2,MOVV!AY45,IF(MOVV!$C117=NT!$X$3,MOVV!AX45,IF(MOVV!$C117=NT!$X$4,MOVV!AW45,IF(MOVV!$C117=NT!$X$5,MOVV!AV45,IF(MOVV!$C117=NT!$X$6,MOVV!AU45,0)))))</f>
        <v>0</v>
      </c>
      <c r="AZ117" s="158">
        <f ca="1">+IF($C117=NT!$Y$2,MOVV!AZ45,IF(MOVV!$C117=NT!$X$3,MOVV!AY45,IF(MOVV!$C117=NT!$X$4,MOVV!AX45,IF(MOVV!$C117=NT!$X$5,MOVV!AW45,IF(MOVV!$C117=NT!$X$6,MOVV!AV45,0)))))</f>
        <v>0</v>
      </c>
      <c r="BA117" s="158">
        <f ca="1">+IF($C117=NT!$Y$2,MOVV!BA45,IF(MOVV!$C117=NT!$X$3,MOVV!AZ45,IF(MOVV!$C117=NT!$X$4,MOVV!AY45,IF(MOVV!$C117=NT!$X$5,MOVV!AX45,IF(MOVV!$C117=NT!$X$6,MOVV!AW45,0)))))</f>
        <v>0</v>
      </c>
      <c r="BB117" s="158">
        <f ca="1">+IF($C117=NT!$Y$2,MOVV!BB45,IF(MOVV!$C117=NT!$X$3,MOVV!BA45,IF(MOVV!$C117=NT!$X$4,MOVV!AZ45,IF(MOVV!$C117=NT!$X$5,MOVV!AY45,IF(MOVV!$C117=NT!$X$6,MOVV!AX45,0)))))</f>
        <v>0</v>
      </c>
      <c r="BC117" s="158">
        <f ca="1">+IF($C117=NT!$Y$2,MOVV!BC45,IF(MOVV!$C117=NT!$X$3,MOVV!BB45,IF(MOVV!$C117=NT!$X$4,MOVV!BA45,IF(MOVV!$C117=NT!$X$5,MOVV!AZ45,IF(MOVV!$C117=NT!$X$6,MOVV!AY45,0)))))</f>
        <v>0</v>
      </c>
      <c r="BD117" s="158">
        <f ca="1">+IF($C117=NT!$Y$2,MOVV!BD45,IF(MOVV!$C117=NT!$X$3,MOVV!BC45,IF(MOVV!$C117=NT!$X$4,MOVV!BB45,IF(MOVV!$C117=NT!$X$5,MOVV!BA45,IF(MOVV!$C117=NT!$X$6,MOVV!AZ45,0)))))</f>
        <v>0</v>
      </c>
      <c r="BE117" s="158">
        <f ca="1">+IF($C117=NT!$Y$2,MOVV!BE45,IF(MOVV!$C117=NT!$X$3,MOVV!BD45,IF(MOVV!$C117=NT!$X$4,MOVV!BC45,IF(MOVV!$C117=NT!$X$5,MOVV!BB45,IF(MOVV!$C117=NT!$X$6,MOVV!BA45,0)))))</f>
        <v>0</v>
      </c>
      <c r="BF117" s="158">
        <f ca="1">+IF($C117=NT!$Y$2,MOVV!BF45,IF(MOVV!$C117=NT!$X$3,MOVV!BE45,IF(MOVV!$C117=NT!$X$4,MOVV!BD45,IF(MOVV!$C117=NT!$X$5,MOVV!BC45,IF(MOVV!$C117=NT!$X$6,MOVV!BB45,0)))))</f>
        <v>0</v>
      </c>
      <c r="BG117" s="158">
        <f ca="1">+IF($C117=NT!$Y$2,MOVV!BG45,IF(MOVV!$C117=NT!$X$3,MOVV!BF45,IF(MOVV!$C117=NT!$X$4,MOVV!BE45,IF(MOVV!$C117=NT!$X$5,MOVV!BD45,IF(MOVV!$C117=NT!$X$6,MOVV!BC45,0)))))</f>
        <v>0</v>
      </c>
      <c r="BH117" s="158">
        <f ca="1">+IF($C117=NT!$Y$2,MOVV!BH45,IF(MOVV!$C117=NT!$X$3,MOVV!BG45,IF(MOVV!$C117=NT!$X$4,MOVV!BF45,IF(MOVV!$C117=NT!$X$5,MOVV!BE45,IF(MOVV!$C117=NT!$X$6,MOVV!BD45,0)))))</f>
        <v>0</v>
      </c>
      <c r="BI117" s="158">
        <f ca="1">+IF($C117=NT!$Y$2,MOVV!BI45,IF(MOVV!$C117=NT!$X$3,MOVV!BH45,IF(MOVV!$C117=NT!$X$4,MOVV!BG45,IF(MOVV!$C117=NT!$X$5,MOVV!BF45,IF(MOVV!$C117=NT!$X$6,MOVV!BE45,0)))))</f>
        <v>0</v>
      </c>
      <c r="BJ117" s="158">
        <f ca="1">+IF($C117=NT!$Y$2,MOVV!BJ45,IF(MOVV!$C117=NT!$X$3,MOVV!BI45,IF(MOVV!$C117=NT!$X$4,MOVV!BH45,IF(MOVV!$C117=NT!$X$5,MOVV!BG45,IF(MOVV!$C117=NT!$X$6,MOVV!BF45,0)))))</f>
        <v>0</v>
      </c>
      <c r="BK117" s="158">
        <f ca="1">+IF($C117=NT!$Y$2,MOVV!BK45,IF(MOVV!$C117=NT!$X$3,MOVV!BJ45,IF(MOVV!$C117=NT!$X$4,MOVV!BI45,IF(MOVV!$C117=NT!$X$5,MOVV!BH45,IF(MOVV!$C117=NT!$X$6,MOVV!BG45,0)))))</f>
        <v>0</v>
      </c>
    </row>
    <row r="118" spans="2:63">
      <c r="B118" s="162" t="str">
        <f t="shared" si="32"/>
        <v>Nom Producte/Servei 4</v>
      </c>
      <c r="C118" s="208" t="str">
        <f>+OP!L13</f>
        <v>Comptat</v>
      </c>
      <c r="D118" s="158">
        <f ca="1">+IF($C118=NT!$Y$2,MOVV!D46,IF(MOVV!$C118=NT!$X$3,0,IF(MOVV!$C118=NT!$X$4,0,IF(MOVV!$C118=NT!$X$5,0,IF(MOVV!$C118=NT!$X$6,0,0)))))</f>
        <v>0</v>
      </c>
      <c r="E118" s="158">
        <f ca="1">+IF($C118=NT!$Y$2,MOVV!E46,IF(MOVV!$C118=NT!$X$3,MOVV!D46,IF(MOVV!$C118=NT!$X$4,0,IF(MOVV!$C118=NT!$X$5,0,IF(MOVV!$C118=NT!$X$6,0,0)))))</f>
        <v>0</v>
      </c>
      <c r="F118" s="158">
        <f ca="1">+IF($C118=NT!$Y$2,MOVV!F46,IF(MOVV!$C118=NT!$X$3,MOVV!E46,IF(MOVV!$C118=NT!$X$4,MOVV!D46,IF(MOVV!$C118=NT!$X$5,0,IF(MOVV!$C118=NT!$X$6,0,0)))))</f>
        <v>0</v>
      </c>
      <c r="G118" s="158">
        <f ca="1">+IF($C118=NT!$Y$2,MOVV!G46,IF(MOVV!$C118=NT!$X$3,MOVV!F46,IF(MOVV!$C118=NT!$X$4,MOVV!E46,IF(MOVV!$C118=NT!$X$5,MOVV!D46,IF(MOVV!$C118=NT!$X$6,0,0)))))</f>
        <v>0</v>
      </c>
      <c r="H118" s="158">
        <f ca="1">+IF($C118=NT!$Y$2,MOVV!H46,IF(MOVV!$C118=NT!$X$3,MOVV!G46,IF(MOVV!$C118=NT!$X$4,MOVV!F46,IF(MOVV!$C118=NT!$X$5,MOVV!E46,IF(MOVV!$C118=NT!$X$6,MOVV!D46,0)))))</f>
        <v>0</v>
      </c>
      <c r="I118" s="158">
        <f ca="1">+IF($C118=NT!$Y$2,MOVV!I46,IF(MOVV!$C118=NT!$X$3,MOVV!H46,IF(MOVV!$C118=NT!$X$4,MOVV!G46,IF(MOVV!$C118=NT!$X$5,MOVV!F46,IF(MOVV!$C118=NT!$X$6,MOVV!E46,0)))))</f>
        <v>0</v>
      </c>
      <c r="J118" s="158">
        <f ca="1">+IF($C118=NT!$Y$2,MOVV!J46,IF(MOVV!$C118=NT!$X$3,MOVV!I46,IF(MOVV!$C118=NT!$X$4,MOVV!H46,IF(MOVV!$C118=NT!$X$5,MOVV!G46,IF(MOVV!$C118=NT!$X$6,MOVV!F46,0)))))</f>
        <v>0</v>
      </c>
      <c r="K118" s="158">
        <f ca="1">+IF($C118=NT!$Y$2,MOVV!K46,IF(MOVV!$C118=NT!$X$3,MOVV!J46,IF(MOVV!$C118=NT!$X$4,MOVV!I46,IF(MOVV!$C118=NT!$X$5,MOVV!H46,IF(MOVV!$C118=NT!$X$6,MOVV!G46,0)))))</f>
        <v>0</v>
      </c>
      <c r="L118" s="158">
        <f ca="1">+IF($C118=NT!$Y$2,MOVV!L46,IF(MOVV!$C118=NT!$X$3,MOVV!K46,IF(MOVV!$C118=NT!$X$4,MOVV!J46,IF(MOVV!$C118=NT!$X$5,MOVV!I46,IF(MOVV!$C118=NT!$X$6,MOVV!H46,0)))))</f>
        <v>0</v>
      </c>
      <c r="M118" s="158">
        <f ca="1">+IF($C118=NT!$Y$2,MOVV!M46,IF(MOVV!$C118=NT!$X$3,MOVV!L46,IF(MOVV!$C118=NT!$X$4,MOVV!K46,IF(MOVV!$C118=NT!$X$5,MOVV!J46,IF(MOVV!$C118=NT!$X$6,MOVV!I46,0)))))</f>
        <v>0</v>
      </c>
      <c r="N118" s="158">
        <f ca="1">+IF($C118=NT!$Y$2,MOVV!N46,IF(MOVV!$C118=NT!$X$3,MOVV!M46,IF(MOVV!$C118=NT!$X$4,MOVV!L46,IF(MOVV!$C118=NT!$X$5,MOVV!K46,IF(MOVV!$C118=NT!$X$6,MOVV!J46,0)))))</f>
        <v>0</v>
      </c>
      <c r="O118" s="158">
        <f ca="1">+IF($C118=NT!$Y$2,MOVV!O46,IF(MOVV!$C118=NT!$X$3,MOVV!N46,IF(MOVV!$C118=NT!$X$4,MOVV!M46,IF(MOVV!$C118=NT!$X$5,MOVV!L46,IF(MOVV!$C118=NT!$X$6,MOVV!K46,0)))))</f>
        <v>0</v>
      </c>
      <c r="P118" s="158">
        <f ca="1">+IF($C118=NT!$Y$2,MOVV!P46,IF(MOVV!$C118=NT!$X$3,MOVV!O46,IF(MOVV!$C118=NT!$X$4,MOVV!N46,IF(MOVV!$C118=NT!$X$5,MOVV!M46,IF(MOVV!$C118=NT!$X$6,MOVV!L46,0)))))</f>
        <v>0</v>
      </c>
      <c r="Q118" s="158">
        <f ca="1">+IF($C118=NT!$Y$2,MOVV!Q46,IF(MOVV!$C118=NT!$X$3,MOVV!P46,IF(MOVV!$C118=NT!$X$4,MOVV!O46,IF(MOVV!$C118=NT!$X$5,MOVV!N46,IF(MOVV!$C118=NT!$X$6,MOVV!M46,0)))))</f>
        <v>0</v>
      </c>
      <c r="R118" s="158">
        <f ca="1">+IF($C118=NT!$Y$2,MOVV!R46,IF(MOVV!$C118=NT!$X$3,MOVV!Q46,IF(MOVV!$C118=NT!$X$4,MOVV!P46,IF(MOVV!$C118=NT!$X$5,MOVV!O46,IF(MOVV!$C118=NT!$X$6,MOVV!N46,0)))))</f>
        <v>0</v>
      </c>
      <c r="S118" s="158">
        <f ca="1">+IF($C118=NT!$Y$2,MOVV!S46,IF(MOVV!$C118=NT!$X$3,MOVV!R46,IF(MOVV!$C118=NT!$X$4,MOVV!Q46,IF(MOVV!$C118=NT!$X$5,MOVV!P46,IF(MOVV!$C118=NT!$X$6,MOVV!O46,0)))))</f>
        <v>0</v>
      </c>
      <c r="T118" s="158">
        <f ca="1">+IF($C118=NT!$Y$2,MOVV!T46,IF(MOVV!$C118=NT!$X$3,MOVV!S46,IF(MOVV!$C118=NT!$X$4,MOVV!R46,IF(MOVV!$C118=NT!$X$5,MOVV!Q46,IF(MOVV!$C118=NT!$X$6,MOVV!P46,0)))))</f>
        <v>0</v>
      </c>
      <c r="U118" s="158">
        <f ca="1">+IF($C118=NT!$Y$2,MOVV!U46,IF(MOVV!$C118=NT!$X$3,MOVV!T46,IF(MOVV!$C118=NT!$X$4,MOVV!S46,IF(MOVV!$C118=NT!$X$5,MOVV!R46,IF(MOVV!$C118=NT!$X$6,MOVV!Q46,0)))))</f>
        <v>0</v>
      </c>
      <c r="V118" s="158">
        <f ca="1">+IF($C118=NT!$Y$2,MOVV!V46,IF(MOVV!$C118=NT!$X$3,MOVV!U46,IF(MOVV!$C118=NT!$X$4,MOVV!T46,IF(MOVV!$C118=NT!$X$5,MOVV!S46,IF(MOVV!$C118=NT!$X$6,MOVV!R46,0)))))</f>
        <v>0</v>
      </c>
      <c r="W118" s="158">
        <f ca="1">+IF($C118=NT!$Y$2,MOVV!W46,IF(MOVV!$C118=NT!$X$3,MOVV!V46,IF(MOVV!$C118=NT!$X$4,MOVV!U46,IF(MOVV!$C118=NT!$X$5,MOVV!T46,IF(MOVV!$C118=NT!$X$6,MOVV!S46,0)))))</f>
        <v>0</v>
      </c>
      <c r="X118" s="158">
        <f ca="1">+IF($C118=NT!$Y$2,MOVV!X46,IF(MOVV!$C118=NT!$X$3,MOVV!W46,IF(MOVV!$C118=NT!$X$4,MOVV!V46,IF(MOVV!$C118=NT!$X$5,MOVV!U46,IF(MOVV!$C118=NT!$X$6,MOVV!T46,0)))))</f>
        <v>0</v>
      </c>
      <c r="Y118" s="158">
        <f ca="1">+IF($C118=NT!$Y$2,MOVV!Y46,IF(MOVV!$C118=NT!$X$3,MOVV!X46,IF(MOVV!$C118=NT!$X$4,MOVV!W46,IF(MOVV!$C118=NT!$X$5,MOVV!V46,IF(MOVV!$C118=NT!$X$6,MOVV!U46,0)))))</f>
        <v>0</v>
      </c>
      <c r="Z118" s="158">
        <f ca="1">+IF($C118=NT!$Y$2,MOVV!Z46,IF(MOVV!$C118=NT!$X$3,MOVV!Y46,IF(MOVV!$C118=NT!$X$4,MOVV!X46,IF(MOVV!$C118=NT!$X$5,MOVV!W46,IF(MOVV!$C118=NT!$X$6,MOVV!V46,0)))))</f>
        <v>0</v>
      </c>
      <c r="AA118" s="158">
        <f ca="1">+IF($C118=NT!$Y$2,MOVV!AA46,IF(MOVV!$C118=NT!$X$3,MOVV!Z46,IF(MOVV!$C118=NT!$X$4,MOVV!Y46,IF(MOVV!$C118=NT!$X$5,MOVV!X46,IF(MOVV!$C118=NT!$X$6,MOVV!W46,0)))))</f>
        <v>0</v>
      </c>
      <c r="AB118" s="158">
        <f ca="1">+IF($C118=NT!$Y$2,MOVV!AB46,IF(MOVV!$C118=NT!$X$3,MOVV!AA46,IF(MOVV!$C118=NT!$X$4,MOVV!Z46,IF(MOVV!$C118=NT!$X$5,MOVV!Y46,IF(MOVV!$C118=NT!$X$6,MOVV!X46,0)))))</f>
        <v>0</v>
      </c>
      <c r="AC118" s="158">
        <f ca="1">+IF($C118=NT!$Y$2,MOVV!AC46,IF(MOVV!$C118=NT!$X$3,MOVV!AB46,IF(MOVV!$C118=NT!$X$4,MOVV!AA46,IF(MOVV!$C118=NT!$X$5,MOVV!Z46,IF(MOVV!$C118=NT!$X$6,MOVV!Y46,0)))))</f>
        <v>0</v>
      </c>
      <c r="AD118" s="158">
        <f ca="1">+IF($C118=NT!$Y$2,MOVV!AD46,IF(MOVV!$C118=NT!$X$3,MOVV!AC46,IF(MOVV!$C118=NT!$X$4,MOVV!AB46,IF(MOVV!$C118=NT!$X$5,MOVV!AA46,IF(MOVV!$C118=NT!$X$6,MOVV!Z46,0)))))</f>
        <v>0</v>
      </c>
      <c r="AE118" s="158">
        <f ca="1">+IF($C118=NT!$Y$2,MOVV!AE46,IF(MOVV!$C118=NT!$X$3,MOVV!AD46,IF(MOVV!$C118=NT!$X$4,MOVV!AC46,IF(MOVV!$C118=NT!$X$5,MOVV!AB46,IF(MOVV!$C118=NT!$X$6,MOVV!AA46,0)))))</f>
        <v>0</v>
      </c>
      <c r="AF118" s="158">
        <f ca="1">+IF($C118=NT!$Y$2,MOVV!AF46,IF(MOVV!$C118=NT!$X$3,MOVV!AE46,IF(MOVV!$C118=NT!$X$4,MOVV!AD46,IF(MOVV!$C118=NT!$X$5,MOVV!AC46,IF(MOVV!$C118=NT!$X$6,MOVV!AB46,0)))))</f>
        <v>0</v>
      </c>
      <c r="AG118" s="158">
        <f ca="1">+IF($C118=NT!$Y$2,MOVV!AG46,IF(MOVV!$C118=NT!$X$3,MOVV!AF46,IF(MOVV!$C118=NT!$X$4,MOVV!AE46,IF(MOVV!$C118=NT!$X$5,MOVV!AD46,IF(MOVV!$C118=NT!$X$6,MOVV!AC46,0)))))</f>
        <v>0</v>
      </c>
      <c r="AH118" s="158">
        <f ca="1">+IF($C118=NT!$Y$2,MOVV!AH46,IF(MOVV!$C118=NT!$X$3,MOVV!AG46,IF(MOVV!$C118=NT!$X$4,MOVV!AF46,IF(MOVV!$C118=NT!$X$5,MOVV!AE46,IF(MOVV!$C118=NT!$X$6,MOVV!AD46,0)))))</f>
        <v>0</v>
      </c>
      <c r="AI118" s="158">
        <f ca="1">+IF($C118=NT!$Y$2,MOVV!AI46,IF(MOVV!$C118=NT!$X$3,MOVV!AH46,IF(MOVV!$C118=NT!$X$4,MOVV!AG46,IF(MOVV!$C118=NT!$X$5,MOVV!AF46,IF(MOVV!$C118=NT!$X$6,MOVV!AE46,0)))))</f>
        <v>0</v>
      </c>
      <c r="AJ118" s="158">
        <f ca="1">+IF($C118=NT!$Y$2,MOVV!AJ46,IF(MOVV!$C118=NT!$X$3,MOVV!AI46,IF(MOVV!$C118=NT!$X$4,MOVV!AH46,IF(MOVV!$C118=NT!$X$5,MOVV!AG46,IF(MOVV!$C118=NT!$X$6,MOVV!AF46,0)))))</f>
        <v>0</v>
      </c>
      <c r="AK118" s="158">
        <f ca="1">+IF($C118=NT!$Y$2,MOVV!AK46,IF(MOVV!$C118=NT!$X$3,MOVV!AJ46,IF(MOVV!$C118=NT!$X$4,MOVV!AI46,IF(MOVV!$C118=NT!$X$5,MOVV!AH46,IF(MOVV!$C118=NT!$X$6,MOVV!AG46,0)))))</f>
        <v>0</v>
      </c>
      <c r="AL118" s="158">
        <f ca="1">+IF($C118=NT!$Y$2,MOVV!AL46,IF(MOVV!$C118=NT!$X$3,MOVV!AK46,IF(MOVV!$C118=NT!$X$4,MOVV!AJ46,IF(MOVV!$C118=NT!$X$5,MOVV!AI46,IF(MOVV!$C118=NT!$X$6,MOVV!AH46,0)))))</f>
        <v>0</v>
      </c>
      <c r="AM118" s="158">
        <f ca="1">+IF($C118=NT!$Y$2,MOVV!AM46,IF(MOVV!$C118=NT!$X$3,MOVV!AL46,IF(MOVV!$C118=NT!$X$4,MOVV!AK46,IF(MOVV!$C118=NT!$X$5,MOVV!AJ46,IF(MOVV!$C118=NT!$X$6,MOVV!AI46,0)))))</f>
        <v>0</v>
      </c>
      <c r="AN118" s="158">
        <f ca="1">+IF($C118=NT!$Y$2,MOVV!AN46,IF(MOVV!$C118=NT!$X$3,MOVV!AM46,IF(MOVV!$C118=NT!$X$4,MOVV!AL46,IF(MOVV!$C118=NT!$X$5,MOVV!AK46,IF(MOVV!$C118=NT!$X$6,MOVV!AJ46,0)))))</f>
        <v>0</v>
      </c>
      <c r="AO118" s="158">
        <f ca="1">+IF($C118=NT!$Y$2,MOVV!AO46,IF(MOVV!$C118=NT!$X$3,MOVV!AN46,IF(MOVV!$C118=NT!$X$4,MOVV!AM46,IF(MOVV!$C118=NT!$X$5,MOVV!AL46,IF(MOVV!$C118=NT!$X$6,MOVV!AK46,0)))))</f>
        <v>0</v>
      </c>
      <c r="AP118" s="158">
        <f ca="1">+IF($C118=NT!$Y$2,MOVV!AP46,IF(MOVV!$C118=NT!$X$3,MOVV!AO46,IF(MOVV!$C118=NT!$X$4,MOVV!AN46,IF(MOVV!$C118=NT!$X$5,MOVV!AM46,IF(MOVV!$C118=NT!$X$6,MOVV!AL46,0)))))</f>
        <v>0</v>
      </c>
      <c r="AQ118" s="158">
        <f ca="1">+IF($C118=NT!$Y$2,MOVV!AQ46,IF(MOVV!$C118=NT!$X$3,MOVV!AP46,IF(MOVV!$C118=NT!$X$4,MOVV!AO46,IF(MOVV!$C118=NT!$X$5,MOVV!AN46,IF(MOVV!$C118=NT!$X$6,MOVV!AM46,0)))))</f>
        <v>0</v>
      </c>
      <c r="AR118" s="158">
        <f ca="1">+IF($C118=NT!$Y$2,MOVV!AR46,IF(MOVV!$C118=NT!$X$3,MOVV!AQ46,IF(MOVV!$C118=NT!$X$4,MOVV!AP46,IF(MOVV!$C118=NT!$X$5,MOVV!AO46,IF(MOVV!$C118=NT!$X$6,MOVV!AN46,0)))))</f>
        <v>0</v>
      </c>
      <c r="AS118" s="158">
        <f ca="1">+IF($C118=NT!$Y$2,MOVV!AS46,IF(MOVV!$C118=NT!$X$3,MOVV!AR46,IF(MOVV!$C118=NT!$X$4,MOVV!AQ46,IF(MOVV!$C118=NT!$X$5,MOVV!AP46,IF(MOVV!$C118=NT!$X$6,MOVV!AO46,0)))))</f>
        <v>0</v>
      </c>
      <c r="AT118" s="158">
        <f ca="1">+IF($C118=NT!$Y$2,MOVV!AT46,IF(MOVV!$C118=NT!$X$3,MOVV!AS46,IF(MOVV!$C118=NT!$X$4,MOVV!AR46,IF(MOVV!$C118=NT!$X$5,MOVV!AQ46,IF(MOVV!$C118=NT!$X$6,MOVV!AP46,0)))))</f>
        <v>0</v>
      </c>
      <c r="AU118" s="158">
        <f ca="1">+IF($C118=NT!$Y$2,MOVV!AU46,IF(MOVV!$C118=NT!$X$3,MOVV!AT46,IF(MOVV!$C118=NT!$X$4,MOVV!AS46,IF(MOVV!$C118=NT!$X$5,MOVV!AR46,IF(MOVV!$C118=NT!$X$6,MOVV!AQ46,0)))))</f>
        <v>0</v>
      </c>
      <c r="AV118" s="158">
        <f ca="1">+IF($C118=NT!$Y$2,MOVV!AV46,IF(MOVV!$C118=NT!$X$3,MOVV!AU46,IF(MOVV!$C118=NT!$X$4,MOVV!AT46,IF(MOVV!$C118=NT!$X$5,MOVV!AS46,IF(MOVV!$C118=NT!$X$6,MOVV!AR46,0)))))</f>
        <v>0</v>
      </c>
      <c r="AW118" s="158">
        <f ca="1">+IF($C118=NT!$Y$2,MOVV!AW46,IF(MOVV!$C118=NT!$X$3,MOVV!AV46,IF(MOVV!$C118=NT!$X$4,MOVV!AU46,IF(MOVV!$C118=NT!$X$5,MOVV!AT46,IF(MOVV!$C118=NT!$X$6,MOVV!AS46,0)))))</f>
        <v>0</v>
      </c>
      <c r="AX118" s="158">
        <f ca="1">+IF($C118=NT!$Y$2,MOVV!AX46,IF(MOVV!$C118=NT!$X$3,MOVV!AW46,IF(MOVV!$C118=NT!$X$4,MOVV!AV46,IF(MOVV!$C118=NT!$X$5,MOVV!AU46,IF(MOVV!$C118=NT!$X$6,MOVV!AT46,0)))))</f>
        <v>0</v>
      </c>
      <c r="AY118" s="158">
        <f ca="1">+IF($C118=NT!$Y$2,MOVV!AY46,IF(MOVV!$C118=NT!$X$3,MOVV!AX46,IF(MOVV!$C118=NT!$X$4,MOVV!AW46,IF(MOVV!$C118=NT!$X$5,MOVV!AV46,IF(MOVV!$C118=NT!$X$6,MOVV!AU46,0)))))</f>
        <v>0</v>
      </c>
      <c r="AZ118" s="158">
        <f ca="1">+IF($C118=NT!$Y$2,MOVV!AZ46,IF(MOVV!$C118=NT!$X$3,MOVV!AY46,IF(MOVV!$C118=NT!$X$4,MOVV!AX46,IF(MOVV!$C118=NT!$X$5,MOVV!AW46,IF(MOVV!$C118=NT!$X$6,MOVV!AV46,0)))))</f>
        <v>0</v>
      </c>
      <c r="BA118" s="158">
        <f ca="1">+IF($C118=NT!$Y$2,MOVV!BA46,IF(MOVV!$C118=NT!$X$3,MOVV!AZ46,IF(MOVV!$C118=NT!$X$4,MOVV!AY46,IF(MOVV!$C118=NT!$X$5,MOVV!AX46,IF(MOVV!$C118=NT!$X$6,MOVV!AW46,0)))))</f>
        <v>0</v>
      </c>
      <c r="BB118" s="158">
        <f ca="1">+IF($C118=NT!$Y$2,MOVV!BB46,IF(MOVV!$C118=NT!$X$3,MOVV!BA46,IF(MOVV!$C118=NT!$X$4,MOVV!AZ46,IF(MOVV!$C118=NT!$X$5,MOVV!AY46,IF(MOVV!$C118=NT!$X$6,MOVV!AX46,0)))))</f>
        <v>0</v>
      </c>
      <c r="BC118" s="158">
        <f ca="1">+IF($C118=NT!$Y$2,MOVV!BC46,IF(MOVV!$C118=NT!$X$3,MOVV!BB46,IF(MOVV!$C118=NT!$X$4,MOVV!BA46,IF(MOVV!$C118=NT!$X$5,MOVV!AZ46,IF(MOVV!$C118=NT!$X$6,MOVV!AY46,0)))))</f>
        <v>0</v>
      </c>
      <c r="BD118" s="158">
        <f ca="1">+IF($C118=NT!$Y$2,MOVV!BD46,IF(MOVV!$C118=NT!$X$3,MOVV!BC46,IF(MOVV!$C118=NT!$X$4,MOVV!BB46,IF(MOVV!$C118=NT!$X$5,MOVV!BA46,IF(MOVV!$C118=NT!$X$6,MOVV!AZ46,0)))))</f>
        <v>0</v>
      </c>
      <c r="BE118" s="158">
        <f ca="1">+IF($C118=NT!$Y$2,MOVV!BE46,IF(MOVV!$C118=NT!$X$3,MOVV!BD46,IF(MOVV!$C118=NT!$X$4,MOVV!BC46,IF(MOVV!$C118=NT!$X$5,MOVV!BB46,IF(MOVV!$C118=NT!$X$6,MOVV!BA46,0)))))</f>
        <v>0</v>
      </c>
      <c r="BF118" s="158">
        <f ca="1">+IF($C118=NT!$Y$2,MOVV!BF46,IF(MOVV!$C118=NT!$X$3,MOVV!BE46,IF(MOVV!$C118=NT!$X$4,MOVV!BD46,IF(MOVV!$C118=NT!$X$5,MOVV!BC46,IF(MOVV!$C118=NT!$X$6,MOVV!BB46,0)))))</f>
        <v>0</v>
      </c>
      <c r="BG118" s="158">
        <f ca="1">+IF($C118=NT!$Y$2,MOVV!BG46,IF(MOVV!$C118=NT!$X$3,MOVV!BF46,IF(MOVV!$C118=NT!$X$4,MOVV!BE46,IF(MOVV!$C118=NT!$X$5,MOVV!BD46,IF(MOVV!$C118=NT!$X$6,MOVV!BC46,0)))))</f>
        <v>0</v>
      </c>
      <c r="BH118" s="158">
        <f ca="1">+IF($C118=NT!$Y$2,MOVV!BH46,IF(MOVV!$C118=NT!$X$3,MOVV!BG46,IF(MOVV!$C118=NT!$X$4,MOVV!BF46,IF(MOVV!$C118=NT!$X$5,MOVV!BE46,IF(MOVV!$C118=NT!$X$6,MOVV!BD46,0)))))</f>
        <v>0</v>
      </c>
      <c r="BI118" s="158">
        <f ca="1">+IF($C118=NT!$Y$2,MOVV!BI46,IF(MOVV!$C118=NT!$X$3,MOVV!BH46,IF(MOVV!$C118=NT!$X$4,MOVV!BG46,IF(MOVV!$C118=NT!$X$5,MOVV!BF46,IF(MOVV!$C118=NT!$X$6,MOVV!BE46,0)))))</f>
        <v>0</v>
      </c>
      <c r="BJ118" s="158">
        <f ca="1">+IF($C118=NT!$Y$2,MOVV!BJ46,IF(MOVV!$C118=NT!$X$3,MOVV!BI46,IF(MOVV!$C118=NT!$X$4,MOVV!BH46,IF(MOVV!$C118=NT!$X$5,MOVV!BG46,IF(MOVV!$C118=NT!$X$6,MOVV!BF46,0)))))</f>
        <v>0</v>
      </c>
      <c r="BK118" s="158">
        <f ca="1">+IF($C118=NT!$Y$2,MOVV!BK46,IF(MOVV!$C118=NT!$X$3,MOVV!BJ46,IF(MOVV!$C118=NT!$X$4,MOVV!BI46,IF(MOVV!$C118=NT!$X$5,MOVV!BH46,IF(MOVV!$C118=NT!$X$6,MOVV!BG46,0)))))</f>
        <v>0</v>
      </c>
    </row>
    <row r="119" spans="2:63">
      <c r="B119" s="162" t="str">
        <f t="shared" si="32"/>
        <v>Nom Producte/Servei 5</v>
      </c>
      <c r="C119" s="208">
        <f>+OP!L14</f>
        <v>0</v>
      </c>
      <c r="D119" s="158">
        <f>+IF($C119=NT!$Y$2,MOVV!D47,IF(MOVV!$C119=NT!$X$3,0,IF(MOVV!$C119=NT!$X$4,0,IF(MOVV!$C119=NT!$X$5,0,IF(MOVV!$C119=NT!$X$6,0,0)))))</f>
        <v>0</v>
      </c>
      <c r="E119" s="158">
        <f>+IF($C119=NT!$Y$2,MOVV!E47,IF(MOVV!$C119=NT!$X$3,MOVV!D47,IF(MOVV!$C119=NT!$X$4,0,IF(MOVV!$C119=NT!$X$5,0,IF(MOVV!$C119=NT!$X$6,0,0)))))</f>
        <v>0</v>
      </c>
      <c r="F119" s="158">
        <f>+IF($C119=NT!$Y$2,MOVV!F47,IF(MOVV!$C119=NT!$X$3,MOVV!E47,IF(MOVV!$C119=NT!$X$4,MOVV!D47,IF(MOVV!$C119=NT!$X$5,0,IF(MOVV!$C119=NT!$X$6,0,0)))))</f>
        <v>0</v>
      </c>
      <c r="G119" s="158">
        <f>+IF($C119=NT!$Y$2,MOVV!G47,IF(MOVV!$C119=NT!$X$3,MOVV!F47,IF(MOVV!$C119=NT!$X$4,MOVV!E47,IF(MOVV!$C119=NT!$X$5,MOVV!D47,IF(MOVV!$C119=NT!$X$6,0,0)))))</f>
        <v>0</v>
      </c>
      <c r="H119" s="158">
        <f>+IF($C119=NT!$Y$2,MOVV!H47,IF(MOVV!$C119=NT!$X$3,MOVV!G47,IF(MOVV!$C119=NT!$X$4,MOVV!F47,IF(MOVV!$C119=NT!$X$5,MOVV!E47,IF(MOVV!$C119=NT!$X$6,MOVV!D47,0)))))</f>
        <v>0</v>
      </c>
      <c r="I119" s="158">
        <f>+IF($C119=NT!$Y$2,MOVV!I47,IF(MOVV!$C119=NT!$X$3,MOVV!H47,IF(MOVV!$C119=NT!$X$4,MOVV!G47,IF(MOVV!$C119=NT!$X$5,MOVV!F47,IF(MOVV!$C119=NT!$X$6,MOVV!E47,0)))))</f>
        <v>0</v>
      </c>
      <c r="J119" s="158">
        <f>+IF($C119=NT!$Y$2,MOVV!J47,IF(MOVV!$C119=NT!$X$3,MOVV!I47,IF(MOVV!$C119=NT!$X$4,MOVV!H47,IF(MOVV!$C119=NT!$X$5,MOVV!G47,IF(MOVV!$C119=NT!$X$6,MOVV!F47,0)))))</f>
        <v>0</v>
      </c>
      <c r="K119" s="158">
        <f>+IF($C119=NT!$Y$2,MOVV!K47,IF(MOVV!$C119=NT!$X$3,MOVV!J47,IF(MOVV!$C119=NT!$X$4,MOVV!I47,IF(MOVV!$C119=NT!$X$5,MOVV!H47,IF(MOVV!$C119=NT!$X$6,MOVV!G47,0)))))</f>
        <v>0</v>
      </c>
      <c r="L119" s="158">
        <f>+IF($C119=NT!$Y$2,MOVV!L47,IF(MOVV!$C119=NT!$X$3,MOVV!K47,IF(MOVV!$C119=NT!$X$4,MOVV!J47,IF(MOVV!$C119=NT!$X$5,MOVV!I47,IF(MOVV!$C119=NT!$X$6,MOVV!H47,0)))))</f>
        <v>0</v>
      </c>
      <c r="M119" s="158">
        <f>+IF($C119=NT!$Y$2,MOVV!M47,IF(MOVV!$C119=NT!$X$3,MOVV!L47,IF(MOVV!$C119=NT!$X$4,MOVV!K47,IF(MOVV!$C119=NT!$X$5,MOVV!J47,IF(MOVV!$C119=NT!$X$6,MOVV!I47,0)))))</f>
        <v>0</v>
      </c>
      <c r="N119" s="158">
        <f>+IF($C119=NT!$Y$2,MOVV!N47,IF(MOVV!$C119=NT!$X$3,MOVV!M47,IF(MOVV!$C119=NT!$X$4,MOVV!L47,IF(MOVV!$C119=NT!$X$5,MOVV!K47,IF(MOVV!$C119=NT!$X$6,MOVV!J47,0)))))</f>
        <v>0</v>
      </c>
      <c r="O119" s="158">
        <f>+IF($C119=NT!$Y$2,MOVV!O47,IF(MOVV!$C119=NT!$X$3,MOVV!N47,IF(MOVV!$C119=NT!$X$4,MOVV!M47,IF(MOVV!$C119=NT!$X$5,MOVV!L47,IF(MOVV!$C119=NT!$X$6,MOVV!K47,0)))))</f>
        <v>0</v>
      </c>
      <c r="P119" s="158">
        <f>+IF($C119=NT!$Y$2,MOVV!P47,IF(MOVV!$C119=NT!$X$3,MOVV!O47,IF(MOVV!$C119=NT!$X$4,MOVV!N47,IF(MOVV!$C119=NT!$X$5,MOVV!M47,IF(MOVV!$C119=NT!$X$6,MOVV!L47,0)))))</f>
        <v>0</v>
      </c>
      <c r="Q119" s="158">
        <f>+IF($C119=NT!$Y$2,MOVV!Q47,IF(MOVV!$C119=NT!$X$3,MOVV!P47,IF(MOVV!$C119=NT!$X$4,MOVV!O47,IF(MOVV!$C119=NT!$X$5,MOVV!N47,IF(MOVV!$C119=NT!$X$6,MOVV!M47,0)))))</f>
        <v>0</v>
      </c>
      <c r="R119" s="158">
        <f>+IF($C119=NT!$Y$2,MOVV!R47,IF(MOVV!$C119=NT!$X$3,MOVV!Q47,IF(MOVV!$C119=NT!$X$4,MOVV!P47,IF(MOVV!$C119=NT!$X$5,MOVV!O47,IF(MOVV!$C119=NT!$X$6,MOVV!N47,0)))))</f>
        <v>0</v>
      </c>
      <c r="S119" s="158">
        <f>+IF($C119=NT!$Y$2,MOVV!S47,IF(MOVV!$C119=NT!$X$3,MOVV!R47,IF(MOVV!$C119=NT!$X$4,MOVV!Q47,IF(MOVV!$C119=NT!$X$5,MOVV!P47,IF(MOVV!$C119=NT!$X$6,MOVV!O47,0)))))</f>
        <v>0</v>
      </c>
      <c r="T119" s="158">
        <f>+IF($C119=NT!$Y$2,MOVV!T47,IF(MOVV!$C119=NT!$X$3,MOVV!S47,IF(MOVV!$C119=NT!$X$4,MOVV!R47,IF(MOVV!$C119=NT!$X$5,MOVV!Q47,IF(MOVV!$C119=NT!$X$6,MOVV!P47,0)))))</f>
        <v>0</v>
      </c>
      <c r="U119" s="158">
        <f>+IF($C119=NT!$Y$2,MOVV!U47,IF(MOVV!$C119=NT!$X$3,MOVV!T47,IF(MOVV!$C119=NT!$X$4,MOVV!S47,IF(MOVV!$C119=NT!$X$5,MOVV!R47,IF(MOVV!$C119=NT!$X$6,MOVV!Q47,0)))))</f>
        <v>0</v>
      </c>
      <c r="V119" s="158">
        <f>+IF($C119=NT!$Y$2,MOVV!V47,IF(MOVV!$C119=NT!$X$3,MOVV!U47,IF(MOVV!$C119=NT!$X$4,MOVV!T47,IF(MOVV!$C119=NT!$X$5,MOVV!S47,IF(MOVV!$C119=NT!$X$6,MOVV!R47,0)))))</f>
        <v>0</v>
      </c>
      <c r="W119" s="158">
        <f>+IF($C119=NT!$Y$2,MOVV!W47,IF(MOVV!$C119=NT!$X$3,MOVV!V47,IF(MOVV!$C119=NT!$X$4,MOVV!U47,IF(MOVV!$C119=NT!$X$5,MOVV!T47,IF(MOVV!$C119=NT!$X$6,MOVV!S47,0)))))</f>
        <v>0</v>
      </c>
      <c r="X119" s="158">
        <f>+IF($C119=NT!$Y$2,MOVV!X47,IF(MOVV!$C119=NT!$X$3,MOVV!W47,IF(MOVV!$C119=NT!$X$4,MOVV!V47,IF(MOVV!$C119=NT!$X$5,MOVV!U47,IF(MOVV!$C119=NT!$X$6,MOVV!T47,0)))))</f>
        <v>0</v>
      </c>
      <c r="Y119" s="158">
        <f>+IF($C119=NT!$Y$2,MOVV!Y47,IF(MOVV!$C119=NT!$X$3,MOVV!X47,IF(MOVV!$C119=NT!$X$4,MOVV!W47,IF(MOVV!$C119=NT!$X$5,MOVV!V47,IF(MOVV!$C119=NT!$X$6,MOVV!U47,0)))))</f>
        <v>0</v>
      </c>
      <c r="Z119" s="158">
        <f>+IF($C119=NT!$Y$2,MOVV!Z47,IF(MOVV!$C119=NT!$X$3,MOVV!Y47,IF(MOVV!$C119=NT!$X$4,MOVV!X47,IF(MOVV!$C119=NT!$X$5,MOVV!W47,IF(MOVV!$C119=NT!$X$6,MOVV!V47,0)))))</f>
        <v>0</v>
      </c>
      <c r="AA119" s="158">
        <f>+IF($C119=NT!$Y$2,MOVV!AA47,IF(MOVV!$C119=NT!$X$3,MOVV!Z47,IF(MOVV!$C119=NT!$X$4,MOVV!Y47,IF(MOVV!$C119=NT!$X$5,MOVV!X47,IF(MOVV!$C119=NT!$X$6,MOVV!W47,0)))))</f>
        <v>0</v>
      </c>
      <c r="AB119" s="158">
        <f>+IF($C119=NT!$Y$2,MOVV!AB47,IF(MOVV!$C119=NT!$X$3,MOVV!AA47,IF(MOVV!$C119=NT!$X$4,MOVV!Z47,IF(MOVV!$C119=NT!$X$5,MOVV!Y47,IF(MOVV!$C119=NT!$X$6,MOVV!X47,0)))))</f>
        <v>0</v>
      </c>
      <c r="AC119" s="158">
        <f>+IF($C119=NT!$Y$2,MOVV!AC47,IF(MOVV!$C119=NT!$X$3,MOVV!AB47,IF(MOVV!$C119=NT!$X$4,MOVV!AA47,IF(MOVV!$C119=NT!$X$5,MOVV!Z47,IF(MOVV!$C119=NT!$X$6,MOVV!Y47,0)))))</f>
        <v>0</v>
      </c>
      <c r="AD119" s="158">
        <f>+IF($C119=NT!$Y$2,MOVV!AD47,IF(MOVV!$C119=NT!$X$3,MOVV!AC47,IF(MOVV!$C119=NT!$X$4,MOVV!AB47,IF(MOVV!$C119=NT!$X$5,MOVV!AA47,IF(MOVV!$C119=NT!$X$6,MOVV!Z47,0)))))</f>
        <v>0</v>
      </c>
      <c r="AE119" s="158">
        <f>+IF($C119=NT!$Y$2,MOVV!AE47,IF(MOVV!$C119=NT!$X$3,MOVV!AD47,IF(MOVV!$C119=NT!$X$4,MOVV!AC47,IF(MOVV!$C119=NT!$X$5,MOVV!AB47,IF(MOVV!$C119=NT!$X$6,MOVV!AA47,0)))))</f>
        <v>0</v>
      </c>
      <c r="AF119" s="158">
        <f>+IF($C119=NT!$Y$2,MOVV!AF47,IF(MOVV!$C119=NT!$X$3,MOVV!AE47,IF(MOVV!$C119=NT!$X$4,MOVV!AD47,IF(MOVV!$C119=NT!$X$5,MOVV!AC47,IF(MOVV!$C119=NT!$X$6,MOVV!AB47,0)))))</f>
        <v>0</v>
      </c>
      <c r="AG119" s="158">
        <f>+IF($C119=NT!$Y$2,MOVV!AG47,IF(MOVV!$C119=NT!$X$3,MOVV!AF47,IF(MOVV!$C119=NT!$X$4,MOVV!AE47,IF(MOVV!$C119=NT!$X$5,MOVV!AD47,IF(MOVV!$C119=NT!$X$6,MOVV!AC47,0)))))</f>
        <v>0</v>
      </c>
      <c r="AH119" s="158">
        <f>+IF($C119=NT!$Y$2,MOVV!AH47,IF(MOVV!$C119=NT!$X$3,MOVV!AG47,IF(MOVV!$C119=NT!$X$4,MOVV!AF47,IF(MOVV!$C119=NT!$X$5,MOVV!AE47,IF(MOVV!$C119=NT!$X$6,MOVV!AD47,0)))))</f>
        <v>0</v>
      </c>
      <c r="AI119" s="158">
        <f>+IF($C119=NT!$Y$2,MOVV!AI47,IF(MOVV!$C119=NT!$X$3,MOVV!AH47,IF(MOVV!$C119=NT!$X$4,MOVV!AG47,IF(MOVV!$C119=NT!$X$5,MOVV!AF47,IF(MOVV!$C119=NT!$X$6,MOVV!AE47,0)))))</f>
        <v>0</v>
      </c>
      <c r="AJ119" s="158">
        <f>+IF($C119=NT!$Y$2,MOVV!AJ47,IF(MOVV!$C119=NT!$X$3,MOVV!AI47,IF(MOVV!$C119=NT!$X$4,MOVV!AH47,IF(MOVV!$C119=NT!$X$5,MOVV!AG47,IF(MOVV!$C119=NT!$X$6,MOVV!AF47,0)))))</f>
        <v>0</v>
      </c>
      <c r="AK119" s="158">
        <f>+IF($C119=NT!$Y$2,MOVV!AK47,IF(MOVV!$C119=NT!$X$3,MOVV!AJ47,IF(MOVV!$C119=NT!$X$4,MOVV!AI47,IF(MOVV!$C119=NT!$X$5,MOVV!AH47,IF(MOVV!$C119=NT!$X$6,MOVV!AG47,0)))))</f>
        <v>0</v>
      </c>
      <c r="AL119" s="158">
        <f>+IF($C119=NT!$Y$2,MOVV!AL47,IF(MOVV!$C119=NT!$X$3,MOVV!AK47,IF(MOVV!$C119=NT!$X$4,MOVV!AJ47,IF(MOVV!$C119=NT!$X$5,MOVV!AI47,IF(MOVV!$C119=NT!$X$6,MOVV!AH47,0)))))</f>
        <v>0</v>
      </c>
      <c r="AM119" s="158">
        <f>+IF($C119=NT!$Y$2,MOVV!AM47,IF(MOVV!$C119=NT!$X$3,MOVV!AL47,IF(MOVV!$C119=NT!$X$4,MOVV!AK47,IF(MOVV!$C119=NT!$X$5,MOVV!AJ47,IF(MOVV!$C119=NT!$X$6,MOVV!AI47,0)))))</f>
        <v>0</v>
      </c>
      <c r="AN119" s="158">
        <f>+IF($C119=NT!$Y$2,MOVV!AN47,IF(MOVV!$C119=NT!$X$3,MOVV!AM47,IF(MOVV!$C119=NT!$X$4,MOVV!AL47,IF(MOVV!$C119=NT!$X$5,MOVV!AK47,IF(MOVV!$C119=NT!$X$6,MOVV!AJ47,0)))))</f>
        <v>0</v>
      </c>
      <c r="AO119" s="158">
        <f>+IF($C119=NT!$Y$2,MOVV!AO47,IF(MOVV!$C119=NT!$X$3,MOVV!AN47,IF(MOVV!$C119=NT!$X$4,MOVV!AM47,IF(MOVV!$C119=NT!$X$5,MOVV!AL47,IF(MOVV!$C119=NT!$X$6,MOVV!AK47,0)))))</f>
        <v>0</v>
      </c>
      <c r="AP119" s="158">
        <f>+IF($C119=NT!$Y$2,MOVV!AP47,IF(MOVV!$C119=NT!$X$3,MOVV!AO47,IF(MOVV!$C119=NT!$X$4,MOVV!AN47,IF(MOVV!$C119=NT!$X$5,MOVV!AM47,IF(MOVV!$C119=NT!$X$6,MOVV!AL47,0)))))</f>
        <v>0</v>
      </c>
      <c r="AQ119" s="158">
        <f>+IF($C119=NT!$Y$2,MOVV!AQ47,IF(MOVV!$C119=NT!$X$3,MOVV!AP47,IF(MOVV!$C119=NT!$X$4,MOVV!AO47,IF(MOVV!$C119=NT!$X$5,MOVV!AN47,IF(MOVV!$C119=NT!$X$6,MOVV!AM47,0)))))</f>
        <v>0</v>
      </c>
      <c r="AR119" s="158">
        <f>+IF($C119=NT!$Y$2,MOVV!AR47,IF(MOVV!$C119=NT!$X$3,MOVV!AQ47,IF(MOVV!$C119=NT!$X$4,MOVV!AP47,IF(MOVV!$C119=NT!$X$5,MOVV!AO47,IF(MOVV!$C119=NT!$X$6,MOVV!AN47,0)))))</f>
        <v>0</v>
      </c>
      <c r="AS119" s="158">
        <f>+IF($C119=NT!$Y$2,MOVV!AS47,IF(MOVV!$C119=NT!$X$3,MOVV!AR47,IF(MOVV!$C119=NT!$X$4,MOVV!AQ47,IF(MOVV!$C119=NT!$X$5,MOVV!AP47,IF(MOVV!$C119=NT!$X$6,MOVV!AO47,0)))))</f>
        <v>0</v>
      </c>
      <c r="AT119" s="158">
        <f>+IF($C119=NT!$Y$2,MOVV!AT47,IF(MOVV!$C119=NT!$X$3,MOVV!AS47,IF(MOVV!$C119=NT!$X$4,MOVV!AR47,IF(MOVV!$C119=NT!$X$5,MOVV!AQ47,IF(MOVV!$C119=NT!$X$6,MOVV!AP47,0)))))</f>
        <v>0</v>
      </c>
      <c r="AU119" s="158">
        <f>+IF($C119=NT!$Y$2,MOVV!AU47,IF(MOVV!$C119=NT!$X$3,MOVV!AT47,IF(MOVV!$C119=NT!$X$4,MOVV!AS47,IF(MOVV!$C119=NT!$X$5,MOVV!AR47,IF(MOVV!$C119=NT!$X$6,MOVV!AQ47,0)))))</f>
        <v>0</v>
      </c>
      <c r="AV119" s="158">
        <f>+IF($C119=NT!$Y$2,MOVV!AV47,IF(MOVV!$C119=NT!$X$3,MOVV!AU47,IF(MOVV!$C119=NT!$X$4,MOVV!AT47,IF(MOVV!$C119=NT!$X$5,MOVV!AS47,IF(MOVV!$C119=NT!$X$6,MOVV!AR47,0)))))</f>
        <v>0</v>
      </c>
      <c r="AW119" s="158">
        <f>+IF($C119=NT!$Y$2,MOVV!AW47,IF(MOVV!$C119=NT!$X$3,MOVV!AV47,IF(MOVV!$C119=NT!$X$4,MOVV!AU47,IF(MOVV!$C119=NT!$X$5,MOVV!AT47,IF(MOVV!$C119=NT!$X$6,MOVV!AS47,0)))))</f>
        <v>0</v>
      </c>
      <c r="AX119" s="158">
        <f>+IF($C119=NT!$Y$2,MOVV!AX47,IF(MOVV!$C119=NT!$X$3,MOVV!AW47,IF(MOVV!$C119=NT!$X$4,MOVV!AV47,IF(MOVV!$C119=NT!$X$5,MOVV!AU47,IF(MOVV!$C119=NT!$X$6,MOVV!AT47,0)))))</f>
        <v>0</v>
      </c>
      <c r="AY119" s="158">
        <f>+IF($C119=NT!$Y$2,MOVV!AY47,IF(MOVV!$C119=NT!$X$3,MOVV!AX47,IF(MOVV!$C119=NT!$X$4,MOVV!AW47,IF(MOVV!$C119=NT!$X$5,MOVV!AV47,IF(MOVV!$C119=NT!$X$6,MOVV!AU47,0)))))</f>
        <v>0</v>
      </c>
      <c r="AZ119" s="158">
        <f>+IF($C119=NT!$Y$2,MOVV!AZ47,IF(MOVV!$C119=NT!$X$3,MOVV!AY47,IF(MOVV!$C119=NT!$X$4,MOVV!AX47,IF(MOVV!$C119=NT!$X$5,MOVV!AW47,IF(MOVV!$C119=NT!$X$6,MOVV!AV47,0)))))</f>
        <v>0</v>
      </c>
      <c r="BA119" s="158">
        <f>+IF($C119=NT!$Y$2,MOVV!BA47,IF(MOVV!$C119=NT!$X$3,MOVV!AZ47,IF(MOVV!$C119=NT!$X$4,MOVV!AY47,IF(MOVV!$C119=NT!$X$5,MOVV!AX47,IF(MOVV!$C119=NT!$X$6,MOVV!AW47,0)))))</f>
        <v>0</v>
      </c>
      <c r="BB119" s="158">
        <f>+IF($C119=NT!$Y$2,MOVV!BB47,IF(MOVV!$C119=NT!$X$3,MOVV!BA47,IF(MOVV!$C119=NT!$X$4,MOVV!AZ47,IF(MOVV!$C119=NT!$X$5,MOVV!AY47,IF(MOVV!$C119=NT!$X$6,MOVV!AX47,0)))))</f>
        <v>0</v>
      </c>
      <c r="BC119" s="158">
        <f>+IF($C119=NT!$Y$2,MOVV!BC47,IF(MOVV!$C119=NT!$X$3,MOVV!BB47,IF(MOVV!$C119=NT!$X$4,MOVV!BA47,IF(MOVV!$C119=NT!$X$5,MOVV!AZ47,IF(MOVV!$C119=NT!$X$6,MOVV!AY47,0)))))</f>
        <v>0</v>
      </c>
      <c r="BD119" s="158">
        <f>+IF($C119=NT!$Y$2,MOVV!BD47,IF(MOVV!$C119=NT!$X$3,MOVV!BC47,IF(MOVV!$C119=NT!$X$4,MOVV!BB47,IF(MOVV!$C119=NT!$X$5,MOVV!BA47,IF(MOVV!$C119=NT!$X$6,MOVV!AZ47,0)))))</f>
        <v>0</v>
      </c>
      <c r="BE119" s="158">
        <f>+IF($C119=NT!$Y$2,MOVV!BE47,IF(MOVV!$C119=NT!$X$3,MOVV!BD47,IF(MOVV!$C119=NT!$X$4,MOVV!BC47,IF(MOVV!$C119=NT!$X$5,MOVV!BB47,IF(MOVV!$C119=NT!$X$6,MOVV!BA47,0)))))</f>
        <v>0</v>
      </c>
      <c r="BF119" s="158">
        <f>+IF($C119=NT!$Y$2,MOVV!BF47,IF(MOVV!$C119=NT!$X$3,MOVV!BE47,IF(MOVV!$C119=NT!$X$4,MOVV!BD47,IF(MOVV!$C119=NT!$X$5,MOVV!BC47,IF(MOVV!$C119=NT!$X$6,MOVV!BB47,0)))))</f>
        <v>0</v>
      </c>
      <c r="BG119" s="158">
        <f>+IF($C119=NT!$Y$2,MOVV!BG47,IF(MOVV!$C119=NT!$X$3,MOVV!BF47,IF(MOVV!$C119=NT!$X$4,MOVV!BE47,IF(MOVV!$C119=NT!$X$5,MOVV!BD47,IF(MOVV!$C119=NT!$X$6,MOVV!BC47,0)))))</f>
        <v>0</v>
      </c>
      <c r="BH119" s="158">
        <f>+IF($C119=NT!$Y$2,MOVV!BH47,IF(MOVV!$C119=NT!$X$3,MOVV!BG47,IF(MOVV!$C119=NT!$X$4,MOVV!BF47,IF(MOVV!$C119=NT!$X$5,MOVV!BE47,IF(MOVV!$C119=NT!$X$6,MOVV!BD47,0)))))</f>
        <v>0</v>
      </c>
      <c r="BI119" s="158">
        <f>+IF($C119=NT!$Y$2,MOVV!BI47,IF(MOVV!$C119=NT!$X$3,MOVV!BH47,IF(MOVV!$C119=NT!$X$4,MOVV!BG47,IF(MOVV!$C119=NT!$X$5,MOVV!BF47,IF(MOVV!$C119=NT!$X$6,MOVV!BE47,0)))))</f>
        <v>0</v>
      </c>
      <c r="BJ119" s="158">
        <f>+IF($C119=NT!$Y$2,MOVV!BJ47,IF(MOVV!$C119=NT!$X$3,MOVV!BI47,IF(MOVV!$C119=NT!$X$4,MOVV!BH47,IF(MOVV!$C119=NT!$X$5,MOVV!BG47,IF(MOVV!$C119=NT!$X$6,MOVV!BF47,0)))))</f>
        <v>0</v>
      </c>
      <c r="BK119" s="158">
        <f>+IF($C119=NT!$Y$2,MOVV!BK47,IF(MOVV!$C119=NT!$X$3,MOVV!BJ47,IF(MOVV!$C119=NT!$X$4,MOVV!BI47,IF(MOVV!$C119=NT!$X$5,MOVV!BH47,IF(MOVV!$C119=NT!$X$6,MOVV!BG47,0)))))</f>
        <v>0</v>
      </c>
    </row>
    <row r="120" spans="2:63">
      <c r="B120" s="162" t="str">
        <f t="shared" si="32"/>
        <v>Nom Producte/Servei 6</v>
      </c>
      <c r="C120" s="208">
        <f>+OP!L15</f>
        <v>0</v>
      </c>
      <c r="D120" s="158">
        <f>+IF($C120=NT!$Y$2,MOVV!D48,IF(MOVV!$C120=NT!$X$3,0,IF(MOVV!$C120=NT!$X$4,0,IF(MOVV!$C120=NT!$X$5,0,IF(MOVV!$C120=NT!$X$6,0,0)))))</f>
        <v>0</v>
      </c>
      <c r="E120" s="158">
        <f>+IF($C120=NT!$Y$2,MOVV!E48,IF(MOVV!$C120=NT!$X$3,MOVV!D48,IF(MOVV!$C120=NT!$X$4,0,IF(MOVV!$C120=NT!$X$5,0,IF(MOVV!$C120=NT!$X$6,0,0)))))</f>
        <v>0</v>
      </c>
      <c r="F120" s="158">
        <f>+IF($C120=NT!$Y$2,MOVV!F48,IF(MOVV!$C120=NT!$X$3,MOVV!E48,IF(MOVV!$C120=NT!$X$4,MOVV!D48,IF(MOVV!$C120=NT!$X$5,0,IF(MOVV!$C120=NT!$X$6,0,0)))))</f>
        <v>0</v>
      </c>
      <c r="G120" s="158">
        <f>+IF($C120=NT!$Y$2,MOVV!G48,IF(MOVV!$C120=NT!$X$3,MOVV!F48,IF(MOVV!$C120=NT!$X$4,MOVV!E48,IF(MOVV!$C120=NT!$X$5,MOVV!D48,IF(MOVV!$C120=NT!$X$6,0,0)))))</f>
        <v>0</v>
      </c>
      <c r="H120" s="158">
        <f>+IF($C120=NT!$Y$2,MOVV!H48,IF(MOVV!$C120=NT!$X$3,MOVV!G48,IF(MOVV!$C120=NT!$X$4,MOVV!F48,IF(MOVV!$C120=NT!$X$5,MOVV!E48,IF(MOVV!$C120=NT!$X$6,MOVV!D48,0)))))</f>
        <v>0</v>
      </c>
      <c r="I120" s="158">
        <f>+IF($C120=NT!$Y$2,MOVV!I48,IF(MOVV!$C120=NT!$X$3,MOVV!H48,IF(MOVV!$C120=NT!$X$4,MOVV!G48,IF(MOVV!$C120=NT!$X$5,MOVV!F48,IF(MOVV!$C120=NT!$X$6,MOVV!E48,0)))))</f>
        <v>0</v>
      </c>
      <c r="J120" s="158">
        <f>+IF($C120=NT!$Y$2,MOVV!J48,IF(MOVV!$C120=NT!$X$3,MOVV!I48,IF(MOVV!$C120=NT!$X$4,MOVV!H48,IF(MOVV!$C120=NT!$X$5,MOVV!G48,IF(MOVV!$C120=NT!$X$6,MOVV!F48,0)))))</f>
        <v>0</v>
      </c>
      <c r="K120" s="158">
        <f>+IF($C120=NT!$Y$2,MOVV!K48,IF(MOVV!$C120=NT!$X$3,MOVV!J48,IF(MOVV!$C120=NT!$X$4,MOVV!I48,IF(MOVV!$C120=NT!$X$5,MOVV!H48,IF(MOVV!$C120=NT!$X$6,MOVV!G48,0)))))</f>
        <v>0</v>
      </c>
      <c r="L120" s="158">
        <f>+IF($C120=NT!$Y$2,MOVV!L48,IF(MOVV!$C120=NT!$X$3,MOVV!K48,IF(MOVV!$C120=NT!$X$4,MOVV!J48,IF(MOVV!$C120=NT!$X$5,MOVV!I48,IF(MOVV!$C120=NT!$X$6,MOVV!H48,0)))))</f>
        <v>0</v>
      </c>
      <c r="M120" s="158">
        <f>+IF($C120=NT!$Y$2,MOVV!M48,IF(MOVV!$C120=NT!$X$3,MOVV!L48,IF(MOVV!$C120=NT!$X$4,MOVV!K48,IF(MOVV!$C120=NT!$X$5,MOVV!J48,IF(MOVV!$C120=NT!$X$6,MOVV!I48,0)))))</f>
        <v>0</v>
      </c>
      <c r="N120" s="158">
        <f>+IF($C120=NT!$Y$2,MOVV!N48,IF(MOVV!$C120=NT!$X$3,MOVV!M48,IF(MOVV!$C120=NT!$X$4,MOVV!L48,IF(MOVV!$C120=NT!$X$5,MOVV!K48,IF(MOVV!$C120=NT!$X$6,MOVV!J48,0)))))</f>
        <v>0</v>
      </c>
      <c r="O120" s="158">
        <f>+IF($C120=NT!$Y$2,MOVV!O48,IF(MOVV!$C120=NT!$X$3,MOVV!N48,IF(MOVV!$C120=NT!$X$4,MOVV!M48,IF(MOVV!$C120=NT!$X$5,MOVV!L48,IF(MOVV!$C120=NT!$X$6,MOVV!K48,0)))))</f>
        <v>0</v>
      </c>
      <c r="P120" s="158">
        <f>+IF($C120=NT!$Y$2,MOVV!P48,IF(MOVV!$C120=NT!$X$3,MOVV!O48,IF(MOVV!$C120=NT!$X$4,MOVV!N48,IF(MOVV!$C120=NT!$X$5,MOVV!M48,IF(MOVV!$C120=NT!$X$6,MOVV!L48,0)))))</f>
        <v>0</v>
      </c>
      <c r="Q120" s="158">
        <f>+IF($C120=NT!$Y$2,MOVV!Q48,IF(MOVV!$C120=NT!$X$3,MOVV!P48,IF(MOVV!$C120=NT!$X$4,MOVV!O48,IF(MOVV!$C120=NT!$X$5,MOVV!N48,IF(MOVV!$C120=NT!$X$6,MOVV!M48,0)))))</f>
        <v>0</v>
      </c>
      <c r="R120" s="158">
        <f>+IF($C120=NT!$Y$2,MOVV!R48,IF(MOVV!$C120=NT!$X$3,MOVV!Q48,IF(MOVV!$C120=NT!$X$4,MOVV!P48,IF(MOVV!$C120=NT!$X$5,MOVV!O48,IF(MOVV!$C120=NT!$X$6,MOVV!N48,0)))))</f>
        <v>0</v>
      </c>
      <c r="S120" s="158">
        <f>+IF($C120=NT!$Y$2,MOVV!S48,IF(MOVV!$C120=NT!$X$3,MOVV!R48,IF(MOVV!$C120=NT!$X$4,MOVV!Q48,IF(MOVV!$C120=NT!$X$5,MOVV!P48,IF(MOVV!$C120=NT!$X$6,MOVV!O48,0)))))</f>
        <v>0</v>
      </c>
      <c r="T120" s="158">
        <f>+IF($C120=NT!$Y$2,MOVV!T48,IF(MOVV!$C120=NT!$X$3,MOVV!S48,IF(MOVV!$C120=NT!$X$4,MOVV!R48,IF(MOVV!$C120=NT!$X$5,MOVV!Q48,IF(MOVV!$C120=NT!$X$6,MOVV!P48,0)))))</f>
        <v>0</v>
      </c>
      <c r="U120" s="158">
        <f>+IF($C120=NT!$Y$2,MOVV!U48,IF(MOVV!$C120=NT!$X$3,MOVV!T48,IF(MOVV!$C120=NT!$X$4,MOVV!S48,IF(MOVV!$C120=NT!$X$5,MOVV!R48,IF(MOVV!$C120=NT!$X$6,MOVV!Q48,0)))))</f>
        <v>0</v>
      </c>
      <c r="V120" s="158">
        <f>+IF($C120=NT!$Y$2,MOVV!V48,IF(MOVV!$C120=NT!$X$3,MOVV!U48,IF(MOVV!$C120=NT!$X$4,MOVV!T48,IF(MOVV!$C120=NT!$X$5,MOVV!S48,IF(MOVV!$C120=NT!$X$6,MOVV!R48,0)))))</f>
        <v>0</v>
      </c>
      <c r="W120" s="158">
        <f>+IF($C120=NT!$Y$2,MOVV!W48,IF(MOVV!$C120=NT!$X$3,MOVV!V48,IF(MOVV!$C120=NT!$X$4,MOVV!U48,IF(MOVV!$C120=NT!$X$5,MOVV!T48,IF(MOVV!$C120=NT!$X$6,MOVV!S48,0)))))</f>
        <v>0</v>
      </c>
      <c r="X120" s="158">
        <f>+IF($C120=NT!$Y$2,MOVV!X48,IF(MOVV!$C120=NT!$X$3,MOVV!W48,IF(MOVV!$C120=NT!$X$4,MOVV!V48,IF(MOVV!$C120=NT!$X$5,MOVV!U48,IF(MOVV!$C120=NT!$X$6,MOVV!T48,0)))))</f>
        <v>0</v>
      </c>
      <c r="Y120" s="158">
        <f>+IF($C120=NT!$Y$2,MOVV!Y48,IF(MOVV!$C120=NT!$X$3,MOVV!X48,IF(MOVV!$C120=NT!$X$4,MOVV!W48,IF(MOVV!$C120=NT!$X$5,MOVV!V48,IF(MOVV!$C120=NT!$X$6,MOVV!U48,0)))))</f>
        <v>0</v>
      </c>
      <c r="Z120" s="158">
        <f>+IF($C120=NT!$Y$2,MOVV!Z48,IF(MOVV!$C120=NT!$X$3,MOVV!Y48,IF(MOVV!$C120=NT!$X$4,MOVV!X48,IF(MOVV!$C120=NT!$X$5,MOVV!W48,IF(MOVV!$C120=NT!$X$6,MOVV!V48,0)))))</f>
        <v>0</v>
      </c>
      <c r="AA120" s="158">
        <f>+IF($C120=NT!$Y$2,MOVV!AA48,IF(MOVV!$C120=NT!$X$3,MOVV!Z48,IF(MOVV!$C120=NT!$X$4,MOVV!Y48,IF(MOVV!$C120=NT!$X$5,MOVV!X48,IF(MOVV!$C120=NT!$X$6,MOVV!W48,0)))))</f>
        <v>0</v>
      </c>
      <c r="AB120" s="158">
        <f>+IF($C120=NT!$Y$2,MOVV!AB48,IF(MOVV!$C120=NT!$X$3,MOVV!AA48,IF(MOVV!$C120=NT!$X$4,MOVV!Z48,IF(MOVV!$C120=NT!$X$5,MOVV!Y48,IF(MOVV!$C120=NT!$X$6,MOVV!X48,0)))))</f>
        <v>0</v>
      </c>
      <c r="AC120" s="158">
        <f>+IF($C120=NT!$Y$2,MOVV!AC48,IF(MOVV!$C120=NT!$X$3,MOVV!AB48,IF(MOVV!$C120=NT!$X$4,MOVV!AA48,IF(MOVV!$C120=NT!$X$5,MOVV!Z48,IF(MOVV!$C120=NT!$X$6,MOVV!Y48,0)))))</f>
        <v>0</v>
      </c>
      <c r="AD120" s="158">
        <f>+IF($C120=NT!$Y$2,MOVV!AD48,IF(MOVV!$C120=NT!$X$3,MOVV!AC48,IF(MOVV!$C120=NT!$X$4,MOVV!AB48,IF(MOVV!$C120=NT!$X$5,MOVV!AA48,IF(MOVV!$C120=NT!$X$6,MOVV!Z48,0)))))</f>
        <v>0</v>
      </c>
      <c r="AE120" s="158">
        <f>+IF($C120=NT!$Y$2,MOVV!AE48,IF(MOVV!$C120=NT!$X$3,MOVV!AD48,IF(MOVV!$C120=NT!$X$4,MOVV!AC48,IF(MOVV!$C120=NT!$X$5,MOVV!AB48,IF(MOVV!$C120=NT!$X$6,MOVV!AA48,0)))))</f>
        <v>0</v>
      </c>
      <c r="AF120" s="158">
        <f>+IF($C120=NT!$Y$2,MOVV!AF48,IF(MOVV!$C120=NT!$X$3,MOVV!AE48,IF(MOVV!$C120=NT!$X$4,MOVV!AD48,IF(MOVV!$C120=NT!$X$5,MOVV!AC48,IF(MOVV!$C120=NT!$X$6,MOVV!AB48,0)))))</f>
        <v>0</v>
      </c>
      <c r="AG120" s="158">
        <f>+IF($C120=NT!$Y$2,MOVV!AG48,IF(MOVV!$C120=NT!$X$3,MOVV!AF48,IF(MOVV!$C120=NT!$X$4,MOVV!AE48,IF(MOVV!$C120=NT!$X$5,MOVV!AD48,IF(MOVV!$C120=NT!$X$6,MOVV!AC48,0)))))</f>
        <v>0</v>
      </c>
      <c r="AH120" s="158">
        <f>+IF($C120=NT!$Y$2,MOVV!AH48,IF(MOVV!$C120=NT!$X$3,MOVV!AG48,IF(MOVV!$C120=NT!$X$4,MOVV!AF48,IF(MOVV!$C120=NT!$X$5,MOVV!AE48,IF(MOVV!$C120=NT!$X$6,MOVV!AD48,0)))))</f>
        <v>0</v>
      </c>
      <c r="AI120" s="158">
        <f>+IF($C120=NT!$Y$2,MOVV!AI48,IF(MOVV!$C120=NT!$X$3,MOVV!AH48,IF(MOVV!$C120=NT!$X$4,MOVV!AG48,IF(MOVV!$C120=NT!$X$5,MOVV!AF48,IF(MOVV!$C120=NT!$X$6,MOVV!AE48,0)))))</f>
        <v>0</v>
      </c>
      <c r="AJ120" s="158">
        <f>+IF($C120=NT!$Y$2,MOVV!AJ48,IF(MOVV!$C120=NT!$X$3,MOVV!AI48,IF(MOVV!$C120=NT!$X$4,MOVV!AH48,IF(MOVV!$C120=NT!$X$5,MOVV!AG48,IF(MOVV!$C120=NT!$X$6,MOVV!AF48,0)))))</f>
        <v>0</v>
      </c>
      <c r="AK120" s="158">
        <f>+IF($C120=NT!$Y$2,MOVV!AK48,IF(MOVV!$C120=NT!$X$3,MOVV!AJ48,IF(MOVV!$C120=NT!$X$4,MOVV!AI48,IF(MOVV!$C120=NT!$X$5,MOVV!AH48,IF(MOVV!$C120=NT!$X$6,MOVV!AG48,0)))))</f>
        <v>0</v>
      </c>
      <c r="AL120" s="158">
        <f>+IF($C120=NT!$Y$2,MOVV!AL48,IF(MOVV!$C120=NT!$X$3,MOVV!AK48,IF(MOVV!$C120=NT!$X$4,MOVV!AJ48,IF(MOVV!$C120=NT!$X$5,MOVV!AI48,IF(MOVV!$C120=NT!$X$6,MOVV!AH48,0)))))</f>
        <v>0</v>
      </c>
      <c r="AM120" s="158">
        <f>+IF($C120=NT!$Y$2,MOVV!AM48,IF(MOVV!$C120=NT!$X$3,MOVV!AL48,IF(MOVV!$C120=NT!$X$4,MOVV!AK48,IF(MOVV!$C120=NT!$X$5,MOVV!AJ48,IF(MOVV!$C120=NT!$X$6,MOVV!AI48,0)))))</f>
        <v>0</v>
      </c>
      <c r="AN120" s="158">
        <f>+IF($C120=NT!$Y$2,MOVV!AN48,IF(MOVV!$C120=NT!$X$3,MOVV!AM48,IF(MOVV!$C120=NT!$X$4,MOVV!AL48,IF(MOVV!$C120=NT!$X$5,MOVV!AK48,IF(MOVV!$C120=NT!$X$6,MOVV!AJ48,0)))))</f>
        <v>0</v>
      </c>
      <c r="AO120" s="158">
        <f>+IF($C120=NT!$Y$2,MOVV!AO48,IF(MOVV!$C120=NT!$X$3,MOVV!AN48,IF(MOVV!$C120=NT!$X$4,MOVV!AM48,IF(MOVV!$C120=NT!$X$5,MOVV!AL48,IF(MOVV!$C120=NT!$X$6,MOVV!AK48,0)))))</f>
        <v>0</v>
      </c>
      <c r="AP120" s="158">
        <f>+IF($C120=NT!$Y$2,MOVV!AP48,IF(MOVV!$C120=NT!$X$3,MOVV!AO48,IF(MOVV!$C120=NT!$X$4,MOVV!AN48,IF(MOVV!$C120=NT!$X$5,MOVV!AM48,IF(MOVV!$C120=NT!$X$6,MOVV!AL48,0)))))</f>
        <v>0</v>
      </c>
      <c r="AQ120" s="158">
        <f>+IF($C120=NT!$Y$2,MOVV!AQ48,IF(MOVV!$C120=NT!$X$3,MOVV!AP48,IF(MOVV!$C120=NT!$X$4,MOVV!AO48,IF(MOVV!$C120=NT!$X$5,MOVV!AN48,IF(MOVV!$C120=NT!$X$6,MOVV!AM48,0)))))</f>
        <v>0</v>
      </c>
      <c r="AR120" s="158">
        <f>+IF($C120=NT!$Y$2,MOVV!AR48,IF(MOVV!$C120=NT!$X$3,MOVV!AQ48,IF(MOVV!$C120=NT!$X$4,MOVV!AP48,IF(MOVV!$C120=NT!$X$5,MOVV!AO48,IF(MOVV!$C120=NT!$X$6,MOVV!AN48,0)))))</f>
        <v>0</v>
      </c>
      <c r="AS120" s="158">
        <f>+IF($C120=NT!$Y$2,MOVV!AS48,IF(MOVV!$C120=NT!$X$3,MOVV!AR48,IF(MOVV!$C120=NT!$X$4,MOVV!AQ48,IF(MOVV!$C120=NT!$X$5,MOVV!AP48,IF(MOVV!$C120=NT!$X$6,MOVV!AO48,0)))))</f>
        <v>0</v>
      </c>
      <c r="AT120" s="158">
        <f>+IF($C120=NT!$Y$2,MOVV!AT48,IF(MOVV!$C120=NT!$X$3,MOVV!AS48,IF(MOVV!$C120=NT!$X$4,MOVV!AR48,IF(MOVV!$C120=NT!$X$5,MOVV!AQ48,IF(MOVV!$C120=NT!$X$6,MOVV!AP48,0)))))</f>
        <v>0</v>
      </c>
      <c r="AU120" s="158">
        <f>+IF($C120=NT!$Y$2,MOVV!AU48,IF(MOVV!$C120=NT!$X$3,MOVV!AT48,IF(MOVV!$C120=NT!$X$4,MOVV!AS48,IF(MOVV!$C120=NT!$X$5,MOVV!AR48,IF(MOVV!$C120=NT!$X$6,MOVV!AQ48,0)))))</f>
        <v>0</v>
      </c>
      <c r="AV120" s="158">
        <f>+IF($C120=NT!$Y$2,MOVV!AV48,IF(MOVV!$C120=NT!$X$3,MOVV!AU48,IF(MOVV!$C120=NT!$X$4,MOVV!AT48,IF(MOVV!$C120=NT!$X$5,MOVV!AS48,IF(MOVV!$C120=NT!$X$6,MOVV!AR48,0)))))</f>
        <v>0</v>
      </c>
      <c r="AW120" s="158">
        <f>+IF($C120=NT!$Y$2,MOVV!AW48,IF(MOVV!$C120=NT!$X$3,MOVV!AV48,IF(MOVV!$C120=NT!$X$4,MOVV!AU48,IF(MOVV!$C120=NT!$X$5,MOVV!AT48,IF(MOVV!$C120=NT!$X$6,MOVV!AS48,0)))))</f>
        <v>0</v>
      </c>
      <c r="AX120" s="158">
        <f>+IF($C120=NT!$Y$2,MOVV!AX48,IF(MOVV!$C120=NT!$X$3,MOVV!AW48,IF(MOVV!$C120=NT!$X$4,MOVV!AV48,IF(MOVV!$C120=NT!$X$5,MOVV!AU48,IF(MOVV!$C120=NT!$X$6,MOVV!AT48,0)))))</f>
        <v>0</v>
      </c>
      <c r="AY120" s="158">
        <f>+IF($C120=NT!$Y$2,MOVV!AY48,IF(MOVV!$C120=NT!$X$3,MOVV!AX48,IF(MOVV!$C120=NT!$X$4,MOVV!AW48,IF(MOVV!$C120=NT!$X$5,MOVV!AV48,IF(MOVV!$C120=NT!$X$6,MOVV!AU48,0)))))</f>
        <v>0</v>
      </c>
      <c r="AZ120" s="158">
        <f>+IF($C120=NT!$Y$2,MOVV!AZ48,IF(MOVV!$C120=NT!$X$3,MOVV!AY48,IF(MOVV!$C120=NT!$X$4,MOVV!AX48,IF(MOVV!$C120=NT!$X$5,MOVV!AW48,IF(MOVV!$C120=NT!$X$6,MOVV!AV48,0)))))</f>
        <v>0</v>
      </c>
      <c r="BA120" s="158">
        <f>+IF($C120=NT!$Y$2,MOVV!BA48,IF(MOVV!$C120=NT!$X$3,MOVV!AZ48,IF(MOVV!$C120=NT!$X$4,MOVV!AY48,IF(MOVV!$C120=NT!$X$5,MOVV!AX48,IF(MOVV!$C120=NT!$X$6,MOVV!AW48,0)))))</f>
        <v>0</v>
      </c>
      <c r="BB120" s="158">
        <f>+IF($C120=NT!$Y$2,MOVV!BB48,IF(MOVV!$C120=NT!$X$3,MOVV!BA48,IF(MOVV!$C120=NT!$X$4,MOVV!AZ48,IF(MOVV!$C120=NT!$X$5,MOVV!AY48,IF(MOVV!$C120=NT!$X$6,MOVV!AX48,0)))))</f>
        <v>0</v>
      </c>
      <c r="BC120" s="158">
        <f>+IF($C120=NT!$Y$2,MOVV!BC48,IF(MOVV!$C120=NT!$X$3,MOVV!BB48,IF(MOVV!$C120=NT!$X$4,MOVV!BA48,IF(MOVV!$C120=NT!$X$5,MOVV!AZ48,IF(MOVV!$C120=NT!$X$6,MOVV!AY48,0)))))</f>
        <v>0</v>
      </c>
      <c r="BD120" s="158">
        <f>+IF($C120=NT!$Y$2,MOVV!BD48,IF(MOVV!$C120=NT!$X$3,MOVV!BC48,IF(MOVV!$C120=NT!$X$4,MOVV!BB48,IF(MOVV!$C120=NT!$X$5,MOVV!BA48,IF(MOVV!$C120=NT!$X$6,MOVV!AZ48,0)))))</f>
        <v>0</v>
      </c>
      <c r="BE120" s="158">
        <f>+IF($C120=NT!$Y$2,MOVV!BE48,IF(MOVV!$C120=NT!$X$3,MOVV!BD48,IF(MOVV!$C120=NT!$X$4,MOVV!BC48,IF(MOVV!$C120=NT!$X$5,MOVV!BB48,IF(MOVV!$C120=NT!$X$6,MOVV!BA48,0)))))</f>
        <v>0</v>
      </c>
      <c r="BF120" s="158">
        <f>+IF($C120=NT!$Y$2,MOVV!BF48,IF(MOVV!$C120=NT!$X$3,MOVV!BE48,IF(MOVV!$C120=NT!$X$4,MOVV!BD48,IF(MOVV!$C120=NT!$X$5,MOVV!BC48,IF(MOVV!$C120=NT!$X$6,MOVV!BB48,0)))))</f>
        <v>0</v>
      </c>
      <c r="BG120" s="158">
        <f>+IF($C120=NT!$Y$2,MOVV!BG48,IF(MOVV!$C120=NT!$X$3,MOVV!BF48,IF(MOVV!$C120=NT!$X$4,MOVV!BE48,IF(MOVV!$C120=NT!$X$5,MOVV!BD48,IF(MOVV!$C120=NT!$X$6,MOVV!BC48,0)))))</f>
        <v>0</v>
      </c>
      <c r="BH120" s="158">
        <f>+IF($C120=NT!$Y$2,MOVV!BH48,IF(MOVV!$C120=NT!$X$3,MOVV!BG48,IF(MOVV!$C120=NT!$X$4,MOVV!BF48,IF(MOVV!$C120=NT!$X$5,MOVV!BE48,IF(MOVV!$C120=NT!$X$6,MOVV!BD48,0)))))</f>
        <v>0</v>
      </c>
      <c r="BI120" s="158">
        <f>+IF($C120=NT!$Y$2,MOVV!BI48,IF(MOVV!$C120=NT!$X$3,MOVV!BH48,IF(MOVV!$C120=NT!$X$4,MOVV!BG48,IF(MOVV!$C120=NT!$X$5,MOVV!BF48,IF(MOVV!$C120=NT!$X$6,MOVV!BE48,0)))))</f>
        <v>0</v>
      </c>
      <c r="BJ120" s="158">
        <f>+IF($C120=NT!$Y$2,MOVV!BJ48,IF(MOVV!$C120=NT!$X$3,MOVV!BI48,IF(MOVV!$C120=NT!$X$4,MOVV!BH48,IF(MOVV!$C120=NT!$X$5,MOVV!BG48,IF(MOVV!$C120=NT!$X$6,MOVV!BF48,0)))))</f>
        <v>0</v>
      </c>
      <c r="BK120" s="158">
        <f>+IF($C120=NT!$Y$2,MOVV!BK48,IF(MOVV!$C120=NT!$X$3,MOVV!BJ48,IF(MOVV!$C120=NT!$X$4,MOVV!BI48,IF(MOVV!$C120=NT!$X$5,MOVV!BH48,IF(MOVV!$C120=NT!$X$6,MOVV!BG48,0)))))</f>
        <v>0</v>
      </c>
    </row>
    <row r="121" spans="2:63">
      <c r="B121" s="162" t="str">
        <f t="shared" si="32"/>
        <v>Nom Producte/Servei 7</v>
      </c>
      <c r="C121" s="208">
        <f>+OP!L16</f>
        <v>0</v>
      </c>
      <c r="D121" s="158">
        <f>+IF($C121=NT!$Y$2,MOVV!D49,IF(MOVV!$C121=NT!$X$3,0,IF(MOVV!$C121=NT!$X$4,0,IF(MOVV!$C121=NT!$X$5,0,IF(MOVV!$C121=NT!$X$6,0,0)))))</f>
        <v>0</v>
      </c>
      <c r="E121" s="158">
        <f>+IF($C121=NT!$Y$2,MOVV!E49,IF(MOVV!$C121=NT!$X$3,MOVV!D49,IF(MOVV!$C121=NT!$X$4,0,IF(MOVV!$C121=NT!$X$5,0,IF(MOVV!$C121=NT!$X$6,0,0)))))</f>
        <v>0</v>
      </c>
      <c r="F121" s="158">
        <f>+IF($C121=NT!$Y$2,MOVV!F49,IF(MOVV!$C121=NT!$X$3,MOVV!E49,IF(MOVV!$C121=NT!$X$4,MOVV!D49,IF(MOVV!$C121=NT!$X$5,0,IF(MOVV!$C121=NT!$X$6,0,0)))))</f>
        <v>0</v>
      </c>
      <c r="G121" s="158">
        <f>+IF($C121=NT!$Y$2,MOVV!G49,IF(MOVV!$C121=NT!$X$3,MOVV!F49,IF(MOVV!$C121=NT!$X$4,MOVV!E49,IF(MOVV!$C121=NT!$X$5,MOVV!D49,IF(MOVV!$C121=NT!$X$6,0,0)))))</f>
        <v>0</v>
      </c>
      <c r="H121" s="158">
        <f>+IF($C121=NT!$Y$2,MOVV!H49,IF(MOVV!$C121=NT!$X$3,MOVV!G49,IF(MOVV!$C121=NT!$X$4,MOVV!F49,IF(MOVV!$C121=NT!$X$5,MOVV!E49,IF(MOVV!$C121=NT!$X$6,MOVV!D49,0)))))</f>
        <v>0</v>
      </c>
      <c r="I121" s="158">
        <f>+IF($C121=NT!$Y$2,MOVV!I49,IF(MOVV!$C121=NT!$X$3,MOVV!H49,IF(MOVV!$C121=NT!$X$4,MOVV!G49,IF(MOVV!$C121=NT!$X$5,MOVV!F49,IF(MOVV!$C121=NT!$X$6,MOVV!E49,0)))))</f>
        <v>0</v>
      </c>
      <c r="J121" s="158">
        <f>+IF($C121=NT!$Y$2,MOVV!J49,IF(MOVV!$C121=NT!$X$3,MOVV!I49,IF(MOVV!$C121=NT!$X$4,MOVV!H49,IF(MOVV!$C121=NT!$X$5,MOVV!G49,IF(MOVV!$C121=NT!$X$6,MOVV!F49,0)))))</f>
        <v>0</v>
      </c>
      <c r="K121" s="158">
        <f>+IF($C121=NT!$Y$2,MOVV!K49,IF(MOVV!$C121=NT!$X$3,MOVV!J49,IF(MOVV!$C121=NT!$X$4,MOVV!I49,IF(MOVV!$C121=NT!$X$5,MOVV!H49,IF(MOVV!$C121=NT!$X$6,MOVV!G49,0)))))</f>
        <v>0</v>
      </c>
      <c r="L121" s="158">
        <f>+IF($C121=NT!$Y$2,MOVV!L49,IF(MOVV!$C121=NT!$X$3,MOVV!K49,IF(MOVV!$C121=NT!$X$4,MOVV!J49,IF(MOVV!$C121=NT!$X$5,MOVV!I49,IF(MOVV!$C121=NT!$X$6,MOVV!H49,0)))))</f>
        <v>0</v>
      </c>
      <c r="M121" s="158">
        <f>+IF($C121=NT!$Y$2,MOVV!M49,IF(MOVV!$C121=NT!$X$3,MOVV!L49,IF(MOVV!$C121=NT!$X$4,MOVV!K49,IF(MOVV!$C121=NT!$X$5,MOVV!J49,IF(MOVV!$C121=NT!$X$6,MOVV!I49,0)))))</f>
        <v>0</v>
      </c>
      <c r="N121" s="158">
        <f>+IF($C121=NT!$Y$2,MOVV!N49,IF(MOVV!$C121=NT!$X$3,MOVV!M49,IF(MOVV!$C121=NT!$X$4,MOVV!L49,IF(MOVV!$C121=NT!$X$5,MOVV!K49,IF(MOVV!$C121=NT!$X$6,MOVV!J49,0)))))</f>
        <v>0</v>
      </c>
      <c r="O121" s="158">
        <f>+IF($C121=NT!$Y$2,MOVV!O49,IF(MOVV!$C121=NT!$X$3,MOVV!N49,IF(MOVV!$C121=NT!$X$4,MOVV!M49,IF(MOVV!$C121=NT!$X$5,MOVV!L49,IF(MOVV!$C121=NT!$X$6,MOVV!K49,0)))))</f>
        <v>0</v>
      </c>
      <c r="P121" s="158">
        <f>+IF($C121=NT!$Y$2,MOVV!P49,IF(MOVV!$C121=NT!$X$3,MOVV!O49,IF(MOVV!$C121=NT!$X$4,MOVV!N49,IF(MOVV!$C121=NT!$X$5,MOVV!M49,IF(MOVV!$C121=NT!$X$6,MOVV!L49,0)))))</f>
        <v>0</v>
      </c>
      <c r="Q121" s="158">
        <f>+IF($C121=NT!$Y$2,MOVV!Q49,IF(MOVV!$C121=NT!$X$3,MOVV!P49,IF(MOVV!$C121=NT!$X$4,MOVV!O49,IF(MOVV!$C121=NT!$X$5,MOVV!N49,IF(MOVV!$C121=NT!$X$6,MOVV!M49,0)))))</f>
        <v>0</v>
      </c>
      <c r="R121" s="158">
        <f>+IF($C121=NT!$Y$2,MOVV!R49,IF(MOVV!$C121=NT!$X$3,MOVV!Q49,IF(MOVV!$C121=NT!$X$4,MOVV!P49,IF(MOVV!$C121=NT!$X$5,MOVV!O49,IF(MOVV!$C121=NT!$X$6,MOVV!N49,0)))))</f>
        <v>0</v>
      </c>
      <c r="S121" s="158">
        <f>+IF($C121=NT!$Y$2,MOVV!S49,IF(MOVV!$C121=NT!$X$3,MOVV!R49,IF(MOVV!$C121=NT!$X$4,MOVV!Q49,IF(MOVV!$C121=NT!$X$5,MOVV!P49,IF(MOVV!$C121=NT!$X$6,MOVV!O49,0)))))</f>
        <v>0</v>
      </c>
      <c r="T121" s="158">
        <f>+IF($C121=NT!$Y$2,MOVV!T49,IF(MOVV!$C121=NT!$X$3,MOVV!S49,IF(MOVV!$C121=NT!$X$4,MOVV!R49,IF(MOVV!$C121=NT!$X$5,MOVV!Q49,IF(MOVV!$C121=NT!$X$6,MOVV!P49,0)))))</f>
        <v>0</v>
      </c>
      <c r="U121" s="158">
        <f>+IF($C121=NT!$Y$2,MOVV!U49,IF(MOVV!$C121=NT!$X$3,MOVV!T49,IF(MOVV!$C121=NT!$X$4,MOVV!S49,IF(MOVV!$C121=NT!$X$5,MOVV!R49,IF(MOVV!$C121=NT!$X$6,MOVV!Q49,0)))))</f>
        <v>0</v>
      </c>
      <c r="V121" s="158">
        <f>+IF($C121=NT!$Y$2,MOVV!V49,IF(MOVV!$C121=NT!$X$3,MOVV!U49,IF(MOVV!$C121=NT!$X$4,MOVV!T49,IF(MOVV!$C121=NT!$X$5,MOVV!S49,IF(MOVV!$C121=NT!$X$6,MOVV!R49,0)))))</f>
        <v>0</v>
      </c>
      <c r="W121" s="158">
        <f>+IF($C121=NT!$Y$2,MOVV!W49,IF(MOVV!$C121=NT!$X$3,MOVV!V49,IF(MOVV!$C121=NT!$X$4,MOVV!U49,IF(MOVV!$C121=NT!$X$5,MOVV!T49,IF(MOVV!$C121=NT!$X$6,MOVV!S49,0)))))</f>
        <v>0</v>
      </c>
      <c r="X121" s="158">
        <f>+IF($C121=NT!$Y$2,MOVV!X49,IF(MOVV!$C121=NT!$X$3,MOVV!W49,IF(MOVV!$C121=NT!$X$4,MOVV!V49,IF(MOVV!$C121=NT!$X$5,MOVV!U49,IF(MOVV!$C121=NT!$X$6,MOVV!T49,0)))))</f>
        <v>0</v>
      </c>
      <c r="Y121" s="158">
        <f>+IF($C121=NT!$Y$2,MOVV!Y49,IF(MOVV!$C121=NT!$X$3,MOVV!X49,IF(MOVV!$C121=NT!$X$4,MOVV!W49,IF(MOVV!$C121=NT!$X$5,MOVV!V49,IF(MOVV!$C121=NT!$X$6,MOVV!U49,0)))))</f>
        <v>0</v>
      </c>
      <c r="Z121" s="158">
        <f>+IF($C121=NT!$Y$2,MOVV!Z49,IF(MOVV!$C121=NT!$X$3,MOVV!Y49,IF(MOVV!$C121=NT!$X$4,MOVV!X49,IF(MOVV!$C121=NT!$X$5,MOVV!W49,IF(MOVV!$C121=NT!$X$6,MOVV!V49,0)))))</f>
        <v>0</v>
      </c>
      <c r="AA121" s="158">
        <f>+IF($C121=NT!$Y$2,MOVV!AA49,IF(MOVV!$C121=NT!$X$3,MOVV!Z49,IF(MOVV!$C121=NT!$X$4,MOVV!Y49,IF(MOVV!$C121=NT!$X$5,MOVV!X49,IF(MOVV!$C121=NT!$X$6,MOVV!W49,0)))))</f>
        <v>0</v>
      </c>
      <c r="AB121" s="158">
        <f>+IF($C121=NT!$Y$2,MOVV!AB49,IF(MOVV!$C121=NT!$X$3,MOVV!AA49,IF(MOVV!$C121=NT!$X$4,MOVV!Z49,IF(MOVV!$C121=NT!$X$5,MOVV!Y49,IF(MOVV!$C121=NT!$X$6,MOVV!X49,0)))))</f>
        <v>0</v>
      </c>
      <c r="AC121" s="158">
        <f>+IF($C121=NT!$Y$2,MOVV!AC49,IF(MOVV!$C121=NT!$X$3,MOVV!AB49,IF(MOVV!$C121=NT!$X$4,MOVV!AA49,IF(MOVV!$C121=NT!$X$5,MOVV!Z49,IF(MOVV!$C121=NT!$X$6,MOVV!Y49,0)))))</f>
        <v>0</v>
      </c>
      <c r="AD121" s="158">
        <f>+IF($C121=NT!$Y$2,MOVV!AD49,IF(MOVV!$C121=NT!$X$3,MOVV!AC49,IF(MOVV!$C121=NT!$X$4,MOVV!AB49,IF(MOVV!$C121=NT!$X$5,MOVV!AA49,IF(MOVV!$C121=NT!$X$6,MOVV!Z49,0)))))</f>
        <v>0</v>
      </c>
      <c r="AE121" s="158">
        <f>+IF($C121=NT!$Y$2,MOVV!AE49,IF(MOVV!$C121=NT!$X$3,MOVV!AD49,IF(MOVV!$C121=NT!$X$4,MOVV!AC49,IF(MOVV!$C121=NT!$X$5,MOVV!AB49,IF(MOVV!$C121=NT!$X$6,MOVV!AA49,0)))))</f>
        <v>0</v>
      </c>
      <c r="AF121" s="158">
        <f>+IF($C121=NT!$Y$2,MOVV!AF49,IF(MOVV!$C121=NT!$X$3,MOVV!AE49,IF(MOVV!$C121=NT!$X$4,MOVV!AD49,IF(MOVV!$C121=NT!$X$5,MOVV!AC49,IF(MOVV!$C121=NT!$X$6,MOVV!AB49,0)))))</f>
        <v>0</v>
      </c>
      <c r="AG121" s="158">
        <f>+IF($C121=NT!$Y$2,MOVV!AG49,IF(MOVV!$C121=NT!$X$3,MOVV!AF49,IF(MOVV!$C121=NT!$X$4,MOVV!AE49,IF(MOVV!$C121=NT!$X$5,MOVV!AD49,IF(MOVV!$C121=NT!$X$6,MOVV!AC49,0)))))</f>
        <v>0</v>
      </c>
      <c r="AH121" s="158">
        <f>+IF($C121=NT!$Y$2,MOVV!AH49,IF(MOVV!$C121=NT!$X$3,MOVV!AG49,IF(MOVV!$C121=NT!$X$4,MOVV!AF49,IF(MOVV!$C121=NT!$X$5,MOVV!AE49,IF(MOVV!$C121=NT!$X$6,MOVV!AD49,0)))))</f>
        <v>0</v>
      </c>
      <c r="AI121" s="158">
        <f>+IF($C121=NT!$Y$2,MOVV!AI49,IF(MOVV!$C121=NT!$X$3,MOVV!AH49,IF(MOVV!$C121=NT!$X$4,MOVV!AG49,IF(MOVV!$C121=NT!$X$5,MOVV!AF49,IF(MOVV!$C121=NT!$X$6,MOVV!AE49,0)))))</f>
        <v>0</v>
      </c>
      <c r="AJ121" s="158">
        <f>+IF($C121=NT!$Y$2,MOVV!AJ49,IF(MOVV!$C121=NT!$X$3,MOVV!AI49,IF(MOVV!$C121=NT!$X$4,MOVV!AH49,IF(MOVV!$C121=NT!$X$5,MOVV!AG49,IF(MOVV!$C121=NT!$X$6,MOVV!AF49,0)))))</f>
        <v>0</v>
      </c>
      <c r="AK121" s="158">
        <f>+IF($C121=NT!$Y$2,MOVV!AK49,IF(MOVV!$C121=NT!$X$3,MOVV!AJ49,IF(MOVV!$C121=NT!$X$4,MOVV!AI49,IF(MOVV!$C121=NT!$X$5,MOVV!AH49,IF(MOVV!$C121=NT!$X$6,MOVV!AG49,0)))))</f>
        <v>0</v>
      </c>
      <c r="AL121" s="158">
        <f>+IF($C121=NT!$Y$2,MOVV!AL49,IF(MOVV!$C121=NT!$X$3,MOVV!AK49,IF(MOVV!$C121=NT!$X$4,MOVV!AJ49,IF(MOVV!$C121=NT!$X$5,MOVV!AI49,IF(MOVV!$C121=NT!$X$6,MOVV!AH49,0)))))</f>
        <v>0</v>
      </c>
      <c r="AM121" s="158">
        <f>+IF($C121=NT!$Y$2,MOVV!AM49,IF(MOVV!$C121=NT!$X$3,MOVV!AL49,IF(MOVV!$C121=NT!$X$4,MOVV!AK49,IF(MOVV!$C121=NT!$X$5,MOVV!AJ49,IF(MOVV!$C121=NT!$X$6,MOVV!AI49,0)))))</f>
        <v>0</v>
      </c>
      <c r="AN121" s="158">
        <f>+IF($C121=NT!$Y$2,MOVV!AN49,IF(MOVV!$C121=NT!$X$3,MOVV!AM49,IF(MOVV!$C121=NT!$X$4,MOVV!AL49,IF(MOVV!$C121=NT!$X$5,MOVV!AK49,IF(MOVV!$C121=NT!$X$6,MOVV!AJ49,0)))))</f>
        <v>0</v>
      </c>
      <c r="AO121" s="158">
        <f>+IF($C121=NT!$Y$2,MOVV!AO49,IF(MOVV!$C121=NT!$X$3,MOVV!AN49,IF(MOVV!$C121=NT!$X$4,MOVV!AM49,IF(MOVV!$C121=NT!$X$5,MOVV!AL49,IF(MOVV!$C121=NT!$X$6,MOVV!AK49,0)))))</f>
        <v>0</v>
      </c>
      <c r="AP121" s="158">
        <f>+IF($C121=NT!$Y$2,MOVV!AP49,IF(MOVV!$C121=NT!$X$3,MOVV!AO49,IF(MOVV!$C121=NT!$X$4,MOVV!AN49,IF(MOVV!$C121=NT!$X$5,MOVV!AM49,IF(MOVV!$C121=NT!$X$6,MOVV!AL49,0)))))</f>
        <v>0</v>
      </c>
      <c r="AQ121" s="158">
        <f>+IF($C121=NT!$Y$2,MOVV!AQ49,IF(MOVV!$C121=NT!$X$3,MOVV!AP49,IF(MOVV!$C121=NT!$X$4,MOVV!AO49,IF(MOVV!$C121=NT!$X$5,MOVV!AN49,IF(MOVV!$C121=NT!$X$6,MOVV!AM49,0)))))</f>
        <v>0</v>
      </c>
      <c r="AR121" s="158">
        <f>+IF($C121=NT!$Y$2,MOVV!AR49,IF(MOVV!$C121=NT!$X$3,MOVV!AQ49,IF(MOVV!$C121=NT!$X$4,MOVV!AP49,IF(MOVV!$C121=NT!$X$5,MOVV!AO49,IF(MOVV!$C121=NT!$X$6,MOVV!AN49,0)))))</f>
        <v>0</v>
      </c>
      <c r="AS121" s="158">
        <f>+IF($C121=NT!$Y$2,MOVV!AS49,IF(MOVV!$C121=NT!$X$3,MOVV!AR49,IF(MOVV!$C121=NT!$X$4,MOVV!AQ49,IF(MOVV!$C121=NT!$X$5,MOVV!AP49,IF(MOVV!$C121=NT!$X$6,MOVV!AO49,0)))))</f>
        <v>0</v>
      </c>
      <c r="AT121" s="158">
        <f>+IF($C121=NT!$Y$2,MOVV!AT49,IF(MOVV!$C121=NT!$X$3,MOVV!AS49,IF(MOVV!$C121=NT!$X$4,MOVV!AR49,IF(MOVV!$C121=NT!$X$5,MOVV!AQ49,IF(MOVV!$C121=NT!$X$6,MOVV!AP49,0)))))</f>
        <v>0</v>
      </c>
      <c r="AU121" s="158">
        <f>+IF($C121=NT!$Y$2,MOVV!AU49,IF(MOVV!$C121=NT!$X$3,MOVV!AT49,IF(MOVV!$C121=NT!$X$4,MOVV!AS49,IF(MOVV!$C121=NT!$X$5,MOVV!AR49,IF(MOVV!$C121=NT!$X$6,MOVV!AQ49,0)))))</f>
        <v>0</v>
      </c>
      <c r="AV121" s="158">
        <f>+IF($C121=NT!$Y$2,MOVV!AV49,IF(MOVV!$C121=NT!$X$3,MOVV!AU49,IF(MOVV!$C121=NT!$X$4,MOVV!AT49,IF(MOVV!$C121=NT!$X$5,MOVV!AS49,IF(MOVV!$C121=NT!$X$6,MOVV!AR49,0)))))</f>
        <v>0</v>
      </c>
      <c r="AW121" s="158">
        <f>+IF($C121=NT!$Y$2,MOVV!AW49,IF(MOVV!$C121=NT!$X$3,MOVV!AV49,IF(MOVV!$C121=NT!$X$4,MOVV!AU49,IF(MOVV!$C121=NT!$X$5,MOVV!AT49,IF(MOVV!$C121=NT!$X$6,MOVV!AS49,0)))))</f>
        <v>0</v>
      </c>
      <c r="AX121" s="158">
        <f>+IF($C121=NT!$Y$2,MOVV!AX49,IF(MOVV!$C121=NT!$X$3,MOVV!AW49,IF(MOVV!$C121=NT!$X$4,MOVV!AV49,IF(MOVV!$C121=NT!$X$5,MOVV!AU49,IF(MOVV!$C121=NT!$X$6,MOVV!AT49,0)))))</f>
        <v>0</v>
      </c>
      <c r="AY121" s="158">
        <f>+IF($C121=NT!$Y$2,MOVV!AY49,IF(MOVV!$C121=NT!$X$3,MOVV!AX49,IF(MOVV!$C121=NT!$X$4,MOVV!AW49,IF(MOVV!$C121=NT!$X$5,MOVV!AV49,IF(MOVV!$C121=NT!$X$6,MOVV!AU49,0)))))</f>
        <v>0</v>
      </c>
      <c r="AZ121" s="158">
        <f>+IF($C121=NT!$Y$2,MOVV!AZ49,IF(MOVV!$C121=NT!$X$3,MOVV!AY49,IF(MOVV!$C121=NT!$X$4,MOVV!AX49,IF(MOVV!$C121=NT!$X$5,MOVV!AW49,IF(MOVV!$C121=NT!$X$6,MOVV!AV49,0)))))</f>
        <v>0</v>
      </c>
      <c r="BA121" s="158">
        <f>+IF($C121=NT!$Y$2,MOVV!BA49,IF(MOVV!$C121=NT!$X$3,MOVV!AZ49,IF(MOVV!$C121=NT!$X$4,MOVV!AY49,IF(MOVV!$C121=NT!$X$5,MOVV!AX49,IF(MOVV!$C121=NT!$X$6,MOVV!AW49,0)))))</f>
        <v>0</v>
      </c>
      <c r="BB121" s="158">
        <f>+IF($C121=NT!$Y$2,MOVV!BB49,IF(MOVV!$C121=NT!$X$3,MOVV!BA49,IF(MOVV!$C121=NT!$X$4,MOVV!AZ49,IF(MOVV!$C121=NT!$X$5,MOVV!AY49,IF(MOVV!$C121=NT!$X$6,MOVV!AX49,0)))))</f>
        <v>0</v>
      </c>
      <c r="BC121" s="158">
        <f>+IF($C121=NT!$Y$2,MOVV!BC49,IF(MOVV!$C121=NT!$X$3,MOVV!BB49,IF(MOVV!$C121=NT!$X$4,MOVV!BA49,IF(MOVV!$C121=NT!$X$5,MOVV!AZ49,IF(MOVV!$C121=NT!$X$6,MOVV!AY49,0)))))</f>
        <v>0</v>
      </c>
      <c r="BD121" s="158">
        <f>+IF($C121=NT!$Y$2,MOVV!BD49,IF(MOVV!$C121=NT!$X$3,MOVV!BC49,IF(MOVV!$C121=NT!$X$4,MOVV!BB49,IF(MOVV!$C121=NT!$X$5,MOVV!BA49,IF(MOVV!$C121=NT!$X$6,MOVV!AZ49,0)))))</f>
        <v>0</v>
      </c>
      <c r="BE121" s="158">
        <f>+IF($C121=NT!$Y$2,MOVV!BE49,IF(MOVV!$C121=NT!$X$3,MOVV!BD49,IF(MOVV!$C121=NT!$X$4,MOVV!BC49,IF(MOVV!$C121=NT!$X$5,MOVV!BB49,IF(MOVV!$C121=NT!$X$6,MOVV!BA49,0)))))</f>
        <v>0</v>
      </c>
      <c r="BF121" s="158">
        <f>+IF($C121=NT!$Y$2,MOVV!BF49,IF(MOVV!$C121=NT!$X$3,MOVV!BE49,IF(MOVV!$C121=NT!$X$4,MOVV!BD49,IF(MOVV!$C121=NT!$X$5,MOVV!BC49,IF(MOVV!$C121=NT!$X$6,MOVV!BB49,0)))))</f>
        <v>0</v>
      </c>
      <c r="BG121" s="158">
        <f>+IF($C121=NT!$Y$2,MOVV!BG49,IF(MOVV!$C121=NT!$X$3,MOVV!BF49,IF(MOVV!$C121=NT!$X$4,MOVV!BE49,IF(MOVV!$C121=NT!$X$5,MOVV!BD49,IF(MOVV!$C121=NT!$X$6,MOVV!BC49,0)))))</f>
        <v>0</v>
      </c>
      <c r="BH121" s="158">
        <f>+IF($C121=NT!$Y$2,MOVV!BH49,IF(MOVV!$C121=NT!$X$3,MOVV!BG49,IF(MOVV!$C121=NT!$X$4,MOVV!BF49,IF(MOVV!$C121=NT!$X$5,MOVV!BE49,IF(MOVV!$C121=NT!$X$6,MOVV!BD49,0)))))</f>
        <v>0</v>
      </c>
      <c r="BI121" s="158">
        <f>+IF($C121=NT!$Y$2,MOVV!BI49,IF(MOVV!$C121=NT!$X$3,MOVV!BH49,IF(MOVV!$C121=NT!$X$4,MOVV!BG49,IF(MOVV!$C121=NT!$X$5,MOVV!BF49,IF(MOVV!$C121=NT!$X$6,MOVV!BE49,0)))))</f>
        <v>0</v>
      </c>
      <c r="BJ121" s="158">
        <f>+IF($C121=NT!$Y$2,MOVV!BJ49,IF(MOVV!$C121=NT!$X$3,MOVV!BI49,IF(MOVV!$C121=NT!$X$4,MOVV!BH49,IF(MOVV!$C121=NT!$X$5,MOVV!BG49,IF(MOVV!$C121=NT!$X$6,MOVV!BF49,0)))))</f>
        <v>0</v>
      </c>
      <c r="BK121" s="158">
        <f>+IF($C121=NT!$Y$2,MOVV!BK49,IF(MOVV!$C121=NT!$X$3,MOVV!BJ49,IF(MOVV!$C121=NT!$X$4,MOVV!BI49,IF(MOVV!$C121=NT!$X$5,MOVV!BH49,IF(MOVV!$C121=NT!$X$6,MOVV!BG49,0)))))</f>
        <v>0</v>
      </c>
    </row>
    <row r="122" spans="2:63">
      <c r="B122" s="162" t="str">
        <f t="shared" si="32"/>
        <v>Nom Producte/Servei 8</v>
      </c>
      <c r="C122" s="208">
        <f>+OP!L17</f>
        <v>0</v>
      </c>
      <c r="D122" s="158">
        <f>+IF($C122=NT!$Y$2,MOVV!D50,IF(MOVV!$C122=NT!$X$3,0,IF(MOVV!$C122=NT!$X$4,0,IF(MOVV!$C122=NT!$X$5,0,IF(MOVV!$C122=NT!$X$6,0,0)))))</f>
        <v>0</v>
      </c>
      <c r="E122" s="158">
        <f>+IF($C122=NT!$Y$2,MOVV!E50,IF(MOVV!$C122=NT!$X$3,MOVV!D50,IF(MOVV!$C122=NT!$X$4,0,IF(MOVV!$C122=NT!$X$5,0,IF(MOVV!$C122=NT!$X$6,0,0)))))</f>
        <v>0</v>
      </c>
      <c r="F122" s="158">
        <f>+IF($C122=NT!$Y$2,MOVV!F50,IF(MOVV!$C122=NT!$X$3,MOVV!E50,IF(MOVV!$C122=NT!$X$4,MOVV!D50,IF(MOVV!$C122=NT!$X$5,0,IF(MOVV!$C122=NT!$X$6,0,0)))))</f>
        <v>0</v>
      </c>
      <c r="G122" s="158">
        <f>+IF($C122=NT!$Y$2,MOVV!G50,IF(MOVV!$C122=NT!$X$3,MOVV!F50,IF(MOVV!$C122=NT!$X$4,MOVV!E50,IF(MOVV!$C122=NT!$X$5,MOVV!D50,IF(MOVV!$C122=NT!$X$6,0,0)))))</f>
        <v>0</v>
      </c>
      <c r="H122" s="158">
        <f>+IF($C122=NT!$Y$2,MOVV!H50,IF(MOVV!$C122=NT!$X$3,MOVV!G50,IF(MOVV!$C122=NT!$X$4,MOVV!F50,IF(MOVV!$C122=NT!$X$5,MOVV!E50,IF(MOVV!$C122=NT!$X$6,MOVV!D50,0)))))</f>
        <v>0</v>
      </c>
      <c r="I122" s="158">
        <f>+IF($C122=NT!$Y$2,MOVV!I50,IF(MOVV!$C122=NT!$X$3,MOVV!H50,IF(MOVV!$C122=NT!$X$4,MOVV!G50,IF(MOVV!$C122=NT!$X$5,MOVV!F50,IF(MOVV!$C122=NT!$X$6,MOVV!E50,0)))))</f>
        <v>0</v>
      </c>
      <c r="J122" s="158">
        <f>+IF($C122=NT!$Y$2,MOVV!J50,IF(MOVV!$C122=NT!$X$3,MOVV!I50,IF(MOVV!$C122=NT!$X$4,MOVV!H50,IF(MOVV!$C122=NT!$X$5,MOVV!G50,IF(MOVV!$C122=NT!$X$6,MOVV!F50,0)))))</f>
        <v>0</v>
      </c>
      <c r="K122" s="158">
        <f>+IF($C122=NT!$Y$2,MOVV!K50,IF(MOVV!$C122=NT!$X$3,MOVV!J50,IF(MOVV!$C122=NT!$X$4,MOVV!I50,IF(MOVV!$C122=NT!$X$5,MOVV!H50,IF(MOVV!$C122=NT!$X$6,MOVV!G50,0)))))</f>
        <v>0</v>
      </c>
      <c r="L122" s="158">
        <f>+IF($C122=NT!$Y$2,MOVV!L50,IF(MOVV!$C122=NT!$X$3,MOVV!K50,IF(MOVV!$C122=NT!$X$4,MOVV!J50,IF(MOVV!$C122=NT!$X$5,MOVV!I50,IF(MOVV!$C122=NT!$X$6,MOVV!H50,0)))))</f>
        <v>0</v>
      </c>
      <c r="M122" s="158">
        <f>+IF($C122=NT!$Y$2,MOVV!M50,IF(MOVV!$C122=NT!$X$3,MOVV!L50,IF(MOVV!$C122=NT!$X$4,MOVV!K50,IF(MOVV!$C122=NT!$X$5,MOVV!J50,IF(MOVV!$C122=NT!$X$6,MOVV!I50,0)))))</f>
        <v>0</v>
      </c>
      <c r="N122" s="158">
        <f>+IF($C122=NT!$Y$2,MOVV!N50,IF(MOVV!$C122=NT!$X$3,MOVV!M50,IF(MOVV!$C122=NT!$X$4,MOVV!L50,IF(MOVV!$C122=NT!$X$5,MOVV!K50,IF(MOVV!$C122=NT!$X$6,MOVV!J50,0)))))</f>
        <v>0</v>
      </c>
      <c r="O122" s="158">
        <f>+IF($C122=NT!$Y$2,MOVV!O50,IF(MOVV!$C122=NT!$X$3,MOVV!N50,IF(MOVV!$C122=NT!$X$4,MOVV!M50,IF(MOVV!$C122=NT!$X$5,MOVV!L50,IF(MOVV!$C122=NT!$X$6,MOVV!K50,0)))))</f>
        <v>0</v>
      </c>
      <c r="P122" s="158">
        <f>+IF($C122=NT!$Y$2,MOVV!P50,IF(MOVV!$C122=NT!$X$3,MOVV!O50,IF(MOVV!$C122=NT!$X$4,MOVV!N50,IF(MOVV!$C122=NT!$X$5,MOVV!M50,IF(MOVV!$C122=NT!$X$6,MOVV!L50,0)))))</f>
        <v>0</v>
      </c>
      <c r="Q122" s="158">
        <f>+IF($C122=NT!$Y$2,MOVV!Q50,IF(MOVV!$C122=NT!$X$3,MOVV!P50,IF(MOVV!$C122=NT!$X$4,MOVV!O50,IF(MOVV!$C122=NT!$X$5,MOVV!N50,IF(MOVV!$C122=NT!$X$6,MOVV!M50,0)))))</f>
        <v>0</v>
      </c>
      <c r="R122" s="158">
        <f>+IF($C122=NT!$Y$2,MOVV!R50,IF(MOVV!$C122=NT!$X$3,MOVV!Q50,IF(MOVV!$C122=NT!$X$4,MOVV!P50,IF(MOVV!$C122=NT!$X$5,MOVV!O50,IF(MOVV!$C122=NT!$X$6,MOVV!N50,0)))))</f>
        <v>0</v>
      </c>
      <c r="S122" s="158">
        <f>+IF($C122=NT!$Y$2,MOVV!S50,IF(MOVV!$C122=NT!$X$3,MOVV!R50,IF(MOVV!$C122=NT!$X$4,MOVV!Q50,IF(MOVV!$C122=NT!$X$5,MOVV!P50,IF(MOVV!$C122=NT!$X$6,MOVV!O50,0)))))</f>
        <v>0</v>
      </c>
      <c r="T122" s="158">
        <f>+IF($C122=NT!$Y$2,MOVV!T50,IF(MOVV!$C122=NT!$X$3,MOVV!S50,IF(MOVV!$C122=NT!$X$4,MOVV!R50,IF(MOVV!$C122=NT!$X$5,MOVV!Q50,IF(MOVV!$C122=NT!$X$6,MOVV!P50,0)))))</f>
        <v>0</v>
      </c>
      <c r="U122" s="158">
        <f>+IF($C122=NT!$Y$2,MOVV!U50,IF(MOVV!$C122=NT!$X$3,MOVV!T50,IF(MOVV!$C122=NT!$X$4,MOVV!S50,IF(MOVV!$C122=NT!$X$5,MOVV!R50,IF(MOVV!$C122=NT!$X$6,MOVV!Q50,0)))))</f>
        <v>0</v>
      </c>
      <c r="V122" s="158">
        <f>+IF($C122=NT!$Y$2,MOVV!V50,IF(MOVV!$C122=NT!$X$3,MOVV!U50,IF(MOVV!$C122=NT!$X$4,MOVV!T50,IF(MOVV!$C122=NT!$X$5,MOVV!S50,IF(MOVV!$C122=NT!$X$6,MOVV!R50,0)))))</f>
        <v>0</v>
      </c>
      <c r="W122" s="158">
        <f>+IF($C122=NT!$Y$2,MOVV!W50,IF(MOVV!$C122=NT!$X$3,MOVV!V50,IF(MOVV!$C122=NT!$X$4,MOVV!U50,IF(MOVV!$C122=NT!$X$5,MOVV!T50,IF(MOVV!$C122=NT!$X$6,MOVV!S50,0)))))</f>
        <v>0</v>
      </c>
      <c r="X122" s="158">
        <f>+IF($C122=NT!$Y$2,MOVV!X50,IF(MOVV!$C122=NT!$X$3,MOVV!W50,IF(MOVV!$C122=NT!$X$4,MOVV!V50,IF(MOVV!$C122=NT!$X$5,MOVV!U50,IF(MOVV!$C122=NT!$X$6,MOVV!T50,0)))))</f>
        <v>0</v>
      </c>
      <c r="Y122" s="158">
        <f>+IF($C122=NT!$Y$2,MOVV!Y50,IF(MOVV!$C122=NT!$X$3,MOVV!X50,IF(MOVV!$C122=NT!$X$4,MOVV!W50,IF(MOVV!$C122=NT!$X$5,MOVV!V50,IF(MOVV!$C122=NT!$X$6,MOVV!U50,0)))))</f>
        <v>0</v>
      </c>
      <c r="Z122" s="158">
        <f>+IF($C122=NT!$Y$2,MOVV!Z50,IF(MOVV!$C122=NT!$X$3,MOVV!Y50,IF(MOVV!$C122=NT!$X$4,MOVV!X50,IF(MOVV!$C122=NT!$X$5,MOVV!W50,IF(MOVV!$C122=NT!$X$6,MOVV!V50,0)))))</f>
        <v>0</v>
      </c>
      <c r="AA122" s="158">
        <f>+IF($C122=NT!$Y$2,MOVV!AA50,IF(MOVV!$C122=NT!$X$3,MOVV!Z50,IF(MOVV!$C122=NT!$X$4,MOVV!Y50,IF(MOVV!$C122=NT!$X$5,MOVV!X50,IF(MOVV!$C122=NT!$X$6,MOVV!W50,0)))))</f>
        <v>0</v>
      </c>
      <c r="AB122" s="158">
        <f>+IF($C122=NT!$Y$2,MOVV!AB50,IF(MOVV!$C122=NT!$X$3,MOVV!AA50,IF(MOVV!$C122=NT!$X$4,MOVV!Z50,IF(MOVV!$C122=NT!$X$5,MOVV!Y50,IF(MOVV!$C122=NT!$X$6,MOVV!X50,0)))))</f>
        <v>0</v>
      </c>
      <c r="AC122" s="158">
        <f>+IF($C122=NT!$Y$2,MOVV!AC50,IF(MOVV!$C122=NT!$X$3,MOVV!AB50,IF(MOVV!$C122=NT!$X$4,MOVV!AA50,IF(MOVV!$C122=NT!$X$5,MOVV!Z50,IF(MOVV!$C122=NT!$X$6,MOVV!Y50,0)))))</f>
        <v>0</v>
      </c>
      <c r="AD122" s="158">
        <f>+IF($C122=NT!$Y$2,MOVV!AD50,IF(MOVV!$C122=NT!$X$3,MOVV!AC50,IF(MOVV!$C122=NT!$X$4,MOVV!AB50,IF(MOVV!$C122=NT!$X$5,MOVV!AA50,IF(MOVV!$C122=NT!$X$6,MOVV!Z50,0)))))</f>
        <v>0</v>
      </c>
      <c r="AE122" s="158">
        <f>+IF($C122=NT!$Y$2,MOVV!AE50,IF(MOVV!$C122=NT!$X$3,MOVV!AD50,IF(MOVV!$C122=NT!$X$4,MOVV!AC50,IF(MOVV!$C122=NT!$X$5,MOVV!AB50,IF(MOVV!$C122=NT!$X$6,MOVV!AA50,0)))))</f>
        <v>0</v>
      </c>
      <c r="AF122" s="158">
        <f>+IF($C122=NT!$Y$2,MOVV!AF50,IF(MOVV!$C122=NT!$X$3,MOVV!AE50,IF(MOVV!$C122=NT!$X$4,MOVV!AD50,IF(MOVV!$C122=NT!$X$5,MOVV!AC50,IF(MOVV!$C122=NT!$X$6,MOVV!AB50,0)))))</f>
        <v>0</v>
      </c>
      <c r="AG122" s="158">
        <f>+IF($C122=NT!$Y$2,MOVV!AG50,IF(MOVV!$C122=NT!$X$3,MOVV!AF50,IF(MOVV!$C122=NT!$X$4,MOVV!AE50,IF(MOVV!$C122=NT!$X$5,MOVV!AD50,IF(MOVV!$C122=NT!$X$6,MOVV!AC50,0)))))</f>
        <v>0</v>
      </c>
      <c r="AH122" s="158">
        <f>+IF($C122=NT!$Y$2,MOVV!AH50,IF(MOVV!$C122=NT!$X$3,MOVV!AG50,IF(MOVV!$C122=NT!$X$4,MOVV!AF50,IF(MOVV!$C122=NT!$X$5,MOVV!AE50,IF(MOVV!$C122=NT!$X$6,MOVV!AD50,0)))))</f>
        <v>0</v>
      </c>
      <c r="AI122" s="158">
        <f>+IF($C122=NT!$Y$2,MOVV!AI50,IF(MOVV!$C122=NT!$X$3,MOVV!AH50,IF(MOVV!$C122=NT!$X$4,MOVV!AG50,IF(MOVV!$C122=NT!$X$5,MOVV!AF50,IF(MOVV!$C122=NT!$X$6,MOVV!AE50,0)))))</f>
        <v>0</v>
      </c>
      <c r="AJ122" s="158">
        <f>+IF($C122=NT!$Y$2,MOVV!AJ50,IF(MOVV!$C122=NT!$X$3,MOVV!AI50,IF(MOVV!$C122=NT!$X$4,MOVV!AH50,IF(MOVV!$C122=NT!$X$5,MOVV!AG50,IF(MOVV!$C122=NT!$X$6,MOVV!AF50,0)))))</f>
        <v>0</v>
      </c>
      <c r="AK122" s="158">
        <f>+IF($C122=NT!$Y$2,MOVV!AK50,IF(MOVV!$C122=NT!$X$3,MOVV!AJ50,IF(MOVV!$C122=NT!$X$4,MOVV!AI50,IF(MOVV!$C122=NT!$X$5,MOVV!AH50,IF(MOVV!$C122=NT!$X$6,MOVV!AG50,0)))))</f>
        <v>0</v>
      </c>
      <c r="AL122" s="158">
        <f>+IF($C122=NT!$Y$2,MOVV!AL50,IF(MOVV!$C122=NT!$X$3,MOVV!AK50,IF(MOVV!$C122=NT!$X$4,MOVV!AJ50,IF(MOVV!$C122=NT!$X$5,MOVV!AI50,IF(MOVV!$C122=NT!$X$6,MOVV!AH50,0)))))</f>
        <v>0</v>
      </c>
      <c r="AM122" s="158">
        <f>+IF($C122=NT!$Y$2,MOVV!AM50,IF(MOVV!$C122=NT!$X$3,MOVV!AL50,IF(MOVV!$C122=NT!$X$4,MOVV!AK50,IF(MOVV!$C122=NT!$X$5,MOVV!AJ50,IF(MOVV!$C122=NT!$X$6,MOVV!AI50,0)))))</f>
        <v>0</v>
      </c>
      <c r="AN122" s="158">
        <f>+IF($C122=NT!$Y$2,MOVV!AN50,IF(MOVV!$C122=NT!$X$3,MOVV!AM50,IF(MOVV!$C122=NT!$X$4,MOVV!AL50,IF(MOVV!$C122=NT!$X$5,MOVV!AK50,IF(MOVV!$C122=NT!$X$6,MOVV!AJ50,0)))))</f>
        <v>0</v>
      </c>
      <c r="AO122" s="158">
        <f>+IF($C122=NT!$Y$2,MOVV!AO50,IF(MOVV!$C122=NT!$X$3,MOVV!AN50,IF(MOVV!$C122=NT!$X$4,MOVV!AM50,IF(MOVV!$C122=NT!$X$5,MOVV!AL50,IF(MOVV!$C122=NT!$X$6,MOVV!AK50,0)))))</f>
        <v>0</v>
      </c>
      <c r="AP122" s="158">
        <f>+IF($C122=NT!$Y$2,MOVV!AP50,IF(MOVV!$C122=NT!$X$3,MOVV!AO50,IF(MOVV!$C122=NT!$X$4,MOVV!AN50,IF(MOVV!$C122=NT!$X$5,MOVV!AM50,IF(MOVV!$C122=NT!$X$6,MOVV!AL50,0)))))</f>
        <v>0</v>
      </c>
      <c r="AQ122" s="158">
        <f>+IF($C122=NT!$Y$2,MOVV!AQ50,IF(MOVV!$C122=NT!$X$3,MOVV!AP50,IF(MOVV!$C122=NT!$X$4,MOVV!AO50,IF(MOVV!$C122=NT!$X$5,MOVV!AN50,IF(MOVV!$C122=NT!$X$6,MOVV!AM50,0)))))</f>
        <v>0</v>
      </c>
      <c r="AR122" s="158">
        <f>+IF($C122=NT!$Y$2,MOVV!AR50,IF(MOVV!$C122=NT!$X$3,MOVV!AQ50,IF(MOVV!$C122=NT!$X$4,MOVV!AP50,IF(MOVV!$C122=NT!$X$5,MOVV!AO50,IF(MOVV!$C122=NT!$X$6,MOVV!AN50,0)))))</f>
        <v>0</v>
      </c>
      <c r="AS122" s="158">
        <f>+IF($C122=NT!$Y$2,MOVV!AS50,IF(MOVV!$C122=NT!$X$3,MOVV!AR50,IF(MOVV!$C122=NT!$X$4,MOVV!AQ50,IF(MOVV!$C122=NT!$X$5,MOVV!AP50,IF(MOVV!$C122=NT!$X$6,MOVV!AO50,0)))))</f>
        <v>0</v>
      </c>
      <c r="AT122" s="158">
        <f>+IF($C122=NT!$Y$2,MOVV!AT50,IF(MOVV!$C122=NT!$X$3,MOVV!AS50,IF(MOVV!$C122=NT!$X$4,MOVV!AR50,IF(MOVV!$C122=NT!$X$5,MOVV!AQ50,IF(MOVV!$C122=NT!$X$6,MOVV!AP50,0)))))</f>
        <v>0</v>
      </c>
      <c r="AU122" s="158">
        <f>+IF($C122=NT!$Y$2,MOVV!AU50,IF(MOVV!$C122=NT!$X$3,MOVV!AT50,IF(MOVV!$C122=NT!$X$4,MOVV!AS50,IF(MOVV!$C122=NT!$X$5,MOVV!AR50,IF(MOVV!$C122=NT!$X$6,MOVV!AQ50,0)))))</f>
        <v>0</v>
      </c>
      <c r="AV122" s="158">
        <f>+IF($C122=NT!$Y$2,MOVV!AV50,IF(MOVV!$C122=NT!$X$3,MOVV!AU50,IF(MOVV!$C122=NT!$X$4,MOVV!AT50,IF(MOVV!$C122=NT!$X$5,MOVV!AS50,IF(MOVV!$C122=NT!$X$6,MOVV!AR50,0)))))</f>
        <v>0</v>
      </c>
      <c r="AW122" s="158">
        <f>+IF($C122=NT!$Y$2,MOVV!AW50,IF(MOVV!$C122=NT!$X$3,MOVV!AV50,IF(MOVV!$C122=NT!$X$4,MOVV!AU50,IF(MOVV!$C122=NT!$X$5,MOVV!AT50,IF(MOVV!$C122=NT!$X$6,MOVV!AS50,0)))))</f>
        <v>0</v>
      </c>
      <c r="AX122" s="158">
        <f>+IF($C122=NT!$Y$2,MOVV!AX50,IF(MOVV!$C122=NT!$X$3,MOVV!AW50,IF(MOVV!$C122=NT!$X$4,MOVV!AV50,IF(MOVV!$C122=NT!$X$5,MOVV!AU50,IF(MOVV!$C122=NT!$X$6,MOVV!AT50,0)))))</f>
        <v>0</v>
      </c>
      <c r="AY122" s="158">
        <f>+IF($C122=NT!$Y$2,MOVV!AY50,IF(MOVV!$C122=NT!$X$3,MOVV!AX50,IF(MOVV!$C122=NT!$X$4,MOVV!AW50,IF(MOVV!$C122=NT!$X$5,MOVV!AV50,IF(MOVV!$C122=NT!$X$6,MOVV!AU50,0)))))</f>
        <v>0</v>
      </c>
      <c r="AZ122" s="158">
        <f>+IF($C122=NT!$Y$2,MOVV!AZ50,IF(MOVV!$C122=NT!$X$3,MOVV!AY50,IF(MOVV!$C122=NT!$X$4,MOVV!AX50,IF(MOVV!$C122=NT!$X$5,MOVV!AW50,IF(MOVV!$C122=NT!$X$6,MOVV!AV50,0)))))</f>
        <v>0</v>
      </c>
      <c r="BA122" s="158">
        <f>+IF($C122=NT!$Y$2,MOVV!BA50,IF(MOVV!$C122=NT!$X$3,MOVV!AZ50,IF(MOVV!$C122=NT!$X$4,MOVV!AY50,IF(MOVV!$C122=NT!$X$5,MOVV!AX50,IF(MOVV!$C122=NT!$X$6,MOVV!AW50,0)))))</f>
        <v>0</v>
      </c>
      <c r="BB122" s="158">
        <f>+IF($C122=NT!$Y$2,MOVV!BB50,IF(MOVV!$C122=NT!$X$3,MOVV!BA50,IF(MOVV!$C122=NT!$X$4,MOVV!AZ50,IF(MOVV!$C122=NT!$X$5,MOVV!AY50,IF(MOVV!$C122=NT!$X$6,MOVV!AX50,0)))))</f>
        <v>0</v>
      </c>
      <c r="BC122" s="158">
        <f>+IF($C122=NT!$Y$2,MOVV!BC50,IF(MOVV!$C122=NT!$X$3,MOVV!BB50,IF(MOVV!$C122=NT!$X$4,MOVV!BA50,IF(MOVV!$C122=NT!$X$5,MOVV!AZ50,IF(MOVV!$C122=NT!$X$6,MOVV!AY50,0)))))</f>
        <v>0</v>
      </c>
      <c r="BD122" s="158">
        <f>+IF($C122=NT!$Y$2,MOVV!BD50,IF(MOVV!$C122=NT!$X$3,MOVV!BC50,IF(MOVV!$C122=NT!$X$4,MOVV!BB50,IF(MOVV!$C122=NT!$X$5,MOVV!BA50,IF(MOVV!$C122=NT!$X$6,MOVV!AZ50,0)))))</f>
        <v>0</v>
      </c>
      <c r="BE122" s="158">
        <f>+IF($C122=NT!$Y$2,MOVV!BE50,IF(MOVV!$C122=NT!$X$3,MOVV!BD50,IF(MOVV!$C122=NT!$X$4,MOVV!BC50,IF(MOVV!$C122=NT!$X$5,MOVV!BB50,IF(MOVV!$C122=NT!$X$6,MOVV!BA50,0)))))</f>
        <v>0</v>
      </c>
      <c r="BF122" s="158">
        <f>+IF($C122=NT!$Y$2,MOVV!BF50,IF(MOVV!$C122=NT!$X$3,MOVV!BE50,IF(MOVV!$C122=NT!$X$4,MOVV!BD50,IF(MOVV!$C122=NT!$X$5,MOVV!BC50,IF(MOVV!$C122=NT!$X$6,MOVV!BB50,0)))))</f>
        <v>0</v>
      </c>
      <c r="BG122" s="158">
        <f>+IF($C122=NT!$Y$2,MOVV!BG50,IF(MOVV!$C122=NT!$X$3,MOVV!BF50,IF(MOVV!$C122=NT!$X$4,MOVV!BE50,IF(MOVV!$C122=NT!$X$5,MOVV!BD50,IF(MOVV!$C122=NT!$X$6,MOVV!BC50,0)))))</f>
        <v>0</v>
      </c>
      <c r="BH122" s="158">
        <f>+IF($C122=NT!$Y$2,MOVV!BH50,IF(MOVV!$C122=NT!$X$3,MOVV!BG50,IF(MOVV!$C122=NT!$X$4,MOVV!BF50,IF(MOVV!$C122=NT!$X$5,MOVV!BE50,IF(MOVV!$C122=NT!$X$6,MOVV!BD50,0)))))</f>
        <v>0</v>
      </c>
      <c r="BI122" s="158">
        <f>+IF($C122=NT!$Y$2,MOVV!BI50,IF(MOVV!$C122=NT!$X$3,MOVV!BH50,IF(MOVV!$C122=NT!$X$4,MOVV!BG50,IF(MOVV!$C122=NT!$X$5,MOVV!BF50,IF(MOVV!$C122=NT!$X$6,MOVV!BE50,0)))))</f>
        <v>0</v>
      </c>
      <c r="BJ122" s="158">
        <f>+IF($C122=NT!$Y$2,MOVV!BJ50,IF(MOVV!$C122=NT!$X$3,MOVV!BI50,IF(MOVV!$C122=NT!$X$4,MOVV!BH50,IF(MOVV!$C122=NT!$X$5,MOVV!BG50,IF(MOVV!$C122=NT!$X$6,MOVV!BF50,0)))))</f>
        <v>0</v>
      </c>
      <c r="BK122" s="158">
        <f>+IF($C122=NT!$Y$2,MOVV!BK50,IF(MOVV!$C122=NT!$X$3,MOVV!BJ50,IF(MOVV!$C122=NT!$X$4,MOVV!BI50,IF(MOVV!$C122=NT!$X$5,MOVV!BH50,IF(MOVV!$C122=NT!$X$6,MOVV!BG50,0)))))</f>
        <v>0</v>
      </c>
    </row>
    <row r="123" spans="2:63">
      <c r="B123" s="162" t="str">
        <f t="shared" si="32"/>
        <v>Nom Producte/Servei 9</v>
      </c>
      <c r="C123" s="208">
        <f>+OP!L18</f>
        <v>0</v>
      </c>
      <c r="D123" s="158">
        <f>+IF($C123=NT!$Y$2,MOVV!D51,IF(MOVV!$C123=NT!$X$3,0,IF(MOVV!$C123=NT!$X$4,0,IF(MOVV!$C123=NT!$X$5,0,IF(MOVV!$C123=NT!$X$6,0,0)))))</f>
        <v>0</v>
      </c>
      <c r="E123" s="158">
        <f>+IF($C123=NT!$Y$2,MOVV!E51,IF(MOVV!$C123=NT!$X$3,MOVV!D51,IF(MOVV!$C123=NT!$X$4,0,IF(MOVV!$C123=NT!$X$5,0,IF(MOVV!$C123=NT!$X$6,0,0)))))</f>
        <v>0</v>
      </c>
      <c r="F123" s="158">
        <f>+IF($C123=NT!$Y$2,MOVV!F51,IF(MOVV!$C123=NT!$X$3,MOVV!E51,IF(MOVV!$C123=NT!$X$4,MOVV!D51,IF(MOVV!$C123=NT!$X$5,0,IF(MOVV!$C123=NT!$X$6,0,0)))))</f>
        <v>0</v>
      </c>
      <c r="G123" s="158">
        <f>+IF($C123=NT!$Y$2,MOVV!G51,IF(MOVV!$C123=NT!$X$3,MOVV!F51,IF(MOVV!$C123=NT!$X$4,MOVV!E51,IF(MOVV!$C123=NT!$X$5,MOVV!D51,IF(MOVV!$C123=NT!$X$6,0,0)))))</f>
        <v>0</v>
      </c>
      <c r="H123" s="158">
        <f>+IF($C123=NT!$Y$2,MOVV!H51,IF(MOVV!$C123=NT!$X$3,MOVV!G51,IF(MOVV!$C123=NT!$X$4,MOVV!F51,IF(MOVV!$C123=NT!$X$5,MOVV!E51,IF(MOVV!$C123=NT!$X$6,MOVV!D51,0)))))</f>
        <v>0</v>
      </c>
      <c r="I123" s="158">
        <f>+IF($C123=NT!$Y$2,MOVV!I51,IF(MOVV!$C123=NT!$X$3,MOVV!H51,IF(MOVV!$C123=NT!$X$4,MOVV!G51,IF(MOVV!$C123=NT!$X$5,MOVV!F51,IF(MOVV!$C123=NT!$X$6,MOVV!E51,0)))))</f>
        <v>0</v>
      </c>
      <c r="J123" s="158">
        <f>+IF($C123=NT!$Y$2,MOVV!J51,IF(MOVV!$C123=NT!$X$3,MOVV!I51,IF(MOVV!$C123=NT!$X$4,MOVV!H51,IF(MOVV!$C123=NT!$X$5,MOVV!G51,IF(MOVV!$C123=NT!$X$6,MOVV!F51,0)))))</f>
        <v>0</v>
      </c>
      <c r="K123" s="158">
        <f>+IF($C123=NT!$Y$2,MOVV!K51,IF(MOVV!$C123=NT!$X$3,MOVV!J51,IF(MOVV!$C123=NT!$X$4,MOVV!I51,IF(MOVV!$C123=NT!$X$5,MOVV!H51,IF(MOVV!$C123=NT!$X$6,MOVV!G51,0)))))</f>
        <v>0</v>
      </c>
      <c r="L123" s="158">
        <f>+IF($C123=NT!$Y$2,MOVV!L51,IF(MOVV!$C123=NT!$X$3,MOVV!K51,IF(MOVV!$C123=NT!$X$4,MOVV!J51,IF(MOVV!$C123=NT!$X$5,MOVV!I51,IF(MOVV!$C123=NT!$X$6,MOVV!H51,0)))))</f>
        <v>0</v>
      </c>
      <c r="M123" s="158">
        <f>+IF($C123=NT!$Y$2,MOVV!M51,IF(MOVV!$C123=NT!$X$3,MOVV!L51,IF(MOVV!$C123=NT!$X$4,MOVV!K51,IF(MOVV!$C123=NT!$X$5,MOVV!J51,IF(MOVV!$C123=NT!$X$6,MOVV!I51,0)))))</f>
        <v>0</v>
      </c>
      <c r="N123" s="158">
        <f>+IF($C123=NT!$Y$2,MOVV!N51,IF(MOVV!$C123=NT!$X$3,MOVV!M51,IF(MOVV!$C123=NT!$X$4,MOVV!L51,IF(MOVV!$C123=NT!$X$5,MOVV!K51,IF(MOVV!$C123=NT!$X$6,MOVV!J51,0)))))</f>
        <v>0</v>
      </c>
      <c r="O123" s="158">
        <f>+IF($C123=NT!$Y$2,MOVV!O51,IF(MOVV!$C123=NT!$X$3,MOVV!N51,IF(MOVV!$C123=NT!$X$4,MOVV!M51,IF(MOVV!$C123=NT!$X$5,MOVV!L51,IF(MOVV!$C123=NT!$X$6,MOVV!K51,0)))))</f>
        <v>0</v>
      </c>
      <c r="P123" s="158">
        <f>+IF($C123=NT!$Y$2,MOVV!P51,IF(MOVV!$C123=NT!$X$3,MOVV!O51,IF(MOVV!$C123=NT!$X$4,MOVV!N51,IF(MOVV!$C123=NT!$X$5,MOVV!M51,IF(MOVV!$C123=NT!$X$6,MOVV!L51,0)))))</f>
        <v>0</v>
      </c>
      <c r="Q123" s="158">
        <f>+IF($C123=NT!$Y$2,MOVV!Q51,IF(MOVV!$C123=NT!$X$3,MOVV!P51,IF(MOVV!$C123=NT!$X$4,MOVV!O51,IF(MOVV!$C123=NT!$X$5,MOVV!N51,IF(MOVV!$C123=NT!$X$6,MOVV!M51,0)))))</f>
        <v>0</v>
      </c>
      <c r="R123" s="158">
        <f>+IF($C123=NT!$Y$2,MOVV!R51,IF(MOVV!$C123=NT!$X$3,MOVV!Q51,IF(MOVV!$C123=NT!$X$4,MOVV!P51,IF(MOVV!$C123=NT!$X$5,MOVV!O51,IF(MOVV!$C123=NT!$X$6,MOVV!N51,0)))))</f>
        <v>0</v>
      </c>
      <c r="S123" s="158">
        <f>+IF($C123=NT!$Y$2,MOVV!S51,IF(MOVV!$C123=NT!$X$3,MOVV!R51,IF(MOVV!$C123=NT!$X$4,MOVV!Q51,IF(MOVV!$C123=NT!$X$5,MOVV!P51,IF(MOVV!$C123=NT!$X$6,MOVV!O51,0)))))</f>
        <v>0</v>
      </c>
      <c r="T123" s="158">
        <f>+IF($C123=NT!$Y$2,MOVV!T51,IF(MOVV!$C123=NT!$X$3,MOVV!S51,IF(MOVV!$C123=NT!$X$4,MOVV!R51,IF(MOVV!$C123=NT!$X$5,MOVV!Q51,IF(MOVV!$C123=NT!$X$6,MOVV!P51,0)))))</f>
        <v>0</v>
      </c>
      <c r="U123" s="158">
        <f>+IF($C123=NT!$Y$2,MOVV!U51,IF(MOVV!$C123=NT!$X$3,MOVV!T51,IF(MOVV!$C123=NT!$X$4,MOVV!S51,IF(MOVV!$C123=NT!$X$5,MOVV!R51,IF(MOVV!$C123=NT!$X$6,MOVV!Q51,0)))))</f>
        <v>0</v>
      </c>
      <c r="V123" s="158">
        <f>+IF($C123=NT!$Y$2,MOVV!V51,IF(MOVV!$C123=NT!$X$3,MOVV!U51,IF(MOVV!$C123=NT!$X$4,MOVV!T51,IF(MOVV!$C123=NT!$X$5,MOVV!S51,IF(MOVV!$C123=NT!$X$6,MOVV!R51,0)))))</f>
        <v>0</v>
      </c>
      <c r="W123" s="158">
        <f>+IF($C123=NT!$Y$2,MOVV!W51,IF(MOVV!$C123=NT!$X$3,MOVV!V51,IF(MOVV!$C123=NT!$X$4,MOVV!U51,IF(MOVV!$C123=NT!$X$5,MOVV!T51,IF(MOVV!$C123=NT!$X$6,MOVV!S51,0)))))</f>
        <v>0</v>
      </c>
      <c r="X123" s="158">
        <f>+IF($C123=NT!$Y$2,MOVV!X51,IF(MOVV!$C123=NT!$X$3,MOVV!W51,IF(MOVV!$C123=NT!$X$4,MOVV!V51,IF(MOVV!$C123=NT!$X$5,MOVV!U51,IF(MOVV!$C123=NT!$X$6,MOVV!T51,0)))))</f>
        <v>0</v>
      </c>
      <c r="Y123" s="158">
        <f>+IF($C123=NT!$Y$2,MOVV!Y51,IF(MOVV!$C123=NT!$X$3,MOVV!X51,IF(MOVV!$C123=NT!$X$4,MOVV!W51,IF(MOVV!$C123=NT!$X$5,MOVV!V51,IF(MOVV!$C123=NT!$X$6,MOVV!U51,0)))))</f>
        <v>0</v>
      </c>
      <c r="Z123" s="158">
        <f>+IF($C123=NT!$Y$2,MOVV!Z51,IF(MOVV!$C123=NT!$X$3,MOVV!Y51,IF(MOVV!$C123=NT!$X$4,MOVV!X51,IF(MOVV!$C123=NT!$X$5,MOVV!W51,IF(MOVV!$C123=NT!$X$6,MOVV!V51,0)))))</f>
        <v>0</v>
      </c>
      <c r="AA123" s="158">
        <f>+IF($C123=NT!$Y$2,MOVV!AA51,IF(MOVV!$C123=NT!$X$3,MOVV!Z51,IF(MOVV!$C123=NT!$X$4,MOVV!Y51,IF(MOVV!$C123=NT!$X$5,MOVV!X51,IF(MOVV!$C123=NT!$X$6,MOVV!W51,0)))))</f>
        <v>0</v>
      </c>
      <c r="AB123" s="158">
        <f>+IF($C123=NT!$Y$2,MOVV!AB51,IF(MOVV!$C123=NT!$X$3,MOVV!AA51,IF(MOVV!$C123=NT!$X$4,MOVV!Z51,IF(MOVV!$C123=NT!$X$5,MOVV!Y51,IF(MOVV!$C123=NT!$X$6,MOVV!X51,0)))))</f>
        <v>0</v>
      </c>
      <c r="AC123" s="158">
        <f>+IF($C123=NT!$Y$2,MOVV!AC51,IF(MOVV!$C123=NT!$X$3,MOVV!AB51,IF(MOVV!$C123=NT!$X$4,MOVV!AA51,IF(MOVV!$C123=NT!$X$5,MOVV!Z51,IF(MOVV!$C123=NT!$X$6,MOVV!Y51,0)))))</f>
        <v>0</v>
      </c>
      <c r="AD123" s="158">
        <f>+IF($C123=NT!$Y$2,MOVV!AD51,IF(MOVV!$C123=NT!$X$3,MOVV!AC51,IF(MOVV!$C123=NT!$X$4,MOVV!AB51,IF(MOVV!$C123=NT!$X$5,MOVV!AA51,IF(MOVV!$C123=NT!$X$6,MOVV!Z51,0)))))</f>
        <v>0</v>
      </c>
      <c r="AE123" s="158">
        <f>+IF($C123=NT!$Y$2,MOVV!AE51,IF(MOVV!$C123=NT!$X$3,MOVV!AD51,IF(MOVV!$C123=NT!$X$4,MOVV!AC51,IF(MOVV!$C123=NT!$X$5,MOVV!AB51,IF(MOVV!$C123=NT!$X$6,MOVV!AA51,0)))))</f>
        <v>0</v>
      </c>
      <c r="AF123" s="158">
        <f>+IF($C123=NT!$Y$2,MOVV!AF51,IF(MOVV!$C123=NT!$X$3,MOVV!AE51,IF(MOVV!$C123=NT!$X$4,MOVV!AD51,IF(MOVV!$C123=NT!$X$5,MOVV!AC51,IF(MOVV!$C123=NT!$X$6,MOVV!AB51,0)))))</f>
        <v>0</v>
      </c>
      <c r="AG123" s="158">
        <f>+IF($C123=NT!$Y$2,MOVV!AG51,IF(MOVV!$C123=NT!$X$3,MOVV!AF51,IF(MOVV!$C123=NT!$X$4,MOVV!AE51,IF(MOVV!$C123=NT!$X$5,MOVV!AD51,IF(MOVV!$C123=NT!$X$6,MOVV!AC51,0)))))</f>
        <v>0</v>
      </c>
      <c r="AH123" s="158">
        <f>+IF($C123=NT!$Y$2,MOVV!AH51,IF(MOVV!$C123=NT!$X$3,MOVV!AG51,IF(MOVV!$C123=NT!$X$4,MOVV!AF51,IF(MOVV!$C123=NT!$X$5,MOVV!AE51,IF(MOVV!$C123=NT!$X$6,MOVV!AD51,0)))))</f>
        <v>0</v>
      </c>
      <c r="AI123" s="158">
        <f>+IF($C123=NT!$Y$2,MOVV!AI51,IF(MOVV!$C123=NT!$X$3,MOVV!AH51,IF(MOVV!$C123=NT!$X$4,MOVV!AG51,IF(MOVV!$C123=NT!$X$5,MOVV!AF51,IF(MOVV!$C123=NT!$X$6,MOVV!AE51,0)))))</f>
        <v>0</v>
      </c>
      <c r="AJ123" s="158">
        <f>+IF($C123=NT!$Y$2,MOVV!AJ51,IF(MOVV!$C123=NT!$X$3,MOVV!AI51,IF(MOVV!$C123=NT!$X$4,MOVV!AH51,IF(MOVV!$C123=NT!$X$5,MOVV!AG51,IF(MOVV!$C123=NT!$X$6,MOVV!AF51,0)))))</f>
        <v>0</v>
      </c>
      <c r="AK123" s="158">
        <f>+IF($C123=NT!$Y$2,MOVV!AK51,IF(MOVV!$C123=NT!$X$3,MOVV!AJ51,IF(MOVV!$C123=NT!$X$4,MOVV!AI51,IF(MOVV!$C123=NT!$X$5,MOVV!AH51,IF(MOVV!$C123=NT!$X$6,MOVV!AG51,0)))))</f>
        <v>0</v>
      </c>
      <c r="AL123" s="158">
        <f>+IF($C123=NT!$Y$2,MOVV!AL51,IF(MOVV!$C123=NT!$X$3,MOVV!AK51,IF(MOVV!$C123=NT!$X$4,MOVV!AJ51,IF(MOVV!$C123=NT!$X$5,MOVV!AI51,IF(MOVV!$C123=NT!$X$6,MOVV!AH51,0)))))</f>
        <v>0</v>
      </c>
      <c r="AM123" s="158">
        <f>+IF($C123=NT!$Y$2,MOVV!AM51,IF(MOVV!$C123=NT!$X$3,MOVV!AL51,IF(MOVV!$C123=NT!$X$4,MOVV!AK51,IF(MOVV!$C123=NT!$X$5,MOVV!AJ51,IF(MOVV!$C123=NT!$X$6,MOVV!AI51,0)))))</f>
        <v>0</v>
      </c>
      <c r="AN123" s="158">
        <f>+IF($C123=NT!$Y$2,MOVV!AN51,IF(MOVV!$C123=NT!$X$3,MOVV!AM51,IF(MOVV!$C123=NT!$X$4,MOVV!AL51,IF(MOVV!$C123=NT!$X$5,MOVV!AK51,IF(MOVV!$C123=NT!$X$6,MOVV!AJ51,0)))))</f>
        <v>0</v>
      </c>
      <c r="AO123" s="158">
        <f>+IF($C123=NT!$Y$2,MOVV!AO51,IF(MOVV!$C123=NT!$X$3,MOVV!AN51,IF(MOVV!$C123=NT!$X$4,MOVV!AM51,IF(MOVV!$C123=NT!$X$5,MOVV!AL51,IF(MOVV!$C123=NT!$X$6,MOVV!AK51,0)))))</f>
        <v>0</v>
      </c>
      <c r="AP123" s="158">
        <f>+IF($C123=NT!$Y$2,MOVV!AP51,IF(MOVV!$C123=NT!$X$3,MOVV!AO51,IF(MOVV!$C123=NT!$X$4,MOVV!AN51,IF(MOVV!$C123=NT!$X$5,MOVV!AM51,IF(MOVV!$C123=NT!$X$6,MOVV!AL51,0)))))</f>
        <v>0</v>
      </c>
      <c r="AQ123" s="158">
        <f>+IF($C123=NT!$Y$2,MOVV!AQ51,IF(MOVV!$C123=NT!$X$3,MOVV!AP51,IF(MOVV!$C123=NT!$X$4,MOVV!AO51,IF(MOVV!$C123=NT!$X$5,MOVV!AN51,IF(MOVV!$C123=NT!$X$6,MOVV!AM51,0)))))</f>
        <v>0</v>
      </c>
      <c r="AR123" s="158">
        <f>+IF($C123=NT!$Y$2,MOVV!AR51,IF(MOVV!$C123=NT!$X$3,MOVV!AQ51,IF(MOVV!$C123=NT!$X$4,MOVV!AP51,IF(MOVV!$C123=NT!$X$5,MOVV!AO51,IF(MOVV!$C123=NT!$X$6,MOVV!AN51,0)))))</f>
        <v>0</v>
      </c>
      <c r="AS123" s="158">
        <f>+IF($C123=NT!$Y$2,MOVV!AS51,IF(MOVV!$C123=NT!$X$3,MOVV!AR51,IF(MOVV!$C123=NT!$X$4,MOVV!AQ51,IF(MOVV!$C123=NT!$X$5,MOVV!AP51,IF(MOVV!$C123=NT!$X$6,MOVV!AO51,0)))))</f>
        <v>0</v>
      </c>
      <c r="AT123" s="158">
        <f>+IF($C123=NT!$Y$2,MOVV!AT51,IF(MOVV!$C123=NT!$X$3,MOVV!AS51,IF(MOVV!$C123=NT!$X$4,MOVV!AR51,IF(MOVV!$C123=NT!$X$5,MOVV!AQ51,IF(MOVV!$C123=NT!$X$6,MOVV!AP51,0)))))</f>
        <v>0</v>
      </c>
      <c r="AU123" s="158">
        <f>+IF($C123=NT!$Y$2,MOVV!AU51,IF(MOVV!$C123=NT!$X$3,MOVV!AT51,IF(MOVV!$C123=NT!$X$4,MOVV!AS51,IF(MOVV!$C123=NT!$X$5,MOVV!AR51,IF(MOVV!$C123=NT!$X$6,MOVV!AQ51,0)))))</f>
        <v>0</v>
      </c>
      <c r="AV123" s="158">
        <f>+IF($C123=NT!$Y$2,MOVV!AV51,IF(MOVV!$C123=NT!$X$3,MOVV!AU51,IF(MOVV!$C123=NT!$X$4,MOVV!AT51,IF(MOVV!$C123=NT!$X$5,MOVV!AS51,IF(MOVV!$C123=NT!$X$6,MOVV!AR51,0)))))</f>
        <v>0</v>
      </c>
      <c r="AW123" s="158">
        <f>+IF($C123=NT!$Y$2,MOVV!AW51,IF(MOVV!$C123=NT!$X$3,MOVV!AV51,IF(MOVV!$C123=NT!$X$4,MOVV!AU51,IF(MOVV!$C123=NT!$X$5,MOVV!AT51,IF(MOVV!$C123=NT!$X$6,MOVV!AS51,0)))))</f>
        <v>0</v>
      </c>
      <c r="AX123" s="158">
        <f>+IF($C123=NT!$Y$2,MOVV!AX51,IF(MOVV!$C123=NT!$X$3,MOVV!AW51,IF(MOVV!$C123=NT!$X$4,MOVV!AV51,IF(MOVV!$C123=NT!$X$5,MOVV!AU51,IF(MOVV!$C123=NT!$X$6,MOVV!AT51,0)))))</f>
        <v>0</v>
      </c>
      <c r="AY123" s="158">
        <f>+IF($C123=NT!$Y$2,MOVV!AY51,IF(MOVV!$C123=NT!$X$3,MOVV!AX51,IF(MOVV!$C123=NT!$X$4,MOVV!AW51,IF(MOVV!$C123=NT!$X$5,MOVV!AV51,IF(MOVV!$C123=NT!$X$6,MOVV!AU51,0)))))</f>
        <v>0</v>
      </c>
      <c r="AZ123" s="158">
        <f>+IF($C123=NT!$Y$2,MOVV!AZ51,IF(MOVV!$C123=NT!$X$3,MOVV!AY51,IF(MOVV!$C123=NT!$X$4,MOVV!AX51,IF(MOVV!$C123=NT!$X$5,MOVV!AW51,IF(MOVV!$C123=NT!$X$6,MOVV!AV51,0)))))</f>
        <v>0</v>
      </c>
      <c r="BA123" s="158">
        <f>+IF($C123=NT!$Y$2,MOVV!BA51,IF(MOVV!$C123=NT!$X$3,MOVV!AZ51,IF(MOVV!$C123=NT!$X$4,MOVV!AY51,IF(MOVV!$C123=NT!$X$5,MOVV!AX51,IF(MOVV!$C123=NT!$X$6,MOVV!AW51,0)))))</f>
        <v>0</v>
      </c>
      <c r="BB123" s="158">
        <f>+IF($C123=NT!$Y$2,MOVV!BB51,IF(MOVV!$C123=NT!$X$3,MOVV!BA51,IF(MOVV!$C123=NT!$X$4,MOVV!AZ51,IF(MOVV!$C123=NT!$X$5,MOVV!AY51,IF(MOVV!$C123=NT!$X$6,MOVV!AX51,0)))))</f>
        <v>0</v>
      </c>
      <c r="BC123" s="158">
        <f>+IF($C123=NT!$Y$2,MOVV!BC51,IF(MOVV!$C123=NT!$X$3,MOVV!BB51,IF(MOVV!$C123=NT!$X$4,MOVV!BA51,IF(MOVV!$C123=NT!$X$5,MOVV!AZ51,IF(MOVV!$C123=NT!$X$6,MOVV!AY51,0)))))</f>
        <v>0</v>
      </c>
      <c r="BD123" s="158">
        <f>+IF($C123=NT!$Y$2,MOVV!BD51,IF(MOVV!$C123=NT!$X$3,MOVV!BC51,IF(MOVV!$C123=NT!$X$4,MOVV!BB51,IF(MOVV!$C123=NT!$X$5,MOVV!BA51,IF(MOVV!$C123=NT!$X$6,MOVV!AZ51,0)))))</f>
        <v>0</v>
      </c>
      <c r="BE123" s="158">
        <f>+IF($C123=NT!$Y$2,MOVV!BE51,IF(MOVV!$C123=NT!$X$3,MOVV!BD51,IF(MOVV!$C123=NT!$X$4,MOVV!BC51,IF(MOVV!$C123=NT!$X$5,MOVV!BB51,IF(MOVV!$C123=NT!$X$6,MOVV!BA51,0)))))</f>
        <v>0</v>
      </c>
      <c r="BF123" s="158">
        <f>+IF($C123=NT!$Y$2,MOVV!BF51,IF(MOVV!$C123=NT!$X$3,MOVV!BE51,IF(MOVV!$C123=NT!$X$4,MOVV!BD51,IF(MOVV!$C123=NT!$X$5,MOVV!BC51,IF(MOVV!$C123=NT!$X$6,MOVV!BB51,0)))))</f>
        <v>0</v>
      </c>
      <c r="BG123" s="158">
        <f>+IF($C123=NT!$Y$2,MOVV!BG51,IF(MOVV!$C123=NT!$X$3,MOVV!BF51,IF(MOVV!$C123=NT!$X$4,MOVV!BE51,IF(MOVV!$C123=NT!$X$5,MOVV!BD51,IF(MOVV!$C123=NT!$X$6,MOVV!BC51,0)))))</f>
        <v>0</v>
      </c>
      <c r="BH123" s="158">
        <f>+IF($C123=NT!$Y$2,MOVV!BH51,IF(MOVV!$C123=NT!$X$3,MOVV!BG51,IF(MOVV!$C123=NT!$X$4,MOVV!BF51,IF(MOVV!$C123=NT!$X$5,MOVV!BE51,IF(MOVV!$C123=NT!$X$6,MOVV!BD51,0)))))</f>
        <v>0</v>
      </c>
      <c r="BI123" s="158">
        <f>+IF($C123=NT!$Y$2,MOVV!BI51,IF(MOVV!$C123=NT!$X$3,MOVV!BH51,IF(MOVV!$C123=NT!$X$4,MOVV!BG51,IF(MOVV!$C123=NT!$X$5,MOVV!BF51,IF(MOVV!$C123=NT!$X$6,MOVV!BE51,0)))))</f>
        <v>0</v>
      </c>
      <c r="BJ123" s="158">
        <f>+IF($C123=NT!$Y$2,MOVV!BJ51,IF(MOVV!$C123=NT!$X$3,MOVV!BI51,IF(MOVV!$C123=NT!$X$4,MOVV!BH51,IF(MOVV!$C123=NT!$X$5,MOVV!BG51,IF(MOVV!$C123=NT!$X$6,MOVV!BF51,0)))))</f>
        <v>0</v>
      </c>
      <c r="BK123" s="158">
        <f>+IF($C123=NT!$Y$2,MOVV!BK51,IF(MOVV!$C123=NT!$X$3,MOVV!BJ51,IF(MOVV!$C123=NT!$X$4,MOVV!BI51,IF(MOVV!$C123=NT!$X$5,MOVV!BH51,IF(MOVV!$C123=NT!$X$6,MOVV!BG51,0)))))</f>
        <v>0</v>
      </c>
    </row>
    <row r="124" spans="2:63">
      <c r="B124" s="162" t="str">
        <f t="shared" si="32"/>
        <v>Nom Producte/Servei 10</v>
      </c>
      <c r="C124" s="208">
        <f>+OP!L19</f>
        <v>0</v>
      </c>
      <c r="D124" s="158">
        <f>+IF($C124=NT!$Y$2,MOVV!D52,IF(MOVV!$C124=NT!$X$3,0,IF(MOVV!$C124=NT!$X$4,0,IF(MOVV!$C124=NT!$X$5,0,IF(MOVV!$C124=NT!$X$6,0,0)))))</f>
        <v>0</v>
      </c>
      <c r="E124" s="158">
        <f>+IF($C124=NT!$Y$2,MOVV!E52,IF(MOVV!$C124=NT!$X$3,MOVV!D52,IF(MOVV!$C124=NT!$X$4,0,IF(MOVV!$C124=NT!$X$5,0,IF(MOVV!$C124=NT!$X$6,0,0)))))</f>
        <v>0</v>
      </c>
      <c r="F124" s="158">
        <f>+IF($C124=NT!$Y$2,MOVV!F52,IF(MOVV!$C124=NT!$X$3,MOVV!E52,IF(MOVV!$C124=NT!$X$4,MOVV!D52,IF(MOVV!$C124=NT!$X$5,0,IF(MOVV!$C124=NT!$X$6,0,0)))))</f>
        <v>0</v>
      </c>
      <c r="G124" s="158">
        <f>+IF($C124=NT!$Y$2,MOVV!G52,IF(MOVV!$C124=NT!$X$3,MOVV!F52,IF(MOVV!$C124=NT!$X$4,MOVV!E52,IF(MOVV!$C124=NT!$X$5,MOVV!D52,IF(MOVV!$C124=NT!$X$6,0,0)))))</f>
        <v>0</v>
      </c>
      <c r="H124" s="158">
        <f>+IF($C124=NT!$Y$2,MOVV!H52,IF(MOVV!$C124=NT!$X$3,MOVV!G52,IF(MOVV!$C124=NT!$X$4,MOVV!F52,IF(MOVV!$C124=NT!$X$5,MOVV!E52,IF(MOVV!$C124=NT!$X$6,MOVV!D52,0)))))</f>
        <v>0</v>
      </c>
      <c r="I124" s="158">
        <f>+IF($C124=NT!$Y$2,MOVV!I52,IF(MOVV!$C124=NT!$X$3,MOVV!H52,IF(MOVV!$C124=NT!$X$4,MOVV!G52,IF(MOVV!$C124=NT!$X$5,MOVV!F52,IF(MOVV!$C124=NT!$X$6,MOVV!E52,0)))))</f>
        <v>0</v>
      </c>
      <c r="J124" s="158">
        <f>+IF($C124=NT!$Y$2,MOVV!J52,IF(MOVV!$C124=NT!$X$3,MOVV!I52,IF(MOVV!$C124=NT!$X$4,MOVV!H52,IF(MOVV!$C124=NT!$X$5,MOVV!G52,IF(MOVV!$C124=NT!$X$6,MOVV!F52,0)))))</f>
        <v>0</v>
      </c>
      <c r="K124" s="158">
        <f>+IF($C124=NT!$Y$2,MOVV!K52,IF(MOVV!$C124=NT!$X$3,MOVV!J52,IF(MOVV!$C124=NT!$X$4,MOVV!I52,IF(MOVV!$C124=NT!$X$5,MOVV!H52,IF(MOVV!$C124=NT!$X$6,MOVV!G52,0)))))</f>
        <v>0</v>
      </c>
      <c r="L124" s="158">
        <f>+IF($C124=NT!$Y$2,MOVV!L52,IF(MOVV!$C124=NT!$X$3,MOVV!K52,IF(MOVV!$C124=NT!$X$4,MOVV!J52,IF(MOVV!$C124=NT!$X$5,MOVV!I52,IF(MOVV!$C124=NT!$X$6,MOVV!H52,0)))))</f>
        <v>0</v>
      </c>
      <c r="M124" s="158">
        <f>+IF($C124=NT!$Y$2,MOVV!M52,IF(MOVV!$C124=NT!$X$3,MOVV!L52,IF(MOVV!$C124=NT!$X$4,MOVV!K52,IF(MOVV!$C124=NT!$X$5,MOVV!J52,IF(MOVV!$C124=NT!$X$6,MOVV!I52,0)))))</f>
        <v>0</v>
      </c>
      <c r="N124" s="158">
        <f>+IF($C124=NT!$Y$2,MOVV!N52,IF(MOVV!$C124=NT!$X$3,MOVV!M52,IF(MOVV!$C124=NT!$X$4,MOVV!L52,IF(MOVV!$C124=NT!$X$5,MOVV!K52,IF(MOVV!$C124=NT!$X$6,MOVV!J52,0)))))</f>
        <v>0</v>
      </c>
      <c r="O124" s="158">
        <f>+IF($C124=NT!$Y$2,MOVV!O52,IF(MOVV!$C124=NT!$X$3,MOVV!N52,IF(MOVV!$C124=NT!$X$4,MOVV!M52,IF(MOVV!$C124=NT!$X$5,MOVV!L52,IF(MOVV!$C124=NT!$X$6,MOVV!K52,0)))))</f>
        <v>0</v>
      </c>
      <c r="P124" s="158">
        <f>+IF($C124=NT!$Y$2,MOVV!P52,IF(MOVV!$C124=NT!$X$3,MOVV!O52,IF(MOVV!$C124=NT!$X$4,MOVV!N52,IF(MOVV!$C124=NT!$X$5,MOVV!M52,IF(MOVV!$C124=NT!$X$6,MOVV!L52,0)))))</f>
        <v>0</v>
      </c>
      <c r="Q124" s="158">
        <f>+IF($C124=NT!$Y$2,MOVV!Q52,IF(MOVV!$C124=NT!$X$3,MOVV!P52,IF(MOVV!$C124=NT!$X$4,MOVV!O52,IF(MOVV!$C124=NT!$X$5,MOVV!N52,IF(MOVV!$C124=NT!$X$6,MOVV!M52,0)))))</f>
        <v>0</v>
      </c>
      <c r="R124" s="158">
        <f>+IF($C124=NT!$Y$2,MOVV!R52,IF(MOVV!$C124=NT!$X$3,MOVV!Q52,IF(MOVV!$C124=NT!$X$4,MOVV!P52,IF(MOVV!$C124=NT!$X$5,MOVV!O52,IF(MOVV!$C124=NT!$X$6,MOVV!N52,0)))))</f>
        <v>0</v>
      </c>
      <c r="S124" s="158">
        <f>+IF($C124=NT!$Y$2,MOVV!S52,IF(MOVV!$C124=NT!$X$3,MOVV!R52,IF(MOVV!$C124=NT!$X$4,MOVV!Q52,IF(MOVV!$C124=NT!$X$5,MOVV!P52,IF(MOVV!$C124=NT!$X$6,MOVV!O52,0)))))</f>
        <v>0</v>
      </c>
      <c r="T124" s="158">
        <f>+IF($C124=NT!$Y$2,MOVV!T52,IF(MOVV!$C124=NT!$X$3,MOVV!S52,IF(MOVV!$C124=NT!$X$4,MOVV!R52,IF(MOVV!$C124=NT!$X$5,MOVV!Q52,IF(MOVV!$C124=NT!$X$6,MOVV!P52,0)))))</f>
        <v>0</v>
      </c>
      <c r="U124" s="158">
        <f>+IF($C124=NT!$Y$2,MOVV!U52,IF(MOVV!$C124=NT!$X$3,MOVV!T52,IF(MOVV!$C124=NT!$X$4,MOVV!S52,IF(MOVV!$C124=NT!$X$5,MOVV!R52,IF(MOVV!$C124=NT!$X$6,MOVV!Q52,0)))))</f>
        <v>0</v>
      </c>
      <c r="V124" s="158">
        <f>+IF($C124=NT!$Y$2,MOVV!V52,IF(MOVV!$C124=NT!$X$3,MOVV!U52,IF(MOVV!$C124=NT!$X$4,MOVV!T52,IF(MOVV!$C124=NT!$X$5,MOVV!S52,IF(MOVV!$C124=NT!$X$6,MOVV!R52,0)))))</f>
        <v>0</v>
      </c>
      <c r="W124" s="158">
        <f>+IF($C124=NT!$Y$2,MOVV!W52,IF(MOVV!$C124=NT!$X$3,MOVV!V52,IF(MOVV!$C124=NT!$X$4,MOVV!U52,IF(MOVV!$C124=NT!$X$5,MOVV!T52,IF(MOVV!$C124=NT!$X$6,MOVV!S52,0)))))</f>
        <v>0</v>
      </c>
      <c r="X124" s="158">
        <f>+IF($C124=NT!$Y$2,MOVV!X52,IF(MOVV!$C124=NT!$X$3,MOVV!W52,IF(MOVV!$C124=NT!$X$4,MOVV!V52,IF(MOVV!$C124=NT!$X$5,MOVV!U52,IF(MOVV!$C124=NT!$X$6,MOVV!T52,0)))))</f>
        <v>0</v>
      </c>
      <c r="Y124" s="158">
        <f>+IF($C124=NT!$Y$2,MOVV!Y52,IF(MOVV!$C124=NT!$X$3,MOVV!X52,IF(MOVV!$C124=NT!$X$4,MOVV!W52,IF(MOVV!$C124=NT!$X$5,MOVV!V52,IF(MOVV!$C124=NT!$X$6,MOVV!U52,0)))))</f>
        <v>0</v>
      </c>
      <c r="Z124" s="158">
        <f>+IF($C124=NT!$Y$2,MOVV!Z52,IF(MOVV!$C124=NT!$X$3,MOVV!Y52,IF(MOVV!$C124=NT!$X$4,MOVV!X52,IF(MOVV!$C124=NT!$X$5,MOVV!W52,IF(MOVV!$C124=NT!$X$6,MOVV!V52,0)))))</f>
        <v>0</v>
      </c>
      <c r="AA124" s="158">
        <f>+IF($C124=NT!$Y$2,MOVV!AA52,IF(MOVV!$C124=NT!$X$3,MOVV!Z52,IF(MOVV!$C124=NT!$X$4,MOVV!Y52,IF(MOVV!$C124=NT!$X$5,MOVV!X52,IF(MOVV!$C124=NT!$X$6,MOVV!W52,0)))))</f>
        <v>0</v>
      </c>
      <c r="AB124" s="158">
        <f>+IF($C124=NT!$Y$2,MOVV!AB52,IF(MOVV!$C124=NT!$X$3,MOVV!AA52,IF(MOVV!$C124=NT!$X$4,MOVV!Z52,IF(MOVV!$C124=NT!$X$5,MOVV!Y52,IF(MOVV!$C124=NT!$X$6,MOVV!X52,0)))))</f>
        <v>0</v>
      </c>
      <c r="AC124" s="158">
        <f>+IF($C124=NT!$Y$2,MOVV!AC52,IF(MOVV!$C124=NT!$X$3,MOVV!AB52,IF(MOVV!$C124=NT!$X$4,MOVV!AA52,IF(MOVV!$C124=NT!$X$5,MOVV!Z52,IF(MOVV!$C124=NT!$X$6,MOVV!Y52,0)))))</f>
        <v>0</v>
      </c>
      <c r="AD124" s="158">
        <f>+IF($C124=NT!$Y$2,MOVV!AD52,IF(MOVV!$C124=NT!$X$3,MOVV!AC52,IF(MOVV!$C124=NT!$X$4,MOVV!AB52,IF(MOVV!$C124=NT!$X$5,MOVV!AA52,IF(MOVV!$C124=NT!$X$6,MOVV!Z52,0)))))</f>
        <v>0</v>
      </c>
      <c r="AE124" s="158">
        <f>+IF($C124=NT!$Y$2,MOVV!AE52,IF(MOVV!$C124=NT!$X$3,MOVV!AD52,IF(MOVV!$C124=NT!$X$4,MOVV!AC52,IF(MOVV!$C124=NT!$X$5,MOVV!AB52,IF(MOVV!$C124=NT!$X$6,MOVV!AA52,0)))))</f>
        <v>0</v>
      </c>
      <c r="AF124" s="158">
        <f>+IF($C124=NT!$Y$2,MOVV!AF52,IF(MOVV!$C124=NT!$X$3,MOVV!AE52,IF(MOVV!$C124=NT!$X$4,MOVV!AD52,IF(MOVV!$C124=NT!$X$5,MOVV!AC52,IF(MOVV!$C124=NT!$X$6,MOVV!AB52,0)))))</f>
        <v>0</v>
      </c>
      <c r="AG124" s="158">
        <f>+IF($C124=NT!$Y$2,MOVV!AG52,IF(MOVV!$C124=NT!$X$3,MOVV!AF52,IF(MOVV!$C124=NT!$X$4,MOVV!AE52,IF(MOVV!$C124=NT!$X$5,MOVV!AD52,IF(MOVV!$C124=NT!$X$6,MOVV!AC52,0)))))</f>
        <v>0</v>
      </c>
      <c r="AH124" s="158">
        <f>+IF($C124=NT!$Y$2,MOVV!AH52,IF(MOVV!$C124=NT!$X$3,MOVV!AG52,IF(MOVV!$C124=NT!$X$4,MOVV!AF52,IF(MOVV!$C124=NT!$X$5,MOVV!AE52,IF(MOVV!$C124=NT!$X$6,MOVV!AD52,0)))))</f>
        <v>0</v>
      </c>
      <c r="AI124" s="158">
        <f>+IF($C124=NT!$Y$2,MOVV!AI52,IF(MOVV!$C124=NT!$X$3,MOVV!AH52,IF(MOVV!$C124=NT!$X$4,MOVV!AG52,IF(MOVV!$C124=NT!$X$5,MOVV!AF52,IF(MOVV!$C124=NT!$X$6,MOVV!AE52,0)))))</f>
        <v>0</v>
      </c>
      <c r="AJ124" s="158">
        <f>+IF($C124=NT!$Y$2,MOVV!AJ52,IF(MOVV!$C124=NT!$X$3,MOVV!AI52,IF(MOVV!$C124=NT!$X$4,MOVV!AH52,IF(MOVV!$C124=NT!$X$5,MOVV!AG52,IF(MOVV!$C124=NT!$X$6,MOVV!AF52,0)))))</f>
        <v>0</v>
      </c>
      <c r="AK124" s="158">
        <f>+IF($C124=NT!$Y$2,MOVV!AK52,IF(MOVV!$C124=NT!$X$3,MOVV!AJ52,IF(MOVV!$C124=NT!$X$4,MOVV!AI52,IF(MOVV!$C124=NT!$X$5,MOVV!AH52,IF(MOVV!$C124=NT!$X$6,MOVV!AG52,0)))))</f>
        <v>0</v>
      </c>
      <c r="AL124" s="158">
        <f>+IF($C124=NT!$Y$2,MOVV!AL52,IF(MOVV!$C124=NT!$X$3,MOVV!AK52,IF(MOVV!$C124=NT!$X$4,MOVV!AJ52,IF(MOVV!$C124=NT!$X$5,MOVV!AI52,IF(MOVV!$C124=NT!$X$6,MOVV!AH52,0)))))</f>
        <v>0</v>
      </c>
      <c r="AM124" s="158">
        <f>+IF($C124=NT!$Y$2,MOVV!AM52,IF(MOVV!$C124=NT!$X$3,MOVV!AL52,IF(MOVV!$C124=NT!$X$4,MOVV!AK52,IF(MOVV!$C124=NT!$X$5,MOVV!AJ52,IF(MOVV!$C124=NT!$X$6,MOVV!AI52,0)))))</f>
        <v>0</v>
      </c>
      <c r="AN124" s="158">
        <f>+IF($C124=NT!$Y$2,MOVV!AN52,IF(MOVV!$C124=NT!$X$3,MOVV!AM52,IF(MOVV!$C124=NT!$X$4,MOVV!AL52,IF(MOVV!$C124=NT!$X$5,MOVV!AK52,IF(MOVV!$C124=NT!$X$6,MOVV!AJ52,0)))))</f>
        <v>0</v>
      </c>
      <c r="AO124" s="158">
        <f>+IF($C124=NT!$Y$2,MOVV!AO52,IF(MOVV!$C124=NT!$X$3,MOVV!AN52,IF(MOVV!$C124=NT!$X$4,MOVV!AM52,IF(MOVV!$C124=NT!$X$5,MOVV!AL52,IF(MOVV!$C124=NT!$X$6,MOVV!AK52,0)))))</f>
        <v>0</v>
      </c>
      <c r="AP124" s="158">
        <f>+IF($C124=NT!$Y$2,MOVV!AP52,IF(MOVV!$C124=NT!$X$3,MOVV!AO52,IF(MOVV!$C124=NT!$X$4,MOVV!AN52,IF(MOVV!$C124=NT!$X$5,MOVV!AM52,IF(MOVV!$C124=NT!$X$6,MOVV!AL52,0)))))</f>
        <v>0</v>
      </c>
      <c r="AQ124" s="158">
        <f>+IF($C124=NT!$Y$2,MOVV!AQ52,IF(MOVV!$C124=NT!$X$3,MOVV!AP52,IF(MOVV!$C124=NT!$X$4,MOVV!AO52,IF(MOVV!$C124=NT!$X$5,MOVV!AN52,IF(MOVV!$C124=NT!$X$6,MOVV!AM52,0)))))</f>
        <v>0</v>
      </c>
      <c r="AR124" s="158">
        <f>+IF($C124=NT!$Y$2,MOVV!AR52,IF(MOVV!$C124=NT!$X$3,MOVV!AQ52,IF(MOVV!$C124=NT!$X$4,MOVV!AP52,IF(MOVV!$C124=NT!$X$5,MOVV!AO52,IF(MOVV!$C124=NT!$X$6,MOVV!AN52,0)))))</f>
        <v>0</v>
      </c>
      <c r="AS124" s="158">
        <f>+IF($C124=NT!$Y$2,MOVV!AS52,IF(MOVV!$C124=NT!$X$3,MOVV!AR52,IF(MOVV!$C124=NT!$X$4,MOVV!AQ52,IF(MOVV!$C124=NT!$X$5,MOVV!AP52,IF(MOVV!$C124=NT!$X$6,MOVV!AO52,0)))))</f>
        <v>0</v>
      </c>
      <c r="AT124" s="158">
        <f>+IF($C124=NT!$Y$2,MOVV!AT52,IF(MOVV!$C124=NT!$X$3,MOVV!AS52,IF(MOVV!$C124=NT!$X$4,MOVV!AR52,IF(MOVV!$C124=NT!$X$5,MOVV!AQ52,IF(MOVV!$C124=NT!$X$6,MOVV!AP52,0)))))</f>
        <v>0</v>
      </c>
      <c r="AU124" s="158">
        <f>+IF($C124=NT!$Y$2,MOVV!AU52,IF(MOVV!$C124=NT!$X$3,MOVV!AT52,IF(MOVV!$C124=NT!$X$4,MOVV!AS52,IF(MOVV!$C124=NT!$X$5,MOVV!AR52,IF(MOVV!$C124=NT!$X$6,MOVV!AQ52,0)))))</f>
        <v>0</v>
      </c>
      <c r="AV124" s="158">
        <f>+IF($C124=NT!$Y$2,MOVV!AV52,IF(MOVV!$C124=NT!$X$3,MOVV!AU52,IF(MOVV!$C124=NT!$X$4,MOVV!AT52,IF(MOVV!$C124=NT!$X$5,MOVV!AS52,IF(MOVV!$C124=NT!$X$6,MOVV!AR52,0)))))</f>
        <v>0</v>
      </c>
      <c r="AW124" s="158">
        <f>+IF($C124=NT!$Y$2,MOVV!AW52,IF(MOVV!$C124=NT!$X$3,MOVV!AV52,IF(MOVV!$C124=NT!$X$4,MOVV!AU52,IF(MOVV!$C124=NT!$X$5,MOVV!AT52,IF(MOVV!$C124=NT!$X$6,MOVV!AS52,0)))))</f>
        <v>0</v>
      </c>
      <c r="AX124" s="158">
        <f>+IF($C124=NT!$Y$2,MOVV!AX52,IF(MOVV!$C124=NT!$X$3,MOVV!AW52,IF(MOVV!$C124=NT!$X$4,MOVV!AV52,IF(MOVV!$C124=NT!$X$5,MOVV!AU52,IF(MOVV!$C124=NT!$X$6,MOVV!AT52,0)))))</f>
        <v>0</v>
      </c>
      <c r="AY124" s="158">
        <f>+IF($C124=NT!$Y$2,MOVV!AY52,IF(MOVV!$C124=NT!$X$3,MOVV!AX52,IF(MOVV!$C124=NT!$X$4,MOVV!AW52,IF(MOVV!$C124=NT!$X$5,MOVV!AV52,IF(MOVV!$C124=NT!$X$6,MOVV!AU52,0)))))</f>
        <v>0</v>
      </c>
      <c r="AZ124" s="158">
        <f>+IF($C124=NT!$Y$2,MOVV!AZ52,IF(MOVV!$C124=NT!$X$3,MOVV!AY52,IF(MOVV!$C124=NT!$X$4,MOVV!AX52,IF(MOVV!$C124=NT!$X$5,MOVV!AW52,IF(MOVV!$C124=NT!$X$6,MOVV!AV52,0)))))</f>
        <v>0</v>
      </c>
      <c r="BA124" s="158">
        <f>+IF($C124=NT!$Y$2,MOVV!BA52,IF(MOVV!$C124=NT!$X$3,MOVV!AZ52,IF(MOVV!$C124=NT!$X$4,MOVV!AY52,IF(MOVV!$C124=NT!$X$5,MOVV!AX52,IF(MOVV!$C124=NT!$X$6,MOVV!AW52,0)))))</f>
        <v>0</v>
      </c>
      <c r="BB124" s="158">
        <f>+IF($C124=NT!$Y$2,MOVV!BB52,IF(MOVV!$C124=NT!$X$3,MOVV!BA52,IF(MOVV!$C124=NT!$X$4,MOVV!AZ52,IF(MOVV!$C124=NT!$X$5,MOVV!AY52,IF(MOVV!$C124=NT!$X$6,MOVV!AX52,0)))))</f>
        <v>0</v>
      </c>
      <c r="BC124" s="158">
        <f>+IF($C124=NT!$Y$2,MOVV!BC52,IF(MOVV!$C124=NT!$X$3,MOVV!BB52,IF(MOVV!$C124=NT!$X$4,MOVV!BA52,IF(MOVV!$C124=NT!$X$5,MOVV!AZ52,IF(MOVV!$C124=NT!$X$6,MOVV!AY52,0)))))</f>
        <v>0</v>
      </c>
      <c r="BD124" s="158">
        <f>+IF($C124=NT!$Y$2,MOVV!BD52,IF(MOVV!$C124=NT!$X$3,MOVV!BC52,IF(MOVV!$C124=NT!$X$4,MOVV!BB52,IF(MOVV!$C124=NT!$X$5,MOVV!BA52,IF(MOVV!$C124=NT!$X$6,MOVV!AZ52,0)))))</f>
        <v>0</v>
      </c>
      <c r="BE124" s="158">
        <f>+IF($C124=NT!$Y$2,MOVV!BE52,IF(MOVV!$C124=NT!$X$3,MOVV!BD52,IF(MOVV!$C124=NT!$X$4,MOVV!BC52,IF(MOVV!$C124=NT!$X$5,MOVV!BB52,IF(MOVV!$C124=NT!$X$6,MOVV!BA52,0)))))</f>
        <v>0</v>
      </c>
      <c r="BF124" s="158">
        <f>+IF($C124=NT!$Y$2,MOVV!BF52,IF(MOVV!$C124=NT!$X$3,MOVV!BE52,IF(MOVV!$C124=NT!$X$4,MOVV!BD52,IF(MOVV!$C124=NT!$X$5,MOVV!BC52,IF(MOVV!$C124=NT!$X$6,MOVV!BB52,0)))))</f>
        <v>0</v>
      </c>
      <c r="BG124" s="158">
        <f>+IF($C124=NT!$Y$2,MOVV!BG52,IF(MOVV!$C124=NT!$X$3,MOVV!BF52,IF(MOVV!$C124=NT!$X$4,MOVV!BE52,IF(MOVV!$C124=NT!$X$5,MOVV!BD52,IF(MOVV!$C124=NT!$X$6,MOVV!BC52,0)))))</f>
        <v>0</v>
      </c>
      <c r="BH124" s="158">
        <f>+IF($C124=NT!$Y$2,MOVV!BH52,IF(MOVV!$C124=NT!$X$3,MOVV!BG52,IF(MOVV!$C124=NT!$X$4,MOVV!BF52,IF(MOVV!$C124=NT!$X$5,MOVV!BE52,IF(MOVV!$C124=NT!$X$6,MOVV!BD52,0)))))</f>
        <v>0</v>
      </c>
      <c r="BI124" s="158">
        <f>+IF($C124=NT!$Y$2,MOVV!BI52,IF(MOVV!$C124=NT!$X$3,MOVV!BH52,IF(MOVV!$C124=NT!$X$4,MOVV!BG52,IF(MOVV!$C124=NT!$X$5,MOVV!BF52,IF(MOVV!$C124=NT!$X$6,MOVV!BE52,0)))))</f>
        <v>0</v>
      </c>
      <c r="BJ124" s="158">
        <f>+IF($C124=NT!$Y$2,MOVV!BJ52,IF(MOVV!$C124=NT!$X$3,MOVV!BI52,IF(MOVV!$C124=NT!$X$4,MOVV!BH52,IF(MOVV!$C124=NT!$X$5,MOVV!BG52,IF(MOVV!$C124=NT!$X$6,MOVV!BF52,0)))))</f>
        <v>0</v>
      </c>
      <c r="BK124" s="158">
        <f>+IF($C124=NT!$Y$2,MOVV!BK52,IF(MOVV!$C124=NT!$X$3,MOVV!BJ52,IF(MOVV!$C124=NT!$X$4,MOVV!BI52,IF(MOVV!$C124=NT!$X$5,MOVV!BH52,IF(MOVV!$C124=NT!$X$6,MOVV!BG52,0)))))</f>
        <v>0</v>
      </c>
    </row>
    <row r="125" spans="2:63">
      <c r="B125" s="162" t="str">
        <f t="shared" si="32"/>
        <v>Nom Producte/Servei 11</v>
      </c>
      <c r="C125" s="208">
        <f>+OP!K20</f>
        <v>0</v>
      </c>
      <c r="D125" s="158">
        <f>+IF($C125=NT!$Y$2,MOVV!D53,IF(MOVV!$C125=NT!$X$3,0,IF(MOVV!$C125=NT!$X$4,0,IF(MOVV!$C125=NT!$X$5,0,IF(MOVV!$C125=NT!$X$6,0,0)))))</f>
        <v>0</v>
      </c>
      <c r="E125" s="158">
        <f>+IF($C125=NT!$Y$2,MOVV!E53,IF(MOVV!$C125=NT!$X$3,MOVV!D53,IF(MOVV!$C125=NT!$X$4,0,IF(MOVV!$C125=NT!$X$5,0,IF(MOVV!$C125=NT!$X$6,0,0)))))</f>
        <v>0</v>
      </c>
      <c r="F125" s="158">
        <f>+IF($C125=NT!$Y$2,MOVV!F53,IF(MOVV!$C125=NT!$X$3,MOVV!E53,IF(MOVV!$C125=NT!$X$4,MOVV!D53,IF(MOVV!$C125=NT!$X$5,0,IF(MOVV!$C125=NT!$X$6,0,0)))))</f>
        <v>0</v>
      </c>
      <c r="G125" s="158">
        <f>+IF($C125=NT!$Y$2,MOVV!G53,IF(MOVV!$C125=NT!$X$3,MOVV!F53,IF(MOVV!$C125=NT!$X$4,MOVV!E53,IF(MOVV!$C125=NT!$X$5,MOVV!D53,IF(MOVV!$C125=NT!$X$6,0,0)))))</f>
        <v>0</v>
      </c>
      <c r="H125" s="158">
        <f>+IF($C125=NT!$Y$2,MOVV!H53,IF(MOVV!$C125=NT!$X$3,MOVV!G53,IF(MOVV!$C125=NT!$X$4,MOVV!F53,IF(MOVV!$C125=NT!$X$5,MOVV!E53,IF(MOVV!$C125=NT!$X$6,MOVV!D53,0)))))</f>
        <v>0</v>
      </c>
      <c r="I125" s="158">
        <f>+IF($C125=NT!$Y$2,MOVV!I53,IF(MOVV!$C125=NT!$X$3,MOVV!H53,IF(MOVV!$C125=NT!$X$4,MOVV!G53,IF(MOVV!$C125=NT!$X$5,MOVV!F53,IF(MOVV!$C125=NT!$X$6,MOVV!E53,0)))))</f>
        <v>0</v>
      </c>
      <c r="J125" s="158">
        <f>+IF($C125=NT!$Y$2,MOVV!J53,IF(MOVV!$C125=NT!$X$3,MOVV!I53,IF(MOVV!$C125=NT!$X$4,MOVV!H53,IF(MOVV!$C125=NT!$X$5,MOVV!G53,IF(MOVV!$C125=NT!$X$6,MOVV!F53,0)))))</f>
        <v>0</v>
      </c>
      <c r="K125" s="158">
        <f>+IF($C125=NT!$Y$2,MOVV!K53,IF(MOVV!$C125=NT!$X$3,MOVV!J53,IF(MOVV!$C125=NT!$X$4,MOVV!I53,IF(MOVV!$C125=NT!$X$5,MOVV!H53,IF(MOVV!$C125=NT!$X$6,MOVV!G53,0)))))</f>
        <v>0</v>
      </c>
      <c r="L125" s="158">
        <f>+IF($C125=NT!$Y$2,MOVV!L53,IF(MOVV!$C125=NT!$X$3,MOVV!K53,IF(MOVV!$C125=NT!$X$4,MOVV!J53,IF(MOVV!$C125=NT!$X$5,MOVV!I53,IF(MOVV!$C125=NT!$X$6,MOVV!H53,0)))))</f>
        <v>0</v>
      </c>
      <c r="M125" s="158">
        <f>+IF($C125=NT!$Y$2,MOVV!M53,IF(MOVV!$C125=NT!$X$3,MOVV!L53,IF(MOVV!$C125=NT!$X$4,MOVV!K53,IF(MOVV!$C125=NT!$X$5,MOVV!J53,IF(MOVV!$C125=NT!$X$6,MOVV!I53,0)))))</f>
        <v>0</v>
      </c>
      <c r="N125" s="158">
        <f>+IF($C125=NT!$Y$2,MOVV!N53,IF(MOVV!$C125=NT!$X$3,MOVV!M53,IF(MOVV!$C125=NT!$X$4,MOVV!L53,IF(MOVV!$C125=NT!$X$5,MOVV!K53,IF(MOVV!$C125=NT!$X$6,MOVV!J53,0)))))</f>
        <v>0</v>
      </c>
      <c r="O125" s="158">
        <f>+IF($C125=NT!$Y$2,MOVV!O53,IF(MOVV!$C125=NT!$X$3,MOVV!N53,IF(MOVV!$C125=NT!$X$4,MOVV!M53,IF(MOVV!$C125=NT!$X$5,MOVV!L53,IF(MOVV!$C125=NT!$X$6,MOVV!K53,0)))))</f>
        <v>0</v>
      </c>
      <c r="P125" s="158">
        <f>+IF($C125=NT!$Y$2,MOVV!P53,IF(MOVV!$C125=NT!$X$3,MOVV!O53,IF(MOVV!$C125=NT!$X$4,MOVV!N53,IF(MOVV!$C125=NT!$X$5,MOVV!M53,IF(MOVV!$C125=NT!$X$6,MOVV!L53,0)))))</f>
        <v>0</v>
      </c>
      <c r="Q125" s="158">
        <f>+IF($C125=NT!$Y$2,MOVV!Q53,IF(MOVV!$C125=NT!$X$3,MOVV!P53,IF(MOVV!$C125=NT!$X$4,MOVV!O53,IF(MOVV!$C125=NT!$X$5,MOVV!N53,IF(MOVV!$C125=NT!$X$6,MOVV!M53,0)))))</f>
        <v>0</v>
      </c>
      <c r="R125" s="158">
        <f>+IF($C125=NT!$Y$2,MOVV!R53,IF(MOVV!$C125=NT!$X$3,MOVV!Q53,IF(MOVV!$C125=NT!$X$4,MOVV!P53,IF(MOVV!$C125=NT!$X$5,MOVV!O53,IF(MOVV!$C125=NT!$X$6,MOVV!N53,0)))))</f>
        <v>0</v>
      </c>
      <c r="S125" s="158">
        <f>+IF($C125=NT!$Y$2,MOVV!S53,IF(MOVV!$C125=NT!$X$3,MOVV!R53,IF(MOVV!$C125=NT!$X$4,MOVV!Q53,IF(MOVV!$C125=NT!$X$5,MOVV!P53,IF(MOVV!$C125=NT!$X$6,MOVV!O53,0)))))</f>
        <v>0</v>
      </c>
      <c r="T125" s="158">
        <f>+IF($C125=NT!$Y$2,MOVV!T53,IF(MOVV!$C125=NT!$X$3,MOVV!S53,IF(MOVV!$C125=NT!$X$4,MOVV!R53,IF(MOVV!$C125=NT!$X$5,MOVV!Q53,IF(MOVV!$C125=NT!$X$6,MOVV!P53,0)))))</f>
        <v>0</v>
      </c>
      <c r="U125" s="158">
        <f>+IF($C125=NT!$Y$2,MOVV!U53,IF(MOVV!$C125=NT!$X$3,MOVV!T53,IF(MOVV!$C125=NT!$X$4,MOVV!S53,IF(MOVV!$C125=NT!$X$5,MOVV!R53,IF(MOVV!$C125=NT!$X$6,MOVV!Q53,0)))))</f>
        <v>0</v>
      </c>
      <c r="V125" s="158">
        <f>+IF($C125=NT!$Y$2,MOVV!V53,IF(MOVV!$C125=NT!$X$3,MOVV!U53,IF(MOVV!$C125=NT!$X$4,MOVV!T53,IF(MOVV!$C125=NT!$X$5,MOVV!S53,IF(MOVV!$C125=NT!$X$6,MOVV!R53,0)))))</f>
        <v>0</v>
      </c>
      <c r="W125" s="158">
        <f>+IF($C125=NT!$Y$2,MOVV!W53,IF(MOVV!$C125=NT!$X$3,MOVV!V53,IF(MOVV!$C125=NT!$X$4,MOVV!U53,IF(MOVV!$C125=NT!$X$5,MOVV!T53,IF(MOVV!$C125=NT!$X$6,MOVV!S53,0)))))</f>
        <v>0</v>
      </c>
      <c r="X125" s="158">
        <f>+IF($C125=NT!$Y$2,MOVV!X53,IF(MOVV!$C125=NT!$X$3,MOVV!W53,IF(MOVV!$C125=NT!$X$4,MOVV!V53,IF(MOVV!$C125=NT!$X$5,MOVV!U53,IF(MOVV!$C125=NT!$X$6,MOVV!T53,0)))))</f>
        <v>0</v>
      </c>
      <c r="Y125" s="158">
        <f>+IF($C125=NT!$Y$2,MOVV!Y53,IF(MOVV!$C125=NT!$X$3,MOVV!X53,IF(MOVV!$C125=NT!$X$4,MOVV!W53,IF(MOVV!$C125=NT!$X$5,MOVV!V53,IF(MOVV!$C125=NT!$X$6,MOVV!U53,0)))))</f>
        <v>0</v>
      </c>
      <c r="Z125" s="158">
        <f>+IF($C125=NT!$Y$2,MOVV!Z53,IF(MOVV!$C125=NT!$X$3,MOVV!Y53,IF(MOVV!$C125=NT!$X$4,MOVV!X53,IF(MOVV!$C125=NT!$X$5,MOVV!W53,IF(MOVV!$C125=NT!$X$6,MOVV!V53,0)))))</f>
        <v>0</v>
      </c>
      <c r="AA125" s="158">
        <f>+IF($C125=NT!$Y$2,MOVV!AA53,IF(MOVV!$C125=NT!$X$3,MOVV!Z53,IF(MOVV!$C125=NT!$X$4,MOVV!Y53,IF(MOVV!$C125=NT!$X$5,MOVV!X53,IF(MOVV!$C125=NT!$X$6,MOVV!W53,0)))))</f>
        <v>0</v>
      </c>
      <c r="AB125" s="158">
        <f>+IF($C125=NT!$Y$2,MOVV!AB53,IF(MOVV!$C125=NT!$X$3,MOVV!AA53,IF(MOVV!$C125=NT!$X$4,MOVV!Z53,IF(MOVV!$C125=NT!$X$5,MOVV!Y53,IF(MOVV!$C125=NT!$X$6,MOVV!X53,0)))))</f>
        <v>0</v>
      </c>
      <c r="AC125" s="158">
        <f>+IF($C125=NT!$Y$2,MOVV!AC53,IF(MOVV!$C125=NT!$X$3,MOVV!AB53,IF(MOVV!$C125=NT!$X$4,MOVV!AA53,IF(MOVV!$C125=NT!$X$5,MOVV!Z53,IF(MOVV!$C125=NT!$X$6,MOVV!Y53,0)))))</f>
        <v>0</v>
      </c>
      <c r="AD125" s="158">
        <f>+IF($C125=NT!$Y$2,MOVV!AD53,IF(MOVV!$C125=NT!$X$3,MOVV!AC53,IF(MOVV!$C125=NT!$X$4,MOVV!AB53,IF(MOVV!$C125=NT!$X$5,MOVV!AA53,IF(MOVV!$C125=NT!$X$6,MOVV!Z53,0)))))</f>
        <v>0</v>
      </c>
      <c r="AE125" s="158">
        <f>+IF($C125=NT!$Y$2,MOVV!AE53,IF(MOVV!$C125=NT!$X$3,MOVV!AD53,IF(MOVV!$C125=NT!$X$4,MOVV!AC53,IF(MOVV!$C125=NT!$X$5,MOVV!AB53,IF(MOVV!$C125=NT!$X$6,MOVV!AA53,0)))))</f>
        <v>0</v>
      </c>
      <c r="AF125" s="158">
        <f>+IF($C125=NT!$Y$2,MOVV!AF53,IF(MOVV!$C125=NT!$X$3,MOVV!AE53,IF(MOVV!$C125=NT!$X$4,MOVV!AD53,IF(MOVV!$C125=NT!$X$5,MOVV!AC53,IF(MOVV!$C125=NT!$X$6,MOVV!AB53,0)))))</f>
        <v>0</v>
      </c>
      <c r="AG125" s="158">
        <f>+IF($C125=NT!$Y$2,MOVV!AG53,IF(MOVV!$C125=NT!$X$3,MOVV!AF53,IF(MOVV!$C125=NT!$X$4,MOVV!AE53,IF(MOVV!$C125=NT!$X$5,MOVV!AD53,IF(MOVV!$C125=NT!$X$6,MOVV!AC53,0)))))</f>
        <v>0</v>
      </c>
      <c r="AH125" s="158">
        <f>+IF($C125=NT!$Y$2,MOVV!AH53,IF(MOVV!$C125=NT!$X$3,MOVV!AG53,IF(MOVV!$C125=NT!$X$4,MOVV!AF53,IF(MOVV!$C125=NT!$X$5,MOVV!AE53,IF(MOVV!$C125=NT!$X$6,MOVV!AD53,0)))))</f>
        <v>0</v>
      </c>
      <c r="AI125" s="158">
        <f>+IF($C125=NT!$Y$2,MOVV!AI53,IF(MOVV!$C125=NT!$X$3,MOVV!AH53,IF(MOVV!$C125=NT!$X$4,MOVV!AG53,IF(MOVV!$C125=NT!$X$5,MOVV!AF53,IF(MOVV!$C125=NT!$X$6,MOVV!AE53,0)))))</f>
        <v>0</v>
      </c>
      <c r="AJ125" s="158">
        <f>+IF($C125=NT!$Y$2,MOVV!AJ53,IF(MOVV!$C125=NT!$X$3,MOVV!AI53,IF(MOVV!$C125=NT!$X$4,MOVV!AH53,IF(MOVV!$C125=NT!$X$5,MOVV!AG53,IF(MOVV!$C125=NT!$X$6,MOVV!AF53,0)))))</f>
        <v>0</v>
      </c>
      <c r="AK125" s="158">
        <f>+IF($C125=NT!$Y$2,MOVV!AK53,IF(MOVV!$C125=NT!$X$3,MOVV!AJ53,IF(MOVV!$C125=NT!$X$4,MOVV!AI53,IF(MOVV!$C125=NT!$X$5,MOVV!AH53,IF(MOVV!$C125=NT!$X$6,MOVV!AG53,0)))))</f>
        <v>0</v>
      </c>
      <c r="AL125" s="158">
        <f>+IF($C125=NT!$Y$2,MOVV!AL53,IF(MOVV!$C125=NT!$X$3,MOVV!AK53,IF(MOVV!$C125=NT!$X$4,MOVV!AJ53,IF(MOVV!$C125=NT!$X$5,MOVV!AI53,IF(MOVV!$C125=NT!$X$6,MOVV!AH53,0)))))</f>
        <v>0</v>
      </c>
      <c r="AM125" s="158">
        <f>+IF($C125=NT!$Y$2,MOVV!AM53,IF(MOVV!$C125=NT!$X$3,MOVV!AL53,IF(MOVV!$C125=NT!$X$4,MOVV!AK53,IF(MOVV!$C125=NT!$X$5,MOVV!AJ53,IF(MOVV!$C125=NT!$X$6,MOVV!AI53,0)))))</f>
        <v>0</v>
      </c>
      <c r="AN125" s="158">
        <f>+IF($C125=NT!$Y$2,MOVV!AN53,IF(MOVV!$C125=NT!$X$3,MOVV!AM53,IF(MOVV!$C125=NT!$X$4,MOVV!AL53,IF(MOVV!$C125=NT!$X$5,MOVV!AK53,IF(MOVV!$C125=NT!$X$6,MOVV!AJ53,0)))))</f>
        <v>0</v>
      </c>
      <c r="AO125" s="158">
        <f>+IF($C125=NT!$Y$2,MOVV!AO53,IF(MOVV!$C125=NT!$X$3,MOVV!AN53,IF(MOVV!$C125=NT!$X$4,MOVV!AM53,IF(MOVV!$C125=NT!$X$5,MOVV!AL53,IF(MOVV!$C125=NT!$X$6,MOVV!AK53,0)))))</f>
        <v>0</v>
      </c>
      <c r="AP125" s="158">
        <f>+IF($C125=NT!$Y$2,MOVV!AP53,IF(MOVV!$C125=NT!$X$3,MOVV!AO53,IF(MOVV!$C125=NT!$X$4,MOVV!AN53,IF(MOVV!$C125=NT!$X$5,MOVV!AM53,IF(MOVV!$C125=NT!$X$6,MOVV!AL53,0)))))</f>
        <v>0</v>
      </c>
      <c r="AQ125" s="158">
        <f>+IF($C125=NT!$Y$2,MOVV!AQ53,IF(MOVV!$C125=NT!$X$3,MOVV!AP53,IF(MOVV!$C125=NT!$X$4,MOVV!AO53,IF(MOVV!$C125=NT!$X$5,MOVV!AN53,IF(MOVV!$C125=NT!$X$6,MOVV!AM53,0)))))</f>
        <v>0</v>
      </c>
      <c r="AR125" s="158">
        <f>+IF($C125=NT!$Y$2,MOVV!AR53,IF(MOVV!$C125=NT!$X$3,MOVV!AQ53,IF(MOVV!$C125=NT!$X$4,MOVV!AP53,IF(MOVV!$C125=NT!$X$5,MOVV!AO53,IF(MOVV!$C125=NT!$X$6,MOVV!AN53,0)))))</f>
        <v>0</v>
      </c>
      <c r="AS125" s="158">
        <f>+IF($C125=NT!$Y$2,MOVV!AS53,IF(MOVV!$C125=NT!$X$3,MOVV!AR53,IF(MOVV!$C125=NT!$X$4,MOVV!AQ53,IF(MOVV!$C125=NT!$X$5,MOVV!AP53,IF(MOVV!$C125=NT!$X$6,MOVV!AO53,0)))))</f>
        <v>0</v>
      </c>
      <c r="AT125" s="158">
        <f>+IF($C125=NT!$Y$2,MOVV!AT53,IF(MOVV!$C125=NT!$X$3,MOVV!AS53,IF(MOVV!$C125=NT!$X$4,MOVV!AR53,IF(MOVV!$C125=NT!$X$5,MOVV!AQ53,IF(MOVV!$C125=NT!$X$6,MOVV!AP53,0)))))</f>
        <v>0</v>
      </c>
      <c r="AU125" s="158">
        <f>+IF($C125=NT!$Y$2,MOVV!AU53,IF(MOVV!$C125=NT!$X$3,MOVV!AT53,IF(MOVV!$C125=NT!$X$4,MOVV!AS53,IF(MOVV!$C125=NT!$X$5,MOVV!AR53,IF(MOVV!$C125=NT!$X$6,MOVV!AQ53,0)))))</f>
        <v>0</v>
      </c>
      <c r="AV125" s="158">
        <f>+IF($C125=NT!$Y$2,MOVV!AV53,IF(MOVV!$C125=NT!$X$3,MOVV!AU53,IF(MOVV!$C125=NT!$X$4,MOVV!AT53,IF(MOVV!$C125=NT!$X$5,MOVV!AS53,IF(MOVV!$C125=NT!$X$6,MOVV!AR53,0)))))</f>
        <v>0</v>
      </c>
      <c r="AW125" s="158">
        <f>+IF($C125=NT!$Y$2,MOVV!AW53,IF(MOVV!$C125=NT!$X$3,MOVV!AV53,IF(MOVV!$C125=NT!$X$4,MOVV!AU53,IF(MOVV!$C125=NT!$X$5,MOVV!AT53,IF(MOVV!$C125=NT!$X$6,MOVV!AS53,0)))))</f>
        <v>0</v>
      </c>
      <c r="AX125" s="158">
        <f>+IF($C125=NT!$Y$2,MOVV!AX53,IF(MOVV!$C125=NT!$X$3,MOVV!AW53,IF(MOVV!$C125=NT!$X$4,MOVV!AV53,IF(MOVV!$C125=NT!$X$5,MOVV!AU53,IF(MOVV!$C125=NT!$X$6,MOVV!AT53,0)))))</f>
        <v>0</v>
      </c>
      <c r="AY125" s="158">
        <f>+IF($C125=NT!$Y$2,MOVV!AY53,IF(MOVV!$C125=NT!$X$3,MOVV!AX53,IF(MOVV!$C125=NT!$X$4,MOVV!AW53,IF(MOVV!$C125=NT!$X$5,MOVV!AV53,IF(MOVV!$C125=NT!$X$6,MOVV!AU53,0)))))</f>
        <v>0</v>
      </c>
      <c r="AZ125" s="158">
        <f>+IF($C125=NT!$Y$2,MOVV!AZ53,IF(MOVV!$C125=NT!$X$3,MOVV!AY53,IF(MOVV!$C125=NT!$X$4,MOVV!AX53,IF(MOVV!$C125=NT!$X$5,MOVV!AW53,IF(MOVV!$C125=NT!$X$6,MOVV!AV53,0)))))</f>
        <v>0</v>
      </c>
      <c r="BA125" s="158">
        <f>+IF($C125=NT!$Y$2,MOVV!BA53,IF(MOVV!$C125=NT!$X$3,MOVV!AZ53,IF(MOVV!$C125=NT!$X$4,MOVV!AY53,IF(MOVV!$C125=NT!$X$5,MOVV!AX53,IF(MOVV!$C125=NT!$X$6,MOVV!AW53,0)))))</f>
        <v>0</v>
      </c>
      <c r="BB125" s="158">
        <f>+IF($C125=NT!$Y$2,MOVV!BB53,IF(MOVV!$C125=NT!$X$3,MOVV!BA53,IF(MOVV!$C125=NT!$X$4,MOVV!AZ53,IF(MOVV!$C125=NT!$X$5,MOVV!AY53,IF(MOVV!$C125=NT!$X$6,MOVV!AX53,0)))))</f>
        <v>0</v>
      </c>
      <c r="BC125" s="158">
        <f>+IF($C125=NT!$Y$2,MOVV!BC53,IF(MOVV!$C125=NT!$X$3,MOVV!BB53,IF(MOVV!$C125=NT!$X$4,MOVV!BA53,IF(MOVV!$C125=NT!$X$5,MOVV!AZ53,IF(MOVV!$C125=NT!$X$6,MOVV!AY53,0)))))</f>
        <v>0</v>
      </c>
      <c r="BD125" s="158">
        <f>+IF($C125=NT!$Y$2,MOVV!BD53,IF(MOVV!$C125=NT!$X$3,MOVV!BC53,IF(MOVV!$C125=NT!$X$4,MOVV!BB53,IF(MOVV!$C125=NT!$X$5,MOVV!BA53,IF(MOVV!$C125=NT!$X$6,MOVV!AZ53,0)))))</f>
        <v>0</v>
      </c>
      <c r="BE125" s="158">
        <f>+IF($C125=NT!$Y$2,MOVV!BE53,IF(MOVV!$C125=NT!$X$3,MOVV!BD53,IF(MOVV!$C125=NT!$X$4,MOVV!BC53,IF(MOVV!$C125=NT!$X$5,MOVV!BB53,IF(MOVV!$C125=NT!$X$6,MOVV!BA53,0)))))</f>
        <v>0</v>
      </c>
      <c r="BF125" s="158">
        <f>+IF($C125=NT!$Y$2,MOVV!BF53,IF(MOVV!$C125=NT!$X$3,MOVV!BE53,IF(MOVV!$C125=NT!$X$4,MOVV!BD53,IF(MOVV!$C125=NT!$X$5,MOVV!BC53,IF(MOVV!$C125=NT!$X$6,MOVV!BB53,0)))))</f>
        <v>0</v>
      </c>
      <c r="BG125" s="158">
        <f>+IF($C125=NT!$Y$2,MOVV!BG53,IF(MOVV!$C125=NT!$X$3,MOVV!BF53,IF(MOVV!$C125=NT!$X$4,MOVV!BE53,IF(MOVV!$C125=NT!$X$5,MOVV!BD53,IF(MOVV!$C125=NT!$X$6,MOVV!BC53,0)))))</f>
        <v>0</v>
      </c>
      <c r="BH125" s="158">
        <f>+IF($C125=NT!$Y$2,MOVV!BH53,IF(MOVV!$C125=NT!$X$3,MOVV!BG53,IF(MOVV!$C125=NT!$X$4,MOVV!BF53,IF(MOVV!$C125=NT!$X$5,MOVV!BE53,IF(MOVV!$C125=NT!$X$6,MOVV!BD53,0)))))</f>
        <v>0</v>
      </c>
      <c r="BI125" s="158">
        <f>+IF($C125=NT!$Y$2,MOVV!BI53,IF(MOVV!$C125=NT!$X$3,MOVV!BH53,IF(MOVV!$C125=NT!$X$4,MOVV!BG53,IF(MOVV!$C125=NT!$X$5,MOVV!BF53,IF(MOVV!$C125=NT!$X$6,MOVV!BE53,0)))))</f>
        <v>0</v>
      </c>
      <c r="BJ125" s="158">
        <f>+IF($C125=NT!$Y$2,MOVV!BJ53,IF(MOVV!$C125=NT!$X$3,MOVV!BI53,IF(MOVV!$C125=NT!$X$4,MOVV!BH53,IF(MOVV!$C125=NT!$X$5,MOVV!BG53,IF(MOVV!$C125=NT!$X$6,MOVV!BF53,0)))))</f>
        <v>0</v>
      </c>
      <c r="BK125" s="158">
        <f>+IF($C125=NT!$Y$2,MOVV!BK53,IF(MOVV!$C125=NT!$X$3,MOVV!BJ53,IF(MOVV!$C125=NT!$X$4,MOVV!BI53,IF(MOVV!$C125=NT!$X$5,MOVV!BH53,IF(MOVV!$C125=NT!$X$6,MOVV!BG53,0)))))</f>
        <v>0</v>
      </c>
    </row>
    <row r="126" spans="2:63">
      <c r="B126" s="162" t="str">
        <f t="shared" si="32"/>
        <v>Nom Producte/Servei 12</v>
      </c>
      <c r="C126" s="208">
        <f>+OP!K21</f>
        <v>0</v>
      </c>
      <c r="D126" s="158">
        <f>+IF($C126=NT!$Y$2,MOVV!D54,IF(MOVV!$C126=NT!$X$3,0,IF(MOVV!$C126=NT!$X$4,0,IF(MOVV!$C126=NT!$X$5,0,IF(MOVV!$C126=NT!$X$6,0,0)))))</f>
        <v>0</v>
      </c>
      <c r="E126" s="158">
        <f>+IF($C126=NT!$Y$2,MOVV!E54,IF(MOVV!$C126=NT!$X$3,MOVV!D54,IF(MOVV!$C126=NT!$X$4,0,IF(MOVV!$C126=NT!$X$5,0,IF(MOVV!$C126=NT!$X$6,0,0)))))</f>
        <v>0</v>
      </c>
      <c r="F126" s="158">
        <f>+IF($C126=NT!$Y$2,MOVV!F54,IF(MOVV!$C126=NT!$X$3,MOVV!E54,IF(MOVV!$C126=NT!$X$4,MOVV!D54,IF(MOVV!$C126=NT!$X$5,0,IF(MOVV!$C126=NT!$X$6,0,0)))))</f>
        <v>0</v>
      </c>
      <c r="G126" s="158">
        <f>+IF($C126=NT!$Y$2,MOVV!G54,IF(MOVV!$C126=NT!$X$3,MOVV!F54,IF(MOVV!$C126=NT!$X$4,MOVV!E54,IF(MOVV!$C126=NT!$X$5,MOVV!D54,IF(MOVV!$C126=NT!$X$6,0,0)))))</f>
        <v>0</v>
      </c>
      <c r="H126" s="158">
        <f>+IF($C126=NT!$Y$2,MOVV!H54,IF(MOVV!$C126=NT!$X$3,MOVV!G54,IF(MOVV!$C126=NT!$X$4,MOVV!F54,IF(MOVV!$C126=NT!$X$5,MOVV!E54,IF(MOVV!$C126=NT!$X$6,MOVV!D54,0)))))</f>
        <v>0</v>
      </c>
      <c r="I126" s="158">
        <f>+IF($C126=NT!$Y$2,MOVV!I54,IF(MOVV!$C126=NT!$X$3,MOVV!H54,IF(MOVV!$C126=NT!$X$4,MOVV!G54,IF(MOVV!$C126=NT!$X$5,MOVV!F54,IF(MOVV!$C126=NT!$X$6,MOVV!E54,0)))))</f>
        <v>0</v>
      </c>
      <c r="J126" s="158">
        <f>+IF($C126=NT!$Y$2,MOVV!J54,IF(MOVV!$C126=NT!$X$3,MOVV!I54,IF(MOVV!$C126=NT!$X$4,MOVV!H54,IF(MOVV!$C126=NT!$X$5,MOVV!G54,IF(MOVV!$C126=NT!$X$6,MOVV!F54,0)))))</f>
        <v>0</v>
      </c>
      <c r="K126" s="158">
        <f>+IF($C126=NT!$Y$2,MOVV!K54,IF(MOVV!$C126=NT!$X$3,MOVV!J54,IF(MOVV!$C126=NT!$X$4,MOVV!I54,IF(MOVV!$C126=NT!$X$5,MOVV!H54,IF(MOVV!$C126=NT!$X$6,MOVV!G54,0)))))</f>
        <v>0</v>
      </c>
      <c r="L126" s="158">
        <f>+IF($C126=NT!$Y$2,MOVV!L54,IF(MOVV!$C126=NT!$X$3,MOVV!K54,IF(MOVV!$C126=NT!$X$4,MOVV!J54,IF(MOVV!$C126=NT!$X$5,MOVV!I54,IF(MOVV!$C126=NT!$X$6,MOVV!H54,0)))))</f>
        <v>0</v>
      </c>
      <c r="M126" s="158">
        <f>+IF($C126=NT!$Y$2,MOVV!M54,IF(MOVV!$C126=NT!$X$3,MOVV!L54,IF(MOVV!$C126=NT!$X$4,MOVV!K54,IF(MOVV!$C126=NT!$X$5,MOVV!J54,IF(MOVV!$C126=NT!$X$6,MOVV!I54,0)))))</f>
        <v>0</v>
      </c>
      <c r="N126" s="158">
        <f>+IF($C126=NT!$Y$2,MOVV!N54,IF(MOVV!$C126=NT!$X$3,MOVV!M54,IF(MOVV!$C126=NT!$X$4,MOVV!L54,IF(MOVV!$C126=NT!$X$5,MOVV!K54,IF(MOVV!$C126=NT!$X$6,MOVV!J54,0)))))</f>
        <v>0</v>
      </c>
      <c r="O126" s="158">
        <f>+IF($C126=NT!$Y$2,MOVV!O54,IF(MOVV!$C126=NT!$X$3,MOVV!N54,IF(MOVV!$C126=NT!$X$4,MOVV!M54,IF(MOVV!$C126=NT!$X$5,MOVV!L54,IF(MOVV!$C126=NT!$X$6,MOVV!K54,0)))))</f>
        <v>0</v>
      </c>
      <c r="P126" s="158">
        <f>+IF($C126=NT!$Y$2,MOVV!P54,IF(MOVV!$C126=NT!$X$3,MOVV!O54,IF(MOVV!$C126=NT!$X$4,MOVV!N54,IF(MOVV!$C126=NT!$X$5,MOVV!M54,IF(MOVV!$C126=NT!$X$6,MOVV!L54,0)))))</f>
        <v>0</v>
      </c>
      <c r="Q126" s="158">
        <f>+IF($C126=NT!$Y$2,MOVV!Q54,IF(MOVV!$C126=NT!$X$3,MOVV!P54,IF(MOVV!$C126=NT!$X$4,MOVV!O54,IF(MOVV!$C126=NT!$X$5,MOVV!N54,IF(MOVV!$C126=NT!$X$6,MOVV!M54,0)))))</f>
        <v>0</v>
      </c>
      <c r="R126" s="158">
        <f>+IF($C126=NT!$Y$2,MOVV!R54,IF(MOVV!$C126=NT!$X$3,MOVV!Q54,IF(MOVV!$C126=NT!$X$4,MOVV!P54,IF(MOVV!$C126=NT!$X$5,MOVV!O54,IF(MOVV!$C126=NT!$X$6,MOVV!N54,0)))))</f>
        <v>0</v>
      </c>
      <c r="S126" s="158">
        <f>+IF($C126=NT!$Y$2,MOVV!S54,IF(MOVV!$C126=NT!$X$3,MOVV!R54,IF(MOVV!$C126=NT!$X$4,MOVV!Q54,IF(MOVV!$C126=NT!$X$5,MOVV!P54,IF(MOVV!$C126=NT!$X$6,MOVV!O54,0)))))</f>
        <v>0</v>
      </c>
      <c r="T126" s="158">
        <f>+IF($C126=NT!$Y$2,MOVV!T54,IF(MOVV!$C126=NT!$X$3,MOVV!S54,IF(MOVV!$C126=NT!$X$4,MOVV!R54,IF(MOVV!$C126=NT!$X$5,MOVV!Q54,IF(MOVV!$C126=NT!$X$6,MOVV!P54,0)))))</f>
        <v>0</v>
      </c>
      <c r="U126" s="158">
        <f>+IF($C126=NT!$Y$2,MOVV!U54,IF(MOVV!$C126=NT!$X$3,MOVV!T54,IF(MOVV!$C126=NT!$X$4,MOVV!S54,IF(MOVV!$C126=NT!$X$5,MOVV!R54,IF(MOVV!$C126=NT!$X$6,MOVV!Q54,0)))))</f>
        <v>0</v>
      </c>
      <c r="V126" s="158">
        <f>+IF($C126=NT!$Y$2,MOVV!V54,IF(MOVV!$C126=NT!$X$3,MOVV!U54,IF(MOVV!$C126=NT!$X$4,MOVV!T54,IF(MOVV!$C126=NT!$X$5,MOVV!S54,IF(MOVV!$C126=NT!$X$6,MOVV!R54,0)))))</f>
        <v>0</v>
      </c>
      <c r="W126" s="158">
        <f>+IF($C126=NT!$Y$2,MOVV!W54,IF(MOVV!$C126=NT!$X$3,MOVV!V54,IF(MOVV!$C126=NT!$X$4,MOVV!U54,IF(MOVV!$C126=NT!$X$5,MOVV!T54,IF(MOVV!$C126=NT!$X$6,MOVV!S54,0)))))</f>
        <v>0</v>
      </c>
      <c r="X126" s="158">
        <f>+IF($C126=NT!$Y$2,MOVV!X54,IF(MOVV!$C126=NT!$X$3,MOVV!W54,IF(MOVV!$C126=NT!$X$4,MOVV!V54,IF(MOVV!$C126=NT!$X$5,MOVV!U54,IF(MOVV!$C126=NT!$X$6,MOVV!T54,0)))))</f>
        <v>0</v>
      </c>
      <c r="Y126" s="158">
        <f>+IF($C126=NT!$Y$2,MOVV!Y54,IF(MOVV!$C126=NT!$X$3,MOVV!X54,IF(MOVV!$C126=NT!$X$4,MOVV!W54,IF(MOVV!$C126=NT!$X$5,MOVV!V54,IF(MOVV!$C126=NT!$X$6,MOVV!U54,0)))))</f>
        <v>0</v>
      </c>
      <c r="Z126" s="158">
        <f>+IF($C126=NT!$Y$2,MOVV!Z54,IF(MOVV!$C126=NT!$X$3,MOVV!Y54,IF(MOVV!$C126=NT!$X$4,MOVV!X54,IF(MOVV!$C126=NT!$X$5,MOVV!W54,IF(MOVV!$C126=NT!$X$6,MOVV!V54,0)))))</f>
        <v>0</v>
      </c>
      <c r="AA126" s="158">
        <f>+IF($C126=NT!$Y$2,MOVV!AA54,IF(MOVV!$C126=NT!$X$3,MOVV!Z54,IF(MOVV!$C126=NT!$X$4,MOVV!Y54,IF(MOVV!$C126=NT!$X$5,MOVV!X54,IF(MOVV!$C126=NT!$X$6,MOVV!W54,0)))))</f>
        <v>0</v>
      </c>
      <c r="AB126" s="158">
        <f>+IF($C126=NT!$Y$2,MOVV!AB54,IF(MOVV!$C126=NT!$X$3,MOVV!AA54,IF(MOVV!$C126=NT!$X$4,MOVV!Z54,IF(MOVV!$C126=NT!$X$5,MOVV!Y54,IF(MOVV!$C126=NT!$X$6,MOVV!X54,0)))))</f>
        <v>0</v>
      </c>
      <c r="AC126" s="158">
        <f>+IF($C126=NT!$Y$2,MOVV!AC54,IF(MOVV!$C126=NT!$X$3,MOVV!AB54,IF(MOVV!$C126=NT!$X$4,MOVV!AA54,IF(MOVV!$C126=NT!$X$5,MOVV!Z54,IF(MOVV!$C126=NT!$X$6,MOVV!Y54,0)))))</f>
        <v>0</v>
      </c>
      <c r="AD126" s="158">
        <f>+IF($C126=NT!$Y$2,MOVV!AD54,IF(MOVV!$C126=NT!$X$3,MOVV!AC54,IF(MOVV!$C126=NT!$X$4,MOVV!AB54,IF(MOVV!$C126=NT!$X$5,MOVV!AA54,IF(MOVV!$C126=NT!$X$6,MOVV!Z54,0)))))</f>
        <v>0</v>
      </c>
      <c r="AE126" s="158">
        <f>+IF($C126=NT!$Y$2,MOVV!AE54,IF(MOVV!$C126=NT!$X$3,MOVV!AD54,IF(MOVV!$C126=NT!$X$4,MOVV!AC54,IF(MOVV!$C126=NT!$X$5,MOVV!AB54,IF(MOVV!$C126=NT!$X$6,MOVV!AA54,0)))))</f>
        <v>0</v>
      </c>
      <c r="AF126" s="158">
        <f>+IF($C126=NT!$Y$2,MOVV!AF54,IF(MOVV!$C126=NT!$X$3,MOVV!AE54,IF(MOVV!$C126=NT!$X$4,MOVV!AD54,IF(MOVV!$C126=NT!$X$5,MOVV!AC54,IF(MOVV!$C126=NT!$X$6,MOVV!AB54,0)))))</f>
        <v>0</v>
      </c>
      <c r="AG126" s="158">
        <f>+IF($C126=NT!$Y$2,MOVV!AG54,IF(MOVV!$C126=NT!$X$3,MOVV!AF54,IF(MOVV!$C126=NT!$X$4,MOVV!AE54,IF(MOVV!$C126=NT!$X$5,MOVV!AD54,IF(MOVV!$C126=NT!$X$6,MOVV!AC54,0)))))</f>
        <v>0</v>
      </c>
      <c r="AH126" s="158">
        <f>+IF($C126=NT!$Y$2,MOVV!AH54,IF(MOVV!$C126=NT!$X$3,MOVV!AG54,IF(MOVV!$C126=NT!$X$4,MOVV!AF54,IF(MOVV!$C126=NT!$X$5,MOVV!AE54,IF(MOVV!$C126=NT!$X$6,MOVV!AD54,0)))))</f>
        <v>0</v>
      </c>
      <c r="AI126" s="158">
        <f>+IF($C126=NT!$Y$2,MOVV!AI54,IF(MOVV!$C126=NT!$X$3,MOVV!AH54,IF(MOVV!$C126=NT!$X$4,MOVV!AG54,IF(MOVV!$C126=NT!$X$5,MOVV!AF54,IF(MOVV!$C126=NT!$X$6,MOVV!AE54,0)))))</f>
        <v>0</v>
      </c>
      <c r="AJ126" s="158">
        <f>+IF($C126=NT!$Y$2,MOVV!AJ54,IF(MOVV!$C126=NT!$X$3,MOVV!AI54,IF(MOVV!$C126=NT!$X$4,MOVV!AH54,IF(MOVV!$C126=NT!$X$5,MOVV!AG54,IF(MOVV!$C126=NT!$X$6,MOVV!AF54,0)))))</f>
        <v>0</v>
      </c>
      <c r="AK126" s="158">
        <f>+IF($C126=NT!$Y$2,MOVV!AK54,IF(MOVV!$C126=NT!$X$3,MOVV!AJ54,IF(MOVV!$C126=NT!$X$4,MOVV!AI54,IF(MOVV!$C126=NT!$X$5,MOVV!AH54,IF(MOVV!$C126=NT!$X$6,MOVV!AG54,0)))))</f>
        <v>0</v>
      </c>
      <c r="AL126" s="158">
        <f>+IF($C126=NT!$Y$2,MOVV!AL54,IF(MOVV!$C126=NT!$X$3,MOVV!AK54,IF(MOVV!$C126=NT!$X$4,MOVV!AJ54,IF(MOVV!$C126=NT!$X$5,MOVV!AI54,IF(MOVV!$C126=NT!$X$6,MOVV!AH54,0)))))</f>
        <v>0</v>
      </c>
      <c r="AM126" s="158">
        <f>+IF($C126=NT!$Y$2,MOVV!AM54,IF(MOVV!$C126=NT!$X$3,MOVV!AL54,IF(MOVV!$C126=NT!$X$4,MOVV!AK54,IF(MOVV!$C126=NT!$X$5,MOVV!AJ54,IF(MOVV!$C126=NT!$X$6,MOVV!AI54,0)))))</f>
        <v>0</v>
      </c>
      <c r="AN126" s="158">
        <f>+IF($C126=NT!$Y$2,MOVV!AN54,IF(MOVV!$C126=NT!$X$3,MOVV!AM54,IF(MOVV!$C126=NT!$X$4,MOVV!AL54,IF(MOVV!$C126=NT!$X$5,MOVV!AK54,IF(MOVV!$C126=NT!$X$6,MOVV!AJ54,0)))))</f>
        <v>0</v>
      </c>
      <c r="AO126" s="158">
        <f>+IF($C126=NT!$Y$2,MOVV!AO54,IF(MOVV!$C126=NT!$X$3,MOVV!AN54,IF(MOVV!$C126=NT!$X$4,MOVV!AM54,IF(MOVV!$C126=NT!$X$5,MOVV!AL54,IF(MOVV!$C126=NT!$X$6,MOVV!AK54,0)))))</f>
        <v>0</v>
      </c>
      <c r="AP126" s="158">
        <f>+IF($C126=NT!$Y$2,MOVV!AP54,IF(MOVV!$C126=NT!$X$3,MOVV!AO54,IF(MOVV!$C126=NT!$X$4,MOVV!AN54,IF(MOVV!$C126=NT!$X$5,MOVV!AM54,IF(MOVV!$C126=NT!$X$6,MOVV!AL54,0)))))</f>
        <v>0</v>
      </c>
      <c r="AQ126" s="158">
        <f>+IF($C126=NT!$Y$2,MOVV!AQ54,IF(MOVV!$C126=NT!$X$3,MOVV!AP54,IF(MOVV!$C126=NT!$X$4,MOVV!AO54,IF(MOVV!$C126=NT!$X$5,MOVV!AN54,IF(MOVV!$C126=NT!$X$6,MOVV!AM54,0)))))</f>
        <v>0</v>
      </c>
      <c r="AR126" s="158">
        <f>+IF($C126=NT!$Y$2,MOVV!AR54,IF(MOVV!$C126=NT!$X$3,MOVV!AQ54,IF(MOVV!$C126=NT!$X$4,MOVV!AP54,IF(MOVV!$C126=NT!$X$5,MOVV!AO54,IF(MOVV!$C126=NT!$X$6,MOVV!AN54,0)))))</f>
        <v>0</v>
      </c>
      <c r="AS126" s="158">
        <f>+IF($C126=NT!$Y$2,MOVV!AS54,IF(MOVV!$C126=NT!$X$3,MOVV!AR54,IF(MOVV!$C126=NT!$X$4,MOVV!AQ54,IF(MOVV!$C126=NT!$X$5,MOVV!AP54,IF(MOVV!$C126=NT!$X$6,MOVV!AO54,0)))))</f>
        <v>0</v>
      </c>
      <c r="AT126" s="158">
        <f>+IF($C126=NT!$Y$2,MOVV!AT54,IF(MOVV!$C126=NT!$X$3,MOVV!AS54,IF(MOVV!$C126=NT!$X$4,MOVV!AR54,IF(MOVV!$C126=NT!$X$5,MOVV!AQ54,IF(MOVV!$C126=NT!$X$6,MOVV!AP54,0)))))</f>
        <v>0</v>
      </c>
      <c r="AU126" s="158">
        <f>+IF($C126=NT!$Y$2,MOVV!AU54,IF(MOVV!$C126=NT!$X$3,MOVV!AT54,IF(MOVV!$C126=NT!$X$4,MOVV!AS54,IF(MOVV!$C126=NT!$X$5,MOVV!AR54,IF(MOVV!$C126=NT!$X$6,MOVV!AQ54,0)))))</f>
        <v>0</v>
      </c>
      <c r="AV126" s="158">
        <f>+IF($C126=NT!$Y$2,MOVV!AV54,IF(MOVV!$C126=NT!$X$3,MOVV!AU54,IF(MOVV!$C126=NT!$X$4,MOVV!AT54,IF(MOVV!$C126=NT!$X$5,MOVV!AS54,IF(MOVV!$C126=NT!$X$6,MOVV!AR54,0)))))</f>
        <v>0</v>
      </c>
      <c r="AW126" s="158">
        <f>+IF($C126=NT!$Y$2,MOVV!AW54,IF(MOVV!$C126=NT!$X$3,MOVV!AV54,IF(MOVV!$C126=NT!$X$4,MOVV!AU54,IF(MOVV!$C126=NT!$X$5,MOVV!AT54,IF(MOVV!$C126=NT!$X$6,MOVV!AS54,0)))))</f>
        <v>0</v>
      </c>
      <c r="AX126" s="158">
        <f>+IF($C126=NT!$Y$2,MOVV!AX54,IF(MOVV!$C126=NT!$X$3,MOVV!AW54,IF(MOVV!$C126=NT!$X$4,MOVV!AV54,IF(MOVV!$C126=NT!$X$5,MOVV!AU54,IF(MOVV!$C126=NT!$X$6,MOVV!AT54,0)))))</f>
        <v>0</v>
      </c>
      <c r="AY126" s="158">
        <f>+IF($C126=NT!$Y$2,MOVV!AY54,IF(MOVV!$C126=NT!$X$3,MOVV!AX54,IF(MOVV!$C126=NT!$X$4,MOVV!AW54,IF(MOVV!$C126=NT!$X$5,MOVV!AV54,IF(MOVV!$C126=NT!$X$6,MOVV!AU54,0)))))</f>
        <v>0</v>
      </c>
      <c r="AZ126" s="158">
        <f>+IF($C126=NT!$Y$2,MOVV!AZ54,IF(MOVV!$C126=NT!$X$3,MOVV!AY54,IF(MOVV!$C126=NT!$X$4,MOVV!AX54,IF(MOVV!$C126=NT!$X$5,MOVV!AW54,IF(MOVV!$C126=NT!$X$6,MOVV!AV54,0)))))</f>
        <v>0</v>
      </c>
      <c r="BA126" s="158">
        <f>+IF($C126=NT!$Y$2,MOVV!BA54,IF(MOVV!$C126=NT!$X$3,MOVV!AZ54,IF(MOVV!$C126=NT!$X$4,MOVV!AY54,IF(MOVV!$C126=NT!$X$5,MOVV!AX54,IF(MOVV!$C126=NT!$X$6,MOVV!AW54,0)))))</f>
        <v>0</v>
      </c>
      <c r="BB126" s="158">
        <f>+IF($C126=NT!$Y$2,MOVV!BB54,IF(MOVV!$C126=NT!$X$3,MOVV!BA54,IF(MOVV!$C126=NT!$X$4,MOVV!AZ54,IF(MOVV!$C126=NT!$X$5,MOVV!AY54,IF(MOVV!$C126=NT!$X$6,MOVV!AX54,0)))))</f>
        <v>0</v>
      </c>
      <c r="BC126" s="158">
        <f>+IF($C126=NT!$Y$2,MOVV!BC54,IF(MOVV!$C126=NT!$X$3,MOVV!BB54,IF(MOVV!$C126=NT!$X$4,MOVV!BA54,IF(MOVV!$C126=NT!$X$5,MOVV!AZ54,IF(MOVV!$C126=NT!$X$6,MOVV!AY54,0)))))</f>
        <v>0</v>
      </c>
      <c r="BD126" s="158">
        <f>+IF($C126=NT!$Y$2,MOVV!BD54,IF(MOVV!$C126=NT!$X$3,MOVV!BC54,IF(MOVV!$C126=NT!$X$4,MOVV!BB54,IF(MOVV!$C126=NT!$X$5,MOVV!BA54,IF(MOVV!$C126=NT!$X$6,MOVV!AZ54,0)))))</f>
        <v>0</v>
      </c>
      <c r="BE126" s="158">
        <f>+IF($C126=NT!$Y$2,MOVV!BE54,IF(MOVV!$C126=NT!$X$3,MOVV!BD54,IF(MOVV!$C126=NT!$X$4,MOVV!BC54,IF(MOVV!$C126=NT!$X$5,MOVV!BB54,IF(MOVV!$C126=NT!$X$6,MOVV!BA54,0)))))</f>
        <v>0</v>
      </c>
      <c r="BF126" s="158">
        <f>+IF($C126=NT!$Y$2,MOVV!BF54,IF(MOVV!$C126=NT!$X$3,MOVV!BE54,IF(MOVV!$C126=NT!$X$4,MOVV!BD54,IF(MOVV!$C126=NT!$X$5,MOVV!BC54,IF(MOVV!$C126=NT!$X$6,MOVV!BB54,0)))))</f>
        <v>0</v>
      </c>
      <c r="BG126" s="158">
        <f>+IF($C126=NT!$Y$2,MOVV!BG54,IF(MOVV!$C126=NT!$X$3,MOVV!BF54,IF(MOVV!$C126=NT!$X$4,MOVV!BE54,IF(MOVV!$C126=NT!$X$5,MOVV!BD54,IF(MOVV!$C126=NT!$X$6,MOVV!BC54,0)))))</f>
        <v>0</v>
      </c>
      <c r="BH126" s="158">
        <f>+IF($C126=NT!$Y$2,MOVV!BH54,IF(MOVV!$C126=NT!$X$3,MOVV!BG54,IF(MOVV!$C126=NT!$X$4,MOVV!BF54,IF(MOVV!$C126=NT!$X$5,MOVV!BE54,IF(MOVV!$C126=NT!$X$6,MOVV!BD54,0)))))</f>
        <v>0</v>
      </c>
      <c r="BI126" s="158">
        <f>+IF($C126=NT!$Y$2,MOVV!BI54,IF(MOVV!$C126=NT!$X$3,MOVV!BH54,IF(MOVV!$C126=NT!$X$4,MOVV!BG54,IF(MOVV!$C126=NT!$X$5,MOVV!BF54,IF(MOVV!$C126=NT!$X$6,MOVV!BE54,0)))))</f>
        <v>0</v>
      </c>
      <c r="BJ126" s="158">
        <f>+IF($C126=NT!$Y$2,MOVV!BJ54,IF(MOVV!$C126=NT!$X$3,MOVV!BI54,IF(MOVV!$C126=NT!$X$4,MOVV!BH54,IF(MOVV!$C126=NT!$X$5,MOVV!BG54,IF(MOVV!$C126=NT!$X$6,MOVV!BF54,0)))))</f>
        <v>0</v>
      </c>
      <c r="BK126" s="158">
        <f>+IF($C126=NT!$Y$2,MOVV!BK54,IF(MOVV!$C126=NT!$X$3,MOVV!BJ54,IF(MOVV!$C126=NT!$X$4,MOVV!BI54,IF(MOVV!$C126=NT!$X$5,MOVV!BH54,IF(MOVV!$C126=NT!$X$6,MOVV!BG54,0)))))</f>
        <v>0</v>
      </c>
    </row>
    <row r="127" spans="2:63">
      <c r="B127" s="162" t="str">
        <f t="shared" si="32"/>
        <v>Nom Producte/Servei 13</v>
      </c>
      <c r="C127" s="208">
        <f>+OP!K22</f>
        <v>0</v>
      </c>
      <c r="D127" s="158">
        <f>+IF($C127=NT!$Y$2,MOVV!D55,IF(MOVV!$C127=NT!$X$3,0,IF(MOVV!$C127=NT!$X$4,0,IF(MOVV!$C127=NT!$X$5,0,IF(MOVV!$C127=NT!$X$6,0,0)))))</f>
        <v>0</v>
      </c>
      <c r="E127" s="158">
        <f>+IF($C127=NT!$Y$2,MOVV!E55,IF(MOVV!$C127=NT!$X$3,MOVV!D55,IF(MOVV!$C127=NT!$X$4,0,IF(MOVV!$C127=NT!$X$5,0,IF(MOVV!$C127=NT!$X$6,0,0)))))</f>
        <v>0</v>
      </c>
      <c r="F127" s="158">
        <f>+IF($C127=NT!$Y$2,MOVV!F55,IF(MOVV!$C127=NT!$X$3,MOVV!E55,IF(MOVV!$C127=NT!$X$4,MOVV!D55,IF(MOVV!$C127=NT!$X$5,0,IF(MOVV!$C127=NT!$X$6,0,0)))))</f>
        <v>0</v>
      </c>
      <c r="G127" s="158">
        <f>+IF($C127=NT!$Y$2,MOVV!G55,IF(MOVV!$C127=NT!$X$3,MOVV!F55,IF(MOVV!$C127=NT!$X$4,MOVV!E55,IF(MOVV!$C127=NT!$X$5,MOVV!D55,IF(MOVV!$C127=NT!$X$6,0,0)))))</f>
        <v>0</v>
      </c>
      <c r="H127" s="158">
        <f>+IF($C127=NT!$Y$2,MOVV!H55,IF(MOVV!$C127=NT!$X$3,MOVV!G55,IF(MOVV!$C127=NT!$X$4,MOVV!F55,IF(MOVV!$C127=NT!$X$5,MOVV!E55,IF(MOVV!$C127=NT!$X$6,MOVV!D55,0)))))</f>
        <v>0</v>
      </c>
      <c r="I127" s="158">
        <f>+IF($C127=NT!$Y$2,MOVV!I55,IF(MOVV!$C127=NT!$X$3,MOVV!H55,IF(MOVV!$C127=NT!$X$4,MOVV!G55,IF(MOVV!$C127=NT!$X$5,MOVV!F55,IF(MOVV!$C127=NT!$X$6,MOVV!E55,0)))))</f>
        <v>0</v>
      </c>
      <c r="J127" s="158">
        <f>+IF($C127=NT!$Y$2,MOVV!J55,IF(MOVV!$C127=NT!$X$3,MOVV!I55,IF(MOVV!$C127=NT!$X$4,MOVV!H55,IF(MOVV!$C127=NT!$X$5,MOVV!G55,IF(MOVV!$C127=NT!$X$6,MOVV!F55,0)))))</f>
        <v>0</v>
      </c>
      <c r="K127" s="158">
        <f>+IF($C127=NT!$Y$2,MOVV!K55,IF(MOVV!$C127=NT!$X$3,MOVV!J55,IF(MOVV!$C127=NT!$X$4,MOVV!I55,IF(MOVV!$C127=NT!$X$5,MOVV!H55,IF(MOVV!$C127=NT!$X$6,MOVV!G55,0)))))</f>
        <v>0</v>
      </c>
      <c r="L127" s="158">
        <f>+IF($C127=NT!$Y$2,MOVV!L55,IF(MOVV!$C127=NT!$X$3,MOVV!K55,IF(MOVV!$C127=NT!$X$4,MOVV!J55,IF(MOVV!$C127=NT!$X$5,MOVV!I55,IF(MOVV!$C127=NT!$X$6,MOVV!H55,0)))))</f>
        <v>0</v>
      </c>
      <c r="M127" s="158">
        <f>+IF($C127=NT!$Y$2,MOVV!M55,IF(MOVV!$C127=NT!$X$3,MOVV!L55,IF(MOVV!$C127=NT!$X$4,MOVV!K55,IF(MOVV!$C127=NT!$X$5,MOVV!J55,IF(MOVV!$C127=NT!$X$6,MOVV!I55,0)))))</f>
        <v>0</v>
      </c>
      <c r="N127" s="158">
        <f>+IF($C127=NT!$Y$2,MOVV!N55,IF(MOVV!$C127=NT!$X$3,MOVV!M55,IF(MOVV!$C127=NT!$X$4,MOVV!L55,IF(MOVV!$C127=NT!$X$5,MOVV!K55,IF(MOVV!$C127=NT!$X$6,MOVV!J55,0)))))</f>
        <v>0</v>
      </c>
      <c r="O127" s="158">
        <f>+IF($C127=NT!$Y$2,MOVV!O55,IF(MOVV!$C127=NT!$X$3,MOVV!N55,IF(MOVV!$C127=NT!$X$4,MOVV!M55,IF(MOVV!$C127=NT!$X$5,MOVV!L55,IF(MOVV!$C127=NT!$X$6,MOVV!K55,0)))))</f>
        <v>0</v>
      </c>
      <c r="P127" s="158">
        <f>+IF($C127=NT!$Y$2,MOVV!P55,IF(MOVV!$C127=NT!$X$3,MOVV!O55,IF(MOVV!$C127=NT!$X$4,MOVV!N55,IF(MOVV!$C127=NT!$X$5,MOVV!M55,IF(MOVV!$C127=NT!$X$6,MOVV!L55,0)))))</f>
        <v>0</v>
      </c>
      <c r="Q127" s="158">
        <f>+IF($C127=NT!$Y$2,MOVV!Q55,IF(MOVV!$C127=NT!$X$3,MOVV!P55,IF(MOVV!$C127=NT!$X$4,MOVV!O55,IF(MOVV!$C127=NT!$X$5,MOVV!N55,IF(MOVV!$C127=NT!$X$6,MOVV!M55,0)))))</f>
        <v>0</v>
      </c>
      <c r="R127" s="158">
        <f>+IF($C127=NT!$Y$2,MOVV!R55,IF(MOVV!$C127=NT!$X$3,MOVV!Q55,IF(MOVV!$C127=NT!$X$4,MOVV!P55,IF(MOVV!$C127=NT!$X$5,MOVV!O55,IF(MOVV!$C127=NT!$X$6,MOVV!N55,0)))))</f>
        <v>0</v>
      </c>
      <c r="S127" s="158">
        <f>+IF($C127=NT!$Y$2,MOVV!S55,IF(MOVV!$C127=NT!$X$3,MOVV!R55,IF(MOVV!$C127=NT!$X$4,MOVV!Q55,IF(MOVV!$C127=NT!$X$5,MOVV!P55,IF(MOVV!$C127=NT!$X$6,MOVV!O55,0)))))</f>
        <v>0</v>
      </c>
      <c r="T127" s="158">
        <f>+IF($C127=NT!$Y$2,MOVV!T55,IF(MOVV!$C127=NT!$X$3,MOVV!S55,IF(MOVV!$C127=NT!$X$4,MOVV!R55,IF(MOVV!$C127=NT!$X$5,MOVV!Q55,IF(MOVV!$C127=NT!$X$6,MOVV!P55,0)))))</f>
        <v>0</v>
      </c>
      <c r="U127" s="158">
        <f>+IF($C127=NT!$Y$2,MOVV!U55,IF(MOVV!$C127=NT!$X$3,MOVV!T55,IF(MOVV!$C127=NT!$X$4,MOVV!S55,IF(MOVV!$C127=NT!$X$5,MOVV!R55,IF(MOVV!$C127=NT!$X$6,MOVV!Q55,0)))))</f>
        <v>0</v>
      </c>
      <c r="V127" s="158">
        <f>+IF($C127=NT!$Y$2,MOVV!V55,IF(MOVV!$C127=NT!$X$3,MOVV!U55,IF(MOVV!$C127=NT!$X$4,MOVV!T55,IF(MOVV!$C127=NT!$X$5,MOVV!S55,IF(MOVV!$C127=NT!$X$6,MOVV!R55,0)))))</f>
        <v>0</v>
      </c>
      <c r="W127" s="158">
        <f>+IF($C127=NT!$Y$2,MOVV!W55,IF(MOVV!$C127=NT!$X$3,MOVV!V55,IF(MOVV!$C127=NT!$X$4,MOVV!U55,IF(MOVV!$C127=NT!$X$5,MOVV!T55,IF(MOVV!$C127=NT!$X$6,MOVV!S55,0)))))</f>
        <v>0</v>
      </c>
      <c r="X127" s="158">
        <f>+IF($C127=NT!$Y$2,MOVV!X55,IF(MOVV!$C127=NT!$X$3,MOVV!W55,IF(MOVV!$C127=NT!$X$4,MOVV!V55,IF(MOVV!$C127=NT!$X$5,MOVV!U55,IF(MOVV!$C127=NT!$X$6,MOVV!T55,0)))))</f>
        <v>0</v>
      </c>
      <c r="Y127" s="158">
        <f>+IF($C127=NT!$Y$2,MOVV!Y55,IF(MOVV!$C127=NT!$X$3,MOVV!X55,IF(MOVV!$C127=NT!$X$4,MOVV!W55,IF(MOVV!$C127=NT!$X$5,MOVV!V55,IF(MOVV!$C127=NT!$X$6,MOVV!U55,0)))))</f>
        <v>0</v>
      </c>
      <c r="Z127" s="158">
        <f>+IF($C127=NT!$Y$2,MOVV!Z55,IF(MOVV!$C127=NT!$X$3,MOVV!Y55,IF(MOVV!$C127=NT!$X$4,MOVV!X55,IF(MOVV!$C127=NT!$X$5,MOVV!W55,IF(MOVV!$C127=NT!$X$6,MOVV!V55,0)))))</f>
        <v>0</v>
      </c>
      <c r="AA127" s="158">
        <f>+IF($C127=NT!$Y$2,MOVV!AA55,IF(MOVV!$C127=NT!$X$3,MOVV!Z55,IF(MOVV!$C127=NT!$X$4,MOVV!Y55,IF(MOVV!$C127=NT!$X$5,MOVV!X55,IF(MOVV!$C127=NT!$X$6,MOVV!W55,0)))))</f>
        <v>0</v>
      </c>
      <c r="AB127" s="158">
        <f>+IF($C127=NT!$Y$2,MOVV!AB55,IF(MOVV!$C127=NT!$X$3,MOVV!AA55,IF(MOVV!$C127=NT!$X$4,MOVV!Z55,IF(MOVV!$C127=NT!$X$5,MOVV!Y55,IF(MOVV!$C127=NT!$X$6,MOVV!X55,0)))))</f>
        <v>0</v>
      </c>
      <c r="AC127" s="158">
        <f>+IF($C127=NT!$Y$2,MOVV!AC55,IF(MOVV!$C127=NT!$X$3,MOVV!AB55,IF(MOVV!$C127=NT!$X$4,MOVV!AA55,IF(MOVV!$C127=NT!$X$5,MOVV!Z55,IF(MOVV!$C127=NT!$X$6,MOVV!Y55,0)))))</f>
        <v>0</v>
      </c>
      <c r="AD127" s="158">
        <f>+IF($C127=NT!$Y$2,MOVV!AD55,IF(MOVV!$C127=NT!$X$3,MOVV!AC55,IF(MOVV!$C127=NT!$X$4,MOVV!AB55,IF(MOVV!$C127=NT!$X$5,MOVV!AA55,IF(MOVV!$C127=NT!$X$6,MOVV!Z55,0)))))</f>
        <v>0</v>
      </c>
      <c r="AE127" s="158">
        <f>+IF($C127=NT!$Y$2,MOVV!AE55,IF(MOVV!$C127=NT!$X$3,MOVV!AD55,IF(MOVV!$C127=NT!$X$4,MOVV!AC55,IF(MOVV!$C127=NT!$X$5,MOVV!AB55,IF(MOVV!$C127=NT!$X$6,MOVV!AA55,0)))))</f>
        <v>0</v>
      </c>
      <c r="AF127" s="158">
        <f>+IF($C127=NT!$Y$2,MOVV!AF55,IF(MOVV!$C127=NT!$X$3,MOVV!AE55,IF(MOVV!$C127=NT!$X$4,MOVV!AD55,IF(MOVV!$C127=NT!$X$5,MOVV!AC55,IF(MOVV!$C127=NT!$X$6,MOVV!AB55,0)))))</f>
        <v>0</v>
      </c>
      <c r="AG127" s="158">
        <f>+IF($C127=NT!$Y$2,MOVV!AG55,IF(MOVV!$C127=NT!$X$3,MOVV!AF55,IF(MOVV!$C127=NT!$X$4,MOVV!AE55,IF(MOVV!$C127=NT!$X$5,MOVV!AD55,IF(MOVV!$C127=NT!$X$6,MOVV!AC55,0)))))</f>
        <v>0</v>
      </c>
      <c r="AH127" s="158">
        <f>+IF($C127=NT!$Y$2,MOVV!AH55,IF(MOVV!$C127=NT!$X$3,MOVV!AG55,IF(MOVV!$C127=NT!$X$4,MOVV!AF55,IF(MOVV!$C127=NT!$X$5,MOVV!AE55,IF(MOVV!$C127=NT!$X$6,MOVV!AD55,0)))))</f>
        <v>0</v>
      </c>
      <c r="AI127" s="158">
        <f>+IF($C127=NT!$Y$2,MOVV!AI55,IF(MOVV!$C127=NT!$X$3,MOVV!AH55,IF(MOVV!$C127=NT!$X$4,MOVV!AG55,IF(MOVV!$C127=NT!$X$5,MOVV!AF55,IF(MOVV!$C127=NT!$X$6,MOVV!AE55,0)))))</f>
        <v>0</v>
      </c>
      <c r="AJ127" s="158">
        <f>+IF($C127=NT!$Y$2,MOVV!AJ55,IF(MOVV!$C127=NT!$X$3,MOVV!AI55,IF(MOVV!$C127=NT!$X$4,MOVV!AH55,IF(MOVV!$C127=NT!$X$5,MOVV!AG55,IF(MOVV!$C127=NT!$X$6,MOVV!AF55,0)))))</f>
        <v>0</v>
      </c>
      <c r="AK127" s="158">
        <f>+IF($C127=NT!$Y$2,MOVV!AK55,IF(MOVV!$C127=NT!$X$3,MOVV!AJ55,IF(MOVV!$C127=NT!$X$4,MOVV!AI55,IF(MOVV!$C127=NT!$X$5,MOVV!AH55,IF(MOVV!$C127=NT!$X$6,MOVV!AG55,0)))))</f>
        <v>0</v>
      </c>
      <c r="AL127" s="158">
        <f>+IF($C127=NT!$Y$2,MOVV!AL55,IF(MOVV!$C127=NT!$X$3,MOVV!AK55,IF(MOVV!$C127=NT!$X$4,MOVV!AJ55,IF(MOVV!$C127=NT!$X$5,MOVV!AI55,IF(MOVV!$C127=NT!$X$6,MOVV!AH55,0)))))</f>
        <v>0</v>
      </c>
      <c r="AM127" s="158">
        <f>+IF($C127=NT!$Y$2,MOVV!AM55,IF(MOVV!$C127=NT!$X$3,MOVV!AL55,IF(MOVV!$C127=NT!$X$4,MOVV!AK55,IF(MOVV!$C127=NT!$X$5,MOVV!AJ55,IF(MOVV!$C127=NT!$X$6,MOVV!AI55,0)))))</f>
        <v>0</v>
      </c>
      <c r="AN127" s="158">
        <f>+IF($C127=NT!$Y$2,MOVV!AN55,IF(MOVV!$C127=NT!$X$3,MOVV!AM55,IF(MOVV!$C127=NT!$X$4,MOVV!AL55,IF(MOVV!$C127=NT!$X$5,MOVV!AK55,IF(MOVV!$C127=NT!$X$6,MOVV!AJ55,0)))))</f>
        <v>0</v>
      </c>
      <c r="AO127" s="158">
        <f>+IF($C127=NT!$Y$2,MOVV!AO55,IF(MOVV!$C127=NT!$X$3,MOVV!AN55,IF(MOVV!$C127=NT!$X$4,MOVV!AM55,IF(MOVV!$C127=NT!$X$5,MOVV!AL55,IF(MOVV!$C127=NT!$X$6,MOVV!AK55,0)))))</f>
        <v>0</v>
      </c>
      <c r="AP127" s="158">
        <f>+IF($C127=NT!$Y$2,MOVV!AP55,IF(MOVV!$C127=NT!$X$3,MOVV!AO55,IF(MOVV!$C127=NT!$X$4,MOVV!AN55,IF(MOVV!$C127=NT!$X$5,MOVV!AM55,IF(MOVV!$C127=NT!$X$6,MOVV!AL55,0)))))</f>
        <v>0</v>
      </c>
      <c r="AQ127" s="158">
        <f>+IF($C127=NT!$Y$2,MOVV!AQ55,IF(MOVV!$C127=NT!$X$3,MOVV!AP55,IF(MOVV!$C127=NT!$X$4,MOVV!AO55,IF(MOVV!$C127=NT!$X$5,MOVV!AN55,IF(MOVV!$C127=NT!$X$6,MOVV!AM55,0)))))</f>
        <v>0</v>
      </c>
      <c r="AR127" s="158">
        <f>+IF($C127=NT!$Y$2,MOVV!AR55,IF(MOVV!$C127=NT!$X$3,MOVV!AQ55,IF(MOVV!$C127=NT!$X$4,MOVV!AP55,IF(MOVV!$C127=NT!$X$5,MOVV!AO55,IF(MOVV!$C127=NT!$X$6,MOVV!AN55,0)))))</f>
        <v>0</v>
      </c>
      <c r="AS127" s="158">
        <f>+IF($C127=NT!$Y$2,MOVV!AS55,IF(MOVV!$C127=NT!$X$3,MOVV!AR55,IF(MOVV!$C127=NT!$X$4,MOVV!AQ55,IF(MOVV!$C127=NT!$X$5,MOVV!AP55,IF(MOVV!$C127=NT!$X$6,MOVV!AO55,0)))))</f>
        <v>0</v>
      </c>
      <c r="AT127" s="158">
        <f>+IF($C127=NT!$Y$2,MOVV!AT55,IF(MOVV!$C127=NT!$X$3,MOVV!AS55,IF(MOVV!$C127=NT!$X$4,MOVV!AR55,IF(MOVV!$C127=NT!$X$5,MOVV!AQ55,IF(MOVV!$C127=NT!$X$6,MOVV!AP55,0)))))</f>
        <v>0</v>
      </c>
      <c r="AU127" s="158">
        <f>+IF($C127=NT!$Y$2,MOVV!AU55,IF(MOVV!$C127=NT!$X$3,MOVV!AT55,IF(MOVV!$C127=NT!$X$4,MOVV!AS55,IF(MOVV!$C127=NT!$X$5,MOVV!AR55,IF(MOVV!$C127=NT!$X$6,MOVV!AQ55,0)))))</f>
        <v>0</v>
      </c>
      <c r="AV127" s="158">
        <f>+IF($C127=NT!$Y$2,MOVV!AV55,IF(MOVV!$C127=NT!$X$3,MOVV!AU55,IF(MOVV!$C127=NT!$X$4,MOVV!AT55,IF(MOVV!$C127=NT!$X$5,MOVV!AS55,IF(MOVV!$C127=NT!$X$6,MOVV!AR55,0)))))</f>
        <v>0</v>
      </c>
      <c r="AW127" s="158">
        <f>+IF($C127=NT!$Y$2,MOVV!AW55,IF(MOVV!$C127=NT!$X$3,MOVV!AV55,IF(MOVV!$C127=NT!$X$4,MOVV!AU55,IF(MOVV!$C127=NT!$X$5,MOVV!AT55,IF(MOVV!$C127=NT!$X$6,MOVV!AS55,0)))))</f>
        <v>0</v>
      </c>
      <c r="AX127" s="158">
        <f>+IF($C127=NT!$Y$2,MOVV!AX55,IF(MOVV!$C127=NT!$X$3,MOVV!AW55,IF(MOVV!$C127=NT!$X$4,MOVV!AV55,IF(MOVV!$C127=NT!$X$5,MOVV!AU55,IF(MOVV!$C127=NT!$X$6,MOVV!AT55,0)))))</f>
        <v>0</v>
      </c>
      <c r="AY127" s="158">
        <f>+IF($C127=NT!$Y$2,MOVV!AY55,IF(MOVV!$C127=NT!$X$3,MOVV!AX55,IF(MOVV!$C127=NT!$X$4,MOVV!AW55,IF(MOVV!$C127=NT!$X$5,MOVV!AV55,IF(MOVV!$C127=NT!$X$6,MOVV!AU55,0)))))</f>
        <v>0</v>
      </c>
      <c r="AZ127" s="158">
        <f>+IF($C127=NT!$Y$2,MOVV!AZ55,IF(MOVV!$C127=NT!$X$3,MOVV!AY55,IF(MOVV!$C127=NT!$X$4,MOVV!AX55,IF(MOVV!$C127=NT!$X$5,MOVV!AW55,IF(MOVV!$C127=NT!$X$6,MOVV!AV55,0)))))</f>
        <v>0</v>
      </c>
      <c r="BA127" s="158">
        <f>+IF($C127=NT!$Y$2,MOVV!BA55,IF(MOVV!$C127=NT!$X$3,MOVV!AZ55,IF(MOVV!$C127=NT!$X$4,MOVV!AY55,IF(MOVV!$C127=NT!$X$5,MOVV!AX55,IF(MOVV!$C127=NT!$X$6,MOVV!AW55,0)))))</f>
        <v>0</v>
      </c>
      <c r="BB127" s="158">
        <f>+IF($C127=NT!$Y$2,MOVV!BB55,IF(MOVV!$C127=NT!$X$3,MOVV!BA55,IF(MOVV!$C127=NT!$X$4,MOVV!AZ55,IF(MOVV!$C127=NT!$X$5,MOVV!AY55,IF(MOVV!$C127=NT!$X$6,MOVV!AX55,0)))))</f>
        <v>0</v>
      </c>
      <c r="BC127" s="158">
        <f>+IF($C127=NT!$Y$2,MOVV!BC55,IF(MOVV!$C127=NT!$X$3,MOVV!BB55,IF(MOVV!$C127=NT!$X$4,MOVV!BA55,IF(MOVV!$C127=NT!$X$5,MOVV!AZ55,IF(MOVV!$C127=NT!$X$6,MOVV!AY55,0)))))</f>
        <v>0</v>
      </c>
      <c r="BD127" s="158">
        <f>+IF($C127=NT!$Y$2,MOVV!BD55,IF(MOVV!$C127=NT!$X$3,MOVV!BC55,IF(MOVV!$C127=NT!$X$4,MOVV!BB55,IF(MOVV!$C127=NT!$X$5,MOVV!BA55,IF(MOVV!$C127=NT!$X$6,MOVV!AZ55,0)))))</f>
        <v>0</v>
      </c>
      <c r="BE127" s="158">
        <f>+IF($C127=NT!$Y$2,MOVV!BE55,IF(MOVV!$C127=NT!$X$3,MOVV!BD55,IF(MOVV!$C127=NT!$X$4,MOVV!BC55,IF(MOVV!$C127=NT!$X$5,MOVV!BB55,IF(MOVV!$C127=NT!$X$6,MOVV!BA55,0)))))</f>
        <v>0</v>
      </c>
      <c r="BF127" s="158">
        <f>+IF($C127=NT!$Y$2,MOVV!BF55,IF(MOVV!$C127=NT!$X$3,MOVV!BE55,IF(MOVV!$C127=NT!$X$4,MOVV!BD55,IF(MOVV!$C127=NT!$X$5,MOVV!BC55,IF(MOVV!$C127=NT!$X$6,MOVV!BB55,0)))))</f>
        <v>0</v>
      </c>
      <c r="BG127" s="158">
        <f>+IF($C127=NT!$Y$2,MOVV!BG55,IF(MOVV!$C127=NT!$X$3,MOVV!BF55,IF(MOVV!$C127=NT!$X$4,MOVV!BE55,IF(MOVV!$C127=NT!$X$5,MOVV!BD55,IF(MOVV!$C127=NT!$X$6,MOVV!BC55,0)))))</f>
        <v>0</v>
      </c>
      <c r="BH127" s="158">
        <f>+IF($C127=NT!$Y$2,MOVV!BH55,IF(MOVV!$C127=NT!$X$3,MOVV!BG55,IF(MOVV!$C127=NT!$X$4,MOVV!BF55,IF(MOVV!$C127=NT!$X$5,MOVV!BE55,IF(MOVV!$C127=NT!$X$6,MOVV!BD55,0)))))</f>
        <v>0</v>
      </c>
      <c r="BI127" s="158">
        <f>+IF($C127=NT!$Y$2,MOVV!BI55,IF(MOVV!$C127=NT!$X$3,MOVV!BH55,IF(MOVV!$C127=NT!$X$4,MOVV!BG55,IF(MOVV!$C127=NT!$X$5,MOVV!BF55,IF(MOVV!$C127=NT!$X$6,MOVV!BE55,0)))))</f>
        <v>0</v>
      </c>
      <c r="BJ127" s="158">
        <f>+IF($C127=NT!$Y$2,MOVV!BJ55,IF(MOVV!$C127=NT!$X$3,MOVV!BI55,IF(MOVV!$C127=NT!$X$4,MOVV!BH55,IF(MOVV!$C127=NT!$X$5,MOVV!BG55,IF(MOVV!$C127=NT!$X$6,MOVV!BF55,0)))))</f>
        <v>0</v>
      </c>
      <c r="BK127" s="158">
        <f>+IF($C127=NT!$Y$2,MOVV!BK55,IF(MOVV!$C127=NT!$X$3,MOVV!BJ55,IF(MOVV!$C127=NT!$X$4,MOVV!BI55,IF(MOVV!$C127=NT!$X$5,MOVV!BH55,IF(MOVV!$C127=NT!$X$6,MOVV!BG55,0)))))</f>
        <v>0</v>
      </c>
    </row>
    <row r="128" spans="2:63">
      <c r="B128" s="162" t="str">
        <f t="shared" si="32"/>
        <v>Nom Producte/Servei 14</v>
      </c>
      <c r="C128" s="208">
        <f>+OP!K23</f>
        <v>0</v>
      </c>
      <c r="D128" s="158">
        <f>+IF($C128=NT!$Y$2,MOVV!D56,IF(MOVV!$C128=NT!$X$3,0,IF(MOVV!$C128=NT!$X$4,0,IF(MOVV!$C128=NT!$X$5,0,IF(MOVV!$C128=NT!$X$6,0,0)))))</f>
        <v>0</v>
      </c>
      <c r="E128" s="158">
        <f>+IF($C128=NT!$Y$2,MOVV!E56,IF(MOVV!$C128=NT!$X$3,MOVV!D56,IF(MOVV!$C128=NT!$X$4,0,IF(MOVV!$C128=NT!$X$5,0,IF(MOVV!$C128=NT!$X$6,0,0)))))</f>
        <v>0</v>
      </c>
      <c r="F128" s="158">
        <f>+IF($C128=NT!$Y$2,MOVV!F56,IF(MOVV!$C128=NT!$X$3,MOVV!E56,IF(MOVV!$C128=NT!$X$4,MOVV!D56,IF(MOVV!$C128=NT!$X$5,0,IF(MOVV!$C128=NT!$X$6,0,0)))))</f>
        <v>0</v>
      </c>
      <c r="G128" s="158">
        <f>+IF($C128=NT!$Y$2,MOVV!G56,IF(MOVV!$C128=NT!$X$3,MOVV!F56,IF(MOVV!$C128=NT!$X$4,MOVV!E56,IF(MOVV!$C128=NT!$X$5,MOVV!D56,IF(MOVV!$C128=NT!$X$6,0,0)))))</f>
        <v>0</v>
      </c>
      <c r="H128" s="158">
        <f>+IF($C128=NT!$Y$2,MOVV!H56,IF(MOVV!$C128=NT!$X$3,MOVV!G56,IF(MOVV!$C128=NT!$X$4,MOVV!F56,IF(MOVV!$C128=NT!$X$5,MOVV!E56,IF(MOVV!$C128=NT!$X$6,MOVV!D56,0)))))</f>
        <v>0</v>
      </c>
      <c r="I128" s="158">
        <f>+IF($C128=NT!$Y$2,MOVV!I56,IF(MOVV!$C128=NT!$X$3,MOVV!H56,IF(MOVV!$C128=NT!$X$4,MOVV!G56,IF(MOVV!$C128=NT!$X$5,MOVV!F56,IF(MOVV!$C128=NT!$X$6,MOVV!E56,0)))))</f>
        <v>0</v>
      </c>
      <c r="J128" s="158">
        <f>+IF($C128=NT!$Y$2,MOVV!J56,IF(MOVV!$C128=NT!$X$3,MOVV!I56,IF(MOVV!$C128=NT!$X$4,MOVV!H56,IF(MOVV!$C128=NT!$X$5,MOVV!G56,IF(MOVV!$C128=NT!$X$6,MOVV!F56,0)))))</f>
        <v>0</v>
      </c>
      <c r="K128" s="158">
        <f>+IF($C128=NT!$Y$2,MOVV!K56,IF(MOVV!$C128=NT!$X$3,MOVV!J56,IF(MOVV!$C128=NT!$X$4,MOVV!I56,IF(MOVV!$C128=NT!$X$5,MOVV!H56,IF(MOVV!$C128=NT!$X$6,MOVV!G56,0)))))</f>
        <v>0</v>
      </c>
      <c r="L128" s="158">
        <f>+IF($C128=NT!$Y$2,MOVV!L56,IF(MOVV!$C128=NT!$X$3,MOVV!K56,IF(MOVV!$C128=NT!$X$4,MOVV!J56,IF(MOVV!$C128=NT!$X$5,MOVV!I56,IF(MOVV!$C128=NT!$X$6,MOVV!H56,0)))))</f>
        <v>0</v>
      </c>
      <c r="M128" s="158">
        <f>+IF($C128=NT!$Y$2,MOVV!M56,IF(MOVV!$C128=NT!$X$3,MOVV!L56,IF(MOVV!$C128=NT!$X$4,MOVV!K56,IF(MOVV!$C128=NT!$X$5,MOVV!J56,IF(MOVV!$C128=NT!$X$6,MOVV!I56,0)))))</f>
        <v>0</v>
      </c>
      <c r="N128" s="158">
        <f>+IF($C128=NT!$Y$2,MOVV!N56,IF(MOVV!$C128=NT!$X$3,MOVV!M56,IF(MOVV!$C128=NT!$X$4,MOVV!L56,IF(MOVV!$C128=NT!$X$5,MOVV!K56,IF(MOVV!$C128=NT!$X$6,MOVV!J56,0)))))</f>
        <v>0</v>
      </c>
      <c r="O128" s="158">
        <f>+IF($C128=NT!$Y$2,MOVV!O56,IF(MOVV!$C128=NT!$X$3,MOVV!N56,IF(MOVV!$C128=NT!$X$4,MOVV!M56,IF(MOVV!$C128=NT!$X$5,MOVV!L56,IF(MOVV!$C128=NT!$X$6,MOVV!K56,0)))))</f>
        <v>0</v>
      </c>
      <c r="P128" s="158">
        <f>+IF($C128=NT!$Y$2,MOVV!P56,IF(MOVV!$C128=NT!$X$3,MOVV!O56,IF(MOVV!$C128=NT!$X$4,MOVV!N56,IF(MOVV!$C128=NT!$X$5,MOVV!M56,IF(MOVV!$C128=NT!$X$6,MOVV!L56,0)))))</f>
        <v>0</v>
      </c>
      <c r="Q128" s="158">
        <f>+IF($C128=NT!$Y$2,MOVV!Q56,IF(MOVV!$C128=NT!$X$3,MOVV!P56,IF(MOVV!$C128=NT!$X$4,MOVV!O56,IF(MOVV!$C128=NT!$X$5,MOVV!N56,IF(MOVV!$C128=NT!$X$6,MOVV!M56,0)))))</f>
        <v>0</v>
      </c>
      <c r="R128" s="158">
        <f>+IF($C128=NT!$Y$2,MOVV!R56,IF(MOVV!$C128=NT!$X$3,MOVV!Q56,IF(MOVV!$C128=NT!$X$4,MOVV!P56,IF(MOVV!$C128=NT!$X$5,MOVV!O56,IF(MOVV!$C128=NT!$X$6,MOVV!N56,0)))))</f>
        <v>0</v>
      </c>
      <c r="S128" s="158">
        <f>+IF($C128=NT!$Y$2,MOVV!S56,IF(MOVV!$C128=NT!$X$3,MOVV!R56,IF(MOVV!$C128=NT!$X$4,MOVV!Q56,IF(MOVV!$C128=NT!$X$5,MOVV!P56,IF(MOVV!$C128=NT!$X$6,MOVV!O56,0)))))</f>
        <v>0</v>
      </c>
      <c r="T128" s="158">
        <f>+IF($C128=NT!$Y$2,MOVV!T56,IF(MOVV!$C128=NT!$X$3,MOVV!S56,IF(MOVV!$C128=NT!$X$4,MOVV!R56,IF(MOVV!$C128=NT!$X$5,MOVV!Q56,IF(MOVV!$C128=NT!$X$6,MOVV!P56,0)))))</f>
        <v>0</v>
      </c>
      <c r="U128" s="158">
        <f>+IF($C128=NT!$Y$2,MOVV!U56,IF(MOVV!$C128=NT!$X$3,MOVV!T56,IF(MOVV!$C128=NT!$X$4,MOVV!S56,IF(MOVV!$C128=NT!$X$5,MOVV!R56,IF(MOVV!$C128=NT!$X$6,MOVV!Q56,0)))))</f>
        <v>0</v>
      </c>
      <c r="V128" s="158">
        <f>+IF($C128=NT!$Y$2,MOVV!V56,IF(MOVV!$C128=NT!$X$3,MOVV!U56,IF(MOVV!$C128=NT!$X$4,MOVV!T56,IF(MOVV!$C128=NT!$X$5,MOVV!S56,IF(MOVV!$C128=NT!$X$6,MOVV!R56,0)))))</f>
        <v>0</v>
      </c>
      <c r="W128" s="158">
        <f>+IF($C128=NT!$Y$2,MOVV!W56,IF(MOVV!$C128=NT!$X$3,MOVV!V56,IF(MOVV!$C128=NT!$X$4,MOVV!U56,IF(MOVV!$C128=NT!$X$5,MOVV!T56,IF(MOVV!$C128=NT!$X$6,MOVV!S56,0)))))</f>
        <v>0</v>
      </c>
      <c r="X128" s="158">
        <f>+IF($C128=NT!$Y$2,MOVV!X56,IF(MOVV!$C128=NT!$X$3,MOVV!W56,IF(MOVV!$C128=NT!$X$4,MOVV!V56,IF(MOVV!$C128=NT!$X$5,MOVV!U56,IF(MOVV!$C128=NT!$X$6,MOVV!T56,0)))))</f>
        <v>0</v>
      </c>
      <c r="Y128" s="158">
        <f>+IF($C128=NT!$Y$2,MOVV!Y56,IF(MOVV!$C128=NT!$X$3,MOVV!X56,IF(MOVV!$C128=NT!$X$4,MOVV!W56,IF(MOVV!$C128=NT!$X$5,MOVV!V56,IF(MOVV!$C128=NT!$X$6,MOVV!U56,0)))))</f>
        <v>0</v>
      </c>
      <c r="Z128" s="158">
        <f>+IF($C128=NT!$Y$2,MOVV!Z56,IF(MOVV!$C128=NT!$X$3,MOVV!Y56,IF(MOVV!$C128=NT!$X$4,MOVV!X56,IF(MOVV!$C128=NT!$X$5,MOVV!W56,IF(MOVV!$C128=NT!$X$6,MOVV!V56,0)))))</f>
        <v>0</v>
      </c>
      <c r="AA128" s="158">
        <f>+IF($C128=NT!$Y$2,MOVV!AA56,IF(MOVV!$C128=NT!$X$3,MOVV!Z56,IF(MOVV!$C128=NT!$X$4,MOVV!Y56,IF(MOVV!$C128=NT!$X$5,MOVV!X56,IF(MOVV!$C128=NT!$X$6,MOVV!W56,0)))))</f>
        <v>0</v>
      </c>
      <c r="AB128" s="158">
        <f>+IF($C128=NT!$Y$2,MOVV!AB56,IF(MOVV!$C128=NT!$X$3,MOVV!AA56,IF(MOVV!$C128=NT!$X$4,MOVV!Z56,IF(MOVV!$C128=NT!$X$5,MOVV!Y56,IF(MOVV!$C128=NT!$X$6,MOVV!X56,0)))))</f>
        <v>0</v>
      </c>
      <c r="AC128" s="158">
        <f>+IF($C128=NT!$Y$2,MOVV!AC56,IF(MOVV!$C128=NT!$X$3,MOVV!AB56,IF(MOVV!$C128=NT!$X$4,MOVV!AA56,IF(MOVV!$C128=NT!$X$5,MOVV!Z56,IF(MOVV!$C128=NT!$X$6,MOVV!Y56,0)))))</f>
        <v>0</v>
      </c>
      <c r="AD128" s="158">
        <f>+IF($C128=NT!$Y$2,MOVV!AD56,IF(MOVV!$C128=NT!$X$3,MOVV!AC56,IF(MOVV!$C128=NT!$X$4,MOVV!AB56,IF(MOVV!$C128=NT!$X$5,MOVV!AA56,IF(MOVV!$C128=NT!$X$6,MOVV!Z56,0)))))</f>
        <v>0</v>
      </c>
      <c r="AE128" s="158">
        <f>+IF($C128=NT!$Y$2,MOVV!AE56,IF(MOVV!$C128=NT!$X$3,MOVV!AD56,IF(MOVV!$C128=NT!$X$4,MOVV!AC56,IF(MOVV!$C128=NT!$X$5,MOVV!AB56,IF(MOVV!$C128=NT!$X$6,MOVV!AA56,0)))))</f>
        <v>0</v>
      </c>
      <c r="AF128" s="158">
        <f>+IF($C128=NT!$Y$2,MOVV!AF56,IF(MOVV!$C128=NT!$X$3,MOVV!AE56,IF(MOVV!$C128=NT!$X$4,MOVV!AD56,IF(MOVV!$C128=NT!$X$5,MOVV!AC56,IF(MOVV!$C128=NT!$X$6,MOVV!AB56,0)))))</f>
        <v>0</v>
      </c>
      <c r="AG128" s="158">
        <f>+IF($C128=NT!$Y$2,MOVV!AG56,IF(MOVV!$C128=NT!$X$3,MOVV!AF56,IF(MOVV!$C128=NT!$X$4,MOVV!AE56,IF(MOVV!$C128=NT!$X$5,MOVV!AD56,IF(MOVV!$C128=NT!$X$6,MOVV!AC56,0)))))</f>
        <v>0</v>
      </c>
      <c r="AH128" s="158">
        <f>+IF($C128=NT!$Y$2,MOVV!AH56,IF(MOVV!$C128=NT!$X$3,MOVV!AG56,IF(MOVV!$C128=NT!$X$4,MOVV!AF56,IF(MOVV!$C128=NT!$X$5,MOVV!AE56,IF(MOVV!$C128=NT!$X$6,MOVV!AD56,0)))))</f>
        <v>0</v>
      </c>
      <c r="AI128" s="158">
        <f>+IF($C128=NT!$Y$2,MOVV!AI56,IF(MOVV!$C128=NT!$X$3,MOVV!AH56,IF(MOVV!$C128=NT!$X$4,MOVV!AG56,IF(MOVV!$C128=NT!$X$5,MOVV!AF56,IF(MOVV!$C128=NT!$X$6,MOVV!AE56,0)))))</f>
        <v>0</v>
      </c>
      <c r="AJ128" s="158">
        <f>+IF($C128=NT!$Y$2,MOVV!AJ56,IF(MOVV!$C128=NT!$X$3,MOVV!AI56,IF(MOVV!$C128=NT!$X$4,MOVV!AH56,IF(MOVV!$C128=NT!$X$5,MOVV!AG56,IF(MOVV!$C128=NT!$X$6,MOVV!AF56,0)))))</f>
        <v>0</v>
      </c>
      <c r="AK128" s="158">
        <f>+IF($C128=NT!$Y$2,MOVV!AK56,IF(MOVV!$C128=NT!$X$3,MOVV!AJ56,IF(MOVV!$C128=NT!$X$4,MOVV!AI56,IF(MOVV!$C128=NT!$X$5,MOVV!AH56,IF(MOVV!$C128=NT!$X$6,MOVV!AG56,0)))))</f>
        <v>0</v>
      </c>
      <c r="AL128" s="158">
        <f>+IF($C128=NT!$Y$2,MOVV!AL56,IF(MOVV!$C128=NT!$X$3,MOVV!AK56,IF(MOVV!$C128=NT!$X$4,MOVV!AJ56,IF(MOVV!$C128=NT!$X$5,MOVV!AI56,IF(MOVV!$C128=NT!$X$6,MOVV!AH56,0)))))</f>
        <v>0</v>
      </c>
      <c r="AM128" s="158">
        <f>+IF($C128=NT!$Y$2,MOVV!AM56,IF(MOVV!$C128=NT!$X$3,MOVV!AL56,IF(MOVV!$C128=NT!$X$4,MOVV!AK56,IF(MOVV!$C128=NT!$X$5,MOVV!AJ56,IF(MOVV!$C128=NT!$X$6,MOVV!AI56,0)))))</f>
        <v>0</v>
      </c>
      <c r="AN128" s="158">
        <f>+IF($C128=NT!$Y$2,MOVV!AN56,IF(MOVV!$C128=NT!$X$3,MOVV!AM56,IF(MOVV!$C128=NT!$X$4,MOVV!AL56,IF(MOVV!$C128=NT!$X$5,MOVV!AK56,IF(MOVV!$C128=NT!$X$6,MOVV!AJ56,0)))))</f>
        <v>0</v>
      </c>
      <c r="AO128" s="158">
        <f>+IF($C128=NT!$Y$2,MOVV!AO56,IF(MOVV!$C128=NT!$X$3,MOVV!AN56,IF(MOVV!$C128=NT!$X$4,MOVV!AM56,IF(MOVV!$C128=NT!$X$5,MOVV!AL56,IF(MOVV!$C128=NT!$X$6,MOVV!AK56,0)))))</f>
        <v>0</v>
      </c>
      <c r="AP128" s="158">
        <f>+IF($C128=NT!$Y$2,MOVV!AP56,IF(MOVV!$C128=NT!$X$3,MOVV!AO56,IF(MOVV!$C128=NT!$X$4,MOVV!AN56,IF(MOVV!$C128=NT!$X$5,MOVV!AM56,IF(MOVV!$C128=NT!$X$6,MOVV!AL56,0)))))</f>
        <v>0</v>
      </c>
      <c r="AQ128" s="158">
        <f>+IF($C128=NT!$Y$2,MOVV!AQ56,IF(MOVV!$C128=NT!$X$3,MOVV!AP56,IF(MOVV!$C128=NT!$X$4,MOVV!AO56,IF(MOVV!$C128=NT!$X$5,MOVV!AN56,IF(MOVV!$C128=NT!$X$6,MOVV!AM56,0)))))</f>
        <v>0</v>
      </c>
      <c r="AR128" s="158">
        <f>+IF($C128=NT!$Y$2,MOVV!AR56,IF(MOVV!$C128=NT!$X$3,MOVV!AQ56,IF(MOVV!$C128=NT!$X$4,MOVV!AP56,IF(MOVV!$C128=NT!$X$5,MOVV!AO56,IF(MOVV!$C128=NT!$X$6,MOVV!AN56,0)))))</f>
        <v>0</v>
      </c>
      <c r="AS128" s="158">
        <f>+IF($C128=NT!$Y$2,MOVV!AS56,IF(MOVV!$C128=NT!$X$3,MOVV!AR56,IF(MOVV!$C128=NT!$X$4,MOVV!AQ56,IF(MOVV!$C128=NT!$X$5,MOVV!AP56,IF(MOVV!$C128=NT!$X$6,MOVV!AO56,0)))))</f>
        <v>0</v>
      </c>
      <c r="AT128" s="158">
        <f>+IF($C128=NT!$Y$2,MOVV!AT56,IF(MOVV!$C128=NT!$X$3,MOVV!AS56,IF(MOVV!$C128=NT!$X$4,MOVV!AR56,IF(MOVV!$C128=NT!$X$5,MOVV!AQ56,IF(MOVV!$C128=NT!$X$6,MOVV!AP56,0)))))</f>
        <v>0</v>
      </c>
      <c r="AU128" s="158">
        <f>+IF($C128=NT!$Y$2,MOVV!AU56,IF(MOVV!$C128=NT!$X$3,MOVV!AT56,IF(MOVV!$C128=NT!$X$4,MOVV!AS56,IF(MOVV!$C128=NT!$X$5,MOVV!AR56,IF(MOVV!$C128=NT!$X$6,MOVV!AQ56,0)))))</f>
        <v>0</v>
      </c>
      <c r="AV128" s="158">
        <f>+IF($C128=NT!$Y$2,MOVV!AV56,IF(MOVV!$C128=NT!$X$3,MOVV!AU56,IF(MOVV!$C128=NT!$X$4,MOVV!AT56,IF(MOVV!$C128=NT!$X$5,MOVV!AS56,IF(MOVV!$C128=NT!$X$6,MOVV!AR56,0)))))</f>
        <v>0</v>
      </c>
      <c r="AW128" s="158">
        <f>+IF($C128=NT!$Y$2,MOVV!AW56,IF(MOVV!$C128=NT!$X$3,MOVV!AV56,IF(MOVV!$C128=NT!$X$4,MOVV!AU56,IF(MOVV!$C128=NT!$X$5,MOVV!AT56,IF(MOVV!$C128=NT!$X$6,MOVV!AS56,0)))))</f>
        <v>0</v>
      </c>
      <c r="AX128" s="158">
        <f>+IF($C128=NT!$Y$2,MOVV!AX56,IF(MOVV!$C128=NT!$X$3,MOVV!AW56,IF(MOVV!$C128=NT!$X$4,MOVV!AV56,IF(MOVV!$C128=NT!$X$5,MOVV!AU56,IF(MOVV!$C128=NT!$X$6,MOVV!AT56,0)))))</f>
        <v>0</v>
      </c>
      <c r="AY128" s="158">
        <f>+IF($C128=NT!$Y$2,MOVV!AY56,IF(MOVV!$C128=NT!$X$3,MOVV!AX56,IF(MOVV!$C128=NT!$X$4,MOVV!AW56,IF(MOVV!$C128=NT!$X$5,MOVV!AV56,IF(MOVV!$C128=NT!$X$6,MOVV!AU56,0)))))</f>
        <v>0</v>
      </c>
      <c r="AZ128" s="158">
        <f>+IF($C128=NT!$Y$2,MOVV!AZ56,IF(MOVV!$C128=NT!$X$3,MOVV!AY56,IF(MOVV!$C128=NT!$X$4,MOVV!AX56,IF(MOVV!$C128=NT!$X$5,MOVV!AW56,IF(MOVV!$C128=NT!$X$6,MOVV!AV56,0)))))</f>
        <v>0</v>
      </c>
      <c r="BA128" s="158">
        <f>+IF($C128=NT!$Y$2,MOVV!BA56,IF(MOVV!$C128=NT!$X$3,MOVV!AZ56,IF(MOVV!$C128=NT!$X$4,MOVV!AY56,IF(MOVV!$C128=NT!$X$5,MOVV!AX56,IF(MOVV!$C128=NT!$X$6,MOVV!AW56,0)))))</f>
        <v>0</v>
      </c>
      <c r="BB128" s="158">
        <f>+IF($C128=NT!$Y$2,MOVV!BB56,IF(MOVV!$C128=NT!$X$3,MOVV!BA56,IF(MOVV!$C128=NT!$X$4,MOVV!AZ56,IF(MOVV!$C128=NT!$X$5,MOVV!AY56,IF(MOVV!$C128=NT!$X$6,MOVV!AX56,0)))))</f>
        <v>0</v>
      </c>
      <c r="BC128" s="158">
        <f>+IF($C128=NT!$Y$2,MOVV!BC56,IF(MOVV!$C128=NT!$X$3,MOVV!BB56,IF(MOVV!$C128=NT!$X$4,MOVV!BA56,IF(MOVV!$C128=NT!$X$5,MOVV!AZ56,IF(MOVV!$C128=NT!$X$6,MOVV!AY56,0)))))</f>
        <v>0</v>
      </c>
      <c r="BD128" s="158">
        <f>+IF($C128=NT!$Y$2,MOVV!BD56,IF(MOVV!$C128=NT!$X$3,MOVV!BC56,IF(MOVV!$C128=NT!$X$4,MOVV!BB56,IF(MOVV!$C128=NT!$X$5,MOVV!BA56,IF(MOVV!$C128=NT!$X$6,MOVV!AZ56,0)))))</f>
        <v>0</v>
      </c>
      <c r="BE128" s="158">
        <f>+IF($C128=NT!$Y$2,MOVV!BE56,IF(MOVV!$C128=NT!$X$3,MOVV!BD56,IF(MOVV!$C128=NT!$X$4,MOVV!BC56,IF(MOVV!$C128=NT!$X$5,MOVV!BB56,IF(MOVV!$C128=NT!$X$6,MOVV!BA56,0)))))</f>
        <v>0</v>
      </c>
      <c r="BF128" s="158">
        <f>+IF($C128=NT!$Y$2,MOVV!BF56,IF(MOVV!$C128=NT!$X$3,MOVV!BE56,IF(MOVV!$C128=NT!$X$4,MOVV!BD56,IF(MOVV!$C128=NT!$X$5,MOVV!BC56,IF(MOVV!$C128=NT!$X$6,MOVV!BB56,0)))))</f>
        <v>0</v>
      </c>
      <c r="BG128" s="158">
        <f>+IF($C128=NT!$Y$2,MOVV!BG56,IF(MOVV!$C128=NT!$X$3,MOVV!BF56,IF(MOVV!$C128=NT!$X$4,MOVV!BE56,IF(MOVV!$C128=NT!$X$5,MOVV!BD56,IF(MOVV!$C128=NT!$X$6,MOVV!BC56,0)))))</f>
        <v>0</v>
      </c>
      <c r="BH128" s="158">
        <f>+IF($C128=NT!$Y$2,MOVV!BH56,IF(MOVV!$C128=NT!$X$3,MOVV!BG56,IF(MOVV!$C128=NT!$X$4,MOVV!BF56,IF(MOVV!$C128=NT!$X$5,MOVV!BE56,IF(MOVV!$C128=NT!$X$6,MOVV!BD56,0)))))</f>
        <v>0</v>
      </c>
      <c r="BI128" s="158">
        <f>+IF($C128=NT!$Y$2,MOVV!BI56,IF(MOVV!$C128=NT!$X$3,MOVV!BH56,IF(MOVV!$C128=NT!$X$4,MOVV!BG56,IF(MOVV!$C128=NT!$X$5,MOVV!BF56,IF(MOVV!$C128=NT!$X$6,MOVV!BE56,0)))))</f>
        <v>0</v>
      </c>
      <c r="BJ128" s="158">
        <f>+IF($C128=NT!$Y$2,MOVV!BJ56,IF(MOVV!$C128=NT!$X$3,MOVV!BI56,IF(MOVV!$C128=NT!$X$4,MOVV!BH56,IF(MOVV!$C128=NT!$X$5,MOVV!BG56,IF(MOVV!$C128=NT!$X$6,MOVV!BF56,0)))))</f>
        <v>0</v>
      </c>
      <c r="BK128" s="158">
        <f>+IF($C128=NT!$Y$2,MOVV!BK56,IF(MOVV!$C128=NT!$X$3,MOVV!BJ56,IF(MOVV!$C128=NT!$X$4,MOVV!BI56,IF(MOVV!$C128=NT!$X$5,MOVV!BH56,IF(MOVV!$C128=NT!$X$6,MOVV!BG56,0)))))</f>
        <v>0</v>
      </c>
    </row>
    <row r="129" spans="2:63">
      <c r="B129" s="162" t="str">
        <f t="shared" si="32"/>
        <v>Nom Producte/Servei 15</v>
      </c>
      <c r="C129" s="208">
        <f>+OP!K24</f>
        <v>0</v>
      </c>
      <c r="D129" s="158">
        <f>+IF($C129=NT!$Y$2,MOVV!D57,IF(MOVV!$C129=NT!$X$3,0,IF(MOVV!$C129=NT!$X$4,0,IF(MOVV!$C129=NT!$X$5,0,IF(MOVV!$C129=NT!$X$6,0,0)))))</f>
        <v>0</v>
      </c>
      <c r="E129" s="158">
        <f>+IF($C129=NT!$Y$2,MOVV!E57,IF(MOVV!$C129=NT!$X$3,MOVV!D57,IF(MOVV!$C129=NT!$X$4,0,IF(MOVV!$C129=NT!$X$5,0,IF(MOVV!$C129=NT!$X$6,0,0)))))</f>
        <v>0</v>
      </c>
      <c r="F129" s="158">
        <f>+IF($C129=NT!$Y$2,MOVV!F57,IF(MOVV!$C129=NT!$X$3,MOVV!E57,IF(MOVV!$C129=NT!$X$4,MOVV!D57,IF(MOVV!$C129=NT!$X$5,0,IF(MOVV!$C129=NT!$X$6,0,0)))))</f>
        <v>0</v>
      </c>
      <c r="G129" s="158">
        <f>+IF($C129=NT!$Y$2,MOVV!G57,IF(MOVV!$C129=NT!$X$3,MOVV!F57,IF(MOVV!$C129=NT!$X$4,MOVV!E57,IF(MOVV!$C129=NT!$X$5,MOVV!D57,IF(MOVV!$C129=NT!$X$6,0,0)))))</f>
        <v>0</v>
      </c>
      <c r="H129" s="158">
        <f>+IF($C129=NT!$Y$2,MOVV!H57,IF(MOVV!$C129=NT!$X$3,MOVV!G57,IF(MOVV!$C129=NT!$X$4,MOVV!F57,IF(MOVV!$C129=NT!$X$5,MOVV!E57,IF(MOVV!$C129=NT!$X$6,MOVV!D57,0)))))</f>
        <v>0</v>
      </c>
      <c r="I129" s="158">
        <f>+IF($C129=NT!$Y$2,MOVV!I57,IF(MOVV!$C129=NT!$X$3,MOVV!H57,IF(MOVV!$C129=NT!$X$4,MOVV!G57,IF(MOVV!$C129=NT!$X$5,MOVV!F57,IF(MOVV!$C129=NT!$X$6,MOVV!E57,0)))))</f>
        <v>0</v>
      </c>
      <c r="J129" s="158">
        <f>+IF($C129=NT!$Y$2,MOVV!J57,IF(MOVV!$C129=NT!$X$3,MOVV!I57,IF(MOVV!$C129=NT!$X$4,MOVV!H57,IF(MOVV!$C129=NT!$X$5,MOVV!G57,IF(MOVV!$C129=NT!$X$6,MOVV!F57,0)))))</f>
        <v>0</v>
      </c>
      <c r="K129" s="158">
        <f>+IF($C129=NT!$Y$2,MOVV!K57,IF(MOVV!$C129=NT!$X$3,MOVV!J57,IF(MOVV!$C129=NT!$X$4,MOVV!I57,IF(MOVV!$C129=NT!$X$5,MOVV!H57,IF(MOVV!$C129=NT!$X$6,MOVV!G57,0)))))</f>
        <v>0</v>
      </c>
      <c r="L129" s="158">
        <f>+IF($C129=NT!$Y$2,MOVV!L57,IF(MOVV!$C129=NT!$X$3,MOVV!K57,IF(MOVV!$C129=NT!$X$4,MOVV!J57,IF(MOVV!$C129=NT!$X$5,MOVV!I57,IF(MOVV!$C129=NT!$X$6,MOVV!H57,0)))))</f>
        <v>0</v>
      </c>
      <c r="M129" s="158">
        <f>+IF($C129=NT!$Y$2,MOVV!M57,IF(MOVV!$C129=NT!$X$3,MOVV!L57,IF(MOVV!$C129=NT!$X$4,MOVV!K57,IF(MOVV!$C129=NT!$X$5,MOVV!J57,IF(MOVV!$C129=NT!$X$6,MOVV!I57,0)))))</f>
        <v>0</v>
      </c>
      <c r="N129" s="158">
        <f>+IF($C129=NT!$Y$2,MOVV!N57,IF(MOVV!$C129=NT!$X$3,MOVV!M57,IF(MOVV!$C129=NT!$X$4,MOVV!L57,IF(MOVV!$C129=NT!$X$5,MOVV!K57,IF(MOVV!$C129=NT!$X$6,MOVV!J57,0)))))</f>
        <v>0</v>
      </c>
      <c r="O129" s="158">
        <f>+IF($C129=NT!$Y$2,MOVV!O57,IF(MOVV!$C129=NT!$X$3,MOVV!N57,IF(MOVV!$C129=NT!$X$4,MOVV!M57,IF(MOVV!$C129=NT!$X$5,MOVV!L57,IF(MOVV!$C129=NT!$X$6,MOVV!K57,0)))))</f>
        <v>0</v>
      </c>
      <c r="P129" s="158">
        <f>+IF($C129=NT!$Y$2,MOVV!P57,IF(MOVV!$C129=NT!$X$3,MOVV!O57,IF(MOVV!$C129=NT!$X$4,MOVV!N57,IF(MOVV!$C129=NT!$X$5,MOVV!M57,IF(MOVV!$C129=NT!$X$6,MOVV!L57,0)))))</f>
        <v>0</v>
      </c>
      <c r="Q129" s="158">
        <f>+IF($C129=NT!$Y$2,MOVV!Q57,IF(MOVV!$C129=NT!$X$3,MOVV!P57,IF(MOVV!$C129=NT!$X$4,MOVV!O57,IF(MOVV!$C129=NT!$X$5,MOVV!N57,IF(MOVV!$C129=NT!$X$6,MOVV!M57,0)))))</f>
        <v>0</v>
      </c>
      <c r="R129" s="158">
        <f>+IF($C129=NT!$Y$2,MOVV!R57,IF(MOVV!$C129=NT!$X$3,MOVV!Q57,IF(MOVV!$C129=NT!$X$4,MOVV!P57,IF(MOVV!$C129=NT!$X$5,MOVV!O57,IF(MOVV!$C129=NT!$X$6,MOVV!N57,0)))))</f>
        <v>0</v>
      </c>
      <c r="S129" s="158">
        <f>+IF($C129=NT!$Y$2,MOVV!S57,IF(MOVV!$C129=NT!$X$3,MOVV!R57,IF(MOVV!$C129=NT!$X$4,MOVV!Q57,IF(MOVV!$C129=NT!$X$5,MOVV!P57,IF(MOVV!$C129=NT!$X$6,MOVV!O57,0)))))</f>
        <v>0</v>
      </c>
      <c r="T129" s="158">
        <f>+IF($C129=NT!$Y$2,MOVV!T57,IF(MOVV!$C129=NT!$X$3,MOVV!S57,IF(MOVV!$C129=NT!$X$4,MOVV!R57,IF(MOVV!$C129=NT!$X$5,MOVV!Q57,IF(MOVV!$C129=NT!$X$6,MOVV!P57,0)))))</f>
        <v>0</v>
      </c>
      <c r="U129" s="158">
        <f>+IF($C129=NT!$Y$2,MOVV!U57,IF(MOVV!$C129=NT!$X$3,MOVV!T57,IF(MOVV!$C129=NT!$X$4,MOVV!S57,IF(MOVV!$C129=NT!$X$5,MOVV!R57,IF(MOVV!$C129=NT!$X$6,MOVV!Q57,0)))))</f>
        <v>0</v>
      </c>
      <c r="V129" s="158">
        <f>+IF($C129=NT!$Y$2,MOVV!V57,IF(MOVV!$C129=NT!$X$3,MOVV!U57,IF(MOVV!$C129=NT!$X$4,MOVV!T57,IF(MOVV!$C129=NT!$X$5,MOVV!S57,IF(MOVV!$C129=NT!$X$6,MOVV!R57,0)))))</f>
        <v>0</v>
      </c>
      <c r="W129" s="158">
        <f>+IF($C129=NT!$Y$2,MOVV!W57,IF(MOVV!$C129=NT!$X$3,MOVV!V57,IF(MOVV!$C129=NT!$X$4,MOVV!U57,IF(MOVV!$C129=NT!$X$5,MOVV!T57,IF(MOVV!$C129=NT!$X$6,MOVV!S57,0)))))</f>
        <v>0</v>
      </c>
      <c r="X129" s="158">
        <f>+IF($C129=NT!$Y$2,MOVV!X57,IF(MOVV!$C129=NT!$X$3,MOVV!W57,IF(MOVV!$C129=NT!$X$4,MOVV!V57,IF(MOVV!$C129=NT!$X$5,MOVV!U57,IF(MOVV!$C129=NT!$X$6,MOVV!T57,0)))))</f>
        <v>0</v>
      </c>
      <c r="Y129" s="158">
        <f>+IF($C129=NT!$Y$2,MOVV!Y57,IF(MOVV!$C129=NT!$X$3,MOVV!X57,IF(MOVV!$C129=NT!$X$4,MOVV!W57,IF(MOVV!$C129=NT!$X$5,MOVV!V57,IF(MOVV!$C129=NT!$X$6,MOVV!U57,0)))))</f>
        <v>0</v>
      </c>
      <c r="Z129" s="158">
        <f>+IF($C129=NT!$Y$2,MOVV!Z57,IF(MOVV!$C129=NT!$X$3,MOVV!Y57,IF(MOVV!$C129=NT!$X$4,MOVV!X57,IF(MOVV!$C129=NT!$X$5,MOVV!W57,IF(MOVV!$C129=NT!$X$6,MOVV!V57,0)))))</f>
        <v>0</v>
      </c>
      <c r="AA129" s="158">
        <f>+IF($C129=NT!$Y$2,MOVV!AA57,IF(MOVV!$C129=NT!$X$3,MOVV!Z57,IF(MOVV!$C129=NT!$X$4,MOVV!Y57,IF(MOVV!$C129=NT!$X$5,MOVV!X57,IF(MOVV!$C129=NT!$X$6,MOVV!W57,0)))))</f>
        <v>0</v>
      </c>
      <c r="AB129" s="158">
        <f>+IF($C129=NT!$Y$2,MOVV!AB57,IF(MOVV!$C129=NT!$X$3,MOVV!AA57,IF(MOVV!$C129=NT!$X$4,MOVV!Z57,IF(MOVV!$C129=NT!$X$5,MOVV!Y57,IF(MOVV!$C129=NT!$X$6,MOVV!X57,0)))))</f>
        <v>0</v>
      </c>
      <c r="AC129" s="158">
        <f>+IF($C129=NT!$Y$2,MOVV!AC57,IF(MOVV!$C129=NT!$X$3,MOVV!AB57,IF(MOVV!$C129=NT!$X$4,MOVV!AA57,IF(MOVV!$C129=NT!$X$5,MOVV!Z57,IF(MOVV!$C129=NT!$X$6,MOVV!Y57,0)))))</f>
        <v>0</v>
      </c>
      <c r="AD129" s="158">
        <f>+IF($C129=NT!$Y$2,MOVV!AD57,IF(MOVV!$C129=NT!$X$3,MOVV!AC57,IF(MOVV!$C129=NT!$X$4,MOVV!AB57,IF(MOVV!$C129=NT!$X$5,MOVV!AA57,IF(MOVV!$C129=NT!$X$6,MOVV!Z57,0)))))</f>
        <v>0</v>
      </c>
      <c r="AE129" s="158">
        <f>+IF($C129=NT!$Y$2,MOVV!AE57,IF(MOVV!$C129=NT!$X$3,MOVV!AD57,IF(MOVV!$C129=NT!$X$4,MOVV!AC57,IF(MOVV!$C129=NT!$X$5,MOVV!AB57,IF(MOVV!$C129=NT!$X$6,MOVV!AA57,0)))))</f>
        <v>0</v>
      </c>
      <c r="AF129" s="158">
        <f>+IF($C129=NT!$Y$2,MOVV!AF57,IF(MOVV!$C129=NT!$X$3,MOVV!AE57,IF(MOVV!$C129=NT!$X$4,MOVV!AD57,IF(MOVV!$C129=NT!$X$5,MOVV!AC57,IF(MOVV!$C129=NT!$X$6,MOVV!AB57,0)))))</f>
        <v>0</v>
      </c>
      <c r="AG129" s="158">
        <f>+IF($C129=NT!$Y$2,MOVV!AG57,IF(MOVV!$C129=NT!$X$3,MOVV!AF57,IF(MOVV!$C129=NT!$X$4,MOVV!AE57,IF(MOVV!$C129=NT!$X$5,MOVV!AD57,IF(MOVV!$C129=NT!$X$6,MOVV!AC57,0)))))</f>
        <v>0</v>
      </c>
      <c r="AH129" s="158">
        <f>+IF($C129=NT!$Y$2,MOVV!AH57,IF(MOVV!$C129=NT!$X$3,MOVV!AG57,IF(MOVV!$C129=NT!$X$4,MOVV!AF57,IF(MOVV!$C129=NT!$X$5,MOVV!AE57,IF(MOVV!$C129=NT!$X$6,MOVV!AD57,0)))))</f>
        <v>0</v>
      </c>
      <c r="AI129" s="158">
        <f>+IF($C129=NT!$Y$2,MOVV!AI57,IF(MOVV!$C129=NT!$X$3,MOVV!AH57,IF(MOVV!$C129=NT!$X$4,MOVV!AG57,IF(MOVV!$C129=NT!$X$5,MOVV!AF57,IF(MOVV!$C129=NT!$X$6,MOVV!AE57,0)))))</f>
        <v>0</v>
      </c>
      <c r="AJ129" s="158">
        <f>+IF($C129=NT!$Y$2,MOVV!AJ57,IF(MOVV!$C129=NT!$X$3,MOVV!AI57,IF(MOVV!$C129=NT!$X$4,MOVV!AH57,IF(MOVV!$C129=NT!$X$5,MOVV!AG57,IF(MOVV!$C129=NT!$X$6,MOVV!AF57,0)))))</f>
        <v>0</v>
      </c>
      <c r="AK129" s="158">
        <f>+IF($C129=NT!$Y$2,MOVV!AK57,IF(MOVV!$C129=NT!$X$3,MOVV!AJ57,IF(MOVV!$C129=NT!$X$4,MOVV!AI57,IF(MOVV!$C129=NT!$X$5,MOVV!AH57,IF(MOVV!$C129=NT!$X$6,MOVV!AG57,0)))))</f>
        <v>0</v>
      </c>
      <c r="AL129" s="158">
        <f>+IF($C129=NT!$Y$2,MOVV!AL57,IF(MOVV!$C129=NT!$X$3,MOVV!AK57,IF(MOVV!$C129=NT!$X$4,MOVV!AJ57,IF(MOVV!$C129=NT!$X$5,MOVV!AI57,IF(MOVV!$C129=NT!$X$6,MOVV!AH57,0)))))</f>
        <v>0</v>
      </c>
      <c r="AM129" s="158">
        <f>+IF($C129=NT!$Y$2,MOVV!AM57,IF(MOVV!$C129=NT!$X$3,MOVV!AL57,IF(MOVV!$C129=NT!$X$4,MOVV!AK57,IF(MOVV!$C129=NT!$X$5,MOVV!AJ57,IF(MOVV!$C129=NT!$X$6,MOVV!AI57,0)))))</f>
        <v>0</v>
      </c>
      <c r="AN129" s="158">
        <f>+IF($C129=NT!$Y$2,MOVV!AN57,IF(MOVV!$C129=NT!$X$3,MOVV!AM57,IF(MOVV!$C129=NT!$X$4,MOVV!AL57,IF(MOVV!$C129=NT!$X$5,MOVV!AK57,IF(MOVV!$C129=NT!$X$6,MOVV!AJ57,0)))))</f>
        <v>0</v>
      </c>
      <c r="AO129" s="158">
        <f>+IF($C129=NT!$Y$2,MOVV!AO57,IF(MOVV!$C129=NT!$X$3,MOVV!AN57,IF(MOVV!$C129=NT!$X$4,MOVV!AM57,IF(MOVV!$C129=NT!$X$5,MOVV!AL57,IF(MOVV!$C129=NT!$X$6,MOVV!AK57,0)))))</f>
        <v>0</v>
      </c>
      <c r="AP129" s="158">
        <f>+IF($C129=NT!$Y$2,MOVV!AP57,IF(MOVV!$C129=NT!$X$3,MOVV!AO57,IF(MOVV!$C129=NT!$X$4,MOVV!AN57,IF(MOVV!$C129=NT!$X$5,MOVV!AM57,IF(MOVV!$C129=NT!$X$6,MOVV!AL57,0)))))</f>
        <v>0</v>
      </c>
      <c r="AQ129" s="158">
        <f>+IF($C129=NT!$Y$2,MOVV!AQ57,IF(MOVV!$C129=NT!$X$3,MOVV!AP57,IF(MOVV!$C129=NT!$X$4,MOVV!AO57,IF(MOVV!$C129=NT!$X$5,MOVV!AN57,IF(MOVV!$C129=NT!$X$6,MOVV!AM57,0)))))</f>
        <v>0</v>
      </c>
      <c r="AR129" s="158">
        <f>+IF($C129=NT!$Y$2,MOVV!AR57,IF(MOVV!$C129=NT!$X$3,MOVV!AQ57,IF(MOVV!$C129=NT!$X$4,MOVV!AP57,IF(MOVV!$C129=NT!$X$5,MOVV!AO57,IF(MOVV!$C129=NT!$X$6,MOVV!AN57,0)))))</f>
        <v>0</v>
      </c>
      <c r="AS129" s="158">
        <f>+IF($C129=NT!$Y$2,MOVV!AS57,IF(MOVV!$C129=NT!$X$3,MOVV!AR57,IF(MOVV!$C129=NT!$X$4,MOVV!AQ57,IF(MOVV!$C129=NT!$X$5,MOVV!AP57,IF(MOVV!$C129=NT!$X$6,MOVV!AO57,0)))))</f>
        <v>0</v>
      </c>
      <c r="AT129" s="158">
        <f>+IF($C129=NT!$Y$2,MOVV!AT57,IF(MOVV!$C129=NT!$X$3,MOVV!AS57,IF(MOVV!$C129=NT!$X$4,MOVV!AR57,IF(MOVV!$C129=NT!$X$5,MOVV!AQ57,IF(MOVV!$C129=NT!$X$6,MOVV!AP57,0)))))</f>
        <v>0</v>
      </c>
      <c r="AU129" s="158">
        <f>+IF($C129=NT!$Y$2,MOVV!AU57,IF(MOVV!$C129=NT!$X$3,MOVV!AT57,IF(MOVV!$C129=NT!$X$4,MOVV!AS57,IF(MOVV!$C129=NT!$X$5,MOVV!AR57,IF(MOVV!$C129=NT!$X$6,MOVV!AQ57,0)))))</f>
        <v>0</v>
      </c>
      <c r="AV129" s="158">
        <f>+IF($C129=NT!$Y$2,MOVV!AV57,IF(MOVV!$C129=NT!$X$3,MOVV!AU57,IF(MOVV!$C129=NT!$X$4,MOVV!AT57,IF(MOVV!$C129=NT!$X$5,MOVV!AS57,IF(MOVV!$C129=NT!$X$6,MOVV!AR57,0)))))</f>
        <v>0</v>
      </c>
      <c r="AW129" s="158">
        <f>+IF($C129=NT!$Y$2,MOVV!AW57,IF(MOVV!$C129=NT!$X$3,MOVV!AV57,IF(MOVV!$C129=NT!$X$4,MOVV!AU57,IF(MOVV!$C129=NT!$X$5,MOVV!AT57,IF(MOVV!$C129=NT!$X$6,MOVV!AS57,0)))))</f>
        <v>0</v>
      </c>
      <c r="AX129" s="158">
        <f>+IF($C129=NT!$Y$2,MOVV!AX57,IF(MOVV!$C129=NT!$X$3,MOVV!AW57,IF(MOVV!$C129=NT!$X$4,MOVV!AV57,IF(MOVV!$C129=NT!$X$5,MOVV!AU57,IF(MOVV!$C129=NT!$X$6,MOVV!AT57,0)))))</f>
        <v>0</v>
      </c>
      <c r="AY129" s="158">
        <f>+IF($C129=NT!$Y$2,MOVV!AY57,IF(MOVV!$C129=NT!$X$3,MOVV!AX57,IF(MOVV!$C129=NT!$X$4,MOVV!AW57,IF(MOVV!$C129=NT!$X$5,MOVV!AV57,IF(MOVV!$C129=NT!$X$6,MOVV!AU57,0)))))</f>
        <v>0</v>
      </c>
      <c r="AZ129" s="158">
        <f>+IF($C129=NT!$Y$2,MOVV!AZ57,IF(MOVV!$C129=NT!$X$3,MOVV!AY57,IF(MOVV!$C129=NT!$X$4,MOVV!AX57,IF(MOVV!$C129=NT!$X$5,MOVV!AW57,IF(MOVV!$C129=NT!$X$6,MOVV!AV57,0)))))</f>
        <v>0</v>
      </c>
      <c r="BA129" s="158">
        <f>+IF($C129=NT!$Y$2,MOVV!BA57,IF(MOVV!$C129=NT!$X$3,MOVV!AZ57,IF(MOVV!$C129=NT!$X$4,MOVV!AY57,IF(MOVV!$C129=NT!$X$5,MOVV!AX57,IF(MOVV!$C129=NT!$X$6,MOVV!AW57,0)))))</f>
        <v>0</v>
      </c>
      <c r="BB129" s="158">
        <f>+IF($C129=NT!$Y$2,MOVV!BB57,IF(MOVV!$C129=NT!$X$3,MOVV!BA57,IF(MOVV!$C129=NT!$X$4,MOVV!AZ57,IF(MOVV!$C129=NT!$X$5,MOVV!AY57,IF(MOVV!$C129=NT!$X$6,MOVV!AX57,0)))))</f>
        <v>0</v>
      </c>
      <c r="BC129" s="158">
        <f>+IF($C129=NT!$Y$2,MOVV!BC57,IF(MOVV!$C129=NT!$X$3,MOVV!BB57,IF(MOVV!$C129=NT!$X$4,MOVV!BA57,IF(MOVV!$C129=NT!$X$5,MOVV!AZ57,IF(MOVV!$C129=NT!$X$6,MOVV!AY57,0)))))</f>
        <v>0</v>
      </c>
      <c r="BD129" s="158">
        <f>+IF($C129=NT!$Y$2,MOVV!BD57,IF(MOVV!$C129=NT!$X$3,MOVV!BC57,IF(MOVV!$C129=NT!$X$4,MOVV!BB57,IF(MOVV!$C129=NT!$X$5,MOVV!BA57,IF(MOVV!$C129=NT!$X$6,MOVV!AZ57,0)))))</f>
        <v>0</v>
      </c>
      <c r="BE129" s="158">
        <f>+IF($C129=NT!$Y$2,MOVV!BE57,IF(MOVV!$C129=NT!$X$3,MOVV!BD57,IF(MOVV!$C129=NT!$X$4,MOVV!BC57,IF(MOVV!$C129=NT!$X$5,MOVV!BB57,IF(MOVV!$C129=NT!$X$6,MOVV!BA57,0)))))</f>
        <v>0</v>
      </c>
      <c r="BF129" s="158">
        <f>+IF($C129=NT!$Y$2,MOVV!BF57,IF(MOVV!$C129=NT!$X$3,MOVV!BE57,IF(MOVV!$C129=NT!$X$4,MOVV!BD57,IF(MOVV!$C129=NT!$X$5,MOVV!BC57,IF(MOVV!$C129=NT!$X$6,MOVV!BB57,0)))))</f>
        <v>0</v>
      </c>
      <c r="BG129" s="158">
        <f>+IF($C129=NT!$Y$2,MOVV!BG57,IF(MOVV!$C129=NT!$X$3,MOVV!BF57,IF(MOVV!$C129=NT!$X$4,MOVV!BE57,IF(MOVV!$C129=NT!$X$5,MOVV!BD57,IF(MOVV!$C129=NT!$X$6,MOVV!BC57,0)))))</f>
        <v>0</v>
      </c>
      <c r="BH129" s="158">
        <f>+IF($C129=NT!$Y$2,MOVV!BH57,IF(MOVV!$C129=NT!$X$3,MOVV!BG57,IF(MOVV!$C129=NT!$X$4,MOVV!BF57,IF(MOVV!$C129=NT!$X$5,MOVV!BE57,IF(MOVV!$C129=NT!$X$6,MOVV!BD57,0)))))</f>
        <v>0</v>
      </c>
      <c r="BI129" s="158">
        <f>+IF($C129=NT!$Y$2,MOVV!BI57,IF(MOVV!$C129=NT!$X$3,MOVV!BH57,IF(MOVV!$C129=NT!$X$4,MOVV!BG57,IF(MOVV!$C129=NT!$X$5,MOVV!BF57,IF(MOVV!$C129=NT!$X$6,MOVV!BE57,0)))))</f>
        <v>0</v>
      </c>
      <c r="BJ129" s="158">
        <f>+IF($C129=NT!$Y$2,MOVV!BJ57,IF(MOVV!$C129=NT!$X$3,MOVV!BI57,IF(MOVV!$C129=NT!$X$4,MOVV!BH57,IF(MOVV!$C129=NT!$X$5,MOVV!BG57,IF(MOVV!$C129=NT!$X$6,MOVV!BF57,0)))))</f>
        <v>0</v>
      </c>
      <c r="BK129" s="158">
        <f>+IF($C129=NT!$Y$2,MOVV!BK57,IF(MOVV!$C129=NT!$X$3,MOVV!BJ57,IF(MOVV!$C129=NT!$X$4,MOVV!BI57,IF(MOVV!$C129=NT!$X$5,MOVV!BH57,IF(MOVV!$C129=NT!$X$6,MOVV!BG57,0)))))</f>
        <v>0</v>
      </c>
    </row>
    <row r="130" spans="2:63" collapsed="1">
      <c r="B130" s="160" t="s">
        <v>17</v>
      </c>
      <c r="C130" s="206"/>
      <c r="D130" s="157">
        <f ca="1">SUM(D115:D129)</f>
        <v>0</v>
      </c>
      <c r="E130" s="157">
        <f t="shared" ref="E130:BK130" ca="1" si="33">SUM(E115:E129)</f>
        <v>0</v>
      </c>
      <c r="F130" s="157">
        <f t="shared" ca="1" si="33"/>
        <v>0</v>
      </c>
      <c r="G130" s="157">
        <f t="shared" ca="1" si="33"/>
        <v>0</v>
      </c>
      <c r="H130" s="157">
        <f t="shared" ca="1" si="33"/>
        <v>0</v>
      </c>
      <c r="I130" s="157">
        <f t="shared" ca="1" si="33"/>
        <v>0</v>
      </c>
      <c r="J130" s="157">
        <f t="shared" ca="1" si="33"/>
        <v>0</v>
      </c>
      <c r="K130" s="157">
        <f t="shared" ca="1" si="33"/>
        <v>0</v>
      </c>
      <c r="L130" s="157">
        <f t="shared" ca="1" si="33"/>
        <v>0</v>
      </c>
      <c r="M130" s="157">
        <f t="shared" ca="1" si="33"/>
        <v>0</v>
      </c>
      <c r="N130" s="157">
        <f t="shared" ca="1" si="33"/>
        <v>0</v>
      </c>
      <c r="O130" s="157">
        <f t="shared" ca="1" si="33"/>
        <v>0</v>
      </c>
      <c r="P130" s="157">
        <f t="shared" ca="1" si="33"/>
        <v>0</v>
      </c>
      <c r="Q130" s="157">
        <f t="shared" ca="1" si="33"/>
        <v>0</v>
      </c>
      <c r="R130" s="157">
        <f t="shared" ca="1" si="33"/>
        <v>0</v>
      </c>
      <c r="S130" s="157">
        <f t="shared" ca="1" si="33"/>
        <v>0</v>
      </c>
      <c r="T130" s="157">
        <f t="shared" ca="1" si="33"/>
        <v>0</v>
      </c>
      <c r="U130" s="157">
        <f t="shared" ca="1" si="33"/>
        <v>0</v>
      </c>
      <c r="V130" s="157">
        <f t="shared" ca="1" si="33"/>
        <v>0</v>
      </c>
      <c r="W130" s="157">
        <f t="shared" ca="1" si="33"/>
        <v>0</v>
      </c>
      <c r="X130" s="157">
        <f t="shared" ca="1" si="33"/>
        <v>0</v>
      </c>
      <c r="Y130" s="157">
        <f t="shared" ca="1" si="33"/>
        <v>0</v>
      </c>
      <c r="Z130" s="157">
        <f t="shared" ca="1" si="33"/>
        <v>0</v>
      </c>
      <c r="AA130" s="157">
        <f t="shared" ca="1" si="33"/>
        <v>0</v>
      </c>
      <c r="AB130" s="157">
        <f t="shared" ca="1" si="33"/>
        <v>0</v>
      </c>
      <c r="AC130" s="157">
        <f t="shared" ca="1" si="33"/>
        <v>0</v>
      </c>
      <c r="AD130" s="157">
        <f t="shared" ca="1" si="33"/>
        <v>0</v>
      </c>
      <c r="AE130" s="157">
        <f t="shared" ca="1" si="33"/>
        <v>0</v>
      </c>
      <c r="AF130" s="157">
        <f t="shared" ca="1" si="33"/>
        <v>0</v>
      </c>
      <c r="AG130" s="157">
        <f t="shared" ca="1" si="33"/>
        <v>0</v>
      </c>
      <c r="AH130" s="157">
        <f t="shared" ca="1" si="33"/>
        <v>0</v>
      </c>
      <c r="AI130" s="157">
        <f t="shared" ca="1" si="33"/>
        <v>0</v>
      </c>
      <c r="AJ130" s="157">
        <f t="shared" ca="1" si="33"/>
        <v>0</v>
      </c>
      <c r="AK130" s="157">
        <f t="shared" ca="1" si="33"/>
        <v>0</v>
      </c>
      <c r="AL130" s="157">
        <f t="shared" ca="1" si="33"/>
        <v>0</v>
      </c>
      <c r="AM130" s="157">
        <f t="shared" ca="1" si="33"/>
        <v>0</v>
      </c>
      <c r="AN130" s="157">
        <f t="shared" ca="1" si="33"/>
        <v>0</v>
      </c>
      <c r="AO130" s="157">
        <f t="shared" ca="1" si="33"/>
        <v>0</v>
      </c>
      <c r="AP130" s="157">
        <f t="shared" ca="1" si="33"/>
        <v>0</v>
      </c>
      <c r="AQ130" s="157">
        <f t="shared" ca="1" si="33"/>
        <v>0</v>
      </c>
      <c r="AR130" s="157">
        <f t="shared" ca="1" si="33"/>
        <v>0</v>
      </c>
      <c r="AS130" s="157">
        <f t="shared" ca="1" si="33"/>
        <v>0</v>
      </c>
      <c r="AT130" s="157">
        <f t="shared" ca="1" si="33"/>
        <v>0</v>
      </c>
      <c r="AU130" s="157">
        <f t="shared" ca="1" si="33"/>
        <v>0</v>
      </c>
      <c r="AV130" s="157">
        <f t="shared" ca="1" si="33"/>
        <v>0</v>
      </c>
      <c r="AW130" s="157">
        <f t="shared" ca="1" si="33"/>
        <v>0</v>
      </c>
      <c r="AX130" s="157">
        <f t="shared" ca="1" si="33"/>
        <v>0</v>
      </c>
      <c r="AY130" s="157">
        <f t="shared" ca="1" si="33"/>
        <v>0</v>
      </c>
      <c r="AZ130" s="157">
        <f t="shared" ca="1" si="33"/>
        <v>0</v>
      </c>
      <c r="BA130" s="157">
        <f t="shared" ca="1" si="33"/>
        <v>0</v>
      </c>
      <c r="BB130" s="157">
        <f t="shared" ca="1" si="33"/>
        <v>0</v>
      </c>
      <c r="BC130" s="157">
        <f t="shared" ca="1" si="33"/>
        <v>0</v>
      </c>
      <c r="BD130" s="157">
        <f t="shared" ca="1" si="33"/>
        <v>0</v>
      </c>
      <c r="BE130" s="157">
        <f t="shared" ca="1" si="33"/>
        <v>0</v>
      </c>
      <c r="BF130" s="157">
        <f t="shared" ca="1" si="33"/>
        <v>0</v>
      </c>
      <c r="BG130" s="157">
        <f t="shared" ca="1" si="33"/>
        <v>0</v>
      </c>
      <c r="BH130" s="157">
        <f t="shared" ca="1" si="33"/>
        <v>0</v>
      </c>
      <c r="BI130" s="157">
        <f t="shared" ca="1" si="33"/>
        <v>0</v>
      </c>
      <c r="BJ130" s="157">
        <f t="shared" ca="1" si="33"/>
        <v>0</v>
      </c>
      <c r="BK130" s="157">
        <f t="shared" ca="1" si="33"/>
        <v>0</v>
      </c>
    </row>
    <row r="132" spans="2:63" s="129" customFormat="1">
      <c r="B132" s="199" t="s">
        <v>1088</v>
      </c>
      <c r="C132" s="209"/>
      <c r="D132" s="155">
        <f>+D114</f>
        <v>40909</v>
      </c>
      <c r="E132" s="155">
        <f t="shared" ref="E132:AJ132" si="34">EDATE(D132,1)</f>
        <v>40940</v>
      </c>
      <c r="F132" s="155">
        <f t="shared" si="34"/>
        <v>40969</v>
      </c>
      <c r="G132" s="155">
        <f t="shared" si="34"/>
        <v>41000</v>
      </c>
      <c r="H132" s="155">
        <f t="shared" si="34"/>
        <v>41030</v>
      </c>
      <c r="I132" s="155">
        <f t="shared" si="34"/>
        <v>41061</v>
      </c>
      <c r="J132" s="155">
        <f t="shared" si="34"/>
        <v>41091</v>
      </c>
      <c r="K132" s="155">
        <f t="shared" si="34"/>
        <v>41122</v>
      </c>
      <c r="L132" s="155">
        <f t="shared" si="34"/>
        <v>41153</v>
      </c>
      <c r="M132" s="155">
        <f t="shared" si="34"/>
        <v>41183</v>
      </c>
      <c r="N132" s="155">
        <f t="shared" si="34"/>
        <v>41214</v>
      </c>
      <c r="O132" s="155">
        <f t="shared" si="34"/>
        <v>41244</v>
      </c>
      <c r="P132" s="155">
        <f t="shared" si="34"/>
        <v>41275</v>
      </c>
      <c r="Q132" s="155">
        <f t="shared" si="34"/>
        <v>41306</v>
      </c>
      <c r="R132" s="155">
        <f t="shared" si="34"/>
        <v>41334</v>
      </c>
      <c r="S132" s="155">
        <f t="shared" si="34"/>
        <v>41365</v>
      </c>
      <c r="T132" s="155">
        <f t="shared" si="34"/>
        <v>41395</v>
      </c>
      <c r="U132" s="155">
        <f t="shared" si="34"/>
        <v>41426</v>
      </c>
      <c r="V132" s="155">
        <f t="shared" si="34"/>
        <v>41456</v>
      </c>
      <c r="W132" s="155">
        <f t="shared" si="34"/>
        <v>41487</v>
      </c>
      <c r="X132" s="155">
        <f t="shared" si="34"/>
        <v>41518</v>
      </c>
      <c r="Y132" s="155">
        <f t="shared" si="34"/>
        <v>41548</v>
      </c>
      <c r="Z132" s="155">
        <f t="shared" si="34"/>
        <v>41579</v>
      </c>
      <c r="AA132" s="155">
        <f t="shared" si="34"/>
        <v>41609</v>
      </c>
      <c r="AB132" s="155">
        <f t="shared" si="34"/>
        <v>41640</v>
      </c>
      <c r="AC132" s="155">
        <f t="shared" si="34"/>
        <v>41671</v>
      </c>
      <c r="AD132" s="155">
        <f t="shared" si="34"/>
        <v>41699</v>
      </c>
      <c r="AE132" s="155">
        <f t="shared" si="34"/>
        <v>41730</v>
      </c>
      <c r="AF132" s="155">
        <f t="shared" si="34"/>
        <v>41760</v>
      </c>
      <c r="AG132" s="155">
        <f t="shared" si="34"/>
        <v>41791</v>
      </c>
      <c r="AH132" s="155">
        <f t="shared" si="34"/>
        <v>41821</v>
      </c>
      <c r="AI132" s="155">
        <f t="shared" si="34"/>
        <v>41852</v>
      </c>
      <c r="AJ132" s="155">
        <f t="shared" si="34"/>
        <v>41883</v>
      </c>
      <c r="AK132" s="155">
        <f t="shared" ref="AK132:BK132" si="35">EDATE(AJ132,1)</f>
        <v>41913</v>
      </c>
      <c r="AL132" s="155">
        <f t="shared" si="35"/>
        <v>41944</v>
      </c>
      <c r="AM132" s="155">
        <f t="shared" si="35"/>
        <v>41974</v>
      </c>
      <c r="AN132" s="155">
        <f t="shared" si="35"/>
        <v>42005</v>
      </c>
      <c r="AO132" s="155">
        <f t="shared" si="35"/>
        <v>42036</v>
      </c>
      <c r="AP132" s="155">
        <f t="shared" si="35"/>
        <v>42064</v>
      </c>
      <c r="AQ132" s="155">
        <f t="shared" si="35"/>
        <v>42095</v>
      </c>
      <c r="AR132" s="155">
        <f t="shared" si="35"/>
        <v>42125</v>
      </c>
      <c r="AS132" s="155">
        <f t="shared" si="35"/>
        <v>42156</v>
      </c>
      <c r="AT132" s="155">
        <f t="shared" si="35"/>
        <v>42186</v>
      </c>
      <c r="AU132" s="155">
        <f t="shared" si="35"/>
        <v>42217</v>
      </c>
      <c r="AV132" s="155">
        <f t="shared" si="35"/>
        <v>42248</v>
      </c>
      <c r="AW132" s="155">
        <f t="shared" si="35"/>
        <v>42278</v>
      </c>
      <c r="AX132" s="155">
        <f t="shared" si="35"/>
        <v>42309</v>
      </c>
      <c r="AY132" s="155">
        <f t="shared" si="35"/>
        <v>42339</v>
      </c>
      <c r="AZ132" s="155">
        <f t="shared" si="35"/>
        <v>42370</v>
      </c>
      <c r="BA132" s="155">
        <f t="shared" si="35"/>
        <v>42401</v>
      </c>
      <c r="BB132" s="155">
        <f t="shared" si="35"/>
        <v>42430</v>
      </c>
      <c r="BC132" s="155">
        <f t="shared" si="35"/>
        <v>42461</v>
      </c>
      <c r="BD132" s="155">
        <f t="shared" si="35"/>
        <v>42491</v>
      </c>
      <c r="BE132" s="155">
        <f t="shared" si="35"/>
        <v>42522</v>
      </c>
      <c r="BF132" s="155">
        <f t="shared" si="35"/>
        <v>42552</v>
      </c>
      <c r="BG132" s="155">
        <f t="shared" si="35"/>
        <v>42583</v>
      </c>
      <c r="BH132" s="155">
        <f t="shared" si="35"/>
        <v>42614</v>
      </c>
      <c r="BI132" s="155">
        <f t="shared" si="35"/>
        <v>42644</v>
      </c>
      <c r="BJ132" s="155">
        <f t="shared" si="35"/>
        <v>42675</v>
      </c>
      <c r="BK132" s="155">
        <f t="shared" si="35"/>
        <v>42705</v>
      </c>
    </row>
    <row r="133" spans="2:63">
      <c r="B133" s="162" t="str">
        <f t="shared" ref="B133:B147" si="36">+B115</f>
        <v>Envasos reutilitzables</v>
      </c>
      <c r="C133" s="208"/>
      <c r="D133" s="158">
        <f t="shared" ref="D133:D147" si="37">+D7+D25</f>
        <v>287.375</v>
      </c>
      <c r="E133" s="158">
        <f t="shared" ref="E133:BK137" si="38">+E7+E25</f>
        <v>574.75</v>
      </c>
      <c r="F133" s="158">
        <f t="shared" si="38"/>
        <v>574.75</v>
      </c>
      <c r="G133" s="158">
        <f t="shared" si="38"/>
        <v>574.75</v>
      </c>
      <c r="H133" s="158">
        <f t="shared" si="38"/>
        <v>574.75</v>
      </c>
      <c r="I133" s="158">
        <f t="shared" si="38"/>
        <v>574.75</v>
      </c>
      <c r="J133" s="158">
        <f t="shared" si="38"/>
        <v>574.75</v>
      </c>
      <c r="K133" s="158">
        <f t="shared" si="38"/>
        <v>574.75</v>
      </c>
      <c r="L133" s="158">
        <f t="shared" si="38"/>
        <v>287.375</v>
      </c>
      <c r="M133" s="158">
        <f t="shared" si="38"/>
        <v>287.375</v>
      </c>
      <c r="N133" s="158">
        <f t="shared" si="38"/>
        <v>229.9</v>
      </c>
      <c r="O133" s="158">
        <f t="shared" si="38"/>
        <v>172.42500000000001</v>
      </c>
      <c r="P133" s="158">
        <f t="shared" si="38"/>
        <v>117.249</v>
      </c>
      <c r="Q133" s="158">
        <f t="shared" si="38"/>
        <v>117.249</v>
      </c>
      <c r="R133" s="158">
        <f t="shared" si="38"/>
        <v>58.624499999999998</v>
      </c>
      <c r="S133" s="158">
        <f t="shared" si="38"/>
        <v>58.624499999999998</v>
      </c>
      <c r="T133" s="158">
        <f t="shared" si="38"/>
        <v>29.312249999999999</v>
      </c>
      <c r="U133" s="158">
        <f t="shared" si="38"/>
        <v>29.312249999999999</v>
      </c>
      <c r="V133" s="158">
        <f t="shared" si="38"/>
        <v>29.312249999999999</v>
      </c>
      <c r="W133" s="158">
        <f t="shared" si="38"/>
        <v>29.312249999999999</v>
      </c>
      <c r="X133" s="158">
        <f t="shared" si="38"/>
        <v>29.312249999999999</v>
      </c>
      <c r="Y133" s="158">
        <f t="shared" si="38"/>
        <v>29.312249999999999</v>
      </c>
      <c r="Z133" s="158">
        <f t="shared" si="38"/>
        <v>29.312249999999999</v>
      </c>
      <c r="AA133" s="158">
        <f t="shared" si="38"/>
        <v>29.312249999999999</v>
      </c>
      <c r="AB133" s="158">
        <f t="shared" si="38"/>
        <v>29.898494999999997</v>
      </c>
      <c r="AC133" s="158">
        <f t="shared" si="38"/>
        <v>29.898494999999997</v>
      </c>
      <c r="AD133" s="158">
        <f t="shared" si="38"/>
        <v>29.898494999999997</v>
      </c>
      <c r="AE133" s="158">
        <f t="shared" si="38"/>
        <v>29.898494999999997</v>
      </c>
      <c r="AF133" s="158">
        <f t="shared" si="38"/>
        <v>29.898494999999997</v>
      </c>
      <c r="AG133" s="158">
        <f t="shared" si="38"/>
        <v>29.898494999999997</v>
      </c>
      <c r="AH133" s="158">
        <f t="shared" si="38"/>
        <v>29.898494999999997</v>
      </c>
      <c r="AI133" s="158">
        <f t="shared" si="38"/>
        <v>29.898494999999997</v>
      </c>
      <c r="AJ133" s="158">
        <f t="shared" si="38"/>
        <v>29.898494999999997</v>
      </c>
      <c r="AK133" s="158">
        <f t="shared" si="38"/>
        <v>29.898494999999997</v>
      </c>
      <c r="AL133" s="158">
        <f t="shared" si="38"/>
        <v>29.898494999999997</v>
      </c>
      <c r="AM133" s="158">
        <f t="shared" si="38"/>
        <v>29.898494999999997</v>
      </c>
      <c r="AN133" s="158">
        <f t="shared" si="38"/>
        <v>30.496464899999992</v>
      </c>
      <c r="AO133" s="158">
        <f t="shared" si="38"/>
        <v>30.496464899999992</v>
      </c>
      <c r="AP133" s="158">
        <f t="shared" si="38"/>
        <v>30.496464899999992</v>
      </c>
      <c r="AQ133" s="158">
        <f t="shared" si="38"/>
        <v>30.496464899999992</v>
      </c>
      <c r="AR133" s="158">
        <f t="shared" si="38"/>
        <v>30.496464899999992</v>
      </c>
      <c r="AS133" s="158">
        <f t="shared" si="38"/>
        <v>30.496464899999992</v>
      </c>
      <c r="AT133" s="158">
        <f t="shared" si="38"/>
        <v>30.496464899999992</v>
      </c>
      <c r="AU133" s="158">
        <f t="shared" si="38"/>
        <v>30.496464899999992</v>
      </c>
      <c r="AV133" s="158">
        <f t="shared" si="38"/>
        <v>30.496464899999992</v>
      </c>
      <c r="AW133" s="158">
        <f t="shared" si="38"/>
        <v>30.496464899999992</v>
      </c>
      <c r="AX133" s="158">
        <f t="shared" si="38"/>
        <v>30.496464899999992</v>
      </c>
      <c r="AY133" s="158">
        <f t="shared" si="38"/>
        <v>30.496464899999992</v>
      </c>
      <c r="AZ133" s="158">
        <f t="shared" si="38"/>
        <v>31.106394197999993</v>
      </c>
      <c r="BA133" s="158">
        <f t="shared" si="38"/>
        <v>31.106394197999993</v>
      </c>
      <c r="BB133" s="158">
        <f t="shared" si="38"/>
        <v>31.106394197999993</v>
      </c>
      <c r="BC133" s="158">
        <f t="shared" si="38"/>
        <v>31.106394197999993</v>
      </c>
      <c r="BD133" s="158">
        <f t="shared" si="38"/>
        <v>31.106394197999993</v>
      </c>
      <c r="BE133" s="158">
        <f t="shared" si="38"/>
        <v>31.106394197999993</v>
      </c>
      <c r="BF133" s="158">
        <f t="shared" si="38"/>
        <v>31.106394197999993</v>
      </c>
      <c r="BG133" s="158">
        <f t="shared" si="38"/>
        <v>31.106394197999993</v>
      </c>
      <c r="BH133" s="158">
        <f t="shared" si="38"/>
        <v>31.106394197999993</v>
      </c>
      <c r="BI133" s="158">
        <f t="shared" si="38"/>
        <v>31.106394197999993</v>
      </c>
      <c r="BJ133" s="158">
        <f t="shared" si="38"/>
        <v>31.106394197999993</v>
      </c>
      <c r="BK133" s="158">
        <f t="shared" si="38"/>
        <v>31.106394197999993</v>
      </c>
    </row>
    <row r="134" spans="2:63">
      <c r="B134" s="162" t="str">
        <f t="shared" si="36"/>
        <v>Vendes per entregues</v>
      </c>
      <c r="C134" s="208"/>
      <c r="D134" s="158">
        <f t="shared" si="37"/>
        <v>121</v>
      </c>
      <c r="E134" s="158">
        <f t="shared" ref="E134:S134" si="39">+E8+E26</f>
        <v>302.5</v>
      </c>
      <c r="F134" s="158">
        <f t="shared" si="39"/>
        <v>605</v>
      </c>
      <c r="G134" s="158">
        <f t="shared" si="39"/>
        <v>907.5</v>
      </c>
      <c r="H134" s="158">
        <f t="shared" si="39"/>
        <v>1210</v>
      </c>
      <c r="I134" s="158">
        <f t="shared" si="39"/>
        <v>1512.5</v>
      </c>
      <c r="J134" s="158">
        <f t="shared" si="39"/>
        <v>4416.5</v>
      </c>
      <c r="K134" s="158">
        <f t="shared" si="39"/>
        <v>4416.5</v>
      </c>
      <c r="L134" s="158">
        <f t="shared" si="39"/>
        <v>4416.5</v>
      </c>
      <c r="M134" s="158">
        <f t="shared" si="39"/>
        <v>4416.5</v>
      </c>
      <c r="N134" s="158">
        <f t="shared" si="39"/>
        <v>4416.5</v>
      </c>
      <c r="O134" s="158">
        <f t="shared" si="39"/>
        <v>4416.5</v>
      </c>
      <c r="P134" s="158">
        <f t="shared" si="39"/>
        <v>4504.83</v>
      </c>
      <c r="Q134" s="158">
        <f t="shared" si="39"/>
        <v>4504.83</v>
      </c>
      <c r="R134" s="158">
        <f t="shared" si="39"/>
        <v>4504.83</v>
      </c>
      <c r="S134" s="158">
        <f t="shared" si="39"/>
        <v>4936.8</v>
      </c>
      <c r="T134" s="158">
        <f t="shared" si="38"/>
        <v>4936.8</v>
      </c>
      <c r="U134" s="158">
        <f t="shared" si="38"/>
        <v>4936.8</v>
      </c>
      <c r="V134" s="158">
        <f t="shared" si="38"/>
        <v>4936.8</v>
      </c>
      <c r="W134" s="158">
        <f t="shared" si="38"/>
        <v>4936.8</v>
      </c>
      <c r="X134" s="158">
        <f t="shared" si="38"/>
        <v>4936.8</v>
      </c>
      <c r="Y134" s="158">
        <f t="shared" si="38"/>
        <v>4936.8</v>
      </c>
      <c r="Z134" s="158">
        <f t="shared" si="38"/>
        <v>4936.8</v>
      </c>
      <c r="AA134" s="158">
        <f t="shared" si="38"/>
        <v>4936.8</v>
      </c>
      <c r="AB134" s="158">
        <f t="shared" si="38"/>
        <v>5035.5360000000001</v>
      </c>
      <c r="AC134" s="158">
        <f t="shared" si="38"/>
        <v>5035.5360000000001</v>
      </c>
      <c r="AD134" s="158">
        <f t="shared" si="38"/>
        <v>5035.5360000000001</v>
      </c>
      <c r="AE134" s="158">
        <f t="shared" si="38"/>
        <v>5035.5360000000001</v>
      </c>
      <c r="AF134" s="158">
        <f t="shared" si="38"/>
        <v>5035.5360000000001</v>
      </c>
      <c r="AG134" s="158">
        <f t="shared" si="38"/>
        <v>5035.5360000000001</v>
      </c>
      <c r="AH134" s="158">
        <f t="shared" si="38"/>
        <v>5035.5360000000001</v>
      </c>
      <c r="AI134" s="158">
        <f t="shared" si="38"/>
        <v>5035.5360000000001</v>
      </c>
      <c r="AJ134" s="158">
        <f t="shared" si="38"/>
        <v>5035.5360000000001</v>
      </c>
      <c r="AK134" s="158">
        <f t="shared" si="38"/>
        <v>5035.5360000000001</v>
      </c>
      <c r="AL134" s="158">
        <f t="shared" si="38"/>
        <v>5035.5360000000001</v>
      </c>
      <c r="AM134" s="158">
        <f t="shared" si="38"/>
        <v>5035.5360000000001</v>
      </c>
      <c r="AN134" s="158">
        <f t="shared" si="38"/>
        <v>5136.2467199999992</v>
      </c>
      <c r="AO134" s="158">
        <f t="shared" si="38"/>
        <v>5136.2467199999992</v>
      </c>
      <c r="AP134" s="158">
        <f t="shared" si="38"/>
        <v>5136.2467199999992</v>
      </c>
      <c r="AQ134" s="158">
        <f t="shared" si="38"/>
        <v>5136.2467199999992</v>
      </c>
      <c r="AR134" s="158">
        <f t="shared" si="38"/>
        <v>5136.2467199999992</v>
      </c>
      <c r="AS134" s="158">
        <f t="shared" si="38"/>
        <v>5136.2467199999992</v>
      </c>
      <c r="AT134" s="158">
        <f t="shared" si="38"/>
        <v>5136.2467199999992</v>
      </c>
      <c r="AU134" s="158">
        <f t="shared" si="38"/>
        <v>5136.2467199999992</v>
      </c>
      <c r="AV134" s="158">
        <f t="shared" si="38"/>
        <v>5136.2467199999992</v>
      </c>
      <c r="AW134" s="158">
        <f t="shared" si="38"/>
        <v>5136.2467199999992</v>
      </c>
      <c r="AX134" s="158">
        <f t="shared" si="38"/>
        <v>5136.2467199999992</v>
      </c>
      <c r="AY134" s="158">
        <f t="shared" si="38"/>
        <v>5136.2467199999992</v>
      </c>
      <c r="AZ134" s="158">
        <f t="shared" si="38"/>
        <v>5238.9716544000003</v>
      </c>
      <c r="BA134" s="158">
        <f t="shared" si="38"/>
        <v>5238.9716544000003</v>
      </c>
      <c r="BB134" s="158">
        <f t="shared" si="38"/>
        <v>5238.9716544000003</v>
      </c>
      <c r="BC134" s="158">
        <f t="shared" si="38"/>
        <v>5238.9716544000003</v>
      </c>
      <c r="BD134" s="158">
        <f t="shared" si="38"/>
        <v>5238.9716544000003</v>
      </c>
      <c r="BE134" s="158">
        <f t="shared" si="38"/>
        <v>5238.9716544000003</v>
      </c>
      <c r="BF134" s="158">
        <f t="shared" si="38"/>
        <v>5238.9716544000003</v>
      </c>
      <c r="BG134" s="158">
        <f t="shared" si="38"/>
        <v>5238.9716544000003</v>
      </c>
      <c r="BH134" s="158">
        <f t="shared" si="38"/>
        <v>5238.9716544000003</v>
      </c>
      <c r="BI134" s="158">
        <f t="shared" si="38"/>
        <v>5238.9716544000003</v>
      </c>
      <c r="BJ134" s="158">
        <f t="shared" si="38"/>
        <v>5238.9716544000003</v>
      </c>
      <c r="BK134" s="158">
        <f t="shared" si="38"/>
        <v>5238.9716544000003</v>
      </c>
    </row>
    <row r="135" spans="2:63">
      <c r="B135" s="162" t="str">
        <f t="shared" si="36"/>
        <v>Anuncis locals</v>
      </c>
      <c r="C135" s="208"/>
      <c r="D135" s="158">
        <f t="shared" si="37"/>
        <v>48.4</v>
      </c>
      <c r="E135" s="158">
        <f t="shared" si="38"/>
        <v>242</v>
      </c>
      <c r="F135" s="158">
        <f t="shared" si="38"/>
        <v>484</v>
      </c>
      <c r="G135" s="158">
        <f t="shared" si="38"/>
        <v>484</v>
      </c>
      <c r="H135" s="158">
        <f t="shared" si="38"/>
        <v>484</v>
      </c>
      <c r="I135" s="158">
        <f t="shared" si="38"/>
        <v>484</v>
      </c>
      <c r="J135" s="158">
        <f t="shared" si="38"/>
        <v>484</v>
      </c>
      <c r="K135" s="158">
        <f t="shared" si="38"/>
        <v>484</v>
      </c>
      <c r="L135" s="158">
        <f t="shared" si="38"/>
        <v>484</v>
      </c>
      <c r="M135" s="158">
        <f t="shared" si="38"/>
        <v>484</v>
      </c>
      <c r="N135" s="158">
        <f t="shared" si="38"/>
        <v>484</v>
      </c>
      <c r="O135" s="158">
        <f t="shared" si="38"/>
        <v>484</v>
      </c>
      <c r="P135" s="158">
        <f t="shared" si="38"/>
        <v>493.68</v>
      </c>
      <c r="Q135" s="158">
        <f t="shared" si="38"/>
        <v>493.68</v>
      </c>
      <c r="R135" s="158">
        <f t="shared" si="38"/>
        <v>493.68</v>
      </c>
      <c r="S135" s="158">
        <f t="shared" si="38"/>
        <v>493.68</v>
      </c>
      <c r="T135" s="158">
        <f t="shared" si="38"/>
        <v>493.68</v>
      </c>
      <c r="U135" s="158">
        <f t="shared" si="38"/>
        <v>493.68</v>
      </c>
      <c r="V135" s="158">
        <f t="shared" si="38"/>
        <v>493.68</v>
      </c>
      <c r="W135" s="158">
        <f t="shared" si="38"/>
        <v>493.68</v>
      </c>
      <c r="X135" s="158">
        <f t="shared" si="38"/>
        <v>493.68</v>
      </c>
      <c r="Y135" s="158">
        <f t="shared" si="38"/>
        <v>493.68</v>
      </c>
      <c r="Z135" s="158">
        <f t="shared" si="38"/>
        <v>493.68</v>
      </c>
      <c r="AA135" s="158">
        <f t="shared" si="38"/>
        <v>493.68</v>
      </c>
      <c r="AB135" s="158">
        <f t="shared" si="38"/>
        <v>503.55359999999996</v>
      </c>
      <c r="AC135" s="158">
        <f t="shared" si="38"/>
        <v>503.55359999999996</v>
      </c>
      <c r="AD135" s="158">
        <f t="shared" si="38"/>
        <v>503.55359999999996</v>
      </c>
      <c r="AE135" s="158">
        <f t="shared" si="38"/>
        <v>503.55359999999996</v>
      </c>
      <c r="AF135" s="158">
        <f t="shared" si="38"/>
        <v>503.55359999999996</v>
      </c>
      <c r="AG135" s="158">
        <f t="shared" si="38"/>
        <v>503.55359999999996</v>
      </c>
      <c r="AH135" s="158">
        <f t="shared" si="38"/>
        <v>503.55359999999996</v>
      </c>
      <c r="AI135" s="158">
        <f t="shared" si="38"/>
        <v>503.55359999999996</v>
      </c>
      <c r="AJ135" s="158">
        <f t="shared" si="38"/>
        <v>503.55359999999996</v>
      </c>
      <c r="AK135" s="158">
        <f t="shared" si="38"/>
        <v>503.55359999999996</v>
      </c>
      <c r="AL135" s="158">
        <f t="shared" si="38"/>
        <v>503.55359999999996</v>
      </c>
      <c r="AM135" s="158">
        <f t="shared" si="38"/>
        <v>503.55359999999996</v>
      </c>
      <c r="AN135" s="158">
        <f t="shared" si="38"/>
        <v>513.62467200000003</v>
      </c>
      <c r="AO135" s="158">
        <f t="shared" si="38"/>
        <v>513.62467200000003</v>
      </c>
      <c r="AP135" s="158">
        <f t="shared" si="38"/>
        <v>513.62467200000003</v>
      </c>
      <c r="AQ135" s="158">
        <f t="shared" si="38"/>
        <v>513.62467200000003</v>
      </c>
      <c r="AR135" s="158">
        <f t="shared" si="38"/>
        <v>513.62467200000003</v>
      </c>
      <c r="AS135" s="158">
        <f t="shared" si="38"/>
        <v>513.62467200000003</v>
      </c>
      <c r="AT135" s="158">
        <f t="shared" si="38"/>
        <v>513.62467200000003</v>
      </c>
      <c r="AU135" s="158">
        <f t="shared" si="38"/>
        <v>513.62467200000003</v>
      </c>
      <c r="AV135" s="158">
        <f t="shared" si="38"/>
        <v>513.62467200000003</v>
      </c>
      <c r="AW135" s="158">
        <f t="shared" si="38"/>
        <v>513.62467200000003</v>
      </c>
      <c r="AX135" s="158">
        <f t="shared" si="38"/>
        <v>513.62467200000003</v>
      </c>
      <c r="AY135" s="158">
        <f t="shared" si="38"/>
        <v>513.62467200000003</v>
      </c>
      <c r="AZ135" s="158">
        <f t="shared" si="38"/>
        <v>523.89716544000009</v>
      </c>
      <c r="BA135" s="158">
        <f t="shared" si="38"/>
        <v>523.89716544000009</v>
      </c>
      <c r="BB135" s="158">
        <f t="shared" si="38"/>
        <v>523.89716544000009</v>
      </c>
      <c r="BC135" s="158">
        <f t="shared" si="38"/>
        <v>523.89716544000009</v>
      </c>
      <c r="BD135" s="158">
        <f t="shared" si="38"/>
        <v>523.89716544000009</v>
      </c>
      <c r="BE135" s="158">
        <f t="shared" si="38"/>
        <v>523.89716544000009</v>
      </c>
      <c r="BF135" s="158">
        <f t="shared" si="38"/>
        <v>523.89716544000009</v>
      </c>
      <c r="BG135" s="158">
        <f t="shared" si="38"/>
        <v>523.89716544000009</v>
      </c>
      <c r="BH135" s="158">
        <f t="shared" si="38"/>
        <v>523.89716544000009</v>
      </c>
      <c r="BI135" s="158">
        <f t="shared" si="38"/>
        <v>523.89716544000009</v>
      </c>
      <c r="BJ135" s="158">
        <f t="shared" si="38"/>
        <v>523.89716544000009</v>
      </c>
      <c r="BK135" s="158">
        <f t="shared" si="38"/>
        <v>523.89716544000009</v>
      </c>
    </row>
    <row r="136" spans="2:63">
      <c r="B136" s="162" t="str">
        <f t="shared" si="36"/>
        <v>Nom Producte/Servei 4</v>
      </c>
      <c r="C136" s="208"/>
      <c r="D136" s="158">
        <f t="shared" si="37"/>
        <v>5</v>
      </c>
      <c r="E136" s="158">
        <f t="shared" si="38"/>
        <v>5</v>
      </c>
      <c r="F136" s="158">
        <f t="shared" si="38"/>
        <v>5</v>
      </c>
      <c r="G136" s="158">
        <f t="shared" si="38"/>
        <v>5</v>
      </c>
      <c r="H136" s="158">
        <f t="shared" si="38"/>
        <v>5</v>
      </c>
      <c r="I136" s="158">
        <f t="shared" si="38"/>
        <v>5</v>
      </c>
      <c r="J136" s="158">
        <f t="shared" si="38"/>
        <v>5</v>
      </c>
      <c r="K136" s="158">
        <f t="shared" si="38"/>
        <v>5</v>
      </c>
      <c r="L136" s="158">
        <f t="shared" si="38"/>
        <v>5</v>
      </c>
      <c r="M136" s="158">
        <f t="shared" si="38"/>
        <v>5</v>
      </c>
      <c r="N136" s="158">
        <f t="shared" si="38"/>
        <v>5</v>
      </c>
      <c r="O136" s="158">
        <f t="shared" si="38"/>
        <v>5</v>
      </c>
      <c r="P136" s="158">
        <f t="shared" si="38"/>
        <v>5.1000000000000005</v>
      </c>
      <c r="Q136" s="158">
        <f t="shared" si="38"/>
        <v>5.1000000000000005</v>
      </c>
      <c r="R136" s="158">
        <f t="shared" si="38"/>
        <v>5.1000000000000005</v>
      </c>
      <c r="S136" s="158">
        <f t="shared" si="38"/>
        <v>5.1000000000000005</v>
      </c>
      <c r="T136" s="158">
        <f t="shared" si="38"/>
        <v>5.1000000000000005</v>
      </c>
      <c r="U136" s="158">
        <f t="shared" si="38"/>
        <v>5.1000000000000005</v>
      </c>
      <c r="V136" s="158">
        <f t="shared" si="38"/>
        <v>5.1000000000000005</v>
      </c>
      <c r="W136" s="158">
        <f t="shared" si="38"/>
        <v>5.1000000000000005</v>
      </c>
      <c r="X136" s="158">
        <f t="shared" si="38"/>
        <v>5.1000000000000005</v>
      </c>
      <c r="Y136" s="158">
        <f t="shared" si="38"/>
        <v>5.1000000000000005</v>
      </c>
      <c r="Z136" s="158">
        <f t="shared" si="38"/>
        <v>5.1000000000000005</v>
      </c>
      <c r="AA136" s="158">
        <f t="shared" si="38"/>
        <v>0</v>
      </c>
      <c r="AB136" s="158">
        <f t="shared" si="38"/>
        <v>0</v>
      </c>
      <c r="AC136" s="158">
        <f t="shared" si="38"/>
        <v>0</v>
      </c>
      <c r="AD136" s="158">
        <f t="shared" si="38"/>
        <v>0</v>
      </c>
      <c r="AE136" s="158">
        <f t="shared" si="38"/>
        <v>0</v>
      </c>
      <c r="AF136" s="158">
        <f t="shared" si="38"/>
        <v>0</v>
      </c>
      <c r="AG136" s="158">
        <f t="shared" si="38"/>
        <v>0</v>
      </c>
      <c r="AH136" s="158">
        <f t="shared" si="38"/>
        <v>0</v>
      </c>
      <c r="AI136" s="158">
        <f t="shared" si="38"/>
        <v>0</v>
      </c>
      <c r="AJ136" s="158">
        <f t="shared" si="38"/>
        <v>0</v>
      </c>
      <c r="AK136" s="158">
        <f t="shared" si="38"/>
        <v>0</v>
      </c>
      <c r="AL136" s="158">
        <f t="shared" si="38"/>
        <v>0</v>
      </c>
      <c r="AM136" s="158">
        <f t="shared" si="38"/>
        <v>0</v>
      </c>
      <c r="AN136" s="158">
        <f t="shared" si="38"/>
        <v>0</v>
      </c>
      <c r="AO136" s="158">
        <f t="shared" si="38"/>
        <v>0</v>
      </c>
      <c r="AP136" s="158">
        <f t="shared" si="38"/>
        <v>0</v>
      </c>
      <c r="AQ136" s="158">
        <f t="shared" si="38"/>
        <v>0</v>
      </c>
      <c r="AR136" s="158">
        <f t="shared" si="38"/>
        <v>0</v>
      </c>
      <c r="AS136" s="158">
        <f t="shared" si="38"/>
        <v>0</v>
      </c>
      <c r="AT136" s="158">
        <f t="shared" si="38"/>
        <v>0</v>
      </c>
      <c r="AU136" s="158">
        <f t="shared" si="38"/>
        <v>0</v>
      </c>
      <c r="AV136" s="158">
        <f t="shared" si="38"/>
        <v>0</v>
      </c>
      <c r="AW136" s="158">
        <f t="shared" si="38"/>
        <v>0</v>
      </c>
      <c r="AX136" s="158">
        <f t="shared" si="38"/>
        <v>0</v>
      </c>
      <c r="AY136" s="158">
        <f t="shared" si="38"/>
        <v>0</v>
      </c>
      <c r="AZ136" s="158">
        <f t="shared" si="38"/>
        <v>0</v>
      </c>
      <c r="BA136" s="158">
        <f t="shared" si="38"/>
        <v>0</v>
      </c>
      <c r="BB136" s="158">
        <f t="shared" si="38"/>
        <v>0</v>
      </c>
      <c r="BC136" s="158">
        <f t="shared" si="38"/>
        <v>0</v>
      </c>
      <c r="BD136" s="158">
        <f t="shared" si="38"/>
        <v>0</v>
      </c>
      <c r="BE136" s="158">
        <f t="shared" si="38"/>
        <v>0</v>
      </c>
      <c r="BF136" s="158">
        <f t="shared" si="38"/>
        <v>0</v>
      </c>
      <c r="BG136" s="158">
        <f t="shared" si="38"/>
        <v>0</v>
      </c>
      <c r="BH136" s="158">
        <f t="shared" si="38"/>
        <v>0</v>
      </c>
      <c r="BI136" s="158">
        <f t="shared" si="38"/>
        <v>0</v>
      </c>
      <c r="BJ136" s="158">
        <f t="shared" si="38"/>
        <v>0</v>
      </c>
      <c r="BK136" s="158">
        <f t="shared" si="38"/>
        <v>0</v>
      </c>
    </row>
    <row r="137" spans="2:63">
      <c r="B137" s="162" t="str">
        <f t="shared" si="36"/>
        <v>Nom Producte/Servei 5</v>
      </c>
      <c r="C137" s="208"/>
      <c r="D137" s="158">
        <f t="shared" si="37"/>
        <v>0</v>
      </c>
      <c r="E137" s="158">
        <f t="shared" si="38"/>
        <v>0</v>
      </c>
      <c r="F137" s="158">
        <f t="shared" si="38"/>
        <v>0</v>
      </c>
      <c r="G137" s="158">
        <f t="shared" si="38"/>
        <v>0</v>
      </c>
      <c r="H137" s="158">
        <f t="shared" si="38"/>
        <v>0</v>
      </c>
      <c r="I137" s="158">
        <f t="shared" si="38"/>
        <v>0</v>
      </c>
      <c r="J137" s="158">
        <f t="shared" si="38"/>
        <v>0</v>
      </c>
      <c r="K137" s="158">
        <f t="shared" si="38"/>
        <v>0</v>
      </c>
      <c r="L137" s="158">
        <f t="shared" si="38"/>
        <v>0</v>
      </c>
      <c r="M137" s="158">
        <f t="shared" si="38"/>
        <v>0</v>
      </c>
      <c r="N137" s="158">
        <f t="shared" si="38"/>
        <v>0</v>
      </c>
      <c r="O137" s="158">
        <f t="shared" si="38"/>
        <v>0</v>
      </c>
      <c r="P137" s="158">
        <f t="shared" si="38"/>
        <v>0</v>
      </c>
      <c r="Q137" s="158">
        <f t="shared" si="38"/>
        <v>0</v>
      </c>
      <c r="R137" s="158">
        <f t="shared" si="38"/>
        <v>0</v>
      </c>
      <c r="S137" s="158">
        <f t="shared" si="38"/>
        <v>0</v>
      </c>
      <c r="T137" s="158">
        <f t="shared" si="38"/>
        <v>0</v>
      </c>
      <c r="U137" s="158">
        <f t="shared" si="38"/>
        <v>0</v>
      </c>
      <c r="V137" s="158">
        <f t="shared" si="38"/>
        <v>0</v>
      </c>
      <c r="W137" s="158">
        <f t="shared" si="38"/>
        <v>0</v>
      </c>
      <c r="X137" s="158">
        <f t="shared" si="38"/>
        <v>0</v>
      </c>
      <c r="Y137" s="158">
        <f t="shared" si="38"/>
        <v>0</v>
      </c>
      <c r="Z137" s="158">
        <f t="shared" si="38"/>
        <v>0</v>
      </c>
      <c r="AA137" s="158">
        <f t="shared" si="38"/>
        <v>0</v>
      </c>
      <c r="AB137" s="158">
        <f t="shared" si="38"/>
        <v>0</v>
      </c>
      <c r="AC137" s="158">
        <f t="shared" si="38"/>
        <v>0</v>
      </c>
      <c r="AD137" s="158">
        <f t="shared" si="38"/>
        <v>0</v>
      </c>
      <c r="AE137" s="158">
        <f t="shared" si="38"/>
        <v>0</v>
      </c>
      <c r="AF137" s="158">
        <f t="shared" si="38"/>
        <v>0</v>
      </c>
      <c r="AG137" s="158">
        <f t="shared" si="38"/>
        <v>0</v>
      </c>
      <c r="AH137" s="158">
        <f t="shared" si="38"/>
        <v>0</v>
      </c>
      <c r="AI137" s="158">
        <f t="shared" si="38"/>
        <v>0</v>
      </c>
      <c r="AJ137" s="158">
        <f t="shared" si="38"/>
        <v>0</v>
      </c>
      <c r="AK137" s="158">
        <f t="shared" si="38"/>
        <v>0</v>
      </c>
      <c r="AL137" s="158">
        <f t="shared" si="38"/>
        <v>0</v>
      </c>
      <c r="AM137" s="158">
        <f t="shared" ref="E137:BK141" si="40">+AM11+AM29</f>
        <v>0</v>
      </c>
      <c r="AN137" s="158">
        <f t="shared" si="40"/>
        <v>0</v>
      </c>
      <c r="AO137" s="158">
        <f t="shared" si="40"/>
        <v>0</v>
      </c>
      <c r="AP137" s="158">
        <f t="shared" si="40"/>
        <v>0</v>
      </c>
      <c r="AQ137" s="158">
        <f t="shared" si="40"/>
        <v>0</v>
      </c>
      <c r="AR137" s="158">
        <f t="shared" si="40"/>
        <v>0</v>
      </c>
      <c r="AS137" s="158">
        <f t="shared" si="40"/>
        <v>0</v>
      </c>
      <c r="AT137" s="158">
        <f t="shared" si="40"/>
        <v>0</v>
      </c>
      <c r="AU137" s="158">
        <f t="shared" si="40"/>
        <v>0</v>
      </c>
      <c r="AV137" s="158">
        <f t="shared" si="40"/>
        <v>0</v>
      </c>
      <c r="AW137" s="158">
        <f t="shared" si="40"/>
        <v>0</v>
      </c>
      <c r="AX137" s="158">
        <f t="shared" si="40"/>
        <v>0</v>
      </c>
      <c r="AY137" s="158">
        <f t="shared" si="40"/>
        <v>0</v>
      </c>
      <c r="AZ137" s="158">
        <f t="shared" si="40"/>
        <v>0</v>
      </c>
      <c r="BA137" s="158">
        <f t="shared" si="40"/>
        <v>0</v>
      </c>
      <c r="BB137" s="158">
        <f t="shared" si="40"/>
        <v>0</v>
      </c>
      <c r="BC137" s="158">
        <f t="shared" si="40"/>
        <v>0</v>
      </c>
      <c r="BD137" s="158">
        <f t="shared" si="40"/>
        <v>0</v>
      </c>
      <c r="BE137" s="158">
        <f t="shared" si="40"/>
        <v>0</v>
      </c>
      <c r="BF137" s="158">
        <f t="shared" si="40"/>
        <v>0</v>
      </c>
      <c r="BG137" s="158">
        <f t="shared" si="40"/>
        <v>0</v>
      </c>
      <c r="BH137" s="158">
        <f t="shared" si="40"/>
        <v>0</v>
      </c>
      <c r="BI137" s="158">
        <f t="shared" si="40"/>
        <v>0</v>
      </c>
      <c r="BJ137" s="158">
        <f t="shared" si="40"/>
        <v>0</v>
      </c>
      <c r="BK137" s="158">
        <f t="shared" si="40"/>
        <v>0</v>
      </c>
    </row>
    <row r="138" spans="2:63">
      <c r="B138" s="162" t="str">
        <f t="shared" si="36"/>
        <v>Nom Producte/Servei 6</v>
      </c>
      <c r="C138" s="208"/>
      <c r="D138" s="158">
        <f t="shared" si="37"/>
        <v>0</v>
      </c>
      <c r="E138" s="158">
        <f t="shared" si="40"/>
        <v>0</v>
      </c>
      <c r="F138" s="158">
        <f t="shared" si="40"/>
        <v>0</v>
      </c>
      <c r="G138" s="158">
        <f t="shared" si="40"/>
        <v>0</v>
      </c>
      <c r="H138" s="158">
        <f t="shared" si="40"/>
        <v>0</v>
      </c>
      <c r="I138" s="158">
        <f t="shared" si="40"/>
        <v>0</v>
      </c>
      <c r="J138" s="158">
        <f t="shared" si="40"/>
        <v>0</v>
      </c>
      <c r="K138" s="158">
        <f t="shared" si="40"/>
        <v>0</v>
      </c>
      <c r="L138" s="158">
        <f t="shared" si="40"/>
        <v>0</v>
      </c>
      <c r="M138" s="158">
        <f t="shared" si="40"/>
        <v>0</v>
      </c>
      <c r="N138" s="158">
        <f t="shared" si="40"/>
        <v>0</v>
      </c>
      <c r="O138" s="158">
        <f t="shared" si="40"/>
        <v>0</v>
      </c>
      <c r="P138" s="158">
        <f t="shared" si="40"/>
        <v>0</v>
      </c>
      <c r="Q138" s="158">
        <f t="shared" si="40"/>
        <v>0</v>
      </c>
      <c r="R138" s="158">
        <f t="shared" si="40"/>
        <v>0</v>
      </c>
      <c r="S138" s="158">
        <f t="shared" si="40"/>
        <v>0</v>
      </c>
      <c r="T138" s="158">
        <f t="shared" si="40"/>
        <v>0</v>
      </c>
      <c r="U138" s="158">
        <f t="shared" si="40"/>
        <v>0</v>
      </c>
      <c r="V138" s="158">
        <f t="shared" si="40"/>
        <v>0</v>
      </c>
      <c r="W138" s="158">
        <f t="shared" si="40"/>
        <v>0</v>
      </c>
      <c r="X138" s="158">
        <f t="shared" si="40"/>
        <v>0</v>
      </c>
      <c r="Y138" s="158">
        <f t="shared" si="40"/>
        <v>0</v>
      </c>
      <c r="Z138" s="158">
        <f t="shared" si="40"/>
        <v>0</v>
      </c>
      <c r="AA138" s="158">
        <f t="shared" si="40"/>
        <v>0</v>
      </c>
      <c r="AB138" s="158">
        <f t="shared" si="40"/>
        <v>0</v>
      </c>
      <c r="AC138" s="158">
        <f t="shared" si="40"/>
        <v>0</v>
      </c>
      <c r="AD138" s="158">
        <f t="shared" si="40"/>
        <v>0</v>
      </c>
      <c r="AE138" s="158">
        <f t="shared" si="40"/>
        <v>0</v>
      </c>
      <c r="AF138" s="158">
        <f t="shared" si="40"/>
        <v>0</v>
      </c>
      <c r="AG138" s="158">
        <f t="shared" si="40"/>
        <v>0</v>
      </c>
      <c r="AH138" s="158">
        <f t="shared" si="40"/>
        <v>0</v>
      </c>
      <c r="AI138" s="158">
        <f t="shared" si="40"/>
        <v>0</v>
      </c>
      <c r="AJ138" s="158">
        <f t="shared" si="40"/>
        <v>0</v>
      </c>
      <c r="AK138" s="158">
        <f t="shared" si="40"/>
        <v>0</v>
      </c>
      <c r="AL138" s="158">
        <f t="shared" si="40"/>
        <v>0</v>
      </c>
      <c r="AM138" s="158">
        <f t="shared" si="40"/>
        <v>0</v>
      </c>
      <c r="AN138" s="158">
        <f t="shared" si="40"/>
        <v>0</v>
      </c>
      <c r="AO138" s="158">
        <f t="shared" si="40"/>
        <v>0</v>
      </c>
      <c r="AP138" s="158">
        <f t="shared" si="40"/>
        <v>0</v>
      </c>
      <c r="AQ138" s="158">
        <f t="shared" si="40"/>
        <v>0</v>
      </c>
      <c r="AR138" s="158">
        <f t="shared" si="40"/>
        <v>0</v>
      </c>
      <c r="AS138" s="158">
        <f t="shared" si="40"/>
        <v>0</v>
      </c>
      <c r="AT138" s="158">
        <f t="shared" si="40"/>
        <v>0</v>
      </c>
      <c r="AU138" s="158">
        <f t="shared" si="40"/>
        <v>0</v>
      </c>
      <c r="AV138" s="158">
        <f t="shared" si="40"/>
        <v>0</v>
      </c>
      <c r="AW138" s="158">
        <f t="shared" si="40"/>
        <v>0</v>
      </c>
      <c r="AX138" s="158">
        <f t="shared" si="40"/>
        <v>0</v>
      </c>
      <c r="AY138" s="158">
        <f t="shared" si="40"/>
        <v>0</v>
      </c>
      <c r="AZ138" s="158">
        <f t="shared" si="40"/>
        <v>0</v>
      </c>
      <c r="BA138" s="158">
        <f t="shared" si="40"/>
        <v>0</v>
      </c>
      <c r="BB138" s="158">
        <f t="shared" si="40"/>
        <v>0</v>
      </c>
      <c r="BC138" s="158">
        <f t="shared" si="40"/>
        <v>0</v>
      </c>
      <c r="BD138" s="158">
        <f t="shared" si="40"/>
        <v>0</v>
      </c>
      <c r="BE138" s="158">
        <f t="shared" si="40"/>
        <v>0</v>
      </c>
      <c r="BF138" s="158">
        <f t="shared" si="40"/>
        <v>0</v>
      </c>
      <c r="BG138" s="158">
        <f t="shared" si="40"/>
        <v>0</v>
      </c>
      <c r="BH138" s="158">
        <f t="shared" si="40"/>
        <v>0</v>
      </c>
      <c r="BI138" s="158">
        <f t="shared" si="40"/>
        <v>0</v>
      </c>
      <c r="BJ138" s="158">
        <f t="shared" si="40"/>
        <v>0</v>
      </c>
      <c r="BK138" s="158">
        <f t="shared" si="40"/>
        <v>0</v>
      </c>
    </row>
    <row r="139" spans="2:63">
      <c r="B139" s="162" t="str">
        <f t="shared" si="36"/>
        <v>Nom Producte/Servei 7</v>
      </c>
      <c r="C139" s="208"/>
      <c r="D139" s="158">
        <f t="shared" si="37"/>
        <v>0</v>
      </c>
      <c r="E139" s="158">
        <f t="shared" si="40"/>
        <v>0</v>
      </c>
      <c r="F139" s="158">
        <f t="shared" si="40"/>
        <v>0</v>
      </c>
      <c r="G139" s="158">
        <f t="shared" si="40"/>
        <v>0</v>
      </c>
      <c r="H139" s="158">
        <f t="shared" si="40"/>
        <v>0</v>
      </c>
      <c r="I139" s="158">
        <f t="shared" si="40"/>
        <v>0</v>
      </c>
      <c r="J139" s="158">
        <f t="shared" si="40"/>
        <v>0</v>
      </c>
      <c r="K139" s="158">
        <f t="shared" si="40"/>
        <v>0</v>
      </c>
      <c r="L139" s="158">
        <f t="shared" si="40"/>
        <v>0</v>
      </c>
      <c r="M139" s="158">
        <f t="shared" si="40"/>
        <v>0</v>
      </c>
      <c r="N139" s="158">
        <f t="shared" si="40"/>
        <v>0</v>
      </c>
      <c r="O139" s="158">
        <f t="shared" si="40"/>
        <v>0</v>
      </c>
      <c r="P139" s="158">
        <f t="shared" si="40"/>
        <v>0</v>
      </c>
      <c r="Q139" s="158">
        <f t="shared" si="40"/>
        <v>0</v>
      </c>
      <c r="R139" s="158">
        <f t="shared" si="40"/>
        <v>0</v>
      </c>
      <c r="S139" s="158">
        <f t="shared" si="40"/>
        <v>0</v>
      </c>
      <c r="T139" s="158">
        <f t="shared" si="40"/>
        <v>0</v>
      </c>
      <c r="U139" s="158">
        <f t="shared" si="40"/>
        <v>0</v>
      </c>
      <c r="V139" s="158">
        <f t="shared" si="40"/>
        <v>0</v>
      </c>
      <c r="W139" s="158">
        <f t="shared" si="40"/>
        <v>0</v>
      </c>
      <c r="X139" s="158">
        <f t="shared" si="40"/>
        <v>0</v>
      </c>
      <c r="Y139" s="158">
        <f t="shared" si="40"/>
        <v>0</v>
      </c>
      <c r="Z139" s="158">
        <f t="shared" si="40"/>
        <v>0</v>
      </c>
      <c r="AA139" s="158">
        <f t="shared" si="40"/>
        <v>0</v>
      </c>
      <c r="AB139" s="158">
        <f t="shared" si="40"/>
        <v>0</v>
      </c>
      <c r="AC139" s="158">
        <f t="shared" si="40"/>
        <v>0</v>
      </c>
      <c r="AD139" s="158">
        <f t="shared" si="40"/>
        <v>0</v>
      </c>
      <c r="AE139" s="158">
        <f t="shared" si="40"/>
        <v>0</v>
      </c>
      <c r="AF139" s="158">
        <f t="shared" si="40"/>
        <v>0</v>
      </c>
      <c r="AG139" s="158">
        <f t="shared" si="40"/>
        <v>0</v>
      </c>
      <c r="AH139" s="158">
        <f t="shared" si="40"/>
        <v>0</v>
      </c>
      <c r="AI139" s="158">
        <f t="shared" si="40"/>
        <v>0</v>
      </c>
      <c r="AJ139" s="158">
        <f t="shared" si="40"/>
        <v>0</v>
      </c>
      <c r="AK139" s="158">
        <f t="shared" si="40"/>
        <v>0</v>
      </c>
      <c r="AL139" s="158">
        <f t="shared" si="40"/>
        <v>0</v>
      </c>
      <c r="AM139" s="158">
        <f t="shared" si="40"/>
        <v>0</v>
      </c>
      <c r="AN139" s="158">
        <f t="shared" si="40"/>
        <v>0</v>
      </c>
      <c r="AO139" s="158">
        <f t="shared" si="40"/>
        <v>0</v>
      </c>
      <c r="AP139" s="158">
        <f t="shared" si="40"/>
        <v>0</v>
      </c>
      <c r="AQ139" s="158">
        <f t="shared" si="40"/>
        <v>0</v>
      </c>
      <c r="AR139" s="158">
        <f t="shared" si="40"/>
        <v>0</v>
      </c>
      <c r="AS139" s="158">
        <f t="shared" si="40"/>
        <v>0</v>
      </c>
      <c r="AT139" s="158">
        <f t="shared" si="40"/>
        <v>0</v>
      </c>
      <c r="AU139" s="158">
        <f t="shared" si="40"/>
        <v>0</v>
      </c>
      <c r="AV139" s="158">
        <f t="shared" si="40"/>
        <v>0</v>
      </c>
      <c r="AW139" s="158">
        <f t="shared" si="40"/>
        <v>0</v>
      </c>
      <c r="AX139" s="158">
        <f t="shared" si="40"/>
        <v>0</v>
      </c>
      <c r="AY139" s="158">
        <f t="shared" si="40"/>
        <v>0</v>
      </c>
      <c r="AZ139" s="158">
        <f t="shared" si="40"/>
        <v>0</v>
      </c>
      <c r="BA139" s="158">
        <f t="shared" si="40"/>
        <v>0</v>
      </c>
      <c r="BB139" s="158">
        <f t="shared" si="40"/>
        <v>0</v>
      </c>
      <c r="BC139" s="158">
        <f t="shared" si="40"/>
        <v>0</v>
      </c>
      <c r="BD139" s="158">
        <f t="shared" si="40"/>
        <v>0</v>
      </c>
      <c r="BE139" s="158">
        <f t="shared" si="40"/>
        <v>0</v>
      </c>
      <c r="BF139" s="158">
        <f t="shared" si="40"/>
        <v>0</v>
      </c>
      <c r="BG139" s="158">
        <f t="shared" si="40"/>
        <v>0</v>
      </c>
      <c r="BH139" s="158">
        <f t="shared" si="40"/>
        <v>0</v>
      </c>
      <c r="BI139" s="158">
        <f t="shared" si="40"/>
        <v>0</v>
      </c>
      <c r="BJ139" s="158">
        <f t="shared" si="40"/>
        <v>0</v>
      </c>
      <c r="BK139" s="158">
        <f t="shared" si="40"/>
        <v>0</v>
      </c>
    </row>
    <row r="140" spans="2:63">
      <c r="B140" s="162" t="str">
        <f t="shared" si="36"/>
        <v>Nom Producte/Servei 8</v>
      </c>
      <c r="C140" s="208"/>
      <c r="D140" s="158">
        <f t="shared" si="37"/>
        <v>0</v>
      </c>
      <c r="E140" s="158">
        <f t="shared" si="40"/>
        <v>0</v>
      </c>
      <c r="F140" s="158">
        <f t="shared" si="40"/>
        <v>0</v>
      </c>
      <c r="G140" s="158">
        <f t="shared" si="40"/>
        <v>0</v>
      </c>
      <c r="H140" s="158">
        <f t="shared" si="40"/>
        <v>0</v>
      </c>
      <c r="I140" s="158">
        <f t="shared" si="40"/>
        <v>0</v>
      </c>
      <c r="J140" s="158">
        <f t="shared" si="40"/>
        <v>0</v>
      </c>
      <c r="K140" s="158">
        <f t="shared" si="40"/>
        <v>0</v>
      </c>
      <c r="L140" s="158">
        <f t="shared" si="40"/>
        <v>0</v>
      </c>
      <c r="M140" s="158">
        <f t="shared" si="40"/>
        <v>0</v>
      </c>
      <c r="N140" s="158">
        <f t="shared" si="40"/>
        <v>0</v>
      </c>
      <c r="O140" s="158">
        <f t="shared" si="40"/>
        <v>0</v>
      </c>
      <c r="P140" s="158">
        <f t="shared" si="40"/>
        <v>0</v>
      </c>
      <c r="Q140" s="158">
        <f t="shared" si="40"/>
        <v>0</v>
      </c>
      <c r="R140" s="158">
        <f t="shared" si="40"/>
        <v>0</v>
      </c>
      <c r="S140" s="158">
        <f t="shared" si="40"/>
        <v>0</v>
      </c>
      <c r="T140" s="158">
        <f t="shared" si="40"/>
        <v>0</v>
      </c>
      <c r="U140" s="158">
        <f t="shared" si="40"/>
        <v>0</v>
      </c>
      <c r="V140" s="158">
        <f t="shared" si="40"/>
        <v>0</v>
      </c>
      <c r="W140" s="158">
        <f t="shared" si="40"/>
        <v>0</v>
      </c>
      <c r="X140" s="158">
        <f t="shared" si="40"/>
        <v>0</v>
      </c>
      <c r="Y140" s="158">
        <f t="shared" si="40"/>
        <v>0</v>
      </c>
      <c r="Z140" s="158">
        <f t="shared" si="40"/>
        <v>0</v>
      </c>
      <c r="AA140" s="158">
        <f t="shared" si="40"/>
        <v>0</v>
      </c>
      <c r="AB140" s="158">
        <f t="shared" si="40"/>
        <v>0</v>
      </c>
      <c r="AC140" s="158">
        <f t="shared" si="40"/>
        <v>0</v>
      </c>
      <c r="AD140" s="158">
        <f t="shared" si="40"/>
        <v>0</v>
      </c>
      <c r="AE140" s="158">
        <f t="shared" si="40"/>
        <v>0</v>
      </c>
      <c r="AF140" s="158">
        <f t="shared" si="40"/>
        <v>0</v>
      </c>
      <c r="AG140" s="158">
        <f t="shared" si="40"/>
        <v>0</v>
      </c>
      <c r="AH140" s="158">
        <f t="shared" si="40"/>
        <v>0</v>
      </c>
      <c r="AI140" s="158">
        <f t="shared" si="40"/>
        <v>0</v>
      </c>
      <c r="AJ140" s="158">
        <f t="shared" si="40"/>
        <v>0</v>
      </c>
      <c r="AK140" s="158">
        <f t="shared" si="40"/>
        <v>0</v>
      </c>
      <c r="AL140" s="158">
        <f t="shared" si="40"/>
        <v>0</v>
      </c>
      <c r="AM140" s="158">
        <f t="shared" si="40"/>
        <v>0</v>
      </c>
      <c r="AN140" s="158">
        <f t="shared" si="40"/>
        <v>0</v>
      </c>
      <c r="AO140" s="158">
        <f t="shared" si="40"/>
        <v>0</v>
      </c>
      <c r="AP140" s="158">
        <f t="shared" si="40"/>
        <v>0</v>
      </c>
      <c r="AQ140" s="158">
        <f t="shared" si="40"/>
        <v>0</v>
      </c>
      <c r="AR140" s="158">
        <f t="shared" si="40"/>
        <v>0</v>
      </c>
      <c r="AS140" s="158">
        <f t="shared" si="40"/>
        <v>0</v>
      </c>
      <c r="AT140" s="158">
        <f t="shared" si="40"/>
        <v>0</v>
      </c>
      <c r="AU140" s="158">
        <f t="shared" si="40"/>
        <v>0</v>
      </c>
      <c r="AV140" s="158">
        <f t="shared" si="40"/>
        <v>0</v>
      </c>
      <c r="AW140" s="158">
        <f t="shared" si="40"/>
        <v>0</v>
      </c>
      <c r="AX140" s="158">
        <f t="shared" si="40"/>
        <v>0</v>
      </c>
      <c r="AY140" s="158">
        <f t="shared" si="40"/>
        <v>0</v>
      </c>
      <c r="AZ140" s="158">
        <f t="shared" si="40"/>
        <v>0</v>
      </c>
      <c r="BA140" s="158">
        <f t="shared" si="40"/>
        <v>0</v>
      </c>
      <c r="BB140" s="158">
        <f t="shared" si="40"/>
        <v>0</v>
      </c>
      <c r="BC140" s="158">
        <f t="shared" si="40"/>
        <v>0</v>
      </c>
      <c r="BD140" s="158">
        <f t="shared" si="40"/>
        <v>0</v>
      </c>
      <c r="BE140" s="158">
        <f t="shared" si="40"/>
        <v>0</v>
      </c>
      <c r="BF140" s="158">
        <f t="shared" si="40"/>
        <v>0</v>
      </c>
      <c r="BG140" s="158">
        <f t="shared" si="40"/>
        <v>0</v>
      </c>
      <c r="BH140" s="158">
        <f t="shared" si="40"/>
        <v>0</v>
      </c>
      <c r="BI140" s="158">
        <f t="shared" si="40"/>
        <v>0</v>
      </c>
      <c r="BJ140" s="158">
        <f t="shared" si="40"/>
        <v>0</v>
      </c>
      <c r="BK140" s="158">
        <f t="shared" si="40"/>
        <v>0</v>
      </c>
    </row>
    <row r="141" spans="2:63">
      <c r="B141" s="162" t="str">
        <f t="shared" si="36"/>
        <v>Nom Producte/Servei 9</v>
      </c>
      <c r="C141" s="208"/>
      <c r="D141" s="158">
        <f t="shared" si="37"/>
        <v>0</v>
      </c>
      <c r="E141" s="158">
        <f t="shared" si="40"/>
        <v>0</v>
      </c>
      <c r="F141" s="158">
        <f t="shared" si="40"/>
        <v>0</v>
      </c>
      <c r="G141" s="158">
        <f t="shared" si="40"/>
        <v>0</v>
      </c>
      <c r="H141" s="158">
        <f t="shared" si="40"/>
        <v>0</v>
      </c>
      <c r="I141" s="158">
        <f t="shared" si="40"/>
        <v>0</v>
      </c>
      <c r="J141" s="158">
        <f t="shared" si="40"/>
        <v>0</v>
      </c>
      <c r="K141" s="158">
        <f t="shared" si="40"/>
        <v>0</v>
      </c>
      <c r="L141" s="158">
        <f t="shared" si="40"/>
        <v>0</v>
      </c>
      <c r="M141" s="158">
        <f t="shared" si="40"/>
        <v>0</v>
      </c>
      <c r="N141" s="158">
        <f t="shared" si="40"/>
        <v>0</v>
      </c>
      <c r="O141" s="158">
        <f t="shared" si="40"/>
        <v>0</v>
      </c>
      <c r="P141" s="158">
        <f t="shared" si="40"/>
        <v>0</v>
      </c>
      <c r="Q141" s="158">
        <f t="shared" si="40"/>
        <v>0</v>
      </c>
      <c r="R141" s="158">
        <f t="shared" si="40"/>
        <v>0</v>
      </c>
      <c r="S141" s="158">
        <f t="shared" si="40"/>
        <v>0</v>
      </c>
      <c r="T141" s="158">
        <f t="shared" si="40"/>
        <v>0</v>
      </c>
      <c r="U141" s="158">
        <f t="shared" si="40"/>
        <v>0</v>
      </c>
      <c r="V141" s="158">
        <f t="shared" si="40"/>
        <v>0</v>
      </c>
      <c r="W141" s="158">
        <f t="shared" si="40"/>
        <v>0</v>
      </c>
      <c r="X141" s="158">
        <f t="shared" si="40"/>
        <v>0</v>
      </c>
      <c r="Y141" s="158">
        <f t="shared" si="40"/>
        <v>0</v>
      </c>
      <c r="Z141" s="158">
        <f t="shared" si="40"/>
        <v>0</v>
      </c>
      <c r="AA141" s="158">
        <f t="shared" si="40"/>
        <v>0</v>
      </c>
      <c r="AB141" s="158">
        <f t="shared" si="40"/>
        <v>0</v>
      </c>
      <c r="AC141" s="158">
        <f t="shared" si="40"/>
        <v>0</v>
      </c>
      <c r="AD141" s="158">
        <f t="shared" si="40"/>
        <v>0</v>
      </c>
      <c r="AE141" s="158">
        <f t="shared" si="40"/>
        <v>0</v>
      </c>
      <c r="AF141" s="158">
        <f t="shared" si="40"/>
        <v>0</v>
      </c>
      <c r="AG141" s="158">
        <f t="shared" si="40"/>
        <v>0</v>
      </c>
      <c r="AH141" s="158">
        <f t="shared" si="40"/>
        <v>0</v>
      </c>
      <c r="AI141" s="158">
        <f t="shared" si="40"/>
        <v>0</v>
      </c>
      <c r="AJ141" s="158">
        <f t="shared" si="40"/>
        <v>0</v>
      </c>
      <c r="AK141" s="158">
        <f t="shared" si="40"/>
        <v>0</v>
      </c>
      <c r="AL141" s="158">
        <f t="shared" si="40"/>
        <v>0</v>
      </c>
      <c r="AM141" s="158">
        <f t="shared" si="40"/>
        <v>0</v>
      </c>
      <c r="AN141" s="158">
        <f t="shared" si="40"/>
        <v>0</v>
      </c>
      <c r="AO141" s="158">
        <f t="shared" si="40"/>
        <v>0</v>
      </c>
      <c r="AP141" s="158">
        <f t="shared" si="40"/>
        <v>0</v>
      </c>
      <c r="AQ141" s="158">
        <f t="shared" si="40"/>
        <v>0</v>
      </c>
      <c r="AR141" s="158">
        <f t="shared" si="40"/>
        <v>0</v>
      </c>
      <c r="AS141" s="158">
        <f t="shared" si="40"/>
        <v>0</v>
      </c>
      <c r="AT141" s="158">
        <f t="shared" si="40"/>
        <v>0</v>
      </c>
      <c r="AU141" s="158">
        <f t="shared" si="40"/>
        <v>0</v>
      </c>
      <c r="AV141" s="158">
        <f t="shared" si="40"/>
        <v>0</v>
      </c>
      <c r="AW141" s="158">
        <f t="shared" si="40"/>
        <v>0</v>
      </c>
      <c r="AX141" s="158">
        <f t="shared" si="40"/>
        <v>0</v>
      </c>
      <c r="AY141" s="158">
        <f t="shared" si="40"/>
        <v>0</v>
      </c>
      <c r="AZ141" s="158">
        <f t="shared" si="40"/>
        <v>0</v>
      </c>
      <c r="BA141" s="158">
        <f t="shared" si="40"/>
        <v>0</v>
      </c>
      <c r="BB141" s="158">
        <f t="shared" si="40"/>
        <v>0</v>
      </c>
      <c r="BC141" s="158">
        <f t="shared" si="40"/>
        <v>0</v>
      </c>
      <c r="BD141" s="158">
        <f t="shared" si="40"/>
        <v>0</v>
      </c>
      <c r="BE141" s="158">
        <f t="shared" si="40"/>
        <v>0</v>
      </c>
      <c r="BF141" s="158">
        <f t="shared" ref="E141:BK146" si="41">+BF15+BF33</f>
        <v>0</v>
      </c>
      <c r="BG141" s="158">
        <f t="shared" si="41"/>
        <v>0</v>
      </c>
      <c r="BH141" s="158">
        <f t="shared" si="41"/>
        <v>0</v>
      </c>
      <c r="BI141" s="158">
        <f t="shared" si="41"/>
        <v>0</v>
      </c>
      <c r="BJ141" s="158">
        <f t="shared" si="41"/>
        <v>0</v>
      </c>
      <c r="BK141" s="158">
        <f t="shared" si="41"/>
        <v>0</v>
      </c>
    </row>
    <row r="142" spans="2:63">
      <c r="B142" s="162" t="str">
        <f t="shared" si="36"/>
        <v>Nom Producte/Servei 10</v>
      </c>
      <c r="C142" s="208"/>
      <c r="D142" s="158">
        <f t="shared" si="37"/>
        <v>0</v>
      </c>
      <c r="E142" s="158">
        <f t="shared" si="41"/>
        <v>0</v>
      </c>
      <c r="F142" s="158">
        <f t="shared" si="41"/>
        <v>0</v>
      </c>
      <c r="G142" s="158">
        <f t="shared" si="41"/>
        <v>0</v>
      </c>
      <c r="H142" s="158">
        <f t="shared" si="41"/>
        <v>0</v>
      </c>
      <c r="I142" s="158">
        <f t="shared" si="41"/>
        <v>0</v>
      </c>
      <c r="J142" s="158">
        <f t="shared" si="41"/>
        <v>0</v>
      </c>
      <c r="K142" s="158">
        <f t="shared" si="41"/>
        <v>0</v>
      </c>
      <c r="L142" s="158">
        <f t="shared" si="41"/>
        <v>0</v>
      </c>
      <c r="M142" s="158">
        <f t="shared" si="41"/>
        <v>0</v>
      </c>
      <c r="N142" s="158">
        <f t="shared" si="41"/>
        <v>0</v>
      </c>
      <c r="O142" s="158">
        <f t="shared" si="41"/>
        <v>0</v>
      </c>
      <c r="P142" s="158">
        <f t="shared" si="41"/>
        <v>0</v>
      </c>
      <c r="Q142" s="158">
        <f t="shared" si="41"/>
        <v>0</v>
      </c>
      <c r="R142" s="158">
        <f t="shared" si="41"/>
        <v>0</v>
      </c>
      <c r="S142" s="158">
        <f t="shared" si="41"/>
        <v>0</v>
      </c>
      <c r="T142" s="158">
        <f t="shared" si="41"/>
        <v>0</v>
      </c>
      <c r="U142" s="158">
        <f t="shared" si="41"/>
        <v>0</v>
      </c>
      <c r="V142" s="158">
        <f t="shared" si="41"/>
        <v>0</v>
      </c>
      <c r="W142" s="158">
        <f t="shared" si="41"/>
        <v>0</v>
      </c>
      <c r="X142" s="158">
        <f t="shared" si="41"/>
        <v>0</v>
      </c>
      <c r="Y142" s="158">
        <f t="shared" si="41"/>
        <v>0</v>
      </c>
      <c r="Z142" s="158">
        <f t="shared" si="41"/>
        <v>0</v>
      </c>
      <c r="AA142" s="158">
        <f t="shared" si="41"/>
        <v>0</v>
      </c>
      <c r="AB142" s="158">
        <f t="shared" si="41"/>
        <v>0</v>
      </c>
      <c r="AC142" s="158">
        <f t="shared" si="41"/>
        <v>0</v>
      </c>
      <c r="AD142" s="158">
        <f t="shared" si="41"/>
        <v>0</v>
      </c>
      <c r="AE142" s="158">
        <f t="shared" si="41"/>
        <v>0</v>
      </c>
      <c r="AF142" s="158">
        <f t="shared" si="41"/>
        <v>0</v>
      </c>
      <c r="AG142" s="158">
        <f t="shared" si="41"/>
        <v>0</v>
      </c>
      <c r="AH142" s="158">
        <f t="shared" si="41"/>
        <v>0</v>
      </c>
      <c r="AI142" s="158">
        <f t="shared" si="41"/>
        <v>0</v>
      </c>
      <c r="AJ142" s="158">
        <f t="shared" si="41"/>
        <v>0</v>
      </c>
      <c r="AK142" s="158">
        <f t="shared" si="41"/>
        <v>0</v>
      </c>
      <c r="AL142" s="158">
        <f t="shared" si="41"/>
        <v>0</v>
      </c>
      <c r="AM142" s="158">
        <f t="shared" si="41"/>
        <v>0</v>
      </c>
      <c r="AN142" s="158">
        <f t="shared" si="41"/>
        <v>0</v>
      </c>
      <c r="AO142" s="158">
        <f t="shared" si="41"/>
        <v>0</v>
      </c>
      <c r="AP142" s="158">
        <f t="shared" si="41"/>
        <v>0</v>
      </c>
      <c r="AQ142" s="158">
        <f t="shared" si="41"/>
        <v>0</v>
      </c>
      <c r="AR142" s="158">
        <f t="shared" si="41"/>
        <v>0</v>
      </c>
      <c r="AS142" s="158">
        <f t="shared" si="41"/>
        <v>0</v>
      </c>
      <c r="AT142" s="158">
        <f t="shared" si="41"/>
        <v>0</v>
      </c>
      <c r="AU142" s="158">
        <f t="shared" si="41"/>
        <v>0</v>
      </c>
      <c r="AV142" s="158">
        <f t="shared" si="41"/>
        <v>0</v>
      </c>
      <c r="AW142" s="158">
        <f t="shared" si="41"/>
        <v>0</v>
      </c>
      <c r="AX142" s="158">
        <f t="shared" si="41"/>
        <v>0</v>
      </c>
      <c r="AY142" s="158">
        <f t="shared" si="41"/>
        <v>0</v>
      </c>
      <c r="AZ142" s="158">
        <f t="shared" si="41"/>
        <v>0</v>
      </c>
      <c r="BA142" s="158">
        <f t="shared" si="41"/>
        <v>0</v>
      </c>
      <c r="BB142" s="158">
        <f t="shared" si="41"/>
        <v>0</v>
      </c>
      <c r="BC142" s="158">
        <f t="shared" si="41"/>
        <v>0</v>
      </c>
      <c r="BD142" s="158">
        <f t="shared" si="41"/>
        <v>0</v>
      </c>
      <c r="BE142" s="158">
        <f t="shared" si="41"/>
        <v>0</v>
      </c>
      <c r="BF142" s="158">
        <f t="shared" si="41"/>
        <v>0</v>
      </c>
      <c r="BG142" s="158">
        <f t="shared" si="41"/>
        <v>0</v>
      </c>
      <c r="BH142" s="158">
        <f t="shared" si="41"/>
        <v>0</v>
      </c>
      <c r="BI142" s="158">
        <f t="shared" si="41"/>
        <v>0</v>
      </c>
      <c r="BJ142" s="158">
        <f t="shared" si="41"/>
        <v>0</v>
      </c>
      <c r="BK142" s="158">
        <f t="shared" si="41"/>
        <v>0</v>
      </c>
    </row>
    <row r="143" spans="2:63">
      <c r="B143" s="162" t="str">
        <f t="shared" si="36"/>
        <v>Nom Producte/Servei 11</v>
      </c>
      <c r="C143" s="208"/>
      <c r="D143" s="158">
        <f t="shared" si="37"/>
        <v>0</v>
      </c>
      <c r="E143" s="158">
        <f t="shared" si="41"/>
        <v>0</v>
      </c>
      <c r="F143" s="158">
        <f t="shared" si="41"/>
        <v>0</v>
      </c>
      <c r="G143" s="158">
        <f t="shared" si="41"/>
        <v>0</v>
      </c>
      <c r="H143" s="158">
        <f t="shared" si="41"/>
        <v>0</v>
      </c>
      <c r="I143" s="158">
        <f t="shared" si="41"/>
        <v>0</v>
      </c>
      <c r="J143" s="158">
        <f t="shared" si="41"/>
        <v>0</v>
      </c>
      <c r="K143" s="158">
        <f t="shared" si="41"/>
        <v>0</v>
      </c>
      <c r="L143" s="158">
        <f t="shared" si="41"/>
        <v>0</v>
      </c>
      <c r="M143" s="158">
        <f t="shared" si="41"/>
        <v>0</v>
      </c>
      <c r="N143" s="158">
        <f t="shared" si="41"/>
        <v>0</v>
      </c>
      <c r="O143" s="158">
        <f t="shared" si="41"/>
        <v>0</v>
      </c>
      <c r="P143" s="158">
        <f t="shared" si="41"/>
        <v>0</v>
      </c>
      <c r="Q143" s="158">
        <f t="shared" si="41"/>
        <v>0</v>
      </c>
      <c r="R143" s="158">
        <f t="shared" si="41"/>
        <v>0</v>
      </c>
      <c r="S143" s="158">
        <f t="shared" si="41"/>
        <v>0</v>
      </c>
      <c r="T143" s="158">
        <f t="shared" si="41"/>
        <v>0</v>
      </c>
      <c r="U143" s="158">
        <f t="shared" si="41"/>
        <v>0</v>
      </c>
      <c r="V143" s="158">
        <f t="shared" si="41"/>
        <v>0</v>
      </c>
      <c r="W143" s="158">
        <f t="shared" si="41"/>
        <v>0</v>
      </c>
      <c r="X143" s="158">
        <f t="shared" si="41"/>
        <v>0</v>
      </c>
      <c r="Y143" s="158">
        <f t="shared" si="41"/>
        <v>0</v>
      </c>
      <c r="Z143" s="158">
        <f t="shared" si="41"/>
        <v>0</v>
      </c>
      <c r="AA143" s="158">
        <f t="shared" si="41"/>
        <v>0</v>
      </c>
      <c r="AB143" s="158">
        <f t="shared" si="41"/>
        <v>0</v>
      </c>
      <c r="AC143" s="158">
        <f t="shared" si="41"/>
        <v>0</v>
      </c>
      <c r="AD143" s="158">
        <f t="shared" si="41"/>
        <v>0</v>
      </c>
      <c r="AE143" s="158">
        <f t="shared" si="41"/>
        <v>0</v>
      </c>
      <c r="AF143" s="158">
        <f t="shared" si="41"/>
        <v>0</v>
      </c>
      <c r="AG143" s="158">
        <f t="shared" si="41"/>
        <v>0</v>
      </c>
      <c r="AH143" s="158">
        <f t="shared" si="41"/>
        <v>0</v>
      </c>
      <c r="AI143" s="158">
        <f t="shared" si="41"/>
        <v>0</v>
      </c>
      <c r="AJ143" s="158">
        <f t="shared" si="41"/>
        <v>0</v>
      </c>
      <c r="AK143" s="158">
        <f t="shared" si="41"/>
        <v>0</v>
      </c>
      <c r="AL143" s="158">
        <f t="shared" si="41"/>
        <v>0</v>
      </c>
      <c r="AM143" s="158">
        <f t="shared" si="41"/>
        <v>0</v>
      </c>
      <c r="AN143" s="158">
        <f t="shared" si="41"/>
        <v>0</v>
      </c>
      <c r="AO143" s="158">
        <f t="shared" si="41"/>
        <v>0</v>
      </c>
      <c r="AP143" s="158">
        <f t="shared" si="41"/>
        <v>0</v>
      </c>
      <c r="AQ143" s="158">
        <f t="shared" si="41"/>
        <v>0</v>
      </c>
      <c r="AR143" s="158">
        <f t="shared" si="41"/>
        <v>0</v>
      </c>
      <c r="AS143" s="158">
        <f t="shared" si="41"/>
        <v>0</v>
      </c>
      <c r="AT143" s="158">
        <f t="shared" si="41"/>
        <v>0</v>
      </c>
      <c r="AU143" s="158">
        <f t="shared" si="41"/>
        <v>0</v>
      </c>
      <c r="AV143" s="158">
        <f t="shared" si="41"/>
        <v>0</v>
      </c>
      <c r="AW143" s="158">
        <f t="shared" si="41"/>
        <v>0</v>
      </c>
      <c r="AX143" s="158">
        <f t="shared" si="41"/>
        <v>0</v>
      </c>
      <c r="AY143" s="158">
        <f t="shared" si="41"/>
        <v>0</v>
      </c>
      <c r="AZ143" s="158">
        <f t="shared" si="41"/>
        <v>0</v>
      </c>
      <c r="BA143" s="158">
        <f t="shared" si="41"/>
        <v>0</v>
      </c>
      <c r="BB143" s="158">
        <f t="shared" si="41"/>
        <v>0</v>
      </c>
      <c r="BC143" s="158">
        <f t="shared" si="41"/>
        <v>0</v>
      </c>
      <c r="BD143" s="158">
        <f t="shared" si="41"/>
        <v>0</v>
      </c>
      <c r="BE143" s="158">
        <f t="shared" si="41"/>
        <v>0</v>
      </c>
      <c r="BF143" s="158">
        <f t="shared" si="41"/>
        <v>0</v>
      </c>
      <c r="BG143" s="158">
        <f t="shared" si="41"/>
        <v>0</v>
      </c>
      <c r="BH143" s="158">
        <f t="shared" si="41"/>
        <v>0</v>
      </c>
      <c r="BI143" s="158">
        <f t="shared" si="41"/>
        <v>0</v>
      </c>
      <c r="BJ143" s="158">
        <f t="shared" si="41"/>
        <v>0</v>
      </c>
      <c r="BK143" s="158">
        <f t="shared" si="41"/>
        <v>0</v>
      </c>
    </row>
    <row r="144" spans="2:63">
      <c r="B144" s="162" t="str">
        <f t="shared" si="36"/>
        <v>Nom Producte/Servei 12</v>
      </c>
      <c r="C144" s="208"/>
      <c r="D144" s="158">
        <f t="shared" si="37"/>
        <v>0</v>
      </c>
      <c r="E144" s="158">
        <f t="shared" si="41"/>
        <v>0</v>
      </c>
      <c r="F144" s="158">
        <f t="shared" si="41"/>
        <v>0</v>
      </c>
      <c r="G144" s="158">
        <f t="shared" si="41"/>
        <v>0</v>
      </c>
      <c r="H144" s="158">
        <f t="shared" si="41"/>
        <v>0</v>
      </c>
      <c r="I144" s="158">
        <f t="shared" si="41"/>
        <v>0</v>
      </c>
      <c r="J144" s="158">
        <f t="shared" si="41"/>
        <v>0</v>
      </c>
      <c r="K144" s="158">
        <f t="shared" si="41"/>
        <v>0</v>
      </c>
      <c r="L144" s="158">
        <f t="shared" si="41"/>
        <v>0</v>
      </c>
      <c r="M144" s="158">
        <f t="shared" si="41"/>
        <v>0</v>
      </c>
      <c r="N144" s="158">
        <f t="shared" si="41"/>
        <v>0</v>
      </c>
      <c r="O144" s="158">
        <f t="shared" si="41"/>
        <v>0</v>
      </c>
      <c r="P144" s="158">
        <f t="shared" si="41"/>
        <v>0</v>
      </c>
      <c r="Q144" s="158">
        <f t="shared" si="41"/>
        <v>0</v>
      </c>
      <c r="R144" s="158">
        <f t="shared" si="41"/>
        <v>0</v>
      </c>
      <c r="S144" s="158">
        <f t="shared" si="41"/>
        <v>0</v>
      </c>
      <c r="T144" s="158">
        <f t="shared" si="41"/>
        <v>0</v>
      </c>
      <c r="U144" s="158">
        <f t="shared" si="41"/>
        <v>0</v>
      </c>
      <c r="V144" s="158">
        <f t="shared" si="41"/>
        <v>0</v>
      </c>
      <c r="W144" s="158">
        <f t="shared" si="41"/>
        <v>0</v>
      </c>
      <c r="X144" s="158">
        <f t="shared" si="41"/>
        <v>0</v>
      </c>
      <c r="Y144" s="158">
        <f t="shared" si="41"/>
        <v>0</v>
      </c>
      <c r="Z144" s="158">
        <f t="shared" si="41"/>
        <v>0</v>
      </c>
      <c r="AA144" s="158">
        <f t="shared" si="41"/>
        <v>0</v>
      </c>
      <c r="AB144" s="158">
        <f t="shared" si="41"/>
        <v>0</v>
      </c>
      <c r="AC144" s="158">
        <f t="shared" si="41"/>
        <v>0</v>
      </c>
      <c r="AD144" s="158">
        <f t="shared" si="41"/>
        <v>0</v>
      </c>
      <c r="AE144" s="158">
        <f t="shared" si="41"/>
        <v>0</v>
      </c>
      <c r="AF144" s="158">
        <f t="shared" si="41"/>
        <v>0</v>
      </c>
      <c r="AG144" s="158">
        <f t="shared" si="41"/>
        <v>0</v>
      </c>
      <c r="AH144" s="158">
        <f t="shared" si="41"/>
        <v>0</v>
      </c>
      <c r="AI144" s="158">
        <f t="shared" si="41"/>
        <v>0</v>
      </c>
      <c r="AJ144" s="158">
        <f t="shared" si="41"/>
        <v>0</v>
      </c>
      <c r="AK144" s="158">
        <f t="shared" si="41"/>
        <v>0</v>
      </c>
      <c r="AL144" s="158">
        <f t="shared" si="41"/>
        <v>0</v>
      </c>
      <c r="AM144" s="158">
        <f t="shared" si="41"/>
        <v>0</v>
      </c>
      <c r="AN144" s="158">
        <f t="shared" si="41"/>
        <v>0</v>
      </c>
      <c r="AO144" s="158">
        <f t="shared" si="41"/>
        <v>0</v>
      </c>
      <c r="AP144" s="158">
        <f t="shared" si="41"/>
        <v>0</v>
      </c>
      <c r="AQ144" s="158">
        <f t="shared" si="41"/>
        <v>0</v>
      </c>
      <c r="AR144" s="158">
        <f t="shared" si="41"/>
        <v>0</v>
      </c>
      <c r="AS144" s="158">
        <f t="shared" si="41"/>
        <v>0</v>
      </c>
      <c r="AT144" s="158">
        <f t="shared" si="41"/>
        <v>0</v>
      </c>
      <c r="AU144" s="158">
        <f t="shared" si="41"/>
        <v>0</v>
      </c>
      <c r="AV144" s="158">
        <f t="shared" si="41"/>
        <v>0</v>
      </c>
      <c r="AW144" s="158">
        <f t="shared" si="41"/>
        <v>0</v>
      </c>
      <c r="AX144" s="158">
        <f t="shared" si="41"/>
        <v>0</v>
      </c>
      <c r="AY144" s="158">
        <f t="shared" si="41"/>
        <v>0</v>
      </c>
      <c r="AZ144" s="158">
        <f t="shared" si="41"/>
        <v>0</v>
      </c>
      <c r="BA144" s="158">
        <f t="shared" si="41"/>
        <v>0</v>
      </c>
      <c r="BB144" s="158">
        <f t="shared" si="41"/>
        <v>0</v>
      </c>
      <c r="BC144" s="158">
        <f t="shared" si="41"/>
        <v>0</v>
      </c>
      <c r="BD144" s="158">
        <f t="shared" si="41"/>
        <v>0</v>
      </c>
      <c r="BE144" s="158">
        <f t="shared" si="41"/>
        <v>0</v>
      </c>
      <c r="BF144" s="158">
        <f t="shared" si="41"/>
        <v>0</v>
      </c>
      <c r="BG144" s="158">
        <f t="shared" si="41"/>
        <v>0</v>
      </c>
      <c r="BH144" s="158">
        <f t="shared" si="41"/>
        <v>0</v>
      </c>
      <c r="BI144" s="158">
        <f t="shared" si="41"/>
        <v>0</v>
      </c>
      <c r="BJ144" s="158">
        <f t="shared" si="41"/>
        <v>0</v>
      </c>
      <c r="BK144" s="158">
        <f t="shared" si="41"/>
        <v>0</v>
      </c>
    </row>
    <row r="145" spans="2:63">
      <c r="B145" s="162" t="str">
        <f t="shared" si="36"/>
        <v>Nom Producte/Servei 13</v>
      </c>
      <c r="C145" s="208"/>
      <c r="D145" s="158">
        <f t="shared" si="37"/>
        <v>0</v>
      </c>
      <c r="E145" s="158">
        <f t="shared" si="41"/>
        <v>0</v>
      </c>
      <c r="F145" s="158">
        <f t="shared" si="41"/>
        <v>0</v>
      </c>
      <c r="G145" s="158">
        <f t="shared" si="41"/>
        <v>0</v>
      </c>
      <c r="H145" s="158">
        <f t="shared" si="41"/>
        <v>0</v>
      </c>
      <c r="I145" s="158">
        <f t="shared" si="41"/>
        <v>0</v>
      </c>
      <c r="J145" s="158">
        <f t="shared" si="41"/>
        <v>0</v>
      </c>
      <c r="K145" s="158">
        <f t="shared" si="41"/>
        <v>0</v>
      </c>
      <c r="L145" s="158">
        <f t="shared" si="41"/>
        <v>0</v>
      </c>
      <c r="M145" s="158">
        <f t="shared" si="41"/>
        <v>0</v>
      </c>
      <c r="N145" s="158">
        <f t="shared" si="41"/>
        <v>0</v>
      </c>
      <c r="O145" s="158">
        <f t="shared" si="41"/>
        <v>0</v>
      </c>
      <c r="P145" s="158">
        <f t="shared" si="41"/>
        <v>0</v>
      </c>
      <c r="Q145" s="158">
        <f t="shared" si="41"/>
        <v>0</v>
      </c>
      <c r="R145" s="158">
        <f t="shared" si="41"/>
        <v>0</v>
      </c>
      <c r="S145" s="158">
        <f t="shared" si="41"/>
        <v>0</v>
      </c>
      <c r="T145" s="158">
        <f t="shared" si="41"/>
        <v>0</v>
      </c>
      <c r="U145" s="158">
        <f t="shared" si="41"/>
        <v>0</v>
      </c>
      <c r="V145" s="158">
        <f t="shared" si="41"/>
        <v>0</v>
      </c>
      <c r="W145" s="158">
        <f t="shared" si="41"/>
        <v>0</v>
      </c>
      <c r="X145" s="158">
        <f t="shared" si="41"/>
        <v>0</v>
      </c>
      <c r="Y145" s="158">
        <f t="shared" si="41"/>
        <v>0</v>
      </c>
      <c r="Z145" s="158">
        <f t="shared" si="41"/>
        <v>0</v>
      </c>
      <c r="AA145" s="158">
        <f t="shared" si="41"/>
        <v>0</v>
      </c>
      <c r="AB145" s="158">
        <f t="shared" si="41"/>
        <v>0</v>
      </c>
      <c r="AC145" s="158">
        <f t="shared" si="41"/>
        <v>0</v>
      </c>
      <c r="AD145" s="158">
        <f t="shared" si="41"/>
        <v>0</v>
      </c>
      <c r="AE145" s="158">
        <f t="shared" si="41"/>
        <v>0</v>
      </c>
      <c r="AF145" s="158">
        <f t="shared" si="41"/>
        <v>0</v>
      </c>
      <c r="AG145" s="158">
        <f t="shared" si="41"/>
        <v>0</v>
      </c>
      <c r="AH145" s="158">
        <f t="shared" si="41"/>
        <v>0</v>
      </c>
      <c r="AI145" s="158">
        <f t="shared" si="41"/>
        <v>0</v>
      </c>
      <c r="AJ145" s="158">
        <f t="shared" si="41"/>
        <v>0</v>
      </c>
      <c r="AK145" s="158">
        <f t="shared" si="41"/>
        <v>0</v>
      </c>
      <c r="AL145" s="158">
        <f t="shared" si="41"/>
        <v>0</v>
      </c>
      <c r="AM145" s="158">
        <f t="shared" si="41"/>
        <v>0</v>
      </c>
      <c r="AN145" s="158">
        <f t="shared" si="41"/>
        <v>0</v>
      </c>
      <c r="AO145" s="158">
        <f t="shared" si="41"/>
        <v>0</v>
      </c>
      <c r="AP145" s="158">
        <f t="shared" si="41"/>
        <v>0</v>
      </c>
      <c r="AQ145" s="158">
        <f t="shared" si="41"/>
        <v>0</v>
      </c>
      <c r="AR145" s="158">
        <f t="shared" si="41"/>
        <v>0</v>
      </c>
      <c r="AS145" s="158">
        <f t="shared" si="41"/>
        <v>0</v>
      </c>
      <c r="AT145" s="158">
        <f t="shared" si="41"/>
        <v>0</v>
      </c>
      <c r="AU145" s="158">
        <f t="shared" si="41"/>
        <v>0</v>
      </c>
      <c r="AV145" s="158">
        <f t="shared" si="41"/>
        <v>0</v>
      </c>
      <c r="AW145" s="158">
        <f t="shared" si="41"/>
        <v>0</v>
      </c>
      <c r="AX145" s="158">
        <f t="shared" si="41"/>
        <v>0</v>
      </c>
      <c r="AY145" s="158">
        <f t="shared" si="41"/>
        <v>0</v>
      </c>
      <c r="AZ145" s="158">
        <f t="shared" si="41"/>
        <v>0</v>
      </c>
      <c r="BA145" s="158">
        <f t="shared" si="41"/>
        <v>0</v>
      </c>
      <c r="BB145" s="158">
        <f t="shared" si="41"/>
        <v>0</v>
      </c>
      <c r="BC145" s="158">
        <f t="shared" si="41"/>
        <v>0</v>
      </c>
      <c r="BD145" s="158">
        <f t="shared" si="41"/>
        <v>0</v>
      </c>
      <c r="BE145" s="158">
        <f t="shared" si="41"/>
        <v>0</v>
      </c>
      <c r="BF145" s="158">
        <f t="shared" si="41"/>
        <v>0</v>
      </c>
      <c r="BG145" s="158">
        <f t="shared" si="41"/>
        <v>0</v>
      </c>
      <c r="BH145" s="158">
        <f t="shared" si="41"/>
        <v>0</v>
      </c>
      <c r="BI145" s="158">
        <f t="shared" si="41"/>
        <v>0</v>
      </c>
      <c r="BJ145" s="158">
        <f t="shared" si="41"/>
        <v>0</v>
      </c>
      <c r="BK145" s="158">
        <f t="shared" si="41"/>
        <v>0</v>
      </c>
    </row>
    <row r="146" spans="2:63">
      <c r="B146" s="162" t="str">
        <f t="shared" si="36"/>
        <v>Nom Producte/Servei 14</v>
      </c>
      <c r="C146" s="208"/>
      <c r="D146" s="158">
        <f t="shared" si="37"/>
        <v>0</v>
      </c>
      <c r="E146" s="158">
        <f t="shared" si="41"/>
        <v>0</v>
      </c>
      <c r="F146" s="158">
        <f t="shared" si="41"/>
        <v>0</v>
      </c>
      <c r="G146" s="158">
        <f t="shared" si="41"/>
        <v>0</v>
      </c>
      <c r="H146" s="158">
        <f t="shared" si="41"/>
        <v>0</v>
      </c>
      <c r="I146" s="158">
        <f t="shared" si="41"/>
        <v>0</v>
      </c>
      <c r="J146" s="158">
        <f t="shared" si="41"/>
        <v>0</v>
      </c>
      <c r="K146" s="158">
        <f t="shared" si="41"/>
        <v>0</v>
      </c>
      <c r="L146" s="158">
        <f t="shared" si="41"/>
        <v>0</v>
      </c>
      <c r="M146" s="158">
        <f t="shared" si="41"/>
        <v>0</v>
      </c>
      <c r="N146" s="158">
        <f t="shared" si="41"/>
        <v>0</v>
      </c>
      <c r="O146" s="158">
        <f t="shared" si="41"/>
        <v>0</v>
      </c>
      <c r="P146" s="158">
        <f t="shared" si="41"/>
        <v>0</v>
      </c>
      <c r="Q146" s="158">
        <f t="shared" si="41"/>
        <v>0</v>
      </c>
      <c r="R146" s="158">
        <f t="shared" ref="E146:BK147" si="42">+R20+R38</f>
        <v>0</v>
      </c>
      <c r="S146" s="158">
        <f t="shared" si="42"/>
        <v>0</v>
      </c>
      <c r="T146" s="158">
        <f t="shared" si="42"/>
        <v>0</v>
      </c>
      <c r="U146" s="158">
        <f t="shared" si="42"/>
        <v>0</v>
      </c>
      <c r="V146" s="158">
        <f t="shared" si="42"/>
        <v>0</v>
      </c>
      <c r="W146" s="158">
        <f t="shared" si="42"/>
        <v>0</v>
      </c>
      <c r="X146" s="158">
        <f t="shared" si="42"/>
        <v>0</v>
      </c>
      <c r="Y146" s="158">
        <f t="shared" si="42"/>
        <v>0</v>
      </c>
      <c r="Z146" s="158">
        <f t="shared" si="42"/>
        <v>0</v>
      </c>
      <c r="AA146" s="158">
        <f t="shared" si="42"/>
        <v>0</v>
      </c>
      <c r="AB146" s="158">
        <f t="shared" si="42"/>
        <v>0</v>
      </c>
      <c r="AC146" s="158">
        <f t="shared" si="42"/>
        <v>0</v>
      </c>
      <c r="AD146" s="158">
        <f t="shared" si="42"/>
        <v>0</v>
      </c>
      <c r="AE146" s="158">
        <f t="shared" si="42"/>
        <v>0</v>
      </c>
      <c r="AF146" s="158">
        <f t="shared" si="42"/>
        <v>0</v>
      </c>
      <c r="AG146" s="158">
        <f t="shared" si="42"/>
        <v>0</v>
      </c>
      <c r="AH146" s="158">
        <f t="shared" si="42"/>
        <v>0</v>
      </c>
      <c r="AI146" s="158">
        <f t="shared" si="42"/>
        <v>0</v>
      </c>
      <c r="AJ146" s="158">
        <f t="shared" si="42"/>
        <v>0</v>
      </c>
      <c r="AK146" s="158">
        <f t="shared" si="42"/>
        <v>0</v>
      </c>
      <c r="AL146" s="158">
        <f t="shared" si="42"/>
        <v>0</v>
      </c>
      <c r="AM146" s="158">
        <f t="shared" si="42"/>
        <v>0</v>
      </c>
      <c r="AN146" s="158">
        <f t="shared" si="42"/>
        <v>0</v>
      </c>
      <c r="AO146" s="158">
        <f t="shared" si="42"/>
        <v>0</v>
      </c>
      <c r="AP146" s="158">
        <f t="shared" si="42"/>
        <v>0</v>
      </c>
      <c r="AQ146" s="158">
        <f t="shared" si="42"/>
        <v>0</v>
      </c>
      <c r="AR146" s="158">
        <f t="shared" si="42"/>
        <v>0</v>
      </c>
      <c r="AS146" s="158">
        <f t="shared" si="42"/>
        <v>0</v>
      </c>
      <c r="AT146" s="158">
        <f t="shared" si="42"/>
        <v>0</v>
      </c>
      <c r="AU146" s="158">
        <f t="shared" si="42"/>
        <v>0</v>
      </c>
      <c r="AV146" s="158">
        <f t="shared" si="42"/>
        <v>0</v>
      </c>
      <c r="AW146" s="158">
        <f t="shared" si="42"/>
        <v>0</v>
      </c>
      <c r="AX146" s="158">
        <f t="shared" si="42"/>
        <v>0</v>
      </c>
      <c r="AY146" s="158">
        <f t="shared" si="42"/>
        <v>0</v>
      </c>
      <c r="AZ146" s="158">
        <f t="shared" si="42"/>
        <v>0</v>
      </c>
      <c r="BA146" s="158">
        <f t="shared" si="42"/>
        <v>0</v>
      </c>
      <c r="BB146" s="158">
        <f t="shared" si="42"/>
        <v>0</v>
      </c>
      <c r="BC146" s="158">
        <f t="shared" si="42"/>
        <v>0</v>
      </c>
      <c r="BD146" s="158">
        <f t="shared" si="42"/>
        <v>0</v>
      </c>
      <c r="BE146" s="158">
        <f t="shared" si="42"/>
        <v>0</v>
      </c>
      <c r="BF146" s="158">
        <f t="shared" si="42"/>
        <v>0</v>
      </c>
      <c r="BG146" s="158">
        <f t="shared" si="42"/>
        <v>0</v>
      </c>
      <c r="BH146" s="158">
        <f t="shared" si="42"/>
        <v>0</v>
      </c>
      <c r="BI146" s="158">
        <f t="shared" si="42"/>
        <v>0</v>
      </c>
      <c r="BJ146" s="158">
        <f t="shared" si="42"/>
        <v>0</v>
      </c>
      <c r="BK146" s="158">
        <f t="shared" si="42"/>
        <v>0</v>
      </c>
    </row>
    <row r="147" spans="2:63">
      <c r="B147" s="162" t="str">
        <f t="shared" si="36"/>
        <v>Nom Producte/Servei 15</v>
      </c>
      <c r="C147" s="208"/>
      <c r="D147" s="158">
        <f t="shared" si="37"/>
        <v>0</v>
      </c>
      <c r="E147" s="158">
        <f t="shared" si="42"/>
        <v>0</v>
      </c>
      <c r="F147" s="158">
        <f t="shared" si="42"/>
        <v>0</v>
      </c>
      <c r="G147" s="158">
        <f t="shared" si="42"/>
        <v>0</v>
      </c>
      <c r="H147" s="158">
        <f t="shared" si="42"/>
        <v>0</v>
      </c>
      <c r="I147" s="158">
        <f t="shared" si="42"/>
        <v>0</v>
      </c>
      <c r="J147" s="158">
        <f t="shared" si="42"/>
        <v>0</v>
      </c>
      <c r="K147" s="158">
        <f t="shared" si="42"/>
        <v>0</v>
      </c>
      <c r="L147" s="158">
        <f t="shared" si="42"/>
        <v>0</v>
      </c>
      <c r="M147" s="158">
        <f t="shared" si="42"/>
        <v>0</v>
      </c>
      <c r="N147" s="158">
        <f t="shared" si="42"/>
        <v>0</v>
      </c>
      <c r="O147" s="158">
        <f t="shared" si="42"/>
        <v>0</v>
      </c>
      <c r="P147" s="158">
        <f t="shared" si="42"/>
        <v>0</v>
      </c>
      <c r="Q147" s="158">
        <f t="shared" si="42"/>
        <v>0</v>
      </c>
      <c r="R147" s="158">
        <f t="shared" si="42"/>
        <v>0</v>
      </c>
      <c r="S147" s="158">
        <f t="shared" si="42"/>
        <v>0</v>
      </c>
      <c r="T147" s="158">
        <f t="shared" si="42"/>
        <v>0</v>
      </c>
      <c r="U147" s="158">
        <f t="shared" si="42"/>
        <v>0</v>
      </c>
      <c r="V147" s="158">
        <f t="shared" si="42"/>
        <v>0</v>
      </c>
      <c r="W147" s="158">
        <f t="shared" si="42"/>
        <v>0</v>
      </c>
      <c r="X147" s="158">
        <f t="shared" si="42"/>
        <v>0</v>
      </c>
      <c r="Y147" s="158">
        <f t="shared" si="42"/>
        <v>0</v>
      </c>
      <c r="Z147" s="158">
        <f t="shared" si="42"/>
        <v>0</v>
      </c>
      <c r="AA147" s="158">
        <f t="shared" si="42"/>
        <v>0</v>
      </c>
      <c r="AB147" s="158">
        <f t="shared" si="42"/>
        <v>0</v>
      </c>
      <c r="AC147" s="158">
        <f t="shared" si="42"/>
        <v>0</v>
      </c>
      <c r="AD147" s="158">
        <f t="shared" si="42"/>
        <v>0</v>
      </c>
      <c r="AE147" s="158">
        <f t="shared" si="42"/>
        <v>0</v>
      </c>
      <c r="AF147" s="158">
        <f t="shared" si="42"/>
        <v>0</v>
      </c>
      <c r="AG147" s="158">
        <f t="shared" si="42"/>
        <v>0</v>
      </c>
      <c r="AH147" s="158">
        <f t="shared" si="42"/>
        <v>0</v>
      </c>
      <c r="AI147" s="158">
        <f t="shared" si="42"/>
        <v>0</v>
      </c>
      <c r="AJ147" s="158">
        <f t="shared" si="42"/>
        <v>0</v>
      </c>
      <c r="AK147" s="158">
        <f t="shared" si="42"/>
        <v>0</v>
      </c>
      <c r="AL147" s="158">
        <f t="shared" si="42"/>
        <v>0</v>
      </c>
      <c r="AM147" s="158">
        <f t="shared" si="42"/>
        <v>0</v>
      </c>
      <c r="AN147" s="158">
        <f t="shared" si="42"/>
        <v>0</v>
      </c>
      <c r="AO147" s="158">
        <f t="shared" si="42"/>
        <v>0</v>
      </c>
      <c r="AP147" s="158">
        <f t="shared" si="42"/>
        <v>0</v>
      </c>
      <c r="AQ147" s="158">
        <f t="shared" si="42"/>
        <v>0</v>
      </c>
      <c r="AR147" s="158">
        <f t="shared" si="42"/>
        <v>0</v>
      </c>
      <c r="AS147" s="158">
        <f t="shared" si="42"/>
        <v>0</v>
      </c>
      <c r="AT147" s="158">
        <f t="shared" si="42"/>
        <v>0</v>
      </c>
      <c r="AU147" s="158">
        <f t="shared" si="42"/>
        <v>0</v>
      </c>
      <c r="AV147" s="158">
        <f t="shared" si="42"/>
        <v>0</v>
      </c>
      <c r="AW147" s="158">
        <f t="shared" si="42"/>
        <v>0</v>
      </c>
      <c r="AX147" s="158">
        <f t="shared" si="42"/>
        <v>0</v>
      </c>
      <c r="AY147" s="158">
        <f t="shared" si="42"/>
        <v>0</v>
      </c>
      <c r="AZ147" s="158">
        <f t="shared" si="42"/>
        <v>0</v>
      </c>
      <c r="BA147" s="158">
        <f t="shared" si="42"/>
        <v>0</v>
      </c>
      <c r="BB147" s="158">
        <f t="shared" si="42"/>
        <v>0</v>
      </c>
      <c r="BC147" s="158">
        <f t="shared" si="42"/>
        <v>0</v>
      </c>
      <c r="BD147" s="158">
        <f t="shared" si="42"/>
        <v>0</v>
      </c>
      <c r="BE147" s="158">
        <f t="shared" si="42"/>
        <v>0</v>
      </c>
      <c r="BF147" s="158">
        <f t="shared" si="42"/>
        <v>0</v>
      </c>
      <c r="BG147" s="158">
        <f t="shared" si="42"/>
        <v>0</v>
      </c>
      <c r="BH147" s="158">
        <f t="shared" si="42"/>
        <v>0</v>
      </c>
      <c r="BI147" s="158">
        <f t="shared" si="42"/>
        <v>0</v>
      </c>
      <c r="BJ147" s="158">
        <f t="shared" si="42"/>
        <v>0</v>
      </c>
      <c r="BK147" s="158">
        <f t="shared" si="42"/>
        <v>0</v>
      </c>
    </row>
    <row r="148" spans="2:63" collapsed="1">
      <c r="B148" s="160" t="s">
        <v>17</v>
      </c>
      <c r="C148" s="206"/>
      <c r="D148" s="157">
        <f>SUM(D133:D147)</f>
        <v>461.77499999999998</v>
      </c>
      <c r="E148" s="157">
        <f t="shared" ref="E148:BK148" si="43">SUM(E133:E147)</f>
        <v>1124.25</v>
      </c>
      <c r="F148" s="157">
        <f t="shared" si="43"/>
        <v>1668.75</v>
      </c>
      <c r="G148" s="157">
        <f t="shared" si="43"/>
        <v>1971.25</v>
      </c>
      <c r="H148" s="157">
        <f t="shared" si="43"/>
        <v>2273.75</v>
      </c>
      <c r="I148" s="157">
        <f t="shared" si="43"/>
        <v>2576.25</v>
      </c>
      <c r="J148" s="157">
        <f t="shared" si="43"/>
        <v>5480.25</v>
      </c>
      <c r="K148" s="157">
        <f t="shared" si="43"/>
        <v>5480.25</v>
      </c>
      <c r="L148" s="157">
        <f t="shared" si="43"/>
        <v>5192.875</v>
      </c>
      <c r="M148" s="157">
        <f t="shared" si="43"/>
        <v>5192.875</v>
      </c>
      <c r="N148" s="157">
        <f t="shared" si="43"/>
        <v>5135.3999999999996</v>
      </c>
      <c r="O148" s="157">
        <f t="shared" si="43"/>
        <v>5077.9250000000002</v>
      </c>
      <c r="P148" s="157">
        <f t="shared" si="43"/>
        <v>5120.8590000000004</v>
      </c>
      <c r="Q148" s="157">
        <f t="shared" si="43"/>
        <v>5120.8590000000004</v>
      </c>
      <c r="R148" s="157">
        <f t="shared" si="43"/>
        <v>5062.2345000000005</v>
      </c>
      <c r="S148" s="157">
        <f t="shared" si="43"/>
        <v>5494.2045000000007</v>
      </c>
      <c r="T148" s="157">
        <f t="shared" si="43"/>
        <v>5464.8922500000008</v>
      </c>
      <c r="U148" s="157">
        <f t="shared" si="43"/>
        <v>5464.8922500000008</v>
      </c>
      <c r="V148" s="157">
        <f t="shared" si="43"/>
        <v>5464.8922500000008</v>
      </c>
      <c r="W148" s="157">
        <f t="shared" si="43"/>
        <v>5464.8922500000008</v>
      </c>
      <c r="X148" s="157">
        <f t="shared" si="43"/>
        <v>5464.8922500000008</v>
      </c>
      <c r="Y148" s="157">
        <f t="shared" si="43"/>
        <v>5464.8922500000008</v>
      </c>
      <c r="Z148" s="157">
        <f t="shared" si="43"/>
        <v>5464.8922500000008</v>
      </c>
      <c r="AA148" s="157">
        <f t="shared" si="43"/>
        <v>5459.7922500000004</v>
      </c>
      <c r="AB148" s="157">
        <f t="shared" si="43"/>
        <v>5568.9880950000006</v>
      </c>
      <c r="AC148" s="157">
        <f t="shared" si="43"/>
        <v>5568.9880950000006</v>
      </c>
      <c r="AD148" s="157">
        <f t="shared" si="43"/>
        <v>5568.9880950000006</v>
      </c>
      <c r="AE148" s="157">
        <f t="shared" si="43"/>
        <v>5568.9880950000006</v>
      </c>
      <c r="AF148" s="157">
        <f t="shared" si="43"/>
        <v>5568.9880950000006</v>
      </c>
      <c r="AG148" s="157">
        <f t="shared" si="43"/>
        <v>5568.9880950000006</v>
      </c>
      <c r="AH148" s="157">
        <f t="shared" si="43"/>
        <v>5568.9880950000006</v>
      </c>
      <c r="AI148" s="157">
        <f t="shared" si="43"/>
        <v>5568.9880950000006</v>
      </c>
      <c r="AJ148" s="157">
        <f t="shared" si="43"/>
        <v>5568.9880950000006</v>
      </c>
      <c r="AK148" s="157">
        <f t="shared" si="43"/>
        <v>5568.9880950000006</v>
      </c>
      <c r="AL148" s="157">
        <f t="shared" si="43"/>
        <v>5568.9880950000006</v>
      </c>
      <c r="AM148" s="157">
        <f t="shared" si="43"/>
        <v>5568.9880950000006</v>
      </c>
      <c r="AN148" s="157">
        <f t="shared" si="43"/>
        <v>5680.3678568999994</v>
      </c>
      <c r="AO148" s="157">
        <f t="shared" si="43"/>
        <v>5680.3678568999994</v>
      </c>
      <c r="AP148" s="157">
        <f t="shared" si="43"/>
        <v>5680.3678568999994</v>
      </c>
      <c r="AQ148" s="157">
        <f t="shared" si="43"/>
        <v>5680.3678568999994</v>
      </c>
      <c r="AR148" s="157">
        <f t="shared" si="43"/>
        <v>5680.3678568999994</v>
      </c>
      <c r="AS148" s="157">
        <f t="shared" si="43"/>
        <v>5680.3678568999994</v>
      </c>
      <c r="AT148" s="157">
        <f t="shared" si="43"/>
        <v>5680.3678568999994</v>
      </c>
      <c r="AU148" s="157">
        <f t="shared" si="43"/>
        <v>5680.3678568999994</v>
      </c>
      <c r="AV148" s="157">
        <f t="shared" si="43"/>
        <v>5680.3678568999994</v>
      </c>
      <c r="AW148" s="157">
        <f t="shared" si="43"/>
        <v>5680.3678568999994</v>
      </c>
      <c r="AX148" s="157">
        <f t="shared" si="43"/>
        <v>5680.3678568999994</v>
      </c>
      <c r="AY148" s="157">
        <f t="shared" si="43"/>
        <v>5680.3678568999994</v>
      </c>
      <c r="AZ148" s="157">
        <f t="shared" si="43"/>
        <v>5793.9752140380006</v>
      </c>
      <c r="BA148" s="157">
        <f t="shared" si="43"/>
        <v>5793.9752140380006</v>
      </c>
      <c r="BB148" s="157">
        <f t="shared" si="43"/>
        <v>5793.9752140380006</v>
      </c>
      <c r="BC148" s="157">
        <f t="shared" si="43"/>
        <v>5793.9752140380006</v>
      </c>
      <c r="BD148" s="157">
        <f t="shared" si="43"/>
        <v>5793.9752140380006</v>
      </c>
      <c r="BE148" s="157">
        <f t="shared" si="43"/>
        <v>5793.9752140380006</v>
      </c>
      <c r="BF148" s="157">
        <f t="shared" si="43"/>
        <v>5793.9752140380006</v>
      </c>
      <c r="BG148" s="157">
        <f t="shared" si="43"/>
        <v>5793.9752140380006</v>
      </c>
      <c r="BH148" s="157">
        <f t="shared" si="43"/>
        <v>5793.9752140380006</v>
      </c>
      <c r="BI148" s="157">
        <f t="shared" si="43"/>
        <v>5793.9752140380006</v>
      </c>
      <c r="BJ148" s="157">
        <f t="shared" si="43"/>
        <v>5793.9752140380006</v>
      </c>
      <c r="BK148" s="157">
        <f t="shared" si="43"/>
        <v>5793.9752140380006</v>
      </c>
    </row>
    <row r="150" spans="2:63" s="129" customFormat="1">
      <c r="B150" s="199" t="s">
        <v>1087</v>
      </c>
      <c r="C150" s="209"/>
      <c r="D150" s="155">
        <f>+D132</f>
        <v>40909</v>
      </c>
      <c r="E150" s="155">
        <f t="shared" ref="E150:AJ150" si="44">EDATE(D150,1)</f>
        <v>40940</v>
      </c>
      <c r="F150" s="155">
        <f t="shared" si="44"/>
        <v>40969</v>
      </c>
      <c r="G150" s="155">
        <f t="shared" si="44"/>
        <v>41000</v>
      </c>
      <c r="H150" s="155">
        <f t="shared" si="44"/>
        <v>41030</v>
      </c>
      <c r="I150" s="155">
        <f t="shared" si="44"/>
        <v>41061</v>
      </c>
      <c r="J150" s="155">
        <f t="shared" si="44"/>
        <v>41091</v>
      </c>
      <c r="K150" s="155">
        <f t="shared" si="44"/>
        <v>41122</v>
      </c>
      <c r="L150" s="155">
        <f t="shared" si="44"/>
        <v>41153</v>
      </c>
      <c r="M150" s="155">
        <f t="shared" si="44"/>
        <v>41183</v>
      </c>
      <c r="N150" s="155">
        <f t="shared" si="44"/>
        <v>41214</v>
      </c>
      <c r="O150" s="155">
        <f t="shared" si="44"/>
        <v>41244</v>
      </c>
      <c r="P150" s="155">
        <f t="shared" si="44"/>
        <v>41275</v>
      </c>
      <c r="Q150" s="155">
        <f t="shared" si="44"/>
        <v>41306</v>
      </c>
      <c r="R150" s="155">
        <f t="shared" si="44"/>
        <v>41334</v>
      </c>
      <c r="S150" s="155">
        <f t="shared" si="44"/>
        <v>41365</v>
      </c>
      <c r="T150" s="155">
        <f t="shared" si="44"/>
        <v>41395</v>
      </c>
      <c r="U150" s="155">
        <f t="shared" si="44"/>
        <v>41426</v>
      </c>
      <c r="V150" s="155">
        <f t="shared" si="44"/>
        <v>41456</v>
      </c>
      <c r="W150" s="155">
        <f t="shared" si="44"/>
        <v>41487</v>
      </c>
      <c r="X150" s="155">
        <f t="shared" si="44"/>
        <v>41518</v>
      </c>
      <c r="Y150" s="155">
        <f t="shared" si="44"/>
        <v>41548</v>
      </c>
      <c r="Z150" s="155">
        <f t="shared" si="44"/>
        <v>41579</v>
      </c>
      <c r="AA150" s="155">
        <f t="shared" si="44"/>
        <v>41609</v>
      </c>
      <c r="AB150" s="155">
        <f t="shared" si="44"/>
        <v>41640</v>
      </c>
      <c r="AC150" s="155">
        <f t="shared" si="44"/>
        <v>41671</v>
      </c>
      <c r="AD150" s="155">
        <f t="shared" si="44"/>
        <v>41699</v>
      </c>
      <c r="AE150" s="155">
        <f t="shared" si="44"/>
        <v>41730</v>
      </c>
      <c r="AF150" s="155">
        <f t="shared" si="44"/>
        <v>41760</v>
      </c>
      <c r="AG150" s="155">
        <f t="shared" si="44"/>
        <v>41791</v>
      </c>
      <c r="AH150" s="155">
        <f t="shared" si="44"/>
        <v>41821</v>
      </c>
      <c r="AI150" s="155">
        <f t="shared" si="44"/>
        <v>41852</v>
      </c>
      <c r="AJ150" s="155">
        <f t="shared" si="44"/>
        <v>41883</v>
      </c>
      <c r="AK150" s="155">
        <f t="shared" ref="AK150:BK150" si="45">EDATE(AJ150,1)</f>
        <v>41913</v>
      </c>
      <c r="AL150" s="155">
        <f t="shared" si="45"/>
        <v>41944</v>
      </c>
      <c r="AM150" s="155">
        <f t="shared" si="45"/>
        <v>41974</v>
      </c>
      <c r="AN150" s="155">
        <f t="shared" si="45"/>
        <v>42005</v>
      </c>
      <c r="AO150" s="155">
        <f t="shared" si="45"/>
        <v>42036</v>
      </c>
      <c r="AP150" s="155">
        <f t="shared" si="45"/>
        <v>42064</v>
      </c>
      <c r="AQ150" s="155">
        <f t="shared" si="45"/>
        <v>42095</v>
      </c>
      <c r="AR150" s="155">
        <f t="shared" si="45"/>
        <v>42125</v>
      </c>
      <c r="AS150" s="155">
        <f t="shared" si="45"/>
        <v>42156</v>
      </c>
      <c r="AT150" s="155">
        <f t="shared" si="45"/>
        <v>42186</v>
      </c>
      <c r="AU150" s="155">
        <f t="shared" si="45"/>
        <v>42217</v>
      </c>
      <c r="AV150" s="155">
        <f t="shared" si="45"/>
        <v>42248</v>
      </c>
      <c r="AW150" s="155">
        <f t="shared" si="45"/>
        <v>42278</v>
      </c>
      <c r="AX150" s="155">
        <f t="shared" si="45"/>
        <v>42309</v>
      </c>
      <c r="AY150" s="155">
        <f t="shared" si="45"/>
        <v>42339</v>
      </c>
      <c r="AZ150" s="155">
        <f t="shared" si="45"/>
        <v>42370</v>
      </c>
      <c r="BA150" s="155">
        <f t="shared" si="45"/>
        <v>42401</v>
      </c>
      <c r="BB150" s="155">
        <f t="shared" si="45"/>
        <v>42430</v>
      </c>
      <c r="BC150" s="155">
        <f t="shared" si="45"/>
        <v>42461</v>
      </c>
      <c r="BD150" s="155">
        <f t="shared" si="45"/>
        <v>42491</v>
      </c>
      <c r="BE150" s="155">
        <f t="shared" si="45"/>
        <v>42522</v>
      </c>
      <c r="BF150" s="155">
        <f t="shared" si="45"/>
        <v>42552</v>
      </c>
      <c r="BG150" s="155">
        <f t="shared" si="45"/>
        <v>42583</v>
      </c>
      <c r="BH150" s="155">
        <f t="shared" si="45"/>
        <v>42614</v>
      </c>
      <c r="BI150" s="155">
        <f t="shared" si="45"/>
        <v>42644</v>
      </c>
      <c r="BJ150" s="155">
        <f t="shared" si="45"/>
        <v>42675</v>
      </c>
      <c r="BK150" s="155">
        <f t="shared" si="45"/>
        <v>42705</v>
      </c>
    </row>
    <row r="151" spans="2:63">
      <c r="B151" s="162" t="str">
        <f t="shared" ref="B151:B165" si="46">+B133</f>
        <v>Envasos reutilitzables</v>
      </c>
      <c r="C151" s="208" t="str">
        <f>+OP!L10</f>
        <v>Comptat</v>
      </c>
      <c r="D151" s="158">
        <f>+IF($C151=NT!$Y$2,MOVV!D133,IF(MOVV!$C151=NT!$X$3,0,IF(MOVV!$C151=NT!$X$4,0,IF(MOVV!$C151=NT!$X$5,0,IF(MOVV!$C151=NT!$X$6,0,0)))))</f>
        <v>287.375</v>
      </c>
      <c r="E151" s="158">
        <f>+IF($C151=NT!$Y$2,MOVV!E133,IF(MOVV!$C151=NT!$X$3,MOVV!D133,IF(MOVV!$C151=NT!$X$4,0,IF(MOVV!$C151=NT!$X$5,0,IF(MOVV!$C151=NT!$X$6,0,0)))))</f>
        <v>574.75</v>
      </c>
      <c r="F151" s="158">
        <f>+IF($C151=NT!$Y$2,MOVV!F133,IF(MOVV!$C151=NT!$X$3,MOVV!E133,IF(MOVV!$C151=NT!$X$4,MOVV!D133,IF(MOVV!$C151=NT!$X$5,0,IF(MOVV!$C151=NT!$X$6,0,0)))))</f>
        <v>574.75</v>
      </c>
      <c r="G151" s="158">
        <f>+IF($C151=NT!$Y$2,MOVV!G133,IF(MOVV!$C151=NT!$X$3,MOVV!F133,IF(MOVV!$C151=NT!$X$4,MOVV!E133,IF(MOVV!$C151=NT!$X$5,MOVV!D133,IF(MOVV!$C151=NT!$X$6,0,0)))))</f>
        <v>574.75</v>
      </c>
      <c r="H151" s="158">
        <f>+IF($C151=NT!$Y$2,MOVV!H133,IF(MOVV!$C151=NT!$X$3,MOVV!G133,IF(MOVV!$C151=NT!$X$4,MOVV!F133,IF(MOVV!$C151=NT!$X$5,MOVV!E133,IF(MOVV!$C151=NT!$X$6,MOVV!D133,0)))))</f>
        <v>574.75</v>
      </c>
      <c r="I151" s="158">
        <f>+IF($C151=NT!$Y$2,MOVV!I133,IF(MOVV!$C151=NT!$X$3,MOVV!H133,IF(MOVV!$C151=NT!$X$4,MOVV!G133,IF(MOVV!$C151=NT!$X$5,MOVV!F133,IF(MOVV!$C151=NT!$X$6,MOVV!E133,0)))))</f>
        <v>574.75</v>
      </c>
      <c r="J151" s="158">
        <f>+IF($C151=NT!$Y$2,MOVV!J133,IF(MOVV!$C151=NT!$X$3,MOVV!I133,IF(MOVV!$C151=NT!$X$4,MOVV!H133,IF(MOVV!$C151=NT!$X$5,MOVV!G133,IF(MOVV!$C151=NT!$X$6,MOVV!F133,0)))))</f>
        <v>574.75</v>
      </c>
      <c r="K151" s="158">
        <f>+IF($C151=NT!$Y$2,MOVV!K133,IF(MOVV!$C151=NT!$X$3,MOVV!J133,IF(MOVV!$C151=NT!$X$4,MOVV!I133,IF(MOVV!$C151=NT!$X$5,MOVV!H133,IF(MOVV!$C151=NT!$X$6,MOVV!G133,0)))))</f>
        <v>574.75</v>
      </c>
      <c r="L151" s="158">
        <f>+IF($C151=NT!$Y$2,MOVV!L133,IF(MOVV!$C151=NT!$X$3,MOVV!K133,IF(MOVV!$C151=NT!$X$4,MOVV!J133,IF(MOVV!$C151=NT!$X$5,MOVV!I133,IF(MOVV!$C151=NT!$X$6,MOVV!H133,0)))))</f>
        <v>287.375</v>
      </c>
      <c r="M151" s="158">
        <f>+IF($C151=NT!$Y$2,MOVV!M133,IF(MOVV!$C151=NT!$X$3,MOVV!L133,IF(MOVV!$C151=NT!$X$4,MOVV!K133,IF(MOVV!$C151=NT!$X$5,MOVV!J133,IF(MOVV!$C151=NT!$X$6,MOVV!I133,0)))))</f>
        <v>287.375</v>
      </c>
      <c r="N151" s="158">
        <f>+IF($C151=NT!$Y$2,MOVV!N133,IF(MOVV!$C151=NT!$X$3,MOVV!M133,IF(MOVV!$C151=NT!$X$4,MOVV!L133,IF(MOVV!$C151=NT!$X$5,MOVV!K133,IF(MOVV!$C151=NT!$X$6,MOVV!J133,0)))))</f>
        <v>229.9</v>
      </c>
      <c r="O151" s="158">
        <f>+IF($C151=NT!$Y$2,MOVV!O133,IF(MOVV!$C151=NT!$X$3,MOVV!N133,IF(MOVV!$C151=NT!$X$4,MOVV!M133,IF(MOVV!$C151=NT!$X$5,MOVV!L133,IF(MOVV!$C151=NT!$X$6,MOVV!K133,0)))))</f>
        <v>172.42500000000001</v>
      </c>
      <c r="P151" s="158">
        <f>+IF($C151=NT!$Y$2,MOVV!P133,IF(MOVV!$C151=NT!$X$3,MOVV!O133,IF(MOVV!$C151=NT!$X$4,MOVV!N133,IF(MOVV!$C151=NT!$X$5,MOVV!M133,IF(MOVV!$C151=NT!$X$6,MOVV!L133,0)))))</f>
        <v>117.249</v>
      </c>
      <c r="Q151" s="158">
        <f>+IF($C151=NT!$Y$2,MOVV!Q133,IF(MOVV!$C151=NT!$X$3,MOVV!P133,IF(MOVV!$C151=NT!$X$4,MOVV!O133,IF(MOVV!$C151=NT!$X$5,MOVV!N133,IF(MOVV!$C151=NT!$X$6,MOVV!M133,0)))))</f>
        <v>117.249</v>
      </c>
      <c r="R151" s="158">
        <f>+IF($C151=NT!$Y$2,MOVV!R133,IF(MOVV!$C151=NT!$X$3,MOVV!Q133,IF(MOVV!$C151=NT!$X$4,MOVV!P133,IF(MOVV!$C151=NT!$X$5,MOVV!O133,IF(MOVV!$C151=NT!$X$6,MOVV!N133,0)))))</f>
        <v>58.624499999999998</v>
      </c>
      <c r="S151" s="158">
        <f>+IF($C151=NT!$Y$2,MOVV!S133,IF(MOVV!$C151=NT!$X$3,MOVV!R133,IF(MOVV!$C151=NT!$X$4,MOVV!Q133,IF(MOVV!$C151=NT!$X$5,MOVV!P133,IF(MOVV!$C151=NT!$X$6,MOVV!O133,0)))))</f>
        <v>58.624499999999998</v>
      </c>
      <c r="T151" s="158">
        <f>+IF($C151=NT!$Y$2,MOVV!T133,IF(MOVV!$C151=NT!$X$3,MOVV!S133,IF(MOVV!$C151=NT!$X$4,MOVV!R133,IF(MOVV!$C151=NT!$X$5,MOVV!Q133,IF(MOVV!$C151=NT!$X$6,MOVV!P133,0)))))</f>
        <v>29.312249999999999</v>
      </c>
      <c r="U151" s="158">
        <f>+IF($C151=NT!$Y$2,MOVV!U133,IF(MOVV!$C151=NT!$X$3,MOVV!T133,IF(MOVV!$C151=NT!$X$4,MOVV!S133,IF(MOVV!$C151=NT!$X$5,MOVV!R133,IF(MOVV!$C151=NT!$X$6,MOVV!Q133,0)))))</f>
        <v>29.312249999999999</v>
      </c>
      <c r="V151" s="158">
        <f>+IF($C151=NT!$Y$2,MOVV!V133,IF(MOVV!$C151=NT!$X$3,MOVV!U133,IF(MOVV!$C151=NT!$X$4,MOVV!T133,IF(MOVV!$C151=NT!$X$5,MOVV!S133,IF(MOVV!$C151=NT!$X$6,MOVV!R133,0)))))</f>
        <v>29.312249999999999</v>
      </c>
      <c r="W151" s="158">
        <f>+IF($C151=NT!$Y$2,MOVV!W133,IF(MOVV!$C151=NT!$X$3,MOVV!V133,IF(MOVV!$C151=NT!$X$4,MOVV!U133,IF(MOVV!$C151=NT!$X$5,MOVV!T133,IF(MOVV!$C151=NT!$X$6,MOVV!S133,0)))))</f>
        <v>29.312249999999999</v>
      </c>
      <c r="X151" s="158">
        <f>+IF($C151=NT!$Y$2,MOVV!X133,IF(MOVV!$C151=NT!$X$3,MOVV!W133,IF(MOVV!$C151=NT!$X$4,MOVV!V133,IF(MOVV!$C151=NT!$X$5,MOVV!U133,IF(MOVV!$C151=NT!$X$6,MOVV!T133,0)))))</f>
        <v>29.312249999999999</v>
      </c>
      <c r="Y151" s="158">
        <f>+IF($C151=NT!$Y$2,MOVV!Y133,IF(MOVV!$C151=NT!$X$3,MOVV!X133,IF(MOVV!$C151=NT!$X$4,MOVV!W133,IF(MOVV!$C151=NT!$X$5,MOVV!V133,IF(MOVV!$C151=NT!$X$6,MOVV!U133,0)))))</f>
        <v>29.312249999999999</v>
      </c>
      <c r="Z151" s="158">
        <f>+IF($C151=NT!$Y$2,MOVV!Z133,IF(MOVV!$C151=NT!$X$3,MOVV!Y133,IF(MOVV!$C151=NT!$X$4,MOVV!X133,IF(MOVV!$C151=NT!$X$5,MOVV!W133,IF(MOVV!$C151=NT!$X$6,MOVV!V133,0)))))</f>
        <v>29.312249999999999</v>
      </c>
      <c r="AA151" s="158">
        <f>+IF($C151=NT!$Y$2,MOVV!AA133,IF(MOVV!$C151=NT!$X$3,MOVV!Z133,IF(MOVV!$C151=NT!$X$4,MOVV!Y133,IF(MOVV!$C151=NT!$X$5,MOVV!X133,IF(MOVV!$C151=NT!$X$6,MOVV!W133,0)))))</f>
        <v>29.312249999999999</v>
      </c>
      <c r="AB151" s="158">
        <f>+IF($C151=NT!$Y$2,MOVV!AB133,IF(MOVV!$C151=NT!$X$3,MOVV!AA133,IF(MOVV!$C151=NT!$X$4,MOVV!Z133,IF(MOVV!$C151=NT!$X$5,MOVV!Y133,IF(MOVV!$C151=NT!$X$6,MOVV!X133,0)))))</f>
        <v>29.898494999999997</v>
      </c>
      <c r="AC151" s="158">
        <f>+IF($C151=NT!$Y$2,MOVV!AC133,IF(MOVV!$C151=NT!$X$3,MOVV!AB133,IF(MOVV!$C151=NT!$X$4,MOVV!AA133,IF(MOVV!$C151=NT!$X$5,MOVV!Z133,IF(MOVV!$C151=NT!$X$6,MOVV!Y133,0)))))</f>
        <v>29.898494999999997</v>
      </c>
      <c r="AD151" s="158">
        <f>+IF($C151=NT!$Y$2,MOVV!AD133,IF(MOVV!$C151=NT!$X$3,MOVV!AC133,IF(MOVV!$C151=NT!$X$4,MOVV!AB133,IF(MOVV!$C151=NT!$X$5,MOVV!AA133,IF(MOVV!$C151=NT!$X$6,MOVV!Z133,0)))))</f>
        <v>29.898494999999997</v>
      </c>
      <c r="AE151" s="158">
        <f>+IF($C151=NT!$Y$2,MOVV!AE133,IF(MOVV!$C151=NT!$X$3,MOVV!AD133,IF(MOVV!$C151=NT!$X$4,MOVV!AC133,IF(MOVV!$C151=NT!$X$5,MOVV!AB133,IF(MOVV!$C151=NT!$X$6,MOVV!AA133,0)))))</f>
        <v>29.898494999999997</v>
      </c>
      <c r="AF151" s="158">
        <f>+IF($C151=NT!$Y$2,MOVV!AF133,IF(MOVV!$C151=NT!$X$3,MOVV!AE133,IF(MOVV!$C151=NT!$X$4,MOVV!AD133,IF(MOVV!$C151=NT!$X$5,MOVV!AC133,IF(MOVV!$C151=NT!$X$6,MOVV!AB133,0)))))</f>
        <v>29.898494999999997</v>
      </c>
      <c r="AG151" s="158">
        <f>+IF($C151=NT!$Y$2,MOVV!AG133,IF(MOVV!$C151=NT!$X$3,MOVV!AF133,IF(MOVV!$C151=NT!$X$4,MOVV!AE133,IF(MOVV!$C151=NT!$X$5,MOVV!AD133,IF(MOVV!$C151=NT!$X$6,MOVV!AC133,0)))))</f>
        <v>29.898494999999997</v>
      </c>
      <c r="AH151" s="158">
        <f>+IF($C151=NT!$Y$2,MOVV!AH133,IF(MOVV!$C151=NT!$X$3,MOVV!AG133,IF(MOVV!$C151=NT!$X$4,MOVV!AF133,IF(MOVV!$C151=NT!$X$5,MOVV!AE133,IF(MOVV!$C151=NT!$X$6,MOVV!AD133,0)))))</f>
        <v>29.898494999999997</v>
      </c>
      <c r="AI151" s="158">
        <f>+IF($C151=NT!$Y$2,MOVV!AI133,IF(MOVV!$C151=NT!$X$3,MOVV!AH133,IF(MOVV!$C151=NT!$X$4,MOVV!AG133,IF(MOVV!$C151=NT!$X$5,MOVV!AF133,IF(MOVV!$C151=NT!$X$6,MOVV!AE133,0)))))</f>
        <v>29.898494999999997</v>
      </c>
      <c r="AJ151" s="158">
        <f>+IF($C151=NT!$Y$2,MOVV!AJ133,IF(MOVV!$C151=NT!$X$3,MOVV!AI133,IF(MOVV!$C151=NT!$X$4,MOVV!AH133,IF(MOVV!$C151=NT!$X$5,MOVV!AG133,IF(MOVV!$C151=NT!$X$6,MOVV!AF133,0)))))</f>
        <v>29.898494999999997</v>
      </c>
      <c r="AK151" s="158">
        <f>+IF($C151=NT!$Y$2,MOVV!AK133,IF(MOVV!$C151=NT!$X$3,MOVV!AJ133,IF(MOVV!$C151=NT!$X$4,MOVV!AI133,IF(MOVV!$C151=NT!$X$5,MOVV!AH133,IF(MOVV!$C151=NT!$X$6,MOVV!AG133,0)))))</f>
        <v>29.898494999999997</v>
      </c>
      <c r="AL151" s="158">
        <f>+IF($C151=NT!$Y$2,MOVV!AL133,IF(MOVV!$C151=NT!$X$3,MOVV!AK133,IF(MOVV!$C151=NT!$X$4,MOVV!AJ133,IF(MOVV!$C151=NT!$X$5,MOVV!AI133,IF(MOVV!$C151=NT!$X$6,MOVV!AH133,0)))))</f>
        <v>29.898494999999997</v>
      </c>
      <c r="AM151" s="158">
        <f>+IF($C151=NT!$Y$2,MOVV!AM133,IF(MOVV!$C151=NT!$X$3,MOVV!AL133,IF(MOVV!$C151=NT!$X$4,MOVV!AK133,IF(MOVV!$C151=NT!$X$5,MOVV!AJ133,IF(MOVV!$C151=NT!$X$6,MOVV!AI133,0)))))</f>
        <v>29.898494999999997</v>
      </c>
      <c r="AN151" s="158">
        <f>+IF($C151=NT!$Y$2,MOVV!AN133,IF(MOVV!$C151=NT!$X$3,MOVV!AM133,IF(MOVV!$C151=NT!$X$4,MOVV!AL133,IF(MOVV!$C151=NT!$X$5,MOVV!AK133,IF(MOVV!$C151=NT!$X$6,MOVV!AJ133,0)))))</f>
        <v>30.496464899999992</v>
      </c>
      <c r="AO151" s="158">
        <f>+IF($C151=NT!$Y$2,MOVV!AO133,IF(MOVV!$C151=NT!$X$3,MOVV!AN133,IF(MOVV!$C151=NT!$X$4,MOVV!AM133,IF(MOVV!$C151=NT!$X$5,MOVV!AL133,IF(MOVV!$C151=NT!$X$6,MOVV!AK133,0)))))</f>
        <v>30.496464899999992</v>
      </c>
      <c r="AP151" s="158">
        <f>+IF($C151=NT!$Y$2,MOVV!AP133,IF(MOVV!$C151=NT!$X$3,MOVV!AO133,IF(MOVV!$C151=NT!$X$4,MOVV!AN133,IF(MOVV!$C151=NT!$X$5,MOVV!AM133,IF(MOVV!$C151=NT!$X$6,MOVV!AL133,0)))))</f>
        <v>30.496464899999992</v>
      </c>
      <c r="AQ151" s="158">
        <f>+IF($C151=NT!$Y$2,MOVV!AQ133,IF(MOVV!$C151=NT!$X$3,MOVV!AP133,IF(MOVV!$C151=NT!$X$4,MOVV!AO133,IF(MOVV!$C151=NT!$X$5,MOVV!AN133,IF(MOVV!$C151=NT!$X$6,MOVV!AM133,0)))))</f>
        <v>30.496464899999992</v>
      </c>
      <c r="AR151" s="158">
        <f>+IF($C151=NT!$Y$2,MOVV!AR133,IF(MOVV!$C151=NT!$X$3,MOVV!AQ133,IF(MOVV!$C151=NT!$X$4,MOVV!AP133,IF(MOVV!$C151=NT!$X$5,MOVV!AO133,IF(MOVV!$C151=NT!$X$6,MOVV!AN133,0)))))</f>
        <v>30.496464899999992</v>
      </c>
      <c r="AS151" s="158">
        <f>+IF($C151=NT!$Y$2,MOVV!AS133,IF(MOVV!$C151=NT!$X$3,MOVV!AR133,IF(MOVV!$C151=NT!$X$4,MOVV!AQ133,IF(MOVV!$C151=NT!$X$5,MOVV!AP133,IF(MOVV!$C151=NT!$X$6,MOVV!AO133,0)))))</f>
        <v>30.496464899999992</v>
      </c>
      <c r="AT151" s="158">
        <f>+IF($C151=NT!$Y$2,MOVV!AT133,IF(MOVV!$C151=NT!$X$3,MOVV!AS133,IF(MOVV!$C151=NT!$X$4,MOVV!AR133,IF(MOVV!$C151=NT!$X$5,MOVV!AQ133,IF(MOVV!$C151=NT!$X$6,MOVV!AP133,0)))))</f>
        <v>30.496464899999992</v>
      </c>
      <c r="AU151" s="158">
        <f>+IF($C151=NT!$Y$2,MOVV!AU133,IF(MOVV!$C151=NT!$X$3,MOVV!AT133,IF(MOVV!$C151=NT!$X$4,MOVV!AS133,IF(MOVV!$C151=NT!$X$5,MOVV!AR133,IF(MOVV!$C151=NT!$X$6,MOVV!AQ133,0)))))</f>
        <v>30.496464899999992</v>
      </c>
      <c r="AV151" s="158">
        <f>+IF($C151=NT!$Y$2,MOVV!AV133,IF(MOVV!$C151=NT!$X$3,MOVV!AU133,IF(MOVV!$C151=NT!$X$4,MOVV!AT133,IF(MOVV!$C151=NT!$X$5,MOVV!AS133,IF(MOVV!$C151=NT!$X$6,MOVV!AR133,0)))))</f>
        <v>30.496464899999992</v>
      </c>
      <c r="AW151" s="158">
        <f>+IF($C151=NT!$Y$2,MOVV!AW133,IF(MOVV!$C151=NT!$X$3,MOVV!AV133,IF(MOVV!$C151=NT!$X$4,MOVV!AU133,IF(MOVV!$C151=NT!$X$5,MOVV!AT133,IF(MOVV!$C151=NT!$X$6,MOVV!AS133,0)))))</f>
        <v>30.496464899999992</v>
      </c>
      <c r="AX151" s="158">
        <f>+IF($C151=NT!$Y$2,MOVV!AX133,IF(MOVV!$C151=NT!$X$3,MOVV!AW133,IF(MOVV!$C151=NT!$X$4,MOVV!AV133,IF(MOVV!$C151=NT!$X$5,MOVV!AU133,IF(MOVV!$C151=NT!$X$6,MOVV!AT133,0)))))</f>
        <v>30.496464899999992</v>
      </c>
      <c r="AY151" s="158">
        <f>+IF($C151=NT!$Y$2,MOVV!AY133,IF(MOVV!$C151=NT!$X$3,MOVV!AX133,IF(MOVV!$C151=NT!$X$4,MOVV!AW133,IF(MOVV!$C151=NT!$X$5,MOVV!AV133,IF(MOVV!$C151=NT!$X$6,MOVV!AU133,0)))))</f>
        <v>30.496464899999992</v>
      </c>
      <c r="AZ151" s="158">
        <f>+IF($C151=NT!$Y$2,MOVV!AZ133,IF(MOVV!$C151=NT!$X$3,MOVV!AY133,IF(MOVV!$C151=NT!$X$4,MOVV!AX133,IF(MOVV!$C151=NT!$X$5,MOVV!AW133,IF(MOVV!$C151=NT!$X$6,MOVV!AV133,0)))))</f>
        <v>31.106394197999993</v>
      </c>
      <c r="BA151" s="158">
        <f>+IF($C151=NT!$Y$2,MOVV!BA133,IF(MOVV!$C151=NT!$X$3,MOVV!AZ133,IF(MOVV!$C151=NT!$X$4,MOVV!AY133,IF(MOVV!$C151=NT!$X$5,MOVV!AX133,IF(MOVV!$C151=NT!$X$6,MOVV!AW133,0)))))</f>
        <v>31.106394197999993</v>
      </c>
      <c r="BB151" s="158">
        <f>+IF($C151=NT!$Y$2,MOVV!BB133,IF(MOVV!$C151=NT!$X$3,MOVV!BA133,IF(MOVV!$C151=NT!$X$4,MOVV!AZ133,IF(MOVV!$C151=NT!$X$5,MOVV!AY133,IF(MOVV!$C151=NT!$X$6,MOVV!AX133,0)))))</f>
        <v>31.106394197999993</v>
      </c>
      <c r="BC151" s="158">
        <f>+IF($C151=NT!$Y$2,MOVV!BC133,IF(MOVV!$C151=NT!$X$3,MOVV!BB133,IF(MOVV!$C151=NT!$X$4,MOVV!BA133,IF(MOVV!$C151=NT!$X$5,MOVV!AZ133,IF(MOVV!$C151=NT!$X$6,MOVV!AY133,0)))))</f>
        <v>31.106394197999993</v>
      </c>
      <c r="BD151" s="158">
        <f>+IF($C151=NT!$Y$2,MOVV!BD133,IF(MOVV!$C151=NT!$X$3,MOVV!BC133,IF(MOVV!$C151=NT!$X$4,MOVV!BB133,IF(MOVV!$C151=NT!$X$5,MOVV!BA133,IF(MOVV!$C151=NT!$X$6,MOVV!AZ133,0)))))</f>
        <v>31.106394197999993</v>
      </c>
      <c r="BE151" s="158">
        <f>+IF($C151=NT!$Y$2,MOVV!BE133,IF(MOVV!$C151=NT!$X$3,MOVV!BD133,IF(MOVV!$C151=NT!$X$4,MOVV!BC133,IF(MOVV!$C151=NT!$X$5,MOVV!BB133,IF(MOVV!$C151=NT!$X$6,MOVV!BA133,0)))))</f>
        <v>31.106394197999993</v>
      </c>
      <c r="BF151" s="158">
        <f>+IF($C151=NT!$Y$2,MOVV!BF133,IF(MOVV!$C151=NT!$X$3,MOVV!BE133,IF(MOVV!$C151=NT!$X$4,MOVV!BD133,IF(MOVV!$C151=NT!$X$5,MOVV!BC133,IF(MOVV!$C151=NT!$X$6,MOVV!BB133,0)))))</f>
        <v>31.106394197999993</v>
      </c>
      <c r="BG151" s="158">
        <f>+IF($C151=NT!$Y$2,MOVV!BG133,IF(MOVV!$C151=NT!$X$3,MOVV!BF133,IF(MOVV!$C151=NT!$X$4,MOVV!BE133,IF(MOVV!$C151=NT!$X$5,MOVV!BD133,IF(MOVV!$C151=NT!$X$6,MOVV!BC133,0)))))</f>
        <v>31.106394197999993</v>
      </c>
      <c r="BH151" s="158">
        <f>+IF($C151=NT!$Y$2,MOVV!BH133,IF(MOVV!$C151=NT!$X$3,MOVV!BG133,IF(MOVV!$C151=NT!$X$4,MOVV!BF133,IF(MOVV!$C151=NT!$X$5,MOVV!BE133,IF(MOVV!$C151=NT!$X$6,MOVV!BD133,0)))))</f>
        <v>31.106394197999993</v>
      </c>
      <c r="BI151" s="158">
        <f>+IF($C151=NT!$Y$2,MOVV!BI133,IF(MOVV!$C151=NT!$X$3,MOVV!BH133,IF(MOVV!$C151=NT!$X$4,MOVV!BG133,IF(MOVV!$C151=NT!$X$5,MOVV!BF133,IF(MOVV!$C151=NT!$X$6,MOVV!BE133,0)))))</f>
        <v>31.106394197999993</v>
      </c>
      <c r="BJ151" s="158">
        <f>+IF($C151=NT!$Y$2,MOVV!BJ133,IF(MOVV!$C151=NT!$X$3,MOVV!BI133,IF(MOVV!$C151=NT!$X$4,MOVV!BH133,IF(MOVV!$C151=NT!$X$5,MOVV!BG133,IF(MOVV!$C151=NT!$X$6,MOVV!BF133,0)))))</f>
        <v>31.106394197999993</v>
      </c>
      <c r="BK151" s="158">
        <f>+IF($C151=NT!$Y$2,MOVV!BK133,IF(MOVV!$C151=NT!$X$3,MOVV!BJ133,IF(MOVV!$C151=NT!$X$4,MOVV!BI133,IF(MOVV!$C151=NT!$X$5,MOVV!BH133,IF(MOVV!$C151=NT!$X$6,MOVV!BG133,0)))))</f>
        <v>31.106394197999993</v>
      </c>
    </row>
    <row r="152" spans="2:63">
      <c r="B152" s="162" t="str">
        <f t="shared" si="46"/>
        <v>Vendes per entregues</v>
      </c>
      <c r="C152" s="208" t="str">
        <f>+OP!L11</f>
        <v>Comptat</v>
      </c>
      <c r="D152" s="158">
        <f>+IF($C152=NT!$Y$2,MOVV!D134,IF(MOVV!$C152=NT!$X$3,0,IF(MOVV!$C152=NT!$X$4,0,IF(MOVV!$C152=NT!$X$5,0,IF(MOVV!$C152=NT!$X$6,0,0)))))</f>
        <v>121</v>
      </c>
      <c r="E152" s="158">
        <f>+IF($C152=NT!$Y$2,MOVV!E134,IF(MOVV!$C152=NT!$X$3,MOVV!D134,IF(MOVV!$C152=NT!$X$4,0,IF(MOVV!$C152=NT!$X$5,0,IF(MOVV!$C152=NT!$X$6,0,0)))))</f>
        <v>302.5</v>
      </c>
      <c r="F152" s="158">
        <f>+IF($C152=NT!$Y$2,MOVV!F134,IF(MOVV!$C152=NT!$X$3,MOVV!E134,IF(MOVV!$C152=NT!$X$4,MOVV!D134,IF(MOVV!$C152=NT!$X$5,0,IF(MOVV!$C152=NT!$X$6,0,0)))))</f>
        <v>605</v>
      </c>
      <c r="G152" s="158">
        <f>+IF($C152=NT!$Y$2,MOVV!G134,IF(MOVV!$C152=NT!$X$3,MOVV!F134,IF(MOVV!$C152=NT!$X$4,MOVV!E134,IF(MOVV!$C152=NT!$X$5,MOVV!D134,IF(MOVV!$C152=NT!$X$6,0,0)))))</f>
        <v>907.5</v>
      </c>
      <c r="H152" s="158">
        <f>+IF($C152=NT!$Y$2,MOVV!H134,IF(MOVV!$C152=NT!$X$3,MOVV!G134,IF(MOVV!$C152=NT!$X$4,MOVV!F134,IF(MOVV!$C152=NT!$X$5,MOVV!E134,IF(MOVV!$C152=NT!$X$6,MOVV!D134,0)))))</f>
        <v>1210</v>
      </c>
      <c r="I152" s="158">
        <f>+IF($C152=NT!$Y$2,MOVV!I134,IF(MOVV!$C152=NT!$X$3,MOVV!H134,IF(MOVV!$C152=NT!$X$4,MOVV!G134,IF(MOVV!$C152=NT!$X$5,MOVV!F134,IF(MOVV!$C152=NT!$X$6,MOVV!E134,0)))))</f>
        <v>1512.5</v>
      </c>
      <c r="J152" s="158">
        <f>+IF($C152=NT!$Y$2,MOVV!J134,IF(MOVV!$C152=NT!$X$3,MOVV!I134,IF(MOVV!$C152=NT!$X$4,MOVV!H134,IF(MOVV!$C152=NT!$X$5,MOVV!G134,IF(MOVV!$C152=NT!$X$6,MOVV!F134,0)))))</f>
        <v>4416.5</v>
      </c>
      <c r="K152" s="158">
        <f>+IF($C152=NT!$Y$2,MOVV!K134,IF(MOVV!$C152=NT!$X$3,MOVV!J134,IF(MOVV!$C152=NT!$X$4,MOVV!I134,IF(MOVV!$C152=NT!$X$5,MOVV!H134,IF(MOVV!$C152=NT!$X$6,MOVV!G134,0)))))</f>
        <v>4416.5</v>
      </c>
      <c r="L152" s="158">
        <f>+IF($C152=NT!$Y$2,MOVV!L134,IF(MOVV!$C152=NT!$X$3,MOVV!K134,IF(MOVV!$C152=NT!$X$4,MOVV!J134,IF(MOVV!$C152=NT!$X$5,MOVV!I134,IF(MOVV!$C152=NT!$X$6,MOVV!H134,0)))))</f>
        <v>4416.5</v>
      </c>
      <c r="M152" s="158">
        <f>+IF($C152=NT!$Y$2,MOVV!M134,IF(MOVV!$C152=NT!$X$3,MOVV!L134,IF(MOVV!$C152=NT!$X$4,MOVV!K134,IF(MOVV!$C152=NT!$X$5,MOVV!J134,IF(MOVV!$C152=NT!$X$6,MOVV!I134,0)))))</f>
        <v>4416.5</v>
      </c>
      <c r="N152" s="158">
        <f>+IF($C152=NT!$Y$2,MOVV!N134,IF(MOVV!$C152=NT!$X$3,MOVV!M134,IF(MOVV!$C152=NT!$X$4,MOVV!L134,IF(MOVV!$C152=NT!$X$5,MOVV!K134,IF(MOVV!$C152=NT!$X$6,MOVV!J134,0)))))</f>
        <v>4416.5</v>
      </c>
      <c r="O152" s="158">
        <f>+IF($C152=NT!$Y$2,MOVV!O134,IF(MOVV!$C152=NT!$X$3,MOVV!N134,IF(MOVV!$C152=NT!$X$4,MOVV!M134,IF(MOVV!$C152=NT!$X$5,MOVV!L134,IF(MOVV!$C152=NT!$X$6,MOVV!K134,0)))))</f>
        <v>4416.5</v>
      </c>
      <c r="P152" s="158">
        <f>+IF($C152=NT!$Y$2,MOVV!P134,IF(MOVV!$C152=NT!$X$3,MOVV!O134,IF(MOVV!$C152=NT!$X$4,MOVV!N134,IF(MOVV!$C152=NT!$X$5,MOVV!M134,IF(MOVV!$C152=NT!$X$6,MOVV!L134,0)))))</f>
        <v>4504.83</v>
      </c>
      <c r="Q152" s="158">
        <f>+IF($C152=NT!$Y$2,MOVV!Q134,IF(MOVV!$C152=NT!$X$3,MOVV!P134,IF(MOVV!$C152=NT!$X$4,MOVV!O134,IF(MOVV!$C152=NT!$X$5,MOVV!N134,IF(MOVV!$C152=NT!$X$6,MOVV!M134,0)))))</f>
        <v>4504.83</v>
      </c>
      <c r="R152" s="158">
        <f>+IF($C152=NT!$Y$2,MOVV!R134,IF(MOVV!$C152=NT!$X$3,MOVV!Q134,IF(MOVV!$C152=NT!$X$4,MOVV!P134,IF(MOVV!$C152=NT!$X$5,MOVV!O134,IF(MOVV!$C152=NT!$X$6,MOVV!N134,0)))))</f>
        <v>4504.83</v>
      </c>
      <c r="S152" s="158">
        <f>+IF($C152=NT!$Y$2,MOVV!S134,IF(MOVV!$C152=NT!$X$3,MOVV!R134,IF(MOVV!$C152=NT!$X$4,MOVV!Q134,IF(MOVV!$C152=NT!$X$5,MOVV!P134,IF(MOVV!$C152=NT!$X$6,MOVV!O134,0)))))</f>
        <v>4936.8</v>
      </c>
      <c r="T152" s="158">
        <f>+IF($C152=NT!$Y$2,MOVV!T134,IF(MOVV!$C152=NT!$X$3,MOVV!S134,IF(MOVV!$C152=NT!$X$4,MOVV!R134,IF(MOVV!$C152=NT!$X$5,MOVV!Q134,IF(MOVV!$C152=NT!$X$6,MOVV!P134,0)))))</f>
        <v>4936.8</v>
      </c>
      <c r="U152" s="158">
        <f>+IF($C152=NT!$Y$2,MOVV!U134,IF(MOVV!$C152=NT!$X$3,MOVV!T134,IF(MOVV!$C152=NT!$X$4,MOVV!S134,IF(MOVV!$C152=NT!$X$5,MOVV!R134,IF(MOVV!$C152=NT!$X$6,MOVV!Q134,0)))))</f>
        <v>4936.8</v>
      </c>
      <c r="V152" s="158">
        <f>+IF($C152=NT!$Y$2,MOVV!V134,IF(MOVV!$C152=NT!$X$3,MOVV!U134,IF(MOVV!$C152=NT!$X$4,MOVV!T134,IF(MOVV!$C152=NT!$X$5,MOVV!S134,IF(MOVV!$C152=NT!$X$6,MOVV!R134,0)))))</f>
        <v>4936.8</v>
      </c>
      <c r="W152" s="158">
        <f>+IF($C152=NT!$Y$2,MOVV!W134,IF(MOVV!$C152=NT!$X$3,MOVV!V134,IF(MOVV!$C152=NT!$X$4,MOVV!U134,IF(MOVV!$C152=NT!$X$5,MOVV!T134,IF(MOVV!$C152=NT!$X$6,MOVV!S134,0)))))</f>
        <v>4936.8</v>
      </c>
      <c r="X152" s="158">
        <f>+IF($C152=NT!$Y$2,MOVV!X134,IF(MOVV!$C152=NT!$X$3,MOVV!W134,IF(MOVV!$C152=NT!$X$4,MOVV!V134,IF(MOVV!$C152=NT!$X$5,MOVV!U134,IF(MOVV!$C152=NT!$X$6,MOVV!T134,0)))))</f>
        <v>4936.8</v>
      </c>
      <c r="Y152" s="158">
        <f>+IF($C152=NT!$Y$2,MOVV!Y134,IF(MOVV!$C152=NT!$X$3,MOVV!X134,IF(MOVV!$C152=NT!$X$4,MOVV!W134,IF(MOVV!$C152=NT!$X$5,MOVV!V134,IF(MOVV!$C152=NT!$X$6,MOVV!U134,0)))))</f>
        <v>4936.8</v>
      </c>
      <c r="Z152" s="158">
        <f>+IF($C152=NT!$Y$2,MOVV!Z134,IF(MOVV!$C152=NT!$X$3,MOVV!Y134,IF(MOVV!$C152=NT!$X$4,MOVV!X134,IF(MOVV!$C152=NT!$X$5,MOVV!W134,IF(MOVV!$C152=NT!$X$6,MOVV!V134,0)))))</f>
        <v>4936.8</v>
      </c>
      <c r="AA152" s="158">
        <f>+IF($C152=NT!$Y$2,MOVV!AA134,IF(MOVV!$C152=NT!$X$3,MOVV!Z134,IF(MOVV!$C152=NT!$X$4,MOVV!Y134,IF(MOVV!$C152=NT!$X$5,MOVV!X134,IF(MOVV!$C152=NT!$X$6,MOVV!W134,0)))))</f>
        <v>4936.8</v>
      </c>
      <c r="AB152" s="158">
        <f>+IF($C152=NT!$Y$2,MOVV!AB134,IF(MOVV!$C152=NT!$X$3,MOVV!AA134,IF(MOVV!$C152=NT!$X$4,MOVV!Z134,IF(MOVV!$C152=NT!$X$5,MOVV!Y134,IF(MOVV!$C152=NT!$X$6,MOVV!X134,0)))))</f>
        <v>5035.5360000000001</v>
      </c>
      <c r="AC152" s="158">
        <f>+IF($C152=NT!$Y$2,MOVV!AC134,IF(MOVV!$C152=NT!$X$3,MOVV!AB134,IF(MOVV!$C152=NT!$X$4,MOVV!AA134,IF(MOVV!$C152=NT!$X$5,MOVV!Z134,IF(MOVV!$C152=NT!$X$6,MOVV!Y134,0)))))</f>
        <v>5035.5360000000001</v>
      </c>
      <c r="AD152" s="158">
        <f>+IF($C152=NT!$Y$2,MOVV!AD134,IF(MOVV!$C152=NT!$X$3,MOVV!AC134,IF(MOVV!$C152=NT!$X$4,MOVV!AB134,IF(MOVV!$C152=NT!$X$5,MOVV!AA134,IF(MOVV!$C152=NT!$X$6,MOVV!Z134,0)))))</f>
        <v>5035.5360000000001</v>
      </c>
      <c r="AE152" s="158">
        <f>+IF($C152=NT!$Y$2,MOVV!AE134,IF(MOVV!$C152=NT!$X$3,MOVV!AD134,IF(MOVV!$C152=NT!$X$4,MOVV!AC134,IF(MOVV!$C152=NT!$X$5,MOVV!AB134,IF(MOVV!$C152=NT!$X$6,MOVV!AA134,0)))))</f>
        <v>5035.5360000000001</v>
      </c>
      <c r="AF152" s="158">
        <f>+IF($C152=NT!$Y$2,MOVV!AF134,IF(MOVV!$C152=NT!$X$3,MOVV!AE134,IF(MOVV!$C152=NT!$X$4,MOVV!AD134,IF(MOVV!$C152=NT!$X$5,MOVV!AC134,IF(MOVV!$C152=NT!$X$6,MOVV!AB134,0)))))</f>
        <v>5035.5360000000001</v>
      </c>
      <c r="AG152" s="158">
        <f>+IF($C152=NT!$Y$2,MOVV!AG134,IF(MOVV!$C152=NT!$X$3,MOVV!AF134,IF(MOVV!$C152=NT!$X$4,MOVV!AE134,IF(MOVV!$C152=NT!$X$5,MOVV!AD134,IF(MOVV!$C152=NT!$X$6,MOVV!AC134,0)))))</f>
        <v>5035.5360000000001</v>
      </c>
      <c r="AH152" s="158">
        <f>+IF($C152=NT!$Y$2,MOVV!AH134,IF(MOVV!$C152=NT!$X$3,MOVV!AG134,IF(MOVV!$C152=NT!$X$4,MOVV!AF134,IF(MOVV!$C152=NT!$X$5,MOVV!AE134,IF(MOVV!$C152=NT!$X$6,MOVV!AD134,0)))))</f>
        <v>5035.5360000000001</v>
      </c>
      <c r="AI152" s="158">
        <f>+IF($C152=NT!$Y$2,MOVV!AI134,IF(MOVV!$C152=NT!$X$3,MOVV!AH134,IF(MOVV!$C152=NT!$X$4,MOVV!AG134,IF(MOVV!$C152=NT!$X$5,MOVV!AF134,IF(MOVV!$C152=NT!$X$6,MOVV!AE134,0)))))</f>
        <v>5035.5360000000001</v>
      </c>
      <c r="AJ152" s="158">
        <f>+IF($C152=NT!$Y$2,MOVV!AJ134,IF(MOVV!$C152=NT!$X$3,MOVV!AI134,IF(MOVV!$C152=NT!$X$4,MOVV!AH134,IF(MOVV!$C152=NT!$X$5,MOVV!AG134,IF(MOVV!$C152=NT!$X$6,MOVV!AF134,0)))))</f>
        <v>5035.5360000000001</v>
      </c>
      <c r="AK152" s="158">
        <f>+IF($C152=NT!$Y$2,MOVV!AK134,IF(MOVV!$C152=NT!$X$3,MOVV!AJ134,IF(MOVV!$C152=NT!$X$4,MOVV!AI134,IF(MOVV!$C152=NT!$X$5,MOVV!AH134,IF(MOVV!$C152=NT!$X$6,MOVV!AG134,0)))))</f>
        <v>5035.5360000000001</v>
      </c>
      <c r="AL152" s="158">
        <f>+IF($C152=NT!$Y$2,MOVV!AL134,IF(MOVV!$C152=NT!$X$3,MOVV!AK134,IF(MOVV!$C152=NT!$X$4,MOVV!AJ134,IF(MOVV!$C152=NT!$X$5,MOVV!AI134,IF(MOVV!$C152=NT!$X$6,MOVV!AH134,0)))))</f>
        <v>5035.5360000000001</v>
      </c>
      <c r="AM152" s="158">
        <f>+IF($C152=NT!$Y$2,MOVV!AM134,IF(MOVV!$C152=NT!$X$3,MOVV!AL134,IF(MOVV!$C152=NT!$X$4,MOVV!AK134,IF(MOVV!$C152=NT!$X$5,MOVV!AJ134,IF(MOVV!$C152=NT!$X$6,MOVV!AI134,0)))))</f>
        <v>5035.5360000000001</v>
      </c>
      <c r="AN152" s="158">
        <f>+IF($C152=NT!$Y$2,MOVV!AN134,IF(MOVV!$C152=NT!$X$3,MOVV!AM134,IF(MOVV!$C152=NT!$X$4,MOVV!AL134,IF(MOVV!$C152=NT!$X$5,MOVV!AK134,IF(MOVV!$C152=NT!$X$6,MOVV!AJ134,0)))))</f>
        <v>5136.2467199999992</v>
      </c>
      <c r="AO152" s="158">
        <f>+IF($C152=NT!$Y$2,MOVV!AO134,IF(MOVV!$C152=NT!$X$3,MOVV!AN134,IF(MOVV!$C152=NT!$X$4,MOVV!AM134,IF(MOVV!$C152=NT!$X$5,MOVV!AL134,IF(MOVV!$C152=NT!$X$6,MOVV!AK134,0)))))</f>
        <v>5136.2467199999992</v>
      </c>
      <c r="AP152" s="158">
        <f>+IF($C152=NT!$Y$2,MOVV!AP134,IF(MOVV!$C152=NT!$X$3,MOVV!AO134,IF(MOVV!$C152=NT!$X$4,MOVV!AN134,IF(MOVV!$C152=NT!$X$5,MOVV!AM134,IF(MOVV!$C152=NT!$X$6,MOVV!AL134,0)))))</f>
        <v>5136.2467199999992</v>
      </c>
      <c r="AQ152" s="158">
        <f>+IF($C152=NT!$Y$2,MOVV!AQ134,IF(MOVV!$C152=NT!$X$3,MOVV!AP134,IF(MOVV!$C152=NT!$X$4,MOVV!AO134,IF(MOVV!$C152=NT!$X$5,MOVV!AN134,IF(MOVV!$C152=NT!$X$6,MOVV!AM134,0)))))</f>
        <v>5136.2467199999992</v>
      </c>
      <c r="AR152" s="158">
        <f>+IF($C152=NT!$Y$2,MOVV!AR134,IF(MOVV!$C152=NT!$X$3,MOVV!AQ134,IF(MOVV!$C152=NT!$X$4,MOVV!AP134,IF(MOVV!$C152=NT!$X$5,MOVV!AO134,IF(MOVV!$C152=NT!$X$6,MOVV!AN134,0)))))</f>
        <v>5136.2467199999992</v>
      </c>
      <c r="AS152" s="158">
        <f>+IF($C152=NT!$Y$2,MOVV!AS134,IF(MOVV!$C152=NT!$X$3,MOVV!AR134,IF(MOVV!$C152=NT!$X$4,MOVV!AQ134,IF(MOVV!$C152=NT!$X$5,MOVV!AP134,IF(MOVV!$C152=NT!$X$6,MOVV!AO134,0)))))</f>
        <v>5136.2467199999992</v>
      </c>
      <c r="AT152" s="158">
        <f>+IF($C152=NT!$Y$2,MOVV!AT134,IF(MOVV!$C152=NT!$X$3,MOVV!AS134,IF(MOVV!$C152=NT!$X$4,MOVV!AR134,IF(MOVV!$C152=NT!$X$5,MOVV!AQ134,IF(MOVV!$C152=NT!$X$6,MOVV!AP134,0)))))</f>
        <v>5136.2467199999992</v>
      </c>
      <c r="AU152" s="158">
        <f>+IF($C152=NT!$Y$2,MOVV!AU134,IF(MOVV!$C152=NT!$X$3,MOVV!AT134,IF(MOVV!$C152=NT!$X$4,MOVV!AS134,IF(MOVV!$C152=NT!$X$5,MOVV!AR134,IF(MOVV!$C152=NT!$X$6,MOVV!AQ134,0)))))</f>
        <v>5136.2467199999992</v>
      </c>
      <c r="AV152" s="158">
        <f>+IF($C152=NT!$Y$2,MOVV!AV134,IF(MOVV!$C152=NT!$X$3,MOVV!AU134,IF(MOVV!$C152=NT!$X$4,MOVV!AT134,IF(MOVV!$C152=NT!$X$5,MOVV!AS134,IF(MOVV!$C152=NT!$X$6,MOVV!AR134,0)))))</f>
        <v>5136.2467199999992</v>
      </c>
      <c r="AW152" s="158">
        <f>+IF($C152=NT!$Y$2,MOVV!AW134,IF(MOVV!$C152=NT!$X$3,MOVV!AV134,IF(MOVV!$C152=NT!$X$4,MOVV!AU134,IF(MOVV!$C152=NT!$X$5,MOVV!AT134,IF(MOVV!$C152=NT!$X$6,MOVV!AS134,0)))))</f>
        <v>5136.2467199999992</v>
      </c>
      <c r="AX152" s="158">
        <f>+IF($C152=NT!$Y$2,MOVV!AX134,IF(MOVV!$C152=NT!$X$3,MOVV!AW134,IF(MOVV!$C152=NT!$X$4,MOVV!AV134,IF(MOVV!$C152=NT!$X$5,MOVV!AU134,IF(MOVV!$C152=NT!$X$6,MOVV!AT134,0)))))</f>
        <v>5136.2467199999992</v>
      </c>
      <c r="AY152" s="158">
        <f>+IF($C152=NT!$Y$2,MOVV!AY134,IF(MOVV!$C152=NT!$X$3,MOVV!AX134,IF(MOVV!$C152=NT!$X$4,MOVV!AW134,IF(MOVV!$C152=NT!$X$5,MOVV!AV134,IF(MOVV!$C152=NT!$X$6,MOVV!AU134,0)))))</f>
        <v>5136.2467199999992</v>
      </c>
      <c r="AZ152" s="158">
        <f>+IF($C152=NT!$Y$2,MOVV!AZ134,IF(MOVV!$C152=NT!$X$3,MOVV!AY134,IF(MOVV!$C152=NT!$X$4,MOVV!AX134,IF(MOVV!$C152=NT!$X$5,MOVV!AW134,IF(MOVV!$C152=NT!$X$6,MOVV!AV134,0)))))</f>
        <v>5238.9716544000003</v>
      </c>
      <c r="BA152" s="158">
        <f>+IF($C152=NT!$Y$2,MOVV!BA134,IF(MOVV!$C152=NT!$X$3,MOVV!AZ134,IF(MOVV!$C152=NT!$X$4,MOVV!AY134,IF(MOVV!$C152=NT!$X$5,MOVV!AX134,IF(MOVV!$C152=NT!$X$6,MOVV!AW134,0)))))</f>
        <v>5238.9716544000003</v>
      </c>
      <c r="BB152" s="158">
        <f>+IF($C152=NT!$Y$2,MOVV!BB134,IF(MOVV!$C152=NT!$X$3,MOVV!BA134,IF(MOVV!$C152=NT!$X$4,MOVV!AZ134,IF(MOVV!$C152=NT!$X$5,MOVV!AY134,IF(MOVV!$C152=NT!$X$6,MOVV!AX134,0)))))</f>
        <v>5238.9716544000003</v>
      </c>
      <c r="BC152" s="158">
        <f>+IF($C152=NT!$Y$2,MOVV!BC134,IF(MOVV!$C152=NT!$X$3,MOVV!BB134,IF(MOVV!$C152=NT!$X$4,MOVV!BA134,IF(MOVV!$C152=NT!$X$5,MOVV!AZ134,IF(MOVV!$C152=NT!$X$6,MOVV!AY134,0)))))</f>
        <v>5238.9716544000003</v>
      </c>
      <c r="BD152" s="158">
        <f>+IF($C152=NT!$Y$2,MOVV!BD134,IF(MOVV!$C152=NT!$X$3,MOVV!BC134,IF(MOVV!$C152=NT!$X$4,MOVV!BB134,IF(MOVV!$C152=NT!$X$5,MOVV!BA134,IF(MOVV!$C152=NT!$X$6,MOVV!AZ134,0)))))</f>
        <v>5238.9716544000003</v>
      </c>
      <c r="BE152" s="158">
        <f>+IF($C152=NT!$Y$2,MOVV!BE134,IF(MOVV!$C152=NT!$X$3,MOVV!BD134,IF(MOVV!$C152=NT!$X$4,MOVV!BC134,IF(MOVV!$C152=NT!$X$5,MOVV!BB134,IF(MOVV!$C152=NT!$X$6,MOVV!BA134,0)))))</f>
        <v>5238.9716544000003</v>
      </c>
      <c r="BF152" s="158">
        <f>+IF($C152=NT!$Y$2,MOVV!BF134,IF(MOVV!$C152=NT!$X$3,MOVV!BE134,IF(MOVV!$C152=NT!$X$4,MOVV!BD134,IF(MOVV!$C152=NT!$X$5,MOVV!BC134,IF(MOVV!$C152=NT!$X$6,MOVV!BB134,0)))))</f>
        <v>5238.9716544000003</v>
      </c>
      <c r="BG152" s="158">
        <f>+IF($C152=NT!$Y$2,MOVV!BG134,IF(MOVV!$C152=NT!$X$3,MOVV!BF134,IF(MOVV!$C152=NT!$X$4,MOVV!BE134,IF(MOVV!$C152=NT!$X$5,MOVV!BD134,IF(MOVV!$C152=NT!$X$6,MOVV!BC134,0)))))</f>
        <v>5238.9716544000003</v>
      </c>
      <c r="BH152" s="158">
        <f>+IF($C152=NT!$Y$2,MOVV!BH134,IF(MOVV!$C152=NT!$X$3,MOVV!BG134,IF(MOVV!$C152=NT!$X$4,MOVV!BF134,IF(MOVV!$C152=NT!$X$5,MOVV!BE134,IF(MOVV!$C152=NT!$X$6,MOVV!BD134,0)))))</f>
        <v>5238.9716544000003</v>
      </c>
      <c r="BI152" s="158">
        <f>+IF($C152=NT!$Y$2,MOVV!BI134,IF(MOVV!$C152=NT!$X$3,MOVV!BH134,IF(MOVV!$C152=NT!$X$4,MOVV!BG134,IF(MOVV!$C152=NT!$X$5,MOVV!BF134,IF(MOVV!$C152=NT!$X$6,MOVV!BE134,0)))))</f>
        <v>5238.9716544000003</v>
      </c>
      <c r="BJ152" s="158">
        <f>+IF($C152=NT!$Y$2,MOVV!BJ134,IF(MOVV!$C152=NT!$X$3,MOVV!BI134,IF(MOVV!$C152=NT!$X$4,MOVV!BH134,IF(MOVV!$C152=NT!$X$5,MOVV!BG134,IF(MOVV!$C152=NT!$X$6,MOVV!BF134,0)))))</f>
        <v>5238.9716544000003</v>
      </c>
      <c r="BK152" s="158">
        <f>+IF($C152=NT!$Y$2,MOVV!BK134,IF(MOVV!$C152=NT!$X$3,MOVV!BJ134,IF(MOVV!$C152=NT!$X$4,MOVV!BI134,IF(MOVV!$C152=NT!$X$5,MOVV!BH134,IF(MOVV!$C152=NT!$X$6,MOVV!BG134,0)))))</f>
        <v>5238.9716544000003</v>
      </c>
    </row>
    <row r="153" spans="2:63">
      <c r="B153" s="162" t="str">
        <f t="shared" si="46"/>
        <v>Anuncis locals</v>
      </c>
      <c r="C153" s="208" t="str">
        <f>+OP!L12</f>
        <v>Comptat</v>
      </c>
      <c r="D153" s="158">
        <f>+IF($C153=NT!$Y$2,MOVV!D135,IF(MOVV!$C153=NT!$X$3,0,IF(MOVV!$C153=NT!$X$4,0,IF(MOVV!$C153=NT!$X$5,0,IF(MOVV!$C153=NT!$X$6,0,0)))))</f>
        <v>48.4</v>
      </c>
      <c r="E153" s="158">
        <f>+IF($C153=NT!$Y$2,MOVV!E135,IF(MOVV!$C153=NT!$X$3,MOVV!D135,IF(MOVV!$C153=NT!$X$4,0,IF(MOVV!$C153=NT!$X$5,0,IF(MOVV!$C153=NT!$X$6,0,0)))))</f>
        <v>242</v>
      </c>
      <c r="F153" s="158">
        <f>+IF($C153=NT!$Y$2,MOVV!F135,IF(MOVV!$C153=NT!$X$3,MOVV!E135,IF(MOVV!$C153=NT!$X$4,MOVV!D135,IF(MOVV!$C153=NT!$X$5,0,IF(MOVV!$C153=NT!$X$6,0,0)))))</f>
        <v>484</v>
      </c>
      <c r="G153" s="158">
        <f>+IF($C153=NT!$Y$2,MOVV!G135,IF(MOVV!$C153=NT!$X$3,MOVV!F135,IF(MOVV!$C153=NT!$X$4,MOVV!E135,IF(MOVV!$C153=NT!$X$5,MOVV!D135,IF(MOVV!$C153=NT!$X$6,0,0)))))</f>
        <v>484</v>
      </c>
      <c r="H153" s="158">
        <f>+IF($C153=NT!$Y$2,MOVV!H135,IF(MOVV!$C153=NT!$X$3,MOVV!G135,IF(MOVV!$C153=NT!$X$4,MOVV!F135,IF(MOVV!$C153=NT!$X$5,MOVV!E135,IF(MOVV!$C153=NT!$X$6,MOVV!D135,0)))))</f>
        <v>484</v>
      </c>
      <c r="I153" s="158">
        <f>+IF($C153=NT!$Y$2,MOVV!I135,IF(MOVV!$C153=NT!$X$3,MOVV!H135,IF(MOVV!$C153=NT!$X$4,MOVV!G135,IF(MOVV!$C153=NT!$X$5,MOVV!F135,IF(MOVV!$C153=NT!$X$6,MOVV!E135,0)))))</f>
        <v>484</v>
      </c>
      <c r="J153" s="158">
        <f>+IF($C153=NT!$Y$2,MOVV!J135,IF(MOVV!$C153=NT!$X$3,MOVV!I135,IF(MOVV!$C153=NT!$X$4,MOVV!H135,IF(MOVV!$C153=NT!$X$5,MOVV!G135,IF(MOVV!$C153=NT!$X$6,MOVV!F135,0)))))</f>
        <v>484</v>
      </c>
      <c r="K153" s="158">
        <f>+IF($C153=NT!$Y$2,MOVV!K135,IF(MOVV!$C153=NT!$X$3,MOVV!J135,IF(MOVV!$C153=NT!$X$4,MOVV!I135,IF(MOVV!$C153=NT!$X$5,MOVV!H135,IF(MOVV!$C153=NT!$X$6,MOVV!G135,0)))))</f>
        <v>484</v>
      </c>
      <c r="L153" s="158">
        <f>+IF($C153=NT!$Y$2,MOVV!L135,IF(MOVV!$C153=NT!$X$3,MOVV!K135,IF(MOVV!$C153=NT!$X$4,MOVV!J135,IF(MOVV!$C153=NT!$X$5,MOVV!I135,IF(MOVV!$C153=NT!$X$6,MOVV!H135,0)))))</f>
        <v>484</v>
      </c>
      <c r="M153" s="158">
        <f>+IF($C153=NT!$Y$2,MOVV!M135,IF(MOVV!$C153=NT!$X$3,MOVV!L135,IF(MOVV!$C153=NT!$X$4,MOVV!K135,IF(MOVV!$C153=NT!$X$5,MOVV!J135,IF(MOVV!$C153=NT!$X$6,MOVV!I135,0)))))</f>
        <v>484</v>
      </c>
      <c r="N153" s="158">
        <f>+IF($C153=NT!$Y$2,MOVV!N135,IF(MOVV!$C153=NT!$X$3,MOVV!M135,IF(MOVV!$C153=NT!$X$4,MOVV!L135,IF(MOVV!$C153=NT!$X$5,MOVV!K135,IF(MOVV!$C153=NT!$X$6,MOVV!J135,0)))))</f>
        <v>484</v>
      </c>
      <c r="O153" s="158">
        <f>+IF($C153=NT!$Y$2,MOVV!O135,IF(MOVV!$C153=NT!$X$3,MOVV!N135,IF(MOVV!$C153=NT!$X$4,MOVV!M135,IF(MOVV!$C153=NT!$X$5,MOVV!L135,IF(MOVV!$C153=NT!$X$6,MOVV!K135,0)))))</f>
        <v>484</v>
      </c>
      <c r="P153" s="158">
        <f>+IF($C153=NT!$Y$2,MOVV!P135,IF(MOVV!$C153=NT!$X$3,MOVV!O135,IF(MOVV!$C153=NT!$X$4,MOVV!N135,IF(MOVV!$C153=NT!$X$5,MOVV!M135,IF(MOVV!$C153=NT!$X$6,MOVV!L135,0)))))</f>
        <v>493.68</v>
      </c>
      <c r="Q153" s="158">
        <f>+IF($C153=NT!$Y$2,MOVV!Q135,IF(MOVV!$C153=NT!$X$3,MOVV!P135,IF(MOVV!$C153=NT!$X$4,MOVV!O135,IF(MOVV!$C153=NT!$X$5,MOVV!N135,IF(MOVV!$C153=NT!$X$6,MOVV!M135,0)))))</f>
        <v>493.68</v>
      </c>
      <c r="R153" s="158">
        <f>+IF($C153=NT!$Y$2,MOVV!R135,IF(MOVV!$C153=NT!$X$3,MOVV!Q135,IF(MOVV!$C153=NT!$X$4,MOVV!P135,IF(MOVV!$C153=NT!$X$5,MOVV!O135,IF(MOVV!$C153=NT!$X$6,MOVV!N135,0)))))</f>
        <v>493.68</v>
      </c>
      <c r="S153" s="158">
        <f>+IF($C153=NT!$Y$2,MOVV!S135,IF(MOVV!$C153=NT!$X$3,MOVV!R135,IF(MOVV!$C153=NT!$X$4,MOVV!Q135,IF(MOVV!$C153=NT!$X$5,MOVV!P135,IF(MOVV!$C153=NT!$X$6,MOVV!O135,0)))))</f>
        <v>493.68</v>
      </c>
      <c r="T153" s="158">
        <f>+IF($C153=NT!$Y$2,MOVV!T135,IF(MOVV!$C153=NT!$X$3,MOVV!S135,IF(MOVV!$C153=NT!$X$4,MOVV!R135,IF(MOVV!$C153=NT!$X$5,MOVV!Q135,IF(MOVV!$C153=NT!$X$6,MOVV!P135,0)))))</f>
        <v>493.68</v>
      </c>
      <c r="U153" s="158">
        <f>+IF($C153=NT!$Y$2,MOVV!U135,IF(MOVV!$C153=NT!$X$3,MOVV!T135,IF(MOVV!$C153=NT!$X$4,MOVV!S135,IF(MOVV!$C153=NT!$X$5,MOVV!R135,IF(MOVV!$C153=NT!$X$6,MOVV!Q135,0)))))</f>
        <v>493.68</v>
      </c>
      <c r="V153" s="158">
        <f>+IF($C153=NT!$Y$2,MOVV!V135,IF(MOVV!$C153=NT!$X$3,MOVV!U135,IF(MOVV!$C153=NT!$X$4,MOVV!T135,IF(MOVV!$C153=NT!$X$5,MOVV!S135,IF(MOVV!$C153=NT!$X$6,MOVV!R135,0)))))</f>
        <v>493.68</v>
      </c>
      <c r="W153" s="158">
        <f>+IF($C153=NT!$Y$2,MOVV!W135,IF(MOVV!$C153=NT!$X$3,MOVV!V135,IF(MOVV!$C153=NT!$X$4,MOVV!U135,IF(MOVV!$C153=NT!$X$5,MOVV!T135,IF(MOVV!$C153=NT!$X$6,MOVV!S135,0)))))</f>
        <v>493.68</v>
      </c>
      <c r="X153" s="158">
        <f>+IF($C153=NT!$Y$2,MOVV!X135,IF(MOVV!$C153=NT!$X$3,MOVV!W135,IF(MOVV!$C153=NT!$X$4,MOVV!V135,IF(MOVV!$C153=NT!$X$5,MOVV!U135,IF(MOVV!$C153=NT!$X$6,MOVV!T135,0)))))</f>
        <v>493.68</v>
      </c>
      <c r="Y153" s="158">
        <f>+IF($C153=NT!$Y$2,MOVV!Y135,IF(MOVV!$C153=NT!$X$3,MOVV!X135,IF(MOVV!$C153=NT!$X$4,MOVV!W135,IF(MOVV!$C153=NT!$X$5,MOVV!V135,IF(MOVV!$C153=NT!$X$6,MOVV!U135,0)))))</f>
        <v>493.68</v>
      </c>
      <c r="Z153" s="158">
        <f>+IF($C153=NT!$Y$2,MOVV!Z135,IF(MOVV!$C153=NT!$X$3,MOVV!Y135,IF(MOVV!$C153=NT!$X$4,MOVV!X135,IF(MOVV!$C153=NT!$X$5,MOVV!W135,IF(MOVV!$C153=NT!$X$6,MOVV!V135,0)))))</f>
        <v>493.68</v>
      </c>
      <c r="AA153" s="158">
        <f>+IF($C153=NT!$Y$2,MOVV!AA135,IF(MOVV!$C153=NT!$X$3,MOVV!Z135,IF(MOVV!$C153=NT!$X$4,MOVV!Y135,IF(MOVV!$C153=NT!$X$5,MOVV!X135,IF(MOVV!$C153=NT!$X$6,MOVV!W135,0)))))</f>
        <v>493.68</v>
      </c>
      <c r="AB153" s="158">
        <f>+IF($C153=NT!$Y$2,MOVV!AB135,IF(MOVV!$C153=NT!$X$3,MOVV!AA135,IF(MOVV!$C153=NT!$X$4,MOVV!Z135,IF(MOVV!$C153=NT!$X$5,MOVV!Y135,IF(MOVV!$C153=NT!$X$6,MOVV!X135,0)))))</f>
        <v>503.55359999999996</v>
      </c>
      <c r="AC153" s="158">
        <f>+IF($C153=NT!$Y$2,MOVV!AC135,IF(MOVV!$C153=NT!$X$3,MOVV!AB135,IF(MOVV!$C153=NT!$X$4,MOVV!AA135,IF(MOVV!$C153=NT!$X$5,MOVV!Z135,IF(MOVV!$C153=NT!$X$6,MOVV!Y135,0)))))</f>
        <v>503.55359999999996</v>
      </c>
      <c r="AD153" s="158">
        <f>+IF($C153=NT!$Y$2,MOVV!AD135,IF(MOVV!$C153=NT!$X$3,MOVV!AC135,IF(MOVV!$C153=NT!$X$4,MOVV!AB135,IF(MOVV!$C153=NT!$X$5,MOVV!AA135,IF(MOVV!$C153=NT!$X$6,MOVV!Z135,0)))))</f>
        <v>503.55359999999996</v>
      </c>
      <c r="AE153" s="158">
        <f>+IF($C153=NT!$Y$2,MOVV!AE135,IF(MOVV!$C153=NT!$X$3,MOVV!AD135,IF(MOVV!$C153=NT!$X$4,MOVV!AC135,IF(MOVV!$C153=NT!$X$5,MOVV!AB135,IF(MOVV!$C153=NT!$X$6,MOVV!AA135,0)))))</f>
        <v>503.55359999999996</v>
      </c>
      <c r="AF153" s="158">
        <f>+IF($C153=NT!$Y$2,MOVV!AF135,IF(MOVV!$C153=NT!$X$3,MOVV!AE135,IF(MOVV!$C153=NT!$X$4,MOVV!AD135,IF(MOVV!$C153=NT!$X$5,MOVV!AC135,IF(MOVV!$C153=NT!$X$6,MOVV!AB135,0)))))</f>
        <v>503.55359999999996</v>
      </c>
      <c r="AG153" s="158">
        <f>+IF($C153=NT!$Y$2,MOVV!AG135,IF(MOVV!$C153=NT!$X$3,MOVV!AF135,IF(MOVV!$C153=NT!$X$4,MOVV!AE135,IF(MOVV!$C153=NT!$X$5,MOVV!AD135,IF(MOVV!$C153=NT!$X$6,MOVV!AC135,0)))))</f>
        <v>503.55359999999996</v>
      </c>
      <c r="AH153" s="158">
        <f>+IF($C153=NT!$Y$2,MOVV!AH135,IF(MOVV!$C153=NT!$X$3,MOVV!AG135,IF(MOVV!$C153=NT!$X$4,MOVV!AF135,IF(MOVV!$C153=NT!$X$5,MOVV!AE135,IF(MOVV!$C153=NT!$X$6,MOVV!AD135,0)))))</f>
        <v>503.55359999999996</v>
      </c>
      <c r="AI153" s="158">
        <f>+IF($C153=NT!$Y$2,MOVV!AI135,IF(MOVV!$C153=NT!$X$3,MOVV!AH135,IF(MOVV!$C153=NT!$X$4,MOVV!AG135,IF(MOVV!$C153=NT!$X$5,MOVV!AF135,IF(MOVV!$C153=NT!$X$6,MOVV!AE135,0)))))</f>
        <v>503.55359999999996</v>
      </c>
      <c r="AJ153" s="158">
        <f>+IF($C153=NT!$Y$2,MOVV!AJ135,IF(MOVV!$C153=NT!$X$3,MOVV!AI135,IF(MOVV!$C153=NT!$X$4,MOVV!AH135,IF(MOVV!$C153=NT!$X$5,MOVV!AG135,IF(MOVV!$C153=NT!$X$6,MOVV!AF135,0)))))</f>
        <v>503.55359999999996</v>
      </c>
      <c r="AK153" s="158">
        <f>+IF($C153=NT!$Y$2,MOVV!AK135,IF(MOVV!$C153=NT!$X$3,MOVV!AJ135,IF(MOVV!$C153=NT!$X$4,MOVV!AI135,IF(MOVV!$C153=NT!$X$5,MOVV!AH135,IF(MOVV!$C153=NT!$X$6,MOVV!AG135,0)))))</f>
        <v>503.55359999999996</v>
      </c>
      <c r="AL153" s="158">
        <f>+IF($C153=NT!$Y$2,MOVV!AL135,IF(MOVV!$C153=NT!$X$3,MOVV!AK135,IF(MOVV!$C153=NT!$X$4,MOVV!AJ135,IF(MOVV!$C153=NT!$X$5,MOVV!AI135,IF(MOVV!$C153=NT!$X$6,MOVV!AH135,0)))))</f>
        <v>503.55359999999996</v>
      </c>
      <c r="AM153" s="158">
        <f>+IF($C153=NT!$Y$2,MOVV!AM135,IF(MOVV!$C153=NT!$X$3,MOVV!AL135,IF(MOVV!$C153=NT!$X$4,MOVV!AK135,IF(MOVV!$C153=NT!$X$5,MOVV!AJ135,IF(MOVV!$C153=NT!$X$6,MOVV!AI135,0)))))</f>
        <v>503.55359999999996</v>
      </c>
      <c r="AN153" s="158">
        <f>+IF($C153=NT!$Y$2,MOVV!AN135,IF(MOVV!$C153=NT!$X$3,MOVV!AM135,IF(MOVV!$C153=NT!$X$4,MOVV!AL135,IF(MOVV!$C153=NT!$X$5,MOVV!AK135,IF(MOVV!$C153=NT!$X$6,MOVV!AJ135,0)))))</f>
        <v>513.62467200000003</v>
      </c>
      <c r="AO153" s="158">
        <f>+IF($C153=NT!$Y$2,MOVV!AO135,IF(MOVV!$C153=NT!$X$3,MOVV!AN135,IF(MOVV!$C153=NT!$X$4,MOVV!AM135,IF(MOVV!$C153=NT!$X$5,MOVV!AL135,IF(MOVV!$C153=NT!$X$6,MOVV!AK135,0)))))</f>
        <v>513.62467200000003</v>
      </c>
      <c r="AP153" s="158">
        <f>+IF($C153=NT!$Y$2,MOVV!AP135,IF(MOVV!$C153=NT!$X$3,MOVV!AO135,IF(MOVV!$C153=NT!$X$4,MOVV!AN135,IF(MOVV!$C153=NT!$X$5,MOVV!AM135,IF(MOVV!$C153=NT!$X$6,MOVV!AL135,0)))))</f>
        <v>513.62467200000003</v>
      </c>
      <c r="AQ153" s="158">
        <f>+IF($C153=NT!$Y$2,MOVV!AQ135,IF(MOVV!$C153=NT!$X$3,MOVV!AP135,IF(MOVV!$C153=NT!$X$4,MOVV!AO135,IF(MOVV!$C153=NT!$X$5,MOVV!AN135,IF(MOVV!$C153=NT!$X$6,MOVV!AM135,0)))))</f>
        <v>513.62467200000003</v>
      </c>
      <c r="AR153" s="158">
        <f>+IF($C153=NT!$Y$2,MOVV!AR135,IF(MOVV!$C153=NT!$X$3,MOVV!AQ135,IF(MOVV!$C153=NT!$X$4,MOVV!AP135,IF(MOVV!$C153=NT!$X$5,MOVV!AO135,IF(MOVV!$C153=NT!$X$6,MOVV!AN135,0)))))</f>
        <v>513.62467200000003</v>
      </c>
      <c r="AS153" s="158">
        <f>+IF($C153=NT!$Y$2,MOVV!AS135,IF(MOVV!$C153=NT!$X$3,MOVV!AR135,IF(MOVV!$C153=NT!$X$4,MOVV!AQ135,IF(MOVV!$C153=NT!$X$5,MOVV!AP135,IF(MOVV!$C153=NT!$X$6,MOVV!AO135,0)))))</f>
        <v>513.62467200000003</v>
      </c>
      <c r="AT153" s="158">
        <f>+IF($C153=NT!$Y$2,MOVV!AT135,IF(MOVV!$C153=NT!$X$3,MOVV!AS135,IF(MOVV!$C153=NT!$X$4,MOVV!AR135,IF(MOVV!$C153=NT!$X$5,MOVV!AQ135,IF(MOVV!$C153=NT!$X$6,MOVV!AP135,0)))))</f>
        <v>513.62467200000003</v>
      </c>
      <c r="AU153" s="158">
        <f>+IF($C153=NT!$Y$2,MOVV!AU135,IF(MOVV!$C153=NT!$X$3,MOVV!AT135,IF(MOVV!$C153=NT!$X$4,MOVV!AS135,IF(MOVV!$C153=NT!$X$5,MOVV!AR135,IF(MOVV!$C153=NT!$X$6,MOVV!AQ135,0)))))</f>
        <v>513.62467200000003</v>
      </c>
      <c r="AV153" s="158">
        <f>+IF($C153=NT!$Y$2,MOVV!AV135,IF(MOVV!$C153=NT!$X$3,MOVV!AU135,IF(MOVV!$C153=NT!$X$4,MOVV!AT135,IF(MOVV!$C153=NT!$X$5,MOVV!AS135,IF(MOVV!$C153=NT!$X$6,MOVV!AR135,0)))))</f>
        <v>513.62467200000003</v>
      </c>
      <c r="AW153" s="158">
        <f>+IF($C153=NT!$Y$2,MOVV!AW135,IF(MOVV!$C153=NT!$X$3,MOVV!AV135,IF(MOVV!$C153=NT!$X$4,MOVV!AU135,IF(MOVV!$C153=NT!$X$5,MOVV!AT135,IF(MOVV!$C153=NT!$X$6,MOVV!AS135,0)))))</f>
        <v>513.62467200000003</v>
      </c>
      <c r="AX153" s="158">
        <f>+IF($C153=NT!$Y$2,MOVV!AX135,IF(MOVV!$C153=NT!$X$3,MOVV!AW135,IF(MOVV!$C153=NT!$X$4,MOVV!AV135,IF(MOVV!$C153=NT!$X$5,MOVV!AU135,IF(MOVV!$C153=NT!$X$6,MOVV!AT135,0)))))</f>
        <v>513.62467200000003</v>
      </c>
      <c r="AY153" s="158">
        <f>+IF($C153=NT!$Y$2,MOVV!AY135,IF(MOVV!$C153=NT!$X$3,MOVV!AX135,IF(MOVV!$C153=NT!$X$4,MOVV!AW135,IF(MOVV!$C153=NT!$X$5,MOVV!AV135,IF(MOVV!$C153=NT!$X$6,MOVV!AU135,0)))))</f>
        <v>513.62467200000003</v>
      </c>
      <c r="AZ153" s="158">
        <f>+IF($C153=NT!$Y$2,MOVV!AZ135,IF(MOVV!$C153=NT!$X$3,MOVV!AY135,IF(MOVV!$C153=NT!$X$4,MOVV!AX135,IF(MOVV!$C153=NT!$X$5,MOVV!AW135,IF(MOVV!$C153=NT!$X$6,MOVV!AV135,0)))))</f>
        <v>523.89716544000009</v>
      </c>
      <c r="BA153" s="158">
        <f>+IF($C153=NT!$Y$2,MOVV!BA135,IF(MOVV!$C153=NT!$X$3,MOVV!AZ135,IF(MOVV!$C153=NT!$X$4,MOVV!AY135,IF(MOVV!$C153=NT!$X$5,MOVV!AX135,IF(MOVV!$C153=NT!$X$6,MOVV!AW135,0)))))</f>
        <v>523.89716544000009</v>
      </c>
      <c r="BB153" s="158">
        <f>+IF($C153=NT!$Y$2,MOVV!BB135,IF(MOVV!$C153=NT!$X$3,MOVV!BA135,IF(MOVV!$C153=NT!$X$4,MOVV!AZ135,IF(MOVV!$C153=NT!$X$5,MOVV!AY135,IF(MOVV!$C153=NT!$X$6,MOVV!AX135,0)))))</f>
        <v>523.89716544000009</v>
      </c>
      <c r="BC153" s="158">
        <f>+IF($C153=NT!$Y$2,MOVV!BC135,IF(MOVV!$C153=NT!$X$3,MOVV!BB135,IF(MOVV!$C153=NT!$X$4,MOVV!BA135,IF(MOVV!$C153=NT!$X$5,MOVV!AZ135,IF(MOVV!$C153=NT!$X$6,MOVV!AY135,0)))))</f>
        <v>523.89716544000009</v>
      </c>
      <c r="BD153" s="158">
        <f>+IF($C153=NT!$Y$2,MOVV!BD135,IF(MOVV!$C153=NT!$X$3,MOVV!BC135,IF(MOVV!$C153=NT!$X$4,MOVV!BB135,IF(MOVV!$C153=NT!$X$5,MOVV!BA135,IF(MOVV!$C153=NT!$X$6,MOVV!AZ135,0)))))</f>
        <v>523.89716544000009</v>
      </c>
      <c r="BE153" s="158">
        <f>+IF($C153=NT!$Y$2,MOVV!BE135,IF(MOVV!$C153=NT!$X$3,MOVV!BD135,IF(MOVV!$C153=NT!$X$4,MOVV!BC135,IF(MOVV!$C153=NT!$X$5,MOVV!BB135,IF(MOVV!$C153=NT!$X$6,MOVV!BA135,0)))))</f>
        <v>523.89716544000009</v>
      </c>
      <c r="BF153" s="158">
        <f>+IF($C153=NT!$Y$2,MOVV!BF135,IF(MOVV!$C153=NT!$X$3,MOVV!BE135,IF(MOVV!$C153=NT!$X$4,MOVV!BD135,IF(MOVV!$C153=NT!$X$5,MOVV!BC135,IF(MOVV!$C153=NT!$X$6,MOVV!BB135,0)))))</f>
        <v>523.89716544000009</v>
      </c>
      <c r="BG153" s="158">
        <f>+IF($C153=NT!$Y$2,MOVV!BG135,IF(MOVV!$C153=NT!$X$3,MOVV!BF135,IF(MOVV!$C153=NT!$X$4,MOVV!BE135,IF(MOVV!$C153=NT!$X$5,MOVV!BD135,IF(MOVV!$C153=NT!$X$6,MOVV!BC135,0)))))</f>
        <v>523.89716544000009</v>
      </c>
      <c r="BH153" s="158">
        <f>+IF($C153=NT!$Y$2,MOVV!BH135,IF(MOVV!$C153=NT!$X$3,MOVV!BG135,IF(MOVV!$C153=NT!$X$4,MOVV!BF135,IF(MOVV!$C153=NT!$X$5,MOVV!BE135,IF(MOVV!$C153=NT!$X$6,MOVV!BD135,0)))))</f>
        <v>523.89716544000009</v>
      </c>
      <c r="BI153" s="158">
        <f>+IF($C153=NT!$Y$2,MOVV!BI135,IF(MOVV!$C153=NT!$X$3,MOVV!BH135,IF(MOVV!$C153=NT!$X$4,MOVV!BG135,IF(MOVV!$C153=NT!$X$5,MOVV!BF135,IF(MOVV!$C153=NT!$X$6,MOVV!BE135,0)))))</f>
        <v>523.89716544000009</v>
      </c>
      <c r="BJ153" s="158">
        <f>+IF($C153=NT!$Y$2,MOVV!BJ135,IF(MOVV!$C153=NT!$X$3,MOVV!BI135,IF(MOVV!$C153=NT!$X$4,MOVV!BH135,IF(MOVV!$C153=NT!$X$5,MOVV!BG135,IF(MOVV!$C153=NT!$X$6,MOVV!BF135,0)))))</f>
        <v>523.89716544000009</v>
      </c>
      <c r="BK153" s="158">
        <f>+IF($C153=NT!$Y$2,MOVV!BK135,IF(MOVV!$C153=NT!$X$3,MOVV!BJ135,IF(MOVV!$C153=NT!$X$4,MOVV!BI135,IF(MOVV!$C153=NT!$X$5,MOVV!BH135,IF(MOVV!$C153=NT!$X$6,MOVV!BG135,0)))))</f>
        <v>523.89716544000009</v>
      </c>
    </row>
    <row r="154" spans="2:63">
      <c r="B154" s="162" t="str">
        <f t="shared" si="46"/>
        <v>Nom Producte/Servei 4</v>
      </c>
      <c r="C154" s="208" t="str">
        <f>+OP!L13</f>
        <v>Comptat</v>
      </c>
      <c r="D154" s="158">
        <f>+IF($C154=NT!$Y$2,MOVV!D136,IF(MOVV!$C154=NT!$X$3,0,IF(MOVV!$C154=NT!$X$4,0,IF(MOVV!$C154=NT!$X$5,0,IF(MOVV!$C154=NT!$X$6,0,0)))))</f>
        <v>5</v>
      </c>
      <c r="E154" s="158">
        <f>+IF($C154=NT!$Y$2,MOVV!E136,IF(MOVV!$C154=NT!$X$3,MOVV!D136,IF(MOVV!$C154=NT!$X$4,0,IF(MOVV!$C154=NT!$X$5,0,IF(MOVV!$C154=NT!$X$6,0,0)))))</f>
        <v>5</v>
      </c>
      <c r="F154" s="158">
        <f>+IF($C154=NT!$Y$2,MOVV!F136,IF(MOVV!$C154=NT!$X$3,MOVV!E136,IF(MOVV!$C154=NT!$X$4,MOVV!D136,IF(MOVV!$C154=NT!$X$5,0,IF(MOVV!$C154=NT!$X$6,0,0)))))</f>
        <v>5</v>
      </c>
      <c r="G154" s="158">
        <f>+IF($C154=NT!$Y$2,MOVV!G136,IF(MOVV!$C154=NT!$X$3,MOVV!F136,IF(MOVV!$C154=NT!$X$4,MOVV!E136,IF(MOVV!$C154=NT!$X$5,MOVV!D136,IF(MOVV!$C154=NT!$X$6,0,0)))))</f>
        <v>5</v>
      </c>
      <c r="H154" s="158">
        <f>+IF($C154=NT!$Y$2,MOVV!H136,IF(MOVV!$C154=NT!$X$3,MOVV!G136,IF(MOVV!$C154=NT!$X$4,MOVV!F136,IF(MOVV!$C154=NT!$X$5,MOVV!E136,IF(MOVV!$C154=NT!$X$6,MOVV!D136,0)))))</f>
        <v>5</v>
      </c>
      <c r="I154" s="158">
        <f>+IF($C154=NT!$Y$2,MOVV!I136,IF(MOVV!$C154=NT!$X$3,MOVV!H136,IF(MOVV!$C154=NT!$X$4,MOVV!G136,IF(MOVV!$C154=NT!$X$5,MOVV!F136,IF(MOVV!$C154=NT!$X$6,MOVV!E136,0)))))</f>
        <v>5</v>
      </c>
      <c r="J154" s="158">
        <f>+IF($C154=NT!$Y$2,MOVV!J136,IF(MOVV!$C154=NT!$X$3,MOVV!I136,IF(MOVV!$C154=NT!$X$4,MOVV!H136,IF(MOVV!$C154=NT!$X$5,MOVV!G136,IF(MOVV!$C154=NT!$X$6,MOVV!F136,0)))))</f>
        <v>5</v>
      </c>
      <c r="K154" s="158">
        <f>+IF($C154=NT!$Y$2,MOVV!K136,IF(MOVV!$C154=NT!$X$3,MOVV!J136,IF(MOVV!$C154=NT!$X$4,MOVV!I136,IF(MOVV!$C154=NT!$X$5,MOVV!H136,IF(MOVV!$C154=NT!$X$6,MOVV!G136,0)))))</f>
        <v>5</v>
      </c>
      <c r="L154" s="158">
        <f>+IF($C154=NT!$Y$2,MOVV!L136,IF(MOVV!$C154=NT!$X$3,MOVV!K136,IF(MOVV!$C154=NT!$X$4,MOVV!J136,IF(MOVV!$C154=NT!$X$5,MOVV!I136,IF(MOVV!$C154=NT!$X$6,MOVV!H136,0)))))</f>
        <v>5</v>
      </c>
      <c r="M154" s="158">
        <f>+IF($C154=NT!$Y$2,MOVV!M136,IF(MOVV!$C154=NT!$X$3,MOVV!L136,IF(MOVV!$C154=NT!$X$4,MOVV!K136,IF(MOVV!$C154=NT!$X$5,MOVV!J136,IF(MOVV!$C154=NT!$X$6,MOVV!I136,0)))))</f>
        <v>5</v>
      </c>
      <c r="N154" s="158">
        <f>+IF($C154=NT!$Y$2,MOVV!N136,IF(MOVV!$C154=NT!$X$3,MOVV!M136,IF(MOVV!$C154=NT!$X$4,MOVV!L136,IF(MOVV!$C154=NT!$X$5,MOVV!K136,IF(MOVV!$C154=NT!$X$6,MOVV!J136,0)))))</f>
        <v>5</v>
      </c>
      <c r="O154" s="158">
        <f>+IF($C154=NT!$Y$2,MOVV!O136,IF(MOVV!$C154=NT!$X$3,MOVV!N136,IF(MOVV!$C154=NT!$X$4,MOVV!M136,IF(MOVV!$C154=NT!$X$5,MOVV!L136,IF(MOVV!$C154=NT!$X$6,MOVV!K136,0)))))</f>
        <v>5</v>
      </c>
      <c r="P154" s="158">
        <f>+IF($C154=NT!$Y$2,MOVV!P136,IF(MOVV!$C154=NT!$X$3,MOVV!O136,IF(MOVV!$C154=NT!$X$4,MOVV!N136,IF(MOVV!$C154=NT!$X$5,MOVV!M136,IF(MOVV!$C154=NT!$X$6,MOVV!L136,0)))))</f>
        <v>5.1000000000000005</v>
      </c>
      <c r="Q154" s="158">
        <f>+IF($C154=NT!$Y$2,MOVV!Q136,IF(MOVV!$C154=NT!$X$3,MOVV!P136,IF(MOVV!$C154=NT!$X$4,MOVV!O136,IF(MOVV!$C154=NT!$X$5,MOVV!N136,IF(MOVV!$C154=NT!$X$6,MOVV!M136,0)))))</f>
        <v>5.1000000000000005</v>
      </c>
      <c r="R154" s="158">
        <f>+IF($C154=NT!$Y$2,MOVV!R136,IF(MOVV!$C154=NT!$X$3,MOVV!Q136,IF(MOVV!$C154=NT!$X$4,MOVV!P136,IF(MOVV!$C154=NT!$X$5,MOVV!O136,IF(MOVV!$C154=NT!$X$6,MOVV!N136,0)))))</f>
        <v>5.1000000000000005</v>
      </c>
      <c r="S154" s="158">
        <f>+IF($C154=NT!$Y$2,MOVV!S136,IF(MOVV!$C154=NT!$X$3,MOVV!R136,IF(MOVV!$C154=NT!$X$4,MOVV!Q136,IF(MOVV!$C154=NT!$X$5,MOVV!P136,IF(MOVV!$C154=NT!$X$6,MOVV!O136,0)))))</f>
        <v>5.1000000000000005</v>
      </c>
      <c r="T154" s="158">
        <f>+IF($C154=NT!$Y$2,MOVV!T136,IF(MOVV!$C154=NT!$X$3,MOVV!S136,IF(MOVV!$C154=NT!$X$4,MOVV!R136,IF(MOVV!$C154=NT!$X$5,MOVV!Q136,IF(MOVV!$C154=NT!$X$6,MOVV!P136,0)))))</f>
        <v>5.1000000000000005</v>
      </c>
      <c r="U154" s="158">
        <f>+IF($C154=NT!$Y$2,MOVV!U136,IF(MOVV!$C154=NT!$X$3,MOVV!T136,IF(MOVV!$C154=NT!$X$4,MOVV!S136,IF(MOVV!$C154=NT!$X$5,MOVV!R136,IF(MOVV!$C154=NT!$X$6,MOVV!Q136,0)))))</f>
        <v>5.1000000000000005</v>
      </c>
      <c r="V154" s="158">
        <f>+IF($C154=NT!$Y$2,MOVV!V136,IF(MOVV!$C154=NT!$X$3,MOVV!U136,IF(MOVV!$C154=NT!$X$4,MOVV!T136,IF(MOVV!$C154=NT!$X$5,MOVV!S136,IF(MOVV!$C154=NT!$X$6,MOVV!R136,0)))))</f>
        <v>5.1000000000000005</v>
      </c>
      <c r="W154" s="158">
        <f>+IF($C154=NT!$Y$2,MOVV!W136,IF(MOVV!$C154=NT!$X$3,MOVV!V136,IF(MOVV!$C154=NT!$X$4,MOVV!U136,IF(MOVV!$C154=NT!$X$5,MOVV!T136,IF(MOVV!$C154=NT!$X$6,MOVV!S136,0)))))</f>
        <v>5.1000000000000005</v>
      </c>
      <c r="X154" s="158">
        <f>+IF($C154=NT!$Y$2,MOVV!X136,IF(MOVV!$C154=NT!$X$3,MOVV!W136,IF(MOVV!$C154=NT!$X$4,MOVV!V136,IF(MOVV!$C154=NT!$X$5,MOVV!U136,IF(MOVV!$C154=NT!$X$6,MOVV!T136,0)))))</f>
        <v>5.1000000000000005</v>
      </c>
      <c r="Y154" s="158">
        <f>+IF($C154=NT!$Y$2,MOVV!Y136,IF(MOVV!$C154=NT!$X$3,MOVV!X136,IF(MOVV!$C154=NT!$X$4,MOVV!W136,IF(MOVV!$C154=NT!$X$5,MOVV!V136,IF(MOVV!$C154=NT!$X$6,MOVV!U136,0)))))</f>
        <v>5.1000000000000005</v>
      </c>
      <c r="Z154" s="158">
        <f>+IF($C154=NT!$Y$2,MOVV!Z136,IF(MOVV!$C154=NT!$X$3,MOVV!Y136,IF(MOVV!$C154=NT!$X$4,MOVV!X136,IF(MOVV!$C154=NT!$X$5,MOVV!W136,IF(MOVV!$C154=NT!$X$6,MOVV!V136,0)))))</f>
        <v>5.1000000000000005</v>
      </c>
      <c r="AA154" s="158">
        <f>+IF($C154=NT!$Y$2,MOVV!AA136,IF(MOVV!$C154=NT!$X$3,MOVV!Z136,IF(MOVV!$C154=NT!$X$4,MOVV!Y136,IF(MOVV!$C154=NT!$X$5,MOVV!X136,IF(MOVV!$C154=NT!$X$6,MOVV!W136,0)))))</f>
        <v>0</v>
      </c>
      <c r="AB154" s="158">
        <f>+IF($C154=NT!$Y$2,MOVV!AB136,IF(MOVV!$C154=NT!$X$3,MOVV!AA136,IF(MOVV!$C154=NT!$X$4,MOVV!Z136,IF(MOVV!$C154=NT!$X$5,MOVV!Y136,IF(MOVV!$C154=NT!$X$6,MOVV!X136,0)))))</f>
        <v>0</v>
      </c>
      <c r="AC154" s="158">
        <f>+IF($C154=NT!$Y$2,MOVV!AC136,IF(MOVV!$C154=NT!$X$3,MOVV!AB136,IF(MOVV!$C154=NT!$X$4,MOVV!AA136,IF(MOVV!$C154=NT!$X$5,MOVV!Z136,IF(MOVV!$C154=NT!$X$6,MOVV!Y136,0)))))</f>
        <v>0</v>
      </c>
      <c r="AD154" s="158">
        <f>+IF($C154=NT!$Y$2,MOVV!AD136,IF(MOVV!$C154=NT!$X$3,MOVV!AC136,IF(MOVV!$C154=NT!$X$4,MOVV!AB136,IF(MOVV!$C154=NT!$X$5,MOVV!AA136,IF(MOVV!$C154=NT!$X$6,MOVV!Z136,0)))))</f>
        <v>0</v>
      </c>
      <c r="AE154" s="158">
        <f>+IF($C154=NT!$Y$2,MOVV!AE136,IF(MOVV!$C154=NT!$X$3,MOVV!AD136,IF(MOVV!$C154=NT!$X$4,MOVV!AC136,IF(MOVV!$C154=NT!$X$5,MOVV!AB136,IF(MOVV!$C154=NT!$X$6,MOVV!AA136,0)))))</f>
        <v>0</v>
      </c>
      <c r="AF154" s="158">
        <f>+IF($C154=NT!$Y$2,MOVV!AF136,IF(MOVV!$C154=NT!$X$3,MOVV!AE136,IF(MOVV!$C154=NT!$X$4,MOVV!AD136,IF(MOVV!$C154=NT!$X$5,MOVV!AC136,IF(MOVV!$C154=NT!$X$6,MOVV!AB136,0)))))</f>
        <v>0</v>
      </c>
      <c r="AG154" s="158">
        <f>+IF($C154=NT!$Y$2,MOVV!AG136,IF(MOVV!$C154=NT!$X$3,MOVV!AF136,IF(MOVV!$C154=NT!$X$4,MOVV!AE136,IF(MOVV!$C154=NT!$X$5,MOVV!AD136,IF(MOVV!$C154=NT!$X$6,MOVV!AC136,0)))))</f>
        <v>0</v>
      </c>
      <c r="AH154" s="158">
        <f>+IF($C154=NT!$Y$2,MOVV!AH136,IF(MOVV!$C154=NT!$X$3,MOVV!AG136,IF(MOVV!$C154=NT!$X$4,MOVV!AF136,IF(MOVV!$C154=NT!$X$5,MOVV!AE136,IF(MOVV!$C154=NT!$X$6,MOVV!AD136,0)))))</f>
        <v>0</v>
      </c>
      <c r="AI154" s="158">
        <f>+IF($C154=NT!$Y$2,MOVV!AI136,IF(MOVV!$C154=NT!$X$3,MOVV!AH136,IF(MOVV!$C154=NT!$X$4,MOVV!AG136,IF(MOVV!$C154=NT!$X$5,MOVV!AF136,IF(MOVV!$C154=NT!$X$6,MOVV!AE136,0)))))</f>
        <v>0</v>
      </c>
      <c r="AJ154" s="158">
        <f>+IF($C154=NT!$Y$2,MOVV!AJ136,IF(MOVV!$C154=NT!$X$3,MOVV!AI136,IF(MOVV!$C154=NT!$X$4,MOVV!AH136,IF(MOVV!$C154=NT!$X$5,MOVV!AG136,IF(MOVV!$C154=NT!$X$6,MOVV!AF136,0)))))</f>
        <v>0</v>
      </c>
      <c r="AK154" s="158">
        <f>+IF($C154=NT!$Y$2,MOVV!AK136,IF(MOVV!$C154=NT!$X$3,MOVV!AJ136,IF(MOVV!$C154=NT!$X$4,MOVV!AI136,IF(MOVV!$C154=NT!$X$5,MOVV!AH136,IF(MOVV!$C154=NT!$X$6,MOVV!AG136,0)))))</f>
        <v>0</v>
      </c>
      <c r="AL154" s="158">
        <f>+IF($C154=NT!$Y$2,MOVV!AL136,IF(MOVV!$C154=NT!$X$3,MOVV!AK136,IF(MOVV!$C154=NT!$X$4,MOVV!AJ136,IF(MOVV!$C154=NT!$X$5,MOVV!AI136,IF(MOVV!$C154=NT!$X$6,MOVV!AH136,0)))))</f>
        <v>0</v>
      </c>
      <c r="AM154" s="158">
        <f>+IF($C154=NT!$Y$2,MOVV!AM136,IF(MOVV!$C154=NT!$X$3,MOVV!AL136,IF(MOVV!$C154=NT!$X$4,MOVV!AK136,IF(MOVV!$C154=NT!$X$5,MOVV!AJ136,IF(MOVV!$C154=NT!$X$6,MOVV!AI136,0)))))</f>
        <v>0</v>
      </c>
      <c r="AN154" s="158">
        <f>+IF($C154=NT!$Y$2,MOVV!AN136,IF(MOVV!$C154=NT!$X$3,MOVV!AM136,IF(MOVV!$C154=NT!$X$4,MOVV!AL136,IF(MOVV!$C154=NT!$X$5,MOVV!AK136,IF(MOVV!$C154=NT!$X$6,MOVV!AJ136,0)))))</f>
        <v>0</v>
      </c>
      <c r="AO154" s="158">
        <f>+IF($C154=NT!$Y$2,MOVV!AO136,IF(MOVV!$C154=NT!$X$3,MOVV!AN136,IF(MOVV!$C154=NT!$X$4,MOVV!AM136,IF(MOVV!$C154=NT!$X$5,MOVV!AL136,IF(MOVV!$C154=NT!$X$6,MOVV!AK136,0)))))</f>
        <v>0</v>
      </c>
      <c r="AP154" s="158">
        <f>+IF($C154=NT!$Y$2,MOVV!AP136,IF(MOVV!$C154=NT!$X$3,MOVV!AO136,IF(MOVV!$C154=NT!$X$4,MOVV!AN136,IF(MOVV!$C154=NT!$X$5,MOVV!AM136,IF(MOVV!$C154=NT!$X$6,MOVV!AL136,0)))))</f>
        <v>0</v>
      </c>
      <c r="AQ154" s="158">
        <f>+IF($C154=NT!$Y$2,MOVV!AQ136,IF(MOVV!$C154=NT!$X$3,MOVV!AP136,IF(MOVV!$C154=NT!$X$4,MOVV!AO136,IF(MOVV!$C154=NT!$X$5,MOVV!AN136,IF(MOVV!$C154=NT!$X$6,MOVV!AM136,0)))))</f>
        <v>0</v>
      </c>
      <c r="AR154" s="158">
        <f>+IF($C154=NT!$Y$2,MOVV!AR136,IF(MOVV!$C154=NT!$X$3,MOVV!AQ136,IF(MOVV!$C154=NT!$X$4,MOVV!AP136,IF(MOVV!$C154=NT!$X$5,MOVV!AO136,IF(MOVV!$C154=NT!$X$6,MOVV!AN136,0)))))</f>
        <v>0</v>
      </c>
      <c r="AS154" s="158">
        <f>+IF($C154=NT!$Y$2,MOVV!AS136,IF(MOVV!$C154=NT!$X$3,MOVV!AR136,IF(MOVV!$C154=NT!$X$4,MOVV!AQ136,IF(MOVV!$C154=NT!$X$5,MOVV!AP136,IF(MOVV!$C154=NT!$X$6,MOVV!AO136,0)))))</f>
        <v>0</v>
      </c>
      <c r="AT154" s="158">
        <f>+IF($C154=NT!$Y$2,MOVV!AT136,IF(MOVV!$C154=NT!$X$3,MOVV!AS136,IF(MOVV!$C154=NT!$X$4,MOVV!AR136,IF(MOVV!$C154=NT!$X$5,MOVV!AQ136,IF(MOVV!$C154=NT!$X$6,MOVV!AP136,0)))))</f>
        <v>0</v>
      </c>
      <c r="AU154" s="158">
        <f>+IF($C154=NT!$Y$2,MOVV!AU136,IF(MOVV!$C154=NT!$X$3,MOVV!AT136,IF(MOVV!$C154=NT!$X$4,MOVV!AS136,IF(MOVV!$C154=NT!$X$5,MOVV!AR136,IF(MOVV!$C154=NT!$X$6,MOVV!AQ136,0)))))</f>
        <v>0</v>
      </c>
      <c r="AV154" s="158">
        <f>+IF($C154=NT!$Y$2,MOVV!AV136,IF(MOVV!$C154=NT!$X$3,MOVV!AU136,IF(MOVV!$C154=NT!$X$4,MOVV!AT136,IF(MOVV!$C154=NT!$X$5,MOVV!AS136,IF(MOVV!$C154=NT!$X$6,MOVV!AR136,0)))))</f>
        <v>0</v>
      </c>
      <c r="AW154" s="158">
        <f>+IF($C154=NT!$Y$2,MOVV!AW136,IF(MOVV!$C154=NT!$X$3,MOVV!AV136,IF(MOVV!$C154=NT!$X$4,MOVV!AU136,IF(MOVV!$C154=NT!$X$5,MOVV!AT136,IF(MOVV!$C154=NT!$X$6,MOVV!AS136,0)))))</f>
        <v>0</v>
      </c>
      <c r="AX154" s="158">
        <f>+IF($C154=NT!$Y$2,MOVV!AX136,IF(MOVV!$C154=NT!$X$3,MOVV!AW136,IF(MOVV!$C154=NT!$X$4,MOVV!AV136,IF(MOVV!$C154=NT!$X$5,MOVV!AU136,IF(MOVV!$C154=NT!$X$6,MOVV!AT136,0)))))</f>
        <v>0</v>
      </c>
      <c r="AY154" s="158">
        <f>+IF($C154=NT!$Y$2,MOVV!AY136,IF(MOVV!$C154=NT!$X$3,MOVV!AX136,IF(MOVV!$C154=NT!$X$4,MOVV!AW136,IF(MOVV!$C154=NT!$X$5,MOVV!AV136,IF(MOVV!$C154=NT!$X$6,MOVV!AU136,0)))))</f>
        <v>0</v>
      </c>
      <c r="AZ154" s="158">
        <f>+IF($C154=NT!$Y$2,MOVV!AZ136,IF(MOVV!$C154=NT!$X$3,MOVV!AY136,IF(MOVV!$C154=NT!$X$4,MOVV!AX136,IF(MOVV!$C154=NT!$X$5,MOVV!AW136,IF(MOVV!$C154=NT!$X$6,MOVV!AV136,0)))))</f>
        <v>0</v>
      </c>
      <c r="BA154" s="158">
        <f>+IF($C154=NT!$Y$2,MOVV!BA136,IF(MOVV!$C154=NT!$X$3,MOVV!AZ136,IF(MOVV!$C154=NT!$X$4,MOVV!AY136,IF(MOVV!$C154=NT!$X$5,MOVV!AX136,IF(MOVV!$C154=NT!$X$6,MOVV!AW136,0)))))</f>
        <v>0</v>
      </c>
      <c r="BB154" s="158">
        <f>+IF($C154=NT!$Y$2,MOVV!BB136,IF(MOVV!$C154=NT!$X$3,MOVV!BA136,IF(MOVV!$C154=NT!$X$4,MOVV!AZ136,IF(MOVV!$C154=NT!$X$5,MOVV!AY136,IF(MOVV!$C154=NT!$X$6,MOVV!AX136,0)))))</f>
        <v>0</v>
      </c>
      <c r="BC154" s="158">
        <f>+IF($C154=NT!$Y$2,MOVV!BC136,IF(MOVV!$C154=NT!$X$3,MOVV!BB136,IF(MOVV!$C154=NT!$X$4,MOVV!BA136,IF(MOVV!$C154=NT!$X$5,MOVV!AZ136,IF(MOVV!$C154=NT!$X$6,MOVV!AY136,0)))))</f>
        <v>0</v>
      </c>
      <c r="BD154" s="158">
        <f>+IF($C154=NT!$Y$2,MOVV!BD136,IF(MOVV!$C154=NT!$X$3,MOVV!BC136,IF(MOVV!$C154=NT!$X$4,MOVV!BB136,IF(MOVV!$C154=NT!$X$5,MOVV!BA136,IF(MOVV!$C154=NT!$X$6,MOVV!AZ136,0)))))</f>
        <v>0</v>
      </c>
      <c r="BE154" s="158">
        <f>+IF($C154=NT!$Y$2,MOVV!BE136,IF(MOVV!$C154=NT!$X$3,MOVV!BD136,IF(MOVV!$C154=NT!$X$4,MOVV!BC136,IF(MOVV!$C154=NT!$X$5,MOVV!BB136,IF(MOVV!$C154=NT!$X$6,MOVV!BA136,0)))))</f>
        <v>0</v>
      </c>
      <c r="BF154" s="158">
        <f>+IF($C154=NT!$Y$2,MOVV!BF136,IF(MOVV!$C154=NT!$X$3,MOVV!BE136,IF(MOVV!$C154=NT!$X$4,MOVV!BD136,IF(MOVV!$C154=NT!$X$5,MOVV!BC136,IF(MOVV!$C154=NT!$X$6,MOVV!BB136,0)))))</f>
        <v>0</v>
      </c>
      <c r="BG154" s="158">
        <f>+IF($C154=NT!$Y$2,MOVV!BG136,IF(MOVV!$C154=NT!$X$3,MOVV!BF136,IF(MOVV!$C154=NT!$X$4,MOVV!BE136,IF(MOVV!$C154=NT!$X$5,MOVV!BD136,IF(MOVV!$C154=NT!$X$6,MOVV!BC136,0)))))</f>
        <v>0</v>
      </c>
      <c r="BH154" s="158">
        <f>+IF($C154=NT!$Y$2,MOVV!BH136,IF(MOVV!$C154=NT!$X$3,MOVV!BG136,IF(MOVV!$C154=NT!$X$4,MOVV!BF136,IF(MOVV!$C154=NT!$X$5,MOVV!BE136,IF(MOVV!$C154=NT!$X$6,MOVV!BD136,0)))))</f>
        <v>0</v>
      </c>
      <c r="BI154" s="158">
        <f>+IF($C154=NT!$Y$2,MOVV!BI136,IF(MOVV!$C154=NT!$X$3,MOVV!BH136,IF(MOVV!$C154=NT!$X$4,MOVV!BG136,IF(MOVV!$C154=NT!$X$5,MOVV!BF136,IF(MOVV!$C154=NT!$X$6,MOVV!BE136,0)))))</f>
        <v>0</v>
      </c>
      <c r="BJ154" s="158">
        <f>+IF($C154=NT!$Y$2,MOVV!BJ136,IF(MOVV!$C154=NT!$X$3,MOVV!BI136,IF(MOVV!$C154=NT!$X$4,MOVV!BH136,IF(MOVV!$C154=NT!$X$5,MOVV!BG136,IF(MOVV!$C154=NT!$X$6,MOVV!BF136,0)))))</f>
        <v>0</v>
      </c>
      <c r="BK154" s="158">
        <f>+IF($C154=NT!$Y$2,MOVV!BK136,IF(MOVV!$C154=NT!$X$3,MOVV!BJ136,IF(MOVV!$C154=NT!$X$4,MOVV!BI136,IF(MOVV!$C154=NT!$X$5,MOVV!BH136,IF(MOVV!$C154=NT!$X$6,MOVV!BG136,0)))))</f>
        <v>0</v>
      </c>
    </row>
    <row r="155" spans="2:63">
      <c r="B155" s="162" t="str">
        <f t="shared" si="46"/>
        <v>Nom Producte/Servei 5</v>
      </c>
      <c r="C155" s="208">
        <f>+OP!L14</f>
        <v>0</v>
      </c>
      <c r="D155" s="158">
        <f>+IF($C155=NT!$Y$2,MOVV!D137,IF(MOVV!$C155=NT!$X$3,0,IF(MOVV!$C155=NT!$X$4,0,IF(MOVV!$C155=NT!$X$5,0,IF(MOVV!$C155=NT!$X$6,0,0)))))</f>
        <v>0</v>
      </c>
      <c r="E155" s="158">
        <f>+IF($C155=NT!$Y$2,MOVV!E137,IF(MOVV!$C155=NT!$X$3,MOVV!D137,IF(MOVV!$C155=NT!$X$4,0,IF(MOVV!$C155=NT!$X$5,0,IF(MOVV!$C155=NT!$X$6,0,0)))))</f>
        <v>0</v>
      </c>
      <c r="F155" s="158">
        <f>+IF($C155=NT!$Y$2,MOVV!F137,IF(MOVV!$C155=NT!$X$3,MOVV!E137,IF(MOVV!$C155=NT!$X$4,MOVV!D137,IF(MOVV!$C155=NT!$X$5,0,IF(MOVV!$C155=NT!$X$6,0,0)))))</f>
        <v>0</v>
      </c>
      <c r="G155" s="158">
        <f>+IF($C155=NT!$Y$2,MOVV!G137,IF(MOVV!$C155=NT!$X$3,MOVV!F137,IF(MOVV!$C155=NT!$X$4,MOVV!E137,IF(MOVV!$C155=NT!$X$5,MOVV!D137,IF(MOVV!$C155=NT!$X$6,0,0)))))</f>
        <v>0</v>
      </c>
      <c r="H155" s="158">
        <f>+IF($C155=NT!$Y$2,MOVV!H137,IF(MOVV!$C155=NT!$X$3,MOVV!G137,IF(MOVV!$C155=NT!$X$4,MOVV!F137,IF(MOVV!$C155=NT!$X$5,MOVV!E137,IF(MOVV!$C155=NT!$X$6,MOVV!D137,0)))))</f>
        <v>0</v>
      </c>
      <c r="I155" s="158">
        <f>+IF($C155=NT!$Y$2,MOVV!I137,IF(MOVV!$C155=NT!$X$3,MOVV!H137,IF(MOVV!$C155=NT!$X$4,MOVV!G137,IF(MOVV!$C155=NT!$X$5,MOVV!F137,IF(MOVV!$C155=NT!$X$6,MOVV!E137,0)))))</f>
        <v>0</v>
      </c>
      <c r="J155" s="158">
        <f>+IF($C155=NT!$Y$2,MOVV!J137,IF(MOVV!$C155=NT!$X$3,MOVV!I137,IF(MOVV!$C155=NT!$X$4,MOVV!H137,IF(MOVV!$C155=NT!$X$5,MOVV!G137,IF(MOVV!$C155=NT!$X$6,MOVV!F137,0)))))</f>
        <v>0</v>
      </c>
      <c r="K155" s="158">
        <f>+IF($C155=NT!$Y$2,MOVV!K137,IF(MOVV!$C155=NT!$X$3,MOVV!J137,IF(MOVV!$C155=NT!$X$4,MOVV!I137,IF(MOVV!$C155=NT!$X$5,MOVV!H137,IF(MOVV!$C155=NT!$X$6,MOVV!G137,0)))))</f>
        <v>0</v>
      </c>
      <c r="L155" s="158">
        <f>+IF($C155=NT!$Y$2,MOVV!L137,IF(MOVV!$C155=NT!$X$3,MOVV!K137,IF(MOVV!$C155=NT!$X$4,MOVV!J137,IF(MOVV!$C155=NT!$X$5,MOVV!I137,IF(MOVV!$C155=NT!$X$6,MOVV!H137,0)))))</f>
        <v>0</v>
      </c>
      <c r="M155" s="158">
        <f>+IF($C155=NT!$Y$2,MOVV!M137,IF(MOVV!$C155=NT!$X$3,MOVV!L137,IF(MOVV!$C155=NT!$X$4,MOVV!K137,IF(MOVV!$C155=NT!$X$5,MOVV!J137,IF(MOVV!$C155=NT!$X$6,MOVV!I137,0)))))</f>
        <v>0</v>
      </c>
      <c r="N155" s="158">
        <f>+IF($C155=NT!$Y$2,MOVV!N137,IF(MOVV!$C155=NT!$X$3,MOVV!M137,IF(MOVV!$C155=NT!$X$4,MOVV!L137,IF(MOVV!$C155=NT!$X$5,MOVV!K137,IF(MOVV!$C155=NT!$X$6,MOVV!J137,0)))))</f>
        <v>0</v>
      </c>
      <c r="O155" s="158">
        <f>+IF($C155=NT!$Y$2,MOVV!O137,IF(MOVV!$C155=NT!$X$3,MOVV!N137,IF(MOVV!$C155=NT!$X$4,MOVV!M137,IF(MOVV!$C155=NT!$X$5,MOVV!L137,IF(MOVV!$C155=NT!$X$6,MOVV!K137,0)))))</f>
        <v>0</v>
      </c>
      <c r="P155" s="158">
        <f>+IF($C155=NT!$Y$2,MOVV!P137,IF(MOVV!$C155=NT!$X$3,MOVV!O137,IF(MOVV!$C155=NT!$X$4,MOVV!N137,IF(MOVV!$C155=NT!$X$5,MOVV!M137,IF(MOVV!$C155=NT!$X$6,MOVV!L137,0)))))</f>
        <v>0</v>
      </c>
      <c r="Q155" s="158">
        <f>+IF($C155=NT!$Y$2,MOVV!Q137,IF(MOVV!$C155=NT!$X$3,MOVV!P137,IF(MOVV!$C155=NT!$X$4,MOVV!O137,IF(MOVV!$C155=NT!$X$5,MOVV!N137,IF(MOVV!$C155=NT!$X$6,MOVV!M137,0)))))</f>
        <v>0</v>
      </c>
      <c r="R155" s="158">
        <f>+IF($C155=NT!$Y$2,MOVV!R137,IF(MOVV!$C155=NT!$X$3,MOVV!Q137,IF(MOVV!$C155=NT!$X$4,MOVV!P137,IF(MOVV!$C155=NT!$X$5,MOVV!O137,IF(MOVV!$C155=NT!$X$6,MOVV!N137,0)))))</f>
        <v>0</v>
      </c>
      <c r="S155" s="158">
        <f>+IF($C155=NT!$Y$2,MOVV!S137,IF(MOVV!$C155=NT!$X$3,MOVV!R137,IF(MOVV!$C155=NT!$X$4,MOVV!Q137,IF(MOVV!$C155=NT!$X$5,MOVV!P137,IF(MOVV!$C155=NT!$X$6,MOVV!O137,0)))))</f>
        <v>0</v>
      </c>
      <c r="T155" s="158">
        <f>+IF($C155=NT!$Y$2,MOVV!T137,IF(MOVV!$C155=NT!$X$3,MOVV!S137,IF(MOVV!$C155=NT!$X$4,MOVV!R137,IF(MOVV!$C155=NT!$X$5,MOVV!Q137,IF(MOVV!$C155=NT!$X$6,MOVV!P137,0)))))</f>
        <v>0</v>
      </c>
      <c r="U155" s="158">
        <f>+IF($C155=NT!$Y$2,MOVV!U137,IF(MOVV!$C155=NT!$X$3,MOVV!T137,IF(MOVV!$C155=NT!$X$4,MOVV!S137,IF(MOVV!$C155=NT!$X$5,MOVV!R137,IF(MOVV!$C155=NT!$X$6,MOVV!Q137,0)))))</f>
        <v>0</v>
      </c>
      <c r="V155" s="158">
        <f>+IF($C155=NT!$Y$2,MOVV!V137,IF(MOVV!$C155=NT!$X$3,MOVV!U137,IF(MOVV!$C155=NT!$X$4,MOVV!T137,IF(MOVV!$C155=NT!$X$5,MOVV!S137,IF(MOVV!$C155=NT!$X$6,MOVV!R137,0)))))</f>
        <v>0</v>
      </c>
      <c r="W155" s="158">
        <f>+IF($C155=NT!$Y$2,MOVV!W137,IF(MOVV!$C155=NT!$X$3,MOVV!V137,IF(MOVV!$C155=NT!$X$4,MOVV!U137,IF(MOVV!$C155=NT!$X$5,MOVV!T137,IF(MOVV!$C155=NT!$X$6,MOVV!S137,0)))))</f>
        <v>0</v>
      </c>
      <c r="X155" s="158">
        <f>+IF($C155=NT!$Y$2,MOVV!X137,IF(MOVV!$C155=NT!$X$3,MOVV!W137,IF(MOVV!$C155=NT!$X$4,MOVV!V137,IF(MOVV!$C155=NT!$X$5,MOVV!U137,IF(MOVV!$C155=NT!$X$6,MOVV!T137,0)))))</f>
        <v>0</v>
      </c>
      <c r="Y155" s="158">
        <f>+IF($C155=NT!$Y$2,MOVV!Y137,IF(MOVV!$C155=NT!$X$3,MOVV!X137,IF(MOVV!$C155=NT!$X$4,MOVV!W137,IF(MOVV!$C155=NT!$X$5,MOVV!V137,IF(MOVV!$C155=NT!$X$6,MOVV!U137,0)))))</f>
        <v>0</v>
      </c>
      <c r="Z155" s="158">
        <f>+IF($C155=NT!$Y$2,MOVV!Z137,IF(MOVV!$C155=NT!$X$3,MOVV!Y137,IF(MOVV!$C155=NT!$X$4,MOVV!X137,IF(MOVV!$C155=NT!$X$5,MOVV!W137,IF(MOVV!$C155=NT!$X$6,MOVV!V137,0)))))</f>
        <v>0</v>
      </c>
      <c r="AA155" s="158">
        <f>+IF($C155=NT!$Y$2,MOVV!AA137,IF(MOVV!$C155=NT!$X$3,MOVV!Z137,IF(MOVV!$C155=NT!$X$4,MOVV!Y137,IF(MOVV!$C155=NT!$X$5,MOVV!X137,IF(MOVV!$C155=NT!$X$6,MOVV!W137,0)))))</f>
        <v>0</v>
      </c>
      <c r="AB155" s="158">
        <f>+IF($C155=NT!$Y$2,MOVV!AB137,IF(MOVV!$C155=NT!$X$3,MOVV!AA137,IF(MOVV!$C155=NT!$X$4,MOVV!Z137,IF(MOVV!$C155=NT!$X$5,MOVV!Y137,IF(MOVV!$C155=NT!$X$6,MOVV!X137,0)))))</f>
        <v>0</v>
      </c>
      <c r="AC155" s="158">
        <f>+IF($C155=NT!$Y$2,MOVV!AC137,IF(MOVV!$C155=NT!$X$3,MOVV!AB137,IF(MOVV!$C155=NT!$X$4,MOVV!AA137,IF(MOVV!$C155=NT!$X$5,MOVV!Z137,IF(MOVV!$C155=NT!$X$6,MOVV!Y137,0)))))</f>
        <v>0</v>
      </c>
      <c r="AD155" s="158">
        <f>+IF($C155=NT!$Y$2,MOVV!AD137,IF(MOVV!$C155=NT!$X$3,MOVV!AC137,IF(MOVV!$C155=NT!$X$4,MOVV!AB137,IF(MOVV!$C155=NT!$X$5,MOVV!AA137,IF(MOVV!$C155=NT!$X$6,MOVV!Z137,0)))))</f>
        <v>0</v>
      </c>
      <c r="AE155" s="158">
        <f>+IF($C155=NT!$Y$2,MOVV!AE137,IF(MOVV!$C155=NT!$X$3,MOVV!AD137,IF(MOVV!$C155=NT!$X$4,MOVV!AC137,IF(MOVV!$C155=NT!$X$5,MOVV!AB137,IF(MOVV!$C155=NT!$X$6,MOVV!AA137,0)))))</f>
        <v>0</v>
      </c>
      <c r="AF155" s="158">
        <f>+IF($C155=NT!$Y$2,MOVV!AF137,IF(MOVV!$C155=NT!$X$3,MOVV!AE137,IF(MOVV!$C155=NT!$X$4,MOVV!AD137,IF(MOVV!$C155=NT!$X$5,MOVV!AC137,IF(MOVV!$C155=NT!$X$6,MOVV!AB137,0)))))</f>
        <v>0</v>
      </c>
      <c r="AG155" s="158">
        <f>+IF($C155=NT!$Y$2,MOVV!AG137,IF(MOVV!$C155=NT!$X$3,MOVV!AF137,IF(MOVV!$C155=NT!$X$4,MOVV!AE137,IF(MOVV!$C155=NT!$X$5,MOVV!AD137,IF(MOVV!$C155=NT!$X$6,MOVV!AC137,0)))))</f>
        <v>0</v>
      </c>
      <c r="AH155" s="158">
        <f>+IF($C155=NT!$Y$2,MOVV!AH137,IF(MOVV!$C155=NT!$X$3,MOVV!AG137,IF(MOVV!$C155=NT!$X$4,MOVV!AF137,IF(MOVV!$C155=NT!$X$5,MOVV!AE137,IF(MOVV!$C155=NT!$X$6,MOVV!AD137,0)))))</f>
        <v>0</v>
      </c>
      <c r="AI155" s="158">
        <f>+IF($C155=NT!$Y$2,MOVV!AI137,IF(MOVV!$C155=NT!$X$3,MOVV!AH137,IF(MOVV!$C155=NT!$X$4,MOVV!AG137,IF(MOVV!$C155=NT!$X$5,MOVV!AF137,IF(MOVV!$C155=NT!$X$6,MOVV!AE137,0)))))</f>
        <v>0</v>
      </c>
      <c r="AJ155" s="158">
        <f>+IF($C155=NT!$Y$2,MOVV!AJ137,IF(MOVV!$C155=NT!$X$3,MOVV!AI137,IF(MOVV!$C155=NT!$X$4,MOVV!AH137,IF(MOVV!$C155=NT!$X$5,MOVV!AG137,IF(MOVV!$C155=NT!$X$6,MOVV!AF137,0)))))</f>
        <v>0</v>
      </c>
      <c r="AK155" s="158">
        <f>+IF($C155=NT!$Y$2,MOVV!AK137,IF(MOVV!$C155=NT!$X$3,MOVV!AJ137,IF(MOVV!$C155=NT!$X$4,MOVV!AI137,IF(MOVV!$C155=NT!$X$5,MOVV!AH137,IF(MOVV!$C155=NT!$X$6,MOVV!AG137,0)))))</f>
        <v>0</v>
      </c>
      <c r="AL155" s="158">
        <f>+IF($C155=NT!$Y$2,MOVV!AL137,IF(MOVV!$C155=NT!$X$3,MOVV!AK137,IF(MOVV!$C155=NT!$X$4,MOVV!AJ137,IF(MOVV!$C155=NT!$X$5,MOVV!AI137,IF(MOVV!$C155=NT!$X$6,MOVV!AH137,0)))))</f>
        <v>0</v>
      </c>
      <c r="AM155" s="158">
        <f>+IF($C155=NT!$Y$2,MOVV!AM137,IF(MOVV!$C155=NT!$X$3,MOVV!AL137,IF(MOVV!$C155=NT!$X$4,MOVV!AK137,IF(MOVV!$C155=NT!$X$5,MOVV!AJ137,IF(MOVV!$C155=NT!$X$6,MOVV!AI137,0)))))</f>
        <v>0</v>
      </c>
      <c r="AN155" s="158">
        <f>+IF($C155=NT!$Y$2,MOVV!AN137,IF(MOVV!$C155=NT!$X$3,MOVV!AM137,IF(MOVV!$C155=NT!$X$4,MOVV!AL137,IF(MOVV!$C155=NT!$X$5,MOVV!AK137,IF(MOVV!$C155=NT!$X$6,MOVV!AJ137,0)))))</f>
        <v>0</v>
      </c>
      <c r="AO155" s="158">
        <f>+IF($C155=NT!$Y$2,MOVV!AO137,IF(MOVV!$C155=NT!$X$3,MOVV!AN137,IF(MOVV!$C155=NT!$X$4,MOVV!AM137,IF(MOVV!$C155=NT!$X$5,MOVV!AL137,IF(MOVV!$C155=NT!$X$6,MOVV!AK137,0)))))</f>
        <v>0</v>
      </c>
      <c r="AP155" s="158">
        <f>+IF($C155=NT!$Y$2,MOVV!AP137,IF(MOVV!$C155=NT!$X$3,MOVV!AO137,IF(MOVV!$C155=NT!$X$4,MOVV!AN137,IF(MOVV!$C155=NT!$X$5,MOVV!AM137,IF(MOVV!$C155=NT!$X$6,MOVV!AL137,0)))))</f>
        <v>0</v>
      </c>
      <c r="AQ155" s="158">
        <f>+IF($C155=NT!$Y$2,MOVV!AQ137,IF(MOVV!$C155=NT!$X$3,MOVV!AP137,IF(MOVV!$C155=NT!$X$4,MOVV!AO137,IF(MOVV!$C155=NT!$X$5,MOVV!AN137,IF(MOVV!$C155=NT!$X$6,MOVV!AM137,0)))))</f>
        <v>0</v>
      </c>
      <c r="AR155" s="158">
        <f>+IF($C155=NT!$Y$2,MOVV!AR137,IF(MOVV!$C155=NT!$X$3,MOVV!AQ137,IF(MOVV!$C155=NT!$X$4,MOVV!AP137,IF(MOVV!$C155=NT!$X$5,MOVV!AO137,IF(MOVV!$C155=NT!$X$6,MOVV!AN137,0)))))</f>
        <v>0</v>
      </c>
      <c r="AS155" s="158">
        <f>+IF($C155=NT!$Y$2,MOVV!AS137,IF(MOVV!$C155=NT!$X$3,MOVV!AR137,IF(MOVV!$C155=NT!$X$4,MOVV!AQ137,IF(MOVV!$C155=NT!$X$5,MOVV!AP137,IF(MOVV!$C155=NT!$X$6,MOVV!AO137,0)))))</f>
        <v>0</v>
      </c>
      <c r="AT155" s="158">
        <f>+IF($C155=NT!$Y$2,MOVV!AT137,IF(MOVV!$C155=NT!$X$3,MOVV!AS137,IF(MOVV!$C155=NT!$X$4,MOVV!AR137,IF(MOVV!$C155=NT!$X$5,MOVV!AQ137,IF(MOVV!$C155=NT!$X$6,MOVV!AP137,0)))))</f>
        <v>0</v>
      </c>
      <c r="AU155" s="158">
        <f>+IF($C155=NT!$Y$2,MOVV!AU137,IF(MOVV!$C155=NT!$X$3,MOVV!AT137,IF(MOVV!$C155=NT!$X$4,MOVV!AS137,IF(MOVV!$C155=NT!$X$5,MOVV!AR137,IF(MOVV!$C155=NT!$X$6,MOVV!AQ137,0)))))</f>
        <v>0</v>
      </c>
      <c r="AV155" s="158">
        <f>+IF($C155=NT!$Y$2,MOVV!AV137,IF(MOVV!$C155=NT!$X$3,MOVV!AU137,IF(MOVV!$C155=NT!$X$4,MOVV!AT137,IF(MOVV!$C155=NT!$X$5,MOVV!AS137,IF(MOVV!$C155=NT!$X$6,MOVV!AR137,0)))))</f>
        <v>0</v>
      </c>
      <c r="AW155" s="158">
        <f>+IF($C155=NT!$Y$2,MOVV!AW137,IF(MOVV!$C155=NT!$X$3,MOVV!AV137,IF(MOVV!$C155=NT!$X$4,MOVV!AU137,IF(MOVV!$C155=NT!$X$5,MOVV!AT137,IF(MOVV!$C155=NT!$X$6,MOVV!AS137,0)))))</f>
        <v>0</v>
      </c>
      <c r="AX155" s="158">
        <f>+IF($C155=NT!$Y$2,MOVV!AX137,IF(MOVV!$C155=NT!$X$3,MOVV!AW137,IF(MOVV!$C155=NT!$X$4,MOVV!AV137,IF(MOVV!$C155=NT!$X$5,MOVV!AU137,IF(MOVV!$C155=NT!$X$6,MOVV!AT137,0)))))</f>
        <v>0</v>
      </c>
      <c r="AY155" s="158">
        <f>+IF($C155=NT!$Y$2,MOVV!AY137,IF(MOVV!$C155=NT!$X$3,MOVV!AX137,IF(MOVV!$C155=NT!$X$4,MOVV!AW137,IF(MOVV!$C155=NT!$X$5,MOVV!AV137,IF(MOVV!$C155=NT!$X$6,MOVV!AU137,0)))))</f>
        <v>0</v>
      </c>
      <c r="AZ155" s="158">
        <f>+IF($C155=NT!$Y$2,MOVV!AZ137,IF(MOVV!$C155=NT!$X$3,MOVV!AY137,IF(MOVV!$C155=NT!$X$4,MOVV!AX137,IF(MOVV!$C155=NT!$X$5,MOVV!AW137,IF(MOVV!$C155=NT!$X$6,MOVV!AV137,0)))))</f>
        <v>0</v>
      </c>
      <c r="BA155" s="158">
        <f>+IF($C155=NT!$Y$2,MOVV!BA137,IF(MOVV!$C155=NT!$X$3,MOVV!AZ137,IF(MOVV!$C155=NT!$X$4,MOVV!AY137,IF(MOVV!$C155=NT!$X$5,MOVV!AX137,IF(MOVV!$C155=NT!$X$6,MOVV!AW137,0)))))</f>
        <v>0</v>
      </c>
      <c r="BB155" s="158">
        <f>+IF($C155=NT!$Y$2,MOVV!BB137,IF(MOVV!$C155=NT!$X$3,MOVV!BA137,IF(MOVV!$C155=NT!$X$4,MOVV!AZ137,IF(MOVV!$C155=NT!$X$5,MOVV!AY137,IF(MOVV!$C155=NT!$X$6,MOVV!AX137,0)))))</f>
        <v>0</v>
      </c>
      <c r="BC155" s="158">
        <f>+IF($C155=NT!$Y$2,MOVV!BC137,IF(MOVV!$C155=NT!$X$3,MOVV!BB137,IF(MOVV!$C155=NT!$X$4,MOVV!BA137,IF(MOVV!$C155=NT!$X$5,MOVV!AZ137,IF(MOVV!$C155=NT!$X$6,MOVV!AY137,0)))))</f>
        <v>0</v>
      </c>
      <c r="BD155" s="158">
        <f>+IF($C155=NT!$Y$2,MOVV!BD137,IF(MOVV!$C155=NT!$X$3,MOVV!BC137,IF(MOVV!$C155=NT!$X$4,MOVV!BB137,IF(MOVV!$C155=NT!$X$5,MOVV!BA137,IF(MOVV!$C155=NT!$X$6,MOVV!AZ137,0)))))</f>
        <v>0</v>
      </c>
      <c r="BE155" s="158">
        <f>+IF($C155=NT!$Y$2,MOVV!BE137,IF(MOVV!$C155=NT!$X$3,MOVV!BD137,IF(MOVV!$C155=NT!$X$4,MOVV!BC137,IF(MOVV!$C155=NT!$X$5,MOVV!BB137,IF(MOVV!$C155=NT!$X$6,MOVV!BA137,0)))))</f>
        <v>0</v>
      </c>
      <c r="BF155" s="158">
        <f>+IF($C155=NT!$Y$2,MOVV!BF137,IF(MOVV!$C155=NT!$X$3,MOVV!BE137,IF(MOVV!$C155=NT!$X$4,MOVV!BD137,IF(MOVV!$C155=NT!$X$5,MOVV!BC137,IF(MOVV!$C155=NT!$X$6,MOVV!BB137,0)))))</f>
        <v>0</v>
      </c>
      <c r="BG155" s="158">
        <f>+IF($C155=NT!$Y$2,MOVV!BG137,IF(MOVV!$C155=NT!$X$3,MOVV!BF137,IF(MOVV!$C155=NT!$X$4,MOVV!BE137,IF(MOVV!$C155=NT!$X$5,MOVV!BD137,IF(MOVV!$C155=NT!$X$6,MOVV!BC137,0)))))</f>
        <v>0</v>
      </c>
      <c r="BH155" s="158">
        <f>+IF($C155=NT!$Y$2,MOVV!BH137,IF(MOVV!$C155=NT!$X$3,MOVV!BG137,IF(MOVV!$C155=NT!$X$4,MOVV!BF137,IF(MOVV!$C155=NT!$X$5,MOVV!BE137,IF(MOVV!$C155=NT!$X$6,MOVV!BD137,0)))))</f>
        <v>0</v>
      </c>
      <c r="BI155" s="158">
        <f>+IF($C155=NT!$Y$2,MOVV!BI137,IF(MOVV!$C155=NT!$X$3,MOVV!BH137,IF(MOVV!$C155=NT!$X$4,MOVV!BG137,IF(MOVV!$C155=NT!$X$5,MOVV!BF137,IF(MOVV!$C155=NT!$X$6,MOVV!BE137,0)))))</f>
        <v>0</v>
      </c>
      <c r="BJ155" s="158">
        <f>+IF($C155=NT!$Y$2,MOVV!BJ137,IF(MOVV!$C155=NT!$X$3,MOVV!BI137,IF(MOVV!$C155=NT!$X$4,MOVV!BH137,IF(MOVV!$C155=NT!$X$5,MOVV!BG137,IF(MOVV!$C155=NT!$X$6,MOVV!BF137,0)))))</f>
        <v>0</v>
      </c>
      <c r="BK155" s="158">
        <f>+IF($C155=NT!$Y$2,MOVV!BK137,IF(MOVV!$C155=NT!$X$3,MOVV!BJ137,IF(MOVV!$C155=NT!$X$4,MOVV!BI137,IF(MOVV!$C155=NT!$X$5,MOVV!BH137,IF(MOVV!$C155=NT!$X$6,MOVV!BG137,0)))))</f>
        <v>0</v>
      </c>
    </row>
    <row r="156" spans="2:63">
      <c r="B156" s="162" t="str">
        <f t="shared" si="46"/>
        <v>Nom Producte/Servei 6</v>
      </c>
      <c r="C156" s="208">
        <f>+OP!L15</f>
        <v>0</v>
      </c>
      <c r="D156" s="158">
        <f>+IF($C156=NT!$Y$2,MOVV!D138,IF(MOVV!$C156=NT!$X$3,0,IF(MOVV!$C156=NT!$X$4,0,IF(MOVV!$C156=NT!$X$5,0,IF(MOVV!$C156=NT!$X$6,0,0)))))</f>
        <v>0</v>
      </c>
      <c r="E156" s="158">
        <f>+IF($C156=NT!$Y$2,MOVV!E138,IF(MOVV!$C156=NT!$X$3,MOVV!D138,IF(MOVV!$C156=NT!$X$4,0,IF(MOVV!$C156=NT!$X$5,0,IF(MOVV!$C156=NT!$X$6,0,0)))))</f>
        <v>0</v>
      </c>
      <c r="F156" s="158">
        <f>+IF($C156=NT!$Y$2,MOVV!F138,IF(MOVV!$C156=NT!$X$3,MOVV!E138,IF(MOVV!$C156=NT!$X$4,MOVV!D138,IF(MOVV!$C156=NT!$X$5,0,IF(MOVV!$C156=NT!$X$6,0,0)))))</f>
        <v>0</v>
      </c>
      <c r="G156" s="158">
        <f>+IF($C156=NT!$Y$2,MOVV!G138,IF(MOVV!$C156=NT!$X$3,MOVV!F138,IF(MOVV!$C156=NT!$X$4,MOVV!E138,IF(MOVV!$C156=NT!$X$5,MOVV!D138,IF(MOVV!$C156=NT!$X$6,0,0)))))</f>
        <v>0</v>
      </c>
      <c r="H156" s="158">
        <f>+IF($C156=NT!$Y$2,MOVV!H138,IF(MOVV!$C156=NT!$X$3,MOVV!G138,IF(MOVV!$C156=NT!$X$4,MOVV!F138,IF(MOVV!$C156=NT!$X$5,MOVV!E138,IF(MOVV!$C156=NT!$X$6,MOVV!D138,0)))))</f>
        <v>0</v>
      </c>
      <c r="I156" s="158">
        <f>+IF($C156=NT!$Y$2,MOVV!I138,IF(MOVV!$C156=NT!$X$3,MOVV!H138,IF(MOVV!$C156=NT!$X$4,MOVV!G138,IF(MOVV!$C156=NT!$X$5,MOVV!F138,IF(MOVV!$C156=NT!$X$6,MOVV!E138,0)))))</f>
        <v>0</v>
      </c>
      <c r="J156" s="158">
        <f>+IF($C156=NT!$Y$2,MOVV!J138,IF(MOVV!$C156=NT!$X$3,MOVV!I138,IF(MOVV!$C156=NT!$X$4,MOVV!H138,IF(MOVV!$C156=NT!$X$5,MOVV!G138,IF(MOVV!$C156=NT!$X$6,MOVV!F138,0)))))</f>
        <v>0</v>
      </c>
      <c r="K156" s="158">
        <f>+IF($C156=NT!$Y$2,MOVV!K138,IF(MOVV!$C156=NT!$X$3,MOVV!J138,IF(MOVV!$C156=NT!$X$4,MOVV!I138,IF(MOVV!$C156=NT!$X$5,MOVV!H138,IF(MOVV!$C156=NT!$X$6,MOVV!G138,0)))))</f>
        <v>0</v>
      </c>
      <c r="L156" s="158">
        <f>+IF($C156=NT!$Y$2,MOVV!L138,IF(MOVV!$C156=NT!$X$3,MOVV!K138,IF(MOVV!$C156=NT!$X$4,MOVV!J138,IF(MOVV!$C156=NT!$X$5,MOVV!I138,IF(MOVV!$C156=NT!$X$6,MOVV!H138,0)))))</f>
        <v>0</v>
      </c>
      <c r="M156" s="158">
        <f>+IF($C156=NT!$Y$2,MOVV!M138,IF(MOVV!$C156=NT!$X$3,MOVV!L138,IF(MOVV!$C156=NT!$X$4,MOVV!K138,IF(MOVV!$C156=NT!$X$5,MOVV!J138,IF(MOVV!$C156=NT!$X$6,MOVV!I138,0)))))</f>
        <v>0</v>
      </c>
      <c r="N156" s="158">
        <f>+IF($C156=NT!$Y$2,MOVV!N138,IF(MOVV!$C156=NT!$X$3,MOVV!M138,IF(MOVV!$C156=NT!$X$4,MOVV!L138,IF(MOVV!$C156=NT!$X$5,MOVV!K138,IF(MOVV!$C156=NT!$X$6,MOVV!J138,0)))))</f>
        <v>0</v>
      </c>
      <c r="O156" s="158">
        <f>+IF($C156=NT!$Y$2,MOVV!O138,IF(MOVV!$C156=NT!$X$3,MOVV!N138,IF(MOVV!$C156=NT!$X$4,MOVV!M138,IF(MOVV!$C156=NT!$X$5,MOVV!L138,IF(MOVV!$C156=NT!$X$6,MOVV!K138,0)))))</f>
        <v>0</v>
      </c>
      <c r="P156" s="158">
        <f>+IF($C156=NT!$Y$2,MOVV!P138,IF(MOVV!$C156=NT!$X$3,MOVV!O138,IF(MOVV!$C156=NT!$X$4,MOVV!N138,IF(MOVV!$C156=NT!$X$5,MOVV!M138,IF(MOVV!$C156=NT!$X$6,MOVV!L138,0)))))</f>
        <v>0</v>
      </c>
      <c r="Q156" s="158">
        <f>+IF($C156=NT!$Y$2,MOVV!Q138,IF(MOVV!$C156=NT!$X$3,MOVV!P138,IF(MOVV!$C156=NT!$X$4,MOVV!O138,IF(MOVV!$C156=NT!$X$5,MOVV!N138,IF(MOVV!$C156=NT!$X$6,MOVV!M138,0)))))</f>
        <v>0</v>
      </c>
      <c r="R156" s="158">
        <f>+IF($C156=NT!$Y$2,MOVV!R138,IF(MOVV!$C156=NT!$X$3,MOVV!Q138,IF(MOVV!$C156=NT!$X$4,MOVV!P138,IF(MOVV!$C156=NT!$X$5,MOVV!O138,IF(MOVV!$C156=NT!$X$6,MOVV!N138,0)))))</f>
        <v>0</v>
      </c>
      <c r="S156" s="158">
        <f>+IF($C156=NT!$Y$2,MOVV!S138,IF(MOVV!$C156=NT!$X$3,MOVV!R138,IF(MOVV!$C156=NT!$X$4,MOVV!Q138,IF(MOVV!$C156=NT!$X$5,MOVV!P138,IF(MOVV!$C156=NT!$X$6,MOVV!O138,0)))))</f>
        <v>0</v>
      </c>
      <c r="T156" s="158">
        <f>+IF($C156=NT!$Y$2,MOVV!T138,IF(MOVV!$C156=NT!$X$3,MOVV!S138,IF(MOVV!$C156=NT!$X$4,MOVV!R138,IF(MOVV!$C156=NT!$X$5,MOVV!Q138,IF(MOVV!$C156=NT!$X$6,MOVV!P138,0)))))</f>
        <v>0</v>
      </c>
      <c r="U156" s="158">
        <f>+IF($C156=NT!$Y$2,MOVV!U138,IF(MOVV!$C156=NT!$X$3,MOVV!T138,IF(MOVV!$C156=NT!$X$4,MOVV!S138,IF(MOVV!$C156=NT!$X$5,MOVV!R138,IF(MOVV!$C156=NT!$X$6,MOVV!Q138,0)))))</f>
        <v>0</v>
      </c>
      <c r="V156" s="158">
        <f>+IF($C156=NT!$Y$2,MOVV!V138,IF(MOVV!$C156=NT!$X$3,MOVV!U138,IF(MOVV!$C156=NT!$X$4,MOVV!T138,IF(MOVV!$C156=NT!$X$5,MOVV!S138,IF(MOVV!$C156=NT!$X$6,MOVV!R138,0)))))</f>
        <v>0</v>
      </c>
      <c r="W156" s="158">
        <f>+IF($C156=NT!$Y$2,MOVV!W138,IF(MOVV!$C156=NT!$X$3,MOVV!V138,IF(MOVV!$C156=NT!$X$4,MOVV!U138,IF(MOVV!$C156=NT!$X$5,MOVV!T138,IF(MOVV!$C156=NT!$X$6,MOVV!S138,0)))))</f>
        <v>0</v>
      </c>
      <c r="X156" s="158">
        <f>+IF($C156=NT!$Y$2,MOVV!X138,IF(MOVV!$C156=NT!$X$3,MOVV!W138,IF(MOVV!$C156=NT!$X$4,MOVV!V138,IF(MOVV!$C156=NT!$X$5,MOVV!U138,IF(MOVV!$C156=NT!$X$6,MOVV!T138,0)))))</f>
        <v>0</v>
      </c>
      <c r="Y156" s="158">
        <f>+IF($C156=NT!$Y$2,MOVV!Y138,IF(MOVV!$C156=NT!$X$3,MOVV!X138,IF(MOVV!$C156=NT!$X$4,MOVV!W138,IF(MOVV!$C156=NT!$X$5,MOVV!V138,IF(MOVV!$C156=NT!$X$6,MOVV!U138,0)))))</f>
        <v>0</v>
      </c>
      <c r="Z156" s="158">
        <f>+IF($C156=NT!$Y$2,MOVV!Z138,IF(MOVV!$C156=NT!$X$3,MOVV!Y138,IF(MOVV!$C156=NT!$X$4,MOVV!X138,IF(MOVV!$C156=NT!$X$5,MOVV!W138,IF(MOVV!$C156=NT!$X$6,MOVV!V138,0)))))</f>
        <v>0</v>
      </c>
      <c r="AA156" s="158">
        <f>+IF($C156=NT!$Y$2,MOVV!AA138,IF(MOVV!$C156=NT!$X$3,MOVV!Z138,IF(MOVV!$C156=NT!$X$4,MOVV!Y138,IF(MOVV!$C156=NT!$X$5,MOVV!X138,IF(MOVV!$C156=NT!$X$6,MOVV!W138,0)))))</f>
        <v>0</v>
      </c>
      <c r="AB156" s="158">
        <f>+IF($C156=NT!$Y$2,MOVV!AB138,IF(MOVV!$C156=NT!$X$3,MOVV!AA138,IF(MOVV!$C156=NT!$X$4,MOVV!Z138,IF(MOVV!$C156=NT!$X$5,MOVV!Y138,IF(MOVV!$C156=NT!$X$6,MOVV!X138,0)))))</f>
        <v>0</v>
      </c>
      <c r="AC156" s="158">
        <f>+IF($C156=NT!$Y$2,MOVV!AC138,IF(MOVV!$C156=NT!$X$3,MOVV!AB138,IF(MOVV!$C156=NT!$X$4,MOVV!AA138,IF(MOVV!$C156=NT!$X$5,MOVV!Z138,IF(MOVV!$C156=NT!$X$6,MOVV!Y138,0)))))</f>
        <v>0</v>
      </c>
      <c r="AD156" s="158">
        <f>+IF($C156=NT!$Y$2,MOVV!AD138,IF(MOVV!$C156=NT!$X$3,MOVV!AC138,IF(MOVV!$C156=NT!$X$4,MOVV!AB138,IF(MOVV!$C156=NT!$X$5,MOVV!AA138,IF(MOVV!$C156=NT!$X$6,MOVV!Z138,0)))))</f>
        <v>0</v>
      </c>
      <c r="AE156" s="158">
        <f>+IF($C156=NT!$Y$2,MOVV!AE138,IF(MOVV!$C156=NT!$X$3,MOVV!AD138,IF(MOVV!$C156=NT!$X$4,MOVV!AC138,IF(MOVV!$C156=NT!$X$5,MOVV!AB138,IF(MOVV!$C156=NT!$X$6,MOVV!AA138,0)))))</f>
        <v>0</v>
      </c>
      <c r="AF156" s="158">
        <f>+IF($C156=NT!$Y$2,MOVV!AF138,IF(MOVV!$C156=NT!$X$3,MOVV!AE138,IF(MOVV!$C156=NT!$X$4,MOVV!AD138,IF(MOVV!$C156=NT!$X$5,MOVV!AC138,IF(MOVV!$C156=NT!$X$6,MOVV!AB138,0)))))</f>
        <v>0</v>
      </c>
      <c r="AG156" s="158">
        <f>+IF($C156=NT!$Y$2,MOVV!AG138,IF(MOVV!$C156=NT!$X$3,MOVV!AF138,IF(MOVV!$C156=NT!$X$4,MOVV!AE138,IF(MOVV!$C156=NT!$X$5,MOVV!AD138,IF(MOVV!$C156=NT!$X$6,MOVV!AC138,0)))))</f>
        <v>0</v>
      </c>
      <c r="AH156" s="158">
        <f>+IF($C156=NT!$Y$2,MOVV!AH138,IF(MOVV!$C156=NT!$X$3,MOVV!AG138,IF(MOVV!$C156=NT!$X$4,MOVV!AF138,IF(MOVV!$C156=NT!$X$5,MOVV!AE138,IF(MOVV!$C156=NT!$X$6,MOVV!AD138,0)))))</f>
        <v>0</v>
      </c>
      <c r="AI156" s="158">
        <f>+IF($C156=NT!$Y$2,MOVV!AI138,IF(MOVV!$C156=NT!$X$3,MOVV!AH138,IF(MOVV!$C156=NT!$X$4,MOVV!AG138,IF(MOVV!$C156=NT!$X$5,MOVV!AF138,IF(MOVV!$C156=NT!$X$6,MOVV!AE138,0)))))</f>
        <v>0</v>
      </c>
      <c r="AJ156" s="158">
        <f>+IF($C156=NT!$Y$2,MOVV!AJ138,IF(MOVV!$C156=NT!$X$3,MOVV!AI138,IF(MOVV!$C156=NT!$X$4,MOVV!AH138,IF(MOVV!$C156=NT!$X$5,MOVV!AG138,IF(MOVV!$C156=NT!$X$6,MOVV!AF138,0)))))</f>
        <v>0</v>
      </c>
      <c r="AK156" s="158">
        <f>+IF($C156=NT!$Y$2,MOVV!AK138,IF(MOVV!$C156=NT!$X$3,MOVV!AJ138,IF(MOVV!$C156=NT!$X$4,MOVV!AI138,IF(MOVV!$C156=NT!$X$5,MOVV!AH138,IF(MOVV!$C156=NT!$X$6,MOVV!AG138,0)))))</f>
        <v>0</v>
      </c>
      <c r="AL156" s="158">
        <f>+IF($C156=NT!$Y$2,MOVV!AL138,IF(MOVV!$C156=NT!$X$3,MOVV!AK138,IF(MOVV!$C156=NT!$X$4,MOVV!AJ138,IF(MOVV!$C156=NT!$X$5,MOVV!AI138,IF(MOVV!$C156=NT!$X$6,MOVV!AH138,0)))))</f>
        <v>0</v>
      </c>
      <c r="AM156" s="158">
        <f>+IF($C156=NT!$Y$2,MOVV!AM138,IF(MOVV!$C156=NT!$X$3,MOVV!AL138,IF(MOVV!$C156=NT!$X$4,MOVV!AK138,IF(MOVV!$C156=NT!$X$5,MOVV!AJ138,IF(MOVV!$C156=NT!$X$6,MOVV!AI138,0)))))</f>
        <v>0</v>
      </c>
      <c r="AN156" s="158">
        <f>+IF($C156=NT!$Y$2,MOVV!AN138,IF(MOVV!$C156=NT!$X$3,MOVV!AM138,IF(MOVV!$C156=NT!$X$4,MOVV!AL138,IF(MOVV!$C156=NT!$X$5,MOVV!AK138,IF(MOVV!$C156=NT!$X$6,MOVV!AJ138,0)))))</f>
        <v>0</v>
      </c>
      <c r="AO156" s="158">
        <f>+IF($C156=NT!$Y$2,MOVV!AO138,IF(MOVV!$C156=NT!$X$3,MOVV!AN138,IF(MOVV!$C156=NT!$X$4,MOVV!AM138,IF(MOVV!$C156=NT!$X$5,MOVV!AL138,IF(MOVV!$C156=NT!$X$6,MOVV!AK138,0)))))</f>
        <v>0</v>
      </c>
      <c r="AP156" s="158">
        <f>+IF($C156=NT!$Y$2,MOVV!AP138,IF(MOVV!$C156=NT!$X$3,MOVV!AO138,IF(MOVV!$C156=NT!$X$4,MOVV!AN138,IF(MOVV!$C156=NT!$X$5,MOVV!AM138,IF(MOVV!$C156=NT!$X$6,MOVV!AL138,0)))))</f>
        <v>0</v>
      </c>
      <c r="AQ156" s="158">
        <f>+IF($C156=NT!$Y$2,MOVV!AQ138,IF(MOVV!$C156=NT!$X$3,MOVV!AP138,IF(MOVV!$C156=NT!$X$4,MOVV!AO138,IF(MOVV!$C156=NT!$X$5,MOVV!AN138,IF(MOVV!$C156=NT!$X$6,MOVV!AM138,0)))))</f>
        <v>0</v>
      </c>
      <c r="AR156" s="158">
        <f>+IF($C156=NT!$Y$2,MOVV!AR138,IF(MOVV!$C156=NT!$X$3,MOVV!AQ138,IF(MOVV!$C156=NT!$X$4,MOVV!AP138,IF(MOVV!$C156=NT!$X$5,MOVV!AO138,IF(MOVV!$C156=NT!$X$6,MOVV!AN138,0)))))</f>
        <v>0</v>
      </c>
      <c r="AS156" s="158">
        <f>+IF($C156=NT!$Y$2,MOVV!AS138,IF(MOVV!$C156=NT!$X$3,MOVV!AR138,IF(MOVV!$C156=NT!$X$4,MOVV!AQ138,IF(MOVV!$C156=NT!$X$5,MOVV!AP138,IF(MOVV!$C156=NT!$X$6,MOVV!AO138,0)))))</f>
        <v>0</v>
      </c>
      <c r="AT156" s="158">
        <f>+IF($C156=NT!$Y$2,MOVV!AT138,IF(MOVV!$C156=NT!$X$3,MOVV!AS138,IF(MOVV!$C156=NT!$X$4,MOVV!AR138,IF(MOVV!$C156=NT!$X$5,MOVV!AQ138,IF(MOVV!$C156=NT!$X$6,MOVV!AP138,0)))))</f>
        <v>0</v>
      </c>
      <c r="AU156" s="158">
        <f>+IF($C156=NT!$Y$2,MOVV!AU138,IF(MOVV!$C156=NT!$X$3,MOVV!AT138,IF(MOVV!$C156=NT!$X$4,MOVV!AS138,IF(MOVV!$C156=NT!$X$5,MOVV!AR138,IF(MOVV!$C156=NT!$X$6,MOVV!AQ138,0)))))</f>
        <v>0</v>
      </c>
      <c r="AV156" s="158">
        <f>+IF($C156=NT!$Y$2,MOVV!AV138,IF(MOVV!$C156=NT!$X$3,MOVV!AU138,IF(MOVV!$C156=NT!$X$4,MOVV!AT138,IF(MOVV!$C156=NT!$X$5,MOVV!AS138,IF(MOVV!$C156=NT!$X$6,MOVV!AR138,0)))))</f>
        <v>0</v>
      </c>
      <c r="AW156" s="158">
        <f>+IF($C156=NT!$Y$2,MOVV!AW138,IF(MOVV!$C156=NT!$X$3,MOVV!AV138,IF(MOVV!$C156=NT!$X$4,MOVV!AU138,IF(MOVV!$C156=NT!$X$5,MOVV!AT138,IF(MOVV!$C156=NT!$X$6,MOVV!AS138,0)))))</f>
        <v>0</v>
      </c>
      <c r="AX156" s="158">
        <f>+IF($C156=NT!$Y$2,MOVV!AX138,IF(MOVV!$C156=NT!$X$3,MOVV!AW138,IF(MOVV!$C156=NT!$X$4,MOVV!AV138,IF(MOVV!$C156=NT!$X$5,MOVV!AU138,IF(MOVV!$C156=NT!$X$6,MOVV!AT138,0)))))</f>
        <v>0</v>
      </c>
      <c r="AY156" s="158">
        <f>+IF($C156=NT!$Y$2,MOVV!AY138,IF(MOVV!$C156=NT!$X$3,MOVV!AX138,IF(MOVV!$C156=NT!$X$4,MOVV!AW138,IF(MOVV!$C156=NT!$X$5,MOVV!AV138,IF(MOVV!$C156=NT!$X$6,MOVV!AU138,0)))))</f>
        <v>0</v>
      </c>
      <c r="AZ156" s="158">
        <f>+IF($C156=NT!$Y$2,MOVV!AZ138,IF(MOVV!$C156=NT!$X$3,MOVV!AY138,IF(MOVV!$C156=NT!$X$4,MOVV!AX138,IF(MOVV!$C156=NT!$X$5,MOVV!AW138,IF(MOVV!$C156=NT!$X$6,MOVV!AV138,0)))))</f>
        <v>0</v>
      </c>
      <c r="BA156" s="158">
        <f>+IF($C156=NT!$Y$2,MOVV!BA138,IF(MOVV!$C156=NT!$X$3,MOVV!AZ138,IF(MOVV!$C156=NT!$X$4,MOVV!AY138,IF(MOVV!$C156=NT!$X$5,MOVV!AX138,IF(MOVV!$C156=NT!$X$6,MOVV!AW138,0)))))</f>
        <v>0</v>
      </c>
      <c r="BB156" s="158">
        <f>+IF($C156=NT!$Y$2,MOVV!BB138,IF(MOVV!$C156=NT!$X$3,MOVV!BA138,IF(MOVV!$C156=NT!$X$4,MOVV!AZ138,IF(MOVV!$C156=NT!$X$5,MOVV!AY138,IF(MOVV!$C156=NT!$X$6,MOVV!AX138,0)))))</f>
        <v>0</v>
      </c>
      <c r="BC156" s="158">
        <f>+IF($C156=NT!$Y$2,MOVV!BC138,IF(MOVV!$C156=NT!$X$3,MOVV!BB138,IF(MOVV!$C156=NT!$X$4,MOVV!BA138,IF(MOVV!$C156=NT!$X$5,MOVV!AZ138,IF(MOVV!$C156=NT!$X$6,MOVV!AY138,0)))))</f>
        <v>0</v>
      </c>
      <c r="BD156" s="158">
        <f>+IF($C156=NT!$Y$2,MOVV!BD138,IF(MOVV!$C156=NT!$X$3,MOVV!BC138,IF(MOVV!$C156=NT!$X$4,MOVV!BB138,IF(MOVV!$C156=NT!$X$5,MOVV!BA138,IF(MOVV!$C156=NT!$X$6,MOVV!AZ138,0)))))</f>
        <v>0</v>
      </c>
      <c r="BE156" s="158">
        <f>+IF($C156=NT!$Y$2,MOVV!BE138,IF(MOVV!$C156=NT!$X$3,MOVV!BD138,IF(MOVV!$C156=NT!$X$4,MOVV!BC138,IF(MOVV!$C156=NT!$X$5,MOVV!BB138,IF(MOVV!$C156=NT!$X$6,MOVV!BA138,0)))))</f>
        <v>0</v>
      </c>
      <c r="BF156" s="158">
        <f>+IF($C156=NT!$Y$2,MOVV!BF138,IF(MOVV!$C156=NT!$X$3,MOVV!BE138,IF(MOVV!$C156=NT!$X$4,MOVV!BD138,IF(MOVV!$C156=NT!$X$5,MOVV!BC138,IF(MOVV!$C156=NT!$X$6,MOVV!BB138,0)))))</f>
        <v>0</v>
      </c>
      <c r="BG156" s="158">
        <f>+IF($C156=NT!$Y$2,MOVV!BG138,IF(MOVV!$C156=NT!$X$3,MOVV!BF138,IF(MOVV!$C156=NT!$X$4,MOVV!BE138,IF(MOVV!$C156=NT!$X$5,MOVV!BD138,IF(MOVV!$C156=NT!$X$6,MOVV!BC138,0)))))</f>
        <v>0</v>
      </c>
      <c r="BH156" s="158">
        <f>+IF($C156=NT!$Y$2,MOVV!BH138,IF(MOVV!$C156=NT!$X$3,MOVV!BG138,IF(MOVV!$C156=NT!$X$4,MOVV!BF138,IF(MOVV!$C156=NT!$X$5,MOVV!BE138,IF(MOVV!$C156=NT!$X$6,MOVV!BD138,0)))))</f>
        <v>0</v>
      </c>
      <c r="BI156" s="158">
        <f>+IF($C156=NT!$Y$2,MOVV!BI138,IF(MOVV!$C156=NT!$X$3,MOVV!BH138,IF(MOVV!$C156=NT!$X$4,MOVV!BG138,IF(MOVV!$C156=NT!$X$5,MOVV!BF138,IF(MOVV!$C156=NT!$X$6,MOVV!BE138,0)))))</f>
        <v>0</v>
      </c>
      <c r="BJ156" s="158">
        <f>+IF($C156=NT!$Y$2,MOVV!BJ138,IF(MOVV!$C156=NT!$X$3,MOVV!BI138,IF(MOVV!$C156=NT!$X$4,MOVV!BH138,IF(MOVV!$C156=NT!$X$5,MOVV!BG138,IF(MOVV!$C156=NT!$X$6,MOVV!BF138,0)))))</f>
        <v>0</v>
      </c>
      <c r="BK156" s="158">
        <f>+IF($C156=NT!$Y$2,MOVV!BK138,IF(MOVV!$C156=NT!$X$3,MOVV!BJ138,IF(MOVV!$C156=NT!$X$4,MOVV!BI138,IF(MOVV!$C156=NT!$X$5,MOVV!BH138,IF(MOVV!$C156=NT!$X$6,MOVV!BG138,0)))))</f>
        <v>0</v>
      </c>
    </row>
    <row r="157" spans="2:63">
      <c r="B157" s="162" t="str">
        <f t="shared" si="46"/>
        <v>Nom Producte/Servei 7</v>
      </c>
      <c r="C157" s="208">
        <f>+OP!L16</f>
        <v>0</v>
      </c>
      <c r="D157" s="158">
        <f>+IF($C157=NT!$Y$2,MOVV!D139,IF(MOVV!$C157=NT!$X$3,0,IF(MOVV!$C157=NT!$X$4,0,IF(MOVV!$C157=NT!$X$5,0,IF(MOVV!$C157=NT!$X$6,0,0)))))</f>
        <v>0</v>
      </c>
      <c r="E157" s="158">
        <f>+IF($C157=NT!$Y$2,MOVV!E139,IF(MOVV!$C157=NT!$X$3,MOVV!D139,IF(MOVV!$C157=NT!$X$4,0,IF(MOVV!$C157=NT!$X$5,0,IF(MOVV!$C157=NT!$X$6,0,0)))))</f>
        <v>0</v>
      </c>
      <c r="F157" s="158">
        <f>+IF($C157=NT!$Y$2,MOVV!F139,IF(MOVV!$C157=NT!$X$3,MOVV!E139,IF(MOVV!$C157=NT!$X$4,MOVV!D139,IF(MOVV!$C157=NT!$X$5,0,IF(MOVV!$C157=NT!$X$6,0,0)))))</f>
        <v>0</v>
      </c>
      <c r="G157" s="158">
        <f>+IF($C157=NT!$Y$2,MOVV!G139,IF(MOVV!$C157=NT!$X$3,MOVV!F139,IF(MOVV!$C157=NT!$X$4,MOVV!E139,IF(MOVV!$C157=NT!$X$5,MOVV!D139,IF(MOVV!$C157=NT!$X$6,0,0)))))</f>
        <v>0</v>
      </c>
      <c r="H157" s="158">
        <f>+IF($C157=NT!$Y$2,MOVV!H139,IF(MOVV!$C157=NT!$X$3,MOVV!G139,IF(MOVV!$C157=NT!$X$4,MOVV!F139,IF(MOVV!$C157=NT!$X$5,MOVV!E139,IF(MOVV!$C157=NT!$X$6,MOVV!D139,0)))))</f>
        <v>0</v>
      </c>
      <c r="I157" s="158">
        <f>+IF($C157=NT!$Y$2,MOVV!I139,IF(MOVV!$C157=NT!$X$3,MOVV!H139,IF(MOVV!$C157=NT!$X$4,MOVV!G139,IF(MOVV!$C157=NT!$X$5,MOVV!F139,IF(MOVV!$C157=NT!$X$6,MOVV!E139,0)))))</f>
        <v>0</v>
      </c>
      <c r="J157" s="158">
        <f>+IF($C157=NT!$Y$2,MOVV!J139,IF(MOVV!$C157=NT!$X$3,MOVV!I139,IF(MOVV!$C157=NT!$X$4,MOVV!H139,IF(MOVV!$C157=NT!$X$5,MOVV!G139,IF(MOVV!$C157=NT!$X$6,MOVV!F139,0)))))</f>
        <v>0</v>
      </c>
      <c r="K157" s="158">
        <f>+IF($C157=NT!$Y$2,MOVV!K139,IF(MOVV!$C157=NT!$X$3,MOVV!J139,IF(MOVV!$C157=NT!$X$4,MOVV!I139,IF(MOVV!$C157=NT!$X$5,MOVV!H139,IF(MOVV!$C157=NT!$X$6,MOVV!G139,0)))))</f>
        <v>0</v>
      </c>
      <c r="L157" s="158">
        <f>+IF($C157=NT!$Y$2,MOVV!L139,IF(MOVV!$C157=NT!$X$3,MOVV!K139,IF(MOVV!$C157=NT!$X$4,MOVV!J139,IF(MOVV!$C157=NT!$X$5,MOVV!I139,IF(MOVV!$C157=NT!$X$6,MOVV!H139,0)))))</f>
        <v>0</v>
      </c>
      <c r="M157" s="158">
        <f>+IF($C157=NT!$Y$2,MOVV!M139,IF(MOVV!$C157=NT!$X$3,MOVV!L139,IF(MOVV!$C157=NT!$X$4,MOVV!K139,IF(MOVV!$C157=NT!$X$5,MOVV!J139,IF(MOVV!$C157=NT!$X$6,MOVV!I139,0)))))</f>
        <v>0</v>
      </c>
      <c r="N157" s="158">
        <f>+IF($C157=NT!$Y$2,MOVV!N139,IF(MOVV!$C157=NT!$X$3,MOVV!M139,IF(MOVV!$C157=NT!$X$4,MOVV!L139,IF(MOVV!$C157=NT!$X$5,MOVV!K139,IF(MOVV!$C157=NT!$X$6,MOVV!J139,0)))))</f>
        <v>0</v>
      </c>
      <c r="O157" s="158">
        <f>+IF($C157=NT!$Y$2,MOVV!O139,IF(MOVV!$C157=NT!$X$3,MOVV!N139,IF(MOVV!$C157=NT!$X$4,MOVV!M139,IF(MOVV!$C157=NT!$X$5,MOVV!L139,IF(MOVV!$C157=NT!$X$6,MOVV!K139,0)))))</f>
        <v>0</v>
      </c>
      <c r="P157" s="158">
        <f>+IF($C157=NT!$Y$2,MOVV!P139,IF(MOVV!$C157=NT!$X$3,MOVV!O139,IF(MOVV!$C157=NT!$X$4,MOVV!N139,IF(MOVV!$C157=NT!$X$5,MOVV!M139,IF(MOVV!$C157=NT!$X$6,MOVV!L139,0)))))</f>
        <v>0</v>
      </c>
      <c r="Q157" s="158">
        <f>+IF($C157=NT!$Y$2,MOVV!Q139,IF(MOVV!$C157=NT!$X$3,MOVV!P139,IF(MOVV!$C157=NT!$X$4,MOVV!O139,IF(MOVV!$C157=NT!$X$5,MOVV!N139,IF(MOVV!$C157=NT!$X$6,MOVV!M139,0)))))</f>
        <v>0</v>
      </c>
      <c r="R157" s="158">
        <f>+IF($C157=NT!$Y$2,MOVV!R139,IF(MOVV!$C157=NT!$X$3,MOVV!Q139,IF(MOVV!$C157=NT!$X$4,MOVV!P139,IF(MOVV!$C157=NT!$X$5,MOVV!O139,IF(MOVV!$C157=NT!$X$6,MOVV!N139,0)))))</f>
        <v>0</v>
      </c>
      <c r="S157" s="158">
        <f>+IF($C157=NT!$Y$2,MOVV!S139,IF(MOVV!$C157=NT!$X$3,MOVV!R139,IF(MOVV!$C157=NT!$X$4,MOVV!Q139,IF(MOVV!$C157=NT!$X$5,MOVV!P139,IF(MOVV!$C157=NT!$X$6,MOVV!O139,0)))))</f>
        <v>0</v>
      </c>
      <c r="T157" s="158">
        <f>+IF($C157=NT!$Y$2,MOVV!T139,IF(MOVV!$C157=NT!$X$3,MOVV!S139,IF(MOVV!$C157=NT!$X$4,MOVV!R139,IF(MOVV!$C157=NT!$X$5,MOVV!Q139,IF(MOVV!$C157=NT!$X$6,MOVV!P139,0)))))</f>
        <v>0</v>
      </c>
      <c r="U157" s="158">
        <f>+IF($C157=NT!$Y$2,MOVV!U139,IF(MOVV!$C157=NT!$X$3,MOVV!T139,IF(MOVV!$C157=NT!$X$4,MOVV!S139,IF(MOVV!$C157=NT!$X$5,MOVV!R139,IF(MOVV!$C157=NT!$X$6,MOVV!Q139,0)))))</f>
        <v>0</v>
      </c>
      <c r="V157" s="158">
        <f>+IF($C157=NT!$Y$2,MOVV!V139,IF(MOVV!$C157=NT!$X$3,MOVV!U139,IF(MOVV!$C157=NT!$X$4,MOVV!T139,IF(MOVV!$C157=NT!$X$5,MOVV!S139,IF(MOVV!$C157=NT!$X$6,MOVV!R139,0)))))</f>
        <v>0</v>
      </c>
      <c r="W157" s="158">
        <f>+IF($C157=NT!$Y$2,MOVV!W139,IF(MOVV!$C157=NT!$X$3,MOVV!V139,IF(MOVV!$C157=NT!$X$4,MOVV!U139,IF(MOVV!$C157=NT!$X$5,MOVV!T139,IF(MOVV!$C157=NT!$X$6,MOVV!S139,0)))))</f>
        <v>0</v>
      </c>
      <c r="X157" s="158">
        <f>+IF($C157=NT!$Y$2,MOVV!X139,IF(MOVV!$C157=NT!$X$3,MOVV!W139,IF(MOVV!$C157=NT!$X$4,MOVV!V139,IF(MOVV!$C157=NT!$X$5,MOVV!U139,IF(MOVV!$C157=NT!$X$6,MOVV!T139,0)))))</f>
        <v>0</v>
      </c>
      <c r="Y157" s="158">
        <f>+IF($C157=NT!$Y$2,MOVV!Y139,IF(MOVV!$C157=NT!$X$3,MOVV!X139,IF(MOVV!$C157=NT!$X$4,MOVV!W139,IF(MOVV!$C157=NT!$X$5,MOVV!V139,IF(MOVV!$C157=NT!$X$6,MOVV!U139,0)))))</f>
        <v>0</v>
      </c>
      <c r="Z157" s="158">
        <f>+IF($C157=NT!$Y$2,MOVV!Z139,IF(MOVV!$C157=NT!$X$3,MOVV!Y139,IF(MOVV!$C157=NT!$X$4,MOVV!X139,IF(MOVV!$C157=NT!$X$5,MOVV!W139,IF(MOVV!$C157=NT!$X$6,MOVV!V139,0)))))</f>
        <v>0</v>
      </c>
      <c r="AA157" s="158">
        <f>+IF($C157=NT!$Y$2,MOVV!AA139,IF(MOVV!$C157=NT!$X$3,MOVV!Z139,IF(MOVV!$C157=NT!$X$4,MOVV!Y139,IF(MOVV!$C157=NT!$X$5,MOVV!X139,IF(MOVV!$C157=NT!$X$6,MOVV!W139,0)))))</f>
        <v>0</v>
      </c>
      <c r="AB157" s="158">
        <f>+IF($C157=NT!$Y$2,MOVV!AB139,IF(MOVV!$C157=NT!$X$3,MOVV!AA139,IF(MOVV!$C157=NT!$X$4,MOVV!Z139,IF(MOVV!$C157=NT!$X$5,MOVV!Y139,IF(MOVV!$C157=NT!$X$6,MOVV!X139,0)))))</f>
        <v>0</v>
      </c>
      <c r="AC157" s="158">
        <f>+IF($C157=NT!$Y$2,MOVV!AC139,IF(MOVV!$C157=NT!$X$3,MOVV!AB139,IF(MOVV!$C157=NT!$X$4,MOVV!AA139,IF(MOVV!$C157=NT!$X$5,MOVV!Z139,IF(MOVV!$C157=NT!$X$6,MOVV!Y139,0)))))</f>
        <v>0</v>
      </c>
      <c r="AD157" s="158">
        <f>+IF($C157=NT!$Y$2,MOVV!AD139,IF(MOVV!$C157=NT!$X$3,MOVV!AC139,IF(MOVV!$C157=NT!$X$4,MOVV!AB139,IF(MOVV!$C157=NT!$X$5,MOVV!AA139,IF(MOVV!$C157=NT!$X$6,MOVV!Z139,0)))))</f>
        <v>0</v>
      </c>
      <c r="AE157" s="158">
        <f>+IF($C157=NT!$Y$2,MOVV!AE139,IF(MOVV!$C157=NT!$X$3,MOVV!AD139,IF(MOVV!$C157=NT!$X$4,MOVV!AC139,IF(MOVV!$C157=NT!$X$5,MOVV!AB139,IF(MOVV!$C157=NT!$X$6,MOVV!AA139,0)))))</f>
        <v>0</v>
      </c>
      <c r="AF157" s="158">
        <f>+IF($C157=NT!$Y$2,MOVV!AF139,IF(MOVV!$C157=NT!$X$3,MOVV!AE139,IF(MOVV!$C157=NT!$X$4,MOVV!AD139,IF(MOVV!$C157=NT!$X$5,MOVV!AC139,IF(MOVV!$C157=NT!$X$6,MOVV!AB139,0)))))</f>
        <v>0</v>
      </c>
      <c r="AG157" s="158">
        <f>+IF($C157=NT!$Y$2,MOVV!AG139,IF(MOVV!$C157=NT!$X$3,MOVV!AF139,IF(MOVV!$C157=NT!$X$4,MOVV!AE139,IF(MOVV!$C157=NT!$X$5,MOVV!AD139,IF(MOVV!$C157=NT!$X$6,MOVV!AC139,0)))))</f>
        <v>0</v>
      </c>
      <c r="AH157" s="158">
        <f>+IF($C157=NT!$Y$2,MOVV!AH139,IF(MOVV!$C157=NT!$X$3,MOVV!AG139,IF(MOVV!$C157=NT!$X$4,MOVV!AF139,IF(MOVV!$C157=NT!$X$5,MOVV!AE139,IF(MOVV!$C157=NT!$X$6,MOVV!AD139,0)))))</f>
        <v>0</v>
      </c>
      <c r="AI157" s="158">
        <f>+IF($C157=NT!$Y$2,MOVV!AI139,IF(MOVV!$C157=NT!$X$3,MOVV!AH139,IF(MOVV!$C157=NT!$X$4,MOVV!AG139,IF(MOVV!$C157=NT!$X$5,MOVV!AF139,IF(MOVV!$C157=NT!$X$6,MOVV!AE139,0)))))</f>
        <v>0</v>
      </c>
      <c r="AJ157" s="158">
        <f>+IF($C157=NT!$Y$2,MOVV!AJ139,IF(MOVV!$C157=NT!$X$3,MOVV!AI139,IF(MOVV!$C157=NT!$X$4,MOVV!AH139,IF(MOVV!$C157=NT!$X$5,MOVV!AG139,IF(MOVV!$C157=NT!$X$6,MOVV!AF139,0)))))</f>
        <v>0</v>
      </c>
      <c r="AK157" s="158">
        <f>+IF($C157=NT!$Y$2,MOVV!AK139,IF(MOVV!$C157=NT!$X$3,MOVV!AJ139,IF(MOVV!$C157=NT!$X$4,MOVV!AI139,IF(MOVV!$C157=NT!$X$5,MOVV!AH139,IF(MOVV!$C157=NT!$X$6,MOVV!AG139,0)))))</f>
        <v>0</v>
      </c>
      <c r="AL157" s="158">
        <f>+IF($C157=NT!$Y$2,MOVV!AL139,IF(MOVV!$C157=NT!$X$3,MOVV!AK139,IF(MOVV!$C157=NT!$X$4,MOVV!AJ139,IF(MOVV!$C157=NT!$X$5,MOVV!AI139,IF(MOVV!$C157=NT!$X$6,MOVV!AH139,0)))))</f>
        <v>0</v>
      </c>
      <c r="AM157" s="158">
        <f>+IF($C157=NT!$Y$2,MOVV!AM139,IF(MOVV!$C157=NT!$X$3,MOVV!AL139,IF(MOVV!$C157=NT!$X$4,MOVV!AK139,IF(MOVV!$C157=NT!$X$5,MOVV!AJ139,IF(MOVV!$C157=NT!$X$6,MOVV!AI139,0)))))</f>
        <v>0</v>
      </c>
      <c r="AN157" s="158">
        <f>+IF($C157=NT!$Y$2,MOVV!AN139,IF(MOVV!$C157=NT!$X$3,MOVV!AM139,IF(MOVV!$C157=NT!$X$4,MOVV!AL139,IF(MOVV!$C157=NT!$X$5,MOVV!AK139,IF(MOVV!$C157=NT!$X$6,MOVV!AJ139,0)))))</f>
        <v>0</v>
      </c>
      <c r="AO157" s="158">
        <f>+IF($C157=NT!$Y$2,MOVV!AO139,IF(MOVV!$C157=NT!$X$3,MOVV!AN139,IF(MOVV!$C157=NT!$X$4,MOVV!AM139,IF(MOVV!$C157=NT!$X$5,MOVV!AL139,IF(MOVV!$C157=NT!$X$6,MOVV!AK139,0)))))</f>
        <v>0</v>
      </c>
      <c r="AP157" s="158">
        <f>+IF($C157=NT!$Y$2,MOVV!AP139,IF(MOVV!$C157=NT!$X$3,MOVV!AO139,IF(MOVV!$C157=NT!$X$4,MOVV!AN139,IF(MOVV!$C157=NT!$X$5,MOVV!AM139,IF(MOVV!$C157=NT!$X$6,MOVV!AL139,0)))))</f>
        <v>0</v>
      </c>
      <c r="AQ157" s="158">
        <f>+IF($C157=NT!$Y$2,MOVV!AQ139,IF(MOVV!$C157=NT!$X$3,MOVV!AP139,IF(MOVV!$C157=NT!$X$4,MOVV!AO139,IF(MOVV!$C157=NT!$X$5,MOVV!AN139,IF(MOVV!$C157=NT!$X$6,MOVV!AM139,0)))))</f>
        <v>0</v>
      </c>
      <c r="AR157" s="158">
        <f>+IF($C157=NT!$Y$2,MOVV!AR139,IF(MOVV!$C157=NT!$X$3,MOVV!AQ139,IF(MOVV!$C157=NT!$X$4,MOVV!AP139,IF(MOVV!$C157=NT!$X$5,MOVV!AO139,IF(MOVV!$C157=NT!$X$6,MOVV!AN139,0)))))</f>
        <v>0</v>
      </c>
      <c r="AS157" s="158">
        <f>+IF($C157=NT!$Y$2,MOVV!AS139,IF(MOVV!$C157=NT!$X$3,MOVV!AR139,IF(MOVV!$C157=NT!$X$4,MOVV!AQ139,IF(MOVV!$C157=NT!$X$5,MOVV!AP139,IF(MOVV!$C157=NT!$X$6,MOVV!AO139,0)))))</f>
        <v>0</v>
      </c>
      <c r="AT157" s="158">
        <f>+IF($C157=NT!$Y$2,MOVV!AT139,IF(MOVV!$C157=NT!$X$3,MOVV!AS139,IF(MOVV!$C157=NT!$X$4,MOVV!AR139,IF(MOVV!$C157=NT!$X$5,MOVV!AQ139,IF(MOVV!$C157=NT!$X$6,MOVV!AP139,0)))))</f>
        <v>0</v>
      </c>
      <c r="AU157" s="158">
        <f>+IF($C157=NT!$Y$2,MOVV!AU139,IF(MOVV!$C157=NT!$X$3,MOVV!AT139,IF(MOVV!$C157=NT!$X$4,MOVV!AS139,IF(MOVV!$C157=NT!$X$5,MOVV!AR139,IF(MOVV!$C157=NT!$X$6,MOVV!AQ139,0)))))</f>
        <v>0</v>
      </c>
      <c r="AV157" s="158">
        <f>+IF($C157=NT!$Y$2,MOVV!AV139,IF(MOVV!$C157=NT!$X$3,MOVV!AU139,IF(MOVV!$C157=NT!$X$4,MOVV!AT139,IF(MOVV!$C157=NT!$X$5,MOVV!AS139,IF(MOVV!$C157=NT!$X$6,MOVV!AR139,0)))))</f>
        <v>0</v>
      </c>
      <c r="AW157" s="158">
        <f>+IF($C157=NT!$Y$2,MOVV!AW139,IF(MOVV!$C157=NT!$X$3,MOVV!AV139,IF(MOVV!$C157=NT!$X$4,MOVV!AU139,IF(MOVV!$C157=NT!$X$5,MOVV!AT139,IF(MOVV!$C157=NT!$X$6,MOVV!AS139,0)))))</f>
        <v>0</v>
      </c>
      <c r="AX157" s="158">
        <f>+IF($C157=NT!$Y$2,MOVV!AX139,IF(MOVV!$C157=NT!$X$3,MOVV!AW139,IF(MOVV!$C157=NT!$X$4,MOVV!AV139,IF(MOVV!$C157=NT!$X$5,MOVV!AU139,IF(MOVV!$C157=NT!$X$6,MOVV!AT139,0)))))</f>
        <v>0</v>
      </c>
      <c r="AY157" s="158">
        <f>+IF($C157=NT!$Y$2,MOVV!AY139,IF(MOVV!$C157=NT!$X$3,MOVV!AX139,IF(MOVV!$C157=NT!$X$4,MOVV!AW139,IF(MOVV!$C157=NT!$X$5,MOVV!AV139,IF(MOVV!$C157=NT!$X$6,MOVV!AU139,0)))))</f>
        <v>0</v>
      </c>
      <c r="AZ157" s="158">
        <f>+IF($C157=NT!$Y$2,MOVV!AZ139,IF(MOVV!$C157=NT!$X$3,MOVV!AY139,IF(MOVV!$C157=NT!$X$4,MOVV!AX139,IF(MOVV!$C157=NT!$X$5,MOVV!AW139,IF(MOVV!$C157=NT!$X$6,MOVV!AV139,0)))))</f>
        <v>0</v>
      </c>
      <c r="BA157" s="158">
        <f>+IF($C157=NT!$Y$2,MOVV!BA139,IF(MOVV!$C157=NT!$X$3,MOVV!AZ139,IF(MOVV!$C157=NT!$X$4,MOVV!AY139,IF(MOVV!$C157=NT!$X$5,MOVV!AX139,IF(MOVV!$C157=NT!$X$6,MOVV!AW139,0)))))</f>
        <v>0</v>
      </c>
      <c r="BB157" s="158">
        <f>+IF($C157=NT!$Y$2,MOVV!BB139,IF(MOVV!$C157=NT!$X$3,MOVV!BA139,IF(MOVV!$C157=NT!$X$4,MOVV!AZ139,IF(MOVV!$C157=NT!$X$5,MOVV!AY139,IF(MOVV!$C157=NT!$X$6,MOVV!AX139,0)))))</f>
        <v>0</v>
      </c>
      <c r="BC157" s="158">
        <f>+IF($C157=NT!$Y$2,MOVV!BC139,IF(MOVV!$C157=NT!$X$3,MOVV!BB139,IF(MOVV!$C157=NT!$X$4,MOVV!BA139,IF(MOVV!$C157=NT!$X$5,MOVV!AZ139,IF(MOVV!$C157=NT!$X$6,MOVV!AY139,0)))))</f>
        <v>0</v>
      </c>
      <c r="BD157" s="158">
        <f>+IF($C157=NT!$Y$2,MOVV!BD139,IF(MOVV!$C157=NT!$X$3,MOVV!BC139,IF(MOVV!$C157=NT!$X$4,MOVV!BB139,IF(MOVV!$C157=NT!$X$5,MOVV!BA139,IF(MOVV!$C157=NT!$X$6,MOVV!AZ139,0)))))</f>
        <v>0</v>
      </c>
      <c r="BE157" s="158">
        <f>+IF($C157=NT!$Y$2,MOVV!BE139,IF(MOVV!$C157=NT!$X$3,MOVV!BD139,IF(MOVV!$C157=NT!$X$4,MOVV!BC139,IF(MOVV!$C157=NT!$X$5,MOVV!BB139,IF(MOVV!$C157=NT!$X$6,MOVV!BA139,0)))))</f>
        <v>0</v>
      </c>
      <c r="BF157" s="158">
        <f>+IF($C157=NT!$Y$2,MOVV!BF139,IF(MOVV!$C157=NT!$X$3,MOVV!BE139,IF(MOVV!$C157=NT!$X$4,MOVV!BD139,IF(MOVV!$C157=NT!$X$5,MOVV!BC139,IF(MOVV!$C157=NT!$X$6,MOVV!BB139,0)))))</f>
        <v>0</v>
      </c>
      <c r="BG157" s="158">
        <f>+IF($C157=NT!$Y$2,MOVV!BG139,IF(MOVV!$C157=NT!$X$3,MOVV!BF139,IF(MOVV!$C157=NT!$X$4,MOVV!BE139,IF(MOVV!$C157=NT!$X$5,MOVV!BD139,IF(MOVV!$C157=NT!$X$6,MOVV!BC139,0)))))</f>
        <v>0</v>
      </c>
      <c r="BH157" s="158">
        <f>+IF($C157=NT!$Y$2,MOVV!BH139,IF(MOVV!$C157=NT!$X$3,MOVV!BG139,IF(MOVV!$C157=NT!$X$4,MOVV!BF139,IF(MOVV!$C157=NT!$X$5,MOVV!BE139,IF(MOVV!$C157=NT!$X$6,MOVV!BD139,0)))))</f>
        <v>0</v>
      </c>
      <c r="BI157" s="158">
        <f>+IF($C157=NT!$Y$2,MOVV!BI139,IF(MOVV!$C157=NT!$X$3,MOVV!BH139,IF(MOVV!$C157=NT!$X$4,MOVV!BG139,IF(MOVV!$C157=NT!$X$5,MOVV!BF139,IF(MOVV!$C157=NT!$X$6,MOVV!BE139,0)))))</f>
        <v>0</v>
      </c>
      <c r="BJ157" s="158">
        <f>+IF($C157=NT!$Y$2,MOVV!BJ139,IF(MOVV!$C157=NT!$X$3,MOVV!BI139,IF(MOVV!$C157=NT!$X$4,MOVV!BH139,IF(MOVV!$C157=NT!$X$5,MOVV!BG139,IF(MOVV!$C157=NT!$X$6,MOVV!BF139,0)))))</f>
        <v>0</v>
      </c>
      <c r="BK157" s="158">
        <f>+IF($C157=NT!$Y$2,MOVV!BK139,IF(MOVV!$C157=NT!$X$3,MOVV!BJ139,IF(MOVV!$C157=NT!$X$4,MOVV!BI139,IF(MOVV!$C157=NT!$X$5,MOVV!BH139,IF(MOVV!$C157=NT!$X$6,MOVV!BG139,0)))))</f>
        <v>0</v>
      </c>
    </row>
    <row r="158" spans="2:63">
      <c r="B158" s="162" t="str">
        <f t="shared" si="46"/>
        <v>Nom Producte/Servei 8</v>
      </c>
      <c r="C158" s="208">
        <f>+OP!L17</f>
        <v>0</v>
      </c>
      <c r="D158" s="158">
        <f>+IF($C158=NT!$Y$2,MOVV!D140,IF(MOVV!$C158=NT!$X$3,0,IF(MOVV!$C158=NT!$X$4,0,IF(MOVV!$C158=NT!$X$5,0,IF(MOVV!$C158=NT!$X$6,0,0)))))</f>
        <v>0</v>
      </c>
      <c r="E158" s="158">
        <f>+IF($C158=NT!$Y$2,MOVV!E140,IF(MOVV!$C158=NT!$X$3,MOVV!D140,IF(MOVV!$C158=NT!$X$4,0,IF(MOVV!$C158=NT!$X$5,0,IF(MOVV!$C158=NT!$X$6,0,0)))))</f>
        <v>0</v>
      </c>
      <c r="F158" s="158">
        <f>+IF($C158=NT!$Y$2,MOVV!F140,IF(MOVV!$C158=NT!$X$3,MOVV!E140,IF(MOVV!$C158=NT!$X$4,MOVV!D140,IF(MOVV!$C158=NT!$X$5,0,IF(MOVV!$C158=NT!$X$6,0,0)))))</f>
        <v>0</v>
      </c>
      <c r="G158" s="158">
        <f>+IF($C158=NT!$Y$2,MOVV!G140,IF(MOVV!$C158=NT!$X$3,MOVV!F140,IF(MOVV!$C158=NT!$X$4,MOVV!E140,IF(MOVV!$C158=NT!$X$5,MOVV!D140,IF(MOVV!$C158=NT!$X$6,0,0)))))</f>
        <v>0</v>
      </c>
      <c r="H158" s="158">
        <f>+IF($C158=NT!$Y$2,MOVV!H140,IF(MOVV!$C158=NT!$X$3,MOVV!G140,IF(MOVV!$C158=NT!$X$4,MOVV!F140,IF(MOVV!$C158=NT!$X$5,MOVV!E140,IF(MOVV!$C158=NT!$X$6,MOVV!D140,0)))))</f>
        <v>0</v>
      </c>
      <c r="I158" s="158">
        <f>+IF($C158=NT!$Y$2,MOVV!I140,IF(MOVV!$C158=NT!$X$3,MOVV!H140,IF(MOVV!$C158=NT!$X$4,MOVV!G140,IF(MOVV!$C158=NT!$X$5,MOVV!F140,IF(MOVV!$C158=NT!$X$6,MOVV!E140,0)))))</f>
        <v>0</v>
      </c>
      <c r="J158" s="158">
        <f>+IF($C158=NT!$Y$2,MOVV!J140,IF(MOVV!$C158=NT!$X$3,MOVV!I140,IF(MOVV!$C158=NT!$X$4,MOVV!H140,IF(MOVV!$C158=NT!$X$5,MOVV!G140,IF(MOVV!$C158=NT!$X$6,MOVV!F140,0)))))</f>
        <v>0</v>
      </c>
      <c r="K158" s="158">
        <f>+IF($C158=NT!$Y$2,MOVV!K140,IF(MOVV!$C158=NT!$X$3,MOVV!J140,IF(MOVV!$C158=NT!$X$4,MOVV!I140,IF(MOVV!$C158=NT!$X$5,MOVV!H140,IF(MOVV!$C158=NT!$X$6,MOVV!G140,0)))))</f>
        <v>0</v>
      </c>
      <c r="L158" s="158">
        <f>+IF($C158=NT!$Y$2,MOVV!L140,IF(MOVV!$C158=NT!$X$3,MOVV!K140,IF(MOVV!$C158=NT!$X$4,MOVV!J140,IF(MOVV!$C158=NT!$X$5,MOVV!I140,IF(MOVV!$C158=NT!$X$6,MOVV!H140,0)))))</f>
        <v>0</v>
      </c>
      <c r="M158" s="158">
        <f>+IF($C158=NT!$Y$2,MOVV!M140,IF(MOVV!$C158=NT!$X$3,MOVV!L140,IF(MOVV!$C158=NT!$X$4,MOVV!K140,IF(MOVV!$C158=NT!$X$5,MOVV!J140,IF(MOVV!$C158=NT!$X$6,MOVV!I140,0)))))</f>
        <v>0</v>
      </c>
      <c r="N158" s="158">
        <f>+IF($C158=NT!$Y$2,MOVV!N140,IF(MOVV!$C158=NT!$X$3,MOVV!M140,IF(MOVV!$C158=NT!$X$4,MOVV!L140,IF(MOVV!$C158=NT!$X$5,MOVV!K140,IF(MOVV!$C158=NT!$X$6,MOVV!J140,0)))))</f>
        <v>0</v>
      </c>
      <c r="O158" s="158">
        <f>+IF($C158=NT!$Y$2,MOVV!O140,IF(MOVV!$C158=NT!$X$3,MOVV!N140,IF(MOVV!$C158=NT!$X$4,MOVV!M140,IF(MOVV!$C158=NT!$X$5,MOVV!L140,IF(MOVV!$C158=NT!$X$6,MOVV!K140,0)))))</f>
        <v>0</v>
      </c>
      <c r="P158" s="158">
        <f>+IF($C158=NT!$Y$2,MOVV!P140,IF(MOVV!$C158=NT!$X$3,MOVV!O140,IF(MOVV!$C158=NT!$X$4,MOVV!N140,IF(MOVV!$C158=NT!$X$5,MOVV!M140,IF(MOVV!$C158=NT!$X$6,MOVV!L140,0)))))</f>
        <v>0</v>
      </c>
      <c r="Q158" s="158">
        <f>+IF($C158=NT!$Y$2,MOVV!Q140,IF(MOVV!$C158=NT!$X$3,MOVV!P140,IF(MOVV!$C158=NT!$X$4,MOVV!O140,IF(MOVV!$C158=NT!$X$5,MOVV!N140,IF(MOVV!$C158=NT!$X$6,MOVV!M140,0)))))</f>
        <v>0</v>
      </c>
      <c r="R158" s="158">
        <f>+IF($C158=NT!$Y$2,MOVV!R140,IF(MOVV!$C158=NT!$X$3,MOVV!Q140,IF(MOVV!$C158=NT!$X$4,MOVV!P140,IF(MOVV!$C158=NT!$X$5,MOVV!O140,IF(MOVV!$C158=NT!$X$6,MOVV!N140,0)))))</f>
        <v>0</v>
      </c>
      <c r="S158" s="158">
        <f>+IF($C158=NT!$Y$2,MOVV!S140,IF(MOVV!$C158=NT!$X$3,MOVV!R140,IF(MOVV!$C158=NT!$X$4,MOVV!Q140,IF(MOVV!$C158=NT!$X$5,MOVV!P140,IF(MOVV!$C158=NT!$X$6,MOVV!O140,0)))))</f>
        <v>0</v>
      </c>
      <c r="T158" s="158">
        <f>+IF($C158=NT!$Y$2,MOVV!T140,IF(MOVV!$C158=NT!$X$3,MOVV!S140,IF(MOVV!$C158=NT!$X$4,MOVV!R140,IF(MOVV!$C158=NT!$X$5,MOVV!Q140,IF(MOVV!$C158=NT!$X$6,MOVV!P140,0)))))</f>
        <v>0</v>
      </c>
      <c r="U158" s="158">
        <f>+IF($C158=NT!$Y$2,MOVV!U140,IF(MOVV!$C158=NT!$X$3,MOVV!T140,IF(MOVV!$C158=NT!$X$4,MOVV!S140,IF(MOVV!$C158=NT!$X$5,MOVV!R140,IF(MOVV!$C158=NT!$X$6,MOVV!Q140,0)))))</f>
        <v>0</v>
      </c>
      <c r="V158" s="158">
        <f>+IF($C158=NT!$Y$2,MOVV!V140,IF(MOVV!$C158=NT!$X$3,MOVV!U140,IF(MOVV!$C158=NT!$X$4,MOVV!T140,IF(MOVV!$C158=NT!$X$5,MOVV!S140,IF(MOVV!$C158=NT!$X$6,MOVV!R140,0)))))</f>
        <v>0</v>
      </c>
      <c r="W158" s="158">
        <f>+IF($C158=NT!$Y$2,MOVV!W140,IF(MOVV!$C158=NT!$X$3,MOVV!V140,IF(MOVV!$C158=NT!$X$4,MOVV!U140,IF(MOVV!$C158=NT!$X$5,MOVV!T140,IF(MOVV!$C158=NT!$X$6,MOVV!S140,0)))))</f>
        <v>0</v>
      </c>
      <c r="X158" s="158">
        <f>+IF($C158=NT!$Y$2,MOVV!X140,IF(MOVV!$C158=NT!$X$3,MOVV!W140,IF(MOVV!$C158=NT!$X$4,MOVV!V140,IF(MOVV!$C158=NT!$X$5,MOVV!U140,IF(MOVV!$C158=NT!$X$6,MOVV!T140,0)))))</f>
        <v>0</v>
      </c>
      <c r="Y158" s="158">
        <f>+IF($C158=NT!$Y$2,MOVV!Y140,IF(MOVV!$C158=NT!$X$3,MOVV!X140,IF(MOVV!$C158=NT!$X$4,MOVV!W140,IF(MOVV!$C158=NT!$X$5,MOVV!V140,IF(MOVV!$C158=NT!$X$6,MOVV!U140,0)))))</f>
        <v>0</v>
      </c>
      <c r="Z158" s="158">
        <f>+IF($C158=NT!$Y$2,MOVV!Z140,IF(MOVV!$C158=NT!$X$3,MOVV!Y140,IF(MOVV!$C158=NT!$X$4,MOVV!X140,IF(MOVV!$C158=NT!$X$5,MOVV!W140,IF(MOVV!$C158=NT!$X$6,MOVV!V140,0)))))</f>
        <v>0</v>
      </c>
      <c r="AA158" s="158">
        <f>+IF($C158=NT!$Y$2,MOVV!AA140,IF(MOVV!$C158=NT!$X$3,MOVV!Z140,IF(MOVV!$C158=NT!$X$4,MOVV!Y140,IF(MOVV!$C158=NT!$X$5,MOVV!X140,IF(MOVV!$C158=NT!$X$6,MOVV!W140,0)))))</f>
        <v>0</v>
      </c>
      <c r="AB158" s="158">
        <f>+IF($C158=NT!$Y$2,MOVV!AB140,IF(MOVV!$C158=NT!$X$3,MOVV!AA140,IF(MOVV!$C158=NT!$X$4,MOVV!Z140,IF(MOVV!$C158=NT!$X$5,MOVV!Y140,IF(MOVV!$C158=NT!$X$6,MOVV!X140,0)))))</f>
        <v>0</v>
      </c>
      <c r="AC158" s="158">
        <f>+IF($C158=NT!$Y$2,MOVV!AC140,IF(MOVV!$C158=NT!$X$3,MOVV!AB140,IF(MOVV!$C158=NT!$X$4,MOVV!AA140,IF(MOVV!$C158=NT!$X$5,MOVV!Z140,IF(MOVV!$C158=NT!$X$6,MOVV!Y140,0)))))</f>
        <v>0</v>
      </c>
      <c r="AD158" s="158">
        <f>+IF($C158=NT!$Y$2,MOVV!AD140,IF(MOVV!$C158=NT!$X$3,MOVV!AC140,IF(MOVV!$C158=NT!$X$4,MOVV!AB140,IF(MOVV!$C158=NT!$X$5,MOVV!AA140,IF(MOVV!$C158=NT!$X$6,MOVV!Z140,0)))))</f>
        <v>0</v>
      </c>
      <c r="AE158" s="158">
        <f>+IF($C158=NT!$Y$2,MOVV!AE140,IF(MOVV!$C158=NT!$X$3,MOVV!AD140,IF(MOVV!$C158=NT!$X$4,MOVV!AC140,IF(MOVV!$C158=NT!$X$5,MOVV!AB140,IF(MOVV!$C158=NT!$X$6,MOVV!AA140,0)))))</f>
        <v>0</v>
      </c>
      <c r="AF158" s="158">
        <f>+IF($C158=NT!$Y$2,MOVV!AF140,IF(MOVV!$C158=NT!$X$3,MOVV!AE140,IF(MOVV!$C158=NT!$X$4,MOVV!AD140,IF(MOVV!$C158=NT!$X$5,MOVV!AC140,IF(MOVV!$C158=NT!$X$6,MOVV!AB140,0)))))</f>
        <v>0</v>
      </c>
      <c r="AG158" s="158">
        <f>+IF($C158=NT!$Y$2,MOVV!AG140,IF(MOVV!$C158=NT!$X$3,MOVV!AF140,IF(MOVV!$C158=NT!$X$4,MOVV!AE140,IF(MOVV!$C158=NT!$X$5,MOVV!AD140,IF(MOVV!$C158=NT!$X$6,MOVV!AC140,0)))))</f>
        <v>0</v>
      </c>
      <c r="AH158" s="158">
        <f>+IF($C158=NT!$Y$2,MOVV!AH140,IF(MOVV!$C158=NT!$X$3,MOVV!AG140,IF(MOVV!$C158=NT!$X$4,MOVV!AF140,IF(MOVV!$C158=NT!$X$5,MOVV!AE140,IF(MOVV!$C158=NT!$X$6,MOVV!AD140,0)))))</f>
        <v>0</v>
      </c>
      <c r="AI158" s="158">
        <f>+IF($C158=NT!$Y$2,MOVV!AI140,IF(MOVV!$C158=NT!$X$3,MOVV!AH140,IF(MOVV!$C158=NT!$X$4,MOVV!AG140,IF(MOVV!$C158=NT!$X$5,MOVV!AF140,IF(MOVV!$C158=NT!$X$6,MOVV!AE140,0)))))</f>
        <v>0</v>
      </c>
      <c r="AJ158" s="158">
        <f>+IF($C158=NT!$Y$2,MOVV!AJ140,IF(MOVV!$C158=NT!$X$3,MOVV!AI140,IF(MOVV!$C158=NT!$X$4,MOVV!AH140,IF(MOVV!$C158=NT!$X$5,MOVV!AG140,IF(MOVV!$C158=NT!$X$6,MOVV!AF140,0)))))</f>
        <v>0</v>
      </c>
      <c r="AK158" s="158">
        <f>+IF($C158=NT!$Y$2,MOVV!AK140,IF(MOVV!$C158=NT!$X$3,MOVV!AJ140,IF(MOVV!$C158=NT!$X$4,MOVV!AI140,IF(MOVV!$C158=NT!$X$5,MOVV!AH140,IF(MOVV!$C158=NT!$X$6,MOVV!AG140,0)))))</f>
        <v>0</v>
      </c>
      <c r="AL158" s="158">
        <f>+IF($C158=NT!$Y$2,MOVV!AL140,IF(MOVV!$C158=NT!$X$3,MOVV!AK140,IF(MOVV!$C158=NT!$X$4,MOVV!AJ140,IF(MOVV!$C158=NT!$X$5,MOVV!AI140,IF(MOVV!$C158=NT!$X$6,MOVV!AH140,0)))))</f>
        <v>0</v>
      </c>
      <c r="AM158" s="158">
        <f>+IF($C158=NT!$Y$2,MOVV!AM140,IF(MOVV!$C158=NT!$X$3,MOVV!AL140,IF(MOVV!$C158=NT!$X$4,MOVV!AK140,IF(MOVV!$C158=NT!$X$5,MOVV!AJ140,IF(MOVV!$C158=NT!$X$6,MOVV!AI140,0)))))</f>
        <v>0</v>
      </c>
      <c r="AN158" s="158">
        <f>+IF($C158=NT!$Y$2,MOVV!AN140,IF(MOVV!$C158=NT!$X$3,MOVV!AM140,IF(MOVV!$C158=NT!$X$4,MOVV!AL140,IF(MOVV!$C158=NT!$X$5,MOVV!AK140,IF(MOVV!$C158=NT!$X$6,MOVV!AJ140,0)))))</f>
        <v>0</v>
      </c>
      <c r="AO158" s="158">
        <f>+IF($C158=NT!$Y$2,MOVV!AO140,IF(MOVV!$C158=NT!$X$3,MOVV!AN140,IF(MOVV!$C158=NT!$X$4,MOVV!AM140,IF(MOVV!$C158=NT!$X$5,MOVV!AL140,IF(MOVV!$C158=NT!$X$6,MOVV!AK140,0)))))</f>
        <v>0</v>
      </c>
      <c r="AP158" s="158">
        <f>+IF($C158=NT!$Y$2,MOVV!AP140,IF(MOVV!$C158=NT!$X$3,MOVV!AO140,IF(MOVV!$C158=NT!$X$4,MOVV!AN140,IF(MOVV!$C158=NT!$X$5,MOVV!AM140,IF(MOVV!$C158=NT!$X$6,MOVV!AL140,0)))))</f>
        <v>0</v>
      </c>
      <c r="AQ158" s="158">
        <f>+IF($C158=NT!$Y$2,MOVV!AQ140,IF(MOVV!$C158=NT!$X$3,MOVV!AP140,IF(MOVV!$C158=NT!$X$4,MOVV!AO140,IF(MOVV!$C158=NT!$X$5,MOVV!AN140,IF(MOVV!$C158=NT!$X$6,MOVV!AM140,0)))))</f>
        <v>0</v>
      </c>
      <c r="AR158" s="158">
        <f>+IF($C158=NT!$Y$2,MOVV!AR140,IF(MOVV!$C158=NT!$X$3,MOVV!AQ140,IF(MOVV!$C158=NT!$X$4,MOVV!AP140,IF(MOVV!$C158=NT!$X$5,MOVV!AO140,IF(MOVV!$C158=NT!$X$6,MOVV!AN140,0)))))</f>
        <v>0</v>
      </c>
      <c r="AS158" s="158">
        <f>+IF($C158=NT!$Y$2,MOVV!AS140,IF(MOVV!$C158=NT!$X$3,MOVV!AR140,IF(MOVV!$C158=NT!$X$4,MOVV!AQ140,IF(MOVV!$C158=NT!$X$5,MOVV!AP140,IF(MOVV!$C158=NT!$X$6,MOVV!AO140,0)))))</f>
        <v>0</v>
      </c>
      <c r="AT158" s="158">
        <f>+IF($C158=NT!$Y$2,MOVV!AT140,IF(MOVV!$C158=NT!$X$3,MOVV!AS140,IF(MOVV!$C158=NT!$X$4,MOVV!AR140,IF(MOVV!$C158=NT!$X$5,MOVV!AQ140,IF(MOVV!$C158=NT!$X$6,MOVV!AP140,0)))))</f>
        <v>0</v>
      </c>
      <c r="AU158" s="158">
        <f>+IF($C158=NT!$Y$2,MOVV!AU140,IF(MOVV!$C158=NT!$X$3,MOVV!AT140,IF(MOVV!$C158=NT!$X$4,MOVV!AS140,IF(MOVV!$C158=NT!$X$5,MOVV!AR140,IF(MOVV!$C158=NT!$X$6,MOVV!AQ140,0)))))</f>
        <v>0</v>
      </c>
      <c r="AV158" s="158">
        <f>+IF($C158=NT!$Y$2,MOVV!AV140,IF(MOVV!$C158=NT!$X$3,MOVV!AU140,IF(MOVV!$C158=NT!$X$4,MOVV!AT140,IF(MOVV!$C158=NT!$X$5,MOVV!AS140,IF(MOVV!$C158=NT!$X$6,MOVV!AR140,0)))))</f>
        <v>0</v>
      </c>
      <c r="AW158" s="158">
        <f>+IF($C158=NT!$Y$2,MOVV!AW140,IF(MOVV!$C158=NT!$X$3,MOVV!AV140,IF(MOVV!$C158=NT!$X$4,MOVV!AU140,IF(MOVV!$C158=NT!$X$5,MOVV!AT140,IF(MOVV!$C158=NT!$X$6,MOVV!AS140,0)))))</f>
        <v>0</v>
      </c>
      <c r="AX158" s="158">
        <f>+IF($C158=NT!$Y$2,MOVV!AX140,IF(MOVV!$C158=NT!$X$3,MOVV!AW140,IF(MOVV!$C158=NT!$X$4,MOVV!AV140,IF(MOVV!$C158=NT!$X$5,MOVV!AU140,IF(MOVV!$C158=NT!$X$6,MOVV!AT140,0)))))</f>
        <v>0</v>
      </c>
      <c r="AY158" s="158">
        <f>+IF($C158=NT!$Y$2,MOVV!AY140,IF(MOVV!$C158=NT!$X$3,MOVV!AX140,IF(MOVV!$C158=NT!$X$4,MOVV!AW140,IF(MOVV!$C158=NT!$X$5,MOVV!AV140,IF(MOVV!$C158=NT!$X$6,MOVV!AU140,0)))))</f>
        <v>0</v>
      </c>
      <c r="AZ158" s="158">
        <f>+IF($C158=NT!$Y$2,MOVV!AZ140,IF(MOVV!$C158=NT!$X$3,MOVV!AY140,IF(MOVV!$C158=NT!$X$4,MOVV!AX140,IF(MOVV!$C158=NT!$X$5,MOVV!AW140,IF(MOVV!$C158=NT!$X$6,MOVV!AV140,0)))))</f>
        <v>0</v>
      </c>
      <c r="BA158" s="158">
        <f>+IF($C158=NT!$Y$2,MOVV!BA140,IF(MOVV!$C158=NT!$X$3,MOVV!AZ140,IF(MOVV!$C158=NT!$X$4,MOVV!AY140,IF(MOVV!$C158=NT!$X$5,MOVV!AX140,IF(MOVV!$C158=NT!$X$6,MOVV!AW140,0)))))</f>
        <v>0</v>
      </c>
      <c r="BB158" s="158">
        <f>+IF($C158=NT!$Y$2,MOVV!BB140,IF(MOVV!$C158=NT!$X$3,MOVV!BA140,IF(MOVV!$C158=NT!$X$4,MOVV!AZ140,IF(MOVV!$C158=NT!$X$5,MOVV!AY140,IF(MOVV!$C158=NT!$X$6,MOVV!AX140,0)))))</f>
        <v>0</v>
      </c>
      <c r="BC158" s="158">
        <f>+IF($C158=NT!$Y$2,MOVV!BC140,IF(MOVV!$C158=NT!$X$3,MOVV!BB140,IF(MOVV!$C158=NT!$X$4,MOVV!BA140,IF(MOVV!$C158=NT!$X$5,MOVV!AZ140,IF(MOVV!$C158=NT!$X$6,MOVV!AY140,0)))))</f>
        <v>0</v>
      </c>
      <c r="BD158" s="158">
        <f>+IF($C158=NT!$Y$2,MOVV!BD140,IF(MOVV!$C158=NT!$X$3,MOVV!BC140,IF(MOVV!$C158=NT!$X$4,MOVV!BB140,IF(MOVV!$C158=NT!$X$5,MOVV!BA140,IF(MOVV!$C158=NT!$X$6,MOVV!AZ140,0)))))</f>
        <v>0</v>
      </c>
      <c r="BE158" s="158">
        <f>+IF($C158=NT!$Y$2,MOVV!BE140,IF(MOVV!$C158=NT!$X$3,MOVV!BD140,IF(MOVV!$C158=NT!$X$4,MOVV!BC140,IF(MOVV!$C158=NT!$X$5,MOVV!BB140,IF(MOVV!$C158=NT!$X$6,MOVV!BA140,0)))))</f>
        <v>0</v>
      </c>
      <c r="BF158" s="158">
        <f>+IF($C158=NT!$Y$2,MOVV!BF140,IF(MOVV!$C158=NT!$X$3,MOVV!BE140,IF(MOVV!$C158=NT!$X$4,MOVV!BD140,IF(MOVV!$C158=NT!$X$5,MOVV!BC140,IF(MOVV!$C158=NT!$X$6,MOVV!BB140,0)))))</f>
        <v>0</v>
      </c>
      <c r="BG158" s="158">
        <f>+IF($C158=NT!$Y$2,MOVV!BG140,IF(MOVV!$C158=NT!$X$3,MOVV!BF140,IF(MOVV!$C158=NT!$X$4,MOVV!BE140,IF(MOVV!$C158=NT!$X$5,MOVV!BD140,IF(MOVV!$C158=NT!$X$6,MOVV!BC140,0)))))</f>
        <v>0</v>
      </c>
      <c r="BH158" s="158">
        <f>+IF($C158=NT!$Y$2,MOVV!BH140,IF(MOVV!$C158=NT!$X$3,MOVV!BG140,IF(MOVV!$C158=NT!$X$4,MOVV!BF140,IF(MOVV!$C158=NT!$X$5,MOVV!BE140,IF(MOVV!$C158=NT!$X$6,MOVV!BD140,0)))))</f>
        <v>0</v>
      </c>
      <c r="BI158" s="158">
        <f>+IF($C158=NT!$Y$2,MOVV!BI140,IF(MOVV!$C158=NT!$X$3,MOVV!BH140,IF(MOVV!$C158=NT!$X$4,MOVV!BG140,IF(MOVV!$C158=NT!$X$5,MOVV!BF140,IF(MOVV!$C158=NT!$X$6,MOVV!BE140,0)))))</f>
        <v>0</v>
      </c>
      <c r="BJ158" s="158">
        <f>+IF($C158=NT!$Y$2,MOVV!BJ140,IF(MOVV!$C158=NT!$X$3,MOVV!BI140,IF(MOVV!$C158=NT!$X$4,MOVV!BH140,IF(MOVV!$C158=NT!$X$5,MOVV!BG140,IF(MOVV!$C158=NT!$X$6,MOVV!BF140,0)))))</f>
        <v>0</v>
      </c>
      <c r="BK158" s="158">
        <f>+IF($C158=NT!$Y$2,MOVV!BK140,IF(MOVV!$C158=NT!$X$3,MOVV!BJ140,IF(MOVV!$C158=NT!$X$4,MOVV!BI140,IF(MOVV!$C158=NT!$X$5,MOVV!BH140,IF(MOVV!$C158=NT!$X$6,MOVV!BG140,0)))))</f>
        <v>0</v>
      </c>
    </row>
    <row r="159" spans="2:63">
      <c r="B159" s="162" t="str">
        <f t="shared" si="46"/>
        <v>Nom Producte/Servei 9</v>
      </c>
      <c r="C159" s="208">
        <f>+OP!L18</f>
        <v>0</v>
      </c>
      <c r="D159" s="158">
        <f>+IF($C159=NT!$Y$2,MOVV!D141,IF(MOVV!$C159=NT!$X$3,0,IF(MOVV!$C159=NT!$X$4,0,IF(MOVV!$C159=NT!$X$5,0,IF(MOVV!$C159=NT!$X$6,0,0)))))</f>
        <v>0</v>
      </c>
      <c r="E159" s="158">
        <f>+IF($C159=NT!$Y$2,MOVV!E141,IF(MOVV!$C159=NT!$X$3,MOVV!D141,IF(MOVV!$C159=NT!$X$4,0,IF(MOVV!$C159=NT!$X$5,0,IF(MOVV!$C159=NT!$X$6,0,0)))))</f>
        <v>0</v>
      </c>
      <c r="F159" s="158">
        <f>+IF($C159=NT!$Y$2,MOVV!F141,IF(MOVV!$C159=NT!$X$3,MOVV!E141,IF(MOVV!$C159=NT!$X$4,MOVV!D141,IF(MOVV!$C159=NT!$X$5,0,IF(MOVV!$C159=NT!$X$6,0,0)))))</f>
        <v>0</v>
      </c>
      <c r="G159" s="158">
        <f>+IF($C159=NT!$Y$2,MOVV!G141,IF(MOVV!$C159=NT!$X$3,MOVV!F141,IF(MOVV!$C159=NT!$X$4,MOVV!E141,IF(MOVV!$C159=NT!$X$5,MOVV!D141,IF(MOVV!$C159=NT!$X$6,0,0)))))</f>
        <v>0</v>
      </c>
      <c r="H159" s="158">
        <f>+IF($C159=NT!$Y$2,MOVV!H141,IF(MOVV!$C159=NT!$X$3,MOVV!G141,IF(MOVV!$C159=NT!$X$4,MOVV!F141,IF(MOVV!$C159=NT!$X$5,MOVV!E141,IF(MOVV!$C159=NT!$X$6,MOVV!D141,0)))))</f>
        <v>0</v>
      </c>
      <c r="I159" s="158">
        <f>+IF($C159=NT!$Y$2,MOVV!I141,IF(MOVV!$C159=NT!$X$3,MOVV!H141,IF(MOVV!$C159=NT!$X$4,MOVV!G141,IF(MOVV!$C159=NT!$X$5,MOVV!F141,IF(MOVV!$C159=NT!$X$6,MOVV!E141,0)))))</f>
        <v>0</v>
      </c>
      <c r="J159" s="158">
        <f>+IF($C159=NT!$Y$2,MOVV!J141,IF(MOVV!$C159=NT!$X$3,MOVV!I141,IF(MOVV!$C159=NT!$X$4,MOVV!H141,IF(MOVV!$C159=NT!$X$5,MOVV!G141,IF(MOVV!$C159=NT!$X$6,MOVV!F141,0)))))</f>
        <v>0</v>
      </c>
      <c r="K159" s="158">
        <f>+IF($C159=NT!$Y$2,MOVV!K141,IF(MOVV!$C159=NT!$X$3,MOVV!J141,IF(MOVV!$C159=NT!$X$4,MOVV!I141,IF(MOVV!$C159=NT!$X$5,MOVV!H141,IF(MOVV!$C159=NT!$X$6,MOVV!G141,0)))))</f>
        <v>0</v>
      </c>
      <c r="L159" s="158">
        <f>+IF($C159=NT!$Y$2,MOVV!L141,IF(MOVV!$C159=NT!$X$3,MOVV!K141,IF(MOVV!$C159=NT!$X$4,MOVV!J141,IF(MOVV!$C159=NT!$X$5,MOVV!I141,IF(MOVV!$C159=NT!$X$6,MOVV!H141,0)))))</f>
        <v>0</v>
      </c>
      <c r="M159" s="158">
        <f>+IF($C159=NT!$Y$2,MOVV!M141,IF(MOVV!$C159=NT!$X$3,MOVV!L141,IF(MOVV!$C159=NT!$X$4,MOVV!K141,IF(MOVV!$C159=NT!$X$5,MOVV!J141,IF(MOVV!$C159=NT!$X$6,MOVV!I141,0)))))</f>
        <v>0</v>
      </c>
      <c r="N159" s="158">
        <f>+IF($C159=NT!$Y$2,MOVV!N141,IF(MOVV!$C159=NT!$X$3,MOVV!M141,IF(MOVV!$C159=NT!$X$4,MOVV!L141,IF(MOVV!$C159=NT!$X$5,MOVV!K141,IF(MOVV!$C159=NT!$X$6,MOVV!J141,0)))))</f>
        <v>0</v>
      </c>
      <c r="O159" s="158">
        <f>+IF($C159=NT!$Y$2,MOVV!O141,IF(MOVV!$C159=NT!$X$3,MOVV!N141,IF(MOVV!$C159=NT!$X$4,MOVV!M141,IF(MOVV!$C159=NT!$X$5,MOVV!L141,IF(MOVV!$C159=NT!$X$6,MOVV!K141,0)))))</f>
        <v>0</v>
      </c>
      <c r="P159" s="158">
        <f>+IF($C159=NT!$Y$2,MOVV!P141,IF(MOVV!$C159=NT!$X$3,MOVV!O141,IF(MOVV!$C159=NT!$X$4,MOVV!N141,IF(MOVV!$C159=NT!$X$5,MOVV!M141,IF(MOVV!$C159=NT!$X$6,MOVV!L141,0)))))</f>
        <v>0</v>
      </c>
      <c r="Q159" s="158">
        <f>+IF($C159=NT!$Y$2,MOVV!Q141,IF(MOVV!$C159=NT!$X$3,MOVV!P141,IF(MOVV!$C159=NT!$X$4,MOVV!O141,IF(MOVV!$C159=NT!$X$5,MOVV!N141,IF(MOVV!$C159=NT!$X$6,MOVV!M141,0)))))</f>
        <v>0</v>
      </c>
      <c r="R159" s="158">
        <f>+IF($C159=NT!$Y$2,MOVV!R141,IF(MOVV!$C159=NT!$X$3,MOVV!Q141,IF(MOVV!$C159=NT!$X$4,MOVV!P141,IF(MOVV!$C159=NT!$X$5,MOVV!O141,IF(MOVV!$C159=NT!$X$6,MOVV!N141,0)))))</f>
        <v>0</v>
      </c>
      <c r="S159" s="158">
        <f>+IF($C159=NT!$Y$2,MOVV!S141,IF(MOVV!$C159=NT!$X$3,MOVV!R141,IF(MOVV!$C159=NT!$X$4,MOVV!Q141,IF(MOVV!$C159=NT!$X$5,MOVV!P141,IF(MOVV!$C159=NT!$X$6,MOVV!O141,0)))))</f>
        <v>0</v>
      </c>
      <c r="T159" s="158">
        <f>+IF($C159=NT!$Y$2,MOVV!T141,IF(MOVV!$C159=NT!$X$3,MOVV!S141,IF(MOVV!$C159=NT!$X$4,MOVV!R141,IF(MOVV!$C159=NT!$X$5,MOVV!Q141,IF(MOVV!$C159=NT!$X$6,MOVV!P141,0)))))</f>
        <v>0</v>
      </c>
      <c r="U159" s="158">
        <f>+IF($C159=NT!$Y$2,MOVV!U141,IF(MOVV!$C159=NT!$X$3,MOVV!T141,IF(MOVV!$C159=NT!$X$4,MOVV!S141,IF(MOVV!$C159=NT!$X$5,MOVV!R141,IF(MOVV!$C159=NT!$X$6,MOVV!Q141,0)))))</f>
        <v>0</v>
      </c>
      <c r="V159" s="158">
        <f>+IF($C159=NT!$Y$2,MOVV!V141,IF(MOVV!$C159=NT!$X$3,MOVV!U141,IF(MOVV!$C159=NT!$X$4,MOVV!T141,IF(MOVV!$C159=NT!$X$5,MOVV!S141,IF(MOVV!$C159=NT!$X$6,MOVV!R141,0)))))</f>
        <v>0</v>
      </c>
      <c r="W159" s="158">
        <f>+IF($C159=NT!$Y$2,MOVV!W141,IF(MOVV!$C159=NT!$X$3,MOVV!V141,IF(MOVV!$C159=NT!$X$4,MOVV!U141,IF(MOVV!$C159=NT!$X$5,MOVV!T141,IF(MOVV!$C159=NT!$X$6,MOVV!S141,0)))))</f>
        <v>0</v>
      </c>
      <c r="X159" s="158">
        <f>+IF($C159=NT!$Y$2,MOVV!X141,IF(MOVV!$C159=NT!$X$3,MOVV!W141,IF(MOVV!$C159=NT!$X$4,MOVV!V141,IF(MOVV!$C159=NT!$X$5,MOVV!U141,IF(MOVV!$C159=NT!$X$6,MOVV!T141,0)))))</f>
        <v>0</v>
      </c>
      <c r="Y159" s="158">
        <f>+IF($C159=NT!$Y$2,MOVV!Y141,IF(MOVV!$C159=NT!$X$3,MOVV!X141,IF(MOVV!$C159=NT!$X$4,MOVV!W141,IF(MOVV!$C159=NT!$X$5,MOVV!V141,IF(MOVV!$C159=NT!$X$6,MOVV!U141,0)))))</f>
        <v>0</v>
      </c>
      <c r="Z159" s="158">
        <f>+IF($C159=NT!$Y$2,MOVV!Z141,IF(MOVV!$C159=NT!$X$3,MOVV!Y141,IF(MOVV!$C159=NT!$X$4,MOVV!X141,IF(MOVV!$C159=NT!$X$5,MOVV!W141,IF(MOVV!$C159=NT!$X$6,MOVV!V141,0)))))</f>
        <v>0</v>
      </c>
      <c r="AA159" s="158">
        <f>+IF($C159=NT!$Y$2,MOVV!AA141,IF(MOVV!$C159=NT!$X$3,MOVV!Z141,IF(MOVV!$C159=NT!$X$4,MOVV!Y141,IF(MOVV!$C159=NT!$X$5,MOVV!X141,IF(MOVV!$C159=NT!$X$6,MOVV!W141,0)))))</f>
        <v>0</v>
      </c>
      <c r="AB159" s="158">
        <f>+IF($C159=NT!$Y$2,MOVV!AB141,IF(MOVV!$C159=NT!$X$3,MOVV!AA141,IF(MOVV!$C159=NT!$X$4,MOVV!Z141,IF(MOVV!$C159=NT!$X$5,MOVV!Y141,IF(MOVV!$C159=NT!$X$6,MOVV!X141,0)))))</f>
        <v>0</v>
      </c>
      <c r="AC159" s="158">
        <f>+IF($C159=NT!$Y$2,MOVV!AC141,IF(MOVV!$C159=NT!$X$3,MOVV!AB141,IF(MOVV!$C159=NT!$X$4,MOVV!AA141,IF(MOVV!$C159=NT!$X$5,MOVV!Z141,IF(MOVV!$C159=NT!$X$6,MOVV!Y141,0)))))</f>
        <v>0</v>
      </c>
      <c r="AD159" s="158">
        <f>+IF($C159=NT!$Y$2,MOVV!AD141,IF(MOVV!$C159=NT!$X$3,MOVV!AC141,IF(MOVV!$C159=NT!$X$4,MOVV!AB141,IF(MOVV!$C159=NT!$X$5,MOVV!AA141,IF(MOVV!$C159=NT!$X$6,MOVV!Z141,0)))))</f>
        <v>0</v>
      </c>
      <c r="AE159" s="158">
        <f>+IF($C159=NT!$Y$2,MOVV!AE141,IF(MOVV!$C159=NT!$X$3,MOVV!AD141,IF(MOVV!$C159=NT!$X$4,MOVV!AC141,IF(MOVV!$C159=NT!$X$5,MOVV!AB141,IF(MOVV!$C159=NT!$X$6,MOVV!AA141,0)))))</f>
        <v>0</v>
      </c>
      <c r="AF159" s="158">
        <f>+IF($C159=NT!$Y$2,MOVV!AF141,IF(MOVV!$C159=NT!$X$3,MOVV!AE141,IF(MOVV!$C159=NT!$X$4,MOVV!AD141,IF(MOVV!$C159=NT!$X$5,MOVV!AC141,IF(MOVV!$C159=NT!$X$6,MOVV!AB141,0)))))</f>
        <v>0</v>
      </c>
      <c r="AG159" s="158">
        <f>+IF($C159=NT!$Y$2,MOVV!AG141,IF(MOVV!$C159=NT!$X$3,MOVV!AF141,IF(MOVV!$C159=NT!$X$4,MOVV!AE141,IF(MOVV!$C159=NT!$X$5,MOVV!AD141,IF(MOVV!$C159=NT!$X$6,MOVV!AC141,0)))))</f>
        <v>0</v>
      </c>
      <c r="AH159" s="158">
        <f>+IF($C159=NT!$Y$2,MOVV!AH141,IF(MOVV!$C159=NT!$X$3,MOVV!AG141,IF(MOVV!$C159=NT!$X$4,MOVV!AF141,IF(MOVV!$C159=NT!$X$5,MOVV!AE141,IF(MOVV!$C159=NT!$X$6,MOVV!AD141,0)))))</f>
        <v>0</v>
      </c>
      <c r="AI159" s="158">
        <f>+IF($C159=NT!$Y$2,MOVV!AI141,IF(MOVV!$C159=NT!$X$3,MOVV!AH141,IF(MOVV!$C159=NT!$X$4,MOVV!AG141,IF(MOVV!$C159=NT!$X$5,MOVV!AF141,IF(MOVV!$C159=NT!$X$6,MOVV!AE141,0)))))</f>
        <v>0</v>
      </c>
      <c r="AJ159" s="158">
        <f>+IF($C159=NT!$Y$2,MOVV!AJ141,IF(MOVV!$C159=NT!$X$3,MOVV!AI141,IF(MOVV!$C159=NT!$X$4,MOVV!AH141,IF(MOVV!$C159=NT!$X$5,MOVV!AG141,IF(MOVV!$C159=NT!$X$6,MOVV!AF141,0)))))</f>
        <v>0</v>
      </c>
      <c r="AK159" s="158">
        <f>+IF($C159=NT!$Y$2,MOVV!AK141,IF(MOVV!$C159=NT!$X$3,MOVV!AJ141,IF(MOVV!$C159=NT!$X$4,MOVV!AI141,IF(MOVV!$C159=NT!$X$5,MOVV!AH141,IF(MOVV!$C159=NT!$X$6,MOVV!AG141,0)))))</f>
        <v>0</v>
      </c>
      <c r="AL159" s="158">
        <f>+IF($C159=NT!$Y$2,MOVV!AL141,IF(MOVV!$C159=NT!$X$3,MOVV!AK141,IF(MOVV!$C159=NT!$X$4,MOVV!AJ141,IF(MOVV!$C159=NT!$X$5,MOVV!AI141,IF(MOVV!$C159=NT!$X$6,MOVV!AH141,0)))))</f>
        <v>0</v>
      </c>
      <c r="AM159" s="158">
        <f>+IF($C159=NT!$Y$2,MOVV!AM141,IF(MOVV!$C159=NT!$X$3,MOVV!AL141,IF(MOVV!$C159=NT!$X$4,MOVV!AK141,IF(MOVV!$C159=NT!$X$5,MOVV!AJ141,IF(MOVV!$C159=NT!$X$6,MOVV!AI141,0)))))</f>
        <v>0</v>
      </c>
      <c r="AN159" s="158">
        <f>+IF($C159=NT!$Y$2,MOVV!AN141,IF(MOVV!$C159=NT!$X$3,MOVV!AM141,IF(MOVV!$C159=NT!$X$4,MOVV!AL141,IF(MOVV!$C159=NT!$X$5,MOVV!AK141,IF(MOVV!$C159=NT!$X$6,MOVV!AJ141,0)))))</f>
        <v>0</v>
      </c>
      <c r="AO159" s="158">
        <f>+IF($C159=NT!$Y$2,MOVV!AO141,IF(MOVV!$C159=NT!$X$3,MOVV!AN141,IF(MOVV!$C159=NT!$X$4,MOVV!AM141,IF(MOVV!$C159=NT!$X$5,MOVV!AL141,IF(MOVV!$C159=NT!$X$6,MOVV!AK141,0)))))</f>
        <v>0</v>
      </c>
      <c r="AP159" s="158">
        <f>+IF($C159=NT!$Y$2,MOVV!AP141,IF(MOVV!$C159=NT!$X$3,MOVV!AO141,IF(MOVV!$C159=NT!$X$4,MOVV!AN141,IF(MOVV!$C159=NT!$X$5,MOVV!AM141,IF(MOVV!$C159=NT!$X$6,MOVV!AL141,0)))))</f>
        <v>0</v>
      </c>
      <c r="AQ159" s="158">
        <f>+IF($C159=NT!$Y$2,MOVV!AQ141,IF(MOVV!$C159=NT!$X$3,MOVV!AP141,IF(MOVV!$C159=NT!$X$4,MOVV!AO141,IF(MOVV!$C159=NT!$X$5,MOVV!AN141,IF(MOVV!$C159=NT!$X$6,MOVV!AM141,0)))))</f>
        <v>0</v>
      </c>
      <c r="AR159" s="158">
        <f>+IF($C159=NT!$Y$2,MOVV!AR141,IF(MOVV!$C159=NT!$X$3,MOVV!AQ141,IF(MOVV!$C159=NT!$X$4,MOVV!AP141,IF(MOVV!$C159=NT!$X$5,MOVV!AO141,IF(MOVV!$C159=NT!$X$6,MOVV!AN141,0)))))</f>
        <v>0</v>
      </c>
      <c r="AS159" s="158">
        <f>+IF($C159=NT!$Y$2,MOVV!AS141,IF(MOVV!$C159=NT!$X$3,MOVV!AR141,IF(MOVV!$C159=NT!$X$4,MOVV!AQ141,IF(MOVV!$C159=NT!$X$5,MOVV!AP141,IF(MOVV!$C159=NT!$X$6,MOVV!AO141,0)))))</f>
        <v>0</v>
      </c>
      <c r="AT159" s="158">
        <f>+IF($C159=NT!$Y$2,MOVV!AT141,IF(MOVV!$C159=NT!$X$3,MOVV!AS141,IF(MOVV!$C159=NT!$X$4,MOVV!AR141,IF(MOVV!$C159=NT!$X$5,MOVV!AQ141,IF(MOVV!$C159=NT!$X$6,MOVV!AP141,0)))))</f>
        <v>0</v>
      </c>
      <c r="AU159" s="158">
        <f>+IF($C159=NT!$Y$2,MOVV!AU141,IF(MOVV!$C159=NT!$X$3,MOVV!AT141,IF(MOVV!$C159=NT!$X$4,MOVV!AS141,IF(MOVV!$C159=NT!$X$5,MOVV!AR141,IF(MOVV!$C159=NT!$X$6,MOVV!AQ141,0)))))</f>
        <v>0</v>
      </c>
      <c r="AV159" s="158">
        <f>+IF($C159=NT!$Y$2,MOVV!AV141,IF(MOVV!$C159=NT!$X$3,MOVV!AU141,IF(MOVV!$C159=NT!$X$4,MOVV!AT141,IF(MOVV!$C159=NT!$X$5,MOVV!AS141,IF(MOVV!$C159=NT!$X$6,MOVV!AR141,0)))))</f>
        <v>0</v>
      </c>
      <c r="AW159" s="158">
        <f>+IF($C159=NT!$Y$2,MOVV!AW141,IF(MOVV!$C159=NT!$X$3,MOVV!AV141,IF(MOVV!$C159=NT!$X$4,MOVV!AU141,IF(MOVV!$C159=NT!$X$5,MOVV!AT141,IF(MOVV!$C159=NT!$X$6,MOVV!AS141,0)))))</f>
        <v>0</v>
      </c>
      <c r="AX159" s="158">
        <f>+IF($C159=NT!$Y$2,MOVV!AX141,IF(MOVV!$C159=NT!$X$3,MOVV!AW141,IF(MOVV!$C159=NT!$X$4,MOVV!AV141,IF(MOVV!$C159=NT!$X$5,MOVV!AU141,IF(MOVV!$C159=NT!$X$6,MOVV!AT141,0)))))</f>
        <v>0</v>
      </c>
      <c r="AY159" s="158">
        <f>+IF($C159=NT!$Y$2,MOVV!AY141,IF(MOVV!$C159=NT!$X$3,MOVV!AX141,IF(MOVV!$C159=NT!$X$4,MOVV!AW141,IF(MOVV!$C159=NT!$X$5,MOVV!AV141,IF(MOVV!$C159=NT!$X$6,MOVV!AU141,0)))))</f>
        <v>0</v>
      </c>
      <c r="AZ159" s="158">
        <f>+IF($C159=NT!$Y$2,MOVV!AZ141,IF(MOVV!$C159=NT!$X$3,MOVV!AY141,IF(MOVV!$C159=NT!$X$4,MOVV!AX141,IF(MOVV!$C159=NT!$X$5,MOVV!AW141,IF(MOVV!$C159=NT!$X$6,MOVV!AV141,0)))))</f>
        <v>0</v>
      </c>
      <c r="BA159" s="158">
        <f>+IF($C159=NT!$Y$2,MOVV!BA141,IF(MOVV!$C159=NT!$X$3,MOVV!AZ141,IF(MOVV!$C159=NT!$X$4,MOVV!AY141,IF(MOVV!$C159=NT!$X$5,MOVV!AX141,IF(MOVV!$C159=NT!$X$6,MOVV!AW141,0)))))</f>
        <v>0</v>
      </c>
      <c r="BB159" s="158">
        <f>+IF($C159=NT!$Y$2,MOVV!BB141,IF(MOVV!$C159=NT!$X$3,MOVV!BA141,IF(MOVV!$C159=NT!$X$4,MOVV!AZ141,IF(MOVV!$C159=NT!$X$5,MOVV!AY141,IF(MOVV!$C159=NT!$X$6,MOVV!AX141,0)))))</f>
        <v>0</v>
      </c>
      <c r="BC159" s="158">
        <f>+IF($C159=NT!$Y$2,MOVV!BC141,IF(MOVV!$C159=NT!$X$3,MOVV!BB141,IF(MOVV!$C159=NT!$X$4,MOVV!BA141,IF(MOVV!$C159=NT!$X$5,MOVV!AZ141,IF(MOVV!$C159=NT!$X$6,MOVV!AY141,0)))))</f>
        <v>0</v>
      </c>
      <c r="BD159" s="158">
        <f>+IF($C159=NT!$Y$2,MOVV!BD141,IF(MOVV!$C159=NT!$X$3,MOVV!BC141,IF(MOVV!$C159=NT!$X$4,MOVV!BB141,IF(MOVV!$C159=NT!$X$5,MOVV!BA141,IF(MOVV!$C159=NT!$X$6,MOVV!AZ141,0)))))</f>
        <v>0</v>
      </c>
      <c r="BE159" s="158">
        <f>+IF($C159=NT!$Y$2,MOVV!BE141,IF(MOVV!$C159=NT!$X$3,MOVV!BD141,IF(MOVV!$C159=NT!$X$4,MOVV!BC141,IF(MOVV!$C159=NT!$X$5,MOVV!BB141,IF(MOVV!$C159=NT!$X$6,MOVV!BA141,0)))))</f>
        <v>0</v>
      </c>
      <c r="BF159" s="158">
        <f>+IF($C159=NT!$Y$2,MOVV!BF141,IF(MOVV!$C159=NT!$X$3,MOVV!BE141,IF(MOVV!$C159=NT!$X$4,MOVV!BD141,IF(MOVV!$C159=NT!$X$5,MOVV!BC141,IF(MOVV!$C159=NT!$X$6,MOVV!BB141,0)))))</f>
        <v>0</v>
      </c>
      <c r="BG159" s="158">
        <f>+IF($C159=NT!$Y$2,MOVV!BG141,IF(MOVV!$C159=NT!$X$3,MOVV!BF141,IF(MOVV!$C159=NT!$X$4,MOVV!BE141,IF(MOVV!$C159=NT!$X$5,MOVV!BD141,IF(MOVV!$C159=NT!$X$6,MOVV!BC141,0)))))</f>
        <v>0</v>
      </c>
      <c r="BH159" s="158">
        <f>+IF($C159=NT!$Y$2,MOVV!BH141,IF(MOVV!$C159=NT!$X$3,MOVV!BG141,IF(MOVV!$C159=NT!$X$4,MOVV!BF141,IF(MOVV!$C159=NT!$X$5,MOVV!BE141,IF(MOVV!$C159=NT!$X$6,MOVV!BD141,0)))))</f>
        <v>0</v>
      </c>
      <c r="BI159" s="158">
        <f>+IF($C159=NT!$Y$2,MOVV!BI141,IF(MOVV!$C159=NT!$X$3,MOVV!BH141,IF(MOVV!$C159=NT!$X$4,MOVV!BG141,IF(MOVV!$C159=NT!$X$5,MOVV!BF141,IF(MOVV!$C159=NT!$X$6,MOVV!BE141,0)))))</f>
        <v>0</v>
      </c>
      <c r="BJ159" s="158">
        <f>+IF($C159=NT!$Y$2,MOVV!BJ141,IF(MOVV!$C159=NT!$X$3,MOVV!BI141,IF(MOVV!$C159=NT!$X$4,MOVV!BH141,IF(MOVV!$C159=NT!$X$5,MOVV!BG141,IF(MOVV!$C159=NT!$X$6,MOVV!BF141,0)))))</f>
        <v>0</v>
      </c>
      <c r="BK159" s="158">
        <f>+IF($C159=NT!$Y$2,MOVV!BK141,IF(MOVV!$C159=NT!$X$3,MOVV!BJ141,IF(MOVV!$C159=NT!$X$4,MOVV!BI141,IF(MOVV!$C159=NT!$X$5,MOVV!BH141,IF(MOVV!$C159=NT!$X$6,MOVV!BG141,0)))))</f>
        <v>0</v>
      </c>
    </row>
    <row r="160" spans="2:63">
      <c r="B160" s="162" t="str">
        <f t="shared" si="46"/>
        <v>Nom Producte/Servei 10</v>
      </c>
      <c r="C160" s="208">
        <f>+OP!L19</f>
        <v>0</v>
      </c>
      <c r="D160" s="158">
        <f>+IF($C160=NT!$Y$2,MOVV!D142,IF(MOVV!$C160=NT!$X$3,0,IF(MOVV!$C160=NT!$X$4,0,IF(MOVV!$C160=NT!$X$5,0,IF(MOVV!$C160=NT!$X$6,0,0)))))</f>
        <v>0</v>
      </c>
      <c r="E160" s="158">
        <f>+IF($C160=NT!$Y$2,MOVV!E142,IF(MOVV!$C160=NT!$X$3,MOVV!D142,IF(MOVV!$C160=NT!$X$4,0,IF(MOVV!$C160=NT!$X$5,0,IF(MOVV!$C160=NT!$X$6,0,0)))))</f>
        <v>0</v>
      </c>
      <c r="F160" s="158">
        <f>+IF($C160=NT!$Y$2,MOVV!F142,IF(MOVV!$C160=NT!$X$3,MOVV!E142,IF(MOVV!$C160=NT!$X$4,MOVV!D142,IF(MOVV!$C160=NT!$X$5,0,IF(MOVV!$C160=NT!$X$6,0,0)))))</f>
        <v>0</v>
      </c>
      <c r="G160" s="158">
        <f>+IF($C160=NT!$Y$2,MOVV!G142,IF(MOVV!$C160=NT!$X$3,MOVV!F142,IF(MOVV!$C160=NT!$X$4,MOVV!E142,IF(MOVV!$C160=NT!$X$5,MOVV!D142,IF(MOVV!$C160=NT!$X$6,0,0)))))</f>
        <v>0</v>
      </c>
      <c r="H160" s="158">
        <f>+IF($C160=NT!$Y$2,MOVV!H142,IF(MOVV!$C160=NT!$X$3,MOVV!G142,IF(MOVV!$C160=NT!$X$4,MOVV!F142,IF(MOVV!$C160=NT!$X$5,MOVV!E142,IF(MOVV!$C160=NT!$X$6,MOVV!D142,0)))))</f>
        <v>0</v>
      </c>
      <c r="I160" s="158">
        <f>+IF($C160=NT!$Y$2,MOVV!I142,IF(MOVV!$C160=NT!$X$3,MOVV!H142,IF(MOVV!$C160=NT!$X$4,MOVV!G142,IF(MOVV!$C160=NT!$X$5,MOVV!F142,IF(MOVV!$C160=NT!$X$6,MOVV!E142,0)))))</f>
        <v>0</v>
      </c>
      <c r="J160" s="158">
        <f>+IF($C160=NT!$Y$2,MOVV!J142,IF(MOVV!$C160=NT!$X$3,MOVV!I142,IF(MOVV!$C160=NT!$X$4,MOVV!H142,IF(MOVV!$C160=NT!$X$5,MOVV!G142,IF(MOVV!$C160=NT!$X$6,MOVV!F142,0)))))</f>
        <v>0</v>
      </c>
      <c r="K160" s="158">
        <f>+IF($C160=NT!$Y$2,MOVV!K142,IF(MOVV!$C160=NT!$X$3,MOVV!J142,IF(MOVV!$C160=NT!$X$4,MOVV!I142,IF(MOVV!$C160=NT!$X$5,MOVV!H142,IF(MOVV!$C160=NT!$X$6,MOVV!G142,0)))))</f>
        <v>0</v>
      </c>
      <c r="L160" s="158">
        <f>+IF($C160=NT!$Y$2,MOVV!L142,IF(MOVV!$C160=NT!$X$3,MOVV!K142,IF(MOVV!$C160=NT!$X$4,MOVV!J142,IF(MOVV!$C160=NT!$X$5,MOVV!I142,IF(MOVV!$C160=NT!$X$6,MOVV!H142,0)))))</f>
        <v>0</v>
      </c>
      <c r="M160" s="158">
        <f>+IF($C160=NT!$Y$2,MOVV!M142,IF(MOVV!$C160=NT!$X$3,MOVV!L142,IF(MOVV!$C160=NT!$X$4,MOVV!K142,IF(MOVV!$C160=NT!$X$5,MOVV!J142,IF(MOVV!$C160=NT!$X$6,MOVV!I142,0)))))</f>
        <v>0</v>
      </c>
      <c r="N160" s="158">
        <f>+IF($C160=NT!$Y$2,MOVV!N142,IF(MOVV!$C160=NT!$X$3,MOVV!M142,IF(MOVV!$C160=NT!$X$4,MOVV!L142,IF(MOVV!$C160=NT!$X$5,MOVV!K142,IF(MOVV!$C160=NT!$X$6,MOVV!J142,0)))))</f>
        <v>0</v>
      </c>
      <c r="O160" s="158">
        <f>+IF($C160=NT!$Y$2,MOVV!O142,IF(MOVV!$C160=NT!$X$3,MOVV!N142,IF(MOVV!$C160=NT!$X$4,MOVV!M142,IF(MOVV!$C160=NT!$X$5,MOVV!L142,IF(MOVV!$C160=NT!$X$6,MOVV!K142,0)))))</f>
        <v>0</v>
      </c>
      <c r="P160" s="158">
        <f>+IF($C160=NT!$Y$2,MOVV!P142,IF(MOVV!$C160=NT!$X$3,MOVV!O142,IF(MOVV!$C160=NT!$X$4,MOVV!N142,IF(MOVV!$C160=NT!$X$5,MOVV!M142,IF(MOVV!$C160=NT!$X$6,MOVV!L142,0)))))</f>
        <v>0</v>
      </c>
      <c r="Q160" s="158">
        <f>+IF($C160=NT!$Y$2,MOVV!Q142,IF(MOVV!$C160=NT!$X$3,MOVV!P142,IF(MOVV!$C160=NT!$X$4,MOVV!O142,IF(MOVV!$C160=NT!$X$5,MOVV!N142,IF(MOVV!$C160=NT!$X$6,MOVV!M142,0)))))</f>
        <v>0</v>
      </c>
      <c r="R160" s="158">
        <f>+IF($C160=NT!$Y$2,MOVV!R142,IF(MOVV!$C160=NT!$X$3,MOVV!Q142,IF(MOVV!$C160=NT!$X$4,MOVV!P142,IF(MOVV!$C160=NT!$X$5,MOVV!O142,IF(MOVV!$C160=NT!$X$6,MOVV!N142,0)))))</f>
        <v>0</v>
      </c>
      <c r="S160" s="158">
        <f>+IF($C160=NT!$Y$2,MOVV!S142,IF(MOVV!$C160=NT!$X$3,MOVV!R142,IF(MOVV!$C160=NT!$X$4,MOVV!Q142,IF(MOVV!$C160=NT!$X$5,MOVV!P142,IF(MOVV!$C160=NT!$X$6,MOVV!O142,0)))))</f>
        <v>0</v>
      </c>
      <c r="T160" s="158">
        <f>+IF($C160=NT!$Y$2,MOVV!T142,IF(MOVV!$C160=NT!$X$3,MOVV!S142,IF(MOVV!$C160=NT!$X$4,MOVV!R142,IF(MOVV!$C160=NT!$X$5,MOVV!Q142,IF(MOVV!$C160=NT!$X$6,MOVV!P142,0)))))</f>
        <v>0</v>
      </c>
      <c r="U160" s="158">
        <f>+IF($C160=NT!$Y$2,MOVV!U142,IF(MOVV!$C160=NT!$X$3,MOVV!T142,IF(MOVV!$C160=NT!$X$4,MOVV!S142,IF(MOVV!$C160=NT!$X$5,MOVV!R142,IF(MOVV!$C160=NT!$X$6,MOVV!Q142,0)))))</f>
        <v>0</v>
      </c>
      <c r="V160" s="158">
        <f>+IF($C160=NT!$Y$2,MOVV!V142,IF(MOVV!$C160=NT!$X$3,MOVV!U142,IF(MOVV!$C160=NT!$X$4,MOVV!T142,IF(MOVV!$C160=NT!$X$5,MOVV!S142,IF(MOVV!$C160=NT!$X$6,MOVV!R142,0)))))</f>
        <v>0</v>
      </c>
      <c r="W160" s="158">
        <f>+IF($C160=NT!$Y$2,MOVV!W142,IF(MOVV!$C160=NT!$X$3,MOVV!V142,IF(MOVV!$C160=NT!$X$4,MOVV!U142,IF(MOVV!$C160=NT!$X$5,MOVV!T142,IF(MOVV!$C160=NT!$X$6,MOVV!S142,0)))))</f>
        <v>0</v>
      </c>
      <c r="X160" s="158">
        <f>+IF($C160=NT!$Y$2,MOVV!X142,IF(MOVV!$C160=NT!$X$3,MOVV!W142,IF(MOVV!$C160=NT!$X$4,MOVV!V142,IF(MOVV!$C160=NT!$X$5,MOVV!U142,IF(MOVV!$C160=NT!$X$6,MOVV!T142,0)))))</f>
        <v>0</v>
      </c>
      <c r="Y160" s="158">
        <f>+IF($C160=NT!$Y$2,MOVV!Y142,IF(MOVV!$C160=NT!$X$3,MOVV!X142,IF(MOVV!$C160=NT!$X$4,MOVV!W142,IF(MOVV!$C160=NT!$X$5,MOVV!V142,IF(MOVV!$C160=NT!$X$6,MOVV!U142,0)))))</f>
        <v>0</v>
      </c>
      <c r="Z160" s="158">
        <f>+IF($C160=NT!$Y$2,MOVV!Z142,IF(MOVV!$C160=NT!$X$3,MOVV!Y142,IF(MOVV!$C160=NT!$X$4,MOVV!X142,IF(MOVV!$C160=NT!$X$5,MOVV!W142,IF(MOVV!$C160=NT!$X$6,MOVV!V142,0)))))</f>
        <v>0</v>
      </c>
      <c r="AA160" s="158">
        <f>+IF($C160=NT!$Y$2,MOVV!AA142,IF(MOVV!$C160=NT!$X$3,MOVV!Z142,IF(MOVV!$C160=NT!$X$4,MOVV!Y142,IF(MOVV!$C160=NT!$X$5,MOVV!X142,IF(MOVV!$C160=NT!$X$6,MOVV!W142,0)))))</f>
        <v>0</v>
      </c>
      <c r="AB160" s="158">
        <f>+IF($C160=NT!$Y$2,MOVV!AB142,IF(MOVV!$C160=NT!$X$3,MOVV!AA142,IF(MOVV!$C160=NT!$X$4,MOVV!Z142,IF(MOVV!$C160=NT!$X$5,MOVV!Y142,IF(MOVV!$C160=NT!$X$6,MOVV!X142,0)))))</f>
        <v>0</v>
      </c>
      <c r="AC160" s="158">
        <f>+IF($C160=NT!$Y$2,MOVV!AC142,IF(MOVV!$C160=NT!$X$3,MOVV!AB142,IF(MOVV!$C160=NT!$X$4,MOVV!AA142,IF(MOVV!$C160=NT!$X$5,MOVV!Z142,IF(MOVV!$C160=NT!$X$6,MOVV!Y142,0)))))</f>
        <v>0</v>
      </c>
      <c r="AD160" s="158">
        <f>+IF($C160=NT!$Y$2,MOVV!AD142,IF(MOVV!$C160=NT!$X$3,MOVV!AC142,IF(MOVV!$C160=NT!$X$4,MOVV!AB142,IF(MOVV!$C160=NT!$X$5,MOVV!AA142,IF(MOVV!$C160=NT!$X$6,MOVV!Z142,0)))))</f>
        <v>0</v>
      </c>
      <c r="AE160" s="158">
        <f>+IF($C160=NT!$Y$2,MOVV!AE142,IF(MOVV!$C160=NT!$X$3,MOVV!AD142,IF(MOVV!$C160=NT!$X$4,MOVV!AC142,IF(MOVV!$C160=NT!$X$5,MOVV!AB142,IF(MOVV!$C160=NT!$X$6,MOVV!AA142,0)))))</f>
        <v>0</v>
      </c>
      <c r="AF160" s="158">
        <f>+IF($C160=NT!$Y$2,MOVV!AF142,IF(MOVV!$C160=NT!$X$3,MOVV!AE142,IF(MOVV!$C160=NT!$X$4,MOVV!AD142,IF(MOVV!$C160=NT!$X$5,MOVV!AC142,IF(MOVV!$C160=NT!$X$6,MOVV!AB142,0)))))</f>
        <v>0</v>
      </c>
      <c r="AG160" s="158">
        <f>+IF($C160=NT!$Y$2,MOVV!AG142,IF(MOVV!$C160=NT!$X$3,MOVV!AF142,IF(MOVV!$C160=NT!$X$4,MOVV!AE142,IF(MOVV!$C160=NT!$X$5,MOVV!AD142,IF(MOVV!$C160=NT!$X$6,MOVV!AC142,0)))))</f>
        <v>0</v>
      </c>
      <c r="AH160" s="158">
        <f>+IF($C160=NT!$Y$2,MOVV!AH142,IF(MOVV!$C160=NT!$X$3,MOVV!AG142,IF(MOVV!$C160=NT!$X$4,MOVV!AF142,IF(MOVV!$C160=NT!$X$5,MOVV!AE142,IF(MOVV!$C160=NT!$X$6,MOVV!AD142,0)))))</f>
        <v>0</v>
      </c>
      <c r="AI160" s="158">
        <f>+IF($C160=NT!$Y$2,MOVV!AI142,IF(MOVV!$C160=NT!$X$3,MOVV!AH142,IF(MOVV!$C160=NT!$X$4,MOVV!AG142,IF(MOVV!$C160=NT!$X$5,MOVV!AF142,IF(MOVV!$C160=NT!$X$6,MOVV!AE142,0)))))</f>
        <v>0</v>
      </c>
      <c r="AJ160" s="158">
        <f>+IF($C160=NT!$Y$2,MOVV!AJ142,IF(MOVV!$C160=NT!$X$3,MOVV!AI142,IF(MOVV!$C160=NT!$X$4,MOVV!AH142,IF(MOVV!$C160=NT!$X$5,MOVV!AG142,IF(MOVV!$C160=NT!$X$6,MOVV!AF142,0)))))</f>
        <v>0</v>
      </c>
      <c r="AK160" s="158">
        <f>+IF($C160=NT!$Y$2,MOVV!AK142,IF(MOVV!$C160=NT!$X$3,MOVV!AJ142,IF(MOVV!$C160=NT!$X$4,MOVV!AI142,IF(MOVV!$C160=NT!$X$5,MOVV!AH142,IF(MOVV!$C160=NT!$X$6,MOVV!AG142,0)))))</f>
        <v>0</v>
      </c>
      <c r="AL160" s="158">
        <f>+IF($C160=NT!$Y$2,MOVV!AL142,IF(MOVV!$C160=NT!$X$3,MOVV!AK142,IF(MOVV!$C160=NT!$X$4,MOVV!AJ142,IF(MOVV!$C160=NT!$X$5,MOVV!AI142,IF(MOVV!$C160=NT!$X$6,MOVV!AH142,0)))))</f>
        <v>0</v>
      </c>
      <c r="AM160" s="158">
        <f>+IF($C160=NT!$Y$2,MOVV!AM142,IF(MOVV!$C160=NT!$X$3,MOVV!AL142,IF(MOVV!$C160=NT!$X$4,MOVV!AK142,IF(MOVV!$C160=NT!$X$5,MOVV!AJ142,IF(MOVV!$C160=NT!$X$6,MOVV!AI142,0)))))</f>
        <v>0</v>
      </c>
      <c r="AN160" s="158">
        <f>+IF($C160=NT!$Y$2,MOVV!AN142,IF(MOVV!$C160=NT!$X$3,MOVV!AM142,IF(MOVV!$C160=NT!$X$4,MOVV!AL142,IF(MOVV!$C160=NT!$X$5,MOVV!AK142,IF(MOVV!$C160=NT!$X$6,MOVV!AJ142,0)))))</f>
        <v>0</v>
      </c>
      <c r="AO160" s="158">
        <f>+IF($C160=NT!$Y$2,MOVV!AO142,IF(MOVV!$C160=NT!$X$3,MOVV!AN142,IF(MOVV!$C160=NT!$X$4,MOVV!AM142,IF(MOVV!$C160=NT!$X$5,MOVV!AL142,IF(MOVV!$C160=NT!$X$6,MOVV!AK142,0)))))</f>
        <v>0</v>
      </c>
      <c r="AP160" s="158">
        <f>+IF($C160=NT!$Y$2,MOVV!AP142,IF(MOVV!$C160=NT!$X$3,MOVV!AO142,IF(MOVV!$C160=NT!$X$4,MOVV!AN142,IF(MOVV!$C160=NT!$X$5,MOVV!AM142,IF(MOVV!$C160=NT!$X$6,MOVV!AL142,0)))))</f>
        <v>0</v>
      </c>
      <c r="AQ160" s="158">
        <f>+IF($C160=NT!$Y$2,MOVV!AQ142,IF(MOVV!$C160=NT!$X$3,MOVV!AP142,IF(MOVV!$C160=NT!$X$4,MOVV!AO142,IF(MOVV!$C160=NT!$X$5,MOVV!AN142,IF(MOVV!$C160=NT!$X$6,MOVV!AM142,0)))))</f>
        <v>0</v>
      </c>
      <c r="AR160" s="158">
        <f>+IF($C160=NT!$Y$2,MOVV!AR142,IF(MOVV!$C160=NT!$X$3,MOVV!AQ142,IF(MOVV!$C160=NT!$X$4,MOVV!AP142,IF(MOVV!$C160=NT!$X$5,MOVV!AO142,IF(MOVV!$C160=NT!$X$6,MOVV!AN142,0)))))</f>
        <v>0</v>
      </c>
      <c r="AS160" s="158">
        <f>+IF($C160=NT!$Y$2,MOVV!AS142,IF(MOVV!$C160=NT!$X$3,MOVV!AR142,IF(MOVV!$C160=NT!$X$4,MOVV!AQ142,IF(MOVV!$C160=NT!$X$5,MOVV!AP142,IF(MOVV!$C160=NT!$X$6,MOVV!AO142,0)))))</f>
        <v>0</v>
      </c>
      <c r="AT160" s="158">
        <f>+IF($C160=NT!$Y$2,MOVV!AT142,IF(MOVV!$C160=NT!$X$3,MOVV!AS142,IF(MOVV!$C160=NT!$X$4,MOVV!AR142,IF(MOVV!$C160=NT!$X$5,MOVV!AQ142,IF(MOVV!$C160=NT!$X$6,MOVV!AP142,0)))))</f>
        <v>0</v>
      </c>
      <c r="AU160" s="158">
        <f>+IF($C160=NT!$Y$2,MOVV!AU142,IF(MOVV!$C160=NT!$X$3,MOVV!AT142,IF(MOVV!$C160=NT!$X$4,MOVV!AS142,IF(MOVV!$C160=NT!$X$5,MOVV!AR142,IF(MOVV!$C160=NT!$X$6,MOVV!AQ142,0)))))</f>
        <v>0</v>
      </c>
      <c r="AV160" s="158">
        <f>+IF($C160=NT!$Y$2,MOVV!AV142,IF(MOVV!$C160=NT!$X$3,MOVV!AU142,IF(MOVV!$C160=NT!$X$4,MOVV!AT142,IF(MOVV!$C160=NT!$X$5,MOVV!AS142,IF(MOVV!$C160=NT!$X$6,MOVV!AR142,0)))))</f>
        <v>0</v>
      </c>
      <c r="AW160" s="158">
        <f>+IF($C160=NT!$Y$2,MOVV!AW142,IF(MOVV!$C160=NT!$X$3,MOVV!AV142,IF(MOVV!$C160=NT!$X$4,MOVV!AU142,IF(MOVV!$C160=NT!$X$5,MOVV!AT142,IF(MOVV!$C160=NT!$X$6,MOVV!AS142,0)))))</f>
        <v>0</v>
      </c>
      <c r="AX160" s="158">
        <f>+IF($C160=NT!$Y$2,MOVV!AX142,IF(MOVV!$C160=NT!$X$3,MOVV!AW142,IF(MOVV!$C160=NT!$X$4,MOVV!AV142,IF(MOVV!$C160=NT!$X$5,MOVV!AU142,IF(MOVV!$C160=NT!$X$6,MOVV!AT142,0)))))</f>
        <v>0</v>
      </c>
      <c r="AY160" s="158">
        <f>+IF($C160=NT!$Y$2,MOVV!AY142,IF(MOVV!$C160=NT!$X$3,MOVV!AX142,IF(MOVV!$C160=NT!$X$4,MOVV!AW142,IF(MOVV!$C160=NT!$X$5,MOVV!AV142,IF(MOVV!$C160=NT!$X$6,MOVV!AU142,0)))))</f>
        <v>0</v>
      </c>
      <c r="AZ160" s="158">
        <f>+IF($C160=NT!$Y$2,MOVV!AZ142,IF(MOVV!$C160=NT!$X$3,MOVV!AY142,IF(MOVV!$C160=NT!$X$4,MOVV!AX142,IF(MOVV!$C160=NT!$X$5,MOVV!AW142,IF(MOVV!$C160=NT!$X$6,MOVV!AV142,0)))))</f>
        <v>0</v>
      </c>
      <c r="BA160" s="158">
        <f>+IF($C160=NT!$Y$2,MOVV!BA142,IF(MOVV!$C160=NT!$X$3,MOVV!AZ142,IF(MOVV!$C160=NT!$X$4,MOVV!AY142,IF(MOVV!$C160=NT!$X$5,MOVV!AX142,IF(MOVV!$C160=NT!$X$6,MOVV!AW142,0)))))</f>
        <v>0</v>
      </c>
      <c r="BB160" s="158">
        <f>+IF($C160=NT!$Y$2,MOVV!BB142,IF(MOVV!$C160=NT!$X$3,MOVV!BA142,IF(MOVV!$C160=NT!$X$4,MOVV!AZ142,IF(MOVV!$C160=NT!$X$5,MOVV!AY142,IF(MOVV!$C160=NT!$X$6,MOVV!AX142,0)))))</f>
        <v>0</v>
      </c>
      <c r="BC160" s="158">
        <f>+IF($C160=NT!$Y$2,MOVV!BC142,IF(MOVV!$C160=NT!$X$3,MOVV!BB142,IF(MOVV!$C160=NT!$X$4,MOVV!BA142,IF(MOVV!$C160=NT!$X$5,MOVV!AZ142,IF(MOVV!$C160=NT!$X$6,MOVV!AY142,0)))))</f>
        <v>0</v>
      </c>
      <c r="BD160" s="158">
        <f>+IF($C160=NT!$Y$2,MOVV!BD142,IF(MOVV!$C160=NT!$X$3,MOVV!BC142,IF(MOVV!$C160=NT!$X$4,MOVV!BB142,IF(MOVV!$C160=NT!$X$5,MOVV!BA142,IF(MOVV!$C160=NT!$X$6,MOVV!AZ142,0)))))</f>
        <v>0</v>
      </c>
      <c r="BE160" s="158">
        <f>+IF($C160=NT!$Y$2,MOVV!BE142,IF(MOVV!$C160=NT!$X$3,MOVV!BD142,IF(MOVV!$C160=NT!$X$4,MOVV!BC142,IF(MOVV!$C160=NT!$X$5,MOVV!BB142,IF(MOVV!$C160=NT!$X$6,MOVV!BA142,0)))))</f>
        <v>0</v>
      </c>
      <c r="BF160" s="158">
        <f>+IF($C160=NT!$Y$2,MOVV!BF142,IF(MOVV!$C160=NT!$X$3,MOVV!BE142,IF(MOVV!$C160=NT!$X$4,MOVV!BD142,IF(MOVV!$C160=NT!$X$5,MOVV!BC142,IF(MOVV!$C160=NT!$X$6,MOVV!BB142,0)))))</f>
        <v>0</v>
      </c>
      <c r="BG160" s="158">
        <f>+IF($C160=NT!$Y$2,MOVV!BG142,IF(MOVV!$C160=NT!$X$3,MOVV!BF142,IF(MOVV!$C160=NT!$X$4,MOVV!BE142,IF(MOVV!$C160=NT!$X$5,MOVV!BD142,IF(MOVV!$C160=NT!$X$6,MOVV!BC142,0)))))</f>
        <v>0</v>
      </c>
      <c r="BH160" s="158">
        <f>+IF($C160=NT!$Y$2,MOVV!BH142,IF(MOVV!$C160=NT!$X$3,MOVV!BG142,IF(MOVV!$C160=NT!$X$4,MOVV!BF142,IF(MOVV!$C160=NT!$X$5,MOVV!BE142,IF(MOVV!$C160=NT!$X$6,MOVV!BD142,0)))))</f>
        <v>0</v>
      </c>
      <c r="BI160" s="158">
        <f>+IF($C160=NT!$Y$2,MOVV!BI142,IF(MOVV!$C160=NT!$X$3,MOVV!BH142,IF(MOVV!$C160=NT!$X$4,MOVV!BG142,IF(MOVV!$C160=NT!$X$5,MOVV!BF142,IF(MOVV!$C160=NT!$X$6,MOVV!BE142,0)))))</f>
        <v>0</v>
      </c>
      <c r="BJ160" s="158">
        <f>+IF($C160=NT!$Y$2,MOVV!BJ142,IF(MOVV!$C160=NT!$X$3,MOVV!BI142,IF(MOVV!$C160=NT!$X$4,MOVV!BH142,IF(MOVV!$C160=NT!$X$5,MOVV!BG142,IF(MOVV!$C160=NT!$X$6,MOVV!BF142,0)))))</f>
        <v>0</v>
      </c>
      <c r="BK160" s="158">
        <f>+IF($C160=NT!$Y$2,MOVV!BK142,IF(MOVV!$C160=NT!$X$3,MOVV!BJ142,IF(MOVV!$C160=NT!$X$4,MOVV!BI142,IF(MOVV!$C160=NT!$X$5,MOVV!BH142,IF(MOVV!$C160=NT!$X$6,MOVV!BG142,0)))))</f>
        <v>0</v>
      </c>
    </row>
    <row r="161" spans="2:63">
      <c r="B161" s="162" t="str">
        <f t="shared" si="46"/>
        <v>Nom Producte/Servei 11</v>
      </c>
      <c r="C161" s="208">
        <f>+OP!K20</f>
        <v>0</v>
      </c>
      <c r="D161" s="158">
        <f>+IF($C161=NT!$Y$2,MOVV!D143,IF(MOVV!$C161=NT!$X$3,0,IF(MOVV!$C161=NT!$X$4,0,IF(MOVV!$C161=NT!$X$5,0,IF(MOVV!$C161=NT!$X$6,0,0)))))</f>
        <v>0</v>
      </c>
      <c r="E161" s="158">
        <f>+IF($C161=NT!$Y$2,MOVV!E143,IF(MOVV!$C161=NT!$X$3,MOVV!D143,IF(MOVV!$C161=NT!$X$4,0,IF(MOVV!$C161=NT!$X$5,0,IF(MOVV!$C161=NT!$X$6,0,0)))))</f>
        <v>0</v>
      </c>
      <c r="F161" s="158">
        <f>+IF($C161=NT!$Y$2,MOVV!F143,IF(MOVV!$C161=NT!$X$3,MOVV!E143,IF(MOVV!$C161=NT!$X$4,MOVV!D143,IF(MOVV!$C161=NT!$X$5,0,IF(MOVV!$C161=NT!$X$6,0,0)))))</f>
        <v>0</v>
      </c>
      <c r="G161" s="158">
        <f>+IF($C161=NT!$Y$2,MOVV!G143,IF(MOVV!$C161=NT!$X$3,MOVV!F143,IF(MOVV!$C161=NT!$X$4,MOVV!E143,IF(MOVV!$C161=NT!$X$5,MOVV!D143,IF(MOVV!$C161=NT!$X$6,0,0)))))</f>
        <v>0</v>
      </c>
      <c r="H161" s="158">
        <f>+IF($C161=NT!$Y$2,MOVV!H143,IF(MOVV!$C161=NT!$X$3,MOVV!G143,IF(MOVV!$C161=NT!$X$4,MOVV!F143,IF(MOVV!$C161=NT!$X$5,MOVV!E143,IF(MOVV!$C161=NT!$X$6,MOVV!D143,0)))))</f>
        <v>0</v>
      </c>
      <c r="I161" s="158">
        <f>+IF($C161=NT!$Y$2,MOVV!I143,IF(MOVV!$C161=NT!$X$3,MOVV!H143,IF(MOVV!$C161=NT!$X$4,MOVV!G143,IF(MOVV!$C161=NT!$X$5,MOVV!F143,IF(MOVV!$C161=NT!$X$6,MOVV!E143,0)))))</f>
        <v>0</v>
      </c>
      <c r="J161" s="158">
        <f>+IF($C161=NT!$Y$2,MOVV!J143,IF(MOVV!$C161=NT!$X$3,MOVV!I143,IF(MOVV!$C161=NT!$X$4,MOVV!H143,IF(MOVV!$C161=NT!$X$5,MOVV!G143,IF(MOVV!$C161=NT!$X$6,MOVV!F143,0)))))</f>
        <v>0</v>
      </c>
      <c r="K161" s="158">
        <f>+IF($C161=NT!$Y$2,MOVV!K143,IF(MOVV!$C161=NT!$X$3,MOVV!J143,IF(MOVV!$C161=NT!$X$4,MOVV!I143,IF(MOVV!$C161=NT!$X$5,MOVV!H143,IF(MOVV!$C161=NT!$X$6,MOVV!G143,0)))))</f>
        <v>0</v>
      </c>
      <c r="L161" s="158">
        <f>+IF($C161=NT!$Y$2,MOVV!L143,IF(MOVV!$C161=NT!$X$3,MOVV!K143,IF(MOVV!$C161=NT!$X$4,MOVV!J143,IF(MOVV!$C161=NT!$X$5,MOVV!I143,IF(MOVV!$C161=NT!$X$6,MOVV!H143,0)))))</f>
        <v>0</v>
      </c>
      <c r="M161" s="158">
        <f>+IF($C161=NT!$Y$2,MOVV!M143,IF(MOVV!$C161=NT!$X$3,MOVV!L143,IF(MOVV!$C161=NT!$X$4,MOVV!K143,IF(MOVV!$C161=NT!$X$5,MOVV!J143,IF(MOVV!$C161=NT!$X$6,MOVV!I143,0)))))</f>
        <v>0</v>
      </c>
      <c r="N161" s="158">
        <f>+IF($C161=NT!$Y$2,MOVV!N143,IF(MOVV!$C161=NT!$X$3,MOVV!M143,IF(MOVV!$C161=NT!$X$4,MOVV!L143,IF(MOVV!$C161=NT!$X$5,MOVV!K143,IF(MOVV!$C161=NT!$X$6,MOVV!J143,0)))))</f>
        <v>0</v>
      </c>
      <c r="O161" s="158">
        <f>+IF($C161=NT!$Y$2,MOVV!O143,IF(MOVV!$C161=NT!$X$3,MOVV!N143,IF(MOVV!$C161=NT!$X$4,MOVV!M143,IF(MOVV!$C161=NT!$X$5,MOVV!L143,IF(MOVV!$C161=NT!$X$6,MOVV!K143,0)))))</f>
        <v>0</v>
      </c>
      <c r="P161" s="158">
        <f>+IF($C161=NT!$Y$2,MOVV!P143,IF(MOVV!$C161=NT!$X$3,MOVV!O143,IF(MOVV!$C161=NT!$X$4,MOVV!N143,IF(MOVV!$C161=NT!$X$5,MOVV!M143,IF(MOVV!$C161=NT!$X$6,MOVV!L143,0)))))</f>
        <v>0</v>
      </c>
      <c r="Q161" s="158">
        <f>+IF($C161=NT!$Y$2,MOVV!Q143,IF(MOVV!$C161=NT!$X$3,MOVV!P143,IF(MOVV!$C161=NT!$X$4,MOVV!O143,IF(MOVV!$C161=NT!$X$5,MOVV!N143,IF(MOVV!$C161=NT!$X$6,MOVV!M143,0)))))</f>
        <v>0</v>
      </c>
      <c r="R161" s="158">
        <f>+IF($C161=NT!$Y$2,MOVV!R143,IF(MOVV!$C161=NT!$X$3,MOVV!Q143,IF(MOVV!$C161=NT!$X$4,MOVV!P143,IF(MOVV!$C161=NT!$X$5,MOVV!O143,IF(MOVV!$C161=NT!$X$6,MOVV!N143,0)))))</f>
        <v>0</v>
      </c>
      <c r="S161" s="158">
        <f>+IF($C161=NT!$Y$2,MOVV!S143,IF(MOVV!$C161=NT!$X$3,MOVV!R143,IF(MOVV!$C161=NT!$X$4,MOVV!Q143,IF(MOVV!$C161=NT!$X$5,MOVV!P143,IF(MOVV!$C161=NT!$X$6,MOVV!O143,0)))))</f>
        <v>0</v>
      </c>
      <c r="T161" s="158">
        <f>+IF($C161=NT!$Y$2,MOVV!T143,IF(MOVV!$C161=NT!$X$3,MOVV!S143,IF(MOVV!$C161=NT!$X$4,MOVV!R143,IF(MOVV!$C161=NT!$X$5,MOVV!Q143,IF(MOVV!$C161=NT!$X$6,MOVV!P143,0)))))</f>
        <v>0</v>
      </c>
      <c r="U161" s="158">
        <f>+IF($C161=NT!$Y$2,MOVV!U143,IF(MOVV!$C161=NT!$X$3,MOVV!T143,IF(MOVV!$C161=NT!$X$4,MOVV!S143,IF(MOVV!$C161=NT!$X$5,MOVV!R143,IF(MOVV!$C161=NT!$X$6,MOVV!Q143,0)))))</f>
        <v>0</v>
      </c>
      <c r="V161" s="158">
        <f>+IF($C161=NT!$Y$2,MOVV!V143,IF(MOVV!$C161=NT!$X$3,MOVV!U143,IF(MOVV!$C161=NT!$X$4,MOVV!T143,IF(MOVV!$C161=NT!$X$5,MOVV!S143,IF(MOVV!$C161=NT!$X$6,MOVV!R143,0)))))</f>
        <v>0</v>
      </c>
      <c r="W161" s="158">
        <f>+IF($C161=NT!$Y$2,MOVV!W143,IF(MOVV!$C161=NT!$X$3,MOVV!V143,IF(MOVV!$C161=NT!$X$4,MOVV!U143,IF(MOVV!$C161=NT!$X$5,MOVV!T143,IF(MOVV!$C161=NT!$X$6,MOVV!S143,0)))))</f>
        <v>0</v>
      </c>
      <c r="X161" s="158">
        <f>+IF($C161=NT!$Y$2,MOVV!X143,IF(MOVV!$C161=NT!$X$3,MOVV!W143,IF(MOVV!$C161=NT!$X$4,MOVV!V143,IF(MOVV!$C161=NT!$X$5,MOVV!U143,IF(MOVV!$C161=NT!$X$6,MOVV!T143,0)))))</f>
        <v>0</v>
      </c>
      <c r="Y161" s="158">
        <f>+IF($C161=NT!$Y$2,MOVV!Y143,IF(MOVV!$C161=NT!$X$3,MOVV!X143,IF(MOVV!$C161=NT!$X$4,MOVV!W143,IF(MOVV!$C161=NT!$X$5,MOVV!V143,IF(MOVV!$C161=NT!$X$6,MOVV!U143,0)))))</f>
        <v>0</v>
      </c>
      <c r="Z161" s="158">
        <f>+IF($C161=NT!$Y$2,MOVV!Z143,IF(MOVV!$C161=NT!$X$3,MOVV!Y143,IF(MOVV!$C161=NT!$X$4,MOVV!X143,IF(MOVV!$C161=NT!$X$5,MOVV!W143,IF(MOVV!$C161=NT!$X$6,MOVV!V143,0)))))</f>
        <v>0</v>
      </c>
      <c r="AA161" s="158">
        <f>+IF($C161=NT!$Y$2,MOVV!AA143,IF(MOVV!$C161=NT!$X$3,MOVV!Z143,IF(MOVV!$C161=NT!$X$4,MOVV!Y143,IF(MOVV!$C161=NT!$X$5,MOVV!X143,IF(MOVV!$C161=NT!$X$6,MOVV!W143,0)))))</f>
        <v>0</v>
      </c>
      <c r="AB161" s="158">
        <f>+IF($C161=NT!$Y$2,MOVV!AB143,IF(MOVV!$C161=NT!$X$3,MOVV!AA143,IF(MOVV!$C161=NT!$X$4,MOVV!Z143,IF(MOVV!$C161=NT!$X$5,MOVV!Y143,IF(MOVV!$C161=NT!$X$6,MOVV!X143,0)))))</f>
        <v>0</v>
      </c>
      <c r="AC161" s="158">
        <f>+IF($C161=NT!$Y$2,MOVV!AC143,IF(MOVV!$C161=NT!$X$3,MOVV!AB143,IF(MOVV!$C161=NT!$X$4,MOVV!AA143,IF(MOVV!$C161=NT!$X$5,MOVV!Z143,IF(MOVV!$C161=NT!$X$6,MOVV!Y143,0)))))</f>
        <v>0</v>
      </c>
      <c r="AD161" s="158">
        <f>+IF($C161=NT!$Y$2,MOVV!AD143,IF(MOVV!$C161=NT!$X$3,MOVV!AC143,IF(MOVV!$C161=NT!$X$4,MOVV!AB143,IF(MOVV!$C161=NT!$X$5,MOVV!AA143,IF(MOVV!$C161=NT!$X$6,MOVV!Z143,0)))))</f>
        <v>0</v>
      </c>
      <c r="AE161" s="158">
        <f>+IF($C161=NT!$Y$2,MOVV!AE143,IF(MOVV!$C161=NT!$X$3,MOVV!AD143,IF(MOVV!$C161=NT!$X$4,MOVV!AC143,IF(MOVV!$C161=NT!$X$5,MOVV!AB143,IF(MOVV!$C161=NT!$X$6,MOVV!AA143,0)))))</f>
        <v>0</v>
      </c>
      <c r="AF161" s="158">
        <f>+IF($C161=NT!$Y$2,MOVV!AF143,IF(MOVV!$C161=NT!$X$3,MOVV!AE143,IF(MOVV!$C161=NT!$X$4,MOVV!AD143,IF(MOVV!$C161=NT!$X$5,MOVV!AC143,IF(MOVV!$C161=NT!$X$6,MOVV!AB143,0)))))</f>
        <v>0</v>
      </c>
      <c r="AG161" s="158">
        <f>+IF($C161=NT!$Y$2,MOVV!AG143,IF(MOVV!$C161=NT!$X$3,MOVV!AF143,IF(MOVV!$C161=NT!$X$4,MOVV!AE143,IF(MOVV!$C161=NT!$X$5,MOVV!AD143,IF(MOVV!$C161=NT!$X$6,MOVV!AC143,0)))))</f>
        <v>0</v>
      </c>
      <c r="AH161" s="158">
        <f>+IF($C161=NT!$Y$2,MOVV!AH143,IF(MOVV!$C161=NT!$X$3,MOVV!AG143,IF(MOVV!$C161=NT!$X$4,MOVV!AF143,IF(MOVV!$C161=NT!$X$5,MOVV!AE143,IF(MOVV!$C161=NT!$X$6,MOVV!AD143,0)))))</f>
        <v>0</v>
      </c>
      <c r="AI161" s="158">
        <f>+IF($C161=NT!$Y$2,MOVV!AI143,IF(MOVV!$C161=NT!$X$3,MOVV!AH143,IF(MOVV!$C161=NT!$X$4,MOVV!AG143,IF(MOVV!$C161=NT!$X$5,MOVV!AF143,IF(MOVV!$C161=NT!$X$6,MOVV!AE143,0)))))</f>
        <v>0</v>
      </c>
      <c r="AJ161" s="158">
        <f>+IF($C161=NT!$Y$2,MOVV!AJ143,IF(MOVV!$C161=NT!$X$3,MOVV!AI143,IF(MOVV!$C161=NT!$X$4,MOVV!AH143,IF(MOVV!$C161=NT!$X$5,MOVV!AG143,IF(MOVV!$C161=NT!$X$6,MOVV!AF143,0)))))</f>
        <v>0</v>
      </c>
      <c r="AK161" s="158">
        <f>+IF($C161=NT!$Y$2,MOVV!AK143,IF(MOVV!$C161=NT!$X$3,MOVV!AJ143,IF(MOVV!$C161=NT!$X$4,MOVV!AI143,IF(MOVV!$C161=NT!$X$5,MOVV!AH143,IF(MOVV!$C161=NT!$X$6,MOVV!AG143,0)))))</f>
        <v>0</v>
      </c>
      <c r="AL161" s="158">
        <f>+IF($C161=NT!$Y$2,MOVV!AL143,IF(MOVV!$C161=NT!$X$3,MOVV!AK143,IF(MOVV!$C161=NT!$X$4,MOVV!AJ143,IF(MOVV!$C161=NT!$X$5,MOVV!AI143,IF(MOVV!$C161=NT!$X$6,MOVV!AH143,0)))))</f>
        <v>0</v>
      </c>
      <c r="AM161" s="158">
        <f>+IF($C161=NT!$Y$2,MOVV!AM143,IF(MOVV!$C161=NT!$X$3,MOVV!AL143,IF(MOVV!$C161=NT!$X$4,MOVV!AK143,IF(MOVV!$C161=NT!$X$5,MOVV!AJ143,IF(MOVV!$C161=NT!$X$6,MOVV!AI143,0)))))</f>
        <v>0</v>
      </c>
      <c r="AN161" s="158">
        <f>+IF($C161=NT!$Y$2,MOVV!AN143,IF(MOVV!$C161=NT!$X$3,MOVV!AM143,IF(MOVV!$C161=NT!$X$4,MOVV!AL143,IF(MOVV!$C161=NT!$X$5,MOVV!AK143,IF(MOVV!$C161=NT!$X$6,MOVV!AJ143,0)))))</f>
        <v>0</v>
      </c>
      <c r="AO161" s="158">
        <f>+IF($C161=NT!$Y$2,MOVV!AO143,IF(MOVV!$C161=NT!$X$3,MOVV!AN143,IF(MOVV!$C161=NT!$X$4,MOVV!AM143,IF(MOVV!$C161=NT!$X$5,MOVV!AL143,IF(MOVV!$C161=NT!$X$6,MOVV!AK143,0)))))</f>
        <v>0</v>
      </c>
      <c r="AP161" s="158">
        <f>+IF($C161=NT!$Y$2,MOVV!AP143,IF(MOVV!$C161=NT!$X$3,MOVV!AO143,IF(MOVV!$C161=NT!$X$4,MOVV!AN143,IF(MOVV!$C161=NT!$X$5,MOVV!AM143,IF(MOVV!$C161=NT!$X$6,MOVV!AL143,0)))))</f>
        <v>0</v>
      </c>
      <c r="AQ161" s="158">
        <f>+IF($C161=NT!$Y$2,MOVV!AQ143,IF(MOVV!$C161=NT!$X$3,MOVV!AP143,IF(MOVV!$C161=NT!$X$4,MOVV!AO143,IF(MOVV!$C161=NT!$X$5,MOVV!AN143,IF(MOVV!$C161=NT!$X$6,MOVV!AM143,0)))))</f>
        <v>0</v>
      </c>
      <c r="AR161" s="158">
        <f>+IF($C161=NT!$Y$2,MOVV!AR143,IF(MOVV!$C161=NT!$X$3,MOVV!AQ143,IF(MOVV!$C161=NT!$X$4,MOVV!AP143,IF(MOVV!$C161=NT!$X$5,MOVV!AO143,IF(MOVV!$C161=NT!$X$6,MOVV!AN143,0)))))</f>
        <v>0</v>
      </c>
      <c r="AS161" s="158">
        <f>+IF($C161=NT!$Y$2,MOVV!AS143,IF(MOVV!$C161=NT!$X$3,MOVV!AR143,IF(MOVV!$C161=NT!$X$4,MOVV!AQ143,IF(MOVV!$C161=NT!$X$5,MOVV!AP143,IF(MOVV!$C161=NT!$X$6,MOVV!AO143,0)))))</f>
        <v>0</v>
      </c>
      <c r="AT161" s="158">
        <f>+IF($C161=NT!$Y$2,MOVV!AT143,IF(MOVV!$C161=NT!$X$3,MOVV!AS143,IF(MOVV!$C161=NT!$X$4,MOVV!AR143,IF(MOVV!$C161=NT!$X$5,MOVV!AQ143,IF(MOVV!$C161=NT!$X$6,MOVV!AP143,0)))))</f>
        <v>0</v>
      </c>
      <c r="AU161" s="158">
        <f>+IF($C161=NT!$Y$2,MOVV!AU143,IF(MOVV!$C161=NT!$X$3,MOVV!AT143,IF(MOVV!$C161=NT!$X$4,MOVV!AS143,IF(MOVV!$C161=NT!$X$5,MOVV!AR143,IF(MOVV!$C161=NT!$X$6,MOVV!AQ143,0)))))</f>
        <v>0</v>
      </c>
      <c r="AV161" s="158">
        <f>+IF($C161=NT!$Y$2,MOVV!AV143,IF(MOVV!$C161=NT!$X$3,MOVV!AU143,IF(MOVV!$C161=NT!$X$4,MOVV!AT143,IF(MOVV!$C161=NT!$X$5,MOVV!AS143,IF(MOVV!$C161=NT!$X$6,MOVV!AR143,0)))))</f>
        <v>0</v>
      </c>
      <c r="AW161" s="158">
        <f>+IF($C161=NT!$Y$2,MOVV!AW143,IF(MOVV!$C161=NT!$X$3,MOVV!AV143,IF(MOVV!$C161=NT!$X$4,MOVV!AU143,IF(MOVV!$C161=NT!$X$5,MOVV!AT143,IF(MOVV!$C161=NT!$X$6,MOVV!AS143,0)))))</f>
        <v>0</v>
      </c>
      <c r="AX161" s="158">
        <f>+IF($C161=NT!$Y$2,MOVV!AX143,IF(MOVV!$C161=NT!$X$3,MOVV!AW143,IF(MOVV!$C161=NT!$X$4,MOVV!AV143,IF(MOVV!$C161=NT!$X$5,MOVV!AU143,IF(MOVV!$C161=NT!$X$6,MOVV!AT143,0)))))</f>
        <v>0</v>
      </c>
      <c r="AY161" s="158">
        <f>+IF($C161=NT!$Y$2,MOVV!AY143,IF(MOVV!$C161=NT!$X$3,MOVV!AX143,IF(MOVV!$C161=NT!$X$4,MOVV!AW143,IF(MOVV!$C161=NT!$X$5,MOVV!AV143,IF(MOVV!$C161=NT!$X$6,MOVV!AU143,0)))))</f>
        <v>0</v>
      </c>
      <c r="AZ161" s="158">
        <f>+IF($C161=NT!$Y$2,MOVV!AZ143,IF(MOVV!$C161=NT!$X$3,MOVV!AY143,IF(MOVV!$C161=NT!$X$4,MOVV!AX143,IF(MOVV!$C161=NT!$X$5,MOVV!AW143,IF(MOVV!$C161=NT!$X$6,MOVV!AV143,0)))))</f>
        <v>0</v>
      </c>
      <c r="BA161" s="158">
        <f>+IF($C161=NT!$Y$2,MOVV!BA143,IF(MOVV!$C161=NT!$X$3,MOVV!AZ143,IF(MOVV!$C161=NT!$X$4,MOVV!AY143,IF(MOVV!$C161=NT!$X$5,MOVV!AX143,IF(MOVV!$C161=NT!$X$6,MOVV!AW143,0)))))</f>
        <v>0</v>
      </c>
      <c r="BB161" s="158">
        <f>+IF($C161=NT!$Y$2,MOVV!BB143,IF(MOVV!$C161=NT!$X$3,MOVV!BA143,IF(MOVV!$C161=NT!$X$4,MOVV!AZ143,IF(MOVV!$C161=NT!$X$5,MOVV!AY143,IF(MOVV!$C161=NT!$X$6,MOVV!AX143,0)))))</f>
        <v>0</v>
      </c>
      <c r="BC161" s="158">
        <f>+IF($C161=NT!$Y$2,MOVV!BC143,IF(MOVV!$C161=NT!$X$3,MOVV!BB143,IF(MOVV!$C161=NT!$X$4,MOVV!BA143,IF(MOVV!$C161=NT!$X$5,MOVV!AZ143,IF(MOVV!$C161=NT!$X$6,MOVV!AY143,0)))))</f>
        <v>0</v>
      </c>
      <c r="BD161" s="158">
        <f>+IF($C161=NT!$Y$2,MOVV!BD143,IF(MOVV!$C161=NT!$X$3,MOVV!BC143,IF(MOVV!$C161=NT!$X$4,MOVV!BB143,IF(MOVV!$C161=NT!$X$5,MOVV!BA143,IF(MOVV!$C161=NT!$X$6,MOVV!AZ143,0)))))</f>
        <v>0</v>
      </c>
      <c r="BE161" s="158">
        <f>+IF($C161=NT!$Y$2,MOVV!BE143,IF(MOVV!$C161=NT!$X$3,MOVV!BD143,IF(MOVV!$C161=NT!$X$4,MOVV!BC143,IF(MOVV!$C161=NT!$X$5,MOVV!BB143,IF(MOVV!$C161=NT!$X$6,MOVV!BA143,0)))))</f>
        <v>0</v>
      </c>
      <c r="BF161" s="158">
        <f>+IF($C161=NT!$Y$2,MOVV!BF143,IF(MOVV!$C161=NT!$X$3,MOVV!BE143,IF(MOVV!$C161=NT!$X$4,MOVV!BD143,IF(MOVV!$C161=NT!$X$5,MOVV!BC143,IF(MOVV!$C161=NT!$X$6,MOVV!BB143,0)))))</f>
        <v>0</v>
      </c>
      <c r="BG161" s="158">
        <f>+IF($C161=NT!$Y$2,MOVV!BG143,IF(MOVV!$C161=NT!$X$3,MOVV!BF143,IF(MOVV!$C161=NT!$X$4,MOVV!BE143,IF(MOVV!$C161=NT!$X$5,MOVV!BD143,IF(MOVV!$C161=NT!$X$6,MOVV!BC143,0)))))</f>
        <v>0</v>
      </c>
      <c r="BH161" s="158">
        <f>+IF($C161=NT!$Y$2,MOVV!BH143,IF(MOVV!$C161=NT!$X$3,MOVV!BG143,IF(MOVV!$C161=NT!$X$4,MOVV!BF143,IF(MOVV!$C161=NT!$X$5,MOVV!BE143,IF(MOVV!$C161=NT!$X$6,MOVV!BD143,0)))))</f>
        <v>0</v>
      </c>
      <c r="BI161" s="158">
        <f>+IF($C161=NT!$Y$2,MOVV!BI143,IF(MOVV!$C161=NT!$X$3,MOVV!BH143,IF(MOVV!$C161=NT!$X$4,MOVV!BG143,IF(MOVV!$C161=NT!$X$5,MOVV!BF143,IF(MOVV!$C161=NT!$X$6,MOVV!BE143,0)))))</f>
        <v>0</v>
      </c>
      <c r="BJ161" s="158">
        <f>+IF($C161=NT!$Y$2,MOVV!BJ143,IF(MOVV!$C161=NT!$X$3,MOVV!BI143,IF(MOVV!$C161=NT!$X$4,MOVV!BH143,IF(MOVV!$C161=NT!$X$5,MOVV!BG143,IF(MOVV!$C161=NT!$X$6,MOVV!BF143,0)))))</f>
        <v>0</v>
      </c>
      <c r="BK161" s="158">
        <f>+IF($C161=NT!$Y$2,MOVV!BK143,IF(MOVV!$C161=NT!$X$3,MOVV!BJ143,IF(MOVV!$C161=NT!$X$4,MOVV!BI143,IF(MOVV!$C161=NT!$X$5,MOVV!BH143,IF(MOVV!$C161=NT!$X$6,MOVV!BG143,0)))))</f>
        <v>0</v>
      </c>
    </row>
    <row r="162" spans="2:63">
      <c r="B162" s="162" t="str">
        <f t="shared" si="46"/>
        <v>Nom Producte/Servei 12</v>
      </c>
      <c r="C162" s="208">
        <f>+OP!K21</f>
        <v>0</v>
      </c>
      <c r="D162" s="158">
        <f>+IF($C162=NT!$Y$2,MOVV!D144,IF(MOVV!$C162=NT!$X$3,0,IF(MOVV!$C162=NT!$X$4,0,IF(MOVV!$C162=NT!$X$5,0,IF(MOVV!$C162=NT!$X$6,0,0)))))</f>
        <v>0</v>
      </c>
      <c r="E162" s="158">
        <f>+IF($C162=NT!$Y$2,MOVV!E144,IF(MOVV!$C162=NT!$X$3,MOVV!D144,IF(MOVV!$C162=NT!$X$4,0,IF(MOVV!$C162=NT!$X$5,0,IF(MOVV!$C162=NT!$X$6,0,0)))))</f>
        <v>0</v>
      </c>
      <c r="F162" s="158">
        <f>+IF($C162=NT!$Y$2,MOVV!F144,IF(MOVV!$C162=NT!$X$3,MOVV!E144,IF(MOVV!$C162=NT!$X$4,MOVV!D144,IF(MOVV!$C162=NT!$X$5,0,IF(MOVV!$C162=NT!$X$6,0,0)))))</f>
        <v>0</v>
      </c>
      <c r="G162" s="158">
        <f>+IF($C162=NT!$Y$2,MOVV!G144,IF(MOVV!$C162=NT!$X$3,MOVV!F144,IF(MOVV!$C162=NT!$X$4,MOVV!E144,IF(MOVV!$C162=NT!$X$5,MOVV!D144,IF(MOVV!$C162=NT!$X$6,0,0)))))</f>
        <v>0</v>
      </c>
      <c r="H162" s="158">
        <f>+IF($C162=NT!$Y$2,MOVV!H144,IF(MOVV!$C162=NT!$X$3,MOVV!G144,IF(MOVV!$C162=NT!$X$4,MOVV!F144,IF(MOVV!$C162=NT!$X$5,MOVV!E144,IF(MOVV!$C162=NT!$X$6,MOVV!D144,0)))))</f>
        <v>0</v>
      </c>
      <c r="I162" s="158">
        <f>+IF($C162=NT!$Y$2,MOVV!I144,IF(MOVV!$C162=NT!$X$3,MOVV!H144,IF(MOVV!$C162=NT!$X$4,MOVV!G144,IF(MOVV!$C162=NT!$X$5,MOVV!F144,IF(MOVV!$C162=NT!$X$6,MOVV!E144,0)))))</f>
        <v>0</v>
      </c>
      <c r="J162" s="158">
        <f>+IF($C162=NT!$Y$2,MOVV!J144,IF(MOVV!$C162=NT!$X$3,MOVV!I144,IF(MOVV!$C162=NT!$X$4,MOVV!H144,IF(MOVV!$C162=NT!$X$5,MOVV!G144,IF(MOVV!$C162=NT!$X$6,MOVV!F144,0)))))</f>
        <v>0</v>
      </c>
      <c r="K162" s="158">
        <f>+IF($C162=NT!$Y$2,MOVV!K144,IF(MOVV!$C162=NT!$X$3,MOVV!J144,IF(MOVV!$C162=NT!$X$4,MOVV!I144,IF(MOVV!$C162=NT!$X$5,MOVV!H144,IF(MOVV!$C162=NT!$X$6,MOVV!G144,0)))))</f>
        <v>0</v>
      </c>
      <c r="L162" s="158">
        <f>+IF($C162=NT!$Y$2,MOVV!L144,IF(MOVV!$C162=NT!$X$3,MOVV!K144,IF(MOVV!$C162=NT!$X$4,MOVV!J144,IF(MOVV!$C162=NT!$X$5,MOVV!I144,IF(MOVV!$C162=NT!$X$6,MOVV!H144,0)))))</f>
        <v>0</v>
      </c>
      <c r="M162" s="158">
        <f>+IF($C162=NT!$Y$2,MOVV!M144,IF(MOVV!$C162=NT!$X$3,MOVV!L144,IF(MOVV!$C162=NT!$X$4,MOVV!K144,IF(MOVV!$C162=NT!$X$5,MOVV!J144,IF(MOVV!$C162=NT!$X$6,MOVV!I144,0)))))</f>
        <v>0</v>
      </c>
      <c r="N162" s="158">
        <f>+IF($C162=NT!$Y$2,MOVV!N144,IF(MOVV!$C162=NT!$X$3,MOVV!M144,IF(MOVV!$C162=NT!$X$4,MOVV!L144,IF(MOVV!$C162=NT!$X$5,MOVV!K144,IF(MOVV!$C162=NT!$X$6,MOVV!J144,0)))))</f>
        <v>0</v>
      </c>
      <c r="O162" s="158">
        <f>+IF($C162=NT!$Y$2,MOVV!O144,IF(MOVV!$C162=NT!$X$3,MOVV!N144,IF(MOVV!$C162=NT!$X$4,MOVV!M144,IF(MOVV!$C162=NT!$X$5,MOVV!L144,IF(MOVV!$C162=NT!$X$6,MOVV!K144,0)))))</f>
        <v>0</v>
      </c>
      <c r="P162" s="158">
        <f>+IF($C162=NT!$Y$2,MOVV!P144,IF(MOVV!$C162=NT!$X$3,MOVV!O144,IF(MOVV!$C162=NT!$X$4,MOVV!N144,IF(MOVV!$C162=NT!$X$5,MOVV!M144,IF(MOVV!$C162=NT!$X$6,MOVV!L144,0)))))</f>
        <v>0</v>
      </c>
      <c r="Q162" s="158">
        <f>+IF($C162=NT!$Y$2,MOVV!Q144,IF(MOVV!$C162=NT!$X$3,MOVV!P144,IF(MOVV!$C162=NT!$X$4,MOVV!O144,IF(MOVV!$C162=NT!$X$5,MOVV!N144,IF(MOVV!$C162=NT!$X$6,MOVV!M144,0)))))</f>
        <v>0</v>
      </c>
      <c r="R162" s="158">
        <f>+IF($C162=NT!$Y$2,MOVV!R144,IF(MOVV!$C162=NT!$X$3,MOVV!Q144,IF(MOVV!$C162=NT!$X$4,MOVV!P144,IF(MOVV!$C162=NT!$X$5,MOVV!O144,IF(MOVV!$C162=NT!$X$6,MOVV!N144,0)))))</f>
        <v>0</v>
      </c>
      <c r="S162" s="158">
        <f>+IF($C162=NT!$Y$2,MOVV!S144,IF(MOVV!$C162=NT!$X$3,MOVV!R144,IF(MOVV!$C162=NT!$X$4,MOVV!Q144,IF(MOVV!$C162=NT!$X$5,MOVV!P144,IF(MOVV!$C162=NT!$X$6,MOVV!O144,0)))))</f>
        <v>0</v>
      </c>
      <c r="T162" s="158">
        <f>+IF($C162=NT!$Y$2,MOVV!T144,IF(MOVV!$C162=NT!$X$3,MOVV!S144,IF(MOVV!$C162=NT!$X$4,MOVV!R144,IF(MOVV!$C162=NT!$X$5,MOVV!Q144,IF(MOVV!$C162=NT!$X$6,MOVV!P144,0)))))</f>
        <v>0</v>
      </c>
      <c r="U162" s="158">
        <f>+IF($C162=NT!$Y$2,MOVV!U144,IF(MOVV!$C162=NT!$X$3,MOVV!T144,IF(MOVV!$C162=NT!$X$4,MOVV!S144,IF(MOVV!$C162=NT!$X$5,MOVV!R144,IF(MOVV!$C162=NT!$X$6,MOVV!Q144,0)))))</f>
        <v>0</v>
      </c>
      <c r="V162" s="158">
        <f>+IF($C162=NT!$Y$2,MOVV!V144,IF(MOVV!$C162=NT!$X$3,MOVV!U144,IF(MOVV!$C162=NT!$X$4,MOVV!T144,IF(MOVV!$C162=NT!$X$5,MOVV!S144,IF(MOVV!$C162=NT!$X$6,MOVV!R144,0)))))</f>
        <v>0</v>
      </c>
      <c r="W162" s="158">
        <f>+IF($C162=NT!$Y$2,MOVV!W144,IF(MOVV!$C162=NT!$X$3,MOVV!V144,IF(MOVV!$C162=NT!$X$4,MOVV!U144,IF(MOVV!$C162=NT!$X$5,MOVV!T144,IF(MOVV!$C162=NT!$X$6,MOVV!S144,0)))))</f>
        <v>0</v>
      </c>
      <c r="X162" s="158">
        <f>+IF($C162=NT!$Y$2,MOVV!X144,IF(MOVV!$C162=NT!$X$3,MOVV!W144,IF(MOVV!$C162=NT!$X$4,MOVV!V144,IF(MOVV!$C162=NT!$X$5,MOVV!U144,IF(MOVV!$C162=NT!$X$6,MOVV!T144,0)))))</f>
        <v>0</v>
      </c>
      <c r="Y162" s="158">
        <f>+IF($C162=NT!$Y$2,MOVV!Y144,IF(MOVV!$C162=NT!$X$3,MOVV!X144,IF(MOVV!$C162=NT!$X$4,MOVV!W144,IF(MOVV!$C162=NT!$X$5,MOVV!V144,IF(MOVV!$C162=NT!$X$6,MOVV!U144,0)))))</f>
        <v>0</v>
      </c>
      <c r="Z162" s="158">
        <f>+IF($C162=NT!$Y$2,MOVV!Z144,IF(MOVV!$C162=NT!$X$3,MOVV!Y144,IF(MOVV!$C162=NT!$X$4,MOVV!X144,IF(MOVV!$C162=NT!$X$5,MOVV!W144,IF(MOVV!$C162=NT!$X$6,MOVV!V144,0)))))</f>
        <v>0</v>
      </c>
      <c r="AA162" s="158">
        <f>+IF($C162=NT!$Y$2,MOVV!AA144,IF(MOVV!$C162=NT!$X$3,MOVV!Z144,IF(MOVV!$C162=NT!$X$4,MOVV!Y144,IF(MOVV!$C162=NT!$X$5,MOVV!X144,IF(MOVV!$C162=NT!$X$6,MOVV!W144,0)))))</f>
        <v>0</v>
      </c>
      <c r="AB162" s="158">
        <f>+IF($C162=NT!$Y$2,MOVV!AB144,IF(MOVV!$C162=NT!$X$3,MOVV!AA144,IF(MOVV!$C162=NT!$X$4,MOVV!Z144,IF(MOVV!$C162=NT!$X$5,MOVV!Y144,IF(MOVV!$C162=NT!$X$6,MOVV!X144,0)))))</f>
        <v>0</v>
      </c>
      <c r="AC162" s="158">
        <f>+IF($C162=NT!$Y$2,MOVV!AC144,IF(MOVV!$C162=NT!$X$3,MOVV!AB144,IF(MOVV!$C162=NT!$X$4,MOVV!AA144,IF(MOVV!$C162=NT!$X$5,MOVV!Z144,IF(MOVV!$C162=NT!$X$6,MOVV!Y144,0)))))</f>
        <v>0</v>
      </c>
      <c r="AD162" s="158">
        <f>+IF($C162=NT!$Y$2,MOVV!AD144,IF(MOVV!$C162=NT!$X$3,MOVV!AC144,IF(MOVV!$C162=NT!$X$4,MOVV!AB144,IF(MOVV!$C162=NT!$X$5,MOVV!AA144,IF(MOVV!$C162=NT!$X$6,MOVV!Z144,0)))))</f>
        <v>0</v>
      </c>
      <c r="AE162" s="158">
        <f>+IF($C162=NT!$Y$2,MOVV!AE144,IF(MOVV!$C162=NT!$X$3,MOVV!AD144,IF(MOVV!$C162=NT!$X$4,MOVV!AC144,IF(MOVV!$C162=NT!$X$5,MOVV!AB144,IF(MOVV!$C162=NT!$X$6,MOVV!AA144,0)))))</f>
        <v>0</v>
      </c>
      <c r="AF162" s="158">
        <f>+IF($C162=NT!$Y$2,MOVV!AF144,IF(MOVV!$C162=NT!$X$3,MOVV!AE144,IF(MOVV!$C162=NT!$X$4,MOVV!AD144,IF(MOVV!$C162=NT!$X$5,MOVV!AC144,IF(MOVV!$C162=NT!$X$6,MOVV!AB144,0)))))</f>
        <v>0</v>
      </c>
      <c r="AG162" s="158">
        <f>+IF($C162=NT!$Y$2,MOVV!AG144,IF(MOVV!$C162=NT!$X$3,MOVV!AF144,IF(MOVV!$C162=NT!$X$4,MOVV!AE144,IF(MOVV!$C162=NT!$X$5,MOVV!AD144,IF(MOVV!$C162=NT!$X$6,MOVV!AC144,0)))))</f>
        <v>0</v>
      </c>
      <c r="AH162" s="158">
        <f>+IF($C162=NT!$Y$2,MOVV!AH144,IF(MOVV!$C162=NT!$X$3,MOVV!AG144,IF(MOVV!$C162=NT!$X$4,MOVV!AF144,IF(MOVV!$C162=NT!$X$5,MOVV!AE144,IF(MOVV!$C162=NT!$X$6,MOVV!AD144,0)))))</f>
        <v>0</v>
      </c>
      <c r="AI162" s="158">
        <f>+IF($C162=NT!$Y$2,MOVV!AI144,IF(MOVV!$C162=NT!$X$3,MOVV!AH144,IF(MOVV!$C162=NT!$X$4,MOVV!AG144,IF(MOVV!$C162=NT!$X$5,MOVV!AF144,IF(MOVV!$C162=NT!$X$6,MOVV!AE144,0)))))</f>
        <v>0</v>
      </c>
      <c r="AJ162" s="158">
        <f>+IF($C162=NT!$Y$2,MOVV!AJ144,IF(MOVV!$C162=NT!$X$3,MOVV!AI144,IF(MOVV!$C162=NT!$X$4,MOVV!AH144,IF(MOVV!$C162=NT!$X$5,MOVV!AG144,IF(MOVV!$C162=NT!$X$6,MOVV!AF144,0)))))</f>
        <v>0</v>
      </c>
      <c r="AK162" s="158">
        <f>+IF($C162=NT!$Y$2,MOVV!AK144,IF(MOVV!$C162=NT!$X$3,MOVV!AJ144,IF(MOVV!$C162=NT!$X$4,MOVV!AI144,IF(MOVV!$C162=NT!$X$5,MOVV!AH144,IF(MOVV!$C162=NT!$X$6,MOVV!AG144,0)))))</f>
        <v>0</v>
      </c>
      <c r="AL162" s="158">
        <f>+IF($C162=NT!$Y$2,MOVV!AL144,IF(MOVV!$C162=NT!$X$3,MOVV!AK144,IF(MOVV!$C162=NT!$X$4,MOVV!AJ144,IF(MOVV!$C162=NT!$X$5,MOVV!AI144,IF(MOVV!$C162=NT!$X$6,MOVV!AH144,0)))))</f>
        <v>0</v>
      </c>
      <c r="AM162" s="158">
        <f>+IF($C162=NT!$Y$2,MOVV!AM144,IF(MOVV!$C162=NT!$X$3,MOVV!AL144,IF(MOVV!$C162=NT!$X$4,MOVV!AK144,IF(MOVV!$C162=NT!$X$5,MOVV!AJ144,IF(MOVV!$C162=NT!$X$6,MOVV!AI144,0)))))</f>
        <v>0</v>
      </c>
      <c r="AN162" s="158">
        <f>+IF($C162=NT!$Y$2,MOVV!AN144,IF(MOVV!$C162=NT!$X$3,MOVV!AM144,IF(MOVV!$C162=NT!$X$4,MOVV!AL144,IF(MOVV!$C162=NT!$X$5,MOVV!AK144,IF(MOVV!$C162=NT!$X$6,MOVV!AJ144,0)))))</f>
        <v>0</v>
      </c>
      <c r="AO162" s="158">
        <f>+IF($C162=NT!$Y$2,MOVV!AO144,IF(MOVV!$C162=NT!$X$3,MOVV!AN144,IF(MOVV!$C162=NT!$X$4,MOVV!AM144,IF(MOVV!$C162=NT!$X$5,MOVV!AL144,IF(MOVV!$C162=NT!$X$6,MOVV!AK144,0)))))</f>
        <v>0</v>
      </c>
      <c r="AP162" s="158">
        <f>+IF($C162=NT!$Y$2,MOVV!AP144,IF(MOVV!$C162=NT!$X$3,MOVV!AO144,IF(MOVV!$C162=NT!$X$4,MOVV!AN144,IF(MOVV!$C162=NT!$X$5,MOVV!AM144,IF(MOVV!$C162=NT!$X$6,MOVV!AL144,0)))))</f>
        <v>0</v>
      </c>
      <c r="AQ162" s="158">
        <f>+IF($C162=NT!$Y$2,MOVV!AQ144,IF(MOVV!$C162=NT!$X$3,MOVV!AP144,IF(MOVV!$C162=NT!$X$4,MOVV!AO144,IF(MOVV!$C162=NT!$X$5,MOVV!AN144,IF(MOVV!$C162=NT!$X$6,MOVV!AM144,0)))))</f>
        <v>0</v>
      </c>
      <c r="AR162" s="158">
        <f>+IF($C162=NT!$Y$2,MOVV!AR144,IF(MOVV!$C162=NT!$X$3,MOVV!AQ144,IF(MOVV!$C162=NT!$X$4,MOVV!AP144,IF(MOVV!$C162=NT!$X$5,MOVV!AO144,IF(MOVV!$C162=NT!$X$6,MOVV!AN144,0)))))</f>
        <v>0</v>
      </c>
      <c r="AS162" s="158">
        <f>+IF($C162=NT!$Y$2,MOVV!AS144,IF(MOVV!$C162=NT!$X$3,MOVV!AR144,IF(MOVV!$C162=NT!$X$4,MOVV!AQ144,IF(MOVV!$C162=NT!$X$5,MOVV!AP144,IF(MOVV!$C162=NT!$X$6,MOVV!AO144,0)))))</f>
        <v>0</v>
      </c>
      <c r="AT162" s="158">
        <f>+IF($C162=NT!$Y$2,MOVV!AT144,IF(MOVV!$C162=NT!$X$3,MOVV!AS144,IF(MOVV!$C162=NT!$X$4,MOVV!AR144,IF(MOVV!$C162=NT!$X$5,MOVV!AQ144,IF(MOVV!$C162=NT!$X$6,MOVV!AP144,0)))))</f>
        <v>0</v>
      </c>
      <c r="AU162" s="158">
        <f>+IF($C162=NT!$Y$2,MOVV!AU144,IF(MOVV!$C162=NT!$X$3,MOVV!AT144,IF(MOVV!$C162=NT!$X$4,MOVV!AS144,IF(MOVV!$C162=NT!$X$5,MOVV!AR144,IF(MOVV!$C162=NT!$X$6,MOVV!AQ144,0)))))</f>
        <v>0</v>
      </c>
      <c r="AV162" s="158">
        <f>+IF($C162=NT!$Y$2,MOVV!AV144,IF(MOVV!$C162=NT!$X$3,MOVV!AU144,IF(MOVV!$C162=NT!$X$4,MOVV!AT144,IF(MOVV!$C162=NT!$X$5,MOVV!AS144,IF(MOVV!$C162=NT!$X$6,MOVV!AR144,0)))))</f>
        <v>0</v>
      </c>
      <c r="AW162" s="158">
        <f>+IF($C162=NT!$Y$2,MOVV!AW144,IF(MOVV!$C162=NT!$X$3,MOVV!AV144,IF(MOVV!$C162=NT!$X$4,MOVV!AU144,IF(MOVV!$C162=NT!$X$5,MOVV!AT144,IF(MOVV!$C162=NT!$X$6,MOVV!AS144,0)))))</f>
        <v>0</v>
      </c>
      <c r="AX162" s="158">
        <f>+IF($C162=NT!$Y$2,MOVV!AX144,IF(MOVV!$C162=NT!$X$3,MOVV!AW144,IF(MOVV!$C162=NT!$X$4,MOVV!AV144,IF(MOVV!$C162=NT!$X$5,MOVV!AU144,IF(MOVV!$C162=NT!$X$6,MOVV!AT144,0)))))</f>
        <v>0</v>
      </c>
      <c r="AY162" s="158">
        <f>+IF($C162=NT!$Y$2,MOVV!AY144,IF(MOVV!$C162=NT!$X$3,MOVV!AX144,IF(MOVV!$C162=NT!$X$4,MOVV!AW144,IF(MOVV!$C162=NT!$X$5,MOVV!AV144,IF(MOVV!$C162=NT!$X$6,MOVV!AU144,0)))))</f>
        <v>0</v>
      </c>
      <c r="AZ162" s="158">
        <f>+IF($C162=NT!$Y$2,MOVV!AZ144,IF(MOVV!$C162=NT!$X$3,MOVV!AY144,IF(MOVV!$C162=NT!$X$4,MOVV!AX144,IF(MOVV!$C162=NT!$X$5,MOVV!AW144,IF(MOVV!$C162=NT!$X$6,MOVV!AV144,0)))))</f>
        <v>0</v>
      </c>
      <c r="BA162" s="158">
        <f>+IF($C162=NT!$Y$2,MOVV!BA144,IF(MOVV!$C162=NT!$X$3,MOVV!AZ144,IF(MOVV!$C162=NT!$X$4,MOVV!AY144,IF(MOVV!$C162=NT!$X$5,MOVV!AX144,IF(MOVV!$C162=NT!$X$6,MOVV!AW144,0)))))</f>
        <v>0</v>
      </c>
      <c r="BB162" s="158">
        <f>+IF($C162=NT!$Y$2,MOVV!BB144,IF(MOVV!$C162=NT!$X$3,MOVV!BA144,IF(MOVV!$C162=NT!$X$4,MOVV!AZ144,IF(MOVV!$C162=NT!$X$5,MOVV!AY144,IF(MOVV!$C162=NT!$X$6,MOVV!AX144,0)))))</f>
        <v>0</v>
      </c>
      <c r="BC162" s="158">
        <f>+IF($C162=NT!$Y$2,MOVV!BC144,IF(MOVV!$C162=NT!$X$3,MOVV!BB144,IF(MOVV!$C162=NT!$X$4,MOVV!BA144,IF(MOVV!$C162=NT!$X$5,MOVV!AZ144,IF(MOVV!$C162=NT!$X$6,MOVV!AY144,0)))))</f>
        <v>0</v>
      </c>
      <c r="BD162" s="158">
        <f>+IF($C162=NT!$Y$2,MOVV!BD144,IF(MOVV!$C162=NT!$X$3,MOVV!BC144,IF(MOVV!$C162=NT!$X$4,MOVV!BB144,IF(MOVV!$C162=NT!$X$5,MOVV!BA144,IF(MOVV!$C162=NT!$X$6,MOVV!AZ144,0)))))</f>
        <v>0</v>
      </c>
      <c r="BE162" s="158">
        <f>+IF($C162=NT!$Y$2,MOVV!BE144,IF(MOVV!$C162=NT!$X$3,MOVV!BD144,IF(MOVV!$C162=NT!$X$4,MOVV!BC144,IF(MOVV!$C162=NT!$X$5,MOVV!BB144,IF(MOVV!$C162=NT!$X$6,MOVV!BA144,0)))))</f>
        <v>0</v>
      </c>
      <c r="BF162" s="158">
        <f>+IF($C162=NT!$Y$2,MOVV!BF144,IF(MOVV!$C162=NT!$X$3,MOVV!BE144,IF(MOVV!$C162=NT!$X$4,MOVV!BD144,IF(MOVV!$C162=NT!$X$5,MOVV!BC144,IF(MOVV!$C162=NT!$X$6,MOVV!BB144,0)))))</f>
        <v>0</v>
      </c>
      <c r="BG162" s="158">
        <f>+IF($C162=NT!$Y$2,MOVV!BG144,IF(MOVV!$C162=NT!$X$3,MOVV!BF144,IF(MOVV!$C162=NT!$X$4,MOVV!BE144,IF(MOVV!$C162=NT!$X$5,MOVV!BD144,IF(MOVV!$C162=NT!$X$6,MOVV!BC144,0)))))</f>
        <v>0</v>
      </c>
      <c r="BH162" s="158">
        <f>+IF($C162=NT!$Y$2,MOVV!BH144,IF(MOVV!$C162=NT!$X$3,MOVV!BG144,IF(MOVV!$C162=NT!$X$4,MOVV!BF144,IF(MOVV!$C162=NT!$X$5,MOVV!BE144,IF(MOVV!$C162=NT!$X$6,MOVV!BD144,0)))))</f>
        <v>0</v>
      </c>
      <c r="BI162" s="158">
        <f>+IF($C162=NT!$Y$2,MOVV!BI144,IF(MOVV!$C162=NT!$X$3,MOVV!BH144,IF(MOVV!$C162=NT!$X$4,MOVV!BG144,IF(MOVV!$C162=NT!$X$5,MOVV!BF144,IF(MOVV!$C162=NT!$X$6,MOVV!BE144,0)))))</f>
        <v>0</v>
      </c>
      <c r="BJ162" s="158">
        <f>+IF($C162=NT!$Y$2,MOVV!BJ144,IF(MOVV!$C162=NT!$X$3,MOVV!BI144,IF(MOVV!$C162=NT!$X$4,MOVV!BH144,IF(MOVV!$C162=NT!$X$5,MOVV!BG144,IF(MOVV!$C162=NT!$X$6,MOVV!BF144,0)))))</f>
        <v>0</v>
      </c>
      <c r="BK162" s="158">
        <f>+IF($C162=NT!$Y$2,MOVV!BK144,IF(MOVV!$C162=NT!$X$3,MOVV!BJ144,IF(MOVV!$C162=NT!$X$4,MOVV!BI144,IF(MOVV!$C162=NT!$X$5,MOVV!BH144,IF(MOVV!$C162=NT!$X$6,MOVV!BG144,0)))))</f>
        <v>0</v>
      </c>
    </row>
    <row r="163" spans="2:63">
      <c r="B163" s="162" t="str">
        <f t="shared" si="46"/>
        <v>Nom Producte/Servei 13</v>
      </c>
      <c r="C163" s="208">
        <f>+OP!K22</f>
        <v>0</v>
      </c>
      <c r="D163" s="158">
        <f>+IF($C163=NT!$Y$2,MOVV!D145,IF(MOVV!$C163=NT!$X$3,0,IF(MOVV!$C163=NT!$X$4,0,IF(MOVV!$C163=NT!$X$5,0,IF(MOVV!$C163=NT!$X$6,0,0)))))</f>
        <v>0</v>
      </c>
      <c r="E163" s="158">
        <f>+IF($C163=NT!$Y$2,MOVV!E145,IF(MOVV!$C163=NT!$X$3,MOVV!D145,IF(MOVV!$C163=NT!$X$4,0,IF(MOVV!$C163=NT!$X$5,0,IF(MOVV!$C163=NT!$X$6,0,0)))))</f>
        <v>0</v>
      </c>
      <c r="F163" s="158">
        <f>+IF($C163=NT!$Y$2,MOVV!F145,IF(MOVV!$C163=NT!$X$3,MOVV!E145,IF(MOVV!$C163=NT!$X$4,MOVV!D145,IF(MOVV!$C163=NT!$X$5,0,IF(MOVV!$C163=NT!$X$6,0,0)))))</f>
        <v>0</v>
      </c>
      <c r="G163" s="158">
        <f>+IF($C163=NT!$Y$2,MOVV!G145,IF(MOVV!$C163=NT!$X$3,MOVV!F145,IF(MOVV!$C163=NT!$X$4,MOVV!E145,IF(MOVV!$C163=NT!$X$5,MOVV!D145,IF(MOVV!$C163=NT!$X$6,0,0)))))</f>
        <v>0</v>
      </c>
      <c r="H163" s="158">
        <f>+IF($C163=NT!$Y$2,MOVV!H145,IF(MOVV!$C163=NT!$X$3,MOVV!G145,IF(MOVV!$C163=NT!$X$4,MOVV!F145,IF(MOVV!$C163=NT!$X$5,MOVV!E145,IF(MOVV!$C163=NT!$X$6,MOVV!D145,0)))))</f>
        <v>0</v>
      </c>
      <c r="I163" s="158">
        <f>+IF($C163=NT!$Y$2,MOVV!I145,IF(MOVV!$C163=NT!$X$3,MOVV!H145,IF(MOVV!$C163=NT!$X$4,MOVV!G145,IF(MOVV!$C163=NT!$X$5,MOVV!F145,IF(MOVV!$C163=NT!$X$6,MOVV!E145,0)))))</f>
        <v>0</v>
      </c>
      <c r="J163" s="158">
        <f>+IF($C163=NT!$Y$2,MOVV!J145,IF(MOVV!$C163=NT!$X$3,MOVV!I145,IF(MOVV!$C163=NT!$X$4,MOVV!H145,IF(MOVV!$C163=NT!$X$5,MOVV!G145,IF(MOVV!$C163=NT!$X$6,MOVV!F145,0)))))</f>
        <v>0</v>
      </c>
      <c r="K163" s="158">
        <f>+IF($C163=NT!$Y$2,MOVV!K145,IF(MOVV!$C163=NT!$X$3,MOVV!J145,IF(MOVV!$C163=NT!$X$4,MOVV!I145,IF(MOVV!$C163=NT!$X$5,MOVV!H145,IF(MOVV!$C163=NT!$X$6,MOVV!G145,0)))))</f>
        <v>0</v>
      </c>
      <c r="L163" s="158">
        <f>+IF($C163=NT!$Y$2,MOVV!L145,IF(MOVV!$C163=NT!$X$3,MOVV!K145,IF(MOVV!$C163=NT!$X$4,MOVV!J145,IF(MOVV!$C163=NT!$X$5,MOVV!I145,IF(MOVV!$C163=NT!$X$6,MOVV!H145,0)))))</f>
        <v>0</v>
      </c>
      <c r="M163" s="158">
        <f>+IF($C163=NT!$Y$2,MOVV!M145,IF(MOVV!$C163=NT!$X$3,MOVV!L145,IF(MOVV!$C163=NT!$X$4,MOVV!K145,IF(MOVV!$C163=NT!$X$5,MOVV!J145,IF(MOVV!$C163=NT!$X$6,MOVV!I145,0)))))</f>
        <v>0</v>
      </c>
      <c r="N163" s="158">
        <f>+IF($C163=NT!$Y$2,MOVV!N145,IF(MOVV!$C163=NT!$X$3,MOVV!M145,IF(MOVV!$C163=NT!$X$4,MOVV!L145,IF(MOVV!$C163=NT!$X$5,MOVV!K145,IF(MOVV!$C163=NT!$X$6,MOVV!J145,0)))))</f>
        <v>0</v>
      </c>
      <c r="O163" s="158">
        <f>+IF($C163=NT!$Y$2,MOVV!O145,IF(MOVV!$C163=NT!$X$3,MOVV!N145,IF(MOVV!$C163=NT!$X$4,MOVV!M145,IF(MOVV!$C163=NT!$X$5,MOVV!L145,IF(MOVV!$C163=NT!$X$6,MOVV!K145,0)))))</f>
        <v>0</v>
      </c>
      <c r="P163" s="158">
        <f>+IF($C163=NT!$Y$2,MOVV!P145,IF(MOVV!$C163=NT!$X$3,MOVV!O145,IF(MOVV!$C163=NT!$X$4,MOVV!N145,IF(MOVV!$C163=NT!$X$5,MOVV!M145,IF(MOVV!$C163=NT!$X$6,MOVV!L145,0)))))</f>
        <v>0</v>
      </c>
      <c r="Q163" s="158">
        <f>+IF($C163=NT!$Y$2,MOVV!Q145,IF(MOVV!$C163=NT!$X$3,MOVV!P145,IF(MOVV!$C163=NT!$X$4,MOVV!O145,IF(MOVV!$C163=NT!$X$5,MOVV!N145,IF(MOVV!$C163=NT!$X$6,MOVV!M145,0)))))</f>
        <v>0</v>
      </c>
      <c r="R163" s="158">
        <f>+IF($C163=NT!$Y$2,MOVV!R145,IF(MOVV!$C163=NT!$X$3,MOVV!Q145,IF(MOVV!$C163=NT!$X$4,MOVV!P145,IF(MOVV!$C163=NT!$X$5,MOVV!O145,IF(MOVV!$C163=NT!$X$6,MOVV!N145,0)))))</f>
        <v>0</v>
      </c>
      <c r="S163" s="158">
        <f>+IF($C163=NT!$Y$2,MOVV!S145,IF(MOVV!$C163=NT!$X$3,MOVV!R145,IF(MOVV!$C163=NT!$X$4,MOVV!Q145,IF(MOVV!$C163=NT!$X$5,MOVV!P145,IF(MOVV!$C163=NT!$X$6,MOVV!O145,0)))))</f>
        <v>0</v>
      </c>
      <c r="T163" s="158">
        <f>+IF($C163=NT!$Y$2,MOVV!T145,IF(MOVV!$C163=NT!$X$3,MOVV!S145,IF(MOVV!$C163=NT!$X$4,MOVV!R145,IF(MOVV!$C163=NT!$X$5,MOVV!Q145,IF(MOVV!$C163=NT!$X$6,MOVV!P145,0)))))</f>
        <v>0</v>
      </c>
      <c r="U163" s="158">
        <f>+IF($C163=NT!$Y$2,MOVV!U145,IF(MOVV!$C163=NT!$X$3,MOVV!T145,IF(MOVV!$C163=NT!$X$4,MOVV!S145,IF(MOVV!$C163=NT!$X$5,MOVV!R145,IF(MOVV!$C163=NT!$X$6,MOVV!Q145,0)))))</f>
        <v>0</v>
      </c>
      <c r="V163" s="158">
        <f>+IF($C163=NT!$Y$2,MOVV!V145,IF(MOVV!$C163=NT!$X$3,MOVV!U145,IF(MOVV!$C163=NT!$X$4,MOVV!T145,IF(MOVV!$C163=NT!$X$5,MOVV!S145,IF(MOVV!$C163=NT!$X$6,MOVV!R145,0)))))</f>
        <v>0</v>
      </c>
      <c r="W163" s="158">
        <f>+IF($C163=NT!$Y$2,MOVV!W145,IF(MOVV!$C163=NT!$X$3,MOVV!V145,IF(MOVV!$C163=NT!$X$4,MOVV!U145,IF(MOVV!$C163=NT!$X$5,MOVV!T145,IF(MOVV!$C163=NT!$X$6,MOVV!S145,0)))))</f>
        <v>0</v>
      </c>
      <c r="X163" s="158">
        <f>+IF($C163=NT!$Y$2,MOVV!X145,IF(MOVV!$C163=NT!$X$3,MOVV!W145,IF(MOVV!$C163=NT!$X$4,MOVV!V145,IF(MOVV!$C163=NT!$X$5,MOVV!U145,IF(MOVV!$C163=NT!$X$6,MOVV!T145,0)))))</f>
        <v>0</v>
      </c>
      <c r="Y163" s="158">
        <f>+IF($C163=NT!$Y$2,MOVV!Y145,IF(MOVV!$C163=NT!$X$3,MOVV!X145,IF(MOVV!$C163=NT!$X$4,MOVV!W145,IF(MOVV!$C163=NT!$X$5,MOVV!V145,IF(MOVV!$C163=NT!$X$6,MOVV!U145,0)))))</f>
        <v>0</v>
      </c>
      <c r="Z163" s="158">
        <f>+IF($C163=NT!$Y$2,MOVV!Z145,IF(MOVV!$C163=NT!$X$3,MOVV!Y145,IF(MOVV!$C163=NT!$X$4,MOVV!X145,IF(MOVV!$C163=NT!$X$5,MOVV!W145,IF(MOVV!$C163=NT!$X$6,MOVV!V145,0)))))</f>
        <v>0</v>
      </c>
      <c r="AA163" s="158">
        <f>+IF($C163=NT!$Y$2,MOVV!AA145,IF(MOVV!$C163=NT!$X$3,MOVV!Z145,IF(MOVV!$C163=NT!$X$4,MOVV!Y145,IF(MOVV!$C163=NT!$X$5,MOVV!X145,IF(MOVV!$C163=NT!$X$6,MOVV!W145,0)))))</f>
        <v>0</v>
      </c>
      <c r="AB163" s="158">
        <f>+IF($C163=NT!$Y$2,MOVV!AB145,IF(MOVV!$C163=NT!$X$3,MOVV!AA145,IF(MOVV!$C163=NT!$X$4,MOVV!Z145,IF(MOVV!$C163=NT!$X$5,MOVV!Y145,IF(MOVV!$C163=NT!$X$6,MOVV!X145,0)))))</f>
        <v>0</v>
      </c>
      <c r="AC163" s="158">
        <f>+IF($C163=NT!$Y$2,MOVV!AC145,IF(MOVV!$C163=NT!$X$3,MOVV!AB145,IF(MOVV!$C163=NT!$X$4,MOVV!AA145,IF(MOVV!$C163=NT!$X$5,MOVV!Z145,IF(MOVV!$C163=NT!$X$6,MOVV!Y145,0)))))</f>
        <v>0</v>
      </c>
      <c r="AD163" s="158">
        <f>+IF($C163=NT!$Y$2,MOVV!AD145,IF(MOVV!$C163=NT!$X$3,MOVV!AC145,IF(MOVV!$C163=NT!$X$4,MOVV!AB145,IF(MOVV!$C163=NT!$X$5,MOVV!AA145,IF(MOVV!$C163=NT!$X$6,MOVV!Z145,0)))))</f>
        <v>0</v>
      </c>
      <c r="AE163" s="158">
        <f>+IF($C163=NT!$Y$2,MOVV!AE145,IF(MOVV!$C163=NT!$X$3,MOVV!AD145,IF(MOVV!$C163=NT!$X$4,MOVV!AC145,IF(MOVV!$C163=NT!$X$5,MOVV!AB145,IF(MOVV!$C163=NT!$X$6,MOVV!AA145,0)))))</f>
        <v>0</v>
      </c>
      <c r="AF163" s="158">
        <f>+IF($C163=NT!$Y$2,MOVV!AF145,IF(MOVV!$C163=NT!$X$3,MOVV!AE145,IF(MOVV!$C163=NT!$X$4,MOVV!AD145,IF(MOVV!$C163=NT!$X$5,MOVV!AC145,IF(MOVV!$C163=NT!$X$6,MOVV!AB145,0)))))</f>
        <v>0</v>
      </c>
      <c r="AG163" s="158">
        <f>+IF($C163=NT!$Y$2,MOVV!AG145,IF(MOVV!$C163=NT!$X$3,MOVV!AF145,IF(MOVV!$C163=NT!$X$4,MOVV!AE145,IF(MOVV!$C163=NT!$X$5,MOVV!AD145,IF(MOVV!$C163=NT!$X$6,MOVV!AC145,0)))))</f>
        <v>0</v>
      </c>
      <c r="AH163" s="158">
        <f>+IF($C163=NT!$Y$2,MOVV!AH145,IF(MOVV!$C163=NT!$X$3,MOVV!AG145,IF(MOVV!$C163=NT!$X$4,MOVV!AF145,IF(MOVV!$C163=NT!$X$5,MOVV!AE145,IF(MOVV!$C163=NT!$X$6,MOVV!AD145,0)))))</f>
        <v>0</v>
      </c>
      <c r="AI163" s="158">
        <f>+IF($C163=NT!$Y$2,MOVV!AI145,IF(MOVV!$C163=NT!$X$3,MOVV!AH145,IF(MOVV!$C163=NT!$X$4,MOVV!AG145,IF(MOVV!$C163=NT!$X$5,MOVV!AF145,IF(MOVV!$C163=NT!$X$6,MOVV!AE145,0)))))</f>
        <v>0</v>
      </c>
      <c r="AJ163" s="158">
        <f>+IF($C163=NT!$Y$2,MOVV!AJ145,IF(MOVV!$C163=NT!$X$3,MOVV!AI145,IF(MOVV!$C163=NT!$X$4,MOVV!AH145,IF(MOVV!$C163=NT!$X$5,MOVV!AG145,IF(MOVV!$C163=NT!$X$6,MOVV!AF145,0)))))</f>
        <v>0</v>
      </c>
      <c r="AK163" s="158">
        <f>+IF($C163=NT!$Y$2,MOVV!AK145,IF(MOVV!$C163=NT!$X$3,MOVV!AJ145,IF(MOVV!$C163=NT!$X$4,MOVV!AI145,IF(MOVV!$C163=NT!$X$5,MOVV!AH145,IF(MOVV!$C163=NT!$X$6,MOVV!AG145,0)))))</f>
        <v>0</v>
      </c>
      <c r="AL163" s="158">
        <f>+IF($C163=NT!$Y$2,MOVV!AL145,IF(MOVV!$C163=NT!$X$3,MOVV!AK145,IF(MOVV!$C163=NT!$X$4,MOVV!AJ145,IF(MOVV!$C163=NT!$X$5,MOVV!AI145,IF(MOVV!$C163=NT!$X$6,MOVV!AH145,0)))))</f>
        <v>0</v>
      </c>
      <c r="AM163" s="158">
        <f>+IF($C163=NT!$Y$2,MOVV!AM145,IF(MOVV!$C163=NT!$X$3,MOVV!AL145,IF(MOVV!$C163=NT!$X$4,MOVV!AK145,IF(MOVV!$C163=NT!$X$5,MOVV!AJ145,IF(MOVV!$C163=NT!$X$6,MOVV!AI145,0)))))</f>
        <v>0</v>
      </c>
      <c r="AN163" s="158">
        <f>+IF($C163=NT!$Y$2,MOVV!AN145,IF(MOVV!$C163=NT!$X$3,MOVV!AM145,IF(MOVV!$C163=NT!$X$4,MOVV!AL145,IF(MOVV!$C163=NT!$X$5,MOVV!AK145,IF(MOVV!$C163=NT!$X$6,MOVV!AJ145,0)))))</f>
        <v>0</v>
      </c>
      <c r="AO163" s="158">
        <f>+IF($C163=NT!$Y$2,MOVV!AO145,IF(MOVV!$C163=NT!$X$3,MOVV!AN145,IF(MOVV!$C163=NT!$X$4,MOVV!AM145,IF(MOVV!$C163=NT!$X$5,MOVV!AL145,IF(MOVV!$C163=NT!$X$6,MOVV!AK145,0)))))</f>
        <v>0</v>
      </c>
      <c r="AP163" s="158">
        <f>+IF($C163=NT!$Y$2,MOVV!AP145,IF(MOVV!$C163=NT!$X$3,MOVV!AO145,IF(MOVV!$C163=NT!$X$4,MOVV!AN145,IF(MOVV!$C163=NT!$X$5,MOVV!AM145,IF(MOVV!$C163=NT!$X$6,MOVV!AL145,0)))))</f>
        <v>0</v>
      </c>
      <c r="AQ163" s="158">
        <f>+IF($C163=NT!$Y$2,MOVV!AQ145,IF(MOVV!$C163=NT!$X$3,MOVV!AP145,IF(MOVV!$C163=NT!$X$4,MOVV!AO145,IF(MOVV!$C163=NT!$X$5,MOVV!AN145,IF(MOVV!$C163=NT!$X$6,MOVV!AM145,0)))))</f>
        <v>0</v>
      </c>
      <c r="AR163" s="158">
        <f>+IF($C163=NT!$Y$2,MOVV!AR145,IF(MOVV!$C163=NT!$X$3,MOVV!AQ145,IF(MOVV!$C163=NT!$X$4,MOVV!AP145,IF(MOVV!$C163=NT!$X$5,MOVV!AO145,IF(MOVV!$C163=NT!$X$6,MOVV!AN145,0)))))</f>
        <v>0</v>
      </c>
      <c r="AS163" s="158">
        <f>+IF($C163=NT!$Y$2,MOVV!AS145,IF(MOVV!$C163=NT!$X$3,MOVV!AR145,IF(MOVV!$C163=NT!$X$4,MOVV!AQ145,IF(MOVV!$C163=NT!$X$5,MOVV!AP145,IF(MOVV!$C163=NT!$X$6,MOVV!AO145,0)))))</f>
        <v>0</v>
      </c>
      <c r="AT163" s="158">
        <f>+IF($C163=NT!$Y$2,MOVV!AT145,IF(MOVV!$C163=NT!$X$3,MOVV!AS145,IF(MOVV!$C163=NT!$X$4,MOVV!AR145,IF(MOVV!$C163=NT!$X$5,MOVV!AQ145,IF(MOVV!$C163=NT!$X$6,MOVV!AP145,0)))))</f>
        <v>0</v>
      </c>
      <c r="AU163" s="158">
        <f>+IF($C163=NT!$Y$2,MOVV!AU145,IF(MOVV!$C163=NT!$X$3,MOVV!AT145,IF(MOVV!$C163=NT!$X$4,MOVV!AS145,IF(MOVV!$C163=NT!$X$5,MOVV!AR145,IF(MOVV!$C163=NT!$X$6,MOVV!AQ145,0)))))</f>
        <v>0</v>
      </c>
      <c r="AV163" s="158">
        <f>+IF($C163=NT!$Y$2,MOVV!AV145,IF(MOVV!$C163=NT!$X$3,MOVV!AU145,IF(MOVV!$C163=NT!$X$4,MOVV!AT145,IF(MOVV!$C163=NT!$X$5,MOVV!AS145,IF(MOVV!$C163=NT!$X$6,MOVV!AR145,0)))))</f>
        <v>0</v>
      </c>
      <c r="AW163" s="158">
        <f>+IF($C163=NT!$Y$2,MOVV!AW145,IF(MOVV!$C163=NT!$X$3,MOVV!AV145,IF(MOVV!$C163=NT!$X$4,MOVV!AU145,IF(MOVV!$C163=NT!$X$5,MOVV!AT145,IF(MOVV!$C163=NT!$X$6,MOVV!AS145,0)))))</f>
        <v>0</v>
      </c>
      <c r="AX163" s="158">
        <f>+IF($C163=NT!$Y$2,MOVV!AX145,IF(MOVV!$C163=NT!$X$3,MOVV!AW145,IF(MOVV!$C163=NT!$X$4,MOVV!AV145,IF(MOVV!$C163=NT!$X$5,MOVV!AU145,IF(MOVV!$C163=NT!$X$6,MOVV!AT145,0)))))</f>
        <v>0</v>
      </c>
      <c r="AY163" s="158">
        <f>+IF($C163=NT!$Y$2,MOVV!AY145,IF(MOVV!$C163=NT!$X$3,MOVV!AX145,IF(MOVV!$C163=NT!$X$4,MOVV!AW145,IF(MOVV!$C163=NT!$X$5,MOVV!AV145,IF(MOVV!$C163=NT!$X$6,MOVV!AU145,0)))))</f>
        <v>0</v>
      </c>
      <c r="AZ163" s="158">
        <f>+IF($C163=NT!$Y$2,MOVV!AZ145,IF(MOVV!$C163=NT!$X$3,MOVV!AY145,IF(MOVV!$C163=NT!$X$4,MOVV!AX145,IF(MOVV!$C163=NT!$X$5,MOVV!AW145,IF(MOVV!$C163=NT!$X$6,MOVV!AV145,0)))))</f>
        <v>0</v>
      </c>
      <c r="BA163" s="158">
        <f>+IF($C163=NT!$Y$2,MOVV!BA145,IF(MOVV!$C163=NT!$X$3,MOVV!AZ145,IF(MOVV!$C163=NT!$X$4,MOVV!AY145,IF(MOVV!$C163=NT!$X$5,MOVV!AX145,IF(MOVV!$C163=NT!$X$6,MOVV!AW145,0)))))</f>
        <v>0</v>
      </c>
      <c r="BB163" s="158">
        <f>+IF($C163=NT!$Y$2,MOVV!BB145,IF(MOVV!$C163=NT!$X$3,MOVV!BA145,IF(MOVV!$C163=NT!$X$4,MOVV!AZ145,IF(MOVV!$C163=NT!$X$5,MOVV!AY145,IF(MOVV!$C163=NT!$X$6,MOVV!AX145,0)))))</f>
        <v>0</v>
      </c>
      <c r="BC163" s="158">
        <f>+IF($C163=NT!$Y$2,MOVV!BC145,IF(MOVV!$C163=NT!$X$3,MOVV!BB145,IF(MOVV!$C163=NT!$X$4,MOVV!BA145,IF(MOVV!$C163=NT!$X$5,MOVV!AZ145,IF(MOVV!$C163=NT!$X$6,MOVV!AY145,0)))))</f>
        <v>0</v>
      </c>
      <c r="BD163" s="158">
        <f>+IF($C163=NT!$Y$2,MOVV!BD145,IF(MOVV!$C163=NT!$X$3,MOVV!BC145,IF(MOVV!$C163=NT!$X$4,MOVV!BB145,IF(MOVV!$C163=NT!$X$5,MOVV!BA145,IF(MOVV!$C163=NT!$X$6,MOVV!AZ145,0)))))</f>
        <v>0</v>
      </c>
      <c r="BE163" s="158">
        <f>+IF($C163=NT!$Y$2,MOVV!BE145,IF(MOVV!$C163=NT!$X$3,MOVV!BD145,IF(MOVV!$C163=NT!$X$4,MOVV!BC145,IF(MOVV!$C163=NT!$X$5,MOVV!BB145,IF(MOVV!$C163=NT!$X$6,MOVV!BA145,0)))))</f>
        <v>0</v>
      </c>
      <c r="BF163" s="158">
        <f>+IF($C163=NT!$Y$2,MOVV!BF145,IF(MOVV!$C163=NT!$X$3,MOVV!BE145,IF(MOVV!$C163=NT!$X$4,MOVV!BD145,IF(MOVV!$C163=NT!$X$5,MOVV!BC145,IF(MOVV!$C163=NT!$X$6,MOVV!BB145,0)))))</f>
        <v>0</v>
      </c>
      <c r="BG163" s="158">
        <f>+IF($C163=NT!$Y$2,MOVV!BG145,IF(MOVV!$C163=NT!$X$3,MOVV!BF145,IF(MOVV!$C163=NT!$X$4,MOVV!BE145,IF(MOVV!$C163=NT!$X$5,MOVV!BD145,IF(MOVV!$C163=NT!$X$6,MOVV!BC145,0)))))</f>
        <v>0</v>
      </c>
      <c r="BH163" s="158">
        <f>+IF($C163=NT!$Y$2,MOVV!BH145,IF(MOVV!$C163=NT!$X$3,MOVV!BG145,IF(MOVV!$C163=NT!$X$4,MOVV!BF145,IF(MOVV!$C163=NT!$X$5,MOVV!BE145,IF(MOVV!$C163=NT!$X$6,MOVV!BD145,0)))))</f>
        <v>0</v>
      </c>
      <c r="BI163" s="158">
        <f>+IF($C163=NT!$Y$2,MOVV!BI145,IF(MOVV!$C163=NT!$X$3,MOVV!BH145,IF(MOVV!$C163=NT!$X$4,MOVV!BG145,IF(MOVV!$C163=NT!$X$5,MOVV!BF145,IF(MOVV!$C163=NT!$X$6,MOVV!BE145,0)))))</f>
        <v>0</v>
      </c>
      <c r="BJ163" s="158">
        <f>+IF($C163=NT!$Y$2,MOVV!BJ145,IF(MOVV!$C163=NT!$X$3,MOVV!BI145,IF(MOVV!$C163=NT!$X$4,MOVV!BH145,IF(MOVV!$C163=NT!$X$5,MOVV!BG145,IF(MOVV!$C163=NT!$X$6,MOVV!BF145,0)))))</f>
        <v>0</v>
      </c>
      <c r="BK163" s="158">
        <f>+IF($C163=NT!$Y$2,MOVV!BK145,IF(MOVV!$C163=NT!$X$3,MOVV!BJ145,IF(MOVV!$C163=NT!$X$4,MOVV!BI145,IF(MOVV!$C163=NT!$X$5,MOVV!BH145,IF(MOVV!$C163=NT!$X$6,MOVV!BG145,0)))))</f>
        <v>0</v>
      </c>
    </row>
    <row r="164" spans="2:63">
      <c r="B164" s="162" t="str">
        <f t="shared" si="46"/>
        <v>Nom Producte/Servei 14</v>
      </c>
      <c r="C164" s="208">
        <f>+OP!K23</f>
        <v>0</v>
      </c>
      <c r="D164" s="158">
        <f>+IF($C164=NT!$Y$2,MOVV!D146,IF(MOVV!$C164=NT!$X$3,0,IF(MOVV!$C164=NT!$X$4,0,IF(MOVV!$C164=NT!$X$5,0,IF(MOVV!$C164=NT!$X$6,0,0)))))</f>
        <v>0</v>
      </c>
      <c r="E164" s="158">
        <f>+IF($C164=NT!$Y$2,MOVV!E146,IF(MOVV!$C164=NT!$X$3,MOVV!D146,IF(MOVV!$C164=NT!$X$4,0,IF(MOVV!$C164=NT!$X$5,0,IF(MOVV!$C164=NT!$X$6,0,0)))))</f>
        <v>0</v>
      </c>
      <c r="F164" s="158">
        <f>+IF($C164=NT!$Y$2,MOVV!F146,IF(MOVV!$C164=NT!$X$3,MOVV!E146,IF(MOVV!$C164=NT!$X$4,MOVV!D146,IF(MOVV!$C164=NT!$X$5,0,IF(MOVV!$C164=NT!$X$6,0,0)))))</f>
        <v>0</v>
      </c>
      <c r="G164" s="158">
        <f>+IF($C164=NT!$Y$2,MOVV!G146,IF(MOVV!$C164=NT!$X$3,MOVV!F146,IF(MOVV!$C164=NT!$X$4,MOVV!E146,IF(MOVV!$C164=NT!$X$5,MOVV!D146,IF(MOVV!$C164=NT!$X$6,0,0)))))</f>
        <v>0</v>
      </c>
      <c r="H164" s="158">
        <f>+IF($C164=NT!$Y$2,MOVV!H146,IF(MOVV!$C164=NT!$X$3,MOVV!G146,IF(MOVV!$C164=NT!$X$4,MOVV!F146,IF(MOVV!$C164=NT!$X$5,MOVV!E146,IF(MOVV!$C164=NT!$X$6,MOVV!D146,0)))))</f>
        <v>0</v>
      </c>
      <c r="I164" s="158">
        <f>+IF($C164=NT!$Y$2,MOVV!I146,IF(MOVV!$C164=NT!$X$3,MOVV!H146,IF(MOVV!$C164=NT!$X$4,MOVV!G146,IF(MOVV!$C164=NT!$X$5,MOVV!F146,IF(MOVV!$C164=NT!$X$6,MOVV!E146,0)))))</f>
        <v>0</v>
      </c>
      <c r="J164" s="158">
        <f>+IF($C164=NT!$Y$2,MOVV!J146,IF(MOVV!$C164=NT!$X$3,MOVV!I146,IF(MOVV!$C164=NT!$X$4,MOVV!H146,IF(MOVV!$C164=NT!$X$5,MOVV!G146,IF(MOVV!$C164=NT!$X$6,MOVV!F146,0)))))</f>
        <v>0</v>
      </c>
      <c r="K164" s="158">
        <f>+IF($C164=NT!$Y$2,MOVV!K146,IF(MOVV!$C164=NT!$X$3,MOVV!J146,IF(MOVV!$C164=NT!$X$4,MOVV!I146,IF(MOVV!$C164=NT!$X$5,MOVV!H146,IF(MOVV!$C164=NT!$X$6,MOVV!G146,0)))))</f>
        <v>0</v>
      </c>
      <c r="L164" s="158">
        <f>+IF($C164=NT!$Y$2,MOVV!L146,IF(MOVV!$C164=NT!$X$3,MOVV!K146,IF(MOVV!$C164=NT!$X$4,MOVV!J146,IF(MOVV!$C164=NT!$X$5,MOVV!I146,IF(MOVV!$C164=NT!$X$6,MOVV!H146,0)))))</f>
        <v>0</v>
      </c>
      <c r="M164" s="158">
        <f>+IF($C164=NT!$Y$2,MOVV!M146,IF(MOVV!$C164=NT!$X$3,MOVV!L146,IF(MOVV!$C164=NT!$X$4,MOVV!K146,IF(MOVV!$C164=NT!$X$5,MOVV!J146,IF(MOVV!$C164=NT!$X$6,MOVV!I146,0)))))</f>
        <v>0</v>
      </c>
      <c r="N164" s="158">
        <f>+IF($C164=NT!$Y$2,MOVV!N146,IF(MOVV!$C164=NT!$X$3,MOVV!M146,IF(MOVV!$C164=NT!$X$4,MOVV!L146,IF(MOVV!$C164=NT!$X$5,MOVV!K146,IF(MOVV!$C164=NT!$X$6,MOVV!J146,0)))))</f>
        <v>0</v>
      </c>
      <c r="O164" s="158">
        <f>+IF($C164=NT!$Y$2,MOVV!O146,IF(MOVV!$C164=NT!$X$3,MOVV!N146,IF(MOVV!$C164=NT!$X$4,MOVV!M146,IF(MOVV!$C164=NT!$X$5,MOVV!L146,IF(MOVV!$C164=NT!$X$6,MOVV!K146,0)))))</f>
        <v>0</v>
      </c>
      <c r="P164" s="158">
        <f>+IF($C164=NT!$Y$2,MOVV!P146,IF(MOVV!$C164=NT!$X$3,MOVV!O146,IF(MOVV!$C164=NT!$X$4,MOVV!N146,IF(MOVV!$C164=NT!$X$5,MOVV!M146,IF(MOVV!$C164=NT!$X$6,MOVV!L146,0)))))</f>
        <v>0</v>
      </c>
      <c r="Q164" s="158">
        <f>+IF($C164=NT!$Y$2,MOVV!Q146,IF(MOVV!$C164=NT!$X$3,MOVV!P146,IF(MOVV!$C164=NT!$X$4,MOVV!O146,IF(MOVV!$C164=NT!$X$5,MOVV!N146,IF(MOVV!$C164=NT!$X$6,MOVV!M146,0)))))</f>
        <v>0</v>
      </c>
      <c r="R164" s="158">
        <f>+IF($C164=NT!$Y$2,MOVV!R146,IF(MOVV!$C164=NT!$X$3,MOVV!Q146,IF(MOVV!$C164=NT!$X$4,MOVV!P146,IF(MOVV!$C164=NT!$X$5,MOVV!O146,IF(MOVV!$C164=NT!$X$6,MOVV!N146,0)))))</f>
        <v>0</v>
      </c>
      <c r="S164" s="158">
        <f>+IF($C164=NT!$Y$2,MOVV!S146,IF(MOVV!$C164=NT!$X$3,MOVV!R146,IF(MOVV!$C164=NT!$X$4,MOVV!Q146,IF(MOVV!$C164=NT!$X$5,MOVV!P146,IF(MOVV!$C164=NT!$X$6,MOVV!O146,0)))))</f>
        <v>0</v>
      </c>
      <c r="T164" s="158">
        <f>+IF($C164=NT!$Y$2,MOVV!T146,IF(MOVV!$C164=NT!$X$3,MOVV!S146,IF(MOVV!$C164=NT!$X$4,MOVV!R146,IF(MOVV!$C164=NT!$X$5,MOVV!Q146,IF(MOVV!$C164=NT!$X$6,MOVV!P146,0)))))</f>
        <v>0</v>
      </c>
      <c r="U164" s="158">
        <f>+IF($C164=NT!$Y$2,MOVV!U146,IF(MOVV!$C164=NT!$X$3,MOVV!T146,IF(MOVV!$C164=NT!$X$4,MOVV!S146,IF(MOVV!$C164=NT!$X$5,MOVV!R146,IF(MOVV!$C164=NT!$X$6,MOVV!Q146,0)))))</f>
        <v>0</v>
      </c>
      <c r="V164" s="158">
        <f>+IF($C164=NT!$Y$2,MOVV!V146,IF(MOVV!$C164=NT!$X$3,MOVV!U146,IF(MOVV!$C164=NT!$X$4,MOVV!T146,IF(MOVV!$C164=NT!$X$5,MOVV!S146,IF(MOVV!$C164=NT!$X$6,MOVV!R146,0)))))</f>
        <v>0</v>
      </c>
      <c r="W164" s="158">
        <f>+IF($C164=NT!$Y$2,MOVV!W146,IF(MOVV!$C164=NT!$X$3,MOVV!V146,IF(MOVV!$C164=NT!$X$4,MOVV!U146,IF(MOVV!$C164=NT!$X$5,MOVV!T146,IF(MOVV!$C164=NT!$X$6,MOVV!S146,0)))))</f>
        <v>0</v>
      </c>
      <c r="X164" s="158">
        <f>+IF($C164=NT!$Y$2,MOVV!X146,IF(MOVV!$C164=NT!$X$3,MOVV!W146,IF(MOVV!$C164=NT!$X$4,MOVV!V146,IF(MOVV!$C164=NT!$X$5,MOVV!U146,IF(MOVV!$C164=NT!$X$6,MOVV!T146,0)))))</f>
        <v>0</v>
      </c>
      <c r="Y164" s="158">
        <f>+IF($C164=NT!$Y$2,MOVV!Y146,IF(MOVV!$C164=NT!$X$3,MOVV!X146,IF(MOVV!$C164=NT!$X$4,MOVV!W146,IF(MOVV!$C164=NT!$X$5,MOVV!V146,IF(MOVV!$C164=NT!$X$6,MOVV!U146,0)))))</f>
        <v>0</v>
      </c>
      <c r="Z164" s="158">
        <f>+IF($C164=NT!$Y$2,MOVV!Z146,IF(MOVV!$C164=NT!$X$3,MOVV!Y146,IF(MOVV!$C164=NT!$X$4,MOVV!X146,IF(MOVV!$C164=NT!$X$5,MOVV!W146,IF(MOVV!$C164=NT!$X$6,MOVV!V146,0)))))</f>
        <v>0</v>
      </c>
      <c r="AA164" s="158">
        <f>+IF($C164=NT!$Y$2,MOVV!AA146,IF(MOVV!$C164=NT!$X$3,MOVV!Z146,IF(MOVV!$C164=NT!$X$4,MOVV!Y146,IF(MOVV!$C164=NT!$X$5,MOVV!X146,IF(MOVV!$C164=NT!$X$6,MOVV!W146,0)))))</f>
        <v>0</v>
      </c>
      <c r="AB164" s="158">
        <f>+IF($C164=NT!$Y$2,MOVV!AB146,IF(MOVV!$C164=NT!$X$3,MOVV!AA146,IF(MOVV!$C164=NT!$X$4,MOVV!Z146,IF(MOVV!$C164=NT!$X$5,MOVV!Y146,IF(MOVV!$C164=NT!$X$6,MOVV!X146,0)))))</f>
        <v>0</v>
      </c>
      <c r="AC164" s="158">
        <f>+IF($C164=NT!$Y$2,MOVV!AC146,IF(MOVV!$C164=NT!$X$3,MOVV!AB146,IF(MOVV!$C164=NT!$X$4,MOVV!AA146,IF(MOVV!$C164=NT!$X$5,MOVV!Z146,IF(MOVV!$C164=NT!$X$6,MOVV!Y146,0)))))</f>
        <v>0</v>
      </c>
      <c r="AD164" s="158">
        <f>+IF($C164=NT!$Y$2,MOVV!AD146,IF(MOVV!$C164=NT!$X$3,MOVV!AC146,IF(MOVV!$C164=NT!$X$4,MOVV!AB146,IF(MOVV!$C164=NT!$X$5,MOVV!AA146,IF(MOVV!$C164=NT!$X$6,MOVV!Z146,0)))))</f>
        <v>0</v>
      </c>
      <c r="AE164" s="158">
        <f>+IF($C164=NT!$Y$2,MOVV!AE146,IF(MOVV!$C164=NT!$X$3,MOVV!AD146,IF(MOVV!$C164=NT!$X$4,MOVV!AC146,IF(MOVV!$C164=NT!$X$5,MOVV!AB146,IF(MOVV!$C164=NT!$X$6,MOVV!AA146,0)))))</f>
        <v>0</v>
      </c>
      <c r="AF164" s="158">
        <f>+IF($C164=NT!$Y$2,MOVV!AF146,IF(MOVV!$C164=NT!$X$3,MOVV!AE146,IF(MOVV!$C164=NT!$X$4,MOVV!AD146,IF(MOVV!$C164=NT!$X$5,MOVV!AC146,IF(MOVV!$C164=NT!$X$6,MOVV!AB146,0)))))</f>
        <v>0</v>
      </c>
      <c r="AG164" s="158">
        <f>+IF($C164=NT!$Y$2,MOVV!AG146,IF(MOVV!$C164=NT!$X$3,MOVV!AF146,IF(MOVV!$C164=NT!$X$4,MOVV!AE146,IF(MOVV!$C164=NT!$X$5,MOVV!AD146,IF(MOVV!$C164=NT!$X$6,MOVV!AC146,0)))))</f>
        <v>0</v>
      </c>
      <c r="AH164" s="158">
        <f>+IF($C164=NT!$Y$2,MOVV!AH146,IF(MOVV!$C164=NT!$X$3,MOVV!AG146,IF(MOVV!$C164=NT!$X$4,MOVV!AF146,IF(MOVV!$C164=NT!$X$5,MOVV!AE146,IF(MOVV!$C164=NT!$X$6,MOVV!AD146,0)))))</f>
        <v>0</v>
      </c>
      <c r="AI164" s="158">
        <f>+IF($C164=NT!$Y$2,MOVV!AI146,IF(MOVV!$C164=NT!$X$3,MOVV!AH146,IF(MOVV!$C164=NT!$X$4,MOVV!AG146,IF(MOVV!$C164=NT!$X$5,MOVV!AF146,IF(MOVV!$C164=NT!$X$6,MOVV!AE146,0)))))</f>
        <v>0</v>
      </c>
      <c r="AJ164" s="158">
        <f>+IF($C164=NT!$Y$2,MOVV!AJ146,IF(MOVV!$C164=NT!$X$3,MOVV!AI146,IF(MOVV!$C164=NT!$X$4,MOVV!AH146,IF(MOVV!$C164=NT!$X$5,MOVV!AG146,IF(MOVV!$C164=NT!$X$6,MOVV!AF146,0)))))</f>
        <v>0</v>
      </c>
      <c r="AK164" s="158">
        <f>+IF($C164=NT!$Y$2,MOVV!AK146,IF(MOVV!$C164=NT!$X$3,MOVV!AJ146,IF(MOVV!$C164=NT!$X$4,MOVV!AI146,IF(MOVV!$C164=NT!$X$5,MOVV!AH146,IF(MOVV!$C164=NT!$X$6,MOVV!AG146,0)))))</f>
        <v>0</v>
      </c>
      <c r="AL164" s="158">
        <f>+IF($C164=NT!$Y$2,MOVV!AL146,IF(MOVV!$C164=NT!$X$3,MOVV!AK146,IF(MOVV!$C164=NT!$X$4,MOVV!AJ146,IF(MOVV!$C164=NT!$X$5,MOVV!AI146,IF(MOVV!$C164=NT!$X$6,MOVV!AH146,0)))))</f>
        <v>0</v>
      </c>
      <c r="AM164" s="158">
        <f>+IF($C164=NT!$Y$2,MOVV!AM146,IF(MOVV!$C164=NT!$X$3,MOVV!AL146,IF(MOVV!$C164=NT!$X$4,MOVV!AK146,IF(MOVV!$C164=NT!$X$5,MOVV!AJ146,IF(MOVV!$C164=NT!$X$6,MOVV!AI146,0)))))</f>
        <v>0</v>
      </c>
      <c r="AN164" s="158">
        <f>+IF($C164=NT!$Y$2,MOVV!AN146,IF(MOVV!$C164=NT!$X$3,MOVV!AM146,IF(MOVV!$C164=NT!$X$4,MOVV!AL146,IF(MOVV!$C164=NT!$X$5,MOVV!AK146,IF(MOVV!$C164=NT!$X$6,MOVV!AJ146,0)))))</f>
        <v>0</v>
      </c>
      <c r="AO164" s="158">
        <f>+IF($C164=NT!$Y$2,MOVV!AO146,IF(MOVV!$C164=NT!$X$3,MOVV!AN146,IF(MOVV!$C164=NT!$X$4,MOVV!AM146,IF(MOVV!$C164=NT!$X$5,MOVV!AL146,IF(MOVV!$C164=NT!$X$6,MOVV!AK146,0)))))</f>
        <v>0</v>
      </c>
      <c r="AP164" s="158">
        <f>+IF($C164=NT!$Y$2,MOVV!AP146,IF(MOVV!$C164=NT!$X$3,MOVV!AO146,IF(MOVV!$C164=NT!$X$4,MOVV!AN146,IF(MOVV!$C164=NT!$X$5,MOVV!AM146,IF(MOVV!$C164=NT!$X$6,MOVV!AL146,0)))))</f>
        <v>0</v>
      </c>
      <c r="AQ164" s="158">
        <f>+IF($C164=NT!$Y$2,MOVV!AQ146,IF(MOVV!$C164=NT!$X$3,MOVV!AP146,IF(MOVV!$C164=NT!$X$4,MOVV!AO146,IF(MOVV!$C164=NT!$X$5,MOVV!AN146,IF(MOVV!$C164=NT!$X$6,MOVV!AM146,0)))))</f>
        <v>0</v>
      </c>
      <c r="AR164" s="158">
        <f>+IF($C164=NT!$Y$2,MOVV!AR146,IF(MOVV!$C164=NT!$X$3,MOVV!AQ146,IF(MOVV!$C164=NT!$X$4,MOVV!AP146,IF(MOVV!$C164=NT!$X$5,MOVV!AO146,IF(MOVV!$C164=NT!$X$6,MOVV!AN146,0)))))</f>
        <v>0</v>
      </c>
      <c r="AS164" s="158">
        <f>+IF($C164=NT!$Y$2,MOVV!AS146,IF(MOVV!$C164=NT!$X$3,MOVV!AR146,IF(MOVV!$C164=NT!$X$4,MOVV!AQ146,IF(MOVV!$C164=NT!$X$5,MOVV!AP146,IF(MOVV!$C164=NT!$X$6,MOVV!AO146,0)))))</f>
        <v>0</v>
      </c>
      <c r="AT164" s="158">
        <f>+IF($C164=NT!$Y$2,MOVV!AT146,IF(MOVV!$C164=NT!$X$3,MOVV!AS146,IF(MOVV!$C164=NT!$X$4,MOVV!AR146,IF(MOVV!$C164=NT!$X$5,MOVV!AQ146,IF(MOVV!$C164=NT!$X$6,MOVV!AP146,0)))))</f>
        <v>0</v>
      </c>
      <c r="AU164" s="158">
        <f>+IF($C164=NT!$Y$2,MOVV!AU146,IF(MOVV!$C164=NT!$X$3,MOVV!AT146,IF(MOVV!$C164=NT!$X$4,MOVV!AS146,IF(MOVV!$C164=NT!$X$5,MOVV!AR146,IF(MOVV!$C164=NT!$X$6,MOVV!AQ146,0)))))</f>
        <v>0</v>
      </c>
      <c r="AV164" s="158">
        <f>+IF($C164=NT!$Y$2,MOVV!AV146,IF(MOVV!$C164=NT!$X$3,MOVV!AU146,IF(MOVV!$C164=NT!$X$4,MOVV!AT146,IF(MOVV!$C164=NT!$X$5,MOVV!AS146,IF(MOVV!$C164=NT!$X$6,MOVV!AR146,0)))))</f>
        <v>0</v>
      </c>
      <c r="AW164" s="158">
        <f>+IF($C164=NT!$Y$2,MOVV!AW146,IF(MOVV!$C164=NT!$X$3,MOVV!AV146,IF(MOVV!$C164=NT!$X$4,MOVV!AU146,IF(MOVV!$C164=NT!$X$5,MOVV!AT146,IF(MOVV!$C164=NT!$X$6,MOVV!AS146,0)))))</f>
        <v>0</v>
      </c>
      <c r="AX164" s="158">
        <f>+IF($C164=NT!$Y$2,MOVV!AX146,IF(MOVV!$C164=NT!$X$3,MOVV!AW146,IF(MOVV!$C164=NT!$X$4,MOVV!AV146,IF(MOVV!$C164=NT!$X$5,MOVV!AU146,IF(MOVV!$C164=NT!$X$6,MOVV!AT146,0)))))</f>
        <v>0</v>
      </c>
      <c r="AY164" s="158">
        <f>+IF($C164=NT!$Y$2,MOVV!AY146,IF(MOVV!$C164=NT!$X$3,MOVV!AX146,IF(MOVV!$C164=NT!$X$4,MOVV!AW146,IF(MOVV!$C164=NT!$X$5,MOVV!AV146,IF(MOVV!$C164=NT!$X$6,MOVV!AU146,0)))))</f>
        <v>0</v>
      </c>
      <c r="AZ164" s="158">
        <f>+IF($C164=NT!$Y$2,MOVV!AZ146,IF(MOVV!$C164=NT!$X$3,MOVV!AY146,IF(MOVV!$C164=NT!$X$4,MOVV!AX146,IF(MOVV!$C164=NT!$X$5,MOVV!AW146,IF(MOVV!$C164=NT!$X$6,MOVV!AV146,0)))))</f>
        <v>0</v>
      </c>
      <c r="BA164" s="158">
        <f>+IF($C164=NT!$Y$2,MOVV!BA146,IF(MOVV!$C164=NT!$X$3,MOVV!AZ146,IF(MOVV!$C164=NT!$X$4,MOVV!AY146,IF(MOVV!$C164=NT!$X$5,MOVV!AX146,IF(MOVV!$C164=NT!$X$6,MOVV!AW146,0)))))</f>
        <v>0</v>
      </c>
      <c r="BB164" s="158">
        <f>+IF($C164=NT!$Y$2,MOVV!BB146,IF(MOVV!$C164=NT!$X$3,MOVV!BA146,IF(MOVV!$C164=NT!$X$4,MOVV!AZ146,IF(MOVV!$C164=NT!$X$5,MOVV!AY146,IF(MOVV!$C164=NT!$X$6,MOVV!AX146,0)))))</f>
        <v>0</v>
      </c>
      <c r="BC164" s="158">
        <f>+IF($C164=NT!$Y$2,MOVV!BC146,IF(MOVV!$C164=NT!$X$3,MOVV!BB146,IF(MOVV!$C164=NT!$X$4,MOVV!BA146,IF(MOVV!$C164=NT!$X$5,MOVV!AZ146,IF(MOVV!$C164=NT!$X$6,MOVV!AY146,0)))))</f>
        <v>0</v>
      </c>
      <c r="BD164" s="158">
        <f>+IF($C164=NT!$Y$2,MOVV!BD146,IF(MOVV!$C164=NT!$X$3,MOVV!BC146,IF(MOVV!$C164=NT!$X$4,MOVV!BB146,IF(MOVV!$C164=NT!$X$5,MOVV!BA146,IF(MOVV!$C164=NT!$X$6,MOVV!AZ146,0)))))</f>
        <v>0</v>
      </c>
      <c r="BE164" s="158">
        <f>+IF($C164=NT!$Y$2,MOVV!BE146,IF(MOVV!$C164=NT!$X$3,MOVV!BD146,IF(MOVV!$C164=NT!$X$4,MOVV!BC146,IF(MOVV!$C164=NT!$X$5,MOVV!BB146,IF(MOVV!$C164=NT!$X$6,MOVV!BA146,0)))))</f>
        <v>0</v>
      </c>
      <c r="BF164" s="158">
        <f>+IF($C164=NT!$Y$2,MOVV!BF146,IF(MOVV!$C164=NT!$X$3,MOVV!BE146,IF(MOVV!$C164=NT!$X$4,MOVV!BD146,IF(MOVV!$C164=NT!$X$5,MOVV!BC146,IF(MOVV!$C164=NT!$X$6,MOVV!BB146,0)))))</f>
        <v>0</v>
      </c>
      <c r="BG164" s="158">
        <f>+IF($C164=NT!$Y$2,MOVV!BG146,IF(MOVV!$C164=NT!$X$3,MOVV!BF146,IF(MOVV!$C164=NT!$X$4,MOVV!BE146,IF(MOVV!$C164=NT!$X$5,MOVV!BD146,IF(MOVV!$C164=NT!$X$6,MOVV!BC146,0)))))</f>
        <v>0</v>
      </c>
      <c r="BH164" s="158">
        <f>+IF($C164=NT!$Y$2,MOVV!BH146,IF(MOVV!$C164=NT!$X$3,MOVV!BG146,IF(MOVV!$C164=NT!$X$4,MOVV!BF146,IF(MOVV!$C164=NT!$X$5,MOVV!BE146,IF(MOVV!$C164=NT!$X$6,MOVV!BD146,0)))))</f>
        <v>0</v>
      </c>
      <c r="BI164" s="158">
        <f>+IF($C164=NT!$Y$2,MOVV!BI146,IF(MOVV!$C164=NT!$X$3,MOVV!BH146,IF(MOVV!$C164=NT!$X$4,MOVV!BG146,IF(MOVV!$C164=NT!$X$5,MOVV!BF146,IF(MOVV!$C164=NT!$X$6,MOVV!BE146,0)))))</f>
        <v>0</v>
      </c>
      <c r="BJ164" s="158">
        <f>+IF($C164=NT!$Y$2,MOVV!BJ146,IF(MOVV!$C164=NT!$X$3,MOVV!BI146,IF(MOVV!$C164=NT!$X$4,MOVV!BH146,IF(MOVV!$C164=NT!$X$5,MOVV!BG146,IF(MOVV!$C164=NT!$X$6,MOVV!BF146,0)))))</f>
        <v>0</v>
      </c>
      <c r="BK164" s="158">
        <f>+IF($C164=NT!$Y$2,MOVV!BK146,IF(MOVV!$C164=NT!$X$3,MOVV!BJ146,IF(MOVV!$C164=NT!$X$4,MOVV!BI146,IF(MOVV!$C164=NT!$X$5,MOVV!BH146,IF(MOVV!$C164=NT!$X$6,MOVV!BG146,0)))))</f>
        <v>0</v>
      </c>
    </row>
    <row r="165" spans="2:63">
      <c r="B165" s="162" t="str">
        <f t="shared" si="46"/>
        <v>Nom Producte/Servei 15</v>
      </c>
      <c r="C165" s="208">
        <f>+OP!K24</f>
        <v>0</v>
      </c>
      <c r="D165" s="158">
        <f>+IF($C165=NT!$Y$2,MOVV!D147,IF(MOVV!$C165=NT!$X$3,0,IF(MOVV!$C165=NT!$X$4,0,IF(MOVV!$C165=NT!$X$5,0,IF(MOVV!$C165=NT!$X$6,0,0)))))</f>
        <v>0</v>
      </c>
      <c r="E165" s="158">
        <f>+IF($C165=NT!$Y$2,MOVV!E147,IF(MOVV!$C165=NT!$X$3,MOVV!D147,IF(MOVV!$C165=NT!$X$4,0,IF(MOVV!$C165=NT!$X$5,0,IF(MOVV!$C165=NT!$X$6,0,0)))))</f>
        <v>0</v>
      </c>
      <c r="F165" s="158">
        <f>+IF($C165=NT!$Y$2,MOVV!F147,IF(MOVV!$C165=NT!$X$3,MOVV!E147,IF(MOVV!$C165=NT!$X$4,MOVV!D147,IF(MOVV!$C165=NT!$X$5,0,IF(MOVV!$C165=NT!$X$6,0,0)))))</f>
        <v>0</v>
      </c>
      <c r="G165" s="158">
        <f>+IF($C165=NT!$Y$2,MOVV!G147,IF(MOVV!$C165=NT!$X$3,MOVV!F147,IF(MOVV!$C165=NT!$X$4,MOVV!E147,IF(MOVV!$C165=NT!$X$5,MOVV!D147,IF(MOVV!$C165=NT!$X$6,0,0)))))</f>
        <v>0</v>
      </c>
      <c r="H165" s="158">
        <f>+IF($C165=NT!$Y$2,MOVV!H147,IF(MOVV!$C165=NT!$X$3,MOVV!G147,IF(MOVV!$C165=NT!$X$4,MOVV!F147,IF(MOVV!$C165=NT!$X$5,MOVV!E147,IF(MOVV!$C165=NT!$X$6,MOVV!D147,0)))))</f>
        <v>0</v>
      </c>
      <c r="I165" s="158">
        <f>+IF($C165=NT!$Y$2,MOVV!I147,IF(MOVV!$C165=NT!$X$3,MOVV!H147,IF(MOVV!$C165=NT!$X$4,MOVV!G147,IF(MOVV!$C165=NT!$X$5,MOVV!F147,IF(MOVV!$C165=NT!$X$6,MOVV!E147,0)))))</f>
        <v>0</v>
      </c>
      <c r="J165" s="158">
        <f>+IF($C165=NT!$Y$2,MOVV!J147,IF(MOVV!$C165=NT!$X$3,MOVV!I147,IF(MOVV!$C165=NT!$X$4,MOVV!H147,IF(MOVV!$C165=NT!$X$5,MOVV!G147,IF(MOVV!$C165=NT!$X$6,MOVV!F147,0)))))</f>
        <v>0</v>
      </c>
      <c r="K165" s="158">
        <f>+IF($C165=NT!$Y$2,MOVV!K147,IF(MOVV!$C165=NT!$X$3,MOVV!J147,IF(MOVV!$C165=NT!$X$4,MOVV!I147,IF(MOVV!$C165=NT!$X$5,MOVV!H147,IF(MOVV!$C165=NT!$X$6,MOVV!G147,0)))))</f>
        <v>0</v>
      </c>
      <c r="L165" s="158">
        <f>+IF($C165=NT!$Y$2,MOVV!L147,IF(MOVV!$C165=NT!$X$3,MOVV!K147,IF(MOVV!$C165=NT!$X$4,MOVV!J147,IF(MOVV!$C165=NT!$X$5,MOVV!I147,IF(MOVV!$C165=NT!$X$6,MOVV!H147,0)))))</f>
        <v>0</v>
      </c>
      <c r="M165" s="158">
        <f>+IF($C165=NT!$Y$2,MOVV!M147,IF(MOVV!$C165=NT!$X$3,MOVV!L147,IF(MOVV!$C165=NT!$X$4,MOVV!K147,IF(MOVV!$C165=NT!$X$5,MOVV!J147,IF(MOVV!$C165=NT!$X$6,MOVV!I147,0)))))</f>
        <v>0</v>
      </c>
      <c r="N165" s="158">
        <f>+IF($C165=NT!$Y$2,MOVV!N147,IF(MOVV!$C165=NT!$X$3,MOVV!M147,IF(MOVV!$C165=NT!$X$4,MOVV!L147,IF(MOVV!$C165=NT!$X$5,MOVV!K147,IF(MOVV!$C165=NT!$X$6,MOVV!J147,0)))))</f>
        <v>0</v>
      </c>
      <c r="O165" s="158">
        <f>+IF($C165=NT!$Y$2,MOVV!O147,IF(MOVV!$C165=NT!$X$3,MOVV!N147,IF(MOVV!$C165=NT!$X$4,MOVV!M147,IF(MOVV!$C165=NT!$X$5,MOVV!L147,IF(MOVV!$C165=NT!$X$6,MOVV!K147,0)))))</f>
        <v>0</v>
      </c>
      <c r="P165" s="158">
        <f>+IF($C165=NT!$Y$2,MOVV!P147,IF(MOVV!$C165=NT!$X$3,MOVV!O147,IF(MOVV!$C165=NT!$X$4,MOVV!N147,IF(MOVV!$C165=NT!$X$5,MOVV!M147,IF(MOVV!$C165=NT!$X$6,MOVV!L147,0)))))</f>
        <v>0</v>
      </c>
      <c r="Q165" s="158">
        <f>+IF($C165=NT!$Y$2,MOVV!Q147,IF(MOVV!$C165=NT!$X$3,MOVV!P147,IF(MOVV!$C165=NT!$X$4,MOVV!O147,IF(MOVV!$C165=NT!$X$5,MOVV!N147,IF(MOVV!$C165=NT!$X$6,MOVV!M147,0)))))</f>
        <v>0</v>
      </c>
      <c r="R165" s="158">
        <f>+IF($C165=NT!$Y$2,MOVV!R147,IF(MOVV!$C165=NT!$X$3,MOVV!Q147,IF(MOVV!$C165=NT!$X$4,MOVV!P147,IF(MOVV!$C165=NT!$X$5,MOVV!O147,IF(MOVV!$C165=NT!$X$6,MOVV!N147,0)))))</f>
        <v>0</v>
      </c>
      <c r="S165" s="158">
        <f>+IF($C165=NT!$Y$2,MOVV!S147,IF(MOVV!$C165=NT!$X$3,MOVV!R147,IF(MOVV!$C165=NT!$X$4,MOVV!Q147,IF(MOVV!$C165=NT!$X$5,MOVV!P147,IF(MOVV!$C165=NT!$X$6,MOVV!O147,0)))))</f>
        <v>0</v>
      </c>
      <c r="T165" s="158">
        <f>+IF($C165=NT!$Y$2,MOVV!T147,IF(MOVV!$C165=NT!$X$3,MOVV!S147,IF(MOVV!$C165=NT!$X$4,MOVV!R147,IF(MOVV!$C165=NT!$X$5,MOVV!Q147,IF(MOVV!$C165=NT!$X$6,MOVV!P147,0)))))</f>
        <v>0</v>
      </c>
      <c r="U165" s="158">
        <f>+IF($C165=NT!$Y$2,MOVV!U147,IF(MOVV!$C165=NT!$X$3,MOVV!T147,IF(MOVV!$C165=NT!$X$4,MOVV!S147,IF(MOVV!$C165=NT!$X$5,MOVV!R147,IF(MOVV!$C165=NT!$X$6,MOVV!Q147,0)))))</f>
        <v>0</v>
      </c>
      <c r="V165" s="158">
        <f>+IF($C165=NT!$Y$2,MOVV!V147,IF(MOVV!$C165=NT!$X$3,MOVV!U147,IF(MOVV!$C165=NT!$X$4,MOVV!T147,IF(MOVV!$C165=NT!$X$5,MOVV!S147,IF(MOVV!$C165=NT!$X$6,MOVV!R147,0)))))</f>
        <v>0</v>
      </c>
      <c r="W165" s="158">
        <f>+IF($C165=NT!$Y$2,MOVV!W147,IF(MOVV!$C165=NT!$X$3,MOVV!V147,IF(MOVV!$C165=NT!$X$4,MOVV!U147,IF(MOVV!$C165=NT!$X$5,MOVV!T147,IF(MOVV!$C165=NT!$X$6,MOVV!S147,0)))))</f>
        <v>0</v>
      </c>
      <c r="X165" s="158">
        <f>+IF($C165=NT!$Y$2,MOVV!X147,IF(MOVV!$C165=NT!$X$3,MOVV!W147,IF(MOVV!$C165=NT!$X$4,MOVV!V147,IF(MOVV!$C165=NT!$X$5,MOVV!U147,IF(MOVV!$C165=NT!$X$6,MOVV!T147,0)))))</f>
        <v>0</v>
      </c>
      <c r="Y165" s="158">
        <f>+IF($C165=NT!$Y$2,MOVV!Y147,IF(MOVV!$C165=NT!$X$3,MOVV!X147,IF(MOVV!$C165=NT!$X$4,MOVV!W147,IF(MOVV!$C165=NT!$X$5,MOVV!V147,IF(MOVV!$C165=NT!$X$6,MOVV!U147,0)))))</f>
        <v>0</v>
      </c>
      <c r="Z165" s="158">
        <f>+IF($C165=NT!$Y$2,MOVV!Z147,IF(MOVV!$C165=NT!$X$3,MOVV!Y147,IF(MOVV!$C165=NT!$X$4,MOVV!X147,IF(MOVV!$C165=NT!$X$5,MOVV!W147,IF(MOVV!$C165=NT!$X$6,MOVV!V147,0)))))</f>
        <v>0</v>
      </c>
      <c r="AA165" s="158">
        <f>+IF($C165=NT!$Y$2,MOVV!AA147,IF(MOVV!$C165=NT!$X$3,MOVV!Z147,IF(MOVV!$C165=NT!$X$4,MOVV!Y147,IF(MOVV!$C165=NT!$X$5,MOVV!X147,IF(MOVV!$C165=NT!$X$6,MOVV!W147,0)))))</f>
        <v>0</v>
      </c>
      <c r="AB165" s="158">
        <f>+IF($C165=NT!$Y$2,MOVV!AB147,IF(MOVV!$C165=NT!$X$3,MOVV!AA147,IF(MOVV!$C165=NT!$X$4,MOVV!Z147,IF(MOVV!$C165=NT!$X$5,MOVV!Y147,IF(MOVV!$C165=NT!$X$6,MOVV!X147,0)))))</f>
        <v>0</v>
      </c>
      <c r="AC165" s="158">
        <f>+IF($C165=NT!$Y$2,MOVV!AC147,IF(MOVV!$C165=NT!$X$3,MOVV!AB147,IF(MOVV!$C165=NT!$X$4,MOVV!AA147,IF(MOVV!$C165=NT!$X$5,MOVV!Z147,IF(MOVV!$C165=NT!$X$6,MOVV!Y147,0)))))</f>
        <v>0</v>
      </c>
      <c r="AD165" s="158">
        <f>+IF($C165=NT!$Y$2,MOVV!AD147,IF(MOVV!$C165=NT!$X$3,MOVV!AC147,IF(MOVV!$C165=NT!$X$4,MOVV!AB147,IF(MOVV!$C165=NT!$X$5,MOVV!AA147,IF(MOVV!$C165=NT!$X$6,MOVV!Z147,0)))))</f>
        <v>0</v>
      </c>
      <c r="AE165" s="158">
        <f>+IF($C165=NT!$Y$2,MOVV!AE147,IF(MOVV!$C165=NT!$X$3,MOVV!AD147,IF(MOVV!$C165=NT!$X$4,MOVV!AC147,IF(MOVV!$C165=NT!$X$5,MOVV!AB147,IF(MOVV!$C165=NT!$X$6,MOVV!AA147,0)))))</f>
        <v>0</v>
      </c>
      <c r="AF165" s="158">
        <f>+IF($C165=NT!$Y$2,MOVV!AF147,IF(MOVV!$C165=NT!$X$3,MOVV!AE147,IF(MOVV!$C165=NT!$X$4,MOVV!AD147,IF(MOVV!$C165=NT!$X$5,MOVV!AC147,IF(MOVV!$C165=NT!$X$6,MOVV!AB147,0)))))</f>
        <v>0</v>
      </c>
      <c r="AG165" s="158">
        <f>+IF($C165=NT!$Y$2,MOVV!AG147,IF(MOVV!$C165=NT!$X$3,MOVV!AF147,IF(MOVV!$C165=NT!$X$4,MOVV!AE147,IF(MOVV!$C165=NT!$X$5,MOVV!AD147,IF(MOVV!$C165=NT!$X$6,MOVV!AC147,0)))))</f>
        <v>0</v>
      </c>
      <c r="AH165" s="158">
        <f>+IF($C165=NT!$Y$2,MOVV!AH147,IF(MOVV!$C165=NT!$X$3,MOVV!AG147,IF(MOVV!$C165=NT!$X$4,MOVV!AF147,IF(MOVV!$C165=NT!$X$5,MOVV!AE147,IF(MOVV!$C165=NT!$X$6,MOVV!AD147,0)))))</f>
        <v>0</v>
      </c>
      <c r="AI165" s="158">
        <f>+IF($C165=NT!$Y$2,MOVV!AI147,IF(MOVV!$C165=NT!$X$3,MOVV!AH147,IF(MOVV!$C165=NT!$X$4,MOVV!AG147,IF(MOVV!$C165=NT!$X$5,MOVV!AF147,IF(MOVV!$C165=NT!$X$6,MOVV!AE147,0)))))</f>
        <v>0</v>
      </c>
      <c r="AJ165" s="158">
        <f>+IF($C165=NT!$Y$2,MOVV!AJ147,IF(MOVV!$C165=NT!$X$3,MOVV!AI147,IF(MOVV!$C165=NT!$X$4,MOVV!AH147,IF(MOVV!$C165=NT!$X$5,MOVV!AG147,IF(MOVV!$C165=NT!$X$6,MOVV!AF147,0)))))</f>
        <v>0</v>
      </c>
      <c r="AK165" s="158">
        <f>+IF($C165=NT!$Y$2,MOVV!AK147,IF(MOVV!$C165=NT!$X$3,MOVV!AJ147,IF(MOVV!$C165=NT!$X$4,MOVV!AI147,IF(MOVV!$C165=NT!$X$5,MOVV!AH147,IF(MOVV!$C165=NT!$X$6,MOVV!AG147,0)))))</f>
        <v>0</v>
      </c>
      <c r="AL165" s="158">
        <f>+IF($C165=NT!$Y$2,MOVV!AL147,IF(MOVV!$C165=NT!$X$3,MOVV!AK147,IF(MOVV!$C165=NT!$X$4,MOVV!AJ147,IF(MOVV!$C165=NT!$X$5,MOVV!AI147,IF(MOVV!$C165=NT!$X$6,MOVV!AH147,0)))))</f>
        <v>0</v>
      </c>
      <c r="AM165" s="158">
        <f>+IF($C165=NT!$Y$2,MOVV!AM147,IF(MOVV!$C165=NT!$X$3,MOVV!AL147,IF(MOVV!$C165=NT!$X$4,MOVV!AK147,IF(MOVV!$C165=NT!$X$5,MOVV!AJ147,IF(MOVV!$C165=NT!$X$6,MOVV!AI147,0)))))</f>
        <v>0</v>
      </c>
      <c r="AN165" s="158">
        <f>+IF($C165=NT!$Y$2,MOVV!AN147,IF(MOVV!$C165=NT!$X$3,MOVV!AM147,IF(MOVV!$C165=NT!$X$4,MOVV!AL147,IF(MOVV!$C165=NT!$X$5,MOVV!AK147,IF(MOVV!$C165=NT!$X$6,MOVV!AJ147,0)))))</f>
        <v>0</v>
      </c>
      <c r="AO165" s="158">
        <f>+IF($C165=NT!$Y$2,MOVV!AO147,IF(MOVV!$C165=NT!$X$3,MOVV!AN147,IF(MOVV!$C165=NT!$X$4,MOVV!AM147,IF(MOVV!$C165=NT!$X$5,MOVV!AL147,IF(MOVV!$C165=NT!$X$6,MOVV!AK147,0)))))</f>
        <v>0</v>
      </c>
      <c r="AP165" s="158">
        <f>+IF($C165=NT!$Y$2,MOVV!AP147,IF(MOVV!$C165=NT!$X$3,MOVV!AO147,IF(MOVV!$C165=NT!$X$4,MOVV!AN147,IF(MOVV!$C165=NT!$X$5,MOVV!AM147,IF(MOVV!$C165=NT!$X$6,MOVV!AL147,0)))))</f>
        <v>0</v>
      </c>
      <c r="AQ165" s="158">
        <f>+IF($C165=NT!$Y$2,MOVV!AQ147,IF(MOVV!$C165=NT!$X$3,MOVV!AP147,IF(MOVV!$C165=NT!$X$4,MOVV!AO147,IF(MOVV!$C165=NT!$X$5,MOVV!AN147,IF(MOVV!$C165=NT!$X$6,MOVV!AM147,0)))))</f>
        <v>0</v>
      </c>
      <c r="AR165" s="158">
        <f>+IF($C165=NT!$Y$2,MOVV!AR147,IF(MOVV!$C165=NT!$X$3,MOVV!AQ147,IF(MOVV!$C165=NT!$X$4,MOVV!AP147,IF(MOVV!$C165=NT!$X$5,MOVV!AO147,IF(MOVV!$C165=NT!$X$6,MOVV!AN147,0)))))</f>
        <v>0</v>
      </c>
      <c r="AS165" s="158">
        <f>+IF($C165=NT!$Y$2,MOVV!AS147,IF(MOVV!$C165=NT!$X$3,MOVV!AR147,IF(MOVV!$C165=NT!$X$4,MOVV!AQ147,IF(MOVV!$C165=NT!$X$5,MOVV!AP147,IF(MOVV!$C165=NT!$X$6,MOVV!AO147,0)))))</f>
        <v>0</v>
      </c>
      <c r="AT165" s="158">
        <f>+IF($C165=NT!$Y$2,MOVV!AT147,IF(MOVV!$C165=NT!$X$3,MOVV!AS147,IF(MOVV!$C165=NT!$X$4,MOVV!AR147,IF(MOVV!$C165=NT!$X$5,MOVV!AQ147,IF(MOVV!$C165=NT!$X$6,MOVV!AP147,0)))))</f>
        <v>0</v>
      </c>
      <c r="AU165" s="158">
        <f>+IF($C165=NT!$Y$2,MOVV!AU147,IF(MOVV!$C165=NT!$X$3,MOVV!AT147,IF(MOVV!$C165=NT!$X$4,MOVV!AS147,IF(MOVV!$C165=NT!$X$5,MOVV!AR147,IF(MOVV!$C165=NT!$X$6,MOVV!AQ147,0)))))</f>
        <v>0</v>
      </c>
      <c r="AV165" s="158">
        <f>+IF($C165=NT!$Y$2,MOVV!AV147,IF(MOVV!$C165=NT!$X$3,MOVV!AU147,IF(MOVV!$C165=NT!$X$4,MOVV!AT147,IF(MOVV!$C165=NT!$X$5,MOVV!AS147,IF(MOVV!$C165=NT!$X$6,MOVV!AR147,0)))))</f>
        <v>0</v>
      </c>
      <c r="AW165" s="158">
        <f>+IF($C165=NT!$Y$2,MOVV!AW147,IF(MOVV!$C165=NT!$X$3,MOVV!AV147,IF(MOVV!$C165=NT!$X$4,MOVV!AU147,IF(MOVV!$C165=NT!$X$5,MOVV!AT147,IF(MOVV!$C165=NT!$X$6,MOVV!AS147,0)))))</f>
        <v>0</v>
      </c>
      <c r="AX165" s="158">
        <f>+IF($C165=NT!$Y$2,MOVV!AX147,IF(MOVV!$C165=NT!$X$3,MOVV!AW147,IF(MOVV!$C165=NT!$X$4,MOVV!AV147,IF(MOVV!$C165=NT!$X$5,MOVV!AU147,IF(MOVV!$C165=NT!$X$6,MOVV!AT147,0)))))</f>
        <v>0</v>
      </c>
      <c r="AY165" s="158">
        <f>+IF($C165=NT!$Y$2,MOVV!AY147,IF(MOVV!$C165=NT!$X$3,MOVV!AX147,IF(MOVV!$C165=NT!$X$4,MOVV!AW147,IF(MOVV!$C165=NT!$X$5,MOVV!AV147,IF(MOVV!$C165=NT!$X$6,MOVV!AU147,0)))))</f>
        <v>0</v>
      </c>
      <c r="AZ165" s="158">
        <f>+IF($C165=NT!$Y$2,MOVV!AZ147,IF(MOVV!$C165=NT!$X$3,MOVV!AY147,IF(MOVV!$C165=NT!$X$4,MOVV!AX147,IF(MOVV!$C165=NT!$X$5,MOVV!AW147,IF(MOVV!$C165=NT!$X$6,MOVV!AV147,0)))))</f>
        <v>0</v>
      </c>
      <c r="BA165" s="158">
        <f>+IF($C165=NT!$Y$2,MOVV!BA147,IF(MOVV!$C165=NT!$X$3,MOVV!AZ147,IF(MOVV!$C165=NT!$X$4,MOVV!AY147,IF(MOVV!$C165=NT!$X$5,MOVV!AX147,IF(MOVV!$C165=NT!$X$6,MOVV!AW147,0)))))</f>
        <v>0</v>
      </c>
      <c r="BB165" s="158">
        <f>+IF($C165=NT!$Y$2,MOVV!BB147,IF(MOVV!$C165=NT!$X$3,MOVV!BA147,IF(MOVV!$C165=NT!$X$4,MOVV!AZ147,IF(MOVV!$C165=NT!$X$5,MOVV!AY147,IF(MOVV!$C165=NT!$X$6,MOVV!AX147,0)))))</f>
        <v>0</v>
      </c>
      <c r="BC165" s="158">
        <f>+IF($C165=NT!$Y$2,MOVV!BC147,IF(MOVV!$C165=NT!$X$3,MOVV!BB147,IF(MOVV!$C165=NT!$X$4,MOVV!BA147,IF(MOVV!$C165=NT!$X$5,MOVV!AZ147,IF(MOVV!$C165=NT!$X$6,MOVV!AY147,0)))))</f>
        <v>0</v>
      </c>
      <c r="BD165" s="158">
        <f>+IF($C165=NT!$Y$2,MOVV!BD147,IF(MOVV!$C165=NT!$X$3,MOVV!BC147,IF(MOVV!$C165=NT!$X$4,MOVV!BB147,IF(MOVV!$C165=NT!$X$5,MOVV!BA147,IF(MOVV!$C165=NT!$X$6,MOVV!AZ147,0)))))</f>
        <v>0</v>
      </c>
      <c r="BE165" s="158">
        <f>+IF($C165=NT!$Y$2,MOVV!BE147,IF(MOVV!$C165=NT!$X$3,MOVV!BD147,IF(MOVV!$C165=NT!$X$4,MOVV!BC147,IF(MOVV!$C165=NT!$X$5,MOVV!BB147,IF(MOVV!$C165=NT!$X$6,MOVV!BA147,0)))))</f>
        <v>0</v>
      </c>
      <c r="BF165" s="158">
        <f>+IF($C165=NT!$Y$2,MOVV!BF147,IF(MOVV!$C165=NT!$X$3,MOVV!BE147,IF(MOVV!$C165=NT!$X$4,MOVV!BD147,IF(MOVV!$C165=NT!$X$5,MOVV!BC147,IF(MOVV!$C165=NT!$X$6,MOVV!BB147,0)))))</f>
        <v>0</v>
      </c>
      <c r="BG165" s="158">
        <f>+IF($C165=NT!$Y$2,MOVV!BG147,IF(MOVV!$C165=NT!$X$3,MOVV!BF147,IF(MOVV!$C165=NT!$X$4,MOVV!BE147,IF(MOVV!$C165=NT!$X$5,MOVV!BD147,IF(MOVV!$C165=NT!$X$6,MOVV!BC147,0)))))</f>
        <v>0</v>
      </c>
      <c r="BH165" s="158">
        <f>+IF($C165=NT!$Y$2,MOVV!BH147,IF(MOVV!$C165=NT!$X$3,MOVV!BG147,IF(MOVV!$C165=NT!$X$4,MOVV!BF147,IF(MOVV!$C165=NT!$X$5,MOVV!BE147,IF(MOVV!$C165=NT!$X$6,MOVV!BD147,0)))))</f>
        <v>0</v>
      </c>
      <c r="BI165" s="158">
        <f>+IF($C165=NT!$Y$2,MOVV!BI147,IF(MOVV!$C165=NT!$X$3,MOVV!BH147,IF(MOVV!$C165=NT!$X$4,MOVV!BG147,IF(MOVV!$C165=NT!$X$5,MOVV!BF147,IF(MOVV!$C165=NT!$X$6,MOVV!BE147,0)))))</f>
        <v>0</v>
      </c>
      <c r="BJ165" s="158">
        <f>+IF($C165=NT!$Y$2,MOVV!BJ147,IF(MOVV!$C165=NT!$X$3,MOVV!BI147,IF(MOVV!$C165=NT!$X$4,MOVV!BH147,IF(MOVV!$C165=NT!$X$5,MOVV!BG147,IF(MOVV!$C165=NT!$X$6,MOVV!BF147,0)))))</f>
        <v>0</v>
      </c>
      <c r="BK165" s="158">
        <f>+IF($C165=NT!$Y$2,MOVV!BK147,IF(MOVV!$C165=NT!$X$3,MOVV!BJ147,IF(MOVV!$C165=NT!$X$4,MOVV!BI147,IF(MOVV!$C165=NT!$X$5,MOVV!BH147,IF(MOVV!$C165=NT!$X$6,MOVV!BG147,0)))))</f>
        <v>0</v>
      </c>
    </row>
    <row r="166" spans="2:63" collapsed="1">
      <c r="B166" s="160" t="s">
        <v>17</v>
      </c>
      <c r="C166" s="206"/>
      <c r="D166" s="157">
        <f>SUM(D151:D165)</f>
        <v>461.77499999999998</v>
      </c>
      <c r="E166" s="157">
        <f t="shared" ref="E166:BK166" si="47">SUM(E151:E165)</f>
        <v>1124.25</v>
      </c>
      <c r="F166" s="157">
        <f t="shared" si="47"/>
        <v>1668.75</v>
      </c>
      <c r="G166" s="157">
        <f t="shared" si="47"/>
        <v>1971.25</v>
      </c>
      <c r="H166" s="157">
        <f t="shared" si="47"/>
        <v>2273.75</v>
      </c>
      <c r="I166" s="157">
        <f t="shared" si="47"/>
        <v>2576.25</v>
      </c>
      <c r="J166" s="157">
        <f t="shared" si="47"/>
        <v>5480.25</v>
      </c>
      <c r="K166" s="157">
        <f t="shared" si="47"/>
        <v>5480.25</v>
      </c>
      <c r="L166" s="157">
        <f t="shared" si="47"/>
        <v>5192.875</v>
      </c>
      <c r="M166" s="157">
        <f t="shared" si="47"/>
        <v>5192.875</v>
      </c>
      <c r="N166" s="157">
        <f t="shared" si="47"/>
        <v>5135.3999999999996</v>
      </c>
      <c r="O166" s="157">
        <f t="shared" si="47"/>
        <v>5077.9250000000002</v>
      </c>
      <c r="P166" s="157">
        <f t="shared" si="47"/>
        <v>5120.8590000000004</v>
      </c>
      <c r="Q166" s="157">
        <f t="shared" si="47"/>
        <v>5120.8590000000004</v>
      </c>
      <c r="R166" s="157">
        <f t="shared" si="47"/>
        <v>5062.2345000000005</v>
      </c>
      <c r="S166" s="157">
        <f t="shared" si="47"/>
        <v>5494.2045000000007</v>
      </c>
      <c r="T166" s="157">
        <f t="shared" si="47"/>
        <v>5464.8922500000008</v>
      </c>
      <c r="U166" s="157">
        <f t="shared" si="47"/>
        <v>5464.8922500000008</v>
      </c>
      <c r="V166" s="157">
        <f t="shared" si="47"/>
        <v>5464.8922500000008</v>
      </c>
      <c r="W166" s="157">
        <f t="shared" si="47"/>
        <v>5464.8922500000008</v>
      </c>
      <c r="X166" s="157">
        <f t="shared" si="47"/>
        <v>5464.8922500000008</v>
      </c>
      <c r="Y166" s="157">
        <f t="shared" si="47"/>
        <v>5464.8922500000008</v>
      </c>
      <c r="Z166" s="157">
        <f t="shared" si="47"/>
        <v>5464.8922500000008</v>
      </c>
      <c r="AA166" s="157">
        <f t="shared" si="47"/>
        <v>5459.7922500000004</v>
      </c>
      <c r="AB166" s="157">
        <f t="shared" si="47"/>
        <v>5568.9880950000006</v>
      </c>
      <c r="AC166" s="157">
        <f t="shared" si="47"/>
        <v>5568.9880950000006</v>
      </c>
      <c r="AD166" s="157">
        <f t="shared" si="47"/>
        <v>5568.9880950000006</v>
      </c>
      <c r="AE166" s="157">
        <f t="shared" si="47"/>
        <v>5568.9880950000006</v>
      </c>
      <c r="AF166" s="157">
        <f t="shared" si="47"/>
        <v>5568.9880950000006</v>
      </c>
      <c r="AG166" s="157">
        <f t="shared" si="47"/>
        <v>5568.9880950000006</v>
      </c>
      <c r="AH166" s="157">
        <f t="shared" si="47"/>
        <v>5568.9880950000006</v>
      </c>
      <c r="AI166" s="157">
        <f t="shared" si="47"/>
        <v>5568.9880950000006</v>
      </c>
      <c r="AJ166" s="157">
        <f t="shared" si="47"/>
        <v>5568.9880950000006</v>
      </c>
      <c r="AK166" s="157">
        <f t="shared" si="47"/>
        <v>5568.9880950000006</v>
      </c>
      <c r="AL166" s="157">
        <f t="shared" si="47"/>
        <v>5568.9880950000006</v>
      </c>
      <c r="AM166" s="157">
        <f t="shared" si="47"/>
        <v>5568.9880950000006</v>
      </c>
      <c r="AN166" s="157">
        <f t="shared" si="47"/>
        <v>5680.3678568999994</v>
      </c>
      <c r="AO166" s="157">
        <f t="shared" si="47"/>
        <v>5680.3678568999994</v>
      </c>
      <c r="AP166" s="157">
        <f t="shared" si="47"/>
        <v>5680.3678568999994</v>
      </c>
      <c r="AQ166" s="157">
        <f t="shared" si="47"/>
        <v>5680.3678568999994</v>
      </c>
      <c r="AR166" s="157">
        <f t="shared" si="47"/>
        <v>5680.3678568999994</v>
      </c>
      <c r="AS166" s="157">
        <f t="shared" si="47"/>
        <v>5680.3678568999994</v>
      </c>
      <c r="AT166" s="157">
        <f t="shared" si="47"/>
        <v>5680.3678568999994</v>
      </c>
      <c r="AU166" s="157">
        <f t="shared" si="47"/>
        <v>5680.3678568999994</v>
      </c>
      <c r="AV166" s="157">
        <f t="shared" si="47"/>
        <v>5680.3678568999994</v>
      </c>
      <c r="AW166" s="157">
        <f t="shared" si="47"/>
        <v>5680.3678568999994</v>
      </c>
      <c r="AX166" s="157">
        <f t="shared" si="47"/>
        <v>5680.3678568999994</v>
      </c>
      <c r="AY166" s="157">
        <f t="shared" si="47"/>
        <v>5680.3678568999994</v>
      </c>
      <c r="AZ166" s="157">
        <f t="shared" si="47"/>
        <v>5793.9752140380006</v>
      </c>
      <c r="BA166" s="157">
        <f t="shared" si="47"/>
        <v>5793.9752140380006</v>
      </c>
      <c r="BB166" s="157">
        <f t="shared" si="47"/>
        <v>5793.9752140380006</v>
      </c>
      <c r="BC166" s="157">
        <f t="shared" si="47"/>
        <v>5793.9752140380006</v>
      </c>
      <c r="BD166" s="157">
        <f t="shared" si="47"/>
        <v>5793.9752140380006</v>
      </c>
      <c r="BE166" s="157">
        <f t="shared" si="47"/>
        <v>5793.9752140380006</v>
      </c>
      <c r="BF166" s="157">
        <f t="shared" si="47"/>
        <v>5793.9752140380006</v>
      </c>
      <c r="BG166" s="157">
        <f t="shared" si="47"/>
        <v>5793.9752140380006</v>
      </c>
      <c r="BH166" s="157">
        <f t="shared" si="47"/>
        <v>5793.9752140380006</v>
      </c>
      <c r="BI166" s="157">
        <f t="shared" si="47"/>
        <v>5793.9752140380006</v>
      </c>
      <c r="BJ166" s="157">
        <f t="shared" si="47"/>
        <v>5793.9752140380006</v>
      </c>
      <c r="BK166" s="157">
        <f t="shared" si="47"/>
        <v>5793.9752140380006</v>
      </c>
    </row>
    <row r="168" spans="2:63" s="129" customFormat="1">
      <c r="B168" s="199" t="s">
        <v>1361</v>
      </c>
      <c r="C168" s="209"/>
      <c r="D168" s="155">
        <f>+D150</f>
        <v>40909</v>
      </c>
      <c r="E168" s="155">
        <f>EDATE(D168,1)</f>
        <v>40940</v>
      </c>
      <c r="F168" s="155">
        <f>EDATE(E168,1)</f>
        <v>40969</v>
      </c>
      <c r="G168" s="155">
        <f t="shared" ref="G168:BK168" si="48">EDATE(F168,1)</f>
        <v>41000</v>
      </c>
      <c r="H168" s="155">
        <f t="shared" si="48"/>
        <v>41030</v>
      </c>
      <c r="I168" s="155">
        <f t="shared" si="48"/>
        <v>41061</v>
      </c>
      <c r="J168" s="155">
        <f t="shared" si="48"/>
        <v>41091</v>
      </c>
      <c r="K168" s="155">
        <f t="shared" si="48"/>
        <v>41122</v>
      </c>
      <c r="L168" s="155">
        <f t="shared" si="48"/>
        <v>41153</v>
      </c>
      <c r="M168" s="155">
        <f t="shared" si="48"/>
        <v>41183</v>
      </c>
      <c r="N168" s="155">
        <f t="shared" si="48"/>
        <v>41214</v>
      </c>
      <c r="O168" s="155">
        <f t="shared" si="48"/>
        <v>41244</v>
      </c>
      <c r="P168" s="155">
        <f t="shared" si="48"/>
        <v>41275</v>
      </c>
      <c r="Q168" s="155">
        <f t="shared" si="48"/>
        <v>41306</v>
      </c>
      <c r="R168" s="155">
        <f t="shared" si="48"/>
        <v>41334</v>
      </c>
      <c r="S168" s="155">
        <f t="shared" si="48"/>
        <v>41365</v>
      </c>
      <c r="T168" s="155">
        <f t="shared" si="48"/>
        <v>41395</v>
      </c>
      <c r="U168" s="155">
        <f t="shared" si="48"/>
        <v>41426</v>
      </c>
      <c r="V168" s="155">
        <f t="shared" si="48"/>
        <v>41456</v>
      </c>
      <c r="W168" s="155">
        <f t="shared" si="48"/>
        <v>41487</v>
      </c>
      <c r="X168" s="155">
        <f t="shared" si="48"/>
        <v>41518</v>
      </c>
      <c r="Y168" s="155">
        <f t="shared" si="48"/>
        <v>41548</v>
      </c>
      <c r="Z168" s="155">
        <f t="shared" si="48"/>
        <v>41579</v>
      </c>
      <c r="AA168" s="155">
        <f t="shared" si="48"/>
        <v>41609</v>
      </c>
      <c r="AB168" s="155">
        <f t="shared" si="48"/>
        <v>41640</v>
      </c>
      <c r="AC168" s="155">
        <f t="shared" si="48"/>
        <v>41671</v>
      </c>
      <c r="AD168" s="155">
        <f t="shared" si="48"/>
        <v>41699</v>
      </c>
      <c r="AE168" s="155">
        <f t="shared" si="48"/>
        <v>41730</v>
      </c>
      <c r="AF168" s="155">
        <f t="shared" si="48"/>
        <v>41760</v>
      </c>
      <c r="AG168" s="155">
        <f t="shared" si="48"/>
        <v>41791</v>
      </c>
      <c r="AH168" s="155">
        <f t="shared" si="48"/>
        <v>41821</v>
      </c>
      <c r="AI168" s="155">
        <f t="shared" si="48"/>
        <v>41852</v>
      </c>
      <c r="AJ168" s="155">
        <f t="shared" si="48"/>
        <v>41883</v>
      </c>
      <c r="AK168" s="155">
        <f t="shared" si="48"/>
        <v>41913</v>
      </c>
      <c r="AL168" s="155">
        <f t="shared" si="48"/>
        <v>41944</v>
      </c>
      <c r="AM168" s="155">
        <f t="shared" si="48"/>
        <v>41974</v>
      </c>
      <c r="AN168" s="155">
        <f t="shared" si="48"/>
        <v>42005</v>
      </c>
      <c r="AO168" s="155">
        <f t="shared" si="48"/>
        <v>42036</v>
      </c>
      <c r="AP168" s="155">
        <f t="shared" si="48"/>
        <v>42064</v>
      </c>
      <c r="AQ168" s="155">
        <f t="shared" si="48"/>
        <v>42095</v>
      </c>
      <c r="AR168" s="155">
        <f t="shared" si="48"/>
        <v>42125</v>
      </c>
      <c r="AS168" s="155">
        <f t="shared" si="48"/>
        <v>42156</v>
      </c>
      <c r="AT168" s="155">
        <f t="shared" si="48"/>
        <v>42186</v>
      </c>
      <c r="AU168" s="155">
        <f t="shared" si="48"/>
        <v>42217</v>
      </c>
      <c r="AV168" s="155">
        <f t="shared" si="48"/>
        <v>42248</v>
      </c>
      <c r="AW168" s="155">
        <f t="shared" si="48"/>
        <v>42278</v>
      </c>
      <c r="AX168" s="155">
        <f t="shared" si="48"/>
        <v>42309</v>
      </c>
      <c r="AY168" s="155">
        <f t="shared" si="48"/>
        <v>42339</v>
      </c>
      <c r="AZ168" s="155">
        <f t="shared" si="48"/>
        <v>42370</v>
      </c>
      <c r="BA168" s="155">
        <f t="shared" si="48"/>
        <v>42401</v>
      </c>
      <c r="BB168" s="155">
        <f t="shared" si="48"/>
        <v>42430</v>
      </c>
      <c r="BC168" s="155">
        <f t="shared" si="48"/>
        <v>42461</v>
      </c>
      <c r="BD168" s="155">
        <f t="shared" si="48"/>
        <v>42491</v>
      </c>
      <c r="BE168" s="155">
        <f t="shared" si="48"/>
        <v>42522</v>
      </c>
      <c r="BF168" s="155">
        <f t="shared" si="48"/>
        <v>42552</v>
      </c>
      <c r="BG168" s="155">
        <f t="shared" si="48"/>
        <v>42583</v>
      </c>
      <c r="BH168" s="155">
        <f t="shared" si="48"/>
        <v>42614</v>
      </c>
      <c r="BI168" s="155">
        <f t="shared" si="48"/>
        <v>42644</v>
      </c>
      <c r="BJ168" s="155">
        <f t="shared" si="48"/>
        <v>42675</v>
      </c>
      <c r="BK168" s="155">
        <f t="shared" si="48"/>
        <v>42705</v>
      </c>
    </row>
    <row r="169" spans="2:63">
      <c r="B169" s="162" t="str">
        <f t="shared" ref="B169:B183" si="49">+B151</f>
        <v>Envasos reutilitzables</v>
      </c>
      <c r="C169" s="247">
        <f>+OP!J10</f>
        <v>0.21</v>
      </c>
      <c r="D169" s="158">
        <f>+D151/(1+$C169)</f>
        <v>237.5</v>
      </c>
      <c r="E169" s="158">
        <f t="shared" ref="E169:BK173" si="50">+E151/(1+$C169)</f>
        <v>475</v>
      </c>
      <c r="F169" s="158">
        <f t="shared" si="50"/>
        <v>475</v>
      </c>
      <c r="G169" s="158">
        <f t="shared" si="50"/>
        <v>475</v>
      </c>
      <c r="H169" s="158">
        <f t="shared" si="50"/>
        <v>475</v>
      </c>
      <c r="I169" s="158">
        <f t="shared" si="50"/>
        <v>475</v>
      </c>
      <c r="J169" s="158">
        <f t="shared" si="50"/>
        <v>475</v>
      </c>
      <c r="K169" s="158">
        <f t="shared" si="50"/>
        <v>475</v>
      </c>
      <c r="L169" s="158">
        <f t="shared" si="50"/>
        <v>237.5</v>
      </c>
      <c r="M169" s="158">
        <f t="shared" si="50"/>
        <v>237.5</v>
      </c>
      <c r="N169" s="158">
        <f t="shared" si="50"/>
        <v>190</v>
      </c>
      <c r="O169" s="158">
        <f t="shared" si="50"/>
        <v>142.5</v>
      </c>
      <c r="P169" s="158">
        <f t="shared" si="50"/>
        <v>96.9</v>
      </c>
      <c r="Q169" s="158">
        <f t="shared" si="50"/>
        <v>96.9</v>
      </c>
      <c r="R169" s="158">
        <f t="shared" si="50"/>
        <v>48.45</v>
      </c>
      <c r="S169" s="158">
        <f t="shared" si="50"/>
        <v>48.45</v>
      </c>
      <c r="T169" s="158">
        <f t="shared" si="50"/>
        <v>24.225000000000001</v>
      </c>
      <c r="U169" s="158">
        <f t="shared" si="50"/>
        <v>24.225000000000001</v>
      </c>
      <c r="V169" s="158">
        <f t="shared" si="50"/>
        <v>24.225000000000001</v>
      </c>
      <c r="W169" s="158">
        <f t="shared" si="50"/>
        <v>24.225000000000001</v>
      </c>
      <c r="X169" s="158">
        <f t="shared" si="50"/>
        <v>24.225000000000001</v>
      </c>
      <c r="Y169" s="158">
        <f t="shared" si="50"/>
        <v>24.225000000000001</v>
      </c>
      <c r="Z169" s="158">
        <f t="shared" si="50"/>
        <v>24.225000000000001</v>
      </c>
      <c r="AA169" s="158">
        <f t="shared" si="50"/>
        <v>24.225000000000001</v>
      </c>
      <c r="AB169" s="158">
        <f t="shared" si="50"/>
        <v>24.709499999999998</v>
      </c>
      <c r="AC169" s="158">
        <f t="shared" si="50"/>
        <v>24.709499999999998</v>
      </c>
      <c r="AD169" s="158">
        <f t="shared" si="50"/>
        <v>24.709499999999998</v>
      </c>
      <c r="AE169" s="158">
        <f t="shared" si="50"/>
        <v>24.709499999999998</v>
      </c>
      <c r="AF169" s="158">
        <f t="shared" si="50"/>
        <v>24.709499999999998</v>
      </c>
      <c r="AG169" s="158">
        <f t="shared" si="50"/>
        <v>24.709499999999998</v>
      </c>
      <c r="AH169" s="158">
        <f t="shared" si="50"/>
        <v>24.709499999999998</v>
      </c>
      <c r="AI169" s="158">
        <f t="shared" si="50"/>
        <v>24.709499999999998</v>
      </c>
      <c r="AJ169" s="158">
        <f t="shared" si="50"/>
        <v>24.709499999999998</v>
      </c>
      <c r="AK169" s="158">
        <f t="shared" si="50"/>
        <v>24.709499999999998</v>
      </c>
      <c r="AL169" s="158">
        <f t="shared" si="50"/>
        <v>24.709499999999998</v>
      </c>
      <c r="AM169" s="158">
        <f t="shared" si="50"/>
        <v>24.709499999999998</v>
      </c>
      <c r="AN169" s="158">
        <f t="shared" si="50"/>
        <v>25.203689999999995</v>
      </c>
      <c r="AO169" s="158">
        <f t="shared" si="50"/>
        <v>25.203689999999995</v>
      </c>
      <c r="AP169" s="158">
        <f t="shared" si="50"/>
        <v>25.203689999999995</v>
      </c>
      <c r="AQ169" s="158">
        <f t="shared" si="50"/>
        <v>25.203689999999995</v>
      </c>
      <c r="AR169" s="158">
        <f t="shared" si="50"/>
        <v>25.203689999999995</v>
      </c>
      <c r="AS169" s="158">
        <f t="shared" si="50"/>
        <v>25.203689999999995</v>
      </c>
      <c r="AT169" s="158">
        <f t="shared" si="50"/>
        <v>25.203689999999995</v>
      </c>
      <c r="AU169" s="158">
        <f t="shared" si="50"/>
        <v>25.203689999999995</v>
      </c>
      <c r="AV169" s="158">
        <f t="shared" si="50"/>
        <v>25.203689999999995</v>
      </c>
      <c r="AW169" s="158">
        <f t="shared" si="50"/>
        <v>25.203689999999995</v>
      </c>
      <c r="AX169" s="158">
        <f t="shared" si="50"/>
        <v>25.203689999999995</v>
      </c>
      <c r="AY169" s="158">
        <f t="shared" si="50"/>
        <v>25.203689999999995</v>
      </c>
      <c r="AZ169" s="158">
        <f t="shared" si="50"/>
        <v>25.707763799999995</v>
      </c>
      <c r="BA169" s="158">
        <f t="shared" si="50"/>
        <v>25.707763799999995</v>
      </c>
      <c r="BB169" s="158">
        <f t="shared" si="50"/>
        <v>25.707763799999995</v>
      </c>
      <c r="BC169" s="158">
        <f t="shared" si="50"/>
        <v>25.707763799999995</v>
      </c>
      <c r="BD169" s="158">
        <f t="shared" si="50"/>
        <v>25.707763799999995</v>
      </c>
      <c r="BE169" s="158">
        <f t="shared" si="50"/>
        <v>25.707763799999995</v>
      </c>
      <c r="BF169" s="158">
        <f t="shared" si="50"/>
        <v>25.707763799999995</v>
      </c>
      <c r="BG169" s="158">
        <f t="shared" si="50"/>
        <v>25.707763799999995</v>
      </c>
      <c r="BH169" s="158">
        <f t="shared" si="50"/>
        <v>25.707763799999995</v>
      </c>
      <c r="BI169" s="158">
        <f t="shared" si="50"/>
        <v>25.707763799999995</v>
      </c>
      <c r="BJ169" s="158">
        <f t="shared" si="50"/>
        <v>25.707763799999995</v>
      </c>
      <c r="BK169" s="158">
        <f t="shared" si="50"/>
        <v>25.707763799999995</v>
      </c>
    </row>
    <row r="170" spans="2:63">
      <c r="B170" s="162" t="str">
        <f t="shared" si="49"/>
        <v>Vendes per entregues</v>
      </c>
      <c r="C170" s="247">
        <f>+OP!J11</f>
        <v>0.21</v>
      </c>
      <c r="D170" s="158">
        <f t="shared" ref="D170:S183" si="51">+D152/(1+$C170)</f>
        <v>100</v>
      </c>
      <c r="E170" s="158">
        <f t="shared" si="51"/>
        <v>250</v>
      </c>
      <c r="F170" s="158">
        <f t="shared" si="51"/>
        <v>500</v>
      </c>
      <c r="G170" s="158">
        <f t="shared" si="51"/>
        <v>750</v>
      </c>
      <c r="H170" s="158">
        <f t="shared" si="51"/>
        <v>1000</v>
      </c>
      <c r="I170" s="158">
        <f t="shared" si="51"/>
        <v>1250</v>
      </c>
      <c r="J170" s="158">
        <f t="shared" si="51"/>
        <v>3650</v>
      </c>
      <c r="K170" s="158">
        <f t="shared" si="51"/>
        <v>3650</v>
      </c>
      <c r="L170" s="158">
        <f t="shared" si="51"/>
        <v>3650</v>
      </c>
      <c r="M170" s="158">
        <f t="shared" si="51"/>
        <v>3650</v>
      </c>
      <c r="N170" s="158">
        <f t="shared" si="51"/>
        <v>3650</v>
      </c>
      <c r="O170" s="158">
        <f t="shared" si="51"/>
        <v>3650</v>
      </c>
      <c r="P170" s="158">
        <f t="shared" si="51"/>
        <v>3723</v>
      </c>
      <c r="Q170" s="158">
        <f t="shared" si="51"/>
        <v>3723</v>
      </c>
      <c r="R170" s="158">
        <f t="shared" si="51"/>
        <v>3723</v>
      </c>
      <c r="S170" s="158">
        <f t="shared" si="51"/>
        <v>4080.0000000000005</v>
      </c>
      <c r="T170" s="158">
        <f t="shared" si="50"/>
        <v>4080.0000000000005</v>
      </c>
      <c r="U170" s="158">
        <f t="shared" si="50"/>
        <v>4080.0000000000005</v>
      </c>
      <c r="V170" s="158">
        <f t="shared" si="50"/>
        <v>4080.0000000000005</v>
      </c>
      <c r="W170" s="158">
        <f t="shared" si="50"/>
        <v>4080.0000000000005</v>
      </c>
      <c r="X170" s="158">
        <f t="shared" si="50"/>
        <v>4080.0000000000005</v>
      </c>
      <c r="Y170" s="158">
        <f t="shared" si="50"/>
        <v>4080.0000000000005</v>
      </c>
      <c r="Z170" s="158">
        <f t="shared" si="50"/>
        <v>4080.0000000000005</v>
      </c>
      <c r="AA170" s="158">
        <f t="shared" si="50"/>
        <v>4080.0000000000005</v>
      </c>
      <c r="AB170" s="158">
        <f t="shared" si="50"/>
        <v>4161.6000000000004</v>
      </c>
      <c r="AC170" s="158">
        <f t="shared" si="50"/>
        <v>4161.6000000000004</v>
      </c>
      <c r="AD170" s="158">
        <f t="shared" si="50"/>
        <v>4161.6000000000004</v>
      </c>
      <c r="AE170" s="158">
        <f t="shared" si="50"/>
        <v>4161.6000000000004</v>
      </c>
      <c r="AF170" s="158">
        <f t="shared" si="50"/>
        <v>4161.6000000000004</v>
      </c>
      <c r="AG170" s="158">
        <f t="shared" si="50"/>
        <v>4161.6000000000004</v>
      </c>
      <c r="AH170" s="158">
        <f t="shared" si="50"/>
        <v>4161.6000000000004</v>
      </c>
      <c r="AI170" s="158">
        <f t="shared" si="50"/>
        <v>4161.6000000000004</v>
      </c>
      <c r="AJ170" s="158">
        <f t="shared" si="50"/>
        <v>4161.6000000000004</v>
      </c>
      <c r="AK170" s="158">
        <f t="shared" si="50"/>
        <v>4161.6000000000004</v>
      </c>
      <c r="AL170" s="158">
        <f t="shared" si="50"/>
        <v>4161.6000000000004</v>
      </c>
      <c r="AM170" s="158">
        <f t="shared" si="50"/>
        <v>4161.6000000000004</v>
      </c>
      <c r="AN170" s="158">
        <f t="shared" si="50"/>
        <v>4244.8319999999994</v>
      </c>
      <c r="AO170" s="158">
        <f t="shared" si="50"/>
        <v>4244.8319999999994</v>
      </c>
      <c r="AP170" s="158">
        <f t="shared" si="50"/>
        <v>4244.8319999999994</v>
      </c>
      <c r="AQ170" s="158">
        <f t="shared" si="50"/>
        <v>4244.8319999999994</v>
      </c>
      <c r="AR170" s="158">
        <f t="shared" si="50"/>
        <v>4244.8319999999994</v>
      </c>
      <c r="AS170" s="158">
        <f t="shared" si="50"/>
        <v>4244.8319999999994</v>
      </c>
      <c r="AT170" s="158">
        <f t="shared" si="50"/>
        <v>4244.8319999999994</v>
      </c>
      <c r="AU170" s="158">
        <f t="shared" si="50"/>
        <v>4244.8319999999994</v>
      </c>
      <c r="AV170" s="158">
        <f t="shared" si="50"/>
        <v>4244.8319999999994</v>
      </c>
      <c r="AW170" s="158">
        <f t="shared" si="50"/>
        <v>4244.8319999999994</v>
      </c>
      <c r="AX170" s="158">
        <f t="shared" si="50"/>
        <v>4244.8319999999994</v>
      </c>
      <c r="AY170" s="158">
        <f t="shared" si="50"/>
        <v>4244.8319999999994</v>
      </c>
      <c r="AZ170" s="158">
        <f t="shared" si="50"/>
        <v>4329.7286400000003</v>
      </c>
      <c r="BA170" s="158">
        <f t="shared" si="50"/>
        <v>4329.7286400000003</v>
      </c>
      <c r="BB170" s="158">
        <f t="shared" si="50"/>
        <v>4329.7286400000003</v>
      </c>
      <c r="BC170" s="158">
        <f t="shared" si="50"/>
        <v>4329.7286400000003</v>
      </c>
      <c r="BD170" s="158">
        <f t="shared" si="50"/>
        <v>4329.7286400000003</v>
      </c>
      <c r="BE170" s="158">
        <f t="shared" si="50"/>
        <v>4329.7286400000003</v>
      </c>
      <c r="BF170" s="158">
        <f t="shared" si="50"/>
        <v>4329.7286400000003</v>
      </c>
      <c r="BG170" s="158">
        <f t="shared" si="50"/>
        <v>4329.7286400000003</v>
      </c>
      <c r="BH170" s="158">
        <f t="shared" si="50"/>
        <v>4329.7286400000003</v>
      </c>
      <c r="BI170" s="158">
        <f t="shared" si="50"/>
        <v>4329.7286400000003</v>
      </c>
      <c r="BJ170" s="158">
        <f t="shared" si="50"/>
        <v>4329.7286400000003</v>
      </c>
      <c r="BK170" s="158">
        <f t="shared" si="50"/>
        <v>4329.7286400000003</v>
      </c>
    </row>
    <row r="171" spans="2:63">
      <c r="B171" s="162" t="str">
        <f t="shared" si="49"/>
        <v>Anuncis locals</v>
      </c>
      <c r="C171" s="247">
        <f>+OP!J12</f>
        <v>0.21</v>
      </c>
      <c r="D171" s="158">
        <f t="shared" si="51"/>
        <v>40</v>
      </c>
      <c r="E171" s="158">
        <f t="shared" si="50"/>
        <v>200</v>
      </c>
      <c r="F171" s="158">
        <f t="shared" si="50"/>
        <v>400</v>
      </c>
      <c r="G171" s="158">
        <f t="shared" si="50"/>
        <v>400</v>
      </c>
      <c r="H171" s="158">
        <f t="shared" si="50"/>
        <v>400</v>
      </c>
      <c r="I171" s="158">
        <f t="shared" si="50"/>
        <v>400</v>
      </c>
      <c r="J171" s="158">
        <f t="shared" si="50"/>
        <v>400</v>
      </c>
      <c r="K171" s="158">
        <f t="shared" si="50"/>
        <v>400</v>
      </c>
      <c r="L171" s="158">
        <f t="shared" si="50"/>
        <v>400</v>
      </c>
      <c r="M171" s="158">
        <f t="shared" si="50"/>
        <v>400</v>
      </c>
      <c r="N171" s="158">
        <f t="shared" si="50"/>
        <v>400</v>
      </c>
      <c r="O171" s="158">
        <f t="shared" si="50"/>
        <v>400</v>
      </c>
      <c r="P171" s="158">
        <f t="shared" si="50"/>
        <v>408</v>
      </c>
      <c r="Q171" s="158">
        <f t="shared" si="50"/>
        <v>408</v>
      </c>
      <c r="R171" s="158">
        <f t="shared" si="50"/>
        <v>408</v>
      </c>
      <c r="S171" s="158">
        <f t="shared" si="50"/>
        <v>408</v>
      </c>
      <c r="T171" s="158">
        <f t="shared" si="50"/>
        <v>408</v>
      </c>
      <c r="U171" s="158">
        <f t="shared" si="50"/>
        <v>408</v>
      </c>
      <c r="V171" s="158">
        <f t="shared" si="50"/>
        <v>408</v>
      </c>
      <c r="W171" s="158">
        <f t="shared" si="50"/>
        <v>408</v>
      </c>
      <c r="X171" s="158">
        <f t="shared" si="50"/>
        <v>408</v>
      </c>
      <c r="Y171" s="158">
        <f t="shared" si="50"/>
        <v>408</v>
      </c>
      <c r="Z171" s="158">
        <f t="shared" si="50"/>
        <v>408</v>
      </c>
      <c r="AA171" s="158">
        <f t="shared" si="50"/>
        <v>408</v>
      </c>
      <c r="AB171" s="158">
        <f t="shared" si="50"/>
        <v>416.15999999999997</v>
      </c>
      <c r="AC171" s="158">
        <f t="shared" si="50"/>
        <v>416.15999999999997</v>
      </c>
      <c r="AD171" s="158">
        <f t="shared" si="50"/>
        <v>416.15999999999997</v>
      </c>
      <c r="AE171" s="158">
        <f t="shared" si="50"/>
        <v>416.15999999999997</v>
      </c>
      <c r="AF171" s="158">
        <f t="shared" si="50"/>
        <v>416.15999999999997</v>
      </c>
      <c r="AG171" s="158">
        <f t="shared" si="50"/>
        <v>416.15999999999997</v>
      </c>
      <c r="AH171" s="158">
        <f t="shared" si="50"/>
        <v>416.15999999999997</v>
      </c>
      <c r="AI171" s="158">
        <f t="shared" si="50"/>
        <v>416.15999999999997</v>
      </c>
      <c r="AJ171" s="158">
        <f t="shared" si="50"/>
        <v>416.15999999999997</v>
      </c>
      <c r="AK171" s="158">
        <f t="shared" si="50"/>
        <v>416.15999999999997</v>
      </c>
      <c r="AL171" s="158">
        <f t="shared" si="50"/>
        <v>416.15999999999997</v>
      </c>
      <c r="AM171" s="158">
        <f t="shared" si="50"/>
        <v>416.15999999999997</v>
      </c>
      <c r="AN171" s="158">
        <f t="shared" si="50"/>
        <v>424.48320000000007</v>
      </c>
      <c r="AO171" s="158">
        <f t="shared" si="50"/>
        <v>424.48320000000007</v>
      </c>
      <c r="AP171" s="158">
        <f t="shared" si="50"/>
        <v>424.48320000000007</v>
      </c>
      <c r="AQ171" s="158">
        <f t="shared" si="50"/>
        <v>424.48320000000007</v>
      </c>
      <c r="AR171" s="158">
        <f t="shared" si="50"/>
        <v>424.48320000000007</v>
      </c>
      <c r="AS171" s="158">
        <f t="shared" si="50"/>
        <v>424.48320000000007</v>
      </c>
      <c r="AT171" s="158">
        <f t="shared" si="50"/>
        <v>424.48320000000007</v>
      </c>
      <c r="AU171" s="158">
        <f t="shared" si="50"/>
        <v>424.48320000000007</v>
      </c>
      <c r="AV171" s="158">
        <f t="shared" si="50"/>
        <v>424.48320000000007</v>
      </c>
      <c r="AW171" s="158">
        <f t="shared" si="50"/>
        <v>424.48320000000007</v>
      </c>
      <c r="AX171" s="158">
        <f t="shared" si="50"/>
        <v>424.48320000000007</v>
      </c>
      <c r="AY171" s="158">
        <f t="shared" si="50"/>
        <v>424.48320000000007</v>
      </c>
      <c r="AZ171" s="158">
        <f t="shared" si="50"/>
        <v>432.97286400000007</v>
      </c>
      <c r="BA171" s="158">
        <f t="shared" si="50"/>
        <v>432.97286400000007</v>
      </c>
      <c r="BB171" s="158">
        <f t="shared" si="50"/>
        <v>432.97286400000007</v>
      </c>
      <c r="BC171" s="158">
        <f t="shared" si="50"/>
        <v>432.97286400000007</v>
      </c>
      <c r="BD171" s="158">
        <f t="shared" si="50"/>
        <v>432.97286400000007</v>
      </c>
      <c r="BE171" s="158">
        <f t="shared" si="50"/>
        <v>432.97286400000007</v>
      </c>
      <c r="BF171" s="158">
        <f t="shared" si="50"/>
        <v>432.97286400000007</v>
      </c>
      <c r="BG171" s="158">
        <f t="shared" si="50"/>
        <v>432.97286400000007</v>
      </c>
      <c r="BH171" s="158">
        <f t="shared" si="50"/>
        <v>432.97286400000007</v>
      </c>
      <c r="BI171" s="158">
        <f t="shared" si="50"/>
        <v>432.97286400000007</v>
      </c>
      <c r="BJ171" s="158">
        <f t="shared" si="50"/>
        <v>432.97286400000007</v>
      </c>
      <c r="BK171" s="158">
        <f t="shared" si="50"/>
        <v>432.97286400000007</v>
      </c>
    </row>
    <row r="172" spans="2:63">
      <c r="B172" s="162" t="str">
        <f t="shared" si="49"/>
        <v>Nom Producte/Servei 4</v>
      </c>
      <c r="C172" s="247">
        <f>+OP!J13</f>
        <v>0</v>
      </c>
      <c r="D172" s="158">
        <f t="shared" si="51"/>
        <v>5</v>
      </c>
      <c r="E172" s="158">
        <f t="shared" si="50"/>
        <v>5</v>
      </c>
      <c r="F172" s="158">
        <f t="shared" si="50"/>
        <v>5</v>
      </c>
      <c r="G172" s="158">
        <f t="shared" si="50"/>
        <v>5</v>
      </c>
      <c r="H172" s="158">
        <f t="shared" si="50"/>
        <v>5</v>
      </c>
      <c r="I172" s="158">
        <f t="shared" si="50"/>
        <v>5</v>
      </c>
      <c r="J172" s="158">
        <f t="shared" si="50"/>
        <v>5</v>
      </c>
      <c r="K172" s="158">
        <f t="shared" si="50"/>
        <v>5</v>
      </c>
      <c r="L172" s="158">
        <f t="shared" si="50"/>
        <v>5</v>
      </c>
      <c r="M172" s="158">
        <f t="shared" si="50"/>
        <v>5</v>
      </c>
      <c r="N172" s="158">
        <f t="shared" si="50"/>
        <v>5</v>
      </c>
      <c r="O172" s="158">
        <f t="shared" si="50"/>
        <v>5</v>
      </c>
      <c r="P172" s="158">
        <f t="shared" si="50"/>
        <v>5.1000000000000005</v>
      </c>
      <c r="Q172" s="158">
        <f t="shared" si="50"/>
        <v>5.1000000000000005</v>
      </c>
      <c r="R172" s="158">
        <f t="shared" si="50"/>
        <v>5.1000000000000005</v>
      </c>
      <c r="S172" s="158">
        <f t="shared" si="50"/>
        <v>5.1000000000000005</v>
      </c>
      <c r="T172" s="158">
        <f t="shared" si="50"/>
        <v>5.1000000000000005</v>
      </c>
      <c r="U172" s="158">
        <f t="shared" si="50"/>
        <v>5.1000000000000005</v>
      </c>
      <c r="V172" s="158">
        <f t="shared" si="50"/>
        <v>5.1000000000000005</v>
      </c>
      <c r="W172" s="158">
        <f t="shared" si="50"/>
        <v>5.1000000000000005</v>
      </c>
      <c r="X172" s="158">
        <f t="shared" si="50"/>
        <v>5.1000000000000005</v>
      </c>
      <c r="Y172" s="158">
        <f t="shared" si="50"/>
        <v>5.1000000000000005</v>
      </c>
      <c r="Z172" s="158">
        <f t="shared" si="50"/>
        <v>5.1000000000000005</v>
      </c>
      <c r="AA172" s="158">
        <f t="shared" si="50"/>
        <v>0</v>
      </c>
      <c r="AB172" s="158">
        <f t="shared" si="50"/>
        <v>0</v>
      </c>
      <c r="AC172" s="158">
        <f t="shared" si="50"/>
        <v>0</v>
      </c>
      <c r="AD172" s="158">
        <f t="shared" si="50"/>
        <v>0</v>
      </c>
      <c r="AE172" s="158">
        <f t="shared" si="50"/>
        <v>0</v>
      </c>
      <c r="AF172" s="158">
        <f t="shared" si="50"/>
        <v>0</v>
      </c>
      <c r="AG172" s="158">
        <f t="shared" si="50"/>
        <v>0</v>
      </c>
      <c r="AH172" s="158">
        <f t="shared" si="50"/>
        <v>0</v>
      </c>
      <c r="AI172" s="158">
        <f t="shared" si="50"/>
        <v>0</v>
      </c>
      <c r="AJ172" s="158">
        <f t="shared" si="50"/>
        <v>0</v>
      </c>
      <c r="AK172" s="158">
        <f t="shared" si="50"/>
        <v>0</v>
      </c>
      <c r="AL172" s="158">
        <f t="shared" si="50"/>
        <v>0</v>
      </c>
      <c r="AM172" s="158">
        <f t="shared" si="50"/>
        <v>0</v>
      </c>
      <c r="AN172" s="158">
        <f t="shared" si="50"/>
        <v>0</v>
      </c>
      <c r="AO172" s="158">
        <f t="shared" si="50"/>
        <v>0</v>
      </c>
      <c r="AP172" s="158">
        <f t="shared" si="50"/>
        <v>0</v>
      </c>
      <c r="AQ172" s="158">
        <f t="shared" si="50"/>
        <v>0</v>
      </c>
      <c r="AR172" s="158">
        <f t="shared" si="50"/>
        <v>0</v>
      </c>
      <c r="AS172" s="158">
        <f t="shared" si="50"/>
        <v>0</v>
      </c>
      <c r="AT172" s="158">
        <f t="shared" si="50"/>
        <v>0</v>
      </c>
      <c r="AU172" s="158">
        <f t="shared" si="50"/>
        <v>0</v>
      </c>
      <c r="AV172" s="158">
        <f t="shared" si="50"/>
        <v>0</v>
      </c>
      <c r="AW172" s="158">
        <f t="shared" si="50"/>
        <v>0</v>
      </c>
      <c r="AX172" s="158">
        <f t="shared" si="50"/>
        <v>0</v>
      </c>
      <c r="AY172" s="158">
        <f t="shared" si="50"/>
        <v>0</v>
      </c>
      <c r="AZ172" s="158">
        <f t="shared" si="50"/>
        <v>0</v>
      </c>
      <c r="BA172" s="158">
        <f t="shared" si="50"/>
        <v>0</v>
      </c>
      <c r="BB172" s="158">
        <f t="shared" si="50"/>
        <v>0</v>
      </c>
      <c r="BC172" s="158">
        <f t="shared" si="50"/>
        <v>0</v>
      </c>
      <c r="BD172" s="158">
        <f t="shared" si="50"/>
        <v>0</v>
      </c>
      <c r="BE172" s="158">
        <f t="shared" si="50"/>
        <v>0</v>
      </c>
      <c r="BF172" s="158">
        <f t="shared" si="50"/>
        <v>0</v>
      </c>
      <c r="BG172" s="158">
        <f t="shared" si="50"/>
        <v>0</v>
      </c>
      <c r="BH172" s="158">
        <f t="shared" si="50"/>
        <v>0</v>
      </c>
      <c r="BI172" s="158">
        <f t="shared" si="50"/>
        <v>0</v>
      </c>
      <c r="BJ172" s="158">
        <f t="shared" si="50"/>
        <v>0</v>
      </c>
      <c r="BK172" s="158">
        <f t="shared" si="50"/>
        <v>0</v>
      </c>
    </row>
    <row r="173" spans="2:63">
      <c r="B173" s="162" t="str">
        <f t="shared" si="49"/>
        <v>Nom Producte/Servei 5</v>
      </c>
      <c r="C173" s="247">
        <f>+OP!J14</f>
        <v>0</v>
      </c>
      <c r="D173" s="158">
        <f t="shared" si="51"/>
        <v>0</v>
      </c>
      <c r="E173" s="158">
        <f t="shared" si="50"/>
        <v>0</v>
      </c>
      <c r="F173" s="158">
        <f t="shared" si="50"/>
        <v>0</v>
      </c>
      <c r="G173" s="158">
        <f t="shared" si="50"/>
        <v>0</v>
      </c>
      <c r="H173" s="158">
        <f t="shared" si="50"/>
        <v>0</v>
      </c>
      <c r="I173" s="158">
        <f t="shared" si="50"/>
        <v>0</v>
      </c>
      <c r="J173" s="158">
        <f t="shared" si="50"/>
        <v>0</v>
      </c>
      <c r="K173" s="158">
        <f t="shared" si="50"/>
        <v>0</v>
      </c>
      <c r="L173" s="158">
        <f t="shared" si="50"/>
        <v>0</v>
      </c>
      <c r="M173" s="158">
        <f t="shared" si="50"/>
        <v>0</v>
      </c>
      <c r="N173" s="158">
        <f t="shared" si="50"/>
        <v>0</v>
      </c>
      <c r="O173" s="158">
        <f t="shared" si="50"/>
        <v>0</v>
      </c>
      <c r="P173" s="158">
        <f t="shared" si="50"/>
        <v>0</v>
      </c>
      <c r="Q173" s="158">
        <f t="shared" si="50"/>
        <v>0</v>
      </c>
      <c r="R173" s="158">
        <f t="shared" si="50"/>
        <v>0</v>
      </c>
      <c r="S173" s="158">
        <f t="shared" si="50"/>
        <v>0</v>
      </c>
      <c r="T173" s="158">
        <f t="shared" si="50"/>
        <v>0</v>
      </c>
      <c r="U173" s="158">
        <f t="shared" si="50"/>
        <v>0</v>
      </c>
      <c r="V173" s="158">
        <f t="shared" si="50"/>
        <v>0</v>
      </c>
      <c r="W173" s="158">
        <f t="shared" si="50"/>
        <v>0</v>
      </c>
      <c r="X173" s="158">
        <f t="shared" si="50"/>
        <v>0</v>
      </c>
      <c r="Y173" s="158">
        <f t="shared" si="50"/>
        <v>0</v>
      </c>
      <c r="Z173" s="158">
        <f t="shared" si="50"/>
        <v>0</v>
      </c>
      <c r="AA173" s="158">
        <f t="shared" si="50"/>
        <v>0</v>
      </c>
      <c r="AB173" s="158">
        <f t="shared" si="50"/>
        <v>0</v>
      </c>
      <c r="AC173" s="158">
        <f t="shared" si="50"/>
        <v>0</v>
      </c>
      <c r="AD173" s="158">
        <f t="shared" si="50"/>
        <v>0</v>
      </c>
      <c r="AE173" s="158">
        <f t="shared" si="50"/>
        <v>0</v>
      </c>
      <c r="AF173" s="158">
        <f t="shared" si="50"/>
        <v>0</v>
      </c>
      <c r="AG173" s="158">
        <f t="shared" si="50"/>
        <v>0</v>
      </c>
      <c r="AH173" s="158">
        <f t="shared" si="50"/>
        <v>0</v>
      </c>
      <c r="AI173" s="158">
        <f t="shared" si="50"/>
        <v>0</v>
      </c>
      <c r="AJ173" s="158">
        <f t="shared" si="50"/>
        <v>0</v>
      </c>
      <c r="AK173" s="158">
        <f t="shared" si="50"/>
        <v>0</v>
      </c>
      <c r="AL173" s="158">
        <f t="shared" si="50"/>
        <v>0</v>
      </c>
      <c r="AM173" s="158">
        <f t="shared" ref="AM173:BK173" si="52">+AM155/(1+$C173)</f>
        <v>0</v>
      </c>
      <c r="AN173" s="158">
        <f t="shared" si="52"/>
        <v>0</v>
      </c>
      <c r="AO173" s="158">
        <f t="shared" si="52"/>
        <v>0</v>
      </c>
      <c r="AP173" s="158">
        <f t="shared" si="52"/>
        <v>0</v>
      </c>
      <c r="AQ173" s="158">
        <f t="shared" si="52"/>
        <v>0</v>
      </c>
      <c r="AR173" s="158">
        <f t="shared" si="52"/>
        <v>0</v>
      </c>
      <c r="AS173" s="158">
        <f t="shared" si="52"/>
        <v>0</v>
      </c>
      <c r="AT173" s="158">
        <f t="shared" si="52"/>
        <v>0</v>
      </c>
      <c r="AU173" s="158">
        <f t="shared" si="52"/>
        <v>0</v>
      </c>
      <c r="AV173" s="158">
        <f t="shared" si="52"/>
        <v>0</v>
      </c>
      <c r="AW173" s="158">
        <f t="shared" si="52"/>
        <v>0</v>
      </c>
      <c r="AX173" s="158">
        <f t="shared" si="52"/>
        <v>0</v>
      </c>
      <c r="AY173" s="158">
        <f t="shared" si="52"/>
        <v>0</v>
      </c>
      <c r="AZ173" s="158">
        <f t="shared" si="52"/>
        <v>0</v>
      </c>
      <c r="BA173" s="158">
        <f t="shared" si="52"/>
        <v>0</v>
      </c>
      <c r="BB173" s="158">
        <f t="shared" si="52"/>
        <v>0</v>
      </c>
      <c r="BC173" s="158">
        <f t="shared" si="52"/>
        <v>0</v>
      </c>
      <c r="BD173" s="158">
        <f t="shared" si="52"/>
        <v>0</v>
      </c>
      <c r="BE173" s="158">
        <f t="shared" si="52"/>
        <v>0</v>
      </c>
      <c r="BF173" s="158">
        <f t="shared" si="52"/>
        <v>0</v>
      </c>
      <c r="BG173" s="158">
        <f t="shared" si="52"/>
        <v>0</v>
      </c>
      <c r="BH173" s="158">
        <f t="shared" si="52"/>
        <v>0</v>
      </c>
      <c r="BI173" s="158">
        <f t="shared" si="52"/>
        <v>0</v>
      </c>
      <c r="BJ173" s="158">
        <f t="shared" si="52"/>
        <v>0</v>
      </c>
      <c r="BK173" s="158">
        <f t="shared" si="52"/>
        <v>0</v>
      </c>
    </row>
    <row r="174" spans="2:63">
      <c r="B174" s="162" t="str">
        <f t="shared" si="49"/>
        <v>Nom Producte/Servei 6</v>
      </c>
      <c r="C174" s="247">
        <f>+OP!J15</f>
        <v>0</v>
      </c>
      <c r="D174" s="158">
        <f t="shared" si="51"/>
        <v>0</v>
      </c>
      <c r="E174" s="158">
        <f t="shared" si="51"/>
        <v>0</v>
      </c>
      <c r="F174" s="158">
        <f t="shared" si="51"/>
        <v>0</v>
      </c>
      <c r="G174" s="158">
        <f t="shared" si="51"/>
        <v>0</v>
      </c>
      <c r="H174" s="158">
        <f t="shared" si="51"/>
        <v>0</v>
      </c>
      <c r="I174" s="158">
        <f t="shared" si="51"/>
        <v>0</v>
      </c>
      <c r="J174" s="158">
        <f t="shared" si="51"/>
        <v>0</v>
      </c>
      <c r="K174" s="158">
        <f t="shared" si="51"/>
        <v>0</v>
      </c>
      <c r="L174" s="158">
        <f t="shared" si="51"/>
        <v>0</v>
      </c>
      <c r="M174" s="158">
        <f t="shared" si="51"/>
        <v>0</v>
      </c>
      <c r="N174" s="158">
        <f t="shared" si="51"/>
        <v>0</v>
      </c>
      <c r="O174" s="158">
        <f t="shared" si="51"/>
        <v>0</v>
      </c>
      <c r="P174" s="158">
        <f t="shared" si="51"/>
        <v>0</v>
      </c>
      <c r="Q174" s="158">
        <f t="shared" si="51"/>
        <v>0</v>
      </c>
      <c r="R174" s="158">
        <f t="shared" si="51"/>
        <v>0</v>
      </c>
      <c r="S174" s="158">
        <f t="shared" si="51"/>
        <v>0</v>
      </c>
      <c r="T174" s="158">
        <f t="shared" ref="T174:BK179" si="53">+T156/(1+$C174)</f>
        <v>0</v>
      </c>
      <c r="U174" s="158">
        <f t="shared" si="53"/>
        <v>0</v>
      </c>
      <c r="V174" s="158">
        <f t="shared" si="53"/>
        <v>0</v>
      </c>
      <c r="W174" s="158">
        <f t="shared" si="53"/>
        <v>0</v>
      </c>
      <c r="X174" s="158">
        <f t="shared" si="53"/>
        <v>0</v>
      </c>
      <c r="Y174" s="158">
        <f t="shared" si="53"/>
        <v>0</v>
      </c>
      <c r="Z174" s="158">
        <f t="shared" si="53"/>
        <v>0</v>
      </c>
      <c r="AA174" s="158">
        <f t="shared" si="53"/>
        <v>0</v>
      </c>
      <c r="AB174" s="158">
        <f t="shared" si="53"/>
        <v>0</v>
      </c>
      <c r="AC174" s="158">
        <f t="shared" si="53"/>
        <v>0</v>
      </c>
      <c r="AD174" s="158">
        <f t="shared" si="53"/>
        <v>0</v>
      </c>
      <c r="AE174" s="158">
        <f t="shared" si="53"/>
        <v>0</v>
      </c>
      <c r="AF174" s="158">
        <f t="shared" si="53"/>
        <v>0</v>
      </c>
      <c r="AG174" s="158">
        <f t="shared" si="53"/>
        <v>0</v>
      </c>
      <c r="AH174" s="158">
        <f t="shared" si="53"/>
        <v>0</v>
      </c>
      <c r="AI174" s="158">
        <f t="shared" si="53"/>
        <v>0</v>
      </c>
      <c r="AJ174" s="158">
        <f t="shared" si="53"/>
        <v>0</v>
      </c>
      <c r="AK174" s="158">
        <f t="shared" si="53"/>
        <v>0</v>
      </c>
      <c r="AL174" s="158">
        <f t="shared" si="53"/>
        <v>0</v>
      </c>
      <c r="AM174" s="158">
        <f t="shared" si="53"/>
        <v>0</v>
      </c>
      <c r="AN174" s="158">
        <f t="shared" si="53"/>
        <v>0</v>
      </c>
      <c r="AO174" s="158">
        <f t="shared" si="53"/>
        <v>0</v>
      </c>
      <c r="AP174" s="158">
        <f t="shared" si="53"/>
        <v>0</v>
      </c>
      <c r="AQ174" s="158">
        <f t="shared" si="53"/>
        <v>0</v>
      </c>
      <c r="AR174" s="158">
        <f t="shared" si="53"/>
        <v>0</v>
      </c>
      <c r="AS174" s="158">
        <f t="shared" si="53"/>
        <v>0</v>
      </c>
      <c r="AT174" s="158">
        <f t="shared" si="53"/>
        <v>0</v>
      </c>
      <c r="AU174" s="158">
        <f t="shared" si="53"/>
        <v>0</v>
      </c>
      <c r="AV174" s="158">
        <f t="shared" si="53"/>
        <v>0</v>
      </c>
      <c r="AW174" s="158">
        <f t="shared" si="53"/>
        <v>0</v>
      </c>
      <c r="AX174" s="158">
        <f t="shared" si="53"/>
        <v>0</v>
      </c>
      <c r="AY174" s="158">
        <f t="shared" si="53"/>
        <v>0</v>
      </c>
      <c r="AZ174" s="158">
        <f t="shared" si="53"/>
        <v>0</v>
      </c>
      <c r="BA174" s="158">
        <f t="shared" si="53"/>
        <v>0</v>
      </c>
      <c r="BB174" s="158">
        <f t="shared" si="53"/>
        <v>0</v>
      </c>
      <c r="BC174" s="158">
        <f t="shared" si="53"/>
        <v>0</v>
      </c>
      <c r="BD174" s="158">
        <f t="shared" si="53"/>
        <v>0</v>
      </c>
      <c r="BE174" s="158">
        <f t="shared" si="53"/>
        <v>0</v>
      </c>
      <c r="BF174" s="158">
        <f t="shared" si="53"/>
        <v>0</v>
      </c>
      <c r="BG174" s="158">
        <f t="shared" si="53"/>
        <v>0</v>
      </c>
      <c r="BH174" s="158">
        <f t="shared" si="53"/>
        <v>0</v>
      </c>
      <c r="BI174" s="158">
        <f t="shared" si="53"/>
        <v>0</v>
      </c>
      <c r="BJ174" s="158">
        <f t="shared" si="53"/>
        <v>0</v>
      </c>
      <c r="BK174" s="158">
        <f t="shared" si="53"/>
        <v>0</v>
      </c>
    </row>
    <row r="175" spans="2:63">
      <c r="B175" s="162" t="str">
        <f t="shared" si="49"/>
        <v>Nom Producte/Servei 7</v>
      </c>
      <c r="C175" s="247">
        <f>+OP!J16</f>
        <v>0</v>
      </c>
      <c r="D175" s="158">
        <f t="shared" si="51"/>
        <v>0</v>
      </c>
      <c r="E175" s="158">
        <f t="shared" si="51"/>
        <v>0</v>
      </c>
      <c r="F175" s="158">
        <f t="shared" si="51"/>
        <v>0</v>
      </c>
      <c r="G175" s="158">
        <f t="shared" si="51"/>
        <v>0</v>
      </c>
      <c r="H175" s="158">
        <f t="shared" si="51"/>
        <v>0</v>
      </c>
      <c r="I175" s="158">
        <f t="shared" si="51"/>
        <v>0</v>
      </c>
      <c r="J175" s="158">
        <f t="shared" si="51"/>
        <v>0</v>
      </c>
      <c r="K175" s="158">
        <f t="shared" si="51"/>
        <v>0</v>
      </c>
      <c r="L175" s="158">
        <f t="shared" si="51"/>
        <v>0</v>
      </c>
      <c r="M175" s="158">
        <f t="shared" si="51"/>
        <v>0</v>
      </c>
      <c r="N175" s="158">
        <f t="shared" si="51"/>
        <v>0</v>
      </c>
      <c r="O175" s="158">
        <f t="shared" si="51"/>
        <v>0</v>
      </c>
      <c r="P175" s="158">
        <f t="shared" si="51"/>
        <v>0</v>
      </c>
      <c r="Q175" s="158">
        <f t="shared" si="51"/>
        <v>0</v>
      </c>
      <c r="R175" s="158">
        <f t="shared" si="51"/>
        <v>0</v>
      </c>
      <c r="S175" s="158">
        <f t="shared" si="51"/>
        <v>0</v>
      </c>
      <c r="T175" s="158">
        <f t="shared" si="53"/>
        <v>0</v>
      </c>
      <c r="U175" s="158">
        <f t="shared" si="53"/>
        <v>0</v>
      </c>
      <c r="V175" s="158">
        <f t="shared" si="53"/>
        <v>0</v>
      </c>
      <c r="W175" s="158">
        <f t="shared" si="53"/>
        <v>0</v>
      </c>
      <c r="X175" s="158">
        <f t="shared" si="53"/>
        <v>0</v>
      </c>
      <c r="Y175" s="158">
        <f t="shared" si="53"/>
        <v>0</v>
      </c>
      <c r="Z175" s="158">
        <f t="shared" si="53"/>
        <v>0</v>
      </c>
      <c r="AA175" s="158">
        <f t="shared" si="53"/>
        <v>0</v>
      </c>
      <c r="AB175" s="158">
        <f t="shared" si="53"/>
        <v>0</v>
      </c>
      <c r="AC175" s="158">
        <f t="shared" si="53"/>
        <v>0</v>
      </c>
      <c r="AD175" s="158">
        <f t="shared" si="53"/>
        <v>0</v>
      </c>
      <c r="AE175" s="158">
        <f t="shared" si="53"/>
        <v>0</v>
      </c>
      <c r="AF175" s="158">
        <f t="shared" si="53"/>
        <v>0</v>
      </c>
      <c r="AG175" s="158">
        <f t="shared" si="53"/>
        <v>0</v>
      </c>
      <c r="AH175" s="158">
        <f t="shared" si="53"/>
        <v>0</v>
      </c>
      <c r="AI175" s="158">
        <f t="shared" si="53"/>
        <v>0</v>
      </c>
      <c r="AJ175" s="158">
        <f t="shared" si="53"/>
        <v>0</v>
      </c>
      <c r="AK175" s="158">
        <f t="shared" si="53"/>
        <v>0</v>
      </c>
      <c r="AL175" s="158">
        <f t="shared" si="53"/>
        <v>0</v>
      </c>
      <c r="AM175" s="158">
        <f t="shared" si="53"/>
        <v>0</v>
      </c>
      <c r="AN175" s="158">
        <f t="shared" si="53"/>
        <v>0</v>
      </c>
      <c r="AO175" s="158">
        <f t="shared" si="53"/>
        <v>0</v>
      </c>
      <c r="AP175" s="158">
        <f t="shared" si="53"/>
        <v>0</v>
      </c>
      <c r="AQ175" s="158">
        <f t="shared" si="53"/>
        <v>0</v>
      </c>
      <c r="AR175" s="158">
        <f t="shared" si="53"/>
        <v>0</v>
      </c>
      <c r="AS175" s="158">
        <f t="shared" si="53"/>
        <v>0</v>
      </c>
      <c r="AT175" s="158">
        <f t="shared" si="53"/>
        <v>0</v>
      </c>
      <c r="AU175" s="158">
        <f t="shared" si="53"/>
        <v>0</v>
      </c>
      <c r="AV175" s="158">
        <f t="shared" si="53"/>
        <v>0</v>
      </c>
      <c r="AW175" s="158">
        <f t="shared" si="53"/>
        <v>0</v>
      </c>
      <c r="AX175" s="158">
        <f t="shared" si="53"/>
        <v>0</v>
      </c>
      <c r="AY175" s="158">
        <f t="shared" si="53"/>
        <v>0</v>
      </c>
      <c r="AZ175" s="158">
        <f t="shared" si="53"/>
        <v>0</v>
      </c>
      <c r="BA175" s="158">
        <f t="shared" si="53"/>
        <v>0</v>
      </c>
      <c r="BB175" s="158">
        <f t="shared" si="53"/>
        <v>0</v>
      </c>
      <c r="BC175" s="158">
        <f t="shared" si="53"/>
        <v>0</v>
      </c>
      <c r="BD175" s="158">
        <f t="shared" si="53"/>
        <v>0</v>
      </c>
      <c r="BE175" s="158">
        <f t="shared" si="53"/>
        <v>0</v>
      </c>
      <c r="BF175" s="158">
        <f t="shared" si="53"/>
        <v>0</v>
      </c>
      <c r="BG175" s="158">
        <f t="shared" si="53"/>
        <v>0</v>
      </c>
      <c r="BH175" s="158">
        <f t="shared" si="53"/>
        <v>0</v>
      </c>
      <c r="BI175" s="158">
        <f t="shared" si="53"/>
        <v>0</v>
      </c>
      <c r="BJ175" s="158">
        <f t="shared" si="53"/>
        <v>0</v>
      </c>
      <c r="BK175" s="158">
        <f t="shared" si="53"/>
        <v>0</v>
      </c>
    </row>
    <row r="176" spans="2:63">
      <c r="B176" s="162" t="str">
        <f t="shared" si="49"/>
        <v>Nom Producte/Servei 8</v>
      </c>
      <c r="C176" s="247">
        <f>+OP!J17</f>
        <v>0</v>
      </c>
      <c r="D176" s="158">
        <f t="shared" si="51"/>
        <v>0</v>
      </c>
      <c r="E176" s="158">
        <f t="shared" si="51"/>
        <v>0</v>
      </c>
      <c r="F176" s="158">
        <f t="shared" si="51"/>
        <v>0</v>
      </c>
      <c r="G176" s="158">
        <f t="shared" si="51"/>
        <v>0</v>
      </c>
      <c r="H176" s="158">
        <f t="shared" si="51"/>
        <v>0</v>
      </c>
      <c r="I176" s="158">
        <f t="shared" si="51"/>
        <v>0</v>
      </c>
      <c r="J176" s="158">
        <f t="shared" si="51"/>
        <v>0</v>
      </c>
      <c r="K176" s="158">
        <f t="shared" si="51"/>
        <v>0</v>
      </c>
      <c r="L176" s="158">
        <f t="shared" si="51"/>
        <v>0</v>
      </c>
      <c r="M176" s="158">
        <f t="shared" si="51"/>
        <v>0</v>
      </c>
      <c r="N176" s="158">
        <f t="shared" si="51"/>
        <v>0</v>
      </c>
      <c r="O176" s="158">
        <f t="shared" si="51"/>
        <v>0</v>
      </c>
      <c r="P176" s="158">
        <f t="shared" si="51"/>
        <v>0</v>
      </c>
      <c r="Q176" s="158">
        <f t="shared" si="51"/>
        <v>0</v>
      </c>
      <c r="R176" s="158">
        <f t="shared" si="51"/>
        <v>0</v>
      </c>
      <c r="S176" s="158">
        <f t="shared" si="51"/>
        <v>0</v>
      </c>
      <c r="T176" s="158">
        <f t="shared" si="53"/>
        <v>0</v>
      </c>
      <c r="U176" s="158">
        <f t="shared" si="53"/>
        <v>0</v>
      </c>
      <c r="V176" s="158">
        <f t="shared" si="53"/>
        <v>0</v>
      </c>
      <c r="W176" s="158">
        <f t="shared" si="53"/>
        <v>0</v>
      </c>
      <c r="X176" s="158">
        <f t="shared" si="53"/>
        <v>0</v>
      </c>
      <c r="Y176" s="158">
        <f t="shared" si="53"/>
        <v>0</v>
      </c>
      <c r="Z176" s="158">
        <f t="shared" si="53"/>
        <v>0</v>
      </c>
      <c r="AA176" s="158">
        <f t="shared" si="53"/>
        <v>0</v>
      </c>
      <c r="AB176" s="158">
        <f t="shared" si="53"/>
        <v>0</v>
      </c>
      <c r="AC176" s="158">
        <f t="shared" si="53"/>
        <v>0</v>
      </c>
      <c r="AD176" s="158">
        <f t="shared" si="53"/>
        <v>0</v>
      </c>
      <c r="AE176" s="158">
        <f t="shared" si="53"/>
        <v>0</v>
      </c>
      <c r="AF176" s="158">
        <f t="shared" si="53"/>
        <v>0</v>
      </c>
      <c r="AG176" s="158">
        <f t="shared" si="53"/>
        <v>0</v>
      </c>
      <c r="AH176" s="158">
        <f t="shared" si="53"/>
        <v>0</v>
      </c>
      <c r="AI176" s="158">
        <f t="shared" si="53"/>
        <v>0</v>
      </c>
      <c r="AJ176" s="158">
        <f t="shared" si="53"/>
        <v>0</v>
      </c>
      <c r="AK176" s="158">
        <f t="shared" si="53"/>
        <v>0</v>
      </c>
      <c r="AL176" s="158">
        <f t="shared" si="53"/>
        <v>0</v>
      </c>
      <c r="AM176" s="158">
        <f t="shared" si="53"/>
        <v>0</v>
      </c>
      <c r="AN176" s="158">
        <f t="shared" si="53"/>
        <v>0</v>
      </c>
      <c r="AO176" s="158">
        <f t="shared" si="53"/>
        <v>0</v>
      </c>
      <c r="AP176" s="158">
        <f t="shared" si="53"/>
        <v>0</v>
      </c>
      <c r="AQ176" s="158">
        <f t="shared" si="53"/>
        <v>0</v>
      </c>
      <c r="AR176" s="158">
        <f t="shared" si="53"/>
        <v>0</v>
      </c>
      <c r="AS176" s="158">
        <f t="shared" si="53"/>
        <v>0</v>
      </c>
      <c r="AT176" s="158">
        <f t="shared" si="53"/>
        <v>0</v>
      </c>
      <c r="AU176" s="158">
        <f t="shared" si="53"/>
        <v>0</v>
      </c>
      <c r="AV176" s="158">
        <f t="shared" si="53"/>
        <v>0</v>
      </c>
      <c r="AW176" s="158">
        <f t="shared" si="53"/>
        <v>0</v>
      </c>
      <c r="AX176" s="158">
        <f t="shared" si="53"/>
        <v>0</v>
      </c>
      <c r="AY176" s="158">
        <f t="shared" si="53"/>
        <v>0</v>
      </c>
      <c r="AZ176" s="158">
        <f t="shared" si="53"/>
        <v>0</v>
      </c>
      <c r="BA176" s="158">
        <f t="shared" si="53"/>
        <v>0</v>
      </c>
      <c r="BB176" s="158">
        <f t="shared" si="53"/>
        <v>0</v>
      </c>
      <c r="BC176" s="158">
        <f t="shared" si="53"/>
        <v>0</v>
      </c>
      <c r="BD176" s="158">
        <f t="shared" si="53"/>
        <v>0</v>
      </c>
      <c r="BE176" s="158">
        <f t="shared" si="53"/>
        <v>0</v>
      </c>
      <c r="BF176" s="158">
        <f t="shared" si="53"/>
        <v>0</v>
      </c>
      <c r="BG176" s="158">
        <f t="shared" si="53"/>
        <v>0</v>
      </c>
      <c r="BH176" s="158">
        <f t="shared" si="53"/>
        <v>0</v>
      </c>
      <c r="BI176" s="158">
        <f t="shared" si="53"/>
        <v>0</v>
      </c>
      <c r="BJ176" s="158">
        <f t="shared" si="53"/>
        <v>0</v>
      </c>
      <c r="BK176" s="158">
        <f t="shared" si="53"/>
        <v>0</v>
      </c>
    </row>
    <row r="177" spans="2:63">
      <c r="B177" s="162" t="str">
        <f t="shared" si="49"/>
        <v>Nom Producte/Servei 9</v>
      </c>
      <c r="C177" s="247">
        <f>+OP!J18</f>
        <v>0</v>
      </c>
      <c r="D177" s="158">
        <f t="shared" si="51"/>
        <v>0</v>
      </c>
      <c r="E177" s="158">
        <f t="shared" si="51"/>
        <v>0</v>
      </c>
      <c r="F177" s="158">
        <f t="shared" si="51"/>
        <v>0</v>
      </c>
      <c r="G177" s="158">
        <f t="shared" si="51"/>
        <v>0</v>
      </c>
      <c r="H177" s="158">
        <f t="shared" si="51"/>
        <v>0</v>
      </c>
      <c r="I177" s="158">
        <f t="shared" si="51"/>
        <v>0</v>
      </c>
      <c r="J177" s="158">
        <f t="shared" si="51"/>
        <v>0</v>
      </c>
      <c r="K177" s="158">
        <f t="shared" si="51"/>
        <v>0</v>
      </c>
      <c r="L177" s="158">
        <f t="shared" si="51"/>
        <v>0</v>
      </c>
      <c r="M177" s="158">
        <f t="shared" si="51"/>
        <v>0</v>
      </c>
      <c r="N177" s="158">
        <f t="shared" si="51"/>
        <v>0</v>
      </c>
      <c r="O177" s="158">
        <f t="shared" si="51"/>
        <v>0</v>
      </c>
      <c r="P177" s="158">
        <f t="shared" si="51"/>
        <v>0</v>
      </c>
      <c r="Q177" s="158">
        <f t="shared" si="51"/>
        <v>0</v>
      </c>
      <c r="R177" s="158">
        <f t="shared" si="51"/>
        <v>0</v>
      </c>
      <c r="S177" s="158">
        <f t="shared" si="51"/>
        <v>0</v>
      </c>
      <c r="T177" s="158">
        <f t="shared" si="53"/>
        <v>0</v>
      </c>
      <c r="U177" s="158">
        <f t="shared" si="53"/>
        <v>0</v>
      </c>
      <c r="V177" s="158">
        <f t="shared" si="53"/>
        <v>0</v>
      </c>
      <c r="W177" s="158">
        <f t="shared" si="53"/>
        <v>0</v>
      </c>
      <c r="X177" s="158">
        <f t="shared" si="53"/>
        <v>0</v>
      </c>
      <c r="Y177" s="158">
        <f t="shared" si="53"/>
        <v>0</v>
      </c>
      <c r="Z177" s="158">
        <f t="shared" si="53"/>
        <v>0</v>
      </c>
      <c r="AA177" s="158">
        <f t="shared" si="53"/>
        <v>0</v>
      </c>
      <c r="AB177" s="158">
        <f t="shared" si="53"/>
        <v>0</v>
      </c>
      <c r="AC177" s="158">
        <f t="shared" si="53"/>
        <v>0</v>
      </c>
      <c r="AD177" s="158">
        <f t="shared" si="53"/>
        <v>0</v>
      </c>
      <c r="AE177" s="158">
        <f t="shared" si="53"/>
        <v>0</v>
      </c>
      <c r="AF177" s="158">
        <f t="shared" si="53"/>
        <v>0</v>
      </c>
      <c r="AG177" s="158">
        <f t="shared" si="53"/>
        <v>0</v>
      </c>
      <c r="AH177" s="158">
        <f t="shared" si="53"/>
        <v>0</v>
      </c>
      <c r="AI177" s="158">
        <f t="shared" si="53"/>
        <v>0</v>
      </c>
      <c r="AJ177" s="158">
        <f t="shared" si="53"/>
        <v>0</v>
      </c>
      <c r="AK177" s="158">
        <f t="shared" si="53"/>
        <v>0</v>
      </c>
      <c r="AL177" s="158">
        <f t="shared" si="53"/>
        <v>0</v>
      </c>
      <c r="AM177" s="158">
        <f t="shared" si="53"/>
        <v>0</v>
      </c>
      <c r="AN177" s="158">
        <f t="shared" si="53"/>
        <v>0</v>
      </c>
      <c r="AO177" s="158">
        <f t="shared" si="53"/>
        <v>0</v>
      </c>
      <c r="AP177" s="158">
        <f t="shared" si="53"/>
        <v>0</v>
      </c>
      <c r="AQ177" s="158">
        <f t="shared" si="53"/>
        <v>0</v>
      </c>
      <c r="AR177" s="158">
        <f t="shared" si="53"/>
        <v>0</v>
      </c>
      <c r="AS177" s="158">
        <f t="shared" si="53"/>
        <v>0</v>
      </c>
      <c r="AT177" s="158">
        <f t="shared" si="53"/>
        <v>0</v>
      </c>
      <c r="AU177" s="158">
        <f t="shared" si="53"/>
        <v>0</v>
      </c>
      <c r="AV177" s="158">
        <f t="shared" si="53"/>
        <v>0</v>
      </c>
      <c r="AW177" s="158">
        <f t="shared" si="53"/>
        <v>0</v>
      </c>
      <c r="AX177" s="158">
        <f t="shared" si="53"/>
        <v>0</v>
      </c>
      <c r="AY177" s="158">
        <f t="shared" si="53"/>
        <v>0</v>
      </c>
      <c r="AZ177" s="158">
        <f t="shared" si="53"/>
        <v>0</v>
      </c>
      <c r="BA177" s="158">
        <f t="shared" si="53"/>
        <v>0</v>
      </c>
      <c r="BB177" s="158">
        <f t="shared" si="53"/>
        <v>0</v>
      </c>
      <c r="BC177" s="158">
        <f t="shared" si="53"/>
        <v>0</v>
      </c>
      <c r="BD177" s="158">
        <f t="shared" si="53"/>
        <v>0</v>
      </c>
      <c r="BE177" s="158">
        <f t="shared" si="53"/>
        <v>0</v>
      </c>
      <c r="BF177" s="158">
        <f t="shared" si="53"/>
        <v>0</v>
      </c>
      <c r="BG177" s="158">
        <f t="shared" si="53"/>
        <v>0</v>
      </c>
      <c r="BH177" s="158">
        <f t="shared" si="53"/>
        <v>0</v>
      </c>
      <c r="BI177" s="158">
        <f t="shared" si="53"/>
        <v>0</v>
      </c>
      <c r="BJ177" s="158">
        <f t="shared" si="53"/>
        <v>0</v>
      </c>
      <c r="BK177" s="158">
        <f t="shared" si="53"/>
        <v>0</v>
      </c>
    </row>
    <row r="178" spans="2:63">
      <c r="B178" s="162" t="str">
        <f t="shared" si="49"/>
        <v>Nom Producte/Servei 10</v>
      </c>
      <c r="C178" s="247">
        <f>+OP!J19</f>
        <v>0</v>
      </c>
      <c r="D178" s="158">
        <f t="shared" si="51"/>
        <v>0</v>
      </c>
      <c r="E178" s="158">
        <f t="shared" si="51"/>
        <v>0</v>
      </c>
      <c r="F178" s="158">
        <f t="shared" si="51"/>
        <v>0</v>
      </c>
      <c r="G178" s="158">
        <f t="shared" si="51"/>
        <v>0</v>
      </c>
      <c r="H178" s="158">
        <f t="shared" si="51"/>
        <v>0</v>
      </c>
      <c r="I178" s="158">
        <f t="shared" si="51"/>
        <v>0</v>
      </c>
      <c r="J178" s="158">
        <f t="shared" si="51"/>
        <v>0</v>
      </c>
      <c r="K178" s="158">
        <f t="shared" si="51"/>
        <v>0</v>
      </c>
      <c r="L178" s="158">
        <f t="shared" si="51"/>
        <v>0</v>
      </c>
      <c r="M178" s="158">
        <f t="shared" si="51"/>
        <v>0</v>
      </c>
      <c r="N178" s="158">
        <f t="shared" si="51"/>
        <v>0</v>
      </c>
      <c r="O178" s="158">
        <f t="shared" si="51"/>
        <v>0</v>
      </c>
      <c r="P178" s="158">
        <f t="shared" si="51"/>
        <v>0</v>
      </c>
      <c r="Q178" s="158">
        <f t="shared" si="51"/>
        <v>0</v>
      </c>
      <c r="R178" s="158">
        <f t="shared" si="51"/>
        <v>0</v>
      </c>
      <c r="S178" s="158">
        <f t="shared" si="51"/>
        <v>0</v>
      </c>
      <c r="T178" s="158">
        <f t="shared" si="53"/>
        <v>0</v>
      </c>
      <c r="U178" s="158">
        <f t="shared" si="53"/>
        <v>0</v>
      </c>
      <c r="V178" s="158">
        <f t="shared" si="53"/>
        <v>0</v>
      </c>
      <c r="W178" s="158">
        <f t="shared" si="53"/>
        <v>0</v>
      </c>
      <c r="X178" s="158">
        <f t="shared" si="53"/>
        <v>0</v>
      </c>
      <c r="Y178" s="158">
        <f t="shared" si="53"/>
        <v>0</v>
      </c>
      <c r="Z178" s="158">
        <f t="shared" si="53"/>
        <v>0</v>
      </c>
      <c r="AA178" s="158">
        <f t="shared" si="53"/>
        <v>0</v>
      </c>
      <c r="AB178" s="158">
        <f t="shared" si="53"/>
        <v>0</v>
      </c>
      <c r="AC178" s="158">
        <f t="shared" si="53"/>
        <v>0</v>
      </c>
      <c r="AD178" s="158">
        <f t="shared" si="53"/>
        <v>0</v>
      </c>
      <c r="AE178" s="158">
        <f t="shared" si="53"/>
        <v>0</v>
      </c>
      <c r="AF178" s="158">
        <f t="shared" si="53"/>
        <v>0</v>
      </c>
      <c r="AG178" s="158">
        <f t="shared" si="53"/>
        <v>0</v>
      </c>
      <c r="AH178" s="158">
        <f t="shared" si="53"/>
        <v>0</v>
      </c>
      <c r="AI178" s="158">
        <f t="shared" si="53"/>
        <v>0</v>
      </c>
      <c r="AJ178" s="158">
        <f t="shared" si="53"/>
        <v>0</v>
      </c>
      <c r="AK178" s="158">
        <f t="shared" si="53"/>
        <v>0</v>
      </c>
      <c r="AL178" s="158">
        <f t="shared" si="53"/>
        <v>0</v>
      </c>
      <c r="AM178" s="158">
        <f t="shared" si="53"/>
        <v>0</v>
      </c>
      <c r="AN178" s="158">
        <f t="shared" si="53"/>
        <v>0</v>
      </c>
      <c r="AO178" s="158">
        <f t="shared" si="53"/>
        <v>0</v>
      </c>
      <c r="AP178" s="158">
        <f t="shared" si="53"/>
        <v>0</v>
      </c>
      <c r="AQ178" s="158">
        <f t="shared" si="53"/>
        <v>0</v>
      </c>
      <c r="AR178" s="158">
        <f t="shared" si="53"/>
        <v>0</v>
      </c>
      <c r="AS178" s="158">
        <f t="shared" si="53"/>
        <v>0</v>
      </c>
      <c r="AT178" s="158">
        <f t="shared" si="53"/>
        <v>0</v>
      </c>
      <c r="AU178" s="158">
        <f t="shared" si="53"/>
        <v>0</v>
      </c>
      <c r="AV178" s="158">
        <f t="shared" si="53"/>
        <v>0</v>
      </c>
      <c r="AW178" s="158">
        <f t="shared" si="53"/>
        <v>0</v>
      </c>
      <c r="AX178" s="158">
        <f t="shared" si="53"/>
        <v>0</v>
      </c>
      <c r="AY178" s="158">
        <f t="shared" si="53"/>
        <v>0</v>
      </c>
      <c r="AZ178" s="158">
        <f t="shared" si="53"/>
        <v>0</v>
      </c>
      <c r="BA178" s="158">
        <f t="shared" si="53"/>
        <v>0</v>
      </c>
      <c r="BB178" s="158">
        <f t="shared" si="53"/>
        <v>0</v>
      </c>
      <c r="BC178" s="158">
        <f t="shared" si="53"/>
        <v>0</v>
      </c>
      <c r="BD178" s="158">
        <f t="shared" si="53"/>
        <v>0</v>
      </c>
      <c r="BE178" s="158">
        <f t="shared" si="53"/>
        <v>0</v>
      </c>
      <c r="BF178" s="158">
        <f t="shared" si="53"/>
        <v>0</v>
      </c>
      <c r="BG178" s="158">
        <f t="shared" si="53"/>
        <v>0</v>
      </c>
      <c r="BH178" s="158">
        <f t="shared" si="53"/>
        <v>0</v>
      </c>
      <c r="BI178" s="158">
        <f t="shared" si="53"/>
        <v>0</v>
      </c>
      <c r="BJ178" s="158">
        <f t="shared" si="53"/>
        <v>0</v>
      </c>
      <c r="BK178" s="158">
        <f t="shared" si="53"/>
        <v>0</v>
      </c>
    </row>
    <row r="179" spans="2:63">
      <c r="B179" s="162" t="str">
        <f t="shared" si="49"/>
        <v>Nom Producte/Servei 11</v>
      </c>
      <c r="C179" s="247">
        <f>+OP!J20</f>
        <v>0</v>
      </c>
      <c r="D179" s="158">
        <f t="shared" si="51"/>
        <v>0</v>
      </c>
      <c r="E179" s="158">
        <f t="shared" si="51"/>
        <v>0</v>
      </c>
      <c r="F179" s="158">
        <f t="shared" si="51"/>
        <v>0</v>
      </c>
      <c r="G179" s="158">
        <f t="shared" si="51"/>
        <v>0</v>
      </c>
      <c r="H179" s="158">
        <f t="shared" si="51"/>
        <v>0</v>
      </c>
      <c r="I179" s="158">
        <f t="shared" si="51"/>
        <v>0</v>
      </c>
      <c r="J179" s="158">
        <f t="shared" si="51"/>
        <v>0</v>
      </c>
      <c r="K179" s="158">
        <f t="shared" si="51"/>
        <v>0</v>
      </c>
      <c r="L179" s="158">
        <f t="shared" si="51"/>
        <v>0</v>
      </c>
      <c r="M179" s="158">
        <f t="shared" si="51"/>
        <v>0</v>
      </c>
      <c r="N179" s="158">
        <f t="shared" si="51"/>
        <v>0</v>
      </c>
      <c r="O179" s="158">
        <f t="shared" si="51"/>
        <v>0</v>
      </c>
      <c r="P179" s="158">
        <f t="shared" si="51"/>
        <v>0</v>
      </c>
      <c r="Q179" s="158">
        <f t="shared" si="51"/>
        <v>0</v>
      </c>
      <c r="R179" s="158">
        <f t="shared" si="51"/>
        <v>0</v>
      </c>
      <c r="S179" s="158">
        <f t="shared" si="51"/>
        <v>0</v>
      </c>
      <c r="T179" s="158">
        <f t="shared" si="53"/>
        <v>0</v>
      </c>
      <c r="U179" s="158">
        <f t="shared" si="53"/>
        <v>0</v>
      </c>
      <c r="V179" s="158">
        <f t="shared" si="53"/>
        <v>0</v>
      </c>
      <c r="W179" s="158">
        <f t="shared" si="53"/>
        <v>0</v>
      </c>
      <c r="X179" s="158">
        <f t="shared" si="53"/>
        <v>0</v>
      </c>
      <c r="Y179" s="158">
        <f t="shared" si="53"/>
        <v>0</v>
      </c>
      <c r="Z179" s="158">
        <f t="shared" si="53"/>
        <v>0</v>
      </c>
      <c r="AA179" s="158">
        <f t="shared" si="53"/>
        <v>0</v>
      </c>
      <c r="AB179" s="158">
        <f t="shared" si="53"/>
        <v>0</v>
      </c>
      <c r="AC179" s="158">
        <f t="shared" si="53"/>
        <v>0</v>
      </c>
      <c r="AD179" s="158">
        <f t="shared" si="53"/>
        <v>0</v>
      </c>
      <c r="AE179" s="158">
        <f t="shared" si="53"/>
        <v>0</v>
      </c>
      <c r="AF179" s="158">
        <f t="shared" si="53"/>
        <v>0</v>
      </c>
      <c r="AG179" s="158">
        <f t="shared" si="53"/>
        <v>0</v>
      </c>
      <c r="AH179" s="158">
        <f t="shared" si="53"/>
        <v>0</v>
      </c>
      <c r="AI179" s="158">
        <f t="shared" si="53"/>
        <v>0</v>
      </c>
      <c r="AJ179" s="158">
        <f t="shared" si="53"/>
        <v>0</v>
      </c>
      <c r="AK179" s="158">
        <f t="shared" si="53"/>
        <v>0</v>
      </c>
      <c r="AL179" s="158">
        <f t="shared" si="53"/>
        <v>0</v>
      </c>
      <c r="AM179" s="158">
        <f t="shared" si="53"/>
        <v>0</v>
      </c>
      <c r="AN179" s="158">
        <f t="shared" si="53"/>
        <v>0</v>
      </c>
      <c r="AO179" s="158">
        <f t="shared" si="53"/>
        <v>0</v>
      </c>
      <c r="AP179" s="158">
        <f t="shared" si="53"/>
        <v>0</v>
      </c>
      <c r="AQ179" s="158">
        <f t="shared" si="53"/>
        <v>0</v>
      </c>
      <c r="AR179" s="158">
        <f t="shared" si="53"/>
        <v>0</v>
      </c>
      <c r="AS179" s="158">
        <f t="shared" si="53"/>
        <v>0</v>
      </c>
      <c r="AT179" s="158">
        <f t="shared" si="53"/>
        <v>0</v>
      </c>
      <c r="AU179" s="158">
        <f t="shared" si="53"/>
        <v>0</v>
      </c>
      <c r="AV179" s="158">
        <f t="shared" si="53"/>
        <v>0</v>
      </c>
      <c r="AW179" s="158">
        <f t="shared" si="53"/>
        <v>0</v>
      </c>
      <c r="AX179" s="158">
        <f t="shared" si="53"/>
        <v>0</v>
      </c>
      <c r="AY179" s="158">
        <f t="shared" si="53"/>
        <v>0</v>
      </c>
      <c r="AZ179" s="158">
        <f t="shared" si="53"/>
        <v>0</v>
      </c>
      <c r="BA179" s="158">
        <f t="shared" si="53"/>
        <v>0</v>
      </c>
      <c r="BB179" s="158">
        <f t="shared" si="53"/>
        <v>0</v>
      </c>
      <c r="BC179" s="158">
        <f t="shared" ref="BC179:BK179" si="54">+BC161/(1+$C179)</f>
        <v>0</v>
      </c>
      <c r="BD179" s="158">
        <f t="shared" si="54"/>
        <v>0</v>
      </c>
      <c r="BE179" s="158">
        <f t="shared" si="54"/>
        <v>0</v>
      </c>
      <c r="BF179" s="158">
        <f t="shared" si="54"/>
        <v>0</v>
      </c>
      <c r="BG179" s="158">
        <f t="shared" si="54"/>
        <v>0</v>
      </c>
      <c r="BH179" s="158">
        <f t="shared" si="54"/>
        <v>0</v>
      </c>
      <c r="BI179" s="158">
        <f t="shared" si="54"/>
        <v>0</v>
      </c>
      <c r="BJ179" s="158">
        <f t="shared" si="54"/>
        <v>0</v>
      </c>
      <c r="BK179" s="158">
        <f t="shared" si="54"/>
        <v>0</v>
      </c>
    </row>
    <row r="180" spans="2:63">
      <c r="B180" s="162" t="str">
        <f t="shared" si="49"/>
        <v>Nom Producte/Servei 12</v>
      </c>
      <c r="C180" s="247">
        <f>+OP!J21</f>
        <v>0</v>
      </c>
      <c r="D180" s="158">
        <f t="shared" si="51"/>
        <v>0</v>
      </c>
      <c r="E180" s="158">
        <f t="shared" si="51"/>
        <v>0</v>
      </c>
      <c r="F180" s="158">
        <f t="shared" si="51"/>
        <v>0</v>
      </c>
      <c r="G180" s="158">
        <f t="shared" si="51"/>
        <v>0</v>
      </c>
      <c r="H180" s="158">
        <f t="shared" si="51"/>
        <v>0</v>
      </c>
      <c r="I180" s="158">
        <f t="shared" si="51"/>
        <v>0</v>
      </c>
      <c r="J180" s="158">
        <f t="shared" si="51"/>
        <v>0</v>
      </c>
      <c r="K180" s="158">
        <f t="shared" si="51"/>
        <v>0</v>
      </c>
      <c r="L180" s="158">
        <f t="shared" si="51"/>
        <v>0</v>
      </c>
      <c r="M180" s="158">
        <f t="shared" si="51"/>
        <v>0</v>
      </c>
      <c r="N180" s="158">
        <f t="shared" si="51"/>
        <v>0</v>
      </c>
      <c r="O180" s="158">
        <f t="shared" si="51"/>
        <v>0</v>
      </c>
      <c r="P180" s="158">
        <f t="shared" si="51"/>
        <v>0</v>
      </c>
      <c r="Q180" s="158">
        <f t="shared" si="51"/>
        <v>0</v>
      </c>
      <c r="R180" s="158">
        <f t="shared" si="51"/>
        <v>0</v>
      </c>
      <c r="S180" s="158">
        <f t="shared" si="51"/>
        <v>0</v>
      </c>
      <c r="T180" s="158">
        <f t="shared" ref="T180:BK183" si="55">+T162/(1+$C180)</f>
        <v>0</v>
      </c>
      <c r="U180" s="158">
        <f t="shared" si="55"/>
        <v>0</v>
      </c>
      <c r="V180" s="158">
        <f t="shared" si="55"/>
        <v>0</v>
      </c>
      <c r="W180" s="158">
        <f t="shared" si="55"/>
        <v>0</v>
      </c>
      <c r="X180" s="158">
        <f t="shared" si="55"/>
        <v>0</v>
      </c>
      <c r="Y180" s="158">
        <f t="shared" si="55"/>
        <v>0</v>
      </c>
      <c r="Z180" s="158">
        <f t="shared" si="55"/>
        <v>0</v>
      </c>
      <c r="AA180" s="158">
        <f t="shared" si="55"/>
        <v>0</v>
      </c>
      <c r="AB180" s="158">
        <f t="shared" si="55"/>
        <v>0</v>
      </c>
      <c r="AC180" s="158">
        <f t="shared" si="55"/>
        <v>0</v>
      </c>
      <c r="AD180" s="158">
        <f t="shared" si="55"/>
        <v>0</v>
      </c>
      <c r="AE180" s="158">
        <f t="shared" si="55"/>
        <v>0</v>
      </c>
      <c r="AF180" s="158">
        <f t="shared" si="55"/>
        <v>0</v>
      </c>
      <c r="AG180" s="158">
        <f t="shared" si="55"/>
        <v>0</v>
      </c>
      <c r="AH180" s="158">
        <f t="shared" si="55"/>
        <v>0</v>
      </c>
      <c r="AI180" s="158">
        <f t="shared" si="55"/>
        <v>0</v>
      </c>
      <c r="AJ180" s="158">
        <f t="shared" si="55"/>
        <v>0</v>
      </c>
      <c r="AK180" s="158">
        <f t="shared" si="55"/>
        <v>0</v>
      </c>
      <c r="AL180" s="158">
        <f t="shared" si="55"/>
        <v>0</v>
      </c>
      <c r="AM180" s="158">
        <f t="shared" si="55"/>
        <v>0</v>
      </c>
      <c r="AN180" s="158">
        <f t="shared" si="55"/>
        <v>0</v>
      </c>
      <c r="AO180" s="158">
        <f t="shared" si="55"/>
        <v>0</v>
      </c>
      <c r="AP180" s="158">
        <f t="shared" si="55"/>
        <v>0</v>
      </c>
      <c r="AQ180" s="158">
        <f t="shared" si="55"/>
        <v>0</v>
      </c>
      <c r="AR180" s="158">
        <f t="shared" si="55"/>
        <v>0</v>
      </c>
      <c r="AS180" s="158">
        <f t="shared" si="55"/>
        <v>0</v>
      </c>
      <c r="AT180" s="158">
        <f t="shared" si="55"/>
        <v>0</v>
      </c>
      <c r="AU180" s="158">
        <f t="shared" si="55"/>
        <v>0</v>
      </c>
      <c r="AV180" s="158">
        <f t="shared" si="55"/>
        <v>0</v>
      </c>
      <c r="AW180" s="158">
        <f t="shared" si="55"/>
        <v>0</v>
      </c>
      <c r="AX180" s="158">
        <f t="shared" si="55"/>
        <v>0</v>
      </c>
      <c r="AY180" s="158">
        <f t="shared" si="55"/>
        <v>0</v>
      </c>
      <c r="AZ180" s="158">
        <f t="shared" si="55"/>
        <v>0</v>
      </c>
      <c r="BA180" s="158">
        <f t="shared" si="55"/>
        <v>0</v>
      </c>
      <c r="BB180" s="158">
        <f t="shared" si="55"/>
        <v>0</v>
      </c>
      <c r="BC180" s="158">
        <f t="shared" si="55"/>
        <v>0</v>
      </c>
      <c r="BD180" s="158">
        <f t="shared" si="55"/>
        <v>0</v>
      </c>
      <c r="BE180" s="158">
        <f t="shared" si="55"/>
        <v>0</v>
      </c>
      <c r="BF180" s="158">
        <f t="shared" si="55"/>
        <v>0</v>
      </c>
      <c r="BG180" s="158">
        <f t="shared" si="55"/>
        <v>0</v>
      </c>
      <c r="BH180" s="158">
        <f t="shared" si="55"/>
        <v>0</v>
      </c>
      <c r="BI180" s="158">
        <f t="shared" si="55"/>
        <v>0</v>
      </c>
      <c r="BJ180" s="158">
        <f t="shared" si="55"/>
        <v>0</v>
      </c>
      <c r="BK180" s="158">
        <f t="shared" si="55"/>
        <v>0</v>
      </c>
    </row>
    <row r="181" spans="2:63">
      <c r="B181" s="162" t="str">
        <f t="shared" si="49"/>
        <v>Nom Producte/Servei 13</v>
      </c>
      <c r="C181" s="247">
        <f>+OP!J22</f>
        <v>0</v>
      </c>
      <c r="D181" s="158">
        <f t="shared" si="51"/>
        <v>0</v>
      </c>
      <c r="E181" s="158">
        <f t="shared" si="51"/>
        <v>0</v>
      </c>
      <c r="F181" s="158">
        <f t="shared" si="51"/>
        <v>0</v>
      </c>
      <c r="G181" s="158">
        <f t="shared" si="51"/>
        <v>0</v>
      </c>
      <c r="H181" s="158">
        <f t="shared" si="51"/>
        <v>0</v>
      </c>
      <c r="I181" s="158">
        <f t="shared" si="51"/>
        <v>0</v>
      </c>
      <c r="J181" s="158">
        <f t="shared" si="51"/>
        <v>0</v>
      </c>
      <c r="K181" s="158">
        <f t="shared" si="51"/>
        <v>0</v>
      </c>
      <c r="L181" s="158">
        <f t="shared" si="51"/>
        <v>0</v>
      </c>
      <c r="M181" s="158">
        <f t="shared" si="51"/>
        <v>0</v>
      </c>
      <c r="N181" s="158">
        <f t="shared" si="51"/>
        <v>0</v>
      </c>
      <c r="O181" s="158">
        <f t="shared" si="51"/>
        <v>0</v>
      </c>
      <c r="P181" s="158">
        <f t="shared" si="51"/>
        <v>0</v>
      </c>
      <c r="Q181" s="158">
        <f t="shared" si="51"/>
        <v>0</v>
      </c>
      <c r="R181" s="158">
        <f t="shared" si="51"/>
        <v>0</v>
      </c>
      <c r="S181" s="158">
        <f t="shared" si="51"/>
        <v>0</v>
      </c>
      <c r="T181" s="158">
        <f t="shared" si="55"/>
        <v>0</v>
      </c>
      <c r="U181" s="158">
        <f t="shared" si="55"/>
        <v>0</v>
      </c>
      <c r="V181" s="158">
        <f t="shared" si="55"/>
        <v>0</v>
      </c>
      <c r="W181" s="158">
        <f t="shared" si="55"/>
        <v>0</v>
      </c>
      <c r="X181" s="158">
        <f t="shared" si="55"/>
        <v>0</v>
      </c>
      <c r="Y181" s="158">
        <f t="shared" si="55"/>
        <v>0</v>
      </c>
      <c r="Z181" s="158">
        <f t="shared" si="55"/>
        <v>0</v>
      </c>
      <c r="AA181" s="158">
        <f t="shared" si="55"/>
        <v>0</v>
      </c>
      <c r="AB181" s="158">
        <f t="shared" si="55"/>
        <v>0</v>
      </c>
      <c r="AC181" s="158">
        <f t="shared" si="55"/>
        <v>0</v>
      </c>
      <c r="AD181" s="158">
        <f t="shared" si="55"/>
        <v>0</v>
      </c>
      <c r="AE181" s="158">
        <f t="shared" si="55"/>
        <v>0</v>
      </c>
      <c r="AF181" s="158">
        <f t="shared" si="55"/>
        <v>0</v>
      </c>
      <c r="AG181" s="158">
        <f t="shared" si="55"/>
        <v>0</v>
      </c>
      <c r="AH181" s="158">
        <f t="shared" si="55"/>
        <v>0</v>
      </c>
      <c r="AI181" s="158">
        <f t="shared" si="55"/>
        <v>0</v>
      </c>
      <c r="AJ181" s="158">
        <f t="shared" si="55"/>
        <v>0</v>
      </c>
      <c r="AK181" s="158">
        <f t="shared" si="55"/>
        <v>0</v>
      </c>
      <c r="AL181" s="158">
        <f t="shared" si="55"/>
        <v>0</v>
      </c>
      <c r="AM181" s="158">
        <f t="shared" si="55"/>
        <v>0</v>
      </c>
      <c r="AN181" s="158">
        <f t="shared" si="55"/>
        <v>0</v>
      </c>
      <c r="AO181" s="158">
        <f t="shared" si="55"/>
        <v>0</v>
      </c>
      <c r="AP181" s="158">
        <f t="shared" si="55"/>
        <v>0</v>
      </c>
      <c r="AQ181" s="158">
        <f t="shared" si="55"/>
        <v>0</v>
      </c>
      <c r="AR181" s="158">
        <f t="shared" si="55"/>
        <v>0</v>
      </c>
      <c r="AS181" s="158">
        <f t="shared" si="55"/>
        <v>0</v>
      </c>
      <c r="AT181" s="158">
        <f t="shared" si="55"/>
        <v>0</v>
      </c>
      <c r="AU181" s="158">
        <f t="shared" si="55"/>
        <v>0</v>
      </c>
      <c r="AV181" s="158">
        <f t="shared" si="55"/>
        <v>0</v>
      </c>
      <c r="AW181" s="158">
        <f t="shared" si="55"/>
        <v>0</v>
      </c>
      <c r="AX181" s="158">
        <f t="shared" si="55"/>
        <v>0</v>
      </c>
      <c r="AY181" s="158">
        <f t="shared" si="55"/>
        <v>0</v>
      </c>
      <c r="AZ181" s="158">
        <f t="shared" si="55"/>
        <v>0</v>
      </c>
      <c r="BA181" s="158">
        <f t="shared" si="55"/>
        <v>0</v>
      </c>
      <c r="BB181" s="158">
        <f t="shared" si="55"/>
        <v>0</v>
      </c>
      <c r="BC181" s="158">
        <f t="shared" si="55"/>
        <v>0</v>
      </c>
      <c r="BD181" s="158">
        <f t="shared" si="55"/>
        <v>0</v>
      </c>
      <c r="BE181" s="158">
        <f t="shared" si="55"/>
        <v>0</v>
      </c>
      <c r="BF181" s="158">
        <f t="shared" si="55"/>
        <v>0</v>
      </c>
      <c r="BG181" s="158">
        <f t="shared" si="55"/>
        <v>0</v>
      </c>
      <c r="BH181" s="158">
        <f t="shared" si="55"/>
        <v>0</v>
      </c>
      <c r="BI181" s="158">
        <f t="shared" si="55"/>
        <v>0</v>
      </c>
      <c r="BJ181" s="158">
        <f t="shared" si="55"/>
        <v>0</v>
      </c>
      <c r="BK181" s="158">
        <f t="shared" si="55"/>
        <v>0</v>
      </c>
    </row>
    <row r="182" spans="2:63">
      <c r="B182" s="162" t="str">
        <f t="shared" si="49"/>
        <v>Nom Producte/Servei 14</v>
      </c>
      <c r="C182" s="247">
        <f>+OP!J23</f>
        <v>0</v>
      </c>
      <c r="D182" s="158">
        <f t="shared" si="51"/>
        <v>0</v>
      </c>
      <c r="E182" s="158">
        <f t="shared" si="51"/>
        <v>0</v>
      </c>
      <c r="F182" s="158">
        <f t="shared" si="51"/>
        <v>0</v>
      </c>
      <c r="G182" s="158">
        <f t="shared" si="51"/>
        <v>0</v>
      </c>
      <c r="H182" s="158">
        <f t="shared" si="51"/>
        <v>0</v>
      </c>
      <c r="I182" s="158">
        <f t="shared" si="51"/>
        <v>0</v>
      </c>
      <c r="J182" s="158">
        <f t="shared" si="51"/>
        <v>0</v>
      </c>
      <c r="K182" s="158">
        <f t="shared" si="51"/>
        <v>0</v>
      </c>
      <c r="L182" s="158">
        <f t="shared" si="51"/>
        <v>0</v>
      </c>
      <c r="M182" s="158">
        <f t="shared" si="51"/>
        <v>0</v>
      </c>
      <c r="N182" s="158">
        <f t="shared" si="51"/>
        <v>0</v>
      </c>
      <c r="O182" s="158">
        <f t="shared" si="51"/>
        <v>0</v>
      </c>
      <c r="P182" s="158">
        <f t="shared" si="51"/>
        <v>0</v>
      </c>
      <c r="Q182" s="158">
        <f t="shared" si="51"/>
        <v>0</v>
      </c>
      <c r="R182" s="158">
        <f t="shared" si="51"/>
        <v>0</v>
      </c>
      <c r="S182" s="158">
        <f t="shared" si="51"/>
        <v>0</v>
      </c>
      <c r="T182" s="158">
        <f t="shared" si="55"/>
        <v>0</v>
      </c>
      <c r="U182" s="158">
        <f t="shared" si="55"/>
        <v>0</v>
      </c>
      <c r="V182" s="158">
        <f t="shared" si="55"/>
        <v>0</v>
      </c>
      <c r="W182" s="158">
        <f t="shared" si="55"/>
        <v>0</v>
      </c>
      <c r="X182" s="158">
        <f t="shared" si="55"/>
        <v>0</v>
      </c>
      <c r="Y182" s="158">
        <f t="shared" si="55"/>
        <v>0</v>
      </c>
      <c r="Z182" s="158">
        <f t="shared" si="55"/>
        <v>0</v>
      </c>
      <c r="AA182" s="158">
        <f t="shared" si="55"/>
        <v>0</v>
      </c>
      <c r="AB182" s="158">
        <f t="shared" si="55"/>
        <v>0</v>
      </c>
      <c r="AC182" s="158">
        <f t="shared" si="55"/>
        <v>0</v>
      </c>
      <c r="AD182" s="158">
        <f t="shared" si="55"/>
        <v>0</v>
      </c>
      <c r="AE182" s="158">
        <f t="shared" si="55"/>
        <v>0</v>
      </c>
      <c r="AF182" s="158">
        <f t="shared" si="55"/>
        <v>0</v>
      </c>
      <c r="AG182" s="158">
        <f t="shared" si="55"/>
        <v>0</v>
      </c>
      <c r="AH182" s="158">
        <f t="shared" si="55"/>
        <v>0</v>
      </c>
      <c r="AI182" s="158">
        <f t="shared" si="55"/>
        <v>0</v>
      </c>
      <c r="AJ182" s="158">
        <f t="shared" si="55"/>
        <v>0</v>
      </c>
      <c r="AK182" s="158">
        <f t="shared" si="55"/>
        <v>0</v>
      </c>
      <c r="AL182" s="158">
        <f t="shared" si="55"/>
        <v>0</v>
      </c>
      <c r="AM182" s="158">
        <f t="shared" si="55"/>
        <v>0</v>
      </c>
      <c r="AN182" s="158">
        <f t="shared" si="55"/>
        <v>0</v>
      </c>
      <c r="AO182" s="158">
        <f t="shared" si="55"/>
        <v>0</v>
      </c>
      <c r="AP182" s="158">
        <f t="shared" si="55"/>
        <v>0</v>
      </c>
      <c r="AQ182" s="158">
        <f t="shared" si="55"/>
        <v>0</v>
      </c>
      <c r="AR182" s="158">
        <f t="shared" si="55"/>
        <v>0</v>
      </c>
      <c r="AS182" s="158">
        <f t="shared" si="55"/>
        <v>0</v>
      </c>
      <c r="AT182" s="158">
        <f t="shared" si="55"/>
        <v>0</v>
      </c>
      <c r="AU182" s="158">
        <f t="shared" si="55"/>
        <v>0</v>
      </c>
      <c r="AV182" s="158">
        <f t="shared" si="55"/>
        <v>0</v>
      </c>
      <c r="AW182" s="158">
        <f t="shared" si="55"/>
        <v>0</v>
      </c>
      <c r="AX182" s="158">
        <f t="shared" si="55"/>
        <v>0</v>
      </c>
      <c r="AY182" s="158">
        <f t="shared" si="55"/>
        <v>0</v>
      </c>
      <c r="AZ182" s="158">
        <f t="shared" si="55"/>
        <v>0</v>
      </c>
      <c r="BA182" s="158">
        <f t="shared" si="55"/>
        <v>0</v>
      </c>
      <c r="BB182" s="158">
        <f t="shared" si="55"/>
        <v>0</v>
      </c>
      <c r="BC182" s="158">
        <f t="shared" si="55"/>
        <v>0</v>
      </c>
      <c r="BD182" s="158">
        <f t="shared" si="55"/>
        <v>0</v>
      </c>
      <c r="BE182" s="158">
        <f t="shared" si="55"/>
        <v>0</v>
      </c>
      <c r="BF182" s="158">
        <f t="shared" si="55"/>
        <v>0</v>
      </c>
      <c r="BG182" s="158">
        <f t="shared" si="55"/>
        <v>0</v>
      </c>
      <c r="BH182" s="158">
        <f t="shared" si="55"/>
        <v>0</v>
      </c>
      <c r="BI182" s="158">
        <f t="shared" si="55"/>
        <v>0</v>
      </c>
      <c r="BJ182" s="158">
        <f t="shared" si="55"/>
        <v>0</v>
      </c>
      <c r="BK182" s="158">
        <f t="shared" si="55"/>
        <v>0</v>
      </c>
    </row>
    <row r="183" spans="2:63">
      <c r="B183" s="162" t="str">
        <f t="shared" si="49"/>
        <v>Nom Producte/Servei 15</v>
      </c>
      <c r="C183" s="247">
        <f>+OP!J24</f>
        <v>0</v>
      </c>
      <c r="D183" s="158">
        <f t="shared" si="51"/>
        <v>0</v>
      </c>
      <c r="E183" s="158">
        <f t="shared" si="51"/>
        <v>0</v>
      </c>
      <c r="F183" s="158">
        <f t="shared" si="51"/>
        <v>0</v>
      </c>
      <c r="G183" s="158">
        <f t="shared" si="51"/>
        <v>0</v>
      </c>
      <c r="H183" s="158">
        <f t="shared" si="51"/>
        <v>0</v>
      </c>
      <c r="I183" s="158">
        <f t="shared" si="51"/>
        <v>0</v>
      </c>
      <c r="J183" s="158">
        <f t="shared" si="51"/>
        <v>0</v>
      </c>
      <c r="K183" s="158">
        <f t="shared" si="51"/>
        <v>0</v>
      </c>
      <c r="L183" s="158">
        <f t="shared" si="51"/>
        <v>0</v>
      </c>
      <c r="M183" s="158">
        <f t="shared" si="51"/>
        <v>0</v>
      </c>
      <c r="N183" s="158">
        <f t="shared" si="51"/>
        <v>0</v>
      </c>
      <c r="O183" s="158">
        <f t="shared" si="51"/>
        <v>0</v>
      </c>
      <c r="P183" s="158">
        <f t="shared" si="51"/>
        <v>0</v>
      </c>
      <c r="Q183" s="158">
        <f t="shared" si="51"/>
        <v>0</v>
      </c>
      <c r="R183" s="158">
        <f t="shared" si="51"/>
        <v>0</v>
      </c>
      <c r="S183" s="158">
        <f t="shared" si="51"/>
        <v>0</v>
      </c>
      <c r="T183" s="158">
        <f t="shared" si="55"/>
        <v>0</v>
      </c>
      <c r="U183" s="158">
        <f t="shared" si="55"/>
        <v>0</v>
      </c>
      <c r="V183" s="158">
        <f t="shared" si="55"/>
        <v>0</v>
      </c>
      <c r="W183" s="158">
        <f t="shared" si="55"/>
        <v>0</v>
      </c>
      <c r="X183" s="158">
        <f t="shared" si="55"/>
        <v>0</v>
      </c>
      <c r="Y183" s="158">
        <f t="shared" si="55"/>
        <v>0</v>
      </c>
      <c r="Z183" s="158">
        <f t="shared" si="55"/>
        <v>0</v>
      </c>
      <c r="AA183" s="158">
        <f t="shared" si="55"/>
        <v>0</v>
      </c>
      <c r="AB183" s="158">
        <f t="shared" si="55"/>
        <v>0</v>
      </c>
      <c r="AC183" s="158">
        <f t="shared" si="55"/>
        <v>0</v>
      </c>
      <c r="AD183" s="158">
        <f t="shared" si="55"/>
        <v>0</v>
      </c>
      <c r="AE183" s="158">
        <f t="shared" si="55"/>
        <v>0</v>
      </c>
      <c r="AF183" s="158">
        <f t="shared" si="55"/>
        <v>0</v>
      </c>
      <c r="AG183" s="158">
        <f t="shared" si="55"/>
        <v>0</v>
      </c>
      <c r="AH183" s="158">
        <f t="shared" si="55"/>
        <v>0</v>
      </c>
      <c r="AI183" s="158">
        <f t="shared" si="55"/>
        <v>0</v>
      </c>
      <c r="AJ183" s="158">
        <f t="shared" si="55"/>
        <v>0</v>
      </c>
      <c r="AK183" s="158">
        <f t="shared" si="55"/>
        <v>0</v>
      </c>
      <c r="AL183" s="158">
        <f t="shared" si="55"/>
        <v>0</v>
      </c>
      <c r="AM183" s="158">
        <f t="shared" si="55"/>
        <v>0</v>
      </c>
      <c r="AN183" s="158">
        <f t="shared" si="55"/>
        <v>0</v>
      </c>
      <c r="AO183" s="158">
        <f t="shared" si="55"/>
        <v>0</v>
      </c>
      <c r="AP183" s="158">
        <f t="shared" si="55"/>
        <v>0</v>
      </c>
      <c r="AQ183" s="158">
        <f t="shared" si="55"/>
        <v>0</v>
      </c>
      <c r="AR183" s="158">
        <f t="shared" si="55"/>
        <v>0</v>
      </c>
      <c r="AS183" s="158">
        <f t="shared" si="55"/>
        <v>0</v>
      </c>
      <c r="AT183" s="158">
        <f t="shared" si="55"/>
        <v>0</v>
      </c>
      <c r="AU183" s="158">
        <f t="shared" si="55"/>
        <v>0</v>
      </c>
      <c r="AV183" s="158">
        <f t="shared" si="55"/>
        <v>0</v>
      </c>
      <c r="AW183" s="158">
        <f t="shared" si="55"/>
        <v>0</v>
      </c>
      <c r="AX183" s="158">
        <f t="shared" si="55"/>
        <v>0</v>
      </c>
      <c r="AY183" s="158">
        <f t="shared" si="55"/>
        <v>0</v>
      </c>
      <c r="AZ183" s="158">
        <f t="shared" si="55"/>
        <v>0</v>
      </c>
      <c r="BA183" s="158">
        <f t="shared" si="55"/>
        <v>0</v>
      </c>
      <c r="BB183" s="158">
        <f t="shared" si="55"/>
        <v>0</v>
      </c>
      <c r="BC183" s="158">
        <f t="shared" si="55"/>
        <v>0</v>
      </c>
      <c r="BD183" s="158">
        <f t="shared" si="55"/>
        <v>0</v>
      </c>
      <c r="BE183" s="158">
        <f t="shared" si="55"/>
        <v>0</v>
      </c>
      <c r="BF183" s="158">
        <f t="shared" si="55"/>
        <v>0</v>
      </c>
      <c r="BG183" s="158">
        <f t="shared" si="55"/>
        <v>0</v>
      </c>
      <c r="BH183" s="158">
        <f t="shared" si="55"/>
        <v>0</v>
      </c>
      <c r="BI183" s="158">
        <f t="shared" si="55"/>
        <v>0</v>
      </c>
      <c r="BJ183" s="158">
        <f t="shared" si="55"/>
        <v>0</v>
      </c>
      <c r="BK183" s="158">
        <f t="shared" si="55"/>
        <v>0</v>
      </c>
    </row>
    <row r="184" spans="2:63" collapsed="1">
      <c r="B184" s="160" t="s">
        <v>17</v>
      </c>
      <c r="C184" s="206"/>
      <c r="D184" s="157">
        <f>SUM(D169:D183)</f>
        <v>382.5</v>
      </c>
      <c r="E184" s="157">
        <f t="shared" ref="E184:BK184" si="56">SUM(E169:E183)</f>
        <v>930</v>
      </c>
      <c r="F184" s="157">
        <f t="shared" si="56"/>
        <v>1380</v>
      </c>
      <c r="G184" s="157">
        <f t="shared" si="56"/>
        <v>1630</v>
      </c>
      <c r="H184" s="157">
        <f t="shared" si="56"/>
        <v>1880</v>
      </c>
      <c r="I184" s="157">
        <f t="shared" si="56"/>
        <v>2130</v>
      </c>
      <c r="J184" s="157">
        <f t="shared" si="56"/>
        <v>4530</v>
      </c>
      <c r="K184" s="157">
        <f t="shared" si="56"/>
        <v>4530</v>
      </c>
      <c r="L184" s="157">
        <f t="shared" si="56"/>
        <v>4292.5</v>
      </c>
      <c r="M184" s="157">
        <f t="shared" si="56"/>
        <v>4292.5</v>
      </c>
      <c r="N184" s="157">
        <f t="shared" si="56"/>
        <v>4245</v>
      </c>
      <c r="O184" s="157">
        <f t="shared" si="56"/>
        <v>4197.5</v>
      </c>
      <c r="P184" s="157">
        <f t="shared" si="56"/>
        <v>4233</v>
      </c>
      <c r="Q184" s="157">
        <f t="shared" si="56"/>
        <v>4233</v>
      </c>
      <c r="R184" s="157">
        <f t="shared" si="56"/>
        <v>4184.55</v>
      </c>
      <c r="S184" s="157">
        <f t="shared" si="56"/>
        <v>4541.5500000000011</v>
      </c>
      <c r="T184" s="157">
        <f t="shared" si="56"/>
        <v>4517.3250000000007</v>
      </c>
      <c r="U184" s="157">
        <f t="shared" si="56"/>
        <v>4517.3250000000007</v>
      </c>
      <c r="V184" s="157">
        <f t="shared" si="56"/>
        <v>4517.3250000000007</v>
      </c>
      <c r="W184" s="157">
        <f t="shared" si="56"/>
        <v>4517.3250000000007</v>
      </c>
      <c r="X184" s="157">
        <f t="shared" si="56"/>
        <v>4517.3250000000007</v>
      </c>
      <c r="Y184" s="157">
        <f t="shared" si="56"/>
        <v>4517.3250000000007</v>
      </c>
      <c r="Z184" s="157">
        <f t="shared" si="56"/>
        <v>4517.3250000000007</v>
      </c>
      <c r="AA184" s="157">
        <f t="shared" si="56"/>
        <v>4512.2250000000004</v>
      </c>
      <c r="AB184" s="157">
        <f t="shared" si="56"/>
        <v>4602.4695000000002</v>
      </c>
      <c r="AC184" s="157">
        <f t="shared" si="56"/>
        <v>4602.4695000000002</v>
      </c>
      <c r="AD184" s="157">
        <f t="shared" si="56"/>
        <v>4602.4695000000002</v>
      </c>
      <c r="AE184" s="157">
        <f t="shared" si="56"/>
        <v>4602.4695000000002</v>
      </c>
      <c r="AF184" s="157">
        <f t="shared" si="56"/>
        <v>4602.4695000000002</v>
      </c>
      <c r="AG184" s="157">
        <f t="shared" si="56"/>
        <v>4602.4695000000002</v>
      </c>
      <c r="AH184" s="157">
        <f t="shared" si="56"/>
        <v>4602.4695000000002</v>
      </c>
      <c r="AI184" s="157">
        <f t="shared" si="56"/>
        <v>4602.4695000000002</v>
      </c>
      <c r="AJ184" s="157">
        <f t="shared" si="56"/>
        <v>4602.4695000000002</v>
      </c>
      <c r="AK184" s="157">
        <f t="shared" si="56"/>
        <v>4602.4695000000002</v>
      </c>
      <c r="AL184" s="157">
        <f t="shared" si="56"/>
        <v>4602.4695000000002</v>
      </c>
      <c r="AM184" s="157">
        <f t="shared" si="56"/>
        <v>4602.4695000000002</v>
      </c>
      <c r="AN184" s="157">
        <f t="shared" si="56"/>
        <v>4694.5188899999994</v>
      </c>
      <c r="AO184" s="157">
        <f t="shared" si="56"/>
        <v>4694.5188899999994</v>
      </c>
      <c r="AP184" s="157">
        <f t="shared" si="56"/>
        <v>4694.5188899999994</v>
      </c>
      <c r="AQ184" s="157">
        <f t="shared" si="56"/>
        <v>4694.5188899999994</v>
      </c>
      <c r="AR184" s="157">
        <f t="shared" si="56"/>
        <v>4694.5188899999994</v>
      </c>
      <c r="AS184" s="157">
        <f t="shared" si="56"/>
        <v>4694.5188899999994</v>
      </c>
      <c r="AT184" s="157">
        <f t="shared" si="56"/>
        <v>4694.5188899999994</v>
      </c>
      <c r="AU184" s="157">
        <f t="shared" si="56"/>
        <v>4694.5188899999994</v>
      </c>
      <c r="AV184" s="157">
        <f t="shared" si="56"/>
        <v>4694.5188899999994</v>
      </c>
      <c r="AW184" s="157">
        <f t="shared" si="56"/>
        <v>4694.5188899999994</v>
      </c>
      <c r="AX184" s="157">
        <f t="shared" si="56"/>
        <v>4694.5188899999994</v>
      </c>
      <c r="AY184" s="157">
        <f t="shared" si="56"/>
        <v>4694.5188899999994</v>
      </c>
      <c r="AZ184" s="157">
        <f t="shared" si="56"/>
        <v>4788.4092678000006</v>
      </c>
      <c r="BA184" s="157">
        <f t="shared" si="56"/>
        <v>4788.4092678000006</v>
      </c>
      <c r="BB184" s="157">
        <f t="shared" si="56"/>
        <v>4788.4092678000006</v>
      </c>
      <c r="BC184" s="157">
        <f t="shared" si="56"/>
        <v>4788.4092678000006</v>
      </c>
      <c r="BD184" s="157">
        <f t="shared" si="56"/>
        <v>4788.4092678000006</v>
      </c>
      <c r="BE184" s="157">
        <f t="shared" si="56"/>
        <v>4788.4092678000006</v>
      </c>
      <c r="BF184" s="157">
        <f t="shared" si="56"/>
        <v>4788.4092678000006</v>
      </c>
      <c r="BG184" s="157">
        <f t="shared" si="56"/>
        <v>4788.4092678000006</v>
      </c>
      <c r="BH184" s="157">
        <f t="shared" si="56"/>
        <v>4788.4092678000006</v>
      </c>
      <c r="BI184" s="157">
        <f t="shared" si="56"/>
        <v>4788.4092678000006</v>
      </c>
      <c r="BJ184" s="157">
        <f t="shared" si="56"/>
        <v>4788.4092678000006</v>
      </c>
      <c r="BK184" s="157">
        <f t="shared" si="56"/>
        <v>4788.4092678000006</v>
      </c>
    </row>
    <row r="186" spans="2:63" s="129" customFormat="1">
      <c r="B186" s="199" t="s">
        <v>1362</v>
      </c>
      <c r="C186" s="209"/>
      <c r="D186" s="155">
        <f>+D168</f>
        <v>40909</v>
      </c>
      <c r="E186" s="155">
        <f>EDATE(D186,1)</f>
        <v>40940</v>
      </c>
      <c r="F186" s="155">
        <f>EDATE(E186,1)</f>
        <v>40969</v>
      </c>
      <c r="G186" s="155">
        <f t="shared" ref="G186:BK186" si="57">EDATE(F186,1)</f>
        <v>41000</v>
      </c>
      <c r="H186" s="155">
        <f t="shared" si="57"/>
        <v>41030</v>
      </c>
      <c r="I186" s="155">
        <f t="shared" si="57"/>
        <v>41061</v>
      </c>
      <c r="J186" s="155">
        <f t="shared" si="57"/>
        <v>41091</v>
      </c>
      <c r="K186" s="155">
        <f t="shared" si="57"/>
        <v>41122</v>
      </c>
      <c r="L186" s="155">
        <f t="shared" si="57"/>
        <v>41153</v>
      </c>
      <c r="M186" s="155">
        <f t="shared" si="57"/>
        <v>41183</v>
      </c>
      <c r="N186" s="155">
        <f t="shared" si="57"/>
        <v>41214</v>
      </c>
      <c r="O186" s="155">
        <f t="shared" si="57"/>
        <v>41244</v>
      </c>
      <c r="P186" s="155">
        <f t="shared" si="57"/>
        <v>41275</v>
      </c>
      <c r="Q186" s="155">
        <f t="shared" si="57"/>
        <v>41306</v>
      </c>
      <c r="R186" s="155">
        <f t="shared" si="57"/>
        <v>41334</v>
      </c>
      <c r="S186" s="155">
        <f t="shared" si="57"/>
        <v>41365</v>
      </c>
      <c r="T186" s="155">
        <f t="shared" si="57"/>
        <v>41395</v>
      </c>
      <c r="U186" s="155">
        <f t="shared" si="57"/>
        <v>41426</v>
      </c>
      <c r="V186" s="155">
        <f t="shared" si="57"/>
        <v>41456</v>
      </c>
      <c r="W186" s="155">
        <f t="shared" si="57"/>
        <v>41487</v>
      </c>
      <c r="X186" s="155">
        <f t="shared" si="57"/>
        <v>41518</v>
      </c>
      <c r="Y186" s="155">
        <f t="shared" si="57"/>
        <v>41548</v>
      </c>
      <c r="Z186" s="155">
        <f t="shared" si="57"/>
        <v>41579</v>
      </c>
      <c r="AA186" s="155">
        <f t="shared" si="57"/>
        <v>41609</v>
      </c>
      <c r="AB186" s="155">
        <f t="shared" si="57"/>
        <v>41640</v>
      </c>
      <c r="AC186" s="155">
        <f t="shared" si="57"/>
        <v>41671</v>
      </c>
      <c r="AD186" s="155">
        <f t="shared" si="57"/>
        <v>41699</v>
      </c>
      <c r="AE186" s="155">
        <f t="shared" si="57"/>
        <v>41730</v>
      </c>
      <c r="AF186" s="155">
        <f t="shared" si="57"/>
        <v>41760</v>
      </c>
      <c r="AG186" s="155">
        <f t="shared" si="57"/>
        <v>41791</v>
      </c>
      <c r="AH186" s="155">
        <f t="shared" si="57"/>
        <v>41821</v>
      </c>
      <c r="AI186" s="155">
        <f t="shared" si="57"/>
        <v>41852</v>
      </c>
      <c r="AJ186" s="155">
        <f t="shared" si="57"/>
        <v>41883</v>
      </c>
      <c r="AK186" s="155">
        <f t="shared" si="57"/>
        <v>41913</v>
      </c>
      <c r="AL186" s="155">
        <f t="shared" si="57"/>
        <v>41944</v>
      </c>
      <c r="AM186" s="155">
        <f t="shared" si="57"/>
        <v>41974</v>
      </c>
      <c r="AN186" s="155">
        <f t="shared" si="57"/>
        <v>42005</v>
      </c>
      <c r="AO186" s="155">
        <f t="shared" si="57"/>
        <v>42036</v>
      </c>
      <c r="AP186" s="155">
        <f t="shared" si="57"/>
        <v>42064</v>
      </c>
      <c r="AQ186" s="155">
        <f t="shared" si="57"/>
        <v>42095</v>
      </c>
      <c r="AR186" s="155">
        <f t="shared" si="57"/>
        <v>42125</v>
      </c>
      <c r="AS186" s="155">
        <f t="shared" si="57"/>
        <v>42156</v>
      </c>
      <c r="AT186" s="155">
        <f t="shared" si="57"/>
        <v>42186</v>
      </c>
      <c r="AU186" s="155">
        <f t="shared" si="57"/>
        <v>42217</v>
      </c>
      <c r="AV186" s="155">
        <f t="shared" si="57"/>
        <v>42248</v>
      </c>
      <c r="AW186" s="155">
        <f t="shared" si="57"/>
        <v>42278</v>
      </c>
      <c r="AX186" s="155">
        <f t="shared" si="57"/>
        <v>42309</v>
      </c>
      <c r="AY186" s="155">
        <f t="shared" si="57"/>
        <v>42339</v>
      </c>
      <c r="AZ186" s="155">
        <f t="shared" si="57"/>
        <v>42370</v>
      </c>
      <c r="BA186" s="155">
        <f t="shared" si="57"/>
        <v>42401</v>
      </c>
      <c r="BB186" s="155">
        <f t="shared" si="57"/>
        <v>42430</v>
      </c>
      <c r="BC186" s="155">
        <f t="shared" si="57"/>
        <v>42461</v>
      </c>
      <c r="BD186" s="155">
        <f t="shared" si="57"/>
        <v>42491</v>
      </c>
      <c r="BE186" s="155">
        <f t="shared" si="57"/>
        <v>42522</v>
      </c>
      <c r="BF186" s="155">
        <f t="shared" si="57"/>
        <v>42552</v>
      </c>
      <c r="BG186" s="155">
        <f t="shared" si="57"/>
        <v>42583</v>
      </c>
      <c r="BH186" s="155">
        <f t="shared" si="57"/>
        <v>42614</v>
      </c>
      <c r="BI186" s="155">
        <f t="shared" si="57"/>
        <v>42644</v>
      </c>
      <c r="BJ186" s="155">
        <f t="shared" si="57"/>
        <v>42675</v>
      </c>
      <c r="BK186" s="155">
        <f t="shared" si="57"/>
        <v>42705</v>
      </c>
    </row>
    <row r="187" spans="2:63">
      <c r="B187" s="162" t="str">
        <f t="shared" ref="B187:B201" si="58">+B169</f>
        <v>Envasos reutilitzables</v>
      </c>
      <c r="C187" s="247"/>
      <c r="D187" s="158">
        <f>+D151-D169</f>
        <v>49.875</v>
      </c>
      <c r="E187" s="158">
        <f t="shared" ref="E187:BK191" si="59">+E151-E169</f>
        <v>99.75</v>
      </c>
      <c r="F187" s="158">
        <f t="shared" si="59"/>
        <v>99.75</v>
      </c>
      <c r="G187" s="158">
        <f t="shared" si="59"/>
        <v>99.75</v>
      </c>
      <c r="H187" s="158">
        <f t="shared" si="59"/>
        <v>99.75</v>
      </c>
      <c r="I187" s="158">
        <f t="shared" si="59"/>
        <v>99.75</v>
      </c>
      <c r="J187" s="158">
        <f t="shared" si="59"/>
        <v>99.75</v>
      </c>
      <c r="K187" s="158">
        <f t="shared" si="59"/>
        <v>99.75</v>
      </c>
      <c r="L187" s="158">
        <f t="shared" si="59"/>
        <v>49.875</v>
      </c>
      <c r="M187" s="158">
        <f t="shared" si="59"/>
        <v>49.875</v>
      </c>
      <c r="N187" s="158">
        <f t="shared" si="59"/>
        <v>39.900000000000006</v>
      </c>
      <c r="O187" s="158">
        <f t="shared" si="59"/>
        <v>29.925000000000011</v>
      </c>
      <c r="P187" s="158">
        <f t="shared" si="59"/>
        <v>20.34899999999999</v>
      </c>
      <c r="Q187" s="158">
        <f t="shared" si="59"/>
        <v>20.34899999999999</v>
      </c>
      <c r="R187" s="158">
        <f t="shared" si="59"/>
        <v>10.174499999999995</v>
      </c>
      <c r="S187" s="158">
        <f t="shared" si="59"/>
        <v>10.174499999999995</v>
      </c>
      <c r="T187" s="158">
        <f t="shared" si="59"/>
        <v>5.0872499999999974</v>
      </c>
      <c r="U187" s="158">
        <f t="shared" si="59"/>
        <v>5.0872499999999974</v>
      </c>
      <c r="V187" s="158">
        <f t="shared" si="59"/>
        <v>5.0872499999999974</v>
      </c>
      <c r="W187" s="158">
        <f t="shared" si="59"/>
        <v>5.0872499999999974</v>
      </c>
      <c r="X187" s="158">
        <f t="shared" si="59"/>
        <v>5.0872499999999974</v>
      </c>
      <c r="Y187" s="158">
        <f t="shared" si="59"/>
        <v>5.0872499999999974</v>
      </c>
      <c r="Z187" s="158">
        <f t="shared" si="59"/>
        <v>5.0872499999999974</v>
      </c>
      <c r="AA187" s="158">
        <f t="shared" si="59"/>
        <v>5.0872499999999974</v>
      </c>
      <c r="AB187" s="158">
        <f t="shared" si="59"/>
        <v>5.1889949999999985</v>
      </c>
      <c r="AC187" s="158">
        <f t="shared" si="59"/>
        <v>5.1889949999999985</v>
      </c>
      <c r="AD187" s="158">
        <f t="shared" si="59"/>
        <v>5.1889949999999985</v>
      </c>
      <c r="AE187" s="158">
        <f t="shared" si="59"/>
        <v>5.1889949999999985</v>
      </c>
      <c r="AF187" s="158">
        <f t="shared" si="59"/>
        <v>5.1889949999999985</v>
      </c>
      <c r="AG187" s="158">
        <f t="shared" si="59"/>
        <v>5.1889949999999985</v>
      </c>
      <c r="AH187" s="158">
        <f t="shared" si="59"/>
        <v>5.1889949999999985</v>
      </c>
      <c r="AI187" s="158">
        <f t="shared" si="59"/>
        <v>5.1889949999999985</v>
      </c>
      <c r="AJ187" s="158">
        <f t="shared" si="59"/>
        <v>5.1889949999999985</v>
      </c>
      <c r="AK187" s="158">
        <f t="shared" si="59"/>
        <v>5.1889949999999985</v>
      </c>
      <c r="AL187" s="158">
        <f t="shared" si="59"/>
        <v>5.1889949999999985</v>
      </c>
      <c r="AM187" s="158">
        <f t="shared" si="59"/>
        <v>5.1889949999999985</v>
      </c>
      <c r="AN187" s="158">
        <f t="shared" si="59"/>
        <v>5.2927748999999977</v>
      </c>
      <c r="AO187" s="158">
        <f t="shared" si="59"/>
        <v>5.2927748999999977</v>
      </c>
      <c r="AP187" s="158">
        <f t="shared" si="59"/>
        <v>5.2927748999999977</v>
      </c>
      <c r="AQ187" s="158">
        <f t="shared" si="59"/>
        <v>5.2927748999999977</v>
      </c>
      <c r="AR187" s="158">
        <f t="shared" si="59"/>
        <v>5.2927748999999977</v>
      </c>
      <c r="AS187" s="158">
        <f t="shared" si="59"/>
        <v>5.2927748999999977</v>
      </c>
      <c r="AT187" s="158">
        <f t="shared" si="59"/>
        <v>5.2927748999999977</v>
      </c>
      <c r="AU187" s="158">
        <f t="shared" si="59"/>
        <v>5.2927748999999977</v>
      </c>
      <c r="AV187" s="158">
        <f t="shared" si="59"/>
        <v>5.2927748999999977</v>
      </c>
      <c r="AW187" s="158">
        <f t="shared" si="59"/>
        <v>5.2927748999999977</v>
      </c>
      <c r="AX187" s="158">
        <f t="shared" si="59"/>
        <v>5.2927748999999977</v>
      </c>
      <c r="AY187" s="158">
        <f t="shared" si="59"/>
        <v>5.2927748999999977</v>
      </c>
      <c r="AZ187" s="158">
        <f t="shared" si="59"/>
        <v>5.3986303979999981</v>
      </c>
      <c r="BA187" s="158">
        <f t="shared" si="59"/>
        <v>5.3986303979999981</v>
      </c>
      <c r="BB187" s="158">
        <f t="shared" si="59"/>
        <v>5.3986303979999981</v>
      </c>
      <c r="BC187" s="158">
        <f t="shared" si="59"/>
        <v>5.3986303979999981</v>
      </c>
      <c r="BD187" s="158">
        <f t="shared" si="59"/>
        <v>5.3986303979999981</v>
      </c>
      <c r="BE187" s="158">
        <f t="shared" si="59"/>
        <v>5.3986303979999981</v>
      </c>
      <c r="BF187" s="158">
        <f t="shared" si="59"/>
        <v>5.3986303979999981</v>
      </c>
      <c r="BG187" s="158">
        <f t="shared" si="59"/>
        <v>5.3986303979999981</v>
      </c>
      <c r="BH187" s="158">
        <f t="shared" si="59"/>
        <v>5.3986303979999981</v>
      </c>
      <c r="BI187" s="158">
        <f t="shared" si="59"/>
        <v>5.3986303979999981</v>
      </c>
      <c r="BJ187" s="158">
        <f t="shared" si="59"/>
        <v>5.3986303979999981</v>
      </c>
      <c r="BK187" s="158">
        <f t="shared" si="59"/>
        <v>5.3986303979999981</v>
      </c>
    </row>
    <row r="188" spans="2:63">
      <c r="B188" s="162" t="str">
        <f t="shared" si="58"/>
        <v>Vendes per entregues</v>
      </c>
      <c r="C188" s="247"/>
      <c r="D188" s="158">
        <f t="shared" ref="D188:S201" si="60">+D152-D170</f>
        <v>21</v>
      </c>
      <c r="E188" s="158">
        <f t="shared" si="60"/>
        <v>52.5</v>
      </c>
      <c r="F188" s="158">
        <f t="shared" si="60"/>
        <v>105</v>
      </c>
      <c r="G188" s="158">
        <f t="shared" si="60"/>
        <v>157.5</v>
      </c>
      <c r="H188" s="158">
        <f t="shared" si="60"/>
        <v>210</v>
      </c>
      <c r="I188" s="158">
        <f t="shared" si="60"/>
        <v>262.5</v>
      </c>
      <c r="J188" s="158">
        <f t="shared" si="60"/>
        <v>766.5</v>
      </c>
      <c r="K188" s="158">
        <f t="shared" si="60"/>
        <v>766.5</v>
      </c>
      <c r="L188" s="158">
        <f t="shared" si="60"/>
        <v>766.5</v>
      </c>
      <c r="M188" s="158">
        <f t="shared" si="60"/>
        <v>766.5</v>
      </c>
      <c r="N188" s="158">
        <f t="shared" si="60"/>
        <v>766.5</v>
      </c>
      <c r="O188" s="158">
        <f t="shared" si="60"/>
        <v>766.5</v>
      </c>
      <c r="P188" s="158">
        <f t="shared" si="60"/>
        <v>781.82999999999993</v>
      </c>
      <c r="Q188" s="158">
        <f t="shared" si="60"/>
        <v>781.82999999999993</v>
      </c>
      <c r="R188" s="158">
        <f t="shared" si="60"/>
        <v>781.82999999999993</v>
      </c>
      <c r="S188" s="158">
        <f t="shared" si="60"/>
        <v>856.79999999999973</v>
      </c>
      <c r="T188" s="158">
        <f t="shared" si="59"/>
        <v>856.79999999999973</v>
      </c>
      <c r="U188" s="158">
        <f t="shared" si="59"/>
        <v>856.79999999999973</v>
      </c>
      <c r="V188" s="158">
        <f t="shared" si="59"/>
        <v>856.79999999999973</v>
      </c>
      <c r="W188" s="158">
        <f t="shared" si="59"/>
        <v>856.79999999999973</v>
      </c>
      <c r="X188" s="158">
        <f t="shared" si="59"/>
        <v>856.79999999999973</v>
      </c>
      <c r="Y188" s="158">
        <f t="shared" si="59"/>
        <v>856.79999999999973</v>
      </c>
      <c r="Z188" s="158">
        <f t="shared" si="59"/>
        <v>856.79999999999973</v>
      </c>
      <c r="AA188" s="158">
        <f t="shared" si="59"/>
        <v>856.79999999999973</v>
      </c>
      <c r="AB188" s="158">
        <f t="shared" si="59"/>
        <v>873.93599999999969</v>
      </c>
      <c r="AC188" s="158">
        <f t="shared" si="59"/>
        <v>873.93599999999969</v>
      </c>
      <c r="AD188" s="158">
        <f t="shared" si="59"/>
        <v>873.93599999999969</v>
      </c>
      <c r="AE188" s="158">
        <f t="shared" si="59"/>
        <v>873.93599999999969</v>
      </c>
      <c r="AF188" s="158">
        <f t="shared" si="59"/>
        <v>873.93599999999969</v>
      </c>
      <c r="AG188" s="158">
        <f t="shared" si="59"/>
        <v>873.93599999999969</v>
      </c>
      <c r="AH188" s="158">
        <f t="shared" si="59"/>
        <v>873.93599999999969</v>
      </c>
      <c r="AI188" s="158">
        <f t="shared" si="59"/>
        <v>873.93599999999969</v>
      </c>
      <c r="AJ188" s="158">
        <f t="shared" si="59"/>
        <v>873.93599999999969</v>
      </c>
      <c r="AK188" s="158">
        <f t="shared" si="59"/>
        <v>873.93599999999969</v>
      </c>
      <c r="AL188" s="158">
        <f t="shared" si="59"/>
        <v>873.93599999999969</v>
      </c>
      <c r="AM188" s="158">
        <f t="shared" si="59"/>
        <v>873.93599999999969</v>
      </c>
      <c r="AN188" s="158">
        <f t="shared" si="59"/>
        <v>891.41471999999976</v>
      </c>
      <c r="AO188" s="158">
        <f t="shared" si="59"/>
        <v>891.41471999999976</v>
      </c>
      <c r="AP188" s="158">
        <f t="shared" si="59"/>
        <v>891.41471999999976</v>
      </c>
      <c r="AQ188" s="158">
        <f t="shared" si="59"/>
        <v>891.41471999999976</v>
      </c>
      <c r="AR188" s="158">
        <f t="shared" si="59"/>
        <v>891.41471999999976</v>
      </c>
      <c r="AS188" s="158">
        <f t="shared" si="59"/>
        <v>891.41471999999976</v>
      </c>
      <c r="AT188" s="158">
        <f t="shared" si="59"/>
        <v>891.41471999999976</v>
      </c>
      <c r="AU188" s="158">
        <f t="shared" si="59"/>
        <v>891.41471999999976</v>
      </c>
      <c r="AV188" s="158">
        <f t="shared" si="59"/>
        <v>891.41471999999976</v>
      </c>
      <c r="AW188" s="158">
        <f t="shared" si="59"/>
        <v>891.41471999999976</v>
      </c>
      <c r="AX188" s="158">
        <f t="shared" si="59"/>
        <v>891.41471999999976</v>
      </c>
      <c r="AY188" s="158">
        <f t="shared" si="59"/>
        <v>891.41471999999976</v>
      </c>
      <c r="AZ188" s="158">
        <f t="shared" si="59"/>
        <v>909.24301439999999</v>
      </c>
      <c r="BA188" s="158">
        <f t="shared" si="59"/>
        <v>909.24301439999999</v>
      </c>
      <c r="BB188" s="158">
        <f t="shared" si="59"/>
        <v>909.24301439999999</v>
      </c>
      <c r="BC188" s="158">
        <f t="shared" si="59"/>
        <v>909.24301439999999</v>
      </c>
      <c r="BD188" s="158">
        <f t="shared" si="59"/>
        <v>909.24301439999999</v>
      </c>
      <c r="BE188" s="158">
        <f t="shared" si="59"/>
        <v>909.24301439999999</v>
      </c>
      <c r="BF188" s="158">
        <f t="shared" si="59"/>
        <v>909.24301439999999</v>
      </c>
      <c r="BG188" s="158">
        <f t="shared" si="59"/>
        <v>909.24301439999999</v>
      </c>
      <c r="BH188" s="158">
        <f t="shared" si="59"/>
        <v>909.24301439999999</v>
      </c>
      <c r="BI188" s="158">
        <f t="shared" si="59"/>
        <v>909.24301439999999</v>
      </c>
      <c r="BJ188" s="158">
        <f t="shared" si="59"/>
        <v>909.24301439999999</v>
      </c>
      <c r="BK188" s="158">
        <f t="shared" si="59"/>
        <v>909.24301439999999</v>
      </c>
    </row>
    <row r="189" spans="2:63">
      <c r="B189" s="162" t="str">
        <f t="shared" si="58"/>
        <v>Anuncis locals</v>
      </c>
      <c r="C189" s="247"/>
      <c r="D189" s="158">
        <f t="shared" si="60"/>
        <v>8.3999999999999986</v>
      </c>
      <c r="E189" s="158">
        <f t="shared" si="59"/>
        <v>42</v>
      </c>
      <c r="F189" s="158">
        <f t="shared" si="59"/>
        <v>84</v>
      </c>
      <c r="G189" s="158">
        <f t="shared" si="59"/>
        <v>84</v>
      </c>
      <c r="H189" s="158">
        <f t="shared" si="59"/>
        <v>84</v>
      </c>
      <c r="I189" s="158">
        <f t="shared" si="59"/>
        <v>84</v>
      </c>
      <c r="J189" s="158">
        <f t="shared" si="59"/>
        <v>84</v>
      </c>
      <c r="K189" s="158">
        <f t="shared" si="59"/>
        <v>84</v>
      </c>
      <c r="L189" s="158">
        <f t="shared" si="59"/>
        <v>84</v>
      </c>
      <c r="M189" s="158">
        <f t="shared" si="59"/>
        <v>84</v>
      </c>
      <c r="N189" s="158">
        <f t="shared" si="59"/>
        <v>84</v>
      </c>
      <c r="O189" s="158">
        <f t="shared" si="59"/>
        <v>84</v>
      </c>
      <c r="P189" s="158">
        <f t="shared" si="59"/>
        <v>85.68</v>
      </c>
      <c r="Q189" s="158">
        <f t="shared" si="59"/>
        <v>85.68</v>
      </c>
      <c r="R189" s="158">
        <f t="shared" si="59"/>
        <v>85.68</v>
      </c>
      <c r="S189" s="158">
        <f t="shared" si="59"/>
        <v>85.68</v>
      </c>
      <c r="T189" s="158">
        <f t="shared" si="59"/>
        <v>85.68</v>
      </c>
      <c r="U189" s="158">
        <f t="shared" si="59"/>
        <v>85.68</v>
      </c>
      <c r="V189" s="158">
        <f t="shared" si="59"/>
        <v>85.68</v>
      </c>
      <c r="W189" s="158">
        <f t="shared" si="59"/>
        <v>85.68</v>
      </c>
      <c r="X189" s="158">
        <f t="shared" si="59"/>
        <v>85.68</v>
      </c>
      <c r="Y189" s="158">
        <f t="shared" si="59"/>
        <v>85.68</v>
      </c>
      <c r="Z189" s="158">
        <f t="shared" si="59"/>
        <v>85.68</v>
      </c>
      <c r="AA189" s="158">
        <f t="shared" si="59"/>
        <v>85.68</v>
      </c>
      <c r="AB189" s="158">
        <f t="shared" si="59"/>
        <v>87.393599999999992</v>
      </c>
      <c r="AC189" s="158">
        <f t="shared" si="59"/>
        <v>87.393599999999992</v>
      </c>
      <c r="AD189" s="158">
        <f t="shared" si="59"/>
        <v>87.393599999999992</v>
      </c>
      <c r="AE189" s="158">
        <f t="shared" si="59"/>
        <v>87.393599999999992</v>
      </c>
      <c r="AF189" s="158">
        <f t="shared" si="59"/>
        <v>87.393599999999992</v>
      </c>
      <c r="AG189" s="158">
        <f t="shared" si="59"/>
        <v>87.393599999999992</v>
      </c>
      <c r="AH189" s="158">
        <f t="shared" si="59"/>
        <v>87.393599999999992</v>
      </c>
      <c r="AI189" s="158">
        <f t="shared" si="59"/>
        <v>87.393599999999992</v>
      </c>
      <c r="AJ189" s="158">
        <f t="shared" si="59"/>
        <v>87.393599999999992</v>
      </c>
      <c r="AK189" s="158">
        <f t="shared" si="59"/>
        <v>87.393599999999992</v>
      </c>
      <c r="AL189" s="158">
        <f t="shared" si="59"/>
        <v>87.393599999999992</v>
      </c>
      <c r="AM189" s="158">
        <f t="shared" si="59"/>
        <v>87.393599999999992</v>
      </c>
      <c r="AN189" s="158">
        <f t="shared" si="59"/>
        <v>89.141471999999965</v>
      </c>
      <c r="AO189" s="158">
        <f t="shared" si="59"/>
        <v>89.141471999999965</v>
      </c>
      <c r="AP189" s="158">
        <f t="shared" si="59"/>
        <v>89.141471999999965</v>
      </c>
      <c r="AQ189" s="158">
        <f t="shared" si="59"/>
        <v>89.141471999999965</v>
      </c>
      <c r="AR189" s="158">
        <f t="shared" si="59"/>
        <v>89.141471999999965</v>
      </c>
      <c r="AS189" s="158">
        <f t="shared" si="59"/>
        <v>89.141471999999965</v>
      </c>
      <c r="AT189" s="158">
        <f t="shared" si="59"/>
        <v>89.141471999999965</v>
      </c>
      <c r="AU189" s="158">
        <f t="shared" si="59"/>
        <v>89.141471999999965</v>
      </c>
      <c r="AV189" s="158">
        <f t="shared" si="59"/>
        <v>89.141471999999965</v>
      </c>
      <c r="AW189" s="158">
        <f t="shared" si="59"/>
        <v>89.141471999999965</v>
      </c>
      <c r="AX189" s="158">
        <f t="shared" si="59"/>
        <v>89.141471999999965</v>
      </c>
      <c r="AY189" s="158">
        <f t="shared" si="59"/>
        <v>89.141471999999965</v>
      </c>
      <c r="AZ189" s="158">
        <f t="shared" si="59"/>
        <v>90.924301440000022</v>
      </c>
      <c r="BA189" s="158">
        <f t="shared" si="59"/>
        <v>90.924301440000022</v>
      </c>
      <c r="BB189" s="158">
        <f t="shared" si="59"/>
        <v>90.924301440000022</v>
      </c>
      <c r="BC189" s="158">
        <f t="shared" si="59"/>
        <v>90.924301440000022</v>
      </c>
      <c r="BD189" s="158">
        <f t="shared" si="59"/>
        <v>90.924301440000022</v>
      </c>
      <c r="BE189" s="158">
        <f t="shared" si="59"/>
        <v>90.924301440000022</v>
      </c>
      <c r="BF189" s="158">
        <f t="shared" si="59"/>
        <v>90.924301440000022</v>
      </c>
      <c r="BG189" s="158">
        <f t="shared" si="59"/>
        <v>90.924301440000022</v>
      </c>
      <c r="BH189" s="158">
        <f t="shared" si="59"/>
        <v>90.924301440000022</v>
      </c>
      <c r="BI189" s="158">
        <f t="shared" si="59"/>
        <v>90.924301440000022</v>
      </c>
      <c r="BJ189" s="158">
        <f t="shared" si="59"/>
        <v>90.924301440000022</v>
      </c>
      <c r="BK189" s="158">
        <f t="shared" si="59"/>
        <v>90.924301440000022</v>
      </c>
    </row>
    <row r="190" spans="2:63">
      <c r="B190" s="162" t="str">
        <f t="shared" si="58"/>
        <v>Nom Producte/Servei 4</v>
      </c>
      <c r="C190" s="247"/>
      <c r="D190" s="158">
        <f t="shared" si="60"/>
        <v>0</v>
      </c>
      <c r="E190" s="158">
        <f t="shared" si="59"/>
        <v>0</v>
      </c>
      <c r="F190" s="158">
        <f t="shared" si="59"/>
        <v>0</v>
      </c>
      <c r="G190" s="158">
        <f t="shared" si="59"/>
        <v>0</v>
      </c>
      <c r="H190" s="158">
        <f t="shared" si="59"/>
        <v>0</v>
      </c>
      <c r="I190" s="158">
        <f t="shared" si="59"/>
        <v>0</v>
      </c>
      <c r="J190" s="158">
        <f t="shared" si="59"/>
        <v>0</v>
      </c>
      <c r="K190" s="158">
        <f t="shared" si="59"/>
        <v>0</v>
      </c>
      <c r="L190" s="158">
        <f t="shared" si="59"/>
        <v>0</v>
      </c>
      <c r="M190" s="158">
        <f t="shared" si="59"/>
        <v>0</v>
      </c>
      <c r="N190" s="158">
        <f t="shared" si="59"/>
        <v>0</v>
      </c>
      <c r="O190" s="158">
        <f t="shared" si="59"/>
        <v>0</v>
      </c>
      <c r="P190" s="158">
        <f t="shared" si="59"/>
        <v>0</v>
      </c>
      <c r="Q190" s="158">
        <f t="shared" si="59"/>
        <v>0</v>
      </c>
      <c r="R190" s="158">
        <f t="shared" si="59"/>
        <v>0</v>
      </c>
      <c r="S190" s="158">
        <f t="shared" si="59"/>
        <v>0</v>
      </c>
      <c r="T190" s="158">
        <f t="shared" si="59"/>
        <v>0</v>
      </c>
      <c r="U190" s="158">
        <f t="shared" si="59"/>
        <v>0</v>
      </c>
      <c r="V190" s="158">
        <f t="shared" si="59"/>
        <v>0</v>
      </c>
      <c r="W190" s="158">
        <f t="shared" si="59"/>
        <v>0</v>
      </c>
      <c r="X190" s="158">
        <f t="shared" si="59"/>
        <v>0</v>
      </c>
      <c r="Y190" s="158">
        <f t="shared" si="59"/>
        <v>0</v>
      </c>
      <c r="Z190" s="158">
        <f t="shared" si="59"/>
        <v>0</v>
      </c>
      <c r="AA190" s="158">
        <f t="shared" si="59"/>
        <v>0</v>
      </c>
      <c r="AB190" s="158">
        <f t="shared" si="59"/>
        <v>0</v>
      </c>
      <c r="AC190" s="158">
        <f t="shared" si="59"/>
        <v>0</v>
      </c>
      <c r="AD190" s="158">
        <f t="shared" si="59"/>
        <v>0</v>
      </c>
      <c r="AE190" s="158">
        <f t="shared" si="59"/>
        <v>0</v>
      </c>
      <c r="AF190" s="158">
        <f t="shared" si="59"/>
        <v>0</v>
      </c>
      <c r="AG190" s="158">
        <f t="shared" si="59"/>
        <v>0</v>
      </c>
      <c r="AH190" s="158">
        <f t="shared" si="59"/>
        <v>0</v>
      </c>
      <c r="AI190" s="158">
        <f t="shared" si="59"/>
        <v>0</v>
      </c>
      <c r="AJ190" s="158">
        <f t="shared" si="59"/>
        <v>0</v>
      </c>
      <c r="AK190" s="158">
        <f t="shared" si="59"/>
        <v>0</v>
      </c>
      <c r="AL190" s="158">
        <f t="shared" si="59"/>
        <v>0</v>
      </c>
      <c r="AM190" s="158">
        <f t="shared" si="59"/>
        <v>0</v>
      </c>
      <c r="AN190" s="158">
        <f t="shared" si="59"/>
        <v>0</v>
      </c>
      <c r="AO190" s="158">
        <f t="shared" si="59"/>
        <v>0</v>
      </c>
      <c r="AP190" s="158">
        <f t="shared" si="59"/>
        <v>0</v>
      </c>
      <c r="AQ190" s="158">
        <f t="shared" si="59"/>
        <v>0</v>
      </c>
      <c r="AR190" s="158">
        <f t="shared" si="59"/>
        <v>0</v>
      </c>
      <c r="AS190" s="158">
        <f t="shared" si="59"/>
        <v>0</v>
      </c>
      <c r="AT190" s="158">
        <f t="shared" si="59"/>
        <v>0</v>
      </c>
      <c r="AU190" s="158">
        <f t="shared" si="59"/>
        <v>0</v>
      </c>
      <c r="AV190" s="158">
        <f t="shared" si="59"/>
        <v>0</v>
      </c>
      <c r="AW190" s="158">
        <f t="shared" si="59"/>
        <v>0</v>
      </c>
      <c r="AX190" s="158">
        <f t="shared" si="59"/>
        <v>0</v>
      </c>
      <c r="AY190" s="158">
        <f t="shared" si="59"/>
        <v>0</v>
      </c>
      <c r="AZ190" s="158">
        <f t="shared" si="59"/>
        <v>0</v>
      </c>
      <c r="BA190" s="158">
        <f t="shared" si="59"/>
        <v>0</v>
      </c>
      <c r="BB190" s="158">
        <f t="shared" si="59"/>
        <v>0</v>
      </c>
      <c r="BC190" s="158">
        <f t="shared" si="59"/>
        <v>0</v>
      </c>
      <c r="BD190" s="158">
        <f t="shared" si="59"/>
        <v>0</v>
      </c>
      <c r="BE190" s="158">
        <f t="shared" si="59"/>
        <v>0</v>
      </c>
      <c r="BF190" s="158">
        <f t="shared" si="59"/>
        <v>0</v>
      </c>
      <c r="BG190" s="158">
        <f t="shared" si="59"/>
        <v>0</v>
      </c>
      <c r="BH190" s="158">
        <f t="shared" si="59"/>
        <v>0</v>
      </c>
      <c r="BI190" s="158">
        <f t="shared" si="59"/>
        <v>0</v>
      </c>
      <c r="BJ190" s="158">
        <f t="shared" si="59"/>
        <v>0</v>
      </c>
      <c r="BK190" s="158">
        <f t="shared" si="59"/>
        <v>0</v>
      </c>
    </row>
    <row r="191" spans="2:63">
      <c r="B191" s="162" t="str">
        <f t="shared" si="58"/>
        <v>Nom Producte/Servei 5</v>
      </c>
      <c r="C191" s="247"/>
      <c r="D191" s="158">
        <f t="shared" si="60"/>
        <v>0</v>
      </c>
      <c r="E191" s="158">
        <f t="shared" si="59"/>
        <v>0</v>
      </c>
      <c r="F191" s="158">
        <f t="shared" si="59"/>
        <v>0</v>
      </c>
      <c r="G191" s="158">
        <f t="shared" si="59"/>
        <v>0</v>
      </c>
      <c r="H191" s="158">
        <f t="shared" si="59"/>
        <v>0</v>
      </c>
      <c r="I191" s="158">
        <f t="shared" si="59"/>
        <v>0</v>
      </c>
      <c r="J191" s="158">
        <f t="shared" si="59"/>
        <v>0</v>
      </c>
      <c r="K191" s="158">
        <f t="shared" si="59"/>
        <v>0</v>
      </c>
      <c r="L191" s="158">
        <f t="shared" si="59"/>
        <v>0</v>
      </c>
      <c r="M191" s="158">
        <f t="shared" si="59"/>
        <v>0</v>
      </c>
      <c r="N191" s="158">
        <f t="shared" si="59"/>
        <v>0</v>
      </c>
      <c r="O191" s="158">
        <f t="shared" si="59"/>
        <v>0</v>
      </c>
      <c r="P191" s="158">
        <f t="shared" si="59"/>
        <v>0</v>
      </c>
      <c r="Q191" s="158">
        <f t="shared" si="59"/>
        <v>0</v>
      </c>
      <c r="R191" s="158">
        <f t="shared" si="59"/>
        <v>0</v>
      </c>
      <c r="S191" s="158">
        <f t="shared" si="59"/>
        <v>0</v>
      </c>
      <c r="T191" s="158">
        <f t="shared" si="59"/>
        <v>0</v>
      </c>
      <c r="U191" s="158">
        <f t="shared" si="59"/>
        <v>0</v>
      </c>
      <c r="V191" s="158">
        <f t="shared" si="59"/>
        <v>0</v>
      </c>
      <c r="W191" s="158">
        <f t="shared" si="59"/>
        <v>0</v>
      </c>
      <c r="X191" s="158">
        <f t="shared" si="59"/>
        <v>0</v>
      </c>
      <c r="Y191" s="158">
        <f t="shared" si="59"/>
        <v>0</v>
      </c>
      <c r="Z191" s="158">
        <f t="shared" si="59"/>
        <v>0</v>
      </c>
      <c r="AA191" s="158">
        <f t="shared" si="59"/>
        <v>0</v>
      </c>
      <c r="AB191" s="158">
        <f t="shared" si="59"/>
        <v>0</v>
      </c>
      <c r="AC191" s="158">
        <f t="shared" si="59"/>
        <v>0</v>
      </c>
      <c r="AD191" s="158">
        <f t="shared" si="59"/>
        <v>0</v>
      </c>
      <c r="AE191" s="158">
        <f t="shared" si="59"/>
        <v>0</v>
      </c>
      <c r="AF191" s="158">
        <f t="shared" si="59"/>
        <v>0</v>
      </c>
      <c r="AG191" s="158">
        <f t="shared" si="59"/>
        <v>0</v>
      </c>
      <c r="AH191" s="158">
        <f t="shared" si="59"/>
        <v>0</v>
      </c>
      <c r="AI191" s="158">
        <f t="shared" si="59"/>
        <v>0</v>
      </c>
      <c r="AJ191" s="158">
        <f t="shared" si="59"/>
        <v>0</v>
      </c>
      <c r="AK191" s="158">
        <f t="shared" si="59"/>
        <v>0</v>
      </c>
      <c r="AL191" s="158">
        <f t="shared" si="59"/>
        <v>0</v>
      </c>
      <c r="AM191" s="158">
        <f t="shared" ref="AM191:BK191" si="61">+AM155-AM173</f>
        <v>0</v>
      </c>
      <c r="AN191" s="158">
        <f t="shared" si="61"/>
        <v>0</v>
      </c>
      <c r="AO191" s="158">
        <f t="shared" si="61"/>
        <v>0</v>
      </c>
      <c r="AP191" s="158">
        <f t="shared" si="61"/>
        <v>0</v>
      </c>
      <c r="AQ191" s="158">
        <f t="shared" si="61"/>
        <v>0</v>
      </c>
      <c r="AR191" s="158">
        <f t="shared" si="61"/>
        <v>0</v>
      </c>
      <c r="AS191" s="158">
        <f t="shared" si="61"/>
        <v>0</v>
      </c>
      <c r="AT191" s="158">
        <f t="shared" si="61"/>
        <v>0</v>
      </c>
      <c r="AU191" s="158">
        <f t="shared" si="61"/>
        <v>0</v>
      </c>
      <c r="AV191" s="158">
        <f t="shared" si="61"/>
        <v>0</v>
      </c>
      <c r="AW191" s="158">
        <f t="shared" si="61"/>
        <v>0</v>
      </c>
      <c r="AX191" s="158">
        <f t="shared" si="61"/>
        <v>0</v>
      </c>
      <c r="AY191" s="158">
        <f t="shared" si="61"/>
        <v>0</v>
      </c>
      <c r="AZ191" s="158">
        <f t="shared" si="61"/>
        <v>0</v>
      </c>
      <c r="BA191" s="158">
        <f t="shared" si="61"/>
        <v>0</v>
      </c>
      <c r="BB191" s="158">
        <f t="shared" si="61"/>
        <v>0</v>
      </c>
      <c r="BC191" s="158">
        <f t="shared" si="61"/>
        <v>0</v>
      </c>
      <c r="BD191" s="158">
        <f t="shared" si="61"/>
        <v>0</v>
      </c>
      <c r="BE191" s="158">
        <f t="shared" si="61"/>
        <v>0</v>
      </c>
      <c r="BF191" s="158">
        <f t="shared" si="61"/>
        <v>0</v>
      </c>
      <c r="BG191" s="158">
        <f t="shared" si="61"/>
        <v>0</v>
      </c>
      <c r="BH191" s="158">
        <f t="shared" si="61"/>
        <v>0</v>
      </c>
      <c r="BI191" s="158">
        <f t="shared" si="61"/>
        <v>0</v>
      </c>
      <c r="BJ191" s="158">
        <f t="shared" si="61"/>
        <v>0</v>
      </c>
      <c r="BK191" s="158">
        <f t="shared" si="61"/>
        <v>0</v>
      </c>
    </row>
    <row r="192" spans="2:63">
      <c r="B192" s="162" t="str">
        <f t="shared" si="58"/>
        <v>Nom Producte/Servei 6</v>
      </c>
      <c r="C192" s="247"/>
      <c r="D192" s="158">
        <f t="shared" si="60"/>
        <v>0</v>
      </c>
      <c r="E192" s="158">
        <f t="shared" si="60"/>
        <v>0</v>
      </c>
      <c r="F192" s="158">
        <f t="shared" si="60"/>
        <v>0</v>
      </c>
      <c r="G192" s="158">
        <f t="shared" si="60"/>
        <v>0</v>
      </c>
      <c r="H192" s="158">
        <f t="shared" si="60"/>
        <v>0</v>
      </c>
      <c r="I192" s="158">
        <f t="shared" si="60"/>
        <v>0</v>
      </c>
      <c r="J192" s="158">
        <f t="shared" si="60"/>
        <v>0</v>
      </c>
      <c r="K192" s="158">
        <f t="shared" si="60"/>
        <v>0</v>
      </c>
      <c r="L192" s="158">
        <f t="shared" si="60"/>
        <v>0</v>
      </c>
      <c r="M192" s="158">
        <f t="shared" si="60"/>
        <v>0</v>
      </c>
      <c r="N192" s="158">
        <f t="shared" si="60"/>
        <v>0</v>
      </c>
      <c r="O192" s="158">
        <f t="shared" si="60"/>
        <v>0</v>
      </c>
      <c r="P192" s="158">
        <f t="shared" si="60"/>
        <v>0</v>
      </c>
      <c r="Q192" s="158">
        <f t="shared" si="60"/>
        <v>0</v>
      </c>
      <c r="R192" s="158">
        <f t="shared" si="60"/>
        <v>0</v>
      </c>
      <c r="S192" s="158">
        <f t="shared" si="60"/>
        <v>0</v>
      </c>
      <c r="T192" s="158">
        <f t="shared" ref="T192:BK197" si="62">+T156-T174</f>
        <v>0</v>
      </c>
      <c r="U192" s="158">
        <f t="shared" si="62"/>
        <v>0</v>
      </c>
      <c r="V192" s="158">
        <f t="shared" si="62"/>
        <v>0</v>
      </c>
      <c r="W192" s="158">
        <f t="shared" si="62"/>
        <v>0</v>
      </c>
      <c r="X192" s="158">
        <f t="shared" si="62"/>
        <v>0</v>
      </c>
      <c r="Y192" s="158">
        <f t="shared" si="62"/>
        <v>0</v>
      </c>
      <c r="Z192" s="158">
        <f t="shared" si="62"/>
        <v>0</v>
      </c>
      <c r="AA192" s="158">
        <f t="shared" si="62"/>
        <v>0</v>
      </c>
      <c r="AB192" s="158">
        <f t="shared" si="62"/>
        <v>0</v>
      </c>
      <c r="AC192" s="158">
        <f t="shared" si="62"/>
        <v>0</v>
      </c>
      <c r="AD192" s="158">
        <f t="shared" si="62"/>
        <v>0</v>
      </c>
      <c r="AE192" s="158">
        <f t="shared" si="62"/>
        <v>0</v>
      </c>
      <c r="AF192" s="158">
        <f t="shared" si="62"/>
        <v>0</v>
      </c>
      <c r="AG192" s="158">
        <f t="shared" si="62"/>
        <v>0</v>
      </c>
      <c r="AH192" s="158">
        <f t="shared" si="62"/>
        <v>0</v>
      </c>
      <c r="AI192" s="158">
        <f t="shared" si="62"/>
        <v>0</v>
      </c>
      <c r="AJ192" s="158">
        <f t="shared" si="62"/>
        <v>0</v>
      </c>
      <c r="AK192" s="158">
        <f t="shared" si="62"/>
        <v>0</v>
      </c>
      <c r="AL192" s="158">
        <f t="shared" si="62"/>
        <v>0</v>
      </c>
      <c r="AM192" s="158">
        <f t="shared" si="62"/>
        <v>0</v>
      </c>
      <c r="AN192" s="158">
        <f t="shared" si="62"/>
        <v>0</v>
      </c>
      <c r="AO192" s="158">
        <f t="shared" si="62"/>
        <v>0</v>
      </c>
      <c r="AP192" s="158">
        <f t="shared" si="62"/>
        <v>0</v>
      </c>
      <c r="AQ192" s="158">
        <f t="shared" si="62"/>
        <v>0</v>
      </c>
      <c r="AR192" s="158">
        <f t="shared" si="62"/>
        <v>0</v>
      </c>
      <c r="AS192" s="158">
        <f t="shared" si="62"/>
        <v>0</v>
      </c>
      <c r="AT192" s="158">
        <f t="shared" si="62"/>
        <v>0</v>
      </c>
      <c r="AU192" s="158">
        <f t="shared" si="62"/>
        <v>0</v>
      </c>
      <c r="AV192" s="158">
        <f t="shared" si="62"/>
        <v>0</v>
      </c>
      <c r="AW192" s="158">
        <f t="shared" si="62"/>
        <v>0</v>
      </c>
      <c r="AX192" s="158">
        <f t="shared" si="62"/>
        <v>0</v>
      </c>
      <c r="AY192" s="158">
        <f t="shared" si="62"/>
        <v>0</v>
      </c>
      <c r="AZ192" s="158">
        <f t="shared" si="62"/>
        <v>0</v>
      </c>
      <c r="BA192" s="158">
        <f t="shared" si="62"/>
        <v>0</v>
      </c>
      <c r="BB192" s="158">
        <f t="shared" si="62"/>
        <v>0</v>
      </c>
      <c r="BC192" s="158">
        <f t="shared" si="62"/>
        <v>0</v>
      </c>
      <c r="BD192" s="158">
        <f t="shared" si="62"/>
        <v>0</v>
      </c>
      <c r="BE192" s="158">
        <f t="shared" si="62"/>
        <v>0</v>
      </c>
      <c r="BF192" s="158">
        <f t="shared" si="62"/>
        <v>0</v>
      </c>
      <c r="BG192" s="158">
        <f t="shared" si="62"/>
        <v>0</v>
      </c>
      <c r="BH192" s="158">
        <f t="shared" si="62"/>
        <v>0</v>
      </c>
      <c r="BI192" s="158">
        <f t="shared" si="62"/>
        <v>0</v>
      </c>
      <c r="BJ192" s="158">
        <f t="shared" si="62"/>
        <v>0</v>
      </c>
      <c r="BK192" s="158">
        <f t="shared" si="62"/>
        <v>0</v>
      </c>
    </row>
    <row r="193" spans="2:63">
      <c r="B193" s="162" t="str">
        <f t="shared" si="58"/>
        <v>Nom Producte/Servei 7</v>
      </c>
      <c r="C193" s="247"/>
      <c r="D193" s="158">
        <f t="shared" si="60"/>
        <v>0</v>
      </c>
      <c r="E193" s="158">
        <f t="shared" si="60"/>
        <v>0</v>
      </c>
      <c r="F193" s="158">
        <f t="shared" si="60"/>
        <v>0</v>
      </c>
      <c r="G193" s="158">
        <f t="shared" si="60"/>
        <v>0</v>
      </c>
      <c r="H193" s="158">
        <f t="shared" si="60"/>
        <v>0</v>
      </c>
      <c r="I193" s="158">
        <f t="shared" si="60"/>
        <v>0</v>
      </c>
      <c r="J193" s="158">
        <f t="shared" si="60"/>
        <v>0</v>
      </c>
      <c r="K193" s="158">
        <f t="shared" si="60"/>
        <v>0</v>
      </c>
      <c r="L193" s="158">
        <f t="shared" si="60"/>
        <v>0</v>
      </c>
      <c r="M193" s="158">
        <f t="shared" si="60"/>
        <v>0</v>
      </c>
      <c r="N193" s="158">
        <f t="shared" si="60"/>
        <v>0</v>
      </c>
      <c r="O193" s="158">
        <f t="shared" si="60"/>
        <v>0</v>
      </c>
      <c r="P193" s="158">
        <f t="shared" si="60"/>
        <v>0</v>
      </c>
      <c r="Q193" s="158">
        <f t="shared" si="60"/>
        <v>0</v>
      </c>
      <c r="R193" s="158">
        <f t="shared" si="60"/>
        <v>0</v>
      </c>
      <c r="S193" s="158">
        <f t="shared" si="60"/>
        <v>0</v>
      </c>
      <c r="T193" s="158">
        <f t="shared" si="62"/>
        <v>0</v>
      </c>
      <c r="U193" s="158">
        <f t="shared" si="62"/>
        <v>0</v>
      </c>
      <c r="V193" s="158">
        <f t="shared" si="62"/>
        <v>0</v>
      </c>
      <c r="W193" s="158">
        <f t="shared" si="62"/>
        <v>0</v>
      </c>
      <c r="X193" s="158">
        <f t="shared" si="62"/>
        <v>0</v>
      </c>
      <c r="Y193" s="158">
        <f t="shared" si="62"/>
        <v>0</v>
      </c>
      <c r="Z193" s="158">
        <f t="shared" si="62"/>
        <v>0</v>
      </c>
      <c r="AA193" s="158">
        <f t="shared" si="62"/>
        <v>0</v>
      </c>
      <c r="AB193" s="158">
        <f t="shared" si="62"/>
        <v>0</v>
      </c>
      <c r="AC193" s="158">
        <f t="shared" si="62"/>
        <v>0</v>
      </c>
      <c r="AD193" s="158">
        <f t="shared" si="62"/>
        <v>0</v>
      </c>
      <c r="AE193" s="158">
        <f t="shared" si="62"/>
        <v>0</v>
      </c>
      <c r="AF193" s="158">
        <f t="shared" si="62"/>
        <v>0</v>
      </c>
      <c r="AG193" s="158">
        <f t="shared" si="62"/>
        <v>0</v>
      </c>
      <c r="AH193" s="158">
        <f t="shared" si="62"/>
        <v>0</v>
      </c>
      <c r="AI193" s="158">
        <f t="shared" si="62"/>
        <v>0</v>
      </c>
      <c r="AJ193" s="158">
        <f t="shared" si="62"/>
        <v>0</v>
      </c>
      <c r="AK193" s="158">
        <f t="shared" si="62"/>
        <v>0</v>
      </c>
      <c r="AL193" s="158">
        <f t="shared" si="62"/>
        <v>0</v>
      </c>
      <c r="AM193" s="158">
        <f t="shared" si="62"/>
        <v>0</v>
      </c>
      <c r="AN193" s="158">
        <f t="shared" si="62"/>
        <v>0</v>
      </c>
      <c r="AO193" s="158">
        <f t="shared" si="62"/>
        <v>0</v>
      </c>
      <c r="AP193" s="158">
        <f t="shared" si="62"/>
        <v>0</v>
      </c>
      <c r="AQ193" s="158">
        <f t="shared" si="62"/>
        <v>0</v>
      </c>
      <c r="AR193" s="158">
        <f t="shared" si="62"/>
        <v>0</v>
      </c>
      <c r="AS193" s="158">
        <f t="shared" si="62"/>
        <v>0</v>
      </c>
      <c r="AT193" s="158">
        <f t="shared" si="62"/>
        <v>0</v>
      </c>
      <c r="AU193" s="158">
        <f t="shared" si="62"/>
        <v>0</v>
      </c>
      <c r="AV193" s="158">
        <f t="shared" si="62"/>
        <v>0</v>
      </c>
      <c r="AW193" s="158">
        <f t="shared" si="62"/>
        <v>0</v>
      </c>
      <c r="AX193" s="158">
        <f t="shared" si="62"/>
        <v>0</v>
      </c>
      <c r="AY193" s="158">
        <f t="shared" si="62"/>
        <v>0</v>
      </c>
      <c r="AZ193" s="158">
        <f t="shared" si="62"/>
        <v>0</v>
      </c>
      <c r="BA193" s="158">
        <f t="shared" si="62"/>
        <v>0</v>
      </c>
      <c r="BB193" s="158">
        <f t="shared" si="62"/>
        <v>0</v>
      </c>
      <c r="BC193" s="158">
        <f t="shared" si="62"/>
        <v>0</v>
      </c>
      <c r="BD193" s="158">
        <f t="shared" si="62"/>
        <v>0</v>
      </c>
      <c r="BE193" s="158">
        <f t="shared" si="62"/>
        <v>0</v>
      </c>
      <c r="BF193" s="158">
        <f t="shared" si="62"/>
        <v>0</v>
      </c>
      <c r="BG193" s="158">
        <f t="shared" si="62"/>
        <v>0</v>
      </c>
      <c r="BH193" s="158">
        <f t="shared" si="62"/>
        <v>0</v>
      </c>
      <c r="BI193" s="158">
        <f t="shared" si="62"/>
        <v>0</v>
      </c>
      <c r="BJ193" s="158">
        <f t="shared" si="62"/>
        <v>0</v>
      </c>
      <c r="BK193" s="158">
        <f t="shared" si="62"/>
        <v>0</v>
      </c>
    </row>
    <row r="194" spans="2:63">
      <c r="B194" s="162" t="str">
        <f t="shared" si="58"/>
        <v>Nom Producte/Servei 8</v>
      </c>
      <c r="C194" s="247"/>
      <c r="D194" s="158">
        <f t="shared" si="60"/>
        <v>0</v>
      </c>
      <c r="E194" s="158">
        <f t="shared" si="60"/>
        <v>0</v>
      </c>
      <c r="F194" s="158">
        <f t="shared" si="60"/>
        <v>0</v>
      </c>
      <c r="G194" s="158">
        <f t="shared" si="60"/>
        <v>0</v>
      </c>
      <c r="H194" s="158">
        <f t="shared" si="60"/>
        <v>0</v>
      </c>
      <c r="I194" s="158">
        <f t="shared" si="60"/>
        <v>0</v>
      </c>
      <c r="J194" s="158">
        <f t="shared" si="60"/>
        <v>0</v>
      </c>
      <c r="K194" s="158">
        <f t="shared" si="60"/>
        <v>0</v>
      </c>
      <c r="L194" s="158">
        <f t="shared" si="60"/>
        <v>0</v>
      </c>
      <c r="M194" s="158">
        <f t="shared" si="60"/>
        <v>0</v>
      </c>
      <c r="N194" s="158">
        <f t="shared" si="60"/>
        <v>0</v>
      </c>
      <c r="O194" s="158">
        <f t="shared" si="60"/>
        <v>0</v>
      </c>
      <c r="P194" s="158">
        <f t="shared" si="60"/>
        <v>0</v>
      </c>
      <c r="Q194" s="158">
        <f t="shared" si="60"/>
        <v>0</v>
      </c>
      <c r="R194" s="158">
        <f t="shared" si="60"/>
        <v>0</v>
      </c>
      <c r="S194" s="158">
        <f t="shared" si="60"/>
        <v>0</v>
      </c>
      <c r="T194" s="158">
        <f t="shared" si="62"/>
        <v>0</v>
      </c>
      <c r="U194" s="158">
        <f t="shared" si="62"/>
        <v>0</v>
      </c>
      <c r="V194" s="158">
        <f t="shared" si="62"/>
        <v>0</v>
      </c>
      <c r="W194" s="158">
        <f t="shared" si="62"/>
        <v>0</v>
      </c>
      <c r="X194" s="158">
        <f t="shared" si="62"/>
        <v>0</v>
      </c>
      <c r="Y194" s="158">
        <f t="shared" si="62"/>
        <v>0</v>
      </c>
      <c r="Z194" s="158">
        <f t="shared" si="62"/>
        <v>0</v>
      </c>
      <c r="AA194" s="158">
        <f t="shared" si="62"/>
        <v>0</v>
      </c>
      <c r="AB194" s="158">
        <f t="shared" si="62"/>
        <v>0</v>
      </c>
      <c r="AC194" s="158">
        <f t="shared" si="62"/>
        <v>0</v>
      </c>
      <c r="AD194" s="158">
        <f t="shared" si="62"/>
        <v>0</v>
      </c>
      <c r="AE194" s="158">
        <f t="shared" si="62"/>
        <v>0</v>
      </c>
      <c r="AF194" s="158">
        <f t="shared" si="62"/>
        <v>0</v>
      </c>
      <c r="AG194" s="158">
        <f t="shared" si="62"/>
        <v>0</v>
      </c>
      <c r="AH194" s="158">
        <f t="shared" si="62"/>
        <v>0</v>
      </c>
      <c r="AI194" s="158">
        <f t="shared" si="62"/>
        <v>0</v>
      </c>
      <c r="AJ194" s="158">
        <f t="shared" si="62"/>
        <v>0</v>
      </c>
      <c r="AK194" s="158">
        <f t="shared" si="62"/>
        <v>0</v>
      </c>
      <c r="AL194" s="158">
        <f t="shared" si="62"/>
        <v>0</v>
      </c>
      <c r="AM194" s="158">
        <f t="shared" si="62"/>
        <v>0</v>
      </c>
      <c r="AN194" s="158">
        <f t="shared" si="62"/>
        <v>0</v>
      </c>
      <c r="AO194" s="158">
        <f t="shared" si="62"/>
        <v>0</v>
      </c>
      <c r="AP194" s="158">
        <f t="shared" si="62"/>
        <v>0</v>
      </c>
      <c r="AQ194" s="158">
        <f t="shared" si="62"/>
        <v>0</v>
      </c>
      <c r="AR194" s="158">
        <f t="shared" si="62"/>
        <v>0</v>
      </c>
      <c r="AS194" s="158">
        <f t="shared" si="62"/>
        <v>0</v>
      </c>
      <c r="AT194" s="158">
        <f t="shared" si="62"/>
        <v>0</v>
      </c>
      <c r="AU194" s="158">
        <f t="shared" si="62"/>
        <v>0</v>
      </c>
      <c r="AV194" s="158">
        <f t="shared" si="62"/>
        <v>0</v>
      </c>
      <c r="AW194" s="158">
        <f t="shared" si="62"/>
        <v>0</v>
      </c>
      <c r="AX194" s="158">
        <f t="shared" si="62"/>
        <v>0</v>
      </c>
      <c r="AY194" s="158">
        <f t="shared" si="62"/>
        <v>0</v>
      </c>
      <c r="AZ194" s="158">
        <f t="shared" si="62"/>
        <v>0</v>
      </c>
      <c r="BA194" s="158">
        <f t="shared" si="62"/>
        <v>0</v>
      </c>
      <c r="BB194" s="158">
        <f t="shared" si="62"/>
        <v>0</v>
      </c>
      <c r="BC194" s="158">
        <f t="shared" si="62"/>
        <v>0</v>
      </c>
      <c r="BD194" s="158">
        <f t="shared" si="62"/>
        <v>0</v>
      </c>
      <c r="BE194" s="158">
        <f t="shared" si="62"/>
        <v>0</v>
      </c>
      <c r="BF194" s="158">
        <f t="shared" si="62"/>
        <v>0</v>
      </c>
      <c r="BG194" s="158">
        <f t="shared" si="62"/>
        <v>0</v>
      </c>
      <c r="BH194" s="158">
        <f t="shared" si="62"/>
        <v>0</v>
      </c>
      <c r="BI194" s="158">
        <f t="shared" si="62"/>
        <v>0</v>
      </c>
      <c r="BJ194" s="158">
        <f t="shared" si="62"/>
        <v>0</v>
      </c>
      <c r="BK194" s="158">
        <f t="shared" si="62"/>
        <v>0</v>
      </c>
    </row>
    <row r="195" spans="2:63">
      <c r="B195" s="162" t="str">
        <f t="shared" si="58"/>
        <v>Nom Producte/Servei 9</v>
      </c>
      <c r="C195" s="247"/>
      <c r="D195" s="158">
        <f t="shared" si="60"/>
        <v>0</v>
      </c>
      <c r="E195" s="158">
        <f t="shared" si="60"/>
        <v>0</v>
      </c>
      <c r="F195" s="158">
        <f t="shared" si="60"/>
        <v>0</v>
      </c>
      <c r="G195" s="158">
        <f t="shared" si="60"/>
        <v>0</v>
      </c>
      <c r="H195" s="158">
        <f t="shared" si="60"/>
        <v>0</v>
      </c>
      <c r="I195" s="158">
        <f t="shared" si="60"/>
        <v>0</v>
      </c>
      <c r="J195" s="158">
        <f t="shared" si="60"/>
        <v>0</v>
      </c>
      <c r="K195" s="158">
        <f t="shared" si="60"/>
        <v>0</v>
      </c>
      <c r="L195" s="158">
        <f t="shared" si="60"/>
        <v>0</v>
      </c>
      <c r="M195" s="158">
        <f t="shared" si="60"/>
        <v>0</v>
      </c>
      <c r="N195" s="158">
        <f t="shared" si="60"/>
        <v>0</v>
      </c>
      <c r="O195" s="158">
        <f t="shared" si="60"/>
        <v>0</v>
      </c>
      <c r="P195" s="158">
        <f t="shared" si="60"/>
        <v>0</v>
      </c>
      <c r="Q195" s="158">
        <f t="shared" si="60"/>
        <v>0</v>
      </c>
      <c r="R195" s="158">
        <f t="shared" si="60"/>
        <v>0</v>
      </c>
      <c r="S195" s="158">
        <f t="shared" si="60"/>
        <v>0</v>
      </c>
      <c r="T195" s="158">
        <f t="shared" si="62"/>
        <v>0</v>
      </c>
      <c r="U195" s="158">
        <f t="shared" si="62"/>
        <v>0</v>
      </c>
      <c r="V195" s="158">
        <f t="shared" si="62"/>
        <v>0</v>
      </c>
      <c r="W195" s="158">
        <f t="shared" si="62"/>
        <v>0</v>
      </c>
      <c r="X195" s="158">
        <f t="shared" si="62"/>
        <v>0</v>
      </c>
      <c r="Y195" s="158">
        <f t="shared" si="62"/>
        <v>0</v>
      </c>
      <c r="Z195" s="158">
        <f t="shared" si="62"/>
        <v>0</v>
      </c>
      <c r="AA195" s="158">
        <f t="shared" si="62"/>
        <v>0</v>
      </c>
      <c r="AB195" s="158">
        <f t="shared" si="62"/>
        <v>0</v>
      </c>
      <c r="AC195" s="158">
        <f t="shared" si="62"/>
        <v>0</v>
      </c>
      <c r="AD195" s="158">
        <f t="shared" si="62"/>
        <v>0</v>
      </c>
      <c r="AE195" s="158">
        <f t="shared" si="62"/>
        <v>0</v>
      </c>
      <c r="AF195" s="158">
        <f t="shared" si="62"/>
        <v>0</v>
      </c>
      <c r="AG195" s="158">
        <f t="shared" si="62"/>
        <v>0</v>
      </c>
      <c r="AH195" s="158">
        <f t="shared" si="62"/>
        <v>0</v>
      </c>
      <c r="AI195" s="158">
        <f t="shared" si="62"/>
        <v>0</v>
      </c>
      <c r="AJ195" s="158">
        <f t="shared" si="62"/>
        <v>0</v>
      </c>
      <c r="AK195" s="158">
        <f t="shared" si="62"/>
        <v>0</v>
      </c>
      <c r="AL195" s="158">
        <f t="shared" si="62"/>
        <v>0</v>
      </c>
      <c r="AM195" s="158">
        <f t="shared" si="62"/>
        <v>0</v>
      </c>
      <c r="AN195" s="158">
        <f t="shared" si="62"/>
        <v>0</v>
      </c>
      <c r="AO195" s="158">
        <f t="shared" si="62"/>
        <v>0</v>
      </c>
      <c r="AP195" s="158">
        <f t="shared" si="62"/>
        <v>0</v>
      </c>
      <c r="AQ195" s="158">
        <f t="shared" si="62"/>
        <v>0</v>
      </c>
      <c r="AR195" s="158">
        <f t="shared" si="62"/>
        <v>0</v>
      </c>
      <c r="AS195" s="158">
        <f t="shared" si="62"/>
        <v>0</v>
      </c>
      <c r="AT195" s="158">
        <f t="shared" si="62"/>
        <v>0</v>
      </c>
      <c r="AU195" s="158">
        <f t="shared" si="62"/>
        <v>0</v>
      </c>
      <c r="AV195" s="158">
        <f t="shared" si="62"/>
        <v>0</v>
      </c>
      <c r="AW195" s="158">
        <f t="shared" si="62"/>
        <v>0</v>
      </c>
      <c r="AX195" s="158">
        <f t="shared" si="62"/>
        <v>0</v>
      </c>
      <c r="AY195" s="158">
        <f t="shared" si="62"/>
        <v>0</v>
      </c>
      <c r="AZ195" s="158">
        <f t="shared" si="62"/>
        <v>0</v>
      </c>
      <c r="BA195" s="158">
        <f t="shared" si="62"/>
        <v>0</v>
      </c>
      <c r="BB195" s="158">
        <f t="shared" si="62"/>
        <v>0</v>
      </c>
      <c r="BC195" s="158">
        <f t="shared" si="62"/>
        <v>0</v>
      </c>
      <c r="BD195" s="158">
        <f t="shared" si="62"/>
        <v>0</v>
      </c>
      <c r="BE195" s="158">
        <f t="shared" si="62"/>
        <v>0</v>
      </c>
      <c r="BF195" s="158">
        <f t="shared" si="62"/>
        <v>0</v>
      </c>
      <c r="BG195" s="158">
        <f t="shared" si="62"/>
        <v>0</v>
      </c>
      <c r="BH195" s="158">
        <f t="shared" si="62"/>
        <v>0</v>
      </c>
      <c r="BI195" s="158">
        <f t="shared" si="62"/>
        <v>0</v>
      </c>
      <c r="BJ195" s="158">
        <f t="shared" si="62"/>
        <v>0</v>
      </c>
      <c r="BK195" s="158">
        <f t="shared" si="62"/>
        <v>0</v>
      </c>
    </row>
    <row r="196" spans="2:63">
      <c r="B196" s="162" t="str">
        <f t="shared" si="58"/>
        <v>Nom Producte/Servei 10</v>
      </c>
      <c r="C196" s="247"/>
      <c r="D196" s="158">
        <f t="shared" si="60"/>
        <v>0</v>
      </c>
      <c r="E196" s="158">
        <f t="shared" si="60"/>
        <v>0</v>
      </c>
      <c r="F196" s="158">
        <f t="shared" si="60"/>
        <v>0</v>
      </c>
      <c r="G196" s="158">
        <f t="shared" si="60"/>
        <v>0</v>
      </c>
      <c r="H196" s="158">
        <f t="shared" si="60"/>
        <v>0</v>
      </c>
      <c r="I196" s="158">
        <f t="shared" si="60"/>
        <v>0</v>
      </c>
      <c r="J196" s="158">
        <f t="shared" si="60"/>
        <v>0</v>
      </c>
      <c r="K196" s="158">
        <f t="shared" si="60"/>
        <v>0</v>
      </c>
      <c r="L196" s="158">
        <f t="shared" si="60"/>
        <v>0</v>
      </c>
      <c r="M196" s="158">
        <f t="shared" si="60"/>
        <v>0</v>
      </c>
      <c r="N196" s="158">
        <f t="shared" si="60"/>
        <v>0</v>
      </c>
      <c r="O196" s="158">
        <f t="shared" si="60"/>
        <v>0</v>
      </c>
      <c r="P196" s="158">
        <f t="shared" si="60"/>
        <v>0</v>
      </c>
      <c r="Q196" s="158">
        <f t="shared" si="60"/>
        <v>0</v>
      </c>
      <c r="R196" s="158">
        <f t="shared" si="60"/>
        <v>0</v>
      </c>
      <c r="S196" s="158">
        <f t="shared" si="60"/>
        <v>0</v>
      </c>
      <c r="T196" s="158">
        <f t="shared" si="62"/>
        <v>0</v>
      </c>
      <c r="U196" s="158">
        <f t="shared" si="62"/>
        <v>0</v>
      </c>
      <c r="V196" s="158">
        <f t="shared" si="62"/>
        <v>0</v>
      </c>
      <c r="W196" s="158">
        <f t="shared" si="62"/>
        <v>0</v>
      </c>
      <c r="X196" s="158">
        <f t="shared" si="62"/>
        <v>0</v>
      </c>
      <c r="Y196" s="158">
        <f t="shared" si="62"/>
        <v>0</v>
      </c>
      <c r="Z196" s="158">
        <f t="shared" si="62"/>
        <v>0</v>
      </c>
      <c r="AA196" s="158">
        <f t="shared" si="62"/>
        <v>0</v>
      </c>
      <c r="AB196" s="158">
        <f t="shared" si="62"/>
        <v>0</v>
      </c>
      <c r="AC196" s="158">
        <f t="shared" si="62"/>
        <v>0</v>
      </c>
      <c r="AD196" s="158">
        <f t="shared" si="62"/>
        <v>0</v>
      </c>
      <c r="AE196" s="158">
        <f t="shared" si="62"/>
        <v>0</v>
      </c>
      <c r="AF196" s="158">
        <f t="shared" si="62"/>
        <v>0</v>
      </c>
      <c r="AG196" s="158">
        <f t="shared" si="62"/>
        <v>0</v>
      </c>
      <c r="AH196" s="158">
        <f t="shared" si="62"/>
        <v>0</v>
      </c>
      <c r="AI196" s="158">
        <f t="shared" si="62"/>
        <v>0</v>
      </c>
      <c r="AJ196" s="158">
        <f t="shared" si="62"/>
        <v>0</v>
      </c>
      <c r="AK196" s="158">
        <f t="shared" si="62"/>
        <v>0</v>
      </c>
      <c r="AL196" s="158">
        <f t="shared" si="62"/>
        <v>0</v>
      </c>
      <c r="AM196" s="158">
        <f t="shared" si="62"/>
        <v>0</v>
      </c>
      <c r="AN196" s="158">
        <f t="shared" si="62"/>
        <v>0</v>
      </c>
      <c r="AO196" s="158">
        <f t="shared" si="62"/>
        <v>0</v>
      </c>
      <c r="AP196" s="158">
        <f t="shared" si="62"/>
        <v>0</v>
      </c>
      <c r="AQ196" s="158">
        <f t="shared" si="62"/>
        <v>0</v>
      </c>
      <c r="AR196" s="158">
        <f t="shared" si="62"/>
        <v>0</v>
      </c>
      <c r="AS196" s="158">
        <f t="shared" si="62"/>
        <v>0</v>
      </c>
      <c r="AT196" s="158">
        <f t="shared" si="62"/>
        <v>0</v>
      </c>
      <c r="AU196" s="158">
        <f t="shared" si="62"/>
        <v>0</v>
      </c>
      <c r="AV196" s="158">
        <f t="shared" si="62"/>
        <v>0</v>
      </c>
      <c r="AW196" s="158">
        <f t="shared" si="62"/>
        <v>0</v>
      </c>
      <c r="AX196" s="158">
        <f t="shared" si="62"/>
        <v>0</v>
      </c>
      <c r="AY196" s="158">
        <f t="shared" si="62"/>
        <v>0</v>
      </c>
      <c r="AZ196" s="158">
        <f t="shared" si="62"/>
        <v>0</v>
      </c>
      <c r="BA196" s="158">
        <f t="shared" si="62"/>
        <v>0</v>
      </c>
      <c r="BB196" s="158">
        <f t="shared" si="62"/>
        <v>0</v>
      </c>
      <c r="BC196" s="158">
        <f t="shared" si="62"/>
        <v>0</v>
      </c>
      <c r="BD196" s="158">
        <f t="shared" si="62"/>
        <v>0</v>
      </c>
      <c r="BE196" s="158">
        <f t="shared" si="62"/>
        <v>0</v>
      </c>
      <c r="BF196" s="158">
        <f t="shared" si="62"/>
        <v>0</v>
      </c>
      <c r="BG196" s="158">
        <f t="shared" si="62"/>
        <v>0</v>
      </c>
      <c r="BH196" s="158">
        <f t="shared" si="62"/>
        <v>0</v>
      </c>
      <c r="BI196" s="158">
        <f t="shared" si="62"/>
        <v>0</v>
      </c>
      <c r="BJ196" s="158">
        <f t="shared" si="62"/>
        <v>0</v>
      </c>
      <c r="BK196" s="158">
        <f t="shared" si="62"/>
        <v>0</v>
      </c>
    </row>
    <row r="197" spans="2:63">
      <c r="B197" s="162" t="str">
        <f t="shared" si="58"/>
        <v>Nom Producte/Servei 11</v>
      </c>
      <c r="C197" s="247"/>
      <c r="D197" s="158">
        <f t="shared" si="60"/>
        <v>0</v>
      </c>
      <c r="E197" s="158">
        <f t="shared" si="60"/>
        <v>0</v>
      </c>
      <c r="F197" s="158">
        <f t="shared" si="60"/>
        <v>0</v>
      </c>
      <c r="G197" s="158">
        <f t="shared" si="60"/>
        <v>0</v>
      </c>
      <c r="H197" s="158">
        <f t="shared" si="60"/>
        <v>0</v>
      </c>
      <c r="I197" s="158">
        <f t="shared" si="60"/>
        <v>0</v>
      </c>
      <c r="J197" s="158">
        <f t="shared" si="60"/>
        <v>0</v>
      </c>
      <c r="K197" s="158">
        <f t="shared" si="60"/>
        <v>0</v>
      </c>
      <c r="L197" s="158">
        <f t="shared" si="60"/>
        <v>0</v>
      </c>
      <c r="M197" s="158">
        <f t="shared" si="60"/>
        <v>0</v>
      </c>
      <c r="N197" s="158">
        <f t="shared" si="60"/>
        <v>0</v>
      </c>
      <c r="O197" s="158">
        <f t="shared" si="60"/>
        <v>0</v>
      </c>
      <c r="P197" s="158">
        <f t="shared" si="60"/>
        <v>0</v>
      </c>
      <c r="Q197" s="158">
        <f t="shared" si="60"/>
        <v>0</v>
      </c>
      <c r="R197" s="158">
        <f t="shared" si="60"/>
        <v>0</v>
      </c>
      <c r="S197" s="158">
        <f t="shared" si="60"/>
        <v>0</v>
      </c>
      <c r="T197" s="158">
        <f t="shared" si="62"/>
        <v>0</v>
      </c>
      <c r="U197" s="158">
        <f t="shared" si="62"/>
        <v>0</v>
      </c>
      <c r="V197" s="158">
        <f t="shared" si="62"/>
        <v>0</v>
      </c>
      <c r="W197" s="158">
        <f t="shared" si="62"/>
        <v>0</v>
      </c>
      <c r="X197" s="158">
        <f t="shared" si="62"/>
        <v>0</v>
      </c>
      <c r="Y197" s="158">
        <f t="shared" si="62"/>
        <v>0</v>
      </c>
      <c r="Z197" s="158">
        <f t="shared" si="62"/>
        <v>0</v>
      </c>
      <c r="AA197" s="158">
        <f t="shared" si="62"/>
        <v>0</v>
      </c>
      <c r="AB197" s="158">
        <f t="shared" si="62"/>
        <v>0</v>
      </c>
      <c r="AC197" s="158">
        <f t="shared" si="62"/>
        <v>0</v>
      </c>
      <c r="AD197" s="158">
        <f t="shared" si="62"/>
        <v>0</v>
      </c>
      <c r="AE197" s="158">
        <f t="shared" si="62"/>
        <v>0</v>
      </c>
      <c r="AF197" s="158">
        <f t="shared" si="62"/>
        <v>0</v>
      </c>
      <c r="AG197" s="158">
        <f t="shared" si="62"/>
        <v>0</v>
      </c>
      <c r="AH197" s="158">
        <f t="shared" si="62"/>
        <v>0</v>
      </c>
      <c r="AI197" s="158">
        <f t="shared" si="62"/>
        <v>0</v>
      </c>
      <c r="AJ197" s="158">
        <f t="shared" si="62"/>
        <v>0</v>
      </c>
      <c r="AK197" s="158">
        <f t="shared" si="62"/>
        <v>0</v>
      </c>
      <c r="AL197" s="158">
        <f t="shared" si="62"/>
        <v>0</v>
      </c>
      <c r="AM197" s="158">
        <f t="shared" si="62"/>
        <v>0</v>
      </c>
      <c r="AN197" s="158">
        <f t="shared" si="62"/>
        <v>0</v>
      </c>
      <c r="AO197" s="158">
        <f t="shared" si="62"/>
        <v>0</v>
      </c>
      <c r="AP197" s="158">
        <f t="shared" si="62"/>
        <v>0</v>
      </c>
      <c r="AQ197" s="158">
        <f t="shared" si="62"/>
        <v>0</v>
      </c>
      <c r="AR197" s="158">
        <f t="shared" si="62"/>
        <v>0</v>
      </c>
      <c r="AS197" s="158">
        <f t="shared" si="62"/>
        <v>0</v>
      </c>
      <c r="AT197" s="158">
        <f t="shared" si="62"/>
        <v>0</v>
      </c>
      <c r="AU197" s="158">
        <f t="shared" si="62"/>
        <v>0</v>
      </c>
      <c r="AV197" s="158">
        <f t="shared" si="62"/>
        <v>0</v>
      </c>
      <c r="AW197" s="158">
        <f t="shared" si="62"/>
        <v>0</v>
      </c>
      <c r="AX197" s="158">
        <f t="shared" si="62"/>
        <v>0</v>
      </c>
      <c r="AY197" s="158">
        <f t="shared" si="62"/>
        <v>0</v>
      </c>
      <c r="AZ197" s="158">
        <f t="shared" si="62"/>
        <v>0</v>
      </c>
      <c r="BA197" s="158">
        <f t="shared" si="62"/>
        <v>0</v>
      </c>
      <c r="BB197" s="158">
        <f t="shared" si="62"/>
        <v>0</v>
      </c>
      <c r="BC197" s="158">
        <f t="shared" ref="BC197:BK197" si="63">+BC161-BC179</f>
        <v>0</v>
      </c>
      <c r="BD197" s="158">
        <f t="shared" si="63"/>
        <v>0</v>
      </c>
      <c r="BE197" s="158">
        <f t="shared" si="63"/>
        <v>0</v>
      </c>
      <c r="BF197" s="158">
        <f t="shared" si="63"/>
        <v>0</v>
      </c>
      <c r="BG197" s="158">
        <f t="shared" si="63"/>
        <v>0</v>
      </c>
      <c r="BH197" s="158">
        <f t="shared" si="63"/>
        <v>0</v>
      </c>
      <c r="BI197" s="158">
        <f t="shared" si="63"/>
        <v>0</v>
      </c>
      <c r="BJ197" s="158">
        <f t="shared" si="63"/>
        <v>0</v>
      </c>
      <c r="BK197" s="158">
        <f t="shared" si="63"/>
        <v>0</v>
      </c>
    </row>
    <row r="198" spans="2:63">
      <c r="B198" s="162" t="str">
        <f t="shared" si="58"/>
        <v>Nom Producte/Servei 12</v>
      </c>
      <c r="C198" s="247"/>
      <c r="D198" s="158">
        <f t="shared" si="60"/>
        <v>0</v>
      </c>
      <c r="E198" s="158">
        <f t="shared" si="60"/>
        <v>0</v>
      </c>
      <c r="F198" s="158">
        <f t="shared" si="60"/>
        <v>0</v>
      </c>
      <c r="G198" s="158">
        <f t="shared" si="60"/>
        <v>0</v>
      </c>
      <c r="H198" s="158">
        <f t="shared" si="60"/>
        <v>0</v>
      </c>
      <c r="I198" s="158">
        <f t="shared" si="60"/>
        <v>0</v>
      </c>
      <c r="J198" s="158">
        <f t="shared" si="60"/>
        <v>0</v>
      </c>
      <c r="K198" s="158">
        <f t="shared" si="60"/>
        <v>0</v>
      </c>
      <c r="L198" s="158">
        <f t="shared" si="60"/>
        <v>0</v>
      </c>
      <c r="M198" s="158">
        <f t="shared" si="60"/>
        <v>0</v>
      </c>
      <c r="N198" s="158">
        <f t="shared" si="60"/>
        <v>0</v>
      </c>
      <c r="O198" s="158">
        <f t="shared" si="60"/>
        <v>0</v>
      </c>
      <c r="P198" s="158">
        <f t="shared" si="60"/>
        <v>0</v>
      </c>
      <c r="Q198" s="158">
        <f t="shared" si="60"/>
        <v>0</v>
      </c>
      <c r="R198" s="158">
        <f t="shared" si="60"/>
        <v>0</v>
      </c>
      <c r="S198" s="158">
        <f t="shared" si="60"/>
        <v>0</v>
      </c>
      <c r="T198" s="158">
        <f t="shared" ref="T198:BK201" si="64">+T162-T180</f>
        <v>0</v>
      </c>
      <c r="U198" s="158">
        <f t="shared" si="64"/>
        <v>0</v>
      </c>
      <c r="V198" s="158">
        <f t="shared" si="64"/>
        <v>0</v>
      </c>
      <c r="W198" s="158">
        <f t="shared" si="64"/>
        <v>0</v>
      </c>
      <c r="X198" s="158">
        <f t="shared" si="64"/>
        <v>0</v>
      </c>
      <c r="Y198" s="158">
        <f t="shared" si="64"/>
        <v>0</v>
      </c>
      <c r="Z198" s="158">
        <f t="shared" si="64"/>
        <v>0</v>
      </c>
      <c r="AA198" s="158">
        <f t="shared" si="64"/>
        <v>0</v>
      </c>
      <c r="AB198" s="158">
        <f t="shared" si="64"/>
        <v>0</v>
      </c>
      <c r="AC198" s="158">
        <f t="shared" si="64"/>
        <v>0</v>
      </c>
      <c r="AD198" s="158">
        <f t="shared" si="64"/>
        <v>0</v>
      </c>
      <c r="AE198" s="158">
        <f t="shared" si="64"/>
        <v>0</v>
      </c>
      <c r="AF198" s="158">
        <f t="shared" si="64"/>
        <v>0</v>
      </c>
      <c r="AG198" s="158">
        <f t="shared" si="64"/>
        <v>0</v>
      </c>
      <c r="AH198" s="158">
        <f t="shared" si="64"/>
        <v>0</v>
      </c>
      <c r="AI198" s="158">
        <f t="shared" si="64"/>
        <v>0</v>
      </c>
      <c r="AJ198" s="158">
        <f t="shared" si="64"/>
        <v>0</v>
      </c>
      <c r="AK198" s="158">
        <f t="shared" si="64"/>
        <v>0</v>
      </c>
      <c r="AL198" s="158">
        <f t="shared" si="64"/>
        <v>0</v>
      </c>
      <c r="AM198" s="158">
        <f t="shared" si="64"/>
        <v>0</v>
      </c>
      <c r="AN198" s="158">
        <f t="shared" si="64"/>
        <v>0</v>
      </c>
      <c r="AO198" s="158">
        <f t="shared" si="64"/>
        <v>0</v>
      </c>
      <c r="AP198" s="158">
        <f t="shared" si="64"/>
        <v>0</v>
      </c>
      <c r="AQ198" s="158">
        <f t="shared" si="64"/>
        <v>0</v>
      </c>
      <c r="AR198" s="158">
        <f t="shared" si="64"/>
        <v>0</v>
      </c>
      <c r="AS198" s="158">
        <f t="shared" si="64"/>
        <v>0</v>
      </c>
      <c r="AT198" s="158">
        <f t="shared" si="64"/>
        <v>0</v>
      </c>
      <c r="AU198" s="158">
        <f t="shared" si="64"/>
        <v>0</v>
      </c>
      <c r="AV198" s="158">
        <f t="shared" si="64"/>
        <v>0</v>
      </c>
      <c r="AW198" s="158">
        <f t="shared" si="64"/>
        <v>0</v>
      </c>
      <c r="AX198" s="158">
        <f t="shared" si="64"/>
        <v>0</v>
      </c>
      <c r="AY198" s="158">
        <f t="shared" si="64"/>
        <v>0</v>
      </c>
      <c r="AZ198" s="158">
        <f t="shared" si="64"/>
        <v>0</v>
      </c>
      <c r="BA198" s="158">
        <f t="shared" si="64"/>
        <v>0</v>
      </c>
      <c r="BB198" s="158">
        <f t="shared" si="64"/>
        <v>0</v>
      </c>
      <c r="BC198" s="158">
        <f t="shared" si="64"/>
        <v>0</v>
      </c>
      <c r="BD198" s="158">
        <f t="shared" si="64"/>
        <v>0</v>
      </c>
      <c r="BE198" s="158">
        <f t="shared" si="64"/>
        <v>0</v>
      </c>
      <c r="BF198" s="158">
        <f t="shared" si="64"/>
        <v>0</v>
      </c>
      <c r="BG198" s="158">
        <f t="shared" si="64"/>
        <v>0</v>
      </c>
      <c r="BH198" s="158">
        <f t="shared" si="64"/>
        <v>0</v>
      </c>
      <c r="BI198" s="158">
        <f t="shared" si="64"/>
        <v>0</v>
      </c>
      <c r="BJ198" s="158">
        <f t="shared" si="64"/>
        <v>0</v>
      </c>
      <c r="BK198" s="158">
        <f t="shared" si="64"/>
        <v>0</v>
      </c>
    </row>
    <row r="199" spans="2:63">
      <c r="B199" s="162" t="str">
        <f t="shared" si="58"/>
        <v>Nom Producte/Servei 13</v>
      </c>
      <c r="C199" s="247"/>
      <c r="D199" s="158">
        <f t="shared" si="60"/>
        <v>0</v>
      </c>
      <c r="E199" s="158">
        <f t="shared" si="60"/>
        <v>0</v>
      </c>
      <c r="F199" s="158">
        <f t="shared" si="60"/>
        <v>0</v>
      </c>
      <c r="G199" s="158">
        <f t="shared" si="60"/>
        <v>0</v>
      </c>
      <c r="H199" s="158">
        <f t="shared" si="60"/>
        <v>0</v>
      </c>
      <c r="I199" s="158">
        <f t="shared" si="60"/>
        <v>0</v>
      </c>
      <c r="J199" s="158">
        <f t="shared" si="60"/>
        <v>0</v>
      </c>
      <c r="K199" s="158">
        <f t="shared" si="60"/>
        <v>0</v>
      </c>
      <c r="L199" s="158">
        <f t="shared" si="60"/>
        <v>0</v>
      </c>
      <c r="M199" s="158">
        <f t="shared" si="60"/>
        <v>0</v>
      </c>
      <c r="N199" s="158">
        <f t="shared" si="60"/>
        <v>0</v>
      </c>
      <c r="O199" s="158">
        <f t="shared" si="60"/>
        <v>0</v>
      </c>
      <c r="P199" s="158">
        <f t="shared" si="60"/>
        <v>0</v>
      </c>
      <c r="Q199" s="158">
        <f t="shared" si="60"/>
        <v>0</v>
      </c>
      <c r="R199" s="158">
        <f t="shared" si="60"/>
        <v>0</v>
      </c>
      <c r="S199" s="158">
        <f t="shared" si="60"/>
        <v>0</v>
      </c>
      <c r="T199" s="158">
        <f t="shared" si="64"/>
        <v>0</v>
      </c>
      <c r="U199" s="158">
        <f t="shared" si="64"/>
        <v>0</v>
      </c>
      <c r="V199" s="158">
        <f t="shared" si="64"/>
        <v>0</v>
      </c>
      <c r="W199" s="158">
        <f t="shared" si="64"/>
        <v>0</v>
      </c>
      <c r="X199" s="158">
        <f t="shared" si="64"/>
        <v>0</v>
      </c>
      <c r="Y199" s="158">
        <f t="shared" si="64"/>
        <v>0</v>
      </c>
      <c r="Z199" s="158">
        <f t="shared" si="64"/>
        <v>0</v>
      </c>
      <c r="AA199" s="158">
        <f t="shared" si="64"/>
        <v>0</v>
      </c>
      <c r="AB199" s="158">
        <f t="shared" si="64"/>
        <v>0</v>
      </c>
      <c r="AC199" s="158">
        <f t="shared" si="64"/>
        <v>0</v>
      </c>
      <c r="AD199" s="158">
        <f t="shared" si="64"/>
        <v>0</v>
      </c>
      <c r="AE199" s="158">
        <f t="shared" si="64"/>
        <v>0</v>
      </c>
      <c r="AF199" s="158">
        <f t="shared" si="64"/>
        <v>0</v>
      </c>
      <c r="AG199" s="158">
        <f t="shared" si="64"/>
        <v>0</v>
      </c>
      <c r="AH199" s="158">
        <f t="shared" si="64"/>
        <v>0</v>
      </c>
      <c r="AI199" s="158">
        <f t="shared" si="64"/>
        <v>0</v>
      </c>
      <c r="AJ199" s="158">
        <f t="shared" si="64"/>
        <v>0</v>
      </c>
      <c r="AK199" s="158">
        <f t="shared" si="64"/>
        <v>0</v>
      </c>
      <c r="AL199" s="158">
        <f t="shared" si="64"/>
        <v>0</v>
      </c>
      <c r="AM199" s="158">
        <f t="shared" si="64"/>
        <v>0</v>
      </c>
      <c r="AN199" s="158">
        <f t="shared" si="64"/>
        <v>0</v>
      </c>
      <c r="AO199" s="158">
        <f t="shared" si="64"/>
        <v>0</v>
      </c>
      <c r="AP199" s="158">
        <f t="shared" si="64"/>
        <v>0</v>
      </c>
      <c r="AQ199" s="158">
        <f t="shared" si="64"/>
        <v>0</v>
      </c>
      <c r="AR199" s="158">
        <f t="shared" si="64"/>
        <v>0</v>
      </c>
      <c r="AS199" s="158">
        <f t="shared" si="64"/>
        <v>0</v>
      </c>
      <c r="AT199" s="158">
        <f t="shared" si="64"/>
        <v>0</v>
      </c>
      <c r="AU199" s="158">
        <f t="shared" si="64"/>
        <v>0</v>
      </c>
      <c r="AV199" s="158">
        <f t="shared" si="64"/>
        <v>0</v>
      </c>
      <c r="AW199" s="158">
        <f t="shared" si="64"/>
        <v>0</v>
      </c>
      <c r="AX199" s="158">
        <f t="shared" si="64"/>
        <v>0</v>
      </c>
      <c r="AY199" s="158">
        <f t="shared" si="64"/>
        <v>0</v>
      </c>
      <c r="AZ199" s="158">
        <f t="shared" si="64"/>
        <v>0</v>
      </c>
      <c r="BA199" s="158">
        <f t="shared" si="64"/>
        <v>0</v>
      </c>
      <c r="BB199" s="158">
        <f t="shared" si="64"/>
        <v>0</v>
      </c>
      <c r="BC199" s="158">
        <f t="shared" si="64"/>
        <v>0</v>
      </c>
      <c r="BD199" s="158">
        <f t="shared" si="64"/>
        <v>0</v>
      </c>
      <c r="BE199" s="158">
        <f t="shared" si="64"/>
        <v>0</v>
      </c>
      <c r="BF199" s="158">
        <f t="shared" si="64"/>
        <v>0</v>
      </c>
      <c r="BG199" s="158">
        <f t="shared" si="64"/>
        <v>0</v>
      </c>
      <c r="BH199" s="158">
        <f t="shared" si="64"/>
        <v>0</v>
      </c>
      <c r="BI199" s="158">
        <f t="shared" si="64"/>
        <v>0</v>
      </c>
      <c r="BJ199" s="158">
        <f t="shared" si="64"/>
        <v>0</v>
      </c>
      <c r="BK199" s="158">
        <f t="shared" si="64"/>
        <v>0</v>
      </c>
    </row>
    <row r="200" spans="2:63">
      <c r="B200" s="162" t="str">
        <f t="shared" si="58"/>
        <v>Nom Producte/Servei 14</v>
      </c>
      <c r="C200" s="247"/>
      <c r="D200" s="158">
        <f t="shared" si="60"/>
        <v>0</v>
      </c>
      <c r="E200" s="158">
        <f t="shared" si="60"/>
        <v>0</v>
      </c>
      <c r="F200" s="158">
        <f t="shared" si="60"/>
        <v>0</v>
      </c>
      <c r="G200" s="158">
        <f t="shared" si="60"/>
        <v>0</v>
      </c>
      <c r="H200" s="158">
        <f t="shared" si="60"/>
        <v>0</v>
      </c>
      <c r="I200" s="158">
        <f t="shared" si="60"/>
        <v>0</v>
      </c>
      <c r="J200" s="158">
        <f t="shared" si="60"/>
        <v>0</v>
      </c>
      <c r="K200" s="158">
        <f t="shared" si="60"/>
        <v>0</v>
      </c>
      <c r="L200" s="158">
        <f t="shared" si="60"/>
        <v>0</v>
      </c>
      <c r="M200" s="158">
        <f t="shared" si="60"/>
        <v>0</v>
      </c>
      <c r="N200" s="158">
        <f t="shared" si="60"/>
        <v>0</v>
      </c>
      <c r="O200" s="158">
        <f t="shared" si="60"/>
        <v>0</v>
      </c>
      <c r="P200" s="158">
        <f t="shared" si="60"/>
        <v>0</v>
      </c>
      <c r="Q200" s="158">
        <f t="shared" si="60"/>
        <v>0</v>
      </c>
      <c r="R200" s="158">
        <f t="shared" si="60"/>
        <v>0</v>
      </c>
      <c r="S200" s="158">
        <f t="shared" si="60"/>
        <v>0</v>
      </c>
      <c r="T200" s="158">
        <f t="shared" si="64"/>
        <v>0</v>
      </c>
      <c r="U200" s="158">
        <f t="shared" si="64"/>
        <v>0</v>
      </c>
      <c r="V200" s="158">
        <f t="shared" si="64"/>
        <v>0</v>
      </c>
      <c r="W200" s="158">
        <f t="shared" si="64"/>
        <v>0</v>
      </c>
      <c r="X200" s="158">
        <f t="shared" si="64"/>
        <v>0</v>
      </c>
      <c r="Y200" s="158">
        <f t="shared" si="64"/>
        <v>0</v>
      </c>
      <c r="Z200" s="158">
        <f t="shared" si="64"/>
        <v>0</v>
      </c>
      <c r="AA200" s="158">
        <f t="shared" si="64"/>
        <v>0</v>
      </c>
      <c r="AB200" s="158">
        <f t="shared" si="64"/>
        <v>0</v>
      </c>
      <c r="AC200" s="158">
        <f t="shared" si="64"/>
        <v>0</v>
      </c>
      <c r="AD200" s="158">
        <f t="shared" si="64"/>
        <v>0</v>
      </c>
      <c r="AE200" s="158">
        <f t="shared" si="64"/>
        <v>0</v>
      </c>
      <c r="AF200" s="158">
        <f t="shared" si="64"/>
        <v>0</v>
      </c>
      <c r="AG200" s="158">
        <f t="shared" si="64"/>
        <v>0</v>
      </c>
      <c r="AH200" s="158">
        <f t="shared" si="64"/>
        <v>0</v>
      </c>
      <c r="AI200" s="158">
        <f t="shared" si="64"/>
        <v>0</v>
      </c>
      <c r="AJ200" s="158">
        <f t="shared" si="64"/>
        <v>0</v>
      </c>
      <c r="AK200" s="158">
        <f t="shared" si="64"/>
        <v>0</v>
      </c>
      <c r="AL200" s="158">
        <f t="shared" si="64"/>
        <v>0</v>
      </c>
      <c r="AM200" s="158">
        <f t="shared" si="64"/>
        <v>0</v>
      </c>
      <c r="AN200" s="158">
        <f t="shared" si="64"/>
        <v>0</v>
      </c>
      <c r="AO200" s="158">
        <f t="shared" si="64"/>
        <v>0</v>
      </c>
      <c r="AP200" s="158">
        <f t="shared" si="64"/>
        <v>0</v>
      </c>
      <c r="AQ200" s="158">
        <f t="shared" si="64"/>
        <v>0</v>
      </c>
      <c r="AR200" s="158">
        <f t="shared" si="64"/>
        <v>0</v>
      </c>
      <c r="AS200" s="158">
        <f t="shared" si="64"/>
        <v>0</v>
      </c>
      <c r="AT200" s="158">
        <f t="shared" si="64"/>
        <v>0</v>
      </c>
      <c r="AU200" s="158">
        <f t="shared" si="64"/>
        <v>0</v>
      </c>
      <c r="AV200" s="158">
        <f t="shared" si="64"/>
        <v>0</v>
      </c>
      <c r="AW200" s="158">
        <f t="shared" si="64"/>
        <v>0</v>
      </c>
      <c r="AX200" s="158">
        <f t="shared" si="64"/>
        <v>0</v>
      </c>
      <c r="AY200" s="158">
        <f t="shared" si="64"/>
        <v>0</v>
      </c>
      <c r="AZ200" s="158">
        <f t="shared" si="64"/>
        <v>0</v>
      </c>
      <c r="BA200" s="158">
        <f t="shared" si="64"/>
        <v>0</v>
      </c>
      <c r="BB200" s="158">
        <f t="shared" si="64"/>
        <v>0</v>
      </c>
      <c r="BC200" s="158">
        <f t="shared" si="64"/>
        <v>0</v>
      </c>
      <c r="BD200" s="158">
        <f t="shared" si="64"/>
        <v>0</v>
      </c>
      <c r="BE200" s="158">
        <f t="shared" si="64"/>
        <v>0</v>
      </c>
      <c r="BF200" s="158">
        <f t="shared" si="64"/>
        <v>0</v>
      </c>
      <c r="BG200" s="158">
        <f t="shared" si="64"/>
        <v>0</v>
      </c>
      <c r="BH200" s="158">
        <f t="shared" si="64"/>
        <v>0</v>
      </c>
      <c r="BI200" s="158">
        <f t="shared" si="64"/>
        <v>0</v>
      </c>
      <c r="BJ200" s="158">
        <f t="shared" si="64"/>
        <v>0</v>
      </c>
      <c r="BK200" s="158">
        <f t="shared" si="64"/>
        <v>0</v>
      </c>
    </row>
    <row r="201" spans="2:63">
      <c r="B201" s="162" t="str">
        <f t="shared" si="58"/>
        <v>Nom Producte/Servei 15</v>
      </c>
      <c r="C201" s="247"/>
      <c r="D201" s="158">
        <f t="shared" si="60"/>
        <v>0</v>
      </c>
      <c r="E201" s="158">
        <f t="shared" si="60"/>
        <v>0</v>
      </c>
      <c r="F201" s="158">
        <f t="shared" si="60"/>
        <v>0</v>
      </c>
      <c r="G201" s="158">
        <f t="shared" si="60"/>
        <v>0</v>
      </c>
      <c r="H201" s="158">
        <f t="shared" si="60"/>
        <v>0</v>
      </c>
      <c r="I201" s="158">
        <f t="shared" si="60"/>
        <v>0</v>
      </c>
      <c r="J201" s="158">
        <f t="shared" si="60"/>
        <v>0</v>
      </c>
      <c r="K201" s="158">
        <f t="shared" si="60"/>
        <v>0</v>
      </c>
      <c r="L201" s="158">
        <f t="shared" si="60"/>
        <v>0</v>
      </c>
      <c r="M201" s="158">
        <f t="shared" si="60"/>
        <v>0</v>
      </c>
      <c r="N201" s="158">
        <f t="shared" si="60"/>
        <v>0</v>
      </c>
      <c r="O201" s="158">
        <f t="shared" si="60"/>
        <v>0</v>
      </c>
      <c r="P201" s="158">
        <f t="shared" si="60"/>
        <v>0</v>
      </c>
      <c r="Q201" s="158">
        <f t="shared" si="60"/>
        <v>0</v>
      </c>
      <c r="R201" s="158">
        <f t="shared" si="60"/>
        <v>0</v>
      </c>
      <c r="S201" s="158">
        <f t="shared" si="60"/>
        <v>0</v>
      </c>
      <c r="T201" s="158">
        <f t="shared" si="64"/>
        <v>0</v>
      </c>
      <c r="U201" s="158">
        <f t="shared" si="64"/>
        <v>0</v>
      </c>
      <c r="V201" s="158">
        <f t="shared" si="64"/>
        <v>0</v>
      </c>
      <c r="W201" s="158">
        <f t="shared" si="64"/>
        <v>0</v>
      </c>
      <c r="X201" s="158">
        <f t="shared" si="64"/>
        <v>0</v>
      </c>
      <c r="Y201" s="158">
        <f t="shared" si="64"/>
        <v>0</v>
      </c>
      <c r="Z201" s="158">
        <f t="shared" si="64"/>
        <v>0</v>
      </c>
      <c r="AA201" s="158">
        <f t="shared" si="64"/>
        <v>0</v>
      </c>
      <c r="AB201" s="158">
        <f t="shared" si="64"/>
        <v>0</v>
      </c>
      <c r="AC201" s="158">
        <f t="shared" si="64"/>
        <v>0</v>
      </c>
      <c r="AD201" s="158">
        <f t="shared" si="64"/>
        <v>0</v>
      </c>
      <c r="AE201" s="158">
        <f t="shared" si="64"/>
        <v>0</v>
      </c>
      <c r="AF201" s="158">
        <f t="shared" si="64"/>
        <v>0</v>
      </c>
      <c r="AG201" s="158">
        <f t="shared" si="64"/>
        <v>0</v>
      </c>
      <c r="AH201" s="158">
        <f t="shared" si="64"/>
        <v>0</v>
      </c>
      <c r="AI201" s="158">
        <f t="shared" si="64"/>
        <v>0</v>
      </c>
      <c r="AJ201" s="158">
        <f t="shared" si="64"/>
        <v>0</v>
      </c>
      <c r="AK201" s="158">
        <f t="shared" si="64"/>
        <v>0</v>
      </c>
      <c r="AL201" s="158">
        <f t="shared" si="64"/>
        <v>0</v>
      </c>
      <c r="AM201" s="158">
        <f t="shared" si="64"/>
        <v>0</v>
      </c>
      <c r="AN201" s="158">
        <f t="shared" si="64"/>
        <v>0</v>
      </c>
      <c r="AO201" s="158">
        <f t="shared" si="64"/>
        <v>0</v>
      </c>
      <c r="AP201" s="158">
        <f t="shared" si="64"/>
        <v>0</v>
      </c>
      <c r="AQ201" s="158">
        <f t="shared" si="64"/>
        <v>0</v>
      </c>
      <c r="AR201" s="158">
        <f t="shared" si="64"/>
        <v>0</v>
      </c>
      <c r="AS201" s="158">
        <f t="shared" si="64"/>
        <v>0</v>
      </c>
      <c r="AT201" s="158">
        <f t="shared" si="64"/>
        <v>0</v>
      </c>
      <c r="AU201" s="158">
        <f t="shared" si="64"/>
        <v>0</v>
      </c>
      <c r="AV201" s="158">
        <f t="shared" si="64"/>
        <v>0</v>
      </c>
      <c r="AW201" s="158">
        <f t="shared" si="64"/>
        <v>0</v>
      </c>
      <c r="AX201" s="158">
        <f t="shared" si="64"/>
        <v>0</v>
      </c>
      <c r="AY201" s="158">
        <f t="shared" si="64"/>
        <v>0</v>
      </c>
      <c r="AZ201" s="158">
        <f t="shared" si="64"/>
        <v>0</v>
      </c>
      <c r="BA201" s="158">
        <f t="shared" si="64"/>
        <v>0</v>
      </c>
      <c r="BB201" s="158">
        <f t="shared" si="64"/>
        <v>0</v>
      </c>
      <c r="BC201" s="158">
        <f t="shared" si="64"/>
        <v>0</v>
      </c>
      <c r="BD201" s="158">
        <f t="shared" si="64"/>
        <v>0</v>
      </c>
      <c r="BE201" s="158">
        <f t="shared" si="64"/>
        <v>0</v>
      </c>
      <c r="BF201" s="158">
        <f t="shared" si="64"/>
        <v>0</v>
      </c>
      <c r="BG201" s="158">
        <f t="shared" si="64"/>
        <v>0</v>
      </c>
      <c r="BH201" s="158">
        <f t="shared" si="64"/>
        <v>0</v>
      </c>
      <c r="BI201" s="158">
        <f t="shared" si="64"/>
        <v>0</v>
      </c>
      <c r="BJ201" s="158">
        <f t="shared" si="64"/>
        <v>0</v>
      </c>
      <c r="BK201" s="158">
        <f t="shared" si="64"/>
        <v>0</v>
      </c>
    </row>
    <row r="202" spans="2:63" collapsed="1">
      <c r="B202" s="160" t="s">
        <v>17</v>
      </c>
      <c r="C202" s="206"/>
      <c r="D202" s="157">
        <f>SUM(D187:D201)</f>
        <v>79.275000000000006</v>
      </c>
      <c r="E202" s="157">
        <f t="shared" ref="E202:BK202" si="65">SUM(E187:E201)</f>
        <v>194.25</v>
      </c>
      <c r="F202" s="157">
        <f t="shared" si="65"/>
        <v>288.75</v>
      </c>
      <c r="G202" s="157">
        <f t="shared" si="65"/>
        <v>341.25</v>
      </c>
      <c r="H202" s="157">
        <f t="shared" si="65"/>
        <v>393.75</v>
      </c>
      <c r="I202" s="157">
        <f t="shared" si="65"/>
        <v>446.25</v>
      </c>
      <c r="J202" s="157">
        <f t="shared" si="65"/>
        <v>950.25</v>
      </c>
      <c r="K202" s="157">
        <f t="shared" si="65"/>
        <v>950.25</v>
      </c>
      <c r="L202" s="157">
        <f t="shared" si="65"/>
        <v>900.375</v>
      </c>
      <c r="M202" s="157">
        <f t="shared" si="65"/>
        <v>900.375</v>
      </c>
      <c r="N202" s="157">
        <f t="shared" si="65"/>
        <v>890.4</v>
      </c>
      <c r="O202" s="157">
        <f t="shared" si="65"/>
        <v>880.42499999999995</v>
      </c>
      <c r="P202" s="157">
        <f t="shared" si="65"/>
        <v>887.85899999999992</v>
      </c>
      <c r="Q202" s="157">
        <f t="shared" si="65"/>
        <v>887.85899999999992</v>
      </c>
      <c r="R202" s="157">
        <f t="shared" si="65"/>
        <v>877.68449999999984</v>
      </c>
      <c r="S202" s="157">
        <f t="shared" si="65"/>
        <v>952.65449999999964</v>
      </c>
      <c r="T202" s="157">
        <f t="shared" si="65"/>
        <v>947.56724999999983</v>
      </c>
      <c r="U202" s="157">
        <f t="shared" si="65"/>
        <v>947.56724999999983</v>
      </c>
      <c r="V202" s="157">
        <f t="shared" si="65"/>
        <v>947.56724999999983</v>
      </c>
      <c r="W202" s="157">
        <f t="shared" si="65"/>
        <v>947.56724999999983</v>
      </c>
      <c r="X202" s="157">
        <f t="shared" si="65"/>
        <v>947.56724999999983</v>
      </c>
      <c r="Y202" s="157">
        <f t="shared" si="65"/>
        <v>947.56724999999983</v>
      </c>
      <c r="Z202" s="157">
        <f t="shared" si="65"/>
        <v>947.56724999999983</v>
      </c>
      <c r="AA202" s="157">
        <f t="shared" si="65"/>
        <v>947.56724999999983</v>
      </c>
      <c r="AB202" s="157">
        <f t="shared" si="65"/>
        <v>966.51859499999966</v>
      </c>
      <c r="AC202" s="157">
        <f t="shared" si="65"/>
        <v>966.51859499999966</v>
      </c>
      <c r="AD202" s="157">
        <f t="shared" si="65"/>
        <v>966.51859499999966</v>
      </c>
      <c r="AE202" s="157">
        <f t="shared" si="65"/>
        <v>966.51859499999966</v>
      </c>
      <c r="AF202" s="157">
        <f t="shared" si="65"/>
        <v>966.51859499999966</v>
      </c>
      <c r="AG202" s="157">
        <f t="shared" si="65"/>
        <v>966.51859499999966</v>
      </c>
      <c r="AH202" s="157">
        <f t="shared" si="65"/>
        <v>966.51859499999966</v>
      </c>
      <c r="AI202" s="157">
        <f t="shared" si="65"/>
        <v>966.51859499999966</v>
      </c>
      <c r="AJ202" s="157">
        <f t="shared" si="65"/>
        <v>966.51859499999966</v>
      </c>
      <c r="AK202" s="157">
        <f t="shared" si="65"/>
        <v>966.51859499999966</v>
      </c>
      <c r="AL202" s="157">
        <f t="shared" si="65"/>
        <v>966.51859499999966</v>
      </c>
      <c r="AM202" s="157">
        <f t="shared" si="65"/>
        <v>966.51859499999966</v>
      </c>
      <c r="AN202" s="157">
        <f t="shared" si="65"/>
        <v>985.84896689999982</v>
      </c>
      <c r="AO202" s="157">
        <f t="shared" si="65"/>
        <v>985.84896689999982</v>
      </c>
      <c r="AP202" s="157">
        <f t="shared" si="65"/>
        <v>985.84896689999982</v>
      </c>
      <c r="AQ202" s="157">
        <f t="shared" si="65"/>
        <v>985.84896689999982</v>
      </c>
      <c r="AR202" s="157">
        <f t="shared" si="65"/>
        <v>985.84896689999982</v>
      </c>
      <c r="AS202" s="157">
        <f t="shared" si="65"/>
        <v>985.84896689999982</v>
      </c>
      <c r="AT202" s="157">
        <f t="shared" si="65"/>
        <v>985.84896689999982</v>
      </c>
      <c r="AU202" s="157">
        <f t="shared" si="65"/>
        <v>985.84896689999982</v>
      </c>
      <c r="AV202" s="157">
        <f t="shared" si="65"/>
        <v>985.84896689999982</v>
      </c>
      <c r="AW202" s="157">
        <f t="shared" si="65"/>
        <v>985.84896689999982</v>
      </c>
      <c r="AX202" s="157">
        <f t="shared" si="65"/>
        <v>985.84896689999982</v>
      </c>
      <c r="AY202" s="157">
        <f t="shared" si="65"/>
        <v>985.84896689999982</v>
      </c>
      <c r="AZ202" s="157">
        <f t="shared" si="65"/>
        <v>1005.565946238</v>
      </c>
      <c r="BA202" s="157">
        <f t="shared" si="65"/>
        <v>1005.565946238</v>
      </c>
      <c r="BB202" s="157">
        <f t="shared" si="65"/>
        <v>1005.565946238</v>
      </c>
      <c r="BC202" s="157">
        <f t="shared" si="65"/>
        <v>1005.565946238</v>
      </c>
      <c r="BD202" s="157">
        <f t="shared" si="65"/>
        <v>1005.565946238</v>
      </c>
      <c r="BE202" s="157">
        <f t="shared" si="65"/>
        <v>1005.565946238</v>
      </c>
      <c r="BF202" s="157">
        <f t="shared" si="65"/>
        <v>1005.565946238</v>
      </c>
      <c r="BG202" s="157">
        <f t="shared" si="65"/>
        <v>1005.565946238</v>
      </c>
      <c r="BH202" s="157">
        <f t="shared" si="65"/>
        <v>1005.565946238</v>
      </c>
      <c r="BI202" s="157">
        <f t="shared" si="65"/>
        <v>1005.565946238</v>
      </c>
      <c r="BJ202" s="157">
        <f t="shared" si="65"/>
        <v>1005.565946238</v>
      </c>
      <c r="BK202" s="157">
        <f t="shared" si="65"/>
        <v>1005.565946238</v>
      </c>
    </row>
  </sheetData>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7">
    <tabColor rgb="FFFFC000"/>
  </sheetPr>
  <dimension ref="A1:BK98"/>
  <sheetViews>
    <sheetView showGridLines="0" zoomScaleNormal="100" workbookViewId="0">
      <selection activeCell="D9" sqref="D9"/>
    </sheetView>
  </sheetViews>
  <sheetFormatPr defaultColWidth="8.5546875" defaultRowHeight="14.4"/>
  <cols>
    <col min="1" max="1" width="1.44140625" style="8" customWidth="1"/>
    <col min="2" max="2" width="20.109375" style="4" bestFit="1" customWidth="1"/>
    <col min="3" max="3" width="9" style="109" bestFit="1" customWidth="1"/>
    <col min="4" max="4" width="8" style="4" customWidth="1"/>
    <col min="5" max="5" width="7.44140625" style="4" bestFit="1" customWidth="1"/>
    <col min="6" max="6" width="8" style="4" bestFit="1" customWidth="1"/>
    <col min="7" max="15" width="9.88671875" style="4" bestFit="1" customWidth="1"/>
    <col min="16" max="18" width="9.88671875" style="8" bestFit="1" customWidth="1"/>
    <col min="19" max="63" width="9.88671875" style="4" bestFit="1" customWidth="1"/>
    <col min="64" max="16384" width="8.5546875" style="4"/>
  </cols>
  <sheetData>
    <row r="1" spans="2:63" s="8" customFormat="1">
      <c r="C1" s="109"/>
    </row>
    <row r="2" spans="2:63" s="8" customFormat="1">
      <c r="C2" s="109"/>
    </row>
    <row r="3" spans="2:63" s="8" customFormat="1">
      <c r="C3" s="109"/>
    </row>
    <row r="4" spans="2:63" s="8" customFormat="1">
      <c r="C4" s="109"/>
    </row>
    <row r="5" spans="2:63" s="8" customFormat="1">
      <c r="C5" s="109"/>
      <c r="G5" s="9"/>
    </row>
    <row r="6" spans="2:63" s="8" customFormat="1">
      <c r="C6" s="109"/>
    </row>
    <row r="7" spans="2:63">
      <c r="B7" s="61" t="s">
        <v>34</v>
      </c>
      <c r="D7" s="8"/>
      <c r="E7" s="8"/>
      <c r="F7" s="8"/>
      <c r="G7" s="8"/>
      <c r="H7" s="8"/>
      <c r="I7" s="8"/>
      <c r="J7" s="8"/>
      <c r="K7" s="8"/>
      <c r="L7" s="8"/>
      <c r="M7" s="8"/>
      <c r="N7" s="8"/>
      <c r="O7" s="8"/>
    </row>
    <row r="8" spans="2:63">
      <c r="B8" s="65" t="s">
        <v>79</v>
      </c>
      <c r="C8" s="62"/>
      <c r="D8" s="52">
        <f>+Home!J11</f>
        <v>40909</v>
      </c>
      <c r="E8" s="52">
        <f>EDATE(D8,1)</f>
        <v>40940</v>
      </c>
      <c r="F8" s="52">
        <f>EDATE(E8,1)</f>
        <v>40969</v>
      </c>
      <c r="G8" s="52">
        <f t="shared" ref="G8:O8" si="0">EDATE(F8,1)</f>
        <v>41000</v>
      </c>
      <c r="H8" s="52">
        <f t="shared" si="0"/>
        <v>41030</v>
      </c>
      <c r="I8" s="52">
        <f t="shared" si="0"/>
        <v>41061</v>
      </c>
      <c r="J8" s="52">
        <f t="shared" si="0"/>
        <v>41091</v>
      </c>
      <c r="K8" s="52">
        <f t="shared" si="0"/>
        <v>41122</v>
      </c>
      <c r="L8" s="52">
        <f t="shared" si="0"/>
        <v>41153</v>
      </c>
      <c r="M8" s="52">
        <f t="shared" si="0"/>
        <v>41183</v>
      </c>
      <c r="N8" s="52">
        <f t="shared" si="0"/>
        <v>41214</v>
      </c>
      <c r="O8" s="52">
        <f t="shared" si="0"/>
        <v>41244</v>
      </c>
      <c r="P8" s="52">
        <f t="shared" ref="P8:BK8" si="1">EDATE(O8,1)</f>
        <v>41275</v>
      </c>
      <c r="Q8" s="52">
        <f t="shared" si="1"/>
        <v>41306</v>
      </c>
      <c r="R8" s="52">
        <f t="shared" si="1"/>
        <v>41334</v>
      </c>
      <c r="S8" s="52">
        <f t="shared" si="1"/>
        <v>41365</v>
      </c>
      <c r="T8" s="52">
        <f t="shared" si="1"/>
        <v>41395</v>
      </c>
      <c r="U8" s="52">
        <f t="shared" si="1"/>
        <v>41426</v>
      </c>
      <c r="V8" s="52">
        <f t="shared" si="1"/>
        <v>41456</v>
      </c>
      <c r="W8" s="52">
        <f t="shared" si="1"/>
        <v>41487</v>
      </c>
      <c r="X8" s="52">
        <f t="shared" si="1"/>
        <v>41518</v>
      </c>
      <c r="Y8" s="52">
        <f t="shared" si="1"/>
        <v>41548</v>
      </c>
      <c r="Z8" s="52">
        <f t="shared" si="1"/>
        <v>41579</v>
      </c>
      <c r="AA8" s="52">
        <f t="shared" si="1"/>
        <v>41609</v>
      </c>
      <c r="AB8" s="52">
        <f t="shared" si="1"/>
        <v>41640</v>
      </c>
      <c r="AC8" s="52">
        <f t="shared" si="1"/>
        <v>41671</v>
      </c>
      <c r="AD8" s="52">
        <f t="shared" si="1"/>
        <v>41699</v>
      </c>
      <c r="AE8" s="52">
        <f t="shared" si="1"/>
        <v>41730</v>
      </c>
      <c r="AF8" s="52">
        <f t="shared" si="1"/>
        <v>41760</v>
      </c>
      <c r="AG8" s="52">
        <f t="shared" si="1"/>
        <v>41791</v>
      </c>
      <c r="AH8" s="52">
        <f t="shared" si="1"/>
        <v>41821</v>
      </c>
      <c r="AI8" s="52">
        <f t="shared" si="1"/>
        <v>41852</v>
      </c>
      <c r="AJ8" s="52">
        <f t="shared" si="1"/>
        <v>41883</v>
      </c>
      <c r="AK8" s="52">
        <f t="shared" si="1"/>
        <v>41913</v>
      </c>
      <c r="AL8" s="52">
        <f t="shared" si="1"/>
        <v>41944</v>
      </c>
      <c r="AM8" s="52">
        <f t="shared" si="1"/>
        <v>41974</v>
      </c>
      <c r="AN8" s="52">
        <f t="shared" si="1"/>
        <v>42005</v>
      </c>
      <c r="AO8" s="52">
        <f t="shared" si="1"/>
        <v>42036</v>
      </c>
      <c r="AP8" s="52">
        <f t="shared" si="1"/>
        <v>42064</v>
      </c>
      <c r="AQ8" s="52">
        <f t="shared" si="1"/>
        <v>42095</v>
      </c>
      <c r="AR8" s="52">
        <f t="shared" si="1"/>
        <v>42125</v>
      </c>
      <c r="AS8" s="52">
        <f t="shared" si="1"/>
        <v>42156</v>
      </c>
      <c r="AT8" s="52">
        <f t="shared" si="1"/>
        <v>42186</v>
      </c>
      <c r="AU8" s="52">
        <f t="shared" si="1"/>
        <v>42217</v>
      </c>
      <c r="AV8" s="52">
        <f t="shared" si="1"/>
        <v>42248</v>
      </c>
      <c r="AW8" s="52">
        <f t="shared" si="1"/>
        <v>42278</v>
      </c>
      <c r="AX8" s="52">
        <f t="shared" si="1"/>
        <v>42309</v>
      </c>
      <c r="AY8" s="52">
        <f t="shared" si="1"/>
        <v>42339</v>
      </c>
      <c r="AZ8" s="52">
        <f t="shared" si="1"/>
        <v>42370</v>
      </c>
      <c r="BA8" s="52">
        <f t="shared" si="1"/>
        <v>42401</v>
      </c>
      <c r="BB8" s="52">
        <f t="shared" si="1"/>
        <v>42430</v>
      </c>
      <c r="BC8" s="52">
        <f t="shared" si="1"/>
        <v>42461</v>
      </c>
      <c r="BD8" s="52">
        <f t="shared" si="1"/>
        <v>42491</v>
      </c>
      <c r="BE8" s="52">
        <f t="shared" si="1"/>
        <v>42522</v>
      </c>
      <c r="BF8" s="52">
        <f t="shared" si="1"/>
        <v>42552</v>
      </c>
      <c r="BG8" s="52">
        <f t="shared" si="1"/>
        <v>42583</v>
      </c>
      <c r="BH8" s="52">
        <f t="shared" si="1"/>
        <v>42614</v>
      </c>
      <c r="BI8" s="52">
        <f t="shared" si="1"/>
        <v>42644</v>
      </c>
      <c r="BJ8" s="52">
        <f t="shared" si="1"/>
        <v>42675</v>
      </c>
      <c r="BK8" s="52">
        <f t="shared" si="1"/>
        <v>42705</v>
      </c>
    </row>
    <row r="9" spans="2:63">
      <c r="B9" s="31" t="str">
        <f>+OP!B10</f>
        <v>Envasos reutilitzables</v>
      </c>
      <c r="C9" s="111"/>
      <c r="D9" s="33">
        <f>IF(OP!$C10=NT!$T$3,0,+CVM!I8+CVA!I8+CVM!J8+CVA!J8)</f>
        <v>500</v>
      </c>
      <c r="E9" s="33">
        <f>IF(OP!$C10=NT!$T$3,0,+CVM!K8+CVA!K8)</f>
        <v>0</v>
      </c>
      <c r="F9" s="33">
        <f>IF(OP!$C10=NT!$T$3,0,+CVM!L8+CVA!L8)</f>
        <v>0</v>
      </c>
      <c r="G9" s="33">
        <f>IF(OP!$C10=NT!$T$3,0,+CVM!M8+CVA!M8)</f>
        <v>200</v>
      </c>
      <c r="H9" s="33">
        <f>IF(OP!$C10=NT!$T$3,0,+CVM!N8+CVA!N8)</f>
        <v>0</v>
      </c>
      <c r="I9" s="33">
        <f>IF(OP!$C10=NT!$T$3,0,+CVM!O8+CVA!O8)</f>
        <v>0</v>
      </c>
      <c r="J9" s="33">
        <f>IF(OP!$C10=NT!$T$3,0,+CVM!P8+CVA!P8)</f>
        <v>200</v>
      </c>
      <c r="K9" s="33">
        <f>IF(OP!$C10=NT!$T$3,0,+CVM!Q8+CVA!Q8)</f>
        <v>0</v>
      </c>
      <c r="L9" s="33">
        <f>IF(OP!$C10=NT!$T$3,0,+CVM!R8+CVA!R8)</f>
        <v>0</v>
      </c>
      <c r="M9" s="33">
        <f>IF(OP!$C10=NT!$T$3,0,+CVM!S8+CVA!S8)</f>
        <v>200</v>
      </c>
      <c r="N9" s="33">
        <f>IF(OP!$C10=NT!$T$3,0,+CVM!T8+CVA!T8)</f>
        <v>0</v>
      </c>
      <c r="O9" s="33">
        <f>IF(OP!$C10=NT!$T$3,0,+CVM!U8+CVA!U8)</f>
        <v>0</v>
      </c>
      <c r="P9" s="33">
        <f>IF(OP!$C10=NT!$T$3,0,+CVM!J26+CVA!J26)</f>
        <v>0</v>
      </c>
      <c r="Q9" s="33">
        <f>IF(OP!$C10=NT!$T$3,0,+CVM!K26+CVA!K26)</f>
        <v>0</v>
      </c>
      <c r="R9" s="33">
        <f>IF(OP!$C10=NT!$T$3,0,+CVM!L26+CVA!L26)</f>
        <v>0</v>
      </c>
      <c r="S9" s="33">
        <f>IF(OP!$C10=NT!$T$3,0,+CVM!M26+CVA!M26)</f>
        <v>0</v>
      </c>
      <c r="T9" s="33">
        <f>IF(OP!$C10=NT!$T$3,0,+CVM!N26+CVA!N26)</f>
        <v>0</v>
      </c>
      <c r="U9" s="33">
        <f>IF(OP!$C10=NT!$T$3,0,+CVM!O26+CVA!O26)</f>
        <v>0</v>
      </c>
      <c r="V9" s="33">
        <f>IF(OP!$C10=NT!$T$3,0,+CVM!P26+CVA!P26)</f>
        <v>0</v>
      </c>
      <c r="W9" s="33">
        <f>IF(OP!$C10=NT!$T$3,0,+CVM!Q26+CVA!Q26)</f>
        <v>0</v>
      </c>
      <c r="X9" s="33">
        <f>IF(OP!$C10=NT!$T$3,0,+CVM!R26+CVA!R26)</f>
        <v>0</v>
      </c>
      <c r="Y9" s="33">
        <f>IF(OP!$C10=NT!$T$3,0,+CVM!S26+CVA!S26)</f>
        <v>0</v>
      </c>
      <c r="Z9" s="33">
        <f>IF(OP!$C10=NT!$T$3,0,+CVM!T26+CVA!T26)</f>
        <v>0</v>
      </c>
      <c r="AA9" s="33">
        <f>IF(OP!$C10=NT!$T$3,0,+CVM!U26+CVA!U26)</f>
        <v>0</v>
      </c>
      <c r="AB9" s="33">
        <f>IF(OP!$C10=NT!$T$3,0,+CVM!J44+CVA!J44)</f>
        <v>0</v>
      </c>
      <c r="AC9" s="33">
        <f>IF(OP!$C10=NT!$T$3,0,+CVM!K44+CVA!K44)</f>
        <v>0</v>
      </c>
      <c r="AD9" s="33">
        <f>IF(OP!$C10=NT!$T$3,0,+CVM!L44+CVA!L44)</f>
        <v>0</v>
      </c>
      <c r="AE9" s="33">
        <f>IF(OP!$C10=NT!$T$3,0,+CVM!M44+CVA!M44)</f>
        <v>0</v>
      </c>
      <c r="AF9" s="33">
        <f>IF(OP!$C10=NT!$T$3,0,+CVM!N44+CVA!N44)</f>
        <v>0</v>
      </c>
      <c r="AG9" s="33">
        <f>IF(OP!$C10=NT!$T$3,0,+CVM!O44+CVA!O44)</f>
        <v>0</v>
      </c>
      <c r="AH9" s="33">
        <f>IF(OP!$C10=NT!$T$3,0,+CVM!P44+CVA!P44)</f>
        <v>0</v>
      </c>
      <c r="AI9" s="33">
        <f>IF(OP!$C10=NT!$T$3,0,+CVM!Q44+CVA!Q44)</f>
        <v>0</v>
      </c>
      <c r="AJ9" s="33">
        <f>IF(OP!$C10=NT!$T$3,0,+CVM!R44+CVA!R44)</f>
        <v>0</v>
      </c>
      <c r="AK9" s="33">
        <f>IF(OP!$C10=NT!$T$3,0,+CVM!S44+CVA!S44)</f>
        <v>0</v>
      </c>
      <c r="AL9" s="33">
        <f>IF(OP!$C10=NT!$T$3,0,+CVM!T44+CVA!T44)</f>
        <v>0</v>
      </c>
      <c r="AM9" s="33">
        <f>IF(OP!$C10=NT!$T$3,0,+CVM!U44+CVA!U44)</f>
        <v>0</v>
      </c>
      <c r="AN9" s="33">
        <f>IF(OP!$C10=NT!$T$3,0,+CVM!J62+CVA!J62)</f>
        <v>0</v>
      </c>
      <c r="AO9" s="33">
        <f>IF(OP!$C10=NT!$T$3,0,+CVM!K62+CVA!K62)</f>
        <v>0</v>
      </c>
      <c r="AP9" s="33">
        <f>IF(OP!$C10=NT!$T$3,0,+CVM!L62+CVA!L62)</f>
        <v>0</v>
      </c>
      <c r="AQ9" s="33">
        <f>IF(OP!$C10=NT!$T$3,0,+CVM!M62+CVA!M62)</f>
        <v>0</v>
      </c>
      <c r="AR9" s="33">
        <f>IF(OP!$C10=NT!$T$3,0,+CVM!N62+CVA!N62)</f>
        <v>0</v>
      </c>
      <c r="AS9" s="33">
        <f>IF(OP!$C10=NT!$T$3,0,+CVM!O62+CVA!O62)</f>
        <v>0</v>
      </c>
      <c r="AT9" s="33">
        <f>IF(OP!$C10=NT!$T$3,0,+CVM!P62+CVA!P62)</f>
        <v>0</v>
      </c>
      <c r="AU9" s="33">
        <f>IF(OP!$C10=NT!$T$3,0,+CVM!Q62+CVA!Q62)</f>
        <v>0</v>
      </c>
      <c r="AV9" s="33">
        <f>IF(OP!$C10=NT!$T$3,0,+CVM!R62+CVA!R62)</f>
        <v>0</v>
      </c>
      <c r="AW9" s="33">
        <f>IF(OP!$C10=NT!$T$3,0,+CVM!S62+CVA!S62)</f>
        <v>0</v>
      </c>
      <c r="AX9" s="33">
        <f>IF(OP!$C10=NT!$T$3,0,+CVM!T62+CVA!T62)</f>
        <v>0</v>
      </c>
      <c r="AY9" s="33">
        <f>IF(OP!$C10=NT!$T$3,0,+CVM!U62+CVA!U62)</f>
        <v>0</v>
      </c>
      <c r="AZ9" s="33">
        <f>IF(OP!$C10=NT!$T$3,0,+CVM!J80+CVA!J80)</f>
        <v>0</v>
      </c>
      <c r="BA9" s="33">
        <f>IF(OP!$C10=NT!$T$3,0,+CVM!K80+CVA!K80)</f>
        <v>0</v>
      </c>
      <c r="BB9" s="33">
        <f>IF(OP!$C10=NT!$T$3,0,+CVM!L80+CVA!L80)</f>
        <v>0</v>
      </c>
      <c r="BC9" s="33">
        <f>IF(OP!$C10=NT!$T$3,0,+CVM!M80+CVA!M80)</f>
        <v>0</v>
      </c>
      <c r="BD9" s="33">
        <f>IF(OP!$C10=NT!$T$3,0,+CVM!N80+CVA!N80)</f>
        <v>0</v>
      </c>
      <c r="BE9" s="33">
        <f>IF(OP!$C10=NT!$T$3,0,+CVM!O80+CVA!O80)</f>
        <v>0</v>
      </c>
      <c r="BF9" s="33">
        <f>IF(OP!$C10=NT!$T$3,0,+CVM!P80+CVA!P80)</f>
        <v>0</v>
      </c>
      <c r="BG9" s="33">
        <f>IF(OP!$C10=NT!$T$3,0,+CVM!Q80+CVA!Q80)</f>
        <v>0</v>
      </c>
      <c r="BH9" s="33">
        <f>IF(OP!$C10=NT!$T$3,0,+CVM!R80+CVA!R80)</f>
        <v>0</v>
      </c>
      <c r="BI9" s="33">
        <f>IF(OP!$C10=NT!$T$3,0,+CVM!S80+CVA!S80)</f>
        <v>0</v>
      </c>
      <c r="BJ9" s="33">
        <f>IF(OP!$C10=NT!$T$3,0,+CVM!T80+CVA!T80)</f>
        <v>0</v>
      </c>
      <c r="BK9" s="33">
        <f>IF(OP!$C10=NT!$T$3,0,+CVM!U80+CVA!U80)</f>
        <v>0</v>
      </c>
    </row>
    <row r="10" spans="2:63">
      <c r="B10" s="31" t="str">
        <f>+OP!B11</f>
        <v>Vendes per entregues</v>
      </c>
      <c r="C10" s="111"/>
      <c r="D10" s="33">
        <f>IF(OP!$C11=NT!$T$3,0,+CVM!I9+CVA!I9+CVM!J9+CVA!J9)</f>
        <v>0</v>
      </c>
      <c r="E10" s="33">
        <f>IF(OP!$C11=NT!$T$3,0,+CVM!K9+CVA!K9)</f>
        <v>0</v>
      </c>
      <c r="F10" s="33">
        <f>IF(OP!$C11=NT!$T$3,0,+CVM!L9+CVA!L9)</f>
        <v>0</v>
      </c>
      <c r="G10" s="33">
        <f>IF(OP!$C11=NT!$T$3,0,+CVM!M9+CVA!M9)</f>
        <v>0</v>
      </c>
      <c r="H10" s="33">
        <f>IF(OP!$C11=NT!$T$3,0,+CVM!N9+CVA!N9)</f>
        <v>0</v>
      </c>
      <c r="I10" s="33">
        <f>IF(OP!$C11=NT!$T$3,0,+CVM!O9+CVA!O9)</f>
        <v>0</v>
      </c>
      <c r="J10" s="33">
        <f>IF(OP!$C11=NT!$T$3,0,+CVM!P9+CVA!P9)</f>
        <v>0</v>
      </c>
      <c r="K10" s="33">
        <f>IF(OP!$C11=NT!$T$3,0,+CVM!Q9+CVA!Q9)</f>
        <v>0</v>
      </c>
      <c r="L10" s="33">
        <f>IF(OP!$C11=NT!$T$3,0,+CVM!R9+CVA!R9)</f>
        <v>0</v>
      </c>
      <c r="M10" s="33">
        <f>IF(OP!$C11=NT!$T$3,0,+CVM!S9+CVA!S9)</f>
        <v>0</v>
      </c>
      <c r="N10" s="33">
        <f>IF(OP!$C11=NT!$T$3,0,+CVM!T9+CVA!T9)</f>
        <v>0</v>
      </c>
      <c r="O10" s="33">
        <f>IF(OP!$C11=NT!$T$3,0,+CVM!U9+CVA!U9)</f>
        <v>0</v>
      </c>
      <c r="P10" s="33">
        <f>IF(OP!$C11=NT!$T$3,0,+CVM!J27+CVA!J27)</f>
        <v>0</v>
      </c>
      <c r="Q10" s="33">
        <f>IF(OP!$C11=NT!$T$3,0,+CVM!K27+CVA!K27)</f>
        <v>0</v>
      </c>
      <c r="R10" s="33">
        <f>IF(OP!$C11=NT!$T$3,0,+CVM!L27+CVA!L27)</f>
        <v>0</v>
      </c>
      <c r="S10" s="33">
        <f>IF(OP!$C11=NT!$T$3,0,+CVM!M27+CVA!M27)</f>
        <v>0</v>
      </c>
      <c r="T10" s="33">
        <f>IF(OP!$C11=NT!$T$3,0,+CVM!N27+CVA!N27)</f>
        <v>0</v>
      </c>
      <c r="U10" s="33">
        <f>IF(OP!$C11=NT!$T$3,0,+CVM!O27+CVA!O27)</f>
        <v>0</v>
      </c>
      <c r="V10" s="33">
        <f>IF(OP!$C11=NT!$T$3,0,+CVM!P27+CVA!P27)</f>
        <v>0</v>
      </c>
      <c r="W10" s="33">
        <f>IF(OP!$C11=NT!$T$3,0,+CVM!Q27+CVA!Q27)</f>
        <v>0</v>
      </c>
      <c r="X10" s="33">
        <f>IF(OP!$C11=NT!$T$3,0,+CVM!R27+CVA!R27)</f>
        <v>0</v>
      </c>
      <c r="Y10" s="33">
        <f>IF(OP!$C11=NT!$T$3,0,+CVM!S27+CVA!S27)</f>
        <v>0</v>
      </c>
      <c r="Z10" s="33">
        <f>IF(OP!$C11=NT!$T$3,0,+CVM!T27+CVA!T27)</f>
        <v>0</v>
      </c>
      <c r="AA10" s="33">
        <f>IF(OP!$C11=NT!$T$3,0,+CVM!U27+CVA!U27)</f>
        <v>0</v>
      </c>
      <c r="AB10" s="33">
        <f>IF(OP!$C11=NT!$T$3,0,+CVM!J45+CVA!J45)</f>
        <v>0</v>
      </c>
      <c r="AC10" s="33">
        <f>IF(OP!$C11=NT!$T$3,0,+CVM!K45+CVA!K45)</f>
        <v>0</v>
      </c>
      <c r="AD10" s="33">
        <f>IF(OP!$C11=NT!$T$3,0,+CVM!L45+CVA!L45)</f>
        <v>0</v>
      </c>
      <c r="AE10" s="33">
        <f>IF(OP!$C11=NT!$T$3,0,+CVM!M45+CVA!M45)</f>
        <v>0</v>
      </c>
      <c r="AF10" s="33">
        <f>IF(OP!$C11=NT!$T$3,0,+CVM!N45+CVA!N45)</f>
        <v>0</v>
      </c>
      <c r="AG10" s="33">
        <f>IF(OP!$C11=NT!$T$3,0,+CVM!O45+CVA!O45)</f>
        <v>0</v>
      </c>
      <c r="AH10" s="33">
        <f>IF(OP!$C11=NT!$T$3,0,+CVM!P45+CVA!P45)</f>
        <v>0</v>
      </c>
      <c r="AI10" s="33">
        <f>IF(OP!$C11=NT!$T$3,0,+CVM!Q45+CVA!Q45)</f>
        <v>0</v>
      </c>
      <c r="AJ10" s="33">
        <f>IF(OP!$C11=NT!$T$3,0,+CVM!R45+CVA!R45)</f>
        <v>0</v>
      </c>
      <c r="AK10" s="33">
        <f>IF(OP!$C11=NT!$T$3,0,+CVM!S45+CVA!S45)</f>
        <v>0</v>
      </c>
      <c r="AL10" s="33">
        <f>IF(OP!$C11=NT!$T$3,0,+CVM!T45+CVA!T45)</f>
        <v>0</v>
      </c>
      <c r="AM10" s="33">
        <f>IF(OP!$C11=NT!$T$3,0,+CVM!U45+CVA!U45)</f>
        <v>0</v>
      </c>
      <c r="AN10" s="33">
        <f>IF(OP!$C11=NT!$T$3,0,+CVM!J63+CVA!J63)</f>
        <v>0</v>
      </c>
      <c r="AO10" s="33">
        <f>IF(OP!$C11=NT!$T$3,0,+CVM!K63+CVA!K63)</f>
        <v>0</v>
      </c>
      <c r="AP10" s="33">
        <f>IF(OP!$C11=NT!$T$3,0,+CVM!L63+CVA!L63)</f>
        <v>0</v>
      </c>
      <c r="AQ10" s="33">
        <f>IF(OP!$C11=NT!$T$3,0,+CVM!M63+CVA!M63)</f>
        <v>0</v>
      </c>
      <c r="AR10" s="33">
        <f>IF(OP!$C11=NT!$T$3,0,+CVM!N63+CVA!N63)</f>
        <v>0</v>
      </c>
      <c r="AS10" s="33">
        <f>IF(OP!$C11=NT!$T$3,0,+CVM!O63+CVA!O63)</f>
        <v>0</v>
      </c>
      <c r="AT10" s="33">
        <f>IF(OP!$C11=NT!$T$3,0,+CVM!P63+CVA!P63)</f>
        <v>0</v>
      </c>
      <c r="AU10" s="33">
        <f>IF(OP!$C11=NT!$T$3,0,+CVM!Q63+CVA!Q63)</f>
        <v>0</v>
      </c>
      <c r="AV10" s="33">
        <f>IF(OP!$C11=NT!$T$3,0,+CVM!R63+CVA!R63)</f>
        <v>0</v>
      </c>
      <c r="AW10" s="33">
        <f>IF(OP!$C11=NT!$T$3,0,+CVM!S63+CVA!S63)</f>
        <v>0</v>
      </c>
      <c r="AX10" s="33">
        <f>IF(OP!$C11=NT!$T$3,0,+CVM!T63+CVA!T63)</f>
        <v>0</v>
      </c>
      <c r="AY10" s="33">
        <f>IF(OP!$C11=NT!$T$3,0,+CVM!U63+CVA!U63)</f>
        <v>0</v>
      </c>
      <c r="AZ10" s="33">
        <f>IF(OP!$C11=NT!$T$3,0,+CVM!J81+CVA!J81)</f>
        <v>0</v>
      </c>
      <c r="BA10" s="33">
        <f>IF(OP!$C11=NT!$T$3,0,+CVM!K81+CVA!K81)</f>
        <v>0</v>
      </c>
      <c r="BB10" s="33">
        <f>IF(OP!$C11=NT!$T$3,0,+CVM!L81+CVA!L81)</f>
        <v>0</v>
      </c>
      <c r="BC10" s="33">
        <f>IF(OP!$C11=NT!$T$3,0,+CVM!M81+CVA!M81)</f>
        <v>0</v>
      </c>
      <c r="BD10" s="33">
        <f>IF(OP!$C11=NT!$T$3,0,+CVM!N81+CVA!N81)</f>
        <v>0</v>
      </c>
      <c r="BE10" s="33">
        <f>IF(OP!$C11=NT!$T$3,0,+CVM!O81+CVA!O81)</f>
        <v>0</v>
      </c>
      <c r="BF10" s="33">
        <f>IF(OP!$C11=NT!$T$3,0,+CVM!P81+CVA!P81)</f>
        <v>0</v>
      </c>
      <c r="BG10" s="33">
        <f>IF(OP!$C11=NT!$T$3,0,+CVM!Q81+CVA!Q81)</f>
        <v>0</v>
      </c>
      <c r="BH10" s="33">
        <f>IF(OP!$C11=NT!$T$3,0,+CVM!R81+CVA!R81)</f>
        <v>0</v>
      </c>
      <c r="BI10" s="33">
        <f>IF(OP!$C11=NT!$T$3,0,+CVM!S81+CVA!S81)</f>
        <v>0</v>
      </c>
      <c r="BJ10" s="33">
        <f>IF(OP!$C11=NT!$T$3,0,+CVM!T81+CVA!T81)</f>
        <v>0</v>
      </c>
      <c r="BK10" s="33">
        <f>IF(OP!$C11=NT!$T$3,0,+CVM!U81+CVA!U81)</f>
        <v>0</v>
      </c>
    </row>
    <row r="11" spans="2:63">
      <c r="B11" s="31" t="str">
        <f>+OP!B12</f>
        <v>Anuncis locals</v>
      </c>
      <c r="C11" s="111"/>
      <c r="D11" s="33">
        <f>IF(OP!$C12=NT!$T$3,0,+CVM!I10+CVA!I10+CVM!J10+CVA!J10)</f>
        <v>0</v>
      </c>
      <c r="E11" s="33">
        <f>IF(OP!$C12=NT!$T$3,0,+CVM!K10+CVA!K10)</f>
        <v>0</v>
      </c>
      <c r="F11" s="33">
        <f>IF(OP!$C12=NT!$T$3,0,+CVM!L10+CVA!L10)</f>
        <v>0</v>
      </c>
      <c r="G11" s="33">
        <f>IF(OP!$C12=NT!$T$3,0,+CVM!M10+CVA!M10)</f>
        <v>0</v>
      </c>
      <c r="H11" s="33">
        <f>IF(OP!$C12=NT!$T$3,0,+CVM!N10+CVA!N10)</f>
        <v>0</v>
      </c>
      <c r="I11" s="33">
        <f>IF(OP!$C12=NT!$T$3,0,+CVM!O10+CVA!O10)</f>
        <v>0</v>
      </c>
      <c r="J11" s="33">
        <f>IF(OP!$C12=NT!$T$3,0,+CVM!P10+CVA!P10)</f>
        <v>0</v>
      </c>
      <c r="K11" s="33">
        <f>IF(OP!$C12=NT!$T$3,0,+CVM!Q10+CVA!Q10)</f>
        <v>0</v>
      </c>
      <c r="L11" s="33">
        <f>IF(OP!$C12=NT!$T$3,0,+CVM!R10+CVA!R10)</f>
        <v>0</v>
      </c>
      <c r="M11" s="33">
        <f>IF(OP!$C12=NT!$T$3,0,+CVM!S10+CVA!S10)</f>
        <v>0</v>
      </c>
      <c r="N11" s="33">
        <f>IF(OP!$C12=NT!$T$3,0,+CVM!T10+CVA!T10)</f>
        <v>0</v>
      </c>
      <c r="O11" s="33">
        <f>IF(OP!$C12=NT!$T$3,0,+CVM!U10+CVA!U10)</f>
        <v>0</v>
      </c>
      <c r="P11" s="33">
        <f>IF(OP!$C12=NT!$T$3,0,+CVM!J28+CVA!J28)</f>
        <v>0</v>
      </c>
      <c r="Q11" s="33">
        <f>IF(OP!$C12=NT!$T$3,0,+CVM!K28+CVA!K28)</f>
        <v>0</v>
      </c>
      <c r="R11" s="33">
        <f>IF(OP!$C12=NT!$T$3,0,+CVM!L28+CVA!L28)</f>
        <v>0</v>
      </c>
      <c r="S11" s="33">
        <f>IF(OP!$C12=NT!$T$3,0,+CVM!M28+CVA!M28)</f>
        <v>0</v>
      </c>
      <c r="T11" s="33">
        <f>IF(OP!$C12=NT!$T$3,0,+CVM!N28+CVA!N28)</f>
        <v>0</v>
      </c>
      <c r="U11" s="33">
        <f>IF(OP!$C12=NT!$T$3,0,+CVM!O28+CVA!O28)</f>
        <v>0</v>
      </c>
      <c r="V11" s="33">
        <f>IF(OP!$C12=NT!$T$3,0,+CVM!P28+CVA!P28)</f>
        <v>0</v>
      </c>
      <c r="W11" s="33">
        <f>IF(OP!$C12=NT!$T$3,0,+CVM!Q28+CVA!Q28)</f>
        <v>0</v>
      </c>
      <c r="X11" s="33">
        <f>IF(OP!$C12=NT!$T$3,0,+CVM!R28+CVA!R28)</f>
        <v>0</v>
      </c>
      <c r="Y11" s="33">
        <f>IF(OP!$C12=NT!$T$3,0,+CVM!S28+CVA!S28)</f>
        <v>0</v>
      </c>
      <c r="Z11" s="33">
        <f>IF(OP!$C12=NT!$T$3,0,+CVM!T28+CVA!T28)</f>
        <v>0</v>
      </c>
      <c r="AA11" s="33">
        <f>IF(OP!$C12=NT!$T$3,0,+CVM!U28+CVA!U28)</f>
        <v>0</v>
      </c>
      <c r="AB11" s="33">
        <f>IF(OP!$C12=NT!$T$3,0,+CVM!J46+CVA!J46)</f>
        <v>0</v>
      </c>
      <c r="AC11" s="33">
        <f>IF(OP!$C12=NT!$T$3,0,+CVM!K46+CVA!K46)</f>
        <v>0</v>
      </c>
      <c r="AD11" s="33">
        <f>IF(OP!$C12=NT!$T$3,0,+CVM!L46+CVA!L46)</f>
        <v>0</v>
      </c>
      <c r="AE11" s="33">
        <f>IF(OP!$C12=NT!$T$3,0,+CVM!M46+CVA!M46)</f>
        <v>0</v>
      </c>
      <c r="AF11" s="33">
        <f>IF(OP!$C12=NT!$T$3,0,+CVM!N46+CVA!N46)</f>
        <v>0</v>
      </c>
      <c r="AG11" s="33">
        <f>IF(OP!$C12=NT!$T$3,0,+CVM!O46+CVA!O46)</f>
        <v>0</v>
      </c>
      <c r="AH11" s="33">
        <f>IF(OP!$C12=NT!$T$3,0,+CVM!P46+CVA!P46)</f>
        <v>0</v>
      </c>
      <c r="AI11" s="33">
        <f>IF(OP!$C12=NT!$T$3,0,+CVM!Q46+CVA!Q46)</f>
        <v>0</v>
      </c>
      <c r="AJ11" s="33">
        <f>IF(OP!$C12=NT!$T$3,0,+CVM!R46+CVA!R46)</f>
        <v>0</v>
      </c>
      <c r="AK11" s="33">
        <f>IF(OP!$C12=NT!$T$3,0,+CVM!S46+CVA!S46)</f>
        <v>0</v>
      </c>
      <c r="AL11" s="33">
        <f>IF(OP!$C12=NT!$T$3,0,+CVM!T46+CVA!T46)</f>
        <v>0</v>
      </c>
      <c r="AM11" s="33">
        <f>IF(OP!$C12=NT!$T$3,0,+CVM!U46+CVA!U46)</f>
        <v>0</v>
      </c>
      <c r="AN11" s="33">
        <f>IF(OP!$C12=NT!$T$3,0,+CVM!J64+CVA!J64)</f>
        <v>0</v>
      </c>
      <c r="AO11" s="33">
        <f>IF(OP!$C12=NT!$T$3,0,+CVM!K64+CVA!K64)</f>
        <v>0</v>
      </c>
      <c r="AP11" s="33">
        <f>IF(OP!$C12=NT!$T$3,0,+CVM!L64+CVA!L64)</f>
        <v>0</v>
      </c>
      <c r="AQ11" s="33">
        <f>IF(OP!$C12=NT!$T$3,0,+CVM!M64+CVA!M64)</f>
        <v>0</v>
      </c>
      <c r="AR11" s="33">
        <f>IF(OP!$C12=NT!$T$3,0,+CVM!N64+CVA!N64)</f>
        <v>0</v>
      </c>
      <c r="AS11" s="33">
        <f>IF(OP!$C12=NT!$T$3,0,+CVM!O64+CVA!O64)</f>
        <v>0</v>
      </c>
      <c r="AT11" s="33">
        <f>IF(OP!$C12=NT!$T$3,0,+CVM!P64+CVA!P64)</f>
        <v>0</v>
      </c>
      <c r="AU11" s="33">
        <f>IF(OP!$C12=NT!$T$3,0,+CVM!Q64+CVA!Q64)</f>
        <v>0</v>
      </c>
      <c r="AV11" s="33">
        <f>IF(OP!$C12=NT!$T$3,0,+CVM!R64+CVA!R64)</f>
        <v>0</v>
      </c>
      <c r="AW11" s="33">
        <f>IF(OP!$C12=NT!$T$3,0,+CVM!S64+CVA!S64)</f>
        <v>0</v>
      </c>
      <c r="AX11" s="33">
        <f>IF(OP!$C12=NT!$T$3,0,+CVM!T64+CVA!T64)</f>
        <v>0</v>
      </c>
      <c r="AY11" s="33">
        <f>IF(OP!$C12=NT!$T$3,0,+CVM!U64+CVA!U64)</f>
        <v>0</v>
      </c>
      <c r="AZ11" s="33">
        <f>IF(OP!$C12=NT!$T$3,0,+CVM!J82+CVA!J82)</f>
        <v>0</v>
      </c>
      <c r="BA11" s="33">
        <f>IF(OP!$C12=NT!$T$3,0,+CVM!K82+CVA!K82)</f>
        <v>0</v>
      </c>
      <c r="BB11" s="33">
        <f>IF(OP!$C12=NT!$T$3,0,+CVM!L82+CVA!L82)</f>
        <v>0</v>
      </c>
      <c r="BC11" s="33">
        <f>IF(OP!$C12=NT!$T$3,0,+CVM!M82+CVA!M82)</f>
        <v>0</v>
      </c>
      <c r="BD11" s="33">
        <f>IF(OP!$C12=NT!$T$3,0,+CVM!N82+CVA!N82)</f>
        <v>0</v>
      </c>
      <c r="BE11" s="33">
        <f>IF(OP!$C12=NT!$T$3,0,+CVM!O82+CVA!O82)</f>
        <v>0</v>
      </c>
      <c r="BF11" s="33">
        <f>IF(OP!$C12=NT!$T$3,0,+CVM!P82+CVA!P82)</f>
        <v>0</v>
      </c>
      <c r="BG11" s="33">
        <f>IF(OP!$C12=NT!$T$3,0,+CVM!Q82+CVA!Q82)</f>
        <v>0</v>
      </c>
      <c r="BH11" s="33">
        <f>IF(OP!$C12=NT!$T$3,0,+CVM!R82+CVA!R82)</f>
        <v>0</v>
      </c>
      <c r="BI11" s="33">
        <f>IF(OP!$C12=NT!$T$3,0,+CVM!S82+CVA!S82)</f>
        <v>0</v>
      </c>
      <c r="BJ11" s="33">
        <f>IF(OP!$C12=NT!$T$3,0,+CVM!T82+CVA!T82)</f>
        <v>0</v>
      </c>
      <c r="BK11" s="33">
        <f>IF(OP!$C12=NT!$T$3,0,+CVM!U82+CVA!U82)</f>
        <v>0</v>
      </c>
    </row>
    <row r="12" spans="2:63">
      <c r="B12" s="31" t="str">
        <f>+OP!B13</f>
        <v>Nom Producte/Servei 4</v>
      </c>
      <c r="C12" s="111"/>
      <c r="D12" s="33">
        <f>IF(OP!$C13=NT!$T$3,0,+CVM!I11+CVA!I11+CVM!J11+CVA!J11)</f>
        <v>0</v>
      </c>
      <c r="E12" s="33">
        <f>IF(OP!$C13=NT!$T$3,0,+CVM!K11+CVA!K11)</f>
        <v>0</v>
      </c>
      <c r="F12" s="33">
        <f>IF(OP!$C13=NT!$T$3,0,+CVM!L11+CVA!L11)</f>
        <v>0</v>
      </c>
      <c r="G12" s="33">
        <f>IF(OP!$C13=NT!$T$3,0,+CVM!M11+CVA!M11)</f>
        <v>0</v>
      </c>
      <c r="H12" s="33">
        <f>IF(OP!$C13=NT!$T$3,0,+CVM!N11+CVA!N11)</f>
        <v>0</v>
      </c>
      <c r="I12" s="33">
        <f>IF(OP!$C13=NT!$T$3,0,+CVM!O11+CVA!O11)</f>
        <v>0</v>
      </c>
      <c r="J12" s="33">
        <f>IF(OP!$C13=NT!$T$3,0,+CVM!P11+CVA!P11)</f>
        <v>0</v>
      </c>
      <c r="K12" s="33">
        <f>IF(OP!$C13=NT!$T$3,0,+CVM!Q11+CVA!Q11)</f>
        <v>0</v>
      </c>
      <c r="L12" s="33">
        <f>IF(OP!$C13=NT!$T$3,0,+CVM!R11+CVA!R11)</f>
        <v>0</v>
      </c>
      <c r="M12" s="33">
        <f>IF(OP!$C13=NT!$T$3,0,+CVM!S11+CVA!S11)</f>
        <v>0</v>
      </c>
      <c r="N12" s="33">
        <f>IF(OP!$C13=NT!$T$3,0,+CVM!T11+CVA!T11)</f>
        <v>0</v>
      </c>
      <c r="O12" s="33">
        <f>IF(OP!$C13=NT!$T$3,0,+CVM!U11+CVA!U11)</f>
        <v>0</v>
      </c>
      <c r="P12" s="33">
        <f>IF(OP!$C13=NT!$T$3,0,+CVM!J29+CVA!J29)</f>
        <v>0</v>
      </c>
      <c r="Q12" s="33">
        <f>IF(OP!$C13=NT!$T$3,0,+CVM!K29+CVA!K29)</f>
        <v>0</v>
      </c>
      <c r="R12" s="33">
        <f>IF(OP!$C13=NT!$T$3,0,+CVM!L29+CVA!L29)</f>
        <v>0</v>
      </c>
      <c r="S12" s="33">
        <f>IF(OP!$C13=NT!$T$3,0,+CVM!M29+CVA!M29)</f>
        <v>0</v>
      </c>
      <c r="T12" s="33">
        <f>IF(OP!$C13=NT!$T$3,0,+CVM!N29+CVA!N29)</f>
        <v>0</v>
      </c>
      <c r="U12" s="33">
        <f>IF(OP!$C13=NT!$T$3,0,+CVM!O29+CVA!O29)</f>
        <v>0</v>
      </c>
      <c r="V12" s="33">
        <f>IF(OP!$C13=NT!$T$3,0,+CVM!P29+CVA!P29)</f>
        <v>0</v>
      </c>
      <c r="W12" s="33">
        <f>IF(OP!$C13=NT!$T$3,0,+CVM!Q29+CVA!Q29)</f>
        <v>0</v>
      </c>
      <c r="X12" s="33">
        <f>IF(OP!$C13=NT!$T$3,0,+CVM!R29+CVA!R29)</f>
        <v>0</v>
      </c>
      <c r="Y12" s="33">
        <f>IF(OP!$C13=NT!$T$3,0,+CVM!S29+CVA!S29)</f>
        <v>0</v>
      </c>
      <c r="Z12" s="33">
        <f>IF(OP!$C13=NT!$T$3,0,+CVM!T29+CVA!T29)</f>
        <v>0</v>
      </c>
      <c r="AA12" s="33">
        <f>IF(OP!$C13=NT!$T$3,0,+CVM!U29+CVA!U29)</f>
        <v>0</v>
      </c>
      <c r="AB12" s="33">
        <f>IF(OP!$C13=NT!$T$3,0,+CVM!J47+CVA!J47)</f>
        <v>0</v>
      </c>
      <c r="AC12" s="33">
        <f>IF(OP!$C13=NT!$T$3,0,+CVM!K47+CVA!K47)</f>
        <v>0</v>
      </c>
      <c r="AD12" s="33">
        <f>IF(OP!$C13=NT!$T$3,0,+CVM!L47+CVA!L47)</f>
        <v>0</v>
      </c>
      <c r="AE12" s="33">
        <f>IF(OP!$C13=NT!$T$3,0,+CVM!M47+CVA!M47)</f>
        <v>0</v>
      </c>
      <c r="AF12" s="33">
        <f>IF(OP!$C13=NT!$T$3,0,+CVM!N47+CVA!N47)</f>
        <v>0</v>
      </c>
      <c r="AG12" s="33">
        <f>IF(OP!$C13=NT!$T$3,0,+CVM!O47+CVA!O47)</f>
        <v>0</v>
      </c>
      <c r="AH12" s="33">
        <f>IF(OP!$C13=NT!$T$3,0,+CVM!P47+CVA!P47)</f>
        <v>0</v>
      </c>
      <c r="AI12" s="33">
        <f>IF(OP!$C13=NT!$T$3,0,+CVM!Q47+CVA!Q47)</f>
        <v>0</v>
      </c>
      <c r="AJ12" s="33">
        <f>IF(OP!$C13=NT!$T$3,0,+CVM!R47+CVA!R47)</f>
        <v>0</v>
      </c>
      <c r="AK12" s="33">
        <f>IF(OP!$C13=NT!$T$3,0,+CVM!S47+CVA!S47)</f>
        <v>0</v>
      </c>
      <c r="AL12" s="33">
        <f>IF(OP!$C13=NT!$T$3,0,+CVM!T47+CVA!T47)</f>
        <v>0</v>
      </c>
      <c r="AM12" s="33">
        <f>IF(OP!$C13=NT!$T$3,0,+CVM!U47+CVA!U47)</f>
        <v>0</v>
      </c>
      <c r="AN12" s="33">
        <f>IF(OP!$C13=NT!$T$3,0,+CVM!J65+CVA!J65)</f>
        <v>0</v>
      </c>
      <c r="AO12" s="33">
        <f>IF(OP!$C13=NT!$T$3,0,+CVM!K65+CVA!K65)</f>
        <v>0</v>
      </c>
      <c r="AP12" s="33">
        <f>IF(OP!$C13=NT!$T$3,0,+CVM!L65+CVA!L65)</f>
        <v>0</v>
      </c>
      <c r="AQ12" s="33">
        <f>IF(OP!$C13=NT!$T$3,0,+CVM!M65+CVA!M65)</f>
        <v>0</v>
      </c>
      <c r="AR12" s="33">
        <f>IF(OP!$C13=NT!$T$3,0,+CVM!N65+CVA!N65)</f>
        <v>0</v>
      </c>
      <c r="AS12" s="33">
        <f>IF(OP!$C13=NT!$T$3,0,+CVM!O65+CVA!O65)</f>
        <v>0</v>
      </c>
      <c r="AT12" s="33">
        <f>IF(OP!$C13=NT!$T$3,0,+CVM!P65+CVA!P65)</f>
        <v>0</v>
      </c>
      <c r="AU12" s="33">
        <f>IF(OP!$C13=NT!$T$3,0,+CVM!Q65+CVA!Q65)</f>
        <v>0</v>
      </c>
      <c r="AV12" s="33">
        <f>IF(OP!$C13=NT!$T$3,0,+CVM!R65+CVA!R65)</f>
        <v>0</v>
      </c>
      <c r="AW12" s="33">
        <f>IF(OP!$C13=NT!$T$3,0,+CVM!S65+CVA!S65)</f>
        <v>0</v>
      </c>
      <c r="AX12" s="33">
        <f>IF(OP!$C13=NT!$T$3,0,+CVM!T65+CVA!T65)</f>
        <v>0</v>
      </c>
      <c r="AY12" s="33">
        <f>IF(OP!$C13=NT!$T$3,0,+CVM!U65+CVA!U65)</f>
        <v>0</v>
      </c>
      <c r="AZ12" s="33">
        <f>IF(OP!$C13=NT!$T$3,0,+CVM!J83+CVA!J83)</f>
        <v>0</v>
      </c>
      <c r="BA12" s="33">
        <f>IF(OP!$C13=NT!$T$3,0,+CVM!K83+CVA!K83)</f>
        <v>0</v>
      </c>
      <c r="BB12" s="33">
        <f>IF(OP!$C13=NT!$T$3,0,+CVM!L83+CVA!L83)</f>
        <v>0</v>
      </c>
      <c r="BC12" s="33">
        <f>IF(OP!$C13=NT!$T$3,0,+CVM!M83+CVA!M83)</f>
        <v>0</v>
      </c>
      <c r="BD12" s="33">
        <f>IF(OP!$C13=NT!$T$3,0,+CVM!N83+CVA!N83)</f>
        <v>0</v>
      </c>
      <c r="BE12" s="33">
        <f>IF(OP!$C13=NT!$T$3,0,+CVM!O83+CVA!O83)</f>
        <v>0</v>
      </c>
      <c r="BF12" s="33">
        <f>IF(OP!$C13=NT!$T$3,0,+CVM!P83+CVA!P83)</f>
        <v>0</v>
      </c>
      <c r="BG12" s="33">
        <f>IF(OP!$C13=NT!$T$3,0,+CVM!Q83+CVA!Q83)</f>
        <v>0</v>
      </c>
      <c r="BH12" s="33">
        <f>IF(OP!$C13=NT!$T$3,0,+CVM!R83+CVA!R83)</f>
        <v>0</v>
      </c>
      <c r="BI12" s="33">
        <f>IF(OP!$C13=NT!$T$3,0,+CVM!S83+CVA!S83)</f>
        <v>0</v>
      </c>
      <c r="BJ12" s="33">
        <f>IF(OP!$C13=NT!$T$3,0,+CVM!T83+CVA!T83)</f>
        <v>0</v>
      </c>
      <c r="BK12" s="33">
        <f>IF(OP!$C13=NT!$T$3,0,+CVM!U83+CVA!U83)</f>
        <v>0</v>
      </c>
    </row>
    <row r="13" spans="2:63">
      <c r="B13" s="31" t="str">
        <f>+OP!B14</f>
        <v>Nom Producte/Servei 5</v>
      </c>
      <c r="C13" s="111"/>
      <c r="D13" s="33">
        <f>IF(OP!$C14=NT!$T$3,0,+CVM!I12+CVA!I12+CVM!J12+CVA!J12)</f>
        <v>0</v>
      </c>
      <c r="E13" s="33">
        <f>IF(OP!$C14=NT!$T$3,0,+CVM!K12+CVA!K12)</f>
        <v>0</v>
      </c>
      <c r="F13" s="33">
        <f>IF(OP!$C14=NT!$T$3,0,+CVM!L12+CVA!L12)</f>
        <v>0</v>
      </c>
      <c r="G13" s="33">
        <f>IF(OP!$C14=NT!$T$3,0,+CVM!M12+CVA!M12)</f>
        <v>0</v>
      </c>
      <c r="H13" s="33">
        <f>IF(OP!$C14=NT!$T$3,0,+CVM!N12+CVA!N12)</f>
        <v>0</v>
      </c>
      <c r="I13" s="33">
        <f>IF(OP!$C14=NT!$T$3,0,+CVM!O12+CVA!O12)</f>
        <v>0</v>
      </c>
      <c r="J13" s="33">
        <f>IF(OP!$C14=NT!$T$3,0,+CVM!P12+CVA!P12)</f>
        <v>0</v>
      </c>
      <c r="K13" s="33">
        <f>IF(OP!$C14=NT!$T$3,0,+CVM!Q12+CVA!Q12)</f>
        <v>0</v>
      </c>
      <c r="L13" s="33">
        <f>IF(OP!$C14=NT!$T$3,0,+CVM!R12+CVA!R12)</f>
        <v>0</v>
      </c>
      <c r="M13" s="33">
        <f>IF(OP!$C14=NT!$T$3,0,+CVM!S12+CVA!S12)</f>
        <v>0</v>
      </c>
      <c r="N13" s="33">
        <f>IF(OP!$C14=NT!$T$3,0,+CVM!T12+CVA!T12)</f>
        <v>0</v>
      </c>
      <c r="O13" s="33">
        <f>IF(OP!$C14=NT!$T$3,0,+CVM!U12+CVA!U12)</f>
        <v>0</v>
      </c>
      <c r="P13" s="33">
        <f>IF(OP!$C14=NT!$T$3,0,+CVM!J30+CVA!J30)</f>
        <v>0</v>
      </c>
      <c r="Q13" s="33">
        <f>IF(OP!$C14=NT!$T$3,0,+CVM!K30+CVA!K30)</f>
        <v>0</v>
      </c>
      <c r="R13" s="33">
        <f>IF(OP!$C14=NT!$T$3,0,+CVM!L30+CVA!L30)</f>
        <v>0</v>
      </c>
      <c r="S13" s="33">
        <f>IF(OP!$C14=NT!$T$3,0,+CVM!M30+CVA!M30)</f>
        <v>0</v>
      </c>
      <c r="T13" s="33">
        <f>IF(OP!$C14=NT!$T$3,0,+CVM!N30+CVA!N30)</f>
        <v>0</v>
      </c>
      <c r="U13" s="33">
        <f>IF(OP!$C14=NT!$T$3,0,+CVM!O30+CVA!O30)</f>
        <v>0</v>
      </c>
      <c r="V13" s="33">
        <f>IF(OP!$C14=NT!$T$3,0,+CVM!P30+CVA!P30)</f>
        <v>0</v>
      </c>
      <c r="W13" s="33">
        <f>IF(OP!$C14=NT!$T$3,0,+CVM!Q30+CVA!Q30)</f>
        <v>0</v>
      </c>
      <c r="X13" s="33">
        <f>IF(OP!$C14=NT!$T$3,0,+CVM!R30+CVA!R30)</f>
        <v>0</v>
      </c>
      <c r="Y13" s="33">
        <f>IF(OP!$C14=NT!$T$3,0,+CVM!S30+CVA!S30)</f>
        <v>0</v>
      </c>
      <c r="Z13" s="33">
        <f>IF(OP!$C14=NT!$T$3,0,+CVM!T30+CVA!T30)</f>
        <v>0</v>
      </c>
      <c r="AA13" s="33">
        <f>IF(OP!$C14=NT!$T$3,0,+CVM!U30+CVA!U30)</f>
        <v>0</v>
      </c>
      <c r="AB13" s="33">
        <f>IF(OP!$C14=NT!$T$3,0,+CVM!J48+CVA!J48)</f>
        <v>0</v>
      </c>
      <c r="AC13" s="33">
        <f>IF(OP!$C14=NT!$T$3,0,+CVM!K48+CVA!K48)</f>
        <v>0</v>
      </c>
      <c r="AD13" s="33">
        <f>IF(OP!$C14=NT!$T$3,0,+CVM!L48+CVA!L48)</f>
        <v>0</v>
      </c>
      <c r="AE13" s="33">
        <f>IF(OP!$C14=NT!$T$3,0,+CVM!M48+CVA!M48)</f>
        <v>0</v>
      </c>
      <c r="AF13" s="33">
        <f>IF(OP!$C14=NT!$T$3,0,+CVM!N48+CVA!N48)</f>
        <v>0</v>
      </c>
      <c r="AG13" s="33">
        <f>IF(OP!$C14=NT!$T$3,0,+CVM!O48+CVA!O48)</f>
        <v>0</v>
      </c>
      <c r="AH13" s="33">
        <f>IF(OP!$C14=NT!$T$3,0,+CVM!P48+CVA!P48)</f>
        <v>0</v>
      </c>
      <c r="AI13" s="33">
        <f>IF(OP!$C14=NT!$T$3,0,+CVM!Q48+CVA!Q48)</f>
        <v>0</v>
      </c>
      <c r="AJ13" s="33">
        <f>IF(OP!$C14=NT!$T$3,0,+CVM!R48+CVA!R48)</f>
        <v>0</v>
      </c>
      <c r="AK13" s="33">
        <f>IF(OP!$C14=NT!$T$3,0,+CVM!S48+CVA!S48)</f>
        <v>0</v>
      </c>
      <c r="AL13" s="33">
        <f>IF(OP!$C14=NT!$T$3,0,+CVM!T48+CVA!T48)</f>
        <v>0</v>
      </c>
      <c r="AM13" s="33">
        <f>IF(OP!$C14=NT!$T$3,0,+CVM!U48+CVA!U48)</f>
        <v>0</v>
      </c>
      <c r="AN13" s="33">
        <f>IF(OP!$C14=NT!$T$3,0,+CVM!J66+CVA!J66)</f>
        <v>0</v>
      </c>
      <c r="AO13" s="33">
        <f>IF(OP!$C14=NT!$T$3,0,+CVM!K66+CVA!K66)</f>
        <v>0</v>
      </c>
      <c r="AP13" s="33">
        <f>IF(OP!$C14=NT!$T$3,0,+CVM!L66+CVA!L66)</f>
        <v>0</v>
      </c>
      <c r="AQ13" s="33">
        <f>IF(OP!$C14=NT!$T$3,0,+CVM!M66+CVA!M66)</f>
        <v>0</v>
      </c>
      <c r="AR13" s="33">
        <f>IF(OP!$C14=NT!$T$3,0,+CVM!N66+CVA!N66)</f>
        <v>0</v>
      </c>
      <c r="AS13" s="33">
        <f>IF(OP!$C14=NT!$T$3,0,+CVM!O66+CVA!O66)</f>
        <v>0</v>
      </c>
      <c r="AT13" s="33">
        <f>IF(OP!$C14=NT!$T$3,0,+CVM!P66+CVA!P66)</f>
        <v>0</v>
      </c>
      <c r="AU13" s="33">
        <f>IF(OP!$C14=NT!$T$3,0,+CVM!Q66+CVA!Q66)</f>
        <v>0</v>
      </c>
      <c r="AV13" s="33">
        <f>IF(OP!$C14=NT!$T$3,0,+CVM!R66+CVA!R66)</f>
        <v>0</v>
      </c>
      <c r="AW13" s="33">
        <f>IF(OP!$C14=NT!$T$3,0,+CVM!S66+CVA!S66)</f>
        <v>0</v>
      </c>
      <c r="AX13" s="33">
        <f>IF(OP!$C14=NT!$T$3,0,+CVM!T66+CVA!T66)</f>
        <v>0</v>
      </c>
      <c r="AY13" s="33">
        <f>IF(OP!$C14=NT!$T$3,0,+CVM!U66+CVA!U66)</f>
        <v>0</v>
      </c>
      <c r="AZ13" s="33">
        <f>IF(OP!$C14=NT!$T$3,0,+CVM!J84+CVA!J84)</f>
        <v>0</v>
      </c>
      <c r="BA13" s="33">
        <f>IF(OP!$C14=NT!$T$3,0,+CVM!K84+CVA!K84)</f>
        <v>0</v>
      </c>
      <c r="BB13" s="33">
        <f>IF(OP!$C14=NT!$T$3,0,+CVM!L84+CVA!L84)</f>
        <v>0</v>
      </c>
      <c r="BC13" s="33">
        <f>IF(OP!$C14=NT!$T$3,0,+CVM!M84+CVA!M84)</f>
        <v>0</v>
      </c>
      <c r="BD13" s="33">
        <f>IF(OP!$C14=NT!$T$3,0,+CVM!N84+CVA!N84)</f>
        <v>0</v>
      </c>
      <c r="BE13" s="33">
        <f>IF(OP!$C14=NT!$T$3,0,+CVM!O84+CVA!O84)</f>
        <v>0</v>
      </c>
      <c r="BF13" s="33">
        <f>IF(OP!$C14=NT!$T$3,0,+CVM!P84+CVA!P84)</f>
        <v>0</v>
      </c>
      <c r="BG13" s="33">
        <f>IF(OP!$C14=NT!$T$3,0,+CVM!Q84+CVA!Q84)</f>
        <v>0</v>
      </c>
      <c r="BH13" s="33">
        <f>IF(OP!$C14=NT!$T$3,0,+CVM!R84+CVA!R84)</f>
        <v>0</v>
      </c>
      <c r="BI13" s="33">
        <f>IF(OP!$C14=NT!$T$3,0,+CVM!S84+CVA!S84)</f>
        <v>0</v>
      </c>
      <c r="BJ13" s="33">
        <f>IF(OP!$C14=NT!$T$3,0,+CVM!T84+CVA!T84)</f>
        <v>0</v>
      </c>
      <c r="BK13" s="33">
        <f>IF(OP!$C14=NT!$T$3,0,+CVM!U84+CVA!U84)</f>
        <v>0</v>
      </c>
    </row>
    <row r="14" spans="2:63">
      <c r="B14" s="31" t="str">
        <f>+OP!B15</f>
        <v>Nom Producte/Servei 6</v>
      </c>
      <c r="C14" s="111"/>
      <c r="D14" s="33">
        <f>IF(OP!$C15=NT!$T$3,0,+CVM!I13+CVA!I13+CVM!J13+CVA!J13)</f>
        <v>0</v>
      </c>
      <c r="E14" s="33">
        <f>IF(OP!$C15=NT!$T$3,0,+CVM!K13+CVA!K13)</f>
        <v>0</v>
      </c>
      <c r="F14" s="33">
        <f>IF(OP!$C15=NT!$T$3,0,+CVM!L13+CVA!L13)</f>
        <v>0</v>
      </c>
      <c r="G14" s="33">
        <f>IF(OP!$C15=NT!$T$3,0,+CVM!M13+CVA!M13)</f>
        <v>0</v>
      </c>
      <c r="H14" s="33">
        <f>IF(OP!$C15=NT!$T$3,0,+CVM!N13+CVA!N13)</f>
        <v>0</v>
      </c>
      <c r="I14" s="33">
        <f>IF(OP!$C15=NT!$T$3,0,+CVM!O13+CVA!O13)</f>
        <v>0</v>
      </c>
      <c r="J14" s="33">
        <f>IF(OP!$C15=NT!$T$3,0,+CVM!P13+CVA!P13)</f>
        <v>0</v>
      </c>
      <c r="K14" s="33">
        <f>IF(OP!$C15=NT!$T$3,0,+CVM!Q13+CVA!Q13)</f>
        <v>0</v>
      </c>
      <c r="L14" s="33">
        <f>IF(OP!$C15=NT!$T$3,0,+CVM!R13+CVA!R13)</f>
        <v>0</v>
      </c>
      <c r="M14" s="33">
        <f>IF(OP!$C15=NT!$T$3,0,+CVM!S13+CVA!S13)</f>
        <v>0</v>
      </c>
      <c r="N14" s="33">
        <f>IF(OP!$C15=NT!$T$3,0,+CVM!T13+CVA!T13)</f>
        <v>0</v>
      </c>
      <c r="O14" s="33">
        <f>IF(OP!$C15=NT!$T$3,0,+CVM!U13+CVA!U13)</f>
        <v>0</v>
      </c>
      <c r="P14" s="33">
        <f>IF(OP!$C15=NT!$T$3,0,+CVM!J31+CVA!J31)</f>
        <v>0</v>
      </c>
      <c r="Q14" s="33">
        <f>IF(OP!$C15=NT!$T$3,0,+CVM!K31+CVA!K31)</f>
        <v>0</v>
      </c>
      <c r="R14" s="33">
        <f>IF(OP!$C15=NT!$T$3,0,+CVM!L31+CVA!L31)</f>
        <v>0</v>
      </c>
      <c r="S14" s="33">
        <f>IF(OP!$C15=NT!$T$3,0,+CVM!M31+CVA!M31)</f>
        <v>0</v>
      </c>
      <c r="T14" s="33">
        <f>IF(OP!$C15=NT!$T$3,0,+CVM!N31+CVA!N31)</f>
        <v>0</v>
      </c>
      <c r="U14" s="33">
        <f>IF(OP!$C15=NT!$T$3,0,+CVM!O31+CVA!O31)</f>
        <v>0</v>
      </c>
      <c r="V14" s="33">
        <f>IF(OP!$C15=NT!$T$3,0,+CVM!P31+CVA!P31)</f>
        <v>0</v>
      </c>
      <c r="W14" s="33">
        <f>IF(OP!$C15=NT!$T$3,0,+CVM!Q31+CVA!Q31)</f>
        <v>0</v>
      </c>
      <c r="X14" s="33">
        <f>IF(OP!$C15=NT!$T$3,0,+CVM!R31+CVA!R31)</f>
        <v>0</v>
      </c>
      <c r="Y14" s="33">
        <f>IF(OP!$C15=NT!$T$3,0,+CVM!S31+CVA!S31)</f>
        <v>0</v>
      </c>
      <c r="Z14" s="33">
        <f>IF(OP!$C15=NT!$T$3,0,+CVM!T31+CVA!T31)</f>
        <v>0</v>
      </c>
      <c r="AA14" s="33">
        <f>IF(OP!$C15=NT!$T$3,0,+CVM!U31+CVA!U31)</f>
        <v>0</v>
      </c>
      <c r="AB14" s="33">
        <f>IF(OP!$C15=NT!$T$3,0,+CVM!J49+CVA!J49)</f>
        <v>0</v>
      </c>
      <c r="AC14" s="33">
        <f>IF(OP!$C15=NT!$T$3,0,+CVM!K49+CVA!K49)</f>
        <v>0</v>
      </c>
      <c r="AD14" s="33">
        <f>IF(OP!$C15=NT!$T$3,0,+CVM!L49+CVA!L49)</f>
        <v>0</v>
      </c>
      <c r="AE14" s="33">
        <f>IF(OP!$C15=NT!$T$3,0,+CVM!M49+CVA!M49)</f>
        <v>0</v>
      </c>
      <c r="AF14" s="33">
        <f>IF(OP!$C15=NT!$T$3,0,+CVM!N49+CVA!N49)</f>
        <v>0</v>
      </c>
      <c r="AG14" s="33">
        <f>IF(OP!$C15=NT!$T$3,0,+CVM!O49+CVA!O49)</f>
        <v>0</v>
      </c>
      <c r="AH14" s="33">
        <f>IF(OP!$C15=NT!$T$3,0,+CVM!P49+CVA!P49)</f>
        <v>0</v>
      </c>
      <c r="AI14" s="33">
        <f>IF(OP!$C15=NT!$T$3,0,+CVM!Q49+CVA!Q49)</f>
        <v>0</v>
      </c>
      <c r="AJ14" s="33">
        <f>IF(OP!$C15=NT!$T$3,0,+CVM!R49+CVA!R49)</f>
        <v>0</v>
      </c>
      <c r="AK14" s="33">
        <f>IF(OP!$C15=NT!$T$3,0,+CVM!S49+CVA!S49)</f>
        <v>0</v>
      </c>
      <c r="AL14" s="33">
        <f>IF(OP!$C15=NT!$T$3,0,+CVM!T49+CVA!T49)</f>
        <v>0</v>
      </c>
      <c r="AM14" s="33">
        <f>IF(OP!$C15=NT!$T$3,0,+CVM!U49+CVA!U49)</f>
        <v>0</v>
      </c>
      <c r="AN14" s="33">
        <f>IF(OP!$C15=NT!$T$3,0,+CVM!J67+CVA!J67)</f>
        <v>0</v>
      </c>
      <c r="AO14" s="33">
        <f>IF(OP!$C15=NT!$T$3,0,+CVM!K67+CVA!K67)</f>
        <v>0</v>
      </c>
      <c r="AP14" s="33">
        <f>IF(OP!$C15=NT!$T$3,0,+CVM!L67+CVA!L67)</f>
        <v>0</v>
      </c>
      <c r="AQ14" s="33">
        <f>IF(OP!$C15=NT!$T$3,0,+CVM!M67+CVA!M67)</f>
        <v>0</v>
      </c>
      <c r="AR14" s="33">
        <f>IF(OP!$C15=NT!$T$3,0,+CVM!N67+CVA!N67)</f>
        <v>0</v>
      </c>
      <c r="AS14" s="33">
        <f>IF(OP!$C15=NT!$T$3,0,+CVM!O67+CVA!O67)</f>
        <v>0</v>
      </c>
      <c r="AT14" s="33">
        <f>IF(OP!$C15=NT!$T$3,0,+CVM!P67+CVA!P67)</f>
        <v>0</v>
      </c>
      <c r="AU14" s="33">
        <f>IF(OP!$C15=NT!$T$3,0,+CVM!Q67+CVA!Q67)</f>
        <v>0</v>
      </c>
      <c r="AV14" s="33">
        <f>IF(OP!$C15=NT!$T$3,0,+CVM!R67+CVA!R67)</f>
        <v>0</v>
      </c>
      <c r="AW14" s="33">
        <f>IF(OP!$C15=NT!$T$3,0,+CVM!S67+CVA!S67)</f>
        <v>0</v>
      </c>
      <c r="AX14" s="33">
        <f>IF(OP!$C15=NT!$T$3,0,+CVM!T67+CVA!T67)</f>
        <v>0</v>
      </c>
      <c r="AY14" s="33">
        <f>IF(OP!$C15=NT!$T$3,0,+CVM!U67+CVA!U67)</f>
        <v>0</v>
      </c>
      <c r="AZ14" s="33">
        <f>IF(OP!$C15=NT!$T$3,0,+CVM!J85+CVA!J85)</f>
        <v>0</v>
      </c>
      <c r="BA14" s="33">
        <f>IF(OP!$C15=NT!$T$3,0,+CVM!K85+CVA!K85)</f>
        <v>0</v>
      </c>
      <c r="BB14" s="33">
        <f>IF(OP!$C15=NT!$T$3,0,+CVM!L85+CVA!L85)</f>
        <v>0</v>
      </c>
      <c r="BC14" s="33">
        <f>IF(OP!$C15=NT!$T$3,0,+CVM!M85+CVA!M85)</f>
        <v>0</v>
      </c>
      <c r="BD14" s="33">
        <f>IF(OP!$C15=NT!$T$3,0,+CVM!N85+CVA!N85)</f>
        <v>0</v>
      </c>
      <c r="BE14" s="33">
        <f>IF(OP!$C15=NT!$T$3,0,+CVM!O85+CVA!O85)</f>
        <v>0</v>
      </c>
      <c r="BF14" s="33">
        <f>IF(OP!$C15=NT!$T$3,0,+CVM!P85+CVA!P85)</f>
        <v>0</v>
      </c>
      <c r="BG14" s="33">
        <f>IF(OP!$C15=NT!$T$3,0,+CVM!Q85+CVA!Q85)</f>
        <v>0</v>
      </c>
      <c r="BH14" s="33">
        <f>IF(OP!$C15=NT!$T$3,0,+CVM!R85+CVA!R85)</f>
        <v>0</v>
      </c>
      <c r="BI14" s="33">
        <f>IF(OP!$C15=NT!$T$3,0,+CVM!S85+CVA!S85)</f>
        <v>0</v>
      </c>
      <c r="BJ14" s="33">
        <f>IF(OP!$C15=NT!$T$3,0,+CVM!T85+CVA!T85)</f>
        <v>0</v>
      </c>
      <c r="BK14" s="33">
        <f>IF(OP!$C15=NT!$T$3,0,+CVM!U85+CVA!U85)</f>
        <v>0</v>
      </c>
    </row>
    <row r="15" spans="2:63">
      <c r="B15" s="31" t="str">
        <f>+OP!B16</f>
        <v>Nom Producte/Servei 7</v>
      </c>
      <c r="C15" s="111"/>
      <c r="D15" s="33">
        <f>IF(OP!$C16=NT!$T$3,0,+CVM!I14+CVA!I14+CVM!J14+CVA!J14)</f>
        <v>0</v>
      </c>
      <c r="E15" s="33">
        <f>IF(OP!$C16=NT!$T$3,0,+CVM!K14+CVA!K14)</f>
        <v>0</v>
      </c>
      <c r="F15" s="33">
        <f>IF(OP!$C16=NT!$T$3,0,+CVM!L14+CVA!L14)</f>
        <v>0</v>
      </c>
      <c r="G15" s="33">
        <f>IF(OP!$C16=NT!$T$3,0,+CVM!M14+CVA!M14)</f>
        <v>0</v>
      </c>
      <c r="H15" s="33">
        <f>IF(OP!$C16=NT!$T$3,0,+CVM!N14+CVA!N14)</f>
        <v>0</v>
      </c>
      <c r="I15" s="33">
        <f>IF(OP!$C16=NT!$T$3,0,+CVM!O14+CVA!O14)</f>
        <v>0</v>
      </c>
      <c r="J15" s="33">
        <f>IF(OP!$C16=NT!$T$3,0,+CVM!P14+CVA!P14)</f>
        <v>0</v>
      </c>
      <c r="K15" s="33">
        <f>IF(OP!$C16=NT!$T$3,0,+CVM!Q14+CVA!Q14)</f>
        <v>0</v>
      </c>
      <c r="L15" s="33">
        <f>IF(OP!$C16=NT!$T$3,0,+CVM!R14+CVA!R14)</f>
        <v>0</v>
      </c>
      <c r="M15" s="33">
        <f>IF(OP!$C16=NT!$T$3,0,+CVM!S14+CVA!S14)</f>
        <v>0</v>
      </c>
      <c r="N15" s="33">
        <f>IF(OP!$C16=NT!$T$3,0,+CVM!T14+CVA!T14)</f>
        <v>0</v>
      </c>
      <c r="O15" s="33">
        <f>IF(OP!$C16=NT!$T$3,0,+CVM!U14+CVA!U14)</f>
        <v>0</v>
      </c>
      <c r="P15" s="33">
        <f>IF(OP!$C16=NT!$T$3,0,+CVM!J32+CVA!J32)</f>
        <v>0</v>
      </c>
      <c r="Q15" s="33">
        <f>IF(OP!$C16=NT!$T$3,0,+CVM!K32+CVA!K32)</f>
        <v>0</v>
      </c>
      <c r="R15" s="33">
        <f>IF(OP!$C16=NT!$T$3,0,+CVM!L32+CVA!L32)</f>
        <v>0</v>
      </c>
      <c r="S15" s="33">
        <f>IF(OP!$C16=NT!$T$3,0,+CVM!M32+CVA!M32)</f>
        <v>0</v>
      </c>
      <c r="T15" s="33">
        <f>IF(OP!$C16=NT!$T$3,0,+CVM!N32+CVA!N32)</f>
        <v>0</v>
      </c>
      <c r="U15" s="33">
        <f>IF(OP!$C16=NT!$T$3,0,+CVM!O32+CVA!O32)</f>
        <v>0</v>
      </c>
      <c r="V15" s="33">
        <f>IF(OP!$C16=NT!$T$3,0,+CVM!P32+CVA!P32)</f>
        <v>0</v>
      </c>
      <c r="W15" s="33">
        <f>IF(OP!$C16=NT!$T$3,0,+CVM!Q32+CVA!Q32)</f>
        <v>0</v>
      </c>
      <c r="X15" s="33">
        <f>IF(OP!$C16=NT!$T$3,0,+CVM!R32+CVA!R32)</f>
        <v>0</v>
      </c>
      <c r="Y15" s="33">
        <f>IF(OP!$C16=NT!$T$3,0,+CVM!S32+CVA!S32)</f>
        <v>0</v>
      </c>
      <c r="Z15" s="33">
        <f>IF(OP!$C16=NT!$T$3,0,+CVM!T32+CVA!T32)</f>
        <v>0</v>
      </c>
      <c r="AA15" s="33">
        <f>IF(OP!$C16=NT!$T$3,0,+CVM!U32+CVA!U32)</f>
        <v>0</v>
      </c>
      <c r="AB15" s="33">
        <f>IF(OP!$C16=NT!$T$3,0,+CVM!J50+CVA!J50)</f>
        <v>0</v>
      </c>
      <c r="AC15" s="33">
        <f>IF(OP!$C16=NT!$T$3,0,+CVM!K50+CVA!K50)</f>
        <v>0</v>
      </c>
      <c r="AD15" s="33">
        <f>IF(OP!$C16=NT!$T$3,0,+CVM!L50+CVA!L50)</f>
        <v>0</v>
      </c>
      <c r="AE15" s="33">
        <f>IF(OP!$C16=NT!$T$3,0,+CVM!M50+CVA!M50)</f>
        <v>0</v>
      </c>
      <c r="AF15" s="33">
        <f>IF(OP!$C16=NT!$T$3,0,+CVM!N50+CVA!N50)</f>
        <v>0</v>
      </c>
      <c r="AG15" s="33">
        <f>IF(OP!$C16=NT!$T$3,0,+CVM!O50+CVA!O50)</f>
        <v>0</v>
      </c>
      <c r="AH15" s="33">
        <f>IF(OP!$C16=NT!$T$3,0,+CVM!P50+CVA!P50)</f>
        <v>0</v>
      </c>
      <c r="AI15" s="33">
        <f>IF(OP!$C16=NT!$T$3,0,+CVM!Q50+CVA!Q50)</f>
        <v>0</v>
      </c>
      <c r="AJ15" s="33">
        <f>IF(OP!$C16=NT!$T$3,0,+CVM!R50+CVA!R50)</f>
        <v>0</v>
      </c>
      <c r="AK15" s="33">
        <f>IF(OP!$C16=NT!$T$3,0,+CVM!S50+CVA!S50)</f>
        <v>0</v>
      </c>
      <c r="AL15" s="33">
        <f>IF(OP!$C16=NT!$T$3,0,+CVM!T50+CVA!T50)</f>
        <v>0</v>
      </c>
      <c r="AM15" s="33">
        <f>IF(OP!$C16=NT!$T$3,0,+CVM!U50+CVA!U50)</f>
        <v>0</v>
      </c>
      <c r="AN15" s="33">
        <f>IF(OP!$C16=NT!$T$3,0,+CVM!J68+CVA!J68)</f>
        <v>0</v>
      </c>
      <c r="AO15" s="33">
        <f>IF(OP!$C16=NT!$T$3,0,+CVM!K68+CVA!K68)</f>
        <v>0</v>
      </c>
      <c r="AP15" s="33">
        <f>IF(OP!$C16=NT!$T$3,0,+CVM!L68+CVA!L68)</f>
        <v>0</v>
      </c>
      <c r="AQ15" s="33">
        <f>IF(OP!$C16=NT!$T$3,0,+CVM!M68+CVA!M68)</f>
        <v>0</v>
      </c>
      <c r="AR15" s="33">
        <f>IF(OP!$C16=NT!$T$3,0,+CVM!N68+CVA!N68)</f>
        <v>0</v>
      </c>
      <c r="AS15" s="33">
        <f>IF(OP!$C16=NT!$T$3,0,+CVM!O68+CVA!O68)</f>
        <v>0</v>
      </c>
      <c r="AT15" s="33">
        <f>IF(OP!$C16=NT!$T$3,0,+CVM!P68+CVA!P68)</f>
        <v>0</v>
      </c>
      <c r="AU15" s="33">
        <f>IF(OP!$C16=NT!$T$3,0,+CVM!Q68+CVA!Q68)</f>
        <v>0</v>
      </c>
      <c r="AV15" s="33">
        <f>IF(OP!$C16=NT!$T$3,0,+CVM!R68+CVA!R68)</f>
        <v>0</v>
      </c>
      <c r="AW15" s="33">
        <f>IF(OP!$C16=NT!$T$3,0,+CVM!S68+CVA!S68)</f>
        <v>0</v>
      </c>
      <c r="AX15" s="33">
        <f>IF(OP!$C16=NT!$T$3,0,+CVM!T68+CVA!T68)</f>
        <v>0</v>
      </c>
      <c r="AY15" s="33">
        <f>IF(OP!$C16=NT!$T$3,0,+CVM!U68+CVA!U68)</f>
        <v>0</v>
      </c>
      <c r="AZ15" s="33">
        <f>IF(OP!$C16=NT!$T$3,0,+CVM!J86+CVA!J86)</f>
        <v>0</v>
      </c>
      <c r="BA15" s="33">
        <f>IF(OP!$C16=NT!$T$3,0,+CVM!K86+CVA!K86)</f>
        <v>0</v>
      </c>
      <c r="BB15" s="33">
        <f>IF(OP!$C16=NT!$T$3,0,+CVM!L86+CVA!L86)</f>
        <v>0</v>
      </c>
      <c r="BC15" s="33">
        <f>IF(OP!$C16=NT!$T$3,0,+CVM!M86+CVA!M86)</f>
        <v>0</v>
      </c>
      <c r="BD15" s="33">
        <f>IF(OP!$C16=NT!$T$3,0,+CVM!N86+CVA!N86)</f>
        <v>0</v>
      </c>
      <c r="BE15" s="33">
        <f>IF(OP!$C16=NT!$T$3,0,+CVM!O86+CVA!O86)</f>
        <v>0</v>
      </c>
      <c r="BF15" s="33">
        <f>IF(OP!$C16=NT!$T$3,0,+CVM!P86+CVA!P86)</f>
        <v>0</v>
      </c>
      <c r="BG15" s="33">
        <f>IF(OP!$C16=NT!$T$3,0,+CVM!Q86+CVA!Q86)</f>
        <v>0</v>
      </c>
      <c r="BH15" s="33">
        <f>IF(OP!$C16=NT!$T$3,0,+CVM!R86+CVA!R86)</f>
        <v>0</v>
      </c>
      <c r="BI15" s="33">
        <f>IF(OP!$C16=NT!$T$3,0,+CVM!S86+CVA!S86)</f>
        <v>0</v>
      </c>
      <c r="BJ15" s="33">
        <f>IF(OP!$C16=NT!$T$3,0,+CVM!T86+CVA!T86)</f>
        <v>0</v>
      </c>
      <c r="BK15" s="33">
        <f>IF(OP!$C16=NT!$T$3,0,+CVM!U86+CVA!U86)</f>
        <v>0</v>
      </c>
    </row>
    <row r="16" spans="2:63">
      <c r="B16" s="31" t="str">
        <f>+OP!B17</f>
        <v>Nom Producte/Servei 8</v>
      </c>
      <c r="C16" s="111"/>
      <c r="D16" s="33">
        <f>IF(OP!$C17=NT!$T$3,0,+CVM!I15+CVA!I15+CVM!J15+CVA!J15)</f>
        <v>0</v>
      </c>
      <c r="E16" s="33">
        <f>IF(OP!$C17=NT!$T$3,0,+CVM!K15+CVA!K15)</f>
        <v>0</v>
      </c>
      <c r="F16" s="33">
        <f>IF(OP!$C17=NT!$T$3,0,+CVM!L15+CVA!L15)</f>
        <v>0</v>
      </c>
      <c r="G16" s="33">
        <f>IF(OP!$C17=NT!$T$3,0,+CVM!M15+CVA!M15)</f>
        <v>0</v>
      </c>
      <c r="H16" s="33">
        <f>IF(OP!$C17=NT!$T$3,0,+CVM!N15+CVA!N15)</f>
        <v>0</v>
      </c>
      <c r="I16" s="33">
        <f>IF(OP!$C17=NT!$T$3,0,+CVM!O15+CVA!O15)</f>
        <v>0</v>
      </c>
      <c r="J16" s="33">
        <f>IF(OP!$C17=NT!$T$3,0,+CVM!P15+CVA!P15)</f>
        <v>0</v>
      </c>
      <c r="K16" s="33">
        <f>IF(OP!$C17=NT!$T$3,0,+CVM!Q15+CVA!Q15)</f>
        <v>0</v>
      </c>
      <c r="L16" s="33">
        <f>IF(OP!$C17=NT!$T$3,0,+CVM!R15+CVA!R15)</f>
        <v>0</v>
      </c>
      <c r="M16" s="33">
        <f>IF(OP!$C17=NT!$T$3,0,+CVM!S15+CVA!S15)</f>
        <v>0</v>
      </c>
      <c r="N16" s="33">
        <f>IF(OP!$C17=NT!$T$3,0,+CVM!T15+CVA!T15)</f>
        <v>0</v>
      </c>
      <c r="O16" s="33">
        <f>IF(OP!$C17=NT!$T$3,0,+CVM!U15+CVA!U15)</f>
        <v>0</v>
      </c>
      <c r="P16" s="33">
        <f>IF(OP!$C17=NT!$T$3,0,+CVM!J33+CVA!J33)</f>
        <v>0</v>
      </c>
      <c r="Q16" s="33">
        <f>IF(OP!$C17=NT!$T$3,0,+CVM!K33+CVA!K33)</f>
        <v>0</v>
      </c>
      <c r="R16" s="33">
        <f>IF(OP!$C17=NT!$T$3,0,+CVM!L33+CVA!L33)</f>
        <v>0</v>
      </c>
      <c r="S16" s="33">
        <f>IF(OP!$C17=NT!$T$3,0,+CVM!M33+CVA!M33)</f>
        <v>0</v>
      </c>
      <c r="T16" s="33">
        <f>IF(OP!$C17=NT!$T$3,0,+CVM!N33+CVA!N33)</f>
        <v>0</v>
      </c>
      <c r="U16" s="33">
        <f>IF(OP!$C17=NT!$T$3,0,+CVM!O33+CVA!O33)</f>
        <v>0</v>
      </c>
      <c r="V16" s="33">
        <f>IF(OP!$C17=NT!$T$3,0,+CVM!P33+CVA!P33)</f>
        <v>0</v>
      </c>
      <c r="W16" s="33">
        <f>IF(OP!$C17=NT!$T$3,0,+CVM!Q33+CVA!Q33)</f>
        <v>0</v>
      </c>
      <c r="X16" s="33">
        <f>IF(OP!$C17=NT!$T$3,0,+CVM!R33+CVA!R33)</f>
        <v>0</v>
      </c>
      <c r="Y16" s="33">
        <f>IF(OP!$C17=NT!$T$3,0,+CVM!S33+CVA!S33)</f>
        <v>0</v>
      </c>
      <c r="Z16" s="33">
        <f>IF(OP!$C17=NT!$T$3,0,+CVM!T33+CVA!T33)</f>
        <v>0</v>
      </c>
      <c r="AA16" s="33">
        <f>IF(OP!$C17=NT!$T$3,0,+CVM!U33+CVA!U33)</f>
        <v>0</v>
      </c>
      <c r="AB16" s="33">
        <f>IF(OP!$C17=NT!$T$3,0,+CVM!J51+CVA!J51)</f>
        <v>0</v>
      </c>
      <c r="AC16" s="33">
        <f>IF(OP!$C17=NT!$T$3,0,+CVM!K51+CVA!K51)</f>
        <v>0</v>
      </c>
      <c r="AD16" s="33">
        <f>IF(OP!$C17=NT!$T$3,0,+CVM!L51+CVA!L51)</f>
        <v>0</v>
      </c>
      <c r="AE16" s="33">
        <f>IF(OP!$C17=NT!$T$3,0,+CVM!M51+CVA!M51)</f>
        <v>0</v>
      </c>
      <c r="AF16" s="33">
        <f>IF(OP!$C17=NT!$T$3,0,+CVM!N51+CVA!N51)</f>
        <v>0</v>
      </c>
      <c r="AG16" s="33">
        <f>IF(OP!$C17=NT!$T$3,0,+CVM!O51+CVA!O51)</f>
        <v>0</v>
      </c>
      <c r="AH16" s="33">
        <f>IF(OP!$C17=NT!$T$3,0,+CVM!P51+CVA!P51)</f>
        <v>0</v>
      </c>
      <c r="AI16" s="33">
        <f>IF(OP!$C17=NT!$T$3,0,+CVM!Q51+CVA!Q51)</f>
        <v>0</v>
      </c>
      <c r="AJ16" s="33">
        <f>IF(OP!$C17=NT!$T$3,0,+CVM!R51+CVA!R51)</f>
        <v>0</v>
      </c>
      <c r="AK16" s="33">
        <f>IF(OP!$C17=NT!$T$3,0,+CVM!S51+CVA!S51)</f>
        <v>0</v>
      </c>
      <c r="AL16" s="33">
        <f>IF(OP!$C17=NT!$T$3,0,+CVM!T51+CVA!T51)</f>
        <v>0</v>
      </c>
      <c r="AM16" s="33">
        <f>IF(OP!$C17=NT!$T$3,0,+CVM!U51+CVA!U51)</f>
        <v>0</v>
      </c>
      <c r="AN16" s="33">
        <f>IF(OP!$C17=NT!$T$3,0,+CVM!J69+CVA!J69)</f>
        <v>0</v>
      </c>
      <c r="AO16" s="33">
        <f>IF(OP!$C17=NT!$T$3,0,+CVM!K69+CVA!K69)</f>
        <v>0</v>
      </c>
      <c r="AP16" s="33">
        <f>IF(OP!$C17=NT!$T$3,0,+CVM!L69+CVA!L69)</f>
        <v>0</v>
      </c>
      <c r="AQ16" s="33">
        <f>IF(OP!$C17=NT!$T$3,0,+CVM!M69+CVA!M69)</f>
        <v>0</v>
      </c>
      <c r="AR16" s="33">
        <f>IF(OP!$C17=NT!$T$3,0,+CVM!N69+CVA!N69)</f>
        <v>0</v>
      </c>
      <c r="AS16" s="33">
        <f>IF(OP!$C17=NT!$T$3,0,+CVM!O69+CVA!O69)</f>
        <v>0</v>
      </c>
      <c r="AT16" s="33">
        <f>IF(OP!$C17=NT!$T$3,0,+CVM!P69+CVA!P69)</f>
        <v>0</v>
      </c>
      <c r="AU16" s="33">
        <f>IF(OP!$C17=NT!$T$3,0,+CVM!Q69+CVA!Q69)</f>
        <v>0</v>
      </c>
      <c r="AV16" s="33">
        <f>IF(OP!$C17=NT!$T$3,0,+CVM!R69+CVA!R69)</f>
        <v>0</v>
      </c>
      <c r="AW16" s="33">
        <f>IF(OP!$C17=NT!$T$3,0,+CVM!S69+CVA!S69)</f>
        <v>0</v>
      </c>
      <c r="AX16" s="33">
        <f>IF(OP!$C17=NT!$T$3,0,+CVM!T69+CVA!T69)</f>
        <v>0</v>
      </c>
      <c r="AY16" s="33">
        <f>IF(OP!$C17=NT!$T$3,0,+CVM!U69+CVA!U69)</f>
        <v>0</v>
      </c>
      <c r="AZ16" s="33">
        <f>IF(OP!$C17=NT!$T$3,0,+CVM!J87+CVA!J87)</f>
        <v>0</v>
      </c>
      <c r="BA16" s="33">
        <f>IF(OP!$C17=NT!$T$3,0,+CVM!K87+CVA!K87)</f>
        <v>0</v>
      </c>
      <c r="BB16" s="33">
        <f>IF(OP!$C17=NT!$T$3,0,+CVM!L87+CVA!L87)</f>
        <v>0</v>
      </c>
      <c r="BC16" s="33">
        <f>IF(OP!$C17=NT!$T$3,0,+CVM!M87+CVA!M87)</f>
        <v>0</v>
      </c>
      <c r="BD16" s="33">
        <f>IF(OP!$C17=NT!$T$3,0,+CVM!N87+CVA!N87)</f>
        <v>0</v>
      </c>
      <c r="BE16" s="33">
        <f>IF(OP!$C17=NT!$T$3,0,+CVM!O87+CVA!O87)</f>
        <v>0</v>
      </c>
      <c r="BF16" s="33">
        <f>IF(OP!$C17=NT!$T$3,0,+CVM!P87+CVA!P87)</f>
        <v>0</v>
      </c>
      <c r="BG16" s="33">
        <f>IF(OP!$C17=NT!$T$3,0,+CVM!Q87+CVA!Q87)</f>
        <v>0</v>
      </c>
      <c r="BH16" s="33">
        <f>IF(OP!$C17=NT!$T$3,0,+CVM!R87+CVA!R87)</f>
        <v>0</v>
      </c>
      <c r="BI16" s="33">
        <f>IF(OP!$C17=NT!$T$3,0,+CVM!S87+CVA!S87)</f>
        <v>0</v>
      </c>
      <c r="BJ16" s="33">
        <f>IF(OP!$C17=NT!$T$3,0,+CVM!T87+CVA!T87)</f>
        <v>0</v>
      </c>
      <c r="BK16" s="33">
        <f>IF(OP!$C17=NT!$T$3,0,+CVM!U87+CVA!U87)</f>
        <v>0</v>
      </c>
    </row>
    <row r="17" spans="2:63">
      <c r="B17" s="31" t="str">
        <f>+OP!B18</f>
        <v>Nom Producte/Servei 9</v>
      </c>
      <c r="C17" s="111"/>
      <c r="D17" s="33">
        <f>IF(OP!$C18=NT!$T$3,0,+CVM!I16+CVA!I16+CVM!J16+CVA!J16)</f>
        <v>0</v>
      </c>
      <c r="E17" s="33">
        <f>IF(OP!$C18=NT!$T$3,0,+CVM!K16+CVA!K16)</f>
        <v>0</v>
      </c>
      <c r="F17" s="33">
        <f>IF(OP!$C18=NT!$T$3,0,+CVM!L16+CVA!L16)</f>
        <v>0</v>
      </c>
      <c r="G17" s="33">
        <f>IF(OP!$C18=NT!$T$3,0,+CVM!M16+CVA!M16)</f>
        <v>0</v>
      </c>
      <c r="H17" s="33">
        <f>IF(OP!$C18=NT!$T$3,0,+CVM!N16+CVA!N16)</f>
        <v>0</v>
      </c>
      <c r="I17" s="33">
        <f>IF(OP!$C18=NT!$T$3,0,+CVM!O16+CVA!O16)</f>
        <v>0</v>
      </c>
      <c r="J17" s="33">
        <f>IF(OP!$C18=NT!$T$3,0,+CVM!P16+CVA!P16)</f>
        <v>0</v>
      </c>
      <c r="K17" s="33">
        <f>IF(OP!$C18=NT!$T$3,0,+CVM!Q16+CVA!Q16)</f>
        <v>0</v>
      </c>
      <c r="L17" s="33">
        <f>IF(OP!$C18=NT!$T$3,0,+CVM!R16+CVA!R16)</f>
        <v>0</v>
      </c>
      <c r="M17" s="33">
        <f>IF(OP!$C18=NT!$T$3,0,+CVM!S16+CVA!S16)</f>
        <v>0</v>
      </c>
      <c r="N17" s="33">
        <f>IF(OP!$C18=NT!$T$3,0,+CVM!T16+CVA!T16)</f>
        <v>0</v>
      </c>
      <c r="O17" s="33">
        <f>IF(OP!$C18=NT!$T$3,0,+CVM!U16+CVA!U16)</f>
        <v>0</v>
      </c>
      <c r="P17" s="33">
        <f>IF(OP!$C18=NT!$T$3,0,+CVM!J34+CVA!J34)</f>
        <v>0</v>
      </c>
      <c r="Q17" s="33">
        <f>IF(OP!$C18=NT!$T$3,0,+CVM!K34+CVA!K34)</f>
        <v>0</v>
      </c>
      <c r="R17" s="33">
        <f>IF(OP!$C18=NT!$T$3,0,+CVM!L34+CVA!L34)</f>
        <v>0</v>
      </c>
      <c r="S17" s="33">
        <f>IF(OP!$C18=NT!$T$3,0,+CVM!M34+CVA!M34)</f>
        <v>0</v>
      </c>
      <c r="T17" s="33">
        <f>IF(OP!$C18=NT!$T$3,0,+CVM!N34+CVA!N34)</f>
        <v>0</v>
      </c>
      <c r="U17" s="33">
        <f>IF(OP!$C18=NT!$T$3,0,+CVM!O34+CVA!O34)</f>
        <v>0</v>
      </c>
      <c r="V17" s="33">
        <f>IF(OP!$C18=NT!$T$3,0,+CVM!P34+CVA!P34)</f>
        <v>0</v>
      </c>
      <c r="W17" s="33">
        <f>IF(OP!$C18=NT!$T$3,0,+CVM!Q34+CVA!Q34)</f>
        <v>0</v>
      </c>
      <c r="X17" s="33">
        <f>IF(OP!$C18=NT!$T$3,0,+CVM!R34+CVA!R34)</f>
        <v>0</v>
      </c>
      <c r="Y17" s="33">
        <f>IF(OP!$C18=NT!$T$3,0,+CVM!S34+CVA!S34)</f>
        <v>0</v>
      </c>
      <c r="Z17" s="33">
        <f>IF(OP!$C18=NT!$T$3,0,+CVM!T34+CVA!T34)</f>
        <v>0</v>
      </c>
      <c r="AA17" s="33">
        <f>IF(OP!$C18=NT!$T$3,0,+CVM!U34+CVA!U34)</f>
        <v>0</v>
      </c>
      <c r="AB17" s="33">
        <f>IF(OP!$C18=NT!$T$3,0,+CVM!J52+CVA!J52)</f>
        <v>0</v>
      </c>
      <c r="AC17" s="33">
        <f>IF(OP!$C18=NT!$T$3,0,+CVM!K52+CVA!K52)</f>
        <v>0</v>
      </c>
      <c r="AD17" s="33">
        <f>IF(OP!$C18=NT!$T$3,0,+CVM!L52+CVA!L52)</f>
        <v>0</v>
      </c>
      <c r="AE17" s="33">
        <f>IF(OP!$C18=NT!$T$3,0,+CVM!M52+CVA!M52)</f>
        <v>0</v>
      </c>
      <c r="AF17" s="33">
        <f>IF(OP!$C18=NT!$T$3,0,+CVM!N52+CVA!N52)</f>
        <v>0</v>
      </c>
      <c r="AG17" s="33">
        <f>IF(OP!$C18=NT!$T$3,0,+CVM!O52+CVA!O52)</f>
        <v>0</v>
      </c>
      <c r="AH17" s="33">
        <f>IF(OP!$C18=NT!$T$3,0,+CVM!P52+CVA!P52)</f>
        <v>0</v>
      </c>
      <c r="AI17" s="33">
        <f>IF(OP!$C18=NT!$T$3,0,+CVM!Q52+CVA!Q52)</f>
        <v>0</v>
      </c>
      <c r="AJ17" s="33">
        <f>IF(OP!$C18=NT!$T$3,0,+CVM!R52+CVA!R52)</f>
        <v>0</v>
      </c>
      <c r="AK17" s="33">
        <f>IF(OP!$C18=NT!$T$3,0,+CVM!S52+CVA!S52)</f>
        <v>0</v>
      </c>
      <c r="AL17" s="33">
        <f>IF(OP!$C18=NT!$T$3,0,+CVM!T52+CVA!T52)</f>
        <v>0</v>
      </c>
      <c r="AM17" s="33">
        <f>IF(OP!$C18=NT!$T$3,0,+CVM!U52+CVA!U52)</f>
        <v>0</v>
      </c>
      <c r="AN17" s="33">
        <f>IF(OP!$C18=NT!$T$3,0,+CVM!J70+CVA!J70)</f>
        <v>0</v>
      </c>
      <c r="AO17" s="33">
        <f>IF(OP!$C18=NT!$T$3,0,+CVM!K70+CVA!K70)</f>
        <v>0</v>
      </c>
      <c r="AP17" s="33">
        <f>IF(OP!$C18=NT!$T$3,0,+CVM!L70+CVA!L70)</f>
        <v>0</v>
      </c>
      <c r="AQ17" s="33">
        <f>IF(OP!$C18=NT!$T$3,0,+CVM!M70+CVA!M70)</f>
        <v>0</v>
      </c>
      <c r="AR17" s="33">
        <f>IF(OP!$C18=NT!$T$3,0,+CVM!N70+CVA!N70)</f>
        <v>0</v>
      </c>
      <c r="AS17" s="33">
        <f>IF(OP!$C18=NT!$T$3,0,+CVM!O70+CVA!O70)</f>
        <v>0</v>
      </c>
      <c r="AT17" s="33">
        <f>IF(OP!$C18=NT!$T$3,0,+CVM!P70+CVA!P70)</f>
        <v>0</v>
      </c>
      <c r="AU17" s="33">
        <f>IF(OP!$C18=NT!$T$3,0,+CVM!Q70+CVA!Q70)</f>
        <v>0</v>
      </c>
      <c r="AV17" s="33">
        <f>IF(OP!$C18=NT!$T$3,0,+CVM!R70+CVA!R70)</f>
        <v>0</v>
      </c>
      <c r="AW17" s="33">
        <f>IF(OP!$C18=NT!$T$3,0,+CVM!S70+CVA!S70)</f>
        <v>0</v>
      </c>
      <c r="AX17" s="33">
        <f>IF(OP!$C18=NT!$T$3,0,+CVM!T70+CVA!T70)</f>
        <v>0</v>
      </c>
      <c r="AY17" s="33">
        <f>IF(OP!$C18=NT!$T$3,0,+CVM!U70+CVA!U70)</f>
        <v>0</v>
      </c>
      <c r="AZ17" s="33">
        <f>IF(OP!$C18=NT!$T$3,0,+CVM!J88+CVA!J88)</f>
        <v>0</v>
      </c>
      <c r="BA17" s="33">
        <f>IF(OP!$C18=NT!$T$3,0,+CVM!K88+CVA!K88)</f>
        <v>0</v>
      </c>
      <c r="BB17" s="33">
        <f>IF(OP!$C18=NT!$T$3,0,+CVM!L88+CVA!L88)</f>
        <v>0</v>
      </c>
      <c r="BC17" s="33">
        <f>IF(OP!$C18=NT!$T$3,0,+CVM!M88+CVA!M88)</f>
        <v>0</v>
      </c>
      <c r="BD17" s="33">
        <f>IF(OP!$C18=NT!$T$3,0,+CVM!N88+CVA!N88)</f>
        <v>0</v>
      </c>
      <c r="BE17" s="33">
        <f>IF(OP!$C18=NT!$T$3,0,+CVM!O88+CVA!O88)</f>
        <v>0</v>
      </c>
      <c r="BF17" s="33">
        <f>IF(OP!$C18=NT!$T$3,0,+CVM!P88+CVA!P88)</f>
        <v>0</v>
      </c>
      <c r="BG17" s="33">
        <f>IF(OP!$C18=NT!$T$3,0,+CVM!Q88+CVA!Q88)</f>
        <v>0</v>
      </c>
      <c r="BH17" s="33">
        <f>IF(OP!$C18=NT!$T$3,0,+CVM!R88+CVA!R88)</f>
        <v>0</v>
      </c>
      <c r="BI17" s="33">
        <f>IF(OP!$C18=NT!$T$3,0,+CVM!S88+CVA!S88)</f>
        <v>0</v>
      </c>
      <c r="BJ17" s="33">
        <f>IF(OP!$C18=NT!$T$3,0,+CVM!T88+CVA!T88)</f>
        <v>0</v>
      </c>
      <c r="BK17" s="33">
        <f>IF(OP!$C18=NT!$T$3,0,+CVM!U88+CVA!U88)</f>
        <v>0</v>
      </c>
    </row>
    <row r="18" spans="2:63">
      <c r="B18" s="31" t="str">
        <f>+OP!B19</f>
        <v>Nom Producte/Servei 10</v>
      </c>
      <c r="C18" s="111"/>
      <c r="D18" s="33">
        <f>IF(OP!$C19=NT!$T$3,0,+CVM!I17+CVA!I17+CVM!J17+CVA!J17)</f>
        <v>0</v>
      </c>
      <c r="E18" s="33">
        <f>IF(OP!$C19=NT!$T$3,0,+CVM!K17+CVA!K17)</f>
        <v>0</v>
      </c>
      <c r="F18" s="33">
        <f>IF(OP!$C19=NT!$T$3,0,+CVM!L17+CVA!L17)</f>
        <v>0</v>
      </c>
      <c r="G18" s="33">
        <f>IF(OP!$C19=NT!$T$3,0,+CVM!M17+CVA!M17)</f>
        <v>0</v>
      </c>
      <c r="H18" s="33">
        <f>IF(OP!$C19=NT!$T$3,0,+CVM!N17+CVA!N17)</f>
        <v>0</v>
      </c>
      <c r="I18" s="33">
        <f>IF(OP!$C19=NT!$T$3,0,+CVM!O17+CVA!O17)</f>
        <v>0</v>
      </c>
      <c r="J18" s="33">
        <f>IF(OP!$C19=NT!$T$3,0,+CVM!P17+CVA!P17)</f>
        <v>0</v>
      </c>
      <c r="K18" s="33">
        <f>IF(OP!$C19=NT!$T$3,0,+CVM!Q17+CVA!Q17)</f>
        <v>0</v>
      </c>
      <c r="L18" s="33">
        <f>IF(OP!$C19=NT!$T$3,0,+CVM!R17+CVA!R17)</f>
        <v>0</v>
      </c>
      <c r="M18" s="33">
        <f>IF(OP!$C19=NT!$T$3,0,+CVM!S17+CVA!S17)</f>
        <v>0</v>
      </c>
      <c r="N18" s="33">
        <f>IF(OP!$C19=NT!$T$3,0,+CVM!T17+CVA!T17)</f>
        <v>0</v>
      </c>
      <c r="O18" s="33">
        <f>IF(OP!$C19=NT!$T$3,0,+CVM!U17+CVA!U17)</f>
        <v>0</v>
      </c>
      <c r="P18" s="33">
        <f>IF(OP!$C19=NT!$T$3,0,+CVM!J35+CVA!J35)</f>
        <v>0</v>
      </c>
      <c r="Q18" s="33">
        <f>IF(OP!$C19=NT!$T$3,0,+CVM!K35+CVA!K35)</f>
        <v>0</v>
      </c>
      <c r="R18" s="33">
        <f>IF(OP!$C19=NT!$T$3,0,+CVM!L35+CVA!L35)</f>
        <v>0</v>
      </c>
      <c r="S18" s="33">
        <f>IF(OP!$C19=NT!$T$3,0,+CVM!M35+CVA!M35)</f>
        <v>0</v>
      </c>
      <c r="T18" s="33">
        <f>IF(OP!$C19=NT!$T$3,0,+CVM!N35+CVA!N35)</f>
        <v>0</v>
      </c>
      <c r="U18" s="33">
        <f>IF(OP!$C19=NT!$T$3,0,+CVM!O35+CVA!O35)</f>
        <v>0</v>
      </c>
      <c r="V18" s="33">
        <f>IF(OP!$C19=NT!$T$3,0,+CVM!P35+CVA!P35)</f>
        <v>0</v>
      </c>
      <c r="W18" s="33">
        <f>IF(OP!$C19=NT!$T$3,0,+CVM!Q35+CVA!Q35)</f>
        <v>0</v>
      </c>
      <c r="X18" s="33">
        <f>IF(OP!$C19=NT!$T$3,0,+CVM!R35+CVA!R35)</f>
        <v>0</v>
      </c>
      <c r="Y18" s="33">
        <f>IF(OP!$C19=NT!$T$3,0,+CVM!S35+CVA!S35)</f>
        <v>0</v>
      </c>
      <c r="Z18" s="33">
        <f>IF(OP!$C19=NT!$T$3,0,+CVM!T35+CVA!T35)</f>
        <v>0</v>
      </c>
      <c r="AA18" s="33">
        <f>IF(OP!$C19=NT!$T$3,0,+CVM!U35+CVA!U35)</f>
        <v>0</v>
      </c>
      <c r="AB18" s="33">
        <f>IF(OP!$C19=NT!$T$3,0,+CVM!J53+CVA!J53)</f>
        <v>0</v>
      </c>
      <c r="AC18" s="33">
        <f>IF(OP!$C19=NT!$T$3,0,+CVM!K53+CVA!K53)</f>
        <v>0</v>
      </c>
      <c r="AD18" s="33">
        <f>IF(OP!$C19=NT!$T$3,0,+CVM!L53+CVA!L53)</f>
        <v>0</v>
      </c>
      <c r="AE18" s="33">
        <f>IF(OP!$C19=NT!$T$3,0,+CVM!M53+CVA!M53)</f>
        <v>0</v>
      </c>
      <c r="AF18" s="33">
        <f>IF(OP!$C19=NT!$T$3,0,+CVM!N53+CVA!N53)</f>
        <v>0</v>
      </c>
      <c r="AG18" s="33">
        <f>IF(OP!$C19=NT!$T$3,0,+CVM!O53+CVA!O53)</f>
        <v>0</v>
      </c>
      <c r="AH18" s="33">
        <f>IF(OP!$C19=NT!$T$3,0,+CVM!P53+CVA!P53)</f>
        <v>0</v>
      </c>
      <c r="AI18" s="33">
        <f>IF(OP!$C19=NT!$T$3,0,+CVM!Q53+CVA!Q53)</f>
        <v>0</v>
      </c>
      <c r="AJ18" s="33">
        <f>IF(OP!$C19=NT!$T$3,0,+CVM!R53+CVA!R53)</f>
        <v>0</v>
      </c>
      <c r="AK18" s="33">
        <f>IF(OP!$C19=NT!$T$3,0,+CVM!S53+CVA!S53)</f>
        <v>0</v>
      </c>
      <c r="AL18" s="33">
        <f>IF(OP!$C19=NT!$T$3,0,+CVM!T53+CVA!T53)</f>
        <v>0</v>
      </c>
      <c r="AM18" s="33">
        <f>IF(OP!$C19=NT!$T$3,0,+CVM!U53+CVA!U53)</f>
        <v>0</v>
      </c>
      <c r="AN18" s="33">
        <f>IF(OP!$C19=NT!$T$3,0,+CVM!J71+CVA!J71)</f>
        <v>0</v>
      </c>
      <c r="AO18" s="33">
        <f>IF(OP!$C19=NT!$T$3,0,+CVM!K71+CVA!K71)</f>
        <v>0</v>
      </c>
      <c r="AP18" s="33">
        <f>IF(OP!$C19=NT!$T$3,0,+CVM!L71+CVA!L71)</f>
        <v>0</v>
      </c>
      <c r="AQ18" s="33">
        <f>IF(OP!$C19=NT!$T$3,0,+CVM!M71+CVA!M71)</f>
        <v>0</v>
      </c>
      <c r="AR18" s="33">
        <f>IF(OP!$C19=NT!$T$3,0,+CVM!N71+CVA!N71)</f>
        <v>0</v>
      </c>
      <c r="AS18" s="33">
        <f>IF(OP!$C19=NT!$T$3,0,+CVM!O71+CVA!O71)</f>
        <v>0</v>
      </c>
      <c r="AT18" s="33">
        <f>IF(OP!$C19=NT!$T$3,0,+CVM!P71+CVA!P71)</f>
        <v>0</v>
      </c>
      <c r="AU18" s="33">
        <f>IF(OP!$C19=NT!$T$3,0,+CVM!Q71+CVA!Q71)</f>
        <v>0</v>
      </c>
      <c r="AV18" s="33">
        <f>IF(OP!$C19=NT!$T$3,0,+CVM!R71+CVA!R71)</f>
        <v>0</v>
      </c>
      <c r="AW18" s="33">
        <f>IF(OP!$C19=NT!$T$3,0,+CVM!S71+CVA!S71)</f>
        <v>0</v>
      </c>
      <c r="AX18" s="33">
        <f>IF(OP!$C19=NT!$T$3,0,+CVM!T71+CVA!T71)</f>
        <v>0</v>
      </c>
      <c r="AY18" s="33">
        <f>IF(OP!$C19=NT!$T$3,0,+CVM!U71+CVA!U71)</f>
        <v>0</v>
      </c>
      <c r="AZ18" s="33">
        <f>IF(OP!$C19=NT!$T$3,0,+CVM!J89+CVA!J89)</f>
        <v>0</v>
      </c>
      <c r="BA18" s="33">
        <f>IF(OP!$C19=NT!$T$3,0,+CVM!K89+CVA!K89)</f>
        <v>0</v>
      </c>
      <c r="BB18" s="33">
        <f>IF(OP!$C19=NT!$T$3,0,+CVM!L89+CVA!L89)</f>
        <v>0</v>
      </c>
      <c r="BC18" s="33">
        <f>IF(OP!$C19=NT!$T$3,0,+CVM!M89+CVA!M89)</f>
        <v>0</v>
      </c>
      <c r="BD18" s="33">
        <f>IF(OP!$C19=NT!$T$3,0,+CVM!N89+CVA!N89)</f>
        <v>0</v>
      </c>
      <c r="BE18" s="33">
        <f>IF(OP!$C19=NT!$T$3,0,+CVM!O89+CVA!O89)</f>
        <v>0</v>
      </c>
      <c r="BF18" s="33">
        <f>IF(OP!$C19=NT!$T$3,0,+CVM!P89+CVA!P89)</f>
        <v>0</v>
      </c>
      <c r="BG18" s="33">
        <f>IF(OP!$C19=NT!$T$3,0,+CVM!Q89+CVA!Q89)</f>
        <v>0</v>
      </c>
      <c r="BH18" s="33">
        <f>IF(OP!$C19=NT!$T$3,0,+CVM!R89+CVA!R89)</f>
        <v>0</v>
      </c>
      <c r="BI18" s="33">
        <f>IF(OP!$C19=NT!$T$3,0,+CVM!S89+CVA!S89)</f>
        <v>0</v>
      </c>
      <c r="BJ18" s="33">
        <f>IF(OP!$C19=NT!$T$3,0,+CVM!T89+CVA!T89)</f>
        <v>0</v>
      </c>
      <c r="BK18" s="33">
        <f>IF(OP!$C19=NT!$T$3,0,+CVM!U89+CVA!U89)</f>
        <v>0</v>
      </c>
    </row>
    <row r="19" spans="2:63">
      <c r="B19" s="31" t="str">
        <f>+OP!B20</f>
        <v>Nom Producte/Servei 11</v>
      </c>
      <c r="C19" s="111"/>
      <c r="D19" s="33">
        <f>IF(OP!$C20=NT!$T$3,0,+CVM!I18+CVA!I18+CVM!J18+CVA!J18)</f>
        <v>0</v>
      </c>
      <c r="E19" s="33">
        <f>IF(OP!$C20=NT!$T$3,0,+CVM!K18+CVA!K18)</f>
        <v>0</v>
      </c>
      <c r="F19" s="33">
        <f>IF(OP!$C20=NT!$T$3,0,+CVM!L18+CVA!L18)</f>
        <v>0</v>
      </c>
      <c r="G19" s="33">
        <f>IF(OP!$C20=NT!$T$3,0,+CVM!M18+CVA!M18)</f>
        <v>0</v>
      </c>
      <c r="H19" s="33">
        <f>IF(OP!$C20=NT!$T$3,0,+CVM!N18+CVA!N18)</f>
        <v>0</v>
      </c>
      <c r="I19" s="33">
        <f>IF(OP!$C20=NT!$T$3,0,+CVM!O18+CVA!O18)</f>
        <v>0</v>
      </c>
      <c r="J19" s="33">
        <f>IF(OP!$C20=NT!$T$3,0,+CVM!P18+CVA!P18)</f>
        <v>0</v>
      </c>
      <c r="K19" s="33">
        <f>IF(OP!$C20=NT!$T$3,0,+CVM!Q18+CVA!Q18)</f>
        <v>0</v>
      </c>
      <c r="L19" s="33">
        <f>IF(OP!$C20=NT!$T$3,0,+CVM!R18+CVA!R18)</f>
        <v>0</v>
      </c>
      <c r="M19" s="33">
        <f>IF(OP!$C20=NT!$T$3,0,+CVM!S18+CVA!S18)</f>
        <v>0</v>
      </c>
      <c r="N19" s="33">
        <f>IF(OP!$C20=NT!$T$3,0,+CVM!T18+CVA!T18)</f>
        <v>0</v>
      </c>
      <c r="O19" s="33">
        <f>IF(OP!$C20=NT!$T$3,0,+CVM!U18+CVA!U18)</f>
        <v>0</v>
      </c>
      <c r="P19" s="33">
        <f>IF(OP!$C20=NT!$T$3,0,+CVM!J36+CVA!J36)</f>
        <v>0</v>
      </c>
      <c r="Q19" s="33">
        <f>IF(OP!$C20=NT!$T$3,0,+CVM!K36+CVA!K36)</f>
        <v>0</v>
      </c>
      <c r="R19" s="33">
        <f>IF(OP!$C20=NT!$T$3,0,+CVM!L36+CVA!L36)</f>
        <v>0</v>
      </c>
      <c r="S19" s="33">
        <f>IF(OP!$C20=NT!$T$3,0,+CVM!M36+CVA!M36)</f>
        <v>0</v>
      </c>
      <c r="T19" s="33">
        <f>IF(OP!$C20=NT!$T$3,0,+CVM!N36+CVA!N36)</f>
        <v>0</v>
      </c>
      <c r="U19" s="33">
        <f>IF(OP!$C20=NT!$T$3,0,+CVM!O36+CVA!O36)</f>
        <v>0</v>
      </c>
      <c r="V19" s="33">
        <f>IF(OP!$C20=NT!$T$3,0,+CVM!P36+CVA!P36)</f>
        <v>0</v>
      </c>
      <c r="W19" s="33">
        <f>IF(OP!$C20=NT!$T$3,0,+CVM!Q36+CVA!Q36)</f>
        <v>0</v>
      </c>
      <c r="X19" s="33">
        <f>IF(OP!$C20=NT!$T$3,0,+CVM!R36+CVA!R36)</f>
        <v>0</v>
      </c>
      <c r="Y19" s="33">
        <f>IF(OP!$C20=NT!$T$3,0,+CVM!S36+CVA!S36)</f>
        <v>0</v>
      </c>
      <c r="Z19" s="33">
        <f>IF(OP!$C20=NT!$T$3,0,+CVM!T36+CVA!T36)</f>
        <v>0</v>
      </c>
      <c r="AA19" s="33">
        <f>IF(OP!$C20=NT!$T$3,0,+CVM!U36+CVA!U36)</f>
        <v>0</v>
      </c>
      <c r="AB19" s="33">
        <f>IF(OP!$C20=NT!$T$3,0,+CVM!J54+CVA!J54)</f>
        <v>0</v>
      </c>
      <c r="AC19" s="33">
        <f>IF(OP!$C20=NT!$T$3,0,+CVM!K54+CVA!K54)</f>
        <v>0</v>
      </c>
      <c r="AD19" s="33">
        <f>IF(OP!$C20=NT!$T$3,0,+CVM!L54+CVA!L54)</f>
        <v>0</v>
      </c>
      <c r="AE19" s="33">
        <f>IF(OP!$C20=NT!$T$3,0,+CVM!M54+CVA!M54)</f>
        <v>0</v>
      </c>
      <c r="AF19" s="33">
        <f>IF(OP!$C20=NT!$T$3,0,+CVM!N54+CVA!N54)</f>
        <v>0</v>
      </c>
      <c r="AG19" s="33">
        <f>IF(OP!$C20=NT!$T$3,0,+CVM!O54+CVA!O54)</f>
        <v>0</v>
      </c>
      <c r="AH19" s="33">
        <f>IF(OP!$C20=NT!$T$3,0,+CVM!P54+CVA!P54)</f>
        <v>0</v>
      </c>
      <c r="AI19" s="33">
        <f>IF(OP!$C20=NT!$T$3,0,+CVM!Q54+CVA!Q54)</f>
        <v>0</v>
      </c>
      <c r="AJ19" s="33">
        <f>IF(OP!$C20=NT!$T$3,0,+CVM!R54+CVA!R54)</f>
        <v>0</v>
      </c>
      <c r="AK19" s="33">
        <f>IF(OP!$C20=NT!$T$3,0,+CVM!S54+CVA!S54)</f>
        <v>0</v>
      </c>
      <c r="AL19" s="33">
        <f>IF(OP!$C20=NT!$T$3,0,+CVM!T54+CVA!T54)</f>
        <v>0</v>
      </c>
      <c r="AM19" s="33">
        <f>IF(OP!$C20=NT!$T$3,0,+CVM!U54+CVA!U54)</f>
        <v>0</v>
      </c>
      <c r="AN19" s="33">
        <f>IF(OP!$C20=NT!$T$3,0,+CVM!J72+CVA!J72)</f>
        <v>0</v>
      </c>
      <c r="AO19" s="33">
        <f>IF(OP!$C20=NT!$T$3,0,+CVM!K72+CVA!K72)</f>
        <v>0</v>
      </c>
      <c r="AP19" s="33">
        <f>IF(OP!$C20=NT!$T$3,0,+CVM!L72+CVA!L72)</f>
        <v>0</v>
      </c>
      <c r="AQ19" s="33">
        <f>IF(OP!$C20=NT!$T$3,0,+CVM!M72+CVA!M72)</f>
        <v>0</v>
      </c>
      <c r="AR19" s="33">
        <f>IF(OP!$C20=NT!$T$3,0,+CVM!N72+CVA!N72)</f>
        <v>0</v>
      </c>
      <c r="AS19" s="33">
        <f>IF(OP!$C20=NT!$T$3,0,+CVM!O72+CVA!O72)</f>
        <v>0</v>
      </c>
      <c r="AT19" s="33">
        <f>IF(OP!$C20=NT!$T$3,0,+CVM!P72+CVA!P72)</f>
        <v>0</v>
      </c>
      <c r="AU19" s="33">
        <f>IF(OP!$C20=NT!$T$3,0,+CVM!Q72+CVA!Q72)</f>
        <v>0</v>
      </c>
      <c r="AV19" s="33">
        <f>IF(OP!$C20=NT!$T$3,0,+CVM!R72+CVA!R72)</f>
        <v>0</v>
      </c>
      <c r="AW19" s="33">
        <f>IF(OP!$C20=NT!$T$3,0,+CVM!S72+CVA!S72)</f>
        <v>0</v>
      </c>
      <c r="AX19" s="33">
        <f>IF(OP!$C20=NT!$T$3,0,+CVM!T72+CVA!T72)</f>
        <v>0</v>
      </c>
      <c r="AY19" s="33">
        <f>IF(OP!$C20=NT!$T$3,0,+CVM!U72+CVA!U72)</f>
        <v>0</v>
      </c>
      <c r="AZ19" s="33">
        <f>IF(OP!$C20=NT!$T$3,0,+CVM!J90+CVA!J90)</f>
        <v>0</v>
      </c>
      <c r="BA19" s="33">
        <f>IF(OP!$C20=NT!$T$3,0,+CVM!K90+CVA!K90)</f>
        <v>0</v>
      </c>
      <c r="BB19" s="33">
        <f>IF(OP!$C20=NT!$T$3,0,+CVM!L90+CVA!L90)</f>
        <v>0</v>
      </c>
      <c r="BC19" s="33">
        <f>IF(OP!$C20=NT!$T$3,0,+CVM!M90+CVA!M90)</f>
        <v>0</v>
      </c>
      <c r="BD19" s="33">
        <f>IF(OP!$C20=NT!$T$3,0,+CVM!N90+CVA!N90)</f>
        <v>0</v>
      </c>
      <c r="BE19" s="33">
        <f>IF(OP!$C20=NT!$T$3,0,+CVM!O90+CVA!O90)</f>
        <v>0</v>
      </c>
      <c r="BF19" s="33">
        <f>IF(OP!$C20=NT!$T$3,0,+CVM!P90+CVA!P90)</f>
        <v>0</v>
      </c>
      <c r="BG19" s="33">
        <f>IF(OP!$C20=NT!$T$3,0,+CVM!Q90+CVA!Q90)</f>
        <v>0</v>
      </c>
      <c r="BH19" s="33">
        <f>IF(OP!$C20=NT!$T$3,0,+CVM!R90+CVA!R90)</f>
        <v>0</v>
      </c>
      <c r="BI19" s="33">
        <f>IF(OP!$C20=NT!$T$3,0,+CVM!S90+CVA!S90)</f>
        <v>0</v>
      </c>
      <c r="BJ19" s="33">
        <f>IF(OP!$C20=NT!$T$3,0,+CVM!T90+CVA!T90)</f>
        <v>0</v>
      </c>
      <c r="BK19" s="33">
        <f>IF(OP!$C20=NT!$T$3,0,+CVM!U90+CVA!U90)</f>
        <v>0</v>
      </c>
    </row>
    <row r="20" spans="2:63">
      <c r="B20" s="31" t="str">
        <f>+OP!B21</f>
        <v>Nom Producte/Servei 12</v>
      </c>
      <c r="C20" s="111"/>
      <c r="D20" s="33">
        <f>IF(OP!$C21=NT!$T$3,0,+CVM!I19+CVA!I19+CVM!J19+CVA!J19)</f>
        <v>0</v>
      </c>
      <c r="E20" s="33">
        <f>IF(OP!$C21=NT!$T$3,0,+CVM!K19+CVA!K19)</f>
        <v>0</v>
      </c>
      <c r="F20" s="33">
        <f>IF(OP!$C21=NT!$T$3,0,+CVM!L19+CVA!L19)</f>
        <v>0</v>
      </c>
      <c r="G20" s="33">
        <f>IF(OP!$C21=NT!$T$3,0,+CVM!M19+CVA!M19)</f>
        <v>0</v>
      </c>
      <c r="H20" s="33">
        <f>IF(OP!$C21=NT!$T$3,0,+CVM!N19+CVA!N19)</f>
        <v>0</v>
      </c>
      <c r="I20" s="33">
        <f>IF(OP!$C21=NT!$T$3,0,+CVM!O19+CVA!O19)</f>
        <v>0</v>
      </c>
      <c r="J20" s="33">
        <f>IF(OP!$C21=NT!$T$3,0,+CVM!P19+CVA!P19)</f>
        <v>0</v>
      </c>
      <c r="K20" s="33">
        <f>IF(OP!$C21=NT!$T$3,0,+CVM!Q19+CVA!Q19)</f>
        <v>0</v>
      </c>
      <c r="L20" s="33">
        <f>IF(OP!$C21=NT!$T$3,0,+CVM!R19+CVA!R19)</f>
        <v>0</v>
      </c>
      <c r="M20" s="33">
        <f>IF(OP!$C21=NT!$T$3,0,+CVM!S19+CVA!S19)</f>
        <v>0</v>
      </c>
      <c r="N20" s="33">
        <f>IF(OP!$C21=NT!$T$3,0,+CVM!T19+CVA!T19)</f>
        <v>0</v>
      </c>
      <c r="O20" s="33">
        <f>IF(OP!$C21=NT!$T$3,0,+CVM!U19+CVA!U19)</f>
        <v>0</v>
      </c>
      <c r="P20" s="33">
        <f>IF(OP!$C21=NT!$T$3,0,+CVM!J37+CVA!J37)</f>
        <v>0</v>
      </c>
      <c r="Q20" s="33">
        <f>IF(OP!$C21=NT!$T$3,0,+CVM!K37+CVA!K37)</f>
        <v>0</v>
      </c>
      <c r="R20" s="33">
        <f>IF(OP!$C21=NT!$T$3,0,+CVM!L37+CVA!L37)</f>
        <v>0</v>
      </c>
      <c r="S20" s="33">
        <f>IF(OP!$C21=NT!$T$3,0,+CVM!M37+CVA!M37)</f>
        <v>0</v>
      </c>
      <c r="T20" s="33">
        <f>IF(OP!$C21=NT!$T$3,0,+CVM!N37+CVA!N37)</f>
        <v>0</v>
      </c>
      <c r="U20" s="33">
        <f>IF(OP!$C21=NT!$T$3,0,+CVM!O37+CVA!O37)</f>
        <v>0</v>
      </c>
      <c r="V20" s="33">
        <f>IF(OP!$C21=NT!$T$3,0,+CVM!P37+CVA!P37)</f>
        <v>0</v>
      </c>
      <c r="W20" s="33">
        <f>IF(OP!$C21=NT!$T$3,0,+CVM!Q37+CVA!Q37)</f>
        <v>0</v>
      </c>
      <c r="X20" s="33">
        <f>IF(OP!$C21=NT!$T$3,0,+CVM!R37+CVA!R37)</f>
        <v>0</v>
      </c>
      <c r="Y20" s="33">
        <f>IF(OP!$C21=NT!$T$3,0,+CVM!S37+CVA!S37)</f>
        <v>0</v>
      </c>
      <c r="Z20" s="33">
        <f>IF(OP!$C21=NT!$T$3,0,+CVM!T37+CVA!T37)</f>
        <v>0</v>
      </c>
      <c r="AA20" s="33">
        <f>IF(OP!$C21=NT!$T$3,0,+CVM!U37+CVA!U37)</f>
        <v>0</v>
      </c>
      <c r="AB20" s="33">
        <f>IF(OP!$C21=NT!$T$3,0,+CVM!J55+CVA!J55)</f>
        <v>0</v>
      </c>
      <c r="AC20" s="33">
        <f>IF(OP!$C21=NT!$T$3,0,+CVM!K55+CVA!K55)</f>
        <v>0</v>
      </c>
      <c r="AD20" s="33">
        <f>IF(OP!$C21=NT!$T$3,0,+CVM!L55+CVA!L55)</f>
        <v>0</v>
      </c>
      <c r="AE20" s="33">
        <f>IF(OP!$C21=NT!$T$3,0,+CVM!M55+CVA!M55)</f>
        <v>0</v>
      </c>
      <c r="AF20" s="33">
        <f>IF(OP!$C21=NT!$T$3,0,+CVM!N55+CVA!N55)</f>
        <v>0</v>
      </c>
      <c r="AG20" s="33">
        <f>IF(OP!$C21=NT!$T$3,0,+CVM!O55+CVA!O55)</f>
        <v>0</v>
      </c>
      <c r="AH20" s="33">
        <f>IF(OP!$C21=NT!$T$3,0,+CVM!P55+CVA!P55)</f>
        <v>0</v>
      </c>
      <c r="AI20" s="33">
        <f>IF(OP!$C21=NT!$T$3,0,+CVM!Q55+CVA!Q55)</f>
        <v>0</v>
      </c>
      <c r="AJ20" s="33">
        <f>IF(OP!$C21=NT!$T$3,0,+CVM!R55+CVA!R55)</f>
        <v>0</v>
      </c>
      <c r="AK20" s="33">
        <f>IF(OP!$C21=NT!$T$3,0,+CVM!S55+CVA!S55)</f>
        <v>0</v>
      </c>
      <c r="AL20" s="33">
        <f>IF(OP!$C21=NT!$T$3,0,+CVM!T55+CVA!T55)</f>
        <v>0</v>
      </c>
      <c r="AM20" s="33">
        <f>IF(OP!$C21=NT!$T$3,0,+CVM!U55+CVA!U55)</f>
        <v>0</v>
      </c>
      <c r="AN20" s="33">
        <f>IF(OP!$C21=NT!$T$3,0,+CVM!J73+CVA!J73)</f>
        <v>0</v>
      </c>
      <c r="AO20" s="33">
        <f>IF(OP!$C21=NT!$T$3,0,+CVM!K73+CVA!K73)</f>
        <v>0</v>
      </c>
      <c r="AP20" s="33">
        <f>IF(OP!$C21=NT!$T$3,0,+CVM!L73+CVA!L73)</f>
        <v>0</v>
      </c>
      <c r="AQ20" s="33">
        <f>IF(OP!$C21=NT!$T$3,0,+CVM!M73+CVA!M73)</f>
        <v>0</v>
      </c>
      <c r="AR20" s="33">
        <f>IF(OP!$C21=NT!$T$3,0,+CVM!N73+CVA!N73)</f>
        <v>0</v>
      </c>
      <c r="AS20" s="33">
        <f>IF(OP!$C21=NT!$T$3,0,+CVM!O73+CVA!O73)</f>
        <v>0</v>
      </c>
      <c r="AT20" s="33">
        <f>IF(OP!$C21=NT!$T$3,0,+CVM!P73+CVA!P73)</f>
        <v>0</v>
      </c>
      <c r="AU20" s="33">
        <f>IF(OP!$C21=NT!$T$3,0,+CVM!Q73+CVA!Q73)</f>
        <v>0</v>
      </c>
      <c r="AV20" s="33">
        <f>IF(OP!$C21=NT!$T$3,0,+CVM!R73+CVA!R73)</f>
        <v>0</v>
      </c>
      <c r="AW20" s="33">
        <f>IF(OP!$C21=NT!$T$3,0,+CVM!S73+CVA!S73)</f>
        <v>0</v>
      </c>
      <c r="AX20" s="33">
        <f>IF(OP!$C21=NT!$T$3,0,+CVM!T73+CVA!T73)</f>
        <v>0</v>
      </c>
      <c r="AY20" s="33">
        <f>IF(OP!$C21=NT!$T$3,0,+CVM!U73+CVA!U73)</f>
        <v>0</v>
      </c>
      <c r="AZ20" s="33">
        <f>IF(OP!$C21=NT!$T$3,0,+CVM!J91+CVA!J91)</f>
        <v>0</v>
      </c>
      <c r="BA20" s="33">
        <f>IF(OP!$C21=NT!$T$3,0,+CVM!K91+CVA!K91)</f>
        <v>0</v>
      </c>
      <c r="BB20" s="33">
        <f>IF(OP!$C21=NT!$T$3,0,+CVM!L91+CVA!L91)</f>
        <v>0</v>
      </c>
      <c r="BC20" s="33">
        <f>IF(OP!$C21=NT!$T$3,0,+CVM!M91+CVA!M91)</f>
        <v>0</v>
      </c>
      <c r="BD20" s="33">
        <f>IF(OP!$C21=NT!$T$3,0,+CVM!N91+CVA!N91)</f>
        <v>0</v>
      </c>
      <c r="BE20" s="33">
        <f>IF(OP!$C21=NT!$T$3,0,+CVM!O91+CVA!O91)</f>
        <v>0</v>
      </c>
      <c r="BF20" s="33">
        <f>IF(OP!$C21=NT!$T$3,0,+CVM!P91+CVA!P91)</f>
        <v>0</v>
      </c>
      <c r="BG20" s="33">
        <f>IF(OP!$C21=NT!$T$3,0,+CVM!Q91+CVA!Q91)</f>
        <v>0</v>
      </c>
      <c r="BH20" s="33">
        <f>IF(OP!$C21=NT!$T$3,0,+CVM!R91+CVA!R91)</f>
        <v>0</v>
      </c>
      <c r="BI20" s="33">
        <f>IF(OP!$C21=NT!$T$3,0,+CVM!S91+CVA!S91)</f>
        <v>0</v>
      </c>
      <c r="BJ20" s="33">
        <f>IF(OP!$C21=NT!$T$3,0,+CVM!T91+CVA!T91)</f>
        <v>0</v>
      </c>
      <c r="BK20" s="33">
        <f>IF(OP!$C21=NT!$T$3,0,+CVM!U91+CVA!U91)</f>
        <v>0</v>
      </c>
    </row>
    <row r="21" spans="2:63">
      <c r="B21" s="31" t="str">
        <f>+OP!B22</f>
        <v>Nom Producte/Servei 13</v>
      </c>
      <c r="C21" s="111"/>
      <c r="D21" s="33">
        <f>IF(OP!$C22=NT!$T$3,0,+CVM!I20+CVA!I20+CVM!J20+CVA!J20)</f>
        <v>0</v>
      </c>
      <c r="E21" s="33">
        <f>IF(OP!$C22=NT!$T$3,0,+CVM!K20+CVA!K20)</f>
        <v>0</v>
      </c>
      <c r="F21" s="33">
        <f>IF(OP!$C22=NT!$T$3,0,+CVM!L20+CVA!L20)</f>
        <v>0</v>
      </c>
      <c r="G21" s="33">
        <f>IF(OP!$C22=NT!$T$3,0,+CVM!M20+CVA!M20)</f>
        <v>0</v>
      </c>
      <c r="H21" s="33">
        <f>IF(OP!$C22=NT!$T$3,0,+CVM!N20+CVA!N20)</f>
        <v>0</v>
      </c>
      <c r="I21" s="33">
        <f>IF(OP!$C22=NT!$T$3,0,+CVM!O20+CVA!O20)</f>
        <v>0</v>
      </c>
      <c r="J21" s="33">
        <f>IF(OP!$C22=NT!$T$3,0,+CVM!P20+CVA!P20)</f>
        <v>0</v>
      </c>
      <c r="K21" s="33">
        <f>IF(OP!$C22=NT!$T$3,0,+CVM!Q20+CVA!Q20)</f>
        <v>0</v>
      </c>
      <c r="L21" s="33">
        <f>IF(OP!$C22=NT!$T$3,0,+CVM!R20+CVA!R20)</f>
        <v>0</v>
      </c>
      <c r="M21" s="33">
        <f>IF(OP!$C22=NT!$T$3,0,+CVM!S20+CVA!S20)</f>
        <v>0</v>
      </c>
      <c r="N21" s="33">
        <f>IF(OP!$C22=NT!$T$3,0,+CVM!T20+CVA!T20)</f>
        <v>0</v>
      </c>
      <c r="O21" s="33">
        <f>IF(OP!$C22=NT!$T$3,0,+CVM!U20+CVA!U20)</f>
        <v>0</v>
      </c>
      <c r="P21" s="33">
        <f>IF(OP!$C22=NT!$T$3,0,+CVM!J38+CVA!J38)</f>
        <v>0</v>
      </c>
      <c r="Q21" s="33">
        <f>IF(OP!$C22=NT!$T$3,0,+CVM!K38+CVA!K38)</f>
        <v>0</v>
      </c>
      <c r="R21" s="33">
        <f>IF(OP!$C22=NT!$T$3,0,+CVM!L38+CVA!L38)</f>
        <v>0</v>
      </c>
      <c r="S21" s="33">
        <f>IF(OP!$C22=NT!$T$3,0,+CVM!M38+CVA!M38)</f>
        <v>0</v>
      </c>
      <c r="T21" s="33">
        <f>IF(OP!$C22=NT!$T$3,0,+CVM!N38+CVA!N38)</f>
        <v>0</v>
      </c>
      <c r="U21" s="33">
        <f>IF(OP!$C22=NT!$T$3,0,+CVM!O38+CVA!O38)</f>
        <v>0</v>
      </c>
      <c r="V21" s="33">
        <f>IF(OP!$C22=NT!$T$3,0,+CVM!P38+CVA!P38)</f>
        <v>0</v>
      </c>
      <c r="W21" s="33">
        <f>IF(OP!$C22=NT!$T$3,0,+CVM!Q38+CVA!Q38)</f>
        <v>0</v>
      </c>
      <c r="X21" s="33">
        <f>IF(OP!$C22=NT!$T$3,0,+CVM!R38+CVA!R38)</f>
        <v>0</v>
      </c>
      <c r="Y21" s="33">
        <f>IF(OP!$C22=NT!$T$3,0,+CVM!S38+CVA!S38)</f>
        <v>0</v>
      </c>
      <c r="Z21" s="33">
        <f>IF(OP!$C22=NT!$T$3,0,+CVM!T38+CVA!T38)</f>
        <v>0</v>
      </c>
      <c r="AA21" s="33">
        <f>IF(OP!$C22=NT!$T$3,0,+CVM!U38+CVA!U38)</f>
        <v>0</v>
      </c>
      <c r="AB21" s="33">
        <f>IF(OP!$C22=NT!$T$3,0,+CVM!J56+CVA!J56)</f>
        <v>0</v>
      </c>
      <c r="AC21" s="33">
        <f>IF(OP!$C22=NT!$T$3,0,+CVM!K56+CVA!K56)</f>
        <v>0</v>
      </c>
      <c r="AD21" s="33">
        <f>IF(OP!$C22=NT!$T$3,0,+CVM!L56+CVA!L56)</f>
        <v>0</v>
      </c>
      <c r="AE21" s="33">
        <f>IF(OP!$C22=NT!$T$3,0,+CVM!M56+CVA!M56)</f>
        <v>0</v>
      </c>
      <c r="AF21" s="33">
        <f>IF(OP!$C22=NT!$T$3,0,+CVM!N56+CVA!N56)</f>
        <v>0</v>
      </c>
      <c r="AG21" s="33">
        <f>IF(OP!$C22=NT!$T$3,0,+CVM!O56+CVA!O56)</f>
        <v>0</v>
      </c>
      <c r="AH21" s="33">
        <f>IF(OP!$C22=NT!$T$3,0,+CVM!P56+CVA!P56)</f>
        <v>0</v>
      </c>
      <c r="AI21" s="33">
        <f>IF(OP!$C22=NT!$T$3,0,+CVM!Q56+CVA!Q56)</f>
        <v>0</v>
      </c>
      <c r="AJ21" s="33">
        <f>IF(OP!$C22=NT!$T$3,0,+CVM!R56+CVA!R56)</f>
        <v>0</v>
      </c>
      <c r="AK21" s="33">
        <f>IF(OP!$C22=NT!$T$3,0,+CVM!S56+CVA!S56)</f>
        <v>0</v>
      </c>
      <c r="AL21" s="33">
        <f>IF(OP!$C22=NT!$T$3,0,+CVM!T56+CVA!T56)</f>
        <v>0</v>
      </c>
      <c r="AM21" s="33">
        <f>IF(OP!$C22=NT!$T$3,0,+CVM!U56+CVA!U56)</f>
        <v>0</v>
      </c>
      <c r="AN21" s="33">
        <f>IF(OP!$C22=NT!$T$3,0,+CVM!J74+CVA!J74)</f>
        <v>0</v>
      </c>
      <c r="AO21" s="33">
        <f>IF(OP!$C22=NT!$T$3,0,+CVM!K74+CVA!K74)</f>
        <v>0</v>
      </c>
      <c r="AP21" s="33">
        <f>IF(OP!$C22=NT!$T$3,0,+CVM!L74+CVA!L74)</f>
        <v>0</v>
      </c>
      <c r="AQ21" s="33">
        <f>IF(OP!$C22=NT!$T$3,0,+CVM!M74+CVA!M74)</f>
        <v>0</v>
      </c>
      <c r="AR21" s="33">
        <f>IF(OP!$C22=NT!$T$3,0,+CVM!N74+CVA!N74)</f>
        <v>0</v>
      </c>
      <c r="AS21" s="33">
        <f>IF(OP!$C22=NT!$T$3,0,+CVM!O74+CVA!O74)</f>
        <v>0</v>
      </c>
      <c r="AT21" s="33">
        <f>IF(OP!$C22=NT!$T$3,0,+CVM!P74+CVA!P74)</f>
        <v>0</v>
      </c>
      <c r="AU21" s="33">
        <f>IF(OP!$C22=NT!$T$3,0,+CVM!Q74+CVA!Q74)</f>
        <v>0</v>
      </c>
      <c r="AV21" s="33">
        <f>IF(OP!$C22=NT!$T$3,0,+CVM!R74+CVA!R74)</f>
        <v>0</v>
      </c>
      <c r="AW21" s="33">
        <f>IF(OP!$C22=NT!$T$3,0,+CVM!S74+CVA!S74)</f>
        <v>0</v>
      </c>
      <c r="AX21" s="33">
        <f>IF(OP!$C22=NT!$T$3,0,+CVM!T74+CVA!T74)</f>
        <v>0</v>
      </c>
      <c r="AY21" s="33">
        <f>IF(OP!$C22=NT!$T$3,0,+CVM!U74+CVA!U74)</f>
        <v>0</v>
      </c>
      <c r="AZ21" s="33">
        <f>IF(OP!$C22=NT!$T$3,0,+CVM!J92+CVA!J92)</f>
        <v>0</v>
      </c>
      <c r="BA21" s="33">
        <f>IF(OP!$C22=NT!$T$3,0,+CVM!K92+CVA!K92)</f>
        <v>0</v>
      </c>
      <c r="BB21" s="33">
        <f>IF(OP!$C22=NT!$T$3,0,+CVM!L92+CVA!L92)</f>
        <v>0</v>
      </c>
      <c r="BC21" s="33">
        <f>IF(OP!$C22=NT!$T$3,0,+CVM!M92+CVA!M92)</f>
        <v>0</v>
      </c>
      <c r="BD21" s="33">
        <f>IF(OP!$C22=NT!$T$3,0,+CVM!N92+CVA!N92)</f>
        <v>0</v>
      </c>
      <c r="BE21" s="33">
        <f>IF(OP!$C22=NT!$T$3,0,+CVM!O92+CVA!O92)</f>
        <v>0</v>
      </c>
      <c r="BF21" s="33">
        <f>IF(OP!$C22=NT!$T$3,0,+CVM!P92+CVA!P92)</f>
        <v>0</v>
      </c>
      <c r="BG21" s="33">
        <f>IF(OP!$C22=NT!$T$3,0,+CVM!Q92+CVA!Q92)</f>
        <v>0</v>
      </c>
      <c r="BH21" s="33">
        <f>IF(OP!$C22=NT!$T$3,0,+CVM!R92+CVA!R92)</f>
        <v>0</v>
      </c>
      <c r="BI21" s="33">
        <f>IF(OP!$C22=NT!$T$3,0,+CVM!S92+CVA!S92)</f>
        <v>0</v>
      </c>
      <c r="BJ21" s="33">
        <f>IF(OP!$C22=NT!$T$3,0,+CVM!T92+CVA!T92)</f>
        <v>0</v>
      </c>
      <c r="BK21" s="33">
        <f>IF(OP!$C22=NT!$T$3,0,+CVM!U92+CVA!U92)</f>
        <v>0</v>
      </c>
    </row>
    <row r="22" spans="2:63">
      <c r="B22" s="31" t="str">
        <f>+OP!B23</f>
        <v>Nom Producte/Servei 14</v>
      </c>
      <c r="C22" s="111"/>
      <c r="D22" s="33">
        <f>IF(OP!$C23=NT!$T$3,0,+CVM!I21+CVA!I21+CVM!J21+CVA!J21)</f>
        <v>0</v>
      </c>
      <c r="E22" s="33">
        <f>IF(OP!$C23=NT!$T$3,0,+CVM!K21+CVA!K21)</f>
        <v>0</v>
      </c>
      <c r="F22" s="33">
        <f>IF(OP!$C23=NT!$T$3,0,+CVM!L21+CVA!L21)</f>
        <v>0</v>
      </c>
      <c r="G22" s="33">
        <f>IF(OP!$C23=NT!$T$3,0,+CVM!M21+CVA!M21)</f>
        <v>0</v>
      </c>
      <c r="H22" s="33">
        <f>IF(OP!$C23=NT!$T$3,0,+CVM!N21+CVA!N21)</f>
        <v>0</v>
      </c>
      <c r="I22" s="33">
        <f>IF(OP!$C23=NT!$T$3,0,+CVM!O21+CVA!O21)</f>
        <v>0</v>
      </c>
      <c r="J22" s="33">
        <f>IF(OP!$C23=NT!$T$3,0,+CVM!P21+CVA!P21)</f>
        <v>0</v>
      </c>
      <c r="K22" s="33">
        <f>IF(OP!$C23=NT!$T$3,0,+CVM!Q21+CVA!Q21)</f>
        <v>0</v>
      </c>
      <c r="L22" s="33">
        <f>IF(OP!$C23=NT!$T$3,0,+CVM!R21+CVA!R21)</f>
        <v>0</v>
      </c>
      <c r="M22" s="33">
        <f>IF(OP!$C23=NT!$T$3,0,+CVM!S21+CVA!S21)</f>
        <v>0</v>
      </c>
      <c r="N22" s="33">
        <f>IF(OP!$C23=NT!$T$3,0,+CVM!T21+CVA!T21)</f>
        <v>0</v>
      </c>
      <c r="O22" s="33">
        <f>IF(OP!$C23=NT!$T$3,0,+CVM!U21+CVA!U21)</f>
        <v>0</v>
      </c>
      <c r="P22" s="33">
        <f>IF(OP!$C23=NT!$T$3,0,+CVM!J39+CVA!J39)</f>
        <v>0</v>
      </c>
      <c r="Q22" s="33">
        <f>IF(OP!$C23=NT!$T$3,0,+CVM!K39+CVA!K39)</f>
        <v>0</v>
      </c>
      <c r="R22" s="33">
        <f>IF(OP!$C23=NT!$T$3,0,+CVM!L39+CVA!L39)</f>
        <v>0</v>
      </c>
      <c r="S22" s="33">
        <f>IF(OP!$C23=NT!$T$3,0,+CVM!M39+CVA!M39)</f>
        <v>0</v>
      </c>
      <c r="T22" s="33">
        <f>IF(OP!$C23=NT!$T$3,0,+CVM!N39+CVA!N39)</f>
        <v>0</v>
      </c>
      <c r="U22" s="33">
        <f>IF(OP!$C23=NT!$T$3,0,+CVM!O39+CVA!O39)</f>
        <v>0</v>
      </c>
      <c r="V22" s="33">
        <f>IF(OP!$C23=NT!$T$3,0,+CVM!P39+CVA!P39)</f>
        <v>0</v>
      </c>
      <c r="W22" s="33">
        <f>IF(OP!$C23=NT!$T$3,0,+CVM!Q39+CVA!Q39)</f>
        <v>0</v>
      </c>
      <c r="X22" s="33">
        <f>IF(OP!$C23=NT!$T$3,0,+CVM!R39+CVA!R39)</f>
        <v>0</v>
      </c>
      <c r="Y22" s="33">
        <f>IF(OP!$C23=NT!$T$3,0,+CVM!S39+CVA!S39)</f>
        <v>0</v>
      </c>
      <c r="Z22" s="33">
        <f>IF(OP!$C23=NT!$T$3,0,+CVM!T39+CVA!T39)</f>
        <v>0</v>
      </c>
      <c r="AA22" s="33">
        <f>IF(OP!$C23=NT!$T$3,0,+CVM!U39+CVA!U39)</f>
        <v>0</v>
      </c>
      <c r="AB22" s="33">
        <f>IF(OP!$C23=NT!$T$3,0,+CVM!J57+CVA!J57)</f>
        <v>0</v>
      </c>
      <c r="AC22" s="33">
        <f>IF(OP!$C23=NT!$T$3,0,+CVM!K57+CVA!K57)</f>
        <v>0</v>
      </c>
      <c r="AD22" s="33">
        <f>IF(OP!$C23=NT!$T$3,0,+CVM!L57+CVA!L57)</f>
        <v>0</v>
      </c>
      <c r="AE22" s="33">
        <f>IF(OP!$C23=NT!$T$3,0,+CVM!M57+CVA!M57)</f>
        <v>0</v>
      </c>
      <c r="AF22" s="33">
        <f>IF(OP!$C23=NT!$T$3,0,+CVM!N57+CVA!N57)</f>
        <v>0</v>
      </c>
      <c r="AG22" s="33">
        <f>IF(OP!$C23=NT!$T$3,0,+CVM!O57+CVA!O57)</f>
        <v>0</v>
      </c>
      <c r="AH22" s="33">
        <f>IF(OP!$C23=NT!$T$3,0,+CVM!P57+CVA!P57)</f>
        <v>0</v>
      </c>
      <c r="AI22" s="33">
        <f>IF(OP!$C23=NT!$T$3,0,+CVM!Q57+CVA!Q57)</f>
        <v>0</v>
      </c>
      <c r="AJ22" s="33">
        <f>IF(OP!$C23=NT!$T$3,0,+CVM!R57+CVA!R57)</f>
        <v>0</v>
      </c>
      <c r="AK22" s="33">
        <f>IF(OP!$C23=NT!$T$3,0,+CVM!S57+CVA!S57)</f>
        <v>0</v>
      </c>
      <c r="AL22" s="33">
        <f>IF(OP!$C23=NT!$T$3,0,+CVM!T57+CVA!T57)</f>
        <v>0</v>
      </c>
      <c r="AM22" s="33">
        <f>IF(OP!$C23=NT!$T$3,0,+CVM!U57+CVA!U57)</f>
        <v>0</v>
      </c>
      <c r="AN22" s="33">
        <f>IF(OP!$C23=NT!$T$3,0,+CVM!J75+CVA!J75)</f>
        <v>0</v>
      </c>
      <c r="AO22" s="33">
        <f>IF(OP!$C23=NT!$T$3,0,+CVM!K75+CVA!K75)</f>
        <v>0</v>
      </c>
      <c r="AP22" s="33">
        <f>IF(OP!$C23=NT!$T$3,0,+CVM!L75+CVA!L75)</f>
        <v>0</v>
      </c>
      <c r="AQ22" s="33">
        <f>IF(OP!$C23=NT!$T$3,0,+CVM!M75+CVA!M75)</f>
        <v>0</v>
      </c>
      <c r="AR22" s="33">
        <f>IF(OP!$C23=NT!$T$3,0,+CVM!N75+CVA!N75)</f>
        <v>0</v>
      </c>
      <c r="AS22" s="33">
        <f>IF(OP!$C23=NT!$T$3,0,+CVM!O75+CVA!O75)</f>
        <v>0</v>
      </c>
      <c r="AT22" s="33">
        <f>IF(OP!$C23=NT!$T$3,0,+CVM!P75+CVA!P75)</f>
        <v>0</v>
      </c>
      <c r="AU22" s="33">
        <f>IF(OP!$C23=NT!$T$3,0,+CVM!Q75+CVA!Q75)</f>
        <v>0</v>
      </c>
      <c r="AV22" s="33">
        <f>IF(OP!$C23=NT!$T$3,0,+CVM!R75+CVA!R75)</f>
        <v>0</v>
      </c>
      <c r="AW22" s="33">
        <f>IF(OP!$C23=NT!$T$3,0,+CVM!S75+CVA!S75)</f>
        <v>0</v>
      </c>
      <c r="AX22" s="33">
        <f>IF(OP!$C23=NT!$T$3,0,+CVM!T75+CVA!T75)</f>
        <v>0</v>
      </c>
      <c r="AY22" s="33">
        <f>IF(OP!$C23=NT!$T$3,0,+CVM!U75+CVA!U75)</f>
        <v>0</v>
      </c>
      <c r="AZ22" s="33">
        <f>IF(OP!$C23=NT!$T$3,0,+CVM!J93+CVA!J93)</f>
        <v>0</v>
      </c>
      <c r="BA22" s="33">
        <f>IF(OP!$C23=NT!$T$3,0,+CVM!K93+CVA!K93)</f>
        <v>0</v>
      </c>
      <c r="BB22" s="33">
        <f>IF(OP!$C23=NT!$T$3,0,+CVM!L93+CVA!L93)</f>
        <v>0</v>
      </c>
      <c r="BC22" s="33">
        <f>IF(OP!$C23=NT!$T$3,0,+CVM!M93+CVA!M93)</f>
        <v>0</v>
      </c>
      <c r="BD22" s="33">
        <f>IF(OP!$C23=NT!$T$3,0,+CVM!N93+CVA!N93)</f>
        <v>0</v>
      </c>
      <c r="BE22" s="33">
        <f>IF(OP!$C23=NT!$T$3,0,+CVM!O93+CVA!O93)</f>
        <v>0</v>
      </c>
      <c r="BF22" s="33">
        <f>IF(OP!$C23=NT!$T$3,0,+CVM!P93+CVA!P93)</f>
        <v>0</v>
      </c>
      <c r="BG22" s="33">
        <f>IF(OP!$C23=NT!$T$3,0,+CVM!Q93+CVA!Q93)</f>
        <v>0</v>
      </c>
      <c r="BH22" s="33">
        <f>IF(OP!$C23=NT!$T$3,0,+CVM!R93+CVA!R93)</f>
        <v>0</v>
      </c>
      <c r="BI22" s="33">
        <f>IF(OP!$C23=NT!$T$3,0,+CVM!S93+CVA!S93)</f>
        <v>0</v>
      </c>
      <c r="BJ22" s="33">
        <f>IF(OP!$C23=NT!$T$3,0,+CVM!T93+CVA!T93)</f>
        <v>0</v>
      </c>
      <c r="BK22" s="33">
        <f>IF(OP!$C23=NT!$T$3,0,+CVM!U93+CVA!U93)</f>
        <v>0</v>
      </c>
    </row>
    <row r="23" spans="2:63">
      <c r="B23" s="31" t="str">
        <f>+OP!B24</f>
        <v>Nom Producte/Servei 15</v>
      </c>
      <c r="C23" s="111"/>
      <c r="D23" s="33">
        <f>IF(OP!$C24=NT!$T$3,0,+CVM!I22+CVA!I22+CVM!J22+CVA!J22)</f>
        <v>0</v>
      </c>
      <c r="E23" s="33">
        <f>IF(OP!$C24=NT!$T$3,0,+CVM!K22+CVA!K22)</f>
        <v>0</v>
      </c>
      <c r="F23" s="33">
        <f>IF(OP!$C24=NT!$T$3,0,+CVM!L22+CVA!L22)</f>
        <v>0</v>
      </c>
      <c r="G23" s="33">
        <f>IF(OP!$C24=NT!$T$3,0,+CVM!M22+CVA!M22)</f>
        <v>0</v>
      </c>
      <c r="H23" s="33">
        <f>IF(OP!$C24=NT!$T$3,0,+CVM!N22+CVA!N22)</f>
        <v>0</v>
      </c>
      <c r="I23" s="33">
        <f>IF(OP!$C24=NT!$T$3,0,+CVM!O22+CVA!O22)</f>
        <v>0</v>
      </c>
      <c r="J23" s="33">
        <f>IF(OP!$C24=NT!$T$3,0,+CVM!P22+CVA!P22)</f>
        <v>0</v>
      </c>
      <c r="K23" s="33">
        <f>IF(OP!$C24=NT!$T$3,0,+CVM!Q22+CVA!Q22)</f>
        <v>0</v>
      </c>
      <c r="L23" s="33">
        <f>IF(OP!$C24=NT!$T$3,0,+CVM!R22+CVA!R22)</f>
        <v>0</v>
      </c>
      <c r="M23" s="33">
        <f>IF(OP!$C24=NT!$T$3,0,+CVM!S22+CVA!S22)</f>
        <v>0</v>
      </c>
      <c r="N23" s="33">
        <f>IF(OP!$C24=NT!$T$3,0,+CVM!T22+CVA!T22)</f>
        <v>0</v>
      </c>
      <c r="O23" s="33">
        <f>IF(OP!$C24=NT!$T$3,0,+CVM!U22+CVA!U22)</f>
        <v>0</v>
      </c>
      <c r="P23" s="33">
        <f>IF(OP!$C24=NT!$T$3,0,+CVM!J40+CVA!J40)</f>
        <v>0</v>
      </c>
      <c r="Q23" s="33">
        <f>IF(OP!$C24=NT!$T$3,0,+CVM!K40+CVA!K40)</f>
        <v>0</v>
      </c>
      <c r="R23" s="33">
        <f>IF(OP!$C24=NT!$T$3,0,+CVM!L40+CVA!L40)</f>
        <v>0</v>
      </c>
      <c r="S23" s="33">
        <f>IF(OP!$C24=NT!$T$3,0,+CVM!M40+CVA!M40)</f>
        <v>0</v>
      </c>
      <c r="T23" s="33">
        <f>IF(OP!$C24=NT!$T$3,0,+CVM!N40+CVA!N40)</f>
        <v>0</v>
      </c>
      <c r="U23" s="33">
        <f>IF(OP!$C24=NT!$T$3,0,+CVM!O40+CVA!O40)</f>
        <v>0</v>
      </c>
      <c r="V23" s="33">
        <f>IF(OP!$C24=NT!$T$3,0,+CVM!P40+CVA!P40)</f>
        <v>0</v>
      </c>
      <c r="W23" s="33">
        <f>IF(OP!$C24=NT!$T$3,0,+CVM!Q40+CVA!Q40)</f>
        <v>0</v>
      </c>
      <c r="X23" s="33">
        <f>IF(OP!$C24=NT!$T$3,0,+CVM!R40+CVA!R40)</f>
        <v>0</v>
      </c>
      <c r="Y23" s="33">
        <f>IF(OP!$C24=NT!$T$3,0,+CVM!S40+CVA!S40)</f>
        <v>0</v>
      </c>
      <c r="Z23" s="33">
        <f>IF(OP!$C24=NT!$T$3,0,+CVM!T40+CVA!T40)</f>
        <v>0</v>
      </c>
      <c r="AA23" s="33">
        <f>IF(OP!$C24=NT!$T$3,0,+CVM!U40+CVA!U40)</f>
        <v>0</v>
      </c>
      <c r="AB23" s="33">
        <f>IF(OP!$C24=NT!$T$3,0,+CVM!J58+CVA!J58)</f>
        <v>0</v>
      </c>
      <c r="AC23" s="33">
        <f>IF(OP!$C24=NT!$T$3,0,+CVM!K58+CVA!K58)</f>
        <v>0</v>
      </c>
      <c r="AD23" s="33">
        <f>IF(OP!$C24=NT!$T$3,0,+CVM!L58+CVA!L58)</f>
        <v>0</v>
      </c>
      <c r="AE23" s="33">
        <f>IF(OP!$C24=NT!$T$3,0,+CVM!M58+CVA!M58)</f>
        <v>0</v>
      </c>
      <c r="AF23" s="33">
        <f>IF(OP!$C24=NT!$T$3,0,+CVM!N58+CVA!N58)</f>
        <v>0</v>
      </c>
      <c r="AG23" s="33">
        <f>IF(OP!$C24=NT!$T$3,0,+CVM!O58+CVA!O58)</f>
        <v>0</v>
      </c>
      <c r="AH23" s="33">
        <f>IF(OP!$C24=NT!$T$3,0,+CVM!P58+CVA!P58)</f>
        <v>0</v>
      </c>
      <c r="AI23" s="33">
        <f>IF(OP!$C24=NT!$T$3,0,+CVM!Q58+CVA!Q58)</f>
        <v>0</v>
      </c>
      <c r="AJ23" s="33">
        <f>IF(OP!$C24=NT!$T$3,0,+CVM!R58+CVA!R58)</f>
        <v>0</v>
      </c>
      <c r="AK23" s="33">
        <f>IF(OP!$C24=NT!$T$3,0,+CVM!S58+CVA!S58)</f>
        <v>0</v>
      </c>
      <c r="AL23" s="33">
        <f>IF(OP!$C24=NT!$T$3,0,+CVM!T58+CVA!T58)</f>
        <v>0</v>
      </c>
      <c r="AM23" s="33">
        <f>IF(OP!$C24=NT!$T$3,0,+CVM!U58+CVA!U58)</f>
        <v>0</v>
      </c>
      <c r="AN23" s="33">
        <f>IF(OP!$C24=NT!$T$3,0,+CVM!J76+CVA!J76)</f>
        <v>0</v>
      </c>
      <c r="AO23" s="33">
        <f>IF(OP!$C24=NT!$T$3,0,+CVM!K76+CVA!K76)</f>
        <v>0</v>
      </c>
      <c r="AP23" s="33">
        <f>IF(OP!$C24=NT!$T$3,0,+CVM!L76+CVA!L76)</f>
        <v>0</v>
      </c>
      <c r="AQ23" s="33">
        <f>IF(OP!$C24=NT!$T$3,0,+CVM!M76+CVA!M76)</f>
        <v>0</v>
      </c>
      <c r="AR23" s="33">
        <f>IF(OP!$C24=NT!$T$3,0,+CVM!N76+CVA!N76)</f>
        <v>0</v>
      </c>
      <c r="AS23" s="33">
        <f>IF(OP!$C24=NT!$T$3,0,+CVM!O76+CVA!O76)</f>
        <v>0</v>
      </c>
      <c r="AT23" s="33">
        <f>IF(OP!$C24=NT!$T$3,0,+CVM!P76+CVA!P76)</f>
        <v>0</v>
      </c>
      <c r="AU23" s="33">
        <f>IF(OP!$C24=NT!$T$3,0,+CVM!Q76+CVA!Q76)</f>
        <v>0</v>
      </c>
      <c r="AV23" s="33">
        <f>IF(OP!$C24=NT!$T$3,0,+CVM!R76+CVA!R76)</f>
        <v>0</v>
      </c>
      <c r="AW23" s="33">
        <f>IF(OP!$C24=NT!$T$3,0,+CVM!S76+CVA!S76)</f>
        <v>0</v>
      </c>
      <c r="AX23" s="33">
        <f>IF(OP!$C24=NT!$T$3,0,+CVM!T76+CVA!T76)</f>
        <v>0</v>
      </c>
      <c r="AY23" s="33">
        <f>IF(OP!$C24=NT!$T$3,0,+CVM!U76+CVA!U76)</f>
        <v>0</v>
      </c>
      <c r="AZ23" s="33">
        <f>IF(OP!$C24=NT!$T$3,0,+CVM!J94+CVA!J94)</f>
        <v>0</v>
      </c>
      <c r="BA23" s="33">
        <f>IF(OP!$C24=NT!$T$3,0,+CVM!K94+CVA!K94)</f>
        <v>0</v>
      </c>
      <c r="BB23" s="33">
        <f>IF(OP!$C24=NT!$T$3,0,+CVM!L94+CVA!L94)</f>
        <v>0</v>
      </c>
      <c r="BC23" s="33">
        <f>IF(OP!$C24=NT!$T$3,0,+CVM!M94+CVA!M94)</f>
        <v>0</v>
      </c>
      <c r="BD23" s="33">
        <f>IF(OP!$C24=NT!$T$3,0,+CVM!N94+CVA!N94)</f>
        <v>0</v>
      </c>
      <c r="BE23" s="33">
        <f>IF(OP!$C24=NT!$T$3,0,+CVM!O94+CVA!O94)</f>
        <v>0</v>
      </c>
      <c r="BF23" s="33">
        <f>IF(OP!$C24=NT!$T$3,0,+CVM!P94+CVA!P94)</f>
        <v>0</v>
      </c>
      <c r="BG23" s="33">
        <f>IF(OP!$C24=NT!$T$3,0,+CVM!Q94+CVA!Q94)</f>
        <v>0</v>
      </c>
      <c r="BH23" s="33">
        <f>IF(OP!$C24=NT!$T$3,0,+CVM!R94+CVA!R94)</f>
        <v>0</v>
      </c>
      <c r="BI23" s="33">
        <f>IF(OP!$C24=NT!$T$3,0,+CVM!S94+CVA!S94)</f>
        <v>0</v>
      </c>
      <c r="BJ23" s="33">
        <f>IF(OP!$C24=NT!$T$3,0,+CVM!T94+CVA!T94)</f>
        <v>0</v>
      </c>
      <c r="BK23" s="33">
        <f>IF(OP!$C24=NT!$T$3,0,+CVM!U94+CVA!U94)</f>
        <v>0</v>
      </c>
    </row>
    <row r="24" spans="2:63" collapsed="1">
      <c r="B24" s="21" t="str">
        <f>+VM!B23</f>
        <v>Total</v>
      </c>
      <c r="C24" s="110"/>
      <c r="D24" s="37">
        <f>SUM(D9:D23)</f>
        <v>500</v>
      </c>
      <c r="E24" s="37">
        <f t="shared" ref="E24:O24" si="2">SUM(E9:E23)</f>
        <v>0</v>
      </c>
      <c r="F24" s="37">
        <f t="shared" si="2"/>
        <v>0</v>
      </c>
      <c r="G24" s="37">
        <f t="shared" si="2"/>
        <v>200</v>
      </c>
      <c r="H24" s="37">
        <f t="shared" si="2"/>
        <v>0</v>
      </c>
      <c r="I24" s="37">
        <f t="shared" si="2"/>
        <v>0</v>
      </c>
      <c r="J24" s="37">
        <f t="shared" si="2"/>
        <v>200</v>
      </c>
      <c r="K24" s="37">
        <f t="shared" si="2"/>
        <v>0</v>
      </c>
      <c r="L24" s="37">
        <f t="shared" si="2"/>
        <v>0</v>
      </c>
      <c r="M24" s="37">
        <f t="shared" si="2"/>
        <v>200</v>
      </c>
      <c r="N24" s="37">
        <f t="shared" si="2"/>
        <v>0</v>
      </c>
      <c r="O24" s="37">
        <f t="shared" si="2"/>
        <v>0</v>
      </c>
      <c r="P24" s="37">
        <f t="shared" ref="P24:AP24" si="3">SUM(P9:P23)</f>
        <v>0</v>
      </c>
      <c r="Q24" s="37">
        <f t="shared" si="3"/>
        <v>0</v>
      </c>
      <c r="R24" s="37">
        <f t="shared" si="3"/>
        <v>0</v>
      </c>
      <c r="S24" s="37">
        <f t="shared" si="3"/>
        <v>0</v>
      </c>
      <c r="T24" s="37">
        <f t="shared" si="3"/>
        <v>0</v>
      </c>
      <c r="U24" s="37">
        <f t="shared" si="3"/>
        <v>0</v>
      </c>
      <c r="V24" s="37">
        <f t="shared" si="3"/>
        <v>0</v>
      </c>
      <c r="W24" s="37">
        <f t="shared" si="3"/>
        <v>0</v>
      </c>
      <c r="X24" s="37">
        <f t="shared" si="3"/>
        <v>0</v>
      </c>
      <c r="Y24" s="37">
        <f t="shared" si="3"/>
        <v>0</v>
      </c>
      <c r="Z24" s="37">
        <f t="shared" si="3"/>
        <v>0</v>
      </c>
      <c r="AA24" s="37">
        <f t="shared" si="3"/>
        <v>0</v>
      </c>
      <c r="AB24" s="37">
        <f t="shared" si="3"/>
        <v>0</v>
      </c>
      <c r="AC24" s="37">
        <f t="shared" si="3"/>
        <v>0</v>
      </c>
      <c r="AD24" s="37">
        <f t="shared" si="3"/>
        <v>0</v>
      </c>
      <c r="AE24" s="37">
        <f t="shared" si="3"/>
        <v>0</v>
      </c>
      <c r="AF24" s="37">
        <f t="shared" si="3"/>
        <v>0</v>
      </c>
      <c r="AG24" s="37">
        <f t="shared" si="3"/>
        <v>0</v>
      </c>
      <c r="AH24" s="37">
        <f t="shared" si="3"/>
        <v>0</v>
      </c>
      <c r="AI24" s="37">
        <f t="shared" si="3"/>
        <v>0</v>
      </c>
      <c r="AJ24" s="37">
        <f t="shared" si="3"/>
        <v>0</v>
      </c>
      <c r="AK24" s="37">
        <f t="shared" si="3"/>
        <v>0</v>
      </c>
      <c r="AL24" s="37">
        <f t="shared" si="3"/>
        <v>0</v>
      </c>
      <c r="AM24" s="37">
        <f t="shared" si="3"/>
        <v>0</v>
      </c>
      <c r="AN24" s="37">
        <f t="shared" si="3"/>
        <v>0</v>
      </c>
      <c r="AO24" s="37">
        <f t="shared" si="3"/>
        <v>0</v>
      </c>
      <c r="AP24" s="37">
        <f t="shared" si="3"/>
        <v>0</v>
      </c>
      <c r="AQ24" s="37">
        <f t="shared" ref="AQ24:AY24" si="4">SUM(AQ9:AQ23)</f>
        <v>0</v>
      </c>
      <c r="AR24" s="37">
        <f t="shared" si="4"/>
        <v>0</v>
      </c>
      <c r="AS24" s="37">
        <f t="shared" si="4"/>
        <v>0</v>
      </c>
      <c r="AT24" s="37">
        <f t="shared" si="4"/>
        <v>0</v>
      </c>
      <c r="AU24" s="37">
        <f t="shared" si="4"/>
        <v>0</v>
      </c>
      <c r="AV24" s="37">
        <f t="shared" si="4"/>
        <v>0</v>
      </c>
      <c r="AW24" s="37">
        <f t="shared" si="4"/>
        <v>0</v>
      </c>
      <c r="AX24" s="37">
        <f t="shared" si="4"/>
        <v>0</v>
      </c>
      <c r="AY24" s="37">
        <f t="shared" si="4"/>
        <v>0</v>
      </c>
      <c r="AZ24" s="37">
        <f t="shared" ref="AZ24:BI24" si="5">SUM(AZ9:AZ23)</f>
        <v>0</v>
      </c>
      <c r="BA24" s="37">
        <f t="shared" si="5"/>
        <v>0</v>
      </c>
      <c r="BB24" s="37">
        <f t="shared" si="5"/>
        <v>0</v>
      </c>
      <c r="BC24" s="37">
        <f t="shared" si="5"/>
        <v>0</v>
      </c>
      <c r="BD24" s="37">
        <f t="shared" si="5"/>
        <v>0</v>
      </c>
      <c r="BE24" s="37">
        <f t="shared" si="5"/>
        <v>0</v>
      </c>
      <c r="BF24" s="37">
        <f t="shared" si="5"/>
        <v>0</v>
      </c>
      <c r="BG24" s="37">
        <f t="shared" si="5"/>
        <v>0</v>
      </c>
      <c r="BH24" s="37">
        <f t="shared" si="5"/>
        <v>0</v>
      </c>
      <c r="BI24" s="37">
        <f t="shared" si="5"/>
        <v>0</v>
      </c>
      <c r="BJ24" s="37">
        <f>SUM(BJ9:BJ23)</f>
        <v>0</v>
      </c>
      <c r="BK24" s="37">
        <f>SUM(BK9:BK23)</f>
        <v>0</v>
      </c>
    </row>
    <row r="25" spans="2:63" s="8" customFormat="1">
      <c r="B25" s="60"/>
      <c r="C25" s="224"/>
      <c r="D25" s="67"/>
      <c r="E25" s="67"/>
      <c r="F25" s="67"/>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c r="AP25" s="68"/>
      <c r="AQ25" s="68"/>
      <c r="AR25" s="68"/>
      <c r="AS25" s="68"/>
      <c r="AT25" s="68"/>
      <c r="AU25" s="68"/>
      <c r="AV25" s="68"/>
      <c r="AW25" s="68"/>
      <c r="AX25" s="68"/>
      <c r="AY25" s="68"/>
      <c r="AZ25" s="68"/>
      <c r="BA25" s="68"/>
      <c r="BB25" s="68"/>
      <c r="BC25" s="68"/>
      <c r="BD25" s="68"/>
      <c r="BE25" s="68"/>
      <c r="BF25" s="68"/>
      <c r="BG25" s="68"/>
      <c r="BH25" s="68"/>
      <c r="BI25" s="68"/>
      <c r="BJ25" s="68"/>
      <c r="BK25" s="68"/>
    </row>
    <row r="26" spans="2:63" s="5" customFormat="1">
      <c r="B26" s="66" t="s">
        <v>80</v>
      </c>
      <c r="C26" s="62"/>
      <c r="D26" s="52">
        <f>+D8</f>
        <v>40909</v>
      </c>
      <c r="E26" s="52">
        <f>EDATE(D26,1)</f>
        <v>40940</v>
      </c>
      <c r="F26" s="52">
        <f>EDATE(E26,1)</f>
        <v>40969</v>
      </c>
      <c r="G26" s="52">
        <f t="shared" ref="G26:O26" si="6">EDATE(F26,1)</f>
        <v>41000</v>
      </c>
      <c r="H26" s="52">
        <f t="shared" si="6"/>
        <v>41030</v>
      </c>
      <c r="I26" s="52">
        <f t="shared" si="6"/>
        <v>41061</v>
      </c>
      <c r="J26" s="52">
        <f t="shared" si="6"/>
        <v>41091</v>
      </c>
      <c r="K26" s="52">
        <f t="shared" si="6"/>
        <v>41122</v>
      </c>
      <c r="L26" s="52">
        <f t="shared" si="6"/>
        <v>41153</v>
      </c>
      <c r="M26" s="52">
        <f t="shared" si="6"/>
        <v>41183</v>
      </c>
      <c r="N26" s="52">
        <f t="shared" si="6"/>
        <v>41214</v>
      </c>
      <c r="O26" s="52">
        <f t="shared" si="6"/>
        <v>41244</v>
      </c>
      <c r="P26" s="52">
        <f t="shared" ref="P26:BK26" si="7">EDATE(O26,1)</f>
        <v>41275</v>
      </c>
      <c r="Q26" s="52">
        <f t="shared" si="7"/>
        <v>41306</v>
      </c>
      <c r="R26" s="52">
        <f t="shared" si="7"/>
        <v>41334</v>
      </c>
      <c r="S26" s="52">
        <f t="shared" si="7"/>
        <v>41365</v>
      </c>
      <c r="T26" s="52">
        <f t="shared" si="7"/>
        <v>41395</v>
      </c>
      <c r="U26" s="52">
        <f t="shared" si="7"/>
        <v>41426</v>
      </c>
      <c r="V26" s="52">
        <f t="shared" si="7"/>
        <v>41456</v>
      </c>
      <c r="W26" s="52">
        <f t="shared" si="7"/>
        <v>41487</v>
      </c>
      <c r="X26" s="52">
        <f t="shared" si="7"/>
        <v>41518</v>
      </c>
      <c r="Y26" s="52">
        <f t="shared" si="7"/>
        <v>41548</v>
      </c>
      <c r="Z26" s="52">
        <f t="shared" si="7"/>
        <v>41579</v>
      </c>
      <c r="AA26" s="52">
        <f t="shared" si="7"/>
        <v>41609</v>
      </c>
      <c r="AB26" s="52">
        <f t="shared" si="7"/>
        <v>41640</v>
      </c>
      <c r="AC26" s="52">
        <f t="shared" si="7"/>
        <v>41671</v>
      </c>
      <c r="AD26" s="52">
        <f t="shared" si="7"/>
        <v>41699</v>
      </c>
      <c r="AE26" s="52">
        <f t="shared" si="7"/>
        <v>41730</v>
      </c>
      <c r="AF26" s="52">
        <f t="shared" si="7"/>
        <v>41760</v>
      </c>
      <c r="AG26" s="52">
        <f t="shared" si="7"/>
        <v>41791</v>
      </c>
      <c r="AH26" s="52">
        <f t="shared" si="7"/>
        <v>41821</v>
      </c>
      <c r="AI26" s="52">
        <f t="shared" si="7"/>
        <v>41852</v>
      </c>
      <c r="AJ26" s="52">
        <f t="shared" si="7"/>
        <v>41883</v>
      </c>
      <c r="AK26" s="52">
        <f t="shared" si="7"/>
        <v>41913</v>
      </c>
      <c r="AL26" s="52">
        <f t="shared" si="7"/>
        <v>41944</v>
      </c>
      <c r="AM26" s="52">
        <f t="shared" si="7"/>
        <v>41974</v>
      </c>
      <c r="AN26" s="52">
        <f t="shared" si="7"/>
        <v>42005</v>
      </c>
      <c r="AO26" s="52">
        <f t="shared" si="7"/>
        <v>42036</v>
      </c>
      <c r="AP26" s="52">
        <f t="shared" si="7"/>
        <v>42064</v>
      </c>
      <c r="AQ26" s="52">
        <f t="shared" si="7"/>
        <v>42095</v>
      </c>
      <c r="AR26" s="52">
        <f t="shared" si="7"/>
        <v>42125</v>
      </c>
      <c r="AS26" s="52">
        <f t="shared" si="7"/>
        <v>42156</v>
      </c>
      <c r="AT26" s="52">
        <f t="shared" si="7"/>
        <v>42186</v>
      </c>
      <c r="AU26" s="52">
        <f t="shared" si="7"/>
        <v>42217</v>
      </c>
      <c r="AV26" s="52">
        <f t="shared" si="7"/>
        <v>42248</v>
      </c>
      <c r="AW26" s="52">
        <f t="shared" si="7"/>
        <v>42278</v>
      </c>
      <c r="AX26" s="52">
        <f t="shared" si="7"/>
        <v>42309</v>
      </c>
      <c r="AY26" s="52">
        <f t="shared" si="7"/>
        <v>42339</v>
      </c>
      <c r="AZ26" s="52">
        <f t="shared" si="7"/>
        <v>42370</v>
      </c>
      <c r="BA26" s="52">
        <f t="shared" si="7"/>
        <v>42401</v>
      </c>
      <c r="BB26" s="52">
        <f t="shared" si="7"/>
        <v>42430</v>
      </c>
      <c r="BC26" s="52">
        <f t="shared" si="7"/>
        <v>42461</v>
      </c>
      <c r="BD26" s="52">
        <f t="shared" si="7"/>
        <v>42491</v>
      </c>
      <c r="BE26" s="52">
        <f t="shared" si="7"/>
        <v>42522</v>
      </c>
      <c r="BF26" s="52">
        <f t="shared" si="7"/>
        <v>42552</v>
      </c>
      <c r="BG26" s="52">
        <f t="shared" si="7"/>
        <v>42583</v>
      </c>
      <c r="BH26" s="52">
        <f t="shared" si="7"/>
        <v>42614</v>
      </c>
      <c r="BI26" s="52">
        <f t="shared" si="7"/>
        <v>42644</v>
      </c>
      <c r="BJ26" s="52">
        <f t="shared" si="7"/>
        <v>42675</v>
      </c>
      <c r="BK26" s="52">
        <f t="shared" si="7"/>
        <v>42705</v>
      </c>
    </row>
    <row r="27" spans="2:63" s="5" customFormat="1">
      <c r="B27" s="31" t="str">
        <f t="shared" ref="B27:B34" si="8">+B9</f>
        <v>Envasos reutilitzables</v>
      </c>
      <c r="C27" s="111"/>
      <c r="D27" s="33">
        <f>+VM!G8</f>
        <v>50</v>
      </c>
      <c r="E27" s="33">
        <f>+VM!H8</f>
        <v>100</v>
      </c>
      <c r="F27" s="33">
        <f>+VM!I8</f>
        <v>100</v>
      </c>
      <c r="G27" s="33">
        <f>+VM!J8</f>
        <v>100</v>
      </c>
      <c r="H27" s="33">
        <f>+VM!K8</f>
        <v>100</v>
      </c>
      <c r="I27" s="33">
        <f>+VM!L8</f>
        <v>100</v>
      </c>
      <c r="J27" s="33">
        <f>+VM!M8</f>
        <v>100</v>
      </c>
      <c r="K27" s="33">
        <f>+VM!N8</f>
        <v>100</v>
      </c>
      <c r="L27" s="33">
        <f>+VM!O8</f>
        <v>50</v>
      </c>
      <c r="M27" s="33">
        <f>+VM!P8</f>
        <v>50</v>
      </c>
      <c r="N27" s="33">
        <f>+VM!Q8</f>
        <v>40</v>
      </c>
      <c r="O27" s="33">
        <f>+VM!R8</f>
        <v>30</v>
      </c>
      <c r="P27" s="33">
        <f>+VM!G26</f>
        <v>20</v>
      </c>
      <c r="Q27" s="33">
        <f>+VM!H26</f>
        <v>20</v>
      </c>
      <c r="R27" s="33">
        <f>+VM!I26</f>
        <v>10</v>
      </c>
      <c r="S27" s="33">
        <f>+VM!J26</f>
        <v>10</v>
      </c>
      <c r="T27" s="33">
        <f>+VM!K26</f>
        <v>5</v>
      </c>
      <c r="U27" s="33">
        <f>+VM!L26</f>
        <v>5</v>
      </c>
      <c r="V27" s="33">
        <f>+VM!M26</f>
        <v>5</v>
      </c>
      <c r="W27" s="33">
        <f>+VM!N26</f>
        <v>5</v>
      </c>
      <c r="X27" s="33">
        <f>+VM!O26</f>
        <v>5</v>
      </c>
      <c r="Y27" s="33">
        <f>+VM!P26</f>
        <v>5</v>
      </c>
      <c r="Z27" s="33">
        <f>+VM!Q26</f>
        <v>5</v>
      </c>
      <c r="AA27" s="33">
        <f>+VM!R26</f>
        <v>5</v>
      </c>
      <c r="AB27" s="33">
        <f>+VM!G44</f>
        <v>5</v>
      </c>
      <c r="AC27" s="33">
        <f>+VM!H44</f>
        <v>5</v>
      </c>
      <c r="AD27" s="33">
        <f>+VM!I44</f>
        <v>5</v>
      </c>
      <c r="AE27" s="33">
        <f>+VM!J44</f>
        <v>5</v>
      </c>
      <c r="AF27" s="33">
        <f>+VM!K44</f>
        <v>5</v>
      </c>
      <c r="AG27" s="33">
        <f>+VM!L44</f>
        <v>5</v>
      </c>
      <c r="AH27" s="33">
        <f>+VM!M44</f>
        <v>5</v>
      </c>
      <c r="AI27" s="33">
        <f>+VM!N44</f>
        <v>5</v>
      </c>
      <c r="AJ27" s="33">
        <f>+VM!O44</f>
        <v>5</v>
      </c>
      <c r="AK27" s="33">
        <f>+VM!P44</f>
        <v>5</v>
      </c>
      <c r="AL27" s="33">
        <f>+VM!Q44</f>
        <v>5</v>
      </c>
      <c r="AM27" s="33">
        <f>+VM!R44</f>
        <v>5</v>
      </c>
      <c r="AN27" s="33">
        <f>+VM!G62</f>
        <v>5</v>
      </c>
      <c r="AO27" s="33">
        <f>+VM!H62</f>
        <v>5</v>
      </c>
      <c r="AP27" s="33">
        <f>+VM!I62</f>
        <v>5</v>
      </c>
      <c r="AQ27" s="33">
        <f>+VM!J62</f>
        <v>5</v>
      </c>
      <c r="AR27" s="33">
        <f>+VM!K62</f>
        <v>5</v>
      </c>
      <c r="AS27" s="33">
        <f>+VM!L62</f>
        <v>5</v>
      </c>
      <c r="AT27" s="33">
        <f>+VM!M62</f>
        <v>5</v>
      </c>
      <c r="AU27" s="33">
        <f>+VM!N62</f>
        <v>5</v>
      </c>
      <c r="AV27" s="33">
        <f>+VM!O62</f>
        <v>5</v>
      </c>
      <c r="AW27" s="33">
        <f>+VM!P62</f>
        <v>5</v>
      </c>
      <c r="AX27" s="33">
        <f>+VM!Q62</f>
        <v>5</v>
      </c>
      <c r="AY27" s="33">
        <f>+VM!R62</f>
        <v>5</v>
      </c>
      <c r="AZ27" s="33">
        <f>+VM!G80</f>
        <v>5</v>
      </c>
      <c r="BA27" s="33">
        <f>+VM!H80</f>
        <v>5</v>
      </c>
      <c r="BB27" s="33">
        <f>+VM!I80</f>
        <v>5</v>
      </c>
      <c r="BC27" s="33">
        <f>+VM!J80</f>
        <v>5</v>
      </c>
      <c r="BD27" s="33">
        <f>+VM!K80</f>
        <v>5</v>
      </c>
      <c r="BE27" s="33">
        <f>+VM!L80</f>
        <v>5</v>
      </c>
      <c r="BF27" s="33">
        <f>+VM!M80</f>
        <v>5</v>
      </c>
      <c r="BG27" s="33">
        <f>+VM!N80</f>
        <v>5</v>
      </c>
      <c r="BH27" s="33">
        <f>+VM!O80</f>
        <v>5</v>
      </c>
      <c r="BI27" s="33">
        <f>+VM!P80</f>
        <v>5</v>
      </c>
      <c r="BJ27" s="33">
        <f>+VM!Q80</f>
        <v>5</v>
      </c>
      <c r="BK27" s="33">
        <f>+VM!R80</f>
        <v>5</v>
      </c>
    </row>
    <row r="28" spans="2:63" s="5" customFormat="1">
      <c r="B28" s="31" t="str">
        <f t="shared" si="8"/>
        <v>Vendes per entregues</v>
      </c>
      <c r="C28" s="111"/>
      <c r="D28" s="33">
        <f>+VM!G9</f>
        <v>200</v>
      </c>
      <c r="E28" s="33">
        <f>+VM!H9</f>
        <v>500</v>
      </c>
      <c r="F28" s="33">
        <f>+VM!I9</f>
        <v>1000</v>
      </c>
      <c r="G28" s="33">
        <f>+VM!J9</f>
        <v>1500</v>
      </c>
      <c r="H28" s="33">
        <f>+VM!K9</f>
        <v>2000</v>
      </c>
      <c r="I28" s="33">
        <f>+VM!L9</f>
        <v>2500</v>
      </c>
      <c r="J28" s="33">
        <f>+VM!M9</f>
        <v>7300</v>
      </c>
      <c r="K28" s="33">
        <f>+VM!N9</f>
        <v>7300</v>
      </c>
      <c r="L28" s="33">
        <f>+VM!O9</f>
        <v>7300</v>
      </c>
      <c r="M28" s="33">
        <f>+VM!P9</f>
        <v>7300</v>
      </c>
      <c r="N28" s="33">
        <f>+VM!Q9</f>
        <v>7300</v>
      </c>
      <c r="O28" s="33">
        <f>+VM!R9</f>
        <v>7300</v>
      </c>
      <c r="P28" s="33">
        <f>+VM!G27</f>
        <v>7300</v>
      </c>
      <c r="Q28" s="33">
        <f>+VM!H27</f>
        <v>7300</v>
      </c>
      <c r="R28" s="33">
        <f>+VM!I27</f>
        <v>7300</v>
      </c>
      <c r="S28" s="33">
        <f>+VM!J27</f>
        <v>8000</v>
      </c>
      <c r="T28" s="33">
        <f>+VM!K27</f>
        <v>8000</v>
      </c>
      <c r="U28" s="33">
        <f>+VM!L27</f>
        <v>8000</v>
      </c>
      <c r="V28" s="33">
        <f>+VM!M27</f>
        <v>8000</v>
      </c>
      <c r="W28" s="33">
        <f>+VM!N27</f>
        <v>8000</v>
      </c>
      <c r="X28" s="33">
        <f>+VM!O27</f>
        <v>8000</v>
      </c>
      <c r="Y28" s="33">
        <f>+VM!P27</f>
        <v>8000</v>
      </c>
      <c r="Z28" s="33">
        <f>+VM!Q27</f>
        <v>8000</v>
      </c>
      <c r="AA28" s="33">
        <f>+VM!R27</f>
        <v>8000</v>
      </c>
      <c r="AB28" s="33">
        <f>+VM!G45</f>
        <v>8000</v>
      </c>
      <c r="AC28" s="33">
        <f>+VM!H45</f>
        <v>8000</v>
      </c>
      <c r="AD28" s="33">
        <f>+VM!I45</f>
        <v>8000</v>
      </c>
      <c r="AE28" s="33">
        <f>+VM!J45</f>
        <v>8000</v>
      </c>
      <c r="AF28" s="33">
        <f>+VM!K45</f>
        <v>8000</v>
      </c>
      <c r="AG28" s="33">
        <f>+VM!L45</f>
        <v>8000</v>
      </c>
      <c r="AH28" s="33">
        <f>+VM!M45</f>
        <v>8000</v>
      </c>
      <c r="AI28" s="33">
        <f>+VM!N45</f>
        <v>8000</v>
      </c>
      <c r="AJ28" s="33">
        <f>+VM!O45</f>
        <v>8000</v>
      </c>
      <c r="AK28" s="33">
        <f>+VM!P45</f>
        <v>8000</v>
      </c>
      <c r="AL28" s="33">
        <f>+VM!Q45</f>
        <v>8000</v>
      </c>
      <c r="AM28" s="33">
        <f>+VM!R45</f>
        <v>8000</v>
      </c>
      <c r="AN28" s="33">
        <f>+VM!G63</f>
        <v>8000</v>
      </c>
      <c r="AO28" s="33">
        <f>+VM!H63</f>
        <v>8000</v>
      </c>
      <c r="AP28" s="33">
        <f>+VM!I63</f>
        <v>8000</v>
      </c>
      <c r="AQ28" s="33">
        <f>+VM!J63</f>
        <v>8000</v>
      </c>
      <c r="AR28" s="33">
        <f>+VM!K63</f>
        <v>8000</v>
      </c>
      <c r="AS28" s="33">
        <f>+VM!L63</f>
        <v>8000</v>
      </c>
      <c r="AT28" s="33">
        <f>+VM!M63</f>
        <v>8000</v>
      </c>
      <c r="AU28" s="33">
        <f>+VM!N63</f>
        <v>8000</v>
      </c>
      <c r="AV28" s="33">
        <f>+VM!O63</f>
        <v>8000</v>
      </c>
      <c r="AW28" s="33">
        <f>+VM!P63</f>
        <v>8000</v>
      </c>
      <c r="AX28" s="33">
        <f>+VM!Q63</f>
        <v>8000</v>
      </c>
      <c r="AY28" s="33">
        <f>+VM!R63</f>
        <v>8000</v>
      </c>
      <c r="AZ28" s="33">
        <f>+VM!G81</f>
        <v>8000</v>
      </c>
      <c r="BA28" s="33">
        <f>+VM!H81</f>
        <v>8000</v>
      </c>
      <c r="BB28" s="33">
        <f>+VM!I81</f>
        <v>8000</v>
      </c>
      <c r="BC28" s="33">
        <f>+VM!J81</f>
        <v>8000</v>
      </c>
      <c r="BD28" s="33">
        <f>+VM!K81</f>
        <v>8000</v>
      </c>
      <c r="BE28" s="33">
        <f>+VM!L81</f>
        <v>8000</v>
      </c>
      <c r="BF28" s="33">
        <f>+VM!M81</f>
        <v>8000</v>
      </c>
      <c r="BG28" s="33">
        <f>+VM!N81</f>
        <v>8000</v>
      </c>
      <c r="BH28" s="33">
        <f>+VM!O81</f>
        <v>8000</v>
      </c>
      <c r="BI28" s="33">
        <f>+VM!P81</f>
        <v>8000</v>
      </c>
      <c r="BJ28" s="33">
        <f>+VM!Q81</f>
        <v>8000</v>
      </c>
      <c r="BK28" s="33">
        <f>+VM!R81</f>
        <v>8000</v>
      </c>
    </row>
    <row r="29" spans="2:63" s="5" customFormat="1">
      <c r="B29" s="31" t="str">
        <f t="shared" si="8"/>
        <v>Anuncis locals</v>
      </c>
      <c r="C29" s="111"/>
      <c r="D29" s="33">
        <f>+VM!G10</f>
        <v>2</v>
      </c>
      <c r="E29" s="33">
        <f>+VM!H10</f>
        <v>10</v>
      </c>
      <c r="F29" s="33">
        <f>+VM!I10</f>
        <v>20</v>
      </c>
      <c r="G29" s="33">
        <f>+VM!J10</f>
        <v>20</v>
      </c>
      <c r="H29" s="33">
        <f>+VM!K10</f>
        <v>20</v>
      </c>
      <c r="I29" s="33">
        <f>+VM!L10</f>
        <v>20</v>
      </c>
      <c r="J29" s="33">
        <f>+VM!M10</f>
        <v>20</v>
      </c>
      <c r="K29" s="33">
        <f>+VM!N10</f>
        <v>20</v>
      </c>
      <c r="L29" s="33">
        <f>+VM!O10</f>
        <v>20</v>
      </c>
      <c r="M29" s="33">
        <f>+VM!P10</f>
        <v>20</v>
      </c>
      <c r="N29" s="33">
        <f>+VM!Q10</f>
        <v>20</v>
      </c>
      <c r="O29" s="33">
        <f>+VM!R10</f>
        <v>20</v>
      </c>
      <c r="P29" s="33">
        <f>+VM!G28</f>
        <v>20</v>
      </c>
      <c r="Q29" s="33">
        <f>+VM!H28</f>
        <v>20</v>
      </c>
      <c r="R29" s="33">
        <f>+VM!I28</f>
        <v>20</v>
      </c>
      <c r="S29" s="33">
        <f>+VM!J28</f>
        <v>20</v>
      </c>
      <c r="T29" s="33">
        <f>+VM!K28</f>
        <v>20</v>
      </c>
      <c r="U29" s="33">
        <f>+VM!L28</f>
        <v>20</v>
      </c>
      <c r="V29" s="33">
        <f>+VM!M28</f>
        <v>20</v>
      </c>
      <c r="W29" s="33">
        <f>+VM!N28</f>
        <v>20</v>
      </c>
      <c r="X29" s="33">
        <f>+VM!O28</f>
        <v>20</v>
      </c>
      <c r="Y29" s="33">
        <f>+VM!P28</f>
        <v>20</v>
      </c>
      <c r="Z29" s="33">
        <f>+VM!Q28</f>
        <v>20</v>
      </c>
      <c r="AA29" s="33">
        <f>+VM!R28</f>
        <v>20</v>
      </c>
      <c r="AB29" s="33">
        <f>+VM!G46</f>
        <v>20</v>
      </c>
      <c r="AC29" s="33">
        <f>+VM!H46</f>
        <v>20</v>
      </c>
      <c r="AD29" s="33">
        <f>+VM!I46</f>
        <v>20</v>
      </c>
      <c r="AE29" s="33">
        <f>+VM!J46</f>
        <v>20</v>
      </c>
      <c r="AF29" s="33">
        <f>+VM!K46</f>
        <v>20</v>
      </c>
      <c r="AG29" s="33">
        <f>+VM!L46</f>
        <v>20</v>
      </c>
      <c r="AH29" s="33">
        <f>+VM!M46</f>
        <v>20</v>
      </c>
      <c r="AI29" s="33">
        <f>+VM!N46</f>
        <v>20</v>
      </c>
      <c r="AJ29" s="33">
        <f>+VM!O46</f>
        <v>20</v>
      </c>
      <c r="AK29" s="33">
        <f>+VM!P46</f>
        <v>20</v>
      </c>
      <c r="AL29" s="33">
        <f>+VM!Q46</f>
        <v>20</v>
      </c>
      <c r="AM29" s="33">
        <f>+VM!R46</f>
        <v>20</v>
      </c>
      <c r="AN29" s="33">
        <f>+VM!G64</f>
        <v>20</v>
      </c>
      <c r="AO29" s="33">
        <f>+VM!H64</f>
        <v>20</v>
      </c>
      <c r="AP29" s="33">
        <f>+VM!I64</f>
        <v>20</v>
      </c>
      <c r="AQ29" s="33">
        <f>+VM!J64</f>
        <v>20</v>
      </c>
      <c r="AR29" s="33">
        <f>+VM!K64</f>
        <v>20</v>
      </c>
      <c r="AS29" s="33">
        <f>+VM!L64</f>
        <v>20</v>
      </c>
      <c r="AT29" s="33">
        <f>+VM!M64</f>
        <v>20</v>
      </c>
      <c r="AU29" s="33">
        <f>+VM!N64</f>
        <v>20</v>
      </c>
      <c r="AV29" s="33">
        <f>+VM!O64</f>
        <v>20</v>
      </c>
      <c r="AW29" s="33">
        <f>+VM!P64</f>
        <v>20</v>
      </c>
      <c r="AX29" s="33">
        <f>+VM!Q64</f>
        <v>20</v>
      </c>
      <c r="AY29" s="33">
        <f>+VM!R64</f>
        <v>20</v>
      </c>
      <c r="AZ29" s="33">
        <f>+VM!G82</f>
        <v>20</v>
      </c>
      <c r="BA29" s="33">
        <f>+VM!H82</f>
        <v>20</v>
      </c>
      <c r="BB29" s="33">
        <f>+VM!I82</f>
        <v>20</v>
      </c>
      <c r="BC29" s="33">
        <f>+VM!J82</f>
        <v>20</v>
      </c>
      <c r="BD29" s="33">
        <f>+VM!K82</f>
        <v>20</v>
      </c>
      <c r="BE29" s="33">
        <f>+VM!L82</f>
        <v>20</v>
      </c>
      <c r="BF29" s="33">
        <f>+VM!M82</f>
        <v>20</v>
      </c>
      <c r="BG29" s="33">
        <f>+VM!N82</f>
        <v>20</v>
      </c>
      <c r="BH29" s="33">
        <f>+VM!O82</f>
        <v>20</v>
      </c>
      <c r="BI29" s="33">
        <f>+VM!P82</f>
        <v>20</v>
      </c>
      <c r="BJ29" s="33">
        <f>+VM!Q82</f>
        <v>20</v>
      </c>
      <c r="BK29" s="33">
        <f>+VM!R82</f>
        <v>20</v>
      </c>
    </row>
    <row r="30" spans="2:63" s="5" customFormat="1">
      <c r="B30" s="31" t="str">
        <f t="shared" si="8"/>
        <v>Nom Producte/Servei 4</v>
      </c>
      <c r="C30" s="111"/>
      <c r="D30" s="33">
        <f>+VM!G11</f>
        <v>100</v>
      </c>
      <c r="E30" s="33">
        <f>+VM!H11</f>
        <v>100</v>
      </c>
      <c r="F30" s="33">
        <f>+VM!I11</f>
        <v>100</v>
      </c>
      <c r="G30" s="33">
        <f>+VM!J11</f>
        <v>100</v>
      </c>
      <c r="H30" s="33">
        <f>+VM!K11</f>
        <v>100</v>
      </c>
      <c r="I30" s="33">
        <f>+VM!L11</f>
        <v>100</v>
      </c>
      <c r="J30" s="33">
        <f>+VM!M11</f>
        <v>100</v>
      </c>
      <c r="K30" s="33">
        <f>+VM!N11</f>
        <v>100</v>
      </c>
      <c r="L30" s="33">
        <f>+VM!O11</f>
        <v>100</v>
      </c>
      <c r="M30" s="33">
        <f>+VM!P11</f>
        <v>100</v>
      </c>
      <c r="N30" s="33">
        <f>+VM!Q11</f>
        <v>100</v>
      </c>
      <c r="O30" s="33">
        <f>+VM!R11</f>
        <v>100</v>
      </c>
      <c r="P30" s="33">
        <f>+VM!G29</f>
        <v>100</v>
      </c>
      <c r="Q30" s="33">
        <f>+VM!H29</f>
        <v>100</v>
      </c>
      <c r="R30" s="33">
        <f>+VM!I29</f>
        <v>100</v>
      </c>
      <c r="S30" s="33">
        <f>+VM!J29</f>
        <v>100</v>
      </c>
      <c r="T30" s="33">
        <f>+VM!K29</f>
        <v>100</v>
      </c>
      <c r="U30" s="33">
        <f>+VM!L29</f>
        <v>100</v>
      </c>
      <c r="V30" s="33">
        <f>+VM!M29</f>
        <v>100</v>
      </c>
      <c r="W30" s="33">
        <f>+VM!N29</f>
        <v>100</v>
      </c>
      <c r="X30" s="33">
        <f>+VM!O29</f>
        <v>100</v>
      </c>
      <c r="Y30" s="33">
        <f>+VM!P29</f>
        <v>100</v>
      </c>
      <c r="Z30" s="33">
        <f>+VM!Q29</f>
        <v>100</v>
      </c>
      <c r="AA30" s="33">
        <f>+VM!R29</f>
        <v>0</v>
      </c>
      <c r="AB30" s="33">
        <f>+VM!G47</f>
        <v>0</v>
      </c>
      <c r="AC30" s="33">
        <f>+VM!H47</f>
        <v>0</v>
      </c>
      <c r="AD30" s="33">
        <f>+VM!I47</f>
        <v>0</v>
      </c>
      <c r="AE30" s="33">
        <f>+VM!J47</f>
        <v>0</v>
      </c>
      <c r="AF30" s="33">
        <f>+VM!K47</f>
        <v>0</v>
      </c>
      <c r="AG30" s="33">
        <f>+VM!L47</f>
        <v>0</v>
      </c>
      <c r="AH30" s="33">
        <f>+VM!M47</f>
        <v>0</v>
      </c>
      <c r="AI30" s="33">
        <f>+VM!N47</f>
        <v>0</v>
      </c>
      <c r="AJ30" s="33">
        <f>+VM!O47</f>
        <v>0</v>
      </c>
      <c r="AK30" s="33">
        <f>+VM!P47</f>
        <v>0</v>
      </c>
      <c r="AL30" s="33">
        <f>+VM!Q47</f>
        <v>0</v>
      </c>
      <c r="AM30" s="33">
        <f>+VM!R47</f>
        <v>0</v>
      </c>
      <c r="AN30" s="33">
        <f>+VM!G65</f>
        <v>0</v>
      </c>
      <c r="AO30" s="33">
        <f>+VM!H65</f>
        <v>0</v>
      </c>
      <c r="AP30" s="33">
        <f>+VM!I65</f>
        <v>0</v>
      </c>
      <c r="AQ30" s="33">
        <f>+VM!J65</f>
        <v>0</v>
      </c>
      <c r="AR30" s="33">
        <f>+VM!K65</f>
        <v>0</v>
      </c>
      <c r="AS30" s="33">
        <f>+VM!L65</f>
        <v>0</v>
      </c>
      <c r="AT30" s="33">
        <f>+VM!M65</f>
        <v>0</v>
      </c>
      <c r="AU30" s="33">
        <f>+VM!N65</f>
        <v>0</v>
      </c>
      <c r="AV30" s="33">
        <f>+VM!O65</f>
        <v>0</v>
      </c>
      <c r="AW30" s="33">
        <f>+VM!P65</f>
        <v>0</v>
      </c>
      <c r="AX30" s="33">
        <f>+VM!Q65</f>
        <v>0</v>
      </c>
      <c r="AY30" s="33">
        <f>+VM!R65</f>
        <v>0</v>
      </c>
      <c r="AZ30" s="33">
        <f>+VM!G83</f>
        <v>0</v>
      </c>
      <c r="BA30" s="33">
        <f>+VM!H83</f>
        <v>0</v>
      </c>
      <c r="BB30" s="33">
        <f>+VM!I83</f>
        <v>0</v>
      </c>
      <c r="BC30" s="33">
        <f>+VM!J83</f>
        <v>0</v>
      </c>
      <c r="BD30" s="33">
        <f>+VM!K83</f>
        <v>0</v>
      </c>
      <c r="BE30" s="33">
        <f>+VM!L83</f>
        <v>0</v>
      </c>
      <c r="BF30" s="33">
        <f>+VM!M83</f>
        <v>0</v>
      </c>
      <c r="BG30" s="33">
        <f>+VM!N83</f>
        <v>0</v>
      </c>
      <c r="BH30" s="33">
        <f>+VM!O83</f>
        <v>0</v>
      </c>
      <c r="BI30" s="33">
        <f>+VM!P83</f>
        <v>0</v>
      </c>
      <c r="BJ30" s="33">
        <f>+VM!Q83</f>
        <v>0</v>
      </c>
      <c r="BK30" s="33">
        <f>+VM!R83</f>
        <v>0</v>
      </c>
    </row>
    <row r="31" spans="2:63" s="5" customFormat="1">
      <c r="B31" s="31" t="str">
        <f t="shared" si="8"/>
        <v>Nom Producte/Servei 5</v>
      </c>
      <c r="C31" s="111"/>
      <c r="D31" s="33">
        <f>+VM!G12</f>
        <v>0</v>
      </c>
      <c r="E31" s="33">
        <f>+VM!H12</f>
        <v>0</v>
      </c>
      <c r="F31" s="33">
        <f>+VM!I12</f>
        <v>0</v>
      </c>
      <c r="G31" s="33">
        <f>+VM!J12</f>
        <v>0</v>
      </c>
      <c r="H31" s="33">
        <f>+VM!K12</f>
        <v>0</v>
      </c>
      <c r="I31" s="33">
        <f>+VM!L12</f>
        <v>0</v>
      </c>
      <c r="J31" s="33">
        <f>+VM!M12</f>
        <v>0</v>
      </c>
      <c r="K31" s="33">
        <f>+VM!N12</f>
        <v>0</v>
      </c>
      <c r="L31" s="33">
        <f>+VM!O12</f>
        <v>0</v>
      </c>
      <c r="M31" s="33">
        <f>+VM!P12</f>
        <v>0</v>
      </c>
      <c r="N31" s="33">
        <f>+VM!Q12</f>
        <v>0</v>
      </c>
      <c r="O31" s="33">
        <f>+VM!R12</f>
        <v>0</v>
      </c>
      <c r="P31" s="33">
        <f>+VM!G30</f>
        <v>0</v>
      </c>
      <c r="Q31" s="33">
        <f>+VM!H30</f>
        <v>0</v>
      </c>
      <c r="R31" s="33">
        <f>+VM!I30</f>
        <v>0</v>
      </c>
      <c r="S31" s="33">
        <f>+VM!J30</f>
        <v>0</v>
      </c>
      <c r="T31" s="33">
        <f>+VM!K30</f>
        <v>0</v>
      </c>
      <c r="U31" s="33">
        <f>+VM!L30</f>
        <v>0</v>
      </c>
      <c r="V31" s="33">
        <f>+VM!M30</f>
        <v>0</v>
      </c>
      <c r="W31" s="33">
        <f>+VM!N30</f>
        <v>0</v>
      </c>
      <c r="X31" s="33">
        <f>+VM!O30</f>
        <v>0</v>
      </c>
      <c r="Y31" s="33">
        <f>+VM!P30</f>
        <v>0</v>
      </c>
      <c r="Z31" s="33">
        <f>+VM!Q30</f>
        <v>0</v>
      </c>
      <c r="AA31" s="33">
        <f>+VM!R30</f>
        <v>0</v>
      </c>
      <c r="AB31" s="33">
        <f>+VM!G48</f>
        <v>0</v>
      </c>
      <c r="AC31" s="33">
        <f>+VM!H48</f>
        <v>0</v>
      </c>
      <c r="AD31" s="33">
        <f>+VM!I48</f>
        <v>0</v>
      </c>
      <c r="AE31" s="33">
        <f>+VM!J48</f>
        <v>0</v>
      </c>
      <c r="AF31" s="33">
        <f>+VM!K48</f>
        <v>0</v>
      </c>
      <c r="AG31" s="33">
        <f>+VM!L48</f>
        <v>0</v>
      </c>
      <c r="AH31" s="33">
        <f>+VM!M48</f>
        <v>0</v>
      </c>
      <c r="AI31" s="33">
        <f>+VM!N48</f>
        <v>0</v>
      </c>
      <c r="AJ31" s="33">
        <f>+VM!O48</f>
        <v>0</v>
      </c>
      <c r="AK31" s="33">
        <f>+VM!P48</f>
        <v>0</v>
      </c>
      <c r="AL31" s="33">
        <f>+VM!Q48</f>
        <v>0</v>
      </c>
      <c r="AM31" s="33">
        <f>+VM!R48</f>
        <v>0</v>
      </c>
      <c r="AN31" s="33">
        <f>+VM!G66</f>
        <v>0</v>
      </c>
      <c r="AO31" s="33">
        <f>+VM!H66</f>
        <v>0</v>
      </c>
      <c r="AP31" s="33">
        <f>+VM!I66</f>
        <v>0</v>
      </c>
      <c r="AQ31" s="33">
        <f>+VM!J66</f>
        <v>0</v>
      </c>
      <c r="AR31" s="33">
        <f>+VM!K66</f>
        <v>0</v>
      </c>
      <c r="AS31" s="33">
        <f>+VM!L66</f>
        <v>0</v>
      </c>
      <c r="AT31" s="33">
        <f>+VM!M66</f>
        <v>0</v>
      </c>
      <c r="AU31" s="33">
        <f>+VM!N66</f>
        <v>0</v>
      </c>
      <c r="AV31" s="33">
        <f>+VM!O66</f>
        <v>0</v>
      </c>
      <c r="AW31" s="33">
        <f>+VM!P66</f>
        <v>0</v>
      </c>
      <c r="AX31" s="33">
        <f>+VM!Q66</f>
        <v>0</v>
      </c>
      <c r="AY31" s="33">
        <f>+VM!R66</f>
        <v>0</v>
      </c>
      <c r="AZ31" s="33">
        <f>+VM!G84</f>
        <v>0</v>
      </c>
      <c r="BA31" s="33">
        <f>+VM!H84</f>
        <v>0</v>
      </c>
      <c r="BB31" s="33">
        <f>+VM!I84</f>
        <v>0</v>
      </c>
      <c r="BC31" s="33">
        <f>+VM!J84</f>
        <v>0</v>
      </c>
      <c r="BD31" s="33">
        <f>+VM!K84</f>
        <v>0</v>
      </c>
      <c r="BE31" s="33">
        <f>+VM!L84</f>
        <v>0</v>
      </c>
      <c r="BF31" s="33">
        <f>+VM!M84</f>
        <v>0</v>
      </c>
      <c r="BG31" s="33">
        <f>+VM!N84</f>
        <v>0</v>
      </c>
      <c r="BH31" s="33">
        <f>+VM!O84</f>
        <v>0</v>
      </c>
      <c r="BI31" s="33">
        <f>+VM!P84</f>
        <v>0</v>
      </c>
      <c r="BJ31" s="33">
        <f>+VM!Q84</f>
        <v>0</v>
      </c>
      <c r="BK31" s="33">
        <f>+VM!R84</f>
        <v>0</v>
      </c>
    </row>
    <row r="32" spans="2:63" s="5" customFormat="1">
      <c r="B32" s="31" t="str">
        <f t="shared" si="8"/>
        <v>Nom Producte/Servei 6</v>
      </c>
      <c r="C32" s="111"/>
      <c r="D32" s="33">
        <f>+VM!G13</f>
        <v>0</v>
      </c>
      <c r="E32" s="33">
        <f>+VM!H13</f>
        <v>0</v>
      </c>
      <c r="F32" s="33">
        <f>+VM!I13</f>
        <v>0</v>
      </c>
      <c r="G32" s="33">
        <f>+VM!J13</f>
        <v>0</v>
      </c>
      <c r="H32" s="33">
        <f>+VM!K13</f>
        <v>0</v>
      </c>
      <c r="I32" s="33">
        <f>+VM!L13</f>
        <v>0</v>
      </c>
      <c r="J32" s="33">
        <f>+VM!M13</f>
        <v>0</v>
      </c>
      <c r="K32" s="33">
        <f>+VM!N13</f>
        <v>0</v>
      </c>
      <c r="L32" s="33">
        <f>+VM!O13</f>
        <v>0</v>
      </c>
      <c r="M32" s="33">
        <f>+VM!P13</f>
        <v>0</v>
      </c>
      <c r="N32" s="33">
        <f>+VM!Q13</f>
        <v>0</v>
      </c>
      <c r="O32" s="33">
        <f>+VM!R13</f>
        <v>0</v>
      </c>
      <c r="P32" s="33">
        <f>+VM!G31</f>
        <v>0</v>
      </c>
      <c r="Q32" s="33">
        <f>+VM!H31</f>
        <v>0</v>
      </c>
      <c r="R32" s="33">
        <f>+VM!I31</f>
        <v>0</v>
      </c>
      <c r="S32" s="33">
        <f>+VM!J31</f>
        <v>0</v>
      </c>
      <c r="T32" s="33">
        <f>+VM!K31</f>
        <v>0</v>
      </c>
      <c r="U32" s="33">
        <f>+VM!L31</f>
        <v>0</v>
      </c>
      <c r="V32" s="33">
        <f>+VM!M31</f>
        <v>0</v>
      </c>
      <c r="W32" s="33">
        <f>+VM!N31</f>
        <v>0</v>
      </c>
      <c r="X32" s="33">
        <f>+VM!O31</f>
        <v>0</v>
      </c>
      <c r="Y32" s="33">
        <f>+VM!P31</f>
        <v>0</v>
      </c>
      <c r="Z32" s="33">
        <f>+VM!Q31</f>
        <v>0</v>
      </c>
      <c r="AA32" s="33">
        <f>+VM!R31</f>
        <v>0</v>
      </c>
      <c r="AB32" s="33">
        <f>+VM!G49</f>
        <v>0</v>
      </c>
      <c r="AC32" s="33">
        <f>+VM!H49</f>
        <v>0</v>
      </c>
      <c r="AD32" s="33">
        <f>+VM!I49</f>
        <v>0</v>
      </c>
      <c r="AE32" s="33">
        <f>+VM!J49</f>
        <v>0</v>
      </c>
      <c r="AF32" s="33">
        <f>+VM!K49</f>
        <v>0</v>
      </c>
      <c r="AG32" s="33">
        <f>+VM!L49</f>
        <v>0</v>
      </c>
      <c r="AH32" s="33">
        <f>+VM!M49</f>
        <v>0</v>
      </c>
      <c r="AI32" s="33">
        <f>+VM!N49</f>
        <v>0</v>
      </c>
      <c r="AJ32" s="33">
        <f>+VM!O49</f>
        <v>0</v>
      </c>
      <c r="AK32" s="33">
        <f>+VM!P49</f>
        <v>0</v>
      </c>
      <c r="AL32" s="33">
        <f>+VM!Q49</f>
        <v>0</v>
      </c>
      <c r="AM32" s="33">
        <f>+VM!R49</f>
        <v>0</v>
      </c>
      <c r="AN32" s="33">
        <f>+VM!G67</f>
        <v>0</v>
      </c>
      <c r="AO32" s="33">
        <f>+VM!H67</f>
        <v>0</v>
      </c>
      <c r="AP32" s="33">
        <f>+VM!I67</f>
        <v>0</v>
      </c>
      <c r="AQ32" s="33">
        <f>+VM!J67</f>
        <v>0</v>
      </c>
      <c r="AR32" s="33">
        <f>+VM!K67</f>
        <v>0</v>
      </c>
      <c r="AS32" s="33">
        <f>+VM!L67</f>
        <v>0</v>
      </c>
      <c r="AT32" s="33">
        <f>+VM!M67</f>
        <v>0</v>
      </c>
      <c r="AU32" s="33">
        <f>+VM!N67</f>
        <v>0</v>
      </c>
      <c r="AV32" s="33">
        <f>+VM!O67</f>
        <v>0</v>
      </c>
      <c r="AW32" s="33">
        <f>+VM!P67</f>
        <v>0</v>
      </c>
      <c r="AX32" s="33">
        <f>+VM!Q67</f>
        <v>0</v>
      </c>
      <c r="AY32" s="33">
        <f>+VM!R67</f>
        <v>0</v>
      </c>
      <c r="AZ32" s="33">
        <f>+VM!G85</f>
        <v>0</v>
      </c>
      <c r="BA32" s="33">
        <f>+VM!H85</f>
        <v>0</v>
      </c>
      <c r="BB32" s="33">
        <f>+VM!I85</f>
        <v>0</v>
      </c>
      <c r="BC32" s="33">
        <f>+VM!J85</f>
        <v>0</v>
      </c>
      <c r="BD32" s="33">
        <f>+VM!K85</f>
        <v>0</v>
      </c>
      <c r="BE32" s="33">
        <f>+VM!L85</f>
        <v>0</v>
      </c>
      <c r="BF32" s="33">
        <f>+VM!M85</f>
        <v>0</v>
      </c>
      <c r="BG32" s="33">
        <f>+VM!N85</f>
        <v>0</v>
      </c>
      <c r="BH32" s="33">
        <f>+VM!O85</f>
        <v>0</v>
      </c>
      <c r="BI32" s="33">
        <f>+VM!P85</f>
        <v>0</v>
      </c>
      <c r="BJ32" s="33">
        <f>+VM!Q85</f>
        <v>0</v>
      </c>
      <c r="BK32" s="33">
        <f>+VM!R85</f>
        <v>0</v>
      </c>
    </row>
    <row r="33" spans="2:63" s="5" customFormat="1">
      <c r="B33" s="31" t="str">
        <f t="shared" si="8"/>
        <v>Nom Producte/Servei 7</v>
      </c>
      <c r="C33" s="111"/>
      <c r="D33" s="33">
        <f>+VM!G14</f>
        <v>0</v>
      </c>
      <c r="E33" s="33">
        <f>+VM!H14</f>
        <v>0</v>
      </c>
      <c r="F33" s="33">
        <f>+VM!I14</f>
        <v>0</v>
      </c>
      <c r="G33" s="33">
        <f>+VM!J14</f>
        <v>0</v>
      </c>
      <c r="H33" s="33">
        <f>+VM!K14</f>
        <v>0</v>
      </c>
      <c r="I33" s="33">
        <f>+VM!L14</f>
        <v>0</v>
      </c>
      <c r="J33" s="33">
        <f>+VM!M14</f>
        <v>0</v>
      </c>
      <c r="K33" s="33">
        <f>+VM!N14</f>
        <v>0</v>
      </c>
      <c r="L33" s="33">
        <f>+VM!O14</f>
        <v>0</v>
      </c>
      <c r="M33" s="33">
        <f>+VM!P14</f>
        <v>0</v>
      </c>
      <c r="N33" s="33">
        <f>+VM!Q14</f>
        <v>0</v>
      </c>
      <c r="O33" s="33">
        <f>+VM!R14</f>
        <v>0</v>
      </c>
      <c r="P33" s="33">
        <f>+VM!G32</f>
        <v>0</v>
      </c>
      <c r="Q33" s="33">
        <f>+VM!H32</f>
        <v>0</v>
      </c>
      <c r="R33" s="33">
        <f>+VM!I32</f>
        <v>0</v>
      </c>
      <c r="S33" s="33">
        <f>+VM!J32</f>
        <v>0</v>
      </c>
      <c r="T33" s="33">
        <f>+VM!K32</f>
        <v>0</v>
      </c>
      <c r="U33" s="33">
        <f>+VM!L32</f>
        <v>0</v>
      </c>
      <c r="V33" s="33">
        <f>+VM!M32</f>
        <v>0</v>
      </c>
      <c r="W33" s="33">
        <f>+VM!N32</f>
        <v>0</v>
      </c>
      <c r="X33" s="33">
        <f>+VM!O32</f>
        <v>0</v>
      </c>
      <c r="Y33" s="33">
        <f>+VM!P32</f>
        <v>0</v>
      </c>
      <c r="Z33" s="33">
        <f>+VM!Q32</f>
        <v>0</v>
      </c>
      <c r="AA33" s="33">
        <f>+VM!R32</f>
        <v>0</v>
      </c>
      <c r="AB33" s="33">
        <f>+VM!G50</f>
        <v>0</v>
      </c>
      <c r="AC33" s="33">
        <f>+VM!H50</f>
        <v>0</v>
      </c>
      <c r="AD33" s="33">
        <f>+VM!I50</f>
        <v>0</v>
      </c>
      <c r="AE33" s="33">
        <f>+VM!J50</f>
        <v>0</v>
      </c>
      <c r="AF33" s="33">
        <f>+VM!K50</f>
        <v>0</v>
      </c>
      <c r="AG33" s="33">
        <f>+VM!L50</f>
        <v>0</v>
      </c>
      <c r="AH33" s="33">
        <f>+VM!M50</f>
        <v>0</v>
      </c>
      <c r="AI33" s="33">
        <f>+VM!N50</f>
        <v>0</v>
      </c>
      <c r="AJ33" s="33">
        <f>+VM!O50</f>
        <v>0</v>
      </c>
      <c r="AK33" s="33">
        <f>+VM!P50</f>
        <v>0</v>
      </c>
      <c r="AL33" s="33">
        <f>+VM!Q50</f>
        <v>0</v>
      </c>
      <c r="AM33" s="33">
        <f>+VM!R50</f>
        <v>0</v>
      </c>
      <c r="AN33" s="33">
        <f>+VM!G68</f>
        <v>0</v>
      </c>
      <c r="AO33" s="33">
        <f>+VM!H68</f>
        <v>0</v>
      </c>
      <c r="AP33" s="33">
        <f>+VM!I68</f>
        <v>0</v>
      </c>
      <c r="AQ33" s="33">
        <f>+VM!J68</f>
        <v>0</v>
      </c>
      <c r="AR33" s="33">
        <f>+VM!K68</f>
        <v>0</v>
      </c>
      <c r="AS33" s="33">
        <f>+VM!L68</f>
        <v>0</v>
      </c>
      <c r="AT33" s="33">
        <f>+VM!M68</f>
        <v>0</v>
      </c>
      <c r="AU33" s="33">
        <f>+VM!N68</f>
        <v>0</v>
      </c>
      <c r="AV33" s="33">
        <f>+VM!O68</f>
        <v>0</v>
      </c>
      <c r="AW33" s="33">
        <f>+VM!P68</f>
        <v>0</v>
      </c>
      <c r="AX33" s="33">
        <f>+VM!Q68</f>
        <v>0</v>
      </c>
      <c r="AY33" s="33">
        <f>+VM!R68</f>
        <v>0</v>
      </c>
      <c r="AZ33" s="33">
        <f>+VM!G86</f>
        <v>0</v>
      </c>
      <c r="BA33" s="33">
        <f>+VM!H86</f>
        <v>0</v>
      </c>
      <c r="BB33" s="33">
        <f>+VM!I86</f>
        <v>0</v>
      </c>
      <c r="BC33" s="33">
        <f>+VM!J86</f>
        <v>0</v>
      </c>
      <c r="BD33" s="33">
        <f>+VM!K86</f>
        <v>0</v>
      </c>
      <c r="BE33" s="33">
        <f>+VM!L86</f>
        <v>0</v>
      </c>
      <c r="BF33" s="33">
        <f>+VM!M86</f>
        <v>0</v>
      </c>
      <c r="BG33" s="33">
        <f>+VM!N86</f>
        <v>0</v>
      </c>
      <c r="BH33" s="33">
        <f>+VM!O86</f>
        <v>0</v>
      </c>
      <c r="BI33" s="33">
        <f>+VM!P86</f>
        <v>0</v>
      </c>
      <c r="BJ33" s="33">
        <f>+VM!Q86</f>
        <v>0</v>
      </c>
      <c r="BK33" s="33">
        <f>+VM!R86</f>
        <v>0</v>
      </c>
    </row>
    <row r="34" spans="2:63" s="5" customFormat="1">
      <c r="B34" s="31" t="str">
        <f t="shared" si="8"/>
        <v>Nom Producte/Servei 8</v>
      </c>
      <c r="C34" s="111"/>
      <c r="D34" s="33">
        <f>+VM!G15</f>
        <v>0</v>
      </c>
      <c r="E34" s="33">
        <f>+VM!H15</f>
        <v>0</v>
      </c>
      <c r="F34" s="33">
        <f>+VM!I15</f>
        <v>0</v>
      </c>
      <c r="G34" s="33">
        <f>+VM!J15</f>
        <v>0</v>
      </c>
      <c r="H34" s="33">
        <f>+VM!K15</f>
        <v>0</v>
      </c>
      <c r="I34" s="33">
        <f>+VM!L15</f>
        <v>0</v>
      </c>
      <c r="J34" s="33">
        <f>+VM!M15</f>
        <v>0</v>
      </c>
      <c r="K34" s="33">
        <f>+VM!N15</f>
        <v>0</v>
      </c>
      <c r="L34" s="33">
        <f>+VM!O15</f>
        <v>0</v>
      </c>
      <c r="M34" s="33">
        <f>+VM!P15</f>
        <v>0</v>
      </c>
      <c r="N34" s="33">
        <f>+VM!Q15</f>
        <v>0</v>
      </c>
      <c r="O34" s="33">
        <f>+VM!R15</f>
        <v>0</v>
      </c>
      <c r="P34" s="33">
        <f>+VM!G33</f>
        <v>0</v>
      </c>
      <c r="Q34" s="33">
        <f>+VM!H33</f>
        <v>0</v>
      </c>
      <c r="R34" s="33">
        <f>+VM!I33</f>
        <v>0</v>
      </c>
      <c r="S34" s="33">
        <f>+VM!J33</f>
        <v>0</v>
      </c>
      <c r="T34" s="33">
        <f>+VM!K33</f>
        <v>0</v>
      </c>
      <c r="U34" s="33">
        <f>+VM!L33</f>
        <v>0</v>
      </c>
      <c r="V34" s="33">
        <f>+VM!M33</f>
        <v>0</v>
      </c>
      <c r="W34" s="33">
        <f>+VM!N33</f>
        <v>0</v>
      </c>
      <c r="X34" s="33">
        <f>+VM!O33</f>
        <v>0</v>
      </c>
      <c r="Y34" s="33">
        <f>+VM!P33</f>
        <v>0</v>
      </c>
      <c r="Z34" s="33">
        <f>+VM!Q33</f>
        <v>0</v>
      </c>
      <c r="AA34" s="33">
        <f>+VM!R33</f>
        <v>0</v>
      </c>
      <c r="AB34" s="33">
        <f>+VM!G51</f>
        <v>0</v>
      </c>
      <c r="AC34" s="33">
        <f>+VM!H51</f>
        <v>0</v>
      </c>
      <c r="AD34" s="33">
        <f>+VM!I51</f>
        <v>0</v>
      </c>
      <c r="AE34" s="33">
        <f>+VM!J51</f>
        <v>0</v>
      </c>
      <c r="AF34" s="33">
        <f>+VM!K51</f>
        <v>0</v>
      </c>
      <c r="AG34" s="33">
        <f>+VM!L51</f>
        <v>0</v>
      </c>
      <c r="AH34" s="33">
        <f>+VM!M51</f>
        <v>0</v>
      </c>
      <c r="AI34" s="33">
        <f>+VM!N51</f>
        <v>0</v>
      </c>
      <c r="AJ34" s="33">
        <f>+VM!O51</f>
        <v>0</v>
      </c>
      <c r="AK34" s="33">
        <f>+VM!P51</f>
        <v>0</v>
      </c>
      <c r="AL34" s="33">
        <f>+VM!Q51</f>
        <v>0</v>
      </c>
      <c r="AM34" s="33">
        <f>+VM!R51</f>
        <v>0</v>
      </c>
      <c r="AN34" s="33">
        <f>+VM!G69</f>
        <v>0</v>
      </c>
      <c r="AO34" s="33">
        <f>+VM!H69</f>
        <v>0</v>
      </c>
      <c r="AP34" s="33">
        <f>+VM!I69</f>
        <v>0</v>
      </c>
      <c r="AQ34" s="33">
        <f>+VM!J69</f>
        <v>0</v>
      </c>
      <c r="AR34" s="33">
        <f>+VM!K69</f>
        <v>0</v>
      </c>
      <c r="AS34" s="33">
        <f>+VM!L69</f>
        <v>0</v>
      </c>
      <c r="AT34" s="33">
        <f>+VM!M69</f>
        <v>0</v>
      </c>
      <c r="AU34" s="33">
        <f>+VM!N69</f>
        <v>0</v>
      </c>
      <c r="AV34" s="33">
        <f>+VM!O69</f>
        <v>0</v>
      </c>
      <c r="AW34" s="33">
        <f>+VM!P69</f>
        <v>0</v>
      </c>
      <c r="AX34" s="33">
        <f>+VM!Q69</f>
        <v>0</v>
      </c>
      <c r="AY34" s="33">
        <f>+VM!R69</f>
        <v>0</v>
      </c>
      <c r="AZ34" s="33">
        <f>+VM!G87</f>
        <v>0</v>
      </c>
      <c r="BA34" s="33">
        <f>+VM!H87</f>
        <v>0</v>
      </c>
      <c r="BB34" s="33">
        <f>+VM!I87</f>
        <v>0</v>
      </c>
      <c r="BC34" s="33">
        <f>+VM!J87</f>
        <v>0</v>
      </c>
      <c r="BD34" s="33">
        <f>+VM!K87</f>
        <v>0</v>
      </c>
      <c r="BE34" s="33">
        <f>+VM!L87</f>
        <v>0</v>
      </c>
      <c r="BF34" s="33">
        <f>+VM!M87</f>
        <v>0</v>
      </c>
      <c r="BG34" s="33">
        <f>+VM!N87</f>
        <v>0</v>
      </c>
      <c r="BH34" s="33">
        <f>+VM!O87</f>
        <v>0</v>
      </c>
      <c r="BI34" s="33">
        <f>+VM!P87</f>
        <v>0</v>
      </c>
      <c r="BJ34" s="33">
        <f>+VM!Q87</f>
        <v>0</v>
      </c>
      <c r="BK34" s="33">
        <f>+VM!R87</f>
        <v>0</v>
      </c>
    </row>
    <row r="35" spans="2:63" s="5" customFormat="1">
      <c r="B35" s="31" t="str">
        <f t="shared" ref="B35:B42" si="9">+B17</f>
        <v>Nom Producte/Servei 9</v>
      </c>
      <c r="C35" s="111"/>
      <c r="D35" s="33">
        <f>+VM!G16</f>
        <v>0</v>
      </c>
      <c r="E35" s="33">
        <f>+VM!H16</f>
        <v>0</v>
      </c>
      <c r="F35" s="33">
        <f>+VM!I16</f>
        <v>0</v>
      </c>
      <c r="G35" s="33">
        <f>+VM!J16</f>
        <v>0</v>
      </c>
      <c r="H35" s="33">
        <f>+VM!K16</f>
        <v>0</v>
      </c>
      <c r="I35" s="33">
        <f>+VM!L16</f>
        <v>0</v>
      </c>
      <c r="J35" s="33">
        <f>+VM!M16</f>
        <v>0</v>
      </c>
      <c r="K35" s="33">
        <f>+VM!N16</f>
        <v>0</v>
      </c>
      <c r="L35" s="33">
        <f>+VM!O16</f>
        <v>0</v>
      </c>
      <c r="M35" s="33">
        <f>+VM!P16</f>
        <v>0</v>
      </c>
      <c r="N35" s="33">
        <f>+VM!Q16</f>
        <v>0</v>
      </c>
      <c r="O35" s="33">
        <f>+VM!R16</f>
        <v>0</v>
      </c>
      <c r="P35" s="33">
        <f>+VM!G34</f>
        <v>0</v>
      </c>
      <c r="Q35" s="33">
        <f>+VM!H34</f>
        <v>0</v>
      </c>
      <c r="R35" s="33">
        <f>+VM!I34</f>
        <v>0</v>
      </c>
      <c r="S35" s="33">
        <f>+VM!J34</f>
        <v>0</v>
      </c>
      <c r="T35" s="33">
        <f>+VM!K34</f>
        <v>0</v>
      </c>
      <c r="U35" s="33">
        <f>+VM!L34</f>
        <v>0</v>
      </c>
      <c r="V35" s="33">
        <f>+VM!M34</f>
        <v>0</v>
      </c>
      <c r="W35" s="33">
        <f>+VM!N34</f>
        <v>0</v>
      </c>
      <c r="X35" s="33">
        <f>+VM!O34</f>
        <v>0</v>
      </c>
      <c r="Y35" s="33">
        <f>+VM!P34</f>
        <v>0</v>
      </c>
      <c r="Z35" s="33">
        <f>+VM!Q34</f>
        <v>0</v>
      </c>
      <c r="AA35" s="33">
        <f>+VM!R34</f>
        <v>0</v>
      </c>
      <c r="AB35" s="33">
        <f>+VM!G52</f>
        <v>0</v>
      </c>
      <c r="AC35" s="33">
        <f>+VM!H52</f>
        <v>0</v>
      </c>
      <c r="AD35" s="33">
        <f>+VM!I52</f>
        <v>0</v>
      </c>
      <c r="AE35" s="33">
        <f>+VM!J52</f>
        <v>0</v>
      </c>
      <c r="AF35" s="33">
        <f>+VM!K52</f>
        <v>0</v>
      </c>
      <c r="AG35" s="33">
        <f>+VM!L52</f>
        <v>0</v>
      </c>
      <c r="AH35" s="33">
        <f>+VM!M52</f>
        <v>0</v>
      </c>
      <c r="AI35" s="33">
        <f>+VM!N52</f>
        <v>0</v>
      </c>
      <c r="AJ35" s="33">
        <f>+VM!O52</f>
        <v>0</v>
      </c>
      <c r="AK35" s="33">
        <f>+VM!P52</f>
        <v>0</v>
      </c>
      <c r="AL35" s="33">
        <f>+VM!Q52</f>
        <v>0</v>
      </c>
      <c r="AM35" s="33">
        <f>+VM!R52</f>
        <v>0</v>
      </c>
      <c r="AN35" s="33">
        <f>+VM!G70</f>
        <v>0</v>
      </c>
      <c r="AO35" s="33">
        <f>+VM!H70</f>
        <v>0</v>
      </c>
      <c r="AP35" s="33">
        <f>+VM!I70</f>
        <v>0</v>
      </c>
      <c r="AQ35" s="33">
        <f>+VM!J70</f>
        <v>0</v>
      </c>
      <c r="AR35" s="33">
        <f>+VM!K70</f>
        <v>0</v>
      </c>
      <c r="AS35" s="33">
        <f>+VM!L70</f>
        <v>0</v>
      </c>
      <c r="AT35" s="33">
        <f>+VM!M70</f>
        <v>0</v>
      </c>
      <c r="AU35" s="33">
        <f>+VM!N70</f>
        <v>0</v>
      </c>
      <c r="AV35" s="33">
        <f>+VM!O70</f>
        <v>0</v>
      </c>
      <c r="AW35" s="33">
        <f>+VM!P70</f>
        <v>0</v>
      </c>
      <c r="AX35" s="33">
        <f>+VM!Q70</f>
        <v>0</v>
      </c>
      <c r="AY35" s="33">
        <f>+VM!R70</f>
        <v>0</v>
      </c>
      <c r="AZ35" s="33">
        <f>+VM!G88</f>
        <v>0</v>
      </c>
      <c r="BA35" s="33">
        <f>+VM!H88</f>
        <v>0</v>
      </c>
      <c r="BB35" s="33">
        <f>+VM!I88</f>
        <v>0</v>
      </c>
      <c r="BC35" s="33">
        <f>+VM!J88</f>
        <v>0</v>
      </c>
      <c r="BD35" s="33">
        <f>+VM!K88</f>
        <v>0</v>
      </c>
      <c r="BE35" s="33">
        <f>+VM!L88</f>
        <v>0</v>
      </c>
      <c r="BF35" s="33">
        <f>+VM!M88</f>
        <v>0</v>
      </c>
      <c r="BG35" s="33">
        <f>+VM!N88</f>
        <v>0</v>
      </c>
      <c r="BH35" s="33">
        <f>+VM!O88</f>
        <v>0</v>
      </c>
      <c r="BI35" s="33">
        <f>+VM!P88</f>
        <v>0</v>
      </c>
      <c r="BJ35" s="33">
        <f>+VM!Q88</f>
        <v>0</v>
      </c>
      <c r="BK35" s="33">
        <f>+VM!R88</f>
        <v>0</v>
      </c>
    </row>
    <row r="36" spans="2:63" s="5" customFormat="1">
      <c r="B36" s="31" t="str">
        <f t="shared" si="9"/>
        <v>Nom Producte/Servei 10</v>
      </c>
      <c r="C36" s="111"/>
      <c r="D36" s="33">
        <f>+VM!G17</f>
        <v>0</v>
      </c>
      <c r="E36" s="33">
        <f>+VM!H17</f>
        <v>0</v>
      </c>
      <c r="F36" s="33">
        <f>+VM!I17</f>
        <v>0</v>
      </c>
      <c r="G36" s="33">
        <f>+VM!J17</f>
        <v>0</v>
      </c>
      <c r="H36" s="33">
        <f>+VM!K17</f>
        <v>0</v>
      </c>
      <c r="I36" s="33">
        <f>+VM!L17</f>
        <v>0</v>
      </c>
      <c r="J36" s="33">
        <f>+VM!M17</f>
        <v>0</v>
      </c>
      <c r="K36" s="33">
        <f>+VM!N17</f>
        <v>0</v>
      </c>
      <c r="L36" s="33">
        <f>+VM!O17</f>
        <v>0</v>
      </c>
      <c r="M36" s="33">
        <f>+VM!P17</f>
        <v>0</v>
      </c>
      <c r="N36" s="33">
        <f>+VM!Q17</f>
        <v>0</v>
      </c>
      <c r="O36" s="33">
        <f>+VM!R17</f>
        <v>0</v>
      </c>
      <c r="P36" s="33">
        <f>+VM!G35</f>
        <v>0</v>
      </c>
      <c r="Q36" s="33">
        <f>+VM!H35</f>
        <v>0</v>
      </c>
      <c r="R36" s="33">
        <f>+VM!I35</f>
        <v>0</v>
      </c>
      <c r="S36" s="33">
        <f>+VM!J35</f>
        <v>0</v>
      </c>
      <c r="T36" s="33">
        <f>+VM!K35</f>
        <v>0</v>
      </c>
      <c r="U36" s="33">
        <f>+VM!L35</f>
        <v>0</v>
      </c>
      <c r="V36" s="33">
        <f>+VM!M35</f>
        <v>0</v>
      </c>
      <c r="W36" s="33">
        <f>+VM!N35</f>
        <v>0</v>
      </c>
      <c r="X36" s="33">
        <f>+VM!O35</f>
        <v>0</v>
      </c>
      <c r="Y36" s="33">
        <f>+VM!P35</f>
        <v>0</v>
      </c>
      <c r="Z36" s="33">
        <f>+VM!Q35</f>
        <v>0</v>
      </c>
      <c r="AA36" s="33">
        <f>+VM!R35</f>
        <v>0</v>
      </c>
      <c r="AB36" s="33">
        <f>+VM!G53</f>
        <v>0</v>
      </c>
      <c r="AC36" s="33">
        <f>+VM!H53</f>
        <v>0</v>
      </c>
      <c r="AD36" s="33">
        <f>+VM!I53</f>
        <v>0</v>
      </c>
      <c r="AE36" s="33">
        <f>+VM!J53</f>
        <v>0</v>
      </c>
      <c r="AF36" s="33">
        <f>+VM!K53</f>
        <v>0</v>
      </c>
      <c r="AG36" s="33">
        <f>+VM!L53</f>
        <v>0</v>
      </c>
      <c r="AH36" s="33">
        <f>+VM!M53</f>
        <v>0</v>
      </c>
      <c r="AI36" s="33">
        <f>+VM!N53</f>
        <v>0</v>
      </c>
      <c r="AJ36" s="33">
        <f>+VM!O53</f>
        <v>0</v>
      </c>
      <c r="AK36" s="33">
        <f>+VM!P53</f>
        <v>0</v>
      </c>
      <c r="AL36" s="33">
        <f>+VM!Q53</f>
        <v>0</v>
      </c>
      <c r="AM36" s="33">
        <f>+VM!R53</f>
        <v>0</v>
      </c>
      <c r="AN36" s="33">
        <f>+VM!G71</f>
        <v>0</v>
      </c>
      <c r="AO36" s="33">
        <f>+VM!H71</f>
        <v>0</v>
      </c>
      <c r="AP36" s="33">
        <f>+VM!I71</f>
        <v>0</v>
      </c>
      <c r="AQ36" s="33">
        <f>+VM!J71</f>
        <v>0</v>
      </c>
      <c r="AR36" s="33">
        <f>+VM!K71</f>
        <v>0</v>
      </c>
      <c r="AS36" s="33">
        <f>+VM!L71</f>
        <v>0</v>
      </c>
      <c r="AT36" s="33">
        <f>+VM!M71</f>
        <v>0</v>
      </c>
      <c r="AU36" s="33">
        <f>+VM!N71</f>
        <v>0</v>
      </c>
      <c r="AV36" s="33">
        <f>+VM!O71</f>
        <v>0</v>
      </c>
      <c r="AW36" s="33">
        <f>+VM!P71</f>
        <v>0</v>
      </c>
      <c r="AX36" s="33">
        <f>+VM!Q71</f>
        <v>0</v>
      </c>
      <c r="AY36" s="33">
        <f>+VM!R71</f>
        <v>0</v>
      </c>
      <c r="AZ36" s="33">
        <f>+VM!G89</f>
        <v>0</v>
      </c>
      <c r="BA36" s="33">
        <f>+VM!H89</f>
        <v>0</v>
      </c>
      <c r="BB36" s="33">
        <f>+VM!I89</f>
        <v>0</v>
      </c>
      <c r="BC36" s="33">
        <f>+VM!J89</f>
        <v>0</v>
      </c>
      <c r="BD36" s="33">
        <f>+VM!K89</f>
        <v>0</v>
      </c>
      <c r="BE36" s="33">
        <f>+VM!L89</f>
        <v>0</v>
      </c>
      <c r="BF36" s="33">
        <f>+VM!M89</f>
        <v>0</v>
      </c>
      <c r="BG36" s="33">
        <f>+VM!N89</f>
        <v>0</v>
      </c>
      <c r="BH36" s="33">
        <f>+VM!O89</f>
        <v>0</v>
      </c>
      <c r="BI36" s="33">
        <f>+VM!P89</f>
        <v>0</v>
      </c>
      <c r="BJ36" s="33">
        <f>+VM!Q89</f>
        <v>0</v>
      </c>
      <c r="BK36" s="33">
        <f>+VM!R89</f>
        <v>0</v>
      </c>
    </row>
    <row r="37" spans="2:63" s="5" customFormat="1">
      <c r="B37" s="31" t="str">
        <f t="shared" si="9"/>
        <v>Nom Producte/Servei 11</v>
      </c>
      <c r="C37" s="111"/>
      <c r="D37" s="33">
        <f>+VM!G18</f>
        <v>0</v>
      </c>
      <c r="E37" s="33">
        <f>+VM!H18</f>
        <v>0</v>
      </c>
      <c r="F37" s="33">
        <f>+VM!I18</f>
        <v>0</v>
      </c>
      <c r="G37" s="33">
        <f>+VM!J18</f>
        <v>0</v>
      </c>
      <c r="H37" s="33">
        <f>+VM!K18</f>
        <v>0</v>
      </c>
      <c r="I37" s="33">
        <f>+VM!L18</f>
        <v>0</v>
      </c>
      <c r="J37" s="33">
        <f>+VM!M18</f>
        <v>0</v>
      </c>
      <c r="K37" s="33">
        <f>+VM!N18</f>
        <v>0</v>
      </c>
      <c r="L37" s="33">
        <f>+VM!O18</f>
        <v>0</v>
      </c>
      <c r="M37" s="33">
        <f>+VM!P18</f>
        <v>0</v>
      </c>
      <c r="N37" s="33">
        <f>+VM!Q18</f>
        <v>0</v>
      </c>
      <c r="O37" s="33">
        <f>+VM!R18</f>
        <v>0</v>
      </c>
      <c r="P37" s="33">
        <f>+VM!G36</f>
        <v>0</v>
      </c>
      <c r="Q37" s="33">
        <f>+VM!H36</f>
        <v>0</v>
      </c>
      <c r="R37" s="33">
        <f>+VM!I36</f>
        <v>0</v>
      </c>
      <c r="S37" s="33">
        <f>+VM!J36</f>
        <v>0</v>
      </c>
      <c r="T37" s="33">
        <f>+VM!K36</f>
        <v>0</v>
      </c>
      <c r="U37" s="33">
        <f>+VM!L36</f>
        <v>0</v>
      </c>
      <c r="V37" s="33">
        <f>+VM!M36</f>
        <v>0</v>
      </c>
      <c r="W37" s="33">
        <f>+VM!N36</f>
        <v>0</v>
      </c>
      <c r="X37" s="33">
        <f>+VM!O36</f>
        <v>0</v>
      </c>
      <c r="Y37" s="33">
        <f>+VM!P36</f>
        <v>0</v>
      </c>
      <c r="Z37" s="33">
        <f>+VM!Q36</f>
        <v>0</v>
      </c>
      <c r="AA37" s="33">
        <f>+VM!R36</f>
        <v>0</v>
      </c>
      <c r="AB37" s="33">
        <f>+VM!G54</f>
        <v>0</v>
      </c>
      <c r="AC37" s="33">
        <f>+VM!H54</f>
        <v>0</v>
      </c>
      <c r="AD37" s="33">
        <f>+VM!I54</f>
        <v>0</v>
      </c>
      <c r="AE37" s="33">
        <f>+VM!J54</f>
        <v>0</v>
      </c>
      <c r="AF37" s="33">
        <f>+VM!K54</f>
        <v>0</v>
      </c>
      <c r="AG37" s="33">
        <f>+VM!L54</f>
        <v>0</v>
      </c>
      <c r="AH37" s="33">
        <f>+VM!M54</f>
        <v>0</v>
      </c>
      <c r="AI37" s="33">
        <f>+VM!N54</f>
        <v>0</v>
      </c>
      <c r="AJ37" s="33">
        <f>+VM!O54</f>
        <v>0</v>
      </c>
      <c r="AK37" s="33">
        <f>+VM!P54</f>
        <v>0</v>
      </c>
      <c r="AL37" s="33">
        <f>+VM!Q54</f>
        <v>0</v>
      </c>
      <c r="AM37" s="33">
        <f>+VM!R54</f>
        <v>0</v>
      </c>
      <c r="AN37" s="33">
        <f>+VM!G72</f>
        <v>0</v>
      </c>
      <c r="AO37" s="33">
        <f>+VM!H72</f>
        <v>0</v>
      </c>
      <c r="AP37" s="33">
        <f>+VM!I72</f>
        <v>0</v>
      </c>
      <c r="AQ37" s="33">
        <f>+VM!J72</f>
        <v>0</v>
      </c>
      <c r="AR37" s="33">
        <f>+VM!K72</f>
        <v>0</v>
      </c>
      <c r="AS37" s="33">
        <f>+VM!L72</f>
        <v>0</v>
      </c>
      <c r="AT37" s="33">
        <f>+VM!M72</f>
        <v>0</v>
      </c>
      <c r="AU37" s="33">
        <f>+VM!N72</f>
        <v>0</v>
      </c>
      <c r="AV37" s="33">
        <f>+VM!O72</f>
        <v>0</v>
      </c>
      <c r="AW37" s="33">
        <f>+VM!P72</f>
        <v>0</v>
      </c>
      <c r="AX37" s="33">
        <f>+VM!Q72</f>
        <v>0</v>
      </c>
      <c r="AY37" s="33">
        <f>+VM!R72</f>
        <v>0</v>
      </c>
      <c r="AZ37" s="33">
        <f>+VM!G90</f>
        <v>0</v>
      </c>
      <c r="BA37" s="33">
        <f>+VM!H90</f>
        <v>0</v>
      </c>
      <c r="BB37" s="33">
        <f>+VM!I90</f>
        <v>0</v>
      </c>
      <c r="BC37" s="33">
        <f>+VM!J90</f>
        <v>0</v>
      </c>
      <c r="BD37" s="33">
        <f>+VM!K90</f>
        <v>0</v>
      </c>
      <c r="BE37" s="33">
        <f>+VM!L90</f>
        <v>0</v>
      </c>
      <c r="BF37" s="33">
        <f>+VM!M90</f>
        <v>0</v>
      </c>
      <c r="BG37" s="33">
        <f>+VM!N90</f>
        <v>0</v>
      </c>
      <c r="BH37" s="33">
        <f>+VM!O90</f>
        <v>0</v>
      </c>
      <c r="BI37" s="33">
        <f>+VM!P90</f>
        <v>0</v>
      </c>
      <c r="BJ37" s="33">
        <f>+VM!Q90</f>
        <v>0</v>
      </c>
      <c r="BK37" s="33">
        <f>+VM!R90</f>
        <v>0</v>
      </c>
    </row>
    <row r="38" spans="2:63" s="5" customFormat="1">
      <c r="B38" s="31" t="str">
        <f t="shared" si="9"/>
        <v>Nom Producte/Servei 12</v>
      </c>
      <c r="C38" s="111"/>
      <c r="D38" s="33">
        <f>+VM!G19</f>
        <v>0</v>
      </c>
      <c r="E38" s="33">
        <f>+VM!H19</f>
        <v>0</v>
      </c>
      <c r="F38" s="33">
        <f>+VM!I19</f>
        <v>0</v>
      </c>
      <c r="G38" s="33">
        <f>+VM!J19</f>
        <v>0</v>
      </c>
      <c r="H38" s="33">
        <f>+VM!K19</f>
        <v>0</v>
      </c>
      <c r="I38" s="33">
        <f>+VM!L19</f>
        <v>0</v>
      </c>
      <c r="J38" s="33">
        <f>+VM!M19</f>
        <v>0</v>
      </c>
      <c r="K38" s="33">
        <f>+VM!N19</f>
        <v>0</v>
      </c>
      <c r="L38" s="33">
        <f>+VM!O19</f>
        <v>0</v>
      </c>
      <c r="M38" s="33">
        <f>+VM!P19</f>
        <v>0</v>
      </c>
      <c r="N38" s="33">
        <f>+VM!Q19</f>
        <v>0</v>
      </c>
      <c r="O38" s="33">
        <f>+VM!R19</f>
        <v>0</v>
      </c>
      <c r="P38" s="33">
        <f>+VM!G37</f>
        <v>0</v>
      </c>
      <c r="Q38" s="33">
        <f>+VM!H37</f>
        <v>0</v>
      </c>
      <c r="R38" s="33">
        <f>+VM!I37</f>
        <v>0</v>
      </c>
      <c r="S38" s="33">
        <f>+VM!J37</f>
        <v>0</v>
      </c>
      <c r="T38" s="33">
        <f>+VM!K37</f>
        <v>0</v>
      </c>
      <c r="U38" s="33">
        <f>+VM!L37</f>
        <v>0</v>
      </c>
      <c r="V38" s="33">
        <f>+VM!M37</f>
        <v>0</v>
      </c>
      <c r="W38" s="33">
        <f>+VM!N37</f>
        <v>0</v>
      </c>
      <c r="X38" s="33">
        <f>+VM!O37</f>
        <v>0</v>
      </c>
      <c r="Y38" s="33">
        <f>+VM!P37</f>
        <v>0</v>
      </c>
      <c r="Z38" s="33">
        <f>+VM!Q37</f>
        <v>0</v>
      </c>
      <c r="AA38" s="33">
        <f>+VM!R37</f>
        <v>0</v>
      </c>
      <c r="AB38" s="33">
        <f>+VM!G55</f>
        <v>0</v>
      </c>
      <c r="AC38" s="33">
        <f>+VM!H55</f>
        <v>0</v>
      </c>
      <c r="AD38" s="33">
        <f>+VM!I55</f>
        <v>0</v>
      </c>
      <c r="AE38" s="33">
        <f>+VM!J55</f>
        <v>0</v>
      </c>
      <c r="AF38" s="33">
        <f>+VM!K55</f>
        <v>0</v>
      </c>
      <c r="AG38" s="33">
        <f>+VM!L55</f>
        <v>0</v>
      </c>
      <c r="AH38" s="33">
        <f>+VM!M55</f>
        <v>0</v>
      </c>
      <c r="AI38" s="33">
        <f>+VM!N55</f>
        <v>0</v>
      </c>
      <c r="AJ38" s="33">
        <f>+VM!O55</f>
        <v>0</v>
      </c>
      <c r="AK38" s="33">
        <f>+VM!P55</f>
        <v>0</v>
      </c>
      <c r="AL38" s="33">
        <f>+VM!Q55</f>
        <v>0</v>
      </c>
      <c r="AM38" s="33">
        <f>+VM!R55</f>
        <v>0</v>
      </c>
      <c r="AN38" s="33">
        <f>+VM!G73</f>
        <v>0</v>
      </c>
      <c r="AO38" s="33">
        <f>+VM!H73</f>
        <v>0</v>
      </c>
      <c r="AP38" s="33">
        <f>+VM!I73</f>
        <v>0</v>
      </c>
      <c r="AQ38" s="33">
        <f>+VM!J73</f>
        <v>0</v>
      </c>
      <c r="AR38" s="33">
        <f>+VM!K73</f>
        <v>0</v>
      </c>
      <c r="AS38" s="33">
        <f>+VM!L73</f>
        <v>0</v>
      </c>
      <c r="AT38" s="33">
        <f>+VM!M73</f>
        <v>0</v>
      </c>
      <c r="AU38" s="33">
        <f>+VM!N73</f>
        <v>0</v>
      </c>
      <c r="AV38" s="33">
        <f>+VM!O73</f>
        <v>0</v>
      </c>
      <c r="AW38" s="33">
        <f>+VM!P73</f>
        <v>0</v>
      </c>
      <c r="AX38" s="33">
        <f>+VM!Q73</f>
        <v>0</v>
      </c>
      <c r="AY38" s="33">
        <f>+VM!R73</f>
        <v>0</v>
      </c>
      <c r="AZ38" s="33">
        <f>+VM!G91</f>
        <v>0</v>
      </c>
      <c r="BA38" s="33">
        <f>+VM!H91</f>
        <v>0</v>
      </c>
      <c r="BB38" s="33">
        <f>+VM!I91</f>
        <v>0</v>
      </c>
      <c r="BC38" s="33">
        <f>+VM!J91</f>
        <v>0</v>
      </c>
      <c r="BD38" s="33">
        <f>+VM!K91</f>
        <v>0</v>
      </c>
      <c r="BE38" s="33">
        <f>+VM!L91</f>
        <v>0</v>
      </c>
      <c r="BF38" s="33">
        <f>+VM!M91</f>
        <v>0</v>
      </c>
      <c r="BG38" s="33">
        <f>+VM!N91</f>
        <v>0</v>
      </c>
      <c r="BH38" s="33">
        <f>+VM!O91</f>
        <v>0</v>
      </c>
      <c r="BI38" s="33">
        <f>+VM!P91</f>
        <v>0</v>
      </c>
      <c r="BJ38" s="33">
        <f>+VM!Q91</f>
        <v>0</v>
      </c>
      <c r="BK38" s="33">
        <f>+VM!R91</f>
        <v>0</v>
      </c>
    </row>
    <row r="39" spans="2:63" s="5" customFormat="1">
      <c r="B39" s="31" t="str">
        <f t="shared" si="9"/>
        <v>Nom Producte/Servei 13</v>
      </c>
      <c r="C39" s="111"/>
      <c r="D39" s="33">
        <f>+VM!G20</f>
        <v>0</v>
      </c>
      <c r="E39" s="33">
        <f>+VM!H20</f>
        <v>0</v>
      </c>
      <c r="F39" s="33">
        <f>+VM!I20</f>
        <v>0</v>
      </c>
      <c r="G39" s="33">
        <f>+VM!J20</f>
        <v>0</v>
      </c>
      <c r="H39" s="33">
        <f>+VM!K20</f>
        <v>0</v>
      </c>
      <c r="I39" s="33">
        <f>+VM!L20</f>
        <v>0</v>
      </c>
      <c r="J39" s="33">
        <f>+VM!M20</f>
        <v>0</v>
      </c>
      <c r="K39" s="33">
        <f>+VM!N20</f>
        <v>0</v>
      </c>
      <c r="L39" s="33">
        <f>+VM!O20</f>
        <v>0</v>
      </c>
      <c r="M39" s="33">
        <f>+VM!P20</f>
        <v>0</v>
      </c>
      <c r="N39" s="33">
        <f>+VM!Q20</f>
        <v>0</v>
      </c>
      <c r="O39" s="33">
        <f>+VM!R20</f>
        <v>0</v>
      </c>
      <c r="P39" s="33">
        <f>+VM!G38</f>
        <v>0</v>
      </c>
      <c r="Q39" s="33">
        <f>+VM!H38</f>
        <v>0</v>
      </c>
      <c r="R39" s="33">
        <f>+VM!I38</f>
        <v>0</v>
      </c>
      <c r="S39" s="33">
        <f>+VM!J38</f>
        <v>0</v>
      </c>
      <c r="T39" s="33">
        <f>+VM!K38</f>
        <v>0</v>
      </c>
      <c r="U39" s="33">
        <f>+VM!L38</f>
        <v>0</v>
      </c>
      <c r="V39" s="33">
        <f>+VM!M38</f>
        <v>0</v>
      </c>
      <c r="W39" s="33">
        <f>+VM!N38</f>
        <v>0</v>
      </c>
      <c r="X39" s="33">
        <f>+VM!O38</f>
        <v>0</v>
      </c>
      <c r="Y39" s="33">
        <f>+VM!P38</f>
        <v>0</v>
      </c>
      <c r="Z39" s="33">
        <f>+VM!Q38</f>
        <v>0</v>
      </c>
      <c r="AA39" s="33">
        <f>+VM!R38</f>
        <v>0</v>
      </c>
      <c r="AB39" s="33">
        <f>+VM!G56</f>
        <v>0</v>
      </c>
      <c r="AC39" s="33">
        <f>+VM!H56</f>
        <v>0</v>
      </c>
      <c r="AD39" s="33">
        <f>+VM!I56</f>
        <v>0</v>
      </c>
      <c r="AE39" s="33">
        <f>+VM!J56</f>
        <v>0</v>
      </c>
      <c r="AF39" s="33">
        <f>+VM!K56</f>
        <v>0</v>
      </c>
      <c r="AG39" s="33">
        <f>+VM!L56</f>
        <v>0</v>
      </c>
      <c r="AH39" s="33">
        <f>+VM!M56</f>
        <v>0</v>
      </c>
      <c r="AI39" s="33">
        <f>+VM!N56</f>
        <v>0</v>
      </c>
      <c r="AJ39" s="33">
        <f>+VM!O56</f>
        <v>0</v>
      </c>
      <c r="AK39" s="33">
        <f>+VM!P56</f>
        <v>0</v>
      </c>
      <c r="AL39" s="33">
        <f>+VM!Q56</f>
        <v>0</v>
      </c>
      <c r="AM39" s="33">
        <f>+VM!R56</f>
        <v>0</v>
      </c>
      <c r="AN39" s="33">
        <f>+VM!G74</f>
        <v>0</v>
      </c>
      <c r="AO39" s="33">
        <f>+VM!H74</f>
        <v>0</v>
      </c>
      <c r="AP39" s="33">
        <f>+VM!I74</f>
        <v>0</v>
      </c>
      <c r="AQ39" s="33">
        <f>+VM!J74</f>
        <v>0</v>
      </c>
      <c r="AR39" s="33">
        <f>+VM!K74</f>
        <v>0</v>
      </c>
      <c r="AS39" s="33">
        <f>+VM!L74</f>
        <v>0</v>
      </c>
      <c r="AT39" s="33">
        <f>+VM!M74</f>
        <v>0</v>
      </c>
      <c r="AU39" s="33">
        <f>+VM!N74</f>
        <v>0</v>
      </c>
      <c r="AV39" s="33">
        <f>+VM!O74</f>
        <v>0</v>
      </c>
      <c r="AW39" s="33">
        <f>+VM!P74</f>
        <v>0</v>
      </c>
      <c r="AX39" s="33">
        <f>+VM!Q74</f>
        <v>0</v>
      </c>
      <c r="AY39" s="33">
        <f>+VM!R74</f>
        <v>0</v>
      </c>
      <c r="AZ39" s="33">
        <f>+VM!G92</f>
        <v>0</v>
      </c>
      <c r="BA39" s="33">
        <f>+VM!H92</f>
        <v>0</v>
      </c>
      <c r="BB39" s="33">
        <f>+VM!I92</f>
        <v>0</v>
      </c>
      <c r="BC39" s="33">
        <f>+VM!J92</f>
        <v>0</v>
      </c>
      <c r="BD39" s="33">
        <f>+VM!K92</f>
        <v>0</v>
      </c>
      <c r="BE39" s="33">
        <f>+VM!L92</f>
        <v>0</v>
      </c>
      <c r="BF39" s="33">
        <f>+VM!M92</f>
        <v>0</v>
      </c>
      <c r="BG39" s="33">
        <f>+VM!N92</f>
        <v>0</v>
      </c>
      <c r="BH39" s="33">
        <f>+VM!O92</f>
        <v>0</v>
      </c>
      <c r="BI39" s="33">
        <f>+VM!P92</f>
        <v>0</v>
      </c>
      <c r="BJ39" s="33">
        <f>+VM!Q92</f>
        <v>0</v>
      </c>
      <c r="BK39" s="33">
        <f>+VM!R92</f>
        <v>0</v>
      </c>
    </row>
    <row r="40" spans="2:63" s="5" customFormat="1">
      <c r="B40" s="31" t="str">
        <f t="shared" si="9"/>
        <v>Nom Producte/Servei 14</v>
      </c>
      <c r="C40" s="111"/>
      <c r="D40" s="33">
        <f>+VM!G21</f>
        <v>0</v>
      </c>
      <c r="E40" s="33">
        <f>+VM!H21</f>
        <v>0</v>
      </c>
      <c r="F40" s="33">
        <f>+VM!I21</f>
        <v>0</v>
      </c>
      <c r="G40" s="33">
        <f>+VM!J21</f>
        <v>0</v>
      </c>
      <c r="H40" s="33">
        <f>+VM!K21</f>
        <v>0</v>
      </c>
      <c r="I40" s="33">
        <f>+VM!L21</f>
        <v>0</v>
      </c>
      <c r="J40" s="33">
        <f>+VM!M21</f>
        <v>0</v>
      </c>
      <c r="K40" s="33">
        <f>+VM!N21</f>
        <v>0</v>
      </c>
      <c r="L40" s="33">
        <f>+VM!O21</f>
        <v>0</v>
      </c>
      <c r="M40" s="33">
        <f>+VM!P21</f>
        <v>0</v>
      </c>
      <c r="N40" s="33">
        <f>+VM!Q21</f>
        <v>0</v>
      </c>
      <c r="O40" s="33">
        <f>+VM!R21</f>
        <v>0</v>
      </c>
      <c r="P40" s="33">
        <f>+VM!G39</f>
        <v>0</v>
      </c>
      <c r="Q40" s="33">
        <f>+VM!H39</f>
        <v>0</v>
      </c>
      <c r="R40" s="33">
        <f>+VM!I39</f>
        <v>0</v>
      </c>
      <c r="S40" s="33">
        <f>+VM!J39</f>
        <v>0</v>
      </c>
      <c r="T40" s="33">
        <f>+VM!K39</f>
        <v>0</v>
      </c>
      <c r="U40" s="33">
        <f>+VM!L39</f>
        <v>0</v>
      </c>
      <c r="V40" s="33">
        <f>+VM!M39</f>
        <v>0</v>
      </c>
      <c r="W40" s="33">
        <f>+VM!N39</f>
        <v>0</v>
      </c>
      <c r="X40" s="33">
        <f>+VM!O39</f>
        <v>0</v>
      </c>
      <c r="Y40" s="33">
        <f>+VM!P39</f>
        <v>0</v>
      </c>
      <c r="Z40" s="33">
        <f>+VM!Q39</f>
        <v>0</v>
      </c>
      <c r="AA40" s="33">
        <f>+VM!R39</f>
        <v>0</v>
      </c>
      <c r="AB40" s="33">
        <f>+VM!G57</f>
        <v>0</v>
      </c>
      <c r="AC40" s="33">
        <f>+VM!H57</f>
        <v>0</v>
      </c>
      <c r="AD40" s="33">
        <f>+VM!I57</f>
        <v>0</v>
      </c>
      <c r="AE40" s="33">
        <f>+VM!J57</f>
        <v>0</v>
      </c>
      <c r="AF40" s="33">
        <f>+VM!K57</f>
        <v>0</v>
      </c>
      <c r="AG40" s="33">
        <f>+VM!L57</f>
        <v>0</v>
      </c>
      <c r="AH40" s="33">
        <f>+VM!M57</f>
        <v>0</v>
      </c>
      <c r="AI40" s="33">
        <f>+VM!N57</f>
        <v>0</v>
      </c>
      <c r="AJ40" s="33">
        <f>+VM!O57</f>
        <v>0</v>
      </c>
      <c r="AK40" s="33">
        <f>+VM!P57</f>
        <v>0</v>
      </c>
      <c r="AL40" s="33">
        <f>+VM!Q57</f>
        <v>0</v>
      </c>
      <c r="AM40" s="33">
        <f>+VM!R57</f>
        <v>0</v>
      </c>
      <c r="AN40" s="33">
        <f>+VM!G75</f>
        <v>0</v>
      </c>
      <c r="AO40" s="33">
        <f>+VM!H75</f>
        <v>0</v>
      </c>
      <c r="AP40" s="33">
        <f>+VM!I75</f>
        <v>0</v>
      </c>
      <c r="AQ40" s="33">
        <f>+VM!J75</f>
        <v>0</v>
      </c>
      <c r="AR40" s="33">
        <f>+VM!K75</f>
        <v>0</v>
      </c>
      <c r="AS40" s="33">
        <f>+VM!L75</f>
        <v>0</v>
      </c>
      <c r="AT40" s="33">
        <f>+VM!M75</f>
        <v>0</v>
      </c>
      <c r="AU40" s="33">
        <f>+VM!N75</f>
        <v>0</v>
      </c>
      <c r="AV40" s="33">
        <f>+VM!O75</f>
        <v>0</v>
      </c>
      <c r="AW40" s="33">
        <f>+VM!P75</f>
        <v>0</v>
      </c>
      <c r="AX40" s="33">
        <f>+VM!Q75</f>
        <v>0</v>
      </c>
      <c r="AY40" s="33">
        <f>+VM!R75</f>
        <v>0</v>
      </c>
      <c r="AZ40" s="33">
        <f>+VM!G93</f>
        <v>0</v>
      </c>
      <c r="BA40" s="33">
        <f>+VM!H93</f>
        <v>0</v>
      </c>
      <c r="BB40" s="33">
        <f>+VM!I93</f>
        <v>0</v>
      </c>
      <c r="BC40" s="33">
        <f>+VM!J93</f>
        <v>0</v>
      </c>
      <c r="BD40" s="33">
        <f>+VM!K93</f>
        <v>0</v>
      </c>
      <c r="BE40" s="33">
        <f>+VM!L93</f>
        <v>0</v>
      </c>
      <c r="BF40" s="33">
        <f>+VM!M93</f>
        <v>0</v>
      </c>
      <c r="BG40" s="33">
        <f>+VM!N93</f>
        <v>0</v>
      </c>
      <c r="BH40" s="33">
        <f>+VM!O93</f>
        <v>0</v>
      </c>
      <c r="BI40" s="33">
        <f>+VM!P93</f>
        <v>0</v>
      </c>
      <c r="BJ40" s="33">
        <f>+VM!Q93</f>
        <v>0</v>
      </c>
      <c r="BK40" s="33">
        <f>+VM!R93</f>
        <v>0</v>
      </c>
    </row>
    <row r="41" spans="2:63" s="5" customFormat="1">
      <c r="B41" s="31" t="str">
        <f t="shared" si="9"/>
        <v>Nom Producte/Servei 15</v>
      </c>
      <c r="C41" s="111"/>
      <c r="D41" s="33">
        <f>+VM!G22</f>
        <v>0</v>
      </c>
      <c r="E41" s="33">
        <f>+VM!H22</f>
        <v>0</v>
      </c>
      <c r="F41" s="33">
        <f>+VM!I22</f>
        <v>0</v>
      </c>
      <c r="G41" s="33">
        <f>+VM!J22</f>
        <v>0</v>
      </c>
      <c r="H41" s="33">
        <f>+VM!K22</f>
        <v>0</v>
      </c>
      <c r="I41" s="33">
        <f>+VM!L22</f>
        <v>0</v>
      </c>
      <c r="J41" s="33">
        <f>+VM!M22</f>
        <v>0</v>
      </c>
      <c r="K41" s="33">
        <f>+VM!N22</f>
        <v>0</v>
      </c>
      <c r="L41" s="33">
        <f>+VM!O22</f>
        <v>0</v>
      </c>
      <c r="M41" s="33">
        <f>+VM!P22</f>
        <v>0</v>
      </c>
      <c r="N41" s="33">
        <f>+VM!Q22</f>
        <v>0</v>
      </c>
      <c r="O41" s="33">
        <f>+VM!R22</f>
        <v>0</v>
      </c>
      <c r="P41" s="33">
        <f>+VM!G40</f>
        <v>0</v>
      </c>
      <c r="Q41" s="33">
        <f>+VM!H40</f>
        <v>0</v>
      </c>
      <c r="R41" s="33">
        <f>+VM!I40</f>
        <v>0</v>
      </c>
      <c r="S41" s="33">
        <f>+VM!J40</f>
        <v>0</v>
      </c>
      <c r="T41" s="33">
        <f>+VM!K40</f>
        <v>0</v>
      </c>
      <c r="U41" s="33">
        <f>+VM!L40</f>
        <v>0</v>
      </c>
      <c r="V41" s="33">
        <f>+VM!M40</f>
        <v>0</v>
      </c>
      <c r="W41" s="33">
        <f>+VM!N40</f>
        <v>0</v>
      </c>
      <c r="X41" s="33">
        <f>+VM!O40</f>
        <v>0</v>
      </c>
      <c r="Y41" s="33">
        <f>+VM!P40</f>
        <v>0</v>
      </c>
      <c r="Z41" s="33">
        <f>+VM!Q40</f>
        <v>0</v>
      </c>
      <c r="AA41" s="33">
        <f>+VM!R40</f>
        <v>0</v>
      </c>
      <c r="AB41" s="33">
        <f>+VM!G58</f>
        <v>0</v>
      </c>
      <c r="AC41" s="33">
        <f>+VM!H58</f>
        <v>0</v>
      </c>
      <c r="AD41" s="33">
        <f>+VM!I58</f>
        <v>0</v>
      </c>
      <c r="AE41" s="33">
        <f>+VM!J58</f>
        <v>0</v>
      </c>
      <c r="AF41" s="33">
        <f>+VM!K58</f>
        <v>0</v>
      </c>
      <c r="AG41" s="33">
        <f>+VM!L58</f>
        <v>0</v>
      </c>
      <c r="AH41" s="33">
        <f>+VM!M58</f>
        <v>0</v>
      </c>
      <c r="AI41" s="33">
        <f>+VM!N58</f>
        <v>0</v>
      </c>
      <c r="AJ41" s="33">
        <f>+VM!O58</f>
        <v>0</v>
      </c>
      <c r="AK41" s="33">
        <f>+VM!P58</f>
        <v>0</v>
      </c>
      <c r="AL41" s="33">
        <f>+VM!Q58</f>
        <v>0</v>
      </c>
      <c r="AM41" s="33">
        <f>+VM!R58</f>
        <v>0</v>
      </c>
      <c r="AN41" s="33">
        <f>+VM!G76</f>
        <v>0</v>
      </c>
      <c r="AO41" s="33">
        <f>+VM!H76</f>
        <v>0</v>
      </c>
      <c r="AP41" s="33">
        <f>+VM!I76</f>
        <v>0</v>
      </c>
      <c r="AQ41" s="33">
        <f>+VM!J76</f>
        <v>0</v>
      </c>
      <c r="AR41" s="33">
        <f>+VM!K76</f>
        <v>0</v>
      </c>
      <c r="AS41" s="33">
        <f>+VM!L76</f>
        <v>0</v>
      </c>
      <c r="AT41" s="33">
        <f>+VM!M76</f>
        <v>0</v>
      </c>
      <c r="AU41" s="33">
        <f>+VM!N76</f>
        <v>0</v>
      </c>
      <c r="AV41" s="33">
        <f>+VM!O76</f>
        <v>0</v>
      </c>
      <c r="AW41" s="33">
        <f>+VM!P76</f>
        <v>0</v>
      </c>
      <c r="AX41" s="33">
        <f>+VM!Q76</f>
        <v>0</v>
      </c>
      <c r="AY41" s="33">
        <f>+VM!R76</f>
        <v>0</v>
      </c>
      <c r="AZ41" s="33">
        <f>+VM!G94</f>
        <v>0</v>
      </c>
      <c r="BA41" s="33">
        <f>+VM!H94</f>
        <v>0</v>
      </c>
      <c r="BB41" s="33">
        <f>+VM!I94</f>
        <v>0</v>
      </c>
      <c r="BC41" s="33">
        <f>+VM!J94</f>
        <v>0</v>
      </c>
      <c r="BD41" s="33">
        <f>+VM!K94</f>
        <v>0</v>
      </c>
      <c r="BE41" s="33">
        <f>+VM!L94</f>
        <v>0</v>
      </c>
      <c r="BF41" s="33">
        <f>+VM!M94</f>
        <v>0</v>
      </c>
      <c r="BG41" s="33">
        <f>+VM!N94</f>
        <v>0</v>
      </c>
      <c r="BH41" s="33">
        <f>+VM!O94</f>
        <v>0</v>
      </c>
      <c r="BI41" s="33">
        <f>+VM!P94</f>
        <v>0</v>
      </c>
      <c r="BJ41" s="33">
        <f>+VM!Q94</f>
        <v>0</v>
      </c>
      <c r="BK41" s="33">
        <f>+VM!R94</f>
        <v>0</v>
      </c>
    </row>
    <row r="42" spans="2:63" s="5" customFormat="1">
      <c r="B42" s="21" t="str">
        <f t="shared" si="9"/>
        <v>Total</v>
      </c>
      <c r="C42" s="110"/>
      <c r="D42" s="37">
        <f>SUM(D27:D41)</f>
        <v>352</v>
      </c>
      <c r="E42" s="37">
        <f t="shared" ref="E42:O42" si="10">SUM(E27:E41)</f>
        <v>710</v>
      </c>
      <c r="F42" s="37">
        <f t="shared" si="10"/>
        <v>1220</v>
      </c>
      <c r="G42" s="37">
        <f t="shared" si="10"/>
        <v>1720</v>
      </c>
      <c r="H42" s="37">
        <f t="shared" si="10"/>
        <v>2220</v>
      </c>
      <c r="I42" s="37">
        <f t="shared" si="10"/>
        <v>2720</v>
      </c>
      <c r="J42" s="37">
        <f t="shared" si="10"/>
        <v>7520</v>
      </c>
      <c r="K42" s="37">
        <f t="shared" si="10"/>
        <v>7520</v>
      </c>
      <c r="L42" s="37">
        <f t="shared" si="10"/>
        <v>7470</v>
      </c>
      <c r="M42" s="37">
        <f t="shared" si="10"/>
        <v>7470</v>
      </c>
      <c r="N42" s="37">
        <f t="shared" si="10"/>
        <v>7460</v>
      </c>
      <c r="O42" s="37">
        <f t="shared" si="10"/>
        <v>7450</v>
      </c>
      <c r="P42" s="37">
        <f t="shared" ref="P42:AP42" si="11">SUM(P27:P41)</f>
        <v>7440</v>
      </c>
      <c r="Q42" s="37">
        <f t="shared" si="11"/>
        <v>7440</v>
      </c>
      <c r="R42" s="37">
        <f t="shared" si="11"/>
        <v>7430</v>
      </c>
      <c r="S42" s="37">
        <f t="shared" si="11"/>
        <v>8130</v>
      </c>
      <c r="T42" s="37">
        <f t="shared" si="11"/>
        <v>8125</v>
      </c>
      <c r="U42" s="37">
        <f t="shared" si="11"/>
        <v>8125</v>
      </c>
      <c r="V42" s="37">
        <f t="shared" si="11"/>
        <v>8125</v>
      </c>
      <c r="W42" s="37">
        <f t="shared" si="11"/>
        <v>8125</v>
      </c>
      <c r="X42" s="37">
        <f t="shared" si="11"/>
        <v>8125</v>
      </c>
      <c r="Y42" s="37">
        <f t="shared" si="11"/>
        <v>8125</v>
      </c>
      <c r="Z42" s="37">
        <f t="shared" si="11"/>
        <v>8125</v>
      </c>
      <c r="AA42" s="37">
        <f t="shared" si="11"/>
        <v>8025</v>
      </c>
      <c r="AB42" s="37">
        <f t="shared" si="11"/>
        <v>8025</v>
      </c>
      <c r="AC42" s="37">
        <f t="shared" si="11"/>
        <v>8025</v>
      </c>
      <c r="AD42" s="37">
        <f t="shared" si="11"/>
        <v>8025</v>
      </c>
      <c r="AE42" s="37">
        <f t="shared" si="11"/>
        <v>8025</v>
      </c>
      <c r="AF42" s="37">
        <f t="shared" si="11"/>
        <v>8025</v>
      </c>
      <c r="AG42" s="37">
        <f t="shared" si="11"/>
        <v>8025</v>
      </c>
      <c r="AH42" s="37">
        <f t="shared" si="11"/>
        <v>8025</v>
      </c>
      <c r="AI42" s="37">
        <f t="shared" si="11"/>
        <v>8025</v>
      </c>
      <c r="AJ42" s="37">
        <f t="shared" si="11"/>
        <v>8025</v>
      </c>
      <c r="AK42" s="37">
        <f t="shared" si="11"/>
        <v>8025</v>
      </c>
      <c r="AL42" s="37">
        <f t="shared" si="11"/>
        <v>8025</v>
      </c>
      <c r="AM42" s="37">
        <f t="shared" si="11"/>
        <v>8025</v>
      </c>
      <c r="AN42" s="37">
        <f t="shared" si="11"/>
        <v>8025</v>
      </c>
      <c r="AO42" s="37">
        <f t="shared" si="11"/>
        <v>8025</v>
      </c>
      <c r="AP42" s="37">
        <f t="shared" si="11"/>
        <v>8025</v>
      </c>
      <c r="AQ42" s="37">
        <f t="shared" ref="AQ42:AY42" si="12">SUM(AQ27:AQ41)</f>
        <v>8025</v>
      </c>
      <c r="AR42" s="37">
        <f t="shared" si="12"/>
        <v>8025</v>
      </c>
      <c r="AS42" s="37">
        <f t="shared" si="12"/>
        <v>8025</v>
      </c>
      <c r="AT42" s="37">
        <f t="shared" si="12"/>
        <v>8025</v>
      </c>
      <c r="AU42" s="37">
        <f t="shared" si="12"/>
        <v>8025</v>
      </c>
      <c r="AV42" s="37">
        <f t="shared" si="12"/>
        <v>8025</v>
      </c>
      <c r="AW42" s="37">
        <f t="shared" si="12"/>
        <v>8025</v>
      </c>
      <c r="AX42" s="37">
        <f t="shared" si="12"/>
        <v>8025</v>
      </c>
      <c r="AY42" s="37">
        <f t="shared" si="12"/>
        <v>8025</v>
      </c>
      <c r="AZ42" s="37">
        <f t="shared" ref="AZ42:BI42" si="13">SUM(AZ27:AZ41)</f>
        <v>8025</v>
      </c>
      <c r="BA42" s="37">
        <f t="shared" si="13"/>
        <v>8025</v>
      </c>
      <c r="BB42" s="37">
        <f t="shared" si="13"/>
        <v>8025</v>
      </c>
      <c r="BC42" s="37">
        <f t="shared" si="13"/>
        <v>8025</v>
      </c>
      <c r="BD42" s="37">
        <f t="shared" si="13"/>
        <v>8025</v>
      </c>
      <c r="BE42" s="37">
        <f t="shared" si="13"/>
        <v>8025</v>
      </c>
      <c r="BF42" s="37">
        <f t="shared" si="13"/>
        <v>8025</v>
      </c>
      <c r="BG42" s="37">
        <f t="shared" si="13"/>
        <v>8025</v>
      </c>
      <c r="BH42" s="37">
        <f t="shared" si="13"/>
        <v>8025</v>
      </c>
      <c r="BI42" s="37">
        <f t="shared" si="13"/>
        <v>8025</v>
      </c>
      <c r="BJ42" s="37">
        <f>SUM(BJ27:BJ41)</f>
        <v>8025</v>
      </c>
      <c r="BK42" s="37">
        <f>SUM(BK27:BK41)</f>
        <v>8025</v>
      </c>
    </row>
    <row r="43" spans="2:63" s="5" customFormat="1" collapsed="1">
      <c r="B43" s="59"/>
      <c r="C43" s="111"/>
      <c r="D43" s="69"/>
      <c r="E43" s="69"/>
      <c r="F43" s="69"/>
      <c r="G43" s="69"/>
      <c r="H43" s="69"/>
      <c r="I43" s="69"/>
      <c r="J43" s="69"/>
      <c r="K43" s="69"/>
      <c r="L43" s="69"/>
      <c r="M43" s="69"/>
      <c r="N43" s="69"/>
      <c r="O43" s="69"/>
      <c r="P43" s="69"/>
      <c r="Q43" s="69"/>
      <c r="R43" s="69"/>
      <c r="S43" s="69"/>
      <c r="T43" s="69"/>
      <c r="U43" s="69"/>
      <c r="V43" s="69"/>
      <c r="W43" s="69"/>
      <c r="X43" s="69"/>
      <c r="Y43" s="69"/>
      <c r="Z43" s="69"/>
      <c r="AA43" s="69"/>
      <c r="AB43" s="69"/>
      <c r="AC43" s="69"/>
      <c r="AD43" s="69"/>
      <c r="AE43" s="69"/>
      <c r="AF43" s="69"/>
      <c r="AG43" s="69"/>
      <c r="AH43" s="69"/>
      <c r="AI43" s="69"/>
      <c r="AJ43" s="69"/>
      <c r="AK43" s="69"/>
      <c r="AL43" s="69"/>
      <c r="AM43" s="69"/>
      <c r="AN43" s="69"/>
      <c r="AO43" s="69"/>
      <c r="AP43" s="69"/>
      <c r="AQ43" s="69"/>
      <c r="AR43" s="69"/>
      <c r="AS43" s="69"/>
      <c r="AT43" s="69"/>
      <c r="AU43" s="69"/>
      <c r="AV43" s="69"/>
      <c r="AW43" s="69"/>
      <c r="AX43" s="69"/>
      <c r="AY43" s="69"/>
      <c r="AZ43" s="69"/>
      <c r="BA43" s="69"/>
      <c r="BB43" s="69"/>
      <c r="BC43" s="69"/>
      <c r="BD43" s="69"/>
      <c r="BE43" s="69"/>
      <c r="BF43" s="69"/>
      <c r="BG43" s="69"/>
      <c r="BH43" s="69"/>
      <c r="BI43" s="69"/>
      <c r="BJ43" s="69"/>
      <c r="BK43" s="69"/>
    </row>
    <row r="44" spans="2:63" s="8" customFormat="1">
      <c r="B44" s="66" t="s">
        <v>96</v>
      </c>
      <c r="C44" s="62"/>
      <c r="D44" s="52">
        <f>+D8</f>
        <v>40909</v>
      </c>
      <c r="E44" s="52">
        <f>EDATE(D44,1)</f>
        <v>40940</v>
      </c>
      <c r="F44" s="52">
        <f>EDATE(E44,1)</f>
        <v>40969</v>
      </c>
      <c r="G44" s="52">
        <f t="shared" ref="G44:O44" si="14">EDATE(F44,1)</f>
        <v>41000</v>
      </c>
      <c r="H44" s="52">
        <f t="shared" si="14"/>
        <v>41030</v>
      </c>
      <c r="I44" s="52">
        <f t="shared" si="14"/>
        <v>41061</v>
      </c>
      <c r="J44" s="52">
        <f t="shared" si="14"/>
        <v>41091</v>
      </c>
      <c r="K44" s="52">
        <f t="shared" si="14"/>
        <v>41122</v>
      </c>
      <c r="L44" s="52">
        <f t="shared" si="14"/>
        <v>41153</v>
      </c>
      <c r="M44" s="52">
        <f t="shared" si="14"/>
        <v>41183</v>
      </c>
      <c r="N44" s="52">
        <f t="shared" si="14"/>
        <v>41214</v>
      </c>
      <c r="O44" s="52">
        <f t="shared" si="14"/>
        <v>41244</v>
      </c>
      <c r="P44" s="52">
        <f t="shared" ref="P44:BK44" si="15">EDATE(O44,1)</f>
        <v>41275</v>
      </c>
      <c r="Q44" s="52">
        <f t="shared" si="15"/>
        <v>41306</v>
      </c>
      <c r="R44" s="52">
        <f t="shared" si="15"/>
        <v>41334</v>
      </c>
      <c r="S44" s="52">
        <f t="shared" si="15"/>
        <v>41365</v>
      </c>
      <c r="T44" s="52">
        <f t="shared" si="15"/>
        <v>41395</v>
      </c>
      <c r="U44" s="52">
        <f t="shared" si="15"/>
        <v>41426</v>
      </c>
      <c r="V44" s="52">
        <f t="shared" si="15"/>
        <v>41456</v>
      </c>
      <c r="W44" s="52">
        <f t="shared" si="15"/>
        <v>41487</v>
      </c>
      <c r="X44" s="52">
        <f t="shared" si="15"/>
        <v>41518</v>
      </c>
      <c r="Y44" s="52">
        <f t="shared" si="15"/>
        <v>41548</v>
      </c>
      <c r="Z44" s="52">
        <f t="shared" si="15"/>
        <v>41579</v>
      </c>
      <c r="AA44" s="52">
        <f t="shared" si="15"/>
        <v>41609</v>
      </c>
      <c r="AB44" s="52">
        <f t="shared" si="15"/>
        <v>41640</v>
      </c>
      <c r="AC44" s="52">
        <f t="shared" si="15"/>
        <v>41671</v>
      </c>
      <c r="AD44" s="52">
        <f t="shared" si="15"/>
        <v>41699</v>
      </c>
      <c r="AE44" s="52">
        <f t="shared" si="15"/>
        <v>41730</v>
      </c>
      <c r="AF44" s="52">
        <f t="shared" si="15"/>
        <v>41760</v>
      </c>
      <c r="AG44" s="52">
        <f t="shared" si="15"/>
        <v>41791</v>
      </c>
      <c r="AH44" s="52">
        <f t="shared" si="15"/>
        <v>41821</v>
      </c>
      <c r="AI44" s="52">
        <f t="shared" si="15"/>
        <v>41852</v>
      </c>
      <c r="AJ44" s="52">
        <f t="shared" si="15"/>
        <v>41883</v>
      </c>
      <c r="AK44" s="52">
        <f t="shared" si="15"/>
        <v>41913</v>
      </c>
      <c r="AL44" s="52">
        <f t="shared" si="15"/>
        <v>41944</v>
      </c>
      <c r="AM44" s="52">
        <f t="shared" si="15"/>
        <v>41974</v>
      </c>
      <c r="AN44" s="52">
        <f t="shared" si="15"/>
        <v>42005</v>
      </c>
      <c r="AO44" s="52">
        <f t="shared" si="15"/>
        <v>42036</v>
      </c>
      <c r="AP44" s="52">
        <f t="shared" si="15"/>
        <v>42064</v>
      </c>
      <c r="AQ44" s="52">
        <f t="shared" si="15"/>
        <v>42095</v>
      </c>
      <c r="AR44" s="52">
        <f t="shared" si="15"/>
        <v>42125</v>
      </c>
      <c r="AS44" s="52">
        <f t="shared" si="15"/>
        <v>42156</v>
      </c>
      <c r="AT44" s="52">
        <f t="shared" si="15"/>
        <v>42186</v>
      </c>
      <c r="AU44" s="52">
        <f t="shared" si="15"/>
        <v>42217</v>
      </c>
      <c r="AV44" s="52">
        <f t="shared" si="15"/>
        <v>42248</v>
      </c>
      <c r="AW44" s="52">
        <f t="shared" si="15"/>
        <v>42278</v>
      </c>
      <c r="AX44" s="52">
        <f t="shared" si="15"/>
        <v>42309</v>
      </c>
      <c r="AY44" s="52">
        <f t="shared" si="15"/>
        <v>42339</v>
      </c>
      <c r="AZ44" s="52">
        <f t="shared" si="15"/>
        <v>42370</v>
      </c>
      <c r="BA44" s="52">
        <f t="shared" si="15"/>
        <v>42401</v>
      </c>
      <c r="BB44" s="52">
        <f t="shared" si="15"/>
        <v>42430</v>
      </c>
      <c r="BC44" s="52">
        <f t="shared" si="15"/>
        <v>42461</v>
      </c>
      <c r="BD44" s="52">
        <f t="shared" si="15"/>
        <v>42491</v>
      </c>
      <c r="BE44" s="52">
        <f t="shared" si="15"/>
        <v>42522</v>
      </c>
      <c r="BF44" s="52">
        <f t="shared" si="15"/>
        <v>42552</v>
      </c>
      <c r="BG44" s="52">
        <f t="shared" si="15"/>
        <v>42583</v>
      </c>
      <c r="BH44" s="52">
        <f t="shared" si="15"/>
        <v>42614</v>
      </c>
      <c r="BI44" s="52">
        <f t="shared" si="15"/>
        <v>42644</v>
      </c>
      <c r="BJ44" s="52">
        <f t="shared" si="15"/>
        <v>42675</v>
      </c>
      <c r="BK44" s="52">
        <f t="shared" si="15"/>
        <v>42705</v>
      </c>
    </row>
    <row r="45" spans="2:63" s="45" customFormat="1">
      <c r="B45" s="346" t="str">
        <f>+B9</f>
        <v>Envasos reutilitzables</v>
      </c>
      <c r="C45" s="347" t="str">
        <f>+OP!C10</f>
        <v>Producte</v>
      </c>
      <c r="D45" s="348">
        <f>IF($C45=NT!$T$2,+SUM($D9:D9)-SUM($D27:D27),0)</f>
        <v>450</v>
      </c>
      <c r="E45" s="348">
        <f>IF($C45=NT!$T$2,+SUM($D9:E9)-SUM($D27:E27),0)</f>
        <v>350</v>
      </c>
      <c r="F45" s="348">
        <f>IF($C45=NT!$T$2,+SUM($D9:F9)-SUM($D27:F27),0)</f>
        <v>250</v>
      </c>
      <c r="G45" s="348">
        <f>IF($C45=NT!$T$2,+SUM($D9:G9)-SUM($D27:G27),0)</f>
        <v>350</v>
      </c>
      <c r="H45" s="348">
        <f>IF($C45=NT!$T$2,+SUM($D9:H9)-SUM($D27:H27),0)</f>
        <v>250</v>
      </c>
      <c r="I45" s="348">
        <f>IF($C45=NT!$T$2,+SUM($D9:I9)-SUM($D27:I27),0)</f>
        <v>150</v>
      </c>
      <c r="J45" s="348">
        <f>IF($C45=NT!$T$2,+SUM($D9:J9)-SUM($D27:J27),0)</f>
        <v>250</v>
      </c>
      <c r="K45" s="348">
        <f>IF($C45=NT!$T$2,+SUM($D9:K9)-SUM($D27:K27),0)</f>
        <v>150</v>
      </c>
      <c r="L45" s="348">
        <f>IF($C45=NT!$T$2,+SUM($D9:L9)-SUM($D27:L27),0)</f>
        <v>100</v>
      </c>
      <c r="M45" s="348">
        <f>IF($C45=NT!$T$2,+SUM($D9:M9)-SUM($D27:M27),0)</f>
        <v>250</v>
      </c>
      <c r="N45" s="348">
        <f>IF($C45=NT!$T$2,+SUM($D9:N9)-SUM($D27:N27),0)</f>
        <v>210</v>
      </c>
      <c r="O45" s="348">
        <f>IF($C45=NT!$T$2,+SUM($D9:O9)-SUM($D27:O27),0)</f>
        <v>180</v>
      </c>
      <c r="P45" s="348">
        <f>IF($C45=NT!$T$2,+SUM($D9:P9)-SUM($D27:P27),0)</f>
        <v>160</v>
      </c>
      <c r="Q45" s="348">
        <f>IF($C45=NT!$T$2,+SUM($D9:Q9)-SUM($D27:Q27),0)</f>
        <v>140</v>
      </c>
      <c r="R45" s="348">
        <f>IF($C45=NT!$T$2,+SUM($D9:R9)-SUM($D27:R27),0)</f>
        <v>130</v>
      </c>
      <c r="S45" s="348">
        <f>IF($C45=NT!$T$2,+SUM($D9:S9)-SUM($D27:S27),0)</f>
        <v>120</v>
      </c>
      <c r="T45" s="348">
        <f>IF($C45=NT!$T$2,+SUM($D9:T9)-SUM($D27:T27),0)</f>
        <v>115</v>
      </c>
      <c r="U45" s="348">
        <f>IF($C45=NT!$T$2,+SUM($D9:U9)-SUM($D27:U27),0)</f>
        <v>110</v>
      </c>
      <c r="V45" s="348">
        <f>IF($C45=NT!$T$2,+SUM($D9:V9)-SUM($D27:V27),0)</f>
        <v>105</v>
      </c>
      <c r="W45" s="348">
        <f>IF($C45=NT!$T$2,+SUM($D9:W9)-SUM($D27:W27),0)</f>
        <v>100</v>
      </c>
      <c r="X45" s="348">
        <f>IF($C45=NT!$T$2,+SUM($D9:X9)-SUM($D27:X27),0)</f>
        <v>95</v>
      </c>
      <c r="Y45" s="348">
        <f>IF($C45=NT!$T$2,+SUM($D9:Y9)-SUM($D27:Y27),0)</f>
        <v>90</v>
      </c>
      <c r="Z45" s="348">
        <f>IF($C45=NT!$T$2,+SUM($D9:Z9)-SUM($D27:Z27),0)</f>
        <v>85</v>
      </c>
      <c r="AA45" s="348">
        <f>IF($C45=NT!$T$2,+SUM($D9:AA9)-SUM($D27:AA27),0)</f>
        <v>80</v>
      </c>
      <c r="AB45" s="348">
        <f>IF($C45=NT!$T$2,+SUM($D9:AB9)-SUM($D27:AB27),0)</f>
        <v>75</v>
      </c>
      <c r="AC45" s="348">
        <f>IF($C45=NT!$T$2,+SUM($D9:AC9)-SUM($D27:AC27),0)</f>
        <v>70</v>
      </c>
      <c r="AD45" s="348">
        <f>IF($C45=NT!$T$2,+SUM($D9:AD9)-SUM($D27:AD27),0)</f>
        <v>65</v>
      </c>
      <c r="AE45" s="348">
        <f>IF($C45=NT!$T$2,+SUM($D9:AE9)-SUM($D27:AE27),0)</f>
        <v>60</v>
      </c>
      <c r="AF45" s="348">
        <f>IF($C45=NT!$T$2,+SUM($D9:AF9)-SUM($D27:AF27),0)</f>
        <v>55</v>
      </c>
      <c r="AG45" s="348">
        <f>IF($C45=NT!$T$2,+SUM($D9:AG9)-SUM($D27:AG27),0)</f>
        <v>50</v>
      </c>
      <c r="AH45" s="348">
        <f>IF($C45=NT!$T$2,+SUM($D9:AH9)-SUM($D27:AH27),0)</f>
        <v>45</v>
      </c>
      <c r="AI45" s="348">
        <f>IF($C45=NT!$T$2,+SUM($D9:AI9)-SUM($D27:AI27),0)</f>
        <v>40</v>
      </c>
      <c r="AJ45" s="348">
        <f>IF($C45=NT!$T$2,+SUM($D9:AJ9)-SUM($D27:AJ27),0)</f>
        <v>35</v>
      </c>
      <c r="AK45" s="348">
        <f>IF($C45=NT!$T$2,+SUM($D9:AK9)-SUM($D27:AK27),0)</f>
        <v>30</v>
      </c>
      <c r="AL45" s="348">
        <f>IF($C45=NT!$T$2,+SUM($D9:AL9)-SUM($D27:AL27),0)</f>
        <v>25</v>
      </c>
      <c r="AM45" s="348">
        <f>IF($C45=NT!$T$2,+SUM($D9:AM9)-SUM($D27:AM27),0)</f>
        <v>20</v>
      </c>
      <c r="AN45" s="348">
        <f>IF($C45=NT!$T$2,+SUM($D9:AN9)-SUM($D27:AN27),0)</f>
        <v>15</v>
      </c>
      <c r="AO45" s="348">
        <f>IF($C45=NT!$T$2,+SUM($D9:AO9)-SUM($D27:AO27),0)</f>
        <v>10</v>
      </c>
      <c r="AP45" s="348">
        <f>IF($C45=NT!$T$2,+SUM($D9:AP9)-SUM($D27:AP27),0)</f>
        <v>5</v>
      </c>
      <c r="AQ45" s="348">
        <f>IF($C45=NT!$T$2,+SUM($D9:AQ9)-SUM($D27:AQ27),0)</f>
        <v>0</v>
      </c>
      <c r="AR45" s="348">
        <f>IF($C45=NT!$T$2,+SUM($D9:AR9)-SUM($D27:AR27),0)</f>
        <v>-5</v>
      </c>
      <c r="AS45" s="348">
        <f>IF($C45=NT!$T$2,+SUM($D9:AS9)-SUM($D27:AS27),0)</f>
        <v>-10</v>
      </c>
      <c r="AT45" s="348">
        <f>IF($C45=NT!$T$2,+SUM($D9:AT9)-SUM($D27:AT27),0)</f>
        <v>-15</v>
      </c>
      <c r="AU45" s="348">
        <f>IF($C45=NT!$T$2,+SUM($D9:AU9)-SUM($D27:AU27),0)</f>
        <v>-20</v>
      </c>
      <c r="AV45" s="348">
        <f>IF($C45=NT!$T$2,+SUM($D9:AV9)-SUM($D27:AV27),0)</f>
        <v>-25</v>
      </c>
      <c r="AW45" s="348">
        <f>IF($C45=NT!$T$2,+SUM($D9:AW9)-SUM($D27:AW27),0)</f>
        <v>-30</v>
      </c>
      <c r="AX45" s="348">
        <f>IF($C45=NT!$T$2,+SUM($D9:AX9)-SUM($D27:AX27),0)</f>
        <v>-35</v>
      </c>
      <c r="AY45" s="348">
        <f>IF($C45=NT!$T$2,+SUM($D9:AY9)-SUM($D27:AY27),0)</f>
        <v>-40</v>
      </c>
      <c r="AZ45" s="348">
        <f>IF($C45=NT!$T$2,+SUM($D9:AZ9)-SUM($D27:AZ27),0)</f>
        <v>-45</v>
      </c>
      <c r="BA45" s="348">
        <f>IF($C45=NT!$T$2,+SUM($D9:BA9)-SUM($D27:BA27),0)</f>
        <v>-50</v>
      </c>
      <c r="BB45" s="348">
        <f>IF($C45=NT!$T$2,+SUM($D9:BB9)-SUM($D27:BB27),0)</f>
        <v>-55</v>
      </c>
      <c r="BC45" s="348">
        <f>IF($C45=NT!$T$2,+SUM($D9:BC9)-SUM($D27:BC27),0)</f>
        <v>-60</v>
      </c>
      <c r="BD45" s="348">
        <f>IF($C45=NT!$T$2,+SUM($D9:BD9)-SUM($D27:BD27),0)</f>
        <v>-65</v>
      </c>
      <c r="BE45" s="348">
        <f>IF($C45=NT!$T$2,+SUM($D9:BE9)-SUM($D27:BE27),0)</f>
        <v>-70</v>
      </c>
      <c r="BF45" s="348">
        <f>IF($C45=NT!$T$2,+SUM($D9:BF9)-SUM($D27:BF27),0)</f>
        <v>-75</v>
      </c>
      <c r="BG45" s="348">
        <f>IF($C45=NT!$T$2,+SUM($D9:BG9)-SUM($D27:BG27),0)</f>
        <v>-80</v>
      </c>
      <c r="BH45" s="348">
        <f>IF($C45=NT!$T$2,+SUM($D9:BH9)-SUM($D27:BH27),0)</f>
        <v>-85</v>
      </c>
      <c r="BI45" s="348">
        <f>IF($C45=NT!$T$2,+SUM($D9:BI9)-SUM($D27:BI27),0)</f>
        <v>-90</v>
      </c>
      <c r="BJ45" s="348">
        <f>IF($C45=NT!$T$2,+SUM($D9:BJ9)-SUM($D27:BJ27),0)</f>
        <v>-95</v>
      </c>
      <c r="BK45" s="348">
        <f>IF($C45=NT!$T$2,+SUM($D9:BK9)-SUM($D27:BK27),0)</f>
        <v>-100</v>
      </c>
    </row>
    <row r="46" spans="2:63" s="45" customFormat="1">
      <c r="B46" s="346" t="str">
        <f t="shared" ref="B46:B59" si="16">+B10</f>
        <v>Vendes per entregues</v>
      </c>
      <c r="C46" s="347" t="str">
        <f>+OP!C11</f>
        <v>Servei</v>
      </c>
      <c r="D46" s="348">
        <f>IF($C46=NT!$T$2,+SUM($D10:D10)-SUM($D28:D28),0)</f>
        <v>0</v>
      </c>
      <c r="E46" s="348">
        <f>IF($C46=NT!$T$2,+SUM($D10:E10)-SUM($D28:E28),0)</f>
        <v>0</v>
      </c>
      <c r="F46" s="348">
        <f>IF($C46=NT!$T$2,+SUM($D10:F10)-SUM($D28:F28),0)</f>
        <v>0</v>
      </c>
      <c r="G46" s="348">
        <f>IF($C46=NT!$T$2,+SUM($D10:G10)-SUM($D28:G28),0)</f>
        <v>0</v>
      </c>
      <c r="H46" s="348">
        <f>IF($C46=NT!$T$2,+SUM($D10:H10)-SUM($D28:H28),0)</f>
        <v>0</v>
      </c>
      <c r="I46" s="348">
        <f>IF($C46=NT!$T$2,+SUM($D10:I10)-SUM($D28:I28),0)</f>
        <v>0</v>
      </c>
      <c r="J46" s="348">
        <f>IF($C46=NT!$T$2,+SUM($D10:J10)-SUM($D28:J28),0)</f>
        <v>0</v>
      </c>
      <c r="K46" s="348">
        <f>IF($C46=NT!$T$2,+SUM($D10:K10)-SUM($D28:K28),0)</f>
        <v>0</v>
      </c>
      <c r="L46" s="348">
        <f>IF($C46=NT!$T$2,+SUM($D10:L10)-SUM($D28:L28),0)</f>
        <v>0</v>
      </c>
      <c r="M46" s="348">
        <f>IF($C46=NT!$T$2,+SUM($D10:M10)-SUM($D28:M28),0)</f>
        <v>0</v>
      </c>
      <c r="N46" s="348">
        <f>IF($C46=NT!$T$2,+SUM($D10:N10)-SUM($D28:N28),0)</f>
        <v>0</v>
      </c>
      <c r="O46" s="348">
        <f>IF($C46=NT!$T$2,+SUM($D10:O10)-SUM($D28:O28),0)</f>
        <v>0</v>
      </c>
      <c r="P46" s="348">
        <f>IF($C46=NT!$T$2,+SUM($D10:P10)-SUM($D28:P28),0)</f>
        <v>0</v>
      </c>
      <c r="Q46" s="348">
        <f>IF($C46=NT!$T$2,+SUM($D10:Q10)-SUM($D28:Q28),0)</f>
        <v>0</v>
      </c>
      <c r="R46" s="348">
        <f>IF($C46=NT!$T$2,+SUM($D10:R10)-SUM($D28:R28),0)</f>
        <v>0</v>
      </c>
      <c r="S46" s="348">
        <f>IF($C46=NT!$T$2,+SUM($D10:S10)-SUM($D28:S28),0)</f>
        <v>0</v>
      </c>
      <c r="T46" s="348">
        <f>IF($C46=NT!$T$2,+SUM($D10:T10)-SUM($D28:T28),0)</f>
        <v>0</v>
      </c>
      <c r="U46" s="348">
        <f>IF($C46=NT!$T$2,+SUM($D10:U10)-SUM($D28:U28),0)</f>
        <v>0</v>
      </c>
      <c r="V46" s="348">
        <f>IF($C46=NT!$T$2,+SUM($D10:V10)-SUM($D28:V28),0)</f>
        <v>0</v>
      </c>
      <c r="W46" s="348">
        <f>IF($C46=NT!$T$2,+SUM($D10:W10)-SUM($D28:W28),0)</f>
        <v>0</v>
      </c>
      <c r="X46" s="348">
        <f>IF($C46=NT!$T$2,+SUM($D10:X10)-SUM($D28:X28),0)</f>
        <v>0</v>
      </c>
      <c r="Y46" s="348">
        <f>IF($C46=NT!$T$2,+SUM($D10:Y10)-SUM($D28:Y28),0)</f>
        <v>0</v>
      </c>
      <c r="Z46" s="348">
        <f>IF($C46=NT!$T$2,+SUM($D10:Z10)-SUM($D28:Z28),0)</f>
        <v>0</v>
      </c>
      <c r="AA46" s="348">
        <f>IF($C46=NT!$T$2,+SUM($D10:AA10)-SUM($D28:AA28),0)</f>
        <v>0</v>
      </c>
      <c r="AB46" s="348">
        <f>IF($C46=NT!$T$2,+SUM($D10:AB10)-SUM($D28:AB28),0)</f>
        <v>0</v>
      </c>
      <c r="AC46" s="348">
        <f>IF($C46=NT!$T$2,+SUM($D10:AC10)-SUM($D28:AC28),0)</f>
        <v>0</v>
      </c>
      <c r="AD46" s="348">
        <f>IF($C46=NT!$T$2,+SUM($D10:AD10)-SUM($D28:AD28),0)</f>
        <v>0</v>
      </c>
      <c r="AE46" s="348">
        <f>IF($C46=NT!$T$2,+SUM($D10:AE10)-SUM($D28:AE28),0)</f>
        <v>0</v>
      </c>
      <c r="AF46" s="348">
        <f>IF($C46=NT!$T$2,+SUM($D10:AF10)-SUM($D28:AF28),0)</f>
        <v>0</v>
      </c>
      <c r="AG46" s="348">
        <f>IF($C46=NT!$T$2,+SUM($D10:AG10)-SUM($D28:AG28),0)</f>
        <v>0</v>
      </c>
      <c r="AH46" s="348">
        <f>IF($C46=NT!$T$2,+SUM($D10:AH10)-SUM($D28:AH28),0)</f>
        <v>0</v>
      </c>
      <c r="AI46" s="348">
        <f>IF($C46=NT!$T$2,+SUM($D10:AI10)-SUM($D28:AI28),0)</f>
        <v>0</v>
      </c>
      <c r="AJ46" s="348">
        <f>IF($C46=NT!$T$2,+SUM($D10:AJ10)-SUM($D28:AJ28),0)</f>
        <v>0</v>
      </c>
      <c r="AK46" s="348">
        <f>IF($C46=NT!$T$2,+SUM($D10:AK10)-SUM($D28:AK28),0)</f>
        <v>0</v>
      </c>
      <c r="AL46" s="348">
        <f>IF($C46=NT!$T$2,+SUM($D10:AL10)-SUM($D28:AL28),0)</f>
        <v>0</v>
      </c>
      <c r="AM46" s="348">
        <f>IF($C46=NT!$T$2,+SUM($D10:AM10)-SUM($D28:AM28),0)</f>
        <v>0</v>
      </c>
      <c r="AN46" s="348">
        <f>IF($C46=NT!$T$2,+SUM($D10:AN10)-SUM($D28:AN28),0)</f>
        <v>0</v>
      </c>
      <c r="AO46" s="348">
        <f>IF($C46=NT!$T$2,+SUM($D10:AO10)-SUM($D28:AO28),0)</f>
        <v>0</v>
      </c>
      <c r="AP46" s="348">
        <f>IF($C46=NT!$T$2,+SUM($D10:AP10)-SUM($D28:AP28),0)</f>
        <v>0</v>
      </c>
      <c r="AQ46" s="348">
        <f>IF($C46=NT!$T$2,+SUM($D10:AQ10)-SUM($D28:AQ28),0)</f>
        <v>0</v>
      </c>
      <c r="AR46" s="348">
        <f>IF($C46=NT!$T$2,+SUM($D10:AR10)-SUM($D28:AR28),0)</f>
        <v>0</v>
      </c>
      <c r="AS46" s="348">
        <f>IF($C46=NT!$T$2,+SUM($D10:AS10)-SUM($D28:AS28),0)</f>
        <v>0</v>
      </c>
      <c r="AT46" s="348">
        <f>IF($C46=NT!$T$2,+SUM($D10:AT10)-SUM($D28:AT28),0)</f>
        <v>0</v>
      </c>
      <c r="AU46" s="348">
        <f>IF($C46=NT!$T$2,+SUM($D10:AU10)-SUM($D28:AU28),0)</f>
        <v>0</v>
      </c>
      <c r="AV46" s="348">
        <f>IF($C46=NT!$T$2,+SUM($D10:AV10)-SUM($D28:AV28),0)</f>
        <v>0</v>
      </c>
      <c r="AW46" s="348">
        <f>IF($C46=NT!$T$2,+SUM($D10:AW10)-SUM($D28:AW28),0)</f>
        <v>0</v>
      </c>
      <c r="AX46" s="348">
        <f>IF($C46=NT!$T$2,+SUM($D10:AX10)-SUM($D28:AX28),0)</f>
        <v>0</v>
      </c>
      <c r="AY46" s="348">
        <f>IF($C46=NT!$T$2,+SUM($D10:AY10)-SUM($D28:AY28),0)</f>
        <v>0</v>
      </c>
      <c r="AZ46" s="348">
        <f>IF($C46=NT!$T$2,+SUM($D10:AZ10)-SUM($D28:AZ28),0)</f>
        <v>0</v>
      </c>
      <c r="BA46" s="348">
        <f>IF($C46=NT!$T$2,+SUM($D10:BA10)-SUM($D28:BA28),0)</f>
        <v>0</v>
      </c>
      <c r="BB46" s="348">
        <f>IF($C46=NT!$T$2,+SUM($D10:BB10)-SUM($D28:BB28),0)</f>
        <v>0</v>
      </c>
      <c r="BC46" s="348">
        <f>IF($C46=NT!$T$2,+SUM($D10:BC10)-SUM($D28:BC28),0)</f>
        <v>0</v>
      </c>
      <c r="BD46" s="348">
        <f>IF($C46=NT!$T$2,+SUM($D10:BD10)-SUM($D28:BD28),0)</f>
        <v>0</v>
      </c>
      <c r="BE46" s="348">
        <f>IF($C46=NT!$T$2,+SUM($D10:BE10)-SUM($D28:BE28),0)</f>
        <v>0</v>
      </c>
      <c r="BF46" s="348">
        <f>IF($C46=NT!$T$2,+SUM($D10:BF10)-SUM($D28:BF28),0)</f>
        <v>0</v>
      </c>
      <c r="BG46" s="348">
        <f>IF($C46=NT!$T$2,+SUM($D10:BG10)-SUM($D28:BG28),0)</f>
        <v>0</v>
      </c>
      <c r="BH46" s="348">
        <f>IF($C46=NT!$T$2,+SUM($D10:BH10)-SUM($D28:BH28),0)</f>
        <v>0</v>
      </c>
      <c r="BI46" s="348">
        <f>IF($C46=NT!$T$2,+SUM($D10:BI10)-SUM($D28:BI28),0)</f>
        <v>0</v>
      </c>
      <c r="BJ46" s="348">
        <f>IF($C46=NT!$T$2,+SUM($D10:BJ10)-SUM($D28:BJ28),0)</f>
        <v>0</v>
      </c>
      <c r="BK46" s="348">
        <f>IF($C46=NT!$T$2,+SUM($D10:BK10)-SUM($D28:BK28),0)</f>
        <v>0</v>
      </c>
    </row>
    <row r="47" spans="2:63" s="45" customFormat="1">
      <c r="B47" s="346" t="str">
        <f t="shared" si="16"/>
        <v>Anuncis locals</v>
      </c>
      <c r="C47" s="347" t="str">
        <f>+OP!C12</f>
        <v>Servei</v>
      </c>
      <c r="D47" s="348">
        <f>IF($C47=NT!$T$2,+SUM($D11:D11)-SUM($D29:D29),0)</f>
        <v>0</v>
      </c>
      <c r="E47" s="348">
        <f>IF($C47=NT!$T$2,+SUM($D11:E11)-SUM($D29:E29),0)</f>
        <v>0</v>
      </c>
      <c r="F47" s="348">
        <f>IF($C47=NT!$T$2,+SUM($D11:F11)-SUM($D29:F29),0)</f>
        <v>0</v>
      </c>
      <c r="G47" s="348">
        <f>IF($C47=NT!$T$2,+SUM($D11:G11)-SUM($D29:G29),0)</f>
        <v>0</v>
      </c>
      <c r="H47" s="348">
        <f>IF($C47=NT!$T$2,+SUM($D11:H11)-SUM($D29:H29),0)</f>
        <v>0</v>
      </c>
      <c r="I47" s="348">
        <f>IF($C47=NT!$T$2,+SUM($D11:I11)-SUM($D29:I29),0)</f>
        <v>0</v>
      </c>
      <c r="J47" s="348">
        <f>IF($C47=NT!$T$2,+SUM($D11:J11)-SUM($D29:J29),0)</f>
        <v>0</v>
      </c>
      <c r="K47" s="348">
        <f>IF($C47=NT!$T$2,+SUM($D11:K11)-SUM($D29:K29),0)</f>
        <v>0</v>
      </c>
      <c r="L47" s="348">
        <f>IF($C47=NT!$T$2,+SUM($D11:L11)-SUM($D29:L29),0)</f>
        <v>0</v>
      </c>
      <c r="M47" s="348">
        <f>IF($C47=NT!$T$2,+SUM($D11:M11)-SUM($D29:M29),0)</f>
        <v>0</v>
      </c>
      <c r="N47" s="348">
        <f>IF($C47=NT!$T$2,+SUM($D11:N11)-SUM($D29:N29),0)</f>
        <v>0</v>
      </c>
      <c r="O47" s="348">
        <f>IF($C47=NT!$T$2,+SUM($D11:O11)-SUM($D29:O29),0)</f>
        <v>0</v>
      </c>
      <c r="P47" s="348">
        <f>IF($C47=NT!$T$2,+SUM($D11:P11)-SUM($D29:P29),0)</f>
        <v>0</v>
      </c>
      <c r="Q47" s="348">
        <f>IF($C47=NT!$T$2,+SUM($D11:Q11)-SUM($D29:Q29),0)</f>
        <v>0</v>
      </c>
      <c r="R47" s="348">
        <f>IF($C47=NT!$T$2,+SUM($D11:R11)-SUM($D29:R29),0)</f>
        <v>0</v>
      </c>
      <c r="S47" s="348">
        <f>IF($C47=NT!$T$2,+SUM($D11:S11)-SUM($D29:S29),0)</f>
        <v>0</v>
      </c>
      <c r="T47" s="348">
        <f>IF($C47=NT!$T$2,+SUM($D11:T11)-SUM($D29:T29),0)</f>
        <v>0</v>
      </c>
      <c r="U47" s="348">
        <f>IF($C47=NT!$T$2,+SUM($D11:U11)-SUM($D29:U29),0)</f>
        <v>0</v>
      </c>
      <c r="V47" s="348">
        <f>IF($C47=NT!$T$2,+SUM($D11:V11)-SUM($D29:V29),0)</f>
        <v>0</v>
      </c>
      <c r="W47" s="348">
        <f>IF($C47=NT!$T$2,+SUM($D11:W11)-SUM($D29:W29),0)</f>
        <v>0</v>
      </c>
      <c r="X47" s="348">
        <f>IF($C47=NT!$T$2,+SUM($D11:X11)-SUM($D29:X29),0)</f>
        <v>0</v>
      </c>
      <c r="Y47" s="348">
        <f>IF($C47=NT!$T$2,+SUM($D11:Y11)-SUM($D29:Y29),0)</f>
        <v>0</v>
      </c>
      <c r="Z47" s="348">
        <f>IF($C47=NT!$T$2,+SUM($D11:Z11)-SUM($D29:Z29),0)</f>
        <v>0</v>
      </c>
      <c r="AA47" s="348">
        <f>IF($C47=NT!$T$2,+SUM($D11:AA11)-SUM($D29:AA29),0)</f>
        <v>0</v>
      </c>
      <c r="AB47" s="348">
        <f>IF($C47=NT!$T$2,+SUM($D11:AB11)-SUM($D29:AB29),0)</f>
        <v>0</v>
      </c>
      <c r="AC47" s="348">
        <f>IF($C47=NT!$T$2,+SUM($D11:AC11)-SUM($D29:AC29),0)</f>
        <v>0</v>
      </c>
      <c r="AD47" s="348">
        <f>IF($C47=NT!$T$2,+SUM($D11:AD11)-SUM($D29:AD29),0)</f>
        <v>0</v>
      </c>
      <c r="AE47" s="348">
        <f>IF($C47=NT!$T$2,+SUM($D11:AE11)-SUM($D29:AE29),0)</f>
        <v>0</v>
      </c>
      <c r="AF47" s="348">
        <f>IF($C47=NT!$T$2,+SUM($D11:AF11)-SUM($D29:AF29),0)</f>
        <v>0</v>
      </c>
      <c r="AG47" s="348">
        <f>IF($C47=NT!$T$2,+SUM($D11:AG11)-SUM($D29:AG29),0)</f>
        <v>0</v>
      </c>
      <c r="AH47" s="348">
        <f>IF($C47=NT!$T$2,+SUM($D11:AH11)-SUM($D29:AH29),0)</f>
        <v>0</v>
      </c>
      <c r="AI47" s="348">
        <f>IF($C47=NT!$T$2,+SUM($D11:AI11)-SUM($D29:AI29),0)</f>
        <v>0</v>
      </c>
      <c r="AJ47" s="348">
        <f>IF($C47=NT!$T$2,+SUM($D11:AJ11)-SUM($D29:AJ29),0)</f>
        <v>0</v>
      </c>
      <c r="AK47" s="348">
        <f>IF($C47=NT!$T$2,+SUM($D11:AK11)-SUM($D29:AK29),0)</f>
        <v>0</v>
      </c>
      <c r="AL47" s="348">
        <f>IF($C47=NT!$T$2,+SUM($D11:AL11)-SUM($D29:AL29),0)</f>
        <v>0</v>
      </c>
      <c r="AM47" s="348">
        <f>IF($C47=NT!$T$2,+SUM($D11:AM11)-SUM($D29:AM29),0)</f>
        <v>0</v>
      </c>
      <c r="AN47" s="348">
        <f>IF($C47=NT!$T$2,+SUM($D11:AN11)-SUM($D29:AN29),0)</f>
        <v>0</v>
      </c>
      <c r="AO47" s="348">
        <f>IF($C47=NT!$T$2,+SUM($D11:AO11)-SUM($D29:AO29),0)</f>
        <v>0</v>
      </c>
      <c r="AP47" s="348">
        <f>IF($C47=NT!$T$2,+SUM($D11:AP11)-SUM($D29:AP29),0)</f>
        <v>0</v>
      </c>
      <c r="AQ47" s="348">
        <f>IF($C47=NT!$T$2,+SUM($D11:AQ11)-SUM($D29:AQ29),0)</f>
        <v>0</v>
      </c>
      <c r="AR47" s="348">
        <f>IF($C47=NT!$T$2,+SUM($D11:AR11)-SUM($D29:AR29),0)</f>
        <v>0</v>
      </c>
      <c r="AS47" s="348">
        <f>IF($C47=NT!$T$2,+SUM($D11:AS11)-SUM($D29:AS29),0)</f>
        <v>0</v>
      </c>
      <c r="AT47" s="348">
        <f>IF($C47=NT!$T$2,+SUM($D11:AT11)-SUM($D29:AT29),0)</f>
        <v>0</v>
      </c>
      <c r="AU47" s="348">
        <f>IF($C47=NT!$T$2,+SUM($D11:AU11)-SUM($D29:AU29),0)</f>
        <v>0</v>
      </c>
      <c r="AV47" s="348">
        <f>IF($C47=NT!$T$2,+SUM($D11:AV11)-SUM($D29:AV29),0)</f>
        <v>0</v>
      </c>
      <c r="AW47" s="348">
        <f>IF($C47=NT!$T$2,+SUM($D11:AW11)-SUM($D29:AW29),0)</f>
        <v>0</v>
      </c>
      <c r="AX47" s="348">
        <f>IF($C47=NT!$T$2,+SUM($D11:AX11)-SUM($D29:AX29),0)</f>
        <v>0</v>
      </c>
      <c r="AY47" s="348">
        <f>IF($C47=NT!$T$2,+SUM($D11:AY11)-SUM($D29:AY29),0)</f>
        <v>0</v>
      </c>
      <c r="AZ47" s="348">
        <f>IF($C47=NT!$T$2,+SUM($D11:AZ11)-SUM($D29:AZ29),0)</f>
        <v>0</v>
      </c>
      <c r="BA47" s="348">
        <f>IF($C47=NT!$T$2,+SUM($D11:BA11)-SUM($D29:BA29),0)</f>
        <v>0</v>
      </c>
      <c r="BB47" s="348">
        <f>IF($C47=NT!$T$2,+SUM($D11:BB11)-SUM($D29:BB29),0)</f>
        <v>0</v>
      </c>
      <c r="BC47" s="348">
        <f>IF($C47=NT!$T$2,+SUM($D11:BC11)-SUM($D29:BC29),0)</f>
        <v>0</v>
      </c>
      <c r="BD47" s="348">
        <f>IF($C47=NT!$T$2,+SUM($D11:BD11)-SUM($D29:BD29),0)</f>
        <v>0</v>
      </c>
      <c r="BE47" s="348">
        <f>IF($C47=NT!$T$2,+SUM($D11:BE11)-SUM($D29:BE29),0)</f>
        <v>0</v>
      </c>
      <c r="BF47" s="348">
        <f>IF($C47=NT!$T$2,+SUM($D11:BF11)-SUM($D29:BF29),0)</f>
        <v>0</v>
      </c>
      <c r="BG47" s="348">
        <f>IF($C47=NT!$T$2,+SUM($D11:BG11)-SUM($D29:BG29),0)</f>
        <v>0</v>
      </c>
      <c r="BH47" s="348">
        <f>IF($C47=NT!$T$2,+SUM($D11:BH11)-SUM($D29:BH29),0)</f>
        <v>0</v>
      </c>
      <c r="BI47" s="348">
        <f>IF($C47=NT!$T$2,+SUM($D11:BI11)-SUM($D29:BI29),0)</f>
        <v>0</v>
      </c>
      <c r="BJ47" s="348">
        <f>IF($C47=NT!$T$2,+SUM($D11:BJ11)-SUM($D29:BJ29),0)</f>
        <v>0</v>
      </c>
      <c r="BK47" s="348">
        <f>IF($C47=NT!$T$2,+SUM($D11:BK11)-SUM($D29:BK29),0)</f>
        <v>0</v>
      </c>
    </row>
    <row r="48" spans="2:63" s="45" customFormat="1">
      <c r="B48" s="346" t="str">
        <f t="shared" si="16"/>
        <v>Nom Producte/Servei 4</v>
      </c>
      <c r="C48" s="347" t="str">
        <f>+OP!C13</f>
        <v>Servei</v>
      </c>
      <c r="D48" s="348">
        <f>IF($C48=NT!$T$2,+SUM($D12:D12)-SUM($D30:D30),0)</f>
        <v>0</v>
      </c>
      <c r="E48" s="348">
        <f>IF($C48=NT!$T$2,+SUM($D12:E12)-SUM($D30:E30),0)</f>
        <v>0</v>
      </c>
      <c r="F48" s="348">
        <f>IF($C48=NT!$T$2,+SUM($D12:F12)-SUM($D30:F30),0)</f>
        <v>0</v>
      </c>
      <c r="G48" s="348">
        <f>IF($C48=NT!$T$2,+SUM($D12:G12)-SUM($D30:G30),0)</f>
        <v>0</v>
      </c>
      <c r="H48" s="348">
        <f>IF($C48=NT!$T$2,+SUM($D12:H12)-SUM($D30:H30),0)</f>
        <v>0</v>
      </c>
      <c r="I48" s="348">
        <f>IF($C48=NT!$T$2,+SUM($D12:I12)-SUM($D30:I30),0)</f>
        <v>0</v>
      </c>
      <c r="J48" s="348">
        <f>IF($C48=NT!$T$2,+SUM($D12:J12)-SUM($D30:J30),0)</f>
        <v>0</v>
      </c>
      <c r="K48" s="348">
        <f>IF($C48=NT!$T$2,+SUM($D12:K12)-SUM($D30:K30),0)</f>
        <v>0</v>
      </c>
      <c r="L48" s="348">
        <f>IF($C48=NT!$T$2,+SUM($D12:L12)-SUM($D30:L30),0)</f>
        <v>0</v>
      </c>
      <c r="M48" s="348">
        <f>IF($C48=NT!$T$2,+SUM($D12:M12)-SUM($D30:M30),0)</f>
        <v>0</v>
      </c>
      <c r="N48" s="348">
        <f>IF($C48=NT!$T$2,+SUM($D12:N12)-SUM($D30:N30),0)</f>
        <v>0</v>
      </c>
      <c r="O48" s="348">
        <f>IF($C48=NT!$T$2,+SUM($D12:O12)-SUM($D30:O30),0)</f>
        <v>0</v>
      </c>
      <c r="P48" s="348">
        <f>IF($C48=NT!$T$2,+SUM($D12:P12)-SUM($D30:P30),0)</f>
        <v>0</v>
      </c>
      <c r="Q48" s="348">
        <f>IF($C48=NT!$T$2,+SUM($D12:Q12)-SUM($D30:Q30),0)</f>
        <v>0</v>
      </c>
      <c r="R48" s="348">
        <f>IF($C48=NT!$T$2,+SUM($D12:R12)-SUM($D30:R30),0)</f>
        <v>0</v>
      </c>
      <c r="S48" s="348">
        <f>IF($C48=NT!$T$2,+SUM($D12:S12)-SUM($D30:S30),0)</f>
        <v>0</v>
      </c>
      <c r="T48" s="348">
        <f>IF($C48=NT!$T$2,+SUM($D12:T12)-SUM($D30:T30),0)</f>
        <v>0</v>
      </c>
      <c r="U48" s="348">
        <f>IF($C48=NT!$T$2,+SUM($D12:U12)-SUM($D30:U30),0)</f>
        <v>0</v>
      </c>
      <c r="V48" s="348">
        <f>IF($C48=NT!$T$2,+SUM($D12:V12)-SUM($D30:V30),0)</f>
        <v>0</v>
      </c>
      <c r="W48" s="348">
        <f>IF($C48=NT!$T$2,+SUM($D12:W12)-SUM($D30:W30),0)</f>
        <v>0</v>
      </c>
      <c r="X48" s="348">
        <f>IF($C48=NT!$T$2,+SUM($D12:X12)-SUM($D30:X30),0)</f>
        <v>0</v>
      </c>
      <c r="Y48" s="348">
        <f>IF($C48=NT!$T$2,+SUM($D12:Y12)-SUM($D30:Y30),0)</f>
        <v>0</v>
      </c>
      <c r="Z48" s="348">
        <f>IF($C48=NT!$T$2,+SUM($D12:Z12)-SUM($D30:Z30),0)</f>
        <v>0</v>
      </c>
      <c r="AA48" s="348">
        <f>IF($C48=NT!$T$2,+SUM($D12:AA12)-SUM($D30:AA30),0)</f>
        <v>0</v>
      </c>
      <c r="AB48" s="348">
        <f>IF($C48=NT!$T$2,+SUM($D12:AB12)-SUM($D30:AB30),0)</f>
        <v>0</v>
      </c>
      <c r="AC48" s="348">
        <f>IF($C48=NT!$T$2,+SUM($D12:AC12)-SUM($D30:AC30),0)</f>
        <v>0</v>
      </c>
      <c r="AD48" s="348">
        <f>IF($C48=NT!$T$2,+SUM($D12:AD12)-SUM($D30:AD30),0)</f>
        <v>0</v>
      </c>
      <c r="AE48" s="348">
        <f>IF($C48=NT!$T$2,+SUM($D12:AE12)-SUM($D30:AE30),0)</f>
        <v>0</v>
      </c>
      <c r="AF48" s="348">
        <f>IF($C48=NT!$T$2,+SUM($D12:AF12)-SUM($D30:AF30),0)</f>
        <v>0</v>
      </c>
      <c r="AG48" s="348">
        <f>IF($C48=NT!$T$2,+SUM($D12:AG12)-SUM($D30:AG30),0)</f>
        <v>0</v>
      </c>
      <c r="AH48" s="348">
        <f>IF($C48=NT!$T$2,+SUM($D12:AH12)-SUM($D30:AH30),0)</f>
        <v>0</v>
      </c>
      <c r="AI48" s="348">
        <f>IF($C48=NT!$T$2,+SUM($D12:AI12)-SUM($D30:AI30),0)</f>
        <v>0</v>
      </c>
      <c r="AJ48" s="348">
        <f>IF($C48=NT!$T$2,+SUM($D12:AJ12)-SUM($D30:AJ30),0)</f>
        <v>0</v>
      </c>
      <c r="AK48" s="348">
        <f>IF($C48=NT!$T$2,+SUM($D12:AK12)-SUM($D30:AK30),0)</f>
        <v>0</v>
      </c>
      <c r="AL48" s="348">
        <f>IF($C48=NT!$T$2,+SUM($D12:AL12)-SUM($D30:AL30),0)</f>
        <v>0</v>
      </c>
      <c r="AM48" s="348">
        <f>IF($C48=NT!$T$2,+SUM($D12:AM12)-SUM($D30:AM30),0)</f>
        <v>0</v>
      </c>
      <c r="AN48" s="348">
        <f>IF($C48=NT!$T$2,+SUM($D12:AN12)-SUM($D30:AN30),0)</f>
        <v>0</v>
      </c>
      <c r="AO48" s="348">
        <f>IF($C48=NT!$T$2,+SUM($D12:AO12)-SUM($D30:AO30),0)</f>
        <v>0</v>
      </c>
      <c r="AP48" s="348">
        <f>IF($C48=NT!$T$2,+SUM($D12:AP12)-SUM($D30:AP30),0)</f>
        <v>0</v>
      </c>
      <c r="AQ48" s="348">
        <f>IF($C48=NT!$T$2,+SUM($D12:AQ12)-SUM($D30:AQ30),0)</f>
        <v>0</v>
      </c>
      <c r="AR48" s="348">
        <f>IF($C48=NT!$T$2,+SUM($D12:AR12)-SUM($D30:AR30),0)</f>
        <v>0</v>
      </c>
      <c r="AS48" s="348">
        <f>IF($C48=NT!$T$2,+SUM($D12:AS12)-SUM($D30:AS30),0)</f>
        <v>0</v>
      </c>
      <c r="AT48" s="348">
        <f>IF($C48=NT!$T$2,+SUM($D12:AT12)-SUM($D30:AT30),0)</f>
        <v>0</v>
      </c>
      <c r="AU48" s="348">
        <f>IF($C48=NT!$T$2,+SUM($D12:AU12)-SUM($D30:AU30),0)</f>
        <v>0</v>
      </c>
      <c r="AV48" s="348">
        <f>IF($C48=NT!$T$2,+SUM($D12:AV12)-SUM($D30:AV30),0)</f>
        <v>0</v>
      </c>
      <c r="AW48" s="348">
        <f>IF($C48=NT!$T$2,+SUM($D12:AW12)-SUM($D30:AW30),0)</f>
        <v>0</v>
      </c>
      <c r="AX48" s="348">
        <f>IF($C48=NT!$T$2,+SUM($D12:AX12)-SUM($D30:AX30),0)</f>
        <v>0</v>
      </c>
      <c r="AY48" s="348">
        <f>IF($C48=NT!$T$2,+SUM($D12:AY12)-SUM($D30:AY30),0)</f>
        <v>0</v>
      </c>
      <c r="AZ48" s="348">
        <f>IF($C48=NT!$T$2,+SUM($D12:AZ12)-SUM($D30:AZ30),0)</f>
        <v>0</v>
      </c>
      <c r="BA48" s="348">
        <f>IF($C48=NT!$T$2,+SUM($D12:BA12)-SUM($D30:BA30),0)</f>
        <v>0</v>
      </c>
      <c r="BB48" s="348">
        <f>IF($C48=NT!$T$2,+SUM($D12:BB12)-SUM($D30:BB30),0)</f>
        <v>0</v>
      </c>
      <c r="BC48" s="348">
        <f>IF($C48=NT!$T$2,+SUM($D12:BC12)-SUM($D30:BC30),0)</f>
        <v>0</v>
      </c>
      <c r="BD48" s="348">
        <f>IF($C48=NT!$T$2,+SUM($D12:BD12)-SUM($D30:BD30),0)</f>
        <v>0</v>
      </c>
      <c r="BE48" s="348">
        <f>IF($C48=NT!$T$2,+SUM($D12:BE12)-SUM($D30:BE30),0)</f>
        <v>0</v>
      </c>
      <c r="BF48" s="348">
        <f>IF($C48=NT!$T$2,+SUM($D12:BF12)-SUM($D30:BF30),0)</f>
        <v>0</v>
      </c>
      <c r="BG48" s="348">
        <f>IF($C48=NT!$T$2,+SUM($D12:BG12)-SUM($D30:BG30),0)</f>
        <v>0</v>
      </c>
      <c r="BH48" s="348">
        <f>IF($C48=NT!$T$2,+SUM($D12:BH12)-SUM($D30:BH30),0)</f>
        <v>0</v>
      </c>
      <c r="BI48" s="348">
        <f>IF($C48=NT!$T$2,+SUM($D12:BI12)-SUM($D30:BI30),0)</f>
        <v>0</v>
      </c>
      <c r="BJ48" s="348">
        <f>IF($C48=NT!$T$2,+SUM($D12:BJ12)-SUM($D30:BJ30),0)</f>
        <v>0</v>
      </c>
      <c r="BK48" s="348">
        <f>IF($C48=NT!$T$2,+SUM($D12:BK12)-SUM($D30:BK30),0)</f>
        <v>0</v>
      </c>
    </row>
    <row r="49" spans="2:63" s="45" customFormat="1">
      <c r="B49" s="346" t="str">
        <f t="shared" si="16"/>
        <v>Nom Producte/Servei 5</v>
      </c>
      <c r="C49" s="347">
        <f>+OP!C14</f>
        <v>0</v>
      </c>
      <c r="D49" s="348">
        <f>IF($C49=NT!$T$2,+SUM($D13:D13)-SUM($D31:D31),0)</f>
        <v>0</v>
      </c>
      <c r="E49" s="348">
        <f>IF($C49=NT!$T$2,+SUM($D13:E13)-SUM($D31:E31),0)</f>
        <v>0</v>
      </c>
      <c r="F49" s="348">
        <f>IF($C49=NT!$T$2,+SUM($D13:F13)-SUM($D31:F31),0)</f>
        <v>0</v>
      </c>
      <c r="G49" s="348">
        <f>IF($C49=NT!$T$2,+SUM($D13:G13)-SUM($D31:G31),0)</f>
        <v>0</v>
      </c>
      <c r="H49" s="348">
        <f>IF($C49=NT!$T$2,+SUM($D13:H13)-SUM($D31:H31),0)</f>
        <v>0</v>
      </c>
      <c r="I49" s="348">
        <f>IF($C49=NT!$T$2,+SUM($D13:I13)-SUM($D31:I31),0)</f>
        <v>0</v>
      </c>
      <c r="J49" s="348">
        <f>IF($C49=NT!$T$2,+SUM($D13:J13)-SUM($D31:J31),0)</f>
        <v>0</v>
      </c>
      <c r="K49" s="348">
        <f>IF($C49=NT!$T$2,+SUM($D13:K13)-SUM($D31:K31),0)</f>
        <v>0</v>
      </c>
      <c r="L49" s="348">
        <f>IF($C49=NT!$T$2,+SUM($D13:L13)-SUM($D31:L31),0)</f>
        <v>0</v>
      </c>
      <c r="M49" s="348">
        <f>IF($C49=NT!$T$2,+SUM($D13:M13)-SUM($D31:M31),0)</f>
        <v>0</v>
      </c>
      <c r="N49" s="348">
        <f>IF($C49=NT!$T$2,+SUM($D13:N13)-SUM($D31:N31),0)</f>
        <v>0</v>
      </c>
      <c r="O49" s="348">
        <f>IF($C49=NT!$T$2,+SUM($D13:O13)-SUM($D31:O31),0)</f>
        <v>0</v>
      </c>
      <c r="P49" s="348">
        <f>IF($C49=NT!$T$2,+SUM($D13:P13)-SUM($D31:P31),0)</f>
        <v>0</v>
      </c>
      <c r="Q49" s="348">
        <f>IF($C49=NT!$T$2,+SUM($D13:Q13)-SUM($D31:Q31),0)</f>
        <v>0</v>
      </c>
      <c r="R49" s="348">
        <f>IF($C49=NT!$T$2,+SUM($D13:R13)-SUM($D31:R31),0)</f>
        <v>0</v>
      </c>
      <c r="S49" s="348">
        <f>IF($C49=NT!$T$2,+SUM($D13:S13)-SUM($D31:S31),0)</f>
        <v>0</v>
      </c>
      <c r="T49" s="348">
        <f>IF($C49=NT!$T$2,+SUM($D13:T13)-SUM($D31:T31),0)</f>
        <v>0</v>
      </c>
      <c r="U49" s="348">
        <f>IF($C49=NT!$T$2,+SUM($D13:U13)-SUM($D31:U31),0)</f>
        <v>0</v>
      </c>
      <c r="V49" s="348">
        <f>IF($C49=NT!$T$2,+SUM($D13:V13)-SUM($D31:V31),0)</f>
        <v>0</v>
      </c>
      <c r="W49" s="348">
        <f>IF($C49=NT!$T$2,+SUM($D13:W13)-SUM($D31:W31),0)</f>
        <v>0</v>
      </c>
      <c r="X49" s="348">
        <f>IF($C49=NT!$T$2,+SUM($D13:X13)-SUM($D31:X31),0)</f>
        <v>0</v>
      </c>
      <c r="Y49" s="348">
        <f>IF($C49=NT!$T$2,+SUM($D13:Y13)-SUM($D31:Y31),0)</f>
        <v>0</v>
      </c>
      <c r="Z49" s="348">
        <f>IF($C49=NT!$T$2,+SUM($D13:Z13)-SUM($D31:Z31),0)</f>
        <v>0</v>
      </c>
      <c r="AA49" s="348">
        <f>IF($C49=NT!$T$2,+SUM($D13:AA13)-SUM($D31:AA31),0)</f>
        <v>0</v>
      </c>
      <c r="AB49" s="348">
        <f>IF($C49=NT!$T$2,+SUM($D13:AB13)-SUM($D31:AB31),0)</f>
        <v>0</v>
      </c>
      <c r="AC49" s="348">
        <f>IF($C49=NT!$T$2,+SUM($D13:AC13)-SUM($D31:AC31),0)</f>
        <v>0</v>
      </c>
      <c r="AD49" s="348">
        <f>IF($C49=NT!$T$2,+SUM($D13:AD13)-SUM($D31:AD31),0)</f>
        <v>0</v>
      </c>
      <c r="AE49" s="348">
        <f>IF($C49=NT!$T$2,+SUM($D13:AE13)-SUM($D31:AE31),0)</f>
        <v>0</v>
      </c>
      <c r="AF49" s="348">
        <f>IF($C49=NT!$T$2,+SUM($D13:AF13)-SUM($D31:AF31),0)</f>
        <v>0</v>
      </c>
      <c r="AG49" s="348">
        <f>IF($C49=NT!$T$2,+SUM($D13:AG13)-SUM($D31:AG31),0)</f>
        <v>0</v>
      </c>
      <c r="AH49" s="348">
        <f>IF($C49=NT!$T$2,+SUM($D13:AH13)-SUM($D31:AH31),0)</f>
        <v>0</v>
      </c>
      <c r="AI49" s="348">
        <f>IF($C49=NT!$T$2,+SUM($D13:AI13)-SUM($D31:AI31),0)</f>
        <v>0</v>
      </c>
      <c r="AJ49" s="348">
        <f>IF($C49=NT!$T$2,+SUM($D13:AJ13)-SUM($D31:AJ31),0)</f>
        <v>0</v>
      </c>
      <c r="AK49" s="348">
        <f>IF($C49=NT!$T$2,+SUM($D13:AK13)-SUM($D31:AK31),0)</f>
        <v>0</v>
      </c>
      <c r="AL49" s="348">
        <f>IF($C49=NT!$T$2,+SUM($D13:AL13)-SUM($D31:AL31),0)</f>
        <v>0</v>
      </c>
      <c r="AM49" s="348">
        <f>IF($C49=NT!$T$2,+SUM($D13:AM13)-SUM($D31:AM31),0)</f>
        <v>0</v>
      </c>
      <c r="AN49" s="348">
        <f>IF($C49=NT!$T$2,+SUM($D13:AN13)-SUM($D31:AN31),0)</f>
        <v>0</v>
      </c>
      <c r="AO49" s="348">
        <f>IF($C49=NT!$T$2,+SUM($D13:AO13)-SUM($D31:AO31),0)</f>
        <v>0</v>
      </c>
      <c r="AP49" s="348">
        <f>IF($C49=NT!$T$2,+SUM($D13:AP13)-SUM($D31:AP31),0)</f>
        <v>0</v>
      </c>
      <c r="AQ49" s="348">
        <f>IF($C49=NT!$T$2,+SUM($D13:AQ13)-SUM($D31:AQ31),0)</f>
        <v>0</v>
      </c>
      <c r="AR49" s="348">
        <f>IF($C49=NT!$T$2,+SUM($D13:AR13)-SUM($D31:AR31),0)</f>
        <v>0</v>
      </c>
      <c r="AS49" s="348">
        <f>IF($C49=NT!$T$2,+SUM($D13:AS13)-SUM($D31:AS31),0)</f>
        <v>0</v>
      </c>
      <c r="AT49" s="348">
        <f>IF($C49=NT!$T$2,+SUM($D13:AT13)-SUM($D31:AT31),0)</f>
        <v>0</v>
      </c>
      <c r="AU49" s="348">
        <f>IF($C49=NT!$T$2,+SUM($D13:AU13)-SUM($D31:AU31),0)</f>
        <v>0</v>
      </c>
      <c r="AV49" s="348">
        <f>IF($C49=NT!$T$2,+SUM($D13:AV13)-SUM($D31:AV31),0)</f>
        <v>0</v>
      </c>
      <c r="AW49" s="348">
        <f>IF($C49=NT!$T$2,+SUM($D13:AW13)-SUM($D31:AW31),0)</f>
        <v>0</v>
      </c>
      <c r="AX49" s="348">
        <f>IF($C49=NT!$T$2,+SUM($D13:AX13)-SUM($D31:AX31),0)</f>
        <v>0</v>
      </c>
      <c r="AY49" s="348">
        <f>IF($C49=NT!$T$2,+SUM($D13:AY13)-SUM($D31:AY31),0)</f>
        <v>0</v>
      </c>
      <c r="AZ49" s="348">
        <f>IF($C49=NT!$T$2,+SUM($D13:AZ13)-SUM($D31:AZ31),0)</f>
        <v>0</v>
      </c>
      <c r="BA49" s="348">
        <f>IF($C49=NT!$T$2,+SUM($D13:BA13)-SUM($D31:BA31),0)</f>
        <v>0</v>
      </c>
      <c r="BB49" s="348">
        <f>IF($C49=NT!$T$2,+SUM($D13:BB13)-SUM($D31:BB31),0)</f>
        <v>0</v>
      </c>
      <c r="BC49" s="348">
        <f>IF($C49=NT!$T$2,+SUM($D13:BC13)-SUM($D31:BC31),0)</f>
        <v>0</v>
      </c>
      <c r="BD49" s="348">
        <f>IF($C49=NT!$T$2,+SUM($D13:BD13)-SUM($D31:BD31),0)</f>
        <v>0</v>
      </c>
      <c r="BE49" s="348">
        <f>IF($C49=NT!$T$2,+SUM($D13:BE13)-SUM($D31:BE31),0)</f>
        <v>0</v>
      </c>
      <c r="BF49" s="348">
        <f>IF($C49=NT!$T$2,+SUM($D13:BF13)-SUM($D31:BF31),0)</f>
        <v>0</v>
      </c>
      <c r="BG49" s="348">
        <f>IF($C49=NT!$T$2,+SUM($D13:BG13)-SUM($D31:BG31),0)</f>
        <v>0</v>
      </c>
      <c r="BH49" s="348">
        <f>IF($C49=NT!$T$2,+SUM($D13:BH13)-SUM($D31:BH31),0)</f>
        <v>0</v>
      </c>
      <c r="BI49" s="348">
        <f>IF($C49=NT!$T$2,+SUM($D13:BI13)-SUM($D31:BI31),0)</f>
        <v>0</v>
      </c>
      <c r="BJ49" s="348">
        <f>IF($C49=NT!$T$2,+SUM($D13:BJ13)-SUM($D31:BJ31),0)</f>
        <v>0</v>
      </c>
      <c r="BK49" s="348">
        <f>IF($C49=NT!$T$2,+SUM($D13:BK13)-SUM($D31:BK31),0)</f>
        <v>0</v>
      </c>
    </row>
    <row r="50" spans="2:63" s="45" customFormat="1">
      <c r="B50" s="346" t="str">
        <f t="shared" si="16"/>
        <v>Nom Producte/Servei 6</v>
      </c>
      <c r="C50" s="347">
        <f>+OP!C15</f>
        <v>0</v>
      </c>
      <c r="D50" s="348">
        <f>IF($C50=NT!$T$2,+SUM($D14:D14)-SUM($D32:D32),0)</f>
        <v>0</v>
      </c>
      <c r="E50" s="348">
        <f>IF($C50=NT!$T$2,+SUM($D14:E14)-SUM($D32:E32),0)</f>
        <v>0</v>
      </c>
      <c r="F50" s="348">
        <f>IF($C50=NT!$T$2,+SUM($D14:F14)-SUM($D32:F32),0)</f>
        <v>0</v>
      </c>
      <c r="G50" s="348">
        <f>IF($C50=NT!$T$2,+SUM($D14:G14)-SUM($D32:G32),0)</f>
        <v>0</v>
      </c>
      <c r="H50" s="348">
        <f>IF($C50=NT!$T$2,+SUM($D14:H14)-SUM($D32:H32),0)</f>
        <v>0</v>
      </c>
      <c r="I50" s="348">
        <f>IF($C50=NT!$T$2,+SUM($D14:I14)-SUM($D32:I32),0)</f>
        <v>0</v>
      </c>
      <c r="J50" s="348">
        <f>IF($C50=NT!$T$2,+SUM($D14:J14)-SUM($D32:J32),0)</f>
        <v>0</v>
      </c>
      <c r="K50" s="348">
        <f>IF($C50=NT!$T$2,+SUM($D14:K14)-SUM($D32:K32),0)</f>
        <v>0</v>
      </c>
      <c r="L50" s="348">
        <f>IF($C50=NT!$T$2,+SUM($D14:L14)-SUM($D32:L32),0)</f>
        <v>0</v>
      </c>
      <c r="M50" s="348">
        <f>IF($C50=NT!$T$2,+SUM($D14:M14)-SUM($D32:M32),0)</f>
        <v>0</v>
      </c>
      <c r="N50" s="348">
        <f>IF($C50=NT!$T$2,+SUM($D14:N14)-SUM($D32:N32),0)</f>
        <v>0</v>
      </c>
      <c r="O50" s="348">
        <f>IF($C50=NT!$T$2,+SUM($D14:O14)-SUM($D32:O32),0)</f>
        <v>0</v>
      </c>
      <c r="P50" s="348">
        <f>IF($C50=NT!$T$2,+SUM($D14:P14)-SUM($D32:P32),0)</f>
        <v>0</v>
      </c>
      <c r="Q50" s="348">
        <f>IF($C50=NT!$T$2,+SUM($D14:Q14)-SUM($D32:Q32),0)</f>
        <v>0</v>
      </c>
      <c r="R50" s="348">
        <f>IF($C50=NT!$T$2,+SUM($D14:R14)-SUM($D32:R32),0)</f>
        <v>0</v>
      </c>
      <c r="S50" s="348">
        <f>IF($C50=NT!$T$2,+SUM($D14:S14)-SUM($D32:S32),0)</f>
        <v>0</v>
      </c>
      <c r="T50" s="348">
        <f>IF($C50=NT!$T$2,+SUM($D14:T14)-SUM($D32:T32),0)</f>
        <v>0</v>
      </c>
      <c r="U50" s="348">
        <f>IF($C50=NT!$T$2,+SUM($D14:U14)-SUM($D32:U32),0)</f>
        <v>0</v>
      </c>
      <c r="V50" s="348">
        <f>IF($C50=NT!$T$2,+SUM($D14:V14)-SUM($D32:V32),0)</f>
        <v>0</v>
      </c>
      <c r="W50" s="348">
        <f>IF($C50=NT!$T$2,+SUM($D14:W14)-SUM($D32:W32),0)</f>
        <v>0</v>
      </c>
      <c r="X50" s="348">
        <f>IF($C50=NT!$T$2,+SUM($D14:X14)-SUM($D32:X32),0)</f>
        <v>0</v>
      </c>
      <c r="Y50" s="348">
        <f>IF($C50=NT!$T$2,+SUM($D14:Y14)-SUM($D32:Y32),0)</f>
        <v>0</v>
      </c>
      <c r="Z50" s="348">
        <f>IF($C50=NT!$T$2,+SUM($D14:Z14)-SUM($D32:Z32),0)</f>
        <v>0</v>
      </c>
      <c r="AA50" s="348">
        <f>IF($C50=NT!$T$2,+SUM($D14:AA14)-SUM($D32:AA32),0)</f>
        <v>0</v>
      </c>
      <c r="AB50" s="348">
        <f>IF($C50=NT!$T$2,+SUM($D14:AB14)-SUM($D32:AB32),0)</f>
        <v>0</v>
      </c>
      <c r="AC50" s="348">
        <f>IF($C50=NT!$T$2,+SUM($D14:AC14)-SUM($D32:AC32),0)</f>
        <v>0</v>
      </c>
      <c r="AD50" s="348">
        <f>IF($C50=NT!$T$2,+SUM($D14:AD14)-SUM($D32:AD32),0)</f>
        <v>0</v>
      </c>
      <c r="AE50" s="348">
        <f>IF($C50=NT!$T$2,+SUM($D14:AE14)-SUM($D32:AE32),0)</f>
        <v>0</v>
      </c>
      <c r="AF50" s="348">
        <f>IF($C50=NT!$T$2,+SUM($D14:AF14)-SUM($D32:AF32),0)</f>
        <v>0</v>
      </c>
      <c r="AG50" s="348">
        <f>IF($C50=NT!$T$2,+SUM($D14:AG14)-SUM($D32:AG32),0)</f>
        <v>0</v>
      </c>
      <c r="AH50" s="348">
        <f>IF($C50=NT!$T$2,+SUM($D14:AH14)-SUM($D32:AH32),0)</f>
        <v>0</v>
      </c>
      <c r="AI50" s="348">
        <f>IF($C50=NT!$T$2,+SUM($D14:AI14)-SUM($D32:AI32),0)</f>
        <v>0</v>
      </c>
      <c r="AJ50" s="348">
        <f>IF($C50=NT!$T$2,+SUM($D14:AJ14)-SUM($D32:AJ32),0)</f>
        <v>0</v>
      </c>
      <c r="AK50" s="348">
        <f>IF($C50=NT!$T$2,+SUM($D14:AK14)-SUM($D32:AK32),0)</f>
        <v>0</v>
      </c>
      <c r="AL50" s="348">
        <f>IF($C50=NT!$T$2,+SUM($D14:AL14)-SUM($D32:AL32),0)</f>
        <v>0</v>
      </c>
      <c r="AM50" s="348">
        <f>IF($C50=NT!$T$2,+SUM($D14:AM14)-SUM($D32:AM32),0)</f>
        <v>0</v>
      </c>
      <c r="AN50" s="348">
        <f>IF($C50=NT!$T$2,+SUM($D14:AN14)-SUM($D32:AN32),0)</f>
        <v>0</v>
      </c>
      <c r="AO50" s="348">
        <f>IF($C50=NT!$T$2,+SUM($D14:AO14)-SUM($D32:AO32),0)</f>
        <v>0</v>
      </c>
      <c r="AP50" s="348">
        <f>IF($C50=NT!$T$2,+SUM($D14:AP14)-SUM($D32:AP32),0)</f>
        <v>0</v>
      </c>
      <c r="AQ50" s="348">
        <f>IF($C50=NT!$T$2,+SUM($D14:AQ14)-SUM($D32:AQ32),0)</f>
        <v>0</v>
      </c>
      <c r="AR50" s="348">
        <f>IF($C50=NT!$T$2,+SUM($D14:AR14)-SUM($D32:AR32),0)</f>
        <v>0</v>
      </c>
      <c r="AS50" s="348">
        <f>IF($C50=NT!$T$2,+SUM($D14:AS14)-SUM($D32:AS32),0)</f>
        <v>0</v>
      </c>
      <c r="AT50" s="348">
        <f>IF($C50=NT!$T$2,+SUM($D14:AT14)-SUM($D32:AT32),0)</f>
        <v>0</v>
      </c>
      <c r="AU50" s="348">
        <f>IF($C50=NT!$T$2,+SUM($D14:AU14)-SUM($D32:AU32),0)</f>
        <v>0</v>
      </c>
      <c r="AV50" s="348">
        <f>IF($C50=NT!$T$2,+SUM($D14:AV14)-SUM($D32:AV32),0)</f>
        <v>0</v>
      </c>
      <c r="AW50" s="348">
        <f>IF($C50=NT!$T$2,+SUM($D14:AW14)-SUM($D32:AW32),0)</f>
        <v>0</v>
      </c>
      <c r="AX50" s="348">
        <f>IF($C50=NT!$T$2,+SUM($D14:AX14)-SUM($D32:AX32),0)</f>
        <v>0</v>
      </c>
      <c r="AY50" s="348">
        <f>IF($C50=NT!$T$2,+SUM($D14:AY14)-SUM($D32:AY32),0)</f>
        <v>0</v>
      </c>
      <c r="AZ50" s="348">
        <f>IF($C50=NT!$T$2,+SUM($D14:AZ14)-SUM($D32:AZ32),0)</f>
        <v>0</v>
      </c>
      <c r="BA50" s="348">
        <f>IF($C50=NT!$T$2,+SUM($D14:BA14)-SUM($D32:BA32),0)</f>
        <v>0</v>
      </c>
      <c r="BB50" s="348">
        <f>IF($C50=NT!$T$2,+SUM($D14:BB14)-SUM($D32:BB32),0)</f>
        <v>0</v>
      </c>
      <c r="BC50" s="348">
        <f>IF($C50=NT!$T$2,+SUM($D14:BC14)-SUM($D32:BC32),0)</f>
        <v>0</v>
      </c>
      <c r="BD50" s="348">
        <f>IF($C50=NT!$T$2,+SUM($D14:BD14)-SUM($D32:BD32),0)</f>
        <v>0</v>
      </c>
      <c r="BE50" s="348">
        <f>IF($C50=NT!$T$2,+SUM($D14:BE14)-SUM($D32:BE32),0)</f>
        <v>0</v>
      </c>
      <c r="BF50" s="348">
        <f>IF($C50=NT!$T$2,+SUM($D14:BF14)-SUM($D32:BF32),0)</f>
        <v>0</v>
      </c>
      <c r="BG50" s="348">
        <f>IF($C50=NT!$T$2,+SUM($D14:BG14)-SUM($D32:BG32),0)</f>
        <v>0</v>
      </c>
      <c r="BH50" s="348">
        <f>IF($C50=NT!$T$2,+SUM($D14:BH14)-SUM($D32:BH32),0)</f>
        <v>0</v>
      </c>
      <c r="BI50" s="348">
        <f>IF($C50=NT!$T$2,+SUM($D14:BI14)-SUM($D32:BI32),0)</f>
        <v>0</v>
      </c>
      <c r="BJ50" s="348">
        <f>IF($C50=NT!$T$2,+SUM($D14:BJ14)-SUM($D32:BJ32),0)</f>
        <v>0</v>
      </c>
      <c r="BK50" s="348">
        <f>IF($C50=NT!$T$2,+SUM($D14:BK14)-SUM($D32:BK32),0)</f>
        <v>0</v>
      </c>
    </row>
    <row r="51" spans="2:63" s="45" customFormat="1">
      <c r="B51" s="346" t="str">
        <f t="shared" si="16"/>
        <v>Nom Producte/Servei 7</v>
      </c>
      <c r="C51" s="347">
        <f>+OP!C16</f>
        <v>0</v>
      </c>
      <c r="D51" s="348">
        <f>IF($C51=NT!$T$2,+SUM($D15:D15)-SUM($D33:D33),0)</f>
        <v>0</v>
      </c>
      <c r="E51" s="348">
        <f>IF($C51=NT!$T$2,+SUM($D15:E15)-SUM($D33:E33),0)</f>
        <v>0</v>
      </c>
      <c r="F51" s="348">
        <f>IF($C51=NT!$T$2,+SUM($D15:F15)-SUM($D33:F33),0)</f>
        <v>0</v>
      </c>
      <c r="G51" s="348">
        <f>IF($C51=NT!$T$2,+SUM($D15:G15)-SUM($D33:G33),0)</f>
        <v>0</v>
      </c>
      <c r="H51" s="348">
        <f>IF($C51=NT!$T$2,+SUM($D15:H15)-SUM($D33:H33),0)</f>
        <v>0</v>
      </c>
      <c r="I51" s="348">
        <f>IF($C51=NT!$T$2,+SUM($D15:I15)-SUM($D33:I33),0)</f>
        <v>0</v>
      </c>
      <c r="J51" s="348">
        <f>IF($C51=NT!$T$2,+SUM($D15:J15)-SUM($D33:J33),0)</f>
        <v>0</v>
      </c>
      <c r="K51" s="348">
        <f>IF($C51=NT!$T$2,+SUM($D15:K15)-SUM($D33:K33),0)</f>
        <v>0</v>
      </c>
      <c r="L51" s="348">
        <f>IF($C51=NT!$T$2,+SUM($D15:L15)-SUM($D33:L33),0)</f>
        <v>0</v>
      </c>
      <c r="M51" s="348">
        <f>IF($C51=NT!$T$2,+SUM($D15:M15)-SUM($D33:M33),0)</f>
        <v>0</v>
      </c>
      <c r="N51" s="348">
        <f>IF($C51=NT!$T$2,+SUM($D15:N15)-SUM($D33:N33),0)</f>
        <v>0</v>
      </c>
      <c r="O51" s="348">
        <f>IF($C51=NT!$T$2,+SUM($D15:O15)-SUM($D33:O33),0)</f>
        <v>0</v>
      </c>
      <c r="P51" s="348">
        <f>IF($C51=NT!$T$2,+SUM($D15:P15)-SUM($D33:P33),0)</f>
        <v>0</v>
      </c>
      <c r="Q51" s="348">
        <f>IF($C51=NT!$T$2,+SUM($D15:Q15)-SUM($D33:Q33),0)</f>
        <v>0</v>
      </c>
      <c r="R51" s="348">
        <f>IF($C51=NT!$T$2,+SUM($D15:R15)-SUM($D33:R33),0)</f>
        <v>0</v>
      </c>
      <c r="S51" s="348">
        <f>IF($C51=NT!$T$2,+SUM($D15:S15)-SUM($D33:S33),0)</f>
        <v>0</v>
      </c>
      <c r="T51" s="348">
        <f>IF($C51=NT!$T$2,+SUM($D15:T15)-SUM($D33:T33),0)</f>
        <v>0</v>
      </c>
      <c r="U51" s="348">
        <f>IF($C51=NT!$T$2,+SUM($D15:U15)-SUM($D33:U33),0)</f>
        <v>0</v>
      </c>
      <c r="V51" s="348">
        <f>IF($C51=NT!$T$2,+SUM($D15:V15)-SUM($D33:V33),0)</f>
        <v>0</v>
      </c>
      <c r="W51" s="348">
        <f>IF($C51=NT!$T$2,+SUM($D15:W15)-SUM($D33:W33),0)</f>
        <v>0</v>
      </c>
      <c r="X51" s="348">
        <f>IF($C51=NT!$T$2,+SUM($D15:X15)-SUM($D33:X33),0)</f>
        <v>0</v>
      </c>
      <c r="Y51" s="348">
        <f>IF($C51=NT!$T$2,+SUM($D15:Y15)-SUM($D33:Y33),0)</f>
        <v>0</v>
      </c>
      <c r="Z51" s="348">
        <f>IF($C51=NT!$T$2,+SUM($D15:Z15)-SUM($D33:Z33),0)</f>
        <v>0</v>
      </c>
      <c r="AA51" s="348">
        <f>IF($C51=NT!$T$2,+SUM($D15:AA15)-SUM($D33:AA33),0)</f>
        <v>0</v>
      </c>
      <c r="AB51" s="348">
        <f>IF($C51=NT!$T$2,+SUM($D15:AB15)-SUM($D33:AB33),0)</f>
        <v>0</v>
      </c>
      <c r="AC51" s="348">
        <f>IF($C51=NT!$T$2,+SUM($D15:AC15)-SUM($D33:AC33),0)</f>
        <v>0</v>
      </c>
      <c r="AD51" s="348">
        <f>IF($C51=NT!$T$2,+SUM($D15:AD15)-SUM($D33:AD33),0)</f>
        <v>0</v>
      </c>
      <c r="AE51" s="348">
        <f>IF($C51=NT!$T$2,+SUM($D15:AE15)-SUM($D33:AE33),0)</f>
        <v>0</v>
      </c>
      <c r="AF51" s="348">
        <f>IF($C51=NT!$T$2,+SUM($D15:AF15)-SUM($D33:AF33),0)</f>
        <v>0</v>
      </c>
      <c r="AG51" s="348">
        <f>IF($C51=NT!$T$2,+SUM($D15:AG15)-SUM($D33:AG33),0)</f>
        <v>0</v>
      </c>
      <c r="AH51" s="348">
        <f>IF($C51=NT!$T$2,+SUM($D15:AH15)-SUM($D33:AH33),0)</f>
        <v>0</v>
      </c>
      <c r="AI51" s="348">
        <f>IF($C51=NT!$T$2,+SUM($D15:AI15)-SUM($D33:AI33),0)</f>
        <v>0</v>
      </c>
      <c r="AJ51" s="348">
        <f>IF($C51=NT!$T$2,+SUM($D15:AJ15)-SUM($D33:AJ33),0)</f>
        <v>0</v>
      </c>
      <c r="AK51" s="348">
        <f>IF($C51=NT!$T$2,+SUM($D15:AK15)-SUM($D33:AK33),0)</f>
        <v>0</v>
      </c>
      <c r="AL51" s="348">
        <f>IF($C51=NT!$T$2,+SUM($D15:AL15)-SUM($D33:AL33),0)</f>
        <v>0</v>
      </c>
      <c r="AM51" s="348">
        <f>IF($C51=NT!$T$2,+SUM($D15:AM15)-SUM($D33:AM33),0)</f>
        <v>0</v>
      </c>
      <c r="AN51" s="348">
        <f>IF($C51=NT!$T$2,+SUM($D15:AN15)-SUM($D33:AN33),0)</f>
        <v>0</v>
      </c>
      <c r="AO51" s="348">
        <f>IF($C51=NT!$T$2,+SUM($D15:AO15)-SUM($D33:AO33),0)</f>
        <v>0</v>
      </c>
      <c r="AP51" s="348">
        <f>IF($C51=NT!$T$2,+SUM($D15:AP15)-SUM($D33:AP33),0)</f>
        <v>0</v>
      </c>
      <c r="AQ51" s="348">
        <f>IF($C51=NT!$T$2,+SUM($D15:AQ15)-SUM($D33:AQ33),0)</f>
        <v>0</v>
      </c>
      <c r="AR51" s="348">
        <f>IF($C51=NT!$T$2,+SUM($D15:AR15)-SUM($D33:AR33),0)</f>
        <v>0</v>
      </c>
      <c r="AS51" s="348">
        <f>IF($C51=NT!$T$2,+SUM($D15:AS15)-SUM($D33:AS33),0)</f>
        <v>0</v>
      </c>
      <c r="AT51" s="348">
        <f>IF($C51=NT!$T$2,+SUM($D15:AT15)-SUM($D33:AT33),0)</f>
        <v>0</v>
      </c>
      <c r="AU51" s="348">
        <f>IF($C51=NT!$T$2,+SUM($D15:AU15)-SUM($D33:AU33),0)</f>
        <v>0</v>
      </c>
      <c r="AV51" s="348">
        <f>IF($C51=NT!$T$2,+SUM($D15:AV15)-SUM($D33:AV33),0)</f>
        <v>0</v>
      </c>
      <c r="AW51" s="348">
        <f>IF($C51=NT!$T$2,+SUM($D15:AW15)-SUM($D33:AW33),0)</f>
        <v>0</v>
      </c>
      <c r="AX51" s="348">
        <f>IF($C51=NT!$T$2,+SUM($D15:AX15)-SUM($D33:AX33),0)</f>
        <v>0</v>
      </c>
      <c r="AY51" s="348">
        <f>IF($C51=NT!$T$2,+SUM($D15:AY15)-SUM($D33:AY33),0)</f>
        <v>0</v>
      </c>
      <c r="AZ51" s="348">
        <f>IF($C51=NT!$T$2,+SUM($D15:AZ15)-SUM($D33:AZ33),0)</f>
        <v>0</v>
      </c>
      <c r="BA51" s="348">
        <f>IF($C51=NT!$T$2,+SUM($D15:BA15)-SUM($D33:BA33),0)</f>
        <v>0</v>
      </c>
      <c r="BB51" s="348">
        <f>IF($C51=NT!$T$2,+SUM($D15:BB15)-SUM($D33:BB33),0)</f>
        <v>0</v>
      </c>
      <c r="BC51" s="348">
        <f>IF($C51=NT!$T$2,+SUM($D15:BC15)-SUM($D33:BC33),0)</f>
        <v>0</v>
      </c>
      <c r="BD51" s="348">
        <f>IF($C51=NT!$T$2,+SUM($D15:BD15)-SUM($D33:BD33),0)</f>
        <v>0</v>
      </c>
      <c r="BE51" s="348">
        <f>IF($C51=NT!$T$2,+SUM($D15:BE15)-SUM($D33:BE33),0)</f>
        <v>0</v>
      </c>
      <c r="BF51" s="348">
        <f>IF($C51=NT!$T$2,+SUM($D15:BF15)-SUM($D33:BF33),0)</f>
        <v>0</v>
      </c>
      <c r="BG51" s="348">
        <f>IF($C51=NT!$T$2,+SUM($D15:BG15)-SUM($D33:BG33),0)</f>
        <v>0</v>
      </c>
      <c r="BH51" s="348">
        <f>IF($C51=NT!$T$2,+SUM($D15:BH15)-SUM($D33:BH33),0)</f>
        <v>0</v>
      </c>
      <c r="BI51" s="348">
        <f>IF($C51=NT!$T$2,+SUM($D15:BI15)-SUM($D33:BI33),0)</f>
        <v>0</v>
      </c>
      <c r="BJ51" s="348">
        <f>IF($C51=NT!$T$2,+SUM($D15:BJ15)-SUM($D33:BJ33),0)</f>
        <v>0</v>
      </c>
      <c r="BK51" s="348">
        <f>IF($C51=NT!$T$2,+SUM($D15:BK15)-SUM($D33:BK33),0)</f>
        <v>0</v>
      </c>
    </row>
    <row r="52" spans="2:63" s="45" customFormat="1">
      <c r="B52" s="346" t="str">
        <f t="shared" si="16"/>
        <v>Nom Producte/Servei 8</v>
      </c>
      <c r="C52" s="347">
        <f>+OP!C17</f>
        <v>0</v>
      </c>
      <c r="D52" s="348">
        <f>IF($C52=NT!$T$2,+SUM($D16:D16)-SUM($D34:D34),0)</f>
        <v>0</v>
      </c>
      <c r="E52" s="348">
        <f>IF($C52=NT!$T$2,+SUM($D16:E16)-SUM($D34:E34),0)</f>
        <v>0</v>
      </c>
      <c r="F52" s="348">
        <f>IF($C52=NT!$T$2,+SUM($D16:F16)-SUM($D34:F34),0)</f>
        <v>0</v>
      </c>
      <c r="G52" s="348">
        <f>IF($C52=NT!$T$2,+SUM($D16:G16)-SUM($D34:G34),0)</f>
        <v>0</v>
      </c>
      <c r="H52" s="348">
        <f>IF($C52=NT!$T$2,+SUM($D16:H16)-SUM($D34:H34),0)</f>
        <v>0</v>
      </c>
      <c r="I52" s="348">
        <f>IF($C52=NT!$T$2,+SUM($D16:I16)-SUM($D34:I34),0)</f>
        <v>0</v>
      </c>
      <c r="J52" s="348">
        <f>IF($C52=NT!$T$2,+SUM($D16:J16)-SUM($D34:J34),0)</f>
        <v>0</v>
      </c>
      <c r="K52" s="348">
        <f>IF($C52=NT!$T$2,+SUM($D16:K16)-SUM($D34:K34),0)</f>
        <v>0</v>
      </c>
      <c r="L52" s="348">
        <f>IF($C52=NT!$T$2,+SUM($D16:L16)-SUM($D34:L34),0)</f>
        <v>0</v>
      </c>
      <c r="M52" s="348">
        <f>IF($C52=NT!$T$2,+SUM($D16:M16)-SUM($D34:M34),0)</f>
        <v>0</v>
      </c>
      <c r="N52" s="348">
        <f>IF($C52=NT!$T$2,+SUM($D16:N16)-SUM($D34:N34),0)</f>
        <v>0</v>
      </c>
      <c r="O52" s="348">
        <f>IF($C52=NT!$T$2,+SUM($D16:O16)-SUM($D34:O34),0)</f>
        <v>0</v>
      </c>
      <c r="P52" s="348">
        <f>IF($C52=NT!$T$2,+SUM($D16:P16)-SUM($D34:P34),0)</f>
        <v>0</v>
      </c>
      <c r="Q52" s="348">
        <f>IF($C52=NT!$T$2,+SUM($D16:Q16)-SUM($D34:Q34),0)</f>
        <v>0</v>
      </c>
      <c r="R52" s="348">
        <f>IF($C52=NT!$T$2,+SUM($D16:R16)-SUM($D34:R34),0)</f>
        <v>0</v>
      </c>
      <c r="S52" s="348">
        <f>IF($C52=NT!$T$2,+SUM($D16:S16)-SUM($D34:S34),0)</f>
        <v>0</v>
      </c>
      <c r="T52" s="348">
        <f>IF($C52=NT!$T$2,+SUM($D16:T16)-SUM($D34:T34),0)</f>
        <v>0</v>
      </c>
      <c r="U52" s="348">
        <f>IF($C52=NT!$T$2,+SUM($D16:U16)-SUM($D34:U34),0)</f>
        <v>0</v>
      </c>
      <c r="V52" s="348">
        <f>IF($C52=NT!$T$2,+SUM($D16:V16)-SUM($D34:V34),0)</f>
        <v>0</v>
      </c>
      <c r="W52" s="348">
        <f>IF($C52=NT!$T$2,+SUM($D16:W16)-SUM($D34:W34),0)</f>
        <v>0</v>
      </c>
      <c r="X52" s="348">
        <f>IF($C52=NT!$T$2,+SUM($D16:X16)-SUM($D34:X34),0)</f>
        <v>0</v>
      </c>
      <c r="Y52" s="348">
        <f>IF($C52=NT!$T$2,+SUM($D16:Y16)-SUM($D34:Y34),0)</f>
        <v>0</v>
      </c>
      <c r="Z52" s="348">
        <f>IF($C52=NT!$T$2,+SUM($D16:Z16)-SUM($D34:Z34),0)</f>
        <v>0</v>
      </c>
      <c r="AA52" s="348">
        <f>IF($C52=NT!$T$2,+SUM($D16:AA16)-SUM($D34:AA34),0)</f>
        <v>0</v>
      </c>
      <c r="AB52" s="348">
        <f>IF($C52=NT!$T$2,+SUM($D16:AB16)-SUM($D34:AB34),0)</f>
        <v>0</v>
      </c>
      <c r="AC52" s="348">
        <f>IF($C52=NT!$T$2,+SUM($D16:AC16)-SUM($D34:AC34),0)</f>
        <v>0</v>
      </c>
      <c r="AD52" s="348">
        <f>IF($C52=NT!$T$2,+SUM($D16:AD16)-SUM($D34:AD34),0)</f>
        <v>0</v>
      </c>
      <c r="AE52" s="348">
        <f>IF($C52=NT!$T$2,+SUM($D16:AE16)-SUM($D34:AE34),0)</f>
        <v>0</v>
      </c>
      <c r="AF52" s="348">
        <f>IF($C52=NT!$T$2,+SUM($D16:AF16)-SUM($D34:AF34),0)</f>
        <v>0</v>
      </c>
      <c r="AG52" s="348">
        <f>IF($C52=NT!$T$2,+SUM($D16:AG16)-SUM($D34:AG34),0)</f>
        <v>0</v>
      </c>
      <c r="AH52" s="348">
        <f>IF($C52=NT!$T$2,+SUM($D16:AH16)-SUM($D34:AH34),0)</f>
        <v>0</v>
      </c>
      <c r="AI52" s="348">
        <f>IF($C52=NT!$T$2,+SUM($D16:AI16)-SUM($D34:AI34),0)</f>
        <v>0</v>
      </c>
      <c r="AJ52" s="348">
        <f>IF($C52=NT!$T$2,+SUM($D16:AJ16)-SUM($D34:AJ34),0)</f>
        <v>0</v>
      </c>
      <c r="AK52" s="348">
        <f>IF($C52=NT!$T$2,+SUM($D16:AK16)-SUM($D34:AK34),0)</f>
        <v>0</v>
      </c>
      <c r="AL52" s="348">
        <f>IF($C52=NT!$T$2,+SUM($D16:AL16)-SUM($D34:AL34),0)</f>
        <v>0</v>
      </c>
      <c r="AM52" s="348">
        <f>IF($C52=NT!$T$2,+SUM($D16:AM16)-SUM($D34:AM34),0)</f>
        <v>0</v>
      </c>
      <c r="AN52" s="348">
        <f>IF($C52=NT!$T$2,+SUM($D16:AN16)-SUM($D34:AN34),0)</f>
        <v>0</v>
      </c>
      <c r="AO52" s="348">
        <f>IF($C52=NT!$T$2,+SUM($D16:AO16)-SUM($D34:AO34),0)</f>
        <v>0</v>
      </c>
      <c r="AP52" s="348">
        <f>IF($C52=NT!$T$2,+SUM($D16:AP16)-SUM($D34:AP34),0)</f>
        <v>0</v>
      </c>
      <c r="AQ52" s="348">
        <f>IF($C52=NT!$T$2,+SUM($D16:AQ16)-SUM($D34:AQ34),0)</f>
        <v>0</v>
      </c>
      <c r="AR52" s="348">
        <f>IF($C52=NT!$T$2,+SUM($D16:AR16)-SUM($D34:AR34),0)</f>
        <v>0</v>
      </c>
      <c r="AS52" s="348">
        <f>IF($C52=NT!$T$2,+SUM($D16:AS16)-SUM($D34:AS34),0)</f>
        <v>0</v>
      </c>
      <c r="AT52" s="348">
        <f>IF($C52=NT!$T$2,+SUM($D16:AT16)-SUM($D34:AT34),0)</f>
        <v>0</v>
      </c>
      <c r="AU52" s="348">
        <f>IF($C52=NT!$T$2,+SUM($D16:AU16)-SUM($D34:AU34),0)</f>
        <v>0</v>
      </c>
      <c r="AV52" s="348">
        <f>IF($C52=NT!$T$2,+SUM($D16:AV16)-SUM($D34:AV34),0)</f>
        <v>0</v>
      </c>
      <c r="AW52" s="348">
        <f>IF($C52=NT!$T$2,+SUM($D16:AW16)-SUM($D34:AW34),0)</f>
        <v>0</v>
      </c>
      <c r="AX52" s="348">
        <f>IF($C52=NT!$T$2,+SUM($D16:AX16)-SUM($D34:AX34),0)</f>
        <v>0</v>
      </c>
      <c r="AY52" s="348">
        <f>IF($C52=NT!$T$2,+SUM($D16:AY16)-SUM($D34:AY34),0)</f>
        <v>0</v>
      </c>
      <c r="AZ52" s="348">
        <f>IF($C52=NT!$T$2,+SUM($D16:AZ16)-SUM($D34:AZ34),0)</f>
        <v>0</v>
      </c>
      <c r="BA52" s="348">
        <f>IF($C52=NT!$T$2,+SUM($D16:BA16)-SUM($D34:BA34),0)</f>
        <v>0</v>
      </c>
      <c r="BB52" s="348">
        <f>IF($C52=NT!$T$2,+SUM($D16:BB16)-SUM($D34:BB34),0)</f>
        <v>0</v>
      </c>
      <c r="BC52" s="348">
        <f>IF($C52=NT!$T$2,+SUM($D16:BC16)-SUM($D34:BC34),0)</f>
        <v>0</v>
      </c>
      <c r="BD52" s="348">
        <f>IF($C52=NT!$T$2,+SUM($D16:BD16)-SUM($D34:BD34),0)</f>
        <v>0</v>
      </c>
      <c r="BE52" s="348">
        <f>IF($C52=NT!$T$2,+SUM($D16:BE16)-SUM($D34:BE34),0)</f>
        <v>0</v>
      </c>
      <c r="BF52" s="348">
        <f>IF($C52=NT!$T$2,+SUM($D16:BF16)-SUM($D34:BF34),0)</f>
        <v>0</v>
      </c>
      <c r="BG52" s="348">
        <f>IF($C52=NT!$T$2,+SUM($D16:BG16)-SUM($D34:BG34),0)</f>
        <v>0</v>
      </c>
      <c r="BH52" s="348">
        <f>IF($C52=NT!$T$2,+SUM($D16:BH16)-SUM($D34:BH34),0)</f>
        <v>0</v>
      </c>
      <c r="BI52" s="348">
        <f>IF($C52=NT!$T$2,+SUM($D16:BI16)-SUM($D34:BI34),0)</f>
        <v>0</v>
      </c>
      <c r="BJ52" s="348">
        <f>IF($C52=NT!$T$2,+SUM($D16:BJ16)-SUM($D34:BJ34),0)</f>
        <v>0</v>
      </c>
      <c r="BK52" s="348">
        <f>IF($C52=NT!$T$2,+SUM($D16:BK16)-SUM($D34:BK34),0)</f>
        <v>0</v>
      </c>
    </row>
    <row r="53" spans="2:63" s="45" customFormat="1">
      <c r="B53" s="346" t="str">
        <f t="shared" si="16"/>
        <v>Nom Producte/Servei 9</v>
      </c>
      <c r="C53" s="347">
        <f>+OP!C18</f>
        <v>0</v>
      </c>
      <c r="D53" s="348">
        <f>IF($C53=NT!$T$2,+SUM($D17:D17)-SUM($D35:D35),0)</f>
        <v>0</v>
      </c>
      <c r="E53" s="348">
        <f>IF($C53=NT!$T$2,+SUM($D17:E17)-SUM($D35:E35),0)</f>
        <v>0</v>
      </c>
      <c r="F53" s="348">
        <f>IF($C53=NT!$T$2,+SUM($D17:F17)-SUM($D35:F35),0)</f>
        <v>0</v>
      </c>
      <c r="G53" s="348">
        <f>IF($C53=NT!$T$2,+SUM($D17:G17)-SUM($D35:G35),0)</f>
        <v>0</v>
      </c>
      <c r="H53" s="348">
        <f>IF($C53=NT!$T$2,+SUM($D17:H17)-SUM($D35:H35),0)</f>
        <v>0</v>
      </c>
      <c r="I53" s="348">
        <f>IF($C53=NT!$T$2,+SUM($D17:I17)-SUM($D35:I35),0)</f>
        <v>0</v>
      </c>
      <c r="J53" s="348">
        <f>IF($C53=NT!$T$2,+SUM($D17:J17)-SUM($D35:J35),0)</f>
        <v>0</v>
      </c>
      <c r="K53" s="348">
        <f>IF($C53=NT!$T$2,+SUM($D17:K17)-SUM($D35:K35),0)</f>
        <v>0</v>
      </c>
      <c r="L53" s="348">
        <f>IF($C53=NT!$T$2,+SUM($D17:L17)-SUM($D35:L35),0)</f>
        <v>0</v>
      </c>
      <c r="M53" s="348">
        <f>IF($C53=NT!$T$2,+SUM($D17:M17)-SUM($D35:M35),0)</f>
        <v>0</v>
      </c>
      <c r="N53" s="348">
        <f>IF($C53=NT!$T$2,+SUM($D17:N17)-SUM($D35:N35),0)</f>
        <v>0</v>
      </c>
      <c r="O53" s="348">
        <f>IF($C53=NT!$T$2,+SUM($D17:O17)-SUM($D35:O35),0)</f>
        <v>0</v>
      </c>
      <c r="P53" s="348">
        <f>IF($C53=NT!$T$2,+SUM($D17:P17)-SUM($D35:P35),0)</f>
        <v>0</v>
      </c>
      <c r="Q53" s="348">
        <f>IF($C53=NT!$T$2,+SUM($D17:Q17)-SUM($D35:Q35),0)</f>
        <v>0</v>
      </c>
      <c r="R53" s="348">
        <f>IF($C53=NT!$T$2,+SUM($D17:R17)-SUM($D35:R35),0)</f>
        <v>0</v>
      </c>
      <c r="S53" s="348">
        <f>IF($C53=NT!$T$2,+SUM($D17:S17)-SUM($D35:S35),0)</f>
        <v>0</v>
      </c>
      <c r="T53" s="348">
        <f>IF($C53=NT!$T$2,+SUM($D17:T17)-SUM($D35:T35),0)</f>
        <v>0</v>
      </c>
      <c r="U53" s="348">
        <f>IF($C53=NT!$T$2,+SUM($D17:U17)-SUM($D35:U35),0)</f>
        <v>0</v>
      </c>
      <c r="V53" s="348">
        <f>IF($C53=NT!$T$2,+SUM($D17:V17)-SUM($D35:V35),0)</f>
        <v>0</v>
      </c>
      <c r="W53" s="348">
        <f>IF($C53=NT!$T$2,+SUM($D17:W17)-SUM($D35:W35),0)</f>
        <v>0</v>
      </c>
      <c r="X53" s="348">
        <f>IF($C53=NT!$T$2,+SUM($D17:X17)-SUM($D35:X35),0)</f>
        <v>0</v>
      </c>
      <c r="Y53" s="348">
        <f>IF($C53=NT!$T$2,+SUM($D17:Y17)-SUM($D35:Y35),0)</f>
        <v>0</v>
      </c>
      <c r="Z53" s="348">
        <f>IF($C53=NT!$T$2,+SUM($D17:Z17)-SUM($D35:Z35),0)</f>
        <v>0</v>
      </c>
      <c r="AA53" s="348">
        <f>IF($C53=NT!$T$2,+SUM($D17:AA17)-SUM($D35:AA35),0)</f>
        <v>0</v>
      </c>
      <c r="AB53" s="348">
        <f>IF($C53=NT!$T$2,+SUM($D17:AB17)-SUM($D35:AB35),0)</f>
        <v>0</v>
      </c>
      <c r="AC53" s="348">
        <f>IF($C53=NT!$T$2,+SUM($D17:AC17)-SUM($D35:AC35),0)</f>
        <v>0</v>
      </c>
      <c r="AD53" s="348">
        <f>IF($C53=NT!$T$2,+SUM($D17:AD17)-SUM($D35:AD35),0)</f>
        <v>0</v>
      </c>
      <c r="AE53" s="348">
        <f>IF($C53=NT!$T$2,+SUM($D17:AE17)-SUM($D35:AE35),0)</f>
        <v>0</v>
      </c>
      <c r="AF53" s="348">
        <f>IF($C53=NT!$T$2,+SUM($D17:AF17)-SUM($D35:AF35),0)</f>
        <v>0</v>
      </c>
      <c r="AG53" s="348">
        <f>IF($C53=NT!$T$2,+SUM($D17:AG17)-SUM($D35:AG35),0)</f>
        <v>0</v>
      </c>
      <c r="AH53" s="348">
        <f>IF($C53=NT!$T$2,+SUM($D17:AH17)-SUM($D35:AH35),0)</f>
        <v>0</v>
      </c>
      <c r="AI53" s="348">
        <f>IF($C53=NT!$T$2,+SUM($D17:AI17)-SUM($D35:AI35),0)</f>
        <v>0</v>
      </c>
      <c r="AJ53" s="348">
        <f>IF($C53=NT!$T$2,+SUM($D17:AJ17)-SUM($D35:AJ35),0)</f>
        <v>0</v>
      </c>
      <c r="AK53" s="348">
        <f>IF($C53=NT!$T$2,+SUM($D17:AK17)-SUM($D35:AK35),0)</f>
        <v>0</v>
      </c>
      <c r="AL53" s="348">
        <f>IF($C53=NT!$T$2,+SUM($D17:AL17)-SUM($D35:AL35),0)</f>
        <v>0</v>
      </c>
      <c r="AM53" s="348">
        <f>IF($C53=NT!$T$2,+SUM($D17:AM17)-SUM($D35:AM35),0)</f>
        <v>0</v>
      </c>
      <c r="AN53" s="348">
        <f>IF($C53=NT!$T$2,+SUM($D17:AN17)-SUM($D35:AN35),0)</f>
        <v>0</v>
      </c>
      <c r="AO53" s="348">
        <f>IF($C53=NT!$T$2,+SUM($D17:AO17)-SUM($D35:AO35),0)</f>
        <v>0</v>
      </c>
      <c r="AP53" s="348">
        <f>IF($C53=NT!$T$2,+SUM($D17:AP17)-SUM($D35:AP35),0)</f>
        <v>0</v>
      </c>
      <c r="AQ53" s="348">
        <f>IF($C53=NT!$T$2,+SUM($D17:AQ17)-SUM($D35:AQ35),0)</f>
        <v>0</v>
      </c>
      <c r="AR53" s="348">
        <f>IF($C53=NT!$T$2,+SUM($D17:AR17)-SUM($D35:AR35),0)</f>
        <v>0</v>
      </c>
      <c r="AS53" s="348">
        <f>IF($C53=NT!$T$2,+SUM($D17:AS17)-SUM($D35:AS35),0)</f>
        <v>0</v>
      </c>
      <c r="AT53" s="348">
        <f>IF($C53=NT!$T$2,+SUM($D17:AT17)-SUM($D35:AT35),0)</f>
        <v>0</v>
      </c>
      <c r="AU53" s="348">
        <f>IF($C53=NT!$T$2,+SUM($D17:AU17)-SUM($D35:AU35),0)</f>
        <v>0</v>
      </c>
      <c r="AV53" s="348">
        <f>IF($C53=NT!$T$2,+SUM($D17:AV17)-SUM($D35:AV35),0)</f>
        <v>0</v>
      </c>
      <c r="AW53" s="348">
        <f>IF($C53=NT!$T$2,+SUM($D17:AW17)-SUM($D35:AW35),0)</f>
        <v>0</v>
      </c>
      <c r="AX53" s="348">
        <f>IF($C53=NT!$T$2,+SUM($D17:AX17)-SUM($D35:AX35),0)</f>
        <v>0</v>
      </c>
      <c r="AY53" s="348">
        <f>IF($C53=NT!$T$2,+SUM($D17:AY17)-SUM($D35:AY35),0)</f>
        <v>0</v>
      </c>
      <c r="AZ53" s="348">
        <f>IF($C53=NT!$T$2,+SUM($D17:AZ17)-SUM($D35:AZ35),0)</f>
        <v>0</v>
      </c>
      <c r="BA53" s="348">
        <f>IF($C53=NT!$T$2,+SUM($D17:BA17)-SUM($D35:BA35),0)</f>
        <v>0</v>
      </c>
      <c r="BB53" s="348">
        <f>IF($C53=NT!$T$2,+SUM($D17:BB17)-SUM($D35:BB35),0)</f>
        <v>0</v>
      </c>
      <c r="BC53" s="348">
        <f>IF($C53=NT!$T$2,+SUM($D17:BC17)-SUM($D35:BC35),0)</f>
        <v>0</v>
      </c>
      <c r="BD53" s="348">
        <f>IF($C53=NT!$T$2,+SUM($D17:BD17)-SUM($D35:BD35),0)</f>
        <v>0</v>
      </c>
      <c r="BE53" s="348">
        <f>IF($C53=NT!$T$2,+SUM($D17:BE17)-SUM($D35:BE35),0)</f>
        <v>0</v>
      </c>
      <c r="BF53" s="348">
        <f>IF($C53=NT!$T$2,+SUM($D17:BF17)-SUM($D35:BF35),0)</f>
        <v>0</v>
      </c>
      <c r="BG53" s="348">
        <f>IF($C53=NT!$T$2,+SUM($D17:BG17)-SUM($D35:BG35),0)</f>
        <v>0</v>
      </c>
      <c r="BH53" s="348">
        <f>IF($C53=NT!$T$2,+SUM($D17:BH17)-SUM($D35:BH35),0)</f>
        <v>0</v>
      </c>
      <c r="BI53" s="348">
        <f>IF($C53=NT!$T$2,+SUM($D17:BI17)-SUM($D35:BI35),0)</f>
        <v>0</v>
      </c>
      <c r="BJ53" s="348">
        <f>IF($C53=NT!$T$2,+SUM($D17:BJ17)-SUM($D35:BJ35),0)</f>
        <v>0</v>
      </c>
      <c r="BK53" s="348">
        <f>IF($C53=NT!$T$2,+SUM($D17:BK17)-SUM($D35:BK35),0)</f>
        <v>0</v>
      </c>
    </row>
    <row r="54" spans="2:63" s="45" customFormat="1">
      <c r="B54" s="346" t="str">
        <f t="shared" si="16"/>
        <v>Nom Producte/Servei 10</v>
      </c>
      <c r="C54" s="347">
        <f>+OP!C19</f>
        <v>0</v>
      </c>
      <c r="D54" s="348">
        <f>IF($C54=NT!$T$2,+SUM($D18:D18)-SUM($D36:D36),0)</f>
        <v>0</v>
      </c>
      <c r="E54" s="348">
        <f>IF($C54=NT!$T$2,+SUM($D18:E18)-SUM($D36:E36),0)</f>
        <v>0</v>
      </c>
      <c r="F54" s="348">
        <f>IF($C54=NT!$T$2,+SUM($D18:F18)-SUM($D36:F36),0)</f>
        <v>0</v>
      </c>
      <c r="G54" s="348">
        <f>IF($C54=NT!$T$2,+SUM($D18:G18)-SUM($D36:G36),0)</f>
        <v>0</v>
      </c>
      <c r="H54" s="348">
        <f>IF($C54=NT!$T$2,+SUM($D18:H18)-SUM($D36:H36),0)</f>
        <v>0</v>
      </c>
      <c r="I54" s="348">
        <f>IF($C54=NT!$T$2,+SUM($D18:I18)-SUM($D36:I36),0)</f>
        <v>0</v>
      </c>
      <c r="J54" s="348">
        <f>IF($C54=NT!$T$2,+SUM($D18:J18)-SUM($D36:J36),0)</f>
        <v>0</v>
      </c>
      <c r="K54" s="348">
        <f>IF($C54=NT!$T$2,+SUM($D18:K18)-SUM($D36:K36),0)</f>
        <v>0</v>
      </c>
      <c r="L54" s="348">
        <f>IF($C54=NT!$T$2,+SUM($D18:L18)-SUM($D36:L36),0)</f>
        <v>0</v>
      </c>
      <c r="M54" s="348">
        <f>IF($C54=NT!$T$2,+SUM($D18:M18)-SUM($D36:M36),0)</f>
        <v>0</v>
      </c>
      <c r="N54" s="348">
        <f>IF($C54=NT!$T$2,+SUM($D18:N18)-SUM($D36:N36),0)</f>
        <v>0</v>
      </c>
      <c r="O54" s="348">
        <f>IF($C54=NT!$T$2,+SUM($D18:O18)-SUM($D36:O36),0)</f>
        <v>0</v>
      </c>
      <c r="P54" s="348">
        <f>IF($C54=NT!$T$2,+SUM($D18:P18)-SUM($D36:P36),0)</f>
        <v>0</v>
      </c>
      <c r="Q54" s="348">
        <f>IF($C54=NT!$T$2,+SUM($D18:Q18)-SUM($D36:Q36),0)</f>
        <v>0</v>
      </c>
      <c r="R54" s="348">
        <f>IF($C54=NT!$T$2,+SUM($D18:R18)-SUM($D36:R36),0)</f>
        <v>0</v>
      </c>
      <c r="S54" s="348">
        <f>IF($C54=NT!$T$2,+SUM($D18:S18)-SUM($D36:S36),0)</f>
        <v>0</v>
      </c>
      <c r="T54" s="348">
        <f>IF($C54=NT!$T$2,+SUM($D18:T18)-SUM($D36:T36),0)</f>
        <v>0</v>
      </c>
      <c r="U54" s="348">
        <f>IF($C54=NT!$T$2,+SUM($D18:U18)-SUM($D36:U36),0)</f>
        <v>0</v>
      </c>
      <c r="V54" s="348">
        <f>IF($C54=NT!$T$2,+SUM($D18:V18)-SUM($D36:V36),0)</f>
        <v>0</v>
      </c>
      <c r="W54" s="348">
        <f>IF($C54=NT!$T$2,+SUM($D18:W18)-SUM($D36:W36),0)</f>
        <v>0</v>
      </c>
      <c r="X54" s="348">
        <f>IF($C54=NT!$T$2,+SUM($D18:X18)-SUM($D36:X36),0)</f>
        <v>0</v>
      </c>
      <c r="Y54" s="348">
        <f>IF($C54=NT!$T$2,+SUM($D18:Y18)-SUM($D36:Y36),0)</f>
        <v>0</v>
      </c>
      <c r="Z54" s="348">
        <f>IF($C54=NT!$T$2,+SUM($D18:Z18)-SUM($D36:Z36),0)</f>
        <v>0</v>
      </c>
      <c r="AA54" s="348">
        <f>IF($C54=NT!$T$2,+SUM($D18:AA18)-SUM($D36:AA36),0)</f>
        <v>0</v>
      </c>
      <c r="AB54" s="348">
        <f>IF($C54=NT!$T$2,+SUM($D18:AB18)-SUM($D36:AB36),0)</f>
        <v>0</v>
      </c>
      <c r="AC54" s="348">
        <f>IF($C54=NT!$T$2,+SUM($D18:AC18)-SUM($D36:AC36),0)</f>
        <v>0</v>
      </c>
      <c r="AD54" s="348">
        <f>IF($C54=NT!$T$2,+SUM($D18:AD18)-SUM($D36:AD36),0)</f>
        <v>0</v>
      </c>
      <c r="AE54" s="348">
        <f>IF($C54=NT!$T$2,+SUM($D18:AE18)-SUM($D36:AE36),0)</f>
        <v>0</v>
      </c>
      <c r="AF54" s="348">
        <f>IF($C54=NT!$T$2,+SUM($D18:AF18)-SUM($D36:AF36),0)</f>
        <v>0</v>
      </c>
      <c r="AG54" s="348">
        <f>IF($C54=NT!$T$2,+SUM($D18:AG18)-SUM($D36:AG36),0)</f>
        <v>0</v>
      </c>
      <c r="AH54" s="348">
        <f>IF($C54=NT!$T$2,+SUM($D18:AH18)-SUM($D36:AH36),0)</f>
        <v>0</v>
      </c>
      <c r="AI54" s="348">
        <f>IF($C54=NT!$T$2,+SUM($D18:AI18)-SUM($D36:AI36),0)</f>
        <v>0</v>
      </c>
      <c r="AJ54" s="348">
        <f>IF($C54=NT!$T$2,+SUM($D18:AJ18)-SUM($D36:AJ36),0)</f>
        <v>0</v>
      </c>
      <c r="AK54" s="348">
        <f>IF($C54=NT!$T$2,+SUM($D18:AK18)-SUM($D36:AK36),0)</f>
        <v>0</v>
      </c>
      <c r="AL54" s="348">
        <f>IF($C54=NT!$T$2,+SUM($D18:AL18)-SUM($D36:AL36),0)</f>
        <v>0</v>
      </c>
      <c r="AM54" s="348">
        <f>IF($C54=NT!$T$2,+SUM($D18:AM18)-SUM($D36:AM36),0)</f>
        <v>0</v>
      </c>
      <c r="AN54" s="348">
        <f>IF($C54=NT!$T$2,+SUM($D18:AN18)-SUM($D36:AN36),0)</f>
        <v>0</v>
      </c>
      <c r="AO54" s="348">
        <f>IF($C54=NT!$T$2,+SUM($D18:AO18)-SUM($D36:AO36),0)</f>
        <v>0</v>
      </c>
      <c r="AP54" s="348">
        <f>IF($C54=NT!$T$2,+SUM($D18:AP18)-SUM($D36:AP36),0)</f>
        <v>0</v>
      </c>
      <c r="AQ54" s="348">
        <f>IF($C54=NT!$T$2,+SUM($D18:AQ18)-SUM($D36:AQ36),0)</f>
        <v>0</v>
      </c>
      <c r="AR54" s="348">
        <f>IF($C54=NT!$T$2,+SUM($D18:AR18)-SUM($D36:AR36),0)</f>
        <v>0</v>
      </c>
      <c r="AS54" s="348">
        <f>IF($C54=NT!$T$2,+SUM($D18:AS18)-SUM($D36:AS36),0)</f>
        <v>0</v>
      </c>
      <c r="AT54" s="348">
        <f>IF($C54=NT!$T$2,+SUM($D18:AT18)-SUM($D36:AT36),0)</f>
        <v>0</v>
      </c>
      <c r="AU54" s="348">
        <f>IF($C54=NT!$T$2,+SUM($D18:AU18)-SUM($D36:AU36),0)</f>
        <v>0</v>
      </c>
      <c r="AV54" s="348">
        <f>IF($C54=NT!$T$2,+SUM($D18:AV18)-SUM($D36:AV36),0)</f>
        <v>0</v>
      </c>
      <c r="AW54" s="348">
        <f>IF($C54=NT!$T$2,+SUM($D18:AW18)-SUM($D36:AW36),0)</f>
        <v>0</v>
      </c>
      <c r="AX54" s="348">
        <f>IF($C54=NT!$T$2,+SUM($D18:AX18)-SUM($D36:AX36),0)</f>
        <v>0</v>
      </c>
      <c r="AY54" s="348">
        <f>IF($C54=NT!$T$2,+SUM($D18:AY18)-SUM($D36:AY36),0)</f>
        <v>0</v>
      </c>
      <c r="AZ54" s="348">
        <f>IF($C54=NT!$T$2,+SUM($D18:AZ18)-SUM($D36:AZ36),0)</f>
        <v>0</v>
      </c>
      <c r="BA54" s="348">
        <f>IF($C54=NT!$T$2,+SUM($D18:BA18)-SUM($D36:BA36),0)</f>
        <v>0</v>
      </c>
      <c r="BB54" s="348">
        <f>IF($C54=NT!$T$2,+SUM($D18:BB18)-SUM($D36:BB36),0)</f>
        <v>0</v>
      </c>
      <c r="BC54" s="348">
        <f>IF($C54=NT!$T$2,+SUM($D18:BC18)-SUM($D36:BC36),0)</f>
        <v>0</v>
      </c>
      <c r="BD54" s="348">
        <f>IF($C54=NT!$T$2,+SUM($D18:BD18)-SUM($D36:BD36),0)</f>
        <v>0</v>
      </c>
      <c r="BE54" s="348">
        <f>IF($C54=NT!$T$2,+SUM($D18:BE18)-SUM($D36:BE36),0)</f>
        <v>0</v>
      </c>
      <c r="BF54" s="348">
        <f>IF($C54=NT!$T$2,+SUM($D18:BF18)-SUM($D36:BF36),0)</f>
        <v>0</v>
      </c>
      <c r="BG54" s="348">
        <f>IF($C54=NT!$T$2,+SUM($D18:BG18)-SUM($D36:BG36),0)</f>
        <v>0</v>
      </c>
      <c r="BH54" s="348">
        <f>IF($C54=NT!$T$2,+SUM($D18:BH18)-SUM($D36:BH36),0)</f>
        <v>0</v>
      </c>
      <c r="BI54" s="348">
        <f>IF($C54=NT!$T$2,+SUM($D18:BI18)-SUM($D36:BI36),0)</f>
        <v>0</v>
      </c>
      <c r="BJ54" s="348">
        <f>IF($C54=NT!$T$2,+SUM($D18:BJ18)-SUM($D36:BJ36),0)</f>
        <v>0</v>
      </c>
      <c r="BK54" s="348">
        <f>IF($C54=NT!$T$2,+SUM($D18:BK18)-SUM($D36:BK36),0)</f>
        <v>0</v>
      </c>
    </row>
    <row r="55" spans="2:63" s="45" customFormat="1">
      <c r="B55" s="346" t="str">
        <f t="shared" si="16"/>
        <v>Nom Producte/Servei 11</v>
      </c>
      <c r="C55" s="347">
        <f>+OP!C20</f>
        <v>0</v>
      </c>
      <c r="D55" s="348">
        <f>IF($C55=NT!$T$2,+SUM($D19:D19)-SUM($D37:D37),0)</f>
        <v>0</v>
      </c>
      <c r="E55" s="348">
        <f>IF($C55=NT!$T$2,+SUM($D19:E19)-SUM($D37:E37),0)</f>
        <v>0</v>
      </c>
      <c r="F55" s="348">
        <f>IF($C55=NT!$T$2,+SUM($D19:F19)-SUM($D37:F37),0)</f>
        <v>0</v>
      </c>
      <c r="G55" s="348">
        <f>IF($C55=NT!$T$2,+SUM($D19:G19)-SUM($D37:G37),0)</f>
        <v>0</v>
      </c>
      <c r="H55" s="348">
        <f>IF($C55=NT!$T$2,+SUM($D19:H19)-SUM($D37:H37),0)</f>
        <v>0</v>
      </c>
      <c r="I55" s="348">
        <f>IF($C55=NT!$T$2,+SUM($D19:I19)-SUM($D37:I37),0)</f>
        <v>0</v>
      </c>
      <c r="J55" s="348">
        <f>IF($C55=NT!$T$2,+SUM($D19:J19)-SUM($D37:J37),0)</f>
        <v>0</v>
      </c>
      <c r="K55" s="348">
        <f>IF($C55=NT!$T$2,+SUM($D19:K19)-SUM($D37:K37),0)</f>
        <v>0</v>
      </c>
      <c r="L55" s="348">
        <f>IF($C55=NT!$T$2,+SUM($D19:L19)-SUM($D37:L37),0)</f>
        <v>0</v>
      </c>
      <c r="M55" s="348">
        <f>IF($C55=NT!$T$2,+SUM($D19:M19)-SUM($D37:M37),0)</f>
        <v>0</v>
      </c>
      <c r="N55" s="348">
        <f>IF($C55=NT!$T$2,+SUM($D19:N19)-SUM($D37:N37),0)</f>
        <v>0</v>
      </c>
      <c r="O55" s="348">
        <f>IF($C55=NT!$T$2,+SUM($D19:O19)-SUM($D37:O37),0)</f>
        <v>0</v>
      </c>
      <c r="P55" s="348">
        <f>IF($C55=NT!$T$2,+SUM($D19:P19)-SUM($D37:P37),0)</f>
        <v>0</v>
      </c>
      <c r="Q55" s="348">
        <f>IF($C55=NT!$T$2,+SUM($D19:Q19)-SUM($D37:Q37),0)</f>
        <v>0</v>
      </c>
      <c r="R55" s="348">
        <f>IF($C55=NT!$T$2,+SUM($D19:R19)-SUM($D37:R37),0)</f>
        <v>0</v>
      </c>
      <c r="S55" s="348">
        <f>IF($C55=NT!$T$2,+SUM($D19:S19)-SUM($D37:S37),0)</f>
        <v>0</v>
      </c>
      <c r="T55" s="348">
        <f>IF($C55=NT!$T$2,+SUM($D19:T19)-SUM($D37:T37),0)</f>
        <v>0</v>
      </c>
      <c r="U55" s="348">
        <f>IF($C55=NT!$T$2,+SUM($D19:U19)-SUM($D37:U37),0)</f>
        <v>0</v>
      </c>
      <c r="V55" s="348">
        <f>IF($C55=NT!$T$2,+SUM($D19:V19)-SUM($D37:V37),0)</f>
        <v>0</v>
      </c>
      <c r="W55" s="348">
        <f>IF($C55=NT!$T$2,+SUM($D19:W19)-SUM($D37:W37),0)</f>
        <v>0</v>
      </c>
      <c r="X55" s="348">
        <f>IF($C55=NT!$T$2,+SUM($D19:X19)-SUM($D37:X37),0)</f>
        <v>0</v>
      </c>
      <c r="Y55" s="348">
        <f>IF($C55=NT!$T$2,+SUM($D19:Y19)-SUM($D37:Y37),0)</f>
        <v>0</v>
      </c>
      <c r="Z55" s="348">
        <f>IF($C55=NT!$T$2,+SUM($D19:Z19)-SUM($D37:Z37),0)</f>
        <v>0</v>
      </c>
      <c r="AA55" s="348">
        <f>IF($C55=NT!$T$2,+SUM($D19:AA19)-SUM($D37:AA37),0)</f>
        <v>0</v>
      </c>
      <c r="AB55" s="348">
        <f>IF($C55=NT!$T$2,+SUM($D19:AB19)-SUM($D37:AB37),0)</f>
        <v>0</v>
      </c>
      <c r="AC55" s="348">
        <f>IF($C55=NT!$T$2,+SUM($D19:AC19)-SUM($D37:AC37),0)</f>
        <v>0</v>
      </c>
      <c r="AD55" s="348">
        <f>IF($C55=NT!$T$2,+SUM($D19:AD19)-SUM($D37:AD37),0)</f>
        <v>0</v>
      </c>
      <c r="AE55" s="348">
        <f>IF($C55=NT!$T$2,+SUM($D19:AE19)-SUM($D37:AE37),0)</f>
        <v>0</v>
      </c>
      <c r="AF55" s="348">
        <f>IF($C55=NT!$T$2,+SUM($D19:AF19)-SUM($D37:AF37),0)</f>
        <v>0</v>
      </c>
      <c r="AG55" s="348">
        <f>IF($C55=NT!$T$2,+SUM($D19:AG19)-SUM($D37:AG37),0)</f>
        <v>0</v>
      </c>
      <c r="AH55" s="348">
        <f>IF($C55=NT!$T$2,+SUM($D19:AH19)-SUM($D37:AH37),0)</f>
        <v>0</v>
      </c>
      <c r="AI55" s="348">
        <f>IF($C55=NT!$T$2,+SUM($D19:AI19)-SUM($D37:AI37),0)</f>
        <v>0</v>
      </c>
      <c r="AJ55" s="348">
        <f>IF($C55=NT!$T$2,+SUM($D19:AJ19)-SUM($D37:AJ37),0)</f>
        <v>0</v>
      </c>
      <c r="AK55" s="348">
        <f>IF($C55=NT!$T$2,+SUM($D19:AK19)-SUM($D37:AK37),0)</f>
        <v>0</v>
      </c>
      <c r="AL55" s="348">
        <f>IF($C55=NT!$T$2,+SUM($D19:AL19)-SUM($D37:AL37),0)</f>
        <v>0</v>
      </c>
      <c r="AM55" s="348">
        <f>IF($C55=NT!$T$2,+SUM($D19:AM19)-SUM($D37:AM37),0)</f>
        <v>0</v>
      </c>
      <c r="AN55" s="348">
        <f>IF($C55=NT!$T$2,+SUM($D19:AN19)-SUM($D37:AN37),0)</f>
        <v>0</v>
      </c>
      <c r="AO55" s="348">
        <f>IF($C55=NT!$T$2,+SUM($D19:AO19)-SUM($D37:AO37),0)</f>
        <v>0</v>
      </c>
      <c r="AP55" s="348">
        <f>IF($C55=NT!$T$2,+SUM($D19:AP19)-SUM($D37:AP37),0)</f>
        <v>0</v>
      </c>
      <c r="AQ55" s="348">
        <f>IF($C55=NT!$T$2,+SUM($D19:AQ19)-SUM($D37:AQ37),0)</f>
        <v>0</v>
      </c>
      <c r="AR55" s="348">
        <f>IF($C55=NT!$T$2,+SUM($D19:AR19)-SUM($D37:AR37),0)</f>
        <v>0</v>
      </c>
      <c r="AS55" s="348">
        <f>IF($C55=NT!$T$2,+SUM($D19:AS19)-SUM($D37:AS37),0)</f>
        <v>0</v>
      </c>
      <c r="AT55" s="348">
        <f>IF($C55=NT!$T$2,+SUM($D19:AT19)-SUM($D37:AT37),0)</f>
        <v>0</v>
      </c>
      <c r="AU55" s="348">
        <f>IF($C55=NT!$T$2,+SUM($D19:AU19)-SUM($D37:AU37),0)</f>
        <v>0</v>
      </c>
      <c r="AV55" s="348">
        <f>IF($C55=NT!$T$2,+SUM($D19:AV19)-SUM($D37:AV37),0)</f>
        <v>0</v>
      </c>
      <c r="AW55" s="348">
        <f>IF($C55=NT!$T$2,+SUM($D19:AW19)-SUM($D37:AW37),0)</f>
        <v>0</v>
      </c>
      <c r="AX55" s="348">
        <f>IF($C55=NT!$T$2,+SUM($D19:AX19)-SUM($D37:AX37),0)</f>
        <v>0</v>
      </c>
      <c r="AY55" s="348">
        <f>IF($C55=NT!$T$2,+SUM($D19:AY19)-SUM($D37:AY37),0)</f>
        <v>0</v>
      </c>
      <c r="AZ55" s="348">
        <f>IF($C55=NT!$T$2,+SUM($D19:AZ19)-SUM($D37:AZ37),0)</f>
        <v>0</v>
      </c>
      <c r="BA55" s="348">
        <f>IF($C55=NT!$T$2,+SUM($D19:BA19)-SUM($D37:BA37),0)</f>
        <v>0</v>
      </c>
      <c r="BB55" s="348">
        <f>IF($C55=NT!$T$2,+SUM($D19:BB19)-SUM($D37:BB37),0)</f>
        <v>0</v>
      </c>
      <c r="BC55" s="348">
        <f>IF($C55=NT!$T$2,+SUM($D19:BC19)-SUM($D37:BC37),0)</f>
        <v>0</v>
      </c>
      <c r="BD55" s="348">
        <f>IF($C55=NT!$T$2,+SUM($D19:BD19)-SUM($D37:BD37),0)</f>
        <v>0</v>
      </c>
      <c r="BE55" s="348">
        <f>IF($C55=NT!$T$2,+SUM($D19:BE19)-SUM($D37:BE37),0)</f>
        <v>0</v>
      </c>
      <c r="BF55" s="348">
        <f>IF($C55=NT!$T$2,+SUM($D19:BF19)-SUM($D37:BF37),0)</f>
        <v>0</v>
      </c>
      <c r="BG55" s="348">
        <f>IF($C55=NT!$T$2,+SUM($D19:BG19)-SUM($D37:BG37),0)</f>
        <v>0</v>
      </c>
      <c r="BH55" s="348">
        <f>IF($C55=NT!$T$2,+SUM($D19:BH19)-SUM($D37:BH37),0)</f>
        <v>0</v>
      </c>
      <c r="BI55" s="348">
        <f>IF($C55=NT!$T$2,+SUM($D19:BI19)-SUM($D37:BI37),0)</f>
        <v>0</v>
      </c>
      <c r="BJ55" s="348">
        <f>IF($C55=NT!$T$2,+SUM($D19:BJ19)-SUM($D37:BJ37),0)</f>
        <v>0</v>
      </c>
      <c r="BK55" s="348">
        <f>IF($C55=NT!$T$2,+SUM($D19:BK19)-SUM($D37:BK37),0)</f>
        <v>0</v>
      </c>
    </row>
    <row r="56" spans="2:63" s="45" customFormat="1">
      <c r="B56" s="346" t="str">
        <f t="shared" si="16"/>
        <v>Nom Producte/Servei 12</v>
      </c>
      <c r="C56" s="347">
        <f>+OP!C21</f>
        <v>0</v>
      </c>
      <c r="D56" s="348">
        <f>IF($C56=NT!$T$2,+SUM($D20:D20)-SUM($D38:D38),0)</f>
        <v>0</v>
      </c>
      <c r="E56" s="348">
        <f>IF($C56=NT!$T$2,+SUM($D20:E20)-SUM($D38:E38),0)</f>
        <v>0</v>
      </c>
      <c r="F56" s="348">
        <f>IF($C56=NT!$T$2,+SUM($D20:F20)-SUM($D38:F38),0)</f>
        <v>0</v>
      </c>
      <c r="G56" s="348">
        <f>IF($C56=NT!$T$2,+SUM($D20:G20)-SUM($D38:G38),0)</f>
        <v>0</v>
      </c>
      <c r="H56" s="348">
        <f>IF($C56=NT!$T$2,+SUM($D20:H20)-SUM($D38:H38),0)</f>
        <v>0</v>
      </c>
      <c r="I56" s="348">
        <f>IF($C56=NT!$T$2,+SUM($D20:I20)-SUM($D38:I38),0)</f>
        <v>0</v>
      </c>
      <c r="J56" s="348">
        <f>IF($C56=NT!$T$2,+SUM($D20:J20)-SUM($D38:J38),0)</f>
        <v>0</v>
      </c>
      <c r="K56" s="348">
        <f>IF($C56=NT!$T$2,+SUM($D20:K20)-SUM($D38:K38),0)</f>
        <v>0</v>
      </c>
      <c r="L56" s="348">
        <f>IF($C56=NT!$T$2,+SUM($D20:L20)-SUM($D38:L38),0)</f>
        <v>0</v>
      </c>
      <c r="M56" s="348">
        <f>IF($C56=NT!$T$2,+SUM($D20:M20)-SUM($D38:M38),0)</f>
        <v>0</v>
      </c>
      <c r="N56" s="348">
        <f>IF($C56=NT!$T$2,+SUM($D20:N20)-SUM($D38:N38),0)</f>
        <v>0</v>
      </c>
      <c r="O56" s="348">
        <f>IF($C56=NT!$T$2,+SUM($D20:O20)-SUM($D38:O38),0)</f>
        <v>0</v>
      </c>
      <c r="P56" s="348">
        <f>IF($C56=NT!$T$2,+SUM($D20:P20)-SUM($D38:P38),0)</f>
        <v>0</v>
      </c>
      <c r="Q56" s="348">
        <f>IF($C56=NT!$T$2,+SUM($D20:Q20)-SUM($D38:Q38),0)</f>
        <v>0</v>
      </c>
      <c r="R56" s="348">
        <f>IF($C56=NT!$T$2,+SUM($D20:R20)-SUM($D38:R38),0)</f>
        <v>0</v>
      </c>
      <c r="S56" s="348">
        <f>IF($C56=NT!$T$2,+SUM($D20:S20)-SUM($D38:S38),0)</f>
        <v>0</v>
      </c>
      <c r="T56" s="348">
        <f>IF($C56=NT!$T$2,+SUM($D20:T20)-SUM($D38:T38),0)</f>
        <v>0</v>
      </c>
      <c r="U56" s="348">
        <f>IF($C56=NT!$T$2,+SUM($D20:U20)-SUM($D38:U38),0)</f>
        <v>0</v>
      </c>
      <c r="V56" s="348">
        <f>IF($C56=NT!$T$2,+SUM($D20:V20)-SUM($D38:V38),0)</f>
        <v>0</v>
      </c>
      <c r="W56" s="348">
        <f>IF($C56=NT!$T$2,+SUM($D20:W20)-SUM($D38:W38),0)</f>
        <v>0</v>
      </c>
      <c r="X56" s="348">
        <f>IF($C56=NT!$T$2,+SUM($D20:X20)-SUM($D38:X38),0)</f>
        <v>0</v>
      </c>
      <c r="Y56" s="348">
        <f>IF($C56=NT!$T$2,+SUM($D20:Y20)-SUM($D38:Y38),0)</f>
        <v>0</v>
      </c>
      <c r="Z56" s="348">
        <f>IF($C56=NT!$T$2,+SUM($D20:Z20)-SUM($D38:Z38),0)</f>
        <v>0</v>
      </c>
      <c r="AA56" s="348">
        <f>IF($C56=NT!$T$2,+SUM($D20:AA20)-SUM($D38:AA38),0)</f>
        <v>0</v>
      </c>
      <c r="AB56" s="348">
        <f>IF($C56=NT!$T$2,+SUM($D20:AB20)-SUM($D38:AB38),0)</f>
        <v>0</v>
      </c>
      <c r="AC56" s="348">
        <f>IF($C56=NT!$T$2,+SUM($D20:AC20)-SUM($D38:AC38),0)</f>
        <v>0</v>
      </c>
      <c r="AD56" s="348">
        <f>IF($C56=NT!$T$2,+SUM($D20:AD20)-SUM($D38:AD38),0)</f>
        <v>0</v>
      </c>
      <c r="AE56" s="348">
        <f>IF($C56=NT!$T$2,+SUM($D20:AE20)-SUM($D38:AE38),0)</f>
        <v>0</v>
      </c>
      <c r="AF56" s="348">
        <f>IF($C56=NT!$T$2,+SUM($D20:AF20)-SUM($D38:AF38),0)</f>
        <v>0</v>
      </c>
      <c r="AG56" s="348">
        <f>IF($C56=NT!$T$2,+SUM($D20:AG20)-SUM($D38:AG38),0)</f>
        <v>0</v>
      </c>
      <c r="AH56" s="348">
        <f>IF($C56=NT!$T$2,+SUM($D20:AH20)-SUM($D38:AH38),0)</f>
        <v>0</v>
      </c>
      <c r="AI56" s="348">
        <f>IF($C56=NT!$T$2,+SUM($D20:AI20)-SUM($D38:AI38),0)</f>
        <v>0</v>
      </c>
      <c r="AJ56" s="348">
        <f>IF($C56=NT!$T$2,+SUM($D20:AJ20)-SUM($D38:AJ38),0)</f>
        <v>0</v>
      </c>
      <c r="AK56" s="348">
        <f>IF($C56=NT!$T$2,+SUM($D20:AK20)-SUM($D38:AK38),0)</f>
        <v>0</v>
      </c>
      <c r="AL56" s="348">
        <f>IF($C56=NT!$T$2,+SUM($D20:AL20)-SUM($D38:AL38),0)</f>
        <v>0</v>
      </c>
      <c r="AM56" s="348">
        <f>IF($C56=NT!$T$2,+SUM($D20:AM20)-SUM($D38:AM38),0)</f>
        <v>0</v>
      </c>
      <c r="AN56" s="348">
        <f>IF($C56=NT!$T$2,+SUM($D20:AN20)-SUM($D38:AN38),0)</f>
        <v>0</v>
      </c>
      <c r="AO56" s="348">
        <f>IF($C56=NT!$T$2,+SUM($D20:AO20)-SUM($D38:AO38),0)</f>
        <v>0</v>
      </c>
      <c r="AP56" s="348">
        <f>IF($C56=NT!$T$2,+SUM($D20:AP20)-SUM($D38:AP38),0)</f>
        <v>0</v>
      </c>
      <c r="AQ56" s="348">
        <f>IF($C56=NT!$T$2,+SUM($D20:AQ20)-SUM($D38:AQ38),0)</f>
        <v>0</v>
      </c>
      <c r="AR56" s="348">
        <f>IF($C56=NT!$T$2,+SUM($D20:AR20)-SUM($D38:AR38),0)</f>
        <v>0</v>
      </c>
      <c r="AS56" s="348">
        <f>IF($C56=NT!$T$2,+SUM($D20:AS20)-SUM($D38:AS38),0)</f>
        <v>0</v>
      </c>
      <c r="AT56" s="348">
        <f>IF($C56=NT!$T$2,+SUM($D20:AT20)-SUM($D38:AT38),0)</f>
        <v>0</v>
      </c>
      <c r="AU56" s="348">
        <f>IF($C56=NT!$T$2,+SUM($D20:AU20)-SUM($D38:AU38),0)</f>
        <v>0</v>
      </c>
      <c r="AV56" s="348">
        <f>IF($C56=NT!$T$2,+SUM($D20:AV20)-SUM($D38:AV38),0)</f>
        <v>0</v>
      </c>
      <c r="AW56" s="348">
        <f>IF($C56=NT!$T$2,+SUM($D20:AW20)-SUM($D38:AW38),0)</f>
        <v>0</v>
      </c>
      <c r="AX56" s="348">
        <f>IF($C56=NT!$T$2,+SUM($D20:AX20)-SUM($D38:AX38),0)</f>
        <v>0</v>
      </c>
      <c r="AY56" s="348">
        <f>IF($C56=NT!$T$2,+SUM($D20:AY20)-SUM($D38:AY38),0)</f>
        <v>0</v>
      </c>
      <c r="AZ56" s="348">
        <f>IF($C56=NT!$T$2,+SUM($D20:AZ20)-SUM($D38:AZ38),0)</f>
        <v>0</v>
      </c>
      <c r="BA56" s="348">
        <f>IF($C56=NT!$T$2,+SUM($D20:BA20)-SUM($D38:BA38),0)</f>
        <v>0</v>
      </c>
      <c r="BB56" s="348">
        <f>IF($C56=NT!$T$2,+SUM($D20:BB20)-SUM($D38:BB38),0)</f>
        <v>0</v>
      </c>
      <c r="BC56" s="348">
        <f>IF($C56=NT!$T$2,+SUM($D20:BC20)-SUM($D38:BC38),0)</f>
        <v>0</v>
      </c>
      <c r="BD56" s="348">
        <f>IF($C56=NT!$T$2,+SUM($D20:BD20)-SUM($D38:BD38),0)</f>
        <v>0</v>
      </c>
      <c r="BE56" s="348">
        <f>IF($C56=NT!$T$2,+SUM($D20:BE20)-SUM($D38:BE38),0)</f>
        <v>0</v>
      </c>
      <c r="BF56" s="348">
        <f>IF($C56=NT!$T$2,+SUM($D20:BF20)-SUM($D38:BF38),0)</f>
        <v>0</v>
      </c>
      <c r="BG56" s="348">
        <f>IF($C56=NT!$T$2,+SUM($D20:BG20)-SUM($D38:BG38),0)</f>
        <v>0</v>
      </c>
      <c r="BH56" s="348">
        <f>IF($C56=NT!$T$2,+SUM($D20:BH20)-SUM($D38:BH38),0)</f>
        <v>0</v>
      </c>
      <c r="BI56" s="348">
        <f>IF($C56=NT!$T$2,+SUM($D20:BI20)-SUM($D38:BI38),0)</f>
        <v>0</v>
      </c>
      <c r="BJ56" s="348">
        <f>IF($C56=NT!$T$2,+SUM($D20:BJ20)-SUM($D38:BJ38),0)</f>
        <v>0</v>
      </c>
      <c r="BK56" s="348">
        <f>IF($C56=NT!$T$2,+SUM($D20:BK20)-SUM($D38:BK38),0)</f>
        <v>0</v>
      </c>
    </row>
    <row r="57" spans="2:63" s="45" customFormat="1">
      <c r="B57" s="346" t="str">
        <f t="shared" si="16"/>
        <v>Nom Producte/Servei 13</v>
      </c>
      <c r="C57" s="347">
        <f>+OP!C22</f>
        <v>0</v>
      </c>
      <c r="D57" s="348">
        <f>IF($C57=NT!$T$2,+SUM($D21:D21)-SUM($D39:D39),0)</f>
        <v>0</v>
      </c>
      <c r="E57" s="348">
        <f>IF($C57=NT!$T$2,+SUM($D21:E21)-SUM($D39:E39),0)</f>
        <v>0</v>
      </c>
      <c r="F57" s="348">
        <f>IF($C57=NT!$T$2,+SUM($D21:F21)-SUM($D39:F39),0)</f>
        <v>0</v>
      </c>
      <c r="G57" s="348">
        <f>IF($C57=NT!$T$2,+SUM($D21:G21)-SUM($D39:G39),0)</f>
        <v>0</v>
      </c>
      <c r="H57" s="348">
        <f>IF($C57=NT!$T$2,+SUM($D21:H21)-SUM($D39:H39),0)</f>
        <v>0</v>
      </c>
      <c r="I57" s="348">
        <f>IF($C57=NT!$T$2,+SUM($D21:I21)-SUM($D39:I39),0)</f>
        <v>0</v>
      </c>
      <c r="J57" s="348">
        <f>IF($C57=NT!$T$2,+SUM($D21:J21)-SUM($D39:J39),0)</f>
        <v>0</v>
      </c>
      <c r="K57" s="348">
        <f>IF($C57=NT!$T$2,+SUM($D21:K21)-SUM($D39:K39),0)</f>
        <v>0</v>
      </c>
      <c r="L57" s="348">
        <f>IF($C57=NT!$T$2,+SUM($D21:L21)-SUM($D39:L39),0)</f>
        <v>0</v>
      </c>
      <c r="M57" s="348">
        <f>IF($C57=NT!$T$2,+SUM($D21:M21)-SUM($D39:M39),0)</f>
        <v>0</v>
      </c>
      <c r="N57" s="348">
        <f>IF($C57=NT!$T$2,+SUM($D21:N21)-SUM($D39:N39),0)</f>
        <v>0</v>
      </c>
      <c r="O57" s="348">
        <f>IF($C57=NT!$T$2,+SUM($D21:O21)-SUM($D39:O39),0)</f>
        <v>0</v>
      </c>
      <c r="P57" s="348">
        <f>IF($C57=NT!$T$2,+SUM($D21:P21)-SUM($D39:P39),0)</f>
        <v>0</v>
      </c>
      <c r="Q57" s="348">
        <f>IF($C57=NT!$T$2,+SUM($D21:Q21)-SUM($D39:Q39),0)</f>
        <v>0</v>
      </c>
      <c r="R57" s="348">
        <f>IF($C57=NT!$T$2,+SUM($D21:R21)-SUM($D39:R39),0)</f>
        <v>0</v>
      </c>
      <c r="S57" s="348">
        <f>IF($C57=NT!$T$2,+SUM($D21:S21)-SUM($D39:S39),0)</f>
        <v>0</v>
      </c>
      <c r="T57" s="348">
        <f>IF($C57=NT!$T$2,+SUM($D21:T21)-SUM($D39:T39),0)</f>
        <v>0</v>
      </c>
      <c r="U57" s="348">
        <f>IF($C57=NT!$T$2,+SUM($D21:U21)-SUM($D39:U39),0)</f>
        <v>0</v>
      </c>
      <c r="V57" s="348">
        <f>IF($C57=NT!$T$2,+SUM($D21:V21)-SUM($D39:V39),0)</f>
        <v>0</v>
      </c>
      <c r="W57" s="348">
        <f>IF($C57=NT!$T$2,+SUM($D21:W21)-SUM($D39:W39),0)</f>
        <v>0</v>
      </c>
      <c r="X57" s="348">
        <f>IF($C57=NT!$T$2,+SUM($D21:X21)-SUM($D39:X39),0)</f>
        <v>0</v>
      </c>
      <c r="Y57" s="348">
        <f>IF($C57=NT!$T$2,+SUM($D21:Y21)-SUM($D39:Y39),0)</f>
        <v>0</v>
      </c>
      <c r="Z57" s="348">
        <f>IF($C57=NT!$T$2,+SUM($D21:Z21)-SUM($D39:Z39),0)</f>
        <v>0</v>
      </c>
      <c r="AA57" s="348">
        <f>IF($C57=NT!$T$2,+SUM($D21:AA21)-SUM($D39:AA39),0)</f>
        <v>0</v>
      </c>
      <c r="AB57" s="348">
        <f>IF($C57=NT!$T$2,+SUM($D21:AB21)-SUM($D39:AB39),0)</f>
        <v>0</v>
      </c>
      <c r="AC57" s="348">
        <f>IF($C57=NT!$T$2,+SUM($D21:AC21)-SUM($D39:AC39),0)</f>
        <v>0</v>
      </c>
      <c r="AD57" s="348">
        <f>IF($C57=NT!$T$2,+SUM($D21:AD21)-SUM($D39:AD39),0)</f>
        <v>0</v>
      </c>
      <c r="AE57" s="348">
        <f>IF($C57=NT!$T$2,+SUM($D21:AE21)-SUM($D39:AE39),0)</f>
        <v>0</v>
      </c>
      <c r="AF57" s="348">
        <f>IF($C57=NT!$T$2,+SUM($D21:AF21)-SUM($D39:AF39),0)</f>
        <v>0</v>
      </c>
      <c r="AG57" s="348">
        <f>IF($C57=NT!$T$2,+SUM($D21:AG21)-SUM($D39:AG39),0)</f>
        <v>0</v>
      </c>
      <c r="AH57" s="348">
        <f>IF($C57=NT!$T$2,+SUM($D21:AH21)-SUM($D39:AH39),0)</f>
        <v>0</v>
      </c>
      <c r="AI57" s="348">
        <f>IF($C57=NT!$T$2,+SUM($D21:AI21)-SUM($D39:AI39),0)</f>
        <v>0</v>
      </c>
      <c r="AJ57" s="348">
        <f>IF($C57=NT!$T$2,+SUM($D21:AJ21)-SUM($D39:AJ39),0)</f>
        <v>0</v>
      </c>
      <c r="AK57" s="348">
        <f>IF($C57=NT!$T$2,+SUM($D21:AK21)-SUM($D39:AK39),0)</f>
        <v>0</v>
      </c>
      <c r="AL57" s="348">
        <f>IF($C57=NT!$T$2,+SUM($D21:AL21)-SUM($D39:AL39),0)</f>
        <v>0</v>
      </c>
      <c r="AM57" s="348">
        <f>IF($C57=NT!$T$2,+SUM($D21:AM21)-SUM($D39:AM39),0)</f>
        <v>0</v>
      </c>
      <c r="AN57" s="348">
        <f>IF($C57=NT!$T$2,+SUM($D21:AN21)-SUM($D39:AN39),0)</f>
        <v>0</v>
      </c>
      <c r="AO57" s="348">
        <f>IF($C57=NT!$T$2,+SUM($D21:AO21)-SUM($D39:AO39),0)</f>
        <v>0</v>
      </c>
      <c r="AP57" s="348">
        <f>IF($C57=NT!$T$2,+SUM($D21:AP21)-SUM($D39:AP39),0)</f>
        <v>0</v>
      </c>
      <c r="AQ57" s="348">
        <f>IF($C57=NT!$T$2,+SUM($D21:AQ21)-SUM($D39:AQ39),0)</f>
        <v>0</v>
      </c>
      <c r="AR57" s="348">
        <f>IF($C57=NT!$T$2,+SUM($D21:AR21)-SUM($D39:AR39),0)</f>
        <v>0</v>
      </c>
      <c r="AS57" s="348">
        <f>IF($C57=NT!$T$2,+SUM($D21:AS21)-SUM($D39:AS39),0)</f>
        <v>0</v>
      </c>
      <c r="AT57" s="348">
        <f>IF($C57=NT!$T$2,+SUM($D21:AT21)-SUM($D39:AT39),0)</f>
        <v>0</v>
      </c>
      <c r="AU57" s="348">
        <f>IF($C57=NT!$T$2,+SUM($D21:AU21)-SUM($D39:AU39),0)</f>
        <v>0</v>
      </c>
      <c r="AV57" s="348">
        <f>IF($C57=NT!$T$2,+SUM($D21:AV21)-SUM($D39:AV39),0)</f>
        <v>0</v>
      </c>
      <c r="AW57" s="348">
        <f>IF($C57=NT!$T$2,+SUM($D21:AW21)-SUM($D39:AW39),0)</f>
        <v>0</v>
      </c>
      <c r="AX57" s="348">
        <f>IF($C57=NT!$T$2,+SUM($D21:AX21)-SUM($D39:AX39),0)</f>
        <v>0</v>
      </c>
      <c r="AY57" s="348">
        <f>IF($C57=NT!$T$2,+SUM($D21:AY21)-SUM($D39:AY39),0)</f>
        <v>0</v>
      </c>
      <c r="AZ57" s="348">
        <f>IF($C57=NT!$T$2,+SUM($D21:AZ21)-SUM($D39:AZ39),0)</f>
        <v>0</v>
      </c>
      <c r="BA57" s="348">
        <f>IF($C57=NT!$T$2,+SUM($D21:BA21)-SUM($D39:BA39),0)</f>
        <v>0</v>
      </c>
      <c r="BB57" s="348">
        <f>IF($C57=NT!$T$2,+SUM($D21:BB21)-SUM($D39:BB39),0)</f>
        <v>0</v>
      </c>
      <c r="BC57" s="348">
        <f>IF($C57=NT!$T$2,+SUM($D21:BC21)-SUM($D39:BC39),0)</f>
        <v>0</v>
      </c>
      <c r="BD57" s="348">
        <f>IF($C57=NT!$T$2,+SUM($D21:BD21)-SUM($D39:BD39),0)</f>
        <v>0</v>
      </c>
      <c r="BE57" s="348">
        <f>IF($C57=NT!$T$2,+SUM($D21:BE21)-SUM($D39:BE39),0)</f>
        <v>0</v>
      </c>
      <c r="BF57" s="348">
        <f>IF($C57=NT!$T$2,+SUM($D21:BF21)-SUM($D39:BF39),0)</f>
        <v>0</v>
      </c>
      <c r="BG57" s="348">
        <f>IF($C57=NT!$T$2,+SUM($D21:BG21)-SUM($D39:BG39),0)</f>
        <v>0</v>
      </c>
      <c r="BH57" s="348">
        <f>IF($C57=NT!$T$2,+SUM($D21:BH21)-SUM($D39:BH39),0)</f>
        <v>0</v>
      </c>
      <c r="BI57" s="348">
        <f>IF($C57=NT!$T$2,+SUM($D21:BI21)-SUM($D39:BI39),0)</f>
        <v>0</v>
      </c>
      <c r="BJ57" s="348">
        <f>IF($C57=NT!$T$2,+SUM($D21:BJ21)-SUM($D39:BJ39),0)</f>
        <v>0</v>
      </c>
      <c r="BK57" s="348">
        <f>IF($C57=NT!$T$2,+SUM($D21:BK21)-SUM($D39:BK39),0)</f>
        <v>0</v>
      </c>
    </row>
    <row r="58" spans="2:63" s="45" customFormat="1">
      <c r="B58" s="346" t="str">
        <f t="shared" si="16"/>
        <v>Nom Producte/Servei 14</v>
      </c>
      <c r="C58" s="347">
        <f>+OP!C23</f>
        <v>0</v>
      </c>
      <c r="D58" s="348">
        <f>IF($C58=NT!$T$2,+SUM($D22:D22)-SUM($D40:D40),0)</f>
        <v>0</v>
      </c>
      <c r="E58" s="348">
        <f>IF($C58=NT!$T$2,+SUM($D22:E22)-SUM($D40:E40),0)</f>
        <v>0</v>
      </c>
      <c r="F58" s="348">
        <f>IF($C58=NT!$T$2,+SUM($D22:F22)-SUM($D40:F40),0)</f>
        <v>0</v>
      </c>
      <c r="G58" s="348">
        <f>IF($C58=NT!$T$2,+SUM($D22:G22)-SUM($D40:G40),0)</f>
        <v>0</v>
      </c>
      <c r="H58" s="348">
        <f>IF($C58=NT!$T$2,+SUM($D22:H22)-SUM($D40:H40),0)</f>
        <v>0</v>
      </c>
      <c r="I58" s="348">
        <f>IF($C58=NT!$T$2,+SUM($D22:I22)-SUM($D40:I40),0)</f>
        <v>0</v>
      </c>
      <c r="J58" s="348">
        <f>IF($C58=NT!$T$2,+SUM($D22:J22)-SUM($D40:J40),0)</f>
        <v>0</v>
      </c>
      <c r="K58" s="348">
        <f>IF($C58=NT!$T$2,+SUM($D22:K22)-SUM($D40:K40),0)</f>
        <v>0</v>
      </c>
      <c r="L58" s="348">
        <f>IF($C58=NT!$T$2,+SUM($D22:L22)-SUM($D40:L40),0)</f>
        <v>0</v>
      </c>
      <c r="M58" s="348">
        <f>IF($C58=NT!$T$2,+SUM($D22:M22)-SUM($D40:M40),0)</f>
        <v>0</v>
      </c>
      <c r="N58" s="348">
        <f>IF($C58=NT!$T$2,+SUM($D22:N22)-SUM($D40:N40),0)</f>
        <v>0</v>
      </c>
      <c r="O58" s="348">
        <f>IF($C58=NT!$T$2,+SUM($D22:O22)-SUM($D40:O40),0)</f>
        <v>0</v>
      </c>
      <c r="P58" s="348">
        <f>IF($C58=NT!$T$2,+SUM($D22:P22)-SUM($D40:P40),0)</f>
        <v>0</v>
      </c>
      <c r="Q58" s="348">
        <f>IF($C58=NT!$T$2,+SUM($D22:Q22)-SUM($D40:Q40),0)</f>
        <v>0</v>
      </c>
      <c r="R58" s="348">
        <f>IF($C58=NT!$T$2,+SUM($D22:R22)-SUM($D40:R40),0)</f>
        <v>0</v>
      </c>
      <c r="S58" s="348">
        <f>IF($C58=NT!$T$2,+SUM($D22:S22)-SUM($D40:S40),0)</f>
        <v>0</v>
      </c>
      <c r="T58" s="348">
        <f>IF($C58=NT!$T$2,+SUM($D22:T22)-SUM($D40:T40),0)</f>
        <v>0</v>
      </c>
      <c r="U58" s="348">
        <f>IF($C58=NT!$T$2,+SUM($D22:U22)-SUM($D40:U40),0)</f>
        <v>0</v>
      </c>
      <c r="V58" s="348">
        <f>IF($C58=NT!$T$2,+SUM($D22:V22)-SUM($D40:V40),0)</f>
        <v>0</v>
      </c>
      <c r="W58" s="348">
        <f>IF($C58=NT!$T$2,+SUM($D22:W22)-SUM($D40:W40),0)</f>
        <v>0</v>
      </c>
      <c r="X58" s="348">
        <f>IF($C58=NT!$T$2,+SUM($D22:X22)-SUM($D40:X40),0)</f>
        <v>0</v>
      </c>
      <c r="Y58" s="348">
        <f>IF($C58=NT!$T$2,+SUM($D22:Y22)-SUM($D40:Y40),0)</f>
        <v>0</v>
      </c>
      <c r="Z58" s="348">
        <f>IF($C58=NT!$T$2,+SUM($D22:Z22)-SUM($D40:Z40),0)</f>
        <v>0</v>
      </c>
      <c r="AA58" s="348">
        <f>IF($C58=NT!$T$2,+SUM($D22:AA22)-SUM($D40:AA40),0)</f>
        <v>0</v>
      </c>
      <c r="AB58" s="348">
        <f>IF($C58=NT!$T$2,+SUM($D22:AB22)-SUM($D40:AB40),0)</f>
        <v>0</v>
      </c>
      <c r="AC58" s="348">
        <f>IF($C58=NT!$T$2,+SUM($D22:AC22)-SUM($D40:AC40),0)</f>
        <v>0</v>
      </c>
      <c r="AD58" s="348">
        <f>IF($C58=NT!$T$2,+SUM($D22:AD22)-SUM($D40:AD40),0)</f>
        <v>0</v>
      </c>
      <c r="AE58" s="348">
        <f>IF($C58=NT!$T$2,+SUM($D22:AE22)-SUM($D40:AE40),0)</f>
        <v>0</v>
      </c>
      <c r="AF58" s="348">
        <f>IF($C58=NT!$T$2,+SUM($D22:AF22)-SUM($D40:AF40),0)</f>
        <v>0</v>
      </c>
      <c r="AG58" s="348">
        <f>IF($C58=NT!$T$2,+SUM($D22:AG22)-SUM($D40:AG40),0)</f>
        <v>0</v>
      </c>
      <c r="AH58" s="348">
        <f>IF($C58=NT!$T$2,+SUM($D22:AH22)-SUM($D40:AH40),0)</f>
        <v>0</v>
      </c>
      <c r="AI58" s="348">
        <f>IF($C58=NT!$T$2,+SUM($D22:AI22)-SUM($D40:AI40),0)</f>
        <v>0</v>
      </c>
      <c r="AJ58" s="348">
        <f>IF($C58=NT!$T$2,+SUM($D22:AJ22)-SUM($D40:AJ40),0)</f>
        <v>0</v>
      </c>
      <c r="AK58" s="348">
        <f>IF($C58=NT!$T$2,+SUM($D22:AK22)-SUM($D40:AK40),0)</f>
        <v>0</v>
      </c>
      <c r="AL58" s="348">
        <f>IF($C58=NT!$T$2,+SUM($D22:AL22)-SUM($D40:AL40),0)</f>
        <v>0</v>
      </c>
      <c r="AM58" s="348">
        <f>IF($C58=NT!$T$2,+SUM($D22:AM22)-SUM($D40:AM40),0)</f>
        <v>0</v>
      </c>
      <c r="AN58" s="348">
        <f>IF($C58=NT!$T$2,+SUM($D22:AN22)-SUM($D40:AN40),0)</f>
        <v>0</v>
      </c>
      <c r="AO58" s="348">
        <f>IF($C58=NT!$T$2,+SUM($D22:AO22)-SUM($D40:AO40),0)</f>
        <v>0</v>
      </c>
      <c r="AP58" s="348">
        <f>IF($C58=NT!$T$2,+SUM($D22:AP22)-SUM($D40:AP40),0)</f>
        <v>0</v>
      </c>
      <c r="AQ58" s="348">
        <f>IF($C58=NT!$T$2,+SUM($D22:AQ22)-SUM($D40:AQ40),0)</f>
        <v>0</v>
      </c>
      <c r="AR58" s="348">
        <f>IF($C58=NT!$T$2,+SUM($D22:AR22)-SUM($D40:AR40),0)</f>
        <v>0</v>
      </c>
      <c r="AS58" s="348">
        <f>IF($C58=NT!$T$2,+SUM($D22:AS22)-SUM($D40:AS40),0)</f>
        <v>0</v>
      </c>
      <c r="AT58" s="348">
        <f>IF($C58=NT!$T$2,+SUM($D22:AT22)-SUM($D40:AT40),0)</f>
        <v>0</v>
      </c>
      <c r="AU58" s="348">
        <f>IF($C58=NT!$T$2,+SUM($D22:AU22)-SUM($D40:AU40),0)</f>
        <v>0</v>
      </c>
      <c r="AV58" s="348">
        <f>IF($C58=NT!$T$2,+SUM($D22:AV22)-SUM($D40:AV40),0)</f>
        <v>0</v>
      </c>
      <c r="AW58" s="348">
        <f>IF($C58=NT!$T$2,+SUM($D22:AW22)-SUM($D40:AW40),0)</f>
        <v>0</v>
      </c>
      <c r="AX58" s="348">
        <f>IF($C58=NT!$T$2,+SUM($D22:AX22)-SUM($D40:AX40),0)</f>
        <v>0</v>
      </c>
      <c r="AY58" s="348">
        <f>IF($C58=NT!$T$2,+SUM($D22:AY22)-SUM($D40:AY40),0)</f>
        <v>0</v>
      </c>
      <c r="AZ58" s="348">
        <f>IF($C58=NT!$T$2,+SUM($D22:AZ22)-SUM($D40:AZ40),0)</f>
        <v>0</v>
      </c>
      <c r="BA58" s="348">
        <f>IF($C58=NT!$T$2,+SUM($D22:BA22)-SUM($D40:BA40),0)</f>
        <v>0</v>
      </c>
      <c r="BB58" s="348">
        <f>IF($C58=NT!$T$2,+SUM($D22:BB22)-SUM($D40:BB40),0)</f>
        <v>0</v>
      </c>
      <c r="BC58" s="348">
        <f>IF($C58=NT!$T$2,+SUM($D22:BC22)-SUM($D40:BC40),0)</f>
        <v>0</v>
      </c>
      <c r="BD58" s="348">
        <f>IF($C58=NT!$T$2,+SUM($D22:BD22)-SUM($D40:BD40),0)</f>
        <v>0</v>
      </c>
      <c r="BE58" s="348">
        <f>IF($C58=NT!$T$2,+SUM($D22:BE22)-SUM($D40:BE40),0)</f>
        <v>0</v>
      </c>
      <c r="BF58" s="348">
        <f>IF($C58=NT!$T$2,+SUM($D22:BF22)-SUM($D40:BF40),0)</f>
        <v>0</v>
      </c>
      <c r="BG58" s="348">
        <f>IF($C58=NT!$T$2,+SUM($D22:BG22)-SUM($D40:BG40),0)</f>
        <v>0</v>
      </c>
      <c r="BH58" s="348">
        <f>IF($C58=NT!$T$2,+SUM($D22:BH22)-SUM($D40:BH40),0)</f>
        <v>0</v>
      </c>
      <c r="BI58" s="348">
        <f>IF($C58=NT!$T$2,+SUM($D22:BI22)-SUM($D40:BI40),0)</f>
        <v>0</v>
      </c>
      <c r="BJ58" s="348">
        <f>IF($C58=NT!$T$2,+SUM($D22:BJ22)-SUM($D40:BJ40),0)</f>
        <v>0</v>
      </c>
      <c r="BK58" s="348">
        <f>IF($C58=NT!$T$2,+SUM($D22:BK22)-SUM($D40:BK40),0)</f>
        <v>0</v>
      </c>
    </row>
    <row r="59" spans="2:63" s="45" customFormat="1">
      <c r="B59" s="346" t="str">
        <f t="shared" si="16"/>
        <v>Nom Producte/Servei 15</v>
      </c>
      <c r="C59" s="347">
        <f>+OP!C24</f>
        <v>0</v>
      </c>
      <c r="D59" s="348">
        <f>IF($C59=NT!$T$2,+SUM($D23:D23)-SUM($D41:D41),0)</f>
        <v>0</v>
      </c>
      <c r="E59" s="348">
        <f>IF($C59=NT!$T$2,+SUM($D23:E23)-SUM($D41:E41),0)</f>
        <v>0</v>
      </c>
      <c r="F59" s="348">
        <f>IF($C59=NT!$T$2,+SUM($D23:F23)-SUM($D41:F41),0)</f>
        <v>0</v>
      </c>
      <c r="G59" s="348">
        <f>IF($C59=NT!$T$2,+SUM($D23:G23)-SUM($D41:G41),0)</f>
        <v>0</v>
      </c>
      <c r="H59" s="348">
        <f>IF($C59=NT!$T$2,+SUM($D23:H23)-SUM($D41:H41),0)</f>
        <v>0</v>
      </c>
      <c r="I59" s="348">
        <f>IF($C59=NT!$T$2,+SUM($D23:I23)-SUM($D41:I41),0)</f>
        <v>0</v>
      </c>
      <c r="J59" s="348">
        <f>IF($C59=NT!$T$2,+SUM($D23:J23)-SUM($D41:J41),0)</f>
        <v>0</v>
      </c>
      <c r="K59" s="348">
        <f>IF($C59=NT!$T$2,+SUM($D23:K23)-SUM($D41:K41),0)</f>
        <v>0</v>
      </c>
      <c r="L59" s="348">
        <f>IF($C59=NT!$T$2,+SUM($D23:L23)-SUM($D41:L41),0)</f>
        <v>0</v>
      </c>
      <c r="M59" s="348">
        <f>IF($C59=NT!$T$2,+SUM($D23:M23)-SUM($D41:M41),0)</f>
        <v>0</v>
      </c>
      <c r="N59" s="348">
        <f>IF($C59=NT!$T$2,+SUM($D23:N23)-SUM($D41:N41),0)</f>
        <v>0</v>
      </c>
      <c r="O59" s="348">
        <f>IF($C59=NT!$T$2,+SUM($D23:O23)-SUM($D41:O41),0)</f>
        <v>0</v>
      </c>
      <c r="P59" s="348">
        <f>IF($C59=NT!$T$2,+SUM($D23:P23)-SUM($D41:P41),0)</f>
        <v>0</v>
      </c>
      <c r="Q59" s="348">
        <f>IF($C59=NT!$T$2,+SUM($D23:Q23)-SUM($D41:Q41),0)</f>
        <v>0</v>
      </c>
      <c r="R59" s="348">
        <f>IF($C59=NT!$T$2,+SUM($D23:R23)-SUM($D41:R41),0)</f>
        <v>0</v>
      </c>
      <c r="S59" s="348">
        <f>IF($C59=NT!$T$2,+SUM($D23:S23)-SUM($D41:S41),0)</f>
        <v>0</v>
      </c>
      <c r="T59" s="348">
        <f>IF($C59=NT!$T$2,+SUM($D23:T23)-SUM($D41:T41),0)</f>
        <v>0</v>
      </c>
      <c r="U59" s="348">
        <f>IF($C59=NT!$T$2,+SUM($D23:U23)-SUM($D41:U41),0)</f>
        <v>0</v>
      </c>
      <c r="V59" s="348">
        <f>IF($C59=NT!$T$2,+SUM($D23:V23)-SUM($D41:V41),0)</f>
        <v>0</v>
      </c>
      <c r="W59" s="348">
        <f>IF($C59=NT!$T$2,+SUM($D23:W23)-SUM($D41:W41),0)</f>
        <v>0</v>
      </c>
      <c r="X59" s="348">
        <f>IF($C59=NT!$T$2,+SUM($D23:X23)-SUM($D41:X41),0)</f>
        <v>0</v>
      </c>
      <c r="Y59" s="348">
        <f>IF($C59=NT!$T$2,+SUM($D23:Y23)-SUM($D41:Y41),0)</f>
        <v>0</v>
      </c>
      <c r="Z59" s="348">
        <f>IF($C59=NT!$T$2,+SUM($D23:Z23)-SUM($D41:Z41),0)</f>
        <v>0</v>
      </c>
      <c r="AA59" s="348">
        <f>IF($C59=NT!$T$2,+SUM($D23:AA23)-SUM($D41:AA41),0)</f>
        <v>0</v>
      </c>
      <c r="AB59" s="348">
        <f>IF($C59=NT!$T$2,+SUM($D23:AB23)-SUM($D41:AB41),0)</f>
        <v>0</v>
      </c>
      <c r="AC59" s="348">
        <f>IF($C59=NT!$T$2,+SUM($D23:AC23)-SUM($D41:AC41),0)</f>
        <v>0</v>
      </c>
      <c r="AD59" s="348">
        <f>IF($C59=NT!$T$2,+SUM($D23:AD23)-SUM($D41:AD41),0)</f>
        <v>0</v>
      </c>
      <c r="AE59" s="348">
        <f>IF($C59=NT!$T$2,+SUM($D23:AE23)-SUM($D41:AE41),0)</f>
        <v>0</v>
      </c>
      <c r="AF59" s="348">
        <f>IF($C59=NT!$T$2,+SUM($D23:AF23)-SUM($D41:AF41),0)</f>
        <v>0</v>
      </c>
      <c r="AG59" s="348">
        <f>IF($C59=NT!$T$2,+SUM($D23:AG23)-SUM($D41:AG41),0)</f>
        <v>0</v>
      </c>
      <c r="AH59" s="348">
        <f>IF($C59=NT!$T$2,+SUM($D23:AH23)-SUM($D41:AH41),0)</f>
        <v>0</v>
      </c>
      <c r="AI59" s="348">
        <f>IF($C59=NT!$T$2,+SUM($D23:AI23)-SUM($D41:AI41),0)</f>
        <v>0</v>
      </c>
      <c r="AJ59" s="348">
        <f>IF($C59=NT!$T$2,+SUM($D23:AJ23)-SUM($D41:AJ41),0)</f>
        <v>0</v>
      </c>
      <c r="AK59" s="348">
        <f>IF($C59=NT!$T$2,+SUM($D23:AK23)-SUM($D41:AK41),0)</f>
        <v>0</v>
      </c>
      <c r="AL59" s="348">
        <f>IF($C59=NT!$T$2,+SUM($D23:AL23)-SUM($D41:AL41),0)</f>
        <v>0</v>
      </c>
      <c r="AM59" s="348">
        <f>IF($C59=NT!$T$2,+SUM($D23:AM23)-SUM($D41:AM41),0)</f>
        <v>0</v>
      </c>
      <c r="AN59" s="348">
        <f>IF($C59=NT!$T$2,+SUM($D23:AN23)-SUM($D41:AN41),0)</f>
        <v>0</v>
      </c>
      <c r="AO59" s="348">
        <f>IF($C59=NT!$T$2,+SUM($D23:AO23)-SUM($D41:AO41),0)</f>
        <v>0</v>
      </c>
      <c r="AP59" s="348">
        <f>IF($C59=NT!$T$2,+SUM($D23:AP23)-SUM($D41:AP41),0)</f>
        <v>0</v>
      </c>
      <c r="AQ59" s="348">
        <f>IF($C59=NT!$T$2,+SUM($D23:AQ23)-SUM($D41:AQ41),0)</f>
        <v>0</v>
      </c>
      <c r="AR59" s="348">
        <f>IF($C59=NT!$T$2,+SUM($D23:AR23)-SUM($D41:AR41),0)</f>
        <v>0</v>
      </c>
      <c r="AS59" s="348">
        <f>IF($C59=NT!$T$2,+SUM($D23:AS23)-SUM($D41:AS41),0)</f>
        <v>0</v>
      </c>
      <c r="AT59" s="348">
        <f>IF($C59=NT!$T$2,+SUM($D23:AT23)-SUM($D41:AT41),0)</f>
        <v>0</v>
      </c>
      <c r="AU59" s="348">
        <f>IF($C59=NT!$T$2,+SUM($D23:AU23)-SUM($D41:AU41),0)</f>
        <v>0</v>
      </c>
      <c r="AV59" s="348">
        <f>IF($C59=NT!$T$2,+SUM($D23:AV23)-SUM($D41:AV41),0)</f>
        <v>0</v>
      </c>
      <c r="AW59" s="348">
        <f>IF($C59=NT!$T$2,+SUM($D23:AW23)-SUM($D41:AW41),0)</f>
        <v>0</v>
      </c>
      <c r="AX59" s="348">
        <f>IF($C59=NT!$T$2,+SUM($D23:AX23)-SUM($D41:AX41),0)</f>
        <v>0</v>
      </c>
      <c r="AY59" s="348">
        <f>IF($C59=NT!$T$2,+SUM($D23:AY23)-SUM($D41:AY41),0)</f>
        <v>0</v>
      </c>
      <c r="AZ59" s="348">
        <f>IF($C59=NT!$T$2,+SUM($D23:AZ23)-SUM($D41:AZ41),0)</f>
        <v>0</v>
      </c>
      <c r="BA59" s="348">
        <f>IF($C59=NT!$T$2,+SUM($D23:BA23)-SUM($D41:BA41),0)</f>
        <v>0</v>
      </c>
      <c r="BB59" s="348">
        <f>IF($C59=NT!$T$2,+SUM($D23:BB23)-SUM($D41:BB41),0)</f>
        <v>0</v>
      </c>
      <c r="BC59" s="348">
        <f>IF($C59=NT!$T$2,+SUM($D23:BC23)-SUM($D41:BC41),0)</f>
        <v>0</v>
      </c>
      <c r="BD59" s="348">
        <f>IF($C59=NT!$T$2,+SUM($D23:BD23)-SUM($D41:BD41),0)</f>
        <v>0</v>
      </c>
      <c r="BE59" s="348">
        <f>IF($C59=NT!$T$2,+SUM($D23:BE23)-SUM($D41:BE41),0)</f>
        <v>0</v>
      </c>
      <c r="BF59" s="348">
        <f>IF($C59=NT!$T$2,+SUM($D23:BF23)-SUM($D41:BF41),0)</f>
        <v>0</v>
      </c>
      <c r="BG59" s="348">
        <f>IF($C59=NT!$T$2,+SUM($D23:BG23)-SUM($D41:BG41),0)</f>
        <v>0</v>
      </c>
      <c r="BH59" s="348">
        <f>IF($C59=NT!$T$2,+SUM($D23:BH23)-SUM($D41:BH41),0)</f>
        <v>0</v>
      </c>
      <c r="BI59" s="348">
        <f>IF($C59=NT!$T$2,+SUM($D23:BI23)-SUM($D41:BI41),0)</f>
        <v>0</v>
      </c>
      <c r="BJ59" s="348">
        <f>IF($C59=NT!$T$2,+SUM($D23:BJ23)-SUM($D41:BJ41),0)</f>
        <v>0</v>
      </c>
      <c r="BK59" s="348">
        <f>IF($C59=NT!$T$2,+SUM($D23:BK23)-SUM($D41:BK41),0)</f>
        <v>0</v>
      </c>
    </row>
    <row r="60" spans="2:63" s="8" customFormat="1">
      <c r="B60" s="21" t="s">
        <v>17</v>
      </c>
      <c r="C60" s="110"/>
      <c r="D60" s="345">
        <f t="shared" ref="D60:AI60" si="17">SUM(D45:D59)</f>
        <v>450</v>
      </c>
      <c r="E60" s="345">
        <f t="shared" si="17"/>
        <v>350</v>
      </c>
      <c r="F60" s="345">
        <f t="shared" si="17"/>
        <v>250</v>
      </c>
      <c r="G60" s="345">
        <f t="shared" si="17"/>
        <v>350</v>
      </c>
      <c r="H60" s="345">
        <f t="shared" si="17"/>
        <v>250</v>
      </c>
      <c r="I60" s="345">
        <f t="shared" si="17"/>
        <v>150</v>
      </c>
      <c r="J60" s="345">
        <f t="shared" si="17"/>
        <v>250</v>
      </c>
      <c r="K60" s="345">
        <f t="shared" si="17"/>
        <v>150</v>
      </c>
      <c r="L60" s="345">
        <f t="shared" si="17"/>
        <v>100</v>
      </c>
      <c r="M60" s="345">
        <f t="shared" si="17"/>
        <v>250</v>
      </c>
      <c r="N60" s="345">
        <f t="shared" si="17"/>
        <v>210</v>
      </c>
      <c r="O60" s="345">
        <f t="shared" si="17"/>
        <v>180</v>
      </c>
      <c r="P60" s="345">
        <f t="shared" si="17"/>
        <v>160</v>
      </c>
      <c r="Q60" s="345">
        <f t="shared" si="17"/>
        <v>140</v>
      </c>
      <c r="R60" s="345">
        <f t="shared" si="17"/>
        <v>130</v>
      </c>
      <c r="S60" s="345">
        <f t="shared" si="17"/>
        <v>120</v>
      </c>
      <c r="T60" s="345">
        <f t="shared" si="17"/>
        <v>115</v>
      </c>
      <c r="U60" s="345">
        <f t="shared" si="17"/>
        <v>110</v>
      </c>
      <c r="V60" s="345">
        <f t="shared" si="17"/>
        <v>105</v>
      </c>
      <c r="W60" s="345">
        <f t="shared" si="17"/>
        <v>100</v>
      </c>
      <c r="X60" s="345">
        <f t="shared" si="17"/>
        <v>95</v>
      </c>
      <c r="Y60" s="345">
        <f t="shared" si="17"/>
        <v>90</v>
      </c>
      <c r="Z60" s="345">
        <f t="shared" si="17"/>
        <v>85</v>
      </c>
      <c r="AA60" s="345">
        <f t="shared" si="17"/>
        <v>80</v>
      </c>
      <c r="AB60" s="345">
        <f t="shared" si="17"/>
        <v>75</v>
      </c>
      <c r="AC60" s="345">
        <f t="shared" si="17"/>
        <v>70</v>
      </c>
      <c r="AD60" s="345">
        <f t="shared" si="17"/>
        <v>65</v>
      </c>
      <c r="AE60" s="345">
        <f t="shared" si="17"/>
        <v>60</v>
      </c>
      <c r="AF60" s="345">
        <f t="shared" si="17"/>
        <v>55</v>
      </c>
      <c r="AG60" s="345">
        <f t="shared" si="17"/>
        <v>50</v>
      </c>
      <c r="AH60" s="345">
        <f t="shared" si="17"/>
        <v>45</v>
      </c>
      <c r="AI60" s="345">
        <f t="shared" si="17"/>
        <v>40</v>
      </c>
      <c r="AJ60" s="345">
        <f t="shared" ref="AJ60:BK60" si="18">SUM(AJ45:AJ59)</f>
        <v>35</v>
      </c>
      <c r="AK60" s="345">
        <f t="shared" si="18"/>
        <v>30</v>
      </c>
      <c r="AL60" s="345">
        <f t="shared" si="18"/>
        <v>25</v>
      </c>
      <c r="AM60" s="345">
        <f t="shared" si="18"/>
        <v>20</v>
      </c>
      <c r="AN60" s="345">
        <f t="shared" si="18"/>
        <v>15</v>
      </c>
      <c r="AO60" s="345">
        <f t="shared" si="18"/>
        <v>10</v>
      </c>
      <c r="AP60" s="345">
        <f t="shared" si="18"/>
        <v>5</v>
      </c>
      <c r="AQ60" s="345">
        <f t="shared" si="18"/>
        <v>0</v>
      </c>
      <c r="AR60" s="345">
        <f t="shared" si="18"/>
        <v>-5</v>
      </c>
      <c r="AS60" s="345">
        <f t="shared" si="18"/>
        <v>-10</v>
      </c>
      <c r="AT60" s="345">
        <f t="shared" si="18"/>
        <v>-15</v>
      </c>
      <c r="AU60" s="345">
        <f t="shared" si="18"/>
        <v>-20</v>
      </c>
      <c r="AV60" s="345">
        <f t="shared" si="18"/>
        <v>-25</v>
      </c>
      <c r="AW60" s="345">
        <f t="shared" si="18"/>
        <v>-30</v>
      </c>
      <c r="AX60" s="345">
        <f t="shared" si="18"/>
        <v>-35</v>
      </c>
      <c r="AY60" s="345">
        <f t="shared" si="18"/>
        <v>-40</v>
      </c>
      <c r="AZ60" s="345">
        <f t="shared" si="18"/>
        <v>-45</v>
      </c>
      <c r="BA60" s="345">
        <f t="shared" si="18"/>
        <v>-50</v>
      </c>
      <c r="BB60" s="345">
        <f t="shared" si="18"/>
        <v>-55</v>
      </c>
      <c r="BC60" s="345">
        <f t="shared" si="18"/>
        <v>-60</v>
      </c>
      <c r="BD60" s="345">
        <f t="shared" si="18"/>
        <v>-65</v>
      </c>
      <c r="BE60" s="345">
        <f t="shared" si="18"/>
        <v>-70</v>
      </c>
      <c r="BF60" s="345">
        <f t="shared" si="18"/>
        <v>-75</v>
      </c>
      <c r="BG60" s="345">
        <f t="shared" si="18"/>
        <v>-80</v>
      </c>
      <c r="BH60" s="345">
        <f t="shared" si="18"/>
        <v>-85</v>
      </c>
      <c r="BI60" s="345">
        <f t="shared" si="18"/>
        <v>-90</v>
      </c>
      <c r="BJ60" s="345">
        <f t="shared" si="18"/>
        <v>-95</v>
      </c>
      <c r="BK60" s="345">
        <f t="shared" si="18"/>
        <v>-100</v>
      </c>
    </row>
    <row r="61" spans="2:63" s="8" customFormat="1">
      <c r="B61" s="60"/>
      <c r="C61" s="224"/>
      <c r="D61" s="67"/>
      <c r="E61" s="67"/>
      <c r="F61" s="67"/>
      <c r="G61" s="68"/>
      <c r="H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c r="AK61" s="68"/>
      <c r="AL61" s="68"/>
      <c r="AM61" s="68"/>
      <c r="AN61" s="68"/>
      <c r="AO61" s="68"/>
      <c r="AP61" s="68"/>
      <c r="AQ61" s="68"/>
      <c r="AR61" s="68"/>
      <c r="AS61" s="68"/>
      <c r="AT61" s="68"/>
      <c r="AU61" s="68"/>
      <c r="AV61" s="68"/>
      <c r="AW61" s="68"/>
      <c r="AX61" s="68"/>
      <c r="AY61" s="68"/>
      <c r="AZ61" s="68"/>
      <c r="BA61" s="68"/>
      <c r="BB61" s="68"/>
      <c r="BC61" s="68"/>
      <c r="BD61" s="68"/>
      <c r="BE61" s="68"/>
      <c r="BF61" s="68"/>
      <c r="BG61" s="68"/>
      <c r="BH61" s="68"/>
      <c r="BI61" s="68"/>
      <c r="BJ61" s="68"/>
      <c r="BK61" s="68"/>
    </row>
    <row r="62" spans="2:63" s="8" customFormat="1">
      <c r="B62" s="66" t="s">
        <v>316</v>
      </c>
      <c r="C62" s="62"/>
      <c r="D62" s="52">
        <f>+D44</f>
        <v>40909</v>
      </c>
      <c r="E62" s="52">
        <f t="shared" ref="E62:AJ62" si="19">EDATE(D62,1)</f>
        <v>40940</v>
      </c>
      <c r="F62" s="52">
        <f t="shared" si="19"/>
        <v>40969</v>
      </c>
      <c r="G62" s="52">
        <f t="shared" si="19"/>
        <v>41000</v>
      </c>
      <c r="H62" s="52">
        <f t="shared" si="19"/>
        <v>41030</v>
      </c>
      <c r="I62" s="52">
        <f t="shared" si="19"/>
        <v>41061</v>
      </c>
      <c r="J62" s="52">
        <f t="shared" si="19"/>
        <v>41091</v>
      </c>
      <c r="K62" s="52">
        <f t="shared" si="19"/>
        <v>41122</v>
      </c>
      <c r="L62" s="52">
        <f t="shared" si="19"/>
        <v>41153</v>
      </c>
      <c r="M62" s="52">
        <f t="shared" si="19"/>
        <v>41183</v>
      </c>
      <c r="N62" s="52">
        <f t="shared" si="19"/>
        <v>41214</v>
      </c>
      <c r="O62" s="52">
        <f t="shared" si="19"/>
        <v>41244</v>
      </c>
      <c r="P62" s="52">
        <f t="shared" si="19"/>
        <v>41275</v>
      </c>
      <c r="Q62" s="52">
        <f t="shared" si="19"/>
        <v>41306</v>
      </c>
      <c r="R62" s="52">
        <f t="shared" si="19"/>
        <v>41334</v>
      </c>
      <c r="S62" s="52">
        <f t="shared" si="19"/>
        <v>41365</v>
      </c>
      <c r="T62" s="52">
        <f t="shared" si="19"/>
        <v>41395</v>
      </c>
      <c r="U62" s="52">
        <f t="shared" si="19"/>
        <v>41426</v>
      </c>
      <c r="V62" s="52">
        <f t="shared" si="19"/>
        <v>41456</v>
      </c>
      <c r="W62" s="52">
        <f t="shared" si="19"/>
        <v>41487</v>
      </c>
      <c r="X62" s="52">
        <f t="shared" si="19"/>
        <v>41518</v>
      </c>
      <c r="Y62" s="52">
        <f t="shared" si="19"/>
        <v>41548</v>
      </c>
      <c r="Z62" s="52">
        <f t="shared" si="19"/>
        <v>41579</v>
      </c>
      <c r="AA62" s="52">
        <f t="shared" si="19"/>
        <v>41609</v>
      </c>
      <c r="AB62" s="52">
        <f t="shared" si="19"/>
        <v>41640</v>
      </c>
      <c r="AC62" s="52">
        <f t="shared" si="19"/>
        <v>41671</v>
      </c>
      <c r="AD62" s="52">
        <f t="shared" si="19"/>
        <v>41699</v>
      </c>
      <c r="AE62" s="52">
        <f t="shared" si="19"/>
        <v>41730</v>
      </c>
      <c r="AF62" s="52">
        <f t="shared" si="19"/>
        <v>41760</v>
      </c>
      <c r="AG62" s="52">
        <f t="shared" si="19"/>
        <v>41791</v>
      </c>
      <c r="AH62" s="52">
        <f t="shared" si="19"/>
        <v>41821</v>
      </c>
      <c r="AI62" s="52">
        <f t="shared" si="19"/>
        <v>41852</v>
      </c>
      <c r="AJ62" s="52">
        <f t="shared" si="19"/>
        <v>41883</v>
      </c>
      <c r="AK62" s="52">
        <f t="shared" ref="AK62:BK62" si="20">EDATE(AJ62,1)</f>
        <v>41913</v>
      </c>
      <c r="AL62" s="52">
        <f t="shared" si="20"/>
        <v>41944</v>
      </c>
      <c r="AM62" s="52">
        <f t="shared" si="20"/>
        <v>41974</v>
      </c>
      <c r="AN62" s="52">
        <f t="shared" si="20"/>
        <v>42005</v>
      </c>
      <c r="AO62" s="52">
        <f t="shared" si="20"/>
        <v>42036</v>
      </c>
      <c r="AP62" s="52">
        <f t="shared" si="20"/>
        <v>42064</v>
      </c>
      <c r="AQ62" s="52">
        <f t="shared" si="20"/>
        <v>42095</v>
      </c>
      <c r="AR62" s="52">
        <f t="shared" si="20"/>
        <v>42125</v>
      </c>
      <c r="AS62" s="52">
        <f t="shared" si="20"/>
        <v>42156</v>
      </c>
      <c r="AT62" s="52">
        <f t="shared" si="20"/>
        <v>42186</v>
      </c>
      <c r="AU62" s="52">
        <f t="shared" si="20"/>
        <v>42217</v>
      </c>
      <c r="AV62" s="52">
        <f t="shared" si="20"/>
        <v>42248</v>
      </c>
      <c r="AW62" s="52">
        <f t="shared" si="20"/>
        <v>42278</v>
      </c>
      <c r="AX62" s="52">
        <f t="shared" si="20"/>
        <v>42309</v>
      </c>
      <c r="AY62" s="52">
        <f t="shared" si="20"/>
        <v>42339</v>
      </c>
      <c r="AZ62" s="52">
        <f t="shared" si="20"/>
        <v>42370</v>
      </c>
      <c r="BA62" s="52">
        <f t="shared" si="20"/>
        <v>42401</v>
      </c>
      <c r="BB62" s="52">
        <f t="shared" si="20"/>
        <v>42430</v>
      </c>
      <c r="BC62" s="52">
        <f t="shared" si="20"/>
        <v>42461</v>
      </c>
      <c r="BD62" s="52">
        <f t="shared" si="20"/>
        <v>42491</v>
      </c>
      <c r="BE62" s="52">
        <f t="shared" si="20"/>
        <v>42522</v>
      </c>
      <c r="BF62" s="52">
        <f t="shared" si="20"/>
        <v>42552</v>
      </c>
      <c r="BG62" s="52">
        <f t="shared" si="20"/>
        <v>42583</v>
      </c>
      <c r="BH62" s="52">
        <f t="shared" si="20"/>
        <v>42614</v>
      </c>
      <c r="BI62" s="52">
        <f t="shared" si="20"/>
        <v>42644</v>
      </c>
      <c r="BJ62" s="52">
        <f t="shared" si="20"/>
        <v>42675</v>
      </c>
      <c r="BK62" s="52">
        <f t="shared" si="20"/>
        <v>42705</v>
      </c>
    </row>
    <row r="63" spans="2:63" s="8" customFormat="1">
      <c r="B63" s="31" t="str">
        <f>+B45</f>
        <v>Envasos reutilitzables</v>
      </c>
      <c r="C63" s="312"/>
      <c r="D63" s="375">
        <f>+CVM!$D8</f>
        <v>4</v>
      </c>
      <c r="E63" s="375">
        <f>+CVM!$D8</f>
        <v>4</v>
      </c>
      <c r="F63" s="375">
        <f>+CVM!$D8</f>
        <v>4</v>
      </c>
      <c r="G63" s="375">
        <f>+CVM!$D8</f>
        <v>4</v>
      </c>
      <c r="H63" s="375">
        <f>+CVM!$D8</f>
        <v>4</v>
      </c>
      <c r="I63" s="375">
        <f>+CVM!$D8</f>
        <v>4</v>
      </c>
      <c r="J63" s="375">
        <f>+CVM!$D8</f>
        <v>4</v>
      </c>
      <c r="K63" s="375">
        <f>+CVM!$D8</f>
        <v>4</v>
      </c>
      <c r="L63" s="375">
        <f>+CVM!$D8</f>
        <v>4</v>
      </c>
      <c r="M63" s="375">
        <f>+CVM!$D8</f>
        <v>4</v>
      </c>
      <c r="N63" s="375">
        <f>+CVM!$D8</f>
        <v>4</v>
      </c>
      <c r="O63" s="375">
        <f>+CVM!$D8</f>
        <v>4</v>
      </c>
      <c r="P63" s="375">
        <f>+CVM!$D26</f>
        <v>4.08</v>
      </c>
      <c r="Q63" s="375">
        <f>+CVM!$D26</f>
        <v>4.08</v>
      </c>
      <c r="R63" s="375">
        <f>+CVM!$D26</f>
        <v>4.08</v>
      </c>
      <c r="S63" s="375">
        <f>+CVM!$D26</f>
        <v>4.08</v>
      </c>
      <c r="T63" s="375">
        <f>+CVM!$D26</f>
        <v>4.08</v>
      </c>
      <c r="U63" s="375">
        <f>+CVM!$D26</f>
        <v>4.08</v>
      </c>
      <c r="V63" s="375">
        <f>+CVM!$D26</f>
        <v>4.08</v>
      </c>
      <c r="W63" s="375">
        <f>+CVM!$D26</f>
        <v>4.08</v>
      </c>
      <c r="X63" s="375">
        <f>+CVM!$D26</f>
        <v>4.08</v>
      </c>
      <c r="Y63" s="375">
        <f>+CVM!$D26</f>
        <v>4.08</v>
      </c>
      <c r="Z63" s="375">
        <f>+CVM!$D26</f>
        <v>4.08</v>
      </c>
      <c r="AA63" s="375">
        <f>+CVM!$D26</f>
        <v>4.08</v>
      </c>
      <c r="AB63" s="375">
        <f>+CVM!$D44</f>
        <v>4.1616</v>
      </c>
      <c r="AC63" s="375">
        <f>+CVM!$D44</f>
        <v>4.1616</v>
      </c>
      <c r="AD63" s="375">
        <f>+CVM!$D44</f>
        <v>4.1616</v>
      </c>
      <c r="AE63" s="375">
        <f>+CVM!$D44</f>
        <v>4.1616</v>
      </c>
      <c r="AF63" s="375">
        <f>+CVM!$D44</f>
        <v>4.1616</v>
      </c>
      <c r="AG63" s="375">
        <f>+CVM!$D44</f>
        <v>4.1616</v>
      </c>
      <c r="AH63" s="375">
        <f>+CVM!$D44</f>
        <v>4.1616</v>
      </c>
      <c r="AI63" s="375">
        <f>+CVM!$D44</f>
        <v>4.1616</v>
      </c>
      <c r="AJ63" s="375">
        <f>+CVM!$D44</f>
        <v>4.1616</v>
      </c>
      <c r="AK63" s="375">
        <f>+CVM!$D44</f>
        <v>4.1616</v>
      </c>
      <c r="AL63" s="375">
        <f>+CVM!$D44</f>
        <v>4.1616</v>
      </c>
      <c r="AM63" s="375">
        <f>+CVM!$D44</f>
        <v>4.1616</v>
      </c>
      <c r="AN63" s="375">
        <f>+CVM!$D62</f>
        <v>4.2448319999999997</v>
      </c>
      <c r="AO63" s="375">
        <f>+CVM!$D62</f>
        <v>4.2448319999999997</v>
      </c>
      <c r="AP63" s="375">
        <f>+CVM!$D62</f>
        <v>4.2448319999999997</v>
      </c>
      <c r="AQ63" s="375">
        <f>+CVM!$D62</f>
        <v>4.2448319999999997</v>
      </c>
      <c r="AR63" s="375">
        <f>+CVM!$D62</f>
        <v>4.2448319999999997</v>
      </c>
      <c r="AS63" s="375">
        <f>+CVM!$D62</f>
        <v>4.2448319999999997</v>
      </c>
      <c r="AT63" s="375">
        <f>+CVM!$D62</f>
        <v>4.2448319999999997</v>
      </c>
      <c r="AU63" s="375">
        <f>+CVM!$D62</f>
        <v>4.2448319999999997</v>
      </c>
      <c r="AV63" s="375">
        <f>+CVM!$D62</f>
        <v>4.2448319999999997</v>
      </c>
      <c r="AW63" s="375">
        <f>+CVM!$D62</f>
        <v>4.2448319999999997</v>
      </c>
      <c r="AX63" s="375">
        <f>+CVM!$D62</f>
        <v>4.2448319999999997</v>
      </c>
      <c r="AY63" s="375">
        <f>+CVM!$D62</f>
        <v>4.2448319999999997</v>
      </c>
      <c r="AZ63" s="375">
        <f>+CVM!$D80</f>
        <v>4.3297286399999999</v>
      </c>
      <c r="BA63" s="375">
        <f>+CVM!$D80</f>
        <v>4.3297286399999999</v>
      </c>
      <c r="BB63" s="375">
        <f>+CVM!$D80</f>
        <v>4.3297286399999999</v>
      </c>
      <c r="BC63" s="375">
        <f>+CVM!$D80</f>
        <v>4.3297286399999999</v>
      </c>
      <c r="BD63" s="375">
        <f>+CVM!$D80</f>
        <v>4.3297286399999999</v>
      </c>
      <c r="BE63" s="375">
        <f>+CVM!$D80</f>
        <v>4.3297286399999999</v>
      </c>
      <c r="BF63" s="375">
        <f>+CVM!$D80</f>
        <v>4.3297286399999999</v>
      </c>
      <c r="BG63" s="375">
        <f>+CVM!$D80</f>
        <v>4.3297286399999999</v>
      </c>
      <c r="BH63" s="375">
        <f>+CVM!$D80</f>
        <v>4.3297286399999999</v>
      </c>
      <c r="BI63" s="375">
        <f>+CVM!$D80</f>
        <v>4.3297286399999999</v>
      </c>
      <c r="BJ63" s="375">
        <f>+CVM!$D80</f>
        <v>4.3297286399999999</v>
      </c>
      <c r="BK63" s="375">
        <f>+CVM!$D80</f>
        <v>4.3297286399999999</v>
      </c>
    </row>
    <row r="64" spans="2:63" s="8" customFormat="1">
      <c r="B64" s="31" t="str">
        <f t="shared" ref="B64:B77" si="21">+B46</f>
        <v>Vendes per entregues</v>
      </c>
      <c r="C64" s="312"/>
      <c r="D64" s="375">
        <f>+CVM!$D9</f>
        <v>0</v>
      </c>
      <c r="E64" s="375">
        <f>+CVM!$D9</f>
        <v>0</v>
      </c>
      <c r="F64" s="375">
        <f>+CVM!$D9</f>
        <v>0</v>
      </c>
      <c r="G64" s="375">
        <f>+CVM!$D9</f>
        <v>0</v>
      </c>
      <c r="H64" s="375">
        <f>+CVM!$D9</f>
        <v>0</v>
      </c>
      <c r="I64" s="375">
        <f>+CVM!$D9</f>
        <v>0</v>
      </c>
      <c r="J64" s="375">
        <f>+CVM!$D9</f>
        <v>0</v>
      </c>
      <c r="K64" s="375">
        <f>+CVM!$D9</f>
        <v>0</v>
      </c>
      <c r="L64" s="375">
        <f>+CVM!$D9</f>
        <v>0</v>
      </c>
      <c r="M64" s="375">
        <f>+CVM!$D9</f>
        <v>0</v>
      </c>
      <c r="N64" s="375">
        <f>+CVM!$D9</f>
        <v>0</v>
      </c>
      <c r="O64" s="375">
        <f>+CVM!$D9</f>
        <v>0</v>
      </c>
      <c r="P64" s="375">
        <f>+CVM!$D27</f>
        <v>0</v>
      </c>
      <c r="Q64" s="375">
        <f>+CVM!$D27</f>
        <v>0</v>
      </c>
      <c r="R64" s="375">
        <f>+CVM!$D27</f>
        <v>0</v>
      </c>
      <c r="S64" s="375">
        <f>+CVM!$D27</f>
        <v>0</v>
      </c>
      <c r="T64" s="375">
        <f>+CVM!$D27</f>
        <v>0</v>
      </c>
      <c r="U64" s="375">
        <f>+CVM!$D27</f>
        <v>0</v>
      </c>
      <c r="V64" s="375">
        <f>+CVM!$D27</f>
        <v>0</v>
      </c>
      <c r="W64" s="375">
        <f>+CVM!$D27</f>
        <v>0</v>
      </c>
      <c r="X64" s="375">
        <f>+CVM!$D27</f>
        <v>0</v>
      </c>
      <c r="Y64" s="375">
        <f>+CVM!$D27</f>
        <v>0</v>
      </c>
      <c r="Z64" s="375">
        <f>+CVM!$D27</f>
        <v>0</v>
      </c>
      <c r="AA64" s="375">
        <f>+CVM!$D27</f>
        <v>0</v>
      </c>
      <c r="AB64" s="375">
        <f>+CVM!$D45</f>
        <v>0</v>
      </c>
      <c r="AC64" s="375">
        <f>+CVM!$D45</f>
        <v>0</v>
      </c>
      <c r="AD64" s="375">
        <f>+CVM!$D45</f>
        <v>0</v>
      </c>
      <c r="AE64" s="375">
        <f>+CVM!$D45</f>
        <v>0</v>
      </c>
      <c r="AF64" s="375">
        <f>+CVM!$D45</f>
        <v>0</v>
      </c>
      <c r="AG64" s="375">
        <f>+CVM!$D45</f>
        <v>0</v>
      </c>
      <c r="AH64" s="375">
        <f>+CVM!$D45</f>
        <v>0</v>
      </c>
      <c r="AI64" s="375">
        <f>+CVM!$D45</f>
        <v>0</v>
      </c>
      <c r="AJ64" s="375">
        <f>+CVM!$D45</f>
        <v>0</v>
      </c>
      <c r="AK64" s="375">
        <f>+CVM!$D45</f>
        <v>0</v>
      </c>
      <c r="AL64" s="375">
        <f>+CVM!$D45</f>
        <v>0</v>
      </c>
      <c r="AM64" s="375">
        <f>+CVM!$D45</f>
        <v>0</v>
      </c>
      <c r="AN64" s="375">
        <f>+CVM!$D63</f>
        <v>0</v>
      </c>
      <c r="AO64" s="375">
        <f>+CVM!$D63</f>
        <v>0</v>
      </c>
      <c r="AP64" s="375">
        <f>+CVM!$D63</f>
        <v>0</v>
      </c>
      <c r="AQ64" s="375">
        <f>+CVM!$D63</f>
        <v>0</v>
      </c>
      <c r="AR64" s="375">
        <f>+CVM!$D63</f>
        <v>0</v>
      </c>
      <c r="AS64" s="375">
        <f>+CVM!$D63</f>
        <v>0</v>
      </c>
      <c r="AT64" s="375">
        <f>+CVM!$D63</f>
        <v>0</v>
      </c>
      <c r="AU64" s="375">
        <f>+CVM!$D63</f>
        <v>0</v>
      </c>
      <c r="AV64" s="375">
        <f>+CVM!$D63</f>
        <v>0</v>
      </c>
      <c r="AW64" s="375">
        <f>+CVM!$D63</f>
        <v>0</v>
      </c>
      <c r="AX64" s="375">
        <f>+CVM!$D63</f>
        <v>0</v>
      </c>
      <c r="AY64" s="375">
        <f>+CVM!$D63</f>
        <v>0</v>
      </c>
      <c r="AZ64" s="375">
        <f>+CVM!$D81</f>
        <v>0</v>
      </c>
      <c r="BA64" s="375">
        <f>+CVM!$D81</f>
        <v>0</v>
      </c>
      <c r="BB64" s="375">
        <f>+CVM!$D81</f>
        <v>0</v>
      </c>
      <c r="BC64" s="375">
        <f>+CVM!$D81</f>
        <v>0</v>
      </c>
      <c r="BD64" s="375">
        <f>+CVM!$D81</f>
        <v>0</v>
      </c>
      <c r="BE64" s="375">
        <f>+CVM!$D81</f>
        <v>0</v>
      </c>
      <c r="BF64" s="375">
        <f>+CVM!$D81</f>
        <v>0</v>
      </c>
      <c r="BG64" s="375">
        <f>+CVM!$D81</f>
        <v>0</v>
      </c>
      <c r="BH64" s="375">
        <f>+CVM!$D81</f>
        <v>0</v>
      </c>
      <c r="BI64" s="375">
        <f>+CVM!$D81</f>
        <v>0</v>
      </c>
      <c r="BJ64" s="375">
        <f>+CVM!$D81</f>
        <v>0</v>
      </c>
      <c r="BK64" s="375">
        <f>+CVM!$D81</f>
        <v>0</v>
      </c>
    </row>
    <row r="65" spans="2:63" s="8" customFormat="1">
      <c r="B65" s="31" t="str">
        <f t="shared" si="21"/>
        <v>Anuncis locals</v>
      </c>
      <c r="C65" s="312"/>
      <c r="D65" s="375">
        <f>+CVM!$D10</f>
        <v>0</v>
      </c>
      <c r="E65" s="375">
        <f>+CVM!$D10</f>
        <v>0</v>
      </c>
      <c r="F65" s="375">
        <f>+CVM!$D10</f>
        <v>0</v>
      </c>
      <c r="G65" s="375">
        <f>+CVM!$D10</f>
        <v>0</v>
      </c>
      <c r="H65" s="375">
        <f>+CVM!$D10</f>
        <v>0</v>
      </c>
      <c r="I65" s="375">
        <f>+CVM!$D10</f>
        <v>0</v>
      </c>
      <c r="J65" s="375">
        <f>+CVM!$D10</f>
        <v>0</v>
      </c>
      <c r="K65" s="375">
        <f>+CVM!$D10</f>
        <v>0</v>
      </c>
      <c r="L65" s="375">
        <f>+CVM!$D10</f>
        <v>0</v>
      </c>
      <c r="M65" s="375">
        <f>+CVM!$D10</f>
        <v>0</v>
      </c>
      <c r="N65" s="375">
        <f>+CVM!$D10</f>
        <v>0</v>
      </c>
      <c r="O65" s="375">
        <f>+CVM!$D10</f>
        <v>0</v>
      </c>
      <c r="P65" s="375">
        <f>+CVM!$D28</f>
        <v>0</v>
      </c>
      <c r="Q65" s="375">
        <f>+CVM!$D28</f>
        <v>0</v>
      </c>
      <c r="R65" s="375">
        <f>+CVM!$D28</f>
        <v>0</v>
      </c>
      <c r="S65" s="375">
        <f>+CVM!$D28</f>
        <v>0</v>
      </c>
      <c r="T65" s="375">
        <f>+CVM!$D28</f>
        <v>0</v>
      </c>
      <c r="U65" s="375">
        <f>+CVM!$D28</f>
        <v>0</v>
      </c>
      <c r="V65" s="375">
        <f>+CVM!$D28</f>
        <v>0</v>
      </c>
      <c r="W65" s="375">
        <f>+CVM!$D28</f>
        <v>0</v>
      </c>
      <c r="X65" s="375">
        <f>+CVM!$D28</f>
        <v>0</v>
      </c>
      <c r="Y65" s="375">
        <f>+CVM!$D28</f>
        <v>0</v>
      </c>
      <c r="Z65" s="375">
        <f>+CVM!$D28</f>
        <v>0</v>
      </c>
      <c r="AA65" s="375">
        <f>+CVM!$D28</f>
        <v>0</v>
      </c>
      <c r="AB65" s="375">
        <f>+CVM!$D46</f>
        <v>0</v>
      </c>
      <c r="AC65" s="375">
        <f>+CVM!$D46</f>
        <v>0</v>
      </c>
      <c r="AD65" s="375">
        <f>+CVM!$D46</f>
        <v>0</v>
      </c>
      <c r="AE65" s="375">
        <f>+CVM!$D46</f>
        <v>0</v>
      </c>
      <c r="AF65" s="375">
        <f>+CVM!$D46</f>
        <v>0</v>
      </c>
      <c r="AG65" s="375">
        <f>+CVM!$D46</f>
        <v>0</v>
      </c>
      <c r="AH65" s="375">
        <f>+CVM!$D46</f>
        <v>0</v>
      </c>
      <c r="AI65" s="375">
        <f>+CVM!$D46</f>
        <v>0</v>
      </c>
      <c r="AJ65" s="375">
        <f>+CVM!$D46</f>
        <v>0</v>
      </c>
      <c r="AK65" s="375">
        <f>+CVM!$D46</f>
        <v>0</v>
      </c>
      <c r="AL65" s="375">
        <f>+CVM!$D46</f>
        <v>0</v>
      </c>
      <c r="AM65" s="375">
        <f>+CVM!$D46</f>
        <v>0</v>
      </c>
      <c r="AN65" s="375">
        <f>+CVM!$D64</f>
        <v>0</v>
      </c>
      <c r="AO65" s="375">
        <f>+CVM!$D64</f>
        <v>0</v>
      </c>
      <c r="AP65" s="375">
        <f>+CVM!$D64</f>
        <v>0</v>
      </c>
      <c r="AQ65" s="375">
        <f>+CVM!$D64</f>
        <v>0</v>
      </c>
      <c r="AR65" s="375">
        <f>+CVM!$D64</f>
        <v>0</v>
      </c>
      <c r="AS65" s="375">
        <f>+CVM!$D64</f>
        <v>0</v>
      </c>
      <c r="AT65" s="375">
        <f>+CVM!$D64</f>
        <v>0</v>
      </c>
      <c r="AU65" s="375">
        <f>+CVM!$D64</f>
        <v>0</v>
      </c>
      <c r="AV65" s="375">
        <f>+CVM!$D64</f>
        <v>0</v>
      </c>
      <c r="AW65" s="375">
        <f>+CVM!$D64</f>
        <v>0</v>
      </c>
      <c r="AX65" s="375">
        <f>+CVM!$D64</f>
        <v>0</v>
      </c>
      <c r="AY65" s="375">
        <f>+CVM!$D64</f>
        <v>0</v>
      </c>
      <c r="AZ65" s="375">
        <f>+CVM!$D82</f>
        <v>0</v>
      </c>
      <c r="BA65" s="375">
        <f>+CVM!$D82</f>
        <v>0</v>
      </c>
      <c r="BB65" s="375">
        <f>+CVM!$D82</f>
        <v>0</v>
      </c>
      <c r="BC65" s="375">
        <f>+CVM!$D82</f>
        <v>0</v>
      </c>
      <c r="BD65" s="375">
        <f>+CVM!$D82</f>
        <v>0</v>
      </c>
      <c r="BE65" s="375">
        <f>+CVM!$D82</f>
        <v>0</v>
      </c>
      <c r="BF65" s="375">
        <f>+CVM!$D82</f>
        <v>0</v>
      </c>
      <c r="BG65" s="375">
        <f>+CVM!$D82</f>
        <v>0</v>
      </c>
      <c r="BH65" s="375">
        <f>+CVM!$D82</f>
        <v>0</v>
      </c>
      <c r="BI65" s="375">
        <f>+CVM!$D82</f>
        <v>0</v>
      </c>
      <c r="BJ65" s="375">
        <f>+CVM!$D82</f>
        <v>0</v>
      </c>
      <c r="BK65" s="375">
        <f>+CVM!$D82</f>
        <v>0</v>
      </c>
    </row>
    <row r="66" spans="2:63" s="8" customFormat="1">
      <c r="B66" s="31" t="str">
        <f t="shared" si="21"/>
        <v>Nom Producte/Servei 4</v>
      </c>
      <c r="C66" s="312"/>
      <c r="D66" s="375">
        <f>+CVM!$D11</f>
        <v>0</v>
      </c>
      <c r="E66" s="375">
        <f>+CVM!$D11</f>
        <v>0</v>
      </c>
      <c r="F66" s="375">
        <f>+CVM!$D11</f>
        <v>0</v>
      </c>
      <c r="G66" s="375">
        <f>+CVM!$D11</f>
        <v>0</v>
      </c>
      <c r="H66" s="375">
        <f>+CVM!$D11</f>
        <v>0</v>
      </c>
      <c r="I66" s="375">
        <f>+CVM!$D11</f>
        <v>0</v>
      </c>
      <c r="J66" s="375">
        <f>+CVM!$D11</f>
        <v>0</v>
      </c>
      <c r="K66" s="375">
        <f>+CVM!$D11</f>
        <v>0</v>
      </c>
      <c r="L66" s="375">
        <f>+CVM!$D11</f>
        <v>0</v>
      </c>
      <c r="M66" s="375">
        <f>+CVM!$D11</f>
        <v>0</v>
      </c>
      <c r="N66" s="375">
        <f>+CVM!$D11</f>
        <v>0</v>
      </c>
      <c r="O66" s="375">
        <f>+CVM!$D11</f>
        <v>0</v>
      </c>
      <c r="P66" s="375">
        <f>+CVM!$D29</f>
        <v>0</v>
      </c>
      <c r="Q66" s="375">
        <f>+CVM!$D29</f>
        <v>0</v>
      </c>
      <c r="R66" s="375">
        <f>+CVM!$D29</f>
        <v>0</v>
      </c>
      <c r="S66" s="375">
        <f>+CVM!$D29</f>
        <v>0</v>
      </c>
      <c r="T66" s="375">
        <f>+CVM!$D29</f>
        <v>0</v>
      </c>
      <c r="U66" s="375">
        <f>+CVM!$D29</f>
        <v>0</v>
      </c>
      <c r="V66" s="375">
        <f>+CVM!$D29</f>
        <v>0</v>
      </c>
      <c r="W66" s="375">
        <f>+CVM!$D29</f>
        <v>0</v>
      </c>
      <c r="X66" s="375">
        <f>+CVM!$D29</f>
        <v>0</v>
      </c>
      <c r="Y66" s="375">
        <f>+CVM!$D29</f>
        <v>0</v>
      </c>
      <c r="Z66" s="375">
        <f>+CVM!$D29</f>
        <v>0</v>
      </c>
      <c r="AA66" s="375">
        <f>+CVM!$D29</f>
        <v>0</v>
      </c>
      <c r="AB66" s="375">
        <f>+CVM!$D47</f>
        <v>0</v>
      </c>
      <c r="AC66" s="375">
        <f>+CVM!$D47</f>
        <v>0</v>
      </c>
      <c r="AD66" s="375">
        <f>+CVM!$D47</f>
        <v>0</v>
      </c>
      <c r="AE66" s="375">
        <f>+CVM!$D47</f>
        <v>0</v>
      </c>
      <c r="AF66" s="375">
        <f>+CVM!$D47</f>
        <v>0</v>
      </c>
      <c r="AG66" s="375">
        <f>+CVM!$D47</f>
        <v>0</v>
      </c>
      <c r="AH66" s="375">
        <f>+CVM!$D47</f>
        <v>0</v>
      </c>
      <c r="AI66" s="375">
        <f>+CVM!$D47</f>
        <v>0</v>
      </c>
      <c r="AJ66" s="375">
        <f>+CVM!$D47</f>
        <v>0</v>
      </c>
      <c r="AK66" s="375">
        <f>+CVM!$D47</f>
        <v>0</v>
      </c>
      <c r="AL66" s="375">
        <f>+CVM!$D47</f>
        <v>0</v>
      </c>
      <c r="AM66" s="375">
        <f>+CVM!$D47</f>
        <v>0</v>
      </c>
      <c r="AN66" s="375">
        <f>+CVM!$D65</f>
        <v>0</v>
      </c>
      <c r="AO66" s="375">
        <f>+CVM!$D65</f>
        <v>0</v>
      </c>
      <c r="AP66" s="375">
        <f>+CVM!$D65</f>
        <v>0</v>
      </c>
      <c r="AQ66" s="375">
        <f>+CVM!$D65</f>
        <v>0</v>
      </c>
      <c r="AR66" s="375">
        <f>+CVM!$D65</f>
        <v>0</v>
      </c>
      <c r="AS66" s="375">
        <f>+CVM!$D65</f>
        <v>0</v>
      </c>
      <c r="AT66" s="375">
        <f>+CVM!$D65</f>
        <v>0</v>
      </c>
      <c r="AU66" s="375">
        <f>+CVM!$D65</f>
        <v>0</v>
      </c>
      <c r="AV66" s="375">
        <f>+CVM!$D65</f>
        <v>0</v>
      </c>
      <c r="AW66" s="375">
        <f>+CVM!$D65</f>
        <v>0</v>
      </c>
      <c r="AX66" s="375">
        <f>+CVM!$D65</f>
        <v>0</v>
      </c>
      <c r="AY66" s="375">
        <f>+CVM!$D65</f>
        <v>0</v>
      </c>
      <c r="AZ66" s="375">
        <f>+CVM!$D83</f>
        <v>0</v>
      </c>
      <c r="BA66" s="375">
        <f>+CVM!$D83</f>
        <v>0</v>
      </c>
      <c r="BB66" s="375">
        <f>+CVM!$D83</f>
        <v>0</v>
      </c>
      <c r="BC66" s="375">
        <f>+CVM!$D83</f>
        <v>0</v>
      </c>
      <c r="BD66" s="375">
        <f>+CVM!$D83</f>
        <v>0</v>
      </c>
      <c r="BE66" s="375">
        <f>+CVM!$D83</f>
        <v>0</v>
      </c>
      <c r="BF66" s="375">
        <f>+CVM!$D83</f>
        <v>0</v>
      </c>
      <c r="BG66" s="375">
        <f>+CVM!$D83</f>
        <v>0</v>
      </c>
      <c r="BH66" s="375">
        <f>+CVM!$D83</f>
        <v>0</v>
      </c>
      <c r="BI66" s="375">
        <f>+CVM!$D83</f>
        <v>0</v>
      </c>
      <c r="BJ66" s="375">
        <f>+CVM!$D83</f>
        <v>0</v>
      </c>
      <c r="BK66" s="375">
        <f>+CVM!$D83</f>
        <v>0</v>
      </c>
    </row>
    <row r="67" spans="2:63" s="8" customFormat="1">
      <c r="B67" s="31" t="str">
        <f t="shared" si="21"/>
        <v>Nom Producte/Servei 5</v>
      </c>
      <c r="C67" s="312"/>
      <c r="D67" s="375">
        <f>+CVM!$D12</f>
        <v>0</v>
      </c>
      <c r="E67" s="375">
        <f>+CVM!$D12</f>
        <v>0</v>
      </c>
      <c r="F67" s="375">
        <f>+CVM!$D12</f>
        <v>0</v>
      </c>
      <c r="G67" s="375">
        <f>+CVM!$D12</f>
        <v>0</v>
      </c>
      <c r="H67" s="375">
        <f>+CVM!$D12</f>
        <v>0</v>
      </c>
      <c r="I67" s="375">
        <f>+CVM!$D12</f>
        <v>0</v>
      </c>
      <c r="J67" s="375">
        <f>+CVM!$D12</f>
        <v>0</v>
      </c>
      <c r="K67" s="375">
        <f>+CVM!$D12</f>
        <v>0</v>
      </c>
      <c r="L67" s="375">
        <f>+CVM!$D12</f>
        <v>0</v>
      </c>
      <c r="M67" s="375">
        <f>+CVM!$D12</f>
        <v>0</v>
      </c>
      <c r="N67" s="375">
        <f>+CVM!$D12</f>
        <v>0</v>
      </c>
      <c r="O67" s="375">
        <f>+CVM!$D12</f>
        <v>0</v>
      </c>
      <c r="P67" s="375">
        <f>+CVM!$D30</f>
        <v>0</v>
      </c>
      <c r="Q67" s="375">
        <f>+CVM!$D30</f>
        <v>0</v>
      </c>
      <c r="R67" s="375">
        <f>+CVM!$D30</f>
        <v>0</v>
      </c>
      <c r="S67" s="375">
        <f>+CVM!$D30</f>
        <v>0</v>
      </c>
      <c r="T67" s="375">
        <f>+CVM!$D30</f>
        <v>0</v>
      </c>
      <c r="U67" s="375">
        <f>+CVM!$D30</f>
        <v>0</v>
      </c>
      <c r="V67" s="375">
        <f>+CVM!$D30</f>
        <v>0</v>
      </c>
      <c r="W67" s="375">
        <f>+CVM!$D30</f>
        <v>0</v>
      </c>
      <c r="X67" s="375">
        <f>+CVM!$D30</f>
        <v>0</v>
      </c>
      <c r="Y67" s="375">
        <f>+CVM!$D30</f>
        <v>0</v>
      </c>
      <c r="Z67" s="375">
        <f>+CVM!$D30</f>
        <v>0</v>
      </c>
      <c r="AA67" s="375">
        <f>+CVM!$D30</f>
        <v>0</v>
      </c>
      <c r="AB67" s="375">
        <f>+CVM!$D48</f>
        <v>0</v>
      </c>
      <c r="AC67" s="375">
        <f>+CVM!$D48</f>
        <v>0</v>
      </c>
      <c r="AD67" s="375">
        <f>+CVM!$D48</f>
        <v>0</v>
      </c>
      <c r="AE67" s="375">
        <f>+CVM!$D48</f>
        <v>0</v>
      </c>
      <c r="AF67" s="375">
        <f>+CVM!$D48</f>
        <v>0</v>
      </c>
      <c r="AG67" s="375">
        <f>+CVM!$D48</f>
        <v>0</v>
      </c>
      <c r="AH67" s="375">
        <f>+CVM!$D48</f>
        <v>0</v>
      </c>
      <c r="AI67" s="375">
        <f>+CVM!$D48</f>
        <v>0</v>
      </c>
      <c r="AJ67" s="375">
        <f>+CVM!$D48</f>
        <v>0</v>
      </c>
      <c r="AK67" s="375">
        <f>+CVM!$D48</f>
        <v>0</v>
      </c>
      <c r="AL67" s="375">
        <f>+CVM!$D48</f>
        <v>0</v>
      </c>
      <c r="AM67" s="375">
        <f>+CVM!$D48</f>
        <v>0</v>
      </c>
      <c r="AN67" s="375">
        <f>+CVM!$D66</f>
        <v>0</v>
      </c>
      <c r="AO67" s="375">
        <f>+CVM!$D66</f>
        <v>0</v>
      </c>
      <c r="AP67" s="375">
        <f>+CVM!$D66</f>
        <v>0</v>
      </c>
      <c r="AQ67" s="375">
        <f>+CVM!$D66</f>
        <v>0</v>
      </c>
      <c r="AR67" s="375">
        <f>+CVM!$D66</f>
        <v>0</v>
      </c>
      <c r="AS67" s="375">
        <f>+CVM!$D66</f>
        <v>0</v>
      </c>
      <c r="AT67" s="375">
        <f>+CVM!$D66</f>
        <v>0</v>
      </c>
      <c r="AU67" s="375">
        <f>+CVM!$D66</f>
        <v>0</v>
      </c>
      <c r="AV67" s="375">
        <f>+CVM!$D66</f>
        <v>0</v>
      </c>
      <c r="AW67" s="375">
        <f>+CVM!$D66</f>
        <v>0</v>
      </c>
      <c r="AX67" s="375">
        <f>+CVM!$D66</f>
        <v>0</v>
      </c>
      <c r="AY67" s="375">
        <f>+CVM!$D66</f>
        <v>0</v>
      </c>
      <c r="AZ67" s="375">
        <f>+CVM!$D84</f>
        <v>0</v>
      </c>
      <c r="BA67" s="375">
        <f>+CVM!$D84</f>
        <v>0</v>
      </c>
      <c r="BB67" s="375">
        <f>+CVM!$D84</f>
        <v>0</v>
      </c>
      <c r="BC67" s="375">
        <f>+CVM!$D84</f>
        <v>0</v>
      </c>
      <c r="BD67" s="375">
        <f>+CVM!$D84</f>
        <v>0</v>
      </c>
      <c r="BE67" s="375">
        <f>+CVM!$D84</f>
        <v>0</v>
      </c>
      <c r="BF67" s="375">
        <f>+CVM!$D84</f>
        <v>0</v>
      </c>
      <c r="BG67" s="375">
        <f>+CVM!$D84</f>
        <v>0</v>
      </c>
      <c r="BH67" s="375">
        <f>+CVM!$D84</f>
        <v>0</v>
      </c>
      <c r="BI67" s="375">
        <f>+CVM!$D84</f>
        <v>0</v>
      </c>
      <c r="BJ67" s="375">
        <f>+CVM!$D84</f>
        <v>0</v>
      </c>
      <c r="BK67" s="375">
        <f>+CVM!$D84</f>
        <v>0</v>
      </c>
    </row>
    <row r="68" spans="2:63" s="8" customFormat="1">
      <c r="B68" s="31" t="str">
        <f t="shared" si="21"/>
        <v>Nom Producte/Servei 6</v>
      </c>
      <c r="C68" s="312"/>
      <c r="D68" s="375">
        <f>+CVM!$D13</f>
        <v>0</v>
      </c>
      <c r="E68" s="375">
        <f>+CVM!$D13</f>
        <v>0</v>
      </c>
      <c r="F68" s="375">
        <f>+CVM!$D13</f>
        <v>0</v>
      </c>
      <c r="G68" s="375">
        <f>+CVM!$D13</f>
        <v>0</v>
      </c>
      <c r="H68" s="375">
        <f>+CVM!$D13</f>
        <v>0</v>
      </c>
      <c r="I68" s="375">
        <f>+CVM!$D13</f>
        <v>0</v>
      </c>
      <c r="J68" s="375">
        <f>+CVM!$D13</f>
        <v>0</v>
      </c>
      <c r="K68" s="375">
        <f>+CVM!$D13</f>
        <v>0</v>
      </c>
      <c r="L68" s="375">
        <f>+CVM!$D13</f>
        <v>0</v>
      </c>
      <c r="M68" s="375">
        <f>+CVM!$D13</f>
        <v>0</v>
      </c>
      <c r="N68" s="375">
        <f>+CVM!$D13</f>
        <v>0</v>
      </c>
      <c r="O68" s="375">
        <f>+CVM!$D13</f>
        <v>0</v>
      </c>
      <c r="P68" s="375">
        <f>+CVM!$D31</f>
        <v>0</v>
      </c>
      <c r="Q68" s="375">
        <f>+CVM!$D31</f>
        <v>0</v>
      </c>
      <c r="R68" s="375">
        <f>+CVM!$D31</f>
        <v>0</v>
      </c>
      <c r="S68" s="375">
        <f>+CVM!$D31</f>
        <v>0</v>
      </c>
      <c r="T68" s="375">
        <f>+CVM!$D31</f>
        <v>0</v>
      </c>
      <c r="U68" s="375">
        <f>+CVM!$D31</f>
        <v>0</v>
      </c>
      <c r="V68" s="375">
        <f>+CVM!$D31</f>
        <v>0</v>
      </c>
      <c r="W68" s="375">
        <f>+CVM!$D31</f>
        <v>0</v>
      </c>
      <c r="X68" s="375">
        <f>+CVM!$D31</f>
        <v>0</v>
      </c>
      <c r="Y68" s="375">
        <f>+CVM!$D31</f>
        <v>0</v>
      </c>
      <c r="Z68" s="375">
        <f>+CVM!$D31</f>
        <v>0</v>
      </c>
      <c r="AA68" s="375">
        <f>+CVM!$D31</f>
        <v>0</v>
      </c>
      <c r="AB68" s="375">
        <f>+CVM!$D49</f>
        <v>0</v>
      </c>
      <c r="AC68" s="375">
        <f>+CVM!$D49</f>
        <v>0</v>
      </c>
      <c r="AD68" s="375">
        <f>+CVM!$D49</f>
        <v>0</v>
      </c>
      <c r="AE68" s="375">
        <f>+CVM!$D49</f>
        <v>0</v>
      </c>
      <c r="AF68" s="375">
        <f>+CVM!$D49</f>
        <v>0</v>
      </c>
      <c r="AG68" s="375">
        <f>+CVM!$D49</f>
        <v>0</v>
      </c>
      <c r="AH68" s="375">
        <f>+CVM!$D49</f>
        <v>0</v>
      </c>
      <c r="AI68" s="375">
        <f>+CVM!$D49</f>
        <v>0</v>
      </c>
      <c r="AJ68" s="375">
        <f>+CVM!$D49</f>
        <v>0</v>
      </c>
      <c r="AK68" s="375">
        <f>+CVM!$D49</f>
        <v>0</v>
      </c>
      <c r="AL68" s="375">
        <f>+CVM!$D49</f>
        <v>0</v>
      </c>
      <c r="AM68" s="375">
        <f>+CVM!$D49</f>
        <v>0</v>
      </c>
      <c r="AN68" s="375">
        <f>+CVM!$D67</f>
        <v>0</v>
      </c>
      <c r="AO68" s="375">
        <f>+CVM!$D67</f>
        <v>0</v>
      </c>
      <c r="AP68" s="375">
        <f>+CVM!$D67</f>
        <v>0</v>
      </c>
      <c r="AQ68" s="375">
        <f>+CVM!$D67</f>
        <v>0</v>
      </c>
      <c r="AR68" s="375">
        <f>+CVM!$D67</f>
        <v>0</v>
      </c>
      <c r="AS68" s="375">
        <f>+CVM!$D67</f>
        <v>0</v>
      </c>
      <c r="AT68" s="375">
        <f>+CVM!$D67</f>
        <v>0</v>
      </c>
      <c r="AU68" s="375">
        <f>+CVM!$D67</f>
        <v>0</v>
      </c>
      <c r="AV68" s="375">
        <f>+CVM!$D67</f>
        <v>0</v>
      </c>
      <c r="AW68" s="375">
        <f>+CVM!$D67</f>
        <v>0</v>
      </c>
      <c r="AX68" s="375">
        <f>+CVM!$D67</f>
        <v>0</v>
      </c>
      <c r="AY68" s="375">
        <f>+CVM!$D67</f>
        <v>0</v>
      </c>
      <c r="AZ68" s="375">
        <f>+CVM!$D85</f>
        <v>0</v>
      </c>
      <c r="BA68" s="375">
        <f>+CVM!$D85</f>
        <v>0</v>
      </c>
      <c r="BB68" s="375">
        <f>+CVM!$D85</f>
        <v>0</v>
      </c>
      <c r="BC68" s="375">
        <f>+CVM!$D85</f>
        <v>0</v>
      </c>
      <c r="BD68" s="375">
        <f>+CVM!$D85</f>
        <v>0</v>
      </c>
      <c r="BE68" s="375">
        <f>+CVM!$D85</f>
        <v>0</v>
      </c>
      <c r="BF68" s="375">
        <f>+CVM!$D85</f>
        <v>0</v>
      </c>
      <c r="BG68" s="375">
        <f>+CVM!$D85</f>
        <v>0</v>
      </c>
      <c r="BH68" s="375">
        <f>+CVM!$D85</f>
        <v>0</v>
      </c>
      <c r="BI68" s="375">
        <f>+CVM!$D85</f>
        <v>0</v>
      </c>
      <c r="BJ68" s="375">
        <f>+CVM!$D85</f>
        <v>0</v>
      </c>
      <c r="BK68" s="375">
        <f>+CVM!$D85</f>
        <v>0</v>
      </c>
    </row>
    <row r="69" spans="2:63" s="8" customFormat="1">
      <c r="B69" s="31" t="str">
        <f t="shared" si="21"/>
        <v>Nom Producte/Servei 7</v>
      </c>
      <c r="C69" s="312"/>
      <c r="D69" s="375">
        <f>+CVM!$D14</f>
        <v>0</v>
      </c>
      <c r="E69" s="375">
        <f>+CVM!$D14</f>
        <v>0</v>
      </c>
      <c r="F69" s="375">
        <f>+CVM!$D14</f>
        <v>0</v>
      </c>
      <c r="G69" s="375">
        <f>+CVM!$D14</f>
        <v>0</v>
      </c>
      <c r="H69" s="375">
        <f>+CVM!$D14</f>
        <v>0</v>
      </c>
      <c r="I69" s="375">
        <f>+CVM!$D14</f>
        <v>0</v>
      </c>
      <c r="J69" s="375">
        <f>+CVM!$D14</f>
        <v>0</v>
      </c>
      <c r="K69" s="375">
        <f>+CVM!$D14</f>
        <v>0</v>
      </c>
      <c r="L69" s="375">
        <f>+CVM!$D14</f>
        <v>0</v>
      </c>
      <c r="M69" s="375">
        <f>+CVM!$D14</f>
        <v>0</v>
      </c>
      <c r="N69" s="375">
        <f>+CVM!$D14</f>
        <v>0</v>
      </c>
      <c r="O69" s="375">
        <f>+CVM!$D14</f>
        <v>0</v>
      </c>
      <c r="P69" s="375">
        <f>+CVM!$D32</f>
        <v>0</v>
      </c>
      <c r="Q69" s="375">
        <f>+CVM!$D32</f>
        <v>0</v>
      </c>
      <c r="R69" s="375">
        <f>+CVM!$D32</f>
        <v>0</v>
      </c>
      <c r="S69" s="375">
        <f>+CVM!$D32</f>
        <v>0</v>
      </c>
      <c r="T69" s="375">
        <f>+CVM!$D32</f>
        <v>0</v>
      </c>
      <c r="U69" s="375">
        <f>+CVM!$D32</f>
        <v>0</v>
      </c>
      <c r="V69" s="375">
        <f>+CVM!$D32</f>
        <v>0</v>
      </c>
      <c r="W69" s="375">
        <f>+CVM!$D32</f>
        <v>0</v>
      </c>
      <c r="X69" s="375">
        <f>+CVM!$D32</f>
        <v>0</v>
      </c>
      <c r="Y69" s="375">
        <f>+CVM!$D32</f>
        <v>0</v>
      </c>
      <c r="Z69" s="375">
        <f>+CVM!$D32</f>
        <v>0</v>
      </c>
      <c r="AA69" s="375">
        <f>+CVM!$D32</f>
        <v>0</v>
      </c>
      <c r="AB69" s="375">
        <f>+CVM!$D50</f>
        <v>0</v>
      </c>
      <c r="AC69" s="375">
        <f>+CVM!$D50</f>
        <v>0</v>
      </c>
      <c r="AD69" s="375">
        <f>+CVM!$D50</f>
        <v>0</v>
      </c>
      <c r="AE69" s="375">
        <f>+CVM!$D50</f>
        <v>0</v>
      </c>
      <c r="AF69" s="375">
        <f>+CVM!$D50</f>
        <v>0</v>
      </c>
      <c r="AG69" s="375">
        <f>+CVM!$D50</f>
        <v>0</v>
      </c>
      <c r="AH69" s="375">
        <f>+CVM!$D50</f>
        <v>0</v>
      </c>
      <c r="AI69" s="375">
        <f>+CVM!$D50</f>
        <v>0</v>
      </c>
      <c r="AJ69" s="375">
        <f>+CVM!$D50</f>
        <v>0</v>
      </c>
      <c r="AK69" s="375">
        <f>+CVM!$D50</f>
        <v>0</v>
      </c>
      <c r="AL69" s="375">
        <f>+CVM!$D50</f>
        <v>0</v>
      </c>
      <c r="AM69" s="375">
        <f>+CVM!$D50</f>
        <v>0</v>
      </c>
      <c r="AN69" s="375">
        <f>+CVM!$D68</f>
        <v>0</v>
      </c>
      <c r="AO69" s="375">
        <f>+CVM!$D68</f>
        <v>0</v>
      </c>
      <c r="AP69" s="375">
        <f>+CVM!$D68</f>
        <v>0</v>
      </c>
      <c r="AQ69" s="375">
        <f>+CVM!$D68</f>
        <v>0</v>
      </c>
      <c r="AR69" s="375">
        <f>+CVM!$D68</f>
        <v>0</v>
      </c>
      <c r="AS69" s="375">
        <f>+CVM!$D68</f>
        <v>0</v>
      </c>
      <c r="AT69" s="375">
        <f>+CVM!$D68</f>
        <v>0</v>
      </c>
      <c r="AU69" s="375">
        <f>+CVM!$D68</f>
        <v>0</v>
      </c>
      <c r="AV69" s="375">
        <f>+CVM!$D68</f>
        <v>0</v>
      </c>
      <c r="AW69" s="375">
        <f>+CVM!$D68</f>
        <v>0</v>
      </c>
      <c r="AX69" s="375">
        <f>+CVM!$D68</f>
        <v>0</v>
      </c>
      <c r="AY69" s="375">
        <f>+CVM!$D68</f>
        <v>0</v>
      </c>
      <c r="AZ69" s="375">
        <f>+CVM!$D86</f>
        <v>0</v>
      </c>
      <c r="BA69" s="375">
        <f>+CVM!$D86</f>
        <v>0</v>
      </c>
      <c r="BB69" s="375">
        <f>+CVM!$D86</f>
        <v>0</v>
      </c>
      <c r="BC69" s="375">
        <f>+CVM!$D86</f>
        <v>0</v>
      </c>
      <c r="BD69" s="375">
        <f>+CVM!$D86</f>
        <v>0</v>
      </c>
      <c r="BE69" s="375">
        <f>+CVM!$D86</f>
        <v>0</v>
      </c>
      <c r="BF69" s="375">
        <f>+CVM!$D86</f>
        <v>0</v>
      </c>
      <c r="BG69" s="375">
        <f>+CVM!$D86</f>
        <v>0</v>
      </c>
      <c r="BH69" s="375">
        <f>+CVM!$D86</f>
        <v>0</v>
      </c>
      <c r="BI69" s="375">
        <f>+CVM!$D86</f>
        <v>0</v>
      </c>
      <c r="BJ69" s="375">
        <f>+CVM!$D86</f>
        <v>0</v>
      </c>
      <c r="BK69" s="375">
        <f>+CVM!$D86</f>
        <v>0</v>
      </c>
    </row>
    <row r="70" spans="2:63" s="8" customFormat="1">
      <c r="B70" s="31" t="str">
        <f t="shared" si="21"/>
        <v>Nom Producte/Servei 8</v>
      </c>
      <c r="C70" s="312"/>
      <c r="D70" s="375">
        <f>+CVM!$D15</f>
        <v>0</v>
      </c>
      <c r="E70" s="375">
        <f>+CVM!$D15</f>
        <v>0</v>
      </c>
      <c r="F70" s="375">
        <f>+CVM!$D15</f>
        <v>0</v>
      </c>
      <c r="G70" s="375">
        <f>+CVM!$D15</f>
        <v>0</v>
      </c>
      <c r="H70" s="375">
        <f>+CVM!$D15</f>
        <v>0</v>
      </c>
      <c r="I70" s="375">
        <f>+CVM!$D15</f>
        <v>0</v>
      </c>
      <c r="J70" s="375">
        <f>+CVM!$D15</f>
        <v>0</v>
      </c>
      <c r="K70" s="375">
        <f>+CVM!$D15</f>
        <v>0</v>
      </c>
      <c r="L70" s="375">
        <f>+CVM!$D15</f>
        <v>0</v>
      </c>
      <c r="M70" s="375">
        <f>+CVM!$D15</f>
        <v>0</v>
      </c>
      <c r="N70" s="375">
        <f>+CVM!$D15</f>
        <v>0</v>
      </c>
      <c r="O70" s="375">
        <f>+CVM!$D15</f>
        <v>0</v>
      </c>
      <c r="P70" s="375">
        <f>+CVM!$D33</f>
        <v>0</v>
      </c>
      <c r="Q70" s="375">
        <f>+CVM!$D33</f>
        <v>0</v>
      </c>
      <c r="R70" s="375">
        <f>+CVM!$D33</f>
        <v>0</v>
      </c>
      <c r="S70" s="375">
        <f>+CVM!$D33</f>
        <v>0</v>
      </c>
      <c r="T70" s="375">
        <f>+CVM!$D33</f>
        <v>0</v>
      </c>
      <c r="U70" s="375">
        <f>+CVM!$D33</f>
        <v>0</v>
      </c>
      <c r="V70" s="375">
        <f>+CVM!$D33</f>
        <v>0</v>
      </c>
      <c r="W70" s="375">
        <f>+CVM!$D33</f>
        <v>0</v>
      </c>
      <c r="X70" s="375">
        <f>+CVM!$D33</f>
        <v>0</v>
      </c>
      <c r="Y70" s="375">
        <f>+CVM!$D33</f>
        <v>0</v>
      </c>
      <c r="Z70" s="375">
        <f>+CVM!$D33</f>
        <v>0</v>
      </c>
      <c r="AA70" s="375">
        <f>+CVM!$D33</f>
        <v>0</v>
      </c>
      <c r="AB70" s="375">
        <f>+CVM!$D51</f>
        <v>0</v>
      </c>
      <c r="AC70" s="375">
        <f>+CVM!$D51</f>
        <v>0</v>
      </c>
      <c r="AD70" s="375">
        <f>+CVM!$D51</f>
        <v>0</v>
      </c>
      <c r="AE70" s="375">
        <f>+CVM!$D51</f>
        <v>0</v>
      </c>
      <c r="AF70" s="375">
        <f>+CVM!$D51</f>
        <v>0</v>
      </c>
      <c r="AG70" s="375">
        <f>+CVM!$D51</f>
        <v>0</v>
      </c>
      <c r="AH70" s="375">
        <f>+CVM!$D51</f>
        <v>0</v>
      </c>
      <c r="AI70" s="375">
        <f>+CVM!$D51</f>
        <v>0</v>
      </c>
      <c r="AJ70" s="375">
        <f>+CVM!$D51</f>
        <v>0</v>
      </c>
      <c r="AK70" s="375">
        <f>+CVM!$D51</f>
        <v>0</v>
      </c>
      <c r="AL70" s="375">
        <f>+CVM!$D51</f>
        <v>0</v>
      </c>
      <c r="AM70" s="375">
        <f>+CVM!$D51</f>
        <v>0</v>
      </c>
      <c r="AN70" s="375">
        <f>+CVM!$D69</f>
        <v>0</v>
      </c>
      <c r="AO70" s="375">
        <f>+CVM!$D69</f>
        <v>0</v>
      </c>
      <c r="AP70" s="375">
        <f>+CVM!$D69</f>
        <v>0</v>
      </c>
      <c r="AQ70" s="375">
        <f>+CVM!$D69</f>
        <v>0</v>
      </c>
      <c r="AR70" s="375">
        <f>+CVM!$D69</f>
        <v>0</v>
      </c>
      <c r="AS70" s="375">
        <f>+CVM!$D69</f>
        <v>0</v>
      </c>
      <c r="AT70" s="375">
        <f>+CVM!$D69</f>
        <v>0</v>
      </c>
      <c r="AU70" s="375">
        <f>+CVM!$D69</f>
        <v>0</v>
      </c>
      <c r="AV70" s="375">
        <f>+CVM!$D69</f>
        <v>0</v>
      </c>
      <c r="AW70" s="375">
        <f>+CVM!$D69</f>
        <v>0</v>
      </c>
      <c r="AX70" s="375">
        <f>+CVM!$D69</f>
        <v>0</v>
      </c>
      <c r="AY70" s="375">
        <f>+CVM!$D69</f>
        <v>0</v>
      </c>
      <c r="AZ70" s="375">
        <f>+CVM!$D87</f>
        <v>0</v>
      </c>
      <c r="BA70" s="375">
        <f>+CVM!$D87</f>
        <v>0</v>
      </c>
      <c r="BB70" s="375">
        <f>+CVM!$D87</f>
        <v>0</v>
      </c>
      <c r="BC70" s="375">
        <f>+CVM!$D87</f>
        <v>0</v>
      </c>
      <c r="BD70" s="375">
        <f>+CVM!$D87</f>
        <v>0</v>
      </c>
      <c r="BE70" s="375">
        <f>+CVM!$D87</f>
        <v>0</v>
      </c>
      <c r="BF70" s="375">
        <f>+CVM!$D87</f>
        <v>0</v>
      </c>
      <c r="BG70" s="375">
        <f>+CVM!$D87</f>
        <v>0</v>
      </c>
      <c r="BH70" s="375">
        <f>+CVM!$D87</f>
        <v>0</v>
      </c>
      <c r="BI70" s="375">
        <f>+CVM!$D87</f>
        <v>0</v>
      </c>
      <c r="BJ70" s="375">
        <f>+CVM!$D87</f>
        <v>0</v>
      </c>
      <c r="BK70" s="375">
        <f>+CVM!$D87</f>
        <v>0</v>
      </c>
    </row>
    <row r="71" spans="2:63" s="8" customFormat="1">
      <c r="B71" s="31" t="str">
        <f t="shared" si="21"/>
        <v>Nom Producte/Servei 9</v>
      </c>
      <c r="C71" s="312"/>
      <c r="D71" s="375">
        <f>+CVM!$D16</f>
        <v>0</v>
      </c>
      <c r="E71" s="375">
        <f>+CVM!$D16</f>
        <v>0</v>
      </c>
      <c r="F71" s="375">
        <f>+CVM!$D16</f>
        <v>0</v>
      </c>
      <c r="G71" s="375">
        <f>+CVM!$D16</f>
        <v>0</v>
      </c>
      <c r="H71" s="375">
        <f>+CVM!$D16</f>
        <v>0</v>
      </c>
      <c r="I71" s="375">
        <f>+CVM!$D16</f>
        <v>0</v>
      </c>
      <c r="J71" s="375">
        <f>+CVM!$D16</f>
        <v>0</v>
      </c>
      <c r="K71" s="375">
        <f>+CVM!$D16</f>
        <v>0</v>
      </c>
      <c r="L71" s="375">
        <f>+CVM!$D16</f>
        <v>0</v>
      </c>
      <c r="M71" s="375">
        <f>+CVM!$D16</f>
        <v>0</v>
      </c>
      <c r="N71" s="375">
        <f>+CVM!$D16</f>
        <v>0</v>
      </c>
      <c r="O71" s="375">
        <f>+CVM!$D16</f>
        <v>0</v>
      </c>
      <c r="P71" s="375">
        <f>+CVM!$D34</f>
        <v>0</v>
      </c>
      <c r="Q71" s="375">
        <f>+CVM!$D34</f>
        <v>0</v>
      </c>
      <c r="R71" s="375">
        <f>+CVM!$D34</f>
        <v>0</v>
      </c>
      <c r="S71" s="375">
        <f>+CVM!$D34</f>
        <v>0</v>
      </c>
      <c r="T71" s="375">
        <f>+CVM!$D34</f>
        <v>0</v>
      </c>
      <c r="U71" s="375">
        <f>+CVM!$D34</f>
        <v>0</v>
      </c>
      <c r="V71" s="375">
        <f>+CVM!$D34</f>
        <v>0</v>
      </c>
      <c r="W71" s="375">
        <f>+CVM!$D34</f>
        <v>0</v>
      </c>
      <c r="X71" s="375">
        <f>+CVM!$D34</f>
        <v>0</v>
      </c>
      <c r="Y71" s="375">
        <f>+CVM!$D34</f>
        <v>0</v>
      </c>
      <c r="Z71" s="375">
        <f>+CVM!$D34</f>
        <v>0</v>
      </c>
      <c r="AA71" s="375">
        <f>+CVM!$D34</f>
        <v>0</v>
      </c>
      <c r="AB71" s="375">
        <f>+CVM!$D52</f>
        <v>0</v>
      </c>
      <c r="AC71" s="375">
        <f>+CVM!$D52</f>
        <v>0</v>
      </c>
      <c r="AD71" s="375">
        <f>+CVM!$D52</f>
        <v>0</v>
      </c>
      <c r="AE71" s="375">
        <f>+CVM!$D52</f>
        <v>0</v>
      </c>
      <c r="AF71" s="375">
        <f>+CVM!$D52</f>
        <v>0</v>
      </c>
      <c r="AG71" s="375">
        <f>+CVM!$D52</f>
        <v>0</v>
      </c>
      <c r="AH71" s="375">
        <f>+CVM!$D52</f>
        <v>0</v>
      </c>
      <c r="AI71" s="375">
        <f>+CVM!$D52</f>
        <v>0</v>
      </c>
      <c r="AJ71" s="375">
        <f>+CVM!$D52</f>
        <v>0</v>
      </c>
      <c r="AK71" s="375">
        <f>+CVM!$D52</f>
        <v>0</v>
      </c>
      <c r="AL71" s="375">
        <f>+CVM!$D52</f>
        <v>0</v>
      </c>
      <c r="AM71" s="375">
        <f>+CVM!$D52</f>
        <v>0</v>
      </c>
      <c r="AN71" s="375">
        <f>+CVM!$D70</f>
        <v>0</v>
      </c>
      <c r="AO71" s="375">
        <f>+CVM!$D70</f>
        <v>0</v>
      </c>
      <c r="AP71" s="375">
        <f>+CVM!$D70</f>
        <v>0</v>
      </c>
      <c r="AQ71" s="375">
        <f>+CVM!$D70</f>
        <v>0</v>
      </c>
      <c r="AR71" s="375">
        <f>+CVM!$D70</f>
        <v>0</v>
      </c>
      <c r="AS71" s="375">
        <f>+CVM!$D70</f>
        <v>0</v>
      </c>
      <c r="AT71" s="375">
        <f>+CVM!$D70</f>
        <v>0</v>
      </c>
      <c r="AU71" s="375">
        <f>+CVM!$D70</f>
        <v>0</v>
      </c>
      <c r="AV71" s="375">
        <f>+CVM!$D70</f>
        <v>0</v>
      </c>
      <c r="AW71" s="375">
        <f>+CVM!$D70</f>
        <v>0</v>
      </c>
      <c r="AX71" s="375">
        <f>+CVM!$D70</f>
        <v>0</v>
      </c>
      <c r="AY71" s="375">
        <f>+CVM!$D70</f>
        <v>0</v>
      </c>
      <c r="AZ71" s="375">
        <f>+CVM!$D88</f>
        <v>0</v>
      </c>
      <c r="BA71" s="375">
        <f>+CVM!$D88</f>
        <v>0</v>
      </c>
      <c r="BB71" s="375">
        <f>+CVM!$D88</f>
        <v>0</v>
      </c>
      <c r="BC71" s="375">
        <f>+CVM!$D88</f>
        <v>0</v>
      </c>
      <c r="BD71" s="375">
        <f>+CVM!$D88</f>
        <v>0</v>
      </c>
      <c r="BE71" s="375">
        <f>+CVM!$D88</f>
        <v>0</v>
      </c>
      <c r="BF71" s="375">
        <f>+CVM!$D88</f>
        <v>0</v>
      </c>
      <c r="BG71" s="375">
        <f>+CVM!$D88</f>
        <v>0</v>
      </c>
      <c r="BH71" s="375">
        <f>+CVM!$D88</f>
        <v>0</v>
      </c>
      <c r="BI71" s="375">
        <f>+CVM!$D88</f>
        <v>0</v>
      </c>
      <c r="BJ71" s="375">
        <f>+CVM!$D88</f>
        <v>0</v>
      </c>
      <c r="BK71" s="375">
        <f>+CVM!$D88</f>
        <v>0</v>
      </c>
    </row>
    <row r="72" spans="2:63" s="8" customFormat="1">
      <c r="B72" s="31" t="str">
        <f t="shared" si="21"/>
        <v>Nom Producte/Servei 10</v>
      </c>
      <c r="C72" s="312"/>
      <c r="D72" s="375">
        <f>+CVM!$D17</f>
        <v>0</v>
      </c>
      <c r="E72" s="375">
        <f>+CVM!$D17</f>
        <v>0</v>
      </c>
      <c r="F72" s="375">
        <f>+CVM!$D17</f>
        <v>0</v>
      </c>
      <c r="G72" s="375">
        <f>+CVM!$D17</f>
        <v>0</v>
      </c>
      <c r="H72" s="375">
        <f>+CVM!$D17</f>
        <v>0</v>
      </c>
      <c r="I72" s="375">
        <f>+CVM!$D17</f>
        <v>0</v>
      </c>
      <c r="J72" s="375">
        <f>+CVM!$D17</f>
        <v>0</v>
      </c>
      <c r="K72" s="375">
        <f>+CVM!$D17</f>
        <v>0</v>
      </c>
      <c r="L72" s="375">
        <f>+CVM!$D17</f>
        <v>0</v>
      </c>
      <c r="M72" s="375">
        <f>+CVM!$D17</f>
        <v>0</v>
      </c>
      <c r="N72" s="375">
        <f>+CVM!$D17</f>
        <v>0</v>
      </c>
      <c r="O72" s="375">
        <f>+CVM!$D17</f>
        <v>0</v>
      </c>
      <c r="P72" s="375">
        <f>+CVM!$D35</f>
        <v>0</v>
      </c>
      <c r="Q72" s="375">
        <f>+CVM!$D35</f>
        <v>0</v>
      </c>
      <c r="R72" s="375">
        <f>+CVM!$D35</f>
        <v>0</v>
      </c>
      <c r="S72" s="375">
        <f>+CVM!$D35</f>
        <v>0</v>
      </c>
      <c r="T72" s="375">
        <f>+CVM!$D35</f>
        <v>0</v>
      </c>
      <c r="U72" s="375">
        <f>+CVM!$D35</f>
        <v>0</v>
      </c>
      <c r="V72" s="375">
        <f>+CVM!$D35</f>
        <v>0</v>
      </c>
      <c r="W72" s="375">
        <f>+CVM!$D35</f>
        <v>0</v>
      </c>
      <c r="X72" s="375">
        <f>+CVM!$D35</f>
        <v>0</v>
      </c>
      <c r="Y72" s="375">
        <f>+CVM!$D35</f>
        <v>0</v>
      </c>
      <c r="Z72" s="375">
        <f>+CVM!$D35</f>
        <v>0</v>
      </c>
      <c r="AA72" s="375">
        <f>+CVM!$D35</f>
        <v>0</v>
      </c>
      <c r="AB72" s="375">
        <f>+CVM!$D53</f>
        <v>0</v>
      </c>
      <c r="AC72" s="375">
        <f>+CVM!$D53</f>
        <v>0</v>
      </c>
      <c r="AD72" s="375">
        <f>+CVM!$D53</f>
        <v>0</v>
      </c>
      <c r="AE72" s="375">
        <f>+CVM!$D53</f>
        <v>0</v>
      </c>
      <c r="AF72" s="375">
        <f>+CVM!$D53</f>
        <v>0</v>
      </c>
      <c r="AG72" s="375">
        <f>+CVM!$D53</f>
        <v>0</v>
      </c>
      <c r="AH72" s="375">
        <f>+CVM!$D53</f>
        <v>0</v>
      </c>
      <c r="AI72" s="375">
        <f>+CVM!$D53</f>
        <v>0</v>
      </c>
      <c r="AJ72" s="375">
        <f>+CVM!$D53</f>
        <v>0</v>
      </c>
      <c r="AK72" s="375">
        <f>+CVM!$D53</f>
        <v>0</v>
      </c>
      <c r="AL72" s="375">
        <f>+CVM!$D53</f>
        <v>0</v>
      </c>
      <c r="AM72" s="375">
        <f>+CVM!$D53</f>
        <v>0</v>
      </c>
      <c r="AN72" s="375">
        <f>+CVM!$D71</f>
        <v>0</v>
      </c>
      <c r="AO72" s="375">
        <f>+CVM!$D71</f>
        <v>0</v>
      </c>
      <c r="AP72" s="375">
        <f>+CVM!$D71</f>
        <v>0</v>
      </c>
      <c r="AQ72" s="375">
        <f>+CVM!$D71</f>
        <v>0</v>
      </c>
      <c r="AR72" s="375">
        <f>+CVM!$D71</f>
        <v>0</v>
      </c>
      <c r="AS72" s="375">
        <f>+CVM!$D71</f>
        <v>0</v>
      </c>
      <c r="AT72" s="375">
        <f>+CVM!$D71</f>
        <v>0</v>
      </c>
      <c r="AU72" s="375">
        <f>+CVM!$D71</f>
        <v>0</v>
      </c>
      <c r="AV72" s="375">
        <f>+CVM!$D71</f>
        <v>0</v>
      </c>
      <c r="AW72" s="375">
        <f>+CVM!$D71</f>
        <v>0</v>
      </c>
      <c r="AX72" s="375">
        <f>+CVM!$D71</f>
        <v>0</v>
      </c>
      <c r="AY72" s="375">
        <f>+CVM!$D71</f>
        <v>0</v>
      </c>
      <c r="AZ72" s="375">
        <f>+CVM!$D89</f>
        <v>0</v>
      </c>
      <c r="BA72" s="375">
        <f>+CVM!$D89</f>
        <v>0</v>
      </c>
      <c r="BB72" s="375">
        <f>+CVM!$D89</f>
        <v>0</v>
      </c>
      <c r="BC72" s="375">
        <f>+CVM!$D89</f>
        <v>0</v>
      </c>
      <c r="BD72" s="375">
        <f>+CVM!$D89</f>
        <v>0</v>
      </c>
      <c r="BE72" s="375">
        <f>+CVM!$D89</f>
        <v>0</v>
      </c>
      <c r="BF72" s="375">
        <f>+CVM!$D89</f>
        <v>0</v>
      </c>
      <c r="BG72" s="375">
        <f>+CVM!$D89</f>
        <v>0</v>
      </c>
      <c r="BH72" s="375">
        <f>+CVM!$D89</f>
        <v>0</v>
      </c>
      <c r="BI72" s="375">
        <f>+CVM!$D89</f>
        <v>0</v>
      </c>
      <c r="BJ72" s="375">
        <f>+CVM!$D89</f>
        <v>0</v>
      </c>
      <c r="BK72" s="375">
        <f>+CVM!$D89</f>
        <v>0</v>
      </c>
    </row>
    <row r="73" spans="2:63" s="8" customFormat="1">
      <c r="B73" s="31" t="str">
        <f t="shared" si="21"/>
        <v>Nom Producte/Servei 11</v>
      </c>
      <c r="C73" s="312"/>
      <c r="D73" s="375">
        <f>+CVM!$D18</f>
        <v>0</v>
      </c>
      <c r="E73" s="375">
        <f>+CVM!$D18</f>
        <v>0</v>
      </c>
      <c r="F73" s="375">
        <f>+CVM!$D18</f>
        <v>0</v>
      </c>
      <c r="G73" s="375">
        <f>+CVM!$D18</f>
        <v>0</v>
      </c>
      <c r="H73" s="375">
        <f>+CVM!$D18</f>
        <v>0</v>
      </c>
      <c r="I73" s="375">
        <f>+CVM!$D18</f>
        <v>0</v>
      </c>
      <c r="J73" s="375">
        <f>+CVM!$D18</f>
        <v>0</v>
      </c>
      <c r="K73" s="375">
        <f>+CVM!$D18</f>
        <v>0</v>
      </c>
      <c r="L73" s="375">
        <f>+CVM!$D18</f>
        <v>0</v>
      </c>
      <c r="M73" s="375">
        <f>+CVM!$D18</f>
        <v>0</v>
      </c>
      <c r="N73" s="375">
        <f>+CVM!$D18</f>
        <v>0</v>
      </c>
      <c r="O73" s="375">
        <f>+CVM!$D18</f>
        <v>0</v>
      </c>
      <c r="P73" s="375">
        <f>+CVM!$D36</f>
        <v>0</v>
      </c>
      <c r="Q73" s="375">
        <f>+CVM!$D36</f>
        <v>0</v>
      </c>
      <c r="R73" s="375">
        <f>+CVM!$D36</f>
        <v>0</v>
      </c>
      <c r="S73" s="375">
        <f>+CVM!$D36</f>
        <v>0</v>
      </c>
      <c r="T73" s="375">
        <f>+CVM!$D36</f>
        <v>0</v>
      </c>
      <c r="U73" s="375">
        <f>+CVM!$D36</f>
        <v>0</v>
      </c>
      <c r="V73" s="375">
        <f>+CVM!$D36</f>
        <v>0</v>
      </c>
      <c r="W73" s="375">
        <f>+CVM!$D36</f>
        <v>0</v>
      </c>
      <c r="X73" s="375">
        <f>+CVM!$D36</f>
        <v>0</v>
      </c>
      <c r="Y73" s="375">
        <f>+CVM!$D36</f>
        <v>0</v>
      </c>
      <c r="Z73" s="375">
        <f>+CVM!$D36</f>
        <v>0</v>
      </c>
      <c r="AA73" s="375">
        <f>+CVM!$D36</f>
        <v>0</v>
      </c>
      <c r="AB73" s="375">
        <f>+CVM!$D54</f>
        <v>0</v>
      </c>
      <c r="AC73" s="375">
        <f>+CVM!$D54</f>
        <v>0</v>
      </c>
      <c r="AD73" s="375">
        <f>+CVM!$D54</f>
        <v>0</v>
      </c>
      <c r="AE73" s="375">
        <f>+CVM!$D54</f>
        <v>0</v>
      </c>
      <c r="AF73" s="375">
        <f>+CVM!$D54</f>
        <v>0</v>
      </c>
      <c r="AG73" s="375">
        <f>+CVM!$D54</f>
        <v>0</v>
      </c>
      <c r="AH73" s="375">
        <f>+CVM!$D54</f>
        <v>0</v>
      </c>
      <c r="AI73" s="375">
        <f>+CVM!$D54</f>
        <v>0</v>
      </c>
      <c r="AJ73" s="375">
        <f>+CVM!$D54</f>
        <v>0</v>
      </c>
      <c r="AK73" s="375">
        <f>+CVM!$D54</f>
        <v>0</v>
      </c>
      <c r="AL73" s="375">
        <f>+CVM!$D54</f>
        <v>0</v>
      </c>
      <c r="AM73" s="375">
        <f>+CVM!$D54</f>
        <v>0</v>
      </c>
      <c r="AN73" s="375">
        <f>+CVM!$D72</f>
        <v>0</v>
      </c>
      <c r="AO73" s="375">
        <f>+CVM!$D72</f>
        <v>0</v>
      </c>
      <c r="AP73" s="375">
        <f>+CVM!$D72</f>
        <v>0</v>
      </c>
      <c r="AQ73" s="375">
        <f>+CVM!$D72</f>
        <v>0</v>
      </c>
      <c r="AR73" s="375">
        <f>+CVM!$D72</f>
        <v>0</v>
      </c>
      <c r="AS73" s="375">
        <f>+CVM!$D72</f>
        <v>0</v>
      </c>
      <c r="AT73" s="375">
        <f>+CVM!$D72</f>
        <v>0</v>
      </c>
      <c r="AU73" s="375">
        <f>+CVM!$D72</f>
        <v>0</v>
      </c>
      <c r="AV73" s="375">
        <f>+CVM!$D72</f>
        <v>0</v>
      </c>
      <c r="AW73" s="375">
        <f>+CVM!$D72</f>
        <v>0</v>
      </c>
      <c r="AX73" s="375">
        <f>+CVM!$D72</f>
        <v>0</v>
      </c>
      <c r="AY73" s="375">
        <f>+CVM!$D72</f>
        <v>0</v>
      </c>
      <c r="AZ73" s="375">
        <f>+CVM!$D90</f>
        <v>0</v>
      </c>
      <c r="BA73" s="375">
        <f>+CVM!$D90</f>
        <v>0</v>
      </c>
      <c r="BB73" s="375">
        <f>+CVM!$D90</f>
        <v>0</v>
      </c>
      <c r="BC73" s="375">
        <f>+CVM!$D90</f>
        <v>0</v>
      </c>
      <c r="BD73" s="375">
        <f>+CVM!$D90</f>
        <v>0</v>
      </c>
      <c r="BE73" s="375">
        <f>+CVM!$D90</f>
        <v>0</v>
      </c>
      <c r="BF73" s="375">
        <f>+CVM!$D90</f>
        <v>0</v>
      </c>
      <c r="BG73" s="375">
        <f>+CVM!$D90</f>
        <v>0</v>
      </c>
      <c r="BH73" s="375">
        <f>+CVM!$D90</f>
        <v>0</v>
      </c>
      <c r="BI73" s="375">
        <f>+CVM!$D90</f>
        <v>0</v>
      </c>
      <c r="BJ73" s="375">
        <f>+CVM!$D90</f>
        <v>0</v>
      </c>
      <c r="BK73" s="375">
        <f>+CVM!$D90</f>
        <v>0</v>
      </c>
    </row>
    <row r="74" spans="2:63" s="8" customFormat="1">
      <c r="B74" s="31" t="str">
        <f t="shared" si="21"/>
        <v>Nom Producte/Servei 12</v>
      </c>
      <c r="C74" s="312"/>
      <c r="D74" s="375">
        <f>+CVM!$D19</f>
        <v>0</v>
      </c>
      <c r="E74" s="375">
        <f>+CVM!$D19</f>
        <v>0</v>
      </c>
      <c r="F74" s="375">
        <f>+CVM!$D19</f>
        <v>0</v>
      </c>
      <c r="G74" s="375">
        <f>+CVM!$D19</f>
        <v>0</v>
      </c>
      <c r="H74" s="375">
        <f>+CVM!$D19</f>
        <v>0</v>
      </c>
      <c r="I74" s="375">
        <f>+CVM!$D19</f>
        <v>0</v>
      </c>
      <c r="J74" s="375">
        <f>+CVM!$D19</f>
        <v>0</v>
      </c>
      <c r="K74" s="375">
        <f>+CVM!$D19</f>
        <v>0</v>
      </c>
      <c r="L74" s="375">
        <f>+CVM!$D19</f>
        <v>0</v>
      </c>
      <c r="M74" s="375">
        <f>+CVM!$D19</f>
        <v>0</v>
      </c>
      <c r="N74" s="375">
        <f>+CVM!$D19</f>
        <v>0</v>
      </c>
      <c r="O74" s="375">
        <f>+CVM!$D19</f>
        <v>0</v>
      </c>
      <c r="P74" s="375">
        <f>+CVM!$D37</f>
        <v>0</v>
      </c>
      <c r="Q74" s="375">
        <f>+CVM!$D37</f>
        <v>0</v>
      </c>
      <c r="R74" s="375">
        <f>+CVM!$D37</f>
        <v>0</v>
      </c>
      <c r="S74" s="375">
        <f>+CVM!$D37</f>
        <v>0</v>
      </c>
      <c r="T74" s="375">
        <f>+CVM!$D37</f>
        <v>0</v>
      </c>
      <c r="U74" s="375">
        <f>+CVM!$D37</f>
        <v>0</v>
      </c>
      <c r="V74" s="375">
        <f>+CVM!$D37</f>
        <v>0</v>
      </c>
      <c r="W74" s="375">
        <f>+CVM!$D37</f>
        <v>0</v>
      </c>
      <c r="X74" s="375">
        <f>+CVM!$D37</f>
        <v>0</v>
      </c>
      <c r="Y74" s="375">
        <f>+CVM!$D37</f>
        <v>0</v>
      </c>
      <c r="Z74" s="375">
        <f>+CVM!$D37</f>
        <v>0</v>
      </c>
      <c r="AA74" s="375">
        <f>+CVM!$D37</f>
        <v>0</v>
      </c>
      <c r="AB74" s="375">
        <f>+CVM!$D55</f>
        <v>0</v>
      </c>
      <c r="AC74" s="375">
        <f>+CVM!$D55</f>
        <v>0</v>
      </c>
      <c r="AD74" s="375">
        <f>+CVM!$D55</f>
        <v>0</v>
      </c>
      <c r="AE74" s="375">
        <f>+CVM!$D55</f>
        <v>0</v>
      </c>
      <c r="AF74" s="375">
        <f>+CVM!$D55</f>
        <v>0</v>
      </c>
      <c r="AG74" s="375">
        <f>+CVM!$D55</f>
        <v>0</v>
      </c>
      <c r="AH74" s="375">
        <f>+CVM!$D55</f>
        <v>0</v>
      </c>
      <c r="AI74" s="375">
        <f>+CVM!$D55</f>
        <v>0</v>
      </c>
      <c r="AJ74" s="375">
        <f>+CVM!$D55</f>
        <v>0</v>
      </c>
      <c r="AK74" s="375">
        <f>+CVM!$D55</f>
        <v>0</v>
      </c>
      <c r="AL74" s="375">
        <f>+CVM!$D55</f>
        <v>0</v>
      </c>
      <c r="AM74" s="375">
        <f>+CVM!$D55</f>
        <v>0</v>
      </c>
      <c r="AN74" s="375">
        <f>+CVM!$D73</f>
        <v>0</v>
      </c>
      <c r="AO74" s="375">
        <f>+CVM!$D73</f>
        <v>0</v>
      </c>
      <c r="AP74" s="375">
        <f>+CVM!$D73</f>
        <v>0</v>
      </c>
      <c r="AQ74" s="375">
        <f>+CVM!$D73</f>
        <v>0</v>
      </c>
      <c r="AR74" s="375">
        <f>+CVM!$D73</f>
        <v>0</v>
      </c>
      <c r="AS74" s="375">
        <f>+CVM!$D73</f>
        <v>0</v>
      </c>
      <c r="AT74" s="375">
        <f>+CVM!$D73</f>
        <v>0</v>
      </c>
      <c r="AU74" s="375">
        <f>+CVM!$D73</f>
        <v>0</v>
      </c>
      <c r="AV74" s="375">
        <f>+CVM!$D73</f>
        <v>0</v>
      </c>
      <c r="AW74" s="375">
        <f>+CVM!$D73</f>
        <v>0</v>
      </c>
      <c r="AX74" s="375">
        <f>+CVM!$D73</f>
        <v>0</v>
      </c>
      <c r="AY74" s="375">
        <f>+CVM!$D73</f>
        <v>0</v>
      </c>
      <c r="AZ74" s="375">
        <f>+CVM!$D91</f>
        <v>0</v>
      </c>
      <c r="BA74" s="375">
        <f>+CVM!$D91</f>
        <v>0</v>
      </c>
      <c r="BB74" s="375">
        <f>+CVM!$D91</f>
        <v>0</v>
      </c>
      <c r="BC74" s="375">
        <f>+CVM!$D91</f>
        <v>0</v>
      </c>
      <c r="BD74" s="375">
        <f>+CVM!$D91</f>
        <v>0</v>
      </c>
      <c r="BE74" s="375">
        <f>+CVM!$D91</f>
        <v>0</v>
      </c>
      <c r="BF74" s="375">
        <f>+CVM!$D91</f>
        <v>0</v>
      </c>
      <c r="BG74" s="375">
        <f>+CVM!$D91</f>
        <v>0</v>
      </c>
      <c r="BH74" s="375">
        <f>+CVM!$D91</f>
        <v>0</v>
      </c>
      <c r="BI74" s="375">
        <f>+CVM!$D91</f>
        <v>0</v>
      </c>
      <c r="BJ74" s="375">
        <f>+CVM!$D91</f>
        <v>0</v>
      </c>
      <c r="BK74" s="375">
        <f>+CVM!$D91</f>
        <v>0</v>
      </c>
    </row>
    <row r="75" spans="2:63" s="8" customFormat="1">
      <c r="B75" s="31" t="str">
        <f t="shared" si="21"/>
        <v>Nom Producte/Servei 13</v>
      </c>
      <c r="C75" s="312"/>
      <c r="D75" s="375">
        <f>+CVM!$D20</f>
        <v>0</v>
      </c>
      <c r="E75" s="375">
        <f>+CVM!$D20</f>
        <v>0</v>
      </c>
      <c r="F75" s="375">
        <f>+CVM!$D20</f>
        <v>0</v>
      </c>
      <c r="G75" s="375">
        <f>+CVM!$D20</f>
        <v>0</v>
      </c>
      <c r="H75" s="375">
        <f>+CVM!$D20</f>
        <v>0</v>
      </c>
      <c r="I75" s="375">
        <f>+CVM!$D20</f>
        <v>0</v>
      </c>
      <c r="J75" s="375">
        <f>+CVM!$D20</f>
        <v>0</v>
      </c>
      <c r="K75" s="375">
        <f>+CVM!$D20</f>
        <v>0</v>
      </c>
      <c r="L75" s="375">
        <f>+CVM!$D20</f>
        <v>0</v>
      </c>
      <c r="M75" s="375">
        <f>+CVM!$D20</f>
        <v>0</v>
      </c>
      <c r="N75" s="375">
        <f>+CVM!$D20</f>
        <v>0</v>
      </c>
      <c r="O75" s="375">
        <f>+CVM!$D20</f>
        <v>0</v>
      </c>
      <c r="P75" s="375">
        <f>+CVM!$D38</f>
        <v>0</v>
      </c>
      <c r="Q75" s="375">
        <f>+CVM!$D38</f>
        <v>0</v>
      </c>
      <c r="R75" s="375">
        <f>+CVM!$D38</f>
        <v>0</v>
      </c>
      <c r="S75" s="375">
        <f>+CVM!$D38</f>
        <v>0</v>
      </c>
      <c r="T75" s="375">
        <f>+CVM!$D38</f>
        <v>0</v>
      </c>
      <c r="U75" s="375">
        <f>+CVM!$D38</f>
        <v>0</v>
      </c>
      <c r="V75" s="375">
        <f>+CVM!$D38</f>
        <v>0</v>
      </c>
      <c r="W75" s="375">
        <f>+CVM!$D38</f>
        <v>0</v>
      </c>
      <c r="X75" s="375">
        <f>+CVM!$D38</f>
        <v>0</v>
      </c>
      <c r="Y75" s="375">
        <f>+CVM!$D38</f>
        <v>0</v>
      </c>
      <c r="Z75" s="375">
        <f>+CVM!$D38</f>
        <v>0</v>
      </c>
      <c r="AA75" s="375">
        <f>+CVM!$D38</f>
        <v>0</v>
      </c>
      <c r="AB75" s="375">
        <f>+CVM!$D56</f>
        <v>0</v>
      </c>
      <c r="AC75" s="375">
        <f>+CVM!$D56</f>
        <v>0</v>
      </c>
      <c r="AD75" s="375">
        <f>+CVM!$D56</f>
        <v>0</v>
      </c>
      <c r="AE75" s="375">
        <f>+CVM!$D56</f>
        <v>0</v>
      </c>
      <c r="AF75" s="375">
        <f>+CVM!$D56</f>
        <v>0</v>
      </c>
      <c r="AG75" s="375">
        <f>+CVM!$D56</f>
        <v>0</v>
      </c>
      <c r="AH75" s="375">
        <f>+CVM!$D56</f>
        <v>0</v>
      </c>
      <c r="AI75" s="375">
        <f>+CVM!$D56</f>
        <v>0</v>
      </c>
      <c r="AJ75" s="375">
        <f>+CVM!$D56</f>
        <v>0</v>
      </c>
      <c r="AK75" s="375">
        <f>+CVM!$D56</f>
        <v>0</v>
      </c>
      <c r="AL75" s="375">
        <f>+CVM!$D56</f>
        <v>0</v>
      </c>
      <c r="AM75" s="375">
        <f>+CVM!$D56</f>
        <v>0</v>
      </c>
      <c r="AN75" s="375">
        <f>+CVM!$D74</f>
        <v>0</v>
      </c>
      <c r="AO75" s="375">
        <f>+CVM!$D74</f>
        <v>0</v>
      </c>
      <c r="AP75" s="375">
        <f>+CVM!$D74</f>
        <v>0</v>
      </c>
      <c r="AQ75" s="375">
        <f>+CVM!$D74</f>
        <v>0</v>
      </c>
      <c r="AR75" s="375">
        <f>+CVM!$D74</f>
        <v>0</v>
      </c>
      <c r="AS75" s="375">
        <f>+CVM!$D74</f>
        <v>0</v>
      </c>
      <c r="AT75" s="375">
        <f>+CVM!$D74</f>
        <v>0</v>
      </c>
      <c r="AU75" s="375">
        <f>+CVM!$D74</f>
        <v>0</v>
      </c>
      <c r="AV75" s="375">
        <f>+CVM!$D74</f>
        <v>0</v>
      </c>
      <c r="AW75" s="375">
        <f>+CVM!$D74</f>
        <v>0</v>
      </c>
      <c r="AX75" s="375">
        <f>+CVM!$D74</f>
        <v>0</v>
      </c>
      <c r="AY75" s="375">
        <f>+CVM!$D74</f>
        <v>0</v>
      </c>
      <c r="AZ75" s="375">
        <f>+CVM!$D92</f>
        <v>0</v>
      </c>
      <c r="BA75" s="375">
        <f>+CVM!$D92</f>
        <v>0</v>
      </c>
      <c r="BB75" s="375">
        <f>+CVM!$D92</f>
        <v>0</v>
      </c>
      <c r="BC75" s="375">
        <f>+CVM!$D92</f>
        <v>0</v>
      </c>
      <c r="BD75" s="375">
        <f>+CVM!$D92</f>
        <v>0</v>
      </c>
      <c r="BE75" s="375">
        <f>+CVM!$D92</f>
        <v>0</v>
      </c>
      <c r="BF75" s="375">
        <f>+CVM!$D92</f>
        <v>0</v>
      </c>
      <c r="BG75" s="375">
        <f>+CVM!$D92</f>
        <v>0</v>
      </c>
      <c r="BH75" s="375">
        <f>+CVM!$D92</f>
        <v>0</v>
      </c>
      <c r="BI75" s="375">
        <f>+CVM!$D92</f>
        <v>0</v>
      </c>
      <c r="BJ75" s="375">
        <f>+CVM!$D92</f>
        <v>0</v>
      </c>
      <c r="BK75" s="375">
        <f>+CVM!$D92</f>
        <v>0</v>
      </c>
    </row>
    <row r="76" spans="2:63" s="8" customFormat="1">
      <c r="B76" s="31" t="str">
        <f t="shared" si="21"/>
        <v>Nom Producte/Servei 14</v>
      </c>
      <c r="C76" s="312"/>
      <c r="D76" s="375">
        <f>+CVM!$D21</f>
        <v>0</v>
      </c>
      <c r="E76" s="375">
        <f>+CVM!$D21</f>
        <v>0</v>
      </c>
      <c r="F76" s="375">
        <f>+CVM!$D21</f>
        <v>0</v>
      </c>
      <c r="G76" s="375">
        <f>+CVM!$D21</f>
        <v>0</v>
      </c>
      <c r="H76" s="375">
        <f>+CVM!$D21</f>
        <v>0</v>
      </c>
      <c r="I76" s="375">
        <f>+CVM!$D21</f>
        <v>0</v>
      </c>
      <c r="J76" s="375">
        <f>+CVM!$D21</f>
        <v>0</v>
      </c>
      <c r="K76" s="375">
        <f>+CVM!$D21</f>
        <v>0</v>
      </c>
      <c r="L76" s="375">
        <f>+CVM!$D21</f>
        <v>0</v>
      </c>
      <c r="M76" s="375">
        <f>+CVM!$D21</f>
        <v>0</v>
      </c>
      <c r="N76" s="375">
        <f>+CVM!$D21</f>
        <v>0</v>
      </c>
      <c r="O76" s="375">
        <f>+CVM!$D21</f>
        <v>0</v>
      </c>
      <c r="P76" s="375">
        <f>+CVM!$D39</f>
        <v>0</v>
      </c>
      <c r="Q76" s="375">
        <f>+CVM!$D39</f>
        <v>0</v>
      </c>
      <c r="R76" s="375">
        <f>+CVM!$D39</f>
        <v>0</v>
      </c>
      <c r="S76" s="375">
        <f>+CVM!$D39</f>
        <v>0</v>
      </c>
      <c r="T76" s="375">
        <f>+CVM!$D39</f>
        <v>0</v>
      </c>
      <c r="U76" s="375">
        <f>+CVM!$D39</f>
        <v>0</v>
      </c>
      <c r="V76" s="375">
        <f>+CVM!$D39</f>
        <v>0</v>
      </c>
      <c r="W76" s="375">
        <f>+CVM!$D39</f>
        <v>0</v>
      </c>
      <c r="X76" s="375">
        <f>+CVM!$D39</f>
        <v>0</v>
      </c>
      <c r="Y76" s="375">
        <f>+CVM!$D39</f>
        <v>0</v>
      </c>
      <c r="Z76" s="375">
        <f>+CVM!$D39</f>
        <v>0</v>
      </c>
      <c r="AA76" s="375">
        <f>+CVM!$D39</f>
        <v>0</v>
      </c>
      <c r="AB76" s="375">
        <f>+CVM!$D57</f>
        <v>0</v>
      </c>
      <c r="AC76" s="375">
        <f>+CVM!$D57</f>
        <v>0</v>
      </c>
      <c r="AD76" s="375">
        <f>+CVM!$D57</f>
        <v>0</v>
      </c>
      <c r="AE76" s="375">
        <f>+CVM!$D57</f>
        <v>0</v>
      </c>
      <c r="AF76" s="375">
        <f>+CVM!$D57</f>
        <v>0</v>
      </c>
      <c r="AG76" s="375">
        <f>+CVM!$D57</f>
        <v>0</v>
      </c>
      <c r="AH76" s="375">
        <f>+CVM!$D57</f>
        <v>0</v>
      </c>
      <c r="AI76" s="375">
        <f>+CVM!$D57</f>
        <v>0</v>
      </c>
      <c r="AJ76" s="375">
        <f>+CVM!$D57</f>
        <v>0</v>
      </c>
      <c r="AK76" s="375">
        <f>+CVM!$D57</f>
        <v>0</v>
      </c>
      <c r="AL76" s="375">
        <f>+CVM!$D57</f>
        <v>0</v>
      </c>
      <c r="AM76" s="375">
        <f>+CVM!$D57</f>
        <v>0</v>
      </c>
      <c r="AN76" s="375">
        <f>+CVM!$D75</f>
        <v>0</v>
      </c>
      <c r="AO76" s="375">
        <f>+CVM!$D75</f>
        <v>0</v>
      </c>
      <c r="AP76" s="375">
        <f>+CVM!$D75</f>
        <v>0</v>
      </c>
      <c r="AQ76" s="375">
        <f>+CVM!$D75</f>
        <v>0</v>
      </c>
      <c r="AR76" s="375">
        <f>+CVM!$D75</f>
        <v>0</v>
      </c>
      <c r="AS76" s="375">
        <f>+CVM!$D75</f>
        <v>0</v>
      </c>
      <c r="AT76" s="375">
        <f>+CVM!$D75</f>
        <v>0</v>
      </c>
      <c r="AU76" s="375">
        <f>+CVM!$D75</f>
        <v>0</v>
      </c>
      <c r="AV76" s="375">
        <f>+CVM!$D75</f>
        <v>0</v>
      </c>
      <c r="AW76" s="375">
        <f>+CVM!$D75</f>
        <v>0</v>
      </c>
      <c r="AX76" s="375">
        <f>+CVM!$D75</f>
        <v>0</v>
      </c>
      <c r="AY76" s="375">
        <f>+CVM!$D75</f>
        <v>0</v>
      </c>
      <c r="AZ76" s="375">
        <f>+CVM!$D93</f>
        <v>0</v>
      </c>
      <c r="BA76" s="375">
        <f>+CVM!$D93</f>
        <v>0</v>
      </c>
      <c r="BB76" s="375">
        <f>+CVM!$D93</f>
        <v>0</v>
      </c>
      <c r="BC76" s="375">
        <f>+CVM!$D93</f>
        <v>0</v>
      </c>
      <c r="BD76" s="375">
        <f>+CVM!$D93</f>
        <v>0</v>
      </c>
      <c r="BE76" s="375">
        <f>+CVM!$D93</f>
        <v>0</v>
      </c>
      <c r="BF76" s="375">
        <f>+CVM!$D93</f>
        <v>0</v>
      </c>
      <c r="BG76" s="375">
        <f>+CVM!$D93</f>
        <v>0</v>
      </c>
      <c r="BH76" s="375">
        <f>+CVM!$D93</f>
        <v>0</v>
      </c>
      <c r="BI76" s="375">
        <f>+CVM!$D93</f>
        <v>0</v>
      </c>
      <c r="BJ76" s="375">
        <f>+CVM!$D93</f>
        <v>0</v>
      </c>
      <c r="BK76" s="375">
        <f>+CVM!$D93</f>
        <v>0</v>
      </c>
    </row>
    <row r="77" spans="2:63" s="8" customFormat="1">
      <c r="B77" s="31" t="str">
        <f t="shared" si="21"/>
        <v>Nom Producte/Servei 15</v>
      </c>
      <c r="C77" s="312"/>
      <c r="D77" s="375">
        <f>+CVM!$D22</f>
        <v>0</v>
      </c>
      <c r="E77" s="375">
        <f>+CVM!$D22</f>
        <v>0</v>
      </c>
      <c r="F77" s="375">
        <f>+CVM!$D22</f>
        <v>0</v>
      </c>
      <c r="G77" s="375">
        <f>+CVM!$D22</f>
        <v>0</v>
      </c>
      <c r="H77" s="375">
        <f>+CVM!$D22</f>
        <v>0</v>
      </c>
      <c r="I77" s="375">
        <f>+CVM!$D22</f>
        <v>0</v>
      </c>
      <c r="J77" s="375">
        <f>+CVM!$D22</f>
        <v>0</v>
      </c>
      <c r="K77" s="375">
        <f>+CVM!$D22</f>
        <v>0</v>
      </c>
      <c r="L77" s="375">
        <f>+CVM!$D22</f>
        <v>0</v>
      </c>
      <c r="M77" s="375">
        <f>+CVM!$D22</f>
        <v>0</v>
      </c>
      <c r="N77" s="375">
        <f>+CVM!$D22</f>
        <v>0</v>
      </c>
      <c r="O77" s="375">
        <f>+CVM!$D22</f>
        <v>0</v>
      </c>
      <c r="P77" s="375">
        <f>+CVM!$D40</f>
        <v>0</v>
      </c>
      <c r="Q77" s="375">
        <f>+CVM!$D40</f>
        <v>0</v>
      </c>
      <c r="R77" s="375">
        <f>+CVM!$D40</f>
        <v>0</v>
      </c>
      <c r="S77" s="375">
        <f>+CVM!$D40</f>
        <v>0</v>
      </c>
      <c r="T77" s="375">
        <f>+CVM!$D40</f>
        <v>0</v>
      </c>
      <c r="U77" s="375">
        <f>+CVM!$D40</f>
        <v>0</v>
      </c>
      <c r="V77" s="375">
        <f>+CVM!$D40</f>
        <v>0</v>
      </c>
      <c r="W77" s="375">
        <f>+CVM!$D40</f>
        <v>0</v>
      </c>
      <c r="X77" s="375">
        <f>+CVM!$D40</f>
        <v>0</v>
      </c>
      <c r="Y77" s="375">
        <f>+CVM!$D40</f>
        <v>0</v>
      </c>
      <c r="Z77" s="375">
        <f>+CVM!$D40</f>
        <v>0</v>
      </c>
      <c r="AA77" s="375">
        <f>+CVM!$D40</f>
        <v>0</v>
      </c>
      <c r="AB77" s="375">
        <f>+CVM!$D58</f>
        <v>0</v>
      </c>
      <c r="AC77" s="375">
        <f>+CVM!$D58</f>
        <v>0</v>
      </c>
      <c r="AD77" s="375">
        <f>+CVM!$D58</f>
        <v>0</v>
      </c>
      <c r="AE77" s="375">
        <f>+CVM!$D58</f>
        <v>0</v>
      </c>
      <c r="AF77" s="375">
        <f>+CVM!$D58</f>
        <v>0</v>
      </c>
      <c r="AG77" s="375">
        <f>+CVM!$D58</f>
        <v>0</v>
      </c>
      <c r="AH77" s="375">
        <f>+CVM!$D58</f>
        <v>0</v>
      </c>
      <c r="AI77" s="375">
        <f>+CVM!$D58</f>
        <v>0</v>
      </c>
      <c r="AJ77" s="375">
        <f>+CVM!$D58</f>
        <v>0</v>
      </c>
      <c r="AK77" s="375">
        <f>+CVM!$D58</f>
        <v>0</v>
      </c>
      <c r="AL77" s="375">
        <f>+CVM!$D58</f>
        <v>0</v>
      </c>
      <c r="AM77" s="375">
        <f>+CVM!$D58</f>
        <v>0</v>
      </c>
      <c r="AN77" s="375">
        <f>+CVM!$D76</f>
        <v>0</v>
      </c>
      <c r="AO77" s="375">
        <f>+CVM!$D76</f>
        <v>0</v>
      </c>
      <c r="AP77" s="375">
        <f>+CVM!$D76</f>
        <v>0</v>
      </c>
      <c r="AQ77" s="375">
        <f>+CVM!$D76</f>
        <v>0</v>
      </c>
      <c r="AR77" s="375">
        <f>+CVM!$D76</f>
        <v>0</v>
      </c>
      <c r="AS77" s="375">
        <f>+CVM!$D76</f>
        <v>0</v>
      </c>
      <c r="AT77" s="375">
        <f>+CVM!$D76</f>
        <v>0</v>
      </c>
      <c r="AU77" s="375">
        <f>+CVM!$D76</f>
        <v>0</v>
      </c>
      <c r="AV77" s="375">
        <f>+CVM!$D76</f>
        <v>0</v>
      </c>
      <c r="AW77" s="375">
        <f>+CVM!$D76</f>
        <v>0</v>
      </c>
      <c r="AX77" s="375">
        <f>+CVM!$D76</f>
        <v>0</v>
      </c>
      <c r="AY77" s="375">
        <f>+CVM!$D76</f>
        <v>0</v>
      </c>
      <c r="AZ77" s="375">
        <f>+CVM!$D94</f>
        <v>0</v>
      </c>
      <c r="BA77" s="375">
        <f>+CVM!$D94</f>
        <v>0</v>
      </c>
      <c r="BB77" s="375">
        <f>+CVM!$D94</f>
        <v>0</v>
      </c>
      <c r="BC77" s="375">
        <f>+CVM!$D94</f>
        <v>0</v>
      </c>
      <c r="BD77" s="375">
        <f>+CVM!$D94</f>
        <v>0</v>
      </c>
      <c r="BE77" s="375">
        <f>+CVM!$D94</f>
        <v>0</v>
      </c>
      <c r="BF77" s="375">
        <f>+CVM!$D94</f>
        <v>0</v>
      </c>
      <c r="BG77" s="375">
        <f>+CVM!$D94</f>
        <v>0</v>
      </c>
      <c r="BH77" s="375">
        <f>+CVM!$D94</f>
        <v>0</v>
      </c>
      <c r="BI77" s="375">
        <f>+CVM!$D94</f>
        <v>0</v>
      </c>
      <c r="BJ77" s="375">
        <f>+CVM!$D94</f>
        <v>0</v>
      </c>
      <c r="BK77" s="375">
        <f>+CVM!$D94</f>
        <v>0</v>
      </c>
    </row>
    <row r="78" spans="2:63" s="8" customFormat="1" collapsed="1">
      <c r="B78" s="21" t="s">
        <v>17</v>
      </c>
      <c r="C78" s="110"/>
      <c r="D78" s="376">
        <f t="shared" ref="D78:BK78" si="22">SUM(D63:D77)</f>
        <v>4</v>
      </c>
      <c r="E78" s="376">
        <f t="shared" si="22"/>
        <v>4</v>
      </c>
      <c r="F78" s="376">
        <f t="shared" si="22"/>
        <v>4</v>
      </c>
      <c r="G78" s="376">
        <f t="shared" si="22"/>
        <v>4</v>
      </c>
      <c r="H78" s="376">
        <f t="shared" si="22"/>
        <v>4</v>
      </c>
      <c r="I78" s="376">
        <f t="shared" si="22"/>
        <v>4</v>
      </c>
      <c r="J78" s="376">
        <f t="shared" si="22"/>
        <v>4</v>
      </c>
      <c r="K78" s="376">
        <f t="shared" si="22"/>
        <v>4</v>
      </c>
      <c r="L78" s="376">
        <f t="shared" si="22"/>
        <v>4</v>
      </c>
      <c r="M78" s="376">
        <f t="shared" si="22"/>
        <v>4</v>
      </c>
      <c r="N78" s="376">
        <f t="shared" si="22"/>
        <v>4</v>
      </c>
      <c r="O78" s="376">
        <f t="shared" si="22"/>
        <v>4</v>
      </c>
      <c r="P78" s="376">
        <f t="shared" si="22"/>
        <v>4.08</v>
      </c>
      <c r="Q78" s="376">
        <f t="shared" si="22"/>
        <v>4.08</v>
      </c>
      <c r="R78" s="376">
        <f t="shared" si="22"/>
        <v>4.08</v>
      </c>
      <c r="S78" s="376">
        <f t="shared" si="22"/>
        <v>4.08</v>
      </c>
      <c r="T78" s="376">
        <f t="shared" si="22"/>
        <v>4.08</v>
      </c>
      <c r="U78" s="376">
        <f t="shared" si="22"/>
        <v>4.08</v>
      </c>
      <c r="V78" s="376">
        <f t="shared" si="22"/>
        <v>4.08</v>
      </c>
      <c r="W78" s="376">
        <f t="shared" si="22"/>
        <v>4.08</v>
      </c>
      <c r="X78" s="376">
        <f t="shared" si="22"/>
        <v>4.08</v>
      </c>
      <c r="Y78" s="376">
        <f t="shared" si="22"/>
        <v>4.08</v>
      </c>
      <c r="Z78" s="376">
        <f t="shared" si="22"/>
        <v>4.08</v>
      </c>
      <c r="AA78" s="376">
        <f t="shared" si="22"/>
        <v>4.08</v>
      </c>
      <c r="AB78" s="376">
        <f t="shared" si="22"/>
        <v>4.1616</v>
      </c>
      <c r="AC78" s="376">
        <f t="shared" si="22"/>
        <v>4.1616</v>
      </c>
      <c r="AD78" s="376">
        <f t="shared" si="22"/>
        <v>4.1616</v>
      </c>
      <c r="AE78" s="376">
        <f t="shared" si="22"/>
        <v>4.1616</v>
      </c>
      <c r="AF78" s="376">
        <f t="shared" si="22"/>
        <v>4.1616</v>
      </c>
      <c r="AG78" s="376">
        <f t="shared" si="22"/>
        <v>4.1616</v>
      </c>
      <c r="AH78" s="376">
        <f t="shared" si="22"/>
        <v>4.1616</v>
      </c>
      <c r="AI78" s="376">
        <f t="shared" si="22"/>
        <v>4.1616</v>
      </c>
      <c r="AJ78" s="376">
        <f t="shared" si="22"/>
        <v>4.1616</v>
      </c>
      <c r="AK78" s="376">
        <f t="shared" si="22"/>
        <v>4.1616</v>
      </c>
      <c r="AL78" s="376">
        <f t="shared" si="22"/>
        <v>4.1616</v>
      </c>
      <c r="AM78" s="376">
        <f t="shared" si="22"/>
        <v>4.1616</v>
      </c>
      <c r="AN78" s="376">
        <f t="shared" si="22"/>
        <v>4.2448319999999997</v>
      </c>
      <c r="AO78" s="376">
        <f t="shared" si="22"/>
        <v>4.2448319999999997</v>
      </c>
      <c r="AP78" s="376">
        <f t="shared" si="22"/>
        <v>4.2448319999999997</v>
      </c>
      <c r="AQ78" s="376">
        <f t="shared" si="22"/>
        <v>4.2448319999999997</v>
      </c>
      <c r="AR78" s="376">
        <f t="shared" si="22"/>
        <v>4.2448319999999997</v>
      </c>
      <c r="AS78" s="376">
        <f t="shared" si="22"/>
        <v>4.2448319999999997</v>
      </c>
      <c r="AT78" s="376">
        <f t="shared" si="22"/>
        <v>4.2448319999999997</v>
      </c>
      <c r="AU78" s="376">
        <f t="shared" si="22"/>
        <v>4.2448319999999997</v>
      </c>
      <c r="AV78" s="376">
        <f t="shared" si="22"/>
        <v>4.2448319999999997</v>
      </c>
      <c r="AW78" s="376">
        <f t="shared" si="22"/>
        <v>4.2448319999999997</v>
      </c>
      <c r="AX78" s="376">
        <f t="shared" si="22"/>
        <v>4.2448319999999997</v>
      </c>
      <c r="AY78" s="376">
        <f t="shared" si="22"/>
        <v>4.2448319999999997</v>
      </c>
      <c r="AZ78" s="376">
        <f t="shared" si="22"/>
        <v>4.3297286399999999</v>
      </c>
      <c r="BA78" s="376">
        <f t="shared" si="22"/>
        <v>4.3297286399999999</v>
      </c>
      <c r="BB78" s="376">
        <f t="shared" si="22"/>
        <v>4.3297286399999999</v>
      </c>
      <c r="BC78" s="376">
        <f t="shared" si="22"/>
        <v>4.3297286399999999</v>
      </c>
      <c r="BD78" s="376">
        <f t="shared" si="22"/>
        <v>4.3297286399999999</v>
      </c>
      <c r="BE78" s="376">
        <f t="shared" si="22"/>
        <v>4.3297286399999999</v>
      </c>
      <c r="BF78" s="376">
        <f t="shared" si="22"/>
        <v>4.3297286399999999</v>
      </c>
      <c r="BG78" s="376">
        <f t="shared" si="22"/>
        <v>4.3297286399999999</v>
      </c>
      <c r="BH78" s="376">
        <f t="shared" si="22"/>
        <v>4.3297286399999999</v>
      </c>
      <c r="BI78" s="376">
        <f t="shared" si="22"/>
        <v>4.3297286399999999</v>
      </c>
      <c r="BJ78" s="376">
        <f t="shared" si="22"/>
        <v>4.3297286399999999</v>
      </c>
      <c r="BK78" s="376">
        <f t="shared" si="22"/>
        <v>4.3297286399999999</v>
      </c>
    </row>
    <row r="79" spans="2:63" s="8" customFormat="1">
      <c r="B79" s="60"/>
      <c r="C79" s="224"/>
      <c r="D79" s="67"/>
      <c r="E79" s="67"/>
      <c r="F79" s="67"/>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68"/>
      <c r="BI79" s="68"/>
      <c r="BJ79" s="68"/>
      <c r="BK79" s="68"/>
    </row>
    <row r="80" spans="2:63" s="8" customFormat="1">
      <c r="B80" s="66" t="s">
        <v>97</v>
      </c>
      <c r="C80" s="62"/>
      <c r="D80" s="52">
        <f>+D8</f>
        <v>40909</v>
      </c>
      <c r="E80" s="52">
        <f>EDATE(D80,1)</f>
        <v>40940</v>
      </c>
      <c r="F80" s="52">
        <f>EDATE(E80,1)</f>
        <v>40969</v>
      </c>
      <c r="G80" s="52">
        <f t="shared" ref="G80:O80" si="23">EDATE(F80,1)</f>
        <v>41000</v>
      </c>
      <c r="H80" s="52">
        <f t="shared" si="23"/>
        <v>41030</v>
      </c>
      <c r="I80" s="52">
        <f t="shared" si="23"/>
        <v>41061</v>
      </c>
      <c r="J80" s="52">
        <f t="shared" si="23"/>
        <v>41091</v>
      </c>
      <c r="K80" s="52">
        <f t="shared" si="23"/>
        <v>41122</v>
      </c>
      <c r="L80" s="52">
        <f t="shared" si="23"/>
        <v>41153</v>
      </c>
      <c r="M80" s="52">
        <f t="shared" si="23"/>
        <v>41183</v>
      </c>
      <c r="N80" s="52">
        <f t="shared" si="23"/>
        <v>41214</v>
      </c>
      <c r="O80" s="52">
        <f t="shared" si="23"/>
        <v>41244</v>
      </c>
      <c r="P80" s="52">
        <f t="shared" ref="P80:BK80" si="24">EDATE(O80,1)</f>
        <v>41275</v>
      </c>
      <c r="Q80" s="52">
        <f t="shared" si="24"/>
        <v>41306</v>
      </c>
      <c r="R80" s="52">
        <f t="shared" si="24"/>
        <v>41334</v>
      </c>
      <c r="S80" s="52">
        <f t="shared" si="24"/>
        <v>41365</v>
      </c>
      <c r="T80" s="52">
        <f t="shared" si="24"/>
        <v>41395</v>
      </c>
      <c r="U80" s="52">
        <f t="shared" si="24"/>
        <v>41426</v>
      </c>
      <c r="V80" s="52">
        <f t="shared" si="24"/>
        <v>41456</v>
      </c>
      <c r="W80" s="52">
        <f t="shared" si="24"/>
        <v>41487</v>
      </c>
      <c r="X80" s="52">
        <f t="shared" si="24"/>
        <v>41518</v>
      </c>
      <c r="Y80" s="52">
        <f t="shared" si="24"/>
        <v>41548</v>
      </c>
      <c r="Z80" s="52">
        <f t="shared" si="24"/>
        <v>41579</v>
      </c>
      <c r="AA80" s="52">
        <f t="shared" si="24"/>
        <v>41609</v>
      </c>
      <c r="AB80" s="52">
        <f t="shared" si="24"/>
        <v>41640</v>
      </c>
      <c r="AC80" s="52">
        <f t="shared" si="24"/>
        <v>41671</v>
      </c>
      <c r="AD80" s="52">
        <f t="shared" si="24"/>
        <v>41699</v>
      </c>
      <c r="AE80" s="52">
        <f t="shared" si="24"/>
        <v>41730</v>
      </c>
      <c r="AF80" s="52">
        <f t="shared" si="24"/>
        <v>41760</v>
      </c>
      <c r="AG80" s="52">
        <f t="shared" si="24"/>
        <v>41791</v>
      </c>
      <c r="AH80" s="52">
        <f t="shared" si="24"/>
        <v>41821</v>
      </c>
      <c r="AI80" s="52">
        <f t="shared" si="24"/>
        <v>41852</v>
      </c>
      <c r="AJ80" s="52">
        <f t="shared" si="24"/>
        <v>41883</v>
      </c>
      <c r="AK80" s="52">
        <f t="shared" si="24"/>
        <v>41913</v>
      </c>
      <c r="AL80" s="52">
        <f t="shared" si="24"/>
        <v>41944</v>
      </c>
      <c r="AM80" s="52">
        <f t="shared" si="24"/>
        <v>41974</v>
      </c>
      <c r="AN80" s="52">
        <f t="shared" si="24"/>
        <v>42005</v>
      </c>
      <c r="AO80" s="52">
        <f t="shared" si="24"/>
        <v>42036</v>
      </c>
      <c r="AP80" s="52">
        <f t="shared" si="24"/>
        <v>42064</v>
      </c>
      <c r="AQ80" s="52">
        <f t="shared" si="24"/>
        <v>42095</v>
      </c>
      <c r="AR80" s="52">
        <f t="shared" si="24"/>
        <v>42125</v>
      </c>
      <c r="AS80" s="52">
        <f t="shared" si="24"/>
        <v>42156</v>
      </c>
      <c r="AT80" s="52">
        <f t="shared" si="24"/>
        <v>42186</v>
      </c>
      <c r="AU80" s="52">
        <f t="shared" si="24"/>
        <v>42217</v>
      </c>
      <c r="AV80" s="52">
        <f t="shared" si="24"/>
        <v>42248</v>
      </c>
      <c r="AW80" s="52">
        <f t="shared" si="24"/>
        <v>42278</v>
      </c>
      <c r="AX80" s="52">
        <f t="shared" si="24"/>
        <v>42309</v>
      </c>
      <c r="AY80" s="52">
        <f t="shared" si="24"/>
        <v>42339</v>
      </c>
      <c r="AZ80" s="52">
        <f t="shared" si="24"/>
        <v>42370</v>
      </c>
      <c r="BA80" s="52">
        <f t="shared" si="24"/>
        <v>42401</v>
      </c>
      <c r="BB80" s="52">
        <f t="shared" si="24"/>
        <v>42430</v>
      </c>
      <c r="BC80" s="52">
        <f t="shared" si="24"/>
        <v>42461</v>
      </c>
      <c r="BD80" s="52">
        <f t="shared" si="24"/>
        <v>42491</v>
      </c>
      <c r="BE80" s="52">
        <f t="shared" si="24"/>
        <v>42522</v>
      </c>
      <c r="BF80" s="52">
        <f t="shared" si="24"/>
        <v>42552</v>
      </c>
      <c r="BG80" s="52">
        <f t="shared" si="24"/>
        <v>42583</v>
      </c>
      <c r="BH80" s="52">
        <f t="shared" si="24"/>
        <v>42614</v>
      </c>
      <c r="BI80" s="52">
        <f t="shared" si="24"/>
        <v>42644</v>
      </c>
      <c r="BJ80" s="52">
        <f t="shared" si="24"/>
        <v>42675</v>
      </c>
      <c r="BK80" s="52">
        <f t="shared" si="24"/>
        <v>42705</v>
      </c>
    </row>
    <row r="81" spans="2:63" s="8" customFormat="1">
      <c r="B81" s="31" t="str">
        <f t="shared" ref="B81:B95" si="25">+B9</f>
        <v>Envasos reutilitzables</v>
      </c>
      <c r="C81" s="312"/>
      <c r="D81" s="33">
        <f>+D45*D63</f>
        <v>1800</v>
      </c>
      <c r="E81" s="33">
        <f t="shared" ref="E81:BK81" si="26">+E45*E63</f>
        <v>1400</v>
      </c>
      <c r="F81" s="33">
        <f t="shared" si="26"/>
        <v>1000</v>
      </c>
      <c r="G81" s="33">
        <f t="shared" si="26"/>
        <v>1400</v>
      </c>
      <c r="H81" s="33">
        <f t="shared" si="26"/>
        <v>1000</v>
      </c>
      <c r="I81" s="33">
        <f t="shared" si="26"/>
        <v>600</v>
      </c>
      <c r="J81" s="33">
        <f t="shared" si="26"/>
        <v>1000</v>
      </c>
      <c r="K81" s="33">
        <f t="shared" si="26"/>
        <v>600</v>
      </c>
      <c r="L81" s="33">
        <f t="shared" si="26"/>
        <v>400</v>
      </c>
      <c r="M81" s="33">
        <f t="shared" si="26"/>
        <v>1000</v>
      </c>
      <c r="N81" s="33">
        <f t="shared" si="26"/>
        <v>840</v>
      </c>
      <c r="O81" s="33">
        <f t="shared" si="26"/>
        <v>720</v>
      </c>
      <c r="P81" s="33">
        <f t="shared" si="26"/>
        <v>652.79999999999995</v>
      </c>
      <c r="Q81" s="33">
        <f t="shared" si="26"/>
        <v>571.20000000000005</v>
      </c>
      <c r="R81" s="33">
        <f t="shared" si="26"/>
        <v>530.4</v>
      </c>
      <c r="S81" s="33">
        <f t="shared" si="26"/>
        <v>489.6</v>
      </c>
      <c r="T81" s="33">
        <f t="shared" si="26"/>
        <v>469.2</v>
      </c>
      <c r="U81" s="33">
        <f t="shared" si="26"/>
        <v>448.8</v>
      </c>
      <c r="V81" s="33">
        <f t="shared" si="26"/>
        <v>428.40000000000003</v>
      </c>
      <c r="W81" s="33">
        <f t="shared" si="26"/>
        <v>408</v>
      </c>
      <c r="X81" s="33">
        <f t="shared" si="26"/>
        <v>387.6</v>
      </c>
      <c r="Y81" s="33">
        <f t="shared" si="26"/>
        <v>367.2</v>
      </c>
      <c r="Z81" s="33">
        <f t="shared" si="26"/>
        <v>346.8</v>
      </c>
      <c r="AA81" s="33">
        <f t="shared" si="26"/>
        <v>326.39999999999998</v>
      </c>
      <c r="AB81" s="33">
        <f t="shared" si="26"/>
        <v>312.12</v>
      </c>
      <c r="AC81" s="33">
        <f t="shared" si="26"/>
        <v>291.31200000000001</v>
      </c>
      <c r="AD81" s="33">
        <f t="shared" si="26"/>
        <v>270.50400000000002</v>
      </c>
      <c r="AE81" s="33">
        <f t="shared" si="26"/>
        <v>249.696</v>
      </c>
      <c r="AF81" s="33">
        <f t="shared" si="26"/>
        <v>228.88800000000001</v>
      </c>
      <c r="AG81" s="33">
        <f t="shared" si="26"/>
        <v>208.07999999999998</v>
      </c>
      <c r="AH81" s="33">
        <f t="shared" si="26"/>
        <v>187.27199999999999</v>
      </c>
      <c r="AI81" s="33">
        <f t="shared" si="26"/>
        <v>166.464</v>
      </c>
      <c r="AJ81" s="33">
        <f t="shared" si="26"/>
        <v>145.65600000000001</v>
      </c>
      <c r="AK81" s="33">
        <f t="shared" si="26"/>
        <v>124.848</v>
      </c>
      <c r="AL81" s="33">
        <f t="shared" si="26"/>
        <v>104.03999999999999</v>
      </c>
      <c r="AM81" s="33">
        <f t="shared" si="26"/>
        <v>83.231999999999999</v>
      </c>
      <c r="AN81" s="33">
        <f t="shared" si="26"/>
        <v>63.672479999999993</v>
      </c>
      <c r="AO81" s="33">
        <f t="shared" si="26"/>
        <v>42.448319999999995</v>
      </c>
      <c r="AP81" s="33">
        <f t="shared" si="26"/>
        <v>21.224159999999998</v>
      </c>
      <c r="AQ81" s="33">
        <f t="shared" si="26"/>
        <v>0</v>
      </c>
      <c r="AR81" s="33">
        <f t="shared" si="26"/>
        <v>-21.224159999999998</v>
      </c>
      <c r="AS81" s="33">
        <f t="shared" si="26"/>
        <v>-42.448319999999995</v>
      </c>
      <c r="AT81" s="33">
        <f t="shared" si="26"/>
        <v>-63.672479999999993</v>
      </c>
      <c r="AU81" s="33">
        <f t="shared" si="26"/>
        <v>-84.896639999999991</v>
      </c>
      <c r="AV81" s="33">
        <f t="shared" si="26"/>
        <v>-106.12079999999999</v>
      </c>
      <c r="AW81" s="33">
        <f t="shared" si="26"/>
        <v>-127.34495999999999</v>
      </c>
      <c r="AX81" s="33">
        <f t="shared" si="26"/>
        <v>-148.56912</v>
      </c>
      <c r="AY81" s="33">
        <f t="shared" si="26"/>
        <v>-169.79327999999998</v>
      </c>
      <c r="AZ81" s="33">
        <f t="shared" si="26"/>
        <v>-194.8377888</v>
      </c>
      <c r="BA81" s="33">
        <f t="shared" si="26"/>
        <v>-216.48643200000001</v>
      </c>
      <c r="BB81" s="33">
        <f t="shared" si="26"/>
        <v>-238.13507519999999</v>
      </c>
      <c r="BC81" s="33">
        <f t="shared" si="26"/>
        <v>-259.7837184</v>
      </c>
      <c r="BD81" s="33">
        <f t="shared" si="26"/>
        <v>-281.43236159999998</v>
      </c>
      <c r="BE81" s="33">
        <f t="shared" si="26"/>
        <v>-303.08100480000002</v>
      </c>
      <c r="BF81" s="33">
        <f t="shared" si="26"/>
        <v>-324.729648</v>
      </c>
      <c r="BG81" s="33">
        <f t="shared" si="26"/>
        <v>-346.37829119999998</v>
      </c>
      <c r="BH81" s="33">
        <f t="shared" si="26"/>
        <v>-368.02693440000002</v>
      </c>
      <c r="BI81" s="33">
        <f t="shared" si="26"/>
        <v>-389.6755776</v>
      </c>
      <c r="BJ81" s="33">
        <f t="shared" si="26"/>
        <v>-411.32422079999998</v>
      </c>
      <c r="BK81" s="33">
        <f t="shared" si="26"/>
        <v>-432.97286400000002</v>
      </c>
    </row>
    <row r="82" spans="2:63" s="8" customFormat="1">
      <c r="B82" s="31" t="str">
        <f t="shared" si="25"/>
        <v>Vendes per entregues</v>
      </c>
      <c r="C82" s="312"/>
      <c r="D82" s="33">
        <f t="shared" ref="D82:BK82" si="27">+D46*D64</f>
        <v>0</v>
      </c>
      <c r="E82" s="33">
        <f t="shared" si="27"/>
        <v>0</v>
      </c>
      <c r="F82" s="33">
        <f t="shared" si="27"/>
        <v>0</v>
      </c>
      <c r="G82" s="33">
        <f t="shared" si="27"/>
        <v>0</v>
      </c>
      <c r="H82" s="33">
        <f t="shared" si="27"/>
        <v>0</v>
      </c>
      <c r="I82" s="33">
        <f t="shared" si="27"/>
        <v>0</v>
      </c>
      <c r="J82" s="33">
        <f t="shared" si="27"/>
        <v>0</v>
      </c>
      <c r="K82" s="33">
        <f t="shared" si="27"/>
        <v>0</v>
      </c>
      <c r="L82" s="33">
        <f t="shared" si="27"/>
        <v>0</v>
      </c>
      <c r="M82" s="33">
        <f t="shared" si="27"/>
        <v>0</v>
      </c>
      <c r="N82" s="33">
        <f t="shared" si="27"/>
        <v>0</v>
      </c>
      <c r="O82" s="33">
        <f t="shared" si="27"/>
        <v>0</v>
      </c>
      <c r="P82" s="33">
        <f t="shared" si="27"/>
        <v>0</v>
      </c>
      <c r="Q82" s="33">
        <f t="shared" si="27"/>
        <v>0</v>
      </c>
      <c r="R82" s="33">
        <f t="shared" si="27"/>
        <v>0</v>
      </c>
      <c r="S82" s="33">
        <f t="shared" si="27"/>
        <v>0</v>
      </c>
      <c r="T82" s="33">
        <f t="shared" si="27"/>
        <v>0</v>
      </c>
      <c r="U82" s="33">
        <f t="shared" si="27"/>
        <v>0</v>
      </c>
      <c r="V82" s="33">
        <f t="shared" si="27"/>
        <v>0</v>
      </c>
      <c r="W82" s="33">
        <f t="shared" si="27"/>
        <v>0</v>
      </c>
      <c r="X82" s="33">
        <f t="shared" si="27"/>
        <v>0</v>
      </c>
      <c r="Y82" s="33">
        <f t="shared" si="27"/>
        <v>0</v>
      </c>
      <c r="Z82" s="33">
        <f t="shared" si="27"/>
        <v>0</v>
      </c>
      <c r="AA82" s="33">
        <f t="shared" si="27"/>
        <v>0</v>
      </c>
      <c r="AB82" s="33">
        <f t="shared" si="27"/>
        <v>0</v>
      </c>
      <c r="AC82" s="33">
        <f t="shared" si="27"/>
        <v>0</v>
      </c>
      <c r="AD82" s="33">
        <f t="shared" si="27"/>
        <v>0</v>
      </c>
      <c r="AE82" s="33">
        <f t="shared" si="27"/>
        <v>0</v>
      </c>
      <c r="AF82" s="33">
        <f t="shared" si="27"/>
        <v>0</v>
      </c>
      <c r="AG82" s="33">
        <f t="shared" si="27"/>
        <v>0</v>
      </c>
      <c r="AH82" s="33">
        <f t="shared" si="27"/>
        <v>0</v>
      </c>
      <c r="AI82" s="33">
        <f t="shared" si="27"/>
        <v>0</v>
      </c>
      <c r="AJ82" s="33">
        <f t="shared" si="27"/>
        <v>0</v>
      </c>
      <c r="AK82" s="33">
        <f t="shared" si="27"/>
        <v>0</v>
      </c>
      <c r="AL82" s="33">
        <f t="shared" si="27"/>
        <v>0</v>
      </c>
      <c r="AM82" s="33">
        <f t="shared" si="27"/>
        <v>0</v>
      </c>
      <c r="AN82" s="33">
        <f t="shared" si="27"/>
        <v>0</v>
      </c>
      <c r="AO82" s="33">
        <f t="shared" si="27"/>
        <v>0</v>
      </c>
      <c r="AP82" s="33">
        <f t="shared" si="27"/>
        <v>0</v>
      </c>
      <c r="AQ82" s="33">
        <f t="shared" si="27"/>
        <v>0</v>
      </c>
      <c r="AR82" s="33">
        <f t="shared" si="27"/>
        <v>0</v>
      </c>
      <c r="AS82" s="33">
        <f t="shared" si="27"/>
        <v>0</v>
      </c>
      <c r="AT82" s="33">
        <f t="shared" si="27"/>
        <v>0</v>
      </c>
      <c r="AU82" s="33">
        <f t="shared" si="27"/>
        <v>0</v>
      </c>
      <c r="AV82" s="33">
        <f t="shared" si="27"/>
        <v>0</v>
      </c>
      <c r="AW82" s="33">
        <f t="shared" si="27"/>
        <v>0</v>
      </c>
      <c r="AX82" s="33">
        <f t="shared" si="27"/>
        <v>0</v>
      </c>
      <c r="AY82" s="33">
        <f t="shared" si="27"/>
        <v>0</v>
      </c>
      <c r="AZ82" s="33">
        <f t="shared" si="27"/>
        <v>0</v>
      </c>
      <c r="BA82" s="33">
        <f t="shared" si="27"/>
        <v>0</v>
      </c>
      <c r="BB82" s="33">
        <f t="shared" si="27"/>
        <v>0</v>
      </c>
      <c r="BC82" s="33">
        <f t="shared" si="27"/>
        <v>0</v>
      </c>
      <c r="BD82" s="33">
        <f t="shared" si="27"/>
        <v>0</v>
      </c>
      <c r="BE82" s="33">
        <f t="shared" si="27"/>
        <v>0</v>
      </c>
      <c r="BF82" s="33">
        <f t="shared" si="27"/>
        <v>0</v>
      </c>
      <c r="BG82" s="33">
        <f t="shared" si="27"/>
        <v>0</v>
      </c>
      <c r="BH82" s="33">
        <f t="shared" si="27"/>
        <v>0</v>
      </c>
      <c r="BI82" s="33">
        <f t="shared" si="27"/>
        <v>0</v>
      </c>
      <c r="BJ82" s="33">
        <f t="shared" si="27"/>
        <v>0</v>
      </c>
      <c r="BK82" s="33">
        <f t="shared" si="27"/>
        <v>0</v>
      </c>
    </row>
    <row r="83" spans="2:63" s="8" customFormat="1">
      <c r="B83" s="31" t="str">
        <f t="shared" si="25"/>
        <v>Anuncis locals</v>
      </c>
      <c r="C83" s="312"/>
      <c r="D83" s="33">
        <f t="shared" ref="D83:BK83" si="28">+D47*D65</f>
        <v>0</v>
      </c>
      <c r="E83" s="33">
        <f t="shared" si="28"/>
        <v>0</v>
      </c>
      <c r="F83" s="33">
        <f t="shared" si="28"/>
        <v>0</v>
      </c>
      <c r="G83" s="33">
        <f t="shared" si="28"/>
        <v>0</v>
      </c>
      <c r="H83" s="33">
        <f t="shared" si="28"/>
        <v>0</v>
      </c>
      <c r="I83" s="33">
        <f t="shared" si="28"/>
        <v>0</v>
      </c>
      <c r="J83" s="33">
        <f t="shared" si="28"/>
        <v>0</v>
      </c>
      <c r="K83" s="33">
        <f t="shared" si="28"/>
        <v>0</v>
      </c>
      <c r="L83" s="33">
        <f t="shared" si="28"/>
        <v>0</v>
      </c>
      <c r="M83" s="33">
        <f t="shared" si="28"/>
        <v>0</v>
      </c>
      <c r="N83" s="33">
        <f t="shared" si="28"/>
        <v>0</v>
      </c>
      <c r="O83" s="33">
        <f t="shared" si="28"/>
        <v>0</v>
      </c>
      <c r="P83" s="33">
        <f t="shared" si="28"/>
        <v>0</v>
      </c>
      <c r="Q83" s="33">
        <f t="shared" si="28"/>
        <v>0</v>
      </c>
      <c r="R83" s="33">
        <f t="shared" si="28"/>
        <v>0</v>
      </c>
      <c r="S83" s="33">
        <f t="shared" si="28"/>
        <v>0</v>
      </c>
      <c r="T83" s="33">
        <f t="shared" si="28"/>
        <v>0</v>
      </c>
      <c r="U83" s="33">
        <f t="shared" si="28"/>
        <v>0</v>
      </c>
      <c r="V83" s="33">
        <f t="shared" si="28"/>
        <v>0</v>
      </c>
      <c r="W83" s="33">
        <f t="shared" si="28"/>
        <v>0</v>
      </c>
      <c r="X83" s="33">
        <f t="shared" si="28"/>
        <v>0</v>
      </c>
      <c r="Y83" s="33">
        <f t="shared" si="28"/>
        <v>0</v>
      </c>
      <c r="Z83" s="33">
        <f t="shared" si="28"/>
        <v>0</v>
      </c>
      <c r="AA83" s="33">
        <f t="shared" si="28"/>
        <v>0</v>
      </c>
      <c r="AB83" s="33">
        <f t="shared" si="28"/>
        <v>0</v>
      </c>
      <c r="AC83" s="33">
        <f t="shared" si="28"/>
        <v>0</v>
      </c>
      <c r="AD83" s="33">
        <f t="shared" si="28"/>
        <v>0</v>
      </c>
      <c r="AE83" s="33">
        <f t="shared" si="28"/>
        <v>0</v>
      </c>
      <c r="AF83" s="33">
        <f t="shared" si="28"/>
        <v>0</v>
      </c>
      <c r="AG83" s="33">
        <f t="shared" si="28"/>
        <v>0</v>
      </c>
      <c r="AH83" s="33">
        <f t="shared" si="28"/>
        <v>0</v>
      </c>
      <c r="AI83" s="33">
        <f t="shared" si="28"/>
        <v>0</v>
      </c>
      <c r="AJ83" s="33">
        <f t="shared" si="28"/>
        <v>0</v>
      </c>
      <c r="AK83" s="33">
        <f t="shared" si="28"/>
        <v>0</v>
      </c>
      <c r="AL83" s="33">
        <f t="shared" si="28"/>
        <v>0</v>
      </c>
      <c r="AM83" s="33">
        <f t="shared" si="28"/>
        <v>0</v>
      </c>
      <c r="AN83" s="33">
        <f t="shared" si="28"/>
        <v>0</v>
      </c>
      <c r="AO83" s="33">
        <f t="shared" si="28"/>
        <v>0</v>
      </c>
      <c r="AP83" s="33">
        <f t="shared" si="28"/>
        <v>0</v>
      </c>
      <c r="AQ83" s="33">
        <f t="shared" si="28"/>
        <v>0</v>
      </c>
      <c r="AR83" s="33">
        <f t="shared" si="28"/>
        <v>0</v>
      </c>
      <c r="AS83" s="33">
        <f t="shared" si="28"/>
        <v>0</v>
      </c>
      <c r="AT83" s="33">
        <f t="shared" si="28"/>
        <v>0</v>
      </c>
      <c r="AU83" s="33">
        <f t="shared" si="28"/>
        <v>0</v>
      </c>
      <c r="AV83" s="33">
        <f t="shared" si="28"/>
        <v>0</v>
      </c>
      <c r="AW83" s="33">
        <f t="shared" si="28"/>
        <v>0</v>
      </c>
      <c r="AX83" s="33">
        <f t="shared" si="28"/>
        <v>0</v>
      </c>
      <c r="AY83" s="33">
        <f t="shared" si="28"/>
        <v>0</v>
      </c>
      <c r="AZ83" s="33">
        <f t="shared" si="28"/>
        <v>0</v>
      </c>
      <c r="BA83" s="33">
        <f t="shared" si="28"/>
        <v>0</v>
      </c>
      <c r="BB83" s="33">
        <f t="shared" si="28"/>
        <v>0</v>
      </c>
      <c r="BC83" s="33">
        <f t="shared" si="28"/>
        <v>0</v>
      </c>
      <c r="BD83" s="33">
        <f t="shared" si="28"/>
        <v>0</v>
      </c>
      <c r="BE83" s="33">
        <f t="shared" si="28"/>
        <v>0</v>
      </c>
      <c r="BF83" s="33">
        <f t="shared" si="28"/>
        <v>0</v>
      </c>
      <c r="BG83" s="33">
        <f t="shared" si="28"/>
        <v>0</v>
      </c>
      <c r="BH83" s="33">
        <f t="shared" si="28"/>
        <v>0</v>
      </c>
      <c r="BI83" s="33">
        <f t="shared" si="28"/>
        <v>0</v>
      </c>
      <c r="BJ83" s="33">
        <f t="shared" si="28"/>
        <v>0</v>
      </c>
      <c r="BK83" s="33">
        <f t="shared" si="28"/>
        <v>0</v>
      </c>
    </row>
    <row r="84" spans="2:63" s="8" customFormat="1">
      <c r="B84" s="31" t="str">
        <f t="shared" si="25"/>
        <v>Nom Producte/Servei 4</v>
      </c>
      <c r="C84" s="312"/>
      <c r="D84" s="33">
        <f t="shared" ref="D84:BK84" si="29">+D48*D66</f>
        <v>0</v>
      </c>
      <c r="E84" s="33">
        <f t="shared" si="29"/>
        <v>0</v>
      </c>
      <c r="F84" s="33">
        <f t="shared" si="29"/>
        <v>0</v>
      </c>
      <c r="G84" s="33">
        <f t="shared" si="29"/>
        <v>0</v>
      </c>
      <c r="H84" s="33">
        <f t="shared" si="29"/>
        <v>0</v>
      </c>
      <c r="I84" s="33">
        <f t="shared" si="29"/>
        <v>0</v>
      </c>
      <c r="J84" s="33">
        <f t="shared" si="29"/>
        <v>0</v>
      </c>
      <c r="K84" s="33">
        <f t="shared" si="29"/>
        <v>0</v>
      </c>
      <c r="L84" s="33">
        <f t="shared" si="29"/>
        <v>0</v>
      </c>
      <c r="M84" s="33">
        <f t="shared" si="29"/>
        <v>0</v>
      </c>
      <c r="N84" s="33">
        <f t="shared" si="29"/>
        <v>0</v>
      </c>
      <c r="O84" s="33">
        <f t="shared" si="29"/>
        <v>0</v>
      </c>
      <c r="P84" s="33">
        <f t="shared" si="29"/>
        <v>0</v>
      </c>
      <c r="Q84" s="33">
        <f t="shared" si="29"/>
        <v>0</v>
      </c>
      <c r="R84" s="33">
        <f t="shared" si="29"/>
        <v>0</v>
      </c>
      <c r="S84" s="33">
        <f t="shared" si="29"/>
        <v>0</v>
      </c>
      <c r="T84" s="33">
        <f t="shared" si="29"/>
        <v>0</v>
      </c>
      <c r="U84" s="33">
        <f t="shared" si="29"/>
        <v>0</v>
      </c>
      <c r="V84" s="33">
        <f t="shared" si="29"/>
        <v>0</v>
      </c>
      <c r="W84" s="33">
        <f t="shared" si="29"/>
        <v>0</v>
      </c>
      <c r="X84" s="33">
        <f t="shared" si="29"/>
        <v>0</v>
      </c>
      <c r="Y84" s="33">
        <f t="shared" si="29"/>
        <v>0</v>
      </c>
      <c r="Z84" s="33">
        <f t="shared" si="29"/>
        <v>0</v>
      </c>
      <c r="AA84" s="33">
        <f t="shared" si="29"/>
        <v>0</v>
      </c>
      <c r="AB84" s="33">
        <f t="shared" si="29"/>
        <v>0</v>
      </c>
      <c r="AC84" s="33">
        <f t="shared" si="29"/>
        <v>0</v>
      </c>
      <c r="AD84" s="33">
        <f t="shared" si="29"/>
        <v>0</v>
      </c>
      <c r="AE84" s="33">
        <f t="shared" si="29"/>
        <v>0</v>
      </c>
      <c r="AF84" s="33">
        <f t="shared" si="29"/>
        <v>0</v>
      </c>
      <c r="AG84" s="33">
        <f t="shared" si="29"/>
        <v>0</v>
      </c>
      <c r="AH84" s="33">
        <f t="shared" si="29"/>
        <v>0</v>
      </c>
      <c r="AI84" s="33">
        <f t="shared" si="29"/>
        <v>0</v>
      </c>
      <c r="AJ84" s="33">
        <f t="shared" si="29"/>
        <v>0</v>
      </c>
      <c r="AK84" s="33">
        <f t="shared" si="29"/>
        <v>0</v>
      </c>
      <c r="AL84" s="33">
        <f t="shared" si="29"/>
        <v>0</v>
      </c>
      <c r="AM84" s="33">
        <f t="shared" si="29"/>
        <v>0</v>
      </c>
      <c r="AN84" s="33">
        <f t="shared" si="29"/>
        <v>0</v>
      </c>
      <c r="AO84" s="33">
        <f t="shared" si="29"/>
        <v>0</v>
      </c>
      <c r="AP84" s="33">
        <f t="shared" si="29"/>
        <v>0</v>
      </c>
      <c r="AQ84" s="33">
        <f t="shared" si="29"/>
        <v>0</v>
      </c>
      <c r="AR84" s="33">
        <f t="shared" si="29"/>
        <v>0</v>
      </c>
      <c r="AS84" s="33">
        <f t="shared" si="29"/>
        <v>0</v>
      </c>
      <c r="AT84" s="33">
        <f t="shared" si="29"/>
        <v>0</v>
      </c>
      <c r="AU84" s="33">
        <f t="shared" si="29"/>
        <v>0</v>
      </c>
      <c r="AV84" s="33">
        <f t="shared" si="29"/>
        <v>0</v>
      </c>
      <c r="AW84" s="33">
        <f t="shared" si="29"/>
        <v>0</v>
      </c>
      <c r="AX84" s="33">
        <f t="shared" si="29"/>
        <v>0</v>
      </c>
      <c r="AY84" s="33">
        <f t="shared" si="29"/>
        <v>0</v>
      </c>
      <c r="AZ84" s="33">
        <f t="shared" si="29"/>
        <v>0</v>
      </c>
      <c r="BA84" s="33">
        <f t="shared" si="29"/>
        <v>0</v>
      </c>
      <c r="BB84" s="33">
        <f t="shared" si="29"/>
        <v>0</v>
      </c>
      <c r="BC84" s="33">
        <f t="shared" si="29"/>
        <v>0</v>
      </c>
      <c r="BD84" s="33">
        <f t="shared" si="29"/>
        <v>0</v>
      </c>
      <c r="BE84" s="33">
        <f t="shared" si="29"/>
        <v>0</v>
      </c>
      <c r="BF84" s="33">
        <f t="shared" si="29"/>
        <v>0</v>
      </c>
      <c r="BG84" s="33">
        <f t="shared" si="29"/>
        <v>0</v>
      </c>
      <c r="BH84" s="33">
        <f t="shared" si="29"/>
        <v>0</v>
      </c>
      <c r="BI84" s="33">
        <f t="shared" si="29"/>
        <v>0</v>
      </c>
      <c r="BJ84" s="33">
        <f t="shared" si="29"/>
        <v>0</v>
      </c>
      <c r="BK84" s="33">
        <f t="shared" si="29"/>
        <v>0</v>
      </c>
    </row>
    <row r="85" spans="2:63" s="8" customFormat="1">
      <c r="B85" s="31" t="str">
        <f t="shared" si="25"/>
        <v>Nom Producte/Servei 5</v>
      </c>
      <c r="C85" s="312"/>
      <c r="D85" s="33">
        <f t="shared" ref="D85:BK85" si="30">+D49*D67</f>
        <v>0</v>
      </c>
      <c r="E85" s="33">
        <f t="shared" si="30"/>
        <v>0</v>
      </c>
      <c r="F85" s="33">
        <f t="shared" si="30"/>
        <v>0</v>
      </c>
      <c r="G85" s="33">
        <f t="shared" si="30"/>
        <v>0</v>
      </c>
      <c r="H85" s="33">
        <f t="shared" si="30"/>
        <v>0</v>
      </c>
      <c r="I85" s="33">
        <f t="shared" si="30"/>
        <v>0</v>
      </c>
      <c r="J85" s="33">
        <f t="shared" si="30"/>
        <v>0</v>
      </c>
      <c r="K85" s="33">
        <f t="shared" si="30"/>
        <v>0</v>
      </c>
      <c r="L85" s="33">
        <f t="shared" si="30"/>
        <v>0</v>
      </c>
      <c r="M85" s="33">
        <f t="shared" si="30"/>
        <v>0</v>
      </c>
      <c r="N85" s="33">
        <f t="shared" si="30"/>
        <v>0</v>
      </c>
      <c r="O85" s="33">
        <f t="shared" si="30"/>
        <v>0</v>
      </c>
      <c r="P85" s="33">
        <f t="shared" si="30"/>
        <v>0</v>
      </c>
      <c r="Q85" s="33">
        <f t="shared" si="30"/>
        <v>0</v>
      </c>
      <c r="R85" s="33">
        <f t="shared" si="30"/>
        <v>0</v>
      </c>
      <c r="S85" s="33">
        <f t="shared" si="30"/>
        <v>0</v>
      </c>
      <c r="T85" s="33">
        <f t="shared" si="30"/>
        <v>0</v>
      </c>
      <c r="U85" s="33">
        <f t="shared" si="30"/>
        <v>0</v>
      </c>
      <c r="V85" s="33">
        <f t="shared" si="30"/>
        <v>0</v>
      </c>
      <c r="W85" s="33">
        <f t="shared" si="30"/>
        <v>0</v>
      </c>
      <c r="X85" s="33">
        <f t="shared" si="30"/>
        <v>0</v>
      </c>
      <c r="Y85" s="33">
        <f t="shared" si="30"/>
        <v>0</v>
      </c>
      <c r="Z85" s="33">
        <f t="shared" si="30"/>
        <v>0</v>
      </c>
      <c r="AA85" s="33">
        <f t="shared" si="30"/>
        <v>0</v>
      </c>
      <c r="AB85" s="33">
        <f t="shared" si="30"/>
        <v>0</v>
      </c>
      <c r="AC85" s="33">
        <f t="shared" si="30"/>
        <v>0</v>
      </c>
      <c r="AD85" s="33">
        <f t="shared" si="30"/>
        <v>0</v>
      </c>
      <c r="AE85" s="33">
        <f t="shared" si="30"/>
        <v>0</v>
      </c>
      <c r="AF85" s="33">
        <f t="shared" si="30"/>
        <v>0</v>
      </c>
      <c r="AG85" s="33">
        <f t="shared" si="30"/>
        <v>0</v>
      </c>
      <c r="AH85" s="33">
        <f t="shared" si="30"/>
        <v>0</v>
      </c>
      <c r="AI85" s="33">
        <f t="shared" si="30"/>
        <v>0</v>
      </c>
      <c r="AJ85" s="33">
        <f t="shared" si="30"/>
        <v>0</v>
      </c>
      <c r="AK85" s="33">
        <f t="shared" si="30"/>
        <v>0</v>
      </c>
      <c r="AL85" s="33">
        <f t="shared" si="30"/>
        <v>0</v>
      </c>
      <c r="AM85" s="33">
        <f t="shared" si="30"/>
        <v>0</v>
      </c>
      <c r="AN85" s="33">
        <f t="shared" si="30"/>
        <v>0</v>
      </c>
      <c r="AO85" s="33">
        <f t="shared" si="30"/>
        <v>0</v>
      </c>
      <c r="AP85" s="33">
        <f t="shared" si="30"/>
        <v>0</v>
      </c>
      <c r="AQ85" s="33">
        <f t="shared" si="30"/>
        <v>0</v>
      </c>
      <c r="AR85" s="33">
        <f t="shared" si="30"/>
        <v>0</v>
      </c>
      <c r="AS85" s="33">
        <f t="shared" si="30"/>
        <v>0</v>
      </c>
      <c r="AT85" s="33">
        <f t="shared" si="30"/>
        <v>0</v>
      </c>
      <c r="AU85" s="33">
        <f t="shared" si="30"/>
        <v>0</v>
      </c>
      <c r="AV85" s="33">
        <f t="shared" si="30"/>
        <v>0</v>
      </c>
      <c r="AW85" s="33">
        <f t="shared" si="30"/>
        <v>0</v>
      </c>
      <c r="AX85" s="33">
        <f t="shared" si="30"/>
        <v>0</v>
      </c>
      <c r="AY85" s="33">
        <f t="shared" si="30"/>
        <v>0</v>
      </c>
      <c r="AZ85" s="33">
        <f t="shared" si="30"/>
        <v>0</v>
      </c>
      <c r="BA85" s="33">
        <f t="shared" si="30"/>
        <v>0</v>
      </c>
      <c r="BB85" s="33">
        <f t="shared" si="30"/>
        <v>0</v>
      </c>
      <c r="BC85" s="33">
        <f t="shared" si="30"/>
        <v>0</v>
      </c>
      <c r="BD85" s="33">
        <f t="shared" si="30"/>
        <v>0</v>
      </c>
      <c r="BE85" s="33">
        <f t="shared" si="30"/>
        <v>0</v>
      </c>
      <c r="BF85" s="33">
        <f t="shared" si="30"/>
        <v>0</v>
      </c>
      <c r="BG85" s="33">
        <f t="shared" si="30"/>
        <v>0</v>
      </c>
      <c r="BH85" s="33">
        <f t="shared" si="30"/>
        <v>0</v>
      </c>
      <c r="BI85" s="33">
        <f t="shared" si="30"/>
        <v>0</v>
      </c>
      <c r="BJ85" s="33">
        <f t="shared" si="30"/>
        <v>0</v>
      </c>
      <c r="BK85" s="33">
        <f t="shared" si="30"/>
        <v>0</v>
      </c>
    </row>
    <row r="86" spans="2:63" s="8" customFormat="1">
      <c r="B86" s="31" t="str">
        <f t="shared" si="25"/>
        <v>Nom Producte/Servei 6</v>
      </c>
      <c r="C86" s="312"/>
      <c r="D86" s="33">
        <f t="shared" ref="D86:BK86" si="31">+D50*D68</f>
        <v>0</v>
      </c>
      <c r="E86" s="33">
        <f t="shared" si="31"/>
        <v>0</v>
      </c>
      <c r="F86" s="33">
        <f t="shared" si="31"/>
        <v>0</v>
      </c>
      <c r="G86" s="33">
        <f t="shared" si="31"/>
        <v>0</v>
      </c>
      <c r="H86" s="33">
        <f t="shared" si="31"/>
        <v>0</v>
      </c>
      <c r="I86" s="33">
        <f t="shared" si="31"/>
        <v>0</v>
      </c>
      <c r="J86" s="33">
        <f t="shared" si="31"/>
        <v>0</v>
      </c>
      <c r="K86" s="33">
        <f t="shared" si="31"/>
        <v>0</v>
      </c>
      <c r="L86" s="33">
        <f t="shared" si="31"/>
        <v>0</v>
      </c>
      <c r="M86" s="33">
        <f t="shared" si="31"/>
        <v>0</v>
      </c>
      <c r="N86" s="33">
        <f t="shared" si="31"/>
        <v>0</v>
      </c>
      <c r="O86" s="33">
        <f t="shared" si="31"/>
        <v>0</v>
      </c>
      <c r="P86" s="33">
        <f t="shared" si="31"/>
        <v>0</v>
      </c>
      <c r="Q86" s="33">
        <f t="shared" si="31"/>
        <v>0</v>
      </c>
      <c r="R86" s="33">
        <f t="shared" si="31"/>
        <v>0</v>
      </c>
      <c r="S86" s="33">
        <f t="shared" si="31"/>
        <v>0</v>
      </c>
      <c r="T86" s="33">
        <f t="shared" si="31"/>
        <v>0</v>
      </c>
      <c r="U86" s="33">
        <f t="shared" si="31"/>
        <v>0</v>
      </c>
      <c r="V86" s="33">
        <f t="shared" si="31"/>
        <v>0</v>
      </c>
      <c r="W86" s="33">
        <f t="shared" si="31"/>
        <v>0</v>
      </c>
      <c r="X86" s="33">
        <f t="shared" si="31"/>
        <v>0</v>
      </c>
      <c r="Y86" s="33">
        <f t="shared" si="31"/>
        <v>0</v>
      </c>
      <c r="Z86" s="33">
        <f t="shared" si="31"/>
        <v>0</v>
      </c>
      <c r="AA86" s="33">
        <f t="shared" si="31"/>
        <v>0</v>
      </c>
      <c r="AB86" s="33">
        <f t="shared" si="31"/>
        <v>0</v>
      </c>
      <c r="AC86" s="33">
        <f t="shared" si="31"/>
        <v>0</v>
      </c>
      <c r="AD86" s="33">
        <f t="shared" si="31"/>
        <v>0</v>
      </c>
      <c r="AE86" s="33">
        <f t="shared" si="31"/>
        <v>0</v>
      </c>
      <c r="AF86" s="33">
        <f t="shared" si="31"/>
        <v>0</v>
      </c>
      <c r="AG86" s="33">
        <f t="shared" si="31"/>
        <v>0</v>
      </c>
      <c r="AH86" s="33">
        <f t="shared" si="31"/>
        <v>0</v>
      </c>
      <c r="AI86" s="33">
        <f t="shared" si="31"/>
        <v>0</v>
      </c>
      <c r="AJ86" s="33">
        <f t="shared" si="31"/>
        <v>0</v>
      </c>
      <c r="AK86" s="33">
        <f t="shared" si="31"/>
        <v>0</v>
      </c>
      <c r="AL86" s="33">
        <f t="shared" si="31"/>
        <v>0</v>
      </c>
      <c r="AM86" s="33">
        <f t="shared" si="31"/>
        <v>0</v>
      </c>
      <c r="AN86" s="33">
        <f t="shared" si="31"/>
        <v>0</v>
      </c>
      <c r="AO86" s="33">
        <f t="shared" si="31"/>
        <v>0</v>
      </c>
      <c r="AP86" s="33">
        <f t="shared" si="31"/>
        <v>0</v>
      </c>
      <c r="AQ86" s="33">
        <f t="shared" si="31"/>
        <v>0</v>
      </c>
      <c r="AR86" s="33">
        <f t="shared" si="31"/>
        <v>0</v>
      </c>
      <c r="AS86" s="33">
        <f t="shared" si="31"/>
        <v>0</v>
      </c>
      <c r="AT86" s="33">
        <f t="shared" si="31"/>
        <v>0</v>
      </c>
      <c r="AU86" s="33">
        <f t="shared" si="31"/>
        <v>0</v>
      </c>
      <c r="AV86" s="33">
        <f t="shared" si="31"/>
        <v>0</v>
      </c>
      <c r="AW86" s="33">
        <f t="shared" si="31"/>
        <v>0</v>
      </c>
      <c r="AX86" s="33">
        <f t="shared" si="31"/>
        <v>0</v>
      </c>
      <c r="AY86" s="33">
        <f t="shared" si="31"/>
        <v>0</v>
      </c>
      <c r="AZ86" s="33">
        <f t="shared" si="31"/>
        <v>0</v>
      </c>
      <c r="BA86" s="33">
        <f t="shared" si="31"/>
        <v>0</v>
      </c>
      <c r="BB86" s="33">
        <f t="shared" si="31"/>
        <v>0</v>
      </c>
      <c r="BC86" s="33">
        <f t="shared" si="31"/>
        <v>0</v>
      </c>
      <c r="BD86" s="33">
        <f t="shared" si="31"/>
        <v>0</v>
      </c>
      <c r="BE86" s="33">
        <f t="shared" si="31"/>
        <v>0</v>
      </c>
      <c r="BF86" s="33">
        <f t="shared" si="31"/>
        <v>0</v>
      </c>
      <c r="BG86" s="33">
        <f t="shared" si="31"/>
        <v>0</v>
      </c>
      <c r="BH86" s="33">
        <f t="shared" si="31"/>
        <v>0</v>
      </c>
      <c r="BI86" s="33">
        <f t="shared" si="31"/>
        <v>0</v>
      </c>
      <c r="BJ86" s="33">
        <f t="shared" si="31"/>
        <v>0</v>
      </c>
      <c r="BK86" s="33">
        <f t="shared" si="31"/>
        <v>0</v>
      </c>
    </row>
    <row r="87" spans="2:63" s="8" customFormat="1">
      <c r="B87" s="31" t="str">
        <f t="shared" si="25"/>
        <v>Nom Producte/Servei 7</v>
      </c>
      <c r="C87" s="312"/>
      <c r="D87" s="33">
        <f t="shared" ref="D87:BK87" si="32">+D51*D69</f>
        <v>0</v>
      </c>
      <c r="E87" s="33">
        <f t="shared" si="32"/>
        <v>0</v>
      </c>
      <c r="F87" s="33">
        <f t="shared" si="32"/>
        <v>0</v>
      </c>
      <c r="G87" s="33">
        <f t="shared" si="32"/>
        <v>0</v>
      </c>
      <c r="H87" s="33">
        <f t="shared" si="32"/>
        <v>0</v>
      </c>
      <c r="I87" s="33">
        <f t="shared" si="32"/>
        <v>0</v>
      </c>
      <c r="J87" s="33">
        <f t="shared" si="32"/>
        <v>0</v>
      </c>
      <c r="K87" s="33">
        <f t="shared" si="32"/>
        <v>0</v>
      </c>
      <c r="L87" s="33">
        <f t="shared" si="32"/>
        <v>0</v>
      </c>
      <c r="M87" s="33">
        <f t="shared" si="32"/>
        <v>0</v>
      </c>
      <c r="N87" s="33">
        <f t="shared" si="32"/>
        <v>0</v>
      </c>
      <c r="O87" s="33">
        <f t="shared" si="32"/>
        <v>0</v>
      </c>
      <c r="P87" s="33">
        <f t="shared" si="32"/>
        <v>0</v>
      </c>
      <c r="Q87" s="33">
        <f t="shared" si="32"/>
        <v>0</v>
      </c>
      <c r="R87" s="33">
        <f t="shared" si="32"/>
        <v>0</v>
      </c>
      <c r="S87" s="33">
        <f t="shared" si="32"/>
        <v>0</v>
      </c>
      <c r="T87" s="33">
        <f t="shared" si="32"/>
        <v>0</v>
      </c>
      <c r="U87" s="33">
        <f t="shared" si="32"/>
        <v>0</v>
      </c>
      <c r="V87" s="33">
        <f t="shared" si="32"/>
        <v>0</v>
      </c>
      <c r="W87" s="33">
        <f t="shared" si="32"/>
        <v>0</v>
      </c>
      <c r="X87" s="33">
        <f t="shared" si="32"/>
        <v>0</v>
      </c>
      <c r="Y87" s="33">
        <f t="shared" si="32"/>
        <v>0</v>
      </c>
      <c r="Z87" s="33">
        <f t="shared" si="32"/>
        <v>0</v>
      </c>
      <c r="AA87" s="33">
        <f t="shared" si="32"/>
        <v>0</v>
      </c>
      <c r="AB87" s="33">
        <f t="shared" si="32"/>
        <v>0</v>
      </c>
      <c r="AC87" s="33">
        <f t="shared" si="32"/>
        <v>0</v>
      </c>
      <c r="AD87" s="33">
        <f t="shared" si="32"/>
        <v>0</v>
      </c>
      <c r="AE87" s="33">
        <f t="shared" si="32"/>
        <v>0</v>
      </c>
      <c r="AF87" s="33">
        <f t="shared" si="32"/>
        <v>0</v>
      </c>
      <c r="AG87" s="33">
        <f t="shared" si="32"/>
        <v>0</v>
      </c>
      <c r="AH87" s="33">
        <f t="shared" si="32"/>
        <v>0</v>
      </c>
      <c r="AI87" s="33">
        <f t="shared" si="32"/>
        <v>0</v>
      </c>
      <c r="AJ87" s="33">
        <f t="shared" si="32"/>
        <v>0</v>
      </c>
      <c r="AK87" s="33">
        <f t="shared" si="32"/>
        <v>0</v>
      </c>
      <c r="AL87" s="33">
        <f t="shared" si="32"/>
        <v>0</v>
      </c>
      <c r="AM87" s="33">
        <f t="shared" si="32"/>
        <v>0</v>
      </c>
      <c r="AN87" s="33">
        <f t="shared" si="32"/>
        <v>0</v>
      </c>
      <c r="AO87" s="33">
        <f t="shared" si="32"/>
        <v>0</v>
      </c>
      <c r="AP87" s="33">
        <f t="shared" si="32"/>
        <v>0</v>
      </c>
      <c r="AQ87" s="33">
        <f t="shared" si="32"/>
        <v>0</v>
      </c>
      <c r="AR87" s="33">
        <f t="shared" si="32"/>
        <v>0</v>
      </c>
      <c r="AS87" s="33">
        <f t="shared" si="32"/>
        <v>0</v>
      </c>
      <c r="AT87" s="33">
        <f t="shared" si="32"/>
        <v>0</v>
      </c>
      <c r="AU87" s="33">
        <f t="shared" si="32"/>
        <v>0</v>
      </c>
      <c r="AV87" s="33">
        <f t="shared" si="32"/>
        <v>0</v>
      </c>
      <c r="AW87" s="33">
        <f t="shared" si="32"/>
        <v>0</v>
      </c>
      <c r="AX87" s="33">
        <f t="shared" si="32"/>
        <v>0</v>
      </c>
      <c r="AY87" s="33">
        <f t="shared" si="32"/>
        <v>0</v>
      </c>
      <c r="AZ87" s="33">
        <f t="shared" si="32"/>
        <v>0</v>
      </c>
      <c r="BA87" s="33">
        <f t="shared" si="32"/>
        <v>0</v>
      </c>
      <c r="BB87" s="33">
        <f t="shared" si="32"/>
        <v>0</v>
      </c>
      <c r="BC87" s="33">
        <f t="shared" si="32"/>
        <v>0</v>
      </c>
      <c r="BD87" s="33">
        <f t="shared" si="32"/>
        <v>0</v>
      </c>
      <c r="BE87" s="33">
        <f t="shared" si="32"/>
        <v>0</v>
      </c>
      <c r="BF87" s="33">
        <f t="shared" si="32"/>
        <v>0</v>
      </c>
      <c r="BG87" s="33">
        <f t="shared" si="32"/>
        <v>0</v>
      </c>
      <c r="BH87" s="33">
        <f t="shared" si="32"/>
        <v>0</v>
      </c>
      <c r="BI87" s="33">
        <f t="shared" si="32"/>
        <v>0</v>
      </c>
      <c r="BJ87" s="33">
        <f t="shared" si="32"/>
        <v>0</v>
      </c>
      <c r="BK87" s="33">
        <f t="shared" si="32"/>
        <v>0</v>
      </c>
    </row>
    <row r="88" spans="2:63" s="8" customFormat="1">
      <c r="B88" s="31" t="str">
        <f t="shared" si="25"/>
        <v>Nom Producte/Servei 8</v>
      </c>
      <c r="C88" s="312"/>
      <c r="D88" s="33">
        <f t="shared" ref="D88:BK88" si="33">+D52*D70</f>
        <v>0</v>
      </c>
      <c r="E88" s="33">
        <f t="shared" si="33"/>
        <v>0</v>
      </c>
      <c r="F88" s="33">
        <f t="shared" si="33"/>
        <v>0</v>
      </c>
      <c r="G88" s="33">
        <f t="shared" si="33"/>
        <v>0</v>
      </c>
      <c r="H88" s="33">
        <f t="shared" si="33"/>
        <v>0</v>
      </c>
      <c r="I88" s="33">
        <f t="shared" si="33"/>
        <v>0</v>
      </c>
      <c r="J88" s="33">
        <f t="shared" si="33"/>
        <v>0</v>
      </c>
      <c r="K88" s="33">
        <f t="shared" si="33"/>
        <v>0</v>
      </c>
      <c r="L88" s="33">
        <f t="shared" si="33"/>
        <v>0</v>
      </c>
      <c r="M88" s="33">
        <f t="shared" si="33"/>
        <v>0</v>
      </c>
      <c r="N88" s="33">
        <f t="shared" si="33"/>
        <v>0</v>
      </c>
      <c r="O88" s="33">
        <f t="shared" si="33"/>
        <v>0</v>
      </c>
      <c r="P88" s="33">
        <f t="shared" si="33"/>
        <v>0</v>
      </c>
      <c r="Q88" s="33">
        <f t="shared" si="33"/>
        <v>0</v>
      </c>
      <c r="R88" s="33">
        <f t="shared" si="33"/>
        <v>0</v>
      </c>
      <c r="S88" s="33">
        <f t="shared" si="33"/>
        <v>0</v>
      </c>
      <c r="T88" s="33">
        <f t="shared" si="33"/>
        <v>0</v>
      </c>
      <c r="U88" s="33">
        <f t="shared" si="33"/>
        <v>0</v>
      </c>
      <c r="V88" s="33">
        <f t="shared" si="33"/>
        <v>0</v>
      </c>
      <c r="W88" s="33">
        <f t="shared" si="33"/>
        <v>0</v>
      </c>
      <c r="X88" s="33">
        <f t="shared" si="33"/>
        <v>0</v>
      </c>
      <c r="Y88" s="33">
        <f t="shared" si="33"/>
        <v>0</v>
      </c>
      <c r="Z88" s="33">
        <f t="shared" si="33"/>
        <v>0</v>
      </c>
      <c r="AA88" s="33">
        <f t="shared" si="33"/>
        <v>0</v>
      </c>
      <c r="AB88" s="33">
        <f t="shared" si="33"/>
        <v>0</v>
      </c>
      <c r="AC88" s="33">
        <f t="shared" si="33"/>
        <v>0</v>
      </c>
      <c r="AD88" s="33">
        <f t="shared" si="33"/>
        <v>0</v>
      </c>
      <c r="AE88" s="33">
        <f t="shared" si="33"/>
        <v>0</v>
      </c>
      <c r="AF88" s="33">
        <f t="shared" si="33"/>
        <v>0</v>
      </c>
      <c r="AG88" s="33">
        <f t="shared" si="33"/>
        <v>0</v>
      </c>
      <c r="AH88" s="33">
        <f t="shared" si="33"/>
        <v>0</v>
      </c>
      <c r="AI88" s="33">
        <f t="shared" si="33"/>
        <v>0</v>
      </c>
      <c r="AJ88" s="33">
        <f t="shared" si="33"/>
        <v>0</v>
      </c>
      <c r="AK88" s="33">
        <f t="shared" si="33"/>
        <v>0</v>
      </c>
      <c r="AL88" s="33">
        <f t="shared" si="33"/>
        <v>0</v>
      </c>
      <c r="AM88" s="33">
        <f t="shared" si="33"/>
        <v>0</v>
      </c>
      <c r="AN88" s="33">
        <f t="shared" si="33"/>
        <v>0</v>
      </c>
      <c r="AO88" s="33">
        <f t="shared" si="33"/>
        <v>0</v>
      </c>
      <c r="AP88" s="33">
        <f t="shared" si="33"/>
        <v>0</v>
      </c>
      <c r="AQ88" s="33">
        <f t="shared" si="33"/>
        <v>0</v>
      </c>
      <c r="AR88" s="33">
        <f t="shared" si="33"/>
        <v>0</v>
      </c>
      <c r="AS88" s="33">
        <f t="shared" si="33"/>
        <v>0</v>
      </c>
      <c r="AT88" s="33">
        <f t="shared" si="33"/>
        <v>0</v>
      </c>
      <c r="AU88" s="33">
        <f t="shared" si="33"/>
        <v>0</v>
      </c>
      <c r="AV88" s="33">
        <f t="shared" si="33"/>
        <v>0</v>
      </c>
      <c r="AW88" s="33">
        <f t="shared" si="33"/>
        <v>0</v>
      </c>
      <c r="AX88" s="33">
        <f t="shared" si="33"/>
        <v>0</v>
      </c>
      <c r="AY88" s="33">
        <f t="shared" si="33"/>
        <v>0</v>
      </c>
      <c r="AZ88" s="33">
        <f t="shared" si="33"/>
        <v>0</v>
      </c>
      <c r="BA88" s="33">
        <f t="shared" si="33"/>
        <v>0</v>
      </c>
      <c r="BB88" s="33">
        <f t="shared" si="33"/>
        <v>0</v>
      </c>
      <c r="BC88" s="33">
        <f t="shared" si="33"/>
        <v>0</v>
      </c>
      <c r="BD88" s="33">
        <f t="shared" si="33"/>
        <v>0</v>
      </c>
      <c r="BE88" s="33">
        <f t="shared" si="33"/>
        <v>0</v>
      </c>
      <c r="BF88" s="33">
        <f t="shared" si="33"/>
        <v>0</v>
      </c>
      <c r="BG88" s="33">
        <f t="shared" si="33"/>
        <v>0</v>
      </c>
      <c r="BH88" s="33">
        <f t="shared" si="33"/>
        <v>0</v>
      </c>
      <c r="BI88" s="33">
        <f t="shared" si="33"/>
        <v>0</v>
      </c>
      <c r="BJ88" s="33">
        <f t="shared" si="33"/>
        <v>0</v>
      </c>
      <c r="BK88" s="33">
        <f t="shared" si="33"/>
        <v>0</v>
      </c>
    </row>
    <row r="89" spans="2:63" s="8" customFormat="1">
      <c r="B89" s="31" t="str">
        <f t="shared" si="25"/>
        <v>Nom Producte/Servei 9</v>
      </c>
      <c r="C89" s="312"/>
      <c r="D89" s="33">
        <f t="shared" ref="D89:BK89" si="34">+D53*D71</f>
        <v>0</v>
      </c>
      <c r="E89" s="33">
        <f t="shared" si="34"/>
        <v>0</v>
      </c>
      <c r="F89" s="33">
        <f t="shared" si="34"/>
        <v>0</v>
      </c>
      <c r="G89" s="33">
        <f t="shared" si="34"/>
        <v>0</v>
      </c>
      <c r="H89" s="33">
        <f t="shared" si="34"/>
        <v>0</v>
      </c>
      <c r="I89" s="33">
        <f t="shared" si="34"/>
        <v>0</v>
      </c>
      <c r="J89" s="33">
        <f t="shared" si="34"/>
        <v>0</v>
      </c>
      <c r="K89" s="33">
        <f t="shared" si="34"/>
        <v>0</v>
      </c>
      <c r="L89" s="33">
        <f t="shared" si="34"/>
        <v>0</v>
      </c>
      <c r="M89" s="33">
        <f t="shared" si="34"/>
        <v>0</v>
      </c>
      <c r="N89" s="33">
        <f t="shared" si="34"/>
        <v>0</v>
      </c>
      <c r="O89" s="33">
        <f t="shared" si="34"/>
        <v>0</v>
      </c>
      <c r="P89" s="33">
        <f t="shared" si="34"/>
        <v>0</v>
      </c>
      <c r="Q89" s="33">
        <f t="shared" si="34"/>
        <v>0</v>
      </c>
      <c r="R89" s="33">
        <f t="shared" si="34"/>
        <v>0</v>
      </c>
      <c r="S89" s="33">
        <f t="shared" si="34"/>
        <v>0</v>
      </c>
      <c r="T89" s="33">
        <f t="shared" si="34"/>
        <v>0</v>
      </c>
      <c r="U89" s="33">
        <f t="shared" si="34"/>
        <v>0</v>
      </c>
      <c r="V89" s="33">
        <f t="shared" si="34"/>
        <v>0</v>
      </c>
      <c r="W89" s="33">
        <f t="shared" si="34"/>
        <v>0</v>
      </c>
      <c r="X89" s="33">
        <f t="shared" si="34"/>
        <v>0</v>
      </c>
      <c r="Y89" s="33">
        <f t="shared" si="34"/>
        <v>0</v>
      </c>
      <c r="Z89" s="33">
        <f t="shared" si="34"/>
        <v>0</v>
      </c>
      <c r="AA89" s="33">
        <f t="shared" si="34"/>
        <v>0</v>
      </c>
      <c r="AB89" s="33">
        <f t="shared" si="34"/>
        <v>0</v>
      </c>
      <c r="AC89" s="33">
        <f t="shared" si="34"/>
        <v>0</v>
      </c>
      <c r="AD89" s="33">
        <f t="shared" si="34"/>
        <v>0</v>
      </c>
      <c r="AE89" s="33">
        <f t="shared" si="34"/>
        <v>0</v>
      </c>
      <c r="AF89" s="33">
        <f t="shared" si="34"/>
        <v>0</v>
      </c>
      <c r="AG89" s="33">
        <f t="shared" si="34"/>
        <v>0</v>
      </c>
      <c r="AH89" s="33">
        <f t="shared" si="34"/>
        <v>0</v>
      </c>
      <c r="AI89" s="33">
        <f t="shared" si="34"/>
        <v>0</v>
      </c>
      <c r="AJ89" s="33">
        <f t="shared" si="34"/>
        <v>0</v>
      </c>
      <c r="AK89" s="33">
        <f t="shared" si="34"/>
        <v>0</v>
      </c>
      <c r="AL89" s="33">
        <f t="shared" si="34"/>
        <v>0</v>
      </c>
      <c r="AM89" s="33">
        <f t="shared" si="34"/>
        <v>0</v>
      </c>
      <c r="AN89" s="33">
        <f t="shared" si="34"/>
        <v>0</v>
      </c>
      <c r="AO89" s="33">
        <f t="shared" si="34"/>
        <v>0</v>
      </c>
      <c r="AP89" s="33">
        <f t="shared" si="34"/>
        <v>0</v>
      </c>
      <c r="AQ89" s="33">
        <f t="shared" si="34"/>
        <v>0</v>
      </c>
      <c r="AR89" s="33">
        <f t="shared" si="34"/>
        <v>0</v>
      </c>
      <c r="AS89" s="33">
        <f t="shared" si="34"/>
        <v>0</v>
      </c>
      <c r="AT89" s="33">
        <f t="shared" si="34"/>
        <v>0</v>
      </c>
      <c r="AU89" s="33">
        <f t="shared" si="34"/>
        <v>0</v>
      </c>
      <c r="AV89" s="33">
        <f t="shared" si="34"/>
        <v>0</v>
      </c>
      <c r="AW89" s="33">
        <f t="shared" si="34"/>
        <v>0</v>
      </c>
      <c r="AX89" s="33">
        <f t="shared" si="34"/>
        <v>0</v>
      </c>
      <c r="AY89" s="33">
        <f t="shared" si="34"/>
        <v>0</v>
      </c>
      <c r="AZ89" s="33">
        <f t="shared" si="34"/>
        <v>0</v>
      </c>
      <c r="BA89" s="33">
        <f t="shared" si="34"/>
        <v>0</v>
      </c>
      <c r="BB89" s="33">
        <f t="shared" si="34"/>
        <v>0</v>
      </c>
      <c r="BC89" s="33">
        <f t="shared" si="34"/>
        <v>0</v>
      </c>
      <c r="BD89" s="33">
        <f t="shared" si="34"/>
        <v>0</v>
      </c>
      <c r="BE89" s="33">
        <f t="shared" si="34"/>
        <v>0</v>
      </c>
      <c r="BF89" s="33">
        <f t="shared" si="34"/>
        <v>0</v>
      </c>
      <c r="BG89" s="33">
        <f t="shared" si="34"/>
        <v>0</v>
      </c>
      <c r="BH89" s="33">
        <f t="shared" si="34"/>
        <v>0</v>
      </c>
      <c r="BI89" s="33">
        <f t="shared" si="34"/>
        <v>0</v>
      </c>
      <c r="BJ89" s="33">
        <f t="shared" si="34"/>
        <v>0</v>
      </c>
      <c r="BK89" s="33">
        <f t="shared" si="34"/>
        <v>0</v>
      </c>
    </row>
    <row r="90" spans="2:63" s="8" customFormat="1">
      <c r="B90" s="31" t="str">
        <f t="shared" si="25"/>
        <v>Nom Producte/Servei 10</v>
      </c>
      <c r="C90" s="312"/>
      <c r="D90" s="33">
        <f t="shared" ref="D90:BK90" si="35">+D54*D72</f>
        <v>0</v>
      </c>
      <c r="E90" s="33">
        <f t="shared" si="35"/>
        <v>0</v>
      </c>
      <c r="F90" s="33">
        <f t="shared" si="35"/>
        <v>0</v>
      </c>
      <c r="G90" s="33">
        <f t="shared" si="35"/>
        <v>0</v>
      </c>
      <c r="H90" s="33">
        <f t="shared" si="35"/>
        <v>0</v>
      </c>
      <c r="I90" s="33">
        <f t="shared" si="35"/>
        <v>0</v>
      </c>
      <c r="J90" s="33">
        <f t="shared" si="35"/>
        <v>0</v>
      </c>
      <c r="K90" s="33">
        <f t="shared" si="35"/>
        <v>0</v>
      </c>
      <c r="L90" s="33">
        <f t="shared" si="35"/>
        <v>0</v>
      </c>
      <c r="M90" s="33">
        <f t="shared" si="35"/>
        <v>0</v>
      </c>
      <c r="N90" s="33">
        <f t="shared" si="35"/>
        <v>0</v>
      </c>
      <c r="O90" s="33">
        <f t="shared" si="35"/>
        <v>0</v>
      </c>
      <c r="P90" s="33">
        <f t="shared" si="35"/>
        <v>0</v>
      </c>
      <c r="Q90" s="33">
        <f t="shared" si="35"/>
        <v>0</v>
      </c>
      <c r="R90" s="33">
        <f t="shared" si="35"/>
        <v>0</v>
      </c>
      <c r="S90" s="33">
        <f t="shared" si="35"/>
        <v>0</v>
      </c>
      <c r="T90" s="33">
        <f t="shared" si="35"/>
        <v>0</v>
      </c>
      <c r="U90" s="33">
        <f t="shared" si="35"/>
        <v>0</v>
      </c>
      <c r="V90" s="33">
        <f t="shared" si="35"/>
        <v>0</v>
      </c>
      <c r="W90" s="33">
        <f t="shared" si="35"/>
        <v>0</v>
      </c>
      <c r="X90" s="33">
        <f t="shared" si="35"/>
        <v>0</v>
      </c>
      <c r="Y90" s="33">
        <f t="shared" si="35"/>
        <v>0</v>
      </c>
      <c r="Z90" s="33">
        <f t="shared" si="35"/>
        <v>0</v>
      </c>
      <c r="AA90" s="33">
        <f t="shared" si="35"/>
        <v>0</v>
      </c>
      <c r="AB90" s="33">
        <f t="shared" si="35"/>
        <v>0</v>
      </c>
      <c r="AC90" s="33">
        <f t="shared" si="35"/>
        <v>0</v>
      </c>
      <c r="AD90" s="33">
        <f t="shared" si="35"/>
        <v>0</v>
      </c>
      <c r="AE90" s="33">
        <f t="shared" si="35"/>
        <v>0</v>
      </c>
      <c r="AF90" s="33">
        <f t="shared" si="35"/>
        <v>0</v>
      </c>
      <c r="AG90" s="33">
        <f t="shared" si="35"/>
        <v>0</v>
      </c>
      <c r="AH90" s="33">
        <f t="shared" si="35"/>
        <v>0</v>
      </c>
      <c r="AI90" s="33">
        <f t="shared" si="35"/>
        <v>0</v>
      </c>
      <c r="AJ90" s="33">
        <f t="shared" si="35"/>
        <v>0</v>
      </c>
      <c r="AK90" s="33">
        <f t="shared" si="35"/>
        <v>0</v>
      </c>
      <c r="AL90" s="33">
        <f t="shared" si="35"/>
        <v>0</v>
      </c>
      <c r="AM90" s="33">
        <f t="shared" si="35"/>
        <v>0</v>
      </c>
      <c r="AN90" s="33">
        <f t="shared" si="35"/>
        <v>0</v>
      </c>
      <c r="AO90" s="33">
        <f t="shared" si="35"/>
        <v>0</v>
      </c>
      <c r="AP90" s="33">
        <f t="shared" si="35"/>
        <v>0</v>
      </c>
      <c r="AQ90" s="33">
        <f t="shared" si="35"/>
        <v>0</v>
      </c>
      <c r="AR90" s="33">
        <f t="shared" si="35"/>
        <v>0</v>
      </c>
      <c r="AS90" s="33">
        <f t="shared" si="35"/>
        <v>0</v>
      </c>
      <c r="AT90" s="33">
        <f t="shared" si="35"/>
        <v>0</v>
      </c>
      <c r="AU90" s="33">
        <f t="shared" si="35"/>
        <v>0</v>
      </c>
      <c r="AV90" s="33">
        <f t="shared" si="35"/>
        <v>0</v>
      </c>
      <c r="AW90" s="33">
        <f t="shared" si="35"/>
        <v>0</v>
      </c>
      <c r="AX90" s="33">
        <f t="shared" si="35"/>
        <v>0</v>
      </c>
      <c r="AY90" s="33">
        <f t="shared" si="35"/>
        <v>0</v>
      </c>
      <c r="AZ90" s="33">
        <f t="shared" si="35"/>
        <v>0</v>
      </c>
      <c r="BA90" s="33">
        <f t="shared" si="35"/>
        <v>0</v>
      </c>
      <c r="BB90" s="33">
        <f t="shared" si="35"/>
        <v>0</v>
      </c>
      <c r="BC90" s="33">
        <f t="shared" si="35"/>
        <v>0</v>
      </c>
      <c r="BD90" s="33">
        <f t="shared" si="35"/>
        <v>0</v>
      </c>
      <c r="BE90" s="33">
        <f t="shared" si="35"/>
        <v>0</v>
      </c>
      <c r="BF90" s="33">
        <f t="shared" si="35"/>
        <v>0</v>
      </c>
      <c r="BG90" s="33">
        <f t="shared" si="35"/>
        <v>0</v>
      </c>
      <c r="BH90" s="33">
        <f t="shared" si="35"/>
        <v>0</v>
      </c>
      <c r="BI90" s="33">
        <f t="shared" si="35"/>
        <v>0</v>
      </c>
      <c r="BJ90" s="33">
        <f t="shared" si="35"/>
        <v>0</v>
      </c>
      <c r="BK90" s="33">
        <f t="shared" si="35"/>
        <v>0</v>
      </c>
    </row>
    <row r="91" spans="2:63" s="8" customFormat="1">
      <c r="B91" s="31" t="str">
        <f t="shared" si="25"/>
        <v>Nom Producte/Servei 11</v>
      </c>
      <c r="C91" s="312"/>
      <c r="D91" s="33">
        <f t="shared" ref="D91:BK91" si="36">+D55*D73</f>
        <v>0</v>
      </c>
      <c r="E91" s="33">
        <f t="shared" si="36"/>
        <v>0</v>
      </c>
      <c r="F91" s="33">
        <f t="shared" si="36"/>
        <v>0</v>
      </c>
      <c r="G91" s="33">
        <f t="shared" si="36"/>
        <v>0</v>
      </c>
      <c r="H91" s="33">
        <f t="shared" si="36"/>
        <v>0</v>
      </c>
      <c r="I91" s="33">
        <f t="shared" si="36"/>
        <v>0</v>
      </c>
      <c r="J91" s="33">
        <f t="shared" si="36"/>
        <v>0</v>
      </c>
      <c r="K91" s="33">
        <f t="shared" si="36"/>
        <v>0</v>
      </c>
      <c r="L91" s="33">
        <f t="shared" si="36"/>
        <v>0</v>
      </c>
      <c r="M91" s="33">
        <f t="shared" si="36"/>
        <v>0</v>
      </c>
      <c r="N91" s="33">
        <f t="shared" si="36"/>
        <v>0</v>
      </c>
      <c r="O91" s="33">
        <f t="shared" si="36"/>
        <v>0</v>
      </c>
      <c r="P91" s="33">
        <f t="shared" si="36"/>
        <v>0</v>
      </c>
      <c r="Q91" s="33">
        <f t="shared" si="36"/>
        <v>0</v>
      </c>
      <c r="R91" s="33">
        <f t="shared" si="36"/>
        <v>0</v>
      </c>
      <c r="S91" s="33">
        <f t="shared" si="36"/>
        <v>0</v>
      </c>
      <c r="T91" s="33">
        <f t="shared" si="36"/>
        <v>0</v>
      </c>
      <c r="U91" s="33">
        <f t="shared" si="36"/>
        <v>0</v>
      </c>
      <c r="V91" s="33">
        <f t="shared" si="36"/>
        <v>0</v>
      </c>
      <c r="W91" s="33">
        <f t="shared" si="36"/>
        <v>0</v>
      </c>
      <c r="X91" s="33">
        <f t="shared" si="36"/>
        <v>0</v>
      </c>
      <c r="Y91" s="33">
        <f t="shared" si="36"/>
        <v>0</v>
      </c>
      <c r="Z91" s="33">
        <f t="shared" si="36"/>
        <v>0</v>
      </c>
      <c r="AA91" s="33">
        <f t="shared" si="36"/>
        <v>0</v>
      </c>
      <c r="AB91" s="33">
        <f t="shared" si="36"/>
        <v>0</v>
      </c>
      <c r="AC91" s="33">
        <f t="shared" si="36"/>
        <v>0</v>
      </c>
      <c r="AD91" s="33">
        <f t="shared" si="36"/>
        <v>0</v>
      </c>
      <c r="AE91" s="33">
        <f t="shared" si="36"/>
        <v>0</v>
      </c>
      <c r="AF91" s="33">
        <f t="shared" si="36"/>
        <v>0</v>
      </c>
      <c r="AG91" s="33">
        <f t="shared" si="36"/>
        <v>0</v>
      </c>
      <c r="AH91" s="33">
        <f t="shared" si="36"/>
        <v>0</v>
      </c>
      <c r="AI91" s="33">
        <f t="shared" si="36"/>
        <v>0</v>
      </c>
      <c r="AJ91" s="33">
        <f t="shared" si="36"/>
        <v>0</v>
      </c>
      <c r="AK91" s="33">
        <f t="shared" si="36"/>
        <v>0</v>
      </c>
      <c r="AL91" s="33">
        <f t="shared" si="36"/>
        <v>0</v>
      </c>
      <c r="AM91" s="33">
        <f t="shared" si="36"/>
        <v>0</v>
      </c>
      <c r="AN91" s="33">
        <f t="shared" si="36"/>
        <v>0</v>
      </c>
      <c r="AO91" s="33">
        <f t="shared" si="36"/>
        <v>0</v>
      </c>
      <c r="AP91" s="33">
        <f t="shared" si="36"/>
        <v>0</v>
      </c>
      <c r="AQ91" s="33">
        <f t="shared" si="36"/>
        <v>0</v>
      </c>
      <c r="AR91" s="33">
        <f t="shared" si="36"/>
        <v>0</v>
      </c>
      <c r="AS91" s="33">
        <f t="shared" si="36"/>
        <v>0</v>
      </c>
      <c r="AT91" s="33">
        <f t="shared" si="36"/>
        <v>0</v>
      </c>
      <c r="AU91" s="33">
        <f t="shared" si="36"/>
        <v>0</v>
      </c>
      <c r="AV91" s="33">
        <f t="shared" si="36"/>
        <v>0</v>
      </c>
      <c r="AW91" s="33">
        <f t="shared" si="36"/>
        <v>0</v>
      </c>
      <c r="AX91" s="33">
        <f t="shared" si="36"/>
        <v>0</v>
      </c>
      <c r="AY91" s="33">
        <f t="shared" si="36"/>
        <v>0</v>
      </c>
      <c r="AZ91" s="33">
        <f t="shared" si="36"/>
        <v>0</v>
      </c>
      <c r="BA91" s="33">
        <f t="shared" si="36"/>
        <v>0</v>
      </c>
      <c r="BB91" s="33">
        <f t="shared" si="36"/>
        <v>0</v>
      </c>
      <c r="BC91" s="33">
        <f t="shared" si="36"/>
        <v>0</v>
      </c>
      <c r="BD91" s="33">
        <f t="shared" si="36"/>
        <v>0</v>
      </c>
      <c r="BE91" s="33">
        <f t="shared" si="36"/>
        <v>0</v>
      </c>
      <c r="BF91" s="33">
        <f t="shared" si="36"/>
        <v>0</v>
      </c>
      <c r="BG91" s="33">
        <f t="shared" si="36"/>
        <v>0</v>
      </c>
      <c r="BH91" s="33">
        <f t="shared" si="36"/>
        <v>0</v>
      </c>
      <c r="BI91" s="33">
        <f t="shared" si="36"/>
        <v>0</v>
      </c>
      <c r="BJ91" s="33">
        <f t="shared" si="36"/>
        <v>0</v>
      </c>
      <c r="BK91" s="33">
        <f t="shared" si="36"/>
        <v>0</v>
      </c>
    </row>
    <row r="92" spans="2:63" s="8" customFormat="1">
      <c r="B92" s="31" t="str">
        <f t="shared" si="25"/>
        <v>Nom Producte/Servei 12</v>
      </c>
      <c r="C92" s="312"/>
      <c r="D92" s="33">
        <f t="shared" ref="D92:BK92" si="37">+D56*D74</f>
        <v>0</v>
      </c>
      <c r="E92" s="33">
        <f t="shared" si="37"/>
        <v>0</v>
      </c>
      <c r="F92" s="33">
        <f t="shared" si="37"/>
        <v>0</v>
      </c>
      <c r="G92" s="33">
        <f t="shared" si="37"/>
        <v>0</v>
      </c>
      <c r="H92" s="33">
        <f t="shared" si="37"/>
        <v>0</v>
      </c>
      <c r="I92" s="33">
        <f t="shared" si="37"/>
        <v>0</v>
      </c>
      <c r="J92" s="33">
        <f t="shared" si="37"/>
        <v>0</v>
      </c>
      <c r="K92" s="33">
        <f t="shared" si="37"/>
        <v>0</v>
      </c>
      <c r="L92" s="33">
        <f t="shared" si="37"/>
        <v>0</v>
      </c>
      <c r="M92" s="33">
        <f t="shared" si="37"/>
        <v>0</v>
      </c>
      <c r="N92" s="33">
        <f t="shared" si="37"/>
        <v>0</v>
      </c>
      <c r="O92" s="33">
        <f t="shared" si="37"/>
        <v>0</v>
      </c>
      <c r="P92" s="33">
        <f t="shared" si="37"/>
        <v>0</v>
      </c>
      <c r="Q92" s="33">
        <f t="shared" si="37"/>
        <v>0</v>
      </c>
      <c r="R92" s="33">
        <f t="shared" si="37"/>
        <v>0</v>
      </c>
      <c r="S92" s="33">
        <f t="shared" si="37"/>
        <v>0</v>
      </c>
      <c r="T92" s="33">
        <f t="shared" si="37"/>
        <v>0</v>
      </c>
      <c r="U92" s="33">
        <f t="shared" si="37"/>
        <v>0</v>
      </c>
      <c r="V92" s="33">
        <f t="shared" si="37"/>
        <v>0</v>
      </c>
      <c r="W92" s="33">
        <f t="shared" si="37"/>
        <v>0</v>
      </c>
      <c r="X92" s="33">
        <f t="shared" si="37"/>
        <v>0</v>
      </c>
      <c r="Y92" s="33">
        <f t="shared" si="37"/>
        <v>0</v>
      </c>
      <c r="Z92" s="33">
        <f t="shared" si="37"/>
        <v>0</v>
      </c>
      <c r="AA92" s="33">
        <f t="shared" si="37"/>
        <v>0</v>
      </c>
      <c r="AB92" s="33">
        <f t="shared" si="37"/>
        <v>0</v>
      </c>
      <c r="AC92" s="33">
        <f t="shared" si="37"/>
        <v>0</v>
      </c>
      <c r="AD92" s="33">
        <f t="shared" si="37"/>
        <v>0</v>
      </c>
      <c r="AE92" s="33">
        <f t="shared" si="37"/>
        <v>0</v>
      </c>
      <c r="AF92" s="33">
        <f t="shared" si="37"/>
        <v>0</v>
      </c>
      <c r="AG92" s="33">
        <f t="shared" si="37"/>
        <v>0</v>
      </c>
      <c r="AH92" s="33">
        <f t="shared" si="37"/>
        <v>0</v>
      </c>
      <c r="AI92" s="33">
        <f t="shared" si="37"/>
        <v>0</v>
      </c>
      <c r="AJ92" s="33">
        <f t="shared" si="37"/>
        <v>0</v>
      </c>
      <c r="AK92" s="33">
        <f t="shared" si="37"/>
        <v>0</v>
      </c>
      <c r="AL92" s="33">
        <f t="shared" si="37"/>
        <v>0</v>
      </c>
      <c r="AM92" s="33">
        <f t="shared" si="37"/>
        <v>0</v>
      </c>
      <c r="AN92" s="33">
        <f t="shared" si="37"/>
        <v>0</v>
      </c>
      <c r="AO92" s="33">
        <f t="shared" si="37"/>
        <v>0</v>
      </c>
      <c r="AP92" s="33">
        <f t="shared" si="37"/>
        <v>0</v>
      </c>
      <c r="AQ92" s="33">
        <f t="shared" si="37"/>
        <v>0</v>
      </c>
      <c r="AR92" s="33">
        <f t="shared" si="37"/>
        <v>0</v>
      </c>
      <c r="AS92" s="33">
        <f t="shared" si="37"/>
        <v>0</v>
      </c>
      <c r="AT92" s="33">
        <f t="shared" si="37"/>
        <v>0</v>
      </c>
      <c r="AU92" s="33">
        <f t="shared" si="37"/>
        <v>0</v>
      </c>
      <c r="AV92" s="33">
        <f t="shared" si="37"/>
        <v>0</v>
      </c>
      <c r="AW92" s="33">
        <f t="shared" si="37"/>
        <v>0</v>
      </c>
      <c r="AX92" s="33">
        <f t="shared" si="37"/>
        <v>0</v>
      </c>
      <c r="AY92" s="33">
        <f t="shared" si="37"/>
        <v>0</v>
      </c>
      <c r="AZ92" s="33">
        <f t="shared" si="37"/>
        <v>0</v>
      </c>
      <c r="BA92" s="33">
        <f t="shared" si="37"/>
        <v>0</v>
      </c>
      <c r="BB92" s="33">
        <f t="shared" si="37"/>
        <v>0</v>
      </c>
      <c r="BC92" s="33">
        <f t="shared" si="37"/>
        <v>0</v>
      </c>
      <c r="BD92" s="33">
        <f t="shared" si="37"/>
        <v>0</v>
      </c>
      <c r="BE92" s="33">
        <f t="shared" si="37"/>
        <v>0</v>
      </c>
      <c r="BF92" s="33">
        <f t="shared" si="37"/>
        <v>0</v>
      </c>
      <c r="BG92" s="33">
        <f t="shared" si="37"/>
        <v>0</v>
      </c>
      <c r="BH92" s="33">
        <f t="shared" si="37"/>
        <v>0</v>
      </c>
      <c r="BI92" s="33">
        <f t="shared" si="37"/>
        <v>0</v>
      </c>
      <c r="BJ92" s="33">
        <f t="shared" si="37"/>
        <v>0</v>
      </c>
      <c r="BK92" s="33">
        <f t="shared" si="37"/>
        <v>0</v>
      </c>
    </row>
    <row r="93" spans="2:63" s="8" customFormat="1">
      <c r="B93" s="31" t="str">
        <f t="shared" si="25"/>
        <v>Nom Producte/Servei 13</v>
      </c>
      <c r="C93" s="312"/>
      <c r="D93" s="33">
        <f t="shared" ref="D93:BK93" si="38">+D57*D75</f>
        <v>0</v>
      </c>
      <c r="E93" s="33">
        <f t="shared" si="38"/>
        <v>0</v>
      </c>
      <c r="F93" s="33">
        <f t="shared" si="38"/>
        <v>0</v>
      </c>
      <c r="G93" s="33">
        <f t="shared" si="38"/>
        <v>0</v>
      </c>
      <c r="H93" s="33">
        <f t="shared" si="38"/>
        <v>0</v>
      </c>
      <c r="I93" s="33">
        <f t="shared" si="38"/>
        <v>0</v>
      </c>
      <c r="J93" s="33">
        <f t="shared" si="38"/>
        <v>0</v>
      </c>
      <c r="K93" s="33">
        <f t="shared" si="38"/>
        <v>0</v>
      </c>
      <c r="L93" s="33">
        <f t="shared" si="38"/>
        <v>0</v>
      </c>
      <c r="M93" s="33">
        <f t="shared" si="38"/>
        <v>0</v>
      </c>
      <c r="N93" s="33">
        <f t="shared" si="38"/>
        <v>0</v>
      </c>
      <c r="O93" s="33">
        <f t="shared" si="38"/>
        <v>0</v>
      </c>
      <c r="P93" s="33">
        <f t="shared" si="38"/>
        <v>0</v>
      </c>
      <c r="Q93" s="33">
        <f t="shared" si="38"/>
        <v>0</v>
      </c>
      <c r="R93" s="33">
        <f t="shared" si="38"/>
        <v>0</v>
      </c>
      <c r="S93" s="33">
        <f t="shared" si="38"/>
        <v>0</v>
      </c>
      <c r="T93" s="33">
        <f t="shared" si="38"/>
        <v>0</v>
      </c>
      <c r="U93" s="33">
        <f t="shared" si="38"/>
        <v>0</v>
      </c>
      <c r="V93" s="33">
        <f t="shared" si="38"/>
        <v>0</v>
      </c>
      <c r="W93" s="33">
        <f t="shared" si="38"/>
        <v>0</v>
      </c>
      <c r="X93" s="33">
        <f t="shared" si="38"/>
        <v>0</v>
      </c>
      <c r="Y93" s="33">
        <f t="shared" si="38"/>
        <v>0</v>
      </c>
      <c r="Z93" s="33">
        <f t="shared" si="38"/>
        <v>0</v>
      </c>
      <c r="AA93" s="33">
        <f t="shared" si="38"/>
        <v>0</v>
      </c>
      <c r="AB93" s="33">
        <f t="shared" si="38"/>
        <v>0</v>
      </c>
      <c r="AC93" s="33">
        <f t="shared" si="38"/>
        <v>0</v>
      </c>
      <c r="AD93" s="33">
        <f t="shared" si="38"/>
        <v>0</v>
      </c>
      <c r="AE93" s="33">
        <f t="shared" si="38"/>
        <v>0</v>
      </c>
      <c r="AF93" s="33">
        <f t="shared" si="38"/>
        <v>0</v>
      </c>
      <c r="AG93" s="33">
        <f t="shared" si="38"/>
        <v>0</v>
      </c>
      <c r="AH93" s="33">
        <f t="shared" si="38"/>
        <v>0</v>
      </c>
      <c r="AI93" s="33">
        <f t="shared" si="38"/>
        <v>0</v>
      </c>
      <c r="AJ93" s="33">
        <f t="shared" si="38"/>
        <v>0</v>
      </c>
      <c r="AK93" s="33">
        <f t="shared" si="38"/>
        <v>0</v>
      </c>
      <c r="AL93" s="33">
        <f t="shared" si="38"/>
        <v>0</v>
      </c>
      <c r="AM93" s="33">
        <f t="shared" si="38"/>
        <v>0</v>
      </c>
      <c r="AN93" s="33">
        <f t="shared" si="38"/>
        <v>0</v>
      </c>
      <c r="AO93" s="33">
        <f t="shared" si="38"/>
        <v>0</v>
      </c>
      <c r="AP93" s="33">
        <f t="shared" si="38"/>
        <v>0</v>
      </c>
      <c r="AQ93" s="33">
        <f t="shared" si="38"/>
        <v>0</v>
      </c>
      <c r="AR93" s="33">
        <f t="shared" si="38"/>
        <v>0</v>
      </c>
      <c r="AS93" s="33">
        <f t="shared" si="38"/>
        <v>0</v>
      </c>
      <c r="AT93" s="33">
        <f t="shared" si="38"/>
        <v>0</v>
      </c>
      <c r="AU93" s="33">
        <f t="shared" si="38"/>
        <v>0</v>
      </c>
      <c r="AV93" s="33">
        <f t="shared" si="38"/>
        <v>0</v>
      </c>
      <c r="AW93" s="33">
        <f t="shared" si="38"/>
        <v>0</v>
      </c>
      <c r="AX93" s="33">
        <f t="shared" si="38"/>
        <v>0</v>
      </c>
      <c r="AY93" s="33">
        <f t="shared" si="38"/>
        <v>0</v>
      </c>
      <c r="AZ93" s="33">
        <f t="shared" si="38"/>
        <v>0</v>
      </c>
      <c r="BA93" s="33">
        <f t="shared" si="38"/>
        <v>0</v>
      </c>
      <c r="BB93" s="33">
        <f t="shared" si="38"/>
        <v>0</v>
      </c>
      <c r="BC93" s="33">
        <f t="shared" si="38"/>
        <v>0</v>
      </c>
      <c r="BD93" s="33">
        <f t="shared" si="38"/>
        <v>0</v>
      </c>
      <c r="BE93" s="33">
        <f t="shared" si="38"/>
        <v>0</v>
      </c>
      <c r="BF93" s="33">
        <f t="shared" si="38"/>
        <v>0</v>
      </c>
      <c r="BG93" s="33">
        <f t="shared" si="38"/>
        <v>0</v>
      </c>
      <c r="BH93" s="33">
        <f t="shared" si="38"/>
        <v>0</v>
      </c>
      <c r="BI93" s="33">
        <f t="shared" si="38"/>
        <v>0</v>
      </c>
      <c r="BJ93" s="33">
        <f t="shared" si="38"/>
        <v>0</v>
      </c>
      <c r="BK93" s="33">
        <f t="shared" si="38"/>
        <v>0</v>
      </c>
    </row>
    <row r="94" spans="2:63" s="8" customFormat="1">
      <c r="B94" s="31" t="str">
        <f t="shared" si="25"/>
        <v>Nom Producte/Servei 14</v>
      </c>
      <c r="C94" s="312"/>
      <c r="D94" s="33">
        <f t="shared" ref="D94:BK94" si="39">+D58*D76</f>
        <v>0</v>
      </c>
      <c r="E94" s="33">
        <f t="shared" si="39"/>
        <v>0</v>
      </c>
      <c r="F94" s="33">
        <f t="shared" si="39"/>
        <v>0</v>
      </c>
      <c r="G94" s="33">
        <f t="shared" si="39"/>
        <v>0</v>
      </c>
      <c r="H94" s="33">
        <f t="shared" si="39"/>
        <v>0</v>
      </c>
      <c r="I94" s="33">
        <f t="shared" si="39"/>
        <v>0</v>
      </c>
      <c r="J94" s="33">
        <f t="shared" si="39"/>
        <v>0</v>
      </c>
      <c r="K94" s="33">
        <f t="shared" si="39"/>
        <v>0</v>
      </c>
      <c r="L94" s="33">
        <f t="shared" si="39"/>
        <v>0</v>
      </c>
      <c r="M94" s="33">
        <f t="shared" si="39"/>
        <v>0</v>
      </c>
      <c r="N94" s="33">
        <f t="shared" si="39"/>
        <v>0</v>
      </c>
      <c r="O94" s="33">
        <f t="shared" si="39"/>
        <v>0</v>
      </c>
      <c r="P94" s="33">
        <f t="shared" si="39"/>
        <v>0</v>
      </c>
      <c r="Q94" s="33">
        <f t="shared" si="39"/>
        <v>0</v>
      </c>
      <c r="R94" s="33">
        <f t="shared" si="39"/>
        <v>0</v>
      </c>
      <c r="S94" s="33">
        <f t="shared" si="39"/>
        <v>0</v>
      </c>
      <c r="T94" s="33">
        <f t="shared" si="39"/>
        <v>0</v>
      </c>
      <c r="U94" s="33">
        <f t="shared" si="39"/>
        <v>0</v>
      </c>
      <c r="V94" s="33">
        <f t="shared" si="39"/>
        <v>0</v>
      </c>
      <c r="W94" s="33">
        <f t="shared" si="39"/>
        <v>0</v>
      </c>
      <c r="X94" s="33">
        <f t="shared" si="39"/>
        <v>0</v>
      </c>
      <c r="Y94" s="33">
        <f t="shared" si="39"/>
        <v>0</v>
      </c>
      <c r="Z94" s="33">
        <f t="shared" si="39"/>
        <v>0</v>
      </c>
      <c r="AA94" s="33">
        <f t="shared" si="39"/>
        <v>0</v>
      </c>
      <c r="AB94" s="33">
        <f t="shared" si="39"/>
        <v>0</v>
      </c>
      <c r="AC94" s="33">
        <f t="shared" si="39"/>
        <v>0</v>
      </c>
      <c r="AD94" s="33">
        <f t="shared" si="39"/>
        <v>0</v>
      </c>
      <c r="AE94" s="33">
        <f t="shared" si="39"/>
        <v>0</v>
      </c>
      <c r="AF94" s="33">
        <f t="shared" si="39"/>
        <v>0</v>
      </c>
      <c r="AG94" s="33">
        <f t="shared" si="39"/>
        <v>0</v>
      </c>
      <c r="AH94" s="33">
        <f t="shared" si="39"/>
        <v>0</v>
      </c>
      <c r="AI94" s="33">
        <f t="shared" si="39"/>
        <v>0</v>
      </c>
      <c r="AJ94" s="33">
        <f t="shared" si="39"/>
        <v>0</v>
      </c>
      <c r="AK94" s="33">
        <f t="shared" si="39"/>
        <v>0</v>
      </c>
      <c r="AL94" s="33">
        <f t="shared" si="39"/>
        <v>0</v>
      </c>
      <c r="AM94" s="33">
        <f t="shared" si="39"/>
        <v>0</v>
      </c>
      <c r="AN94" s="33">
        <f t="shared" si="39"/>
        <v>0</v>
      </c>
      <c r="AO94" s="33">
        <f t="shared" si="39"/>
        <v>0</v>
      </c>
      <c r="AP94" s="33">
        <f t="shared" si="39"/>
        <v>0</v>
      </c>
      <c r="AQ94" s="33">
        <f t="shared" si="39"/>
        <v>0</v>
      </c>
      <c r="AR94" s="33">
        <f t="shared" si="39"/>
        <v>0</v>
      </c>
      <c r="AS94" s="33">
        <f t="shared" si="39"/>
        <v>0</v>
      </c>
      <c r="AT94" s="33">
        <f t="shared" si="39"/>
        <v>0</v>
      </c>
      <c r="AU94" s="33">
        <f t="shared" si="39"/>
        <v>0</v>
      </c>
      <c r="AV94" s="33">
        <f t="shared" si="39"/>
        <v>0</v>
      </c>
      <c r="AW94" s="33">
        <f t="shared" si="39"/>
        <v>0</v>
      </c>
      <c r="AX94" s="33">
        <f t="shared" si="39"/>
        <v>0</v>
      </c>
      <c r="AY94" s="33">
        <f t="shared" si="39"/>
        <v>0</v>
      </c>
      <c r="AZ94" s="33">
        <f t="shared" si="39"/>
        <v>0</v>
      </c>
      <c r="BA94" s="33">
        <f t="shared" si="39"/>
        <v>0</v>
      </c>
      <c r="BB94" s="33">
        <f t="shared" si="39"/>
        <v>0</v>
      </c>
      <c r="BC94" s="33">
        <f t="shared" si="39"/>
        <v>0</v>
      </c>
      <c r="BD94" s="33">
        <f t="shared" si="39"/>
        <v>0</v>
      </c>
      <c r="BE94" s="33">
        <f t="shared" si="39"/>
        <v>0</v>
      </c>
      <c r="BF94" s="33">
        <f t="shared" si="39"/>
        <v>0</v>
      </c>
      <c r="BG94" s="33">
        <f t="shared" si="39"/>
        <v>0</v>
      </c>
      <c r="BH94" s="33">
        <f t="shared" si="39"/>
        <v>0</v>
      </c>
      <c r="BI94" s="33">
        <f t="shared" si="39"/>
        <v>0</v>
      </c>
      <c r="BJ94" s="33">
        <f t="shared" si="39"/>
        <v>0</v>
      </c>
      <c r="BK94" s="33">
        <f t="shared" si="39"/>
        <v>0</v>
      </c>
    </row>
    <row r="95" spans="2:63" s="8" customFormat="1">
      <c r="B95" s="31" t="str">
        <f t="shared" si="25"/>
        <v>Nom Producte/Servei 15</v>
      </c>
      <c r="C95" s="312"/>
      <c r="D95" s="33">
        <f t="shared" ref="D95:BK95" si="40">+D59*D77</f>
        <v>0</v>
      </c>
      <c r="E95" s="33">
        <f t="shared" si="40"/>
        <v>0</v>
      </c>
      <c r="F95" s="33">
        <f t="shared" si="40"/>
        <v>0</v>
      </c>
      <c r="G95" s="33">
        <f t="shared" si="40"/>
        <v>0</v>
      </c>
      <c r="H95" s="33">
        <f t="shared" si="40"/>
        <v>0</v>
      </c>
      <c r="I95" s="33">
        <f t="shared" si="40"/>
        <v>0</v>
      </c>
      <c r="J95" s="33">
        <f t="shared" si="40"/>
        <v>0</v>
      </c>
      <c r="K95" s="33">
        <f t="shared" si="40"/>
        <v>0</v>
      </c>
      <c r="L95" s="33">
        <f t="shared" si="40"/>
        <v>0</v>
      </c>
      <c r="M95" s="33">
        <f t="shared" si="40"/>
        <v>0</v>
      </c>
      <c r="N95" s="33">
        <f t="shared" si="40"/>
        <v>0</v>
      </c>
      <c r="O95" s="33">
        <f t="shared" si="40"/>
        <v>0</v>
      </c>
      <c r="P95" s="33">
        <f t="shared" si="40"/>
        <v>0</v>
      </c>
      <c r="Q95" s="33">
        <f t="shared" si="40"/>
        <v>0</v>
      </c>
      <c r="R95" s="33">
        <f t="shared" si="40"/>
        <v>0</v>
      </c>
      <c r="S95" s="33">
        <f t="shared" si="40"/>
        <v>0</v>
      </c>
      <c r="T95" s="33">
        <f t="shared" si="40"/>
        <v>0</v>
      </c>
      <c r="U95" s="33">
        <f t="shared" si="40"/>
        <v>0</v>
      </c>
      <c r="V95" s="33">
        <f t="shared" si="40"/>
        <v>0</v>
      </c>
      <c r="W95" s="33">
        <f t="shared" si="40"/>
        <v>0</v>
      </c>
      <c r="X95" s="33">
        <f t="shared" si="40"/>
        <v>0</v>
      </c>
      <c r="Y95" s="33">
        <f t="shared" si="40"/>
        <v>0</v>
      </c>
      <c r="Z95" s="33">
        <f t="shared" si="40"/>
        <v>0</v>
      </c>
      <c r="AA95" s="33">
        <f t="shared" si="40"/>
        <v>0</v>
      </c>
      <c r="AB95" s="33">
        <f t="shared" si="40"/>
        <v>0</v>
      </c>
      <c r="AC95" s="33">
        <f t="shared" si="40"/>
        <v>0</v>
      </c>
      <c r="AD95" s="33">
        <f t="shared" si="40"/>
        <v>0</v>
      </c>
      <c r="AE95" s="33">
        <f t="shared" si="40"/>
        <v>0</v>
      </c>
      <c r="AF95" s="33">
        <f t="shared" si="40"/>
        <v>0</v>
      </c>
      <c r="AG95" s="33">
        <f t="shared" si="40"/>
        <v>0</v>
      </c>
      <c r="AH95" s="33">
        <f t="shared" si="40"/>
        <v>0</v>
      </c>
      <c r="AI95" s="33">
        <f t="shared" si="40"/>
        <v>0</v>
      </c>
      <c r="AJ95" s="33">
        <f t="shared" si="40"/>
        <v>0</v>
      </c>
      <c r="AK95" s="33">
        <f t="shared" si="40"/>
        <v>0</v>
      </c>
      <c r="AL95" s="33">
        <f t="shared" si="40"/>
        <v>0</v>
      </c>
      <c r="AM95" s="33">
        <f t="shared" si="40"/>
        <v>0</v>
      </c>
      <c r="AN95" s="33">
        <f t="shared" si="40"/>
        <v>0</v>
      </c>
      <c r="AO95" s="33">
        <f t="shared" si="40"/>
        <v>0</v>
      </c>
      <c r="AP95" s="33">
        <f t="shared" si="40"/>
        <v>0</v>
      </c>
      <c r="AQ95" s="33">
        <f t="shared" si="40"/>
        <v>0</v>
      </c>
      <c r="AR95" s="33">
        <f t="shared" si="40"/>
        <v>0</v>
      </c>
      <c r="AS95" s="33">
        <f t="shared" si="40"/>
        <v>0</v>
      </c>
      <c r="AT95" s="33">
        <f t="shared" si="40"/>
        <v>0</v>
      </c>
      <c r="AU95" s="33">
        <f t="shared" si="40"/>
        <v>0</v>
      </c>
      <c r="AV95" s="33">
        <f t="shared" si="40"/>
        <v>0</v>
      </c>
      <c r="AW95" s="33">
        <f t="shared" si="40"/>
        <v>0</v>
      </c>
      <c r="AX95" s="33">
        <f t="shared" si="40"/>
        <v>0</v>
      </c>
      <c r="AY95" s="33">
        <f t="shared" si="40"/>
        <v>0</v>
      </c>
      <c r="AZ95" s="33">
        <f t="shared" si="40"/>
        <v>0</v>
      </c>
      <c r="BA95" s="33">
        <f t="shared" si="40"/>
        <v>0</v>
      </c>
      <c r="BB95" s="33">
        <f t="shared" si="40"/>
        <v>0</v>
      </c>
      <c r="BC95" s="33">
        <f t="shared" si="40"/>
        <v>0</v>
      </c>
      <c r="BD95" s="33">
        <f t="shared" si="40"/>
        <v>0</v>
      </c>
      <c r="BE95" s="33">
        <f t="shared" si="40"/>
        <v>0</v>
      </c>
      <c r="BF95" s="33">
        <f t="shared" si="40"/>
        <v>0</v>
      </c>
      <c r="BG95" s="33">
        <f t="shared" si="40"/>
        <v>0</v>
      </c>
      <c r="BH95" s="33">
        <f t="shared" si="40"/>
        <v>0</v>
      </c>
      <c r="BI95" s="33">
        <f t="shared" si="40"/>
        <v>0</v>
      </c>
      <c r="BJ95" s="33">
        <f t="shared" si="40"/>
        <v>0</v>
      </c>
      <c r="BK95" s="33">
        <f t="shared" si="40"/>
        <v>0</v>
      </c>
    </row>
    <row r="96" spans="2:63" s="8" customFormat="1" collapsed="1">
      <c r="B96" s="21" t="s">
        <v>17</v>
      </c>
      <c r="C96" s="110"/>
      <c r="D96" s="37">
        <f t="shared" ref="D96:O96" si="41">SUM(D81:D95)</f>
        <v>1800</v>
      </c>
      <c r="E96" s="37">
        <f t="shared" si="41"/>
        <v>1400</v>
      </c>
      <c r="F96" s="37">
        <f t="shared" si="41"/>
        <v>1000</v>
      </c>
      <c r="G96" s="37">
        <f t="shared" si="41"/>
        <v>1400</v>
      </c>
      <c r="H96" s="37">
        <f t="shared" si="41"/>
        <v>1000</v>
      </c>
      <c r="I96" s="37">
        <f t="shared" si="41"/>
        <v>600</v>
      </c>
      <c r="J96" s="37">
        <f t="shared" si="41"/>
        <v>1000</v>
      </c>
      <c r="K96" s="37">
        <f t="shared" si="41"/>
        <v>600</v>
      </c>
      <c r="L96" s="37">
        <f t="shared" si="41"/>
        <v>400</v>
      </c>
      <c r="M96" s="37">
        <f t="shared" si="41"/>
        <v>1000</v>
      </c>
      <c r="N96" s="37">
        <f t="shared" si="41"/>
        <v>840</v>
      </c>
      <c r="O96" s="37">
        <f t="shared" si="41"/>
        <v>720</v>
      </c>
      <c r="P96" s="37">
        <f t="shared" ref="P96:AP96" si="42">SUM(P81:P95)</f>
        <v>652.79999999999995</v>
      </c>
      <c r="Q96" s="37">
        <f t="shared" si="42"/>
        <v>571.20000000000005</v>
      </c>
      <c r="R96" s="37">
        <f t="shared" si="42"/>
        <v>530.4</v>
      </c>
      <c r="S96" s="37">
        <f t="shared" si="42"/>
        <v>489.6</v>
      </c>
      <c r="T96" s="37">
        <f t="shared" si="42"/>
        <v>469.2</v>
      </c>
      <c r="U96" s="37">
        <f t="shared" si="42"/>
        <v>448.8</v>
      </c>
      <c r="V96" s="37">
        <f t="shared" si="42"/>
        <v>428.40000000000003</v>
      </c>
      <c r="W96" s="37">
        <f t="shared" si="42"/>
        <v>408</v>
      </c>
      <c r="X96" s="37">
        <f t="shared" si="42"/>
        <v>387.6</v>
      </c>
      <c r="Y96" s="37">
        <f t="shared" si="42"/>
        <v>367.2</v>
      </c>
      <c r="Z96" s="37">
        <f t="shared" si="42"/>
        <v>346.8</v>
      </c>
      <c r="AA96" s="37">
        <f t="shared" si="42"/>
        <v>326.39999999999998</v>
      </c>
      <c r="AB96" s="37">
        <f t="shared" si="42"/>
        <v>312.12</v>
      </c>
      <c r="AC96" s="37">
        <f t="shared" si="42"/>
        <v>291.31200000000001</v>
      </c>
      <c r="AD96" s="37">
        <f t="shared" si="42"/>
        <v>270.50400000000002</v>
      </c>
      <c r="AE96" s="37">
        <f t="shared" si="42"/>
        <v>249.696</v>
      </c>
      <c r="AF96" s="37">
        <f t="shared" si="42"/>
        <v>228.88800000000001</v>
      </c>
      <c r="AG96" s="37">
        <f t="shared" si="42"/>
        <v>208.07999999999998</v>
      </c>
      <c r="AH96" s="37">
        <f t="shared" si="42"/>
        <v>187.27199999999999</v>
      </c>
      <c r="AI96" s="37">
        <f t="shared" si="42"/>
        <v>166.464</v>
      </c>
      <c r="AJ96" s="37">
        <f t="shared" si="42"/>
        <v>145.65600000000001</v>
      </c>
      <c r="AK96" s="37">
        <f t="shared" si="42"/>
        <v>124.848</v>
      </c>
      <c r="AL96" s="37">
        <f t="shared" si="42"/>
        <v>104.03999999999999</v>
      </c>
      <c r="AM96" s="37">
        <f t="shared" si="42"/>
        <v>83.231999999999999</v>
      </c>
      <c r="AN96" s="37">
        <f t="shared" si="42"/>
        <v>63.672479999999993</v>
      </c>
      <c r="AO96" s="37">
        <f t="shared" si="42"/>
        <v>42.448319999999995</v>
      </c>
      <c r="AP96" s="37">
        <f t="shared" si="42"/>
        <v>21.224159999999998</v>
      </c>
      <c r="AQ96" s="37">
        <f t="shared" ref="AQ96:AY96" si="43">SUM(AQ81:AQ95)</f>
        <v>0</v>
      </c>
      <c r="AR96" s="37">
        <f t="shared" si="43"/>
        <v>-21.224159999999998</v>
      </c>
      <c r="AS96" s="37">
        <f t="shared" si="43"/>
        <v>-42.448319999999995</v>
      </c>
      <c r="AT96" s="37">
        <f t="shared" si="43"/>
        <v>-63.672479999999993</v>
      </c>
      <c r="AU96" s="37">
        <f t="shared" si="43"/>
        <v>-84.896639999999991</v>
      </c>
      <c r="AV96" s="37">
        <f t="shared" si="43"/>
        <v>-106.12079999999999</v>
      </c>
      <c r="AW96" s="37">
        <f t="shared" si="43"/>
        <v>-127.34495999999999</v>
      </c>
      <c r="AX96" s="37">
        <f t="shared" si="43"/>
        <v>-148.56912</v>
      </c>
      <c r="AY96" s="37">
        <f t="shared" si="43"/>
        <v>-169.79327999999998</v>
      </c>
      <c r="AZ96" s="37">
        <f t="shared" ref="AZ96:BI96" si="44">SUM(AZ81:AZ95)</f>
        <v>-194.8377888</v>
      </c>
      <c r="BA96" s="37">
        <f t="shared" si="44"/>
        <v>-216.48643200000001</v>
      </c>
      <c r="BB96" s="37">
        <f t="shared" si="44"/>
        <v>-238.13507519999999</v>
      </c>
      <c r="BC96" s="37">
        <f t="shared" si="44"/>
        <v>-259.7837184</v>
      </c>
      <c r="BD96" s="37">
        <f t="shared" si="44"/>
        <v>-281.43236159999998</v>
      </c>
      <c r="BE96" s="37">
        <f t="shared" si="44"/>
        <v>-303.08100480000002</v>
      </c>
      <c r="BF96" s="37">
        <f t="shared" si="44"/>
        <v>-324.729648</v>
      </c>
      <c r="BG96" s="37">
        <f t="shared" si="44"/>
        <v>-346.37829119999998</v>
      </c>
      <c r="BH96" s="37">
        <f t="shared" si="44"/>
        <v>-368.02693440000002</v>
      </c>
      <c r="BI96" s="37">
        <f t="shared" si="44"/>
        <v>-389.6755776</v>
      </c>
      <c r="BJ96" s="37">
        <f>SUM(BJ81:BJ95)</f>
        <v>-411.32422079999998</v>
      </c>
      <c r="BK96" s="37">
        <f>SUM(BK81:BK95)</f>
        <v>-432.97286400000002</v>
      </c>
    </row>
    <row r="97" spans="2:27" s="8" customFormat="1">
      <c r="B97" s="60"/>
      <c r="C97" s="224"/>
      <c r="D97" s="67"/>
      <c r="E97" s="67"/>
      <c r="F97" s="67"/>
      <c r="G97" s="68"/>
      <c r="H97" s="68"/>
      <c r="I97" s="68"/>
      <c r="J97" s="68"/>
      <c r="K97" s="68"/>
      <c r="L97" s="68"/>
      <c r="M97" s="68"/>
      <c r="N97" s="68"/>
      <c r="O97" s="68"/>
      <c r="AA97" s="377">
        <f>+AA96-O96</f>
        <v>-393.6</v>
      </c>
    </row>
    <row r="98" spans="2:27">
      <c r="AA98" s="4">
        <f>+AA96/AA63</f>
        <v>80</v>
      </c>
    </row>
  </sheetData>
  <pageMargins left="0.7" right="0.7" top="0.75" bottom="0.75" header="0.3" footer="0.3"/>
  <pageSetup paperSize="9" orientation="portrait" r:id="rId1"/>
  <headerFooter>
    <oddFooter>&amp;L&amp;"-,Negrita"&amp;9Promotor &amp;"-,Normal"a &amp;"-,Negrita"Nom del projecte &amp;"-,Normal"a &amp;"-,Negrita"Email: &amp;"-,Normal"a &amp;"-,Negrita"Telèfon &amp;"-,Normal"a</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19">
    <tabColor rgb="FFFFC000"/>
  </sheetPr>
  <dimension ref="B5:BK95"/>
  <sheetViews>
    <sheetView showGridLines="0" workbookViewId="0">
      <pane ySplit="4" topLeftCell="A5" activePane="bottomLeft" state="frozen"/>
      <selection pane="bottomLeft" activeCell="E20" sqref="E20"/>
    </sheetView>
  </sheetViews>
  <sheetFormatPr defaultColWidth="11.44140625" defaultRowHeight="14.4"/>
  <cols>
    <col min="1" max="1" width="2.5546875" customWidth="1"/>
    <col min="2" max="2" width="20.6640625" bestFit="1" customWidth="1"/>
  </cols>
  <sheetData>
    <row r="5" spans="2:62">
      <c r="B5" s="20" t="s">
        <v>50</v>
      </c>
    </row>
    <row r="8" spans="2:62">
      <c r="B8" s="4"/>
      <c r="C8" s="245">
        <f>+Home!J11</f>
        <v>40909</v>
      </c>
      <c r="D8" s="245">
        <f>EDATE(C8,1)</f>
        <v>40940</v>
      </c>
      <c r="E8" s="245">
        <f>EDATE(D8,1)</f>
        <v>40969</v>
      </c>
      <c r="F8" s="245">
        <f t="shared" ref="F8:BJ8" si="0">EDATE(E8,1)</f>
        <v>41000</v>
      </c>
      <c r="G8" s="245">
        <f t="shared" si="0"/>
        <v>41030</v>
      </c>
      <c r="H8" s="245">
        <f t="shared" si="0"/>
        <v>41061</v>
      </c>
      <c r="I8" s="245">
        <f t="shared" si="0"/>
        <v>41091</v>
      </c>
      <c r="J8" s="245">
        <f t="shared" si="0"/>
        <v>41122</v>
      </c>
      <c r="K8" s="245">
        <f t="shared" si="0"/>
        <v>41153</v>
      </c>
      <c r="L8" s="245">
        <f t="shared" si="0"/>
        <v>41183</v>
      </c>
      <c r="M8" s="245">
        <f t="shared" si="0"/>
        <v>41214</v>
      </c>
      <c r="N8" s="245">
        <f t="shared" si="0"/>
        <v>41244</v>
      </c>
      <c r="O8" s="245">
        <f t="shared" si="0"/>
        <v>41275</v>
      </c>
      <c r="P8" s="245">
        <f t="shared" si="0"/>
        <v>41306</v>
      </c>
      <c r="Q8" s="245">
        <f t="shared" si="0"/>
        <v>41334</v>
      </c>
      <c r="R8" s="245">
        <f t="shared" si="0"/>
        <v>41365</v>
      </c>
      <c r="S8" s="245">
        <f t="shared" si="0"/>
        <v>41395</v>
      </c>
      <c r="T8" s="245">
        <f t="shared" si="0"/>
        <v>41426</v>
      </c>
      <c r="U8" s="245">
        <f t="shared" si="0"/>
        <v>41456</v>
      </c>
      <c r="V8" s="245">
        <f t="shared" si="0"/>
        <v>41487</v>
      </c>
      <c r="W8" s="245">
        <f t="shared" si="0"/>
        <v>41518</v>
      </c>
      <c r="X8" s="245">
        <f t="shared" si="0"/>
        <v>41548</v>
      </c>
      <c r="Y8" s="245">
        <f t="shared" si="0"/>
        <v>41579</v>
      </c>
      <c r="Z8" s="245">
        <f t="shared" si="0"/>
        <v>41609</v>
      </c>
      <c r="AA8" s="245">
        <f t="shared" si="0"/>
        <v>41640</v>
      </c>
      <c r="AB8" s="245">
        <f t="shared" si="0"/>
        <v>41671</v>
      </c>
      <c r="AC8" s="245">
        <f t="shared" si="0"/>
        <v>41699</v>
      </c>
      <c r="AD8" s="245">
        <f t="shared" si="0"/>
        <v>41730</v>
      </c>
      <c r="AE8" s="245">
        <f t="shared" si="0"/>
        <v>41760</v>
      </c>
      <c r="AF8" s="245">
        <f t="shared" si="0"/>
        <v>41791</v>
      </c>
      <c r="AG8" s="245">
        <f t="shared" si="0"/>
        <v>41821</v>
      </c>
      <c r="AH8" s="245">
        <f t="shared" si="0"/>
        <v>41852</v>
      </c>
      <c r="AI8" s="245">
        <f t="shared" si="0"/>
        <v>41883</v>
      </c>
      <c r="AJ8" s="245">
        <f t="shared" si="0"/>
        <v>41913</v>
      </c>
      <c r="AK8" s="245">
        <f t="shared" si="0"/>
        <v>41944</v>
      </c>
      <c r="AL8" s="245">
        <f t="shared" si="0"/>
        <v>41974</v>
      </c>
      <c r="AM8" s="245">
        <f t="shared" si="0"/>
        <v>42005</v>
      </c>
      <c r="AN8" s="245">
        <f t="shared" si="0"/>
        <v>42036</v>
      </c>
      <c r="AO8" s="245">
        <f t="shared" si="0"/>
        <v>42064</v>
      </c>
      <c r="AP8" s="245">
        <f t="shared" si="0"/>
        <v>42095</v>
      </c>
      <c r="AQ8" s="245">
        <f t="shared" si="0"/>
        <v>42125</v>
      </c>
      <c r="AR8" s="245">
        <f t="shared" si="0"/>
        <v>42156</v>
      </c>
      <c r="AS8" s="245">
        <f t="shared" si="0"/>
        <v>42186</v>
      </c>
      <c r="AT8" s="245">
        <f t="shared" si="0"/>
        <v>42217</v>
      </c>
      <c r="AU8" s="245">
        <f t="shared" si="0"/>
        <v>42248</v>
      </c>
      <c r="AV8" s="245">
        <f t="shared" si="0"/>
        <v>42278</v>
      </c>
      <c r="AW8" s="245">
        <f t="shared" si="0"/>
        <v>42309</v>
      </c>
      <c r="AX8" s="245">
        <f t="shared" si="0"/>
        <v>42339</v>
      </c>
      <c r="AY8" s="245">
        <f t="shared" si="0"/>
        <v>42370</v>
      </c>
      <c r="AZ8" s="245">
        <f t="shared" si="0"/>
        <v>42401</v>
      </c>
      <c r="BA8" s="245">
        <f t="shared" si="0"/>
        <v>42430</v>
      </c>
      <c r="BB8" s="245">
        <f t="shared" si="0"/>
        <v>42461</v>
      </c>
      <c r="BC8" s="245">
        <f t="shared" si="0"/>
        <v>42491</v>
      </c>
      <c r="BD8" s="245">
        <f t="shared" si="0"/>
        <v>42522</v>
      </c>
      <c r="BE8" s="245">
        <f t="shared" si="0"/>
        <v>42552</v>
      </c>
      <c r="BF8" s="245">
        <f t="shared" si="0"/>
        <v>42583</v>
      </c>
      <c r="BG8" s="245">
        <f t="shared" si="0"/>
        <v>42614</v>
      </c>
      <c r="BH8" s="245">
        <f t="shared" si="0"/>
        <v>42644</v>
      </c>
      <c r="BI8" s="245">
        <f t="shared" si="0"/>
        <v>42675</v>
      </c>
      <c r="BJ8" s="245">
        <f t="shared" si="0"/>
        <v>42705</v>
      </c>
    </row>
    <row r="9" spans="2:62">
      <c r="B9" s="5" t="s">
        <v>193</v>
      </c>
      <c r="C9" s="246">
        <f>SUM(MOVINV!D10:D14)</f>
        <v>0</v>
      </c>
      <c r="D9" s="246">
        <f>SUM(MOVINV!E10:E14)</f>
        <v>0</v>
      </c>
      <c r="E9" s="246">
        <f>SUM(MOVINV!F10:F14)</f>
        <v>0</v>
      </c>
      <c r="F9" s="246">
        <f>SUM(MOVINV!G10:G14)</f>
        <v>0</v>
      </c>
      <c r="G9" s="246">
        <f>SUM(MOVINV!H10:H14)</f>
        <v>0</v>
      </c>
      <c r="H9" s="246">
        <f>SUM(MOVINV!I10:I14)</f>
        <v>0</v>
      </c>
      <c r="I9" s="246">
        <f>SUM(MOVINV!J10:J14)</f>
        <v>0</v>
      </c>
      <c r="J9" s="246">
        <f>SUM(MOVINV!K10:K14)</f>
        <v>0</v>
      </c>
      <c r="K9" s="246">
        <f>SUM(MOVINV!L10:L14)</f>
        <v>0</v>
      </c>
      <c r="L9" s="246">
        <f>SUM(MOVINV!M10:M14)</f>
        <v>0</v>
      </c>
      <c r="M9" s="246">
        <f>SUM(MOVINV!N10:N14)</f>
        <v>0</v>
      </c>
      <c r="N9" s="246">
        <f>SUM(MOVINV!O10:O14)</f>
        <v>0</v>
      </c>
      <c r="O9" s="246">
        <f>SUM(MOVINV!P10:P14)</f>
        <v>0</v>
      </c>
      <c r="P9" s="246">
        <f>SUM(MOVINV!Q10:Q14)</f>
        <v>0</v>
      </c>
      <c r="Q9" s="246">
        <f>SUM(MOVINV!R10:R14)</f>
        <v>0</v>
      </c>
      <c r="R9" s="246">
        <f>SUM(MOVINV!S10:S14)</f>
        <v>0</v>
      </c>
      <c r="S9" s="246">
        <f>SUM(MOVINV!T10:T14)</f>
        <v>0</v>
      </c>
      <c r="T9" s="246">
        <f>SUM(MOVINV!U10:U14)</f>
        <v>0</v>
      </c>
      <c r="U9" s="246">
        <f>SUM(MOVINV!V10:V14)</f>
        <v>0</v>
      </c>
      <c r="V9" s="246">
        <f>SUM(MOVINV!W10:W14)</f>
        <v>0</v>
      </c>
      <c r="W9" s="246">
        <f>SUM(MOVINV!X10:X14)</f>
        <v>0</v>
      </c>
      <c r="X9" s="246">
        <f>SUM(MOVINV!Y10:Y14)</f>
        <v>0</v>
      </c>
      <c r="Y9" s="246">
        <f>SUM(MOVINV!Z10:Z14)</f>
        <v>0</v>
      </c>
      <c r="Z9" s="246">
        <f>SUM(MOVINV!AA10:AA14)</f>
        <v>0</v>
      </c>
      <c r="AA9" s="246">
        <f>SUM(MOVINV!AB10:AB14)</f>
        <v>0</v>
      </c>
      <c r="AB9" s="246">
        <f>SUM(MOVINV!AC10:AC14)</f>
        <v>0</v>
      </c>
      <c r="AC9" s="246">
        <f>SUM(MOVINV!AD10:AD14)</f>
        <v>0</v>
      </c>
      <c r="AD9" s="246">
        <f>SUM(MOVINV!AE10:AE14)</f>
        <v>0</v>
      </c>
      <c r="AE9" s="246">
        <f>SUM(MOVINV!AF10:AF14)</f>
        <v>0</v>
      </c>
      <c r="AF9" s="246">
        <f>SUM(MOVINV!AG10:AG14)</f>
        <v>0</v>
      </c>
      <c r="AG9" s="246">
        <f>SUM(MOVINV!AH10:AH14)</f>
        <v>0</v>
      </c>
      <c r="AH9" s="246">
        <f>SUM(MOVINV!AI10:AI14)</f>
        <v>0</v>
      </c>
      <c r="AI9" s="246">
        <f>SUM(MOVINV!AJ10:AJ14)</f>
        <v>0</v>
      </c>
      <c r="AJ9" s="246">
        <f>SUM(MOVINV!AK10:AK14)</f>
        <v>0</v>
      </c>
      <c r="AK9" s="246">
        <f>SUM(MOVINV!AL10:AL14)</f>
        <v>0</v>
      </c>
      <c r="AL9" s="246">
        <f>SUM(MOVINV!AM10:AM14)</f>
        <v>0</v>
      </c>
      <c r="AM9" s="246">
        <f>SUM(MOVINV!AN10:AN14)</f>
        <v>0</v>
      </c>
      <c r="AN9" s="246">
        <f>SUM(MOVINV!AO10:AO14)</f>
        <v>0</v>
      </c>
      <c r="AO9" s="246">
        <f>SUM(MOVINV!AP10:AP14)</f>
        <v>0</v>
      </c>
      <c r="AP9" s="246">
        <f>SUM(MOVINV!AQ10:AQ14)</f>
        <v>0</v>
      </c>
      <c r="AQ9" s="246">
        <f>SUM(MOVINV!AR10:AR14)</f>
        <v>0</v>
      </c>
      <c r="AR9" s="246">
        <f>SUM(MOVINV!AS10:AS14)</f>
        <v>0</v>
      </c>
      <c r="AS9" s="246">
        <f>SUM(MOVINV!AT10:AT14)</f>
        <v>0</v>
      </c>
      <c r="AT9" s="246">
        <f>SUM(MOVINV!AU10:AU14)</f>
        <v>0</v>
      </c>
      <c r="AU9" s="246">
        <f>SUM(MOVINV!AV10:AV14)</f>
        <v>0</v>
      </c>
      <c r="AV9" s="246">
        <f>SUM(MOVINV!AW10:AW14)</f>
        <v>0</v>
      </c>
      <c r="AW9" s="246">
        <f>SUM(MOVINV!AX10:AX14)</f>
        <v>0</v>
      </c>
      <c r="AX9" s="246">
        <f>SUM(MOVINV!AY10:AY14)</f>
        <v>0</v>
      </c>
      <c r="AY9" s="246">
        <f>SUM(MOVINV!AZ10:AZ14)</f>
        <v>0</v>
      </c>
      <c r="AZ9" s="246">
        <f>SUM(MOVINV!BA10:BA14)</f>
        <v>0</v>
      </c>
      <c r="BA9" s="246">
        <f>SUM(MOVINV!BB10:BB14)</f>
        <v>0</v>
      </c>
      <c r="BB9" s="246">
        <f>SUM(MOVINV!BC10:BC14)</f>
        <v>0</v>
      </c>
      <c r="BC9" s="246">
        <f>SUM(MOVINV!BD10:BD14)</f>
        <v>0</v>
      </c>
      <c r="BD9" s="246">
        <f>SUM(MOVINV!BE10:BE14)</f>
        <v>0</v>
      </c>
      <c r="BE9" s="246">
        <f>SUM(MOVINV!BF10:BF14)</f>
        <v>0</v>
      </c>
      <c r="BF9" s="246">
        <f>SUM(MOVINV!BG10:BG14)</f>
        <v>0</v>
      </c>
      <c r="BG9" s="246">
        <f>SUM(MOVINV!BH10:BH14)</f>
        <v>0</v>
      </c>
      <c r="BH9" s="246">
        <f>SUM(MOVINV!BI10:BI14)</f>
        <v>0</v>
      </c>
      <c r="BI9" s="246">
        <f>SUM(MOVINV!BJ10:BJ14)</f>
        <v>0</v>
      </c>
      <c r="BJ9" s="246">
        <f>SUM(MOVINV!BK10:BK14)</f>
        <v>0</v>
      </c>
    </row>
    <row r="10" spans="2:62">
      <c r="B10" s="5" t="s">
        <v>211</v>
      </c>
      <c r="C10" s="230">
        <f ca="1">IF(Home!$J$17=NT!$G$3,0,NT!$K$5)</f>
        <v>0.21</v>
      </c>
      <c r="D10" s="230">
        <f ca="1">IF(Home!$J$17=NT!$G$3,0,NT!$K$5)</f>
        <v>0.21</v>
      </c>
      <c r="E10" s="230">
        <f ca="1">IF(Home!$J$17=NT!$G$3,0,NT!$K$5)</f>
        <v>0.21</v>
      </c>
      <c r="F10" s="230">
        <f ca="1">IF(Home!$J$17=NT!$G$3,0,NT!$K$5)</f>
        <v>0.21</v>
      </c>
      <c r="G10" s="230">
        <f ca="1">IF(Home!$J$17=NT!$G$3,0,NT!$K$5)</f>
        <v>0.21</v>
      </c>
      <c r="H10" s="230">
        <f ca="1">IF(Home!$J$17=NT!$G$3,0,NT!$K$5)</f>
        <v>0.21</v>
      </c>
      <c r="I10" s="230">
        <f ca="1">IF(Home!$J$17=NT!$G$3,0,NT!$K$5)</f>
        <v>0.21</v>
      </c>
      <c r="J10" s="230">
        <f ca="1">IF(Home!$J$17=NT!$G$3,0,NT!$K$5)</f>
        <v>0.21</v>
      </c>
      <c r="K10" s="230">
        <f ca="1">IF(Home!$J$17=NT!$G$3,0,NT!$K$5)</f>
        <v>0.21</v>
      </c>
      <c r="L10" s="230">
        <f ca="1">IF(Home!$J$17=NT!$G$3,0,NT!$K$5)</f>
        <v>0.21</v>
      </c>
      <c r="M10" s="230">
        <f ca="1">IF(Home!$J$17=NT!$G$3,0,NT!$K$5)</f>
        <v>0.21</v>
      </c>
      <c r="N10" s="230">
        <f ca="1">IF(Home!$J$17=NT!$G$3,0,NT!$K$5)</f>
        <v>0.21</v>
      </c>
      <c r="O10" s="230">
        <f ca="1">IF(Home!$J$17=NT!$G$3,0,NT!$K$5)</f>
        <v>0.21</v>
      </c>
      <c r="P10" s="230">
        <f ca="1">IF(Home!$J$17=NT!$G$3,0,NT!$K$5)</f>
        <v>0.21</v>
      </c>
      <c r="Q10" s="230">
        <f ca="1">IF(Home!$J$17=NT!$G$3,0,NT!$K$5)</f>
        <v>0.21</v>
      </c>
      <c r="R10" s="230">
        <f ca="1">IF(Home!$J$17=NT!$G$3,0,NT!$K$5)</f>
        <v>0.21</v>
      </c>
      <c r="S10" s="230">
        <f ca="1">IF(Home!$J$17=NT!$G$3,0,NT!$K$5)</f>
        <v>0.21</v>
      </c>
      <c r="T10" s="230">
        <f ca="1">IF(Home!$J$17=NT!$G$3,0,NT!$K$5)</f>
        <v>0.21</v>
      </c>
      <c r="U10" s="230">
        <f ca="1">IF(Home!$J$17=NT!$G$3,0,NT!$K$5)</f>
        <v>0.21</v>
      </c>
      <c r="V10" s="230">
        <f ca="1">IF(Home!$J$17=NT!$G$3,0,NT!$K$5)</f>
        <v>0.21</v>
      </c>
      <c r="W10" s="230">
        <f ca="1">IF(Home!$J$17=NT!$G$3,0,NT!$K$5)</f>
        <v>0.21</v>
      </c>
      <c r="X10" s="230">
        <f ca="1">IF(Home!$J$17=NT!$G$3,0,NT!$K$5)</f>
        <v>0.21</v>
      </c>
      <c r="Y10" s="230">
        <f ca="1">IF(Home!$J$17=NT!$G$3,0,NT!$K$5)</f>
        <v>0.21</v>
      </c>
      <c r="Z10" s="230">
        <f ca="1">IF(Home!$J$17=NT!$G$3,0,NT!$K$5)</f>
        <v>0.21</v>
      </c>
      <c r="AA10" s="230">
        <f ca="1">IF(Home!$J$17=NT!$G$3,0,NT!$K$5)</f>
        <v>0.21</v>
      </c>
      <c r="AB10" s="230">
        <f ca="1">IF(Home!$J$17=NT!$G$3,0,NT!$K$5)</f>
        <v>0.21</v>
      </c>
      <c r="AC10" s="230">
        <f ca="1">IF(Home!$J$17=NT!$G$3,0,NT!$K$5)</f>
        <v>0.21</v>
      </c>
      <c r="AD10" s="230">
        <f ca="1">IF(Home!$J$17=NT!$G$3,0,NT!$K$5)</f>
        <v>0.21</v>
      </c>
      <c r="AE10" s="230">
        <f ca="1">IF(Home!$J$17=NT!$G$3,0,NT!$K$5)</f>
        <v>0.21</v>
      </c>
      <c r="AF10" s="230">
        <f ca="1">IF(Home!$J$17=NT!$G$3,0,NT!$K$5)</f>
        <v>0.21</v>
      </c>
      <c r="AG10" s="230">
        <f ca="1">IF(Home!$J$17=NT!$G$3,0,NT!$K$5)</f>
        <v>0.21</v>
      </c>
      <c r="AH10" s="230">
        <f ca="1">IF(Home!$J$17=NT!$G$3,0,NT!$K$5)</f>
        <v>0.21</v>
      </c>
      <c r="AI10" s="230">
        <f ca="1">IF(Home!$J$17=NT!$G$3,0,NT!$K$5)</f>
        <v>0.21</v>
      </c>
      <c r="AJ10" s="230">
        <f ca="1">IF(Home!$J$17=NT!$G$3,0,NT!$K$5)</f>
        <v>0.21</v>
      </c>
      <c r="AK10" s="230">
        <f ca="1">IF(Home!$J$17=NT!$G$3,0,NT!$K$5)</f>
        <v>0.21</v>
      </c>
      <c r="AL10" s="230">
        <f ca="1">IF(Home!$J$17=NT!$G$3,0,NT!$K$5)</f>
        <v>0.21</v>
      </c>
      <c r="AM10" s="230">
        <f ca="1">IF(Home!$J$17=NT!$G$3,0,NT!$K$5)</f>
        <v>0.21</v>
      </c>
      <c r="AN10" s="230">
        <f ca="1">IF(Home!$J$17=NT!$G$3,0,NT!$K$5)</f>
        <v>0.21</v>
      </c>
      <c r="AO10" s="230">
        <f ca="1">IF(Home!$J$17=NT!$G$3,0,NT!$K$5)</f>
        <v>0.21</v>
      </c>
      <c r="AP10" s="230">
        <f ca="1">IF(Home!$J$17=NT!$G$3,0,NT!$K$5)</f>
        <v>0.21</v>
      </c>
      <c r="AQ10" s="230">
        <f ca="1">IF(Home!$J$17=NT!$G$3,0,NT!$K$5)</f>
        <v>0.21</v>
      </c>
      <c r="AR10" s="230">
        <f ca="1">IF(Home!$J$17=NT!$G$3,0,NT!$K$5)</f>
        <v>0.21</v>
      </c>
      <c r="AS10" s="230">
        <f ca="1">IF(Home!$J$17=NT!$G$3,0,NT!$K$5)</f>
        <v>0.21</v>
      </c>
      <c r="AT10" s="230">
        <f ca="1">IF(Home!$J$17=NT!$G$3,0,NT!$K$5)</f>
        <v>0.21</v>
      </c>
      <c r="AU10" s="230">
        <f ca="1">IF(Home!$J$17=NT!$G$3,0,NT!$K$5)</f>
        <v>0.21</v>
      </c>
      <c r="AV10" s="230">
        <f ca="1">IF(Home!$J$17=NT!$G$3,0,NT!$K$5)</f>
        <v>0.21</v>
      </c>
      <c r="AW10" s="230">
        <f ca="1">IF(Home!$J$17=NT!$G$3,0,NT!$K$5)</f>
        <v>0.21</v>
      </c>
      <c r="AX10" s="230">
        <f ca="1">IF(Home!$J$17=NT!$G$3,0,NT!$K$5)</f>
        <v>0.21</v>
      </c>
      <c r="AY10" s="230">
        <f ca="1">IF(Home!$J$17=NT!$G$3,0,NT!$K$5)</f>
        <v>0.21</v>
      </c>
      <c r="AZ10" s="230">
        <f ca="1">IF(Home!$J$17=NT!$G$3,0,NT!$K$5)</f>
        <v>0.21</v>
      </c>
      <c r="BA10" s="230">
        <f ca="1">IF(Home!$J$17=NT!$G$3,0,NT!$K$5)</f>
        <v>0.21</v>
      </c>
      <c r="BB10" s="230">
        <f ca="1">IF(Home!$J$17=NT!$G$3,0,NT!$K$5)</f>
        <v>0.21</v>
      </c>
      <c r="BC10" s="230">
        <f ca="1">IF(Home!$J$17=NT!$G$3,0,NT!$K$5)</f>
        <v>0.21</v>
      </c>
      <c r="BD10" s="230">
        <f ca="1">IF(Home!$J$17=NT!$G$3,0,NT!$K$5)</f>
        <v>0.21</v>
      </c>
      <c r="BE10" s="230">
        <f ca="1">IF(Home!$J$17=NT!$G$3,0,NT!$K$5)</f>
        <v>0.21</v>
      </c>
      <c r="BF10" s="230">
        <f ca="1">IF(Home!$J$17=NT!$G$3,0,NT!$K$5)</f>
        <v>0.21</v>
      </c>
      <c r="BG10" s="230">
        <f ca="1">IF(Home!$J$17=NT!$G$3,0,NT!$K$5)</f>
        <v>0.21</v>
      </c>
      <c r="BH10" s="230">
        <f ca="1">IF(Home!$J$17=NT!$G$3,0,NT!$K$5)</f>
        <v>0.21</v>
      </c>
      <c r="BI10" s="230">
        <f ca="1">IF(Home!$J$17=NT!$G$3,0,NT!$K$5)</f>
        <v>0.21</v>
      </c>
      <c r="BJ10" s="230">
        <f ca="1">IF(Home!$J$17=NT!$G$3,0,NT!$K$5)</f>
        <v>0.21</v>
      </c>
    </row>
    <row r="11" spans="2:62">
      <c r="B11" s="5" t="s">
        <v>50</v>
      </c>
      <c r="C11" s="33">
        <f ca="1">+C9*C10</f>
        <v>0</v>
      </c>
      <c r="D11" s="33">
        <f t="shared" ref="D11:BJ11" ca="1" si="1">+D9*D10</f>
        <v>0</v>
      </c>
      <c r="E11" s="33">
        <f t="shared" ca="1" si="1"/>
        <v>0</v>
      </c>
      <c r="F11" s="33">
        <f t="shared" ca="1" si="1"/>
        <v>0</v>
      </c>
      <c r="G11" s="33">
        <f t="shared" ca="1" si="1"/>
        <v>0</v>
      </c>
      <c r="H11" s="33">
        <f t="shared" ca="1" si="1"/>
        <v>0</v>
      </c>
      <c r="I11" s="33">
        <f t="shared" ca="1" si="1"/>
        <v>0</v>
      </c>
      <c r="J11" s="33">
        <f t="shared" ca="1" si="1"/>
        <v>0</v>
      </c>
      <c r="K11" s="33">
        <f t="shared" ca="1" si="1"/>
        <v>0</v>
      </c>
      <c r="L11" s="33">
        <f t="shared" ca="1" si="1"/>
        <v>0</v>
      </c>
      <c r="M11" s="33">
        <f t="shared" ca="1" si="1"/>
        <v>0</v>
      </c>
      <c r="N11" s="33">
        <f t="shared" ca="1" si="1"/>
        <v>0</v>
      </c>
      <c r="O11" s="33">
        <f t="shared" ca="1" si="1"/>
        <v>0</v>
      </c>
      <c r="P11" s="33">
        <f t="shared" ca="1" si="1"/>
        <v>0</v>
      </c>
      <c r="Q11" s="33">
        <f t="shared" ca="1" si="1"/>
        <v>0</v>
      </c>
      <c r="R11" s="33">
        <f t="shared" ca="1" si="1"/>
        <v>0</v>
      </c>
      <c r="S11" s="33">
        <f t="shared" ca="1" si="1"/>
        <v>0</v>
      </c>
      <c r="T11" s="33">
        <f t="shared" ca="1" si="1"/>
        <v>0</v>
      </c>
      <c r="U11" s="33">
        <f t="shared" ca="1" si="1"/>
        <v>0</v>
      </c>
      <c r="V11" s="33">
        <f t="shared" ca="1" si="1"/>
        <v>0</v>
      </c>
      <c r="W11" s="33">
        <f t="shared" ca="1" si="1"/>
        <v>0</v>
      </c>
      <c r="X11" s="33">
        <f t="shared" ca="1" si="1"/>
        <v>0</v>
      </c>
      <c r="Y11" s="33">
        <f t="shared" ca="1" si="1"/>
        <v>0</v>
      </c>
      <c r="Z11" s="33">
        <f t="shared" ca="1" si="1"/>
        <v>0</v>
      </c>
      <c r="AA11" s="33">
        <f t="shared" ca="1" si="1"/>
        <v>0</v>
      </c>
      <c r="AB11" s="33">
        <f t="shared" ca="1" si="1"/>
        <v>0</v>
      </c>
      <c r="AC11" s="33">
        <f t="shared" ca="1" si="1"/>
        <v>0</v>
      </c>
      <c r="AD11" s="33">
        <f t="shared" ca="1" si="1"/>
        <v>0</v>
      </c>
      <c r="AE11" s="33">
        <f t="shared" ca="1" si="1"/>
        <v>0</v>
      </c>
      <c r="AF11" s="33">
        <f t="shared" ca="1" si="1"/>
        <v>0</v>
      </c>
      <c r="AG11" s="33">
        <f t="shared" ca="1" si="1"/>
        <v>0</v>
      </c>
      <c r="AH11" s="33">
        <f t="shared" ca="1" si="1"/>
        <v>0</v>
      </c>
      <c r="AI11" s="33">
        <f t="shared" ca="1" si="1"/>
        <v>0</v>
      </c>
      <c r="AJ11" s="33">
        <f t="shared" ca="1" si="1"/>
        <v>0</v>
      </c>
      <c r="AK11" s="33">
        <f t="shared" ca="1" si="1"/>
        <v>0</v>
      </c>
      <c r="AL11" s="33">
        <f t="shared" ca="1" si="1"/>
        <v>0</v>
      </c>
      <c r="AM11" s="33">
        <f t="shared" ca="1" si="1"/>
        <v>0</v>
      </c>
      <c r="AN11" s="33">
        <f t="shared" ca="1" si="1"/>
        <v>0</v>
      </c>
      <c r="AO11" s="33">
        <f t="shared" ca="1" si="1"/>
        <v>0</v>
      </c>
      <c r="AP11" s="33">
        <f t="shared" ca="1" si="1"/>
        <v>0</v>
      </c>
      <c r="AQ11" s="33">
        <f t="shared" ca="1" si="1"/>
        <v>0</v>
      </c>
      <c r="AR11" s="33">
        <f t="shared" ca="1" si="1"/>
        <v>0</v>
      </c>
      <c r="AS11" s="33">
        <f t="shared" ca="1" si="1"/>
        <v>0</v>
      </c>
      <c r="AT11" s="33">
        <f t="shared" ca="1" si="1"/>
        <v>0</v>
      </c>
      <c r="AU11" s="33">
        <f t="shared" ca="1" si="1"/>
        <v>0</v>
      </c>
      <c r="AV11" s="33">
        <f t="shared" ca="1" si="1"/>
        <v>0</v>
      </c>
      <c r="AW11" s="33">
        <f t="shared" ca="1" si="1"/>
        <v>0</v>
      </c>
      <c r="AX11" s="33">
        <f t="shared" ca="1" si="1"/>
        <v>0</v>
      </c>
      <c r="AY11" s="33">
        <f t="shared" ca="1" si="1"/>
        <v>0</v>
      </c>
      <c r="AZ11" s="33">
        <f t="shared" ca="1" si="1"/>
        <v>0</v>
      </c>
      <c r="BA11" s="33">
        <f t="shared" ca="1" si="1"/>
        <v>0</v>
      </c>
      <c r="BB11" s="33">
        <f t="shared" ca="1" si="1"/>
        <v>0</v>
      </c>
      <c r="BC11" s="33">
        <f t="shared" ca="1" si="1"/>
        <v>0</v>
      </c>
      <c r="BD11" s="33">
        <f t="shared" ca="1" si="1"/>
        <v>0</v>
      </c>
      <c r="BE11" s="33">
        <f t="shared" ca="1" si="1"/>
        <v>0</v>
      </c>
      <c r="BF11" s="33">
        <f t="shared" ca="1" si="1"/>
        <v>0</v>
      </c>
      <c r="BG11" s="33">
        <f t="shared" ca="1" si="1"/>
        <v>0</v>
      </c>
      <c r="BH11" s="33">
        <f t="shared" ca="1" si="1"/>
        <v>0</v>
      </c>
      <c r="BI11" s="33">
        <f t="shared" ca="1" si="1"/>
        <v>0</v>
      </c>
      <c r="BJ11" s="33">
        <f t="shared" ca="1" si="1"/>
        <v>0</v>
      </c>
    </row>
    <row r="12" spans="2:62" s="1" customFormat="1">
      <c r="B12" s="63" t="s">
        <v>193</v>
      </c>
      <c r="C12" s="39">
        <f ca="1">+C9+C11</f>
        <v>0</v>
      </c>
      <c r="D12" s="39">
        <f t="shared" ref="D12:BJ12" ca="1" si="2">+D9+D11</f>
        <v>0</v>
      </c>
      <c r="E12" s="39">
        <f t="shared" ca="1" si="2"/>
        <v>0</v>
      </c>
      <c r="F12" s="39">
        <f t="shared" ca="1" si="2"/>
        <v>0</v>
      </c>
      <c r="G12" s="39">
        <f t="shared" ca="1" si="2"/>
        <v>0</v>
      </c>
      <c r="H12" s="39">
        <f t="shared" ca="1" si="2"/>
        <v>0</v>
      </c>
      <c r="I12" s="39">
        <f t="shared" ca="1" si="2"/>
        <v>0</v>
      </c>
      <c r="J12" s="39">
        <f t="shared" ca="1" si="2"/>
        <v>0</v>
      </c>
      <c r="K12" s="39">
        <f t="shared" ca="1" si="2"/>
        <v>0</v>
      </c>
      <c r="L12" s="39">
        <f t="shared" ca="1" si="2"/>
        <v>0</v>
      </c>
      <c r="M12" s="39">
        <f t="shared" ca="1" si="2"/>
        <v>0</v>
      </c>
      <c r="N12" s="39">
        <f t="shared" ca="1" si="2"/>
        <v>0</v>
      </c>
      <c r="O12" s="39">
        <f t="shared" ca="1" si="2"/>
        <v>0</v>
      </c>
      <c r="P12" s="39">
        <f t="shared" ca="1" si="2"/>
        <v>0</v>
      </c>
      <c r="Q12" s="39">
        <f t="shared" ca="1" si="2"/>
        <v>0</v>
      </c>
      <c r="R12" s="39">
        <f t="shared" ca="1" si="2"/>
        <v>0</v>
      </c>
      <c r="S12" s="39">
        <f t="shared" ca="1" si="2"/>
        <v>0</v>
      </c>
      <c r="T12" s="39">
        <f t="shared" ca="1" si="2"/>
        <v>0</v>
      </c>
      <c r="U12" s="39">
        <f t="shared" ca="1" si="2"/>
        <v>0</v>
      </c>
      <c r="V12" s="39">
        <f t="shared" ca="1" si="2"/>
        <v>0</v>
      </c>
      <c r="W12" s="39">
        <f t="shared" ca="1" si="2"/>
        <v>0</v>
      </c>
      <c r="X12" s="39">
        <f t="shared" ca="1" si="2"/>
        <v>0</v>
      </c>
      <c r="Y12" s="39">
        <f t="shared" ca="1" si="2"/>
        <v>0</v>
      </c>
      <c r="Z12" s="39">
        <f t="shared" ca="1" si="2"/>
        <v>0</v>
      </c>
      <c r="AA12" s="39">
        <f t="shared" ca="1" si="2"/>
        <v>0</v>
      </c>
      <c r="AB12" s="39">
        <f t="shared" ca="1" si="2"/>
        <v>0</v>
      </c>
      <c r="AC12" s="39">
        <f t="shared" ca="1" si="2"/>
        <v>0</v>
      </c>
      <c r="AD12" s="39">
        <f t="shared" ca="1" si="2"/>
        <v>0</v>
      </c>
      <c r="AE12" s="39">
        <f t="shared" ca="1" si="2"/>
        <v>0</v>
      </c>
      <c r="AF12" s="39">
        <f t="shared" ca="1" si="2"/>
        <v>0</v>
      </c>
      <c r="AG12" s="39">
        <f t="shared" ca="1" si="2"/>
        <v>0</v>
      </c>
      <c r="AH12" s="39">
        <f t="shared" ca="1" si="2"/>
        <v>0</v>
      </c>
      <c r="AI12" s="39">
        <f t="shared" ca="1" si="2"/>
        <v>0</v>
      </c>
      <c r="AJ12" s="39">
        <f t="shared" ca="1" si="2"/>
        <v>0</v>
      </c>
      <c r="AK12" s="39">
        <f t="shared" ca="1" si="2"/>
        <v>0</v>
      </c>
      <c r="AL12" s="39">
        <f t="shared" ca="1" si="2"/>
        <v>0</v>
      </c>
      <c r="AM12" s="39">
        <f t="shared" ca="1" si="2"/>
        <v>0</v>
      </c>
      <c r="AN12" s="39">
        <f t="shared" ca="1" si="2"/>
        <v>0</v>
      </c>
      <c r="AO12" s="39">
        <f t="shared" ca="1" si="2"/>
        <v>0</v>
      </c>
      <c r="AP12" s="39">
        <f t="shared" ca="1" si="2"/>
        <v>0</v>
      </c>
      <c r="AQ12" s="39">
        <f t="shared" ca="1" si="2"/>
        <v>0</v>
      </c>
      <c r="AR12" s="39">
        <f t="shared" ca="1" si="2"/>
        <v>0</v>
      </c>
      <c r="AS12" s="39">
        <f t="shared" ca="1" si="2"/>
        <v>0</v>
      </c>
      <c r="AT12" s="39">
        <f t="shared" ca="1" si="2"/>
        <v>0</v>
      </c>
      <c r="AU12" s="39">
        <f t="shared" ca="1" si="2"/>
        <v>0</v>
      </c>
      <c r="AV12" s="39">
        <f t="shared" ca="1" si="2"/>
        <v>0</v>
      </c>
      <c r="AW12" s="39">
        <f t="shared" ca="1" si="2"/>
        <v>0</v>
      </c>
      <c r="AX12" s="39">
        <f t="shared" ca="1" si="2"/>
        <v>0</v>
      </c>
      <c r="AY12" s="39">
        <f t="shared" ca="1" si="2"/>
        <v>0</v>
      </c>
      <c r="AZ12" s="39">
        <f t="shared" ca="1" si="2"/>
        <v>0</v>
      </c>
      <c r="BA12" s="39">
        <f t="shared" ca="1" si="2"/>
        <v>0</v>
      </c>
      <c r="BB12" s="39">
        <f t="shared" ca="1" si="2"/>
        <v>0</v>
      </c>
      <c r="BC12" s="39">
        <f t="shared" ca="1" si="2"/>
        <v>0</v>
      </c>
      <c r="BD12" s="39">
        <f t="shared" ca="1" si="2"/>
        <v>0</v>
      </c>
      <c r="BE12" s="39">
        <f t="shared" ca="1" si="2"/>
        <v>0</v>
      </c>
      <c r="BF12" s="39">
        <f t="shared" ca="1" si="2"/>
        <v>0</v>
      </c>
      <c r="BG12" s="39">
        <f t="shared" ca="1" si="2"/>
        <v>0</v>
      </c>
      <c r="BH12" s="39">
        <f t="shared" ca="1" si="2"/>
        <v>0</v>
      </c>
      <c r="BI12" s="39">
        <f t="shared" ca="1" si="2"/>
        <v>0</v>
      </c>
      <c r="BJ12" s="39">
        <f t="shared" ca="1" si="2"/>
        <v>0</v>
      </c>
    </row>
    <row r="13" spans="2:62" s="63" customFormat="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row>
    <row r="14" spans="2:62">
      <c r="B14" s="5" t="s">
        <v>194</v>
      </c>
      <c r="C14" s="246">
        <f>+MOVINV!D15</f>
        <v>0</v>
      </c>
      <c r="D14" s="246">
        <f>+MOVINV!E15</f>
        <v>0</v>
      </c>
      <c r="E14" s="246">
        <f>+MOVINV!F15</f>
        <v>0</v>
      </c>
      <c r="F14" s="246">
        <f>+MOVINV!G15</f>
        <v>0</v>
      </c>
      <c r="G14" s="246">
        <f>+MOVINV!H15</f>
        <v>0</v>
      </c>
      <c r="H14" s="246">
        <f>+MOVINV!I15</f>
        <v>0</v>
      </c>
      <c r="I14" s="246">
        <f>+MOVINV!J15</f>
        <v>0</v>
      </c>
      <c r="J14" s="246">
        <f>+MOVINV!K15</f>
        <v>0</v>
      </c>
      <c r="K14" s="246">
        <f>+MOVINV!L15</f>
        <v>0</v>
      </c>
      <c r="L14" s="246">
        <f>+MOVINV!M15</f>
        <v>0</v>
      </c>
      <c r="M14" s="246">
        <f>+MOVINV!N15</f>
        <v>0</v>
      </c>
      <c r="N14" s="246">
        <f>+MOVINV!O15</f>
        <v>0</v>
      </c>
      <c r="O14" s="246">
        <f>+MOVINV!P15</f>
        <v>0</v>
      </c>
      <c r="P14" s="246">
        <f>+MOVINV!Q15</f>
        <v>0</v>
      </c>
      <c r="Q14" s="246">
        <f>+MOVINV!R15</f>
        <v>0</v>
      </c>
      <c r="R14" s="246">
        <f>+MOVINV!S15</f>
        <v>0</v>
      </c>
      <c r="S14" s="246">
        <f>+MOVINV!T15</f>
        <v>0</v>
      </c>
      <c r="T14" s="246">
        <f>+MOVINV!U15</f>
        <v>0</v>
      </c>
      <c r="U14" s="246">
        <f>+MOVINV!V15</f>
        <v>0</v>
      </c>
      <c r="V14" s="246">
        <f>+MOVINV!W15</f>
        <v>0</v>
      </c>
      <c r="W14" s="246">
        <f>+MOVINV!X15</f>
        <v>0</v>
      </c>
      <c r="X14" s="246">
        <f>+MOVINV!Y15</f>
        <v>0</v>
      </c>
      <c r="Y14" s="246">
        <f>+MOVINV!Z15</f>
        <v>0</v>
      </c>
      <c r="Z14" s="246">
        <f>+MOVINV!AA15</f>
        <v>0</v>
      </c>
      <c r="AA14" s="246">
        <f>+MOVINV!AB15</f>
        <v>0</v>
      </c>
      <c r="AB14" s="246">
        <f>+MOVINV!AC15</f>
        <v>0</v>
      </c>
      <c r="AC14" s="246">
        <f>+MOVINV!AD15</f>
        <v>0</v>
      </c>
      <c r="AD14" s="246">
        <f>+MOVINV!AE15</f>
        <v>0</v>
      </c>
      <c r="AE14" s="246">
        <f>+MOVINV!AF15</f>
        <v>0</v>
      </c>
      <c r="AF14" s="246">
        <f>+MOVINV!AG15</f>
        <v>0</v>
      </c>
      <c r="AG14" s="246">
        <f>+MOVINV!AH15</f>
        <v>0</v>
      </c>
      <c r="AH14" s="246">
        <f>+MOVINV!AI15</f>
        <v>0</v>
      </c>
      <c r="AI14" s="246">
        <f>+MOVINV!AJ15</f>
        <v>0</v>
      </c>
      <c r="AJ14" s="246">
        <f>+MOVINV!AK15</f>
        <v>0</v>
      </c>
      <c r="AK14" s="246">
        <f>+MOVINV!AL15</f>
        <v>0</v>
      </c>
      <c r="AL14" s="246">
        <f>+MOVINV!AM15</f>
        <v>0</v>
      </c>
      <c r="AM14" s="246">
        <f>+MOVINV!AN15</f>
        <v>0</v>
      </c>
      <c r="AN14" s="246">
        <f>+MOVINV!AO15</f>
        <v>0</v>
      </c>
      <c r="AO14" s="246">
        <f>+MOVINV!AP15</f>
        <v>0</v>
      </c>
      <c r="AP14" s="246">
        <f>+MOVINV!AQ15</f>
        <v>0</v>
      </c>
      <c r="AQ14" s="246">
        <f>+MOVINV!AR15</f>
        <v>0</v>
      </c>
      <c r="AR14" s="246">
        <f>+MOVINV!AS15</f>
        <v>0</v>
      </c>
      <c r="AS14" s="246">
        <f>+MOVINV!AT15</f>
        <v>0</v>
      </c>
      <c r="AT14" s="246">
        <f>+MOVINV!AU15</f>
        <v>0</v>
      </c>
      <c r="AU14" s="246">
        <f>+MOVINV!AV15</f>
        <v>0</v>
      </c>
      <c r="AV14" s="246">
        <f>+MOVINV!AW15</f>
        <v>0</v>
      </c>
      <c r="AW14" s="246">
        <f>+MOVINV!AX15</f>
        <v>0</v>
      </c>
      <c r="AX14" s="246">
        <f>+MOVINV!AY15</f>
        <v>0</v>
      </c>
      <c r="AY14" s="246">
        <f>+MOVINV!AZ15</f>
        <v>0</v>
      </c>
      <c r="AZ14" s="246">
        <f>+MOVINV!BA15</f>
        <v>0</v>
      </c>
      <c r="BA14" s="246">
        <f>+MOVINV!BB15</f>
        <v>0</v>
      </c>
      <c r="BB14" s="246">
        <f>+MOVINV!BC15</f>
        <v>0</v>
      </c>
      <c r="BC14" s="246">
        <f>+MOVINV!BD15</f>
        <v>0</v>
      </c>
      <c r="BD14" s="246">
        <f>+MOVINV!BE15</f>
        <v>0</v>
      </c>
      <c r="BE14" s="246">
        <f>+MOVINV!BF15</f>
        <v>0</v>
      </c>
      <c r="BF14" s="246">
        <f>+MOVINV!BG15</f>
        <v>0</v>
      </c>
      <c r="BG14" s="246">
        <f>+MOVINV!BH15</f>
        <v>0</v>
      </c>
      <c r="BH14" s="246">
        <f>+MOVINV!BI15</f>
        <v>0</v>
      </c>
      <c r="BI14" s="246">
        <f>+MOVINV!BJ15</f>
        <v>0</v>
      </c>
      <c r="BJ14" s="246">
        <f>+MOVINV!BK15</f>
        <v>0</v>
      </c>
    </row>
    <row r="15" spans="2:62">
      <c r="B15" s="5" t="s">
        <v>211</v>
      </c>
      <c r="C15" s="230">
        <f ca="1">IF(Home!$J$17=NT!$G$3,0,NT!$K$5)</f>
        <v>0.21</v>
      </c>
      <c r="D15" s="230">
        <f ca="1">IF(Home!$J$17=NT!$G$3,0,NT!$K$5)</f>
        <v>0.21</v>
      </c>
      <c r="E15" s="230">
        <f ca="1">IF(Home!$J$17=NT!$G$3,0,NT!$K$5)</f>
        <v>0.21</v>
      </c>
      <c r="F15" s="230">
        <f ca="1">IF(Home!$J$17=NT!$G$3,0,NT!$K$5)</f>
        <v>0.21</v>
      </c>
      <c r="G15" s="230">
        <f ca="1">IF(Home!$J$17=NT!$G$3,0,NT!$K$5)</f>
        <v>0.21</v>
      </c>
      <c r="H15" s="230">
        <f ca="1">IF(Home!$J$17=NT!$G$3,0,NT!$K$5)</f>
        <v>0.21</v>
      </c>
      <c r="I15" s="230">
        <f ca="1">IF(Home!$J$17=NT!$G$3,0,NT!$K$5)</f>
        <v>0.21</v>
      </c>
      <c r="J15" s="230">
        <f ca="1">IF(Home!$J$17=NT!$G$3,0,NT!$K$5)</f>
        <v>0.21</v>
      </c>
      <c r="K15" s="230">
        <f ca="1">IF(Home!$J$17=NT!$G$3,0,NT!$K$5)</f>
        <v>0.21</v>
      </c>
      <c r="L15" s="230">
        <f ca="1">IF(Home!$J$17=NT!$G$3,0,NT!$K$5)</f>
        <v>0.21</v>
      </c>
      <c r="M15" s="230">
        <f ca="1">IF(Home!$J$17=NT!$G$3,0,NT!$K$5)</f>
        <v>0.21</v>
      </c>
      <c r="N15" s="230">
        <f ca="1">IF(Home!$J$17=NT!$G$3,0,NT!$K$5)</f>
        <v>0.21</v>
      </c>
      <c r="O15" s="230">
        <f ca="1">IF(Home!$J$17=NT!$G$3,0,NT!$K$5)</f>
        <v>0.21</v>
      </c>
      <c r="P15" s="230">
        <f ca="1">IF(Home!$J$17=NT!$G$3,0,NT!$K$5)</f>
        <v>0.21</v>
      </c>
      <c r="Q15" s="230">
        <f ca="1">IF(Home!$J$17=NT!$G$3,0,NT!$K$5)</f>
        <v>0.21</v>
      </c>
      <c r="R15" s="230">
        <f ca="1">IF(Home!$J$17=NT!$G$3,0,NT!$K$5)</f>
        <v>0.21</v>
      </c>
      <c r="S15" s="230">
        <f ca="1">IF(Home!$J$17=NT!$G$3,0,NT!$K$5)</f>
        <v>0.21</v>
      </c>
      <c r="T15" s="230">
        <f ca="1">IF(Home!$J$17=NT!$G$3,0,NT!$K$5)</f>
        <v>0.21</v>
      </c>
      <c r="U15" s="230">
        <f ca="1">IF(Home!$J$17=NT!$G$3,0,NT!$K$5)</f>
        <v>0.21</v>
      </c>
      <c r="V15" s="230">
        <f ca="1">IF(Home!$J$17=NT!$G$3,0,NT!$K$5)</f>
        <v>0.21</v>
      </c>
      <c r="W15" s="230">
        <f ca="1">IF(Home!$J$17=NT!$G$3,0,NT!$K$5)</f>
        <v>0.21</v>
      </c>
      <c r="X15" s="230">
        <f ca="1">IF(Home!$J$17=NT!$G$3,0,NT!$K$5)</f>
        <v>0.21</v>
      </c>
      <c r="Y15" s="230">
        <f ca="1">IF(Home!$J$17=NT!$G$3,0,NT!$K$5)</f>
        <v>0.21</v>
      </c>
      <c r="Z15" s="230">
        <f ca="1">IF(Home!$J$17=NT!$G$3,0,NT!$K$5)</f>
        <v>0.21</v>
      </c>
      <c r="AA15" s="230">
        <f ca="1">IF(Home!$J$17=NT!$G$3,0,NT!$K$5)</f>
        <v>0.21</v>
      </c>
      <c r="AB15" s="230">
        <f ca="1">IF(Home!$J$17=NT!$G$3,0,NT!$K$5)</f>
        <v>0.21</v>
      </c>
      <c r="AC15" s="230">
        <f ca="1">IF(Home!$J$17=NT!$G$3,0,NT!$K$5)</f>
        <v>0.21</v>
      </c>
      <c r="AD15" s="230">
        <f ca="1">IF(Home!$J$17=NT!$G$3,0,NT!$K$5)</f>
        <v>0.21</v>
      </c>
      <c r="AE15" s="230">
        <f ca="1">IF(Home!$J$17=NT!$G$3,0,NT!$K$5)</f>
        <v>0.21</v>
      </c>
      <c r="AF15" s="230">
        <f ca="1">IF(Home!$J$17=NT!$G$3,0,NT!$K$5)</f>
        <v>0.21</v>
      </c>
      <c r="AG15" s="230">
        <f ca="1">IF(Home!$J$17=NT!$G$3,0,NT!$K$5)</f>
        <v>0.21</v>
      </c>
      <c r="AH15" s="230">
        <f ca="1">IF(Home!$J$17=NT!$G$3,0,NT!$K$5)</f>
        <v>0.21</v>
      </c>
      <c r="AI15" s="230">
        <f ca="1">IF(Home!$J$17=NT!$G$3,0,NT!$K$5)</f>
        <v>0.21</v>
      </c>
      <c r="AJ15" s="230">
        <f ca="1">IF(Home!$J$17=NT!$G$3,0,NT!$K$5)</f>
        <v>0.21</v>
      </c>
      <c r="AK15" s="230">
        <f ca="1">IF(Home!$J$17=NT!$G$3,0,NT!$K$5)</f>
        <v>0.21</v>
      </c>
      <c r="AL15" s="230">
        <f ca="1">IF(Home!$J$17=NT!$G$3,0,NT!$K$5)</f>
        <v>0.21</v>
      </c>
      <c r="AM15" s="230">
        <f ca="1">IF(Home!$J$17=NT!$G$3,0,NT!$K$5)</f>
        <v>0.21</v>
      </c>
      <c r="AN15" s="230">
        <f ca="1">IF(Home!$J$17=NT!$G$3,0,NT!$K$5)</f>
        <v>0.21</v>
      </c>
      <c r="AO15" s="230">
        <f ca="1">IF(Home!$J$17=NT!$G$3,0,NT!$K$5)</f>
        <v>0.21</v>
      </c>
      <c r="AP15" s="230">
        <f ca="1">IF(Home!$J$17=NT!$G$3,0,NT!$K$5)</f>
        <v>0.21</v>
      </c>
      <c r="AQ15" s="230">
        <f ca="1">IF(Home!$J$17=NT!$G$3,0,NT!$K$5)</f>
        <v>0.21</v>
      </c>
      <c r="AR15" s="230">
        <f ca="1">IF(Home!$J$17=NT!$G$3,0,NT!$K$5)</f>
        <v>0.21</v>
      </c>
      <c r="AS15" s="230">
        <f ca="1">IF(Home!$J$17=NT!$G$3,0,NT!$K$5)</f>
        <v>0.21</v>
      </c>
      <c r="AT15" s="230">
        <f ca="1">IF(Home!$J$17=NT!$G$3,0,NT!$K$5)</f>
        <v>0.21</v>
      </c>
      <c r="AU15" s="230">
        <f ca="1">IF(Home!$J$17=NT!$G$3,0,NT!$K$5)</f>
        <v>0.21</v>
      </c>
      <c r="AV15" s="230">
        <f ca="1">IF(Home!$J$17=NT!$G$3,0,NT!$K$5)</f>
        <v>0.21</v>
      </c>
      <c r="AW15" s="230">
        <f ca="1">IF(Home!$J$17=NT!$G$3,0,NT!$K$5)</f>
        <v>0.21</v>
      </c>
      <c r="AX15" s="230">
        <f ca="1">IF(Home!$J$17=NT!$G$3,0,NT!$K$5)</f>
        <v>0.21</v>
      </c>
      <c r="AY15" s="230">
        <f ca="1">IF(Home!$J$17=NT!$G$3,0,NT!$K$5)</f>
        <v>0.21</v>
      </c>
      <c r="AZ15" s="230">
        <f ca="1">IF(Home!$J$17=NT!$G$3,0,NT!$K$5)</f>
        <v>0.21</v>
      </c>
      <c r="BA15" s="230">
        <f ca="1">IF(Home!$J$17=NT!$G$3,0,NT!$K$5)</f>
        <v>0.21</v>
      </c>
      <c r="BB15" s="230">
        <f ca="1">IF(Home!$J$17=NT!$G$3,0,NT!$K$5)</f>
        <v>0.21</v>
      </c>
      <c r="BC15" s="230">
        <f ca="1">IF(Home!$J$17=NT!$G$3,0,NT!$K$5)</f>
        <v>0.21</v>
      </c>
      <c r="BD15" s="230">
        <f ca="1">IF(Home!$J$17=NT!$G$3,0,NT!$K$5)</f>
        <v>0.21</v>
      </c>
      <c r="BE15" s="230">
        <f ca="1">IF(Home!$J$17=NT!$G$3,0,NT!$K$5)</f>
        <v>0.21</v>
      </c>
      <c r="BF15" s="230">
        <f ca="1">IF(Home!$J$17=NT!$G$3,0,NT!$K$5)</f>
        <v>0.21</v>
      </c>
      <c r="BG15" s="230">
        <f ca="1">IF(Home!$J$17=NT!$G$3,0,NT!$K$5)</f>
        <v>0.21</v>
      </c>
      <c r="BH15" s="230">
        <f ca="1">IF(Home!$J$17=NT!$G$3,0,NT!$K$5)</f>
        <v>0.21</v>
      </c>
      <c r="BI15" s="230">
        <f ca="1">IF(Home!$J$17=NT!$G$3,0,NT!$K$5)</f>
        <v>0.21</v>
      </c>
      <c r="BJ15" s="230">
        <f ca="1">IF(Home!$J$17=NT!$G$3,0,NT!$K$5)</f>
        <v>0.21</v>
      </c>
    </row>
    <row r="16" spans="2:62">
      <c r="B16" s="5" t="s">
        <v>50</v>
      </c>
      <c r="C16" s="33">
        <f t="shared" ref="C16:AH16" ca="1" si="3">+C14*C15</f>
        <v>0</v>
      </c>
      <c r="D16" s="33">
        <f t="shared" ca="1" si="3"/>
        <v>0</v>
      </c>
      <c r="E16" s="33">
        <f t="shared" ca="1" si="3"/>
        <v>0</v>
      </c>
      <c r="F16" s="33">
        <f t="shared" ca="1" si="3"/>
        <v>0</v>
      </c>
      <c r="G16" s="33">
        <f t="shared" ca="1" si="3"/>
        <v>0</v>
      </c>
      <c r="H16" s="33">
        <f t="shared" ca="1" si="3"/>
        <v>0</v>
      </c>
      <c r="I16" s="33">
        <f t="shared" ca="1" si="3"/>
        <v>0</v>
      </c>
      <c r="J16" s="33">
        <f t="shared" ca="1" si="3"/>
        <v>0</v>
      </c>
      <c r="K16" s="33">
        <f t="shared" ca="1" si="3"/>
        <v>0</v>
      </c>
      <c r="L16" s="33">
        <f t="shared" ca="1" si="3"/>
        <v>0</v>
      </c>
      <c r="M16" s="33">
        <f t="shared" ca="1" si="3"/>
        <v>0</v>
      </c>
      <c r="N16" s="33">
        <f t="shared" ca="1" si="3"/>
        <v>0</v>
      </c>
      <c r="O16" s="33">
        <f t="shared" ca="1" si="3"/>
        <v>0</v>
      </c>
      <c r="P16" s="33">
        <f t="shared" ca="1" si="3"/>
        <v>0</v>
      </c>
      <c r="Q16" s="33">
        <f t="shared" ca="1" si="3"/>
        <v>0</v>
      </c>
      <c r="R16" s="33">
        <f t="shared" ca="1" si="3"/>
        <v>0</v>
      </c>
      <c r="S16" s="33">
        <f t="shared" ca="1" si="3"/>
        <v>0</v>
      </c>
      <c r="T16" s="33">
        <f t="shared" ca="1" si="3"/>
        <v>0</v>
      </c>
      <c r="U16" s="33">
        <f t="shared" ca="1" si="3"/>
        <v>0</v>
      </c>
      <c r="V16" s="33">
        <f t="shared" ca="1" si="3"/>
        <v>0</v>
      </c>
      <c r="W16" s="33">
        <f t="shared" ca="1" si="3"/>
        <v>0</v>
      </c>
      <c r="X16" s="33">
        <f t="shared" ca="1" si="3"/>
        <v>0</v>
      </c>
      <c r="Y16" s="33">
        <f t="shared" ca="1" si="3"/>
        <v>0</v>
      </c>
      <c r="Z16" s="33">
        <f t="shared" ca="1" si="3"/>
        <v>0</v>
      </c>
      <c r="AA16" s="33">
        <f t="shared" ca="1" si="3"/>
        <v>0</v>
      </c>
      <c r="AB16" s="33">
        <f t="shared" ca="1" si="3"/>
        <v>0</v>
      </c>
      <c r="AC16" s="33">
        <f t="shared" ca="1" si="3"/>
        <v>0</v>
      </c>
      <c r="AD16" s="33">
        <f t="shared" ca="1" si="3"/>
        <v>0</v>
      </c>
      <c r="AE16" s="33">
        <f t="shared" ca="1" si="3"/>
        <v>0</v>
      </c>
      <c r="AF16" s="33">
        <f t="shared" ca="1" si="3"/>
        <v>0</v>
      </c>
      <c r="AG16" s="33">
        <f t="shared" ca="1" si="3"/>
        <v>0</v>
      </c>
      <c r="AH16" s="33">
        <f t="shared" ca="1" si="3"/>
        <v>0</v>
      </c>
      <c r="AI16" s="33">
        <f t="shared" ref="AI16:BJ16" ca="1" si="4">+AI14*AI15</f>
        <v>0</v>
      </c>
      <c r="AJ16" s="33">
        <f t="shared" ca="1" si="4"/>
        <v>0</v>
      </c>
      <c r="AK16" s="33">
        <f t="shared" ca="1" si="4"/>
        <v>0</v>
      </c>
      <c r="AL16" s="33">
        <f t="shared" ca="1" si="4"/>
        <v>0</v>
      </c>
      <c r="AM16" s="33">
        <f t="shared" ca="1" si="4"/>
        <v>0</v>
      </c>
      <c r="AN16" s="33">
        <f t="shared" ca="1" si="4"/>
        <v>0</v>
      </c>
      <c r="AO16" s="33">
        <f t="shared" ca="1" si="4"/>
        <v>0</v>
      </c>
      <c r="AP16" s="33">
        <f t="shared" ca="1" si="4"/>
        <v>0</v>
      </c>
      <c r="AQ16" s="33">
        <f t="shared" ca="1" si="4"/>
        <v>0</v>
      </c>
      <c r="AR16" s="33">
        <f t="shared" ca="1" si="4"/>
        <v>0</v>
      </c>
      <c r="AS16" s="33">
        <f t="shared" ca="1" si="4"/>
        <v>0</v>
      </c>
      <c r="AT16" s="33">
        <f t="shared" ca="1" si="4"/>
        <v>0</v>
      </c>
      <c r="AU16" s="33">
        <f t="shared" ca="1" si="4"/>
        <v>0</v>
      </c>
      <c r="AV16" s="33">
        <f t="shared" ca="1" si="4"/>
        <v>0</v>
      </c>
      <c r="AW16" s="33">
        <f t="shared" ca="1" si="4"/>
        <v>0</v>
      </c>
      <c r="AX16" s="33">
        <f t="shared" ca="1" si="4"/>
        <v>0</v>
      </c>
      <c r="AY16" s="33">
        <f t="shared" ca="1" si="4"/>
        <v>0</v>
      </c>
      <c r="AZ16" s="33">
        <f t="shared" ca="1" si="4"/>
        <v>0</v>
      </c>
      <c r="BA16" s="33">
        <f t="shared" ca="1" si="4"/>
        <v>0</v>
      </c>
      <c r="BB16" s="33">
        <f t="shared" ca="1" si="4"/>
        <v>0</v>
      </c>
      <c r="BC16" s="33">
        <f t="shared" ca="1" si="4"/>
        <v>0</v>
      </c>
      <c r="BD16" s="33">
        <f t="shared" ca="1" si="4"/>
        <v>0</v>
      </c>
      <c r="BE16" s="33">
        <f t="shared" ca="1" si="4"/>
        <v>0</v>
      </c>
      <c r="BF16" s="33">
        <f t="shared" ca="1" si="4"/>
        <v>0</v>
      </c>
      <c r="BG16" s="33">
        <f t="shared" ca="1" si="4"/>
        <v>0</v>
      </c>
      <c r="BH16" s="33">
        <f t="shared" ca="1" si="4"/>
        <v>0</v>
      </c>
      <c r="BI16" s="33">
        <f t="shared" ca="1" si="4"/>
        <v>0</v>
      </c>
      <c r="BJ16" s="33">
        <f t="shared" ca="1" si="4"/>
        <v>0</v>
      </c>
    </row>
    <row r="17" spans="2:62" s="1" customFormat="1">
      <c r="B17" s="63" t="s">
        <v>194</v>
      </c>
      <c r="C17" s="39">
        <f t="shared" ref="C17:AH17" ca="1" si="5">+C14+C16</f>
        <v>0</v>
      </c>
      <c r="D17" s="39">
        <f t="shared" ca="1" si="5"/>
        <v>0</v>
      </c>
      <c r="E17" s="39">
        <f t="shared" ca="1" si="5"/>
        <v>0</v>
      </c>
      <c r="F17" s="39">
        <f t="shared" ca="1" si="5"/>
        <v>0</v>
      </c>
      <c r="G17" s="39">
        <f t="shared" ca="1" si="5"/>
        <v>0</v>
      </c>
      <c r="H17" s="39">
        <f t="shared" ca="1" si="5"/>
        <v>0</v>
      </c>
      <c r="I17" s="39">
        <f t="shared" ca="1" si="5"/>
        <v>0</v>
      </c>
      <c r="J17" s="39">
        <f t="shared" ca="1" si="5"/>
        <v>0</v>
      </c>
      <c r="K17" s="39">
        <f t="shared" ca="1" si="5"/>
        <v>0</v>
      </c>
      <c r="L17" s="39">
        <f t="shared" ca="1" si="5"/>
        <v>0</v>
      </c>
      <c r="M17" s="39">
        <f t="shared" ca="1" si="5"/>
        <v>0</v>
      </c>
      <c r="N17" s="39">
        <f t="shared" ca="1" si="5"/>
        <v>0</v>
      </c>
      <c r="O17" s="39">
        <f t="shared" ca="1" si="5"/>
        <v>0</v>
      </c>
      <c r="P17" s="39">
        <f t="shared" ca="1" si="5"/>
        <v>0</v>
      </c>
      <c r="Q17" s="39">
        <f t="shared" ca="1" si="5"/>
        <v>0</v>
      </c>
      <c r="R17" s="39">
        <f t="shared" ca="1" si="5"/>
        <v>0</v>
      </c>
      <c r="S17" s="39">
        <f t="shared" ca="1" si="5"/>
        <v>0</v>
      </c>
      <c r="T17" s="39">
        <f t="shared" ca="1" si="5"/>
        <v>0</v>
      </c>
      <c r="U17" s="39">
        <f t="shared" ca="1" si="5"/>
        <v>0</v>
      </c>
      <c r="V17" s="39">
        <f t="shared" ca="1" si="5"/>
        <v>0</v>
      </c>
      <c r="W17" s="39">
        <f t="shared" ca="1" si="5"/>
        <v>0</v>
      </c>
      <c r="X17" s="39">
        <f t="shared" ca="1" si="5"/>
        <v>0</v>
      </c>
      <c r="Y17" s="39">
        <f t="shared" ca="1" si="5"/>
        <v>0</v>
      </c>
      <c r="Z17" s="39">
        <f t="shared" ca="1" si="5"/>
        <v>0</v>
      </c>
      <c r="AA17" s="39">
        <f t="shared" ca="1" si="5"/>
        <v>0</v>
      </c>
      <c r="AB17" s="39">
        <f t="shared" ca="1" si="5"/>
        <v>0</v>
      </c>
      <c r="AC17" s="39">
        <f t="shared" ca="1" si="5"/>
        <v>0</v>
      </c>
      <c r="AD17" s="39">
        <f t="shared" ca="1" si="5"/>
        <v>0</v>
      </c>
      <c r="AE17" s="39">
        <f t="shared" ca="1" si="5"/>
        <v>0</v>
      </c>
      <c r="AF17" s="39">
        <f t="shared" ca="1" si="5"/>
        <v>0</v>
      </c>
      <c r="AG17" s="39">
        <f t="shared" ca="1" si="5"/>
        <v>0</v>
      </c>
      <c r="AH17" s="39">
        <f t="shared" ca="1" si="5"/>
        <v>0</v>
      </c>
      <c r="AI17" s="39">
        <f t="shared" ref="AI17:BJ17" ca="1" si="6">+AI14+AI16</f>
        <v>0</v>
      </c>
      <c r="AJ17" s="39">
        <f t="shared" ca="1" si="6"/>
        <v>0</v>
      </c>
      <c r="AK17" s="39">
        <f t="shared" ca="1" si="6"/>
        <v>0</v>
      </c>
      <c r="AL17" s="39">
        <f t="shared" ca="1" si="6"/>
        <v>0</v>
      </c>
      <c r="AM17" s="39">
        <f t="shared" ca="1" si="6"/>
        <v>0</v>
      </c>
      <c r="AN17" s="39">
        <f t="shared" ca="1" si="6"/>
        <v>0</v>
      </c>
      <c r="AO17" s="39">
        <f t="shared" ca="1" si="6"/>
        <v>0</v>
      </c>
      <c r="AP17" s="39">
        <f t="shared" ca="1" si="6"/>
        <v>0</v>
      </c>
      <c r="AQ17" s="39">
        <f t="shared" ca="1" si="6"/>
        <v>0</v>
      </c>
      <c r="AR17" s="39">
        <f t="shared" ca="1" si="6"/>
        <v>0</v>
      </c>
      <c r="AS17" s="39">
        <f t="shared" ca="1" si="6"/>
        <v>0</v>
      </c>
      <c r="AT17" s="39">
        <f t="shared" ca="1" si="6"/>
        <v>0</v>
      </c>
      <c r="AU17" s="39">
        <f t="shared" ca="1" si="6"/>
        <v>0</v>
      </c>
      <c r="AV17" s="39">
        <f t="shared" ca="1" si="6"/>
        <v>0</v>
      </c>
      <c r="AW17" s="39">
        <f t="shared" ca="1" si="6"/>
        <v>0</v>
      </c>
      <c r="AX17" s="39">
        <f t="shared" ca="1" si="6"/>
        <v>0</v>
      </c>
      <c r="AY17" s="39">
        <f t="shared" ca="1" si="6"/>
        <v>0</v>
      </c>
      <c r="AZ17" s="39">
        <f t="shared" ca="1" si="6"/>
        <v>0</v>
      </c>
      <c r="BA17" s="39">
        <f t="shared" ca="1" si="6"/>
        <v>0</v>
      </c>
      <c r="BB17" s="39">
        <f t="shared" ca="1" si="6"/>
        <v>0</v>
      </c>
      <c r="BC17" s="39">
        <f t="shared" ca="1" si="6"/>
        <v>0</v>
      </c>
      <c r="BD17" s="39">
        <f t="shared" ca="1" si="6"/>
        <v>0</v>
      </c>
      <c r="BE17" s="39">
        <f t="shared" ca="1" si="6"/>
        <v>0</v>
      </c>
      <c r="BF17" s="39">
        <f t="shared" ca="1" si="6"/>
        <v>0</v>
      </c>
      <c r="BG17" s="39">
        <f t="shared" ca="1" si="6"/>
        <v>0</v>
      </c>
      <c r="BH17" s="39">
        <f t="shared" ca="1" si="6"/>
        <v>0</v>
      </c>
      <c r="BI17" s="39">
        <f t="shared" ca="1" si="6"/>
        <v>0</v>
      </c>
      <c r="BJ17" s="39">
        <f t="shared" ca="1" si="6"/>
        <v>0</v>
      </c>
    </row>
    <row r="18" spans="2:62" s="63" customFormat="1">
      <c r="C18" s="41"/>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row>
    <row r="19" spans="2:62">
      <c r="B19" s="5" t="s">
        <v>196</v>
      </c>
      <c r="C19" s="33">
        <f>+MOVCF!D17</f>
        <v>60</v>
      </c>
      <c r="D19" s="33">
        <f>+MOVCF!E17</f>
        <v>75</v>
      </c>
      <c r="E19" s="33">
        <f>+MOVCF!F17</f>
        <v>100</v>
      </c>
      <c r="F19" s="33">
        <f>+MOVCF!G17</f>
        <v>125</v>
      </c>
      <c r="G19" s="33">
        <f>+MOVCF!H17</f>
        <v>150</v>
      </c>
      <c r="H19" s="33">
        <f>+MOVCF!I17</f>
        <v>175</v>
      </c>
      <c r="I19" s="33">
        <f>+MOVCF!J17</f>
        <v>415</v>
      </c>
      <c r="J19" s="33">
        <f>+MOVCF!K17</f>
        <v>415</v>
      </c>
      <c r="K19" s="33">
        <f>+MOVCF!L17</f>
        <v>415</v>
      </c>
      <c r="L19" s="33">
        <f>+MOVCF!M17</f>
        <v>415</v>
      </c>
      <c r="M19" s="33">
        <f>+MOVCF!N17</f>
        <v>415</v>
      </c>
      <c r="N19" s="33">
        <f>+MOVCF!O17</f>
        <v>415</v>
      </c>
      <c r="O19" s="33">
        <f>+MOVCF!P17</f>
        <v>422.3</v>
      </c>
      <c r="P19" s="33">
        <f>+MOVCF!Q17</f>
        <v>422.3</v>
      </c>
      <c r="Q19" s="33">
        <f>+MOVCF!R17</f>
        <v>422.3</v>
      </c>
      <c r="R19" s="33">
        <f>+MOVCF!S17</f>
        <v>422.3</v>
      </c>
      <c r="S19" s="33">
        <f>+MOVCF!T17</f>
        <v>422.3</v>
      </c>
      <c r="T19" s="33">
        <f>+MOVCF!U17</f>
        <v>422.3</v>
      </c>
      <c r="U19" s="33">
        <f>+MOVCF!V17</f>
        <v>422.3</v>
      </c>
      <c r="V19" s="33">
        <f>+MOVCF!W17</f>
        <v>422.3</v>
      </c>
      <c r="W19" s="33">
        <f>+MOVCF!X17</f>
        <v>422.3</v>
      </c>
      <c r="X19" s="33">
        <f>+MOVCF!Y17</f>
        <v>422.3</v>
      </c>
      <c r="Y19" s="33">
        <f>+MOVCF!Z17</f>
        <v>422.3</v>
      </c>
      <c r="Z19" s="33">
        <f>+MOVCF!AA17</f>
        <v>422.3</v>
      </c>
      <c r="AA19" s="33">
        <f>+MOVCF!AB17</f>
        <v>429.74600000000004</v>
      </c>
      <c r="AB19" s="33">
        <f>+MOVCF!AC17</f>
        <v>429.74600000000004</v>
      </c>
      <c r="AC19" s="33">
        <f>+MOVCF!AD17</f>
        <v>429.74600000000004</v>
      </c>
      <c r="AD19" s="33">
        <f>+MOVCF!AE17</f>
        <v>429.74600000000004</v>
      </c>
      <c r="AE19" s="33">
        <f>+MOVCF!AF17</f>
        <v>429.74600000000004</v>
      </c>
      <c r="AF19" s="33">
        <f>+MOVCF!AG17</f>
        <v>429.74600000000004</v>
      </c>
      <c r="AG19" s="33">
        <f>+MOVCF!AH17</f>
        <v>429.74600000000004</v>
      </c>
      <c r="AH19" s="33">
        <f>+MOVCF!AI17</f>
        <v>429.74600000000004</v>
      </c>
      <c r="AI19" s="33">
        <f>+MOVCF!AJ17</f>
        <v>429.74600000000004</v>
      </c>
      <c r="AJ19" s="33">
        <f>+MOVCF!AK17</f>
        <v>429.74600000000004</v>
      </c>
      <c r="AK19" s="33">
        <f>+MOVCF!AL17</f>
        <v>429.74600000000004</v>
      </c>
      <c r="AL19" s="33">
        <f>+MOVCF!AM17</f>
        <v>429.74600000000004</v>
      </c>
      <c r="AM19" s="33">
        <f>+MOVCF!AN17</f>
        <v>387.34092000000004</v>
      </c>
      <c r="AN19" s="33">
        <f>+MOVCF!AO17</f>
        <v>387.34092000000004</v>
      </c>
      <c r="AO19" s="33">
        <f>+MOVCF!AP17</f>
        <v>387.34092000000004</v>
      </c>
      <c r="AP19" s="33">
        <f>+MOVCF!AQ17</f>
        <v>387.34092000000004</v>
      </c>
      <c r="AQ19" s="33">
        <f>+MOVCF!AR17</f>
        <v>387.34092000000004</v>
      </c>
      <c r="AR19" s="33">
        <f>+MOVCF!AS17</f>
        <v>387.34092000000004</v>
      </c>
      <c r="AS19" s="33">
        <f>+MOVCF!AT17</f>
        <v>387.34092000000004</v>
      </c>
      <c r="AT19" s="33">
        <f>+MOVCF!AU17</f>
        <v>387.34092000000004</v>
      </c>
      <c r="AU19" s="33">
        <f>+MOVCF!AV17</f>
        <v>387.34092000000004</v>
      </c>
      <c r="AV19" s="33">
        <f>+MOVCF!AW17</f>
        <v>387.34092000000004</v>
      </c>
      <c r="AW19" s="33">
        <f>+MOVCF!AX17</f>
        <v>387.34092000000004</v>
      </c>
      <c r="AX19" s="33">
        <f>+MOVCF!AY17</f>
        <v>387.34092000000004</v>
      </c>
      <c r="AY19" s="33">
        <f>+MOVCF!AZ17</f>
        <v>395.08773840000003</v>
      </c>
      <c r="AZ19" s="33">
        <f>+MOVCF!BA17</f>
        <v>395.08773840000003</v>
      </c>
      <c r="BA19" s="33">
        <f>+MOVCF!BB17</f>
        <v>395.08773840000003</v>
      </c>
      <c r="BB19" s="33">
        <f>+MOVCF!BC17</f>
        <v>395.08773840000003</v>
      </c>
      <c r="BC19" s="33">
        <f>+MOVCF!BD17</f>
        <v>395.08773840000003</v>
      </c>
      <c r="BD19" s="33">
        <f>+MOVCF!BE17</f>
        <v>395.08773840000003</v>
      </c>
      <c r="BE19" s="33">
        <f>+MOVCF!BF17</f>
        <v>395.08773840000003</v>
      </c>
      <c r="BF19" s="33">
        <f>+MOVCF!BG17</f>
        <v>395.08773840000003</v>
      </c>
      <c r="BG19" s="33">
        <f>+MOVCF!BH17</f>
        <v>395.08773840000003</v>
      </c>
      <c r="BH19" s="33">
        <f>+MOVCF!BI17</f>
        <v>395.08773840000003</v>
      </c>
      <c r="BI19" s="33">
        <f>+MOVCF!BJ17</f>
        <v>395.08773840000003</v>
      </c>
      <c r="BJ19" s="33">
        <f>+MOVCF!BK17</f>
        <v>395.08773840000003</v>
      </c>
    </row>
    <row r="20" spans="2:62">
      <c r="B20" s="5" t="s">
        <v>365</v>
      </c>
      <c r="C20" s="33">
        <f>-'C'!E13</f>
        <v>-50</v>
      </c>
      <c r="D20" s="33">
        <f>-'C'!F13</f>
        <v>-50</v>
      </c>
      <c r="E20" s="33">
        <f>-'C'!G13</f>
        <v>-50</v>
      </c>
      <c r="F20" s="33">
        <f>-'C'!H13</f>
        <v>-50</v>
      </c>
      <c r="G20" s="33">
        <f>-'C'!I13</f>
        <v>-50</v>
      </c>
      <c r="H20" s="33">
        <f>-'C'!J13</f>
        <v>-50</v>
      </c>
      <c r="I20" s="33">
        <f>-'C'!K13</f>
        <v>-50</v>
      </c>
      <c r="J20" s="33">
        <f>-'C'!L13</f>
        <v>-50</v>
      </c>
      <c r="K20" s="33">
        <f>-'C'!M13</f>
        <v>-50</v>
      </c>
      <c r="L20" s="33">
        <f>-'C'!N13</f>
        <v>-50</v>
      </c>
      <c r="M20" s="33">
        <f>-'C'!O13</f>
        <v>-50</v>
      </c>
      <c r="N20" s="33">
        <f>-'C'!P13</f>
        <v>-50</v>
      </c>
      <c r="O20" s="33">
        <f>-'C'!E28</f>
        <v>-50</v>
      </c>
      <c r="P20" s="33">
        <f>-'C'!F28</f>
        <v>-50</v>
      </c>
      <c r="Q20" s="33">
        <f>-'C'!G28</f>
        <v>-50</v>
      </c>
      <c r="R20" s="33">
        <f>-'C'!H28</f>
        <v>-50</v>
      </c>
      <c r="S20" s="33">
        <f>-'C'!I28</f>
        <v>-50</v>
      </c>
      <c r="T20" s="33">
        <f>-'C'!J28</f>
        <v>-50</v>
      </c>
      <c r="U20" s="33">
        <f>-'C'!K28</f>
        <v>-50</v>
      </c>
      <c r="V20" s="33">
        <f>-'C'!L28</f>
        <v>-50</v>
      </c>
      <c r="W20" s="33">
        <f>-'C'!M28</f>
        <v>-50</v>
      </c>
      <c r="X20" s="33">
        <f>-'C'!N28</f>
        <v>-50</v>
      </c>
      <c r="Y20" s="33">
        <f>-'C'!O28</f>
        <v>-50</v>
      </c>
      <c r="Z20" s="33">
        <f>-'C'!P28</f>
        <v>-50</v>
      </c>
      <c r="AA20" s="33">
        <f>-'C'!E43</f>
        <v>-50</v>
      </c>
      <c r="AB20" s="33">
        <f>-'C'!F43</f>
        <v>-50</v>
      </c>
      <c r="AC20" s="33">
        <f>-'C'!G43</f>
        <v>-50</v>
      </c>
      <c r="AD20" s="33">
        <f>-'C'!H43</f>
        <v>-50</v>
      </c>
      <c r="AE20" s="33">
        <f>-'C'!I43</f>
        <v>-50</v>
      </c>
      <c r="AF20" s="33">
        <f>-'C'!J43</f>
        <v>-50</v>
      </c>
      <c r="AG20" s="33">
        <f>-'C'!K43</f>
        <v>-50</v>
      </c>
      <c r="AH20" s="33">
        <f>-'C'!L43</f>
        <v>-50</v>
      </c>
      <c r="AI20" s="33">
        <f>-'C'!M43</f>
        <v>-50</v>
      </c>
      <c r="AJ20" s="33">
        <f>-'C'!N43</f>
        <v>-50</v>
      </c>
      <c r="AK20" s="33">
        <f>-'C'!O43</f>
        <v>-50</v>
      </c>
      <c r="AL20" s="33">
        <f>-'C'!P43</f>
        <v>-50</v>
      </c>
      <c r="AM20" s="33">
        <f>-'C'!E58</f>
        <v>0</v>
      </c>
      <c r="AN20" s="33">
        <f>-'C'!F58</f>
        <v>0</v>
      </c>
      <c r="AO20" s="33">
        <f>-'C'!G58</f>
        <v>0</v>
      </c>
      <c r="AP20" s="33">
        <f>-'C'!H58</f>
        <v>0</v>
      </c>
      <c r="AQ20" s="33">
        <f>-'C'!I58</f>
        <v>0</v>
      </c>
      <c r="AR20" s="33">
        <f>-'C'!J58</f>
        <v>0</v>
      </c>
      <c r="AS20" s="33">
        <f>-'C'!K58</f>
        <v>0</v>
      </c>
      <c r="AT20" s="33">
        <f>-'C'!L58</f>
        <v>0</v>
      </c>
      <c r="AU20" s="33">
        <f>-'C'!M58</f>
        <v>0</v>
      </c>
      <c r="AV20" s="33">
        <f>-'C'!N58</f>
        <v>0</v>
      </c>
      <c r="AW20" s="33">
        <f>-'C'!O58</f>
        <v>0</v>
      </c>
      <c r="AX20" s="33">
        <f>-'C'!P58</f>
        <v>0</v>
      </c>
      <c r="AY20" s="33">
        <f>-'C'!E73</f>
        <v>0</v>
      </c>
      <c r="AZ20" s="33">
        <f>-'C'!F73</f>
        <v>0</v>
      </c>
      <c r="BA20" s="33">
        <f>-'C'!G73</f>
        <v>0</v>
      </c>
      <c r="BB20" s="33">
        <f>-'C'!H73</f>
        <v>0</v>
      </c>
      <c r="BC20" s="33">
        <f>-'C'!I73</f>
        <v>0</v>
      </c>
      <c r="BD20" s="33">
        <f>-'C'!J73</f>
        <v>0</v>
      </c>
      <c r="BE20" s="33">
        <f>-'C'!K73</f>
        <v>0</v>
      </c>
      <c r="BF20" s="33">
        <f>-'C'!L73</f>
        <v>0</v>
      </c>
      <c r="BG20" s="33">
        <f>-'C'!M73</f>
        <v>0</v>
      </c>
      <c r="BH20" s="33">
        <f>-'C'!N73</f>
        <v>0</v>
      </c>
      <c r="BI20" s="33">
        <f>-'C'!O73</f>
        <v>0</v>
      </c>
      <c r="BJ20" s="33">
        <f>-'C'!P73</f>
        <v>0</v>
      </c>
    </row>
    <row r="21" spans="2:62">
      <c r="B21" s="403" t="str">
        <f>+'C'!B59</f>
        <v>Serveis Bancaris</v>
      </c>
      <c r="C21" s="33">
        <f>-'C'!E14</f>
        <v>0</v>
      </c>
      <c r="D21" s="33">
        <f>-'C'!F14</f>
        <v>0</v>
      </c>
      <c r="E21" s="33">
        <f>-'C'!G14</f>
        <v>0</v>
      </c>
      <c r="F21" s="33">
        <f>-'C'!H14</f>
        <v>0</v>
      </c>
      <c r="G21" s="33">
        <f>-'C'!I14</f>
        <v>0</v>
      </c>
      <c r="H21" s="33">
        <f>-'C'!J14</f>
        <v>0</v>
      </c>
      <c r="I21" s="33">
        <f>-'C'!K14</f>
        <v>0</v>
      </c>
      <c r="J21" s="33">
        <f>-'C'!L14</f>
        <v>0</v>
      </c>
      <c r="K21" s="33">
        <f>-'C'!M14</f>
        <v>0</v>
      </c>
      <c r="L21" s="33">
        <f>-'C'!N14</f>
        <v>0</v>
      </c>
      <c r="M21" s="33">
        <f>-'C'!O14</f>
        <v>0</v>
      </c>
      <c r="N21" s="33">
        <f>-'C'!P14</f>
        <v>0</v>
      </c>
      <c r="O21" s="33">
        <f>-'C'!E29</f>
        <v>0</v>
      </c>
      <c r="P21" s="33">
        <f>-'C'!F29</f>
        <v>0</v>
      </c>
      <c r="Q21" s="33">
        <f>-'C'!G29</f>
        <v>0</v>
      </c>
      <c r="R21" s="33">
        <f>-'C'!H29</f>
        <v>0</v>
      </c>
      <c r="S21" s="33">
        <f>-'C'!I29</f>
        <v>0</v>
      </c>
      <c r="T21" s="33">
        <f>-'C'!J29</f>
        <v>0</v>
      </c>
      <c r="U21" s="33">
        <f>-'C'!K29</f>
        <v>0</v>
      </c>
      <c r="V21" s="33">
        <f>-'C'!L29</f>
        <v>0</v>
      </c>
      <c r="W21" s="33">
        <f>-'C'!M29</f>
        <v>0</v>
      </c>
      <c r="X21" s="33">
        <f>-'C'!N29</f>
        <v>0</v>
      </c>
      <c r="Y21" s="33">
        <f>-'C'!O29</f>
        <v>0</v>
      </c>
      <c r="Z21" s="33">
        <f>-'C'!P29</f>
        <v>0</v>
      </c>
      <c r="AA21" s="33">
        <f>-'C'!E44</f>
        <v>0</v>
      </c>
      <c r="AB21" s="33">
        <f>-'C'!F44</f>
        <v>0</v>
      </c>
      <c r="AC21" s="33">
        <f>-'C'!G44</f>
        <v>0</v>
      </c>
      <c r="AD21" s="33">
        <f>-'C'!H44</f>
        <v>0</v>
      </c>
      <c r="AE21" s="33">
        <f>-'C'!I44</f>
        <v>0</v>
      </c>
      <c r="AF21" s="33">
        <f>-'C'!J44</f>
        <v>0</v>
      </c>
      <c r="AG21" s="33">
        <f>-'C'!K44</f>
        <v>0</v>
      </c>
      <c r="AH21" s="33">
        <f>-'C'!L44</f>
        <v>0</v>
      </c>
      <c r="AI21" s="33">
        <f>-'C'!M44</f>
        <v>0</v>
      </c>
      <c r="AJ21" s="33">
        <f>-'C'!N44</f>
        <v>0</v>
      </c>
      <c r="AK21" s="33">
        <f>-'C'!O44</f>
        <v>0</v>
      </c>
      <c r="AL21" s="33">
        <f>-'C'!P44</f>
        <v>0</v>
      </c>
      <c r="AM21" s="33">
        <f>-'C'!E59</f>
        <v>0</v>
      </c>
      <c r="AN21" s="33">
        <f>-'C'!F59</f>
        <v>0</v>
      </c>
      <c r="AO21" s="33">
        <f>-'C'!G59</f>
        <v>0</v>
      </c>
      <c r="AP21" s="33">
        <f>-'C'!H59</f>
        <v>0</v>
      </c>
      <c r="AQ21" s="33">
        <f>-'C'!I59</f>
        <v>0</v>
      </c>
      <c r="AR21" s="33">
        <f>-'C'!J59</f>
        <v>0</v>
      </c>
      <c r="AS21" s="33">
        <f>-'C'!K59</f>
        <v>0</v>
      </c>
      <c r="AT21" s="33">
        <f>-'C'!L59</f>
        <v>0</v>
      </c>
      <c r="AU21" s="33">
        <f>-'C'!M59</f>
        <v>0</v>
      </c>
      <c r="AV21" s="33">
        <f>-'C'!N59</f>
        <v>0</v>
      </c>
      <c r="AW21" s="33">
        <f>-'C'!O59</f>
        <v>0</v>
      </c>
      <c r="AX21" s="33">
        <f>-'C'!P59</f>
        <v>0</v>
      </c>
      <c r="AY21" s="33">
        <f>-'C'!E74</f>
        <v>0</v>
      </c>
      <c r="AZ21" s="33">
        <f>-'C'!F74</f>
        <v>0</v>
      </c>
      <c r="BA21" s="33">
        <f>-'C'!G74</f>
        <v>0</v>
      </c>
      <c r="BB21" s="33">
        <f>-'C'!H74</f>
        <v>0</v>
      </c>
      <c r="BC21" s="33">
        <f>-'C'!I74</f>
        <v>0</v>
      </c>
      <c r="BD21" s="33">
        <f>-'C'!J74</f>
        <v>0</v>
      </c>
      <c r="BE21" s="33">
        <f>-'C'!K74</f>
        <v>0</v>
      </c>
      <c r="BF21" s="33">
        <f>-'C'!L74</f>
        <v>0</v>
      </c>
      <c r="BG21" s="33">
        <f>-'C'!M74</f>
        <v>0</v>
      </c>
      <c r="BH21" s="33">
        <f>-'C'!N74</f>
        <v>0</v>
      </c>
      <c r="BI21" s="33">
        <f>-'C'!O74</f>
        <v>0</v>
      </c>
      <c r="BJ21" s="33">
        <f>-'C'!P74</f>
        <v>0</v>
      </c>
    </row>
    <row r="22" spans="2:62">
      <c r="B22" s="5" t="s">
        <v>351</v>
      </c>
      <c r="C22" s="33">
        <f t="shared" ref="C22:AH22" si="7">+C19+C20+C21</f>
        <v>10</v>
      </c>
      <c r="D22" s="33">
        <f t="shared" si="7"/>
        <v>25</v>
      </c>
      <c r="E22" s="33">
        <f t="shared" si="7"/>
        <v>50</v>
      </c>
      <c r="F22" s="33">
        <f t="shared" si="7"/>
        <v>75</v>
      </c>
      <c r="G22" s="33">
        <f t="shared" si="7"/>
        <v>100</v>
      </c>
      <c r="H22" s="33">
        <f t="shared" si="7"/>
        <v>125</v>
      </c>
      <c r="I22" s="33">
        <f t="shared" si="7"/>
        <v>365</v>
      </c>
      <c r="J22" s="33">
        <f t="shared" si="7"/>
        <v>365</v>
      </c>
      <c r="K22" s="33">
        <f t="shared" si="7"/>
        <v>365</v>
      </c>
      <c r="L22" s="33">
        <f t="shared" si="7"/>
        <v>365</v>
      </c>
      <c r="M22" s="33">
        <f t="shared" si="7"/>
        <v>365</v>
      </c>
      <c r="N22" s="33">
        <f t="shared" si="7"/>
        <v>365</v>
      </c>
      <c r="O22" s="33">
        <f t="shared" si="7"/>
        <v>372.3</v>
      </c>
      <c r="P22" s="33">
        <f t="shared" si="7"/>
        <v>372.3</v>
      </c>
      <c r="Q22" s="33">
        <f t="shared" si="7"/>
        <v>372.3</v>
      </c>
      <c r="R22" s="33">
        <f t="shared" si="7"/>
        <v>372.3</v>
      </c>
      <c r="S22" s="33">
        <f t="shared" si="7"/>
        <v>372.3</v>
      </c>
      <c r="T22" s="33">
        <f t="shared" si="7"/>
        <v>372.3</v>
      </c>
      <c r="U22" s="33">
        <f t="shared" si="7"/>
        <v>372.3</v>
      </c>
      <c r="V22" s="33">
        <f t="shared" si="7"/>
        <v>372.3</v>
      </c>
      <c r="W22" s="33">
        <f t="shared" si="7"/>
        <v>372.3</v>
      </c>
      <c r="X22" s="33">
        <f t="shared" si="7"/>
        <v>372.3</v>
      </c>
      <c r="Y22" s="33">
        <f t="shared" si="7"/>
        <v>372.3</v>
      </c>
      <c r="Z22" s="33">
        <f t="shared" si="7"/>
        <v>372.3</v>
      </c>
      <c r="AA22" s="33">
        <f t="shared" si="7"/>
        <v>379.74600000000004</v>
      </c>
      <c r="AB22" s="33">
        <f t="shared" si="7"/>
        <v>379.74600000000004</v>
      </c>
      <c r="AC22" s="33">
        <f t="shared" si="7"/>
        <v>379.74600000000004</v>
      </c>
      <c r="AD22" s="33">
        <f t="shared" si="7"/>
        <v>379.74600000000004</v>
      </c>
      <c r="AE22" s="33">
        <f t="shared" si="7"/>
        <v>379.74600000000004</v>
      </c>
      <c r="AF22" s="33">
        <f t="shared" si="7"/>
        <v>379.74600000000004</v>
      </c>
      <c r="AG22" s="33">
        <f t="shared" si="7"/>
        <v>379.74600000000004</v>
      </c>
      <c r="AH22" s="33">
        <f t="shared" si="7"/>
        <v>379.74600000000004</v>
      </c>
      <c r="AI22" s="33">
        <f t="shared" ref="AI22:BJ22" si="8">+AI19+AI20+AI21</f>
        <v>379.74600000000004</v>
      </c>
      <c r="AJ22" s="33">
        <f t="shared" si="8"/>
        <v>379.74600000000004</v>
      </c>
      <c r="AK22" s="33">
        <f t="shared" si="8"/>
        <v>379.74600000000004</v>
      </c>
      <c r="AL22" s="33">
        <f t="shared" si="8"/>
        <v>379.74600000000004</v>
      </c>
      <c r="AM22" s="33">
        <f t="shared" si="8"/>
        <v>387.34092000000004</v>
      </c>
      <c r="AN22" s="33">
        <f t="shared" si="8"/>
        <v>387.34092000000004</v>
      </c>
      <c r="AO22" s="33">
        <f t="shared" si="8"/>
        <v>387.34092000000004</v>
      </c>
      <c r="AP22" s="33">
        <f t="shared" si="8"/>
        <v>387.34092000000004</v>
      </c>
      <c r="AQ22" s="33">
        <f t="shared" si="8"/>
        <v>387.34092000000004</v>
      </c>
      <c r="AR22" s="33">
        <f t="shared" si="8"/>
        <v>387.34092000000004</v>
      </c>
      <c r="AS22" s="33">
        <f t="shared" si="8"/>
        <v>387.34092000000004</v>
      </c>
      <c r="AT22" s="33">
        <f t="shared" si="8"/>
        <v>387.34092000000004</v>
      </c>
      <c r="AU22" s="33">
        <f t="shared" si="8"/>
        <v>387.34092000000004</v>
      </c>
      <c r="AV22" s="33">
        <f t="shared" si="8"/>
        <v>387.34092000000004</v>
      </c>
      <c r="AW22" s="33">
        <f t="shared" si="8"/>
        <v>387.34092000000004</v>
      </c>
      <c r="AX22" s="33">
        <f t="shared" si="8"/>
        <v>387.34092000000004</v>
      </c>
      <c r="AY22" s="33">
        <f t="shared" si="8"/>
        <v>395.08773840000003</v>
      </c>
      <c r="AZ22" s="33">
        <f t="shared" si="8"/>
        <v>395.08773840000003</v>
      </c>
      <c r="BA22" s="33">
        <f t="shared" si="8"/>
        <v>395.08773840000003</v>
      </c>
      <c r="BB22" s="33">
        <f t="shared" si="8"/>
        <v>395.08773840000003</v>
      </c>
      <c r="BC22" s="33">
        <f t="shared" si="8"/>
        <v>395.08773840000003</v>
      </c>
      <c r="BD22" s="33">
        <f t="shared" si="8"/>
        <v>395.08773840000003</v>
      </c>
      <c r="BE22" s="33">
        <f t="shared" si="8"/>
        <v>395.08773840000003</v>
      </c>
      <c r="BF22" s="33">
        <f t="shared" si="8"/>
        <v>395.08773840000003</v>
      </c>
      <c r="BG22" s="33">
        <f t="shared" si="8"/>
        <v>395.08773840000003</v>
      </c>
      <c r="BH22" s="33">
        <f t="shared" si="8"/>
        <v>395.08773840000003</v>
      </c>
      <c r="BI22" s="33">
        <f t="shared" si="8"/>
        <v>395.08773840000003</v>
      </c>
      <c r="BJ22" s="33">
        <f t="shared" si="8"/>
        <v>395.08773840000003</v>
      </c>
    </row>
    <row r="23" spans="2:62">
      <c r="B23" s="5" t="s">
        <v>211</v>
      </c>
      <c r="C23" s="230">
        <f ca="1">IF(Home!$J$17=NT!$G$3,0,NT!$K$5)</f>
        <v>0.21</v>
      </c>
      <c r="D23" s="230">
        <f ca="1">IF(Home!$J$17=NT!$G$3,0,NT!$K$5)</f>
        <v>0.21</v>
      </c>
      <c r="E23" s="230">
        <f ca="1">IF(Home!$J$17=NT!$G$3,0,NT!$K$5)</f>
        <v>0.21</v>
      </c>
      <c r="F23" s="230">
        <f ca="1">IF(Home!$J$17=NT!$G$3,0,NT!$K$5)</f>
        <v>0.21</v>
      </c>
      <c r="G23" s="230">
        <f ca="1">IF(Home!$J$17=NT!$G$3,0,NT!$K$5)</f>
        <v>0.21</v>
      </c>
      <c r="H23" s="230">
        <f ca="1">IF(Home!$J$17=NT!$G$3,0,NT!$K$5)</f>
        <v>0.21</v>
      </c>
      <c r="I23" s="230">
        <f ca="1">IF(Home!$J$17=NT!$G$3,0,NT!$K$5)</f>
        <v>0.21</v>
      </c>
      <c r="J23" s="230">
        <f ca="1">IF(Home!$J$17=NT!$G$3,0,NT!$K$5)</f>
        <v>0.21</v>
      </c>
      <c r="K23" s="230">
        <f ca="1">IF(Home!$J$17=NT!$G$3,0,NT!$K$5)</f>
        <v>0.21</v>
      </c>
      <c r="L23" s="230">
        <f ca="1">IF(Home!$J$17=NT!$G$3,0,NT!$K$5)</f>
        <v>0.21</v>
      </c>
      <c r="M23" s="230">
        <f ca="1">IF(Home!$J$17=NT!$G$3,0,NT!$K$5)</f>
        <v>0.21</v>
      </c>
      <c r="N23" s="230">
        <f ca="1">IF(Home!$J$17=NT!$G$3,0,NT!$K$5)</f>
        <v>0.21</v>
      </c>
      <c r="O23" s="230">
        <f ca="1">IF(Home!$J$17=NT!$G$3,0,NT!$K$5)</f>
        <v>0.21</v>
      </c>
      <c r="P23" s="230">
        <f ca="1">IF(Home!$J$17=NT!$G$3,0,NT!$K$5)</f>
        <v>0.21</v>
      </c>
      <c r="Q23" s="230">
        <f ca="1">IF(Home!$J$17=NT!$G$3,0,NT!$K$5)</f>
        <v>0.21</v>
      </c>
      <c r="R23" s="230">
        <f ca="1">IF(Home!$J$17=NT!$G$3,0,NT!$K$5)</f>
        <v>0.21</v>
      </c>
      <c r="S23" s="230">
        <f ca="1">IF(Home!$J$17=NT!$G$3,0,NT!$K$5)</f>
        <v>0.21</v>
      </c>
      <c r="T23" s="230">
        <f ca="1">IF(Home!$J$17=NT!$G$3,0,NT!$K$5)</f>
        <v>0.21</v>
      </c>
      <c r="U23" s="230">
        <f ca="1">IF(Home!$J$17=NT!$G$3,0,NT!$K$5)</f>
        <v>0.21</v>
      </c>
      <c r="V23" s="230">
        <f ca="1">IF(Home!$J$17=NT!$G$3,0,NT!$K$5)</f>
        <v>0.21</v>
      </c>
      <c r="W23" s="230">
        <f ca="1">IF(Home!$J$17=NT!$G$3,0,NT!$K$5)</f>
        <v>0.21</v>
      </c>
      <c r="X23" s="230">
        <f ca="1">IF(Home!$J$17=NT!$G$3,0,NT!$K$5)</f>
        <v>0.21</v>
      </c>
      <c r="Y23" s="230">
        <f ca="1">IF(Home!$J$17=NT!$G$3,0,NT!$K$5)</f>
        <v>0.21</v>
      </c>
      <c r="Z23" s="230">
        <f ca="1">IF(Home!$J$17=NT!$G$3,0,NT!$K$5)</f>
        <v>0.21</v>
      </c>
      <c r="AA23" s="230">
        <f ca="1">IF(Home!$J$17=NT!$G$3,0,NT!$K$5)</f>
        <v>0.21</v>
      </c>
      <c r="AB23" s="230">
        <f ca="1">IF(Home!$J$17=NT!$G$3,0,NT!$K$5)</f>
        <v>0.21</v>
      </c>
      <c r="AC23" s="230">
        <f ca="1">IF(Home!$J$17=NT!$G$3,0,NT!$K$5)</f>
        <v>0.21</v>
      </c>
      <c r="AD23" s="230">
        <f ca="1">IF(Home!$J$17=NT!$G$3,0,NT!$K$5)</f>
        <v>0.21</v>
      </c>
      <c r="AE23" s="230">
        <f ca="1">IF(Home!$J$17=NT!$G$3,0,NT!$K$5)</f>
        <v>0.21</v>
      </c>
      <c r="AF23" s="230">
        <f ca="1">IF(Home!$J$17=NT!$G$3,0,NT!$K$5)</f>
        <v>0.21</v>
      </c>
      <c r="AG23" s="230">
        <f ca="1">IF(Home!$J$17=NT!$G$3,0,NT!$K$5)</f>
        <v>0.21</v>
      </c>
      <c r="AH23" s="230">
        <f ca="1">IF(Home!$J$17=NT!$G$3,0,NT!$K$5)</f>
        <v>0.21</v>
      </c>
      <c r="AI23" s="230">
        <f ca="1">IF(Home!$J$17=NT!$G$3,0,NT!$K$5)</f>
        <v>0.21</v>
      </c>
      <c r="AJ23" s="230">
        <f ca="1">IF(Home!$J$17=NT!$G$3,0,NT!$K$5)</f>
        <v>0.21</v>
      </c>
      <c r="AK23" s="230">
        <f ca="1">IF(Home!$J$17=NT!$G$3,0,NT!$K$5)</f>
        <v>0.21</v>
      </c>
      <c r="AL23" s="230">
        <f ca="1">IF(Home!$J$17=NT!$G$3,0,NT!$K$5)</f>
        <v>0.21</v>
      </c>
      <c r="AM23" s="230">
        <f ca="1">IF(Home!$J$17=NT!$G$3,0,NT!$K$5)</f>
        <v>0.21</v>
      </c>
      <c r="AN23" s="230">
        <f ca="1">IF(Home!$J$17=NT!$G$3,0,NT!$K$5)</f>
        <v>0.21</v>
      </c>
      <c r="AO23" s="230">
        <f ca="1">IF(Home!$J$17=NT!$G$3,0,NT!$K$5)</f>
        <v>0.21</v>
      </c>
      <c r="AP23" s="230">
        <f ca="1">IF(Home!$J$17=NT!$G$3,0,NT!$K$5)</f>
        <v>0.21</v>
      </c>
      <c r="AQ23" s="230">
        <f ca="1">IF(Home!$J$17=NT!$G$3,0,NT!$K$5)</f>
        <v>0.21</v>
      </c>
      <c r="AR23" s="230">
        <f ca="1">IF(Home!$J$17=NT!$G$3,0,NT!$K$5)</f>
        <v>0.21</v>
      </c>
      <c r="AS23" s="230">
        <f ca="1">IF(Home!$J$17=NT!$G$3,0,NT!$K$5)</f>
        <v>0.21</v>
      </c>
      <c r="AT23" s="230">
        <f ca="1">IF(Home!$J$17=NT!$G$3,0,NT!$K$5)</f>
        <v>0.21</v>
      </c>
      <c r="AU23" s="230">
        <f ca="1">IF(Home!$J$17=NT!$G$3,0,NT!$K$5)</f>
        <v>0.21</v>
      </c>
      <c r="AV23" s="230">
        <f ca="1">IF(Home!$J$17=NT!$G$3,0,NT!$K$5)</f>
        <v>0.21</v>
      </c>
      <c r="AW23" s="230">
        <f ca="1">IF(Home!$J$17=NT!$G$3,0,NT!$K$5)</f>
        <v>0.21</v>
      </c>
      <c r="AX23" s="230">
        <f ca="1">IF(Home!$J$17=NT!$G$3,0,NT!$K$5)</f>
        <v>0.21</v>
      </c>
      <c r="AY23" s="230">
        <f ca="1">IF(Home!$J$17=NT!$G$3,0,NT!$K$5)</f>
        <v>0.21</v>
      </c>
      <c r="AZ23" s="230">
        <f ca="1">IF(Home!$J$17=NT!$G$3,0,NT!$K$5)</f>
        <v>0.21</v>
      </c>
      <c r="BA23" s="230">
        <f ca="1">IF(Home!$J$17=NT!$G$3,0,NT!$K$5)</f>
        <v>0.21</v>
      </c>
      <c r="BB23" s="230">
        <f ca="1">IF(Home!$J$17=NT!$G$3,0,NT!$K$5)</f>
        <v>0.21</v>
      </c>
      <c r="BC23" s="230">
        <f ca="1">IF(Home!$J$17=NT!$G$3,0,NT!$K$5)</f>
        <v>0.21</v>
      </c>
      <c r="BD23" s="230">
        <f ca="1">IF(Home!$J$17=NT!$G$3,0,NT!$K$5)</f>
        <v>0.21</v>
      </c>
      <c r="BE23" s="230">
        <f ca="1">IF(Home!$J$17=NT!$G$3,0,NT!$K$5)</f>
        <v>0.21</v>
      </c>
      <c r="BF23" s="230">
        <f ca="1">IF(Home!$J$17=NT!$G$3,0,NT!$K$5)</f>
        <v>0.21</v>
      </c>
      <c r="BG23" s="230">
        <f ca="1">IF(Home!$J$17=NT!$G$3,0,NT!$K$5)</f>
        <v>0.21</v>
      </c>
      <c r="BH23" s="230">
        <f ca="1">IF(Home!$J$17=NT!$G$3,0,NT!$K$5)</f>
        <v>0.21</v>
      </c>
      <c r="BI23" s="230">
        <f ca="1">IF(Home!$J$17=NT!$G$3,0,NT!$K$5)</f>
        <v>0.21</v>
      </c>
      <c r="BJ23" s="230">
        <f ca="1">IF(Home!$J$17=NT!$G$3,0,NT!$K$5)</f>
        <v>0.21</v>
      </c>
    </row>
    <row r="24" spans="2:62">
      <c r="B24" s="5" t="s">
        <v>50</v>
      </c>
      <c r="C24" s="33">
        <f t="shared" ref="C24:AH24" ca="1" si="9">+C22*C23</f>
        <v>2.1</v>
      </c>
      <c r="D24" s="33">
        <f t="shared" ca="1" si="9"/>
        <v>5.25</v>
      </c>
      <c r="E24" s="33">
        <f t="shared" ca="1" si="9"/>
        <v>10.5</v>
      </c>
      <c r="F24" s="33">
        <f t="shared" ca="1" si="9"/>
        <v>15.75</v>
      </c>
      <c r="G24" s="33">
        <f t="shared" ca="1" si="9"/>
        <v>21</v>
      </c>
      <c r="H24" s="33">
        <f t="shared" ca="1" si="9"/>
        <v>26.25</v>
      </c>
      <c r="I24" s="33">
        <f t="shared" ca="1" si="9"/>
        <v>76.649999999999991</v>
      </c>
      <c r="J24" s="33">
        <f t="shared" ca="1" si="9"/>
        <v>76.649999999999991</v>
      </c>
      <c r="K24" s="33">
        <f t="shared" ca="1" si="9"/>
        <v>76.649999999999991</v>
      </c>
      <c r="L24" s="33">
        <f t="shared" ca="1" si="9"/>
        <v>76.649999999999991</v>
      </c>
      <c r="M24" s="33">
        <f t="shared" ca="1" si="9"/>
        <v>76.649999999999991</v>
      </c>
      <c r="N24" s="33">
        <f t="shared" ca="1" si="9"/>
        <v>76.649999999999991</v>
      </c>
      <c r="O24" s="33">
        <f t="shared" ca="1" si="9"/>
        <v>78.182999999999993</v>
      </c>
      <c r="P24" s="33">
        <f t="shared" ca="1" si="9"/>
        <v>78.182999999999993</v>
      </c>
      <c r="Q24" s="33">
        <f t="shared" ca="1" si="9"/>
        <v>78.182999999999993</v>
      </c>
      <c r="R24" s="33">
        <f t="shared" ca="1" si="9"/>
        <v>78.182999999999993</v>
      </c>
      <c r="S24" s="33">
        <f t="shared" ca="1" si="9"/>
        <v>78.182999999999993</v>
      </c>
      <c r="T24" s="33">
        <f t="shared" ca="1" si="9"/>
        <v>78.182999999999993</v>
      </c>
      <c r="U24" s="33">
        <f t="shared" ca="1" si="9"/>
        <v>78.182999999999993</v>
      </c>
      <c r="V24" s="33">
        <f t="shared" ca="1" si="9"/>
        <v>78.182999999999993</v>
      </c>
      <c r="W24" s="33">
        <f t="shared" ca="1" si="9"/>
        <v>78.182999999999993</v>
      </c>
      <c r="X24" s="33">
        <f t="shared" ca="1" si="9"/>
        <v>78.182999999999993</v>
      </c>
      <c r="Y24" s="33">
        <f t="shared" ca="1" si="9"/>
        <v>78.182999999999993</v>
      </c>
      <c r="Z24" s="33">
        <f t="shared" ca="1" si="9"/>
        <v>78.182999999999993</v>
      </c>
      <c r="AA24" s="33">
        <f t="shared" ca="1" si="9"/>
        <v>79.746660000000006</v>
      </c>
      <c r="AB24" s="33">
        <f t="shared" ca="1" si="9"/>
        <v>79.746660000000006</v>
      </c>
      <c r="AC24" s="33">
        <f t="shared" ca="1" si="9"/>
        <v>79.746660000000006</v>
      </c>
      <c r="AD24" s="33">
        <f t="shared" ca="1" si="9"/>
        <v>79.746660000000006</v>
      </c>
      <c r="AE24" s="33">
        <f t="shared" ca="1" si="9"/>
        <v>79.746660000000006</v>
      </c>
      <c r="AF24" s="33">
        <f t="shared" ca="1" si="9"/>
        <v>79.746660000000006</v>
      </c>
      <c r="AG24" s="33">
        <f t="shared" ca="1" si="9"/>
        <v>79.746660000000006</v>
      </c>
      <c r="AH24" s="33">
        <f t="shared" ca="1" si="9"/>
        <v>79.746660000000006</v>
      </c>
      <c r="AI24" s="33">
        <f t="shared" ref="AI24:BJ24" ca="1" si="10">+AI22*AI23</f>
        <v>79.746660000000006</v>
      </c>
      <c r="AJ24" s="33">
        <f t="shared" ca="1" si="10"/>
        <v>79.746660000000006</v>
      </c>
      <c r="AK24" s="33">
        <f t="shared" ca="1" si="10"/>
        <v>79.746660000000006</v>
      </c>
      <c r="AL24" s="33">
        <f t="shared" ca="1" si="10"/>
        <v>79.746660000000006</v>
      </c>
      <c r="AM24" s="33">
        <f t="shared" ca="1" si="10"/>
        <v>81.341593200000005</v>
      </c>
      <c r="AN24" s="33">
        <f t="shared" ca="1" si="10"/>
        <v>81.341593200000005</v>
      </c>
      <c r="AO24" s="33">
        <f t="shared" ca="1" si="10"/>
        <v>81.341593200000005</v>
      </c>
      <c r="AP24" s="33">
        <f t="shared" ca="1" si="10"/>
        <v>81.341593200000005</v>
      </c>
      <c r="AQ24" s="33">
        <f t="shared" ca="1" si="10"/>
        <v>81.341593200000005</v>
      </c>
      <c r="AR24" s="33">
        <f t="shared" ca="1" si="10"/>
        <v>81.341593200000005</v>
      </c>
      <c r="AS24" s="33">
        <f t="shared" ca="1" si="10"/>
        <v>81.341593200000005</v>
      </c>
      <c r="AT24" s="33">
        <f t="shared" ca="1" si="10"/>
        <v>81.341593200000005</v>
      </c>
      <c r="AU24" s="33">
        <f t="shared" ca="1" si="10"/>
        <v>81.341593200000005</v>
      </c>
      <c r="AV24" s="33">
        <f t="shared" ca="1" si="10"/>
        <v>81.341593200000005</v>
      </c>
      <c r="AW24" s="33">
        <f t="shared" ca="1" si="10"/>
        <v>81.341593200000005</v>
      </c>
      <c r="AX24" s="33">
        <f t="shared" ca="1" si="10"/>
        <v>81.341593200000005</v>
      </c>
      <c r="AY24" s="33">
        <f t="shared" ca="1" si="10"/>
        <v>82.968425064000002</v>
      </c>
      <c r="AZ24" s="33">
        <f t="shared" ca="1" si="10"/>
        <v>82.968425064000002</v>
      </c>
      <c r="BA24" s="33">
        <f t="shared" ca="1" si="10"/>
        <v>82.968425064000002</v>
      </c>
      <c r="BB24" s="33">
        <f t="shared" ca="1" si="10"/>
        <v>82.968425064000002</v>
      </c>
      <c r="BC24" s="33">
        <f t="shared" ca="1" si="10"/>
        <v>82.968425064000002</v>
      </c>
      <c r="BD24" s="33">
        <f t="shared" ca="1" si="10"/>
        <v>82.968425064000002</v>
      </c>
      <c r="BE24" s="33">
        <f t="shared" ca="1" si="10"/>
        <v>82.968425064000002</v>
      </c>
      <c r="BF24" s="33">
        <f t="shared" ca="1" si="10"/>
        <v>82.968425064000002</v>
      </c>
      <c r="BG24" s="33">
        <f t="shared" ca="1" si="10"/>
        <v>82.968425064000002</v>
      </c>
      <c r="BH24" s="33">
        <f t="shared" ca="1" si="10"/>
        <v>82.968425064000002</v>
      </c>
      <c r="BI24" s="33">
        <f t="shared" ca="1" si="10"/>
        <v>82.968425064000002</v>
      </c>
      <c r="BJ24" s="33">
        <f t="shared" ca="1" si="10"/>
        <v>82.968425064000002</v>
      </c>
    </row>
    <row r="25" spans="2:62" s="1" customFormat="1">
      <c r="B25" s="63" t="s">
        <v>196</v>
      </c>
      <c r="C25" s="39">
        <f t="shared" ref="C25:AH25" ca="1" si="11">+C19+C24</f>
        <v>62.1</v>
      </c>
      <c r="D25" s="39">
        <f t="shared" ca="1" si="11"/>
        <v>80.25</v>
      </c>
      <c r="E25" s="39">
        <f t="shared" ca="1" si="11"/>
        <v>110.5</v>
      </c>
      <c r="F25" s="39">
        <f t="shared" ca="1" si="11"/>
        <v>140.75</v>
      </c>
      <c r="G25" s="39">
        <f t="shared" ca="1" si="11"/>
        <v>171</v>
      </c>
      <c r="H25" s="39">
        <f t="shared" ca="1" si="11"/>
        <v>201.25</v>
      </c>
      <c r="I25" s="39">
        <f t="shared" ca="1" si="11"/>
        <v>491.65</v>
      </c>
      <c r="J25" s="39">
        <f t="shared" ca="1" si="11"/>
        <v>491.65</v>
      </c>
      <c r="K25" s="39">
        <f t="shared" ca="1" si="11"/>
        <v>491.65</v>
      </c>
      <c r="L25" s="39">
        <f t="shared" ca="1" si="11"/>
        <v>491.65</v>
      </c>
      <c r="M25" s="39">
        <f t="shared" ca="1" si="11"/>
        <v>491.65</v>
      </c>
      <c r="N25" s="39">
        <f t="shared" ca="1" si="11"/>
        <v>491.65</v>
      </c>
      <c r="O25" s="39">
        <f t="shared" ca="1" si="11"/>
        <v>500.483</v>
      </c>
      <c r="P25" s="39">
        <f t="shared" ca="1" si="11"/>
        <v>500.483</v>
      </c>
      <c r="Q25" s="39">
        <f t="shared" ca="1" si="11"/>
        <v>500.483</v>
      </c>
      <c r="R25" s="39">
        <f t="shared" ca="1" si="11"/>
        <v>500.483</v>
      </c>
      <c r="S25" s="39">
        <f t="shared" ca="1" si="11"/>
        <v>500.483</v>
      </c>
      <c r="T25" s="39">
        <f t="shared" ca="1" si="11"/>
        <v>500.483</v>
      </c>
      <c r="U25" s="39">
        <f t="shared" ca="1" si="11"/>
        <v>500.483</v>
      </c>
      <c r="V25" s="39">
        <f t="shared" ca="1" si="11"/>
        <v>500.483</v>
      </c>
      <c r="W25" s="39">
        <f t="shared" ca="1" si="11"/>
        <v>500.483</v>
      </c>
      <c r="X25" s="39">
        <f t="shared" ca="1" si="11"/>
        <v>500.483</v>
      </c>
      <c r="Y25" s="39">
        <f t="shared" ca="1" si="11"/>
        <v>500.483</v>
      </c>
      <c r="Z25" s="39">
        <f t="shared" ca="1" si="11"/>
        <v>500.483</v>
      </c>
      <c r="AA25" s="39">
        <f t="shared" ca="1" si="11"/>
        <v>509.49266000000006</v>
      </c>
      <c r="AB25" s="39">
        <f t="shared" ca="1" si="11"/>
        <v>509.49266000000006</v>
      </c>
      <c r="AC25" s="39">
        <f t="shared" ca="1" si="11"/>
        <v>509.49266000000006</v>
      </c>
      <c r="AD25" s="39">
        <f t="shared" ca="1" si="11"/>
        <v>509.49266000000006</v>
      </c>
      <c r="AE25" s="39">
        <f t="shared" ca="1" si="11"/>
        <v>509.49266000000006</v>
      </c>
      <c r="AF25" s="39">
        <f t="shared" ca="1" si="11"/>
        <v>509.49266000000006</v>
      </c>
      <c r="AG25" s="39">
        <f t="shared" ca="1" si="11"/>
        <v>509.49266000000006</v>
      </c>
      <c r="AH25" s="39">
        <f t="shared" ca="1" si="11"/>
        <v>509.49266000000006</v>
      </c>
      <c r="AI25" s="39">
        <f t="shared" ref="AI25:BJ25" ca="1" si="12">+AI19+AI24</f>
        <v>509.49266000000006</v>
      </c>
      <c r="AJ25" s="39">
        <f t="shared" ca="1" si="12"/>
        <v>509.49266000000006</v>
      </c>
      <c r="AK25" s="39">
        <f t="shared" ca="1" si="12"/>
        <v>509.49266000000006</v>
      </c>
      <c r="AL25" s="39">
        <f t="shared" ca="1" si="12"/>
        <v>509.49266000000006</v>
      </c>
      <c r="AM25" s="39">
        <f t="shared" ca="1" si="12"/>
        <v>468.68251320000002</v>
      </c>
      <c r="AN25" s="39">
        <f t="shared" ca="1" si="12"/>
        <v>468.68251320000002</v>
      </c>
      <c r="AO25" s="39">
        <f t="shared" ca="1" si="12"/>
        <v>468.68251320000002</v>
      </c>
      <c r="AP25" s="39">
        <f t="shared" ca="1" si="12"/>
        <v>468.68251320000002</v>
      </c>
      <c r="AQ25" s="39">
        <f t="shared" ca="1" si="12"/>
        <v>468.68251320000002</v>
      </c>
      <c r="AR25" s="39">
        <f t="shared" ca="1" si="12"/>
        <v>468.68251320000002</v>
      </c>
      <c r="AS25" s="39">
        <f t="shared" ca="1" si="12"/>
        <v>468.68251320000002</v>
      </c>
      <c r="AT25" s="39">
        <f t="shared" ca="1" si="12"/>
        <v>468.68251320000002</v>
      </c>
      <c r="AU25" s="39">
        <f t="shared" ca="1" si="12"/>
        <v>468.68251320000002</v>
      </c>
      <c r="AV25" s="39">
        <f t="shared" ca="1" si="12"/>
        <v>468.68251320000002</v>
      </c>
      <c r="AW25" s="39">
        <f t="shared" ca="1" si="12"/>
        <v>468.68251320000002</v>
      </c>
      <c r="AX25" s="39">
        <f t="shared" ca="1" si="12"/>
        <v>468.68251320000002</v>
      </c>
      <c r="AY25" s="39">
        <f t="shared" ca="1" si="12"/>
        <v>478.05616346400006</v>
      </c>
      <c r="AZ25" s="39">
        <f t="shared" ca="1" si="12"/>
        <v>478.05616346400006</v>
      </c>
      <c r="BA25" s="39">
        <f t="shared" ca="1" si="12"/>
        <v>478.05616346400006</v>
      </c>
      <c r="BB25" s="39">
        <f t="shared" ca="1" si="12"/>
        <v>478.05616346400006</v>
      </c>
      <c r="BC25" s="39">
        <f t="shared" ca="1" si="12"/>
        <v>478.05616346400006</v>
      </c>
      <c r="BD25" s="39">
        <f t="shared" ca="1" si="12"/>
        <v>478.05616346400006</v>
      </c>
      <c r="BE25" s="39">
        <f t="shared" ca="1" si="12"/>
        <v>478.05616346400006</v>
      </c>
      <c r="BF25" s="39">
        <f t="shared" ca="1" si="12"/>
        <v>478.05616346400006</v>
      </c>
      <c r="BG25" s="39">
        <f t="shared" ca="1" si="12"/>
        <v>478.05616346400006</v>
      </c>
      <c r="BH25" s="39">
        <f t="shared" ca="1" si="12"/>
        <v>478.05616346400006</v>
      </c>
      <c r="BI25" s="39">
        <f t="shared" ca="1" si="12"/>
        <v>478.05616346400006</v>
      </c>
      <c r="BJ25" s="39">
        <f t="shared" ca="1" si="12"/>
        <v>478.05616346400006</v>
      </c>
    </row>
    <row r="27" spans="2:62">
      <c r="B27" s="1" t="s">
        <v>216</v>
      </c>
      <c r="C27" s="245">
        <f>+C8</f>
        <v>40909</v>
      </c>
      <c r="D27" s="245">
        <f t="shared" ref="D27:AI27" si="13">EDATE(C27,1)</f>
        <v>40940</v>
      </c>
      <c r="E27" s="245">
        <f t="shared" si="13"/>
        <v>40969</v>
      </c>
      <c r="F27" s="245">
        <f t="shared" si="13"/>
        <v>41000</v>
      </c>
      <c r="G27" s="245">
        <f t="shared" si="13"/>
        <v>41030</v>
      </c>
      <c r="H27" s="245">
        <f t="shared" si="13"/>
        <v>41061</v>
      </c>
      <c r="I27" s="245">
        <f t="shared" si="13"/>
        <v>41091</v>
      </c>
      <c r="J27" s="245">
        <f t="shared" si="13"/>
        <v>41122</v>
      </c>
      <c r="K27" s="245">
        <f t="shared" si="13"/>
        <v>41153</v>
      </c>
      <c r="L27" s="245">
        <f t="shared" si="13"/>
        <v>41183</v>
      </c>
      <c r="M27" s="245">
        <f t="shared" si="13"/>
        <v>41214</v>
      </c>
      <c r="N27" s="245">
        <f t="shared" si="13"/>
        <v>41244</v>
      </c>
      <c r="O27" s="245">
        <f t="shared" si="13"/>
        <v>41275</v>
      </c>
      <c r="P27" s="245">
        <f t="shared" si="13"/>
        <v>41306</v>
      </c>
      <c r="Q27" s="245">
        <f t="shared" si="13"/>
        <v>41334</v>
      </c>
      <c r="R27" s="245">
        <f t="shared" si="13"/>
        <v>41365</v>
      </c>
      <c r="S27" s="245">
        <f t="shared" si="13"/>
        <v>41395</v>
      </c>
      <c r="T27" s="245">
        <f t="shared" si="13"/>
        <v>41426</v>
      </c>
      <c r="U27" s="245">
        <f t="shared" si="13"/>
        <v>41456</v>
      </c>
      <c r="V27" s="245">
        <f t="shared" si="13"/>
        <v>41487</v>
      </c>
      <c r="W27" s="245">
        <f t="shared" si="13"/>
        <v>41518</v>
      </c>
      <c r="X27" s="245">
        <f t="shared" si="13"/>
        <v>41548</v>
      </c>
      <c r="Y27" s="245">
        <f t="shared" si="13"/>
        <v>41579</v>
      </c>
      <c r="Z27" s="245">
        <f t="shared" si="13"/>
        <v>41609</v>
      </c>
      <c r="AA27" s="245">
        <f t="shared" si="13"/>
        <v>41640</v>
      </c>
      <c r="AB27" s="245">
        <f t="shared" si="13"/>
        <v>41671</v>
      </c>
      <c r="AC27" s="245">
        <f t="shared" si="13"/>
        <v>41699</v>
      </c>
      <c r="AD27" s="245">
        <f t="shared" si="13"/>
        <v>41730</v>
      </c>
      <c r="AE27" s="245">
        <f t="shared" si="13"/>
        <v>41760</v>
      </c>
      <c r="AF27" s="245">
        <f t="shared" si="13"/>
        <v>41791</v>
      </c>
      <c r="AG27" s="245">
        <f t="shared" si="13"/>
        <v>41821</v>
      </c>
      <c r="AH27" s="245">
        <f t="shared" si="13"/>
        <v>41852</v>
      </c>
      <c r="AI27" s="245">
        <f t="shared" si="13"/>
        <v>41883</v>
      </c>
      <c r="AJ27" s="245">
        <f t="shared" ref="AJ27:BJ27" si="14">EDATE(AI27,1)</f>
        <v>41913</v>
      </c>
      <c r="AK27" s="245">
        <f t="shared" si="14"/>
        <v>41944</v>
      </c>
      <c r="AL27" s="245">
        <f t="shared" si="14"/>
        <v>41974</v>
      </c>
      <c r="AM27" s="245">
        <f t="shared" si="14"/>
        <v>42005</v>
      </c>
      <c r="AN27" s="245">
        <f t="shared" si="14"/>
        <v>42036</v>
      </c>
      <c r="AO27" s="245">
        <f t="shared" si="14"/>
        <v>42064</v>
      </c>
      <c r="AP27" s="245">
        <f t="shared" si="14"/>
        <v>42095</v>
      </c>
      <c r="AQ27" s="245">
        <f t="shared" si="14"/>
        <v>42125</v>
      </c>
      <c r="AR27" s="245">
        <f t="shared" si="14"/>
        <v>42156</v>
      </c>
      <c r="AS27" s="245">
        <f t="shared" si="14"/>
        <v>42186</v>
      </c>
      <c r="AT27" s="245">
        <f t="shared" si="14"/>
        <v>42217</v>
      </c>
      <c r="AU27" s="245">
        <f t="shared" si="14"/>
        <v>42248</v>
      </c>
      <c r="AV27" s="245">
        <f t="shared" si="14"/>
        <v>42278</v>
      </c>
      <c r="AW27" s="245">
        <f t="shared" si="14"/>
        <v>42309</v>
      </c>
      <c r="AX27" s="245">
        <f t="shared" si="14"/>
        <v>42339</v>
      </c>
      <c r="AY27" s="245">
        <f t="shared" si="14"/>
        <v>42370</v>
      </c>
      <c r="AZ27" s="245">
        <f t="shared" si="14"/>
        <v>42401</v>
      </c>
      <c r="BA27" s="245">
        <f t="shared" si="14"/>
        <v>42430</v>
      </c>
      <c r="BB27" s="245">
        <f t="shared" si="14"/>
        <v>42461</v>
      </c>
      <c r="BC27" s="245">
        <f t="shared" si="14"/>
        <v>42491</v>
      </c>
      <c r="BD27" s="245">
        <f t="shared" si="14"/>
        <v>42522</v>
      </c>
      <c r="BE27" s="245">
        <f t="shared" si="14"/>
        <v>42552</v>
      </c>
      <c r="BF27" s="245">
        <f t="shared" si="14"/>
        <v>42583</v>
      </c>
      <c r="BG27" s="245">
        <f t="shared" si="14"/>
        <v>42614</v>
      </c>
      <c r="BH27" s="245">
        <f t="shared" si="14"/>
        <v>42644</v>
      </c>
      <c r="BI27" s="245">
        <f t="shared" si="14"/>
        <v>42675</v>
      </c>
      <c r="BJ27" s="245">
        <f t="shared" si="14"/>
        <v>42705</v>
      </c>
    </row>
    <row r="28" spans="2:62">
      <c r="B28" t="s">
        <v>83</v>
      </c>
      <c r="C28" s="33">
        <f t="shared" ref="C28:AH28" ca="1" si="15">+C10</f>
        <v>0.21</v>
      </c>
      <c r="D28" s="33">
        <f t="shared" ca="1" si="15"/>
        <v>0.21</v>
      </c>
      <c r="E28" s="33">
        <f t="shared" ca="1" si="15"/>
        <v>0.21</v>
      </c>
      <c r="F28" s="33">
        <f t="shared" ca="1" si="15"/>
        <v>0.21</v>
      </c>
      <c r="G28" s="33">
        <f t="shared" ca="1" si="15"/>
        <v>0.21</v>
      </c>
      <c r="H28" s="33">
        <f t="shared" ca="1" si="15"/>
        <v>0.21</v>
      </c>
      <c r="I28" s="33">
        <f t="shared" ca="1" si="15"/>
        <v>0.21</v>
      </c>
      <c r="J28" s="33">
        <f t="shared" ca="1" si="15"/>
        <v>0.21</v>
      </c>
      <c r="K28" s="33">
        <f t="shared" ca="1" si="15"/>
        <v>0.21</v>
      </c>
      <c r="L28" s="33">
        <f t="shared" ca="1" si="15"/>
        <v>0.21</v>
      </c>
      <c r="M28" s="33">
        <f t="shared" ca="1" si="15"/>
        <v>0.21</v>
      </c>
      <c r="N28" s="33">
        <f t="shared" ca="1" si="15"/>
        <v>0.21</v>
      </c>
      <c r="O28" s="33">
        <f t="shared" ca="1" si="15"/>
        <v>0.21</v>
      </c>
      <c r="P28" s="33">
        <f t="shared" ca="1" si="15"/>
        <v>0.21</v>
      </c>
      <c r="Q28" s="33">
        <f t="shared" ca="1" si="15"/>
        <v>0.21</v>
      </c>
      <c r="R28" s="33">
        <f t="shared" ca="1" si="15"/>
        <v>0.21</v>
      </c>
      <c r="S28" s="33">
        <f t="shared" ca="1" si="15"/>
        <v>0.21</v>
      </c>
      <c r="T28" s="33">
        <f t="shared" ca="1" si="15"/>
        <v>0.21</v>
      </c>
      <c r="U28" s="33">
        <f t="shared" ca="1" si="15"/>
        <v>0.21</v>
      </c>
      <c r="V28" s="33">
        <f t="shared" ca="1" si="15"/>
        <v>0.21</v>
      </c>
      <c r="W28" s="33">
        <f t="shared" ca="1" si="15"/>
        <v>0.21</v>
      </c>
      <c r="X28" s="33">
        <f t="shared" ca="1" si="15"/>
        <v>0.21</v>
      </c>
      <c r="Y28" s="33">
        <f t="shared" ca="1" si="15"/>
        <v>0.21</v>
      </c>
      <c r="Z28" s="33">
        <f t="shared" ca="1" si="15"/>
        <v>0.21</v>
      </c>
      <c r="AA28" s="33">
        <f t="shared" ca="1" si="15"/>
        <v>0.21</v>
      </c>
      <c r="AB28" s="33">
        <f t="shared" ca="1" si="15"/>
        <v>0.21</v>
      </c>
      <c r="AC28" s="33">
        <f t="shared" ca="1" si="15"/>
        <v>0.21</v>
      </c>
      <c r="AD28" s="33">
        <f t="shared" ca="1" si="15"/>
        <v>0.21</v>
      </c>
      <c r="AE28" s="33">
        <f t="shared" ca="1" si="15"/>
        <v>0.21</v>
      </c>
      <c r="AF28" s="33">
        <f t="shared" ca="1" si="15"/>
        <v>0.21</v>
      </c>
      <c r="AG28" s="33">
        <f t="shared" ca="1" si="15"/>
        <v>0.21</v>
      </c>
      <c r="AH28" s="33">
        <f t="shared" ca="1" si="15"/>
        <v>0.21</v>
      </c>
      <c r="AI28" s="33">
        <f t="shared" ref="AI28:BJ28" ca="1" si="16">+AI10</f>
        <v>0.21</v>
      </c>
      <c r="AJ28" s="33">
        <f t="shared" ca="1" si="16"/>
        <v>0.21</v>
      </c>
      <c r="AK28" s="33">
        <f t="shared" ca="1" si="16"/>
        <v>0.21</v>
      </c>
      <c r="AL28" s="33">
        <f t="shared" ca="1" si="16"/>
        <v>0.21</v>
      </c>
      <c r="AM28" s="33">
        <f t="shared" ca="1" si="16"/>
        <v>0.21</v>
      </c>
      <c r="AN28" s="33">
        <f t="shared" ca="1" si="16"/>
        <v>0.21</v>
      </c>
      <c r="AO28" s="33">
        <f t="shared" ca="1" si="16"/>
        <v>0.21</v>
      </c>
      <c r="AP28" s="33">
        <f t="shared" ca="1" si="16"/>
        <v>0.21</v>
      </c>
      <c r="AQ28" s="33">
        <f t="shared" ca="1" si="16"/>
        <v>0.21</v>
      </c>
      <c r="AR28" s="33">
        <f t="shared" ca="1" si="16"/>
        <v>0.21</v>
      </c>
      <c r="AS28" s="33">
        <f t="shared" ca="1" si="16"/>
        <v>0.21</v>
      </c>
      <c r="AT28" s="33">
        <f t="shared" ca="1" si="16"/>
        <v>0.21</v>
      </c>
      <c r="AU28" s="33">
        <f t="shared" ca="1" si="16"/>
        <v>0.21</v>
      </c>
      <c r="AV28" s="33">
        <f t="shared" ca="1" si="16"/>
        <v>0.21</v>
      </c>
      <c r="AW28" s="33">
        <f t="shared" ca="1" si="16"/>
        <v>0.21</v>
      </c>
      <c r="AX28" s="33">
        <f t="shared" ca="1" si="16"/>
        <v>0.21</v>
      </c>
      <c r="AY28" s="33">
        <f t="shared" ca="1" si="16"/>
        <v>0.21</v>
      </c>
      <c r="AZ28" s="33">
        <f t="shared" ca="1" si="16"/>
        <v>0.21</v>
      </c>
      <c r="BA28" s="33">
        <f t="shared" ca="1" si="16"/>
        <v>0.21</v>
      </c>
      <c r="BB28" s="33">
        <f t="shared" ca="1" si="16"/>
        <v>0.21</v>
      </c>
      <c r="BC28" s="33">
        <f t="shared" ca="1" si="16"/>
        <v>0.21</v>
      </c>
      <c r="BD28" s="33">
        <f t="shared" ca="1" si="16"/>
        <v>0.21</v>
      </c>
      <c r="BE28" s="33">
        <f t="shared" ca="1" si="16"/>
        <v>0.21</v>
      </c>
      <c r="BF28" s="33">
        <f t="shared" ca="1" si="16"/>
        <v>0.21</v>
      </c>
      <c r="BG28" s="33">
        <f t="shared" ca="1" si="16"/>
        <v>0.21</v>
      </c>
      <c r="BH28" s="33">
        <f t="shared" ca="1" si="16"/>
        <v>0.21</v>
      </c>
      <c r="BI28" s="33">
        <f t="shared" ca="1" si="16"/>
        <v>0.21</v>
      </c>
      <c r="BJ28" s="33">
        <f t="shared" ca="1" si="16"/>
        <v>0.21</v>
      </c>
    </row>
    <row r="29" spans="2:62">
      <c r="B29" t="s">
        <v>193</v>
      </c>
      <c r="C29" s="33">
        <f t="shared" ref="C29:AH29" ca="1" si="17">+C11</f>
        <v>0</v>
      </c>
      <c r="D29" s="33">
        <f t="shared" ca="1" si="17"/>
        <v>0</v>
      </c>
      <c r="E29" s="33">
        <f t="shared" ca="1" si="17"/>
        <v>0</v>
      </c>
      <c r="F29" s="33">
        <f t="shared" ca="1" si="17"/>
        <v>0</v>
      </c>
      <c r="G29" s="33">
        <f t="shared" ca="1" si="17"/>
        <v>0</v>
      </c>
      <c r="H29" s="33">
        <f t="shared" ca="1" si="17"/>
        <v>0</v>
      </c>
      <c r="I29" s="33">
        <f t="shared" ca="1" si="17"/>
        <v>0</v>
      </c>
      <c r="J29" s="33">
        <f t="shared" ca="1" si="17"/>
        <v>0</v>
      </c>
      <c r="K29" s="33">
        <f t="shared" ca="1" si="17"/>
        <v>0</v>
      </c>
      <c r="L29" s="33">
        <f t="shared" ca="1" si="17"/>
        <v>0</v>
      </c>
      <c r="M29" s="33">
        <f t="shared" ca="1" si="17"/>
        <v>0</v>
      </c>
      <c r="N29" s="33">
        <f t="shared" ca="1" si="17"/>
        <v>0</v>
      </c>
      <c r="O29" s="33">
        <f t="shared" ca="1" si="17"/>
        <v>0</v>
      </c>
      <c r="P29" s="33">
        <f t="shared" ca="1" si="17"/>
        <v>0</v>
      </c>
      <c r="Q29" s="33">
        <f t="shared" ca="1" si="17"/>
        <v>0</v>
      </c>
      <c r="R29" s="33">
        <f t="shared" ca="1" si="17"/>
        <v>0</v>
      </c>
      <c r="S29" s="33">
        <f t="shared" ca="1" si="17"/>
        <v>0</v>
      </c>
      <c r="T29" s="33">
        <f t="shared" ca="1" si="17"/>
        <v>0</v>
      </c>
      <c r="U29" s="33">
        <f t="shared" ca="1" si="17"/>
        <v>0</v>
      </c>
      <c r="V29" s="33">
        <f t="shared" ca="1" si="17"/>
        <v>0</v>
      </c>
      <c r="W29" s="33">
        <f t="shared" ca="1" si="17"/>
        <v>0</v>
      </c>
      <c r="X29" s="33">
        <f t="shared" ca="1" si="17"/>
        <v>0</v>
      </c>
      <c r="Y29" s="33">
        <f t="shared" ca="1" si="17"/>
        <v>0</v>
      </c>
      <c r="Z29" s="33">
        <f t="shared" ca="1" si="17"/>
        <v>0</v>
      </c>
      <c r="AA29" s="33">
        <f t="shared" ca="1" si="17"/>
        <v>0</v>
      </c>
      <c r="AB29" s="33">
        <f t="shared" ca="1" si="17"/>
        <v>0</v>
      </c>
      <c r="AC29" s="33">
        <f t="shared" ca="1" si="17"/>
        <v>0</v>
      </c>
      <c r="AD29" s="33">
        <f t="shared" ca="1" si="17"/>
        <v>0</v>
      </c>
      <c r="AE29" s="33">
        <f t="shared" ca="1" si="17"/>
        <v>0</v>
      </c>
      <c r="AF29" s="33">
        <f t="shared" ca="1" si="17"/>
        <v>0</v>
      </c>
      <c r="AG29" s="33">
        <f t="shared" ca="1" si="17"/>
        <v>0</v>
      </c>
      <c r="AH29" s="33">
        <f t="shared" ca="1" si="17"/>
        <v>0</v>
      </c>
      <c r="AI29" s="33">
        <f t="shared" ref="AI29:BJ29" ca="1" si="18">+AI11</f>
        <v>0</v>
      </c>
      <c r="AJ29" s="33">
        <f t="shared" ca="1" si="18"/>
        <v>0</v>
      </c>
      <c r="AK29" s="33">
        <f t="shared" ca="1" si="18"/>
        <v>0</v>
      </c>
      <c r="AL29" s="33">
        <f t="shared" ca="1" si="18"/>
        <v>0</v>
      </c>
      <c r="AM29" s="33">
        <f t="shared" ca="1" si="18"/>
        <v>0</v>
      </c>
      <c r="AN29" s="33">
        <f t="shared" ca="1" si="18"/>
        <v>0</v>
      </c>
      <c r="AO29" s="33">
        <f t="shared" ca="1" si="18"/>
        <v>0</v>
      </c>
      <c r="AP29" s="33">
        <f t="shared" ca="1" si="18"/>
        <v>0</v>
      </c>
      <c r="AQ29" s="33">
        <f t="shared" ca="1" si="18"/>
        <v>0</v>
      </c>
      <c r="AR29" s="33">
        <f t="shared" ca="1" si="18"/>
        <v>0</v>
      </c>
      <c r="AS29" s="33">
        <f t="shared" ca="1" si="18"/>
        <v>0</v>
      </c>
      <c r="AT29" s="33">
        <f t="shared" ca="1" si="18"/>
        <v>0</v>
      </c>
      <c r="AU29" s="33">
        <f t="shared" ca="1" si="18"/>
        <v>0</v>
      </c>
      <c r="AV29" s="33">
        <f t="shared" ca="1" si="18"/>
        <v>0</v>
      </c>
      <c r="AW29" s="33">
        <f t="shared" ca="1" si="18"/>
        <v>0</v>
      </c>
      <c r="AX29" s="33">
        <f t="shared" ca="1" si="18"/>
        <v>0</v>
      </c>
      <c r="AY29" s="33">
        <f t="shared" ca="1" si="18"/>
        <v>0</v>
      </c>
      <c r="AZ29" s="33">
        <f t="shared" ca="1" si="18"/>
        <v>0</v>
      </c>
      <c r="BA29" s="33">
        <f t="shared" ca="1" si="18"/>
        <v>0</v>
      </c>
      <c r="BB29" s="33">
        <f t="shared" ca="1" si="18"/>
        <v>0</v>
      </c>
      <c r="BC29" s="33">
        <f t="shared" ca="1" si="18"/>
        <v>0</v>
      </c>
      <c r="BD29" s="33">
        <f t="shared" ca="1" si="18"/>
        <v>0</v>
      </c>
      <c r="BE29" s="33">
        <f t="shared" ca="1" si="18"/>
        <v>0</v>
      </c>
      <c r="BF29" s="33">
        <f t="shared" ca="1" si="18"/>
        <v>0</v>
      </c>
      <c r="BG29" s="33">
        <f t="shared" ca="1" si="18"/>
        <v>0</v>
      </c>
      <c r="BH29" s="33">
        <f t="shared" ca="1" si="18"/>
        <v>0</v>
      </c>
      <c r="BI29" s="33">
        <f t="shared" ca="1" si="18"/>
        <v>0</v>
      </c>
      <c r="BJ29" s="33">
        <f t="shared" ca="1" si="18"/>
        <v>0</v>
      </c>
    </row>
    <row r="30" spans="2:62">
      <c r="B30" t="s">
        <v>194</v>
      </c>
      <c r="C30" s="33">
        <f t="shared" ref="C30:AH30" ca="1" si="19">+C16</f>
        <v>0</v>
      </c>
      <c r="D30" s="33">
        <f t="shared" ca="1" si="19"/>
        <v>0</v>
      </c>
      <c r="E30" s="33">
        <f t="shared" ca="1" si="19"/>
        <v>0</v>
      </c>
      <c r="F30" s="33">
        <f t="shared" ca="1" si="19"/>
        <v>0</v>
      </c>
      <c r="G30" s="33">
        <f t="shared" ca="1" si="19"/>
        <v>0</v>
      </c>
      <c r="H30" s="33">
        <f t="shared" ca="1" si="19"/>
        <v>0</v>
      </c>
      <c r="I30" s="33">
        <f t="shared" ca="1" si="19"/>
        <v>0</v>
      </c>
      <c r="J30" s="33">
        <f t="shared" ca="1" si="19"/>
        <v>0</v>
      </c>
      <c r="K30" s="33">
        <f t="shared" ca="1" si="19"/>
        <v>0</v>
      </c>
      <c r="L30" s="33">
        <f t="shared" ca="1" si="19"/>
        <v>0</v>
      </c>
      <c r="M30" s="33">
        <f t="shared" ca="1" si="19"/>
        <v>0</v>
      </c>
      <c r="N30" s="33">
        <f t="shared" ca="1" si="19"/>
        <v>0</v>
      </c>
      <c r="O30" s="33">
        <f t="shared" ca="1" si="19"/>
        <v>0</v>
      </c>
      <c r="P30" s="33">
        <f t="shared" ca="1" si="19"/>
        <v>0</v>
      </c>
      <c r="Q30" s="33">
        <f t="shared" ca="1" si="19"/>
        <v>0</v>
      </c>
      <c r="R30" s="33">
        <f t="shared" ca="1" si="19"/>
        <v>0</v>
      </c>
      <c r="S30" s="33">
        <f t="shared" ca="1" si="19"/>
        <v>0</v>
      </c>
      <c r="T30" s="33">
        <f t="shared" ca="1" si="19"/>
        <v>0</v>
      </c>
      <c r="U30" s="33">
        <f t="shared" ca="1" si="19"/>
        <v>0</v>
      </c>
      <c r="V30" s="33">
        <f t="shared" ca="1" si="19"/>
        <v>0</v>
      </c>
      <c r="W30" s="33">
        <f t="shared" ca="1" si="19"/>
        <v>0</v>
      </c>
      <c r="X30" s="33">
        <f t="shared" ca="1" si="19"/>
        <v>0</v>
      </c>
      <c r="Y30" s="33">
        <f t="shared" ca="1" si="19"/>
        <v>0</v>
      </c>
      <c r="Z30" s="33">
        <f t="shared" ca="1" si="19"/>
        <v>0</v>
      </c>
      <c r="AA30" s="33">
        <f t="shared" ca="1" si="19"/>
        <v>0</v>
      </c>
      <c r="AB30" s="33">
        <f t="shared" ca="1" si="19"/>
        <v>0</v>
      </c>
      <c r="AC30" s="33">
        <f t="shared" ca="1" si="19"/>
        <v>0</v>
      </c>
      <c r="AD30" s="33">
        <f t="shared" ca="1" si="19"/>
        <v>0</v>
      </c>
      <c r="AE30" s="33">
        <f t="shared" ca="1" si="19"/>
        <v>0</v>
      </c>
      <c r="AF30" s="33">
        <f t="shared" ca="1" si="19"/>
        <v>0</v>
      </c>
      <c r="AG30" s="33">
        <f t="shared" ca="1" si="19"/>
        <v>0</v>
      </c>
      <c r="AH30" s="33">
        <f t="shared" ca="1" si="19"/>
        <v>0</v>
      </c>
      <c r="AI30" s="33">
        <f t="shared" ref="AI30:BJ30" ca="1" si="20">+AI16</f>
        <v>0</v>
      </c>
      <c r="AJ30" s="33">
        <f t="shared" ca="1" si="20"/>
        <v>0</v>
      </c>
      <c r="AK30" s="33">
        <f t="shared" ca="1" si="20"/>
        <v>0</v>
      </c>
      <c r="AL30" s="33">
        <f t="shared" ca="1" si="20"/>
        <v>0</v>
      </c>
      <c r="AM30" s="33">
        <f t="shared" ca="1" si="20"/>
        <v>0</v>
      </c>
      <c r="AN30" s="33">
        <f t="shared" ca="1" si="20"/>
        <v>0</v>
      </c>
      <c r="AO30" s="33">
        <f t="shared" ca="1" si="20"/>
        <v>0</v>
      </c>
      <c r="AP30" s="33">
        <f t="shared" ca="1" si="20"/>
        <v>0</v>
      </c>
      <c r="AQ30" s="33">
        <f t="shared" ca="1" si="20"/>
        <v>0</v>
      </c>
      <c r="AR30" s="33">
        <f t="shared" ca="1" si="20"/>
        <v>0</v>
      </c>
      <c r="AS30" s="33">
        <f t="shared" ca="1" si="20"/>
        <v>0</v>
      </c>
      <c r="AT30" s="33">
        <f t="shared" ca="1" si="20"/>
        <v>0</v>
      </c>
      <c r="AU30" s="33">
        <f t="shared" ca="1" si="20"/>
        <v>0</v>
      </c>
      <c r="AV30" s="33">
        <f t="shared" ca="1" si="20"/>
        <v>0</v>
      </c>
      <c r="AW30" s="33">
        <f t="shared" ca="1" si="20"/>
        <v>0</v>
      </c>
      <c r="AX30" s="33">
        <f t="shared" ca="1" si="20"/>
        <v>0</v>
      </c>
      <c r="AY30" s="33">
        <f t="shared" ca="1" si="20"/>
        <v>0</v>
      </c>
      <c r="AZ30" s="33">
        <f t="shared" ca="1" si="20"/>
        <v>0</v>
      </c>
      <c r="BA30" s="33">
        <f t="shared" ca="1" si="20"/>
        <v>0</v>
      </c>
      <c r="BB30" s="33">
        <f t="shared" ca="1" si="20"/>
        <v>0</v>
      </c>
      <c r="BC30" s="33">
        <f t="shared" ca="1" si="20"/>
        <v>0</v>
      </c>
      <c r="BD30" s="33">
        <f t="shared" ca="1" si="20"/>
        <v>0</v>
      </c>
      <c r="BE30" s="33">
        <f t="shared" ca="1" si="20"/>
        <v>0</v>
      </c>
      <c r="BF30" s="33">
        <f t="shared" ca="1" si="20"/>
        <v>0</v>
      </c>
      <c r="BG30" s="33">
        <f t="shared" ca="1" si="20"/>
        <v>0</v>
      </c>
      <c r="BH30" s="33">
        <f t="shared" ca="1" si="20"/>
        <v>0</v>
      </c>
      <c r="BI30" s="33">
        <f t="shared" ca="1" si="20"/>
        <v>0</v>
      </c>
      <c r="BJ30" s="33">
        <f t="shared" ca="1" si="20"/>
        <v>0</v>
      </c>
    </row>
    <row r="31" spans="2:62">
      <c r="B31" t="s">
        <v>264</v>
      </c>
      <c r="C31" s="33">
        <f>+'Mov FIN'!E113</f>
        <v>0</v>
      </c>
      <c r="D31" s="33">
        <f>+'Mov FIN'!F113</f>
        <v>0</v>
      </c>
      <c r="E31" s="33">
        <f>+'Mov FIN'!G113</f>
        <v>0</v>
      </c>
      <c r="F31" s="33">
        <f>+'Mov FIN'!H113</f>
        <v>0</v>
      </c>
      <c r="G31" s="33">
        <f>+'Mov FIN'!I113</f>
        <v>0</v>
      </c>
      <c r="H31" s="33">
        <f>+'Mov FIN'!J113</f>
        <v>0</v>
      </c>
      <c r="I31" s="33">
        <f>+'Mov FIN'!K113</f>
        <v>0</v>
      </c>
      <c r="J31" s="33">
        <f>+'Mov FIN'!L113</f>
        <v>0</v>
      </c>
      <c r="K31" s="33">
        <f>+'Mov FIN'!M113</f>
        <v>0</v>
      </c>
      <c r="L31" s="33">
        <f>+'Mov FIN'!N113</f>
        <v>0</v>
      </c>
      <c r="M31" s="33">
        <f>+'Mov FIN'!O113</f>
        <v>0</v>
      </c>
      <c r="N31" s="33">
        <f>+'Mov FIN'!P113</f>
        <v>0</v>
      </c>
      <c r="O31" s="33">
        <f>+'Mov FIN'!Q113</f>
        <v>0</v>
      </c>
      <c r="P31" s="33">
        <f>+'Mov FIN'!R113</f>
        <v>0</v>
      </c>
      <c r="Q31" s="33">
        <f>+'Mov FIN'!S113</f>
        <v>0</v>
      </c>
      <c r="R31" s="33">
        <f>+'Mov FIN'!T113</f>
        <v>0</v>
      </c>
      <c r="S31" s="33">
        <f>+'Mov FIN'!U113</f>
        <v>0</v>
      </c>
      <c r="T31" s="33">
        <f>+'Mov FIN'!V113</f>
        <v>0</v>
      </c>
      <c r="U31" s="33">
        <f>+'Mov FIN'!W113</f>
        <v>0</v>
      </c>
      <c r="V31" s="33">
        <f>+'Mov FIN'!X113</f>
        <v>0</v>
      </c>
      <c r="W31" s="33">
        <f>+'Mov FIN'!Y113</f>
        <v>0</v>
      </c>
      <c r="X31" s="33">
        <f>+'Mov FIN'!Z113</f>
        <v>0</v>
      </c>
      <c r="Y31" s="33">
        <f>+'Mov FIN'!AA113</f>
        <v>0</v>
      </c>
      <c r="Z31" s="33">
        <f>+'Mov FIN'!AB113</f>
        <v>0</v>
      </c>
      <c r="AA31" s="33">
        <f>+'Mov FIN'!AC113</f>
        <v>0</v>
      </c>
      <c r="AB31" s="33">
        <f>+'Mov FIN'!AD113</f>
        <v>0</v>
      </c>
      <c r="AC31" s="33">
        <f>+'Mov FIN'!AE113</f>
        <v>0</v>
      </c>
      <c r="AD31" s="33">
        <f>+'Mov FIN'!AF113</f>
        <v>0</v>
      </c>
      <c r="AE31" s="33">
        <f>+'Mov FIN'!AG113</f>
        <v>0</v>
      </c>
      <c r="AF31" s="33">
        <f>+'Mov FIN'!AH113</f>
        <v>0</v>
      </c>
      <c r="AG31" s="33">
        <f>+'Mov FIN'!AI113</f>
        <v>0</v>
      </c>
      <c r="AH31" s="33">
        <f>+'Mov FIN'!AJ113</f>
        <v>0</v>
      </c>
      <c r="AI31" s="33">
        <f>+'Mov FIN'!AK113</f>
        <v>0</v>
      </c>
      <c r="AJ31" s="33">
        <f>+'Mov FIN'!AL113</f>
        <v>0</v>
      </c>
      <c r="AK31" s="33">
        <f>+'Mov FIN'!AM113</f>
        <v>0</v>
      </c>
      <c r="AL31" s="33">
        <f>+'Mov FIN'!AN113</f>
        <v>0</v>
      </c>
      <c r="AM31" s="33">
        <f>+'Mov FIN'!AO113</f>
        <v>0</v>
      </c>
      <c r="AN31" s="33">
        <f>+'Mov FIN'!AP113</f>
        <v>0</v>
      </c>
      <c r="AO31" s="33">
        <f>+'Mov FIN'!AQ113</f>
        <v>0</v>
      </c>
      <c r="AP31" s="33">
        <f>+'Mov FIN'!AR113</f>
        <v>0</v>
      </c>
      <c r="AQ31" s="33">
        <f>+'Mov FIN'!AS113</f>
        <v>0</v>
      </c>
      <c r="AR31" s="33">
        <f>+'Mov FIN'!AT113</f>
        <v>0</v>
      </c>
      <c r="AS31" s="33">
        <f>+'Mov FIN'!AU113</f>
        <v>0</v>
      </c>
      <c r="AT31" s="33">
        <f>+'Mov FIN'!AV113</f>
        <v>0</v>
      </c>
      <c r="AU31" s="33">
        <f>+'Mov FIN'!AW113</f>
        <v>0</v>
      </c>
      <c r="AV31" s="33">
        <f>+'Mov FIN'!AX113</f>
        <v>0</v>
      </c>
      <c r="AW31" s="33">
        <f>+'Mov FIN'!AY113</f>
        <v>0</v>
      </c>
      <c r="AX31" s="33">
        <f>+'Mov FIN'!AZ113</f>
        <v>0</v>
      </c>
      <c r="AY31" s="33">
        <f>+'Mov FIN'!BA113</f>
        <v>0</v>
      </c>
      <c r="AZ31" s="33">
        <f>+'Mov FIN'!BB113</f>
        <v>0</v>
      </c>
      <c r="BA31" s="33">
        <f>+'Mov FIN'!BC113</f>
        <v>0</v>
      </c>
      <c r="BB31" s="33">
        <f>+'Mov FIN'!BD113</f>
        <v>0</v>
      </c>
      <c r="BC31" s="33">
        <f>+'Mov FIN'!BE113</f>
        <v>0</v>
      </c>
      <c r="BD31" s="33">
        <f>+'Mov FIN'!BF113</f>
        <v>0</v>
      </c>
      <c r="BE31" s="33">
        <f>+'Mov FIN'!BG113</f>
        <v>0</v>
      </c>
      <c r="BF31" s="33">
        <f>+'Mov FIN'!BH113</f>
        <v>0</v>
      </c>
      <c r="BG31" s="33">
        <f>+'Mov FIN'!BI113</f>
        <v>0</v>
      </c>
      <c r="BH31" s="33">
        <f>+'Mov FIN'!BJ113</f>
        <v>0</v>
      </c>
      <c r="BI31" s="33">
        <f>+'Mov FIN'!BK113</f>
        <v>0</v>
      </c>
      <c r="BJ31" s="33">
        <f>+'Mov FIN'!BL113</f>
        <v>0</v>
      </c>
    </row>
    <row r="32" spans="2:62">
      <c r="B32" t="s">
        <v>196</v>
      </c>
      <c r="C32" s="33">
        <f ca="1">+C24</f>
        <v>2.1</v>
      </c>
      <c r="D32" s="33">
        <f t="shared" ref="D32:AH32" ca="1" si="21">+D24</f>
        <v>5.25</v>
      </c>
      <c r="E32" s="33">
        <f t="shared" ca="1" si="21"/>
        <v>10.5</v>
      </c>
      <c r="F32" s="33">
        <f t="shared" ca="1" si="21"/>
        <v>15.75</v>
      </c>
      <c r="G32" s="33">
        <f t="shared" ca="1" si="21"/>
        <v>21</v>
      </c>
      <c r="H32" s="33">
        <f t="shared" ca="1" si="21"/>
        <v>26.25</v>
      </c>
      <c r="I32" s="33">
        <f t="shared" ca="1" si="21"/>
        <v>76.649999999999991</v>
      </c>
      <c r="J32" s="33">
        <f t="shared" ca="1" si="21"/>
        <v>76.649999999999991</v>
      </c>
      <c r="K32" s="33">
        <f t="shared" ca="1" si="21"/>
        <v>76.649999999999991</v>
      </c>
      <c r="L32" s="33">
        <f t="shared" ca="1" si="21"/>
        <v>76.649999999999991</v>
      </c>
      <c r="M32" s="33">
        <f t="shared" ca="1" si="21"/>
        <v>76.649999999999991</v>
      </c>
      <c r="N32" s="33">
        <f t="shared" ca="1" si="21"/>
        <v>76.649999999999991</v>
      </c>
      <c r="O32" s="33">
        <f t="shared" ca="1" si="21"/>
        <v>78.182999999999993</v>
      </c>
      <c r="P32" s="33">
        <f t="shared" ca="1" si="21"/>
        <v>78.182999999999993</v>
      </c>
      <c r="Q32" s="33">
        <f t="shared" ca="1" si="21"/>
        <v>78.182999999999993</v>
      </c>
      <c r="R32" s="33">
        <f t="shared" ca="1" si="21"/>
        <v>78.182999999999993</v>
      </c>
      <c r="S32" s="33">
        <f t="shared" ca="1" si="21"/>
        <v>78.182999999999993</v>
      </c>
      <c r="T32" s="33">
        <f t="shared" ca="1" si="21"/>
        <v>78.182999999999993</v>
      </c>
      <c r="U32" s="33">
        <f t="shared" ca="1" si="21"/>
        <v>78.182999999999993</v>
      </c>
      <c r="V32" s="33">
        <f t="shared" ca="1" si="21"/>
        <v>78.182999999999993</v>
      </c>
      <c r="W32" s="33">
        <f t="shared" ca="1" si="21"/>
        <v>78.182999999999993</v>
      </c>
      <c r="X32" s="33">
        <f t="shared" ca="1" si="21"/>
        <v>78.182999999999993</v>
      </c>
      <c r="Y32" s="33">
        <f t="shared" ca="1" si="21"/>
        <v>78.182999999999993</v>
      </c>
      <c r="Z32" s="33">
        <f t="shared" ca="1" si="21"/>
        <v>78.182999999999993</v>
      </c>
      <c r="AA32" s="33">
        <f t="shared" ca="1" si="21"/>
        <v>79.746660000000006</v>
      </c>
      <c r="AB32" s="33">
        <f t="shared" ca="1" si="21"/>
        <v>79.746660000000006</v>
      </c>
      <c r="AC32" s="33">
        <f t="shared" ca="1" si="21"/>
        <v>79.746660000000006</v>
      </c>
      <c r="AD32" s="33">
        <f t="shared" ca="1" si="21"/>
        <v>79.746660000000006</v>
      </c>
      <c r="AE32" s="33">
        <f t="shared" ca="1" si="21"/>
        <v>79.746660000000006</v>
      </c>
      <c r="AF32" s="33">
        <f t="shared" ca="1" si="21"/>
        <v>79.746660000000006</v>
      </c>
      <c r="AG32" s="33">
        <f t="shared" ca="1" si="21"/>
        <v>79.746660000000006</v>
      </c>
      <c r="AH32" s="33">
        <f t="shared" ca="1" si="21"/>
        <v>79.746660000000006</v>
      </c>
      <c r="AI32" s="33">
        <f t="shared" ref="AI32:BJ32" ca="1" si="22">+AI24</f>
        <v>79.746660000000006</v>
      </c>
      <c r="AJ32" s="33">
        <f t="shared" ca="1" si="22"/>
        <v>79.746660000000006</v>
      </c>
      <c r="AK32" s="33">
        <f t="shared" ca="1" si="22"/>
        <v>79.746660000000006</v>
      </c>
      <c r="AL32" s="33">
        <f t="shared" ca="1" si="22"/>
        <v>79.746660000000006</v>
      </c>
      <c r="AM32" s="33">
        <f t="shared" ca="1" si="22"/>
        <v>81.341593200000005</v>
      </c>
      <c r="AN32" s="33">
        <f t="shared" ca="1" si="22"/>
        <v>81.341593200000005</v>
      </c>
      <c r="AO32" s="33">
        <f t="shared" ca="1" si="22"/>
        <v>81.341593200000005</v>
      </c>
      <c r="AP32" s="33">
        <f t="shared" ca="1" si="22"/>
        <v>81.341593200000005</v>
      </c>
      <c r="AQ32" s="33">
        <f t="shared" ca="1" si="22"/>
        <v>81.341593200000005</v>
      </c>
      <c r="AR32" s="33">
        <f t="shared" ca="1" si="22"/>
        <v>81.341593200000005</v>
      </c>
      <c r="AS32" s="33">
        <f t="shared" ca="1" si="22"/>
        <v>81.341593200000005</v>
      </c>
      <c r="AT32" s="33">
        <f t="shared" ca="1" si="22"/>
        <v>81.341593200000005</v>
      </c>
      <c r="AU32" s="33">
        <f t="shared" ca="1" si="22"/>
        <v>81.341593200000005</v>
      </c>
      <c r="AV32" s="33">
        <f t="shared" ca="1" si="22"/>
        <v>81.341593200000005</v>
      </c>
      <c r="AW32" s="33">
        <f t="shared" ca="1" si="22"/>
        <v>81.341593200000005</v>
      </c>
      <c r="AX32" s="33">
        <f t="shared" ca="1" si="22"/>
        <v>81.341593200000005</v>
      </c>
      <c r="AY32" s="33">
        <f t="shared" ca="1" si="22"/>
        <v>82.968425064000002</v>
      </c>
      <c r="AZ32" s="33">
        <f t="shared" ca="1" si="22"/>
        <v>82.968425064000002</v>
      </c>
      <c r="BA32" s="33">
        <f t="shared" ca="1" si="22"/>
        <v>82.968425064000002</v>
      </c>
      <c r="BB32" s="33">
        <f t="shared" ca="1" si="22"/>
        <v>82.968425064000002</v>
      </c>
      <c r="BC32" s="33">
        <f t="shared" ca="1" si="22"/>
        <v>82.968425064000002</v>
      </c>
      <c r="BD32" s="33">
        <f t="shared" ca="1" si="22"/>
        <v>82.968425064000002</v>
      </c>
      <c r="BE32" s="33">
        <f t="shared" ca="1" si="22"/>
        <v>82.968425064000002</v>
      </c>
      <c r="BF32" s="33">
        <f t="shared" ca="1" si="22"/>
        <v>82.968425064000002</v>
      </c>
      <c r="BG32" s="33">
        <f t="shared" ca="1" si="22"/>
        <v>82.968425064000002</v>
      </c>
      <c r="BH32" s="33">
        <f t="shared" ca="1" si="22"/>
        <v>82.968425064000002</v>
      </c>
      <c r="BI32" s="33">
        <f t="shared" ca="1" si="22"/>
        <v>82.968425064000002</v>
      </c>
      <c r="BJ32" s="33">
        <f t="shared" ca="1" si="22"/>
        <v>82.968425064000002</v>
      </c>
    </row>
    <row r="33" spans="2:62">
      <c r="B33" t="s">
        <v>212</v>
      </c>
      <c r="C33" s="33">
        <f>+MOVCV!D40+MOVCV!E40</f>
        <v>420</v>
      </c>
      <c r="D33" s="33">
        <f>+MOVCV!F40</f>
        <v>0</v>
      </c>
      <c r="E33" s="33">
        <f>+MOVCV!G40</f>
        <v>0</v>
      </c>
      <c r="F33" s="33">
        <f>+MOVCV!H40</f>
        <v>168</v>
      </c>
      <c r="G33" s="33">
        <f>+MOVCV!I40</f>
        <v>0</v>
      </c>
      <c r="H33" s="33">
        <f>+MOVCV!J40</f>
        <v>0</v>
      </c>
      <c r="I33" s="33">
        <f>+MOVCV!K40</f>
        <v>168</v>
      </c>
      <c r="J33" s="33">
        <f>+MOVCV!L40</f>
        <v>0</v>
      </c>
      <c r="K33" s="33">
        <f>+MOVCV!M40</f>
        <v>0</v>
      </c>
      <c r="L33" s="33">
        <f>+MOVCV!N40</f>
        <v>168</v>
      </c>
      <c r="M33" s="33">
        <f>+MOVCV!O40</f>
        <v>0</v>
      </c>
      <c r="N33" s="33">
        <f>+MOVCV!P40</f>
        <v>0</v>
      </c>
      <c r="O33" s="33">
        <f>+MOVCV!Q40</f>
        <v>0</v>
      </c>
      <c r="P33" s="33">
        <f>+MOVCV!R40</f>
        <v>0</v>
      </c>
      <c r="Q33" s="33">
        <f>+MOVCV!S40</f>
        <v>0</v>
      </c>
      <c r="R33" s="33">
        <f>+MOVCV!T40</f>
        <v>0</v>
      </c>
      <c r="S33" s="33">
        <f>+MOVCV!U40</f>
        <v>0</v>
      </c>
      <c r="T33" s="33">
        <f>+MOVCV!V40</f>
        <v>0</v>
      </c>
      <c r="U33" s="33">
        <f>+MOVCV!W40</f>
        <v>0</v>
      </c>
      <c r="V33" s="33">
        <f>+MOVCV!X40</f>
        <v>0</v>
      </c>
      <c r="W33" s="33">
        <f>+MOVCV!Y40</f>
        <v>0</v>
      </c>
      <c r="X33" s="33">
        <f>+MOVCV!Z40</f>
        <v>0</v>
      </c>
      <c r="Y33" s="33">
        <f>+MOVCV!AA40</f>
        <v>0</v>
      </c>
      <c r="Z33" s="33">
        <f>+MOVCV!AB40</f>
        <v>0</v>
      </c>
      <c r="AA33" s="33">
        <f>+MOVCV!AC40</f>
        <v>0</v>
      </c>
      <c r="AB33" s="33">
        <f>+MOVCV!AD40</f>
        <v>0</v>
      </c>
      <c r="AC33" s="33">
        <f>+MOVCV!AE40</f>
        <v>0</v>
      </c>
      <c r="AD33" s="33">
        <f>+MOVCV!AF40</f>
        <v>0</v>
      </c>
      <c r="AE33" s="33">
        <f>+MOVCV!AG40</f>
        <v>0</v>
      </c>
      <c r="AF33" s="33">
        <f>+MOVCV!AH40</f>
        <v>0</v>
      </c>
      <c r="AG33" s="33">
        <f>+MOVCV!AI40</f>
        <v>0</v>
      </c>
      <c r="AH33" s="33">
        <f>+MOVCV!AJ40</f>
        <v>0</v>
      </c>
      <c r="AI33" s="33">
        <f>+MOVCV!AK40</f>
        <v>0</v>
      </c>
      <c r="AJ33" s="33">
        <f>+MOVCV!AL40</f>
        <v>0</v>
      </c>
      <c r="AK33" s="33">
        <f>+MOVCV!AM40</f>
        <v>0</v>
      </c>
      <c r="AL33" s="33">
        <f>+MOVCV!AN40</f>
        <v>0</v>
      </c>
      <c r="AM33" s="33">
        <f>+MOVCV!AO40</f>
        <v>0</v>
      </c>
      <c r="AN33" s="33">
        <f>+MOVCV!AP40</f>
        <v>0</v>
      </c>
      <c r="AO33" s="33">
        <f>+MOVCV!AQ40</f>
        <v>0</v>
      </c>
      <c r="AP33" s="33">
        <f>+MOVCV!AR40</f>
        <v>0</v>
      </c>
      <c r="AQ33" s="33">
        <f>+MOVCV!AS40</f>
        <v>0</v>
      </c>
      <c r="AR33" s="33">
        <f>+MOVCV!AT40</f>
        <v>0</v>
      </c>
      <c r="AS33" s="33">
        <f>+MOVCV!AU40</f>
        <v>0</v>
      </c>
      <c r="AT33" s="33">
        <f>+MOVCV!AV40</f>
        <v>0</v>
      </c>
      <c r="AU33" s="33">
        <f>+MOVCV!AW40</f>
        <v>0</v>
      </c>
      <c r="AV33" s="33">
        <f>+MOVCV!AX40</f>
        <v>0</v>
      </c>
      <c r="AW33" s="33">
        <f>+MOVCV!AY40</f>
        <v>0</v>
      </c>
      <c r="AX33" s="33">
        <f>+MOVCV!AZ40</f>
        <v>0</v>
      </c>
      <c r="AY33" s="33">
        <f>+MOVCV!BA40</f>
        <v>0</v>
      </c>
      <c r="AZ33" s="33">
        <f>+MOVCV!BB40</f>
        <v>0</v>
      </c>
      <c r="BA33" s="33">
        <f>+MOVCV!BC40</f>
        <v>0</v>
      </c>
      <c r="BB33" s="33">
        <f>+MOVCV!BD40</f>
        <v>0</v>
      </c>
      <c r="BC33" s="33">
        <f>+MOVCV!BE40</f>
        <v>0</v>
      </c>
      <c r="BD33" s="33">
        <f>+MOVCV!BF40</f>
        <v>0</v>
      </c>
      <c r="BE33" s="33">
        <f>+MOVCV!BG40</f>
        <v>0</v>
      </c>
      <c r="BF33" s="33">
        <f>+MOVCV!BH40</f>
        <v>0</v>
      </c>
      <c r="BG33" s="33">
        <f>+MOVCV!BI40</f>
        <v>0</v>
      </c>
      <c r="BH33" s="33">
        <f>+MOVCV!BJ40</f>
        <v>0</v>
      </c>
      <c r="BI33" s="33">
        <f>+MOVCV!BK40</f>
        <v>0</v>
      </c>
      <c r="BJ33" s="33">
        <f>+MOVCV!BL40</f>
        <v>0</v>
      </c>
    </row>
    <row r="34" spans="2:62" s="1" customFormat="1">
      <c r="B34" s="63" t="s">
        <v>469</v>
      </c>
      <c r="C34" s="39">
        <f ca="1">SUM(C29:C33)</f>
        <v>422.1</v>
      </c>
      <c r="D34" s="39">
        <f ca="1">SUM(D29:D33)</f>
        <v>5.25</v>
      </c>
      <c r="E34" s="39">
        <f t="shared" ref="E34:BJ34" ca="1" si="23">SUM(E29:E33)</f>
        <v>10.5</v>
      </c>
      <c r="F34" s="39">
        <f t="shared" ca="1" si="23"/>
        <v>183.75</v>
      </c>
      <c r="G34" s="39">
        <f t="shared" ca="1" si="23"/>
        <v>21</v>
      </c>
      <c r="H34" s="39">
        <f t="shared" ca="1" si="23"/>
        <v>26.25</v>
      </c>
      <c r="I34" s="39">
        <f t="shared" ca="1" si="23"/>
        <v>244.64999999999998</v>
      </c>
      <c r="J34" s="39">
        <f t="shared" ca="1" si="23"/>
        <v>76.649999999999991</v>
      </c>
      <c r="K34" s="39">
        <f t="shared" ca="1" si="23"/>
        <v>76.649999999999991</v>
      </c>
      <c r="L34" s="39">
        <f t="shared" ca="1" si="23"/>
        <v>244.64999999999998</v>
      </c>
      <c r="M34" s="39">
        <f t="shared" ca="1" si="23"/>
        <v>76.649999999999991</v>
      </c>
      <c r="N34" s="39">
        <f t="shared" ca="1" si="23"/>
        <v>76.649999999999991</v>
      </c>
      <c r="O34" s="39">
        <f t="shared" ca="1" si="23"/>
        <v>78.182999999999993</v>
      </c>
      <c r="P34" s="39">
        <f t="shared" ca="1" si="23"/>
        <v>78.182999999999993</v>
      </c>
      <c r="Q34" s="39">
        <f t="shared" ca="1" si="23"/>
        <v>78.182999999999993</v>
      </c>
      <c r="R34" s="39">
        <f t="shared" ca="1" si="23"/>
        <v>78.182999999999993</v>
      </c>
      <c r="S34" s="39">
        <f t="shared" ca="1" si="23"/>
        <v>78.182999999999993</v>
      </c>
      <c r="T34" s="39">
        <f t="shared" ca="1" si="23"/>
        <v>78.182999999999993</v>
      </c>
      <c r="U34" s="39">
        <f t="shared" ca="1" si="23"/>
        <v>78.182999999999993</v>
      </c>
      <c r="V34" s="39">
        <f t="shared" ca="1" si="23"/>
        <v>78.182999999999993</v>
      </c>
      <c r="W34" s="39">
        <f t="shared" ca="1" si="23"/>
        <v>78.182999999999993</v>
      </c>
      <c r="X34" s="39">
        <f t="shared" ca="1" si="23"/>
        <v>78.182999999999993</v>
      </c>
      <c r="Y34" s="39">
        <f t="shared" ca="1" si="23"/>
        <v>78.182999999999993</v>
      </c>
      <c r="Z34" s="39">
        <f t="shared" ca="1" si="23"/>
        <v>78.182999999999993</v>
      </c>
      <c r="AA34" s="39">
        <f t="shared" ca="1" si="23"/>
        <v>79.746660000000006</v>
      </c>
      <c r="AB34" s="39">
        <f t="shared" ca="1" si="23"/>
        <v>79.746660000000006</v>
      </c>
      <c r="AC34" s="39">
        <f t="shared" ca="1" si="23"/>
        <v>79.746660000000006</v>
      </c>
      <c r="AD34" s="39">
        <f t="shared" ca="1" si="23"/>
        <v>79.746660000000006</v>
      </c>
      <c r="AE34" s="39">
        <f t="shared" ca="1" si="23"/>
        <v>79.746660000000006</v>
      </c>
      <c r="AF34" s="39">
        <f t="shared" ca="1" si="23"/>
        <v>79.746660000000006</v>
      </c>
      <c r="AG34" s="39">
        <f t="shared" ca="1" si="23"/>
        <v>79.746660000000006</v>
      </c>
      <c r="AH34" s="39">
        <f t="shared" ca="1" si="23"/>
        <v>79.746660000000006</v>
      </c>
      <c r="AI34" s="39">
        <f t="shared" ca="1" si="23"/>
        <v>79.746660000000006</v>
      </c>
      <c r="AJ34" s="39">
        <f t="shared" ca="1" si="23"/>
        <v>79.746660000000006</v>
      </c>
      <c r="AK34" s="39">
        <f t="shared" ca="1" si="23"/>
        <v>79.746660000000006</v>
      </c>
      <c r="AL34" s="39">
        <f t="shared" ca="1" si="23"/>
        <v>79.746660000000006</v>
      </c>
      <c r="AM34" s="39">
        <f t="shared" ca="1" si="23"/>
        <v>81.341593200000005</v>
      </c>
      <c r="AN34" s="39">
        <f t="shared" ca="1" si="23"/>
        <v>81.341593200000005</v>
      </c>
      <c r="AO34" s="39">
        <f t="shared" ca="1" si="23"/>
        <v>81.341593200000005</v>
      </c>
      <c r="AP34" s="39">
        <f t="shared" ca="1" si="23"/>
        <v>81.341593200000005</v>
      </c>
      <c r="AQ34" s="39">
        <f t="shared" ca="1" si="23"/>
        <v>81.341593200000005</v>
      </c>
      <c r="AR34" s="39">
        <f t="shared" ca="1" si="23"/>
        <v>81.341593200000005</v>
      </c>
      <c r="AS34" s="39">
        <f t="shared" ca="1" si="23"/>
        <v>81.341593200000005</v>
      </c>
      <c r="AT34" s="39">
        <f t="shared" ca="1" si="23"/>
        <v>81.341593200000005</v>
      </c>
      <c r="AU34" s="39">
        <f t="shared" ca="1" si="23"/>
        <v>81.341593200000005</v>
      </c>
      <c r="AV34" s="39">
        <f t="shared" ca="1" si="23"/>
        <v>81.341593200000005</v>
      </c>
      <c r="AW34" s="39">
        <f t="shared" ca="1" si="23"/>
        <v>81.341593200000005</v>
      </c>
      <c r="AX34" s="39">
        <f t="shared" ca="1" si="23"/>
        <v>81.341593200000005</v>
      </c>
      <c r="AY34" s="39">
        <f t="shared" ca="1" si="23"/>
        <v>82.968425064000002</v>
      </c>
      <c r="AZ34" s="39">
        <f t="shared" ca="1" si="23"/>
        <v>82.968425064000002</v>
      </c>
      <c r="BA34" s="39">
        <f t="shared" ca="1" si="23"/>
        <v>82.968425064000002</v>
      </c>
      <c r="BB34" s="39">
        <f t="shared" ca="1" si="23"/>
        <v>82.968425064000002</v>
      </c>
      <c r="BC34" s="39">
        <f t="shared" ca="1" si="23"/>
        <v>82.968425064000002</v>
      </c>
      <c r="BD34" s="39">
        <f t="shared" ca="1" si="23"/>
        <v>82.968425064000002</v>
      </c>
      <c r="BE34" s="39">
        <f t="shared" ca="1" si="23"/>
        <v>82.968425064000002</v>
      </c>
      <c r="BF34" s="39">
        <f t="shared" ca="1" si="23"/>
        <v>82.968425064000002</v>
      </c>
      <c r="BG34" s="39">
        <f t="shared" ca="1" si="23"/>
        <v>82.968425064000002</v>
      </c>
      <c r="BH34" s="39">
        <f t="shared" ca="1" si="23"/>
        <v>82.968425064000002</v>
      </c>
      <c r="BI34" s="39">
        <f t="shared" ca="1" si="23"/>
        <v>82.968425064000002</v>
      </c>
      <c r="BJ34" s="39">
        <f t="shared" ca="1" si="23"/>
        <v>82.968425064000002</v>
      </c>
    </row>
    <row r="36" spans="2:62">
      <c r="B36" s="1" t="s">
        <v>470</v>
      </c>
      <c r="C36" s="245">
        <f>+C27</f>
        <v>40909</v>
      </c>
      <c r="D36" s="245">
        <f t="shared" ref="D36:AI36" si="24">EDATE(C36,1)</f>
        <v>40940</v>
      </c>
      <c r="E36" s="245">
        <f t="shared" si="24"/>
        <v>40969</v>
      </c>
      <c r="F36" s="245">
        <f t="shared" si="24"/>
        <v>41000</v>
      </c>
      <c r="G36" s="245">
        <f t="shared" si="24"/>
        <v>41030</v>
      </c>
      <c r="H36" s="245">
        <f t="shared" si="24"/>
        <v>41061</v>
      </c>
      <c r="I36" s="245">
        <f t="shared" si="24"/>
        <v>41091</v>
      </c>
      <c r="J36" s="245">
        <f t="shared" si="24"/>
        <v>41122</v>
      </c>
      <c r="K36" s="245">
        <f t="shared" si="24"/>
        <v>41153</v>
      </c>
      <c r="L36" s="245">
        <f t="shared" si="24"/>
        <v>41183</v>
      </c>
      <c r="M36" s="245">
        <f t="shared" si="24"/>
        <v>41214</v>
      </c>
      <c r="N36" s="245">
        <f t="shared" si="24"/>
        <v>41244</v>
      </c>
      <c r="O36" s="245">
        <f t="shared" si="24"/>
        <v>41275</v>
      </c>
      <c r="P36" s="245">
        <f t="shared" si="24"/>
        <v>41306</v>
      </c>
      <c r="Q36" s="245">
        <f t="shared" si="24"/>
        <v>41334</v>
      </c>
      <c r="R36" s="245">
        <f t="shared" si="24"/>
        <v>41365</v>
      </c>
      <c r="S36" s="245">
        <f t="shared" si="24"/>
        <v>41395</v>
      </c>
      <c r="T36" s="245">
        <f t="shared" si="24"/>
        <v>41426</v>
      </c>
      <c r="U36" s="245">
        <f t="shared" si="24"/>
        <v>41456</v>
      </c>
      <c r="V36" s="245">
        <f t="shared" si="24"/>
        <v>41487</v>
      </c>
      <c r="W36" s="245">
        <f t="shared" si="24"/>
        <v>41518</v>
      </c>
      <c r="X36" s="245">
        <f t="shared" si="24"/>
        <v>41548</v>
      </c>
      <c r="Y36" s="245">
        <f t="shared" si="24"/>
        <v>41579</v>
      </c>
      <c r="Z36" s="245">
        <f t="shared" si="24"/>
        <v>41609</v>
      </c>
      <c r="AA36" s="245">
        <f t="shared" si="24"/>
        <v>41640</v>
      </c>
      <c r="AB36" s="245">
        <f t="shared" si="24"/>
        <v>41671</v>
      </c>
      <c r="AC36" s="245">
        <f t="shared" si="24"/>
        <v>41699</v>
      </c>
      <c r="AD36" s="245">
        <f t="shared" si="24"/>
        <v>41730</v>
      </c>
      <c r="AE36" s="245">
        <f t="shared" si="24"/>
        <v>41760</v>
      </c>
      <c r="AF36" s="245">
        <f t="shared" si="24"/>
        <v>41791</v>
      </c>
      <c r="AG36" s="245">
        <f t="shared" si="24"/>
        <v>41821</v>
      </c>
      <c r="AH36" s="245">
        <f t="shared" si="24"/>
        <v>41852</v>
      </c>
      <c r="AI36" s="245">
        <f t="shared" si="24"/>
        <v>41883</v>
      </c>
      <c r="AJ36" s="245">
        <f t="shared" ref="AJ36:BJ36" si="25">EDATE(AI36,1)</f>
        <v>41913</v>
      </c>
      <c r="AK36" s="245">
        <f t="shared" si="25"/>
        <v>41944</v>
      </c>
      <c r="AL36" s="245">
        <f t="shared" si="25"/>
        <v>41974</v>
      </c>
      <c r="AM36" s="245">
        <f t="shared" si="25"/>
        <v>42005</v>
      </c>
      <c r="AN36" s="245">
        <f t="shared" si="25"/>
        <v>42036</v>
      </c>
      <c r="AO36" s="245">
        <f t="shared" si="25"/>
        <v>42064</v>
      </c>
      <c r="AP36" s="245">
        <f t="shared" si="25"/>
        <v>42095</v>
      </c>
      <c r="AQ36" s="245">
        <f t="shared" si="25"/>
        <v>42125</v>
      </c>
      <c r="AR36" s="245">
        <f t="shared" si="25"/>
        <v>42156</v>
      </c>
      <c r="AS36" s="245">
        <f t="shared" si="25"/>
        <v>42186</v>
      </c>
      <c r="AT36" s="245">
        <f t="shared" si="25"/>
        <v>42217</v>
      </c>
      <c r="AU36" s="245">
        <f t="shared" si="25"/>
        <v>42248</v>
      </c>
      <c r="AV36" s="245">
        <f t="shared" si="25"/>
        <v>42278</v>
      </c>
      <c r="AW36" s="245">
        <f t="shared" si="25"/>
        <v>42309</v>
      </c>
      <c r="AX36" s="245">
        <f t="shared" si="25"/>
        <v>42339</v>
      </c>
      <c r="AY36" s="245">
        <f t="shared" si="25"/>
        <v>42370</v>
      </c>
      <c r="AZ36" s="245">
        <f t="shared" si="25"/>
        <v>42401</v>
      </c>
      <c r="BA36" s="245">
        <f t="shared" si="25"/>
        <v>42430</v>
      </c>
      <c r="BB36" s="245">
        <f t="shared" si="25"/>
        <v>42461</v>
      </c>
      <c r="BC36" s="245">
        <f t="shared" si="25"/>
        <v>42491</v>
      </c>
      <c r="BD36" s="245">
        <f t="shared" si="25"/>
        <v>42522</v>
      </c>
      <c r="BE36" s="245">
        <f t="shared" si="25"/>
        <v>42552</v>
      </c>
      <c r="BF36" s="245">
        <f t="shared" si="25"/>
        <v>42583</v>
      </c>
      <c r="BG36" s="245">
        <f t="shared" si="25"/>
        <v>42614</v>
      </c>
      <c r="BH36" s="245">
        <f t="shared" si="25"/>
        <v>42644</v>
      </c>
      <c r="BI36" s="245">
        <f t="shared" si="25"/>
        <v>42675</v>
      </c>
      <c r="BJ36" s="245">
        <f t="shared" si="25"/>
        <v>42705</v>
      </c>
    </row>
    <row r="37" spans="2:62">
      <c r="B37" t="s">
        <v>89</v>
      </c>
      <c r="C37" s="33">
        <f>+C38+C39</f>
        <v>79.275000000000006</v>
      </c>
      <c r="D37" s="33">
        <f>+MOVV!E40</f>
        <v>194.25</v>
      </c>
      <c r="E37" s="33">
        <f>+MOVV!F40</f>
        <v>288.75</v>
      </c>
      <c r="F37" s="33">
        <f>+MOVV!G40</f>
        <v>341.25</v>
      </c>
      <c r="G37" s="33">
        <f>+MOVV!H40</f>
        <v>393.75</v>
      </c>
      <c r="H37" s="33">
        <f>+MOVV!I40</f>
        <v>446.25</v>
      </c>
      <c r="I37" s="33">
        <f>+MOVV!J40</f>
        <v>950.25</v>
      </c>
      <c r="J37" s="33">
        <f>+MOVV!K40</f>
        <v>950.25</v>
      </c>
      <c r="K37" s="33">
        <f>+MOVV!L40</f>
        <v>900.375</v>
      </c>
      <c r="L37" s="33">
        <f>+MOVV!M40</f>
        <v>900.375</v>
      </c>
      <c r="M37" s="33">
        <f>+MOVV!N40</f>
        <v>890.4</v>
      </c>
      <c r="N37" s="33">
        <f>+MOVV!O40</f>
        <v>880.42499999999995</v>
      </c>
      <c r="O37" s="33">
        <f>+MOVV!P40</f>
        <v>887.85899999999992</v>
      </c>
      <c r="P37" s="33">
        <f>+MOVV!Q40</f>
        <v>887.85899999999992</v>
      </c>
      <c r="Q37" s="33">
        <f>+MOVV!R40</f>
        <v>877.68449999999984</v>
      </c>
      <c r="R37" s="33">
        <f>+MOVV!S40</f>
        <v>952.65449999999987</v>
      </c>
      <c r="S37" s="33">
        <f>+MOVV!T40</f>
        <v>947.56724999999994</v>
      </c>
      <c r="T37" s="33">
        <f>+MOVV!U40</f>
        <v>947.56724999999994</v>
      </c>
      <c r="U37" s="33">
        <f>+MOVV!V40</f>
        <v>947.56724999999994</v>
      </c>
      <c r="V37" s="33">
        <f>+MOVV!W40</f>
        <v>947.56724999999994</v>
      </c>
      <c r="W37" s="33">
        <f>+MOVV!X40</f>
        <v>947.56724999999994</v>
      </c>
      <c r="X37" s="33">
        <f>+MOVV!Y40</f>
        <v>947.56724999999994</v>
      </c>
      <c r="Y37" s="33">
        <f>+MOVV!Z40</f>
        <v>947.56724999999994</v>
      </c>
      <c r="Z37" s="33">
        <f>+MOVV!AA40</f>
        <v>947.56724999999994</v>
      </c>
      <c r="AA37" s="33">
        <f>+MOVV!AB40</f>
        <v>966.518595</v>
      </c>
      <c r="AB37" s="33">
        <f>+MOVV!AC40</f>
        <v>966.518595</v>
      </c>
      <c r="AC37" s="33">
        <f>+MOVV!AD40</f>
        <v>966.518595</v>
      </c>
      <c r="AD37" s="33">
        <f>+MOVV!AE40</f>
        <v>966.518595</v>
      </c>
      <c r="AE37" s="33">
        <f>+MOVV!AF40</f>
        <v>966.518595</v>
      </c>
      <c r="AF37" s="33">
        <f>+MOVV!AG40</f>
        <v>966.518595</v>
      </c>
      <c r="AG37" s="33">
        <f>+MOVV!AH40</f>
        <v>966.518595</v>
      </c>
      <c r="AH37" s="33">
        <f>+MOVV!AI40</f>
        <v>966.518595</v>
      </c>
      <c r="AI37" s="33">
        <f>+MOVV!AJ40</f>
        <v>966.518595</v>
      </c>
      <c r="AJ37" s="33">
        <f>+MOVV!AK40</f>
        <v>966.518595</v>
      </c>
      <c r="AK37" s="33">
        <f>+MOVV!AL40</f>
        <v>966.518595</v>
      </c>
      <c r="AL37" s="33">
        <f>+MOVV!AM40</f>
        <v>966.518595</v>
      </c>
      <c r="AM37" s="33">
        <f>+MOVV!AN40</f>
        <v>985.84896689999994</v>
      </c>
      <c r="AN37" s="33">
        <f>+MOVV!AO40</f>
        <v>985.84896689999994</v>
      </c>
      <c r="AO37" s="33">
        <f>+MOVV!AP40</f>
        <v>985.84896689999994</v>
      </c>
      <c r="AP37" s="33">
        <f>+MOVV!AQ40</f>
        <v>985.84896689999994</v>
      </c>
      <c r="AQ37" s="33">
        <f>+MOVV!AR40</f>
        <v>985.84896689999994</v>
      </c>
      <c r="AR37" s="33">
        <f>+MOVV!AS40</f>
        <v>985.84896689999994</v>
      </c>
      <c r="AS37" s="33">
        <f>+MOVV!AT40</f>
        <v>985.84896689999994</v>
      </c>
      <c r="AT37" s="33">
        <f>+MOVV!AU40</f>
        <v>985.84896689999994</v>
      </c>
      <c r="AU37" s="33">
        <f>+MOVV!AV40</f>
        <v>985.84896689999994</v>
      </c>
      <c r="AV37" s="33">
        <f>+MOVV!AW40</f>
        <v>985.84896689999994</v>
      </c>
      <c r="AW37" s="33">
        <f>+MOVV!AX40</f>
        <v>985.84896689999994</v>
      </c>
      <c r="AX37" s="33">
        <f>+MOVV!AY40</f>
        <v>985.84896689999994</v>
      </c>
      <c r="AY37" s="33">
        <f>+MOVV!AZ40</f>
        <v>1005.565946238</v>
      </c>
      <c r="AZ37" s="33">
        <f>+MOVV!BA40</f>
        <v>1005.565946238</v>
      </c>
      <c r="BA37" s="33">
        <f>+MOVV!BB40</f>
        <v>1005.565946238</v>
      </c>
      <c r="BB37" s="33">
        <f>+MOVV!BC40</f>
        <v>1005.565946238</v>
      </c>
      <c r="BC37" s="33">
        <f>+MOVV!BD40</f>
        <v>1005.565946238</v>
      </c>
      <c r="BD37" s="33">
        <f>+MOVV!BE40</f>
        <v>1005.565946238</v>
      </c>
      <c r="BE37" s="33">
        <f>+MOVV!BF40</f>
        <v>1005.565946238</v>
      </c>
      <c r="BF37" s="33">
        <f>+MOVV!BG40</f>
        <v>1005.565946238</v>
      </c>
      <c r="BG37" s="33">
        <f>+MOVV!BH40</f>
        <v>1005.565946238</v>
      </c>
      <c r="BH37" s="33">
        <f>+MOVV!BI40</f>
        <v>1005.565946238</v>
      </c>
      <c r="BI37" s="33">
        <f>+MOVV!BJ40</f>
        <v>1005.565946238</v>
      </c>
      <c r="BJ37" s="33">
        <f>+MOVV!BK40</f>
        <v>1005.565946238</v>
      </c>
    </row>
    <row r="38" spans="2:62" s="3" customFormat="1">
      <c r="B38" t="s">
        <v>89</v>
      </c>
      <c r="C38" s="33">
        <f>+MOVV!D40</f>
        <v>79.275000000000006</v>
      </c>
      <c r="D38" s="33">
        <f>+MOVV!E40</f>
        <v>194.25</v>
      </c>
      <c r="E38" s="33">
        <f>+MOVV!F40</f>
        <v>288.75</v>
      </c>
      <c r="F38" s="33">
        <f>+MOVV!G40</f>
        <v>341.25</v>
      </c>
      <c r="G38" s="33">
        <f>+MOVV!H40</f>
        <v>393.75</v>
      </c>
      <c r="H38" s="33">
        <f>+MOVV!I40</f>
        <v>446.25</v>
      </c>
      <c r="I38" s="33">
        <f>+MOVV!J40</f>
        <v>950.25</v>
      </c>
      <c r="J38" s="33">
        <f>+MOVV!K40</f>
        <v>950.25</v>
      </c>
      <c r="K38" s="33">
        <f>+MOVV!L40</f>
        <v>900.375</v>
      </c>
      <c r="L38" s="33">
        <f>+MOVV!M40</f>
        <v>900.375</v>
      </c>
      <c r="M38" s="33">
        <f>+MOVV!N40</f>
        <v>890.4</v>
      </c>
      <c r="N38" s="33">
        <f>+MOVV!O40</f>
        <v>880.42499999999995</v>
      </c>
      <c r="O38" s="33">
        <f>+MOVV!P40</f>
        <v>887.85899999999992</v>
      </c>
      <c r="P38" s="33">
        <f>+MOVV!Q40</f>
        <v>887.85899999999992</v>
      </c>
      <c r="Q38" s="33">
        <f>+MOVV!R40</f>
        <v>877.68449999999984</v>
      </c>
      <c r="R38" s="33">
        <f>+MOVV!S40</f>
        <v>952.65449999999987</v>
      </c>
      <c r="S38" s="33">
        <f>+MOVV!T40</f>
        <v>947.56724999999994</v>
      </c>
      <c r="T38" s="33">
        <f>+MOVV!U40</f>
        <v>947.56724999999994</v>
      </c>
      <c r="U38" s="33">
        <f>+MOVV!V40</f>
        <v>947.56724999999994</v>
      </c>
      <c r="V38" s="33">
        <f>+MOVV!W40</f>
        <v>947.56724999999994</v>
      </c>
      <c r="W38" s="33">
        <f>+MOVV!X40</f>
        <v>947.56724999999994</v>
      </c>
      <c r="X38" s="33">
        <f>+MOVV!Y40</f>
        <v>947.56724999999994</v>
      </c>
      <c r="Y38" s="33">
        <f>+MOVV!Z40</f>
        <v>947.56724999999994</v>
      </c>
      <c r="Z38" s="33">
        <f>+MOVV!AA40</f>
        <v>947.56724999999994</v>
      </c>
      <c r="AA38" s="33">
        <f>+MOVV!AB40</f>
        <v>966.518595</v>
      </c>
      <c r="AB38" s="33">
        <f>+MOVV!AC40</f>
        <v>966.518595</v>
      </c>
      <c r="AC38" s="33">
        <f>+MOVV!AD40</f>
        <v>966.518595</v>
      </c>
      <c r="AD38" s="33">
        <f>+MOVV!AE40</f>
        <v>966.518595</v>
      </c>
      <c r="AE38" s="33">
        <f>+MOVV!AF40</f>
        <v>966.518595</v>
      </c>
      <c r="AF38" s="33">
        <f>+MOVV!AG40</f>
        <v>966.518595</v>
      </c>
      <c r="AG38" s="33">
        <f>+MOVV!AH40</f>
        <v>966.518595</v>
      </c>
      <c r="AH38" s="33">
        <f>+MOVV!AI40</f>
        <v>966.518595</v>
      </c>
      <c r="AI38" s="33">
        <f>+MOVV!AJ40</f>
        <v>966.518595</v>
      </c>
      <c r="AJ38" s="33">
        <f>+MOVV!AK40</f>
        <v>966.518595</v>
      </c>
      <c r="AK38" s="33">
        <f>+MOVV!AL40</f>
        <v>966.518595</v>
      </c>
      <c r="AL38" s="33">
        <f>+MOVV!AM40</f>
        <v>966.518595</v>
      </c>
      <c r="AM38" s="33">
        <f>+MOVV!AN40</f>
        <v>985.84896689999994</v>
      </c>
      <c r="AN38" s="33">
        <f>+MOVV!AO40</f>
        <v>985.84896689999994</v>
      </c>
      <c r="AO38" s="33">
        <f>+MOVV!AP40</f>
        <v>985.84896689999994</v>
      </c>
      <c r="AP38" s="33">
        <f>+MOVV!AQ40</f>
        <v>985.84896689999994</v>
      </c>
      <c r="AQ38" s="33">
        <f>+MOVV!AR40</f>
        <v>985.84896689999994</v>
      </c>
      <c r="AR38" s="33">
        <f>+MOVV!AS40</f>
        <v>985.84896689999994</v>
      </c>
      <c r="AS38" s="33">
        <f>+MOVV!AT40</f>
        <v>985.84896689999994</v>
      </c>
      <c r="AT38" s="33">
        <f>+MOVV!AU40</f>
        <v>985.84896689999994</v>
      </c>
      <c r="AU38" s="33">
        <f>+MOVV!AV40</f>
        <v>985.84896689999994</v>
      </c>
      <c r="AV38" s="33">
        <f>+MOVV!AW40</f>
        <v>985.84896689999994</v>
      </c>
      <c r="AW38" s="33">
        <f>+MOVV!AX40</f>
        <v>985.84896689999994</v>
      </c>
      <c r="AX38" s="33">
        <f>+MOVV!AY40</f>
        <v>985.84896689999994</v>
      </c>
      <c r="AY38" s="33">
        <f>+MOVV!AZ40</f>
        <v>1005.565946238</v>
      </c>
      <c r="AZ38" s="33">
        <f>+MOVV!BA40</f>
        <v>1005.565946238</v>
      </c>
      <c r="BA38" s="33">
        <f>+MOVV!BB40</f>
        <v>1005.565946238</v>
      </c>
      <c r="BB38" s="33">
        <f>+MOVV!BC40</f>
        <v>1005.565946238</v>
      </c>
      <c r="BC38" s="33">
        <f>+MOVV!BD40</f>
        <v>1005.565946238</v>
      </c>
      <c r="BD38" s="33">
        <f>+MOVV!BE40</f>
        <v>1005.565946238</v>
      </c>
      <c r="BE38" s="33">
        <f>+MOVV!BF40</f>
        <v>1005.565946238</v>
      </c>
      <c r="BF38" s="33">
        <f>+MOVV!BG40</f>
        <v>1005.565946238</v>
      </c>
      <c r="BG38" s="33">
        <f>+MOVV!BH40</f>
        <v>1005.565946238</v>
      </c>
      <c r="BH38" s="33">
        <f>+MOVV!BI40</f>
        <v>1005.565946238</v>
      </c>
      <c r="BI38" s="33">
        <f>+MOVV!BJ40</f>
        <v>1005.565946238</v>
      </c>
      <c r="BJ38" s="33">
        <f>+MOVV!BK40</f>
        <v>1005.565946238</v>
      </c>
    </row>
    <row r="39" spans="2:62">
      <c r="C39" s="33"/>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c r="BJ39" s="33"/>
    </row>
    <row r="41" spans="2:62">
      <c r="C41" s="621">
        <f>+MONTH(C42)</f>
        <v>1</v>
      </c>
      <c r="D41" s="621">
        <f t="shared" ref="D41:BJ41" si="26">+MONTH(D42)</f>
        <v>2</v>
      </c>
      <c r="E41" s="621">
        <f t="shared" si="26"/>
        <v>3</v>
      </c>
      <c r="F41" s="621">
        <f t="shared" si="26"/>
        <v>4</v>
      </c>
      <c r="G41" s="621">
        <f t="shared" si="26"/>
        <v>5</v>
      </c>
      <c r="H41" s="621">
        <f t="shared" si="26"/>
        <v>6</v>
      </c>
      <c r="I41" s="621">
        <f t="shared" si="26"/>
        <v>7</v>
      </c>
      <c r="J41" s="621">
        <f t="shared" si="26"/>
        <v>8</v>
      </c>
      <c r="K41" s="621">
        <f t="shared" si="26"/>
        <v>9</v>
      </c>
      <c r="L41" s="621">
        <f t="shared" si="26"/>
        <v>10</v>
      </c>
      <c r="M41" s="621">
        <f t="shared" si="26"/>
        <v>11</v>
      </c>
      <c r="N41" s="621">
        <f t="shared" si="26"/>
        <v>12</v>
      </c>
      <c r="O41" s="621">
        <f t="shared" si="26"/>
        <v>1</v>
      </c>
      <c r="P41" s="621">
        <f t="shared" si="26"/>
        <v>2</v>
      </c>
      <c r="Q41" s="621">
        <f t="shared" si="26"/>
        <v>3</v>
      </c>
      <c r="R41" s="621">
        <f t="shared" si="26"/>
        <v>4</v>
      </c>
      <c r="S41" s="621">
        <f t="shared" si="26"/>
        <v>5</v>
      </c>
      <c r="T41" s="621">
        <f t="shared" si="26"/>
        <v>6</v>
      </c>
      <c r="U41" s="621">
        <f t="shared" si="26"/>
        <v>7</v>
      </c>
      <c r="V41" s="621">
        <f t="shared" si="26"/>
        <v>8</v>
      </c>
      <c r="W41" s="621">
        <f t="shared" si="26"/>
        <v>9</v>
      </c>
      <c r="X41" s="621">
        <f t="shared" si="26"/>
        <v>10</v>
      </c>
      <c r="Y41" s="621">
        <f t="shared" si="26"/>
        <v>11</v>
      </c>
      <c r="Z41" s="621">
        <f t="shared" si="26"/>
        <v>12</v>
      </c>
      <c r="AA41" s="621">
        <f t="shared" si="26"/>
        <v>1</v>
      </c>
      <c r="AB41" s="621">
        <f t="shared" si="26"/>
        <v>2</v>
      </c>
      <c r="AC41" s="621">
        <f t="shared" si="26"/>
        <v>3</v>
      </c>
      <c r="AD41" s="621">
        <f t="shared" si="26"/>
        <v>4</v>
      </c>
      <c r="AE41" s="621">
        <f t="shared" si="26"/>
        <v>5</v>
      </c>
      <c r="AF41" s="621">
        <f t="shared" si="26"/>
        <v>6</v>
      </c>
      <c r="AG41" s="621">
        <f t="shared" si="26"/>
        <v>7</v>
      </c>
      <c r="AH41" s="621">
        <f t="shared" si="26"/>
        <v>8</v>
      </c>
      <c r="AI41" s="621">
        <f t="shared" si="26"/>
        <v>9</v>
      </c>
      <c r="AJ41" s="621">
        <f t="shared" si="26"/>
        <v>10</v>
      </c>
      <c r="AK41" s="621">
        <f t="shared" si="26"/>
        <v>11</v>
      </c>
      <c r="AL41" s="621">
        <f t="shared" si="26"/>
        <v>12</v>
      </c>
      <c r="AM41" s="621">
        <f t="shared" si="26"/>
        <v>1</v>
      </c>
      <c r="AN41" s="621">
        <f t="shared" si="26"/>
        <v>2</v>
      </c>
      <c r="AO41" s="621">
        <f t="shared" si="26"/>
        <v>3</v>
      </c>
      <c r="AP41" s="621">
        <f t="shared" si="26"/>
        <v>4</v>
      </c>
      <c r="AQ41" s="621">
        <f t="shared" si="26"/>
        <v>5</v>
      </c>
      <c r="AR41" s="621">
        <f t="shared" si="26"/>
        <v>6</v>
      </c>
      <c r="AS41" s="621">
        <f t="shared" si="26"/>
        <v>7</v>
      </c>
      <c r="AT41" s="621">
        <f t="shared" si="26"/>
        <v>8</v>
      </c>
      <c r="AU41" s="621">
        <f t="shared" si="26"/>
        <v>9</v>
      </c>
      <c r="AV41" s="621">
        <f t="shared" si="26"/>
        <v>10</v>
      </c>
      <c r="AW41" s="621">
        <f t="shared" si="26"/>
        <v>11</v>
      </c>
      <c r="AX41" s="621">
        <f t="shared" si="26"/>
        <v>12</v>
      </c>
      <c r="AY41" s="621">
        <f t="shared" si="26"/>
        <v>1</v>
      </c>
      <c r="AZ41" s="621">
        <f t="shared" si="26"/>
        <v>2</v>
      </c>
      <c r="BA41" s="621">
        <f t="shared" si="26"/>
        <v>3</v>
      </c>
      <c r="BB41" s="621">
        <f t="shared" si="26"/>
        <v>4</v>
      </c>
      <c r="BC41" s="621">
        <f t="shared" si="26"/>
        <v>5</v>
      </c>
      <c r="BD41" s="621">
        <f t="shared" si="26"/>
        <v>6</v>
      </c>
      <c r="BE41" s="621">
        <f t="shared" si="26"/>
        <v>7</v>
      </c>
      <c r="BF41" s="621">
        <f t="shared" si="26"/>
        <v>8</v>
      </c>
      <c r="BG41" s="621">
        <f t="shared" si="26"/>
        <v>9</v>
      </c>
      <c r="BH41" s="621">
        <f t="shared" si="26"/>
        <v>10</v>
      </c>
      <c r="BI41" s="621">
        <f t="shared" si="26"/>
        <v>11</v>
      </c>
      <c r="BJ41" s="621">
        <f t="shared" si="26"/>
        <v>12</v>
      </c>
    </row>
    <row r="42" spans="2:62">
      <c r="B42" s="1"/>
      <c r="C42" s="620">
        <f>+C36</f>
        <v>40909</v>
      </c>
      <c r="D42" s="245">
        <f t="shared" ref="D42:AI42" si="27">EDATE(C42,1)</f>
        <v>40940</v>
      </c>
      <c r="E42" s="245">
        <f t="shared" si="27"/>
        <v>40969</v>
      </c>
      <c r="F42" s="245">
        <f t="shared" si="27"/>
        <v>41000</v>
      </c>
      <c r="G42" s="245">
        <f t="shared" si="27"/>
        <v>41030</v>
      </c>
      <c r="H42" s="245">
        <f t="shared" si="27"/>
        <v>41061</v>
      </c>
      <c r="I42" s="245">
        <f t="shared" si="27"/>
        <v>41091</v>
      </c>
      <c r="J42" s="245">
        <f t="shared" si="27"/>
        <v>41122</v>
      </c>
      <c r="K42" s="245">
        <f t="shared" si="27"/>
        <v>41153</v>
      </c>
      <c r="L42" s="245">
        <f t="shared" si="27"/>
        <v>41183</v>
      </c>
      <c r="M42" s="245">
        <f t="shared" si="27"/>
        <v>41214</v>
      </c>
      <c r="N42" s="245">
        <f t="shared" si="27"/>
        <v>41244</v>
      </c>
      <c r="O42" s="245">
        <f t="shared" si="27"/>
        <v>41275</v>
      </c>
      <c r="P42" s="245">
        <f t="shared" si="27"/>
        <v>41306</v>
      </c>
      <c r="Q42" s="245">
        <f t="shared" si="27"/>
        <v>41334</v>
      </c>
      <c r="R42" s="245">
        <f t="shared" si="27"/>
        <v>41365</v>
      </c>
      <c r="S42" s="245">
        <f t="shared" si="27"/>
        <v>41395</v>
      </c>
      <c r="T42" s="245">
        <f t="shared" si="27"/>
        <v>41426</v>
      </c>
      <c r="U42" s="245">
        <f t="shared" si="27"/>
        <v>41456</v>
      </c>
      <c r="V42" s="245">
        <f t="shared" si="27"/>
        <v>41487</v>
      </c>
      <c r="W42" s="245">
        <f t="shared" si="27"/>
        <v>41518</v>
      </c>
      <c r="X42" s="245">
        <f t="shared" si="27"/>
        <v>41548</v>
      </c>
      <c r="Y42" s="245">
        <f t="shared" si="27"/>
        <v>41579</v>
      </c>
      <c r="Z42" s="245">
        <f t="shared" si="27"/>
        <v>41609</v>
      </c>
      <c r="AA42" s="245">
        <f t="shared" si="27"/>
        <v>41640</v>
      </c>
      <c r="AB42" s="245">
        <f t="shared" si="27"/>
        <v>41671</v>
      </c>
      <c r="AC42" s="245">
        <f t="shared" si="27"/>
        <v>41699</v>
      </c>
      <c r="AD42" s="245">
        <f t="shared" si="27"/>
        <v>41730</v>
      </c>
      <c r="AE42" s="245">
        <f t="shared" si="27"/>
        <v>41760</v>
      </c>
      <c r="AF42" s="245">
        <f t="shared" si="27"/>
        <v>41791</v>
      </c>
      <c r="AG42" s="245">
        <f t="shared" si="27"/>
        <v>41821</v>
      </c>
      <c r="AH42" s="245">
        <f t="shared" si="27"/>
        <v>41852</v>
      </c>
      <c r="AI42" s="245">
        <f t="shared" si="27"/>
        <v>41883</v>
      </c>
      <c r="AJ42" s="245">
        <f t="shared" ref="AJ42:BJ42" si="28">EDATE(AI42,1)</f>
        <v>41913</v>
      </c>
      <c r="AK42" s="245">
        <f t="shared" si="28"/>
        <v>41944</v>
      </c>
      <c r="AL42" s="245">
        <f t="shared" si="28"/>
        <v>41974</v>
      </c>
      <c r="AM42" s="245">
        <f t="shared" si="28"/>
        <v>42005</v>
      </c>
      <c r="AN42" s="245">
        <f t="shared" si="28"/>
        <v>42036</v>
      </c>
      <c r="AO42" s="245">
        <f t="shared" si="28"/>
        <v>42064</v>
      </c>
      <c r="AP42" s="245">
        <f t="shared" si="28"/>
        <v>42095</v>
      </c>
      <c r="AQ42" s="245">
        <f t="shared" si="28"/>
        <v>42125</v>
      </c>
      <c r="AR42" s="245">
        <f t="shared" si="28"/>
        <v>42156</v>
      </c>
      <c r="AS42" s="245">
        <f t="shared" si="28"/>
        <v>42186</v>
      </c>
      <c r="AT42" s="245">
        <f t="shared" si="28"/>
        <v>42217</v>
      </c>
      <c r="AU42" s="245">
        <f t="shared" si="28"/>
        <v>42248</v>
      </c>
      <c r="AV42" s="245">
        <f t="shared" si="28"/>
        <v>42278</v>
      </c>
      <c r="AW42" s="245">
        <f t="shared" si="28"/>
        <v>42309</v>
      </c>
      <c r="AX42" s="245">
        <f t="shared" si="28"/>
        <v>42339</v>
      </c>
      <c r="AY42" s="245">
        <f t="shared" si="28"/>
        <v>42370</v>
      </c>
      <c r="AZ42" s="245">
        <f t="shared" si="28"/>
        <v>42401</v>
      </c>
      <c r="BA42" s="245">
        <f t="shared" si="28"/>
        <v>42430</v>
      </c>
      <c r="BB42" s="245">
        <f t="shared" si="28"/>
        <v>42461</v>
      </c>
      <c r="BC42" s="245">
        <f t="shared" si="28"/>
        <v>42491</v>
      </c>
      <c r="BD42" s="245">
        <f t="shared" si="28"/>
        <v>42522</v>
      </c>
      <c r="BE42" s="245">
        <f t="shared" si="28"/>
        <v>42552</v>
      </c>
      <c r="BF42" s="245">
        <f t="shared" si="28"/>
        <v>42583</v>
      </c>
      <c r="BG42" s="245">
        <f t="shared" si="28"/>
        <v>42614</v>
      </c>
      <c r="BH42" s="245">
        <f t="shared" si="28"/>
        <v>42644</v>
      </c>
      <c r="BI42" s="245">
        <f t="shared" si="28"/>
        <v>42675</v>
      </c>
      <c r="BJ42" s="245">
        <f t="shared" si="28"/>
        <v>42705</v>
      </c>
    </row>
    <row r="43" spans="2:62">
      <c r="B43" s="1" t="s">
        <v>216</v>
      </c>
      <c r="C43" s="249">
        <v>0</v>
      </c>
      <c r="D43" s="249">
        <f>IF(OR(D41=1,D41=4,D41=7,D41=10),+C34,0)</f>
        <v>0</v>
      </c>
      <c r="E43" s="249">
        <f>+IF(OR(E41=1,E41=4,E41=7,E41=10),+C34+D34,0)</f>
        <v>0</v>
      </c>
      <c r="F43" s="33">
        <f ca="1">+IF(OR(F41=1,F41=4,F41=7,F41=10),+C34+D34+E34,0)</f>
        <v>437.85</v>
      </c>
      <c r="G43" s="33">
        <f t="shared" ref="G43:AK43" si="29">+IF(OR(G41=1,G41=4,G41=7,G41=10),+D34+E34+F34,0)</f>
        <v>0</v>
      </c>
      <c r="H43" s="33">
        <f t="shared" si="29"/>
        <v>0</v>
      </c>
      <c r="I43" s="33">
        <f t="shared" ca="1" si="29"/>
        <v>231</v>
      </c>
      <c r="J43" s="33">
        <f t="shared" si="29"/>
        <v>0</v>
      </c>
      <c r="K43" s="33">
        <f t="shared" si="29"/>
        <v>0</v>
      </c>
      <c r="L43" s="33">
        <f t="shared" ca="1" si="29"/>
        <v>397.94999999999993</v>
      </c>
      <c r="M43" s="33">
        <f t="shared" si="29"/>
        <v>0</v>
      </c>
      <c r="N43" s="33">
        <f t="shared" si="29"/>
        <v>0</v>
      </c>
      <c r="O43" s="33">
        <f t="shared" ca="1" si="29"/>
        <v>397.94999999999993</v>
      </c>
      <c r="P43" s="33">
        <f t="shared" si="29"/>
        <v>0</v>
      </c>
      <c r="Q43" s="33">
        <f t="shared" si="29"/>
        <v>0</v>
      </c>
      <c r="R43" s="33">
        <f t="shared" ca="1" si="29"/>
        <v>234.54899999999998</v>
      </c>
      <c r="S43" s="33">
        <f t="shared" si="29"/>
        <v>0</v>
      </c>
      <c r="T43" s="33">
        <f t="shared" si="29"/>
        <v>0</v>
      </c>
      <c r="U43" s="33">
        <f t="shared" ca="1" si="29"/>
        <v>234.54899999999998</v>
      </c>
      <c r="V43" s="33">
        <f t="shared" si="29"/>
        <v>0</v>
      </c>
      <c r="W43" s="33">
        <f t="shared" si="29"/>
        <v>0</v>
      </c>
      <c r="X43" s="33">
        <f t="shared" ca="1" si="29"/>
        <v>234.54899999999998</v>
      </c>
      <c r="Y43" s="33">
        <f t="shared" si="29"/>
        <v>0</v>
      </c>
      <c r="Z43" s="33">
        <f t="shared" si="29"/>
        <v>0</v>
      </c>
      <c r="AA43" s="33">
        <f t="shared" ca="1" si="29"/>
        <v>234.54899999999998</v>
      </c>
      <c r="AB43" s="33">
        <f t="shared" si="29"/>
        <v>0</v>
      </c>
      <c r="AC43" s="33">
        <f t="shared" si="29"/>
        <v>0</v>
      </c>
      <c r="AD43" s="33">
        <f t="shared" ca="1" si="29"/>
        <v>239.23998</v>
      </c>
      <c r="AE43" s="33">
        <f t="shared" si="29"/>
        <v>0</v>
      </c>
      <c r="AF43" s="33">
        <f t="shared" si="29"/>
        <v>0</v>
      </c>
      <c r="AG43" s="33">
        <f t="shared" ca="1" si="29"/>
        <v>239.23998</v>
      </c>
      <c r="AH43" s="33">
        <f t="shared" si="29"/>
        <v>0</v>
      </c>
      <c r="AI43" s="33">
        <f t="shared" si="29"/>
        <v>0</v>
      </c>
      <c r="AJ43" s="33">
        <f t="shared" ca="1" si="29"/>
        <v>239.23998</v>
      </c>
      <c r="AK43" s="33">
        <f t="shared" si="29"/>
        <v>0</v>
      </c>
      <c r="AL43" s="33">
        <f t="shared" ref="AL43:BJ43" si="30">+IF(OR(AL41=1,AL41=4,AL41=7,AL41=10),+AI34+AJ34+AK34,0)</f>
        <v>0</v>
      </c>
      <c r="AM43" s="33">
        <f t="shared" ca="1" si="30"/>
        <v>239.23998</v>
      </c>
      <c r="AN43" s="33">
        <f t="shared" si="30"/>
        <v>0</v>
      </c>
      <c r="AO43" s="33">
        <f t="shared" si="30"/>
        <v>0</v>
      </c>
      <c r="AP43" s="33">
        <f t="shared" ca="1" si="30"/>
        <v>244.02477960000002</v>
      </c>
      <c r="AQ43" s="33">
        <f t="shared" si="30"/>
        <v>0</v>
      </c>
      <c r="AR43" s="33">
        <f t="shared" si="30"/>
        <v>0</v>
      </c>
      <c r="AS43" s="33">
        <f t="shared" ca="1" si="30"/>
        <v>244.02477960000002</v>
      </c>
      <c r="AT43" s="33">
        <f t="shared" si="30"/>
        <v>0</v>
      </c>
      <c r="AU43" s="33">
        <f t="shared" si="30"/>
        <v>0</v>
      </c>
      <c r="AV43" s="33">
        <f t="shared" ca="1" si="30"/>
        <v>244.02477960000002</v>
      </c>
      <c r="AW43" s="33">
        <f t="shared" si="30"/>
        <v>0</v>
      </c>
      <c r="AX43" s="33">
        <f t="shared" si="30"/>
        <v>0</v>
      </c>
      <c r="AY43" s="33">
        <f t="shared" ca="1" si="30"/>
        <v>244.02477960000002</v>
      </c>
      <c r="AZ43" s="33">
        <f t="shared" si="30"/>
        <v>0</v>
      </c>
      <c r="BA43" s="33">
        <f t="shared" si="30"/>
        <v>0</v>
      </c>
      <c r="BB43" s="33">
        <f t="shared" ca="1" si="30"/>
        <v>248.905275192</v>
      </c>
      <c r="BC43" s="33">
        <f t="shared" si="30"/>
        <v>0</v>
      </c>
      <c r="BD43" s="33">
        <f t="shared" si="30"/>
        <v>0</v>
      </c>
      <c r="BE43" s="33">
        <f t="shared" ca="1" si="30"/>
        <v>248.905275192</v>
      </c>
      <c r="BF43" s="33">
        <f t="shared" si="30"/>
        <v>0</v>
      </c>
      <c r="BG43" s="33">
        <f t="shared" si="30"/>
        <v>0</v>
      </c>
      <c r="BH43" s="33">
        <f t="shared" ca="1" si="30"/>
        <v>248.905275192</v>
      </c>
      <c r="BI43" s="33">
        <f t="shared" si="30"/>
        <v>0</v>
      </c>
      <c r="BJ43" s="33">
        <f t="shared" si="30"/>
        <v>0</v>
      </c>
    </row>
    <row r="45" spans="2:62">
      <c r="B45" s="1"/>
      <c r="C45" s="245">
        <f>+C42</f>
        <v>40909</v>
      </c>
      <c r="D45" s="245">
        <f t="shared" ref="D45:AI45" si="31">EDATE(C45,1)</f>
        <v>40940</v>
      </c>
      <c r="E45" s="245">
        <f t="shared" si="31"/>
        <v>40969</v>
      </c>
      <c r="F45" s="245">
        <f t="shared" si="31"/>
        <v>41000</v>
      </c>
      <c r="G45" s="245">
        <f t="shared" si="31"/>
        <v>41030</v>
      </c>
      <c r="H45" s="245">
        <f t="shared" si="31"/>
        <v>41061</v>
      </c>
      <c r="I45" s="245">
        <f t="shared" si="31"/>
        <v>41091</v>
      </c>
      <c r="J45" s="245">
        <f t="shared" si="31"/>
        <v>41122</v>
      </c>
      <c r="K45" s="245">
        <f t="shared" si="31"/>
        <v>41153</v>
      </c>
      <c r="L45" s="245">
        <f t="shared" si="31"/>
        <v>41183</v>
      </c>
      <c r="M45" s="245">
        <f t="shared" si="31"/>
        <v>41214</v>
      </c>
      <c r="N45" s="245">
        <f t="shared" si="31"/>
        <v>41244</v>
      </c>
      <c r="O45" s="245">
        <f t="shared" si="31"/>
        <v>41275</v>
      </c>
      <c r="P45" s="245">
        <f t="shared" si="31"/>
        <v>41306</v>
      </c>
      <c r="Q45" s="245">
        <f t="shared" si="31"/>
        <v>41334</v>
      </c>
      <c r="R45" s="245">
        <f t="shared" si="31"/>
        <v>41365</v>
      </c>
      <c r="S45" s="245">
        <f t="shared" si="31"/>
        <v>41395</v>
      </c>
      <c r="T45" s="245">
        <f t="shared" si="31"/>
        <v>41426</v>
      </c>
      <c r="U45" s="245">
        <f t="shared" si="31"/>
        <v>41456</v>
      </c>
      <c r="V45" s="245">
        <f t="shared" si="31"/>
        <v>41487</v>
      </c>
      <c r="W45" s="245">
        <f t="shared" si="31"/>
        <v>41518</v>
      </c>
      <c r="X45" s="245">
        <f t="shared" si="31"/>
        <v>41548</v>
      </c>
      <c r="Y45" s="245">
        <f t="shared" si="31"/>
        <v>41579</v>
      </c>
      <c r="Z45" s="245">
        <f t="shared" si="31"/>
        <v>41609</v>
      </c>
      <c r="AA45" s="245">
        <f t="shared" si="31"/>
        <v>41640</v>
      </c>
      <c r="AB45" s="245">
        <f t="shared" si="31"/>
        <v>41671</v>
      </c>
      <c r="AC45" s="245">
        <f t="shared" si="31"/>
        <v>41699</v>
      </c>
      <c r="AD45" s="245">
        <f t="shared" si="31"/>
        <v>41730</v>
      </c>
      <c r="AE45" s="245">
        <f t="shared" si="31"/>
        <v>41760</v>
      </c>
      <c r="AF45" s="245">
        <f t="shared" si="31"/>
        <v>41791</v>
      </c>
      <c r="AG45" s="245">
        <f t="shared" si="31"/>
        <v>41821</v>
      </c>
      <c r="AH45" s="245">
        <f t="shared" si="31"/>
        <v>41852</v>
      </c>
      <c r="AI45" s="245">
        <f t="shared" si="31"/>
        <v>41883</v>
      </c>
      <c r="AJ45" s="245">
        <f t="shared" ref="AJ45:BJ45" si="32">EDATE(AI45,1)</f>
        <v>41913</v>
      </c>
      <c r="AK45" s="245">
        <f t="shared" si="32"/>
        <v>41944</v>
      </c>
      <c r="AL45" s="245">
        <f t="shared" si="32"/>
        <v>41974</v>
      </c>
      <c r="AM45" s="245">
        <f t="shared" si="32"/>
        <v>42005</v>
      </c>
      <c r="AN45" s="245">
        <f t="shared" si="32"/>
        <v>42036</v>
      </c>
      <c r="AO45" s="245">
        <f t="shared" si="32"/>
        <v>42064</v>
      </c>
      <c r="AP45" s="245">
        <f t="shared" si="32"/>
        <v>42095</v>
      </c>
      <c r="AQ45" s="245">
        <f t="shared" si="32"/>
        <v>42125</v>
      </c>
      <c r="AR45" s="245">
        <f t="shared" si="32"/>
        <v>42156</v>
      </c>
      <c r="AS45" s="245">
        <f t="shared" si="32"/>
        <v>42186</v>
      </c>
      <c r="AT45" s="245">
        <f t="shared" si="32"/>
        <v>42217</v>
      </c>
      <c r="AU45" s="245">
        <f t="shared" si="32"/>
        <v>42248</v>
      </c>
      <c r="AV45" s="245">
        <f t="shared" si="32"/>
        <v>42278</v>
      </c>
      <c r="AW45" s="245">
        <f t="shared" si="32"/>
        <v>42309</v>
      </c>
      <c r="AX45" s="245">
        <f t="shared" si="32"/>
        <v>42339</v>
      </c>
      <c r="AY45" s="245">
        <f t="shared" si="32"/>
        <v>42370</v>
      </c>
      <c r="AZ45" s="245">
        <f t="shared" si="32"/>
        <v>42401</v>
      </c>
      <c r="BA45" s="245">
        <f t="shared" si="32"/>
        <v>42430</v>
      </c>
      <c r="BB45" s="245">
        <f t="shared" si="32"/>
        <v>42461</v>
      </c>
      <c r="BC45" s="245">
        <f t="shared" si="32"/>
        <v>42491</v>
      </c>
      <c r="BD45" s="245">
        <f t="shared" si="32"/>
        <v>42522</v>
      </c>
      <c r="BE45" s="245">
        <f t="shared" si="32"/>
        <v>42552</v>
      </c>
      <c r="BF45" s="245">
        <f t="shared" si="32"/>
        <v>42583</v>
      </c>
      <c r="BG45" s="245">
        <f t="shared" si="32"/>
        <v>42614</v>
      </c>
      <c r="BH45" s="245">
        <f t="shared" si="32"/>
        <v>42644</v>
      </c>
      <c r="BI45" s="245">
        <f t="shared" si="32"/>
        <v>42675</v>
      </c>
      <c r="BJ45" s="245">
        <f t="shared" si="32"/>
        <v>42705</v>
      </c>
    </row>
    <row r="46" spans="2:62">
      <c r="B46" s="1" t="s">
        <v>217</v>
      </c>
      <c r="C46" s="249">
        <v>0</v>
      </c>
      <c r="D46" s="249">
        <f>IF(OR(D41=1,D41=4,D41=7,D41=10),+C37,0)</f>
        <v>0</v>
      </c>
      <c r="E46" s="249">
        <f>+IF(OR(E41=1,E41=4,E41=7,E41=10),+C37+D37,0)</f>
        <v>0</v>
      </c>
      <c r="F46" s="33">
        <f t="shared" ref="F46:AK46" si="33">+IF(OR(F41=1,F41=4,F41=7,F41=10),+C37+D37+E37,0)</f>
        <v>562.27499999999998</v>
      </c>
      <c r="G46" s="33">
        <f t="shared" si="33"/>
        <v>0</v>
      </c>
      <c r="H46" s="33">
        <f t="shared" si="33"/>
        <v>0</v>
      </c>
      <c r="I46" s="33">
        <f t="shared" si="33"/>
        <v>1181.25</v>
      </c>
      <c r="J46" s="33">
        <f t="shared" si="33"/>
        <v>0</v>
      </c>
      <c r="K46" s="33">
        <f t="shared" si="33"/>
        <v>0</v>
      </c>
      <c r="L46" s="33">
        <f t="shared" si="33"/>
        <v>2800.875</v>
      </c>
      <c r="M46" s="33">
        <f t="shared" si="33"/>
        <v>0</v>
      </c>
      <c r="N46" s="33">
        <f t="shared" si="33"/>
        <v>0</v>
      </c>
      <c r="O46" s="33">
        <f t="shared" si="33"/>
        <v>2671.2</v>
      </c>
      <c r="P46" s="33">
        <f t="shared" si="33"/>
        <v>0</v>
      </c>
      <c r="Q46" s="33">
        <f t="shared" si="33"/>
        <v>0</v>
      </c>
      <c r="R46" s="33">
        <f t="shared" si="33"/>
        <v>2653.4024999999997</v>
      </c>
      <c r="S46" s="33">
        <f t="shared" si="33"/>
        <v>0</v>
      </c>
      <c r="T46" s="33">
        <f t="shared" si="33"/>
        <v>0</v>
      </c>
      <c r="U46" s="33">
        <f t="shared" si="33"/>
        <v>2847.7889999999998</v>
      </c>
      <c r="V46" s="33">
        <f t="shared" si="33"/>
        <v>0</v>
      </c>
      <c r="W46" s="33">
        <f t="shared" si="33"/>
        <v>0</v>
      </c>
      <c r="X46" s="33">
        <f t="shared" si="33"/>
        <v>2842.7017499999997</v>
      </c>
      <c r="Y46" s="33">
        <f t="shared" si="33"/>
        <v>0</v>
      </c>
      <c r="Z46" s="33">
        <f t="shared" si="33"/>
        <v>0</v>
      </c>
      <c r="AA46" s="33">
        <f t="shared" si="33"/>
        <v>2842.7017499999997</v>
      </c>
      <c r="AB46" s="33">
        <f t="shared" si="33"/>
        <v>0</v>
      </c>
      <c r="AC46" s="33">
        <f t="shared" si="33"/>
        <v>0</v>
      </c>
      <c r="AD46" s="33">
        <f t="shared" si="33"/>
        <v>2899.555785</v>
      </c>
      <c r="AE46" s="33">
        <f t="shared" si="33"/>
        <v>0</v>
      </c>
      <c r="AF46" s="33">
        <f t="shared" si="33"/>
        <v>0</v>
      </c>
      <c r="AG46" s="33">
        <f t="shared" si="33"/>
        <v>2899.555785</v>
      </c>
      <c r="AH46" s="33">
        <f t="shared" si="33"/>
        <v>0</v>
      </c>
      <c r="AI46" s="33">
        <f t="shared" si="33"/>
        <v>0</v>
      </c>
      <c r="AJ46" s="33">
        <f t="shared" si="33"/>
        <v>2899.555785</v>
      </c>
      <c r="AK46" s="33">
        <f t="shared" si="33"/>
        <v>0</v>
      </c>
      <c r="AL46" s="33">
        <f t="shared" ref="AL46:BJ46" si="34">+IF(OR(AL41=1,AL41=4,AL41=7,AL41=10),+AI37+AJ37+AK37,0)</f>
        <v>0</v>
      </c>
      <c r="AM46" s="33">
        <f t="shared" si="34"/>
        <v>2899.555785</v>
      </c>
      <c r="AN46" s="33">
        <f t="shared" si="34"/>
        <v>0</v>
      </c>
      <c r="AO46" s="33">
        <f t="shared" si="34"/>
        <v>0</v>
      </c>
      <c r="AP46" s="33">
        <f t="shared" si="34"/>
        <v>2957.5469006999997</v>
      </c>
      <c r="AQ46" s="33">
        <f t="shared" si="34"/>
        <v>0</v>
      </c>
      <c r="AR46" s="33">
        <f t="shared" si="34"/>
        <v>0</v>
      </c>
      <c r="AS46" s="33">
        <f t="shared" si="34"/>
        <v>2957.5469006999997</v>
      </c>
      <c r="AT46" s="33">
        <f t="shared" si="34"/>
        <v>0</v>
      </c>
      <c r="AU46" s="33">
        <f t="shared" si="34"/>
        <v>0</v>
      </c>
      <c r="AV46" s="33">
        <f t="shared" si="34"/>
        <v>2957.5469006999997</v>
      </c>
      <c r="AW46" s="33">
        <f t="shared" si="34"/>
        <v>0</v>
      </c>
      <c r="AX46" s="33">
        <f t="shared" si="34"/>
        <v>0</v>
      </c>
      <c r="AY46" s="33">
        <f t="shared" si="34"/>
        <v>2957.5469006999997</v>
      </c>
      <c r="AZ46" s="33">
        <f t="shared" si="34"/>
        <v>0</v>
      </c>
      <c r="BA46" s="33">
        <f t="shared" si="34"/>
        <v>0</v>
      </c>
      <c r="BB46" s="33">
        <f t="shared" si="34"/>
        <v>3016.6978387140002</v>
      </c>
      <c r="BC46" s="33">
        <f t="shared" si="34"/>
        <v>0</v>
      </c>
      <c r="BD46" s="33">
        <f t="shared" si="34"/>
        <v>0</v>
      </c>
      <c r="BE46" s="33">
        <f t="shared" si="34"/>
        <v>3016.6978387140002</v>
      </c>
      <c r="BF46" s="33">
        <f t="shared" si="34"/>
        <v>0</v>
      </c>
      <c r="BG46" s="33">
        <f t="shared" si="34"/>
        <v>0</v>
      </c>
      <c r="BH46" s="33">
        <f t="shared" si="34"/>
        <v>3016.6978387140002</v>
      </c>
      <c r="BI46" s="33">
        <f t="shared" si="34"/>
        <v>0</v>
      </c>
      <c r="BJ46" s="33">
        <f t="shared" si="34"/>
        <v>0</v>
      </c>
    </row>
    <row r="48" spans="2:62">
      <c r="B48" s="1"/>
      <c r="C48" s="245">
        <f>+C45</f>
        <v>40909</v>
      </c>
      <c r="D48" s="245">
        <f t="shared" ref="D48:AI48" si="35">EDATE(C48,1)</f>
        <v>40940</v>
      </c>
      <c r="E48" s="245">
        <f t="shared" si="35"/>
        <v>40969</v>
      </c>
      <c r="F48" s="245">
        <f t="shared" si="35"/>
        <v>41000</v>
      </c>
      <c r="G48" s="245">
        <f t="shared" si="35"/>
        <v>41030</v>
      </c>
      <c r="H48" s="245">
        <f t="shared" si="35"/>
        <v>41061</v>
      </c>
      <c r="I48" s="245">
        <f t="shared" si="35"/>
        <v>41091</v>
      </c>
      <c r="J48" s="245">
        <f t="shared" si="35"/>
        <v>41122</v>
      </c>
      <c r="K48" s="245">
        <f t="shared" si="35"/>
        <v>41153</v>
      </c>
      <c r="L48" s="245">
        <f t="shared" si="35"/>
        <v>41183</v>
      </c>
      <c r="M48" s="245">
        <f t="shared" si="35"/>
        <v>41214</v>
      </c>
      <c r="N48" s="245">
        <f t="shared" si="35"/>
        <v>41244</v>
      </c>
      <c r="O48" s="245">
        <f t="shared" si="35"/>
        <v>41275</v>
      </c>
      <c r="P48" s="245">
        <f t="shared" si="35"/>
        <v>41306</v>
      </c>
      <c r="Q48" s="245">
        <f t="shared" si="35"/>
        <v>41334</v>
      </c>
      <c r="R48" s="245">
        <f t="shared" si="35"/>
        <v>41365</v>
      </c>
      <c r="S48" s="245">
        <f t="shared" si="35"/>
        <v>41395</v>
      </c>
      <c r="T48" s="245">
        <f t="shared" si="35"/>
        <v>41426</v>
      </c>
      <c r="U48" s="245">
        <f t="shared" si="35"/>
        <v>41456</v>
      </c>
      <c r="V48" s="245">
        <f t="shared" si="35"/>
        <v>41487</v>
      </c>
      <c r="W48" s="245">
        <f t="shared" si="35"/>
        <v>41518</v>
      </c>
      <c r="X48" s="245">
        <f t="shared" si="35"/>
        <v>41548</v>
      </c>
      <c r="Y48" s="245">
        <f t="shared" si="35"/>
        <v>41579</v>
      </c>
      <c r="Z48" s="245">
        <f t="shared" si="35"/>
        <v>41609</v>
      </c>
      <c r="AA48" s="245">
        <f t="shared" si="35"/>
        <v>41640</v>
      </c>
      <c r="AB48" s="245">
        <f t="shared" si="35"/>
        <v>41671</v>
      </c>
      <c r="AC48" s="245">
        <f t="shared" si="35"/>
        <v>41699</v>
      </c>
      <c r="AD48" s="245">
        <f t="shared" si="35"/>
        <v>41730</v>
      </c>
      <c r="AE48" s="245">
        <f t="shared" si="35"/>
        <v>41760</v>
      </c>
      <c r="AF48" s="245">
        <f t="shared" si="35"/>
        <v>41791</v>
      </c>
      <c r="AG48" s="245">
        <f t="shared" si="35"/>
        <v>41821</v>
      </c>
      <c r="AH48" s="245">
        <f t="shared" si="35"/>
        <v>41852</v>
      </c>
      <c r="AI48" s="245">
        <f t="shared" si="35"/>
        <v>41883</v>
      </c>
      <c r="AJ48" s="245">
        <f t="shared" ref="AJ48:BJ48" si="36">EDATE(AI48,1)</f>
        <v>41913</v>
      </c>
      <c r="AK48" s="245">
        <f t="shared" si="36"/>
        <v>41944</v>
      </c>
      <c r="AL48" s="245">
        <f t="shared" si="36"/>
        <v>41974</v>
      </c>
      <c r="AM48" s="245">
        <f t="shared" si="36"/>
        <v>42005</v>
      </c>
      <c r="AN48" s="245">
        <f t="shared" si="36"/>
        <v>42036</v>
      </c>
      <c r="AO48" s="245">
        <f t="shared" si="36"/>
        <v>42064</v>
      </c>
      <c r="AP48" s="245">
        <f t="shared" si="36"/>
        <v>42095</v>
      </c>
      <c r="AQ48" s="245">
        <f t="shared" si="36"/>
        <v>42125</v>
      </c>
      <c r="AR48" s="245">
        <f t="shared" si="36"/>
        <v>42156</v>
      </c>
      <c r="AS48" s="245">
        <f t="shared" si="36"/>
        <v>42186</v>
      </c>
      <c r="AT48" s="245">
        <f t="shared" si="36"/>
        <v>42217</v>
      </c>
      <c r="AU48" s="245">
        <f t="shared" si="36"/>
        <v>42248</v>
      </c>
      <c r="AV48" s="245">
        <f t="shared" si="36"/>
        <v>42278</v>
      </c>
      <c r="AW48" s="245">
        <f t="shared" si="36"/>
        <v>42309</v>
      </c>
      <c r="AX48" s="245">
        <f t="shared" si="36"/>
        <v>42339</v>
      </c>
      <c r="AY48" s="245">
        <f t="shared" si="36"/>
        <v>42370</v>
      </c>
      <c r="AZ48" s="245">
        <f t="shared" si="36"/>
        <v>42401</v>
      </c>
      <c r="BA48" s="245">
        <f t="shared" si="36"/>
        <v>42430</v>
      </c>
      <c r="BB48" s="245">
        <f t="shared" si="36"/>
        <v>42461</v>
      </c>
      <c r="BC48" s="245">
        <f t="shared" si="36"/>
        <v>42491</v>
      </c>
      <c r="BD48" s="245">
        <f t="shared" si="36"/>
        <v>42522</v>
      </c>
      <c r="BE48" s="245">
        <f t="shared" si="36"/>
        <v>42552</v>
      </c>
      <c r="BF48" s="245">
        <f t="shared" si="36"/>
        <v>42583</v>
      </c>
      <c r="BG48" s="245">
        <f t="shared" si="36"/>
        <v>42614</v>
      </c>
      <c r="BH48" s="245">
        <f t="shared" si="36"/>
        <v>42644</v>
      </c>
      <c r="BI48" s="245">
        <f t="shared" si="36"/>
        <v>42675</v>
      </c>
      <c r="BJ48" s="245">
        <f t="shared" si="36"/>
        <v>42705</v>
      </c>
    </row>
    <row r="49" spans="2:63">
      <c r="B49" s="1" t="s">
        <v>261</v>
      </c>
      <c r="C49" s="33">
        <f ca="1">SUM($C$34:C34)-SUM($C$43:C43)</f>
        <v>422.1</v>
      </c>
      <c r="D49" s="33">
        <f ca="1">SUM($C$34:D34)-SUM($C$43:D43)</f>
        <v>427.35</v>
      </c>
      <c r="E49" s="33">
        <f ca="1">SUM($C$34:E34)-SUM($C$43:E43)</f>
        <v>437.85</v>
      </c>
      <c r="F49" s="33">
        <f ca="1">SUM($C$34:F34)-SUM($C$43:F43)</f>
        <v>183.75</v>
      </c>
      <c r="G49" s="33">
        <f ca="1">SUM($C$34:G34)-SUM($C$43:G43)</f>
        <v>204.75</v>
      </c>
      <c r="H49" s="33">
        <f ca="1">SUM($C$34:H34)-SUM($C$43:H43)</f>
        <v>231</v>
      </c>
      <c r="I49" s="33">
        <f ca="1">SUM($C$34:I34)-SUM($C$43:I43)</f>
        <v>244.64999999999998</v>
      </c>
      <c r="J49" s="33">
        <f ca="1">SUM($C$34:J34)-SUM($C$43:J43)</f>
        <v>321.29999999999995</v>
      </c>
      <c r="K49" s="33">
        <f ca="1">SUM($C$34:K34)-SUM($C$43:K43)</f>
        <v>397.94999999999993</v>
      </c>
      <c r="L49" s="33">
        <f ca="1">SUM($C$34:L34)-SUM($C$43:L43)</f>
        <v>244.64999999999986</v>
      </c>
      <c r="M49" s="33">
        <f ca="1">SUM($C$34:M34)-SUM($C$43:M43)</f>
        <v>321.29999999999995</v>
      </c>
      <c r="N49" s="33">
        <f ca="1">SUM($C$34:N34)-SUM($C$43:N43)</f>
        <v>397.95000000000005</v>
      </c>
      <c r="O49" s="33">
        <f ca="1">SUM($C$34:O34)-SUM($C$43:O43)</f>
        <v>78.182999999999993</v>
      </c>
      <c r="P49" s="33">
        <f ca="1">SUM($C$34:P34)-SUM($C$43:P43)</f>
        <v>156.36599999999999</v>
      </c>
      <c r="Q49" s="33">
        <f ca="1">SUM($C$34:Q34)-SUM($C$43:Q43)</f>
        <v>234.54899999999998</v>
      </c>
      <c r="R49" s="33">
        <f ca="1">SUM($C$34:R34)-SUM($C$43:R43)</f>
        <v>78.182999999999993</v>
      </c>
      <c r="S49" s="33">
        <f ca="1">SUM($C$34:S34)-SUM($C$43:S43)</f>
        <v>156.36599999999999</v>
      </c>
      <c r="T49" s="33">
        <f ca="1">SUM($C$34:T34)-SUM($C$43:T43)</f>
        <v>234.54899999999998</v>
      </c>
      <c r="U49" s="33">
        <f ca="1">SUM($C$34:U34)-SUM($C$43:U43)</f>
        <v>78.182999999999993</v>
      </c>
      <c r="V49" s="33">
        <f ca="1">SUM($C$34:V34)-SUM($C$43:V43)</f>
        <v>156.36599999999999</v>
      </c>
      <c r="W49" s="33">
        <f ca="1">SUM($C$34:W34)-SUM($C$43:W43)</f>
        <v>234.54899999999998</v>
      </c>
      <c r="X49" s="33">
        <f ca="1">SUM($C$34:X34)-SUM($C$43:X43)</f>
        <v>78.182999999999993</v>
      </c>
      <c r="Y49" s="33">
        <f ca="1">SUM($C$34:Y34)-SUM($C$43:Y43)</f>
        <v>156.36599999999999</v>
      </c>
      <c r="Z49" s="33">
        <f ca="1">SUM($C$34:Z34)-SUM($C$43:Z43)</f>
        <v>234.54899999999998</v>
      </c>
      <c r="AA49" s="33">
        <f ca="1">SUM($C$34:AA34)-SUM($C$43:AA43)</f>
        <v>79.746659999999792</v>
      </c>
      <c r="AB49" s="33">
        <f ca="1">SUM($C$34:AB34)-SUM($C$43:AB43)</f>
        <v>159.49331999999958</v>
      </c>
      <c r="AC49" s="33">
        <f ca="1">SUM($C$34:AC34)-SUM($C$43:AC43)</f>
        <v>239.23997999999938</v>
      </c>
      <c r="AD49" s="33">
        <f ca="1">SUM($C$34:AD34)-SUM($C$43:AD43)</f>
        <v>79.746659999999338</v>
      </c>
      <c r="AE49" s="33">
        <f ca="1">SUM($C$34:AE34)-SUM($C$43:AE43)</f>
        <v>159.49331999999913</v>
      </c>
      <c r="AF49" s="33">
        <f ca="1">SUM($C$34:AF34)-SUM($C$43:AF43)</f>
        <v>239.23997999999892</v>
      </c>
      <c r="AG49" s="33">
        <f ca="1">SUM($C$34:AG34)-SUM($C$43:AG43)</f>
        <v>79.746659999998883</v>
      </c>
      <c r="AH49" s="33">
        <f ca="1">SUM($C$34:AH34)-SUM($C$43:AH43)</f>
        <v>159.49331999999868</v>
      </c>
      <c r="AI49" s="33">
        <f ca="1">SUM($C$34:AI34)-SUM($C$43:AI43)</f>
        <v>239.23997999999847</v>
      </c>
      <c r="AJ49" s="33">
        <f ca="1">SUM($C$34:AJ34)-SUM($C$43:AJ43)</f>
        <v>79.746659999998428</v>
      </c>
      <c r="AK49" s="33">
        <f ca="1">SUM($C$34:AK34)-SUM($C$43:AK43)</f>
        <v>159.49331999999822</v>
      </c>
      <c r="AL49" s="33">
        <f ca="1">SUM($C$34:AL34)-SUM($C$43:AL43)</f>
        <v>239.23997999999801</v>
      </c>
      <c r="AM49" s="33">
        <f ca="1">SUM($C$34:AM34)-SUM($C$43:AM43)</f>
        <v>81.341593199997988</v>
      </c>
      <c r="AN49" s="33">
        <f ca="1">SUM($C$34:AN34)-SUM($C$43:AN43)</f>
        <v>162.68318639999779</v>
      </c>
      <c r="AO49" s="33">
        <f ca="1">SUM($C$34:AO34)-SUM($C$43:AO43)</f>
        <v>244.0247795999976</v>
      </c>
      <c r="AP49" s="33">
        <f ca="1">SUM($C$34:AP34)-SUM($C$43:AP43)</f>
        <v>81.341593199997533</v>
      </c>
      <c r="AQ49" s="33">
        <f ca="1">SUM($C$34:AQ34)-SUM($C$43:AQ43)</f>
        <v>162.68318639999734</v>
      </c>
      <c r="AR49" s="33">
        <f ca="1">SUM($C$34:AR34)-SUM($C$43:AR43)</f>
        <v>244.02477959999715</v>
      </c>
      <c r="AS49" s="33">
        <f ca="1">SUM($C$34:AS34)-SUM($C$43:AS43)</f>
        <v>81.341593199997078</v>
      </c>
      <c r="AT49" s="33">
        <f ca="1">SUM($C$34:AT34)-SUM($C$43:AT43)</f>
        <v>162.68318639999688</v>
      </c>
      <c r="AU49" s="33">
        <f ca="1">SUM($C$34:AU34)-SUM($C$43:AU43)</f>
        <v>244.02477959999669</v>
      </c>
      <c r="AV49" s="33">
        <f ca="1">SUM($C$34:AV34)-SUM($C$43:AV43)</f>
        <v>81.341593199996623</v>
      </c>
      <c r="AW49" s="33">
        <f ca="1">SUM($C$34:AW34)-SUM($C$43:AW43)</f>
        <v>162.68318639999643</v>
      </c>
      <c r="AX49" s="33">
        <f ca="1">SUM($C$34:AX34)-SUM($C$43:AX43)</f>
        <v>244.02477959999624</v>
      </c>
      <c r="AY49" s="33">
        <f ca="1">SUM($C$34:AY34)-SUM($C$43:AY43)</f>
        <v>82.968425063996619</v>
      </c>
      <c r="AZ49" s="33">
        <f ca="1">SUM($C$34:AZ34)-SUM($C$43:AZ43)</f>
        <v>165.93685012799688</v>
      </c>
      <c r="BA49" s="33">
        <f ca="1">SUM($C$34:BA34)-SUM($C$43:BA43)</f>
        <v>248.90527519199713</v>
      </c>
      <c r="BB49" s="33">
        <f ca="1">SUM($C$34:BB34)-SUM($C$43:BB43)</f>
        <v>82.968425063997529</v>
      </c>
      <c r="BC49" s="33">
        <f ca="1">SUM($C$34:BC34)-SUM($C$43:BC43)</f>
        <v>165.93685012799779</v>
      </c>
      <c r="BD49" s="33">
        <f ca="1">SUM($C$34:BD34)-SUM($C$43:BD43)</f>
        <v>248.90527519199804</v>
      </c>
      <c r="BE49" s="33">
        <f ca="1">SUM($C$34:BE34)-SUM($C$43:BE43)</f>
        <v>82.968425063998438</v>
      </c>
      <c r="BF49" s="33">
        <f ca="1">SUM($C$34:BF34)-SUM($C$43:BF43)</f>
        <v>165.9368501279987</v>
      </c>
      <c r="BG49" s="33">
        <f ca="1">SUM($C$34:BG34)-SUM($C$43:BG43)</f>
        <v>248.90527519199895</v>
      </c>
      <c r="BH49" s="33">
        <f ca="1">SUM($C$34:BH34)-SUM($C$43:BH43)</f>
        <v>82.968425063999348</v>
      </c>
      <c r="BI49" s="33">
        <f ca="1">SUM($C$34:BI34)-SUM($C$43:BI43)</f>
        <v>165.93685012799961</v>
      </c>
      <c r="BJ49" s="33">
        <f ca="1">SUM($C$34:BJ34)-SUM($C$43:BJ43)</f>
        <v>248.90527519199986</v>
      </c>
    </row>
    <row r="51" spans="2:63">
      <c r="B51" s="1"/>
      <c r="C51" s="245">
        <f>+C48</f>
        <v>40909</v>
      </c>
      <c r="D51" s="245">
        <f t="shared" ref="D51:AI51" si="37">EDATE(C51,1)</f>
        <v>40940</v>
      </c>
      <c r="E51" s="245">
        <f t="shared" si="37"/>
        <v>40969</v>
      </c>
      <c r="F51" s="245">
        <f t="shared" si="37"/>
        <v>41000</v>
      </c>
      <c r="G51" s="245">
        <f t="shared" si="37"/>
        <v>41030</v>
      </c>
      <c r="H51" s="245">
        <f t="shared" si="37"/>
        <v>41061</v>
      </c>
      <c r="I51" s="245">
        <f t="shared" si="37"/>
        <v>41091</v>
      </c>
      <c r="J51" s="245">
        <f t="shared" si="37"/>
        <v>41122</v>
      </c>
      <c r="K51" s="245">
        <f t="shared" si="37"/>
        <v>41153</v>
      </c>
      <c r="L51" s="245">
        <f t="shared" si="37"/>
        <v>41183</v>
      </c>
      <c r="M51" s="245">
        <f t="shared" si="37"/>
        <v>41214</v>
      </c>
      <c r="N51" s="245">
        <f t="shared" si="37"/>
        <v>41244</v>
      </c>
      <c r="O51" s="245">
        <f t="shared" si="37"/>
        <v>41275</v>
      </c>
      <c r="P51" s="245">
        <f t="shared" si="37"/>
        <v>41306</v>
      </c>
      <c r="Q51" s="245">
        <f t="shared" si="37"/>
        <v>41334</v>
      </c>
      <c r="R51" s="245">
        <f t="shared" si="37"/>
        <v>41365</v>
      </c>
      <c r="S51" s="245">
        <f t="shared" si="37"/>
        <v>41395</v>
      </c>
      <c r="T51" s="245">
        <f t="shared" si="37"/>
        <v>41426</v>
      </c>
      <c r="U51" s="245">
        <f t="shared" si="37"/>
        <v>41456</v>
      </c>
      <c r="V51" s="245">
        <f t="shared" si="37"/>
        <v>41487</v>
      </c>
      <c r="W51" s="245">
        <f t="shared" si="37"/>
        <v>41518</v>
      </c>
      <c r="X51" s="245">
        <f t="shared" si="37"/>
        <v>41548</v>
      </c>
      <c r="Y51" s="245">
        <f t="shared" si="37"/>
        <v>41579</v>
      </c>
      <c r="Z51" s="245">
        <f t="shared" si="37"/>
        <v>41609</v>
      </c>
      <c r="AA51" s="245">
        <f t="shared" si="37"/>
        <v>41640</v>
      </c>
      <c r="AB51" s="245">
        <f t="shared" si="37"/>
        <v>41671</v>
      </c>
      <c r="AC51" s="245">
        <f t="shared" si="37"/>
        <v>41699</v>
      </c>
      <c r="AD51" s="245">
        <f t="shared" si="37"/>
        <v>41730</v>
      </c>
      <c r="AE51" s="245">
        <f t="shared" si="37"/>
        <v>41760</v>
      </c>
      <c r="AF51" s="245">
        <f t="shared" si="37"/>
        <v>41791</v>
      </c>
      <c r="AG51" s="245">
        <f t="shared" si="37"/>
        <v>41821</v>
      </c>
      <c r="AH51" s="245">
        <f t="shared" si="37"/>
        <v>41852</v>
      </c>
      <c r="AI51" s="245">
        <f t="shared" si="37"/>
        <v>41883</v>
      </c>
      <c r="AJ51" s="245">
        <f t="shared" ref="AJ51:BJ51" si="38">EDATE(AI51,1)</f>
        <v>41913</v>
      </c>
      <c r="AK51" s="245">
        <f t="shared" si="38"/>
        <v>41944</v>
      </c>
      <c r="AL51" s="245">
        <f t="shared" si="38"/>
        <v>41974</v>
      </c>
      <c r="AM51" s="245">
        <f t="shared" si="38"/>
        <v>42005</v>
      </c>
      <c r="AN51" s="245">
        <f t="shared" si="38"/>
        <v>42036</v>
      </c>
      <c r="AO51" s="245">
        <f t="shared" si="38"/>
        <v>42064</v>
      </c>
      <c r="AP51" s="245">
        <f t="shared" si="38"/>
        <v>42095</v>
      </c>
      <c r="AQ51" s="245">
        <f t="shared" si="38"/>
        <v>42125</v>
      </c>
      <c r="AR51" s="245">
        <f t="shared" si="38"/>
        <v>42156</v>
      </c>
      <c r="AS51" s="245">
        <f t="shared" si="38"/>
        <v>42186</v>
      </c>
      <c r="AT51" s="245">
        <f t="shared" si="38"/>
        <v>42217</v>
      </c>
      <c r="AU51" s="245">
        <f t="shared" si="38"/>
        <v>42248</v>
      </c>
      <c r="AV51" s="245">
        <f t="shared" si="38"/>
        <v>42278</v>
      </c>
      <c r="AW51" s="245">
        <f t="shared" si="38"/>
        <v>42309</v>
      </c>
      <c r="AX51" s="245">
        <f t="shared" si="38"/>
        <v>42339</v>
      </c>
      <c r="AY51" s="245">
        <f t="shared" si="38"/>
        <v>42370</v>
      </c>
      <c r="AZ51" s="245">
        <f t="shared" si="38"/>
        <v>42401</v>
      </c>
      <c r="BA51" s="245">
        <f t="shared" si="38"/>
        <v>42430</v>
      </c>
      <c r="BB51" s="245">
        <f t="shared" si="38"/>
        <v>42461</v>
      </c>
      <c r="BC51" s="245">
        <f t="shared" si="38"/>
        <v>42491</v>
      </c>
      <c r="BD51" s="245">
        <f t="shared" si="38"/>
        <v>42522</v>
      </c>
      <c r="BE51" s="245">
        <f t="shared" si="38"/>
        <v>42552</v>
      </c>
      <c r="BF51" s="245">
        <f t="shared" si="38"/>
        <v>42583</v>
      </c>
      <c r="BG51" s="245">
        <f t="shared" si="38"/>
        <v>42614</v>
      </c>
      <c r="BH51" s="245">
        <f t="shared" si="38"/>
        <v>42644</v>
      </c>
      <c r="BI51" s="245">
        <f t="shared" si="38"/>
        <v>42675</v>
      </c>
      <c r="BJ51" s="245">
        <f t="shared" si="38"/>
        <v>42705</v>
      </c>
    </row>
    <row r="52" spans="2:63" s="1" customFormat="1">
      <c r="B52" s="1" t="s">
        <v>262</v>
      </c>
      <c r="C52" s="33">
        <f>SUM($C$37:C37)-SUM($C$46:C46)</f>
        <v>79.275000000000006</v>
      </c>
      <c r="D52" s="33">
        <f>SUM($C$37:D37)-SUM($C$46:D46)</f>
        <v>273.52499999999998</v>
      </c>
      <c r="E52" s="33">
        <f>SUM($C$37:E37)-SUM($C$46:E46)</f>
        <v>562.27499999999998</v>
      </c>
      <c r="F52" s="33">
        <f>SUM($C$37:F37)-SUM($C$46:F46)</f>
        <v>341.25</v>
      </c>
      <c r="G52" s="33">
        <f>SUM($C$37:G37)-SUM($C$46:G46)</f>
        <v>735.00000000000011</v>
      </c>
      <c r="H52" s="33">
        <f>SUM($C$37:H37)-SUM($C$46:H46)</f>
        <v>1181.25</v>
      </c>
      <c r="I52" s="33">
        <f>SUM($C$37:I37)-SUM($C$46:I46)</f>
        <v>950.25</v>
      </c>
      <c r="J52" s="33">
        <f>SUM($C$37:J37)-SUM($C$46:J46)</f>
        <v>1900.5</v>
      </c>
      <c r="K52" s="33">
        <f>SUM($C$37:K37)-SUM($C$46:K46)</f>
        <v>2800.8749999999995</v>
      </c>
      <c r="L52" s="33">
        <f>SUM($C$37:L37)-SUM($C$46:L46)</f>
        <v>900.375</v>
      </c>
      <c r="M52" s="33">
        <f>SUM($C$37:M37)-SUM($C$46:M46)</f>
        <v>1790.7749999999996</v>
      </c>
      <c r="N52" s="33">
        <f>SUM($C$37:N37)-SUM($C$46:N46)</f>
        <v>2671.2</v>
      </c>
      <c r="O52" s="33">
        <f>SUM($C$37:O37)-SUM($C$46:O46)</f>
        <v>887.85899999999947</v>
      </c>
      <c r="P52" s="33">
        <f>SUM($C$37:P37)-SUM($C$46:P46)</f>
        <v>1775.7179999999998</v>
      </c>
      <c r="Q52" s="33">
        <f>SUM($C$37:Q37)-SUM($C$46:Q46)</f>
        <v>2653.4024999999992</v>
      </c>
      <c r="R52" s="33">
        <f>SUM($C$37:R37)-SUM($C$46:R46)</f>
        <v>952.65450000000055</v>
      </c>
      <c r="S52" s="33">
        <f>SUM($C$37:S37)-SUM($C$46:S46)</f>
        <v>1900.2217500000006</v>
      </c>
      <c r="T52" s="33">
        <f>SUM($C$37:T37)-SUM($C$46:T46)</f>
        <v>2847.7890000000007</v>
      </c>
      <c r="U52" s="33">
        <f>SUM($C$37:U37)-SUM($C$46:U46)</f>
        <v>947.56725000000006</v>
      </c>
      <c r="V52" s="33">
        <f>SUM($C$37:V37)-SUM($C$46:V46)</f>
        <v>1895.1345000000001</v>
      </c>
      <c r="W52" s="33">
        <f>SUM($C$37:W37)-SUM($C$46:W46)</f>
        <v>2842.7017500000002</v>
      </c>
      <c r="X52" s="33">
        <f>SUM($C$37:X37)-SUM($C$46:X46)</f>
        <v>947.56725000000006</v>
      </c>
      <c r="Y52" s="33">
        <f>SUM($C$37:Y37)-SUM($C$46:Y46)</f>
        <v>1895.1345000000001</v>
      </c>
      <c r="Z52" s="33">
        <f>SUM($C$37:Z37)-SUM($C$46:Z46)</f>
        <v>2842.7017500000002</v>
      </c>
      <c r="AA52" s="33">
        <f>SUM($C$37:AA37)-SUM($C$46:AA46)</f>
        <v>966.51859500000137</v>
      </c>
      <c r="AB52" s="33">
        <f>SUM($C$37:AB37)-SUM($C$46:AB46)</f>
        <v>1933.0371900000027</v>
      </c>
      <c r="AC52" s="33">
        <f>SUM($C$37:AC37)-SUM($C$46:AC46)</f>
        <v>2899.5557850000041</v>
      </c>
      <c r="AD52" s="33">
        <f>SUM($C$37:AD37)-SUM($C$46:AD46)</f>
        <v>966.51859500000501</v>
      </c>
      <c r="AE52" s="33">
        <f>SUM($C$37:AE37)-SUM($C$46:AE46)</f>
        <v>1933.0371900000064</v>
      </c>
      <c r="AF52" s="33">
        <f>SUM($C$37:AF37)-SUM($C$46:AF46)</f>
        <v>2899.5557850000077</v>
      </c>
      <c r="AG52" s="33">
        <f>SUM($C$37:AG37)-SUM($C$46:AG46)</f>
        <v>966.51859500000865</v>
      </c>
      <c r="AH52" s="33">
        <f>SUM($C$37:AH37)-SUM($C$46:AH46)</f>
        <v>1933.03719000001</v>
      </c>
      <c r="AI52" s="33">
        <f>SUM($C$37:AI37)-SUM($C$46:AI46)</f>
        <v>2899.5557850000114</v>
      </c>
      <c r="AJ52" s="33">
        <f>SUM($C$37:AJ37)-SUM($C$46:AJ46)</f>
        <v>966.51859500001228</v>
      </c>
      <c r="AK52" s="33">
        <f>SUM($C$37:AK37)-SUM($C$46:AK46)</f>
        <v>1933.0371900000137</v>
      </c>
      <c r="AL52" s="33">
        <f>SUM($C$37:AL37)-SUM($C$46:AL46)</f>
        <v>2899.555785000015</v>
      </c>
      <c r="AM52" s="33">
        <f>SUM($C$37:AM37)-SUM($C$46:AM46)</f>
        <v>985.84896690001551</v>
      </c>
      <c r="AN52" s="33">
        <f>SUM($C$37:AN37)-SUM($C$46:AN46)</f>
        <v>1971.6979338000165</v>
      </c>
      <c r="AO52" s="33">
        <f>SUM($C$37:AO37)-SUM($C$46:AO46)</f>
        <v>2957.5469007000138</v>
      </c>
      <c r="AP52" s="33">
        <f>SUM($C$37:AP37)-SUM($C$46:AP46)</f>
        <v>985.84896690001187</v>
      </c>
      <c r="AQ52" s="33">
        <f>SUM($C$37:AQ37)-SUM($C$46:AQ46)</f>
        <v>1971.6979338000092</v>
      </c>
      <c r="AR52" s="33">
        <f>SUM($C$37:AR37)-SUM($C$46:AR46)</f>
        <v>2957.5469007000065</v>
      </c>
      <c r="AS52" s="33">
        <f>SUM($C$37:AS37)-SUM($C$46:AS46)</f>
        <v>985.8489669000046</v>
      </c>
      <c r="AT52" s="33">
        <f>SUM($C$37:AT37)-SUM($C$46:AT46)</f>
        <v>1971.6979338000019</v>
      </c>
      <c r="AU52" s="33">
        <f>SUM($C$37:AU37)-SUM($C$46:AU46)</f>
        <v>2957.5469006999992</v>
      </c>
      <c r="AV52" s="33">
        <f>SUM($C$37:AV37)-SUM($C$46:AV46)</f>
        <v>985.84896689999732</v>
      </c>
      <c r="AW52" s="33">
        <f>SUM($C$37:AW37)-SUM($C$46:AW46)</f>
        <v>1971.6979337999946</v>
      </c>
      <c r="AX52" s="33">
        <f>SUM($C$37:AX37)-SUM($C$46:AX46)</f>
        <v>2957.546900699992</v>
      </c>
      <c r="AY52" s="33">
        <f>SUM($C$37:AY37)-SUM($C$46:AY46)</f>
        <v>1005.5659462379917</v>
      </c>
      <c r="AZ52" s="33">
        <f>SUM($C$37:AZ37)-SUM($C$46:AZ46)</f>
        <v>2011.1318924759908</v>
      </c>
      <c r="BA52" s="33">
        <f>SUM($C$37:BA37)-SUM($C$46:BA46)</f>
        <v>3016.6978387139898</v>
      </c>
      <c r="BB52" s="33">
        <f>SUM($C$37:BB37)-SUM($C$46:BB46)</f>
        <v>1005.5659462379917</v>
      </c>
      <c r="BC52" s="33">
        <f>SUM($C$37:BC37)-SUM($C$46:BC46)</f>
        <v>2011.1318924759908</v>
      </c>
      <c r="BD52" s="33">
        <f>SUM($C$37:BD37)-SUM($C$46:BD46)</f>
        <v>3016.6978387139898</v>
      </c>
      <c r="BE52" s="33">
        <f>SUM($C$37:BE37)-SUM($C$46:BE46)</f>
        <v>1005.5659462379917</v>
      </c>
      <c r="BF52" s="33">
        <f>SUM($C$37:BF37)-SUM($C$46:BF46)</f>
        <v>2011.1318924759908</v>
      </c>
      <c r="BG52" s="33">
        <f>SUM($C$37:BG37)-SUM($C$46:BG46)</f>
        <v>3016.6978387139898</v>
      </c>
      <c r="BH52" s="33">
        <f>SUM($C$37:BH37)-SUM($C$46:BH46)</f>
        <v>1005.5659462379917</v>
      </c>
      <c r="BI52" s="33">
        <f>SUM($C$37:BI37)-SUM($C$46:BI46)</f>
        <v>2011.1318924759908</v>
      </c>
      <c r="BJ52" s="33">
        <f>SUM($C$37:BJ37)-SUM($C$46:BJ46)</f>
        <v>3016.6978387139898</v>
      </c>
      <c r="BK52"/>
    </row>
    <row r="54" spans="2:63">
      <c r="B54" s="63" t="s">
        <v>242</v>
      </c>
      <c r="C54" s="39">
        <f>+C43-C46</f>
        <v>0</v>
      </c>
      <c r="D54" s="39">
        <f t="shared" ref="D54:AH54" si="39">+D43-D46</f>
        <v>0</v>
      </c>
      <c r="E54" s="39">
        <f t="shared" si="39"/>
        <v>0</v>
      </c>
      <c r="F54" s="39">
        <f ca="1">+F43-F46</f>
        <v>-124.42499999999995</v>
      </c>
      <c r="G54" s="39">
        <f t="shared" si="39"/>
        <v>0</v>
      </c>
      <c r="H54" s="39">
        <f t="shared" si="39"/>
        <v>0</v>
      </c>
      <c r="I54" s="39">
        <f t="shared" ca="1" si="39"/>
        <v>-950.25</v>
      </c>
      <c r="J54" s="39">
        <f t="shared" si="39"/>
        <v>0</v>
      </c>
      <c r="K54" s="39">
        <f t="shared" si="39"/>
        <v>0</v>
      </c>
      <c r="L54" s="39">
        <f t="shared" ca="1" si="39"/>
        <v>-2402.9250000000002</v>
      </c>
      <c r="M54" s="39">
        <f t="shared" si="39"/>
        <v>0</v>
      </c>
      <c r="N54" s="39">
        <f>+N43-N46</f>
        <v>0</v>
      </c>
      <c r="O54" s="39">
        <f t="shared" ca="1" si="39"/>
        <v>-2273.25</v>
      </c>
      <c r="P54" s="39">
        <f t="shared" si="39"/>
        <v>0</v>
      </c>
      <c r="Q54" s="39">
        <f t="shared" si="39"/>
        <v>0</v>
      </c>
      <c r="R54" s="39">
        <f t="shared" ca="1" si="39"/>
        <v>-2418.8534999999997</v>
      </c>
      <c r="S54" s="39">
        <f t="shared" si="39"/>
        <v>0</v>
      </c>
      <c r="T54" s="39">
        <f t="shared" si="39"/>
        <v>0</v>
      </c>
      <c r="U54" s="39">
        <f t="shared" ca="1" si="39"/>
        <v>-2613.2399999999998</v>
      </c>
      <c r="V54" s="39">
        <f t="shared" si="39"/>
        <v>0</v>
      </c>
      <c r="W54" s="39">
        <f t="shared" si="39"/>
        <v>0</v>
      </c>
      <c r="X54" s="39">
        <f t="shared" ca="1" si="39"/>
        <v>-2608.1527499999997</v>
      </c>
      <c r="Y54" s="39">
        <f t="shared" si="39"/>
        <v>0</v>
      </c>
      <c r="Z54" s="39">
        <f t="shared" si="39"/>
        <v>0</v>
      </c>
      <c r="AA54" s="39">
        <f t="shared" ca="1" si="39"/>
        <v>-2608.1527499999997</v>
      </c>
      <c r="AB54" s="39">
        <f t="shared" si="39"/>
        <v>0</v>
      </c>
      <c r="AC54" s="39">
        <f t="shared" si="39"/>
        <v>0</v>
      </c>
      <c r="AD54" s="39">
        <f t="shared" ca="1" si="39"/>
        <v>-2660.3158050000002</v>
      </c>
      <c r="AE54" s="39">
        <f t="shared" si="39"/>
        <v>0</v>
      </c>
      <c r="AF54" s="39">
        <f t="shared" si="39"/>
        <v>0</v>
      </c>
      <c r="AG54" s="39">
        <f t="shared" ca="1" si="39"/>
        <v>-2660.3158050000002</v>
      </c>
      <c r="AH54" s="39">
        <f t="shared" si="39"/>
        <v>0</v>
      </c>
      <c r="AI54" s="39">
        <f t="shared" ref="AI54:BJ54" si="40">+AI43-AI46</f>
        <v>0</v>
      </c>
      <c r="AJ54" s="39">
        <f t="shared" ca="1" si="40"/>
        <v>-2660.3158050000002</v>
      </c>
      <c r="AK54" s="39">
        <f t="shared" si="40"/>
        <v>0</v>
      </c>
      <c r="AL54" s="39">
        <f t="shared" si="40"/>
        <v>0</v>
      </c>
      <c r="AM54" s="39">
        <f t="shared" ca="1" si="40"/>
        <v>-2660.3158050000002</v>
      </c>
      <c r="AN54" s="39">
        <f t="shared" si="40"/>
        <v>0</v>
      </c>
      <c r="AO54" s="39">
        <f t="shared" si="40"/>
        <v>0</v>
      </c>
      <c r="AP54" s="39">
        <f t="shared" ca="1" si="40"/>
        <v>-2713.5221210999998</v>
      </c>
      <c r="AQ54" s="39">
        <f t="shared" si="40"/>
        <v>0</v>
      </c>
      <c r="AR54" s="39">
        <f t="shared" si="40"/>
        <v>0</v>
      </c>
      <c r="AS54" s="39">
        <f t="shared" ca="1" si="40"/>
        <v>-2713.5221210999998</v>
      </c>
      <c r="AT54" s="39">
        <f t="shared" si="40"/>
        <v>0</v>
      </c>
      <c r="AU54" s="39">
        <f t="shared" si="40"/>
        <v>0</v>
      </c>
      <c r="AV54" s="39">
        <f t="shared" ca="1" si="40"/>
        <v>-2713.5221210999998</v>
      </c>
      <c r="AW54" s="39">
        <f t="shared" si="40"/>
        <v>0</v>
      </c>
      <c r="AX54" s="39">
        <f t="shared" si="40"/>
        <v>0</v>
      </c>
      <c r="AY54" s="39">
        <f t="shared" ca="1" si="40"/>
        <v>-2713.5221210999998</v>
      </c>
      <c r="AZ54" s="39">
        <f t="shared" si="40"/>
        <v>0</v>
      </c>
      <c r="BA54" s="39">
        <f t="shared" si="40"/>
        <v>0</v>
      </c>
      <c r="BB54" s="39">
        <f t="shared" ca="1" si="40"/>
        <v>-2767.7925635220004</v>
      </c>
      <c r="BC54" s="39">
        <f t="shared" si="40"/>
        <v>0</v>
      </c>
      <c r="BD54" s="39">
        <f t="shared" si="40"/>
        <v>0</v>
      </c>
      <c r="BE54" s="39">
        <f t="shared" ca="1" si="40"/>
        <v>-2767.7925635220004</v>
      </c>
      <c r="BF54" s="39">
        <f t="shared" si="40"/>
        <v>0</v>
      </c>
      <c r="BG54" s="39">
        <f t="shared" si="40"/>
        <v>0</v>
      </c>
      <c r="BH54" s="39">
        <f t="shared" ca="1" si="40"/>
        <v>-2767.7925635220004</v>
      </c>
      <c r="BI54" s="39">
        <f t="shared" si="40"/>
        <v>0</v>
      </c>
      <c r="BJ54" s="39">
        <f t="shared" si="40"/>
        <v>0</v>
      </c>
      <c r="BK54" s="1"/>
    </row>
    <row r="56" spans="2:63" ht="15" thickBot="1">
      <c r="B56" s="475" t="s">
        <v>472</v>
      </c>
      <c r="C56" s="455"/>
      <c r="D56" s="455"/>
      <c r="E56" s="455"/>
      <c r="F56" s="455"/>
      <c r="G56" s="455"/>
      <c r="H56" s="455"/>
      <c r="I56" s="455"/>
      <c r="J56" s="455"/>
      <c r="K56" s="455"/>
      <c r="L56" s="455"/>
      <c r="M56" s="455"/>
      <c r="N56" s="455"/>
      <c r="O56" s="455"/>
      <c r="P56" s="455"/>
      <c r="Q56" s="455"/>
      <c r="R56" s="455"/>
      <c r="S56" s="455"/>
      <c r="T56" s="455"/>
      <c r="U56" s="455"/>
      <c r="V56" s="455"/>
      <c r="W56" s="455"/>
      <c r="X56" s="455"/>
      <c r="Y56" s="455"/>
      <c r="Z56" s="455"/>
      <c r="AA56" s="455"/>
      <c r="AB56" s="455"/>
      <c r="AC56" s="455"/>
      <c r="AD56" s="455"/>
      <c r="AE56" s="455"/>
      <c r="AF56" s="455"/>
      <c r="AG56" s="455"/>
      <c r="AH56" s="455"/>
      <c r="AI56" s="455"/>
      <c r="AJ56" s="455"/>
      <c r="AK56" s="455"/>
      <c r="AL56" s="455"/>
      <c r="AM56" s="455"/>
      <c r="AN56" s="455"/>
      <c r="AO56" s="455"/>
      <c r="AP56" s="455"/>
      <c r="AQ56" s="455"/>
      <c r="AR56" s="455"/>
      <c r="AS56" s="455"/>
      <c r="AT56" s="455"/>
      <c r="AU56" s="455"/>
      <c r="AV56" s="455"/>
      <c r="AW56" s="455"/>
      <c r="AX56" s="455"/>
      <c r="AY56" s="455"/>
      <c r="AZ56" s="455"/>
      <c r="BA56" s="455"/>
      <c r="BB56" s="455"/>
      <c r="BC56" s="455"/>
      <c r="BD56" s="455"/>
      <c r="BE56" s="455"/>
      <c r="BF56" s="455"/>
      <c r="BG56" s="455"/>
      <c r="BH56" s="455"/>
      <c r="BI56" s="455"/>
      <c r="BJ56" s="455"/>
    </row>
    <row r="57" spans="2:63">
      <c r="B57" s="456"/>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57"/>
      <c r="BA57" s="457"/>
      <c r="BB57" s="457"/>
      <c r="BC57" s="457"/>
      <c r="BD57" s="457"/>
      <c r="BE57" s="457"/>
      <c r="BF57" s="457"/>
      <c r="BG57" s="457"/>
      <c r="BH57" s="457"/>
      <c r="BI57" s="457"/>
      <c r="BJ57" s="457"/>
      <c r="BK57" s="458"/>
    </row>
    <row r="58" spans="2:63">
      <c r="B58" s="459"/>
      <c r="C58" s="245">
        <f>+C51</f>
        <v>40909</v>
      </c>
      <c r="D58" s="245">
        <f t="shared" ref="D58:AI58" si="41">EDATE(C58,1)</f>
        <v>40940</v>
      </c>
      <c r="E58" s="245">
        <f t="shared" si="41"/>
        <v>40969</v>
      </c>
      <c r="F58" s="245">
        <f t="shared" si="41"/>
        <v>41000</v>
      </c>
      <c r="G58" s="245">
        <f t="shared" si="41"/>
        <v>41030</v>
      </c>
      <c r="H58" s="245">
        <f t="shared" si="41"/>
        <v>41061</v>
      </c>
      <c r="I58" s="245">
        <f t="shared" si="41"/>
        <v>41091</v>
      </c>
      <c r="J58" s="245">
        <f t="shared" si="41"/>
        <v>41122</v>
      </c>
      <c r="K58" s="245">
        <f t="shared" si="41"/>
        <v>41153</v>
      </c>
      <c r="L58" s="245">
        <f t="shared" si="41"/>
        <v>41183</v>
      </c>
      <c r="M58" s="245">
        <f t="shared" si="41"/>
        <v>41214</v>
      </c>
      <c r="N58" s="245">
        <f t="shared" si="41"/>
        <v>41244</v>
      </c>
      <c r="O58" s="245">
        <f t="shared" si="41"/>
        <v>41275</v>
      </c>
      <c r="P58" s="245">
        <f t="shared" si="41"/>
        <v>41306</v>
      </c>
      <c r="Q58" s="245">
        <f t="shared" si="41"/>
        <v>41334</v>
      </c>
      <c r="R58" s="245">
        <f t="shared" si="41"/>
        <v>41365</v>
      </c>
      <c r="S58" s="245">
        <f t="shared" si="41"/>
        <v>41395</v>
      </c>
      <c r="T58" s="245">
        <f t="shared" si="41"/>
        <v>41426</v>
      </c>
      <c r="U58" s="245">
        <f t="shared" si="41"/>
        <v>41456</v>
      </c>
      <c r="V58" s="245">
        <f t="shared" si="41"/>
        <v>41487</v>
      </c>
      <c r="W58" s="245">
        <f t="shared" si="41"/>
        <v>41518</v>
      </c>
      <c r="X58" s="245">
        <f t="shared" si="41"/>
        <v>41548</v>
      </c>
      <c r="Y58" s="245">
        <f t="shared" si="41"/>
        <v>41579</v>
      </c>
      <c r="Z58" s="245">
        <f t="shared" si="41"/>
        <v>41609</v>
      </c>
      <c r="AA58" s="245">
        <f t="shared" si="41"/>
        <v>41640</v>
      </c>
      <c r="AB58" s="245">
        <f t="shared" si="41"/>
        <v>41671</v>
      </c>
      <c r="AC58" s="245">
        <f t="shared" si="41"/>
        <v>41699</v>
      </c>
      <c r="AD58" s="245">
        <f t="shared" si="41"/>
        <v>41730</v>
      </c>
      <c r="AE58" s="245">
        <f t="shared" si="41"/>
        <v>41760</v>
      </c>
      <c r="AF58" s="245">
        <f t="shared" si="41"/>
        <v>41791</v>
      </c>
      <c r="AG58" s="245">
        <f t="shared" si="41"/>
        <v>41821</v>
      </c>
      <c r="AH58" s="245">
        <f t="shared" si="41"/>
        <v>41852</v>
      </c>
      <c r="AI58" s="245">
        <f t="shared" si="41"/>
        <v>41883</v>
      </c>
      <c r="AJ58" s="245">
        <f t="shared" ref="AJ58:BJ58" si="42">EDATE(AI58,1)</f>
        <v>41913</v>
      </c>
      <c r="AK58" s="245">
        <f t="shared" si="42"/>
        <v>41944</v>
      </c>
      <c r="AL58" s="245">
        <f t="shared" si="42"/>
        <v>41974</v>
      </c>
      <c r="AM58" s="245">
        <f t="shared" si="42"/>
        <v>42005</v>
      </c>
      <c r="AN58" s="245">
        <f t="shared" si="42"/>
        <v>42036</v>
      </c>
      <c r="AO58" s="245">
        <f t="shared" si="42"/>
        <v>42064</v>
      </c>
      <c r="AP58" s="245">
        <f t="shared" si="42"/>
        <v>42095</v>
      </c>
      <c r="AQ58" s="245">
        <f t="shared" si="42"/>
        <v>42125</v>
      </c>
      <c r="AR58" s="245">
        <f t="shared" si="42"/>
        <v>42156</v>
      </c>
      <c r="AS58" s="245">
        <f t="shared" si="42"/>
        <v>42186</v>
      </c>
      <c r="AT58" s="245">
        <f t="shared" si="42"/>
        <v>42217</v>
      </c>
      <c r="AU58" s="245">
        <f t="shared" si="42"/>
        <v>42248</v>
      </c>
      <c r="AV58" s="245">
        <f t="shared" si="42"/>
        <v>42278</v>
      </c>
      <c r="AW58" s="245">
        <f t="shared" si="42"/>
        <v>42309</v>
      </c>
      <c r="AX58" s="245">
        <f t="shared" si="42"/>
        <v>42339</v>
      </c>
      <c r="AY58" s="245">
        <f t="shared" si="42"/>
        <v>42370</v>
      </c>
      <c r="AZ58" s="245">
        <f t="shared" si="42"/>
        <v>42401</v>
      </c>
      <c r="BA58" s="245">
        <f t="shared" si="42"/>
        <v>42430</v>
      </c>
      <c r="BB58" s="245">
        <f t="shared" si="42"/>
        <v>42461</v>
      </c>
      <c r="BC58" s="245">
        <f t="shared" si="42"/>
        <v>42491</v>
      </c>
      <c r="BD58" s="245">
        <f t="shared" si="42"/>
        <v>42522</v>
      </c>
      <c r="BE58" s="245">
        <f t="shared" si="42"/>
        <v>42552</v>
      </c>
      <c r="BF58" s="245">
        <f t="shared" si="42"/>
        <v>42583</v>
      </c>
      <c r="BG58" s="245">
        <f t="shared" si="42"/>
        <v>42614</v>
      </c>
      <c r="BH58" s="245">
        <f t="shared" si="42"/>
        <v>42644</v>
      </c>
      <c r="BI58" s="245">
        <f t="shared" si="42"/>
        <v>42675</v>
      </c>
      <c r="BJ58" s="245">
        <f t="shared" si="42"/>
        <v>42705</v>
      </c>
      <c r="BK58" s="460"/>
    </row>
    <row r="59" spans="2:63">
      <c r="B59" s="459" t="s">
        <v>216</v>
      </c>
      <c r="C59" s="33">
        <f>+IF(C54&gt;0,C54,0)</f>
        <v>0</v>
      </c>
      <c r="D59" s="33">
        <f t="shared" ref="D59:BJ59" si="43">+IF(D54&gt;0,D54,0)</f>
        <v>0</v>
      </c>
      <c r="E59" s="33">
        <f t="shared" si="43"/>
        <v>0</v>
      </c>
      <c r="F59" s="33">
        <f t="shared" ca="1" si="43"/>
        <v>0</v>
      </c>
      <c r="G59" s="33">
        <f t="shared" si="43"/>
        <v>0</v>
      </c>
      <c r="H59" s="33">
        <f t="shared" si="43"/>
        <v>0</v>
      </c>
      <c r="I59" s="33">
        <f t="shared" ca="1" si="43"/>
        <v>0</v>
      </c>
      <c r="J59" s="33">
        <f t="shared" si="43"/>
        <v>0</v>
      </c>
      <c r="K59" s="33">
        <f t="shared" si="43"/>
        <v>0</v>
      </c>
      <c r="L59" s="33">
        <f t="shared" ca="1" si="43"/>
        <v>0</v>
      </c>
      <c r="M59" s="33">
        <f t="shared" si="43"/>
        <v>0</v>
      </c>
      <c r="N59" s="33">
        <f t="shared" si="43"/>
        <v>0</v>
      </c>
      <c r="O59" s="33">
        <f t="shared" ca="1" si="43"/>
        <v>0</v>
      </c>
      <c r="P59" s="33">
        <f t="shared" si="43"/>
        <v>0</v>
      </c>
      <c r="Q59" s="33">
        <f t="shared" si="43"/>
        <v>0</v>
      </c>
      <c r="R59" s="33">
        <f t="shared" ca="1" si="43"/>
        <v>0</v>
      </c>
      <c r="S59" s="33">
        <f t="shared" si="43"/>
        <v>0</v>
      </c>
      <c r="T59" s="33">
        <f t="shared" si="43"/>
        <v>0</v>
      </c>
      <c r="U59" s="33">
        <f t="shared" ca="1" si="43"/>
        <v>0</v>
      </c>
      <c r="V59" s="33">
        <f t="shared" si="43"/>
        <v>0</v>
      </c>
      <c r="W59" s="33">
        <f t="shared" si="43"/>
        <v>0</v>
      </c>
      <c r="X59" s="33">
        <f t="shared" ca="1" si="43"/>
        <v>0</v>
      </c>
      <c r="Y59" s="33">
        <f t="shared" si="43"/>
        <v>0</v>
      </c>
      <c r="Z59" s="33">
        <f t="shared" si="43"/>
        <v>0</v>
      </c>
      <c r="AA59" s="33">
        <f t="shared" ca="1" si="43"/>
        <v>0</v>
      </c>
      <c r="AB59" s="33">
        <f t="shared" si="43"/>
        <v>0</v>
      </c>
      <c r="AC59" s="33">
        <f t="shared" si="43"/>
        <v>0</v>
      </c>
      <c r="AD59" s="33">
        <f t="shared" ca="1" si="43"/>
        <v>0</v>
      </c>
      <c r="AE59" s="33">
        <f t="shared" si="43"/>
        <v>0</v>
      </c>
      <c r="AF59" s="33">
        <f t="shared" si="43"/>
        <v>0</v>
      </c>
      <c r="AG59" s="33">
        <f t="shared" ca="1" si="43"/>
        <v>0</v>
      </c>
      <c r="AH59" s="33">
        <f t="shared" si="43"/>
        <v>0</v>
      </c>
      <c r="AI59" s="33">
        <f t="shared" si="43"/>
        <v>0</v>
      </c>
      <c r="AJ59" s="33">
        <f t="shared" ca="1" si="43"/>
        <v>0</v>
      </c>
      <c r="AK59" s="33">
        <f t="shared" si="43"/>
        <v>0</v>
      </c>
      <c r="AL59" s="33">
        <f t="shared" si="43"/>
        <v>0</v>
      </c>
      <c r="AM59" s="33">
        <f t="shared" ca="1" si="43"/>
        <v>0</v>
      </c>
      <c r="AN59" s="33">
        <f t="shared" si="43"/>
        <v>0</v>
      </c>
      <c r="AO59" s="33">
        <f t="shared" si="43"/>
        <v>0</v>
      </c>
      <c r="AP59" s="33">
        <f t="shared" ca="1" si="43"/>
        <v>0</v>
      </c>
      <c r="AQ59" s="33">
        <f t="shared" si="43"/>
        <v>0</v>
      </c>
      <c r="AR59" s="33">
        <f t="shared" si="43"/>
        <v>0</v>
      </c>
      <c r="AS59" s="33">
        <f t="shared" ca="1" si="43"/>
        <v>0</v>
      </c>
      <c r="AT59" s="33">
        <f t="shared" si="43"/>
        <v>0</v>
      </c>
      <c r="AU59" s="33">
        <f t="shared" si="43"/>
        <v>0</v>
      </c>
      <c r="AV59" s="33">
        <f t="shared" ca="1" si="43"/>
        <v>0</v>
      </c>
      <c r="AW59" s="33">
        <f t="shared" si="43"/>
        <v>0</v>
      </c>
      <c r="AX59" s="33">
        <f t="shared" si="43"/>
        <v>0</v>
      </c>
      <c r="AY59" s="33">
        <f t="shared" ca="1" si="43"/>
        <v>0</v>
      </c>
      <c r="AZ59" s="33">
        <f t="shared" si="43"/>
        <v>0</v>
      </c>
      <c r="BA59" s="33">
        <f t="shared" si="43"/>
        <v>0</v>
      </c>
      <c r="BB59" s="33">
        <f t="shared" ca="1" si="43"/>
        <v>0</v>
      </c>
      <c r="BC59" s="33">
        <f t="shared" si="43"/>
        <v>0</v>
      </c>
      <c r="BD59" s="33">
        <f t="shared" si="43"/>
        <v>0</v>
      </c>
      <c r="BE59" s="33">
        <f t="shared" ca="1" si="43"/>
        <v>0</v>
      </c>
      <c r="BF59" s="33">
        <f t="shared" si="43"/>
        <v>0</v>
      </c>
      <c r="BG59" s="33">
        <f t="shared" si="43"/>
        <v>0</v>
      </c>
      <c r="BH59" s="33">
        <f t="shared" ca="1" si="43"/>
        <v>0</v>
      </c>
      <c r="BI59" s="33">
        <f t="shared" si="43"/>
        <v>0</v>
      </c>
      <c r="BJ59" s="33">
        <f t="shared" si="43"/>
        <v>0</v>
      </c>
      <c r="BK59" s="460"/>
    </row>
    <row r="60" spans="2:63">
      <c r="B60" s="461"/>
      <c r="C60" s="455"/>
      <c r="D60" s="455"/>
      <c r="E60" s="455"/>
      <c r="F60" s="455"/>
      <c r="G60" s="455"/>
      <c r="H60" s="455"/>
      <c r="I60" s="455"/>
      <c r="J60" s="455"/>
      <c r="K60" s="455"/>
      <c r="L60" s="455"/>
      <c r="M60" s="455"/>
      <c r="N60" s="455"/>
      <c r="O60" s="455"/>
      <c r="P60" s="455"/>
      <c r="Q60" s="455"/>
      <c r="R60" s="455"/>
      <c r="S60" s="455"/>
      <c r="T60" s="455"/>
      <c r="U60" s="455"/>
      <c r="V60" s="455"/>
      <c r="W60" s="455"/>
      <c r="X60" s="455"/>
      <c r="Y60" s="455"/>
      <c r="Z60" s="455"/>
      <c r="AA60" s="455"/>
      <c r="AB60" s="455"/>
      <c r="AC60" s="455"/>
      <c r="AD60" s="455"/>
      <c r="AE60" s="455"/>
      <c r="AF60" s="455"/>
      <c r="AG60" s="455"/>
      <c r="AH60" s="455"/>
      <c r="AI60" s="455"/>
      <c r="AJ60" s="455"/>
      <c r="AK60" s="455"/>
      <c r="AL60" s="455"/>
      <c r="AM60" s="455"/>
      <c r="AN60" s="455"/>
      <c r="AO60" s="455"/>
      <c r="AP60" s="455"/>
      <c r="AQ60" s="455"/>
      <c r="AR60" s="455"/>
      <c r="AS60" s="455"/>
      <c r="AT60" s="455"/>
      <c r="AU60" s="455"/>
      <c r="AV60" s="455"/>
      <c r="AW60" s="455"/>
      <c r="AX60" s="455"/>
      <c r="AY60" s="455"/>
      <c r="AZ60" s="455"/>
      <c r="BA60" s="455"/>
      <c r="BB60" s="455"/>
      <c r="BC60" s="455"/>
      <c r="BD60" s="455"/>
      <c r="BE60" s="455"/>
      <c r="BF60" s="455"/>
      <c r="BG60" s="455"/>
      <c r="BH60" s="455"/>
      <c r="BI60" s="455"/>
      <c r="BJ60" s="455"/>
      <c r="BK60" s="460"/>
    </row>
    <row r="61" spans="2:63">
      <c r="B61" s="459"/>
      <c r="C61" s="245">
        <f>+C58</f>
        <v>40909</v>
      </c>
      <c r="D61" s="245">
        <f t="shared" ref="D61:AI61" si="44">EDATE(C61,1)</f>
        <v>40940</v>
      </c>
      <c r="E61" s="245">
        <f t="shared" si="44"/>
        <v>40969</v>
      </c>
      <c r="F61" s="245">
        <f t="shared" si="44"/>
        <v>41000</v>
      </c>
      <c r="G61" s="245">
        <f t="shared" si="44"/>
        <v>41030</v>
      </c>
      <c r="H61" s="245">
        <f t="shared" si="44"/>
        <v>41061</v>
      </c>
      <c r="I61" s="245">
        <f t="shared" si="44"/>
        <v>41091</v>
      </c>
      <c r="J61" s="245">
        <f t="shared" si="44"/>
        <v>41122</v>
      </c>
      <c r="K61" s="245">
        <f t="shared" si="44"/>
        <v>41153</v>
      </c>
      <c r="L61" s="245">
        <f t="shared" si="44"/>
        <v>41183</v>
      </c>
      <c r="M61" s="245">
        <f t="shared" si="44"/>
        <v>41214</v>
      </c>
      <c r="N61" s="245">
        <f t="shared" si="44"/>
        <v>41244</v>
      </c>
      <c r="O61" s="245">
        <f t="shared" si="44"/>
        <v>41275</v>
      </c>
      <c r="P61" s="245">
        <f t="shared" si="44"/>
        <v>41306</v>
      </c>
      <c r="Q61" s="245">
        <f t="shared" si="44"/>
        <v>41334</v>
      </c>
      <c r="R61" s="245">
        <f t="shared" si="44"/>
        <v>41365</v>
      </c>
      <c r="S61" s="245">
        <f t="shared" si="44"/>
        <v>41395</v>
      </c>
      <c r="T61" s="245">
        <f t="shared" si="44"/>
        <v>41426</v>
      </c>
      <c r="U61" s="245">
        <f t="shared" si="44"/>
        <v>41456</v>
      </c>
      <c r="V61" s="245">
        <f t="shared" si="44"/>
        <v>41487</v>
      </c>
      <c r="W61" s="245">
        <f t="shared" si="44"/>
        <v>41518</v>
      </c>
      <c r="X61" s="245">
        <f t="shared" si="44"/>
        <v>41548</v>
      </c>
      <c r="Y61" s="245">
        <f t="shared" si="44"/>
        <v>41579</v>
      </c>
      <c r="Z61" s="245">
        <f t="shared" si="44"/>
        <v>41609</v>
      </c>
      <c r="AA61" s="245">
        <f t="shared" si="44"/>
        <v>41640</v>
      </c>
      <c r="AB61" s="245">
        <f t="shared" si="44"/>
        <v>41671</v>
      </c>
      <c r="AC61" s="245">
        <f t="shared" si="44"/>
        <v>41699</v>
      </c>
      <c r="AD61" s="245">
        <f t="shared" si="44"/>
        <v>41730</v>
      </c>
      <c r="AE61" s="245">
        <f t="shared" si="44"/>
        <v>41760</v>
      </c>
      <c r="AF61" s="245">
        <f t="shared" si="44"/>
        <v>41791</v>
      </c>
      <c r="AG61" s="245">
        <f t="shared" si="44"/>
        <v>41821</v>
      </c>
      <c r="AH61" s="245">
        <f t="shared" si="44"/>
        <v>41852</v>
      </c>
      <c r="AI61" s="245">
        <f t="shared" si="44"/>
        <v>41883</v>
      </c>
      <c r="AJ61" s="245">
        <f t="shared" ref="AJ61:BJ61" si="45">EDATE(AI61,1)</f>
        <v>41913</v>
      </c>
      <c r="AK61" s="245">
        <f t="shared" si="45"/>
        <v>41944</v>
      </c>
      <c r="AL61" s="245">
        <f t="shared" si="45"/>
        <v>41974</v>
      </c>
      <c r="AM61" s="245">
        <f t="shared" si="45"/>
        <v>42005</v>
      </c>
      <c r="AN61" s="245">
        <f t="shared" si="45"/>
        <v>42036</v>
      </c>
      <c r="AO61" s="245">
        <f t="shared" si="45"/>
        <v>42064</v>
      </c>
      <c r="AP61" s="245">
        <f t="shared" si="45"/>
        <v>42095</v>
      </c>
      <c r="AQ61" s="245">
        <f t="shared" si="45"/>
        <v>42125</v>
      </c>
      <c r="AR61" s="245">
        <f t="shared" si="45"/>
        <v>42156</v>
      </c>
      <c r="AS61" s="245">
        <f t="shared" si="45"/>
        <v>42186</v>
      </c>
      <c r="AT61" s="245">
        <f t="shared" si="45"/>
        <v>42217</v>
      </c>
      <c r="AU61" s="245">
        <f t="shared" si="45"/>
        <v>42248</v>
      </c>
      <c r="AV61" s="245">
        <f t="shared" si="45"/>
        <v>42278</v>
      </c>
      <c r="AW61" s="245">
        <f t="shared" si="45"/>
        <v>42309</v>
      </c>
      <c r="AX61" s="245">
        <f t="shared" si="45"/>
        <v>42339</v>
      </c>
      <c r="AY61" s="245">
        <f t="shared" si="45"/>
        <v>42370</v>
      </c>
      <c r="AZ61" s="245">
        <f t="shared" si="45"/>
        <v>42401</v>
      </c>
      <c r="BA61" s="245">
        <f t="shared" si="45"/>
        <v>42430</v>
      </c>
      <c r="BB61" s="245">
        <f t="shared" si="45"/>
        <v>42461</v>
      </c>
      <c r="BC61" s="245">
        <f t="shared" si="45"/>
        <v>42491</v>
      </c>
      <c r="BD61" s="245">
        <f t="shared" si="45"/>
        <v>42522</v>
      </c>
      <c r="BE61" s="245">
        <f t="shared" si="45"/>
        <v>42552</v>
      </c>
      <c r="BF61" s="245">
        <f t="shared" si="45"/>
        <v>42583</v>
      </c>
      <c r="BG61" s="245">
        <f t="shared" si="45"/>
        <v>42614</v>
      </c>
      <c r="BH61" s="245">
        <f t="shared" si="45"/>
        <v>42644</v>
      </c>
      <c r="BI61" s="245">
        <f t="shared" si="45"/>
        <v>42675</v>
      </c>
      <c r="BJ61" s="245">
        <f t="shared" si="45"/>
        <v>42705</v>
      </c>
      <c r="BK61" s="460"/>
    </row>
    <row r="62" spans="2:63">
      <c r="B62" s="459" t="s">
        <v>217</v>
      </c>
      <c r="C62" s="33">
        <f>+IF(C54&lt;0,-C54,0)</f>
        <v>0</v>
      </c>
      <c r="D62" s="33">
        <f t="shared" ref="D62:BJ62" si="46">+IF(D54&lt;0,-D54,0)</f>
        <v>0</v>
      </c>
      <c r="E62" s="33">
        <f t="shared" si="46"/>
        <v>0</v>
      </c>
      <c r="F62" s="33">
        <f t="shared" ca="1" si="46"/>
        <v>124.42499999999995</v>
      </c>
      <c r="G62" s="33">
        <f t="shared" si="46"/>
        <v>0</v>
      </c>
      <c r="H62" s="33">
        <f t="shared" si="46"/>
        <v>0</v>
      </c>
      <c r="I62" s="33">
        <f t="shared" ca="1" si="46"/>
        <v>950.25</v>
      </c>
      <c r="J62" s="33">
        <f t="shared" si="46"/>
        <v>0</v>
      </c>
      <c r="K62" s="33">
        <f t="shared" si="46"/>
        <v>0</v>
      </c>
      <c r="L62" s="33">
        <f t="shared" ca="1" si="46"/>
        <v>2402.9250000000002</v>
      </c>
      <c r="M62" s="33">
        <f t="shared" si="46"/>
        <v>0</v>
      </c>
      <c r="N62" s="33">
        <f t="shared" si="46"/>
        <v>0</v>
      </c>
      <c r="O62" s="33">
        <f t="shared" ca="1" si="46"/>
        <v>2273.25</v>
      </c>
      <c r="P62" s="33">
        <f t="shared" si="46"/>
        <v>0</v>
      </c>
      <c r="Q62" s="33">
        <f t="shared" si="46"/>
        <v>0</v>
      </c>
      <c r="R62" s="33">
        <f t="shared" ca="1" si="46"/>
        <v>2418.8534999999997</v>
      </c>
      <c r="S62" s="33">
        <f t="shared" si="46"/>
        <v>0</v>
      </c>
      <c r="T62" s="33">
        <f t="shared" si="46"/>
        <v>0</v>
      </c>
      <c r="U62" s="33">
        <f t="shared" ca="1" si="46"/>
        <v>2613.2399999999998</v>
      </c>
      <c r="V62" s="33">
        <f t="shared" si="46"/>
        <v>0</v>
      </c>
      <c r="W62" s="33">
        <f t="shared" si="46"/>
        <v>0</v>
      </c>
      <c r="X62" s="33">
        <f t="shared" ca="1" si="46"/>
        <v>2608.1527499999997</v>
      </c>
      <c r="Y62" s="33">
        <f t="shared" si="46"/>
        <v>0</v>
      </c>
      <c r="Z62" s="33">
        <f t="shared" si="46"/>
        <v>0</v>
      </c>
      <c r="AA62" s="33">
        <f t="shared" ca="1" si="46"/>
        <v>2608.1527499999997</v>
      </c>
      <c r="AB62" s="33">
        <f t="shared" si="46"/>
        <v>0</v>
      </c>
      <c r="AC62" s="33">
        <f t="shared" si="46"/>
        <v>0</v>
      </c>
      <c r="AD62" s="33">
        <f t="shared" ca="1" si="46"/>
        <v>2660.3158050000002</v>
      </c>
      <c r="AE62" s="33">
        <f t="shared" si="46"/>
        <v>0</v>
      </c>
      <c r="AF62" s="33">
        <f t="shared" si="46"/>
        <v>0</v>
      </c>
      <c r="AG62" s="33">
        <f t="shared" ca="1" si="46"/>
        <v>2660.3158050000002</v>
      </c>
      <c r="AH62" s="33">
        <f t="shared" si="46"/>
        <v>0</v>
      </c>
      <c r="AI62" s="33">
        <f t="shared" si="46"/>
        <v>0</v>
      </c>
      <c r="AJ62" s="33">
        <f t="shared" ca="1" si="46"/>
        <v>2660.3158050000002</v>
      </c>
      <c r="AK62" s="33">
        <f t="shared" si="46"/>
        <v>0</v>
      </c>
      <c r="AL62" s="33">
        <f t="shared" si="46"/>
        <v>0</v>
      </c>
      <c r="AM62" s="33">
        <f t="shared" ca="1" si="46"/>
        <v>2660.3158050000002</v>
      </c>
      <c r="AN62" s="33">
        <f t="shared" si="46"/>
        <v>0</v>
      </c>
      <c r="AO62" s="33">
        <f t="shared" si="46"/>
        <v>0</v>
      </c>
      <c r="AP62" s="33">
        <f t="shared" ca="1" si="46"/>
        <v>2713.5221210999998</v>
      </c>
      <c r="AQ62" s="33">
        <f t="shared" si="46"/>
        <v>0</v>
      </c>
      <c r="AR62" s="33">
        <f t="shared" si="46"/>
        <v>0</v>
      </c>
      <c r="AS62" s="33">
        <f t="shared" ca="1" si="46"/>
        <v>2713.5221210999998</v>
      </c>
      <c r="AT62" s="33">
        <f t="shared" si="46"/>
        <v>0</v>
      </c>
      <c r="AU62" s="33">
        <f t="shared" si="46"/>
        <v>0</v>
      </c>
      <c r="AV62" s="33">
        <f t="shared" ca="1" si="46"/>
        <v>2713.5221210999998</v>
      </c>
      <c r="AW62" s="33">
        <f t="shared" si="46"/>
        <v>0</v>
      </c>
      <c r="AX62" s="33">
        <f t="shared" si="46"/>
        <v>0</v>
      </c>
      <c r="AY62" s="33">
        <f t="shared" ca="1" si="46"/>
        <v>2713.5221210999998</v>
      </c>
      <c r="AZ62" s="33">
        <f t="shared" si="46"/>
        <v>0</v>
      </c>
      <c r="BA62" s="33">
        <f t="shared" si="46"/>
        <v>0</v>
      </c>
      <c r="BB62" s="33">
        <f t="shared" ca="1" si="46"/>
        <v>2767.7925635220004</v>
      </c>
      <c r="BC62" s="33">
        <f t="shared" si="46"/>
        <v>0</v>
      </c>
      <c r="BD62" s="33">
        <f t="shared" si="46"/>
        <v>0</v>
      </c>
      <c r="BE62" s="33">
        <f t="shared" ca="1" si="46"/>
        <v>2767.7925635220004</v>
      </c>
      <c r="BF62" s="33">
        <f t="shared" si="46"/>
        <v>0</v>
      </c>
      <c r="BG62" s="33">
        <f t="shared" si="46"/>
        <v>0</v>
      </c>
      <c r="BH62" s="33">
        <f t="shared" ca="1" si="46"/>
        <v>2767.7925635220004</v>
      </c>
      <c r="BI62" s="33">
        <f t="shared" si="46"/>
        <v>0</v>
      </c>
      <c r="BJ62" s="33">
        <f t="shared" si="46"/>
        <v>0</v>
      </c>
      <c r="BK62" s="460"/>
    </row>
    <row r="63" spans="2:63" ht="15" thickBot="1">
      <c r="B63" s="462"/>
      <c r="C63" s="463"/>
      <c r="D63" s="463"/>
      <c r="E63" s="463"/>
      <c r="F63" s="463"/>
      <c r="G63" s="463"/>
      <c r="H63" s="463"/>
      <c r="I63" s="463"/>
      <c r="J63" s="463"/>
      <c r="K63" s="463"/>
      <c r="L63" s="463"/>
      <c r="M63" s="463"/>
      <c r="N63" s="463"/>
      <c r="O63" s="463"/>
      <c r="P63" s="463"/>
      <c r="Q63" s="463"/>
      <c r="R63" s="463"/>
      <c r="S63" s="463"/>
      <c r="T63" s="463"/>
      <c r="U63" s="463"/>
      <c r="V63" s="463"/>
      <c r="W63" s="463"/>
      <c r="X63" s="463"/>
      <c r="Y63" s="463"/>
      <c r="Z63" s="463"/>
      <c r="AA63" s="463"/>
      <c r="AB63" s="463"/>
      <c r="AC63" s="463"/>
      <c r="AD63" s="463"/>
      <c r="AE63" s="463"/>
      <c r="AF63" s="463"/>
      <c r="AG63" s="463"/>
      <c r="AH63" s="463"/>
      <c r="AI63" s="463"/>
      <c r="AJ63" s="463"/>
      <c r="AK63" s="463"/>
      <c r="AL63" s="463"/>
      <c r="AM63" s="463"/>
      <c r="AN63" s="463"/>
      <c r="AO63" s="463"/>
      <c r="AP63" s="463"/>
      <c r="AQ63" s="463"/>
      <c r="AR63" s="463"/>
      <c r="AS63" s="463"/>
      <c r="AT63" s="463"/>
      <c r="AU63" s="463"/>
      <c r="AV63" s="463"/>
      <c r="AW63" s="463"/>
      <c r="AX63" s="463"/>
      <c r="AY63" s="463"/>
      <c r="AZ63" s="463"/>
      <c r="BA63" s="463"/>
      <c r="BB63" s="463"/>
      <c r="BC63" s="463"/>
      <c r="BD63" s="463"/>
      <c r="BE63" s="463"/>
      <c r="BF63" s="463"/>
      <c r="BG63" s="463"/>
      <c r="BH63" s="463"/>
      <c r="BI63" s="463"/>
      <c r="BJ63" s="463"/>
      <c r="BK63" s="464"/>
    </row>
    <row r="64" spans="2:63">
      <c r="B64" s="455"/>
      <c r="C64" s="455"/>
      <c r="D64" s="455"/>
      <c r="E64" s="455"/>
      <c r="F64" s="455"/>
      <c r="G64" s="455"/>
      <c r="H64" s="455"/>
      <c r="I64" s="455"/>
      <c r="J64" s="455"/>
      <c r="K64" s="455"/>
      <c r="L64" s="455"/>
      <c r="M64" s="455"/>
      <c r="N64" s="455"/>
      <c r="O64" s="455"/>
      <c r="P64" s="455"/>
      <c r="Q64" s="455"/>
      <c r="R64" s="455"/>
      <c r="S64" s="455"/>
      <c r="T64" s="455"/>
      <c r="U64" s="455"/>
      <c r="V64" s="455"/>
      <c r="W64" s="455"/>
      <c r="X64" s="455"/>
      <c r="Y64" s="455"/>
      <c r="Z64" s="455"/>
      <c r="AA64" s="455"/>
      <c r="AB64" s="455"/>
      <c r="AC64" s="455"/>
      <c r="AD64" s="455"/>
      <c r="AE64" s="455"/>
      <c r="AF64" s="455"/>
      <c r="AG64" s="455"/>
      <c r="AH64" s="455"/>
      <c r="AI64" s="455"/>
      <c r="AJ64" s="455"/>
      <c r="AK64" s="455"/>
      <c r="AL64" s="455"/>
      <c r="AM64" s="455"/>
      <c r="AN64" s="455"/>
      <c r="AO64" s="455"/>
      <c r="AP64" s="455"/>
      <c r="AQ64" s="455"/>
      <c r="AR64" s="455"/>
      <c r="AS64" s="455"/>
      <c r="AT64" s="455"/>
      <c r="AU64" s="455"/>
      <c r="AV64" s="455"/>
      <c r="AW64" s="455"/>
      <c r="AX64" s="455"/>
      <c r="AY64" s="455"/>
      <c r="AZ64" s="455"/>
      <c r="BA64" s="455"/>
      <c r="BB64" s="455"/>
      <c r="BC64" s="455"/>
      <c r="BD64" s="455"/>
      <c r="BE64" s="455"/>
      <c r="BF64" s="455"/>
      <c r="BG64" s="455"/>
      <c r="BH64" s="455"/>
      <c r="BI64" s="455"/>
      <c r="BJ64" s="455"/>
    </row>
    <row r="65" spans="2:63" ht="15" thickBot="1">
      <c r="B65" s="475" t="s">
        <v>471</v>
      </c>
      <c r="C65" s="455"/>
      <c r="D65" s="455"/>
      <c r="E65" s="455"/>
      <c r="F65" s="455"/>
      <c r="G65" s="455"/>
      <c r="H65" s="455"/>
      <c r="I65" s="455"/>
      <c r="J65" s="455"/>
      <c r="K65" s="455"/>
      <c r="L65" s="455"/>
      <c r="M65" s="455"/>
      <c r="N65" s="455"/>
      <c r="O65" s="455"/>
      <c r="P65" s="455"/>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455"/>
      <c r="BJ65" s="455"/>
    </row>
    <row r="66" spans="2:63" s="1" customFormat="1">
      <c r="B66" s="456"/>
      <c r="C66" s="457">
        <f>+MONTH(C67)</f>
        <v>1</v>
      </c>
      <c r="D66" s="457">
        <f t="shared" ref="D66:BJ66" si="47">+MONTH(D67)</f>
        <v>2</v>
      </c>
      <c r="E66" s="457">
        <f t="shared" si="47"/>
        <v>3</v>
      </c>
      <c r="F66" s="457">
        <f t="shared" si="47"/>
        <v>4</v>
      </c>
      <c r="G66" s="457">
        <f t="shared" si="47"/>
        <v>5</v>
      </c>
      <c r="H66" s="457">
        <f t="shared" si="47"/>
        <v>6</v>
      </c>
      <c r="I66" s="457">
        <f t="shared" si="47"/>
        <v>7</v>
      </c>
      <c r="J66" s="457">
        <f t="shared" si="47"/>
        <v>8</v>
      </c>
      <c r="K66" s="457">
        <f t="shared" si="47"/>
        <v>9</v>
      </c>
      <c r="L66" s="457">
        <f t="shared" si="47"/>
        <v>10</v>
      </c>
      <c r="M66" s="457">
        <f t="shared" si="47"/>
        <v>11</v>
      </c>
      <c r="N66" s="457">
        <f t="shared" si="47"/>
        <v>12</v>
      </c>
      <c r="O66" s="457">
        <f t="shared" si="47"/>
        <v>1</v>
      </c>
      <c r="P66" s="457">
        <f t="shared" si="47"/>
        <v>2</v>
      </c>
      <c r="Q66" s="457">
        <f t="shared" si="47"/>
        <v>3</v>
      </c>
      <c r="R66" s="457">
        <f t="shared" si="47"/>
        <v>4</v>
      </c>
      <c r="S66" s="457">
        <f t="shared" si="47"/>
        <v>5</v>
      </c>
      <c r="T66" s="457">
        <f t="shared" si="47"/>
        <v>6</v>
      </c>
      <c r="U66" s="457">
        <f t="shared" si="47"/>
        <v>7</v>
      </c>
      <c r="V66" s="457">
        <f t="shared" si="47"/>
        <v>8</v>
      </c>
      <c r="W66" s="457">
        <f t="shared" si="47"/>
        <v>9</v>
      </c>
      <c r="X66" s="457">
        <f t="shared" si="47"/>
        <v>10</v>
      </c>
      <c r="Y66" s="457">
        <f t="shared" si="47"/>
        <v>11</v>
      </c>
      <c r="Z66" s="457">
        <f t="shared" si="47"/>
        <v>12</v>
      </c>
      <c r="AA66" s="457">
        <f t="shared" si="47"/>
        <v>1</v>
      </c>
      <c r="AB66" s="457">
        <f t="shared" si="47"/>
        <v>2</v>
      </c>
      <c r="AC66" s="457">
        <f t="shared" si="47"/>
        <v>3</v>
      </c>
      <c r="AD66" s="457">
        <f t="shared" si="47"/>
        <v>4</v>
      </c>
      <c r="AE66" s="457">
        <f t="shared" si="47"/>
        <v>5</v>
      </c>
      <c r="AF66" s="457">
        <f t="shared" si="47"/>
        <v>6</v>
      </c>
      <c r="AG66" s="457">
        <f t="shared" si="47"/>
        <v>7</v>
      </c>
      <c r="AH66" s="457">
        <f t="shared" si="47"/>
        <v>8</v>
      </c>
      <c r="AI66" s="457">
        <f t="shared" si="47"/>
        <v>9</v>
      </c>
      <c r="AJ66" s="457">
        <f t="shared" si="47"/>
        <v>10</v>
      </c>
      <c r="AK66" s="457">
        <f t="shared" si="47"/>
        <v>11</v>
      </c>
      <c r="AL66" s="457">
        <f t="shared" si="47"/>
        <v>12</v>
      </c>
      <c r="AM66" s="457">
        <f t="shared" si="47"/>
        <v>1</v>
      </c>
      <c r="AN66" s="457">
        <f t="shared" si="47"/>
        <v>2</v>
      </c>
      <c r="AO66" s="457">
        <f t="shared" si="47"/>
        <v>3</v>
      </c>
      <c r="AP66" s="457">
        <f t="shared" si="47"/>
        <v>4</v>
      </c>
      <c r="AQ66" s="457">
        <f t="shared" si="47"/>
        <v>5</v>
      </c>
      <c r="AR66" s="457">
        <f t="shared" si="47"/>
        <v>6</v>
      </c>
      <c r="AS66" s="457">
        <f t="shared" si="47"/>
        <v>7</v>
      </c>
      <c r="AT66" s="457">
        <f t="shared" si="47"/>
        <v>8</v>
      </c>
      <c r="AU66" s="457">
        <f t="shared" si="47"/>
        <v>9</v>
      </c>
      <c r="AV66" s="457">
        <f t="shared" si="47"/>
        <v>10</v>
      </c>
      <c r="AW66" s="457">
        <f t="shared" si="47"/>
        <v>11</v>
      </c>
      <c r="AX66" s="457">
        <f t="shared" si="47"/>
        <v>12</v>
      </c>
      <c r="AY66" s="457">
        <f t="shared" si="47"/>
        <v>1</v>
      </c>
      <c r="AZ66" s="457">
        <f t="shared" si="47"/>
        <v>2</v>
      </c>
      <c r="BA66" s="457">
        <f t="shared" si="47"/>
        <v>3</v>
      </c>
      <c r="BB66" s="457">
        <f t="shared" si="47"/>
        <v>4</v>
      </c>
      <c r="BC66" s="457">
        <f t="shared" si="47"/>
        <v>5</v>
      </c>
      <c r="BD66" s="457">
        <f t="shared" si="47"/>
        <v>6</v>
      </c>
      <c r="BE66" s="457">
        <f t="shared" si="47"/>
        <v>7</v>
      </c>
      <c r="BF66" s="457">
        <f t="shared" si="47"/>
        <v>8</v>
      </c>
      <c r="BG66" s="457">
        <f t="shared" si="47"/>
        <v>9</v>
      </c>
      <c r="BH66" s="457">
        <f t="shared" si="47"/>
        <v>10</v>
      </c>
      <c r="BI66" s="457">
        <f t="shared" si="47"/>
        <v>11</v>
      </c>
      <c r="BJ66" s="457">
        <f t="shared" si="47"/>
        <v>12</v>
      </c>
      <c r="BK66" s="458"/>
    </row>
    <row r="67" spans="2:63">
      <c r="B67" s="459" t="s">
        <v>269</v>
      </c>
      <c r="C67" s="466">
        <f>+C61</f>
        <v>40909</v>
      </c>
      <c r="D67" s="466">
        <f t="shared" ref="D67:AI67" si="48">EDATE(C67,1)</f>
        <v>40940</v>
      </c>
      <c r="E67" s="466">
        <f t="shared" si="48"/>
        <v>40969</v>
      </c>
      <c r="F67" s="466">
        <f t="shared" si="48"/>
        <v>41000</v>
      </c>
      <c r="G67" s="466">
        <f t="shared" si="48"/>
        <v>41030</v>
      </c>
      <c r="H67" s="466">
        <f t="shared" si="48"/>
        <v>41061</v>
      </c>
      <c r="I67" s="466">
        <f t="shared" si="48"/>
        <v>41091</v>
      </c>
      <c r="J67" s="466">
        <f t="shared" si="48"/>
        <v>41122</v>
      </c>
      <c r="K67" s="466">
        <f t="shared" si="48"/>
        <v>41153</v>
      </c>
      <c r="L67" s="466">
        <f t="shared" si="48"/>
        <v>41183</v>
      </c>
      <c r="M67" s="466">
        <f t="shared" si="48"/>
        <v>41214</v>
      </c>
      <c r="N67" s="466">
        <f t="shared" si="48"/>
        <v>41244</v>
      </c>
      <c r="O67" s="466">
        <f t="shared" si="48"/>
        <v>41275</v>
      </c>
      <c r="P67" s="466">
        <f t="shared" si="48"/>
        <v>41306</v>
      </c>
      <c r="Q67" s="466">
        <f t="shared" si="48"/>
        <v>41334</v>
      </c>
      <c r="R67" s="466">
        <f t="shared" si="48"/>
        <v>41365</v>
      </c>
      <c r="S67" s="466">
        <f t="shared" si="48"/>
        <v>41395</v>
      </c>
      <c r="T67" s="466">
        <f t="shared" si="48"/>
        <v>41426</v>
      </c>
      <c r="U67" s="466">
        <f t="shared" si="48"/>
        <v>41456</v>
      </c>
      <c r="V67" s="466">
        <f t="shared" si="48"/>
        <v>41487</v>
      </c>
      <c r="W67" s="466">
        <f t="shared" si="48"/>
        <v>41518</v>
      </c>
      <c r="X67" s="466">
        <f t="shared" si="48"/>
        <v>41548</v>
      </c>
      <c r="Y67" s="466">
        <f t="shared" si="48"/>
        <v>41579</v>
      </c>
      <c r="Z67" s="466">
        <f t="shared" si="48"/>
        <v>41609</v>
      </c>
      <c r="AA67" s="466">
        <f t="shared" si="48"/>
        <v>41640</v>
      </c>
      <c r="AB67" s="466">
        <f t="shared" si="48"/>
        <v>41671</v>
      </c>
      <c r="AC67" s="466">
        <f t="shared" si="48"/>
        <v>41699</v>
      </c>
      <c r="AD67" s="466">
        <f t="shared" si="48"/>
        <v>41730</v>
      </c>
      <c r="AE67" s="466">
        <f t="shared" si="48"/>
        <v>41760</v>
      </c>
      <c r="AF67" s="466">
        <f t="shared" si="48"/>
        <v>41791</v>
      </c>
      <c r="AG67" s="466">
        <f t="shared" si="48"/>
        <v>41821</v>
      </c>
      <c r="AH67" s="466">
        <f t="shared" si="48"/>
        <v>41852</v>
      </c>
      <c r="AI67" s="466">
        <f t="shared" si="48"/>
        <v>41883</v>
      </c>
      <c r="AJ67" s="466">
        <f t="shared" ref="AJ67:BJ67" si="49">EDATE(AI67,1)</f>
        <v>41913</v>
      </c>
      <c r="AK67" s="466">
        <f t="shared" si="49"/>
        <v>41944</v>
      </c>
      <c r="AL67" s="466">
        <f t="shared" si="49"/>
        <v>41974</v>
      </c>
      <c r="AM67" s="466">
        <f t="shared" si="49"/>
        <v>42005</v>
      </c>
      <c r="AN67" s="466">
        <f t="shared" si="49"/>
        <v>42036</v>
      </c>
      <c r="AO67" s="466">
        <f t="shared" si="49"/>
        <v>42064</v>
      </c>
      <c r="AP67" s="466">
        <f t="shared" si="49"/>
        <v>42095</v>
      </c>
      <c r="AQ67" s="466">
        <f t="shared" si="49"/>
        <v>42125</v>
      </c>
      <c r="AR67" s="466">
        <f t="shared" si="49"/>
        <v>42156</v>
      </c>
      <c r="AS67" s="466">
        <f t="shared" si="49"/>
        <v>42186</v>
      </c>
      <c r="AT67" s="466">
        <f t="shared" si="49"/>
        <v>42217</v>
      </c>
      <c r="AU67" s="466">
        <f t="shared" si="49"/>
        <v>42248</v>
      </c>
      <c r="AV67" s="466">
        <f t="shared" si="49"/>
        <v>42278</v>
      </c>
      <c r="AW67" s="466">
        <f t="shared" si="49"/>
        <v>42309</v>
      </c>
      <c r="AX67" s="466">
        <f t="shared" si="49"/>
        <v>42339</v>
      </c>
      <c r="AY67" s="466">
        <f t="shared" si="49"/>
        <v>42370</v>
      </c>
      <c r="AZ67" s="466">
        <f t="shared" si="49"/>
        <v>42401</v>
      </c>
      <c r="BA67" s="466">
        <f t="shared" si="49"/>
        <v>42430</v>
      </c>
      <c r="BB67" s="466">
        <f t="shared" si="49"/>
        <v>42461</v>
      </c>
      <c r="BC67" s="466">
        <f t="shared" si="49"/>
        <v>42491</v>
      </c>
      <c r="BD67" s="466">
        <f t="shared" si="49"/>
        <v>42522</v>
      </c>
      <c r="BE67" s="466">
        <f t="shared" si="49"/>
        <v>42552</v>
      </c>
      <c r="BF67" s="466">
        <f t="shared" si="49"/>
        <v>42583</v>
      </c>
      <c r="BG67" s="466">
        <f t="shared" si="49"/>
        <v>42614</v>
      </c>
      <c r="BH67" s="466">
        <f t="shared" si="49"/>
        <v>42644</v>
      </c>
      <c r="BI67" s="466">
        <f t="shared" si="49"/>
        <v>42675</v>
      </c>
      <c r="BJ67" s="466">
        <f t="shared" si="49"/>
        <v>42705</v>
      </c>
      <c r="BK67" s="460"/>
    </row>
    <row r="68" spans="2:63">
      <c r="B68" s="472" t="s">
        <v>242</v>
      </c>
      <c r="C68" s="467">
        <f>+C54</f>
        <v>0</v>
      </c>
      <c r="D68" s="467">
        <f t="shared" ref="D68:BJ68" si="50">+D54</f>
        <v>0</v>
      </c>
      <c r="E68" s="467">
        <f t="shared" si="50"/>
        <v>0</v>
      </c>
      <c r="F68" s="467">
        <f t="shared" ca="1" si="50"/>
        <v>-124.42499999999995</v>
      </c>
      <c r="G68" s="467">
        <f t="shared" si="50"/>
        <v>0</v>
      </c>
      <c r="H68" s="467">
        <f t="shared" si="50"/>
        <v>0</v>
      </c>
      <c r="I68" s="467">
        <f t="shared" ca="1" si="50"/>
        <v>-950.25</v>
      </c>
      <c r="J68" s="467">
        <f t="shared" si="50"/>
        <v>0</v>
      </c>
      <c r="K68" s="467">
        <f t="shared" si="50"/>
        <v>0</v>
      </c>
      <c r="L68" s="467">
        <f t="shared" ca="1" si="50"/>
        <v>-2402.9250000000002</v>
      </c>
      <c r="M68" s="467">
        <f t="shared" si="50"/>
        <v>0</v>
      </c>
      <c r="N68" s="467">
        <f t="shared" si="50"/>
        <v>0</v>
      </c>
      <c r="O68" s="467">
        <f t="shared" ca="1" si="50"/>
        <v>-2273.25</v>
      </c>
      <c r="P68" s="467">
        <f t="shared" si="50"/>
        <v>0</v>
      </c>
      <c r="Q68" s="467">
        <f t="shared" si="50"/>
        <v>0</v>
      </c>
      <c r="R68" s="467">
        <f t="shared" ca="1" si="50"/>
        <v>-2418.8534999999997</v>
      </c>
      <c r="S68" s="467">
        <f t="shared" si="50"/>
        <v>0</v>
      </c>
      <c r="T68" s="467">
        <f t="shared" si="50"/>
        <v>0</v>
      </c>
      <c r="U68" s="467">
        <f t="shared" ca="1" si="50"/>
        <v>-2613.2399999999998</v>
      </c>
      <c r="V68" s="467">
        <f t="shared" si="50"/>
        <v>0</v>
      </c>
      <c r="W68" s="467">
        <f t="shared" si="50"/>
        <v>0</v>
      </c>
      <c r="X68" s="467">
        <f t="shared" ca="1" si="50"/>
        <v>-2608.1527499999997</v>
      </c>
      <c r="Y68" s="467">
        <f t="shared" si="50"/>
        <v>0</v>
      </c>
      <c r="Z68" s="467">
        <f t="shared" si="50"/>
        <v>0</v>
      </c>
      <c r="AA68" s="467">
        <f t="shared" ca="1" si="50"/>
        <v>-2608.1527499999997</v>
      </c>
      <c r="AB68" s="467">
        <f t="shared" si="50"/>
        <v>0</v>
      </c>
      <c r="AC68" s="467">
        <f t="shared" si="50"/>
        <v>0</v>
      </c>
      <c r="AD68" s="467">
        <f t="shared" ca="1" si="50"/>
        <v>-2660.3158050000002</v>
      </c>
      <c r="AE68" s="467">
        <f t="shared" si="50"/>
        <v>0</v>
      </c>
      <c r="AF68" s="467">
        <f t="shared" si="50"/>
        <v>0</v>
      </c>
      <c r="AG68" s="467">
        <f t="shared" ca="1" si="50"/>
        <v>-2660.3158050000002</v>
      </c>
      <c r="AH68" s="467">
        <f t="shared" si="50"/>
        <v>0</v>
      </c>
      <c r="AI68" s="467">
        <f t="shared" si="50"/>
        <v>0</v>
      </c>
      <c r="AJ68" s="467">
        <f t="shared" ca="1" si="50"/>
        <v>-2660.3158050000002</v>
      </c>
      <c r="AK68" s="467">
        <f t="shared" si="50"/>
        <v>0</v>
      </c>
      <c r="AL68" s="467">
        <f t="shared" si="50"/>
        <v>0</v>
      </c>
      <c r="AM68" s="467">
        <f t="shared" ca="1" si="50"/>
        <v>-2660.3158050000002</v>
      </c>
      <c r="AN68" s="467">
        <f t="shared" si="50"/>
        <v>0</v>
      </c>
      <c r="AO68" s="467">
        <f t="shared" si="50"/>
        <v>0</v>
      </c>
      <c r="AP68" s="467">
        <f t="shared" ca="1" si="50"/>
        <v>-2713.5221210999998</v>
      </c>
      <c r="AQ68" s="467">
        <f t="shared" si="50"/>
        <v>0</v>
      </c>
      <c r="AR68" s="467">
        <f t="shared" si="50"/>
        <v>0</v>
      </c>
      <c r="AS68" s="467">
        <f t="shared" ca="1" si="50"/>
        <v>-2713.5221210999998</v>
      </c>
      <c r="AT68" s="467">
        <f t="shared" si="50"/>
        <v>0</v>
      </c>
      <c r="AU68" s="467">
        <f t="shared" si="50"/>
        <v>0</v>
      </c>
      <c r="AV68" s="467">
        <f t="shared" ca="1" si="50"/>
        <v>-2713.5221210999998</v>
      </c>
      <c r="AW68" s="467">
        <f t="shared" si="50"/>
        <v>0</v>
      </c>
      <c r="AX68" s="467">
        <f t="shared" si="50"/>
        <v>0</v>
      </c>
      <c r="AY68" s="467">
        <f t="shared" ca="1" si="50"/>
        <v>-2713.5221210999998</v>
      </c>
      <c r="AZ68" s="467">
        <f t="shared" si="50"/>
        <v>0</v>
      </c>
      <c r="BA68" s="467">
        <f t="shared" si="50"/>
        <v>0</v>
      </c>
      <c r="BB68" s="467">
        <f t="shared" ca="1" si="50"/>
        <v>-2767.7925635220004</v>
      </c>
      <c r="BC68" s="467">
        <f t="shared" si="50"/>
        <v>0</v>
      </c>
      <c r="BD68" s="467">
        <f t="shared" si="50"/>
        <v>0</v>
      </c>
      <c r="BE68" s="467">
        <f t="shared" ca="1" si="50"/>
        <v>-2767.7925635220004</v>
      </c>
      <c r="BF68" s="467">
        <f t="shared" si="50"/>
        <v>0</v>
      </c>
      <c r="BG68" s="467">
        <f t="shared" si="50"/>
        <v>0</v>
      </c>
      <c r="BH68" s="467">
        <f t="shared" ca="1" si="50"/>
        <v>-2767.7925635220004</v>
      </c>
      <c r="BI68" s="467">
        <f t="shared" si="50"/>
        <v>0</v>
      </c>
      <c r="BJ68" s="467">
        <f t="shared" si="50"/>
        <v>0</v>
      </c>
      <c r="BK68" s="473"/>
    </row>
    <row r="69" spans="2:63">
      <c r="B69" s="459" t="s">
        <v>334</v>
      </c>
      <c r="C69" s="465">
        <v>0</v>
      </c>
      <c r="D69" s="465">
        <f>+IF(OR(D67=NT!$C$26,D67=NT!$C$29,D67=NT!$C$32,D67=NT!$C$35,D67=NT!$C$38,D67=NT!$C$41,D67=NT!$C$44,D67=NT!$C$47,D67=NT!$C$50,D67=NT!$C$53,D67=NT!$C$56,D67=NT!$C$59,D67=NT!$C$62,D67=NT!$C$65,D67=NT!$C$68,D67=NT!$C$71,D67=NT!$C$74,D67=NT!$C$77,D67=NT!$C$80,D67=NT!$C$83,D67=NT!$C$86,D67=NT!$C$89,D67=NT!$C$92,D67=NT!$C$95,D67=NT!$C$98,D67=NT!$C$101,D67=NT!$C$104,D67=NT!$C$107,D67=NT!$C$110,D67=NT!$C$113,D67=NT!$C$116,D67=NT!$C$119,D67=NT!$C$122,D67=NT!$C$125,D67=NT!$C$128,D67=NT!$C$131,D67=NT!$C$134),+Home!$J$23,0)</f>
        <v>0</v>
      </c>
      <c r="E69" s="465">
        <f>+IF(OR(E67=NT!$C$26,E67=NT!$C$29,E67=NT!$C$32,E67=NT!$C$35,E67=NT!$C$38,E67=NT!$C$41,E67=NT!$C$44,E67=NT!$C$47,E67=NT!$C$50,E67=NT!$C$53,E67=NT!$C$56,E67=NT!$C$59,E67=NT!$C$62,E67=NT!$C$65,E67=NT!$C$68,E67=NT!$C$71,E67=NT!$C$74,E67=NT!$C$77,E67=NT!$C$80,E67=NT!$C$83,E67=NT!$C$86,E67=NT!$C$89,E67=NT!$C$92,E67=NT!$C$95,E67=NT!$C$98,E67=NT!$C$101,E67=NT!$C$104,E67=NT!$C$107,E67=NT!$C$110,E67=NT!$C$113,E67=NT!$C$116,E67=NT!$C$119,E67=NT!$C$122,E67=NT!$C$125,E67=NT!$C$128,E67=NT!$C$131,E67=NT!$C$134),+Home!$J$23,0)</f>
        <v>0</v>
      </c>
      <c r="F69" s="465">
        <f>+IF(OR(F67=NT!$C$26,F67=NT!$C$29,F67=NT!$C$32,F67=NT!$C$35,F67=NT!$C$38,F67=NT!$C$41,F67=NT!$C$44,F67=NT!$C$47,F67=NT!$C$50,F67=NT!$C$53,F67=NT!$C$56,F67=NT!$C$59,F67=NT!$C$62,F67=NT!$C$65,F67=NT!$C$68,F67=NT!$C$71,F67=NT!$C$74,F67=NT!$C$77,F67=NT!$C$80,F67=NT!$C$83,F67=NT!$C$86,F67=NT!$C$89,F67=NT!$C$92,F67=NT!$C$95,F67=NT!$C$98,F67=NT!$C$101,F67=NT!$C$104,F67=NT!$C$107,F67=NT!$C$110,F67=NT!$C$113,F67=NT!$C$116,F67=NT!$C$119,F67=NT!$C$122,F67=NT!$C$125,F67=NT!$C$128,F67=NT!$C$131,F67=NT!$C$134),+Home!$J$23,0)</f>
        <v>0</v>
      </c>
      <c r="G69" s="465">
        <f>+IF(OR(G67=NT!$C$26,G67=NT!$C$29,G67=NT!$C$32,G67=NT!$C$35,G67=NT!$C$38,G67=NT!$C$41,G67=NT!$C$44,G67=NT!$C$47,G67=NT!$C$50,G67=NT!$C$53,G67=NT!$C$56,G67=NT!$C$59,G67=NT!$C$62,G67=NT!$C$65,G67=NT!$C$68,G67=NT!$C$71,G67=NT!$C$74,G67=NT!$C$77,G67=NT!$C$80,G67=NT!$C$83,G67=NT!$C$86,G67=NT!$C$89,G67=NT!$C$92,G67=NT!$C$95,G67=NT!$C$98,G67=NT!$C$101,G67=NT!$C$104,G67=NT!$C$107,G67=NT!$C$110,G67=NT!$C$113,G67=NT!$C$116,G67=NT!$C$119,G67=NT!$C$122,G67=NT!$C$125,G67=NT!$C$128,G67=NT!$C$131,G67=NT!$C$134),+Home!$K$23,0)</f>
        <v>0</v>
      </c>
      <c r="H69" s="465">
        <f>+IF(OR(H67=NT!$C$26,H67=NT!$C$29,H67=NT!$C$32,H67=NT!$C$35,H67=NT!$C$38,H67=NT!$C$41,H67=NT!$C$44,H67=NT!$C$47,H67=NT!$C$50,H67=NT!$C$53,H67=NT!$C$56,H67=NT!$C$59,H67=NT!$C$62,H67=NT!$C$65,H67=NT!$C$68,H67=NT!$C$71,H67=NT!$C$74,H67=NT!$C$77,H67=NT!$C$80,H67=NT!$C$83,H67=NT!$C$86,H67=NT!$C$89,H67=NT!$C$92,H67=NT!$C$95,H67=NT!$C$98,H67=NT!$C$101,H67=NT!$C$104,H67=NT!$C$107,H67=NT!$C$110,H67=NT!$C$113,H67=NT!$C$116,H67=NT!$C$119,H67=NT!$C$122,H67=NT!$C$125,H67=NT!$C$128,H67=NT!$C$131,H67=NT!$C$134),+Home!$K$23,0)</f>
        <v>0</v>
      </c>
      <c r="I69" s="465">
        <f>+IF(OR(I67=NT!$C$26,I67=NT!$C$29,I67=NT!$C$32,I67=NT!$C$35,I67=NT!$C$38,I67=NT!$C$41,I67=NT!$C$44,I67=NT!$C$47,I67=NT!$C$50,I67=NT!$C$53,I67=NT!$C$56,I67=NT!$C$59,I67=NT!$C$62,I67=NT!$C$65,I67=NT!$C$68,I67=NT!$C$71,I67=NT!$C$74,I67=NT!$C$77,I67=NT!$C$80,I67=NT!$C$83,I67=NT!$C$86,I67=NT!$C$89,I67=NT!$C$92,I67=NT!$C$95,I67=NT!$C$98,I67=NT!$C$101,I67=NT!$C$104,I67=NT!$C$107,I67=NT!$C$110,I67=NT!$C$113,I67=NT!$C$116,I67=NT!$C$119,I67=NT!$C$122,I67=NT!$C$125,I67=NT!$C$128,I67=NT!$C$131,I67=NT!$C$134),+Home!$K$23,0)</f>
        <v>0</v>
      </c>
      <c r="J69" s="465">
        <f>+IF(OR(J67=NT!$C$26,J67=NT!$C$29,J67=NT!$C$32,J67=NT!$C$35,J67=NT!$C$38,J67=NT!$C$41,J67=NT!$C$44,J67=NT!$C$47,J67=NT!$C$50,J67=NT!$C$53,J67=NT!$C$56,J67=NT!$C$59,J67=NT!$C$62,J67=NT!$C$65,J67=NT!$C$68,J67=NT!$C$71,J67=NT!$C$74,J67=NT!$C$77,J67=NT!$C$80,J67=NT!$C$83,J67=NT!$C$86,J67=NT!$C$89,J67=NT!$C$92,J67=NT!$C$95,J67=NT!$C$98,J67=NT!$C$101,J67=NT!$C$104,J67=NT!$C$107,J67=NT!$C$110,J67=NT!$C$113,J67=NT!$C$116,J67=NT!$C$119,J67=NT!$C$122,J67=NT!$C$125,J67=NT!$C$128,J67=NT!$C$131,J67=NT!$C$134),+Home!$K$23,0)</f>
        <v>0</v>
      </c>
      <c r="K69" s="465">
        <f>+IF(OR(K67=NT!$C$26,K67=NT!$C$29,K67=NT!$C$32,K67=NT!$C$35,K67=NT!$C$38,K67=NT!$C$41,K67=NT!$C$44,K67=NT!$C$47,K67=NT!$C$50,K67=NT!$C$53,K67=NT!$C$56,K67=NT!$C$59,K67=NT!$C$62,K67=NT!$C$65,K67=NT!$C$68,K67=NT!$C$71,K67=NT!$C$74,K67=NT!$C$77,K67=NT!$C$80,K67=NT!$C$83,K67=NT!$C$86,K67=NT!$C$89,K67=NT!$C$92,K67=NT!$C$95,K67=NT!$C$98,K67=NT!$C$101,K67=NT!$C$104,K67=NT!$C$107,K67=NT!$C$110,K67=NT!$C$113,K67=NT!$C$116,K67=NT!$C$119,K67=NT!$C$122,K67=NT!$C$125,K67=NT!$C$128,K67=NT!$C$131,K67=NT!$C$134),+Home!$K$23,0)</f>
        <v>0</v>
      </c>
      <c r="L69" s="465">
        <f>+IF(OR(L67=NT!$C$26,L67=NT!$C$29,L67=NT!$C$32,L67=NT!$C$35,L67=NT!$C$38,L67=NT!$C$41,L67=NT!$C$44,L67=NT!$C$47,L67=NT!$C$50,L67=NT!$C$53,L67=NT!$C$56,L67=NT!$C$59,L67=NT!$C$62,L67=NT!$C$65,L67=NT!$C$68,L67=NT!$C$71,L67=NT!$C$74,L67=NT!$C$77,L67=NT!$C$80,L67=NT!$C$83,L67=NT!$C$86,L67=NT!$C$89,L67=NT!$C$92,L67=NT!$C$95,L67=NT!$C$98,L67=NT!$C$101,L67=NT!$C$104,L67=NT!$C$107,L67=NT!$C$110,L67=NT!$C$113,L67=NT!$C$116,L67=NT!$C$119,L67=NT!$C$122,L67=NT!$C$125,L67=NT!$C$128,L67=NT!$C$131,L67=NT!$C$134),+Home!$K$23,0)</f>
        <v>0</v>
      </c>
      <c r="M69" s="465">
        <f>+IF(OR(M67=NT!$C$26,M67=NT!$C$29,M67=NT!$C$32,M67=NT!$C$35,M67=NT!$C$38,M67=NT!$C$41,M67=NT!$C$44,M67=NT!$C$47,M67=NT!$C$50,M67=NT!$C$53,M67=NT!$C$56,M67=NT!$C$59,M67=NT!$C$62,M67=NT!$C$65,M67=NT!$C$68,M67=NT!$C$71,M67=NT!$C$74,M67=NT!$C$77,M67=NT!$C$80,M67=NT!$C$83,M67=NT!$C$86,M67=NT!$C$89,M67=NT!$C$92,M67=NT!$C$95,M67=NT!$C$98,M67=NT!$C$101,M67=NT!$C$104,M67=NT!$C$107,M67=NT!$C$110,M67=NT!$C$113,M67=NT!$C$116,M67=NT!$C$119,M67=NT!$C$122,M67=NT!$C$125,M67=NT!$C$128,M67=NT!$C$131,M67=NT!$C$134),+Home!$K$23,0)</f>
        <v>0</v>
      </c>
      <c r="N69" s="465">
        <f>+IF(OR(N67=NT!$C$26,N67=NT!$C$29,N67=NT!$C$32,N67=NT!$C$35,N67=NT!$C$38,N67=NT!$C$41,N67=NT!$C$44,N67=NT!$C$47,N67=NT!$C$50,N67=NT!$C$53,N67=NT!$C$56,N67=NT!$C$59,N67=NT!$C$62,N67=NT!$C$65,N67=NT!$C$68,N67=NT!$C$71,N67=NT!$C$74,N67=NT!$C$77,N67=NT!$C$80,N67=NT!$C$83,N67=NT!$C$86,N67=NT!$C$89,N67=NT!$C$92,N67=NT!$C$95,N67=NT!$C$98,N67=NT!$C$101,N67=NT!$C$104,N67=NT!$C$107,N67=NT!$C$110,N67=NT!$C$113,N67=NT!$C$116,N67=NT!$C$119,N67=NT!$C$122,N67=NT!$C$125,N67=NT!$C$128,N67=NT!$C$131,N67=NT!$C$134),+Home!$K$23,0)</f>
        <v>0</v>
      </c>
      <c r="O69" s="465">
        <f>+IF(OR(O67=NT!$C$26,O67=NT!$C$29,O67=NT!$C$32,O67=NT!$C$35,O67=NT!$C$38,O67=NT!$C$41,O67=NT!$C$44,O67=NT!$C$47,O67=NT!$C$50,O67=NT!$C$53,O67=NT!$C$56,O67=NT!$C$59,O67=NT!$C$62,O67=NT!$C$65,O67=NT!$C$68,O67=NT!$C$71,O67=NT!$C$74,O67=NT!$C$77,O67=NT!$C$80,O67=NT!$C$83,O67=NT!$C$86,O67=NT!$C$89,O67=NT!$C$92,O67=NT!$C$95,O67=NT!$C$98,O67=NT!$C$101,O67=NT!$C$104,O67=NT!$C$107,O67=NT!$C$110,O67=NT!$C$113,O67=NT!$C$116,O67=NT!$C$119,O67=NT!$C$122,O67=NT!$C$125,O67=NT!$C$128,O67=NT!$C$131,O67=NT!$C$134),+Home!$K$23,0)</f>
        <v>0</v>
      </c>
      <c r="P69" s="465">
        <f>+IF(OR(P67=NT!$C$26,P67=NT!$C$29,P67=NT!$C$32,P67=NT!$C$35,P67=NT!$C$38,P67=NT!$C$41,P67=NT!$C$44,P67=NT!$C$47,P67=NT!$C$50,P67=NT!$C$53,P67=NT!$C$56,P67=NT!$C$59,P67=NT!$C$62,P67=NT!$C$65,P67=NT!$C$68,P67=NT!$C$71,P67=NT!$C$74,P67=NT!$C$77,P67=NT!$C$80,P67=NT!$C$83,P67=NT!$C$86,P67=NT!$C$89,P67=NT!$C$92,P67=NT!$C$95,P67=NT!$C$98,P67=NT!$C$101,P67=NT!$C$104,P67=NT!$C$107,P67=NT!$C$110,P67=NT!$C$113,P67=NT!$C$116,P67=NT!$C$119,P67=NT!$C$122,P67=NT!$C$125,P67=NT!$C$128,P67=NT!$C$131,P67=NT!$C$134),+Home!$L$23,0)</f>
        <v>0</v>
      </c>
      <c r="Q69" s="465">
        <f>+IF(OR(Q67=NT!$C$26,Q67=NT!$C$29,Q67=NT!$C$32,Q67=NT!$C$35,Q67=NT!$C$38,Q67=NT!$C$41,Q67=NT!$C$44,Q67=NT!$C$47,Q67=NT!$C$50,Q67=NT!$C$53,Q67=NT!$C$56,Q67=NT!$C$59,Q67=NT!$C$62,Q67=NT!$C$65,Q67=NT!$C$68,Q67=NT!$C$71,Q67=NT!$C$74,Q67=NT!$C$77,Q67=NT!$C$80,Q67=NT!$C$83,Q67=NT!$C$86,Q67=NT!$C$89,Q67=NT!$C$92,Q67=NT!$C$95,Q67=NT!$C$98,Q67=NT!$C$101,Q67=NT!$C$104,Q67=NT!$C$107,Q67=NT!$C$110,Q67=NT!$C$113,Q67=NT!$C$116,Q67=NT!$C$119,Q67=NT!$C$122,Q67=NT!$C$125,Q67=NT!$C$128,Q67=NT!$C$131,Q67=NT!$C$134),+Home!$L$23,0)</f>
        <v>0</v>
      </c>
      <c r="R69" s="465">
        <f>+IF(OR(R67=NT!$C$26,R67=NT!$C$29,R67=NT!$C$32,R67=NT!$C$35,R67=NT!$C$38,R67=NT!$C$41,R67=NT!$C$44,R67=NT!$C$47,R67=NT!$C$50,R67=NT!$C$53,R67=NT!$C$56,R67=NT!$C$59,R67=NT!$C$62,R67=NT!$C$65,R67=NT!$C$68,R67=NT!$C$71,R67=NT!$C$74,R67=NT!$C$77,R67=NT!$C$80,R67=NT!$C$83,R67=NT!$C$86,R67=NT!$C$89,R67=NT!$C$92,R67=NT!$C$95,R67=NT!$C$98,R67=NT!$C$101,R67=NT!$C$104,R67=NT!$C$107,R67=NT!$C$110,R67=NT!$C$113,R67=NT!$C$116,R67=NT!$C$119,R67=NT!$C$122,R67=NT!$C$125,R67=NT!$C$128,R67=NT!$C$131,R67=NT!$C$134),+Home!$L$23,0)</f>
        <v>0</v>
      </c>
      <c r="S69" s="465">
        <f>+IF(OR(S67=NT!$C$26,S67=NT!$C$29,S67=NT!$C$32,S67=NT!$C$35,S67=NT!$C$38,S67=NT!$C$41,S67=NT!$C$44,S67=NT!$C$47,S67=NT!$C$50,S67=NT!$C$53,S67=NT!$C$56,S67=NT!$C$59,S67=NT!$C$62,S67=NT!$C$65,S67=NT!$C$68,S67=NT!$C$71,S67=NT!$C$74,S67=NT!$C$77,S67=NT!$C$80,S67=NT!$C$83,S67=NT!$C$86,S67=NT!$C$89,S67=NT!$C$92,S67=NT!$C$95,S67=NT!$C$98,S67=NT!$C$101,S67=NT!$C$104,S67=NT!$C$107,S67=NT!$C$110,S67=NT!$C$113,S67=NT!$C$116,S67=NT!$C$119,S67=NT!$C$122,S67=NT!$C$125,S67=NT!$C$128,S67=NT!$C$131,S67=NT!$C$134),+Home!$L$23,0)</f>
        <v>0</v>
      </c>
      <c r="T69" s="465">
        <f>+IF(OR(T67=NT!$C$26,T67=NT!$C$29,T67=NT!$C$32,T67=NT!$C$35,T67=NT!$C$38,T67=NT!$C$41,T67=NT!$C$44,T67=NT!$C$47,T67=NT!$C$50,T67=NT!$C$53,T67=NT!$C$56,T67=NT!$C$59,T67=NT!$C$62,T67=NT!$C$65,T67=NT!$C$68,T67=NT!$C$71,T67=NT!$C$74,T67=NT!$C$77,T67=NT!$C$80,T67=NT!$C$83,T67=NT!$C$86,T67=NT!$C$89,T67=NT!$C$92,T67=NT!$C$95,T67=NT!$C$98,T67=NT!$C$101,T67=NT!$C$104,T67=NT!$C$107,T67=NT!$C$110,T67=NT!$C$113,T67=NT!$C$116,T67=NT!$C$119,T67=NT!$C$122,T67=NT!$C$125,T67=NT!$C$128,T67=NT!$C$131,T67=NT!$C$134),+Home!$L$23,0)</f>
        <v>0</v>
      </c>
      <c r="U69" s="465">
        <f>+IF(OR(U67=NT!$C$26,U67=NT!$C$29,U67=NT!$C$32,U67=NT!$C$35,U67=NT!$C$38,U67=NT!$C$41,U67=NT!$C$44,U67=NT!$C$47,U67=NT!$C$50,U67=NT!$C$53,U67=NT!$C$56,U67=NT!$C$59,U67=NT!$C$62,U67=NT!$C$65,U67=NT!$C$68,U67=NT!$C$71,U67=NT!$C$74,U67=NT!$C$77,U67=NT!$C$80,U67=NT!$C$83,U67=NT!$C$86,U67=NT!$C$89,U67=NT!$C$92,U67=NT!$C$95,U67=NT!$C$98,U67=NT!$C$101,U67=NT!$C$104,U67=NT!$C$107,U67=NT!$C$110,U67=NT!$C$113,U67=NT!$C$116,U67=NT!$C$119,U67=NT!$C$122,U67=NT!$C$125,U67=NT!$C$128,U67=NT!$C$131,U67=NT!$C$134),+Home!$L$23,0)</f>
        <v>0</v>
      </c>
      <c r="V69" s="465">
        <f>+IF(OR(V67=NT!$C$26,V67=NT!$C$29,V67=NT!$C$32,V67=NT!$C$35,V67=NT!$C$38,V67=NT!$C$41,V67=NT!$C$44,V67=NT!$C$47,V67=NT!$C$50,V67=NT!$C$53,V67=NT!$C$56,V67=NT!$C$59,V67=NT!$C$62,V67=NT!$C$65,V67=NT!$C$68,V67=NT!$C$71,V67=NT!$C$74,V67=NT!$C$77,V67=NT!$C$80,V67=NT!$C$83,V67=NT!$C$86,V67=NT!$C$89,V67=NT!$C$92,V67=NT!$C$95,V67=NT!$C$98,V67=NT!$C$101,V67=NT!$C$104,V67=NT!$C$107,V67=NT!$C$110,V67=NT!$C$113,V67=NT!$C$116,V67=NT!$C$119,V67=NT!$C$122,V67=NT!$C$125,V67=NT!$C$128,V67=NT!$C$131,V67=NT!$C$134),+Home!$L$23,0)</f>
        <v>0</v>
      </c>
      <c r="W69" s="465">
        <f>+IF(OR(W67=NT!$C$26,W67=NT!$C$29,W67=NT!$C$32,W67=NT!$C$35,W67=NT!$C$38,W67=NT!$C$41,W67=NT!$C$44,W67=NT!$C$47,W67=NT!$C$50,W67=NT!$C$53,W67=NT!$C$56,W67=NT!$C$59,W67=NT!$C$62,W67=NT!$C$65,W67=NT!$C$68,W67=NT!$C$71,W67=NT!$C$74,W67=NT!$C$77,W67=NT!$C$80,W67=NT!$C$83,W67=NT!$C$86,W67=NT!$C$89,W67=NT!$C$92,W67=NT!$C$95,W67=NT!$C$98,W67=NT!$C$101,W67=NT!$C$104,W67=NT!$C$107,W67=NT!$C$110,W67=NT!$C$113,W67=NT!$C$116,W67=NT!$C$119,W67=NT!$C$122,W67=NT!$C$125,W67=NT!$C$128,W67=NT!$C$131,W67=NT!$C$134),+Home!$L$23,0)</f>
        <v>0</v>
      </c>
      <c r="X69" s="465">
        <f>+IF(OR(X67=NT!$C$26,X67=NT!$C$29,X67=NT!$C$32,X67=NT!$C$35,X67=NT!$C$38,X67=NT!$C$41,X67=NT!$C$44,X67=NT!$C$47,X67=NT!$C$50,X67=NT!$C$53,X67=NT!$C$56,X67=NT!$C$59,X67=NT!$C$62,X67=NT!$C$65,X67=NT!$C$68,X67=NT!$C$71,X67=NT!$C$74,X67=NT!$C$77,X67=NT!$C$80,X67=NT!$C$83,X67=NT!$C$86,X67=NT!$C$89,X67=NT!$C$92,X67=NT!$C$95,X67=NT!$C$98,X67=NT!$C$101,X67=NT!$C$104,X67=NT!$C$107,X67=NT!$C$110,X67=NT!$C$113,X67=NT!$C$116,X67=NT!$C$119,X67=NT!$C$122,X67=NT!$C$125,X67=NT!$C$128,X67=NT!$C$131,X67=NT!$C$134),+Home!$L$23,0)</f>
        <v>0</v>
      </c>
      <c r="Y69" s="465">
        <f>+IF(OR(Y67=NT!$C$26,Y67=NT!$C$29,Y67=NT!$C$32,Y67=NT!$C$35,Y67=NT!$C$38,Y67=NT!$C$41,Y67=NT!$C$44,Y67=NT!$C$47,Y67=NT!$C$50,Y67=NT!$C$53,Y67=NT!$C$56,Y67=NT!$C$59,Y67=NT!$C$62,Y67=NT!$C$65,Y67=NT!$C$68,Y67=NT!$C$71,Y67=NT!$C$74,Y67=NT!$C$77,Y67=NT!$C$80,Y67=NT!$C$83,Y67=NT!$C$86,Y67=NT!$C$89,Y67=NT!$C$92,Y67=NT!$C$95,Y67=NT!$C$98,Y67=NT!$C$101,Y67=NT!$C$104,Y67=NT!$C$107,Y67=NT!$C$110,Y67=NT!$C$113,Y67=NT!$C$116,Y67=NT!$C$119,Y67=NT!$C$122,Y67=NT!$C$125,Y67=NT!$C$128,Y67=NT!$C$131,Y67=NT!$C$134),+Home!$L$23,0)</f>
        <v>0</v>
      </c>
      <c r="Z69" s="465">
        <f>+IF(OR(Z67=NT!$C$26,Z67=NT!$C$29,Z67=NT!$C$32,Z67=NT!$C$35,Z67=NT!$C$38,Z67=NT!$C$41,Z67=NT!$C$44,Z67=NT!$C$47,Z67=NT!$C$50,Z67=NT!$C$53,Z67=NT!$C$56,Z67=NT!$C$59,Z67=NT!$C$62,Z67=NT!$C$65,Z67=NT!$C$68,Z67=NT!$C$71,Z67=NT!$C$74,Z67=NT!$C$77,Z67=NT!$C$80,Z67=NT!$C$83,Z67=NT!$C$86,Z67=NT!$C$89,Z67=NT!$C$92,Z67=NT!$C$95,Z67=NT!$C$98,Z67=NT!$C$101,Z67=NT!$C$104,Z67=NT!$C$107,Z67=NT!$C$110,Z67=NT!$C$113,Z67=NT!$C$116,Z67=NT!$C$119,Z67=NT!$C$122,Z67=NT!$C$125,Z67=NT!$C$128,Z67=NT!$C$131,Z67=NT!$C$134),+Home!$L$23,0)</f>
        <v>0</v>
      </c>
      <c r="AA69" s="465">
        <f>+IF(OR(AA67=NT!$C$26,AA67=NT!$C$29,AA67=NT!$C$32,AA67=NT!$C$35,AA67=NT!$C$38,AA67=NT!$C$41,AA67=NT!$C$44,AA67=NT!$C$47,AA67=NT!$C$50,AA67=NT!$C$53,AA67=NT!$C$56,AA67=NT!$C$59,AA67=NT!$C$62,AA67=NT!$C$65,AA67=NT!$C$68,AA67=NT!$C$71,AA67=NT!$C$74,AA67=NT!$C$77,AA67=NT!$C$80,AA67=NT!$C$83,AA67=NT!$C$86,AA67=NT!$C$89,AA67=NT!$C$92,AA67=NT!$C$95,AA67=NT!$C$98,AA67=NT!$C$101,AA67=NT!$C$104,AA67=NT!$C$107,AA67=NT!$C$110,AA67=NT!$C$113,AA67=NT!$C$116,AA67=NT!$C$119,AA67=NT!$C$122,AA67=NT!$C$125,AA67=NT!$C$128,AA67=NT!$C$131,AA67=NT!$C$134),+Home!$L$23,0)</f>
        <v>0</v>
      </c>
      <c r="AB69" s="465">
        <f>+IF(OR(AB67=NT!$C$26,AB67=NT!$C$29,AB67=NT!$C$32,AB67=NT!$C$35,AB67=NT!$C$38,AB67=NT!$C$41,AB67=NT!$C$44,AB67=NT!$C$47,AB67=NT!$C$50,AB67=NT!$C$53,AB67=NT!$C$56,AB67=NT!$C$59,AB67=NT!$C$62,AB67=NT!$C$65,AB67=NT!$C$68,AB67=NT!$C$71,AB67=NT!$C$74,AB67=NT!$C$77,AB67=NT!$C$80,AB67=NT!$C$83,AB67=NT!$C$86,AB67=NT!$C$89,AB67=NT!$C$92,AB67=NT!$C$95,AB67=NT!$C$98,AB67=NT!$C$101,AB67=NT!$C$104,AB67=NT!$C$107,AB67=NT!$C$110,AB67=NT!$C$113,AB67=NT!$C$116,AB67=NT!$C$119,AB67=NT!$C$122,AB67=NT!$C$125,AB67=NT!$C$128,AB67=NT!$C$131,AB67=NT!$C$134),+Home!$M$23,0)</f>
        <v>0</v>
      </c>
      <c r="AC69" s="465">
        <f>+IF(OR(AC67=NT!$C$26,AC67=NT!$C$29,AC67=NT!$C$32,AC67=NT!$C$35,AC67=NT!$C$38,AC67=NT!$C$41,AC67=NT!$C$44,AC67=NT!$C$47,AC67=NT!$C$50,AC67=NT!$C$53,AC67=NT!$C$56,AC67=NT!$C$59,AC67=NT!$C$62,AC67=NT!$C$65,AC67=NT!$C$68,AC67=NT!$C$71,AC67=NT!$C$74,AC67=NT!$C$77,AC67=NT!$C$80,AC67=NT!$C$83,AC67=NT!$C$86,AC67=NT!$C$89,AC67=NT!$C$92,AC67=NT!$C$95,AC67=NT!$C$98,AC67=NT!$C$101,AC67=NT!$C$104,AC67=NT!$C$107,AC67=NT!$C$110,AC67=NT!$C$113,AC67=NT!$C$116,AC67=NT!$C$119,AC67=NT!$C$122,AC67=NT!$C$125,AC67=NT!$C$128,AC67=NT!$C$131,AC67=NT!$C$134),+Home!$M$23,0)</f>
        <v>0</v>
      </c>
      <c r="AD69" s="465">
        <f>+IF(OR(AD67=NT!$C$26,AD67=NT!$C$29,AD67=NT!$C$32,AD67=NT!$C$35,AD67=NT!$C$38,AD67=NT!$C$41,AD67=NT!$C$44,AD67=NT!$C$47,AD67=NT!$C$50,AD67=NT!$C$53,AD67=NT!$C$56,AD67=NT!$C$59,AD67=NT!$C$62,AD67=NT!$C$65,AD67=NT!$C$68,AD67=NT!$C$71,AD67=NT!$C$74,AD67=NT!$C$77,AD67=NT!$C$80,AD67=NT!$C$83,AD67=NT!$C$86,AD67=NT!$C$89,AD67=NT!$C$92,AD67=NT!$C$95,AD67=NT!$C$98,AD67=NT!$C$101,AD67=NT!$C$104,AD67=NT!$C$107,AD67=NT!$C$110,AD67=NT!$C$113,AD67=NT!$C$116,AD67=NT!$C$119,AD67=NT!$C$122,AD67=NT!$C$125,AD67=NT!$C$128,AD67=NT!$C$131,AD67=NT!$C$134),+Home!$M$23,0)</f>
        <v>0</v>
      </c>
      <c r="AE69" s="465">
        <f>+IF(OR(AE67=NT!$C$26,AE67=NT!$C$29,AE67=NT!$C$32,AE67=NT!$C$35,AE67=NT!$C$38,AE67=NT!$C$41,AE67=NT!$C$44,AE67=NT!$C$47,AE67=NT!$C$50,AE67=NT!$C$53,AE67=NT!$C$56,AE67=NT!$C$59,AE67=NT!$C$62,AE67=NT!$C$65,AE67=NT!$C$68,AE67=NT!$C$71,AE67=NT!$C$74,AE67=NT!$C$77,AE67=NT!$C$80,AE67=NT!$C$83,AE67=NT!$C$86,AE67=NT!$C$89,AE67=NT!$C$92,AE67=NT!$C$95,AE67=NT!$C$98,AE67=NT!$C$101,AE67=NT!$C$104,AE67=NT!$C$107,AE67=NT!$C$110,AE67=NT!$C$113,AE67=NT!$C$116,AE67=NT!$C$119,AE67=NT!$C$122,AE67=NT!$C$125,AE67=NT!$C$128,AE67=NT!$C$131,AE67=NT!$C$134),+Home!$M$23,0)</f>
        <v>0</v>
      </c>
      <c r="AF69" s="465">
        <f>+IF(OR(AF67=NT!$C$26,AF67=NT!$C$29,AF67=NT!$C$32,AF67=NT!$C$35,AF67=NT!$C$38,AF67=NT!$C$41,AF67=NT!$C$44,AF67=NT!$C$47,AF67=NT!$C$50,AF67=NT!$C$53,AF67=NT!$C$56,AF67=NT!$C$59,AF67=NT!$C$62,AF67=NT!$C$65,AF67=NT!$C$68,AF67=NT!$C$71,AF67=NT!$C$74,AF67=NT!$C$77,AF67=NT!$C$80,AF67=NT!$C$83,AF67=NT!$C$86,AF67=NT!$C$89,AF67=NT!$C$92,AF67=NT!$C$95,AF67=NT!$C$98,AF67=NT!$C$101,AF67=NT!$C$104,AF67=NT!$C$107,AF67=NT!$C$110,AF67=NT!$C$113,AF67=NT!$C$116,AF67=NT!$C$119,AF67=NT!$C$122,AF67=NT!$C$125,AF67=NT!$C$128,AF67=NT!$C$131,AF67=NT!$C$134),+Home!$M$23,0)</f>
        <v>0</v>
      </c>
      <c r="AG69" s="465">
        <f>+IF(OR(AG67=NT!$C$26,AG67=NT!$C$29,AG67=NT!$C$32,AG67=NT!$C$35,AG67=NT!$C$38,AG67=NT!$C$41,AG67=NT!$C$44,AG67=NT!$C$47,AG67=NT!$C$50,AG67=NT!$C$53,AG67=NT!$C$56,AG67=NT!$C$59,AG67=NT!$C$62,AG67=NT!$C$65,AG67=NT!$C$68,AG67=NT!$C$71,AG67=NT!$C$74,AG67=NT!$C$77,AG67=NT!$C$80,AG67=NT!$C$83,AG67=NT!$C$86,AG67=NT!$C$89,AG67=NT!$C$92,AG67=NT!$C$95,AG67=NT!$C$98,AG67=NT!$C$101,AG67=NT!$C$104,AG67=NT!$C$107,AG67=NT!$C$110,AG67=NT!$C$113,AG67=NT!$C$116,AG67=NT!$C$119,AG67=NT!$C$122,AG67=NT!$C$125,AG67=NT!$C$128,AG67=NT!$C$131,AG67=NT!$C$134),+Home!$M$23,0)</f>
        <v>0</v>
      </c>
      <c r="AH69" s="465">
        <f>+IF(OR(AH67=NT!$C$26,AH67=NT!$C$29,AH67=NT!$C$32,AH67=NT!$C$35,AH67=NT!$C$38,AH67=NT!$C$41,AH67=NT!$C$44,AH67=NT!$C$47,AH67=NT!$C$50,AH67=NT!$C$53,AH67=NT!$C$56,AH67=NT!$C$59,AH67=NT!$C$62,AH67=NT!$C$65,AH67=NT!$C$68,AH67=NT!$C$71,AH67=NT!$C$74,AH67=NT!$C$77,AH67=NT!$C$80,AH67=NT!$C$83,AH67=NT!$C$86,AH67=NT!$C$89,AH67=NT!$C$92,AH67=NT!$C$95,AH67=NT!$C$98,AH67=NT!$C$101,AH67=NT!$C$104,AH67=NT!$C$107,AH67=NT!$C$110,AH67=NT!$C$113,AH67=NT!$C$116,AH67=NT!$C$119,AH67=NT!$C$122,AH67=NT!$C$125,AH67=NT!$C$128,AH67=NT!$C$131,AH67=NT!$C$134),+Home!$M$23,0)</f>
        <v>0</v>
      </c>
      <c r="AI69" s="465">
        <f>+IF(OR(AI67=NT!$C$26,AI67=NT!$C$29,AI67=NT!$C$32,AI67=NT!$C$35,AI67=NT!$C$38,AI67=NT!$C$41,AI67=NT!$C$44,AI67=NT!$C$47,AI67=NT!$C$50,AI67=NT!$C$53,AI67=NT!$C$56,AI67=NT!$C$59,AI67=NT!$C$62,AI67=NT!$C$65,AI67=NT!$C$68,AI67=NT!$C$71,AI67=NT!$C$74,AI67=NT!$C$77,AI67=NT!$C$80,AI67=NT!$C$83,AI67=NT!$C$86,AI67=NT!$C$89,AI67=NT!$C$92,AI67=NT!$C$95,AI67=NT!$C$98,AI67=NT!$C$101,AI67=NT!$C$104,AI67=NT!$C$107,AI67=NT!$C$110,AI67=NT!$C$113,AI67=NT!$C$116,AI67=NT!$C$119,AI67=NT!$C$122,AI67=NT!$C$125,AI67=NT!$C$128,AI67=NT!$C$131,AI67=NT!$C$134),+Home!$M$23,0)</f>
        <v>0</v>
      </c>
      <c r="AJ69" s="465">
        <f>+IF(OR(AJ67=NT!$C$26,AJ67=NT!$C$29,AJ67=NT!$C$32,AJ67=NT!$C$35,AJ67=NT!$C$38,AJ67=NT!$C$41,AJ67=NT!$C$44,AJ67=NT!$C$47,AJ67=NT!$C$50,AJ67=NT!$C$53,AJ67=NT!$C$56,AJ67=NT!$C$59,AJ67=NT!$C$62,AJ67=NT!$C$65,AJ67=NT!$C$68,AJ67=NT!$C$71,AJ67=NT!$C$74,AJ67=NT!$C$77,AJ67=NT!$C$80,AJ67=NT!$C$83,AJ67=NT!$C$86,AJ67=NT!$C$89,AJ67=NT!$C$92,AJ67=NT!$C$95,AJ67=NT!$C$98,AJ67=NT!$C$101,AJ67=NT!$C$104,AJ67=NT!$C$107,AJ67=NT!$C$110,AJ67=NT!$C$113,AJ67=NT!$C$116,AJ67=NT!$C$119,AJ67=NT!$C$122,AJ67=NT!$C$125,AJ67=NT!$C$128,AJ67=NT!$C$131,AJ67=NT!$C$134),+Home!$M$23,0)</f>
        <v>0</v>
      </c>
      <c r="AK69" s="465">
        <f>+IF(OR(AK67=NT!$C$26,AK67=NT!$C$29,AK67=NT!$C$32,AK67=NT!$C$35,AK67=NT!$C$38,AK67=NT!$C$41,AK67=NT!$C$44,AK67=NT!$C$47,AK67=NT!$C$50,AK67=NT!$C$53,AK67=NT!$C$56,AK67=NT!$C$59,AK67=NT!$C$62,AK67=NT!$C$65,AK67=NT!$C$68,AK67=NT!$C$71,AK67=NT!$C$74,AK67=NT!$C$77,AK67=NT!$C$80,AK67=NT!$C$83,AK67=NT!$C$86,AK67=NT!$C$89,AK67=NT!$C$92,AK67=NT!$C$95,AK67=NT!$C$98,AK67=NT!$C$101,AK67=NT!$C$104,AK67=NT!$C$107,AK67=NT!$C$110,AK67=NT!$C$113,AK67=NT!$C$116,AK67=NT!$C$119,AK67=NT!$C$122,AK67=NT!$C$125,AK67=NT!$C$128,AK67=NT!$C$131,AK67=NT!$C$134),+Home!$M$23,0)</f>
        <v>0</v>
      </c>
      <c r="AL69" s="465">
        <f>+IF(OR(AL67=NT!$C$26,AL67=NT!$C$29,AL67=NT!$C$32,AL67=NT!$C$35,AL67=NT!$C$38,AL67=NT!$C$41,AL67=NT!$C$44,AL67=NT!$C$47,AL67=NT!$C$50,AL67=NT!$C$53,AL67=NT!$C$56,AL67=NT!$C$59,AL67=NT!$C$62,AL67=NT!$C$65,AL67=NT!$C$68,AL67=NT!$C$71,AL67=NT!$C$74,AL67=NT!$C$77,AL67=NT!$C$80,AL67=NT!$C$83,AL67=NT!$C$86,AL67=NT!$C$89,AL67=NT!$C$92,AL67=NT!$C$95,AL67=NT!$C$98,AL67=NT!$C$101,AL67=NT!$C$104,AL67=NT!$C$107,AL67=NT!$C$110,AL67=NT!$C$113,AL67=NT!$C$116,AL67=NT!$C$119,AL67=NT!$C$122,AL67=NT!$C$125,AL67=NT!$C$128,AL67=NT!$C$131,AL67=NT!$C$134),+Home!$M$23,0)</f>
        <v>0</v>
      </c>
      <c r="AM69" s="465">
        <f>+IF(OR(AM67=NT!$C$26,AM67=NT!$C$29,AM67=NT!$C$32,AM67=NT!$C$35,AM67=NT!$C$38,AM67=NT!$C$41,AM67=NT!$C$44,AM67=NT!$C$47,AM67=NT!$C$50,AM67=NT!$C$53,AM67=NT!$C$56,AM67=NT!$C$59,AM67=NT!$C$62,AM67=NT!$C$65,AM67=NT!$C$68,AM67=NT!$C$71,AM67=NT!$C$74,AM67=NT!$C$77,AM67=NT!$C$80,AM67=NT!$C$83,AM67=NT!$C$86,AM67=NT!$C$89,AM67=NT!$C$92,AM67=NT!$C$95,AM67=NT!$C$98,AM67=NT!$C$101,AM67=NT!$C$104,AM67=NT!$C$107,AM67=NT!$C$110,AM67=NT!$C$113,AM67=NT!$C$116,AM67=NT!$C$119,AM67=NT!$C$122,AM67=NT!$C$125,AM67=NT!$C$128,AM67=NT!$C$131,AM67=NT!$C$134),+Home!$M$23,0)</f>
        <v>0</v>
      </c>
      <c r="AN69" s="465">
        <f>+IF(OR(AN67=NT!$C$26,AN67=NT!$C$29,AN67=NT!$C$32,AN67=NT!$C$35,AN67=NT!$C$38,AN67=NT!$C$41,AN67=NT!$C$44,AN67=NT!$C$47,AN67=NT!$C$50,AN67=NT!$C$53,AN67=NT!$C$56,AN67=NT!$C$59,AN67=NT!$C$62,AN67=NT!$C$65,AN67=NT!$C$68,AN67=NT!$C$71,AN67=NT!$C$74,AN67=NT!$C$77,AN67=NT!$C$80,AN67=NT!$C$83,AN67=NT!$C$86,AN67=NT!$C$89,AN67=NT!$C$92,AN67=NT!$C$95,AN67=NT!$C$98,AN67=NT!$C$101,AN67=NT!$C$104,AN67=NT!$C$107,AN67=NT!$C$110,AN67=NT!$C$113,AN67=NT!$C$116,AN67=NT!$C$119,AN67=NT!$C$122,AN67=NT!$C$125,AN67=NT!$C$128,AN67=NT!$C$131,AN67=NT!$C$134),+Home!$N$23,0)</f>
        <v>0</v>
      </c>
      <c r="AO69" s="465">
        <f>+IF(OR(AO67=NT!$C$26,AO67=NT!$C$29,AO67=NT!$C$32,AO67=NT!$C$35,AO67=NT!$C$38,AO67=NT!$C$41,AO67=NT!$C$44,AO67=NT!$C$47,AO67=NT!$C$50,AO67=NT!$C$53,AO67=NT!$C$56,AO67=NT!$C$59,AO67=NT!$C$62,AO67=NT!$C$65,AO67=NT!$C$68,AO67=NT!$C$71,AO67=NT!$C$74,AO67=NT!$C$77,AO67=NT!$C$80,AO67=NT!$C$83,AO67=NT!$C$86,AO67=NT!$C$89,AO67=NT!$C$92,AO67=NT!$C$95,AO67=NT!$C$98,AO67=NT!$C$101,AO67=NT!$C$104,AO67=NT!$C$107,AO67=NT!$C$110,AO67=NT!$C$113,AO67=NT!$C$116,AO67=NT!$C$119,AO67=NT!$C$122,AO67=NT!$C$125,AO67=NT!$C$128,AO67=NT!$C$131,AO67=NT!$C$134),+Home!$N$23,0)</f>
        <v>0</v>
      </c>
      <c r="AP69" s="465">
        <f>+IF(OR(AP67=NT!$C$26,AP67=NT!$C$29,AP67=NT!$C$32,AP67=NT!$C$35,AP67=NT!$C$38,AP67=NT!$C$41,AP67=NT!$C$44,AP67=NT!$C$47,AP67=NT!$C$50,AP67=NT!$C$53,AP67=NT!$C$56,AP67=NT!$C$59,AP67=NT!$C$62,AP67=NT!$C$65,AP67=NT!$C$68,AP67=NT!$C$71,AP67=NT!$C$74,AP67=NT!$C$77,AP67=NT!$C$80,AP67=NT!$C$83,AP67=NT!$C$86,AP67=NT!$C$89,AP67=NT!$C$92,AP67=NT!$C$95,AP67=NT!$C$98,AP67=NT!$C$101,AP67=NT!$C$104,AP67=NT!$C$107,AP67=NT!$C$110,AP67=NT!$C$113,AP67=NT!$C$116,AP67=NT!$C$119,AP67=NT!$C$122,AP67=NT!$C$125,AP67=NT!$C$128,AP67=NT!$C$131,AP67=NT!$C$134),+Home!$N$23,0)</f>
        <v>0</v>
      </c>
      <c r="AQ69" s="465">
        <f>+IF(OR(AQ67=NT!$C$26,AQ67=NT!$C$29,AQ67=NT!$C$32,AQ67=NT!$C$35,AQ67=NT!$C$38,AQ67=NT!$C$41,AQ67=NT!$C$44,AQ67=NT!$C$47,AQ67=NT!$C$50,AQ67=NT!$C$53,AQ67=NT!$C$56,AQ67=NT!$C$59,AQ67=NT!$C$62,AQ67=NT!$C$65,AQ67=NT!$C$68,AQ67=NT!$C$71,AQ67=NT!$C$74,AQ67=NT!$C$77,AQ67=NT!$C$80,AQ67=NT!$C$83,AQ67=NT!$C$86,AQ67=NT!$C$89,AQ67=NT!$C$92,AQ67=NT!$C$95,AQ67=NT!$C$98,AQ67=NT!$C$101,AQ67=NT!$C$104,AQ67=NT!$C$107,AQ67=NT!$C$110,AQ67=NT!$C$113,AQ67=NT!$C$116,AQ67=NT!$C$119,AQ67=NT!$C$122,AQ67=NT!$C$125,AQ67=NT!$C$128,AQ67=NT!$C$131,AQ67=NT!$C$134),+Home!$N$23,0)</f>
        <v>0</v>
      </c>
      <c r="AR69" s="465">
        <f>+IF(OR(AR67=NT!$C$26,AR67=NT!$C$29,AR67=NT!$C$32,AR67=NT!$C$35,AR67=NT!$C$38,AR67=NT!$C$41,AR67=NT!$C$44,AR67=NT!$C$47,AR67=NT!$C$50,AR67=NT!$C$53,AR67=NT!$C$56,AR67=NT!$C$59,AR67=NT!$C$62,AR67=NT!$C$65,AR67=NT!$C$68,AR67=NT!$C$71,AR67=NT!$C$74,AR67=NT!$C$77,AR67=NT!$C$80,AR67=NT!$C$83,AR67=NT!$C$86,AR67=NT!$C$89,AR67=NT!$C$92,AR67=NT!$C$95,AR67=NT!$C$98,AR67=NT!$C$101,AR67=NT!$C$104,AR67=NT!$C$107,AR67=NT!$C$110,AR67=NT!$C$113,AR67=NT!$C$116,AR67=NT!$C$119,AR67=NT!$C$122,AR67=NT!$C$125,AR67=NT!$C$128,AR67=NT!$C$131,AR67=NT!$C$134),+Home!$N$23,0)</f>
        <v>0</v>
      </c>
      <c r="AS69" s="465">
        <f>+IF(OR(AS67=NT!$C$26,AS67=NT!$C$29,AS67=NT!$C$32,AS67=NT!$C$35,AS67=NT!$C$38,AS67=NT!$C$41,AS67=NT!$C$44,AS67=NT!$C$47,AS67=NT!$C$50,AS67=NT!$C$53,AS67=NT!$C$56,AS67=NT!$C$59,AS67=NT!$C$62,AS67=NT!$C$65,AS67=NT!$C$68,AS67=NT!$C$71,AS67=NT!$C$74,AS67=NT!$C$77,AS67=NT!$C$80,AS67=NT!$C$83,AS67=NT!$C$86,AS67=NT!$C$89,AS67=NT!$C$92,AS67=NT!$C$95,AS67=NT!$C$98,AS67=NT!$C$101,AS67=NT!$C$104,AS67=NT!$C$107,AS67=NT!$C$110,AS67=NT!$C$113,AS67=NT!$C$116,AS67=NT!$C$119,AS67=NT!$C$122,AS67=NT!$C$125,AS67=NT!$C$128,AS67=NT!$C$131,AS67=NT!$C$134),+Home!$N$23,0)</f>
        <v>0</v>
      </c>
      <c r="AT69" s="465">
        <f>+IF(OR(AT67=NT!$C$26,AT67=NT!$C$29,AT67=NT!$C$32,AT67=NT!$C$35,AT67=NT!$C$38,AT67=NT!$C$41,AT67=NT!$C$44,AT67=NT!$C$47,AT67=NT!$C$50,AT67=NT!$C$53,AT67=NT!$C$56,AT67=NT!$C$59,AT67=NT!$C$62,AT67=NT!$C$65,AT67=NT!$C$68,AT67=NT!$C$71,AT67=NT!$C$74,AT67=NT!$C$77,AT67=NT!$C$80,AT67=NT!$C$83,AT67=NT!$C$86,AT67=NT!$C$89,AT67=NT!$C$92,AT67=NT!$C$95,AT67=NT!$C$98,AT67=NT!$C$101,AT67=NT!$C$104,AT67=NT!$C$107,AT67=NT!$C$110,AT67=NT!$C$113,AT67=NT!$C$116,AT67=NT!$C$119,AT67=NT!$C$122,AT67=NT!$C$125,AT67=NT!$C$128,AT67=NT!$C$131,AT67=NT!$C$134),+Home!$N$23,0)</f>
        <v>0</v>
      </c>
      <c r="AU69" s="465">
        <f>+IF(OR(AU67=NT!$C$26,AU67=NT!$C$29,AU67=NT!$C$32,AU67=NT!$C$35,AU67=NT!$C$38,AU67=NT!$C$41,AU67=NT!$C$44,AU67=NT!$C$47,AU67=NT!$C$50,AU67=NT!$C$53,AU67=NT!$C$56,AU67=NT!$C$59,AU67=NT!$C$62,AU67=NT!$C$65,AU67=NT!$C$68,AU67=NT!$C$71,AU67=NT!$C$74,AU67=NT!$C$77,AU67=NT!$C$80,AU67=NT!$C$83,AU67=NT!$C$86,AU67=NT!$C$89,AU67=NT!$C$92,AU67=NT!$C$95,AU67=NT!$C$98,AU67=NT!$C$101,AU67=NT!$C$104,AU67=NT!$C$107,AU67=NT!$C$110,AU67=NT!$C$113,AU67=NT!$C$116,AU67=NT!$C$119,AU67=NT!$C$122,AU67=NT!$C$125,AU67=NT!$C$128,AU67=NT!$C$131,AU67=NT!$C$134),+Home!$N$23,0)</f>
        <v>0</v>
      </c>
      <c r="AV69" s="465">
        <f>+IF(OR(AV67=NT!$C$26,AV67=NT!$C$29,AV67=NT!$C$32,AV67=NT!$C$35,AV67=NT!$C$38,AV67=NT!$C$41,AV67=NT!$C$44,AV67=NT!$C$47,AV67=NT!$C$50,AV67=NT!$C$53,AV67=NT!$C$56,AV67=NT!$C$59,AV67=NT!$C$62,AV67=NT!$C$65,AV67=NT!$C$68,AV67=NT!$C$71,AV67=NT!$C$74,AV67=NT!$C$77,AV67=NT!$C$80,AV67=NT!$C$83,AV67=NT!$C$86,AV67=NT!$C$89,AV67=NT!$C$92,AV67=NT!$C$95,AV67=NT!$C$98,AV67=NT!$C$101,AV67=NT!$C$104,AV67=NT!$C$107,AV67=NT!$C$110,AV67=NT!$C$113,AV67=NT!$C$116,AV67=NT!$C$119,AV67=NT!$C$122,AV67=NT!$C$125,AV67=NT!$C$128,AV67=NT!$C$131,AV67=NT!$C$134),+Home!$N$23,0)</f>
        <v>0</v>
      </c>
      <c r="AW69" s="465">
        <f>+IF(OR(AW67=NT!$C$26,AW67=NT!$C$29,AW67=NT!$C$32,AW67=NT!$C$35,AW67=NT!$C$38,AW67=NT!$C$41,AW67=NT!$C$44,AW67=NT!$C$47,AW67=NT!$C$50,AW67=NT!$C$53,AW67=NT!$C$56,AW67=NT!$C$59,AW67=NT!$C$62,AW67=NT!$C$65,AW67=NT!$C$68,AW67=NT!$C$71,AW67=NT!$C$74,AW67=NT!$C$77,AW67=NT!$C$80,AW67=NT!$C$83,AW67=NT!$C$86,AW67=NT!$C$89,AW67=NT!$C$92,AW67=NT!$C$95,AW67=NT!$C$98,AW67=NT!$C$101,AW67=NT!$C$104,AW67=NT!$C$107,AW67=NT!$C$110,AW67=NT!$C$113,AW67=NT!$C$116,AW67=NT!$C$119,AW67=NT!$C$122,AW67=NT!$C$125,AW67=NT!$C$128,AW67=NT!$C$131,AW67=NT!$C$134),+Home!$N$23,0)</f>
        <v>0</v>
      </c>
      <c r="AX69" s="465">
        <f>+IF(OR(AX67=NT!$C$26,AX67=NT!$C$29,AX67=NT!$C$32,AX67=NT!$C$35,AX67=NT!$C$38,AX67=NT!$C$41,AX67=NT!$C$44,AX67=NT!$C$47,AX67=NT!$C$50,AX67=NT!$C$53,AX67=NT!$C$56,AX67=NT!$C$59,AX67=NT!$C$62,AX67=NT!$C$65,AX67=NT!$C$68,AX67=NT!$C$71,AX67=NT!$C$74,AX67=NT!$C$77,AX67=NT!$C$80,AX67=NT!$C$83,AX67=NT!$C$86,AX67=NT!$C$89,AX67=NT!$C$92,AX67=NT!$C$95,AX67=NT!$C$98,AX67=NT!$C$101,AX67=NT!$C$104,AX67=NT!$C$107,AX67=NT!$C$110,AX67=NT!$C$113,AX67=NT!$C$116,AX67=NT!$C$119,AX67=NT!$C$122,AX67=NT!$C$125,AX67=NT!$C$128,AX67=NT!$C$131,AX67=NT!$C$134),+Home!$N$23,0)</f>
        <v>0</v>
      </c>
      <c r="AY69" s="465">
        <f>+IF(OR(AY67=NT!$C$26,AY67=NT!$C$29,AY67=NT!$C$32,AY67=NT!$C$35,AY67=NT!$C$38,AY67=NT!$C$41,AY67=NT!$C$44,AY67=NT!$C$47,AY67=NT!$C$50,AY67=NT!$C$53,AY67=NT!$C$56,AY67=NT!$C$59,AY67=NT!$C$62,AY67=NT!$C$65,AY67=NT!$C$68,AY67=NT!$C$71,AY67=NT!$C$74,AY67=NT!$C$77,AY67=NT!$C$80,AY67=NT!$C$83,AY67=NT!$C$86,AY67=NT!$C$89,AY67=NT!$C$92,AY67=NT!$C$95,AY67=NT!$C$98,AY67=NT!$C$101,AY67=NT!$C$104,AY67=NT!$C$107,AY67=NT!$C$110,AY67=NT!$C$113,AY67=NT!$C$116,AY67=NT!$C$119,AY67=NT!$C$122,AY67=NT!$C$125,AY67=NT!$C$128,AY67=NT!$C$131,AY67=NT!$C$134),+Home!$N$23,0)</f>
        <v>0</v>
      </c>
      <c r="AZ69" s="465">
        <f>+IF(OR(AZ67=NT!$C$26,AZ67=NT!$C$29,AZ67=NT!$C$32,AZ67=NT!$C$35,AZ67=NT!$C$38,AZ67=NT!$C$41,AZ67=NT!$C$44,AZ67=NT!$C$47,AZ67=NT!$C$50,AZ67=NT!$C$53,AZ67=NT!$C$56,AZ67=NT!$C$59,AZ67=NT!$C$62,AZ67=NT!$C$65,AZ67=NT!$C$68,AZ67=NT!$C$71,AZ67=NT!$C$74,AZ67=NT!$C$77,AZ67=NT!$C$80,AZ67=NT!$C$83,AZ67=NT!$C$86,AZ67=NT!$C$89,AZ67=NT!$C$92,AZ67=NT!$C$95,AZ67=NT!$C$98,AZ67=NT!$C$101,AZ67=NT!$C$104,AZ67=NT!$C$107,AZ67=NT!$C$110,AZ67=NT!$C$113,AZ67=NT!$C$116,AZ67=NT!$C$119,AZ67=NT!$C$122,AZ67=NT!$C$125,AZ67=NT!$C$128,AZ67=NT!$C$131,AZ67=NT!$C$134),+Home!$O$23,0)</f>
        <v>0</v>
      </c>
      <c r="BA69" s="465">
        <f>+IF(OR(BA67=NT!$C$26,BA67=NT!$C$29,BA67=NT!$C$32,BA67=NT!$C$35,BA67=NT!$C$38,BA67=NT!$C$41,BA67=NT!$C$44,BA67=NT!$C$47,BA67=NT!$C$50,BA67=NT!$C$53,BA67=NT!$C$56,BA67=NT!$C$59,BA67=NT!$C$62,BA67=NT!$C$65,BA67=NT!$C$68,BA67=NT!$C$71,BA67=NT!$C$74,BA67=NT!$C$77,BA67=NT!$C$80,BA67=NT!$C$83,BA67=NT!$C$86,BA67=NT!$C$89,BA67=NT!$C$92,BA67=NT!$C$95,BA67=NT!$C$98,BA67=NT!$C$101,BA67=NT!$C$104,BA67=NT!$C$107,BA67=NT!$C$110,BA67=NT!$C$113,BA67=NT!$C$116,BA67=NT!$C$119,BA67=NT!$C$122,BA67=NT!$C$125,BA67=NT!$C$128,BA67=NT!$C$131,BA67=NT!$C$134),+Home!$O$23,0)</f>
        <v>0</v>
      </c>
      <c r="BB69" s="465">
        <f>+IF(OR(BB67=NT!$C$26,BB67=NT!$C$29,BB67=NT!$C$32,BB67=NT!$C$35,BB67=NT!$C$38,BB67=NT!$C$41,BB67=NT!$C$44,BB67=NT!$C$47,BB67=NT!$C$50,BB67=NT!$C$53,BB67=NT!$C$56,BB67=NT!$C$59,BB67=NT!$C$62,BB67=NT!$C$65,BB67=NT!$C$68,BB67=NT!$C$71,BB67=NT!$C$74,BB67=NT!$C$77,BB67=NT!$C$80,BB67=NT!$C$83,BB67=NT!$C$86,BB67=NT!$C$89,BB67=NT!$C$92,BB67=NT!$C$95,BB67=NT!$C$98,BB67=NT!$C$101,BB67=NT!$C$104,BB67=NT!$C$107,BB67=NT!$C$110,BB67=NT!$C$113,BB67=NT!$C$116,BB67=NT!$C$119,BB67=NT!$C$122,BB67=NT!$C$125,BB67=NT!$C$128,BB67=NT!$C$131,BB67=NT!$C$134),+Home!$O$23,0)</f>
        <v>0</v>
      </c>
      <c r="BC69" s="465">
        <f>+IF(OR(BC67=NT!$C$26,BC67=NT!$C$29,BC67=NT!$C$32,BC67=NT!$C$35,BC67=NT!$C$38,BC67=NT!$C$41,BC67=NT!$C$44,BC67=NT!$C$47,BC67=NT!$C$50,BC67=NT!$C$53,BC67=NT!$C$56,BC67=NT!$C$59,BC67=NT!$C$62,BC67=NT!$C$65,BC67=NT!$C$68,BC67=NT!$C$71,BC67=NT!$C$74,BC67=NT!$C$77,BC67=NT!$C$80,BC67=NT!$C$83,BC67=NT!$C$86,BC67=NT!$C$89,BC67=NT!$C$92,BC67=NT!$C$95,BC67=NT!$C$98,BC67=NT!$C$101,BC67=NT!$C$104,BC67=NT!$C$107,BC67=NT!$C$110,BC67=NT!$C$113,BC67=NT!$C$116,BC67=NT!$C$119,BC67=NT!$C$122,BC67=NT!$C$125,BC67=NT!$C$128,BC67=NT!$C$131,BC67=NT!$C$134),+Home!$O$23,0)</f>
        <v>0</v>
      </c>
      <c r="BD69" s="465">
        <f>+IF(OR(BD67=NT!$C$26,BD67=NT!$C$29,BD67=NT!$C$32,BD67=NT!$C$35,BD67=NT!$C$38,BD67=NT!$C$41,BD67=NT!$C$44,BD67=NT!$C$47,BD67=NT!$C$50,BD67=NT!$C$53,BD67=NT!$C$56,BD67=NT!$C$59,BD67=NT!$C$62,BD67=NT!$C$65,BD67=NT!$C$68,BD67=NT!$C$71,BD67=NT!$C$74,BD67=NT!$C$77,BD67=NT!$C$80,BD67=NT!$C$83,BD67=NT!$C$86,BD67=NT!$C$89,BD67=NT!$C$92,BD67=NT!$C$95,BD67=NT!$C$98,BD67=NT!$C$101,BD67=NT!$C$104,BD67=NT!$C$107,BD67=NT!$C$110,BD67=NT!$C$113,BD67=NT!$C$116,BD67=NT!$C$119,BD67=NT!$C$122,BD67=NT!$C$125,BD67=NT!$C$128,BD67=NT!$C$131,BD67=NT!$C$134),+Home!$O$23,0)</f>
        <v>0</v>
      </c>
      <c r="BE69" s="465">
        <f>+IF(OR(BE67=NT!$C$26,BE67=NT!$C$29,BE67=NT!$C$32,BE67=NT!$C$35,BE67=NT!$C$38,BE67=NT!$C$41,BE67=NT!$C$44,BE67=NT!$C$47,BE67=NT!$C$50,BE67=NT!$C$53,BE67=NT!$C$56,BE67=NT!$C$59,BE67=NT!$C$62,BE67=NT!$C$65,BE67=NT!$C$68,BE67=NT!$C$71,BE67=NT!$C$74,BE67=NT!$C$77,BE67=NT!$C$80,BE67=NT!$C$83,BE67=NT!$C$86,BE67=NT!$C$89,BE67=NT!$C$92,BE67=NT!$C$95,BE67=NT!$C$98,BE67=NT!$C$101,BE67=NT!$C$104,BE67=NT!$C$107,BE67=NT!$C$110,BE67=NT!$C$113,BE67=NT!$C$116,BE67=NT!$C$119,BE67=NT!$C$122,BE67=NT!$C$125,BE67=NT!$C$128,BE67=NT!$C$131,BE67=NT!$C$134),+Home!$O$23,0)</f>
        <v>0</v>
      </c>
      <c r="BF69" s="465">
        <f>+IF(OR(BF67=NT!$C$26,BF67=NT!$C$29,BF67=NT!$C$32,BF67=NT!$C$35,BF67=NT!$C$38,BF67=NT!$C$41,BF67=NT!$C$44,BF67=NT!$C$47,BF67=NT!$C$50,BF67=NT!$C$53,BF67=NT!$C$56,BF67=NT!$C$59,BF67=NT!$C$62,BF67=NT!$C$65,BF67=NT!$C$68,BF67=NT!$C$71,BF67=NT!$C$74,BF67=NT!$C$77,BF67=NT!$C$80,BF67=NT!$C$83,BF67=NT!$C$86,BF67=NT!$C$89,BF67=NT!$C$92,BF67=NT!$C$95,BF67=NT!$C$98,BF67=NT!$C$101,BF67=NT!$C$104,BF67=NT!$C$107,BF67=NT!$C$110,BF67=NT!$C$113,BF67=NT!$C$116,BF67=NT!$C$119,BF67=NT!$C$122,BF67=NT!$C$125,BF67=NT!$C$128,BF67=NT!$C$131,BF67=NT!$C$134),+Home!$O$23,0)</f>
        <v>0</v>
      </c>
      <c r="BG69" s="465">
        <f>+IF(OR(BG67=NT!$C$26,BG67=NT!$C$29,BG67=NT!$C$32,BG67=NT!$C$35,BG67=NT!$C$38,BG67=NT!$C$41,BG67=NT!$C$44,BG67=NT!$C$47,BG67=NT!$C$50,BG67=NT!$C$53,BG67=NT!$C$56,BG67=NT!$C$59,BG67=NT!$C$62,BG67=NT!$C$65,BG67=NT!$C$68,BG67=NT!$C$71,BG67=NT!$C$74,BG67=NT!$C$77,BG67=NT!$C$80,BG67=NT!$C$83,BG67=NT!$C$86,BG67=NT!$C$89,BG67=NT!$C$92,BG67=NT!$C$95,BG67=NT!$C$98,BG67=NT!$C$101,BG67=NT!$C$104,BG67=NT!$C$107,BG67=NT!$C$110,BG67=NT!$C$113,BG67=NT!$C$116,BG67=NT!$C$119,BG67=NT!$C$122,BG67=NT!$C$125,BG67=NT!$C$128,BG67=NT!$C$131,BG67=NT!$C$134),+Home!$O$23,0)</f>
        <v>0</v>
      </c>
      <c r="BH69" s="465">
        <f>+IF(OR(BH67=NT!$C$26,BH67=NT!$C$29,BH67=NT!$C$32,BH67=NT!$C$35,BH67=NT!$C$38,BH67=NT!$C$41,BH67=NT!$C$44,BH67=NT!$C$47,BH67=NT!$C$50,BH67=NT!$C$53,BH67=NT!$C$56,BH67=NT!$C$59,BH67=NT!$C$62,BH67=NT!$C$65,BH67=NT!$C$68,BH67=NT!$C$71,BH67=NT!$C$74,BH67=NT!$C$77,BH67=NT!$C$80,BH67=NT!$C$83,BH67=NT!$C$86,BH67=NT!$C$89,BH67=NT!$C$92,BH67=NT!$C$95,BH67=NT!$C$98,BH67=NT!$C$101,BH67=NT!$C$104,BH67=NT!$C$107,BH67=NT!$C$110,BH67=NT!$C$113,BH67=NT!$C$116,BH67=NT!$C$119,BH67=NT!$C$122,BH67=NT!$C$125,BH67=NT!$C$128,BH67=NT!$C$131,BH67=NT!$C$134),+Home!$O$23,0)</f>
        <v>0</v>
      </c>
      <c r="BI69" s="465">
        <f>+IF(OR(BI67=NT!$C$26,BI67=NT!$C$29,BI67=NT!$C$32,BI67=NT!$C$35,BI67=NT!$C$38,BI67=NT!$C$41,BI67=NT!$C$44,BI67=NT!$C$47,BI67=NT!$C$50,BI67=NT!$C$53,BI67=NT!$C$56,BI67=NT!$C$59,BI67=NT!$C$62,BI67=NT!$C$65,BI67=NT!$C$68,BI67=NT!$C$71,BI67=NT!$C$74,BI67=NT!$C$77,BI67=NT!$C$80,BI67=NT!$C$83,BI67=NT!$C$86,BI67=NT!$C$89,BI67=NT!$C$92,BI67=NT!$C$95,BI67=NT!$C$98,BI67=NT!$C$101,BI67=NT!$C$104,BI67=NT!$C$107,BI67=NT!$C$110,BI67=NT!$C$113,BI67=NT!$C$116,BI67=NT!$C$119,BI67=NT!$C$122,BI67=NT!$C$125,BI67=NT!$C$128,BI67=NT!$C$131,BI67=NT!$C$134),+Home!$O$23,0)</f>
        <v>0</v>
      </c>
      <c r="BJ69" s="465">
        <f>+IF(OR(BJ67=NT!$C$26,BJ67=NT!$C$29,BJ67=NT!$C$32,BJ67=NT!$C$35,BJ67=NT!$C$38,BJ67=NT!$C$41,BJ67=NT!$C$44,BJ67=NT!$C$47,BJ67=NT!$C$50,BJ67=NT!$C$53,BJ67=NT!$C$56,BJ67=NT!$C$59,BJ67=NT!$C$62,BJ67=NT!$C$65,BJ67=NT!$C$68,BJ67=NT!$C$71,BJ67=NT!$C$74,BJ67=NT!$C$77,BJ67=NT!$C$80,BJ67=NT!$C$83,BJ67=NT!$C$86,BJ67=NT!$C$89,BJ67=NT!$C$92,BJ67=NT!$C$95,BJ67=NT!$C$98,BJ67=NT!$C$101,BJ67=NT!$C$104,BJ67=NT!$C$107,BJ67=NT!$C$110,BJ67=NT!$C$113,BJ67=NT!$C$116,BJ67=NT!$C$119,BJ67=NT!$C$122,BJ67=NT!$C$125,BJ67=NT!$C$128,BJ67=NT!$C$131,BJ67=NT!$C$134),+Home!$O$23,0)</f>
        <v>0</v>
      </c>
      <c r="BK69" s="460"/>
    </row>
    <row r="70" spans="2:63">
      <c r="B70" s="472" t="s">
        <v>467</v>
      </c>
      <c r="C70" s="468">
        <f t="shared" ref="C70:AH70" si="51">+C68+C69</f>
        <v>0</v>
      </c>
      <c r="D70" s="468">
        <f t="shared" si="51"/>
        <v>0</v>
      </c>
      <c r="E70" s="468">
        <f t="shared" si="51"/>
        <v>0</v>
      </c>
      <c r="F70" s="468">
        <f t="shared" ca="1" si="51"/>
        <v>-124.42499999999995</v>
      </c>
      <c r="G70" s="468">
        <f t="shared" si="51"/>
        <v>0</v>
      </c>
      <c r="H70" s="468">
        <f t="shared" si="51"/>
        <v>0</v>
      </c>
      <c r="I70" s="468">
        <f t="shared" ca="1" si="51"/>
        <v>-950.25</v>
      </c>
      <c r="J70" s="468">
        <f t="shared" si="51"/>
        <v>0</v>
      </c>
      <c r="K70" s="468">
        <f t="shared" si="51"/>
        <v>0</v>
      </c>
      <c r="L70" s="468">
        <f t="shared" ca="1" si="51"/>
        <v>-2402.9250000000002</v>
      </c>
      <c r="M70" s="468">
        <f t="shared" si="51"/>
        <v>0</v>
      </c>
      <c r="N70" s="468">
        <f t="shared" si="51"/>
        <v>0</v>
      </c>
      <c r="O70" s="468">
        <f t="shared" ca="1" si="51"/>
        <v>-2273.25</v>
      </c>
      <c r="P70" s="468">
        <f t="shared" si="51"/>
        <v>0</v>
      </c>
      <c r="Q70" s="468">
        <f t="shared" si="51"/>
        <v>0</v>
      </c>
      <c r="R70" s="468">
        <f t="shared" ca="1" si="51"/>
        <v>-2418.8534999999997</v>
      </c>
      <c r="S70" s="468">
        <f t="shared" si="51"/>
        <v>0</v>
      </c>
      <c r="T70" s="468">
        <f t="shared" si="51"/>
        <v>0</v>
      </c>
      <c r="U70" s="468">
        <f t="shared" ca="1" si="51"/>
        <v>-2613.2399999999998</v>
      </c>
      <c r="V70" s="468">
        <f t="shared" si="51"/>
        <v>0</v>
      </c>
      <c r="W70" s="468">
        <f t="shared" si="51"/>
        <v>0</v>
      </c>
      <c r="X70" s="468">
        <f t="shared" ca="1" si="51"/>
        <v>-2608.1527499999997</v>
      </c>
      <c r="Y70" s="468">
        <f t="shared" si="51"/>
        <v>0</v>
      </c>
      <c r="Z70" s="468">
        <f t="shared" si="51"/>
        <v>0</v>
      </c>
      <c r="AA70" s="468">
        <f t="shared" ca="1" si="51"/>
        <v>-2608.1527499999997</v>
      </c>
      <c r="AB70" s="468">
        <f t="shared" si="51"/>
        <v>0</v>
      </c>
      <c r="AC70" s="468">
        <f t="shared" si="51"/>
        <v>0</v>
      </c>
      <c r="AD70" s="468">
        <f t="shared" ca="1" si="51"/>
        <v>-2660.3158050000002</v>
      </c>
      <c r="AE70" s="468">
        <f t="shared" si="51"/>
        <v>0</v>
      </c>
      <c r="AF70" s="468">
        <f t="shared" si="51"/>
        <v>0</v>
      </c>
      <c r="AG70" s="468">
        <f t="shared" ca="1" si="51"/>
        <v>-2660.3158050000002</v>
      </c>
      <c r="AH70" s="468">
        <f t="shared" si="51"/>
        <v>0</v>
      </c>
      <c r="AI70" s="468">
        <f t="shared" ref="AI70:BJ70" si="52">+AI68+AI69</f>
        <v>0</v>
      </c>
      <c r="AJ70" s="468">
        <f t="shared" ca="1" si="52"/>
        <v>-2660.3158050000002</v>
      </c>
      <c r="AK70" s="468">
        <f t="shared" si="52"/>
        <v>0</v>
      </c>
      <c r="AL70" s="468">
        <f t="shared" si="52"/>
        <v>0</v>
      </c>
      <c r="AM70" s="468">
        <f t="shared" ca="1" si="52"/>
        <v>-2660.3158050000002</v>
      </c>
      <c r="AN70" s="468">
        <f t="shared" si="52"/>
        <v>0</v>
      </c>
      <c r="AO70" s="468">
        <f t="shared" si="52"/>
        <v>0</v>
      </c>
      <c r="AP70" s="468">
        <f t="shared" ca="1" si="52"/>
        <v>-2713.5221210999998</v>
      </c>
      <c r="AQ70" s="468">
        <f t="shared" si="52"/>
        <v>0</v>
      </c>
      <c r="AR70" s="468">
        <f t="shared" si="52"/>
        <v>0</v>
      </c>
      <c r="AS70" s="468">
        <f t="shared" ca="1" si="52"/>
        <v>-2713.5221210999998</v>
      </c>
      <c r="AT70" s="468">
        <f t="shared" si="52"/>
        <v>0</v>
      </c>
      <c r="AU70" s="468">
        <f t="shared" si="52"/>
        <v>0</v>
      </c>
      <c r="AV70" s="468">
        <f t="shared" ca="1" si="52"/>
        <v>-2713.5221210999998</v>
      </c>
      <c r="AW70" s="468">
        <f t="shared" si="52"/>
        <v>0</v>
      </c>
      <c r="AX70" s="468">
        <f t="shared" si="52"/>
        <v>0</v>
      </c>
      <c r="AY70" s="468">
        <f t="shared" ca="1" si="52"/>
        <v>-2713.5221210999998</v>
      </c>
      <c r="AZ70" s="468">
        <f t="shared" si="52"/>
        <v>0</v>
      </c>
      <c r="BA70" s="468">
        <f t="shared" si="52"/>
        <v>0</v>
      </c>
      <c r="BB70" s="468">
        <f t="shared" ca="1" si="52"/>
        <v>-2767.7925635220004</v>
      </c>
      <c r="BC70" s="468">
        <f t="shared" si="52"/>
        <v>0</v>
      </c>
      <c r="BD70" s="468">
        <f t="shared" si="52"/>
        <v>0</v>
      </c>
      <c r="BE70" s="468">
        <f t="shared" ca="1" si="52"/>
        <v>-2767.7925635220004</v>
      </c>
      <c r="BF70" s="468">
        <f t="shared" si="52"/>
        <v>0</v>
      </c>
      <c r="BG70" s="468">
        <f t="shared" si="52"/>
        <v>0</v>
      </c>
      <c r="BH70" s="468">
        <f t="shared" ca="1" si="52"/>
        <v>-2767.7925635220004</v>
      </c>
      <c r="BI70" s="468">
        <f t="shared" si="52"/>
        <v>0</v>
      </c>
      <c r="BJ70" s="468">
        <f t="shared" si="52"/>
        <v>0</v>
      </c>
      <c r="BK70" s="460"/>
    </row>
    <row r="71" spans="2:63">
      <c r="B71" s="472"/>
      <c r="C71" s="469"/>
      <c r="D71" s="469"/>
      <c r="E71" s="469"/>
      <c r="F71" s="469"/>
      <c r="G71" s="469"/>
      <c r="H71" s="469"/>
      <c r="I71" s="469"/>
      <c r="J71" s="469"/>
      <c r="K71" s="469"/>
      <c r="L71" s="469"/>
      <c r="M71" s="469"/>
      <c r="N71" s="469"/>
      <c r="O71" s="468">
        <f t="shared" ref="O71:BJ71" si="53">+IF(OR(O66=($C$66),O66=($C$66+1),O66=($C$66+2)),1,0)</f>
        <v>1</v>
      </c>
      <c r="P71" s="468">
        <f t="shared" si="53"/>
        <v>1</v>
      </c>
      <c r="Q71" s="468">
        <f t="shared" si="53"/>
        <v>1</v>
      </c>
      <c r="R71" s="468">
        <f t="shared" si="53"/>
        <v>0</v>
      </c>
      <c r="S71" s="468">
        <f t="shared" si="53"/>
        <v>0</v>
      </c>
      <c r="T71" s="468">
        <f t="shared" si="53"/>
        <v>0</v>
      </c>
      <c r="U71" s="468">
        <f t="shared" si="53"/>
        <v>0</v>
      </c>
      <c r="V71" s="468">
        <f t="shared" si="53"/>
        <v>0</v>
      </c>
      <c r="W71" s="468">
        <f t="shared" si="53"/>
        <v>0</v>
      </c>
      <c r="X71" s="468">
        <f t="shared" si="53"/>
        <v>0</v>
      </c>
      <c r="Y71" s="468">
        <f t="shared" si="53"/>
        <v>0</v>
      </c>
      <c r="Z71" s="468">
        <f t="shared" si="53"/>
        <v>0</v>
      </c>
      <c r="AA71" s="468">
        <f t="shared" si="53"/>
        <v>1</v>
      </c>
      <c r="AB71" s="468">
        <f t="shared" si="53"/>
        <v>1</v>
      </c>
      <c r="AC71" s="468">
        <f t="shared" si="53"/>
        <v>1</v>
      </c>
      <c r="AD71" s="468">
        <f t="shared" si="53"/>
        <v>0</v>
      </c>
      <c r="AE71" s="468">
        <f t="shared" si="53"/>
        <v>0</v>
      </c>
      <c r="AF71" s="468">
        <f t="shared" si="53"/>
        <v>0</v>
      </c>
      <c r="AG71" s="468">
        <f t="shared" si="53"/>
        <v>0</v>
      </c>
      <c r="AH71" s="468">
        <f t="shared" si="53"/>
        <v>0</v>
      </c>
      <c r="AI71" s="468">
        <f t="shared" si="53"/>
        <v>0</v>
      </c>
      <c r="AJ71" s="468">
        <f t="shared" si="53"/>
        <v>0</v>
      </c>
      <c r="AK71" s="468">
        <f t="shared" si="53"/>
        <v>0</v>
      </c>
      <c r="AL71" s="468">
        <f t="shared" si="53"/>
        <v>0</v>
      </c>
      <c r="AM71" s="468">
        <f t="shared" si="53"/>
        <v>1</v>
      </c>
      <c r="AN71" s="468">
        <f t="shared" si="53"/>
        <v>1</v>
      </c>
      <c r="AO71" s="468">
        <f t="shared" si="53"/>
        <v>1</v>
      </c>
      <c r="AP71" s="468">
        <f t="shared" si="53"/>
        <v>0</v>
      </c>
      <c r="AQ71" s="468">
        <f t="shared" si="53"/>
        <v>0</v>
      </c>
      <c r="AR71" s="468">
        <f t="shared" si="53"/>
        <v>0</v>
      </c>
      <c r="AS71" s="468">
        <f t="shared" si="53"/>
        <v>0</v>
      </c>
      <c r="AT71" s="468">
        <f t="shared" si="53"/>
        <v>0</v>
      </c>
      <c r="AU71" s="468">
        <f t="shared" si="53"/>
        <v>0</v>
      </c>
      <c r="AV71" s="468">
        <f t="shared" si="53"/>
        <v>0</v>
      </c>
      <c r="AW71" s="468">
        <f t="shared" si="53"/>
        <v>0</v>
      </c>
      <c r="AX71" s="468">
        <f t="shared" si="53"/>
        <v>0</v>
      </c>
      <c r="AY71" s="468">
        <f t="shared" si="53"/>
        <v>1</v>
      </c>
      <c r="AZ71" s="468">
        <f t="shared" si="53"/>
        <v>1</v>
      </c>
      <c r="BA71" s="468">
        <f t="shared" si="53"/>
        <v>1</v>
      </c>
      <c r="BB71" s="468">
        <f t="shared" si="53"/>
        <v>0</v>
      </c>
      <c r="BC71" s="468">
        <f t="shared" si="53"/>
        <v>0</v>
      </c>
      <c r="BD71" s="468">
        <f t="shared" si="53"/>
        <v>0</v>
      </c>
      <c r="BE71" s="468">
        <f t="shared" si="53"/>
        <v>0</v>
      </c>
      <c r="BF71" s="468">
        <f t="shared" si="53"/>
        <v>0</v>
      </c>
      <c r="BG71" s="468">
        <f t="shared" si="53"/>
        <v>0</v>
      </c>
      <c r="BH71" s="468">
        <f t="shared" si="53"/>
        <v>0</v>
      </c>
      <c r="BI71" s="468">
        <f t="shared" si="53"/>
        <v>0</v>
      </c>
      <c r="BJ71" s="468">
        <f t="shared" si="53"/>
        <v>0</v>
      </c>
      <c r="BK71" s="460"/>
    </row>
    <row r="72" spans="2:63" s="1" customFormat="1">
      <c r="B72" s="461"/>
      <c r="C72" s="469"/>
      <c r="D72" s="469"/>
      <c r="E72" s="469"/>
      <c r="F72" s="469"/>
      <c r="G72" s="469"/>
      <c r="H72" s="469"/>
      <c r="I72" s="469"/>
      <c r="J72" s="469"/>
      <c r="K72" s="469"/>
      <c r="L72" s="469"/>
      <c r="M72" s="469"/>
      <c r="N72" s="469"/>
      <c r="O72" s="455">
        <f>+IF(AND(O71&gt;0,O69&gt;0),1,0)</f>
        <v>0</v>
      </c>
      <c r="P72" s="455">
        <f t="shared" ref="P72:BJ72" si="54">+IF(AND(P71&gt;0,P69&gt;0),1,0)</f>
        <v>0</v>
      </c>
      <c r="Q72" s="455">
        <f t="shared" si="54"/>
        <v>0</v>
      </c>
      <c r="R72" s="455">
        <f t="shared" si="54"/>
        <v>0</v>
      </c>
      <c r="S72" s="455">
        <f t="shared" si="54"/>
        <v>0</v>
      </c>
      <c r="T72" s="455">
        <f t="shared" si="54"/>
        <v>0</v>
      </c>
      <c r="U72" s="455">
        <f t="shared" si="54"/>
        <v>0</v>
      </c>
      <c r="V72" s="455">
        <f t="shared" si="54"/>
        <v>0</v>
      </c>
      <c r="W72" s="455">
        <f t="shared" si="54"/>
        <v>0</v>
      </c>
      <c r="X72" s="455">
        <f t="shared" si="54"/>
        <v>0</v>
      </c>
      <c r="Y72" s="455">
        <f t="shared" si="54"/>
        <v>0</v>
      </c>
      <c r="Z72" s="455">
        <f t="shared" si="54"/>
        <v>0</v>
      </c>
      <c r="AA72" s="455">
        <f t="shared" si="54"/>
        <v>0</v>
      </c>
      <c r="AB72" s="455">
        <f t="shared" si="54"/>
        <v>0</v>
      </c>
      <c r="AC72" s="455">
        <f t="shared" si="54"/>
        <v>0</v>
      </c>
      <c r="AD72" s="455">
        <f t="shared" si="54"/>
        <v>0</v>
      </c>
      <c r="AE72" s="455">
        <f t="shared" si="54"/>
        <v>0</v>
      </c>
      <c r="AF72" s="455">
        <f t="shared" si="54"/>
        <v>0</v>
      </c>
      <c r="AG72" s="455">
        <f t="shared" si="54"/>
        <v>0</v>
      </c>
      <c r="AH72" s="455">
        <f t="shared" si="54"/>
        <v>0</v>
      </c>
      <c r="AI72" s="455">
        <f t="shared" si="54"/>
        <v>0</v>
      </c>
      <c r="AJ72" s="455">
        <f t="shared" si="54"/>
        <v>0</v>
      </c>
      <c r="AK72" s="455">
        <f t="shared" si="54"/>
        <v>0</v>
      </c>
      <c r="AL72" s="455">
        <f t="shared" si="54"/>
        <v>0</v>
      </c>
      <c r="AM72" s="455">
        <f t="shared" si="54"/>
        <v>0</v>
      </c>
      <c r="AN72" s="455">
        <f t="shared" si="54"/>
        <v>0</v>
      </c>
      <c r="AO72" s="455">
        <f t="shared" si="54"/>
        <v>0</v>
      </c>
      <c r="AP72" s="455">
        <f t="shared" si="54"/>
        <v>0</v>
      </c>
      <c r="AQ72" s="455">
        <f t="shared" si="54"/>
        <v>0</v>
      </c>
      <c r="AR72" s="455">
        <f t="shared" si="54"/>
        <v>0</v>
      </c>
      <c r="AS72" s="455">
        <f t="shared" si="54"/>
        <v>0</v>
      </c>
      <c r="AT72" s="455">
        <f t="shared" si="54"/>
        <v>0</v>
      </c>
      <c r="AU72" s="455">
        <f t="shared" si="54"/>
        <v>0</v>
      </c>
      <c r="AV72" s="455">
        <f t="shared" si="54"/>
        <v>0</v>
      </c>
      <c r="AW72" s="455">
        <f t="shared" si="54"/>
        <v>0</v>
      </c>
      <c r="AX72" s="455">
        <f t="shared" si="54"/>
        <v>0</v>
      </c>
      <c r="AY72" s="455">
        <f t="shared" si="54"/>
        <v>0</v>
      </c>
      <c r="AZ72" s="455">
        <f t="shared" si="54"/>
        <v>0</v>
      </c>
      <c r="BA72" s="455">
        <f t="shared" si="54"/>
        <v>0</v>
      </c>
      <c r="BB72" s="455">
        <f t="shared" si="54"/>
        <v>0</v>
      </c>
      <c r="BC72" s="455">
        <f t="shared" si="54"/>
        <v>0</v>
      </c>
      <c r="BD72" s="455">
        <f t="shared" si="54"/>
        <v>0</v>
      </c>
      <c r="BE72" s="455">
        <f t="shared" si="54"/>
        <v>0</v>
      </c>
      <c r="BF72" s="455">
        <f t="shared" si="54"/>
        <v>0</v>
      </c>
      <c r="BG72" s="455">
        <f t="shared" si="54"/>
        <v>0</v>
      </c>
      <c r="BH72" s="455">
        <f t="shared" si="54"/>
        <v>0</v>
      </c>
      <c r="BI72" s="455">
        <f t="shared" si="54"/>
        <v>0</v>
      </c>
      <c r="BJ72" s="455">
        <f t="shared" si="54"/>
        <v>0</v>
      </c>
      <c r="BK72" s="460"/>
    </row>
    <row r="73" spans="2:63">
      <c r="B73" s="472" t="s">
        <v>468</v>
      </c>
      <c r="C73" s="470"/>
      <c r="D73" s="470"/>
      <c r="E73" s="470"/>
      <c r="F73" s="470"/>
      <c r="G73" s="470"/>
      <c r="H73" s="470"/>
      <c r="I73" s="470"/>
      <c r="J73" s="470"/>
      <c r="K73" s="470"/>
      <c r="L73" s="470"/>
      <c r="M73" s="470"/>
      <c r="N73" s="470"/>
      <c r="O73" s="468">
        <f>IF(O72=1,SUM($C$70:O70)-SUM($C$73:N73),0)</f>
        <v>0</v>
      </c>
      <c r="P73" s="468">
        <f>IF(P72=1,SUM($C$70:P70)-SUM($C$73:O73),0)</f>
        <v>0</v>
      </c>
      <c r="Q73" s="468">
        <f>IF(Q72=1,SUM($C$70:Q70)-SUM($C$73:P73),0)</f>
        <v>0</v>
      </c>
      <c r="R73" s="468">
        <f>IF(R72=1,SUM($C$70:R70)-SUM($C$73:Q73),0)</f>
        <v>0</v>
      </c>
      <c r="S73" s="468">
        <f>IF(S72=1,SUM($C$70:S70)-SUM($C$73:R73),0)</f>
        <v>0</v>
      </c>
      <c r="T73" s="468">
        <f>IF(T72=1,SUM($C$70:T70)-SUM($C$73:S73),0)</f>
        <v>0</v>
      </c>
      <c r="U73" s="468">
        <f>IF(U72=1,SUM($C$70:U70)-SUM($C$73:T73),0)</f>
        <v>0</v>
      </c>
      <c r="V73" s="468">
        <f>IF(V72=1,SUM($C$70:V70)-SUM($C$73:U73),0)</f>
        <v>0</v>
      </c>
      <c r="W73" s="468">
        <f>IF(W72=1,SUM($C$70:W70)-SUM($C$73:V73),0)</f>
        <v>0</v>
      </c>
      <c r="X73" s="468">
        <f>IF(X72=1,SUM($C$70:X70)-SUM($C$73:W73),0)</f>
        <v>0</v>
      </c>
      <c r="Y73" s="468">
        <f>IF(Y72=1,SUM($C$70:Y70)-SUM($C$73:X73),0)</f>
        <v>0</v>
      </c>
      <c r="Z73" s="468">
        <f>IF(Z72=1,SUM($C$70:Z70)-SUM($C$73:Y73),0)</f>
        <v>0</v>
      </c>
      <c r="AA73" s="468">
        <f>IF(AA72=1,SUM($C$70:AA70)-SUM($C$73:Z73),0)</f>
        <v>0</v>
      </c>
      <c r="AB73" s="468">
        <f>IF(AB72=1,SUM($C$70:AB70)-SUM($C$73:AA73),0)</f>
        <v>0</v>
      </c>
      <c r="AC73" s="468">
        <f>IF(AC72=1,SUM($C$70:AC70)-SUM($C$73:AB73),0)</f>
        <v>0</v>
      </c>
      <c r="AD73" s="468">
        <f>IF(AD72=1,SUM($C$70:AD70)-SUM($C$73:AC73),0)</f>
        <v>0</v>
      </c>
      <c r="AE73" s="468">
        <f>IF(AE72=1,SUM($C$70:AE70)-SUM($C$73:AD73),0)</f>
        <v>0</v>
      </c>
      <c r="AF73" s="468">
        <f>IF(AF72=1,SUM($C$70:AF70)-SUM($C$73:AE73),0)</f>
        <v>0</v>
      </c>
      <c r="AG73" s="468">
        <f>IF(AG72=1,SUM($C$70:AG70)-SUM($C$73:AF73),0)</f>
        <v>0</v>
      </c>
      <c r="AH73" s="468">
        <f>IF(AH72=1,SUM($C$70:AH70)-SUM($C$73:AG73),0)</f>
        <v>0</v>
      </c>
      <c r="AI73" s="468">
        <f>IF(AI72=1,SUM($C$70:AI70)-SUM($C$73:AH73),0)</f>
        <v>0</v>
      </c>
      <c r="AJ73" s="468">
        <f>IF(AJ72=1,SUM($C$70:AJ70)-SUM($C$73:AI73),0)</f>
        <v>0</v>
      </c>
      <c r="AK73" s="468">
        <f>IF(AK72=1,SUM($C$70:AK70)-SUM($C$73:AJ73),0)</f>
        <v>0</v>
      </c>
      <c r="AL73" s="468">
        <f>IF(AL72=1,SUM($C$70:AL70)-SUM($C$73:AK73),0)</f>
        <v>0</v>
      </c>
      <c r="AM73" s="468">
        <f>IF(AM72=1,SUM($C$70:AM70)-SUM($C$73:AL73),0)</f>
        <v>0</v>
      </c>
      <c r="AN73" s="468">
        <f>IF(AN72=1,SUM($C$70:AN70)-SUM($C$73:AM73),0)</f>
        <v>0</v>
      </c>
      <c r="AO73" s="468">
        <f>IF(AO72=1,SUM($C$70:AO70)-SUM($C$73:AN73),0)</f>
        <v>0</v>
      </c>
      <c r="AP73" s="468">
        <f>IF(AP72=1,SUM($C$70:AP70)-SUM($C$73:AO73),0)</f>
        <v>0</v>
      </c>
      <c r="AQ73" s="468">
        <f>IF(AQ72=1,SUM($C$70:AQ70)-SUM($C$73:AP73),0)</f>
        <v>0</v>
      </c>
      <c r="AR73" s="468">
        <f>IF(AR72=1,SUM($C$70:AR70)-SUM($C$73:AQ73),0)</f>
        <v>0</v>
      </c>
      <c r="AS73" s="468">
        <f>IF(AS72=1,SUM($C$70:AS70)-SUM($C$73:AR73),0)</f>
        <v>0</v>
      </c>
      <c r="AT73" s="468">
        <f>IF(AT72=1,SUM($C$70:AT70)-SUM($C$73:AS73),0)</f>
        <v>0</v>
      </c>
      <c r="AU73" s="468">
        <f>IF(AU72=1,SUM($C$70:AU70)-SUM($C$73:AT73),0)</f>
        <v>0</v>
      </c>
      <c r="AV73" s="468">
        <f>IF(AV72=1,SUM($C$70:AV70)-SUM($C$73:AU73),0)</f>
        <v>0</v>
      </c>
      <c r="AW73" s="468">
        <f>IF(AW72=1,SUM($C$70:AW70)-SUM($C$73:AV73),0)</f>
        <v>0</v>
      </c>
      <c r="AX73" s="468">
        <f>IF(AX72=1,SUM($C$70:AX70)-SUM($C$73:AW73),0)</f>
        <v>0</v>
      </c>
      <c r="AY73" s="468">
        <f>IF(AY72=1,SUM($C$70:AY70)-SUM($C$73:AX73),0)</f>
        <v>0</v>
      </c>
      <c r="AZ73" s="468">
        <f>IF(AZ72=1,SUM($C$70:AZ70)-SUM($C$73:AY73),0)</f>
        <v>0</v>
      </c>
      <c r="BA73" s="468">
        <f>IF(BA72=1,SUM($C$70:BA70)-SUM($C$73:AZ73),0)</f>
        <v>0</v>
      </c>
      <c r="BB73" s="468">
        <f>IF(BB72=1,SUM($C$70:BB70)-SUM($C$73:BA73),0)</f>
        <v>0</v>
      </c>
      <c r="BC73" s="468">
        <f>IF(BC72=1,SUM($C$70:BC70)-SUM($C$73:BB73),0)</f>
        <v>0</v>
      </c>
      <c r="BD73" s="468">
        <f>IF(BD72=1,SUM($C$70:BD70)-SUM($C$73:BC73),0)</f>
        <v>0</v>
      </c>
      <c r="BE73" s="468">
        <f>IF(BE72=1,SUM($C$70:BE70)-SUM($C$73:BD73),0)</f>
        <v>0</v>
      </c>
      <c r="BF73" s="468">
        <f>IF(BF72=1,SUM($C$70:BF70)-SUM($C$73:BE73),0)</f>
        <v>0</v>
      </c>
      <c r="BG73" s="468">
        <f>IF(BG72=1,SUM($C$70:BG70)-SUM($C$73:BF73),0)</f>
        <v>0</v>
      </c>
      <c r="BH73" s="468">
        <f>IF(BH72=1,SUM($C$70:BH70)-SUM($C$73:BG73),0)</f>
        <v>0</v>
      </c>
      <c r="BI73" s="468">
        <f>IF(BI72=1,SUM($C$70:BI70)-SUM($C$73:BH73),0)</f>
        <v>0</v>
      </c>
      <c r="BJ73" s="468">
        <f>IF(BJ72=1,SUM($C$70:BJ70)-SUM($C$73:BI73),0)</f>
        <v>0</v>
      </c>
      <c r="BK73" s="460"/>
    </row>
    <row r="74" spans="2:63">
      <c r="B74" s="474" t="s">
        <v>269</v>
      </c>
      <c r="C74" s="471">
        <f t="shared" ref="C74:AH74" si="55">+IF(C73&lt;&gt;0,C73,-C69)</f>
        <v>0</v>
      </c>
      <c r="D74" s="471">
        <f t="shared" si="55"/>
        <v>0</v>
      </c>
      <c r="E74" s="471">
        <f t="shared" si="55"/>
        <v>0</v>
      </c>
      <c r="F74" s="471">
        <f t="shared" si="55"/>
        <v>0</v>
      </c>
      <c r="G74" s="471">
        <f t="shared" si="55"/>
        <v>0</v>
      </c>
      <c r="H74" s="471">
        <f t="shared" si="55"/>
        <v>0</v>
      </c>
      <c r="I74" s="471">
        <f t="shared" si="55"/>
        <v>0</v>
      </c>
      <c r="J74" s="471">
        <f t="shared" si="55"/>
        <v>0</v>
      </c>
      <c r="K74" s="471">
        <f t="shared" si="55"/>
        <v>0</v>
      </c>
      <c r="L74" s="471">
        <f t="shared" si="55"/>
        <v>0</v>
      </c>
      <c r="M74" s="471">
        <f t="shared" si="55"/>
        <v>0</v>
      </c>
      <c r="N74" s="471">
        <f t="shared" si="55"/>
        <v>0</v>
      </c>
      <c r="O74" s="471">
        <f t="shared" si="55"/>
        <v>0</v>
      </c>
      <c r="P74" s="471">
        <f t="shared" si="55"/>
        <v>0</v>
      </c>
      <c r="Q74" s="471">
        <f t="shared" si="55"/>
        <v>0</v>
      </c>
      <c r="R74" s="471">
        <f t="shared" si="55"/>
        <v>0</v>
      </c>
      <c r="S74" s="471">
        <f t="shared" si="55"/>
        <v>0</v>
      </c>
      <c r="T74" s="471">
        <f t="shared" si="55"/>
        <v>0</v>
      </c>
      <c r="U74" s="471">
        <f t="shared" si="55"/>
        <v>0</v>
      </c>
      <c r="V74" s="471">
        <f t="shared" si="55"/>
        <v>0</v>
      </c>
      <c r="W74" s="471">
        <f t="shared" si="55"/>
        <v>0</v>
      </c>
      <c r="X74" s="471">
        <f t="shared" si="55"/>
        <v>0</v>
      </c>
      <c r="Y74" s="471">
        <f t="shared" si="55"/>
        <v>0</v>
      </c>
      <c r="Z74" s="471">
        <f t="shared" si="55"/>
        <v>0</v>
      </c>
      <c r="AA74" s="471">
        <f t="shared" si="55"/>
        <v>0</v>
      </c>
      <c r="AB74" s="471">
        <f t="shared" si="55"/>
        <v>0</v>
      </c>
      <c r="AC74" s="471">
        <f t="shared" si="55"/>
        <v>0</v>
      </c>
      <c r="AD74" s="471">
        <f t="shared" si="55"/>
        <v>0</v>
      </c>
      <c r="AE74" s="471">
        <f t="shared" si="55"/>
        <v>0</v>
      </c>
      <c r="AF74" s="471">
        <f t="shared" si="55"/>
        <v>0</v>
      </c>
      <c r="AG74" s="471">
        <f t="shared" si="55"/>
        <v>0</v>
      </c>
      <c r="AH74" s="471">
        <f t="shared" si="55"/>
        <v>0</v>
      </c>
      <c r="AI74" s="471">
        <f t="shared" ref="AI74:BJ74" si="56">+IF(AI73&lt;&gt;0,AI73,-AI69)</f>
        <v>0</v>
      </c>
      <c r="AJ74" s="471">
        <f t="shared" si="56"/>
        <v>0</v>
      </c>
      <c r="AK74" s="471">
        <f t="shared" si="56"/>
        <v>0</v>
      </c>
      <c r="AL74" s="471">
        <f t="shared" si="56"/>
        <v>0</v>
      </c>
      <c r="AM74" s="471">
        <f t="shared" si="56"/>
        <v>0</v>
      </c>
      <c r="AN74" s="471">
        <f t="shared" si="56"/>
        <v>0</v>
      </c>
      <c r="AO74" s="471">
        <f t="shared" si="56"/>
        <v>0</v>
      </c>
      <c r="AP74" s="471">
        <f t="shared" si="56"/>
        <v>0</v>
      </c>
      <c r="AQ74" s="471">
        <f t="shared" si="56"/>
        <v>0</v>
      </c>
      <c r="AR74" s="471">
        <f t="shared" si="56"/>
        <v>0</v>
      </c>
      <c r="AS74" s="471">
        <f t="shared" si="56"/>
        <v>0</v>
      </c>
      <c r="AT74" s="471">
        <f t="shared" si="56"/>
        <v>0</v>
      </c>
      <c r="AU74" s="471">
        <f t="shared" si="56"/>
        <v>0</v>
      </c>
      <c r="AV74" s="471">
        <f t="shared" si="56"/>
        <v>0</v>
      </c>
      <c r="AW74" s="471">
        <f t="shared" si="56"/>
        <v>0</v>
      </c>
      <c r="AX74" s="471">
        <f t="shared" si="56"/>
        <v>0</v>
      </c>
      <c r="AY74" s="471">
        <f t="shared" si="56"/>
        <v>0</v>
      </c>
      <c r="AZ74" s="471">
        <f t="shared" si="56"/>
        <v>0</v>
      </c>
      <c r="BA74" s="471">
        <f t="shared" si="56"/>
        <v>0</v>
      </c>
      <c r="BB74" s="471">
        <f t="shared" si="56"/>
        <v>0</v>
      </c>
      <c r="BC74" s="471">
        <f t="shared" si="56"/>
        <v>0</v>
      </c>
      <c r="BD74" s="471">
        <f t="shared" si="56"/>
        <v>0</v>
      </c>
      <c r="BE74" s="471">
        <f t="shared" si="56"/>
        <v>0</v>
      </c>
      <c r="BF74" s="471">
        <f t="shared" si="56"/>
        <v>0</v>
      </c>
      <c r="BG74" s="471">
        <f t="shared" si="56"/>
        <v>0</v>
      </c>
      <c r="BH74" s="471">
        <f t="shared" si="56"/>
        <v>0</v>
      </c>
      <c r="BI74" s="471">
        <f t="shared" si="56"/>
        <v>0</v>
      </c>
      <c r="BJ74" s="471">
        <f t="shared" si="56"/>
        <v>0</v>
      </c>
      <c r="BK74" s="473"/>
    </row>
    <row r="75" spans="2:63" ht="15" thickBot="1">
      <c r="B75" s="461"/>
      <c r="C75" s="455"/>
      <c r="D75" s="455"/>
      <c r="E75" s="455"/>
      <c r="F75" s="455"/>
      <c r="G75" s="455"/>
      <c r="H75" s="455"/>
      <c r="I75" s="455"/>
      <c r="J75" s="455"/>
      <c r="K75" s="455"/>
      <c r="L75" s="455"/>
      <c r="M75" s="455"/>
      <c r="N75" s="455"/>
      <c r="O75" s="455"/>
      <c r="P75" s="455"/>
      <c r="Q75" s="455"/>
      <c r="R75" s="455"/>
      <c r="S75" s="455"/>
      <c r="T75" s="455"/>
      <c r="U75" s="455"/>
      <c r="V75" s="455"/>
      <c r="W75" s="455"/>
      <c r="X75" s="455"/>
      <c r="Y75" s="455"/>
      <c r="Z75" s="455"/>
      <c r="AA75" s="455"/>
      <c r="AB75" s="455"/>
      <c r="AC75" s="455"/>
      <c r="AD75" s="455"/>
      <c r="AE75" s="455"/>
      <c r="AF75" s="455"/>
      <c r="AG75" s="455"/>
      <c r="AH75" s="455"/>
      <c r="AI75" s="455"/>
      <c r="AJ75" s="455"/>
      <c r="AK75" s="455"/>
      <c r="AL75" s="455"/>
      <c r="AM75" s="455"/>
      <c r="AN75" s="455"/>
      <c r="AO75" s="455"/>
      <c r="AP75" s="455"/>
      <c r="AQ75" s="455"/>
      <c r="AR75" s="455"/>
      <c r="AS75" s="455"/>
      <c r="AT75" s="455"/>
      <c r="AU75" s="455"/>
      <c r="AV75" s="455"/>
      <c r="AW75" s="455"/>
      <c r="AX75" s="455"/>
      <c r="AY75" s="455"/>
      <c r="AZ75" s="455"/>
      <c r="BA75" s="455"/>
      <c r="BB75" s="455"/>
      <c r="BC75" s="455"/>
      <c r="BD75" s="455"/>
      <c r="BE75" s="455"/>
      <c r="BF75" s="455"/>
      <c r="BG75" s="455"/>
      <c r="BH75" s="455"/>
      <c r="BI75" s="455"/>
      <c r="BJ75" s="455"/>
      <c r="BK75" s="460"/>
    </row>
    <row r="76" spans="2:63">
      <c r="B76" s="476"/>
      <c r="C76" s="477">
        <f>+C45</f>
        <v>40909</v>
      </c>
      <c r="D76" s="477">
        <f t="shared" ref="D76:AI76" si="57">EDATE(C76,1)</f>
        <v>40940</v>
      </c>
      <c r="E76" s="477">
        <f t="shared" si="57"/>
        <v>40969</v>
      </c>
      <c r="F76" s="477">
        <f t="shared" si="57"/>
        <v>41000</v>
      </c>
      <c r="G76" s="477">
        <f t="shared" si="57"/>
        <v>41030</v>
      </c>
      <c r="H76" s="477">
        <f t="shared" si="57"/>
        <v>41061</v>
      </c>
      <c r="I76" s="477">
        <f t="shared" si="57"/>
        <v>41091</v>
      </c>
      <c r="J76" s="477">
        <f t="shared" si="57"/>
        <v>41122</v>
      </c>
      <c r="K76" s="477">
        <f t="shared" si="57"/>
        <v>41153</v>
      </c>
      <c r="L76" s="477">
        <f t="shared" si="57"/>
        <v>41183</v>
      </c>
      <c r="M76" s="477">
        <f t="shared" si="57"/>
        <v>41214</v>
      </c>
      <c r="N76" s="477">
        <f t="shared" si="57"/>
        <v>41244</v>
      </c>
      <c r="O76" s="477">
        <f t="shared" si="57"/>
        <v>41275</v>
      </c>
      <c r="P76" s="477">
        <f t="shared" si="57"/>
        <v>41306</v>
      </c>
      <c r="Q76" s="477">
        <f t="shared" si="57"/>
        <v>41334</v>
      </c>
      <c r="R76" s="477">
        <f t="shared" si="57"/>
        <v>41365</v>
      </c>
      <c r="S76" s="477">
        <f t="shared" si="57"/>
        <v>41395</v>
      </c>
      <c r="T76" s="477">
        <f t="shared" si="57"/>
        <v>41426</v>
      </c>
      <c r="U76" s="477">
        <f t="shared" si="57"/>
        <v>41456</v>
      </c>
      <c r="V76" s="477">
        <f t="shared" si="57"/>
        <v>41487</v>
      </c>
      <c r="W76" s="477">
        <f t="shared" si="57"/>
        <v>41518</v>
      </c>
      <c r="X76" s="477">
        <f t="shared" si="57"/>
        <v>41548</v>
      </c>
      <c r="Y76" s="477">
        <f t="shared" si="57"/>
        <v>41579</v>
      </c>
      <c r="Z76" s="477">
        <f t="shared" si="57"/>
        <v>41609</v>
      </c>
      <c r="AA76" s="477">
        <f t="shared" si="57"/>
        <v>41640</v>
      </c>
      <c r="AB76" s="477">
        <f t="shared" si="57"/>
        <v>41671</v>
      </c>
      <c r="AC76" s="477">
        <f t="shared" si="57"/>
        <v>41699</v>
      </c>
      <c r="AD76" s="477">
        <f t="shared" si="57"/>
        <v>41730</v>
      </c>
      <c r="AE76" s="477">
        <f t="shared" si="57"/>
        <v>41760</v>
      </c>
      <c r="AF76" s="477">
        <f t="shared" si="57"/>
        <v>41791</v>
      </c>
      <c r="AG76" s="477">
        <f t="shared" si="57"/>
        <v>41821</v>
      </c>
      <c r="AH76" s="477">
        <f t="shared" si="57"/>
        <v>41852</v>
      </c>
      <c r="AI76" s="477">
        <f t="shared" si="57"/>
        <v>41883</v>
      </c>
      <c r="AJ76" s="477">
        <f t="shared" ref="AJ76:BJ76" si="58">EDATE(AI76,1)</f>
        <v>41913</v>
      </c>
      <c r="AK76" s="477">
        <f t="shared" si="58"/>
        <v>41944</v>
      </c>
      <c r="AL76" s="477">
        <f t="shared" si="58"/>
        <v>41974</v>
      </c>
      <c r="AM76" s="477">
        <f t="shared" si="58"/>
        <v>42005</v>
      </c>
      <c r="AN76" s="477">
        <f t="shared" si="58"/>
        <v>42036</v>
      </c>
      <c r="AO76" s="477">
        <f t="shared" si="58"/>
        <v>42064</v>
      </c>
      <c r="AP76" s="477">
        <f t="shared" si="58"/>
        <v>42095</v>
      </c>
      <c r="AQ76" s="477">
        <f t="shared" si="58"/>
        <v>42125</v>
      </c>
      <c r="AR76" s="477">
        <f t="shared" si="58"/>
        <v>42156</v>
      </c>
      <c r="AS76" s="477">
        <f t="shared" si="58"/>
        <v>42186</v>
      </c>
      <c r="AT76" s="477">
        <f t="shared" si="58"/>
        <v>42217</v>
      </c>
      <c r="AU76" s="477">
        <f t="shared" si="58"/>
        <v>42248</v>
      </c>
      <c r="AV76" s="477">
        <f t="shared" si="58"/>
        <v>42278</v>
      </c>
      <c r="AW76" s="477">
        <f t="shared" si="58"/>
        <v>42309</v>
      </c>
      <c r="AX76" s="477">
        <f t="shared" si="58"/>
        <v>42339</v>
      </c>
      <c r="AY76" s="477">
        <f t="shared" si="58"/>
        <v>42370</v>
      </c>
      <c r="AZ76" s="477">
        <f t="shared" si="58"/>
        <v>42401</v>
      </c>
      <c r="BA76" s="477">
        <f t="shared" si="58"/>
        <v>42430</v>
      </c>
      <c r="BB76" s="477">
        <f t="shared" si="58"/>
        <v>42461</v>
      </c>
      <c r="BC76" s="477">
        <f t="shared" si="58"/>
        <v>42491</v>
      </c>
      <c r="BD76" s="477">
        <f t="shared" si="58"/>
        <v>42522</v>
      </c>
      <c r="BE76" s="477">
        <f t="shared" si="58"/>
        <v>42552</v>
      </c>
      <c r="BF76" s="477">
        <f t="shared" si="58"/>
        <v>42583</v>
      </c>
      <c r="BG76" s="477">
        <f t="shared" si="58"/>
        <v>42614</v>
      </c>
      <c r="BH76" s="477">
        <f t="shared" si="58"/>
        <v>42644</v>
      </c>
      <c r="BI76" s="477">
        <f t="shared" si="58"/>
        <v>42675</v>
      </c>
      <c r="BJ76" s="477">
        <f t="shared" si="58"/>
        <v>42705</v>
      </c>
      <c r="BK76" s="458"/>
    </row>
    <row r="77" spans="2:63">
      <c r="B77" s="459" t="s">
        <v>216</v>
      </c>
      <c r="C77" s="465">
        <f ca="1">IF(Home!$J$17=NT!$G$4,+IF(C74&gt;0,C74,0),+IF(C54&gt;0,C54,0))</f>
        <v>0</v>
      </c>
      <c r="D77" s="465">
        <f ca="1">IF(Home!$J$17=NT!$G$4,+IF(D74&gt;0,D74,0),+IF(D54&gt;0,D54,0))</f>
        <v>0</v>
      </c>
      <c r="E77" s="465">
        <f ca="1">IF(Home!$J$17=NT!$G$4,+IF(E74&gt;0,E74,0),+IF(E54&gt;0,E54,0))</f>
        <v>0</v>
      </c>
      <c r="F77" s="465">
        <f ca="1">IF(Home!$J$17=NT!$G$4,+IF(F74&gt;0,F74,0),+IF(F54&gt;0,F54,0))</f>
        <v>0</v>
      </c>
      <c r="G77" s="465">
        <f ca="1">IF(Home!$J$17=NT!$G$4,+IF(G74&gt;0,G74,0),+IF(G54&gt;0,G54,0))</f>
        <v>0</v>
      </c>
      <c r="H77" s="465">
        <f ca="1">IF(Home!$J$17=NT!$G$4,+IF(H74&gt;0,H74,0),+IF(H54&gt;0,H54,0))</f>
        <v>0</v>
      </c>
      <c r="I77" s="465">
        <f ca="1">IF(Home!$J$17=NT!$G$4,+IF(I74&gt;0,I74,0),+IF(I54&gt;0,I54,0))</f>
        <v>0</v>
      </c>
      <c r="J77" s="465">
        <f ca="1">IF(Home!$J$17=NT!$G$4,+IF(J74&gt;0,J74,0),+IF(J54&gt;0,J54,0))</f>
        <v>0</v>
      </c>
      <c r="K77" s="465">
        <f ca="1">IF(Home!$J$17=NT!$G$4,+IF(K74&gt;0,K74,0),+IF(K54&gt;0,K54,0))</f>
        <v>0</v>
      </c>
      <c r="L77" s="465">
        <f ca="1">IF(Home!$J$17=NT!$G$4,+IF(L74&gt;0,L74,0),+IF(L54&gt;0,L54,0))</f>
        <v>0</v>
      </c>
      <c r="M77" s="465">
        <f ca="1">IF(Home!$J$17=NT!$G$4,+IF(M74&gt;0,M74,0),+IF(M54&gt;0,M54,0))</f>
        <v>0</v>
      </c>
      <c r="N77" s="465">
        <f ca="1">IF(Home!$J$17=NT!$G$4,+IF(N74&gt;0,N74,0),+IF(N54&gt;0,N54,0))</f>
        <v>0</v>
      </c>
      <c r="O77" s="465">
        <f ca="1">IF(Home!$J$17=NT!$G$4,+IF(O74&gt;0,O74,0),+IF(O54&gt;0,O54,0))</f>
        <v>0</v>
      </c>
      <c r="P77" s="465">
        <f ca="1">IF(Home!$J$17=NT!$G$4,+IF(P74&gt;0,P74,0),+IF(P54&gt;0,P54,0))</f>
        <v>0</v>
      </c>
      <c r="Q77" s="465">
        <f ca="1">IF(Home!$J$17=NT!$G$4,+IF(Q74&gt;0,Q74,0),+IF(Q54&gt;0,Q54,0))</f>
        <v>0</v>
      </c>
      <c r="R77" s="465">
        <f ca="1">IF(Home!$J$17=NT!$G$4,+IF(R74&gt;0,R74,0),+IF(R54&gt;0,R54,0))</f>
        <v>0</v>
      </c>
      <c r="S77" s="465">
        <f ca="1">IF(Home!$J$17=NT!$G$4,+IF(S74&gt;0,S74,0),+IF(S54&gt;0,S54,0))</f>
        <v>0</v>
      </c>
      <c r="T77" s="465">
        <f ca="1">IF(Home!$J$17=NT!$G$4,+IF(T74&gt;0,T74,0),+IF(T54&gt;0,T54,0))</f>
        <v>0</v>
      </c>
      <c r="U77" s="465">
        <f ca="1">IF(Home!$J$17=NT!$G$4,+IF(U74&gt;0,U74,0),+IF(U54&gt;0,U54,0))</f>
        <v>0</v>
      </c>
      <c r="V77" s="465">
        <f ca="1">IF(Home!$J$17=NT!$G$4,+IF(V74&gt;0,V74,0),+IF(V54&gt;0,V54,0))</f>
        <v>0</v>
      </c>
      <c r="W77" s="465">
        <f ca="1">IF(Home!$J$17=NT!$G$4,+IF(W74&gt;0,W74,0),+IF(W54&gt;0,W54,0))</f>
        <v>0</v>
      </c>
      <c r="X77" s="465">
        <f ca="1">IF(Home!$J$17=NT!$G$4,+IF(X74&gt;0,X74,0),+IF(X54&gt;0,X54,0))</f>
        <v>0</v>
      </c>
      <c r="Y77" s="465">
        <f ca="1">IF(Home!$J$17=NT!$G$4,+IF(Y74&gt;0,Y74,0),+IF(Y54&gt;0,Y54,0))</f>
        <v>0</v>
      </c>
      <c r="Z77" s="465">
        <f ca="1">IF(Home!$J$17=NT!$G$4,+IF(Z74&gt;0,Z74,0),+IF(Z54&gt;0,Z54,0))</f>
        <v>0</v>
      </c>
      <c r="AA77" s="465">
        <f ca="1">IF(Home!$J$17=NT!$G$4,+IF(AA74&gt;0,AA74,0),+IF(AA54&gt;0,AA54,0))</f>
        <v>0</v>
      </c>
      <c r="AB77" s="465">
        <f ca="1">IF(Home!$J$17=NT!$G$4,+IF(AB74&gt;0,AB74,0),+IF(AB54&gt;0,AB54,0))</f>
        <v>0</v>
      </c>
      <c r="AC77" s="465">
        <f ca="1">IF(Home!$J$17=NT!$G$4,+IF(AC74&gt;0,AC74,0),+IF(AC54&gt;0,AC54,0))</f>
        <v>0</v>
      </c>
      <c r="AD77" s="465">
        <f ca="1">IF(Home!$J$17=NT!$G$4,+IF(AD74&gt;0,AD74,0),+IF(AD54&gt;0,AD54,0))</f>
        <v>0</v>
      </c>
      <c r="AE77" s="465">
        <f ca="1">IF(Home!$J$17=NT!$G$4,+IF(AE74&gt;0,AE74,0),+IF(AE54&gt;0,AE54,0))</f>
        <v>0</v>
      </c>
      <c r="AF77" s="465">
        <f ca="1">IF(Home!$J$17=NT!$G$4,+IF(AF74&gt;0,AF74,0),+IF(AF54&gt;0,AF54,0))</f>
        <v>0</v>
      </c>
      <c r="AG77" s="465">
        <f ca="1">IF(Home!$J$17=NT!$G$4,+IF(AG74&gt;0,AG74,0),+IF(AG54&gt;0,AG54,0))</f>
        <v>0</v>
      </c>
      <c r="AH77" s="465">
        <f ca="1">IF(Home!$J$17=NT!$G$4,+IF(AH74&gt;0,AH74,0),+IF(AH54&gt;0,AH54,0))</f>
        <v>0</v>
      </c>
      <c r="AI77" s="465">
        <f ca="1">IF(Home!$J$17=NT!$G$4,+IF(AI74&gt;0,AI74,0),+IF(AI54&gt;0,AI54,0))</f>
        <v>0</v>
      </c>
      <c r="AJ77" s="465">
        <f ca="1">IF(Home!$J$17=NT!$G$4,+IF(AJ74&gt;0,AJ74,0),+IF(AJ54&gt;0,AJ54,0))</f>
        <v>0</v>
      </c>
      <c r="AK77" s="465">
        <f ca="1">IF(Home!$J$17=NT!$G$4,+IF(AK74&gt;0,AK74,0),+IF(AK54&gt;0,AK54,0))</f>
        <v>0</v>
      </c>
      <c r="AL77" s="465">
        <f ca="1">IF(Home!$J$17=NT!$G$4,+IF(AL74&gt;0,AL74,0),+IF(AL54&gt;0,AL54,0))</f>
        <v>0</v>
      </c>
      <c r="AM77" s="465">
        <f ca="1">IF(Home!$J$17=NT!$G$4,+IF(AM74&gt;0,AM74,0),+IF(AM54&gt;0,AM54,0))</f>
        <v>0</v>
      </c>
      <c r="AN77" s="465">
        <f ca="1">IF(Home!$J$17=NT!$G$4,+IF(AN74&gt;0,AN74,0),+IF(AN54&gt;0,AN54,0))</f>
        <v>0</v>
      </c>
      <c r="AO77" s="465">
        <f ca="1">IF(Home!$J$17=NT!$G$4,+IF(AO74&gt;0,AO74,0),+IF(AO54&gt;0,AO54,0))</f>
        <v>0</v>
      </c>
      <c r="AP77" s="465">
        <f ca="1">IF(Home!$J$17=NT!$G$4,+IF(AP74&gt;0,AP74,0),+IF(AP54&gt;0,AP54,0))</f>
        <v>0</v>
      </c>
      <c r="AQ77" s="465">
        <f ca="1">IF(Home!$J$17=NT!$G$4,+IF(AQ74&gt;0,AQ74,0),+IF(AQ54&gt;0,AQ54,0))</f>
        <v>0</v>
      </c>
      <c r="AR77" s="465">
        <f ca="1">IF(Home!$J$17=NT!$G$4,+IF(AR74&gt;0,AR74,0),+IF(AR54&gt;0,AR54,0))</f>
        <v>0</v>
      </c>
      <c r="AS77" s="465">
        <f ca="1">IF(Home!$J$17=NT!$G$4,+IF(AS74&gt;0,AS74,0),+IF(AS54&gt;0,AS54,0))</f>
        <v>0</v>
      </c>
      <c r="AT77" s="465">
        <f ca="1">IF(Home!$J$17=NT!$G$4,+IF(AT74&gt;0,AT74,0),+IF(AT54&gt;0,AT54,0))</f>
        <v>0</v>
      </c>
      <c r="AU77" s="465">
        <f ca="1">IF(Home!$J$17=NT!$G$4,+IF(AU74&gt;0,AU74,0),+IF(AU54&gt;0,AU54,0))</f>
        <v>0</v>
      </c>
      <c r="AV77" s="465">
        <f ca="1">IF(Home!$J$17=NT!$G$4,+IF(AV74&gt;0,AV74,0),+IF(AV54&gt;0,AV54,0))</f>
        <v>0</v>
      </c>
      <c r="AW77" s="465">
        <f ca="1">IF(Home!$J$17=NT!$G$4,+IF(AW74&gt;0,AW74,0),+IF(AW54&gt;0,AW54,0))</f>
        <v>0</v>
      </c>
      <c r="AX77" s="465">
        <f ca="1">IF(Home!$J$17=NT!$G$4,+IF(AX74&gt;0,AX74,0),+IF(AX54&gt;0,AX54,0))</f>
        <v>0</v>
      </c>
      <c r="AY77" s="465">
        <f ca="1">IF(Home!$J$17=NT!$G$4,+IF(AY74&gt;0,AY74,0),+IF(AY54&gt;0,AY54,0))</f>
        <v>0</v>
      </c>
      <c r="AZ77" s="465">
        <f ca="1">IF(Home!$J$17=NT!$G$4,+IF(AZ74&gt;0,AZ74,0),+IF(AZ54&gt;0,AZ54,0))</f>
        <v>0</v>
      </c>
      <c r="BA77" s="465">
        <f ca="1">IF(Home!$J$17=NT!$G$4,+IF(BA74&gt;0,BA74,0),+IF(BA54&gt;0,BA54,0))</f>
        <v>0</v>
      </c>
      <c r="BB77" s="465">
        <f ca="1">IF(Home!$J$17=NT!$G$4,+IF(BB74&gt;0,BB74,0),+IF(BB54&gt;0,BB54,0))</f>
        <v>0</v>
      </c>
      <c r="BC77" s="465">
        <f ca="1">IF(Home!$J$17=NT!$G$4,+IF(BC74&gt;0,BC74,0),+IF(BC54&gt;0,BC54,0))</f>
        <v>0</v>
      </c>
      <c r="BD77" s="465">
        <f ca="1">IF(Home!$J$17=NT!$G$4,+IF(BD74&gt;0,BD74,0),+IF(BD54&gt;0,BD54,0))</f>
        <v>0</v>
      </c>
      <c r="BE77" s="465">
        <f ca="1">IF(Home!$J$17=NT!$G$4,+IF(BE74&gt;0,BE74,0),+IF(BE54&gt;0,BE54,0))</f>
        <v>0</v>
      </c>
      <c r="BF77" s="465">
        <f ca="1">IF(Home!$J$17=NT!$G$4,+IF(BF74&gt;0,BF74,0),+IF(BF54&gt;0,BF54,0))</f>
        <v>0</v>
      </c>
      <c r="BG77" s="465">
        <f ca="1">IF(Home!$J$17=NT!$G$4,+IF(BG74&gt;0,BG74,0),+IF(BG54&gt;0,BG54,0))</f>
        <v>0</v>
      </c>
      <c r="BH77" s="465">
        <f ca="1">IF(Home!$J$17=NT!$G$4,+IF(BH74&gt;0,BH74,0),+IF(BH54&gt;0,BH54,0))</f>
        <v>0</v>
      </c>
      <c r="BI77" s="465">
        <f ca="1">IF(Home!$J$17=NT!$G$4,+IF(BI74&gt;0,BI74,0),+IF(BI54&gt;0,BI54,0))</f>
        <v>0</v>
      </c>
      <c r="BJ77" s="465">
        <f ca="1">IF(Home!$J$17=NT!$G$4,+IF(BJ74&gt;0,BJ74,0),+IF(BJ54&gt;0,BJ54,0))</f>
        <v>0</v>
      </c>
      <c r="BK77" s="460"/>
    </row>
    <row r="78" spans="2:63">
      <c r="B78" s="461"/>
      <c r="C78" s="455"/>
      <c r="D78" s="455"/>
      <c r="E78" s="455"/>
      <c r="F78" s="455"/>
      <c r="G78" s="455"/>
      <c r="H78" s="455"/>
      <c r="I78" s="455"/>
      <c r="J78" s="455"/>
      <c r="K78" s="455"/>
      <c r="L78" s="455"/>
      <c r="M78" s="455"/>
      <c r="N78" s="455"/>
      <c r="O78" s="455"/>
      <c r="P78" s="455"/>
      <c r="Q78" s="455"/>
      <c r="R78" s="455"/>
      <c r="S78" s="455"/>
      <c r="T78" s="455"/>
      <c r="U78" s="455"/>
      <c r="V78" s="455"/>
      <c r="W78" s="455"/>
      <c r="X78" s="455"/>
      <c r="Y78" s="455"/>
      <c r="Z78" s="455"/>
      <c r="AA78" s="455"/>
      <c r="AB78" s="455"/>
      <c r="AC78" s="455"/>
      <c r="AD78" s="455"/>
      <c r="AE78" s="455"/>
      <c r="AF78" s="455"/>
      <c r="AG78" s="455"/>
      <c r="AH78" s="455"/>
      <c r="AI78" s="455"/>
      <c r="AJ78" s="455"/>
      <c r="AK78" s="455"/>
      <c r="AL78" s="455"/>
      <c r="AM78" s="455"/>
      <c r="AN78" s="455"/>
      <c r="AO78" s="455"/>
      <c r="AP78" s="455"/>
      <c r="AQ78" s="455"/>
      <c r="AR78" s="455"/>
      <c r="AS78" s="455"/>
      <c r="AT78" s="455"/>
      <c r="AU78" s="455"/>
      <c r="AV78" s="455"/>
      <c r="AW78" s="455"/>
      <c r="AX78" s="455"/>
      <c r="AY78" s="455"/>
      <c r="AZ78" s="455"/>
      <c r="BA78" s="455"/>
      <c r="BB78" s="455"/>
      <c r="BC78" s="455"/>
      <c r="BD78" s="455"/>
      <c r="BE78" s="455"/>
      <c r="BF78" s="455"/>
      <c r="BG78" s="455"/>
      <c r="BH78" s="455"/>
      <c r="BI78" s="455"/>
      <c r="BJ78" s="455"/>
      <c r="BK78" s="460"/>
    </row>
    <row r="79" spans="2:63">
      <c r="B79" s="459"/>
      <c r="C79" s="466">
        <f>+C76</f>
        <v>40909</v>
      </c>
      <c r="D79" s="466">
        <f t="shared" ref="D79:AI79" si="59">EDATE(C79,1)</f>
        <v>40940</v>
      </c>
      <c r="E79" s="466">
        <f t="shared" si="59"/>
        <v>40969</v>
      </c>
      <c r="F79" s="466">
        <f t="shared" si="59"/>
        <v>41000</v>
      </c>
      <c r="G79" s="466">
        <f t="shared" si="59"/>
        <v>41030</v>
      </c>
      <c r="H79" s="466">
        <f t="shared" si="59"/>
        <v>41061</v>
      </c>
      <c r="I79" s="466">
        <f t="shared" si="59"/>
        <v>41091</v>
      </c>
      <c r="J79" s="466">
        <f t="shared" si="59"/>
        <v>41122</v>
      </c>
      <c r="K79" s="466">
        <f t="shared" si="59"/>
        <v>41153</v>
      </c>
      <c r="L79" s="466">
        <f t="shared" si="59"/>
        <v>41183</v>
      </c>
      <c r="M79" s="466">
        <f t="shared" si="59"/>
        <v>41214</v>
      </c>
      <c r="N79" s="466">
        <f t="shared" si="59"/>
        <v>41244</v>
      </c>
      <c r="O79" s="466">
        <f t="shared" si="59"/>
        <v>41275</v>
      </c>
      <c r="P79" s="466">
        <f t="shared" si="59"/>
        <v>41306</v>
      </c>
      <c r="Q79" s="466">
        <f t="shared" si="59"/>
        <v>41334</v>
      </c>
      <c r="R79" s="466">
        <f t="shared" si="59"/>
        <v>41365</v>
      </c>
      <c r="S79" s="466">
        <f t="shared" si="59"/>
        <v>41395</v>
      </c>
      <c r="T79" s="466">
        <f t="shared" si="59"/>
        <v>41426</v>
      </c>
      <c r="U79" s="466">
        <f t="shared" si="59"/>
        <v>41456</v>
      </c>
      <c r="V79" s="466">
        <f t="shared" si="59"/>
        <v>41487</v>
      </c>
      <c r="W79" s="466">
        <f t="shared" si="59"/>
        <v>41518</v>
      </c>
      <c r="X79" s="466">
        <f t="shared" si="59"/>
        <v>41548</v>
      </c>
      <c r="Y79" s="466">
        <f t="shared" si="59"/>
        <v>41579</v>
      </c>
      <c r="Z79" s="466">
        <f t="shared" si="59"/>
        <v>41609</v>
      </c>
      <c r="AA79" s="466">
        <f t="shared" si="59"/>
        <v>41640</v>
      </c>
      <c r="AB79" s="466">
        <f t="shared" si="59"/>
        <v>41671</v>
      </c>
      <c r="AC79" s="466">
        <f t="shared" si="59"/>
        <v>41699</v>
      </c>
      <c r="AD79" s="466">
        <f t="shared" si="59"/>
        <v>41730</v>
      </c>
      <c r="AE79" s="466">
        <f t="shared" si="59"/>
        <v>41760</v>
      </c>
      <c r="AF79" s="466">
        <f t="shared" si="59"/>
        <v>41791</v>
      </c>
      <c r="AG79" s="466">
        <f t="shared" si="59"/>
        <v>41821</v>
      </c>
      <c r="AH79" s="466">
        <f t="shared" si="59"/>
        <v>41852</v>
      </c>
      <c r="AI79" s="466">
        <f t="shared" si="59"/>
        <v>41883</v>
      </c>
      <c r="AJ79" s="466">
        <f t="shared" ref="AJ79:BJ79" si="60">EDATE(AI79,1)</f>
        <v>41913</v>
      </c>
      <c r="AK79" s="466">
        <f t="shared" si="60"/>
        <v>41944</v>
      </c>
      <c r="AL79" s="466">
        <f t="shared" si="60"/>
        <v>41974</v>
      </c>
      <c r="AM79" s="466">
        <f t="shared" si="60"/>
        <v>42005</v>
      </c>
      <c r="AN79" s="466">
        <f t="shared" si="60"/>
        <v>42036</v>
      </c>
      <c r="AO79" s="466">
        <f t="shared" si="60"/>
        <v>42064</v>
      </c>
      <c r="AP79" s="466">
        <f t="shared" si="60"/>
        <v>42095</v>
      </c>
      <c r="AQ79" s="466">
        <f t="shared" si="60"/>
        <v>42125</v>
      </c>
      <c r="AR79" s="466">
        <f t="shared" si="60"/>
        <v>42156</v>
      </c>
      <c r="AS79" s="466">
        <f t="shared" si="60"/>
        <v>42186</v>
      </c>
      <c r="AT79" s="466">
        <f t="shared" si="60"/>
        <v>42217</v>
      </c>
      <c r="AU79" s="466">
        <f t="shared" si="60"/>
        <v>42248</v>
      </c>
      <c r="AV79" s="466">
        <f t="shared" si="60"/>
        <v>42278</v>
      </c>
      <c r="AW79" s="466">
        <f t="shared" si="60"/>
        <v>42309</v>
      </c>
      <c r="AX79" s="466">
        <f t="shared" si="60"/>
        <v>42339</v>
      </c>
      <c r="AY79" s="466">
        <f t="shared" si="60"/>
        <v>42370</v>
      </c>
      <c r="AZ79" s="466">
        <f t="shared" si="60"/>
        <v>42401</v>
      </c>
      <c r="BA79" s="466">
        <f t="shared" si="60"/>
        <v>42430</v>
      </c>
      <c r="BB79" s="466">
        <f t="shared" si="60"/>
        <v>42461</v>
      </c>
      <c r="BC79" s="466">
        <f t="shared" si="60"/>
        <v>42491</v>
      </c>
      <c r="BD79" s="466">
        <f t="shared" si="60"/>
        <v>42522</v>
      </c>
      <c r="BE79" s="466">
        <f t="shared" si="60"/>
        <v>42552</v>
      </c>
      <c r="BF79" s="466">
        <f t="shared" si="60"/>
        <v>42583</v>
      </c>
      <c r="BG79" s="466">
        <f t="shared" si="60"/>
        <v>42614</v>
      </c>
      <c r="BH79" s="466">
        <f t="shared" si="60"/>
        <v>42644</v>
      </c>
      <c r="BI79" s="466">
        <f t="shared" si="60"/>
        <v>42675</v>
      </c>
      <c r="BJ79" s="466">
        <f t="shared" si="60"/>
        <v>42705</v>
      </c>
      <c r="BK79" s="460"/>
    </row>
    <row r="80" spans="2:63" ht="15" thickBot="1">
      <c r="B80" s="478" t="s">
        <v>217</v>
      </c>
      <c r="C80" s="479">
        <f ca="1">IF(Home!$J$17=NT!$G$4,+IF(C74&lt;0,-C74,0),+IF(C54&lt;0,-C54,0))</f>
        <v>0</v>
      </c>
      <c r="D80" s="479">
        <f ca="1">IF(Home!$J$17=NT!$G$4,+IF(D74&lt;0,-D74,0),+IF(D54&lt;0,-D54,0))</f>
        <v>0</v>
      </c>
      <c r="E80" s="479">
        <f ca="1">IF(Home!$J$17=NT!$G$4,+IF(E74&lt;0,-E74,0),+IF(E54&lt;0,-E54,0))</f>
        <v>0</v>
      </c>
      <c r="F80" s="479">
        <f ca="1">IF(Home!$J$17=NT!$G$4,+IF(F74&lt;0,-F74,0),+IF(F54&lt;0,-F54,0))</f>
        <v>124.42499999999995</v>
      </c>
      <c r="G80" s="479">
        <f ca="1">IF(Home!$J$17=NT!$G$4,+IF(G74&lt;0,-G74,0),+IF(G54&lt;0,-G54,0))</f>
        <v>0</v>
      </c>
      <c r="H80" s="479">
        <f ca="1">IF(Home!$J$17=NT!$G$4,+IF(H74&lt;0,-H74,0),+IF(H54&lt;0,-H54,0))</f>
        <v>0</v>
      </c>
      <c r="I80" s="479">
        <f ca="1">IF(Home!$J$17=NT!$G$4,+IF(I74&lt;0,-I74,0),+IF(I54&lt;0,-I54,0))</f>
        <v>950.25</v>
      </c>
      <c r="J80" s="479">
        <f ca="1">IF(Home!$J$17=NT!$G$4,+IF(J74&lt;0,-J74,0),+IF(J54&lt;0,-J54,0))</f>
        <v>0</v>
      </c>
      <c r="K80" s="479">
        <f ca="1">IF(Home!$J$17=NT!$G$4,+IF(K74&lt;0,-K74,0),+IF(K54&lt;0,-K54,0))</f>
        <v>0</v>
      </c>
      <c r="L80" s="479">
        <f ca="1">IF(Home!$J$17=NT!$G$4,+IF(L74&lt;0,-L74,0),+IF(L54&lt;0,-L54,0))</f>
        <v>2402.9250000000002</v>
      </c>
      <c r="M80" s="479">
        <f ca="1">IF(Home!$J$17=NT!$G$4,+IF(M74&lt;0,-M74,0),+IF(M54&lt;0,-M54,0))</f>
        <v>0</v>
      </c>
      <c r="N80" s="479">
        <f ca="1">IF(Home!$J$17=NT!$G$4,+IF(N74&lt;0,-N74,0),+IF(N54&lt;0,-N54,0))</f>
        <v>0</v>
      </c>
      <c r="O80" s="479">
        <f ca="1">IF(Home!$J$17=NT!$G$4,+IF(O74&lt;0,-O74,0),+IF(O54&lt;0,-O54,0))</f>
        <v>2273.25</v>
      </c>
      <c r="P80" s="479">
        <f ca="1">IF(Home!$J$17=NT!$G$4,+IF(P74&lt;0,-P74,0),+IF(P54&lt;0,-P54,0))</f>
        <v>0</v>
      </c>
      <c r="Q80" s="479">
        <f ca="1">IF(Home!$J$17=NT!$G$4,+IF(Q74&lt;0,-Q74,0),+IF(Q54&lt;0,-Q54,0))</f>
        <v>0</v>
      </c>
      <c r="R80" s="479">
        <f ca="1">IF(Home!$J$17=NT!$G$4,+IF(R74&lt;0,-R74,0),+IF(R54&lt;0,-R54,0))</f>
        <v>2418.8534999999997</v>
      </c>
      <c r="S80" s="479">
        <f ca="1">IF(Home!$J$17=NT!$G$4,+IF(S74&lt;0,-S74,0),+IF(S54&lt;0,-S54,0))</f>
        <v>0</v>
      </c>
      <c r="T80" s="479">
        <f ca="1">IF(Home!$J$17=NT!$G$4,+IF(T74&lt;0,-T74,0),+IF(T54&lt;0,-T54,0))</f>
        <v>0</v>
      </c>
      <c r="U80" s="479">
        <f ca="1">IF(Home!$J$17=NT!$G$4,+IF(U74&lt;0,-U74,0),+IF(U54&lt;0,-U54,0))</f>
        <v>2613.2399999999998</v>
      </c>
      <c r="V80" s="479">
        <f ca="1">IF(Home!$J$17=NT!$G$4,+IF(V74&lt;0,-V74,0),+IF(V54&lt;0,-V54,0))</f>
        <v>0</v>
      </c>
      <c r="W80" s="479">
        <f ca="1">IF(Home!$J$17=NT!$G$4,+IF(W74&lt;0,-W74,0),+IF(W54&lt;0,-W54,0))</f>
        <v>0</v>
      </c>
      <c r="X80" s="479">
        <f ca="1">IF(Home!$J$17=NT!$G$4,+IF(X74&lt;0,-X74,0),+IF(X54&lt;0,-X54,0))</f>
        <v>2608.1527499999997</v>
      </c>
      <c r="Y80" s="479">
        <f ca="1">IF(Home!$J$17=NT!$G$4,+IF(Y74&lt;0,-Y74,0),+IF(Y54&lt;0,-Y54,0))</f>
        <v>0</v>
      </c>
      <c r="Z80" s="479">
        <f ca="1">IF(Home!$J$17=NT!$G$4,+IF(Z74&lt;0,-Z74,0),+IF(Z54&lt;0,-Z54,0))</f>
        <v>0</v>
      </c>
      <c r="AA80" s="479">
        <f ca="1">IF(Home!$J$17=NT!$G$4,+IF(AA74&lt;0,-AA74,0),+IF(AA54&lt;0,-AA54,0))</f>
        <v>2608.1527499999997</v>
      </c>
      <c r="AB80" s="479">
        <f ca="1">IF(Home!$J$17=NT!$G$4,+IF(AB74&lt;0,-AB74,0),+IF(AB54&lt;0,-AB54,0))</f>
        <v>0</v>
      </c>
      <c r="AC80" s="479">
        <f ca="1">IF(Home!$J$17=NT!$G$4,+IF(AC74&lt;0,-AC74,0),+IF(AC54&lt;0,-AC54,0))</f>
        <v>0</v>
      </c>
      <c r="AD80" s="479">
        <f ca="1">IF(Home!$J$17=NT!$G$4,+IF(AD74&lt;0,-AD74,0),+IF(AD54&lt;0,-AD54,0))</f>
        <v>2660.3158050000002</v>
      </c>
      <c r="AE80" s="479">
        <f ca="1">IF(Home!$J$17=NT!$G$4,+IF(AE74&lt;0,-AE74,0),+IF(AE54&lt;0,-AE54,0))</f>
        <v>0</v>
      </c>
      <c r="AF80" s="479">
        <f ca="1">IF(Home!$J$17=NT!$G$4,+IF(AF74&lt;0,-AF74,0),+IF(AF54&lt;0,-AF54,0))</f>
        <v>0</v>
      </c>
      <c r="AG80" s="479">
        <f ca="1">IF(Home!$J$17=NT!$G$4,+IF(AG74&lt;0,-AG74,0),+IF(AG54&lt;0,-AG54,0))</f>
        <v>2660.3158050000002</v>
      </c>
      <c r="AH80" s="479">
        <f ca="1">IF(Home!$J$17=NT!$G$4,+IF(AH74&lt;0,-AH74,0),+IF(AH54&lt;0,-AH54,0))</f>
        <v>0</v>
      </c>
      <c r="AI80" s="479">
        <f ca="1">IF(Home!$J$17=NT!$G$4,+IF(AI74&lt;0,-AI74,0),+IF(AI54&lt;0,-AI54,0))</f>
        <v>0</v>
      </c>
      <c r="AJ80" s="479">
        <f ca="1">IF(Home!$J$17=NT!$G$4,+IF(AJ74&lt;0,-AJ74,0),+IF(AJ54&lt;0,-AJ54,0))</f>
        <v>2660.3158050000002</v>
      </c>
      <c r="AK80" s="479">
        <f ca="1">IF(Home!$J$17=NT!$G$4,+IF(AK74&lt;0,-AK74,0),+IF(AK54&lt;0,-AK54,0))</f>
        <v>0</v>
      </c>
      <c r="AL80" s="479">
        <f ca="1">IF(Home!$J$17=NT!$G$4,+IF(AL74&lt;0,-AL74,0),+IF(AL54&lt;0,-AL54,0))</f>
        <v>0</v>
      </c>
      <c r="AM80" s="479">
        <f ca="1">IF(Home!$J$17=NT!$G$4,+IF(AM74&lt;0,-AM74,0),+IF(AM54&lt;0,-AM54,0))</f>
        <v>2660.3158050000002</v>
      </c>
      <c r="AN80" s="479">
        <f ca="1">IF(Home!$J$17=NT!$G$4,+IF(AN74&lt;0,-AN74,0),+IF(AN54&lt;0,-AN54,0))</f>
        <v>0</v>
      </c>
      <c r="AO80" s="479">
        <f ca="1">IF(Home!$J$17=NT!$G$4,+IF(AO74&lt;0,-AO74,0),+IF(AO54&lt;0,-AO54,0))</f>
        <v>0</v>
      </c>
      <c r="AP80" s="479">
        <f ca="1">IF(Home!$J$17=NT!$G$4,+IF(AP74&lt;0,-AP74,0),+IF(AP54&lt;0,-AP54,0))</f>
        <v>2713.5221210999998</v>
      </c>
      <c r="AQ80" s="479">
        <f ca="1">IF(Home!$J$17=NT!$G$4,+IF(AQ74&lt;0,-AQ74,0),+IF(AQ54&lt;0,-AQ54,0))</f>
        <v>0</v>
      </c>
      <c r="AR80" s="479">
        <f ca="1">IF(Home!$J$17=NT!$G$4,+IF(AR74&lt;0,-AR74,0),+IF(AR54&lt;0,-AR54,0))</f>
        <v>0</v>
      </c>
      <c r="AS80" s="479">
        <f ca="1">IF(Home!$J$17=NT!$G$4,+IF(AS74&lt;0,-AS74,0),+IF(AS54&lt;0,-AS54,0))</f>
        <v>2713.5221210999998</v>
      </c>
      <c r="AT80" s="479">
        <f ca="1">IF(Home!$J$17=NT!$G$4,+IF(AT74&lt;0,-AT74,0),+IF(AT54&lt;0,-AT54,0))</f>
        <v>0</v>
      </c>
      <c r="AU80" s="479">
        <f ca="1">IF(Home!$J$17=NT!$G$4,+IF(AU74&lt;0,-AU74,0),+IF(AU54&lt;0,-AU54,0))</f>
        <v>0</v>
      </c>
      <c r="AV80" s="479">
        <f ca="1">IF(Home!$J$17=NT!$G$4,+IF(AV74&lt;0,-AV74,0),+IF(AV54&lt;0,-AV54,0))</f>
        <v>2713.5221210999998</v>
      </c>
      <c r="AW80" s="479">
        <f ca="1">IF(Home!$J$17=NT!$G$4,+IF(AW74&lt;0,-AW74,0),+IF(AW54&lt;0,-AW54,0))</f>
        <v>0</v>
      </c>
      <c r="AX80" s="479">
        <f ca="1">IF(Home!$J$17=NT!$G$4,+IF(AX74&lt;0,-AX74,0),+IF(AX54&lt;0,-AX54,0))</f>
        <v>0</v>
      </c>
      <c r="AY80" s="479">
        <f ca="1">IF(Home!$J$17=NT!$G$4,+IF(AY74&lt;0,-AY74,0),+IF(AY54&lt;0,-AY54,0))</f>
        <v>2713.5221210999998</v>
      </c>
      <c r="AZ80" s="479">
        <f ca="1">IF(Home!$J$17=NT!$G$4,+IF(AZ74&lt;0,-AZ74,0),+IF(AZ54&lt;0,-AZ54,0))</f>
        <v>0</v>
      </c>
      <c r="BA80" s="479">
        <f ca="1">IF(Home!$J$17=NT!$G$4,+IF(BA74&lt;0,-BA74,0),+IF(BA54&lt;0,-BA54,0))</f>
        <v>0</v>
      </c>
      <c r="BB80" s="479">
        <f ca="1">IF(Home!$J$17=NT!$G$4,+IF(BB74&lt;0,-BB74,0),+IF(BB54&lt;0,-BB54,0))</f>
        <v>2767.7925635220004</v>
      </c>
      <c r="BC80" s="479">
        <f ca="1">IF(Home!$J$17=NT!$G$4,+IF(BC74&lt;0,-BC74,0),+IF(BC54&lt;0,-BC54,0))</f>
        <v>0</v>
      </c>
      <c r="BD80" s="479">
        <f ca="1">IF(Home!$J$17=NT!$G$4,+IF(BD74&lt;0,-BD74,0),+IF(BD54&lt;0,-BD54,0))</f>
        <v>0</v>
      </c>
      <c r="BE80" s="479">
        <f ca="1">IF(Home!$J$17=NT!$G$4,+IF(BE74&lt;0,-BE74,0),+IF(BE54&lt;0,-BE54,0))</f>
        <v>2767.7925635220004</v>
      </c>
      <c r="BF80" s="479">
        <f ca="1">IF(Home!$J$17=NT!$G$4,+IF(BF74&lt;0,-BF74,0),+IF(BF54&lt;0,-BF54,0))</f>
        <v>0</v>
      </c>
      <c r="BG80" s="479">
        <f ca="1">IF(Home!$J$17=NT!$G$4,+IF(BG74&lt;0,-BG74,0),+IF(BG54&lt;0,-BG54,0))</f>
        <v>0</v>
      </c>
      <c r="BH80" s="479">
        <f ca="1">IF(Home!$J$17=NT!$G$4,+IF(BH74&lt;0,-BH74,0),+IF(BH54&lt;0,-BH54,0))</f>
        <v>2767.7925635220004</v>
      </c>
      <c r="BI80" s="479">
        <f ca="1">IF(Home!$J$17=NT!$G$4,+IF(BI74&lt;0,-BI74,0),+IF(BI54&lt;0,-BI54,0))</f>
        <v>0</v>
      </c>
      <c r="BJ80" s="479">
        <f ca="1">IF(Home!$J$17=NT!$G$4,+IF(BJ74&lt;0,-BJ74,0),+IF(BJ54&lt;0,-BJ54,0))</f>
        <v>0</v>
      </c>
      <c r="BK80" s="464"/>
    </row>
    <row r="81" spans="2:63">
      <c r="B81" s="461"/>
      <c r="C81" s="455"/>
      <c r="D81" s="455"/>
      <c r="E81" s="455"/>
      <c r="F81" s="455"/>
      <c r="G81" s="455"/>
      <c r="H81" s="455"/>
      <c r="I81" s="455"/>
      <c r="J81" s="455"/>
      <c r="K81" s="455"/>
      <c r="L81" s="455"/>
      <c r="M81" s="455"/>
      <c r="N81" s="455"/>
      <c r="O81" s="455"/>
      <c r="P81" s="455"/>
      <c r="Q81" s="455"/>
      <c r="R81" s="455"/>
      <c r="S81" s="455"/>
      <c r="T81" s="455"/>
      <c r="U81" s="455"/>
      <c r="V81" s="455"/>
      <c r="W81" s="455"/>
      <c r="X81" s="455"/>
      <c r="Y81" s="455"/>
      <c r="Z81" s="455"/>
      <c r="AA81" s="455"/>
      <c r="AB81" s="455"/>
      <c r="AC81" s="455"/>
      <c r="AD81" s="455"/>
      <c r="AE81" s="455"/>
      <c r="AF81" s="455"/>
      <c r="AG81" s="455"/>
      <c r="AH81" s="455"/>
      <c r="AI81" s="455"/>
      <c r="AJ81" s="455"/>
      <c r="AK81" s="455"/>
      <c r="AL81" s="455"/>
      <c r="AM81" s="455"/>
      <c r="AN81" s="455"/>
      <c r="AO81" s="455"/>
      <c r="AP81" s="455"/>
      <c r="AQ81" s="455"/>
      <c r="AR81" s="455"/>
      <c r="AS81" s="455"/>
      <c r="AT81" s="455"/>
      <c r="AU81" s="455"/>
      <c r="AV81" s="455"/>
      <c r="AW81" s="455"/>
      <c r="AX81" s="455"/>
      <c r="AY81" s="455"/>
      <c r="AZ81" s="455"/>
      <c r="BA81" s="455"/>
      <c r="BB81" s="455"/>
      <c r="BC81" s="455"/>
      <c r="BD81" s="455"/>
      <c r="BE81" s="455"/>
      <c r="BF81" s="455"/>
      <c r="BG81" s="455"/>
      <c r="BH81" s="455"/>
      <c r="BI81" s="455"/>
      <c r="BJ81" s="455"/>
      <c r="BK81" s="460"/>
    </row>
    <row r="82" spans="2:63">
      <c r="B82" s="459"/>
      <c r="C82" s="466">
        <f>+C79</f>
        <v>40909</v>
      </c>
      <c r="D82" s="466">
        <f t="shared" ref="D82:AI82" si="61">EDATE(C82,1)</f>
        <v>40940</v>
      </c>
      <c r="E82" s="466">
        <f t="shared" si="61"/>
        <v>40969</v>
      </c>
      <c r="F82" s="466">
        <f t="shared" si="61"/>
        <v>41000</v>
      </c>
      <c r="G82" s="466">
        <f t="shared" si="61"/>
        <v>41030</v>
      </c>
      <c r="H82" s="466">
        <f t="shared" si="61"/>
        <v>41061</v>
      </c>
      <c r="I82" s="466">
        <f t="shared" si="61"/>
        <v>41091</v>
      </c>
      <c r="J82" s="466">
        <f t="shared" si="61"/>
        <v>41122</v>
      </c>
      <c r="K82" s="466">
        <f t="shared" si="61"/>
        <v>41153</v>
      </c>
      <c r="L82" s="466">
        <f t="shared" si="61"/>
        <v>41183</v>
      </c>
      <c r="M82" s="466">
        <f t="shared" si="61"/>
        <v>41214</v>
      </c>
      <c r="N82" s="466">
        <f t="shared" si="61"/>
        <v>41244</v>
      </c>
      <c r="O82" s="466">
        <f t="shared" si="61"/>
        <v>41275</v>
      </c>
      <c r="P82" s="466">
        <f t="shared" si="61"/>
        <v>41306</v>
      </c>
      <c r="Q82" s="466">
        <f t="shared" si="61"/>
        <v>41334</v>
      </c>
      <c r="R82" s="466">
        <f t="shared" si="61"/>
        <v>41365</v>
      </c>
      <c r="S82" s="466">
        <f t="shared" si="61"/>
        <v>41395</v>
      </c>
      <c r="T82" s="466">
        <f t="shared" si="61"/>
        <v>41426</v>
      </c>
      <c r="U82" s="466">
        <f t="shared" si="61"/>
        <v>41456</v>
      </c>
      <c r="V82" s="466">
        <f t="shared" si="61"/>
        <v>41487</v>
      </c>
      <c r="W82" s="466">
        <f t="shared" si="61"/>
        <v>41518</v>
      </c>
      <c r="X82" s="466">
        <f t="shared" si="61"/>
        <v>41548</v>
      </c>
      <c r="Y82" s="466">
        <f t="shared" si="61"/>
        <v>41579</v>
      </c>
      <c r="Z82" s="466">
        <f t="shared" si="61"/>
        <v>41609</v>
      </c>
      <c r="AA82" s="466">
        <f t="shared" si="61"/>
        <v>41640</v>
      </c>
      <c r="AB82" s="466">
        <f t="shared" si="61"/>
        <v>41671</v>
      </c>
      <c r="AC82" s="466">
        <f t="shared" si="61"/>
        <v>41699</v>
      </c>
      <c r="AD82" s="466">
        <f t="shared" si="61"/>
        <v>41730</v>
      </c>
      <c r="AE82" s="466">
        <f t="shared" si="61"/>
        <v>41760</v>
      </c>
      <c r="AF82" s="466">
        <f t="shared" si="61"/>
        <v>41791</v>
      </c>
      <c r="AG82" s="466">
        <f t="shared" si="61"/>
        <v>41821</v>
      </c>
      <c r="AH82" s="466">
        <f t="shared" si="61"/>
        <v>41852</v>
      </c>
      <c r="AI82" s="466">
        <f t="shared" si="61"/>
        <v>41883</v>
      </c>
      <c r="AJ82" s="466">
        <f t="shared" ref="AJ82:BJ82" si="62">EDATE(AI82,1)</f>
        <v>41913</v>
      </c>
      <c r="AK82" s="466">
        <f t="shared" si="62"/>
        <v>41944</v>
      </c>
      <c r="AL82" s="466">
        <f t="shared" si="62"/>
        <v>41974</v>
      </c>
      <c r="AM82" s="466">
        <f t="shared" si="62"/>
        <v>42005</v>
      </c>
      <c r="AN82" s="466">
        <f t="shared" si="62"/>
        <v>42036</v>
      </c>
      <c r="AO82" s="466">
        <f t="shared" si="62"/>
        <v>42064</v>
      </c>
      <c r="AP82" s="466">
        <f t="shared" si="62"/>
        <v>42095</v>
      </c>
      <c r="AQ82" s="466">
        <f t="shared" si="62"/>
        <v>42125</v>
      </c>
      <c r="AR82" s="466">
        <f t="shared" si="62"/>
        <v>42156</v>
      </c>
      <c r="AS82" s="466">
        <f t="shared" si="62"/>
        <v>42186</v>
      </c>
      <c r="AT82" s="466">
        <f t="shared" si="62"/>
        <v>42217</v>
      </c>
      <c r="AU82" s="466">
        <f t="shared" si="62"/>
        <v>42248</v>
      </c>
      <c r="AV82" s="466">
        <f t="shared" si="62"/>
        <v>42278</v>
      </c>
      <c r="AW82" s="466">
        <f t="shared" si="62"/>
        <v>42309</v>
      </c>
      <c r="AX82" s="466">
        <f t="shared" si="62"/>
        <v>42339</v>
      </c>
      <c r="AY82" s="466">
        <f t="shared" si="62"/>
        <v>42370</v>
      </c>
      <c r="AZ82" s="466">
        <f t="shared" si="62"/>
        <v>42401</v>
      </c>
      <c r="BA82" s="466">
        <f t="shared" si="62"/>
        <v>42430</v>
      </c>
      <c r="BB82" s="466">
        <f t="shared" si="62"/>
        <v>42461</v>
      </c>
      <c r="BC82" s="466">
        <f t="shared" si="62"/>
        <v>42491</v>
      </c>
      <c r="BD82" s="466">
        <f t="shared" si="62"/>
        <v>42522</v>
      </c>
      <c r="BE82" s="466">
        <f t="shared" si="62"/>
        <v>42552</v>
      </c>
      <c r="BF82" s="466">
        <f t="shared" si="62"/>
        <v>42583</v>
      </c>
      <c r="BG82" s="466">
        <f t="shared" si="62"/>
        <v>42614</v>
      </c>
      <c r="BH82" s="466">
        <f t="shared" si="62"/>
        <v>42644</v>
      </c>
      <c r="BI82" s="466">
        <f t="shared" si="62"/>
        <v>42675</v>
      </c>
      <c r="BJ82" s="466">
        <f t="shared" si="62"/>
        <v>42705</v>
      </c>
      <c r="BK82" s="460"/>
    </row>
    <row r="83" spans="2:63">
      <c r="B83" s="459" t="s">
        <v>261</v>
      </c>
      <c r="C83" s="465">
        <f ca="1">SUM($C$34:C34)-SUM($C$77:C77)</f>
        <v>422.1</v>
      </c>
      <c r="D83" s="465">
        <f ca="1">SUM($C$34:D34)-SUM($C$77:D77)</f>
        <v>427.35</v>
      </c>
      <c r="E83" s="465">
        <f ca="1">SUM($C$34:E34)-SUM($C$77:E77)</f>
        <v>437.85</v>
      </c>
      <c r="F83" s="465">
        <f ca="1">SUM($C$34:F34)-SUM($C$77:F77)</f>
        <v>621.6</v>
      </c>
      <c r="G83" s="465">
        <f ca="1">SUM($C$34:G34)-SUM($C$77:G77)</f>
        <v>642.6</v>
      </c>
      <c r="H83" s="465">
        <f ca="1">SUM($C$34:H34)-SUM($C$77:H77)</f>
        <v>668.85</v>
      </c>
      <c r="I83" s="465">
        <f ca="1">SUM($C$34:I34)-SUM($C$77:I77)</f>
        <v>913.5</v>
      </c>
      <c r="J83" s="465">
        <f ca="1">SUM($C$34:J34)-SUM($C$77:J77)</f>
        <v>990.15</v>
      </c>
      <c r="K83" s="465">
        <f ca="1">SUM($C$34:K34)-SUM($C$77:K77)</f>
        <v>1066.8</v>
      </c>
      <c r="L83" s="465">
        <f ca="1">SUM($C$34:L34)-SUM($C$77:L77)</f>
        <v>1311.4499999999998</v>
      </c>
      <c r="M83" s="465">
        <f ca="1">SUM($C$34:M34)-SUM($C$77:M77)</f>
        <v>1388.1</v>
      </c>
      <c r="N83" s="465">
        <f ca="1">SUM($C$34:N34)-SUM($C$77:N77)</f>
        <v>1464.75</v>
      </c>
      <c r="O83" s="465">
        <f ca="1">SUM($C$34:O34)-SUM($C$77:O77)</f>
        <v>1542.933</v>
      </c>
      <c r="P83" s="465">
        <f ca="1">SUM($C$34:P34)-SUM($C$77:P77)</f>
        <v>1621.116</v>
      </c>
      <c r="Q83" s="465">
        <f ca="1">SUM($C$34:Q34)-SUM($C$77:Q77)</f>
        <v>1699.299</v>
      </c>
      <c r="R83" s="465">
        <f ca="1">SUM($C$34:R34)-SUM($C$77:R77)</f>
        <v>1777.482</v>
      </c>
      <c r="S83" s="465">
        <f ca="1">SUM($C$34:S34)-SUM($C$77:S77)</f>
        <v>1855.665</v>
      </c>
      <c r="T83" s="465">
        <f ca="1">SUM($C$34:T34)-SUM($C$77:T77)</f>
        <v>1933.848</v>
      </c>
      <c r="U83" s="465">
        <f ca="1">SUM($C$34:U34)-SUM($C$77:U77)</f>
        <v>2012.0309999999999</v>
      </c>
      <c r="V83" s="465">
        <f ca="1">SUM($C$34:V34)-SUM($C$77:V77)</f>
        <v>2090.2139999999999</v>
      </c>
      <c r="W83" s="465">
        <f ca="1">SUM($C$34:W34)-SUM($C$77:W77)</f>
        <v>2168.3969999999999</v>
      </c>
      <c r="X83" s="465">
        <f ca="1">SUM($C$34:X34)-SUM($C$77:X77)</f>
        <v>2246.58</v>
      </c>
      <c r="Y83" s="465">
        <f ca="1">SUM($C$34:Y34)-SUM($C$77:Y77)</f>
        <v>2324.7629999999999</v>
      </c>
      <c r="Z83" s="465">
        <f ca="1">SUM($C$34:Z34)-SUM($C$77:Z77)</f>
        <v>2402.9459999999999</v>
      </c>
      <c r="AA83" s="465">
        <f ca="1">SUM($C$34:AA34)-SUM($C$77:AA77)</f>
        <v>2482.6926599999997</v>
      </c>
      <c r="AB83" s="465">
        <f ca="1">SUM($C$34:AB34)-SUM($C$77:AB77)</f>
        <v>2562.4393199999995</v>
      </c>
      <c r="AC83" s="465">
        <f ca="1">SUM($C$34:AC34)-SUM($C$77:AC77)</f>
        <v>2642.1859799999993</v>
      </c>
      <c r="AD83" s="465">
        <f ca="1">SUM($C$34:AD34)-SUM($C$77:AD77)</f>
        <v>2721.9326399999991</v>
      </c>
      <c r="AE83" s="465">
        <f ca="1">SUM($C$34:AE34)-SUM($C$77:AE77)</f>
        <v>2801.6792999999989</v>
      </c>
      <c r="AF83" s="465">
        <f ca="1">SUM($C$34:AF34)-SUM($C$77:AF77)</f>
        <v>2881.4259599999987</v>
      </c>
      <c r="AG83" s="465">
        <f ca="1">SUM($C$34:AG34)-SUM($C$77:AG77)</f>
        <v>2961.1726199999985</v>
      </c>
      <c r="AH83" s="465">
        <f ca="1">SUM($C$34:AH34)-SUM($C$77:AH77)</f>
        <v>3040.9192799999983</v>
      </c>
      <c r="AI83" s="465">
        <f ca="1">SUM($C$34:AI34)-SUM($C$77:AI77)</f>
        <v>3120.665939999998</v>
      </c>
      <c r="AJ83" s="465">
        <f ca="1">SUM($C$34:AJ34)-SUM($C$77:AJ77)</f>
        <v>3200.4125999999978</v>
      </c>
      <c r="AK83" s="465">
        <f ca="1">SUM($C$34:AK34)-SUM($C$77:AK77)</f>
        <v>3280.1592599999976</v>
      </c>
      <c r="AL83" s="465">
        <f ca="1">SUM($C$34:AL34)-SUM($C$77:AL77)</f>
        <v>3359.9059199999974</v>
      </c>
      <c r="AM83" s="465">
        <f ca="1">SUM($C$34:AM34)-SUM($C$77:AM77)</f>
        <v>3441.2475131999972</v>
      </c>
      <c r="AN83" s="465">
        <f ca="1">SUM($C$34:AN34)-SUM($C$77:AN77)</f>
        <v>3522.589106399997</v>
      </c>
      <c r="AO83" s="465">
        <f ca="1">SUM($C$34:AO34)-SUM($C$77:AO77)</f>
        <v>3603.9306995999968</v>
      </c>
      <c r="AP83" s="465">
        <f ca="1">SUM($C$34:AP34)-SUM($C$77:AP77)</f>
        <v>3685.2722927999966</v>
      </c>
      <c r="AQ83" s="465">
        <f ca="1">SUM($C$34:AQ34)-SUM($C$77:AQ77)</f>
        <v>3766.6138859999965</v>
      </c>
      <c r="AR83" s="465">
        <f ca="1">SUM($C$34:AR34)-SUM($C$77:AR77)</f>
        <v>3847.9554791999963</v>
      </c>
      <c r="AS83" s="465">
        <f ca="1">SUM($C$34:AS34)-SUM($C$77:AS77)</f>
        <v>3929.2970723999961</v>
      </c>
      <c r="AT83" s="465">
        <f ca="1">SUM($C$34:AT34)-SUM($C$77:AT77)</f>
        <v>4010.6386655999959</v>
      </c>
      <c r="AU83" s="465">
        <f ca="1">SUM($C$34:AU34)-SUM($C$77:AU77)</f>
        <v>4091.9802587999957</v>
      </c>
      <c r="AV83" s="465">
        <f ca="1">SUM($C$34:AV34)-SUM($C$77:AV77)</f>
        <v>4173.3218519999955</v>
      </c>
      <c r="AW83" s="465">
        <f ca="1">SUM($C$34:AW34)-SUM($C$77:AW77)</f>
        <v>4254.6634451999953</v>
      </c>
      <c r="AX83" s="465">
        <f ca="1">SUM($C$34:AX34)-SUM($C$77:AX77)</f>
        <v>4336.0050383999951</v>
      </c>
      <c r="AY83" s="465">
        <f ca="1">SUM($C$34:AY34)-SUM($C$77:AY77)</f>
        <v>4418.9734634639954</v>
      </c>
      <c r="AZ83" s="465">
        <f ca="1">SUM($C$34:AZ34)-SUM($C$77:AZ77)</f>
        <v>4501.9418885279956</v>
      </c>
      <c r="BA83" s="465">
        <f ca="1">SUM($C$34:BA34)-SUM($C$77:BA77)</f>
        <v>4584.9103135919959</v>
      </c>
      <c r="BB83" s="465">
        <f ca="1">SUM($C$34:BB34)-SUM($C$77:BB77)</f>
        <v>4667.8787386559961</v>
      </c>
      <c r="BC83" s="465">
        <f ca="1">SUM($C$34:BC34)-SUM($C$77:BC77)</f>
        <v>4750.8471637199964</v>
      </c>
      <c r="BD83" s="465">
        <f ca="1">SUM($C$34:BD34)-SUM($C$77:BD77)</f>
        <v>4833.8155887839966</v>
      </c>
      <c r="BE83" s="465">
        <f ca="1">SUM($C$34:BE34)-SUM($C$77:BE77)</f>
        <v>4916.7840138479969</v>
      </c>
      <c r="BF83" s="465">
        <f ca="1">SUM($C$34:BF34)-SUM($C$77:BF77)</f>
        <v>4999.7524389119972</v>
      </c>
      <c r="BG83" s="465">
        <f ca="1">SUM($C$34:BG34)-SUM($C$77:BG77)</f>
        <v>5082.7208639759974</v>
      </c>
      <c r="BH83" s="465">
        <f ca="1">SUM($C$34:BH34)-SUM($C$77:BH77)</f>
        <v>5165.6892890399977</v>
      </c>
      <c r="BI83" s="465">
        <f ca="1">SUM($C$34:BI34)-SUM($C$77:BI77)</f>
        <v>5248.6577141039979</v>
      </c>
      <c r="BJ83" s="465">
        <f ca="1">SUM($C$34:BJ34)-SUM($C$77:BJ77)</f>
        <v>5331.6261391679982</v>
      </c>
      <c r="BK83" s="460"/>
    </row>
    <row r="84" spans="2:63">
      <c r="B84" s="461"/>
      <c r="C84" s="455"/>
      <c r="D84" s="455"/>
      <c r="E84" s="455"/>
      <c r="F84" s="455"/>
      <c r="G84" s="455"/>
      <c r="H84" s="455"/>
      <c r="I84" s="455"/>
      <c r="J84" s="455"/>
      <c r="K84" s="455"/>
      <c r="L84" s="455"/>
      <c r="M84" s="455"/>
      <c r="N84" s="455"/>
      <c r="O84" s="455"/>
      <c r="P84" s="455"/>
      <c r="Q84" s="455"/>
      <c r="R84" s="455"/>
      <c r="S84" s="455"/>
      <c r="T84" s="455"/>
      <c r="U84" s="455"/>
      <c r="V84" s="455"/>
      <c r="W84" s="455"/>
      <c r="X84" s="455"/>
      <c r="Y84" s="455"/>
      <c r="Z84" s="455"/>
      <c r="AA84" s="455"/>
      <c r="AB84" s="455"/>
      <c r="AC84" s="455"/>
      <c r="AD84" s="455"/>
      <c r="AE84" s="455"/>
      <c r="AF84" s="455"/>
      <c r="AG84" s="455"/>
      <c r="AH84" s="455"/>
      <c r="AI84" s="455"/>
      <c r="AJ84" s="455"/>
      <c r="AK84" s="455"/>
      <c r="AL84" s="455"/>
      <c r="AM84" s="455"/>
      <c r="AN84" s="455"/>
      <c r="AO84" s="455"/>
      <c r="AP84" s="455"/>
      <c r="AQ84" s="455"/>
      <c r="AR84" s="455"/>
      <c r="AS84" s="455"/>
      <c r="AT84" s="455"/>
      <c r="AU84" s="455"/>
      <c r="AV84" s="455"/>
      <c r="AW84" s="455"/>
      <c r="AX84" s="455"/>
      <c r="AY84" s="455"/>
      <c r="AZ84" s="455"/>
      <c r="BA84" s="455"/>
      <c r="BB84" s="455"/>
      <c r="BC84" s="455"/>
      <c r="BD84" s="455"/>
      <c r="BE84" s="455"/>
      <c r="BF84" s="455"/>
      <c r="BG84" s="455"/>
      <c r="BH84" s="455"/>
      <c r="BI84" s="455"/>
      <c r="BJ84" s="455"/>
      <c r="BK84" s="460"/>
    </row>
    <row r="85" spans="2:63">
      <c r="B85" s="459"/>
      <c r="C85" s="466">
        <f>+C82</f>
        <v>40909</v>
      </c>
      <c r="D85" s="466">
        <f t="shared" ref="D85:AI85" si="63">EDATE(C85,1)</f>
        <v>40940</v>
      </c>
      <c r="E85" s="466">
        <f t="shared" si="63"/>
        <v>40969</v>
      </c>
      <c r="F85" s="466">
        <f t="shared" si="63"/>
        <v>41000</v>
      </c>
      <c r="G85" s="466">
        <f t="shared" si="63"/>
        <v>41030</v>
      </c>
      <c r="H85" s="466">
        <f t="shared" si="63"/>
        <v>41061</v>
      </c>
      <c r="I85" s="466">
        <f t="shared" si="63"/>
        <v>41091</v>
      </c>
      <c r="J85" s="466">
        <f t="shared" si="63"/>
        <v>41122</v>
      </c>
      <c r="K85" s="466">
        <f t="shared" si="63"/>
        <v>41153</v>
      </c>
      <c r="L85" s="466">
        <f t="shared" si="63"/>
        <v>41183</v>
      </c>
      <c r="M85" s="466">
        <f t="shared" si="63"/>
        <v>41214</v>
      </c>
      <c r="N85" s="466">
        <f t="shared" si="63"/>
        <v>41244</v>
      </c>
      <c r="O85" s="466">
        <f t="shared" si="63"/>
        <v>41275</v>
      </c>
      <c r="P85" s="466">
        <f t="shared" si="63"/>
        <v>41306</v>
      </c>
      <c r="Q85" s="466">
        <f t="shared" si="63"/>
        <v>41334</v>
      </c>
      <c r="R85" s="466">
        <f t="shared" si="63"/>
        <v>41365</v>
      </c>
      <c r="S85" s="466">
        <f t="shared" si="63"/>
        <v>41395</v>
      </c>
      <c r="T85" s="466">
        <f t="shared" si="63"/>
        <v>41426</v>
      </c>
      <c r="U85" s="466">
        <f t="shared" si="63"/>
        <v>41456</v>
      </c>
      <c r="V85" s="466">
        <f t="shared" si="63"/>
        <v>41487</v>
      </c>
      <c r="W85" s="466">
        <f t="shared" si="63"/>
        <v>41518</v>
      </c>
      <c r="X85" s="466">
        <f t="shared" si="63"/>
        <v>41548</v>
      </c>
      <c r="Y85" s="466">
        <f t="shared" si="63"/>
        <v>41579</v>
      </c>
      <c r="Z85" s="466">
        <f t="shared" si="63"/>
        <v>41609</v>
      </c>
      <c r="AA85" s="466">
        <f t="shared" si="63"/>
        <v>41640</v>
      </c>
      <c r="AB85" s="466">
        <f t="shared" si="63"/>
        <v>41671</v>
      </c>
      <c r="AC85" s="466">
        <f t="shared" si="63"/>
        <v>41699</v>
      </c>
      <c r="AD85" s="466">
        <f t="shared" si="63"/>
        <v>41730</v>
      </c>
      <c r="AE85" s="466">
        <f t="shared" si="63"/>
        <v>41760</v>
      </c>
      <c r="AF85" s="466">
        <f t="shared" si="63"/>
        <v>41791</v>
      </c>
      <c r="AG85" s="466">
        <f t="shared" si="63"/>
        <v>41821</v>
      </c>
      <c r="AH85" s="466">
        <f t="shared" si="63"/>
        <v>41852</v>
      </c>
      <c r="AI85" s="466">
        <f t="shared" si="63"/>
        <v>41883</v>
      </c>
      <c r="AJ85" s="466">
        <f t="shared" ref="AJ85:BJ85" si="64">EDATE(AI85,1)</f>
        <v>41913</v>
      </c>
      <c r="AK85" s="466">
        <f t="shared" si="64"/>
        <v>41944</v>
      </c>
      <c r="AL85" s="466">
        <f t="shared" si="64"/>
        <v>41974</v>
      </c>
      <c r="AM85" s="466">
        <f t="shared" si="64"/>
        <v>42005</v>
      </c>
      <c r="AN85" s="466">
        <f t="shared" si="64"/>
        <v>42036</v>
      </c>
      <c r="AO85" s="466">
        <f t="shared" si="64"/>
        <v>42064</v>
      </c>
      <c r="AP85" s="466">
        <f t="shared" si="64"/>
        <v>42095</v>
      </c>
      <c r="AQ85" s="466">
        <f t="shared" si="64"/>
        <v>42125</v>
      </c>
      <c r="AR85" s="466">
        <f t="shared" si="64"/>
        <v>42156</v>
      </c>
      <c r="AS85" s="466">
        <f t="shared" si="64"/>
        <v>42186</v>
      </c>
      <c r="AT85" s="466">
        <f t="shared" si="64"/>
        <v>42217</v>
      </c>
      <c r="AU85" s="466">
        <f t="shared" si="64"/>
        <v>42248</v>
      </c>
      <c r="AV85" s="466">
        <f t="shared" si="64"/>
        <v>42278</v>
      </c>
      <c r="AW85" s="466">
        <f t="shared" si="64"/>
        <v>42309</v>
      </c>
      <c r="AX85" s="466">
        <f t="shared" si="64"/>
        <v>42339</v>
      </c>
      <c r="AY85" s="466">
        <f t="shared" si="64"/>
        <v>42370</v>
      </c>
      <c r="AZ85" s="466">
        <f t="shared" si="64"/>
        <v>42401</v>
      </c>
      <c r="BA85" s="466">
        <f t="shared" si="64"/>
        <v>42430</v>
      </c>
      <c r="BB85" s="466">
        <f t="shared" si="64"/>
        <v>42461</v>
      </c>
      <c r="BC85" s="466">
        <f t="shared" si="64"/>
        <v>42491</v>
      </c>
      <c r="BD85" s="466">
        <f t="shared" si="64"/>
        <v>42522</v>
      </c>
      <c r="BE85" s="466">
        <f t="shared" si="64"/>
        <v>42552</v>
      </c>
      <c r="BF85" s="466">
        <f t="shared" si="64"/>
        <v>42583</v>
      </c>
      <c r="BG85" s="466">
        <f t="shared" si="64"/>
        <v>42614</v>
      </c>
      <c r="BH85" s="466">
        <f t="shared" si="64"/>
        <v>42644</v>
      </c>
      <c r="BI85" s="466">
        <f t="shared" si="64"/>
        <v>42675</v>
      </c>
      <c r="BJ85" s="466">
        <f t="shared" si="64"/>
        <v>42705</v>
      </c>
      <c r="BK85" s="460"/>
    </row>
    <row r="86" spans="2:63" s="1" customFormat="1">
      <c r="B86" s="459" t="s">
        <v>262</v>
      </c>
      <c r="C86" s="465">
        <f ca="1">SUM($C$37:C37)-SUM($C$80:C80)</f>
        <v>79.275000000000006</v>
      </c>
      <c r="D86" s="465">
        <f ca="1">SUM($C$37:D37)-SUM($C$80:D80)</f>
        <v>273.52499999999998</v>
      </c>
      <c r="E86" s="465">
        <f ca="1">SUM($C$37:E37)-SUM($C$80:E80)</f>
        <v>562.27499999999998</v>
      </c>
      <c r="F86" s="465">
        <f ca="1">SUM($C$37:F37)-SUM($C$80:F80)</f>
        <v>779.1</v>
      </c>
      <c r="G86" s="465">
        <f ca="1">SUM($C$37:G37)-SUM($C$80:G80)</f>
        <v>1172.8500000000001</v>
      </c>
      <c r="H86" s="465">
        <f ca="1">SUM($C$37:H37)-SUM($C$80:H80)</f>
        <v>1619.1000000000001</v>
      </c>
      <c r="I86" s="465">
        <f ca="1">SUM($C$37:I37)-SUM($C$80:I80)</f>
        <v>1619.1000000000001</v>
      </c>
      <c r="J86" s="465">
        <f ca="1">SUM($C$37:J37)-SUM($C$80:J80)</f>
        <v>2569.3500000000004</v>
      </c>
      <c r="K86" s="465">
        <f ca="1">SUM($C$37:K37)-SUM($C$80:K80)</f>
        <v>3469.7249999999995</v>
      </c>
      <c r="L86" s="465">
        <f ca="1">SUM($C$37:L37)-SUM($C$80:L80)</f>
        <v>1967.1749999999993</v>
      </c>
      <c r="M86" s="465">
        <f ca="1">SUM($C$37:M37)-SUM($C$80:M80)</f>
        <v>2857.5749999999989</v>
      </c>
      <c r="N86" s="465">
        <f ca="1">SUM($C$37:N37)-SUM($C$80:N80)</f>
        <v>3737.9999999999991</v>
      </c>
      <c r="O86" s="465">
        <f ca="1">SUM($C$37:O37)-SUM($C$80:O80)</f>
        <v>2352.6089999999986</v>
      </c>
      <c r="P86" s="465">
        <f ca="1">SUM($C$37:P37)-SUM($C$80:P80)</f>
        <v>3240.4679999999989</v>
      </c>
      <c r="Q86" s="465">
        <f ca="1">SUM($C$37:Q37)-SUM($C$80:Q80)</f>
        <v>4118.1524999999983</v>
      </c>
      <c r="R86" s="465">
        <f ca="1">SUM($C$37:R37)-SUM($C$80:R80)</f>
        <v>2651.9534999999996</v>
      </c>
      <c r="S86" s="465">
        <f ca="1">SUM($C$37:S37)-SUM($C$80:S80)</f>
        <v>3599.5207499999997</v>
      </c>
      <c r="T86" s="465">
        <f ca="1">SUM($C$37:T37)-SUM($C$80:T80)</f>
        <v>4547.0879999999997</v>
      </c>
      <c r="U86" s="465">
        <f ca="1">SUM($C$37:U37)-SUM($C$80:U80)</f>
        <v>2881.41525</v>
      </c>
      <c r="V86" s="465">
        <f ca="1">SUM($C$37:V37)-SUM($C$80:V80)</f>
        <v>3828.9825000000001</v>
      </c>
      <c r="W86" s="465">
        <f ca="1">SUM($C$37:W37)-SUM($C$80:W80)</f>
        <v>4776.5497500000001</v>
      </c>
      <c r="X86" s="465">
        <f ca="1">SUM($C$37:X37)-SUM($C$80:X80)</f>
        <v>3115.9642500000009</v>
      </c>
      <c r="Y86" s="465">
        <f ca="1">SUM($C$37:Y37)-SUM($C$80:Y80)</f>
        <v>4063.531500000001</v>
      </c>
      <c r="Z86" s="465">
        <f ca="1">SUM($C$37:Z37)-SUM($C$80:Z80)</f>
        <v>5011.098750000001</v>
      </c>
      <c r="AA86" s="465">
        <f ca="1">SUM($C$37:AA37)-SUM($C$80:AA80)</f>
        <v>3369.4645950000031</v>
      </c>
      <c r="AB86" s="465">
        <f ca="1">SUM($C$37:AB37)-SUM($C$80:AB80)</f>
        <v>4335.9831900000045</v>
      </c>
      <c r="AC86" s="465">
        <f ca="1">SUM($C$37:AC37)-SUM($C$80:AC80)</f>
        <v>5302.5017850000058</v>
      </c>
      <c r="AD86" s="465">
        <f ca="1">SUM($C$37:AD37)-SUM($C$80:AD80)</f>
        <v>3608.704575000007</v>
      </c>
      <c r="AE86" s="465">
        <f ca="1">SUM($C$37:AE37)-SUM($C$80:AE80)</f>
        <v>4575.2231700000084</v>
      </c>
      <c r="AF86" s="465">
        <f ca="1">SUM($C$37:AF37)-SUM($C$80:AF80)</f>
        <v>5541.7417650000098</v>
      </c>
      <c r="AG86" s="465">
        <f ca="1">SUM($C$37:AG37)-SUM($C$80:AG80)</f>
        <v>3847.9445550000091</v>
      </c>
      <c r="AH86" s="465">
        <f ca="1">SUM($C$37:AH37)-SUM($C$80:AH80)</f>
        <v>4814.4631500000105</v>
      </c>
      <c r="AI86" s="465">
        <f ca="1">SUM($C$37:AI37)-SUM($C$80:AI80)</f>
        <v>5780.9817450000119</v>
      </c>
      <c r="AJ86" s="465">
        <f ca="1">SUM($C$37:AJ37)-SUM($C$80:AJ80)</f>
        <v>4087.1845350000149</v>
      </c>
      <c r="AK86" s="465">
        <f ca="1">SUM($C$37:AK37)-SUM($C$80:AK80)</f>
        <v>5053.7031300000162</v>
      </c>
      <c r="AL86" s="465">
        <f ca="1">SUM($C$37:AL37)-SUM($C$80:AL80)</f>
        <v>6020.2217250000176</v>
      </c>
      <c r="AM86" s="465">
        <f ca="1">SUM($C$37:AM37)-SUM($C$80:AM80)</f>
        <v>4345.7548869000202</v>
      </c>
      <c r="AN86" s="465">
        <f ca="1">SUM($C$37:AN37)-SUM($C$80:AN80)</f>
        <v>5331.6038538000212</v>
      </c>
      <c r="AO86" s="465">
        <f ca="1">SUM($C$37:AO37)-SUM($C$80:AO80)</f>
        <v>6317.4528207000185</v>
      </c>
      <c r="AP86" s="465">
        <f ca="1">SUM($C$37:AP37)-SUM($C$80:AP80)</f>
        <v>4589.7796665000169</v>
      </c>
      <c r="AQ86" s="465">
        <f ca="1">SUM($C$37:AQ37)-SUM($C$80:AQ80)</f>
        <v>5575.6286334000142</v>
      </c>
      <c r="AR86" s="465">
        <f ca="1">SUM($C$37:AR37)-SUM($C$80:AR80)</f>
        <v>6561.4776003000115</v>
      </c>
      <c r="AS86" s="465">
        <f ca="1">SUM($C$37:AS37)-SUM($C$80:AS80)</f>
        <v>4833.80444610001</v>
      </c>
      <c r="AT86" s="465">
        <f ca="1">SUM($C$37:AT37)-SUM($C$80:AT80)</f>
        <v>5819.6534130000073</v>
      </c>
      <c r="AU86" s="465">
        <f ca="1">SUM($C$37:AU37)-SUM($C$80:AU80)</f>
        <v>6805.5023799000046</v>
      </c>
      <c r="AV86" s="465">
        <f ca="1">SUM($C$37:AV37)-SUM($C$80:AV80)</f>
        <v>5077.8292256999994</v>
      </c>
      <c r="AW86" s="465">
        <f ca="1">SUM($C$37:AW37)-SUM($C$80:AW80)</f>
        <v>6063.6781925999967</v>
      </c>
      <c r="AX86" s="465">
        <f ca="1">SUM($C$37:AX37)-SUM($C$80:AX80)</f>
        <v>7049.527159499994</v>
      </c>
      <c r="AY86" s="465">
        <f ca="1">SUM($C$37:AY37)-SUM($C$80:AY80)</f>
        <v>5341.5709846379905</v>
      </c>
      <c r="AZ86" s="465">
        <f ca="1">SUM($C$37:AZ37)-SUM($C$80:AZ80)</f>
        <v>6347.1369308759895</v>
      </c>
      <c r="BA86" s="465">
        <f ca="1">SUM($C$37:BA37)-SUM($C$80:BA80)</f>
        <v>7352.7028771139885</v>
      </c>
      <c r="BB86" s="465">
        <f ca="1">SUM($C$37:BB37)-SUM($C$80:BB80)</f>
        <v>5590.4762598299858</v>
      </c>
      <c r="BC86" s="465">
        <f ca="1">SUM($C$37:BC37)-SUM($C$80:BC80)</f>
        <v>6596.0422060679848</v>
      </c>
      <c r="BD86" s="465">
        <f ca="1">SUM($C$37:BD37)-SUM($C$80:BD80)</f>
        <v>7601.6081523059838</v>
      </c>
      <c r="BE86" s="465">
        <f ca="1">SUM($C$37:BE37)-SUM($C$80:BE80)</f>
        <v>5839.3815350219811</v>
      </c>
      <c r="BF86" s="465">
        <f ca="1">SUM($C$37:BF37)-SUM($C$80:BF80)</f>
        <v>6844.9474812599801</v>
      </c>
      <c r="BG86" s="465">
        <f ca="1">SUM($C$37:BG37)-SUM($C$80:BG80)</f>
        <v>7850.5134274979791</v>
      </c>
      <c r="BH86" s="465">
        <f ca="1">SUM($C$37:BH37)-SUM($C$80:BH80)</f>
        <v>6088.2868102139764</v>
      </c>
      <c r="BI86" s="465">
        <f ca="1">SUM($C$37:BI37)-SUM($C$80:BI80)</f>
        <v>7093.8527564519754</v>
      </c>
      <c r="BJ86" s="465">
        <f ca="1">SUM($C$37:BJ37)-SUM($C$80:BJ80)</f>
        <v>8099.4187026899745</v>
      </c>
      <c r="BK86" s="460"/>
    </row>
    <row r="87" spans="2:63">
      <c r="B87" s="461"/>
      <c r="C87" s="455"/>
      <c r="D87" s="455"/>
      <c r="E87" s="455"/>
      <c r="F87" s="455"/>
      <c r="G87" s="455"/>
      <c r="H87" s="455"/>
      <c r="I87" s="455"/>
      <c r="J87" s="455"/>
      <c r="K87" s="455"/>
      <c r="L87" s="455"/>
      <c r="M87" s="455"/>
      <c r="N87" s="455"/>
      <c r="O87" s="455"/>
      <c r="P87" s="455"/>
      <c r="Q87" s="455"/>
      <c r="R87" s="455"/>
      <c r="S87" s="455"/>
      <c r="T87" s="455"/>
      <c r="U87" s="455"/>
      <c r="V87" s="455"/>
      <c r="W87" s="455"/>
      <c r="X87" s="455"/>
      <c r="Y87" s="455"/>
      <c r="Z87" s="455"/>
      <c r="AA87" s="455"/>
      <c r="AB87" s="455"/>
      <c r="AC87" s="455"/>
      <c r="AD87" s="455"/>
      <c r="AE87" s="455"/>
      <c r="AF87" s="455"/>
      <c r="AG87" s="455"/>
      <c r="AH87" s="455"/>
      <c r="AI87" s="455"/>
      <c r="AJ87" s="455"/>
      <c r="AK87" s="455"/>
      <c r="AL87" s="455"/>
      <c r="AM87" s="455"/>
      <c r="AN87" s="455"/>
      <c r="AO87" s="455"/>
      <c r="AP87" s="455"/>
      <c r="AQ87" s="455"/>
      <c r="AR87" s="455"/>
      <c r="AS87" s="455"/>
      <c r="AT87" s="455"/>
      <c r="AU87" s="455"/>
      <c r="AV87" s="455"/>
      <c r="AW87" s="455"/>
      <c r="AX87" s="455"/>
      <c r="AY87" s="455"/>
      <c r="AZ87" s="455"/>
      <c r="BA87" s="455"/>
      <c r="BB87" s="455"/>
      <c r="BC87" s="455"/>
      <c r="BD87" s="455"/>
      <c r="BE87" s="455"/>
      <c r="BF87" s="455"/>
      <c r="BG87" s="455"/>
      <c r="BH87" s="455"/>
      <c r="BI87" s="455"/>
      <c r="BJ87" s="455"/>
      <c r="BK87" s="460"/>
    </row>
    <row r="88" spans="2:63">
      <c r="B88" s="472" t="s">
        <v>242</v>
      </c>
      <c r="C88" s="467">
        <f ca="1">+C83-C86</f>
        <v>342.82500000000005</v>
      </c>
      <c r="D88" s="467">
        <f t="shared" ref="D88:BJ88" ca="1" si="65">+D83-D86</f>
        <v>153.82500000000005</v>
      </c>
      <c r="E88" s="467">
        <f t="shared" ca="1" si="65"/>
        <v>-124.42499999999995</v>
      </c>
      <c r="F88" s="467">
        <f t="shared" ca="1" si="65"/>
        <v>-157.5</v>
      </c>
      <c r="G88" s="467">
        <f t="shared" ca="1" si="65"/>
        <v>-530.25000000000011</v>
      </c>
      <c r="H88" s="467">
        <f t="shared" ca="1" si="65"/>
        <v>-950.25000000000011</v>
      </c>
      <c r="I88" s="467">
        <f t="shared" ca="1" si="65"/>
        <v>-705.60000000000014</v>
      </c>
      <c r="J88" s="467">
        <f t="shared" ca="1" si="65"/>
        <v>-1579.2000000000003</v>
      </c>
      <c r="K88" s="467">
        <f t="shared" ca="1" si="65"/>
        <v>-2402.9249999999993</v>
      </c>
      <c r="L88" s="467">
        <f t="shared" ca="1" si="65"/>
        <v>-655.72499999999945</v>
      </c>
      <c r="M88" s="467">
        <f t="shared" ca="1" si="65"/>
        <v>-1469.474999999999</v>
      </c>
      <c r="N88" s="467">
        <f t="shared" ca="1" si="65"/>
        <v>-2273.2499999999991</v>
      </c>
      <c r="O88" s="467">
        <f t="shared" ca="1" si="65"/>
        <v>-809.67599999999857</v>
      </c>
      <c r="P88" s="467">
        <f t="shared" ca="1" si="65"/>
        <v>-1619.351999999999</v>
      </c>
      <c r="Q88" s="467">
        <f t="shared" ca="1" si="65"/>
        <v>-2418.8534999999983</v>
      </c>
      <c r="R88" s="467">
        <f t="shared" ca="1" si="65"/>
        <v>-874.47149999999965</v>
      </c>
      <c r="S88" s="467">
        <f t="shared" ca="1" si="65"/>
        <v>-1743.8557499999997</v>
      </c>
      <c r="T88" s="467">
        <f t="shared" ca="1" si="65"/>
        <v>-2613.2399999999998</v>
      </c>
      <c r="U88" s="467">
        <f t="shared" ca="1" si="65"/>
        <v>-869.38425000000007</v>
      </c>
      <c r="V88" s="467">
        <f t="shared" ca="1" si="65"/>
        <v>-1738.7685000000001</v>
      </c>
      <c r="W88" s="467">
        <f t="shared" ca="1" si="65"/>
        <v>-2608.1527500000002</v>
      </c>
      <c r="X88" s="467">
        <f t="shared" ca="1" si="65"/>
        <v>-869.38425000000097</v>
      </c>
      <c r="Y88" s="467">
        <f t="shared" ca="1" si="65"/>
        <v>-1738.768500000001</v>
      </c>
      <c r="Z88" s="467">
        <f t="shared" ca="1" si="65"/>
        <v>-2608.1527500000011</v>
      </c>
      <c r="AA88" s="467">
        <f t="shared" ca="1" si="65"/>
        <v>-886.7719350000034</v>
      </c>
      <c r="AB88" s="467">
        <f t="shared" ca="1" si="65"/>
        <v>-1773.543870000005</v>
      </c>
      <c r="AC88" s="467">
        <f t="shared" ca="1" si="65"/>
        <v>-2660.3158050000065</v>
      </c>
      <c r="AD88" s="467">
        <f t="shared" ca="1" si="65"/>
        <v>-886.77193500000794</v>
      </c>
      <c r="AE88" s="467">
        <f t="shared" ca="1" si="65"/>
        <v>-1773.5438700000095</v>
      </c>
      <c r="AF88" s="467">
        <f t="shared" ca="1" si="65"/>
        <v>-2660.3158050000111</v>
      </c>
      <c r="AG88" s="467">
        <f t="shared" ca="1" si="65"/>
        <v>-886.77193500001067</v>
      </c>
      <c r="AH88" s="467">
        <f t="shared" ca="1" si="65"/>
        <v>-1773.5438700000122</v>
      </c>
      <c r="AI88" s="467">
        <f t="shared" ca="1" si="65"/>
        <v>-2660.3158050000138</v>
      </c>
      <c r="AJ88" s="467">
        <f t="shared" ca="1" si="65"/>
        <v>-886.77193500001704</v>
      </c>
      <c r="AK88" s="467">
        <f t="shared" ca="1" si="65"/>
        <v>-1773.5438700000186</v>
      </c>
      <c r="AL88" s="467">
        <f t="shared" ca="1" si="65"/>
        <v>-2660.3158050000202</v>
      </c>
      <c r="AM88" s="467">
        <f t="shared" ca="1" si="65"/>
        <v>-904.50737370002298</v>
      </c>
      <c r="AN88" s="467">
        <f t="shared" ca="1" si="65"/>
        <v>-1809.0147474000241</v>
      </c>
      <c r="AO88" s="467">
        <f t="shared" ca="1" si="65"/>
        <v>-2713.5221211000216</v>
      </c>
      <c r="AP88" s="467">
        <f t="shared" ca="1" si="65"/>
        <v>-904.50737370002025</v>
      </c>
      <c r="AQ88" s="467">
        <f t="shared" ca="1" si="65"/>
        <v>-1809.0147474000178</v>
      </c>
      <c r="AR88" s="467">
        <f t="shared" ca="1" si="65"/>
        <v>-2713.5221211000153</v>
      </c>
      <c r="AS88" s="467">
        <f t="shared" ca="1" si="65"/>
        <v>-904.50737370001389</v>
      </c>
      <c r="AT88" s="467">
        <f t="shared" ca="1" si="65"/>
        <v>-1809.0147474000114</v>
      </c>
      <c r="AU88" s="467">
        <f t="shared" ca="1" si="65"/>
        <v>-2713.5221211000089</v>
      </c>
      <c r="AV88" s="467">
        <f t="shared" ca="1" si="65"/>
        <v>-904.50737370000388</v>
      </c>
      <c r="AW88" s="467">
        <f t="shared" ca="1" si="65"/>
        <v>-1809.0147474000014</v>
      </c>
      <c r="AX88" s="467">
        <f t="shared" ca="1" si="65"/>
        <v>-2713.5221210999989</v>
      </c>
      <c r="AY88" s="467">
        <f t="shared" ca="1" si="65"/>
        <v>-922.59752117399512</v>
      </c>
      <c r="AZ88" s="467">
        <f t="shared" ca="1" si="65"/>
        <v>-1845.1950423479939</v>
      </c>
      <c r="BA88" s="467">
        <f t="shared" ca="1" si="65"/>
        <v>-2767.7925635219926</v>
      </c>
      <c r="BB88" s="467">
        <f t="shared" ca="1" si="65"/>
        <v>-922.59752117398966</v>
      </c>
      <c r="BC88" s="467">
        <f t="shared" ca="1" si="65"/>
        <v>-1845.1950423479884</v>
      </c>
      <c r="BD88" s="467">
        <f t="shared" ca="1" si="65"/>
        <v>-2767.7925635219872</v>
      </c>
      <c r="BE88" s="467">
        <f t="shared" ca="1" si="65"/>
        <v>-922.59752117398421</v>
      </c>
      <c r="BF88" s="467">
        <f t="shared" ca="1" si="65"/>
        <v>-1845.195042347983</v>
      </c>
      <c r="BG88" s="467">
        <f t="shared" ca="1" si="65"/>
        <v>-2767.7925635219817</v>
      </c>
      <c r="BH88" s="467">
        <f t="shared" ca="1" si="65"/>
        <v>-922.59752117397875</v>
      </c>
      <c r="BI88" s="467">
        <f t="shared" ca="1" si="65"/>
        <v>-1845.1950423479775</v>
      </c>
      <c r="BJ88" s="467">
        <f t="shared" ca="1" si="65"/>
        <v>-2767.7925635219763</v>
      </c>
      <c r="BK88" s="473"/>
    </row>
    <row r="89" spans="2:63">
      <c r="B89" s="461"/>
      <c r="C89" s="455"/>
      <c r="D89" s="455"/>
      <c r="E89" s="455"/>
      <c r="F89" s="455"/>
      <c r="G89" s="455"/>
      <c r="H89" s="455"/>
      <c r="I89" s="455"/>
      <c r="J89" s="455"/>
      <c r="K89" s="455"/>
      <c r="L89" s="455"/>
      <c r="M89" s="455"/>
      <c r="N89" s="455"/>
      <c r="O89" s="455"/>
      <c r="P89" s="455"/>
      <c r="Q89" s="455"/>
      <c r="R89" s="455"/>
      <c r="S89" s="455"/>
      <c r="T89" s="455"/>
      <c r="U89" s="455"/>
      <c r="V89" s="455"/>
      <c r="W89" s="455"/>
      <c r="X89" s="455"/>
      <c r="Y89" s="455"/>
      <c r="Z89" s="455"/>
      <c r="AA89" s="455"/>
      <c r="AB89" s="455"/>
      <c r="AC89" s="455"/>
      <c r="AD89" s="455"/>
      <c r="AE89" s="455"/>
      <c r="AF89" s="455"/>
      <c r="AG89" s="455"/>
      <c r="AH89" s="455"/>
      <c r="AI89" s="455"/>
      <c r="AJ89" s="455"/>
      <c r="AK89" s="455"/>
      <c r="AL89" s="455"/>
      <c r="AM89" s="455"/>
      <c r="AN89" s="455"/>
      <c r="AO89" s="455"/>
      <c r="AP89" s="455"/>
      <c r="AQ89" s="455"/>
      <c r="AR89" s="455"/>
      <c r="AS89" s="455"/>
      <c r="AT89" s="455"/>
      <c r="AU89" s="455"/>
      <c r="AV89" s="455"/>
      <c r="AW89" s="455"/>
      <c r="AX89" s="455"/>
      <c r="AY89" s="455"/>
      <c r="AZ89" s="455"/>
      <c r="BA89" s="455"/>
      <c r="BB89" s="455"/>
      <c r="BC89" s="455"/>
      <c r="BD89" s="455"/>
      <c r="BE89" s="455"/>
      <c r="BF89" s="455"/>
      <c r="BG89" s="455"/>
      <c r="BH89" s="455"/>
      <c r="BI89" s="455"/>
      <c r="BJ89" s="455"/>
      <c r="BK89" s="460"/>
    </row>
    <row r="90" spans="2:63">
      <c r="B90" s="459"/>
      <c r="C90" s="466">
        <f>+C85</f>
        <v>40909</v>
      </c>
      <c r="D90" s="466">
        <f t="shared" ref="D90:AI90" si="66">EDATE(C90,1)</f>
        <v>40940</v>
      </c>
      <c r="E90" s="466">
        <f t="shared" si="66"/>
        <v>40969</v>
      </c>
      <c r="F90" s="466">
        <f t="shared" si="66"/>
        <v>41000</v>
      </c>
      <c r="G90" s="466">
        <f t="shared" si="66"/>
        <v>41030</v>
      </c>
      <c r="H90" s="466">
        <f t="shared" si="66"/>
        <v>41061</v>
      </c>
      <c r="I90" s="466">
        <f t="shared" si="66"/>
        <v>41091</v>
      </c>
      <c r="J90" s="466">
        <f t="shared" si="66"/>
        <v>41122</v>
      </c>
      <c r="K90" s="466">
        <f t="shared" si="66"/>
        <v>41153</v>
      </c>
      <c r="L90" s="466">
        <f t="shared" si="66"/>
        <v>41183</v>
      </c>
      <c r="M90" s="466">
        <f t="shared" si="66"/>
        <v>41214</v>
      </c>
      <c r="N90" s="466">
        <f t="shared" si="66"/>
        <v>41244</v>
      </c>
      <c r="O90" s="466">
        <f t="shared" si="66"/>
        <v>41275</v>
      </c>
      <c r="P90" s="466">
        <f t="shared" si="66"/>
        <v>41306</v>
      </c>
      <c r="Q90" s="466">
        <f t="shared" si="66"/>
        <v>41334</v>
      </c>
      <c r="R90" s="466">
        <f t="shared" si="66"/>
        <v>41365</v>
      </c>
      <c r="S90" s="466">
        <f t="shared" si="66"/>
        <v>41395</v>
      </c>
      <c r="T90" s="466">
        <f t="shared" si="66"/>
        <v>41426</v>
      </c>
      <c r="U90" s="466">
        <f t="shared" si="66"/>
        <v>41456</v>
      </c>
      <c r="V90" s="466">
        <f t="shared" si="66"/>
        <v>41487</v>
      </c>
      <c r="W90" s="466">
        <f t="shared" si="66"/>
        <v>41518</v>
      </c>
      <c r="X90" s="466">
        <f t="shared" si="66"/>
        <v>41548</v>
      </c>
      <c r="Y90" s="466">
        <f t="shared" si="66"/>
        <v>41579</v>
      </c>
      <c r="Z90" s="466">
        <f t="shared" si="66"/>
        <v>41609</v>
      </c>
      <c r="AA90" s="466">
        <f t="shared" si="66"/>
        <v>41640</v>
      </c>
      <c r="AB90" s="466">
        <f t="shared" si="66"/>
        <v>41671</v>
      </c>
      <c r="AC90" s="466">
        <f t="shared" si="66"/>
        <v>41699</v>
      </c>
      <c r="AD90" s="466">
        <f t="shared" si="66"/>
        <v>41730</v>
      </c>
      <c r="AE90" s="466">
        <f t="shared" si="66"/>
        <v>41760</v>
      </c>
      <c r="AF90" s="466">
        <f t="shared" si="66"/>
        <v>41791</v>
      </c>
      <c r="AG90" s="466">
        <f t="shared" si="66"/>
        <v>41821</v>
      </c>
      <c r="AH90" s="466">
        <f t="shared" si="66"/>
        <v>41852</v>
      </c>
      <c r="AI90" s="466">
        <f t="shared" si="66"/>
        <v>41883</v>
      </c>
      <c r="AJ90" s="466">
        <f t="shared" ref="AJ90:BJ90" si="67">EDATE(AI90,1)</f>
        <v>41913</v>
      </c>
      <c r="AK90" s="466">
        <f t="shared" si="67"/>
        <v>41944</v>
      </c>
      <c r="AL90" s="466">
        <f t="shared" si="67"/>
        <v>41974</v>
      </c>
      <c r="AM90" s="466">
        <f t="shared" si="67"/>
        <v>42005</v>
      </c>
      <c r="AN90" s="466">
        <f t="shared" si="67"/>
        <v>42036</v>
      </c>
      <c r="AO90" s="466">
        <f t="shared" si="67"/>
        <v>42064</v>
      </c>
      <c r="AP90" s="466">
        <f t="shared" si="67"/>
        <v>42095</v>
      </c>
      <c r="AQ90" s="466">
        <f t="shared" si="67"/>
        <v>42125</v>
      </c>
      <c r="AR90" s="466">
        <f t="shared" si="67"/>
        <v>42156</v>
      </c>
      <c r="AS90" s="466">
        <f t="shared" si="67"/>
        <v>42186</v>
      </c>
      <c r="AT90" s="466">
        <f t="shared" si="67"/>
        <v>42217</v>
      </c>
      <c r="AU90" s="466">
        <f t="shared" si="67"/>
        <v>42248</v>
      </c>
      <c r="AV90" s="466">
        <f t="shared" si="67"/>
        <v>42278</v>
      </c>
      <c r="AW90" s="466">
        <f t="shared" si="67"/>
        <v>42309</v>
      </c>
      <c r="AX90" s="466">
        <f t="shared" si="67"/>
        <v>42339</v>
      </c>
      <c r="AY90" s="466">
        <f t="shared" si="67"/>
        <v>42370</v>
      </c>
      <c r="AZ90" s="466">
        <f t="shared" si="67"/>
        <v>42401</v>
      </c>
      <c r="BA90" s="466">
        <f t="shared" si="67"/>
        <v>42430</v>
      </c>
      <c r="BB90" s="466">
        <f t="shared" si="67"/>
        <v>42461</v>
      </c>
      <c r="BC90" s="466">
        <f t="shared" si="67"/>
        <v>42491</v>
      </c>
      <c r="BD90" s="466">
        <f t="shared" si="67"/>
        <v>42522</v>
      </c>
      <c r="BE90" s="466">
        <f t="shared" si="67"/>
        <v>42552</v>
      </c>
      <c r="BF90" s="466">
        <f t="shared" si="67"/>
        <v>42583</v>
      </c>
      <c r="BG90" s="466">
        <f t="shared" si="67"/>
        <v>42614</v>
      </c>
      <c r="BH90" s="466">
        <f t="shared" si="67"/>
        <v>42644</v>
      </c>
      <c r="BI90" s="466">
        <f t="shared" si="67"/>
        <v>42675</v>
      </c>
      <c r="BJ90" s="466">
        <f t="shared" si="67"/>
        <v>42705</v>
      </c>
      <c r="BK90" s="460"/>
    </row>
    <row r="91" spans="2:63">
      <c r="B91" s="459" t="s">
        <v>261</v>
      </c>
      <c r="C91" s="465">
        <f ca="1">+IF(C88&gt;0,C88,0)</f>
        <v>342.82500000000005</v>
      </c>
      <c r="D91" s="465">
        <f t="shared" ref="D91:BJ91" ca="1" si="68">+IF(D88&gt;0,D88,0)</f>
        <v>153.82500000000005</v>
      </c>
      <c r="E91" s="465">
        <f t="shared" ca="1" si="68"/>
        <v>0</v>
      </c>
      <c r="F91" s="465">
        <f t="shared" ca="1" si="68"/>
        <v>0</v>
      </c>
      <c r="G91" s="465">
        <f t="shared" ca="1" si="68"/>
        <v>0</v>
      </c>
      <c r="H91" s="465">
        <f t="shared" ca="1" si="68"/>
        <v>0</v>
      </c>
      <c r="I91" s="465">
        <f t="shared" ca="1" si="68"/>
        <v>0</v>
      </c>
      <c r="J91" s="465">
        <f t="shared" ca="1" si="68"/>
        <v>0</v>
      </c>
      <c r="K91" s="465">
        <f t="shared" ca="1" si="68"/>
        <v>0</v>
      </c>
      <c r="L91" s="465">
        <f t="shared" ca="1" si="68"/>
        <v>0</v>
      </c>
      <c r="M91" s="465">
        <f t="shared" ca="1" si="68"/>
        <v>0</v>
      </c>
      <c r="N91" s="465">
        <f t="shared" ca="1" si="68"/>
        <v>0</v>
      </c>
      <c r="O91" s="465">
        <f t="shared" ca="1" si="68"/>
        <v>0</v>
      </c>
      <c r="P91" s="465">
        <f t="shared" ca="1" si="68"/>
        <v>0</v>
      </c>
      <c r="Q91" s="465">
        <f t="shared" ca="1" si="68"/>
        <v>0</v>
      </c>
      <c r="R91" s="465">
        <f t="shared" ca="1" si="68"/>
        <v>0</v>
      </c>
      <c r="S91" s="465">
        <f t="shared" ca="1" si="68"/>
        <v>0</v>
      </c>
      <c r="T91" s="465">
        <f t="shared" ca="1" si="68"/>
        <v>0</v>
      </c>
      <c r="U91" s="465">
        <f t="shared" ca="1" si="68"/>
        <v>0</v>
      </c>
      <c r="V91" s="465">
        <f t="shared" ca="1" si="68"/>
        <v>0</v>
      </c>
      <c r="W91" s="465">
        <f t="shared" ca="1" si="68"/>
        <v>0</v>
      </c>
      <c r="X91" s="465">
        <f t="shared" ca="1" si="68"/>
        <v>0</v>
      </c>
      <c r="Y91" s="465">
        <f t="shared" ca="1" si="68"/>
        <v>0</v>
      </c>
      <c r="Z91" s="465">
        <f t="shared" ca="1" si="68"/>
        <v>0</v>
      </c>
      <c r="AA91" s="465">
        <f t="shared" ca="1" si="68"/>
        <v>0</v>
      </c>
      <c r="AB91" s="465">
        <f t="shared" ca="1" si="68"/>
        <v>0</v>
      </c>
      <c r="AC91" s="465">
        <f t="shared" ca="1" si="68"/>
        <v>0</v>
      </c>
      <c r="AD91" s="465">
        <f t="shared" ca="1" si="68"/>
        <v>0</v>
      </c>
      <c r="AE91" s="465">
        <f t="shared" ca="1" si="68"/>
        <v>0</v>
      </c>
      <c r="AF91" s="465">
        <f t="shared" ca="1" si="68"/>
        <v>0</v>
      </c>
      <c r="AG91" s="465">
        <f t="shared" ca="1" si="68"/>
        <v>0</v>
      </c>
      <c r="AH91" s="465">
        <f t="shared" ca="1" si="68"/>
        <v>0</v>
      </c>
      <c r="AI91" s="465">
        <f t="shared" ca="1" si="68"/>
        <v>0</v>
      </c>
      <c r="AJ91" s="465">
        <f t="shared" ca="1" si="68"/>
        <v>0</v>
      </c>
      <c r="AK91" s="465">
        <f t="shared" ca="1" si="68"/>
        <v>0</v>
      </c>
      <c r="AL91" s="465">
        <f t="shared" ca="1" si="68"/>
        <v>0</v>
      </c>
      <c r="AM91" s="465">
        <f t="shared" ca="1" si="68"/>
        <v>0</v>
      </c>
      <c r="AN91" s="465">
        <f t="shared" ca="1" si="68"/>
        <v>0</v>
      </c>
      <c r="AO91" s="465">
        <f t="shared" ca="1" si="68"/>
        <v>0</v>
      </c>
      <c r="AP91" s="465">
        <f t="shared" ca="1" si="68"/>
        <v>0</v>
      </c>
      <c r="AQ91" s="465">
        <f t="shared" ca="1" si="68"/>
        <v>0</v>
      </c>
      <c r="AR91" s="465">
        <f t="shared" ca="1" si="68"/>
        <v>0</v>
      </c>
      <c r="AS91" s="465">
        <f t="shared" ca="1" si="68"/>
        <v>0</v>
      </c>
      <c r="AT91" s="465">
        <f t="shared" ca="1" si="68"/>
        <v>0</v>
      </c>
      <c r="AU91" s="465">
        <f t="shared" ca="1" si="68"/>
        <v>0</v>
      </c>
      <c r="AV91" s="465">
        <f t="shared" ca="1" si="68"/>
        <v>0</v>
      </c>
      <c r="AW91" s="465">
        <f t="shared" ca="1" si="68"/>
        <v>0</v>
      </c>
      <c r="AX91" s="465">
        <f t="shared" ca="1" si="68"/>
        <v>0</v>
      </c>
      <c r="AY91" s="465">
        <f t="shared" ca="1" si="68"/>
        <v>0</v>
      </c>
      <c r="AZ91" s="465">
        <f t="shared" ca="1" si="68"/>
        <v>0</v>
      </c>
      <c r="BA91" s="465">
        <f t="shared" ca="1" si="68"/>
        <v>0</v>
      </c>
      <c r="BB91" s="465">
        <f t="shared" ca="1" si="68"/>
        <v>0</v>
      </c>
      <c r="BC91" s="465">
        <f t="shared" ca="1" si="68"/>
        <v>0</v>
      </c>
      <c r="BD91" s="465">
        <f t="shared" ca="1" si="68"/>
        <v>0</v>
      </c>
      <c r="BE91" s="465">
        <f t="shared" ca="1" si="68"/>
        <v>0</v>
      </c>
      <c r="BF91" s="465">
        <f t="shared" ca="1" si="68"/>
        <v>0</v>
      </c>
      <c r="BG91" s="465">
        <f t="shared" ca="1" si="68"/>
        <v>0</v>
      </c>
      <c r="BH91" s="465">
        <f t="shared" ca="1" si="68"/>
        <v>0</v>
      </c>
      <c r="BI91" s="465">
        <f t="shared" ca="1" si="68"/>
        <v>0</v>
      </c>
      <c r="BJ91" s="465">
        <f t="shared" ca="1" si="68"/>
        <v>0</v>
      </c>
      <c r="BK91" s="460"/>
    </row>
    <row r="92" spans="2:63">
      <c r="B92" s="461"/>
      <c r="C92" s="455"/>
      <c r="D92" s="455"/>
      <c r="E92" s="455"/>
      <c r="F92" s="455"/>
      <c r="G92" s="455"/>
      <c r="H92" s="455"/>
      <c r="I92" s="455"/>
      <c r="J92" s="455"/>
      <c r="K92" s="455"/>
      <c r="L92" s="455"/>
      <c r="M92" s="455"/>
      <c r="N92" s="455"/>
      <c r="O92" s="455"/>
      <c r="P92" s="455"/>
      <c r="Q92" s="455"/>
      <c r="R92" s="455"/>
      <c r="S92" s="455"/>
      <c r="T92" s="455"/>
      <c r="U92" s="455"/>
      <c r="V92" s="455"/>
      <c r="W92" s="455"/>
      <c r="X92" s="455"/>
      <c r="Y92" s="455"/>
      <c r="Z92" s="455"/>
      <c r="AA92" s="455"/>
      <c r="AB92" s="455"/>
      <c r="AC92" s="455"/>
      <c r="AD92" s="455"/>
      <c r="AE92" s="455"/>
      <c r="AF92" s="455"/>
      <c r="AG92" s="455"/>
      <c r="AH92" s="455"/>
      <c r="AI92" s="455"/>
      <c r="AJ92" s="455"/>
      <c r="AK92" s="455"/>
      <c r="AL92" s="455"/>
      <c r="AM92" s="455"/>
      <c r="AN92" s="455"/>
      <c r="AO92" s="455"/>
      <c r="AP92" s="455"/>
      <c r="AQ92" s="455"/>
      <c r="AR92" s="455"/>
      <c r="AS92" s="455"/>
      <c r="AT92" s="455"/>
      <c r="AU92" s="455"/>
      <c r="AV92" s="455"/>
      <c r="AW92" s="455"/>
      <c r="AX92" s="455"/>
      <c r="AY92" s="455"/>
      <c r="AZ92" s="455"/>
      <c r="BA92" s="455"/>
      <c r="BB92" s="455"/>
      <c r="BC92" s="455"/>
      <c r="BD92" s="455"/>
      <c r="BE92" s="455"/>
      <c r="BF92" s="455"/>
      <c r="BG92" s="455"/>
      <c r="BH92" s="455"/>
      <c r="BI92" s="455"/>
      <c r="BJ92" s="455"/>
      <c r="BK92" s="460"/>
    </row>
    <row r="93" spans="2:63">
      <c r="B93" s="459"/>
      <c r="C93" s="466">
        <f>+C90</f>
        <v>40909</v>
      </c>
      <c r="D93" s="466">
        <f t="shared" ref="D93:AI93" si="69">EDATE(C93,1)</f>
        <v>40940</v>
      </c>
      <c r="E93" s="466">
        <f t="shared" si="69"/>
        <v>40969</v>
      </c>
      <c r="F93" s="466">
        <f t="shared" si="69"/>
        <v>41000</v>
      </c>
      <c r="G93" s="466">
        <f t="shared" si="69"/>
        <v>41030</v>
      </c>
      <c r="H93" s="466">
        <f t="shared" si="69"/>
        <v>41061</v>
      </c>
      <c r="I93" s="466">
        <f t="shared" si="69"/>
        <v>41091</v>
      </c>
      <c r="J93" s="466">
        <f t="shared" si="69"/>
        <v>41122</v>
      </c>
      <c r="K93" s="466">
        <f t="shared" si="69"/>
        <v>41153</v>
      </c>
      <c r="L93" s="466">
        <f t="shared" si="69"/>
        <v>41183</v>
      </c>
      <c r="M93" s="466">
        <f t="shared" si="69"/>
        <v>41214</v>
      </c>
      <c r="N93" s="466">
        <f t="shared" si="69"/>
        <v>41244</v>
      </c>
      <c r="O93" s="466">
        <f t="shared" si="69"/>
        <v>41275</v>
      </c>
      <c r="P93" s="466">
        <f t="shared" si="69"/>
        <v>41306</v>
      </c>
      <c r="Q93" s="466">
        <f t="shared" si="69"/>
        <v>41334</v>
      </c>
      <c r="R93" s="466">
        <f t="shared" si="69"/>
        <v>41365</v>
      </c>
      <c r="S93" s="466">
        <f t="shared" si="69"/>
        <v>41395</v>
      </c>
      <c r="T93" s="466">
        <f t="shared" si="69"/>
        <v>41426</v>
      </c>
      <c r="U93" s="466">
        <f t="shared" si="69"/>
        <v>41456</v>
      </c>
      <c r="V93" s="466">
        <f t="shared" si="69"/>
        <v>41487</v>
      </c>
      <c r="W93" s="466">
        <f t="shared" si="69"/>
        <v>41518</v>
      </c>
      <c r="X93" s="466">
        <f t="shared" si="69"/>
        <v>41548</v>
      </c>
      <c r="Y93" s="466">
        <f t="shared" si="69"/>
        <v>41579</v>
      </c>
      <c r="Z93" s="466">
        <f t="shared" si="69"/>
        <v>41609</v>
      </c>
      <c r="AA93" s="466">
        <f t="shared" si="69"/>
        <v>41640</v>
      </c>
      <c r="AB93" s="466">
        <f t="shared" si="69"/>
        <v>41671</v>
      </c>
      <c r="AC93" s="466">
        <f t="shared" si="69"/>
        <v>41699</v>
      </c>
      <c r="AD93" s="466">
        <f t="shared" si="69"/>
        <v>41730</v>
      </c>
      <c r="AE93" s="466">
        <f t="shared" si="69"/>
        <v>41760</v>
      </c>
      <c r="AF93" s="466">
        <f t="shared" si="69"/>
        <v>41791</v>
      </c>
      <c r="AG93" s="466">
        <f t="shared" si="69"/>
        <v>41821</v>
      </c>
      <c r="AH93" s="466">
        <f t="shared" si="69"/>
        <v>41852</v>
      </c>
      <c r="AI93" s="466">
        <f t="shared" si="69"/>
        <v>41883</v>
      </c>
      <c r="AJ93" s="466">
        <f t="shared" ref="AJ93:BJ93" si="70">EDATE(AI93,1)</f>
        <v>41913</v>
      </c>
      <c r="AK93" s="466">
        <f t="shared" si="70"/>
        <v>41944</v>
      </c>
      <c r="AL93" s="466">
        <f t="shared" si="70"/>
        <v>41974</v>
      </c>
      <c r="AM93" s="466">
        <f t="shared" si="70"/>
        <v>42005</v>
      </c>
      <c r="AN93" s="466">
        <f t="shared" si="70"/>
        <v>42036</v>
      </c>
      <c r="AO93" s="466">
        <f t="shared" si="70"/>
        <v>42064</v>
      </c>
      <c r="AP93" s="466">
        <f t="shared" si="70"/>
        <v>42095</v>
      </c>
      <c r="AQ93" s="466">
        <f t="shared" si="70"/>
        <v>42125</v>
      </c>
      <c r="AR93" s="466">
        <f t="shared" si="70"/>
        <v>42156</v>
      </c>
      <c r="AS93" s="466">
        <f t="shared" si="70"/>
        <v>42186</v>
      </c>
      <c r="AT93" s="466">
        <f t="shared" si="70"/>
        <v>42217</v>
      </c>
      <c r="AU93" s="466">
        <f t="shared" si="70"/>
        <v>42248</v>
      </c>
      <c r="AV93" s="466">
        <f t="shared" si="70"/>
        <v>42278</v>
      </c>
      <c r="AW93" s="466">
        <f t="shared" si="70"/>
        <v>42309</v>
      </c>
      <c r="AX93" s="466">
        <f t="shared" si="70"/>
        <v>42339</v>
      </c>
      <c r="AY93" s="466">
        <f t="shared" si="70"/>
        <v>42370</v>
      </c>
      <c r="AZ93" s="466">
        <f t="shared" si="70"/>
        <v>42401</v>
      </c>
      <c r="BA93" s="466">
        <f t="shared" si="70"/>
        <v>42430</v>
      </c>
      <c r="BB93" s="466">
        <f t="shared" si="70"/>
        <v>42461</v>
      </c>
      <c r="BC93" s="466">
        <f t="shared" si="70"/>
        <v>42491</v>
      </c>
      <c r="BD93" s="466">
        <f t="shared" si="70"/>
        <v>42522</v>
      </c>
      <c r="BE93" s="466">
        <f t="shared" si="70"/>
        <v>42552</v>
      </c>
      <c r="BF93" s="466">
        <f t="shared" si="70"/>
        <v>42583</v>
      </c>
      <c r="BG93" s="466">
        <f t="shared" si="70"/>
        <v>42614</v>
      </c>
      <c r="BH93" s="466">
        <f t="shared" si="70"/>
        <v>42644</v>
      </c>
      <c r="BI93" s="466">
        <f t="shared" si="70"/>
        <v>42675</v>
      </c>
      <c r="BJ93" s="466">
        <f t="shared" si="70"/>
        <v>42705</v>
      </c>
      <c r="BK93" s="460"/>
    </row>
    <row r="94" spans="2:63">
      <c r="B94" s="459" t="s">
        <v>262</v>
      </c>
      <c r="C94" s="465">
        <f ca="1">+IF(C88&lt;0,-C88,0)</f>
        <v>0</v>
      </c>
      <c r="D94" s="465">
        <f t="shared" ref="D94:BJ94" ca="1" si="71">+IF(D88&lt;0,-D88,0)</f>
        <v>0</v>
      </c>
      <c r="E94" s="465">
        <f t="shared" ca="1" si="71"/>
        <v>124.42499999999995</v>
      </c>
      <c r="F94" s="465">
        <f t="shared" ca="1" si="71"/>
        <v>157.5</v>
      </c>
      <c r="G94" s="465">
        <f t="shared" ca="1" si="71"/>
        <v>530.25000000000011</v>
      </c>
      <c r="H94" s="465">
        <f t="shared" ca="1" si="71"/>
        <v>950.25000000000011</v>
      </c>
      <c r="I94" s="465">
        <f t="shared" ca="1" si="71"/>
        <v>705.60000000000014</v>
      </c>
      <c r="J94" s="465">
        <f t="shared" ca="1" si="71"/>
        <v>1579.2000000000003</v>
      </c>
      <c r="K94" s="465">
        <f t="shared" ca="1" si="71"/>
        <v>2402.9249999999993</v>
      </c>
      <c r="L94" s="465">
        <f t="shared" ca="1" si="71"/>
        <v>655.72499999999945</v>
      </c>
      <c r="M94" s="465">
        <f t="shared" ca="1" si="71"/>
        <v>1469.474999999999</v>
      </c>
      <c r="N94" s="465">
        <f t="shared" ca="1" si="71"/>
        <v>2273.2499999999991</v>
      </c>
      <c r="O94" s="465">
        <f t="shared" ca="1" si="71"/>
        <v>809.67599999999857</v>
      </c>
      <c r="P94" s="465">
        <f t="shared" ca="1" si="71"/>
        <v>1619.351999999999</v>
      </c>
      <c r="Q94" s="465">
        <f t="shared" ca="1" si="71"/>
        <v>2418.8534999999983</v>
      </c>
      <c r="R94" s="465">
        <f t="shared" ca="1" si="71"/>
        <v>874.47149999999965</v>
      </c>
      <c r="S94" s="465">
        <f t="shared" ca="1" si="71"/>
        <v>1743.8557499999997</v>
      </c>
      <c r="T94" s="465">
        <f t="shared" ca="1" si="71"/>
        <v>2613.2399999999998</v>
      </c>
      <c r="U94" s="465">
        <f t="shared" ca="1" si="71"/>
        <v>869.38425000000007</v>
      </c>
      <c r="V94" s="465">
        <f t="shared" ca="1" si="71"/>
        <v>1738.7685000000001</v>
      </c>
      <c r="W94" s="465">
        <f t="shared" ca="1" si="71"/>
        <v>2608.1527500000002</v>
      </c>
      <c r="X94" s="465">
        <f t="shared" ca="1" si="71"/>
        <v>869.38425000000097</v>
      </c>
      <c r="Y94" s="465">
        <f t="shared" ca="1" si="71"/>
        <v>1738.768500000001</v>
      </c>
      <c r="Z94" s="465">
        <f t="shared" ca="1" si="71"/>
        <v>2608.1527500000011</v>
      </c>
      <c r="AA94" s="465">
        <f t="shared" ca="1" si="71"/>
        <v>886.7719350000034</v>
      </c>
      <c r="AB94" s="465">
        <f t="shared" ca="1" si="71"/>
        <v>1773.543870000005</v>
      </c>
      <c r="AC94" s="465">
        <f t="shared" ca="1" si="71"/>
        <v>2660.3158050000065</v>
      </c>
      <c r="AD94" s="465">
        <f t="shared" ca="1" si="71"/>
        <v>886.77193500000794</v>
      </c>
      <c r="AE94" s="465">
        <f t="shared" ca="1" si="71"/>
        <v>1773.5438700000095</v>
      </c>
      <c r="AF94" s="465">
        <f t="shared" ca="1" si="71"/>
        <v>2660.3158050000111</v>
      </c>
      <c r="AG94" s="465">
        <f t="shared" ca="1" si="71"/>
        <v>886.77193500001067</v>
      </c>
      <c r="AH94" s="465">
        <f t="shared" ca="1" si="71"/>
        <v>1773.5438700000122</v>
      </c>
      <c r="AI94" s="465">
        <f t="shared" ca="1" si="71"/>
        <v>2660.3158050000138</v>
      </c>
      <c r="AJ94" s="465">
        <f t="shared" ca="1" si="71"/>
        <v>886.77193500001704</v>
      </c>
      <c r="AK94" s="465">
        <f t="shared" ca="1" si="71"/>
        <v>1773.5438700000186</v>
      </c>
      <c r="AL94" s="465">
        <f t="shared" ca="1" si="71"/>
        <v>2660.3158050000202</v>
      </c>
      <c r="AM94" s="465">
        <f t="shared" ca="1" si="71"/>
        <v>904.50737370002298</v>
      </c>
      <c r="AN94" s="465">
        <f t="shared" ca="1" si="71"/>
        <v>1809.0147474000241</v>
      </c>
      <c r="AO94" s="465">
        <f t="shared" ca="1" si="71"/>
        <v>2713.5221211000216</v>
      </c>
      <c r="AP94" s="465">
        <f t="shared" ca="1" si="71"/>
        <v>904.50737370002025</v>
      </c>
      <c r="AQ94" s="465">
        <f t="shared" ca="1" si="71"/>
        <v>1809.0147474000178</v>
      </c>
      <c r="AR94" s="465">
        <f t="shared" ca="1" si="71"/>
        <v>2713.5221211000153</v>
      </c>
      <c r="AS94" s="465">
        <f t="shared" ca="1" si="71"/>
        <v>904.50737370001389</v>
      </c>
      <c r="AT94" s="465">
        <f t="shared" ca="1" si="71"/>
        <v>1809.0147474000114</v>
      </c>
      <c r="AU94" s="465">
        <f t="shared" ca="1" si="71"/>
        <v>2713.5221211000089</v>
      </c>
      <c r="AV94" s="465">
        <f t="shared" ca="1" si="71"/>
        <v>904.50737370000388</v>
      </c>
      <c r="AW94" s="465">
        <f t="shared" ca="1" si="71"/>
        <v>1809.0147474000014</v>
      </c>
      <c r="AX94" s="465">
        <f t="shared" ca="1" si="71"/>
        <v>2713.5221210999989</v>
      </c>
      <c r="AY94" s="465">
        <f t="shared" ca="1" si="71"/>
        <v>922.59752117399512</v>
      </c>
      <c r="AZ94" s="465">
        <f t="shared" ca="1" si="71"/>
        <v>1845.1950423479939</v>
      </c>
      <c r="BA94" s="465">
        <f t="shared" ca="1" si="71"/>
        <v>2767.7925635219926</v>
      </c>
      <c r="BB94" s="465">
        <f t="shared" ca="1" si="71"/>
        <v>922.59752117398966</v>
      </c>
      <c r="BC94" s="465">
        <f t="shared" ca="1" si="71"/>
        <v>1845.1950423479884</v>
      </c>
      <c r="BD94" s="465">
        <f t="shared" ca="1" si="71"/>
        <v>2767.7925635219872</v>
      </c>
      <c r="BE94" s="465">
        <f t="shared" ca="1" si="71"/>
        <v>922.59752117398421</v>
      </c>
      <c r="BF94" s="465">
        <f t="shared" ca="1" si="71"/>
        <v>1845.195042347983</v>
      </c>
      <c r="BG94" s="465">
        <f t="shared" ca="1" si="71"/>
        <v>2767.7925635219817</v>
      </c>
      <c r="BH94" s="465">
        <f t="shared" ca="1" si="71"/>
        <v>922.59752117397875</v>
      </c>
      <c r="BI94" s="465">
        <f t="shared" ca="1" si="71"/>
        <v>1845.1950423479775</v>
      </c>
      <c r="BJ94" s="465">
        <f t="shared" ca="1" si="71"/>
        <v>2767.7925635219763</v>
      </c>
      <c r="BK94" s="460"/>
    </row>
    <row r="95" spans="2:63" ht="15" thickBot="1">
      <c r="B95" s="462"/>
      <c r="C95" s="463"/>
      <c r="D95" s="463"/>
      <c r="E95" s="463"/>
      <c r="F95" s="463"/>
      <c r="G95" s="463"/>
      <c r="H95" s="463"/>
      <c r="I95" s="463"/>
      <c r="J95" s="463"/>
      <c r="K95" s="463"/>
      <c r="L95" s="463"/>
      <c r="M95" s="463"/>
      <c r="N95" s="463"/>
      <c r="O95" s="463"/>
      <c r="P95" s="463"/>
      <c r="Q95" s="463"/>
      <c r="R95" s="463"/>
      <c r="S95" s="463"/>
      <c r="T95" s="463"/>
      <c r="U95" s="463"/>
      <c r="V95" s="463"/>
      <c r="W95" s="463"/>
      <c r="X95" s="463"/>
      <c r="Y95" s="463"/>
      <c r="Z95" s="463"/>
      <c r="AA95" s="463"/>
      <c r="AB95" s="463"/>
      <c r="AC95" s="463"/>
      <c r="AD95" s="463"/>
      <c r="AE95" s="463"/>
      <c r="AF95" s="463"/>
      <c r="AG95" s="463"/>
      <c r="AH95" s="463"/>
      <c r="AI95" s="463"/>
      <c r="AJ95" s="463"/>
      <c r="AK95" s="463"/>
      <c r="AL95" s="463"/>
      <c r="AM95" s="463"/>
      <c r="AN95" s="463"/>
      <c r="AO95" s="463"/>
      <c r="AP95" s="463"/>
      <c r="AQ95" s="463"/>
      <c r="AR95" s="463"/>
      <c r="AS95" s="463"/>
      <c r="AT95" s="463"/>
      <c r="AU95" s="463"/>
      <c r="AV95" s="463"/>
      <c r="AW95" s="463"/>
      <c r="AX95" s="463"/>
      <c r="AY95" s="463"/>
      <c r="AZ95" s="463"/>
      <c r="BA95" s="463"/>
      <c r="BB95" s="463"/>
      <c r="BC95" s="463"/>
      <c r="BD95" s="463"/>
      <c r="BE95" s="463"/>
      <c r="BF95" s="463"/>
      <c r="BG95" s="463"/>
      <c r="BH95" s="463"/>
      <c r="BI95" s="463"/>
      <c r="BJ95" s="463"/>
      <c r="BK95" s="464"/>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9">
    <tabColor theme="9" tint="-0.499984740745262"/>
  </sheetPr>
  <dimension ref="B5:Q75"/>
  <sheetViews>
    <sheetView showGridLines="0" zoomScaleNormal="100" workbookViewId="0">
      <pane ySplit="3" topLeftCell="A4" activePane="bottomLeft" state="frozen"/>
      <selection activeCell="C40" sqref="C40"/>
      <selection pane="bottomLeft"/>
    </sheetView>
  </sheetViews>
  <sheetFormatPr defaultColWidth="11.33203125" defaultRowHeight="13.8"/>
  <cols>
    <col min="1" max="1" width="3.5546875" style="124" customWidth="1"/>
    <col min="2" max="2" width="36.33203125" style="126" bestFit="1" customWidth="1"/>
    <col min="3" max="3" width="16.109375" style="126" bestFit="1" customWidth="1"/>
    <col min="4" max="4" width="15.44140625" style="124" bestFit="1" customWidth="1"/>
    <col min="5" max="5" width="15.5546875" style="124" bestFit="1" customWidth="1"/>
    <col min="6" max="6" width="15.44140625" style="124" bestFit="1" customWidth="1"/>
    <col min="7" max="7" width="16.33203125" style="124" bestFit="1" customWidth="1"/>
    <col min="8" max="9" width="11.33203125" style="124"/>
    <col min="10" max="15" width="11.33203125" style="124" hidden="1" customWidth="1"/>
    <col min="16" max="16384" width="11.33203125" style="124"/>
  </cols>
  <sheetData>
    <row r="5" spans="2:7">
      <c r="B5" s="673" t="str">
        <f>+IF(Home!$C$5=NT!$A$2,MI!$B$127,IF(Home!$C$5=NT!$A$3,MI!$C$127,IF(Home!$C$5=NT!$A$4,MI!$D$127,)))</f>
        <v>BALANÇ</v>
      </c>
      <c r="F5" s="442">
        <f>+Home!J9</f>
        <v>3</v>
      </c>
    </row>
    <row r="6" spans="2:7">
      <c r="C6" s="442">
        <f>EDATE(Home!J11,12)</f>
        <v>41275</v>
      </c>
      <c r="D6" s="442">
        <f t="shared" ref="D6:G7" si="0">EDATE(C6,12)</f>
        <v>41640</v>
      </c>
      <c r="E6" s="442">
        <f t="shared" si="0"/>
        <v>42005</v>
      </c>
      <c r="F6" s="442">
        <f t="shared" si="0"/>
        <v>42370</v>
      </c>
      <c r="G6" s="442">
        <f t="shared" si="0"/>
        <v>42736</v>
      </c>
    </row>
    <row r="7" spans="2:7">
      <c r="B7" s="263" t="str">
        <f>+IF(Home!$C$5=NT!$A$2,MI!$B128,IF(Home!$C$5=NT!$A$3,MI!$C128,IF(Home!$C$5=NT!$A$4,MI!$D128,)))</f>
        <v>ACTIU</v>
      </c>
      <c r="C7" s="263">
        <f>EDATE(Home!J11,12)-1</f>
        <v>41274</v>
      </c>
      <c r="D7" s="263">
        <f t="shared" si="0"/>
        <v>41639</v>
      </c>
      <c r="E7" s="263">
        <f t="shared" si="0"/>
        <v>42004</v>
      </c>
      <c r="F7" s="263">
        <f t="shared" si="0"/>
        <v>42369</v>
      </c>
      <c r="G7" s="263">
        <f t="shared" si="0"/>
        <v>42735</v>
      </c>
    </row>
    <row r="8" spans="2:7">
      <c r="B8" s="358" t="str">
        <f>+IF(Home!$C$5=NT!$A$2,MI!$B129,IF(Home!$C$5=NT!$A$3,MI!$C129,IF(Home!$C$5=NT!$A$4,MI!$D129,)))</f>
        <v>A) ACTIU NO CORRENT</v>
      </c>
      <c r="C8" s="359">
        <f ca="1">SUM(C9:C12)</f>
        <v>2.8458000000000254</v>
      </c>
      <c r="D8" s="359">
        <f ca="1">SUM(D9:D12)</f>
        <v>15.589800000000054</v>
      </c>
      <c r="E8" s="359">
        <f ca="1">SUM(E9:E12)</f>
        <v>0</v>
      </c>
      <c r="F8" s="359">
        <f ca="1">SUM(F9:F12)</f>
        <v>0</v>
      </c>
      <c r="G8" s="359">
        <f ca="1">SUM(G9:G12)</f>
        <v>0</v>
      </c>
    </row>
    <row r="9" spans="2:7">
      <c r="B9" s="349" t="str">
        <f>+IF(Home!$C$5=NT!$A$2,MI!$B130,IF(Home!$C$5=NT!$A$3,MI!$C130,IF(Home!$C$5=NT!$A$4,MI!$D130,)))</f>
        <v xml:space="preserve">Immobilitzat intangible </v>
      </c>
      <c r="C9" s="372">
        <f>+MOVINV!O223</f>
        <v>0</v>
      </c>
      <c r="D9" s="372">
        <f>+MOVINV!AA223</f>
        <v>0</v>
      </c>
      <c r="E9" s="372">
        <f>+MOVINV!AM223</f>
        <v>0</v>
      </c>
      <c r="F9" s="372">
        <f>+MOVINV!AY223</f>
        <v>0</v>
      </c>
      <c r="G9" s="372">
        <f>+MOVINV!BK223</f>
        <v>0</v>
      </c>
    </row>
    <row r="10" spans="2:7">
      <c r="B10" s="349" t="str">
        <f>+IF(Home!$C$5=NT!$A$2,MI!$B131,IF(Home!$C$5=NT!$A$3,MI!$C131,IF(Home!$C$5=NT!$A$4,MI!$D131,)))</f>
        <v xml:space="preserve">Immobilitzat material </v>
      </c>
      <c r="C10" s="372">
        <f>+MOVINV!O230</f>
        <v>0</v>
      </c>
      <c r="D10" s="372">
        <f>+MOVINV!AA230</f>
        <v>0</v>
      </c>
      <c r="E10" s="372">
        <f>+MOVINV!AM230</f>
        <v>0</v>
      </c>
      <c r="F10" s="372">
        <f>+MOVINV!AY230</f>
        <v>0</v>
      </c>
      <c r="G10" s="372">
        <f>+MOVINV!BK230</f>
        <v>0</v>
      </c>
    </row>
    <row r="11" spans="2:7">
      <c r="B11" s="349" t="str">
        <f>+IF(Home!$C$5=NT!$A$2,MI!$B132,IF(Home!$C$5=NT!$A$3,MI!$C132,IF(Home!$C$5=NT!$A$4,MI!$D132,)))</f>
        <v>Fiances i Dipósits</v>
      </c>
      <c r="C11" s="372">
        <f>+MOVINV!O97</f>
        <v>0</v>
      </c>
      <c r="D11" s="372">
        <f>+MOVINV!AA97</f>
        <v>0</v>
      </c>
      <c r="E11" s="372">
        <f>+MOVINV!AM97</f>
        <v>0</v>
      </c>
      <c r="F11" s="372">
        <f>+MOVINV!AY97</f>
        <v>0</v>
      </c>
      <c r="G11" s="372">
        <f>+MOVINV!BK97</f>
        <v>0</v>
      </c>
    </row>
    <row r="12" spans="2:7">
      <c r="B12" s="350" t="str">
        <f>+IF(Home!$C$5=NT!$A$2,MI!$B133,IF(Home!$C$5=NT!$A$3,MI!$C133,IF(Home!$C$5=NT!$A$4,MI!$D133,)))</f>
        <v>Impost de societats</v>
      </c>
      <c r="C12" s="372">
        <f ca="1">+IF(Home!$J$13=NT!$E$2,IF(IRPF!D31&lt;0,-IRPF!D31,0),IF(IS!D43&lt;0,-IS!D43,0))</f>
        <v>2.8458000000000254</v>
      </c>
      <c r="D12" s="372">
        <f ca="1">+IF(Home!$J$13=NT!$E$2,IF(IRPF!E31&lt;0,-IRPF!E31,0),IF(IS!E43&lt;0,-IS!E43,0))</f>
        <v>15.589800000000054</v>
      </c>
      <c r="E12" s="372">
        <f ca="1">+IF(Home!$J$13=NT!$E$2,IF(IRPF!F31&lt;0,-IRPF!F31,0),IF(IS!F43&lt;0,-IS!F43,0))</f>
        <v>0</v>
      </c>
      <c r="F12" s="372">
        <f ca="1">+IF(Home!$J$13=NT!$E$2,IF(IRPF!G31&lt;0,-IRPF!G31,0),IF(IS!G43&lt;0,-IS!G43,0))</f>
        <v>0</v>
      </c>
      <c r="G12" s="372">
        <f ca="1">+IF(Home!$J$13=NT!$E$2,IF(IRPF!H31&lt;0,-IRPF!H31,0),IF(IS!H43&lt;0,-IS!H43,0))</f>
        <v>0</v>
      </c>
    </row>
    <row r="13" spans="2:7">
      <c r="B13" s="360" t="str">
        <f>+IF(Home!$C$5=NT!$A$2,MI!$B134,IF(Home!$C$5=NT!$A$3,MI!$C134,IF(Home!$C$5=NT!$A$4,MI!$D134,)))</f>
        <v>B) ACTIU CORRENT</v>
      </c>
      <c r="C13" s="361">
        <f ca="1">+C14+C15+C18</f>
        <v>7415.6392000000005</v>
      </c>
      <c r="D13" s="361">
        <f ca="1">+D14+D15+D18</f>
        <v>11185.196950000009</v>
      </c>
      <c r="E13" s="361">
        <f ca="1">+E14+E15+E18</f>
        <v>12403.012621000009</v>
      </c>
      <c r="F13" s="361">
        <f ca="1">+F14+F15+F18</f>
        <v>14237.316555340009</v>
      </c>
      <c r="G13" s="361">
        <f ca="1">+G14+G15+G18</f>
        <v>16672.763534645215</v>
      </c>
    </row>
    <row r="14" spans="2:7">
      <c r="B14" s="350" t="str">
        <f>+IF(Home!$C$5=NT!$A$2,MI!$B135,IF(Home!$C$5=NT!$A$3,MI!$C135,IF(Home!$C$5=NT!$A$4,MI!$D135,)))</f>
        <v xml:space="preserve">Existències </v>
      </c>
      <c r="C14" s="354">
        <f>HLOOKUP(EDATE(C6,-1),'Ex Net'!$D$80:$BK$96,17,0)</f>
        <v>720</v>
      </c>
      <c r="D14" s="354">
        <f>HLOOKUP(EDATE(D6,-1),'Ex Net'!$D$80:$BK$96,17,0)</f>
        <v>326.39999999999998</v>
      </c>
      <c r="E14" s="354">
        <f>HLOOKUP(EDATE(E6,-1),'Ex Net'!$D$80:$BK$96,17,0)</f>
        <v>83.231999999999999</v>
      </c>
      <c r="F14" s="354">
        <f>HLOOKUP(EDATE(F6,-1),'Ex Net'!$D$80:$BK$96,17,0)</f>
        <v>-169.79327999999998</v>
      </c>
      <c r="G14" s="354">
        <f>HLOOKUP(EDATE(G6,-1),'Ex Net'!$D$80:$BK$96,17,0)</f>
        <v>-432.97286400000002</v>
      </c>
    </row>
    <row r="15" spans="2:7">
      <c r="B15" s="350" t="str">
        <f>+IF(Home!$C$5=NT!$A$2,MI!$B136,IF(Home!$C$5=NT!$A$3,MI!$C136,IF(Home!$C$5=NT!$A$4,MI!$D136,)))</f>
        <v>Deutors comercials i altres comptes a cobrar</v>
      </c>
      <c r="C15" s="355">
        <f ca="1">SUM(C16:C17)</f>
        <v>397.95000000000005</v>
      </c>
      <c r="D15" s="355">
        <f ca="1">SUM(D16:D17)</f>
        <v>234.54899999999998</v>
      </c>
      <c r="E15" s="355">
        <f ca="1">SUM(E16:E17)</f>
        <v>239.23997999999801</v>
      </c>
      <c r="F15" s="355">
        <f ca="1">SUM(F16:F17)</f>
        <v>244.02477959999624</v>
      </c>
      <c r="G15" s="355">
        <f ca="1">SUM(G16:G17)</f>
        <v>248.90527519199986</v>
      </c>
    </row>
    <row r="16" spans="2:7">
      <c r="B16" s="356" t="str">
        <f>+IF(Home!$C$5=NT!$A$2,MI!$B137,IF(Home!$C$5=NT!$A$3,MI!$C137,IF(Home!$C$5=NT!$A$4,MI!$D137,)))</f>
        <v>Clients</v>
      </c>
      <c r="C16" s="357">
        <f ca="1">+MOVV!O112</f>
        <v>0</v>
      </c>
      <c r="D16" s="357">
        <f ca="1">+MOVV!AA112</f>
        <v>0</v>
      </c>
      <c r="E16" s="357">
        <f ca="1">+MOVV!AM112</f>
        <v>0</v>
      </c>
      <c r="F16" s="357">
        <f ca="1">+MOVV!AY112</f>
        <v>0</v>
      </c>
      <c r="G16" s="357">
        <f ca="1">+MOVV!BK112</f>
        <v>0</v>
      </c>
    </row>
    <row r="17" spans="2:15">
      <c r="B17" s="356" t="str">
        <f>+IF(Home!$C$5=NT!$A$2,MI!$B138,IF(Home!$C$5=NT!$A$3,MI!$C138,IF(Home!$C$5=NT!$A$4,MI!$D138,)))</f>
        <v>Iva a cobrar</v>
      </c>
      <c r="C17" s="357">
        <f ca="1">IF(Home!$J$17=NT!$G$3,0,+IF(Home!$J$17=NT!$G$4,HLOOKUP((EDATE(C6,-1)),IVA!$C$90:$BJ$91,2,0),HLOOKUP((EDATE(C6,-1)),IVA!$C$48:$BJ$49,2,0)))</f>
        <v>397.95000000000005</v>
      </c>
      <c r="D17" s="357">
        <f ca="1">IF(Home!$J$17=NT!$G$3,0,+IF(Home!$J$17=NT!$G$4,HLOOKUP((EDATE(D6,-1)),IVA!$C$90:$BJ$91,2,0),HLOOKUP((EDATE(D6,-1)),IVA!$C$48:$BJ$49,2,0)))</f>
        <v>234.54899999999998</v>
      </c>
      <c r="E17" s="357">
        <f ca="1">IF(Home!$J$17=NT!$G$3,0,+IF(Home!$J$17=NT!$G$4,HLOOKUP((EDATE(E6,-1)),IVA!$C$90:$BJ$91,2,0),HLOOKUP((EDATE(E6,-1)),IVA!$C$48:$BJ$49,2,0)))</f>
        <v>239.23997999999801</v>
      </c>
      <c r="F17" s="357">
        <f ca="1">IF(Home!$J$17=NT!$G$3,0,+IF(Home!$J$17=NT!$G$4,HLOOKUP((EDATE(F6,-1)),IVA!$C$90:$BJ$91,2,0),HLOOKUP((EDATE(F6,-1)),IVA!$C$48:$BJ$49,2,0)))</f>
        <v>244.02477959999624</v>
      </c>
      <c r="G17" s="357">
        <f ca="1">IF(Home!$J$17=NT!$G$3,0,+IF(Home!$J$17=NT!$G$4,HLOOKUP((EDATE(G6,-1)),IVA!$C$90:$BJ$91,2,0),HLOOKUP((EDATE(G6,-1)),IVA!$C$48:$BJ$49,2,0)))</f>
        <v>248.90527519199986</v>
      </c>
    </row>
    <row r="18" spans="2:15">
      <c r="B18" s="349" t="str">
        <f>+IF(Home!$C$5=NT!$A$2,MI!$B139,IF(Home!$C$5=NT!$A$3,MI!$C139,IF(Home!$C$5=NT!$A$4,MI!$D139,)))</f>
        <v>Efectiu i altres actius líquids equivalents</v>
      </c>
      <c r="C18" s="355">
        <f ca="1">+T!O57</f>
        <v>6297.6892000000007</v>
      </c>
      <c r="D18" s="355">
        <f ca="1">+T!AA57</f>
        <v>10624.247950000008</v>
      </c>
      <c r="E18" s="355">
        <f ca="1">+T!AM57</f>
        <v>12080.540641000011</v>
      </c>
      <c r="F18" s="355">
        <f ca="1">+T!AY57</f>
        <v>14163.085055740012</v>
      </c>
      <c r="G18" s="355">
        <f ca="1">+T!BK57</f>
        <v>16856.831123453216</v>
      </c>
    </row>
    <row r="19" spans="2:15" s="188" customFormat="1" ht="6" customHeight="1">
      <c r="B19" s="352"/>
      <c r="C19" s="373"/>
      <c r="D19" s="373"/>
      <c r="E19" s="373"/>
      <c r="F19" s="373"/>
      <c r="G19" s="373"/>
    </row>
    <row r="20" spans="2:15">
      <c r="B20" s="362" t="str">
        <f>+IF(Home!$C$5=NT!$A$2,MI!$B141,IF(Home!$C$5=NT!$A$3,MI!$C141,IF(Home!$C$5=NT!$A$4,MI!$D141,)))</f>
        <v>TOTAL ACTIU (A+B)</v>
      </c>
      <c r="C20" s="359">
        <f ca="1">+C8+C13</f>
        <v>7418.4850000000006</v>
      </c>
      <c r="D20" s="359">
        <f ca="1">+D8+D13</f>
        <v>11200.786750000008</v>
      </c>
      <c r="E20" s="359">
        <f ca="1">+E8+E13</f>
        <v>12403.012621000009</v>
      </c>
      <c r="F20" s="359">
        <f ca="1">+F8+F13</f>
        <v>14237.316555340009</v>
      </c>
      <c r="G20" s="359">
        <f ca="1">+G8+G13</f>
        <v>16672.763534645215</v>
      </c>
    </row>
    <row r="21" spans="2:15">
      <c r="B21" s="351"/>
      <c r="C21" s="351"/>
      <c r="D21" s="311"/>
      <c r="E21" s="311"/>
      <c r="F21" s="311"/>
      <c r="G21" s="311"/>
    </row>
    <row r="22" spans="2:15">
      <c r="B22" s="263" t="str">
        <f>+IF(Home!$C$5=NT!$A$2,MI!$B143,IF(Home!$C$5=NT!$A$3,MI!$C143,IF(Home!$C$5=NT!$A$4,MI!$D143,)))</f>
        <v>PATRIMONI NET I PASSIU</v>
      </c>
      <c r="C22" s="263">
        <f>+C7</f>
        <v>41274</v>
      </c>
      <c r="D22" s="263">
        <f>+D7</f>
        <v>41639</v>
      </c>
      <c r="E22" s="263">
        <f>+E7</f>
        <v>42004</v>
      </c>
      <c r="F22" s="263">
        <f>+F7</f>
        <v>42369</v>
      </c>
      <c r="G22" s="263">
        <f>+G7</f>
        <v>42735</v>
      </c>
    </row>
    <row r="23" spans="2:15">
      <c r="B23" s="358" t="str">
        <f>+IF(Home!$C$5=NT!$A$2,MI!$B144,IF(Home!$C$5=NT!$A$3,MI!$C144,IF(Home!$C$5=NT!$A$4,MI!$D144,)))</f>
        <v>A) PATRIMONI NET</v>
      </c>
      <c r="C23" s="359">
        <f ca="1">+C24+C32</f>
        <v>3806.3100000000049</v>
      </c>
      <c r="D23" s="359">
        <f ca="1">+D24+D32</f>
        <v>7417.1100000000088</v>
      </c>
      <c r="E23" s="359">
        <f ca="1">+E24+E32</f>
        <v>7776.2898000000132</v>
      </c>
      <c r="F23" s="359">
        <f ca="1">+F24+F32</f>
        <v>9257.9870520000113</v>
      </c>
      <c r="G23" s="359">
        <f ca="1">+G24+G32</f>
        <v>11456.182190160025</v>
      </c>
    </row>
    <row r="24" spans="2:15">
      <c r="B24" s="363" t="str">
        <f>+IF(Home!$C$5=NT!$A$2,MI!$B145,IF(Home!$C$5=NT!$A$3,MI!$C145,IF(Home!$C$5=NT!$A$4,MI!$D145,)))</f>
        <v xml:space="preserve"> A-1) Fons propis</v>
      </c>
      <c r="C24" s="364">
        <f ca="1">SUM(C25:C31)</f>
        <v>3806.3100000000049</v>
      </c>
      <c r="D24" s="364">
        <f ca="1">SUM(D25:D31)</f>
        <v>7417.1100000000088</v>
      </c>
      <c r="E24" s="364">
        <f ca="1">SUM(E25:E31)</f>
        <v>7776.2898000000132</v>
      </c>
      <c r="F24" s="364">
        <f ca="1">SUM(F25:F31)</f>
        <v>9257.9870520000113</v>
      </c>
      <c r="G24" s="364">
        <f ca="1">SUM(G25:G31)</f>
        <v>11456.182190160025</v>
      </c>
    </row>
    <row r="25" spans="2:15">
      <c r="B25" s="349" t="str">
        <f>+IF(Home!$C$5=NT!$A$2,MI!$B146,IF(Home!$C$5=NT!$A$3,MI!$C146,IF(Home!$C$5=NT!$A$4,MI!$D146,)))</f>
        <v>Capital Social</v>
      </c>
      <c r="C25" s="355">
        <f>SUM('Mov FIN'!E9:P9)</f>
        <v>3000</v>
      </c>
      <c r="D25" s="355">
        <f>SUM('Mov FIN'!E9:AB9)</f>
        <v>3000</v>
      </c>
      <c r="E25" s="355">
        <f>SUM('Mov FIN'!E9:AN9)</f>
        <v>3000</v>
      </c>
      <c r="F25" s="355">
        <f>SUM('Mov FIN'!E9:AZ9)</f>
        <v>3000</v>
      </c>
      <c r="G25" s="355">
        <f>SUM('Mov FIN'!E9:BL9)</f>
        <v>3000</v>
      </c>
    </row>
    <row r="26" spans="2:15">
      <c r="B26" s="723" t="str">
        <f>+IF(Home!$C$5=NT!$A$2,'MI2'!$B27,IF(Home!$C$5=NT!$A$3,'MI2'!$C27,IF(Home!$C$5=NT!$A$4,'MI2'!$D27,)))</f>
        <v>Capitalització</v>
      </c>
      <c r="C26" s="355">
        <f>+SUM('Mov FIN'!E27:P27)</f>
        <v>0</v>
      </c>
      <c r="D26" s="355">
        <f>+SUM('Mov FIN'!E27:AB27)</f>
        <v>0</v>
      </c>
      <c r="E26" s="355">
        <f>+SUM('Mov FIN'!E27:AN27)</f>
        <v>0</v>
      </c>
      <c r="F26" s="355">
        <f>+SUM('Mov FIN'!E27:AZ27)</f>
        <v>0</v>
      </c>
      <c r="G26" s="355">
        <f>+SUM('Mov FIN'!E27:BL27)</f>
        <v>0</v>
      </c>
    </row>
    <row r="27" spans="2:15">
      <c r="B27" s="349" t="str">
        <f>+IF(Home!$C$5=NT!$A$2,MI!$B147,IF(Home!$C$5=NT!$A$3,MI!$C147,IF(Home!$C$5=NT!$A$4,MI!$D147,)))</f>
        <v>Prima d'emissió</v>
      </c>
      <c r="C27" s="355">
        <f>SUM('Mov FIN'!E15:P15)</f>
        <v>0</v>
      </c>
      <c r="D27" s="355">
        <f>SUM('Mov FIN'!E15:AB15)</f>
        <v>0</v>
      </c>
      <c r="E27" s="355">
        <f>SUM('Mov FIN'!E15:AN15)</f>
        <v>0</v>
      </c>
      <c r="F27" s="355">
        <f>SUM('Mov FIN'!E15:AZ15)</f>
        <v>0</v>
      </c>
      <c r="G27" s="355">
        <f>SUM('Mov FIN'!E15:BL15)</f>
        <v>0</v>
      </c>
    </row>
    <row r="28" spans="2:15">
      <c r="B28" s="349" t="s">
        <v>883</v>
      </c>
      <c r="C28" s="355">
        <v>0</v>
      </c>
      <c r="D28" s="355">
        <f ca="1">+IF(L31&gt;0,L31,0)+C28</f>
        <v>806.31000000000495</v>
      </c>
      <c r="E28" s="355">
        <f ca="1">+IF(M31&gt;0,M31,0)+C28</f>
        <v>4417.1100000000088</v>
      </c>
      <c r="F28" s="355">
        <f ca="1">+IF(N31&gt;0,N31,0)+C28</f>
        <v>4776.2898000000132</v>
      </c>
      <c r="G28" s="364">
        <f ca="1">+IF(O31&gt;0,O31,0)+C28</f>
        <v>6257.9870520000113</v>
      </c>
    </row>
    <row r="29" spans="2:15">
      <c r="B29" s="365" t="str">
        <f>+IF(Home!$C$5=NT!$A$2,MI!$B150,IF(Home!$C$5=NT!$A$3,MI!$C150,IF(Home!$C$5=NT!$A$4,MI!$D150,)))</f>
        <v xml:space="preserve">Altres aportacions de socis </v>
      </c>
      <c r="C29" s="355">
        <f>SUM('Mov FIN'!E21:P21)</f>
        <v>0</v>
      </c>
      <c r="D29" s="355">
        <f>SUM('Mov FIN'!E21:AB21)</f>
        <v>0</v>
      </c>
      <c r="E29" s="355">
        <f>SUM('Mov FIN'!E21:AN21)</f>
        <v>0</v>
      </c>
      <c r="F29" s="355">
        <f>SUM('Mov FIN'!E21:AZ21)</f>
        <v>0</v>
      </c>
      <c r="G29" s="355">
        <f>SUM('Mov FIN'!E21:BL21)</f>
        <v>0</v>
      </c>
    </row>
    <row r="30" spans="2:15">
      <c r="B30" s="366" t="str">
        <f>+IF(Home!$C$5=NT!$A$2,MI!$B151,IF(Home!$C$5=NT!$A$3,MI!$C151,IF(Home!$C$5=NT!$A$4,MI!$D151,)))</f>
        <v>Resultats negatius d’exercicis anteriors</v>
      </c>
      <c r="C30" s="355">
        <v>0</v>
      </c>
      <c r="D30" s="355">
        <f ca="1">+IF(L31&lt;0,L31,0)-C28</f>
        <v>0</v>
      </c>
      <c r="E30" s="355">
        <f ca="1">+IF(M31&lt;0,M31,0)-C28</f>
        <v>0</v>
      </c>
      <c r="F30" s="355">
        <f ca="1">+IF(N31&lt;0,N31,0)-C28</f>
        <v>0</v>
      </c>
      <c r="G30" s="355">
        <f ca="1">+IF(O31&lt;0,O31,0)-C28</f>
        <v>0</v>
      </c>
    </row>
    <row r="31" spans="2:15">
      <c r="B31" s="349" t="str">
        <f>+IF(Home!$C$5=NT!$A$2,MI!$B152,IF(Home!$C$5=NT!$A$3,MI!$C152,IF(Home!$C$5=NT!$A$4,MI!$D152,)))</f>
        <v xml:space="preserve">Resultat de l'exercici </v>
      </c>
      <c r="C31" s="355">
        <f ca="1">+'R'!C23</f>
        <v>806.31000000000495</v>
      </c>
      <c r="D31" s="355">
        <f ca="1">+'R'!D23</f>
        <v>3610.8000000000038</v>
      </c>
      <c r="E31" s="355">
        <f ca="1">+'R'!E23</f>
        <v>359.17980000000421</v>
      </c>
      <c r="F31" s="355">
        <f ca="1">+'R'!F23</f>
        <v>1481.6972519999977</v>
      </c>
      <c r="G31" s="355">
        <f ca="1">+'R'!G23</f>
        <v>2198.1951381600134</v>
      </c>
      <c r="J31" s="126" t="s">
        <v>742</v>
      </c>
      <c r="K31" s="126"/>
      <c r="L31" s="494">
        <f ca="1">SUM($C$31:C31)+C28</f>
        <v>806.31000000000495</v>
      </c>
      <c r="M31" s="494">
        <f ca="1">SUM($C$31:D31)+C28</f>
        <v>4417.1100000000088</v>
      </c>
      <c r="N31" s="494">
        <f ca="1">SUM($C$31:E31)+C28</f>
        <v>4776.2898000000132</v>
      </c>
      <c r="O31" s="494">
        <f ca="1">SUM($C$31:F31)+C28</f>
        <v>6257.9870520000113</v>
      </c>
    </row>
    <row r="32" spans="2:15">
      <c r="B32" s="349" t="str">
        <f>+IF(Home!$C$5=NT!$A$2,MI!$B153,IF(Home!$C$5=NT!$A$3,MI!$C153,IF(Home!$C$5=NT!$A$4,MI!$D153,)))</f>
        <v>A-2) Subvencions, donacions i llegats rebuts</v>
      </c>
      <c r="C32" s="357">
        <f>+'Mov FIN'!P152</f>
        <v>0</v>
      </c>
      <c r="D32" s="357">
        <f>+'Mov FIN'!AB152</f>
        <v>0</v>
      </c>
      <c r="E32" s="357">
        <f>+'Mov FIN'!AN152</f>
        <v>0</v>
      </c>
      <c r="F32" s="357">
        <f>+'Mov FIN'!AZ152</f>
        <v>0</v>
      </c>
      <c r="G32" s="357">
        <f>+'Mov FIN'!BL152</f>
        <v>0</v>
      </c>
    </row>
    <row r="33" spans="2:17">
      <c r="B33" s="360" t="str">
        <f>+IF(Home!$C$5=NT!$A$2,MI!$B154,IF(Home!$C$5=NT!$A$3,MI!$C154,IF(Home!$C$5=NT!$A$4,MI!$D154,)))</f>
        <v xml:space="preserve"> B) PASSIU NO CORRENT</v>
      </c>
      <c r="C33" s="361">
        <f>+C34</f>
        <v>0</v>
      </c>
      <c r="D33" s="361">
        <f>+D34</f>
        <v>0</v>
      </c>
      <c r="E33" s="361">
        <f>+E34</f>
        <v>0</v>
      </c>
      <c r="F33" s="361">
        <f>+F34</f>
        <v>0</v>
      </c>
      <c r="G33" s="361">
        <f>+G34</f>
        <v>0</v>
      </c>
    </row>
    <row r="34" spans="2:17">
      <c r="B34" s="369" t="str">
        <f>+IF(Home!$C$5=NT!$A$2,MI!$B155,IF(Home!$C$5=NT!$A$3,MI!$C155,IF(Home!$C$5=NT!$A$4,MI!$D155,)))</f>
        <v>Deutes a llarg termini</v>
      </c>
      <c r="C34" s="355">
        <f>+C35+C36+C37</f>
        <v>0</v>
      </c>
      <c r="D34" s="355">
        <f>+D35+D36+D37</f>
        <v>0</v>
      </c>
      <c r="E34" s="355">
        <f>+E35+E36+E37</f>
        <v>0</v>
      </c>
      <c r="F34" s="355">
        <f>+F35+F36+F37</f>
        <v>0</v>
      </c>
      <c r="G34" s="355">
        <f>+G35+G36+G37</f>
        <v>0</v>
      </c>
    </row>
    <row r="35" spans="2:17">
      <c r="B35" s="370" t="str">
        <f>+IF(Home!$C$5=NT!$A$2,MI!$B156,IF(Home!$C$5=NT!$A$3,MI!$C156,IF(Home!$C$5=NT!$A$4,MI!$D156,)))</f>
        <v>Préstecs participatius</v>
      </c>
      <c r="C35" s="357">
        <f>+'Mov FIN'!P46</f>
        <v>0</v>
      </c>
      <c r="D35" s="357">
        <f>+'Mov FIN'!AB46</f>
        <v>0</v>
      </c>
      <c r="E35" s="357">
        <f>+'Mov FIN'!AN46</f>
        <v>0</v>
      </c>
      <c r="F35" s="357">
        <f>+'Mov FIN'!AZ46</f>
        <v>0</v>
      </c>
      <c r="G35" s="357">
        <f>+'Mov FIN'!BL46</f>
        <v>0</v>
      </c>
    </row>
    <row r="36" spans="2:17">
      <c r="B36" s="370" t="str">
        <f>+IF(Home!$C$5=NT!$A$2,MI!$B157,IF(Home!$C$5=NT!$A$3,MI!$C157,IF(Home!$C$5=NT!$A$4,MI!$D157,)))</f>
        <v>Préstecs</v>
      </c>
      <c r="C36" s="357">
        <f>+'Mov FIN'!P55</f>
        <v>0</v>
      </c>
      <c r="D36" s="357">
        <f>+'Mov FIN'!AB55</f>
        <v>0</v>
      </c>
      <c r="E36" s="357">
        <f>+'Mov FIN'!AN55</f>
        <v>0</v>
      </c>
      <c r="F36" s="357">
        <f>+'Mov FIN'!AZ55</f>
        <v>0</v>
      </c>
      <c r="G36" s="357">
        <f>+'Mov FIN'!BL55</f>
        <v>0</v>
      </c>
    </row>
    <row r="37" spans="2:17">
      <c r="B37" s="371" t="str">
        <f>+IF(Home!$C$5=NT!$A$2,MI!$B158,IF(Home!$C$5=NT!$A$3,MI!$C158,IF(Home!$C$5=NT!$A$4,MI!$D158,)))</f>
        <v>Leasings</v>
      </c>
      <c r="C37" s="357">
        <f>+'Mov FIN'!P109</f>
        <v>0</v>
      </c>
      <c r="D37" s="357">
        <f>+'Mov FIN'!AB109</f>
        <v>0</v>
      </c>
      <c r="E37" s="357">
        <f>+'Mov FIN'!AN109</f>
        <v>0</v>
      </c>
      <c r="F37" s="357">
        <f>+'Mov FIN'!AZ109</f>
        <v>0</v>
      </c>
      <c r="G37" s="357">
        <f>+'Mov FIN'!BL109</f>
        <v>0</v>
      </c>
    </row>
    <row r="38" spans="2:17">
      <c r="B38" s="360" t="str">
        <f>+IF(Home!$C$5=NT!$A$2,MI!$B159,IF(Home!$C$5=NT!$A$3,MI!$C159,IF(Home!$C$5=NT!$A$4,MI!$D159,)))</f>
        <v>C) PASSIU CORRENT</v>
      </c>
      <c r="C38" s="361">
        <f ca="1">+C39+C40+C44</f>
        <v>3612.1749999999997</v>
      </c>
      <c r="D38" s="361">
        <f ca="1">+D39+D40+D44</f>
        <v>3783.6767500000001</v>
      </c>
      <c r="E38" s="361">
        <f ca="1">+E39+E40+E44</f>
        <v>4626.7228210000167</v>
      </c>
      <c r="F38" s="361">
        <f ca="1">+F39+F40+F44</f>
        <v>4979.3295033399918</v>
      </c>
      <c r="G38" s="361">
        <f ca="1">+G39+G40+G44</f>
        <v>5216.5813444851938</v>
      </c>
    </row>
    <row r="39" spans="2:17">
      <c r="B39" s="349" t="str">
        <f>+IF(Home!$C$5=NT!$A$2,MI!$B160,IF(Home!$C$5=NT!$A$3,MI!$C160,IF(Home!$C$5=NT!$A$4,MI!$D160,)))</f>
        <v>Provisions a curt termini</v>
      </c>
      <c r="C39" s="355"/>
      <c r="D39" s="367"/>
      <c r="E39" s="355"/>
      <c r="F39" s="355"/>
      <c r="G39" s="367"/>
    </row>
    <row r="40" spans="2:17">
      <c r="B40" s="349" t="str">
        <f>+IF(Home!$C$5=NT!$A$2,MI!$B161,IF(Home!$C$5=NT!$A$3,MI!$C161,IF(Home!$C$5=NT!$A$4,MI!$D161,)))</f>
        <v>Deutes a curt termini</v>
      </c>
      <c r="C40" s="355">
        <f>+C41+C42+C43</f>
        <v>0</v>
      </c>
      <c r="D40" s="355">
        <f>+D41+D42+D43</f>
        <v>0</v>
      </c>
      <c r="E40" s="355">
        <f>+E41+E42+E43</f>
        <v>0</v>
      </c>
      <c r="F40" s="355">
        <f>+F41+F42+F43</f>
        <v>0</v>
      </c>
      <c r="G40" s="355">
        <f>+G41+G42+G43</f>
        <v>0</v>
      </c>
    </row>
    <row r="41" spans="2:17">
      <c r="B41" s="370" t="str">
        <f>+IF(Home!$C$5=NT!$A$2,MI!$B162,IF(Home!$C$5=NT!$A$3,MI!$C162,IF(Home!$C$5=NT!$A$4,MI!$D162,)))</f>
        <v>Préstecs participatius</v>
      </c>
      <c r="C41" s="357">
        <f>+'Mov FIN'!P47</f>
        <v>0</v>
      </c>
      <c r="D41" s="357">
        <f>+'Mov FIN'!AB47</f>
        <v>0</v>
      </c>
      <c r="E41" s="357">
        <f>+'Mov FIN'!AN47</f>
        <v>0</v>
      </c>
      <c r="F41" s="357">
        <f>+'Mov FIN'!AZ47</f>
        <v>0</v>
      </c>
      <c r="G41" s="357">
        <f>+'Mov FIN'!BL47</f>
        <v>0</v>
      </c>
    </row>
    <row r="42" spans="2:17">
      <c r="B42" s="370" t="str">
        <f>+IF(Home!$C$5=NT!$A$2,MI!$B163,IF(Home!$C$5=NT!$A$3,MI!$C163,IF(Home!$C$5=NT!$A$4,MI!$D163,)))</f>
        <v>Préstecs</v>
      </c>
      <c r="C42" s="357">
        <f>+'Mov FIN'!P56</f>
        <v>0</v>
      </c>
      <c r="D42" s="357">
        <f>+'Mov FIN'!AB56</f>
        <v>0</v>
      </c>
      <c r="E42" s="357">
        <f>+'Mov FIN'!AN56</f>
        <v>0</v>
      </c>
      <c r="F42" s="357">
        <f>+'Mov FIN'!AZ56</f>
        <v>0</v>
      </c>
      <c r="G42" s="357">
        <f>+'Mov FIN'!BL56</f>
        <v>0</v>
      </c>
    </row>
    <row r="43" spans="2:17">
      <c r="B43" s="371" t="str">
        <f>+IF(Home!$C$5=NT!$A$2,MI!$B164,IF(Home!$C$5=NT!$A$3,MI!$C164,IF(Home!$C$5=NT!$A$4,MI!$D164,)))</f>
        <v>Leasings</v>
      </c>
      <c r="C43" s="357">
        <f>+'Mov FIN'!P110</f>
        <v>0</v>
      </c>
      <c r="D43" s="357">
        <f>+'Mov FIN'!AB110</f>
        <v>0</v>
      </c>
      <c r="E43" s="357">
        <f>+'Mov FIN'!AN110</f>
        <v>0</v>
      </c>
      <c r="F43" s="357">
        <f>+'Mov FIN'!AZ110</f>
        <v>0</v>
      </c>
      <c r="G43" s="357">
        <f>+'Mov FIN'!BL110</f>
        <v>0</v>
      </c>
    </row>
    <row r="44" spans="2:17">
      <c r="B44" s="349" t="str">
        <f>+IF(Home!$C$5=NT!$A$2,MI!$B165,IF(Home!$C$5=NT!$A$3,MI!$C165,IF(Home!$C$5=NT!$A$4,MI!$D165,)))</f>
        <v>Creditors comercials i altres comptes a pagar</v>
      </c>
      <c r="C44" s="355">
        <f ca="1">SUM(C45:C49)</f>
        <v>3612.1749999999997</v>
      </c>
      <c r="D44" s="355">
        <f ca="1">SUM(D45:D49)</f>
        <v>3783.6767500000001</v>
      </c>
      <c r="E44" s="355">
        <f ca="1">SUM(E45:E49)</f>
        <v>4626.7228210000167</v>
      </c>
      <c r="F44" s="355">
        <f ca="1">SUM(F45:F49)</f>
        <v>4979.3295033399918</v>
      </c>
      <c r="G44" s="355">
        <f ca="1">SUM(G45:G49)</f>
        <v>5216.5813444851938</v>
      </c>
    </row>
    <row r="45" spans="2:17">
      <c r="B45" s="368" t="str">
        <f>+IF(Home!$C$5=NT!$A$2,MI!$B166,IF(Home!$C$5=NT!$A$3,MI!$C166,IF(Home!$C$5=NT!$A$4,MI!$D166,)))</f>
        <v>Proveïdors</v>
      </c>
      <c r="C45" s="357">
        <f>+MOVCV!P94</f>
        <v>0</v>
      </c>
      <c r="D45" s="357">
        <f>+MOVCV!AB94</f>
        <v>0</v>
      </c>
      <c r="E45" s="357">
        <f>+MOVCV!AN94</f>
        <v>0</v>
      </c>
      <c r="F45" s="357">
        <f>+MOVCV!AZ94</f>
        <v>0</v>
      </c>
      <c r="G45" s="357">
        <f>+MOVCV!BL94</f>
        <v>0</v>
      </c>
    </row>
    <row r="46" spans="2:17">
      <c r="B46" s="368" t="str">
        <f>+IF(Home!$C$5=NT!$A$2,MI!$B167,IF(Home!$C$5=NT!$A$3,MI!$C167,IF(Home!$C$5=NT!$A$4,MI!$D167,)))</f>
        <v>IVA a pagar</v>
      </c>
      <c r="C46" s="357">
        <f ca="1">+IF(Home!$J$17=NT!$G$4,HLOOKUP((EDATE(C6,-1)),IVA!$C$93:$BJ$94,2,0),HLOOKUP((EDATE(C6,-1)),IVA!$C$51:$BJ$52,2,0))</f>
        <v>2671.2</v>
      </c>
      <c r="D46" s="357">
        <f ca="1">+IF(Home!$J$17=NT!$G$4,HLOOKUP((EDATE(D6,-1)),IVA!$C$93:$BJ$94,2,0),HLOOKUP((EDATE(D6,-1)),IVA!$C$51:$BJ$52,2,0))</f>
        <v>2842.7017500000002</v>
      </c>
      <c r="E46" s="357">
        <f ca="1">+IF(Home!$J$17=NT!$G$4,HLOOKUP((EDATE(E6,-1)),IVA!$C$93:$BJ$94,2,0),HLOOKUP((EDATE(E6,-1)),IVA!$C$51:$BJ$52,2,0))</f>
        <v>2899.555785000015</v>
      </c>
      <c r="F46" s="357">
        <f ca="1">+IF(Home!$J$17=NT!$G$4,HLOOKUP((EDATE(F6,-1)),IVA!$C$93:$BJ$94,2,0),HLOOKUP((EDATE(F6,-1)),IVA!$C$51:$BJ$52,2,0))</f>
        <v>2957.546900699992</v>
      </c>
      <c r="G46" s="357">
        <f ca="1">+IF(Home!$J$17=NT!$G$4,HLOOKUP((EDATE(G6,-1)),IVA!$C$93:$BJ$94,2,0),HLOOKUP((EDATE(G6,-1)),IVA!$C$51:$BJ$52,2,0))</f>
        <v>3016.6978387139898</v>
      </c>
    </row>
    <row r="47" spans="2:17">
      <c r="B47" s="368" t="str">
        <f>+IF(Home!$C$5=NT!$A$2,MI!$B168,IF(Home!$C$5=NT!$A$3,MI!$C168,IF(Home!$C$5=NT!$A$4,MI!$D168,)))</f>
        <v>IRPF</v>
      </c>
      <c r="C47" s="357">
        <f ca="1">HLOOKUP((EDATE(C6,-1)),MOVCF!D30:BK31,2,0)+IF(IRPF!D29&gt;0,IRPF!D29,0)</f>
        <v>0</v>
      </c>
      <c r="D47" s="357">
        <f ca="1">HLOOKUP((EDATE(D6,-1)),MOVCF!E30:BL31,2,0)+IF(IRPF!E29&gt;0,IRPF!E29,0)</f>
        <v>0</v>
      </c>
      <c r="E47" s="357">
        <f ca="1">HLOOKUP((EDATE(E6,-1)),MOVCF!F30:BM31,2,0)+IF(IRPF!F29&gt;0,IRPF!F29,0)</f>
        <v>712.5</v>
      </c>
      <c r="F47" s="357">
        <f ca="1">HLOOKUP((EDATE(F6,-1)),MOVCF!G30:BN31,2,0)+IF(IRPF!G29&gt;0,IRPF!G29,0)</f>
        <v>712.5</v>
      </c>
      <c r="G47" s="357">
        <f ca="1">HLOOKUP((EDATE(G6,-1)),MOVCF!H30:BO31,2,0)+IF(IRPF!H29&gt;0,IRPF!H29,0)</f>
        <v>712.5</v>
      </c>
    </row>
    <row r="48" spans="2:17" s="188" customFormat="1">
      <c r="B48" s="368" t="str">
        <f>+IF(Home!$C$5=NT!$A$2,MI!$B169,IF(Home!$C$5=NT!$A$3,MI!$C169,IF(Home!$C$5=NT!$A$4,MI!$D169,)))</f>
        <v>Seguretat Social</v>
      </c>
      <c r="C48" s="357">
        <f>HLOOKUP((EDATE(C6,-1)),MOVCF!D38:BK41,4,0)</f>
        <v>940.97500000000002</v>
      </c>
      <c r="D48" s="357">
        <f>HLOOKUP((EDATE(D6,-1)),MOVCF!E38:BL41,4,0)</f>
        <v>940.97500000000002</v>
      </c>
      <c r="E48" s="357">
        <f>HLOOKUP((EDATE(E6,-1)),MOVCF!F38:BM41,4,0)</f>
        <v>940.97500000000002</v>
      </c>
      <c r="F48" s="357">
        <f>HLOOKUP((EDATE(F6,-1)),MOVCF!G38:BN41,4,0)</f>
        <v>940.97500000000002</v>
      </c>
      <c r="G48" s="357">
        <f>HLOOKUP((EDATE(G6,-1)),MOVCF!H38:BO41,4,0)</f>
        <v>940.97500000000002</v>
      </c>
      <c r="H48" s="124"/>
      <c r="I48" s="124"/>
      <c r="J48" s="124"/>
      <c r="K48" s="124"/>
      <c r="L48" s="124"/>
      <c r="M48" s="124"/>
      <c r="N48" s="124"/>
      <c r="O48" s="124"/>
      <c r="P48" s="124"/>
      <c r="Q48" s="124"/>
    </row>
    <row r="49" spans="2:17" ht="10.5" customHeight="1">
      <c r="B49" s="368" t="str">
        <f ca="1">IF(Home!J13=NT!H2,"",+IF(Home!$C$5=NT!$A$2,MI!$B170,IF(Home!$C$5=NT!$A$3,MI!$C170,IF(Home!$C$5=NT!$A$4,MI!$D170,))))</f>
        <v>Impost de societats</v>
      </c>
      <c r="C49" s="357">
        <f ca="1">+IF(Home!$J$13=NT!$E$2,0,IF(IS!D43&gt;0,IS!D43,0))</f>
        <v>0</v>
      </c>
      <c r="D49" s="357">
        <f ca="1">+IF(Home!$J$13=NT!$E$2,0,IF(IS!E43&gt;0,IS!E43,0))</f>
        <v>0</v>
      </c>
      <c r="E49" s="357">
        <f ca="1">+IF(Home!$J$13=NT!$E$2,0,IF(IS!F43&gt;0,IS!F43,0))</f>
        <v>73.692036000000954</v>
      </c>
      <c r="F49" s="357">
        <f ca="1">+IF(Home!$J$13=NT!$E$2,0,IF(IS!G43&gt;0,IS!G43,0))</f>
        <v>368.30760263999929</v>
      </c>
      <c r="G49" s="357">
        <f ca="1">+IF(Home!$J$13=NT!$E$2,0,IF(IS!H43&gt;0,IS!H43,0))</f>
        <v>546.40850577120318</v>
      </c>
      <c r="H49" s="188"/>
      <c r="I49" s="188"/>
      <c r="J49" s="188"/>
      <c r="K49" s="188"/>
      <c r="L49" s="188"/>
      <c r="M49" s="188"/>
      <c r="N49" s="188"/>
      <c r="O49" s="188"/>
      <c r="P49" s="188"/>
      <c r="Q49" s="188"/>
    </row>
    <row r="50" spans="2:17">
      <c r="B50" s="353"/>
      <c r="C50" s="374"/>
      <c r="D50" s="374"/>
      <c r="E50" s="374"/>
      <c r="F50" s="374"/>
      <c r="G50" s="374"/>
    </row>
    <row r="51" spans="2:17">
      <c r="B51" s="362" t="str">
        <f>+IF(Home!$C$5=NT!$A$2,MI!$B172,IF(Home!$C$5=NT!$A$3,MI!$C172,IF(Home!$C$5=NT!$A$4,MI!$D172,)))</f>
        <v xml:space="preserve">TOTAL DE PATRIMONI NET I PASSIU </v>
      </c>
      <c r="C51" s="359">
        <f ca="1">+C23+C33+C38</f>
        <v>7418.4850000000042</v>
      </c>
      <c r="D51" s="359">
        <f ca="1">+D23+D33+D38</f>
        <v>11200.786750000008</v>
      </c>
      <c r="E51" s="359">
        <f ca="1">+E23+E33+E38</f>
        <v>12403.012621000031</v>
      </c>
      <c r="F51" s="359">
        <f ca="1">+F23+F33+F38</f>
        <v>14237.316555340003</v>
      </c>
      <c r="G51" s="359">
        <f ca="1">+G23+G33+G38</f>
        <v>16672.763534645219</v>
      </c>
    </row>
    <row r="52" spans="2:17" ht="14.4" thickBot="1"/>
    <row r="53" spans="2:17" ht="14.4" thickBot="1">
      <c r="B53" s="267" t="s">
        <v>198</v>
      </c>
      <c r="C53" s="268">
        <f ca="1">+C20-C51</f>
        <v>0</v>
      </c>
      <c r="D53" s="268">
        <f ca="1">+D20-D51</f>
        <v>0</v>
      </c>
      <c r="E53" s="268">
        <f ca="1">+E20-E51</f>
        <v>-2.1827872842550278E-11</v>
      </c>
      <c r="F53" s="562">
        <f ca="1">+F20-F51</f>
        <v>0</v>
      </c>
      <c r="G53" s="563">
        <f ca="1">+G20-G51</f>
        <v>0</v>
      </c>
    </row>
    <row r="57" spans="2:17">
      <c r="B57" s="148" t="str">
        <f>+IF(Home!$C$5=NT!$A$2,MI!$B174,IF(Home!$C$5=NT!$A$3,MI!$C174,IF(Home!$C$5=NT!$A$4,MI!$D174,)))</f>
        <v>ANÀLISIS SITUACIÓ PATRIMONIAL</v>
      </c>
      <c r="C57" s="256"/>
      <c r="D57" s="256"/>
      <c r="E57" s="256"/>
      <c r="F57" s="256"/>
      <c r="G57" s="256"/>
    </row>
    <row r="58" spans="2:17">
      <c r="B58" s="520"/>
      <c r="C58" s="125"/>
      <c r="D58" s="125"/>
      <c r="E58" s="125"/>
      <c r="F58" s="600"/>
      <c r="G58" s="125"/>
    </row>
    <row r="59" spans="2:17">
      <c r="B59" s="152" t="str">
        <f>+IF(Home!$C$5=NT!$A$2,MI!$B176,IF(Home!$C$5=NT!$A$3,MI!$C176,IF(Home!$C$5=NT!$A$4,MI!$D176,)))</f>
        <v>LSCap (Patrimoni Net &gt; 1/2 Capital Social)</v>
      </c>
      <c r="C59" s="492">
        <f>+B!C7</f>
        <v>41274</v>
      </c>
      <c r="D59" s="492">
        <f>+B!D7</f>
        <v>41639</v>
      </c>
      <c r="E59" s="492">
        <f>+B!E7</f>
        <v>42004</v>
      </c>
      <c r="F59" s="505">
        <f>+B!F7</f>
        <v>42369</v>
      </c>
      <c r="G59" s="505">
        <f>+B!G7</f>
        <v>42735</v>
      </c>
    </row>
    <row r="60" spans="2:17">
      <c r="B60" s="368" t="str">
        <f>+IF(Home!$C$5=NT!$A$2,MI!$B177,IF(Home!$C$5=NT!$A$3,MI!$C177,IF(Home!$C$5=NT!$A$4,MI!$D177,)))</f>
        <v>Capital Social</v>
      </c>
      <c r="C60" s="357">
        <f>+B!C25</f>
        <v>3000</v>
      </c>
      <c r="D60" s="357">
        <f>+B!D25</f>
        <v>3000</v>
      </c>
      <c r="E60" s="357">
        <f>+B!E25</f>
        <v>3000</v>
      </c>
      <c r="F60" s="357">
        <f>+B!F25</f>
        <v>3000</v>
      </c>
      <c r="G60" s="357">
        <f>+B!G25</f>
        <v>3000</v>
      </c>
    </row>
    <row r="61" spans="2:17">
      <c r="B61" s="349" t="str">
        <f>+IF(Home!$C$5=NT!$A$2,MI!$B178,IF(Home!$C$5=NT!$A$3,MI!$C178,IF(Home!$C$5=NT!$A$4,MI!$D178,)))</f>
        <v>1/2 del Capital  Social</v>
      </c>
      <c r="C61" s="355">
        <f>+C60/2</f>
        <v>1500</v>
      </c>
      <c r="D61" s="355">
        <f>+D60/2</f>
        <v>1500</v>
      </c>
      <c r="E61" s="355">
        <f>+E60/2</f>
        <v>1500</v>
      </c>
      <c r="F61" s="355">
        <f>+F60/2</f>
        <v>1500</v>
      </c>
      <c r="G61" s="355">
        <f>+G60/2</f>
        <v>1500</v>
      </c>
    </row>
    <row r="62" spans="2:17">
      <c r="B62" s="368" t="str">
        <f>+IF(Home!$C$5=NT!$A$2,MI!$B179,IF(Home!$C$5=NT!$A$3,MI!$C179,IF(Home!$C$5=NT!$A$4,MI!$D179,)))</f>
        <v>Fons Propis</v>
      </c>
      <c r="C62" s="357">
        <f ca="1">+B!C24</f>
        <v>3806.3100000000049</v>
      </c>
      <c r="D62" s="357">
        <f ca="1">+B!D24</f>
        <v>7417.1100000000088</v>
      </c>
      <c r="E62" s="357">
        <f ca="1">+B!E24</f>
        <v>7776.2898000000132</v>
      </c>
      <c r="F62" s="357">
        <f ca="1">+B!F24</f>
        <v>9257.9870520000113</v>
      </c>
      <c r="G62" s="357">
        <f ca="1">+B!G24</f>
        <v>11456.182190160025</v>
      </c>
    </row>
    <row r="63" spans="2:17">
      <c r="B63" s="368" t="str">
        <f>+IF(Home!$C$5=NT!$A$2,MI!$B180,IF(Home!$C$5=NT!$A$3,MI!$C180,IF(Home!$C$5=NT!$A$4,MI!$D180,)))</f>
        <v>Préstecs participatius</v>
      </c>
      <c r="C63" s="357">
        <f>+B!C35</f>
        <v>0</v>
      </c>
      <c r="D63" s="357">
        <f>+B!D35</f>
        <v>0</v>
      </c>
      <c r="E63" s="357">
        <f>+B!E35</f>
        <v>0</v>
      </c>
      <c r="F63" s="357">
        <f>+B!F35</f>
        <v>0</v>
      </c>
      <c r="G63" s="357">
        <f>+B!G35</f>
        <v>0</v>
      </c>
    </row>
    <row r="64" spans="2:17">
      <c r="B64" s="349" t="str">
        <f>+IF(Home!$C$5=NT!$A$2,MI!$B181,IF(Home!$C$5=NT!$A$3,MI!$C181,IF(Home!$C$5=NT!$A$4,MI!$D181,)))</f>
        <v>Fons Propis a efectes LSCap</v>
      </c>
      <c r="C64" s="355">
        <f ca="1">+C62+C63</f>
        <v>3806.3100000000049</v>
      </c>
      <c r="D64" s="355">
        <f ca="1">+D62+D63</f>
        <v>7417.1100000000088</v>
      </c>
      <c r="E64" s="355">
        <f ca="1">+E62+E63</f>
        <v>7776.2898000000132</v>
      </c>
      <c r="F64" s="355">
        <f ca="1">+F62+F63</f>
        <v>9257.9870520000113</v>
      </c>
      <c r="G64" s="355">
        <f ca="1">+G62+G63</f>
        <v>11456.182190160025</v>
      </c>
    </row>
    <row r="65" spans="2:7">
      <c r="B65" s="360" t="str">
        <f>+IF(Home!$C$5=NT!$A$2,MI!$B182,IF(Home!$C$5=NT!$A$3,MI!$C182,IF(Home!$C$5=NT!$A$4,MI!$D182,)))</f>
        <v>Diferencia</v>
      </c>
      <c r="C65" s="361">
        <f ca="1">+C64-C61</f>
        <v>2306.3100000000049</v>
      </c>
      <c r="D65" s="361">
        <f ca="1">+D64-D61</f>
        <v>5917.1100000000088</v>
      </c>
      <c r="E65" s="361">
        <f ca="1">+E64-E61</f>
        <v>6276.2898000000132</v>
      </c>
      <c r="F65" s="361">
        <f ca="1">+F64-F61</f>
        <v>7757.9870520000113</v>
      </c>
      <c r="G65" s="361">
        <f ca="1">+G64-G61</f>
        <v>9956.1821901600251</v>
      </c>
    </row>
    <row r="66" spans="2:7">
      <c r="B66" s="532"/>
      <c r="C66" s="533" t="str">
        <f ca="1">+IF(C65&gt;0,"Ok","No Ok")</f>
        <v>Ok</v>
      </c>
      <c r="D66" s="533" t="str">
        <f ca="1">+IF(D65&gt;0,"Ok","No Ok")</f>
        <v>Ok</v>
      </c>
      <c r="E66" s="533" t="str">
        <f ca="1">+IF(E65&gt;0,"Ok","No Ok")</f>
        <v>Ok</v>
      </c>
      <c r="F66" s="561" t="str">
        <f ca="1">+IF(F65&gt;0,"Ok","No Ok")</f>
        <v>Ok</v>
      </c>
      <c r="G66" s="561" t="str">
        <f ca="1">+IF(G65&gt;0,"Ok","No Ok")</f>
        <v>Ok</v>
      </c>
    </row>
    <row r="67" spans="2:7">
      <c r="B67" s="522"/>
      <c r="C67" s="523"/>
      <c r="D67" s="521"/>
      <c r="E67" s="122"/>
      <c r="F67" s="125"/>
      <c r="G67" s="125"/>
    </row>
    <row r="68" spans="2:7">
      <c r="B68" s="152" t="str">
        <f>+IF(Home!$C$5=NT!$A$2,MI!$B185,IF(Home!$C$5=NT!$A$3,MI!$C185,IF(Home!$C$5=NT!$A$4,MI!$D185,)))</f>
        <v>LSCap (Patrimoni Net &gt; 2/3 Capital Social)</v>
      </c>
      <c r="C68" s="492">
        <f>+B!C7</f>
        <v>41274</v>
      </c>
      <c r="D68" s="492">
        <f>+B!D7</f>
        <v>41639</v>
      </c>
      <c r="E68" s="492">
        <f>+B!E7</f>
        <v>42004</v>
      </c>
      <c r="F68" s="505">
        <f>+B!F7</f>
        <v>42369</v>
      </c>
      <c r="G68" s="505">
        <f>+B!G7</f>
        <v>42735</v>
      </c>
    </row>
    <row r="69" spans="2:7">
      <c r="B69" s="368" t="str">
        <f>+IF(Home!$C$5=NT!$A$2,MI!$B186,IF(Home!$C$5=NT!$A$3,MI!$C186,IF(Home!$C$5=NT!$A$4,MI!$D186,)))</f>
        <v>Capital Social</v>
      </c>
      <c r="C69" s="357">
        <f>+B!C25</f>
        <v>3000</v>
      </c>
      <c r="D69" s="357">
        <f>+B!D25</f>
        <v>3000</v>
      </c>
      <c r="E69" s="357">
        <f>+B!E25</f>
        <v>3000</v>
      </c>
      <c r="F69" s="357">
        <f>+B!F25</f>
        <v>3000</v>
      </c>
      <c r="G69" s="357">
        <f>+B!G25</f>
        <v>3000</v>
      </c>
    </row>
    <row r="70" spans="2:7">
      <c r="B70" s="349" t="str">
        <f>+IF(Home!$C$5=NT!$A$2,MI!$B187,IF(Home!$C$5=NT!$A$3,MI!$C187,IF(Home!$C$5=NT!$A$4,MI!$D187,)))</f>
        <v>2/3 del Capital  Social</v>
      </c>
      <c r="C70" s="355">
        <f>+C69*0.666666666666667</f>
        <v>2000.0000000000009</v>
      </c>
      <c r="D70" s="355">
        <f>+D69*0.666666666666667</f>
        <v>2000.0000000000009</v>
      </c>
      <c r="E70" s="355">
        <f>+E69*0.666666666666667</f>
        <v>2000.0000000000009</v>
      </c>
      <c r="F70" s="355">
        <f>+F69*0.666666666666667</f>
        <v>2000.0000000000009</v>
      </c>
      <c r="G70" s="355">
        <f>+G69*0.666666666666667</f>
        <v>2000.0000000000009</v>
      </c>
    </row>
    <row r="71" spans="2:7">
      <c r="B71" s="368" t="str">
        <f>+IF(Home!$C$5=NT!$A$2,MI!$B188,IF(Home!$C$5=NT!$A$3,MI!$C188,IF(Home!$C$5=NT!$A$4,MI!$D188,)))</f>
        <v>Fons Propis</v>
      </c>
      <c r="C71" s="357">
        <f ca="1">+B!C24</f>
        <v>3806.3100000000049</v>
      </c>
      <c r="D71" s="357">
        <f ca="1">+B!D24</f>
        <v>7417.1100000000088</v>
      </c>
      <c r="E71" s="357">
        <f ca="1">+B!E24</f>
        <v>7776.2898000000132</v>
      </c>
      <c r="F71" s="357">
        <f ca="1">+B!F24</f>
        <v>9257.9870520000113</v>
      </c>
      <c r="G71" s="357">
        <f ca="1">+B!G24</f>
        <v>11456.182190160025</v>
      </c>
    </row>
    <row r="72" spans="2:7">
      <c r="B72" s="368" t="str">
        <f>+IF(Home!$C$5=NT!$A$2,MI!$B189,IF(Home!$C$5=NT!$A$3,MI!$C189,IF(Home!$C$5=NT!$A$4,MI!$D189,)))</f>
        <v>Préstecs participatius</v>
      </c>
      <c r="C72" s="357">
        <f>+B!C35</f>
        <v>0</v>
      </c>
      <c r="D72" s="357">
        <f>+B!D35</f>
        <v>0</v>
      </c>
      <c r="E72" s="357">
        <f>+B!E35</f>
        <v>0</v>
      </c>
      <c r="F72" s="357">
        <f>+B!F35</f>
        <v>0</v>
      </c>
      <c r="G72" s="357">
        <f>+B!G35</f>
        <v>0</v>
      </c>
    </row>
    <row r="73" spans="2:7">
      <c r="B73" s="349" t="str">
        <f>+IF(Home!$C$5=NT!$A$2,MI!$B190,IF(Home!$C$5=NT!$A$3,MI!$C190,IF(Home!$C$5=NT!$A$4,MI!$D190,)))</f>
        <v>Fons Propis a efectes LSCap</v>
      </c>
      <c r="C73" s="355">
        <f ca="1">+C71+C72</f>
        <v>3806.3100000000049</v>
      </c>
      <c r="D73" s="355">
        <f ca="1">+D71+D72</f>
        <v>7417.1100000000088</v>
      </c>
      <c r="E73" s="355">
        <f ca="1">+E71+E72</f>
        <v>7776.2898000000132</v>
      </c>
      <c r="F73" s="357">
        <f ca="1">+F71+F72</f>
        <v>9257.9870520000113</v>
      </c>
      <c r="G73" s="357">
        <f ca="1">+G71+G72</f>
        <v>11456.182190160025</v>
      </c>
    </row>
    <row r="74" spans="2:7">
      <c r="B74" s="360" t="str">
        <f>+IF(Home!$C$5=NT!$A$2,MI!$B191,IF(Home!$C$5=NT!$A$3,MI!$C191,IF(Home!$C$5=NT!$A$4,MI!$D191,)))</f>
        <v>Diferencia</v>
      </c>
      <c r="C74" s="361">
        <f ca="1">+C73-C70</f>
        <v>1806.310000000004</v>
      </c>
      <c r="D74" s="361">
        <f ca="1">+D73-D70</f>
        <v>5417.1100000000079</v>
      </c>
      <c r="E74" s="361">
        <f ca="1">+E73-E70</f>
        <v>5776.2898000000123</v>
      </c>
      <c r="F74" s="361">
        <f ca="1">+F73-F70</f>
        <v>7257.9870520000104</v>
      </c>
      <c r="G74" s="361">
        <f ca="1">+G73-G70</f>
        <v>9456.1821901600233</v>
      </c>
    </row>
    <row r="75" spans="2:7">
      <c r="B75" s="532"/>
      <c r="C75" s="533" t="str">
        <f ca="1">+IF(C74&gt;0,"Ok","No Ok")</f>
        <v>Ok</v>
      </c>
      <c r="D75" s="533" t="str">
        <f ca="1">+IF(D74&gt;0,"Ok","No Ok")</f>
        <v>Ok</v>
      </c>
      <c r="E75" s="533" t="str">
        <f ca="1">+IF(E74&gt;0,"Ok","No Ok")</f>
        <v>Ok</v>
      </c>
      <c r="F75" s="561" t="str">
        <f ca="1">+IF(F74&gt;0,"Ok","No Ok")</f>
        <v>Ok</v>
      </c>
      <c r="G75" s="561" t="str">
        <f ca="1">+IF(G74&gt;0,"Ok","No Ok")</f>
        <v>Ok</v>
      </c>
    </row>
  </sheetData>
  <sheetProtection algorithmName="SHA-512" hashValue="c3En5AHEtFxYTFzZwEEGJStW7vSMyCCssxFtH8+EBSZKfjMkmoqSnBhl8UmPHXI2s7oKiPiVBwPRejsGnJxeHg==" saltValue="LMkplC74wMLEPO8yxkZfkw==" spinCount="100000" sheet="1" scenarios="1" formatColumns="0" formatRows="0"/>
  <conditionalFormatting sqref="C66">
    <cfRule type="expression" dxfId="117" priority="50">
      <formula>C65&lt;0</formula>
    </cfRule>
  </conditionalFormatting>
  <conditionalFormatting sqref="D66:E66">
    <cfRule type="expression" dxfId="116" priority="47">
      <formula>D65&lt;0</formula>
    </cfRule>
  </conditionalFormatting>
  <conditionalFormatting sqref="C75:E75">
    <cfRule type="expression" dxfId="115" priority="46">
      <formula>C74&lt;0</formula>
    </cfRule>
  </conditionalFormatting>
  <conditionalFormatting sqref="C53:G53">
    <cfRule type="expression" dxfId="114" priority="81">
      <formula>C53&gt;0.1</formula>
    </cfRule>
    <cfRule type="expression" dxfId="113" priority="83">
      <formula>C53&lt;-0.1</formula>
    </cfRule>
  </conditionalFormatting>
  <conditionalFormatting sqref="G7:G25 G27:G75">
    <cfRule type="expression" dxfId="112" priority="8">
      <formula>$F$5&lt;5</formula>
    </cfRule>
  </conditionalFormatting>
  <conditionalFormatting sqref="F7:F25 F27:F75">
    <cfRule type="expression" dxfId="111" priority="44">
      <formula>$F$5&lt;4</formula>
    </cfRule>
  </conditionalFormatting>
  <conditionalFormatting sqref="G12">
    <cfRule type="expression" dxfId="110" priority="13">
      <formula>$F$5&lt;5</formula>
    </cfRule>
  </conditionalFormatting>
  <conditionalFormatting sqref="G49">
    <cfRule type="expression" dxfId="109" priority="9">
      <formula>$F$5&lt;5</formula>
    </cfRule>
  </conditionalFormatting>
  <conditionalFormatting sqref="C18:G18">
    <cfRule type="expression" dxfId="108" priority="66">
      <formula>C18&lt;0</formula>
    </cfRule>
  </conditionalFormatting>
  <conditionalFormatting sqref="G26">
    <cfRule type="expression" dxfId="107" priority="1">
      <formula>$F$5&lt;5</formula>
    </cfRule>
  </conditionalFormatting>
  <conditionalFormatting sqref="F26">
    <cfRule type="expression" dxfId="106" priority="2">
      <formula>$F$5&lt;4</formula>
    </cfRule>
  </conditionalFormatting>
  <pageMargins left="0.7" right="0.7" top="0.75" bottom="0.75" header="0.3" footer="0.3"/>
  <pageSetup paperSize="9" scale="62" orientation="portrait" horizontalDpi="4294967295" verticalDpi="4294967295" r:id="rId1"/>
  <headerFooter>
    <oddFooter>&amp;L&amp;"-,Negrita"&amp;9Promotor &amp;"-,Normal"a &amp;"-,Negrita"Nom del projecte &amp;"-,Normal"a &amp;"-,Negrita"Email: &amp;"-,Normal"a &amp;"-,Negrita"Telèfon &amp;"-,Normal"a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49" r:id="rId4" name="btnAmagar0_B">
              <controlPr defaultSize="0" print="0" autoFill="0" autoPict="0" macro="[0]!Amagar0_B">
                <anchor moveWithCells="1">
                  <from>
                    <xdr:col>3</xdr:col>
                    <xdr:colOff>22860</xdr:colOff>
                    <xdr:row>3</xdr:row>
                    <xdr:rowOff>83820</xdr:rowOff>
                  </from>
                  <to>
                    <xdr:col>3</xdr:col>
                    <xdr:colOff>1021080</xdr:colOff>
                    <xdr:row>5</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7">
    <tabColor theme="9" tint="-0.499984740745262"/>
  </sheetPr>
  <dimension ref="B5:G23"/>
  <sheetViews>
    <sheetView showGridLines="0" tabSelected="1" zoomScaleNormal="100" zoomScaleSheetLayoutView="100" workbookViewId="0">
      <pane ySplit="3" topLeftCell="A4" activePane="bottomLeft" state="frozen"/>
      <selection activeCell="C40" sqref="C40"/>
      <selection pane="bottomLeft"/>
    </sheetView>
  </sheetViews>
  <sheetFormatPr defaultColWidth="11.44140625" defaultRowHeight="13.8"/>
  <cols>
    <col min="1" max="1" width="3.5546875" style="188" customWidth="1"/>
    <col min="2" max="2" width="53.109375" style="188" bestFit="1" customWidth="1"/>
    <col min="3" max="3" width="16.109375" style="188" bestFit="1" customWidth="1"/>
    <col min="4" max="4" width="15.44140625" style="188" bestFit="1" customWidth="1"/>
    <col min="5" max="5" width="15.5546875" style="188" bestFit="1" customWidth="1"/>
    <col min="6" max="6" width="15.44140625" style="188" bestFit="1" customWidth="1"/>
    <col min="7" max="7" width="16.33203125" style="188" bestFit="1" customWidth="1"/>
    <col min="8" max="16384" width="11.44140625" style="188"/>
  </cols>
  <sheetData>
    <row r="5" spans="2:7">
      <c r="B5" s="673" t="str">
        <f>+IF(Home!$C$5=NT!$A$2,MI!$B$193,IF(Home!$C$5=NT!$A$3,MI!$C$193,IF(Home!$C$5=NT!$A$4,MI!$D$193,)))</f>
        <v>RESULTATS</v>
      </c>
    </row>
    <row r="6" spans="2:7">
      <c r="F6" s="602">
        <f>+Home!J9</f>
        <v>3</v>
      </c>
    </row>
    <row r="7" spans="2:7">
      <c r="B7" s="152" t="str">
        <f>+IF(Home!$C$5=NT!$A$2,MI!$B194,IF(Home!$C$5=NT!$A$3,MI!$C194,IF(Home!$C$5=NT!$A$4,MI!$D194,)))</f>
        <v>Pèrdues i Guanys</v>
      </c>
      <c r="C7" s="263">
        <f>+B!C7</f>
        <v>41274</v>
      </c>
      <c r="D7" s="263">
        <f>+B!D7</f>
        <v>41639</v>
      </c>
      <c r="E7" s="263">
        <f>+B!E7</f>
        <v>42004</v>
      </c>
      <c r="F7" s="263">
        <f>+B!F7</f>
        <v>42369</v>
      </c>
      <c r="G7" s="263">
        <f>+B!G7</f>
        <v>42735</v>
      </c>
    </row>
    <row r="8" spans="2:7">
      <c r="B8" s="318" t="str">
        <f>+IF(Home!$C$5=NT!$A$2,MI!$B195,IF(Home!$C$5=NT!$A$3,MI!$C195,IF(Home!$C$5=NT!$A$4,MI!$D195,)))</f>
        <v>Vendes</v>
      </c>
      <c r="C8" s="308">
        <f>+VM!E23</f>
        <v>34420</v>
      </c>
      <c r="D8" s="308">
        <f>+VM!E41</f>
        <v>53325.599999999999</v>
      </c>
      <c r="E8" s="308">
        <f>+VM!E59</f>
        <v>55229.633999999998</v>
      </c>
      <c r="F8" s="308">
        <f>+VM!E77</f>
        <v>56334.226679999992</v>
      </c>
      <c r="G8" s="308">
        <f>+VM!E95</f>
        <v>57460.911213600011</v>
      </c>
    </row>
    <row r="9" spans="2:7">
      <c r="B9" s="318" t="str">
        <f>+IF(Home!$C$5=NT!$A$2,MI!$B196,IF(Home!$C$5=NT!$A$3,MI!$C196,IF(Home!$C$5=NT!$A$4,MI!$D196,)))</f>
        <v>Variació d’existències</v>
      </c>
      <c r="C9" s="308">
        <f>+B!C14-'Ex Net'!C96</f>
        <v>720</v>
      </c>
      <c r="D9" s="308">
        <f>+B!D14-B!C14</f>
        <v>-393.6</v>
      </c>
      <c r="E9" s="308">
        <f>+B!E14-B!D14</f>
        <v>-243.16799999999998</v>
      </c>
      <c r="F9" s="308">
        <f>+B!F14-B!E14</f>
        <v>-253.02527999999998</v>
      </c>
      <c r="G9" s="308">
        <f>+B!G14-B!F14</f>
        <v>-263.17958400000003</v>
      </c>
    </row>
    <row r="10" spans="2:7">
      <c r="B10" s="318" t="str">
        <f>+IF(Home!$C$5=NT!$A$2,MI!$B197,IF(Home!$C$5=NT!$A$3,MI!$C197,IF(Home!$C$5=NT!$A$4,MI!$D197,)))</f>
        <v>Treballs realitzats per l'empresa per al seu actiu (I+D)</v>
      </c>
      <c r="C10" s="308">
        <f>+'C'!C125</f>
        <v>0</v>
      </c>
      <c r="D10" s="308">
        <f>+'C'!C133</f>
        <v>0</v>
      </c>
      <c r="E10" s="308">
        <f>+'C'!C141</f>
        <v>0</v>
      </c>
      <c r="F10" s="308">
        <f>+'C'!C149</f>
        <v>0</v>
      </c>
      <c r="G10" s="308">
        <f>+'C'!C157</f>
        <v>0</v>
      </c>
    </row>
    <row r="11" spans="2:7">
      <c r="B11" s="319" t="str">
        <f>+IF(Home!$C$5=NT!$A$2,MI!$B198,IF(Home!$C$5=NT!$A$3,MI!$C198,IF(Home!$C$5=NT!$A$4,MI!$D198,)))</f>
        <v>Aprovisionaments</v>
      </c>
      <c r="C11" s="308">
        <f ca="1">IF(Home!$J$17=NT!$G$3,-CVM!$G$23-CVA!$G$23,-CVM!$E$23-CVA!$E$23)</f>
        <v>-4400</v>
      </c>
      <c r="D11" s="308">
        <f ca="1">IF(Home!$J$17=NT!$G$3,-CVM!$G$41-CVA!$G$41,-CVM!$E$41-CVA!$E$41)</f>
        <v>0</v>
      </c>
      <c r="E11" s="308">
        <f ca="1">IF(Home!$J$17=NT!$G$3,-CVM!$G$59-CVA!$G$59,-CVM!$E$59-CVA!$E$59)</f>
        <v>0</v>
      </c>
      <c r="F11" s="308">
        <f ca="1">IF(Home!$J$17=NT!$G$3,-CVM!$G$77-CVA!$G$77,-CVM!$E$77-CVA!$E$77)</f>
        <v>0</v>
      </c>
      <c r="G11" s="308">
        <f ca="1">IF(Home!$J$17=NT!$G$3,-CVM!$G$95-CVA!$G$95,-CVM!$E$95-CVA!$E$95)</f>
        <v>0</v>
      </c>
    </row>
    <row r="12" spans="2:7">
      <c r="B12" s="320" t="str">
        <f>+IF(Home!$C$5=NT!$A$2,MI!$B199,IF(Home!$C$5=NT!$A$3,MI!$C199,IF(Home!$C$5=NT!$A$4,MI!$D199,)))</f>
        <v>Despeses de personal</v>
      </c>
      <c r="C12" s="308">
        <f>-SUM(MOVCF!D25:O25)</f>
        <v>-43616.399999999994</v>
      </c>
      <c r="D12" s="308">
        <f>-SUM(MOVCF!P25:AA25)</f>
        <v>-43616.399999999994</v>
      </c>
      <c r="E12" s="308">
        <f>-SUM(MOVCF!AB25:AM25)</f>
        <v>-49316.399999999994</v>
      </c>
      <c r="F12" s="308">
        <f>-SUM(MOVCF!AN25:AY25)</f>
        <v>-49316.399999999994</v>
      </c>
      <c r="G12" s="308">
        <f>-SUM(MOVCF!AZ25:BK25)</f>
        <v>-49316.399999999994</v>
      </c>
    </row>
    <row r="13" spans="2:7">
      <c r="B13" s="318" t="str">
        <f>+IF(Home!$C$5=NT!$A$2,MI!$B200,IF(Home!$C$5=NT!$A$3,MI!$C200,IF(Home!$C$5=NT!$A$4,MI!$D200,)))</f>
        <v>Altres despeses d’explotació</v>
      </c>
      <c r="C13" s="308">
        <f ca="1">IF(Home!$J$17=NT!$G$3,-'C'!$C$20-SUM('Mov FIN'!E113:P113),-'C'!$C$20)-INV!B8</f>
        <v>-4175</v>
      </c>
      <c r="D13" s="308">
        <f ca="1">IF(Home!$J$17=NT!$G$3,-'C'!$C$35-SUM('Mov FIN'!Q113:AB113),-'C'!$C$35)</f>
        <v>-5067.6000000000013</v>
      </c>
      <c r="E13" s="308">
        <f ca="1">IF(Home!$J$17=NT!$G$3,-'C'!$C$50-SUM('Mov FIN'!AC113:AN113),-'C'!$C$50)</f>
        <v>-5156.9520000000002</v>
      </c>
      <c r="F13" s="308">
        <f ca="1">IF(Home!$J$17=NT!$G$3,-'C'!$C$65-SUM('Mov FIN'!AO113:AZ113),-'C'!$C$65)</f>
        <v>-4648.0910400000002</v>
      </c>
      <c r="G13" s="308">
        <f ca="1">IF(Home!$J$17=NT!$G$3,-'C'!$C$80-SUM('Mov FIN'!BA113:BL113),-'C'!$C$80)</f>
        <v>-4741.0528608000004</v>
      </c>
    </row>
    <row r="14" spans="2:7">
      <c r="B14" s="318" t="str">
        <f>+IF(Home!$C$5=NT!$A$2,MI!$B201,IF(Home!$C$5=NT!$A$3,MI!$C201,IF(Home!$C$5=NT!$A$4,MI!$D201,)))</f>
        <v>Amortització de l’immobilitzat</v>
      </c>
      <c r="C14" s="308">
        <f>-SUM(MOVINV!D196:O196)</f>
        <v>0</v>
      </c>
      <c r="D14" s="308">
        <f>-SUM(MOVINV!P196:AA196)</f>
        <v>0</v>
      </c>
      <c r="E14" s="308">
        <f>-SUM(MOVINV!AB196:AM196)</f>
        <v>0</v>
      </c>
      <c r="F14" s="308">
        <f>-SUM(MOVINV!AN196:AY196)</f>
        <v>0</v>
      </c>
      <c r="G14" s="308">
        <f>-SUM(MOVINV!AZ196:BK196)</f>
        <v>0</v>
      </c>
    </row>
    <row r="15" spans="2:7">
      <c r="B15" s="318" t="str">
        <f>+IF(Home!$C$5=NT!$A$2,MI!$B202,IF(Home!$C$5=NT!$A$3,MI!$C202,IF(Home!$C$5=NT!$A$4,MI!$D202,)))</f>
        <v>Imputació de subvencions d’immobilitzat no financer i altres</v>
      </c>
      <c r="C15" s="308">
        <f>SUM('Mov FIN'!E153:P153)</f>
        <v>18000</v>
      </c>
      <c r="D15" s="308">
        <f>SUM('Mov FIN'!Q153:AB153)</f>
        <v>0</v>
      </c>
      <c r="E15" s="308">
        <f>SUM('Mov FIN'!AC153:AN153)</f>
        <v>0</v>
      </c>
      <c r="F15" s="308">
        <f>SUM('Mov FIN'!AO153:AZ153)</f>
        <v>0</v>
      </c>
      <c r="G15" s="308">
        <f>SUM('Mov FIN'!BA153:BL153)</f>
        <v>0</v>
      </c>
    </row>
    <row r="16" spans="2:7">
      <c r="B16" s="321" t="str">
        <f>+IF(Home!$C$5=NT!$A$2,MI!$B203,IF(Home!$C$5=NT!$A$3,MI!$C203,IF(Home!$C$5=NT!$A$4,MI!$D203,)))</f>
        <v>A) RESULTAT D’EXPLOTACIÓ</v>
      </c>
      <c r="C16" s="322">
        <f ca="1">SUM(C8:C15)</f>
        <v>948.60000000000582</v>
      </c>
      <c r="D16" s="322">
        <f ca="1">SUM(D8:D15)</f>
        <v>4248.0000000000045</v>
      </c>
      <c r="E16" s="322">
        <f ca="1">SUM(E8:E15)</f>
        <v>513.11400000000594</v>
      </c>
      <c r="F16" s="322">
        <f ca="1">SUM(F8:F15)</f>
        <v>2116.7103599999964</v>
      </c>
      <c r="G16" s="322">
        <f ca="1">SUM(G8:G15)</f>
        <v>3140.278768800019</v>
      </c>
    </row>
    <row r="17" spans="2:7" ht="6.75" customHeight="1">
      <c r="B17" s="534"/>
      <c r="C17" s="535"/>
      <c r="D17" s="535"/>
      <c r="E17" s="535"/>
      <c r="F17" s="535"/>
      <c r="G17" s="535"/>
    </row>
    <row r="18" spans="2:7">
      <c r="B18" s="324" t="str">
        <f>+IF(Home!$C$5=NT!$A$2,MI!$B205,IF(Home!$C$5=NT!$A$3,MI!$C205,IF(Home!$C$5=NT!$A$4,MI!$D205,)))</f>
        <v xml:space="preserve">Despeses financeres </v>
      </c>
      <c r="C18" s="308">
        <f>-SUM('Mov FIN'!E40:P40)-SUM('Mov FIN'!E112:P112)</f>
        <v>0</v>
      </c>
      <c r="D18" s="308">
        <f>-SUM('Mov FIN'!Q40:AB40)-SUM('Mov FIN'!Q112:AB112)</f>
        <v>0</v>
      </c>
      <c r="E18" s="308">
        <f>-SUM('Mov FIN'!AC40:AN40)-SUM('Mov FIN'!AC112:AN112)</f>
        <v>0</v>
      </c>
      <c r="F18" s="308">
        <f>-SUM('Mov FIN'!AO40:AZ40)-SUM('Mov FIN'!AO112:AZ112)</f>
        <v>0</v>
      </c>
      <c r="G18" s="308">
        <f>-SUM('Mov FIN'!BA40:BL40)-SUM('Mov FIN'!BA112:BL112)</f>
        <v>0</v>
      </c>
    </row>
    <row r="19" spans="2:7">
      <c r="B19" s="323" t="str">
        <f>+IF(Home!$C$5=NT!$A$2,MI!$B207,IF(Home!$C$5=NT!$A$3,MI!$C207,IF(Home!$C$5=NT!$A$4,MI!$D207,)))</f>
        <v>B) RESULTAT FINANCER</v>
      </c>
      <c r="C19" s="309">
        <f>SUM(C18:C18)</f>
        <v>0</v>
      </c>
      <c r="D19" s="309">
        <f>SUM(D18:D18)</f>
        <v>0</v>
      </c>
      <c r="E19" s="309">
        <f>SUM(E18:E18)</f>
        <v>0</v>
      </c>
      <c r="F19" s="309">
        <f>SUM(F18:F18)</f>
        <v>0</v>
      </c>
      <c r="G19" s="309">
        <f>SUM(G18:G18)</f>
        <v>0</v>
      </c>
    </row>
    <row r="20" spans="2:7" ht="6.75" customHeight="1">
      <c r="B20" s="536"/>
      <c r="C20" s="311"/>
      <c r="D20" s="311"/>
      <c r="E20" s="311"/>
      <c r="F20" s="311"/>
      <c r="G20" s="311"/>
    </row>
    <row r="21" spans="2:7">
      <c r="B21" s="323" t="str">
        <f>+IF(Home!$C$5=NT!$A$2,MI!$B209,IF(Home!$C$5=NT!$A$3,MI!$C209,IF(Home!$C$5=NT!$A$4,MI!$D209,)))</f>
        <v xml:space="preserve">C) RESULTAT ABANS D'IMPOSTOS (A+B) </v>
      </c>
      <c r="C21" s="322">
        <f ca="1">+C16+C19</f>
        <v>948.60000000000582</v>
      </c>
      <c r="D21" s="322">
        <f ca="1">+D16+D19</f>
        <v>4248.0000000000045</v>
      </c>
      <c r="E21" s="322">
        <f ca="1">+E16+E19</f>
        <v>513.11400000000594</v>
      </c>
      <c r="F21" s="322">
        <f ca="1">+F16+F19</f>
        <v>2116.7103599999964</v>
      </c>
      <c r="G21" s="322">
        <f ca="1">+G16+G19</f>
        <v>3140.278768800019</v>
      </c>
    </row>
    <row r="22" spans="2:7">
      <c r="B22" s="325" t="str">
        <f>+IF(Home!$C$5=NT!$A$2,MI!$B210,IF(Home!$C$5=NT!$A$3,MI!$C210,IF(Home!$C$5=NT!$A$4,MI!$D210,)))</f>
        <v>Impost sobre beneficis</v>
      </c>
      <c r="C22" s="308">
        <f ca="1">+IF(Home!$J$15=NT!$F$4,IRPF!D17,IF(Home!$J$15=NT!$F$3,IRPF!D9,IF(Home!$J$15=NT!$F$6,IS!D35,IF(Home!$J$15=NT!$F$5,IS!D20,IF(Home!$J$15=NT!$F$7,IRPF!D24,0)))))</f>
        <v>-142.29000000000087</v>
      </c>
      <c r="D22" s="308">
        <f ca="1">+IF(Home!$J$15=NT!$F$4,IRPF!E17,IF(Home!$J$15=NT!$F$3,IRPF!E9,IF(Home!$J$15=NT!$F$6,IS!E35,IF(Home!$J$15=NT!$F$5,IS!E20,IF(Home!$J$15=NT!$F$7,IRPF!E24,0)))))</f>
        <v>-637.20000000000061</v>
      </c>
      <c r="E22" s="308">
        <f ca="1">+IF(Home!$J$15=NT!$F$4,IRPF!F17,IF(Home!$J$15=NT!$F$3,IRPF!F9,IF(Home!$J$15=NT!$F$6,IS!F35,IF(Home!$J$15=NT!$F$5,IS!F20,IF(Home!$J$15=NT!$F$7,IRPF!F24,0)))))</f>
        <v>-153.93420000000177</v>
      </c>
      <c r="F22" s="308">
        <f ca="1">+IF(Home!$J$15=NT!$F$4,IRPF!G17,IF(Home!$J$15=NT!$F$3,IRPF!G9,IF(Home!$J$15=NT!$F$6,IS!G35,IF(Home!$J$15=NT!$F$5,IS!G20,IF(Home!$J$15=NT!$F$7,IRPF!G24,0)))))</f>
        <v>-635.01310799999885</v>
      </c>
      <c r="G22" s="308">
        <f ca="1">+IF(Home!$J$15=NT!$F$4,IRPF!H17,IF(Home!$J$15=NT!$F$3,IRPF!H9,IF(Home!$J$15=NT!$F$6,IS!H35,IF(Home!$J$15=NT!$F$5,IS!H20,IF(Home!$J$15=NT!$F$7,IRPF!H24,0)))))</f>
        <v>-942.08363064000559</v>
      </c>
    </row>
    <row r="23" spans="2:7">
      <c r="B23" s="323" t="str">
        <f>+IF(Home!$C$5=NT!$A$2,MI!$B211,IF(Home!$C$5=NT!$A$3,MI!$C211,IF(Home!$C$5=NT!$A$4,MI!$D211,)))</f>
        <v>D) RESULTAT DE L'EXERCICI</v>
      </c>
      <c r="C23" s="322">
        <f ca="1">+C21+C22</f>
        <v>806.31000000000495</v>
      </c>
      <c r="D23" s="322">
        <f ca="1">+D21+D22</f>
        <v>3610.8000000000038</v>
      </c>
      <c r="E23" s="322">
        <f ca="1">+E21+E22</f>
        <v>359.17980000000421</v>
      </c>
      <c r="F23" s="322">
        <f ca="1">+F21+F22</f>
        <v>1481.6972519999977</v>
      </c>
      <c r="G23" s="322">
        <f ca="1">+G21+G22</f>
        <v>2198.1951381600134</v>
      </c>
    </row>
  </sheetData>
  <sheetProtection algorithmName="SHA-512" hashValue="rdXEjh8w5lyLuUk1xPQiCEAap3KiBP+gao7gRrUmEK8h0thX6s4QlfexeC/d59CPHNtffIPg+RSApf0uhb19Cg==" saltValue="Absb1idFr48j2zh38gvxDQ==" spinCount="100000" sheet="1" scenarios="1" formatColumns="0" formatRows="0"/>
  <conditionalFormatting sqref="G7:G23">
    <cfRule type="expression" dxfId="105" priority="2">
      <formula>$F$6&lt;5</formula>
    </cfRule>
  </conditionalFormatting>
  <conditionalFormatting sqref="F7:F23">
    <cfRule type="expression" dxfId="104" priority="1">
      <formula>$F$6&lt;4</formula>
    </cfRule>
  </conditionalFormatting>
  <pageMargins left="0.7" right="0.7" top="0.75" bottom="0.75" header="0.3" footer="0.3"/>
  <pageSetup paperSize="9" scale="95" orientation="landscape" horizontalDpi="4294967295" verticalDpi="4294967295" r:id="rId1"/>
  <headerFooter>
    <oddFooter>&amp;L&amp;"-,Negrita"&amp;9Promotor &amp;"-,Normal"a &amp;"-,Negrita"Nom del projecte &amp;"-,Normal"a &amp;"-,Negrita"Email: &amp;"-,Normal"a &amp;"-,Negrita"Telèfon &amp;"-,Normal"a</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30"/>
  <dimension ref="B7:I44"/>
  <sheetViews>
    <sheetView showGridLines="0" zoomScaleNormal="100" workbookViewId="0">
      <pane ySplit="3" topLeftCell="A4" activePane="bottomLeft" state="frozen"/>
      <selection activeCell="N98" sqref="N98"/>
      <selection pane="bottomLeft" activeCell="C29" sqref="C29"/>
    </sheetView>
  </sheetViews>
  <sheetFormatPr defaultColWidth="11.44140625" defaultRowHeight="13.8"/>
  <cols>
    <col min="1" max="1" width="4.33203125" style="188" customWidth="1"/>
    <col min="2" max="2" width="7.44140625" style="188" bestFit="1" customWidth="1"/>
    <col min="3" max="3" width="31.6640625" style="188" bestFit="1" customWidth="1"/>
    <col min="4" max="4" width="13.88671875" style="188" bestFit="1" customWidth="1"/>
    <col min="5" max="5" width="13.44140625" style="188" bestFit="1" customWidth="1"/>
    <col min="6" max="6" width="13.5546875" style="188" bestFit="1" customWidth="1"/>
    <col min="7" max="7" width="13.44140625" style="188" bestFit="1" customWidth="1"/>
    <col min="8" max="8" width="14" style="188" bestFit="1" customWidth="1"/>
    <col min="9" max="9" width="4.88671875" style="188" customWidth="1"/>
    <col min="10" max="16384" width="11.44140625" style="188"/>
  </cols>
  <sheetData>
    <row r="7" spans="2:8">
      <c r="C7" s="264" t="s">
        <v>272</v>
      </c>
      <c r="D7" s="427">
        <f>+B!C7</f>
        <v>41274</v>
      </c>
      <c r="E7" s="427">
        <f>+B!D7</f>
        <v>41639</v>
      </c>
      <c r="F7" s="427">
        <f>+B!E7</f>
        <v>42004</v>
      </c>
      <c r="G7" s="427">
        <f>+B!F7</f>
        <v>42369</v>
      </c>
      <c r="H7" s="427">
        <f>+B!G7</f>
        <v>42735</v>
      </c>
    </row>
    <row r="8" spans="2:8" ht="27.6">
      <c r="C8" s="265" t="s">
        <v>74</v>
      </c>
      <c r="D8" s="266">
        <f ca="1">+'R'!C$21</f>
        <v>948.60000000000582</v>
      </c>
      <c r="E8" s="266">
        <f ca="1">+'R'!D$21</f>
        <v>4248.0000000000045</v>
      </c>
      <c r="F8" s="266">
        <f ca="1">+'R'!E$21</f>
        <v>513.11400000000594</v>
      </c>
      <c r="G8" s="266">
        <f ca="1">+'R'!F$21</f>
        <v>2116.7103599999964</v>
      </c>
      <c r="H8" s="266">
        <f ca="1">+'R'!G$21</f>
        <v>3140.278768800019</v>
      </c>
    </row>
    <row r="9" spans="2:8">
      <c r="C9" s="265" t="s">
        <v>1355</v>
      </c>
      <c r="D9" s="266"/>
      <c r="E9" s="266"/>
      <c r="F9" s="266"/>
      <c r="G9" s="266"/>
      <c r="H9" s="266"/>
    </row>
    <row r="10" spans="2:8">
      <c r="C10" s="265" t="s">
        <v>1354</v>
      </c>
      <c r="D10" s="266">
        <f ca="1">+D8+D9</f>
        <v>948.60000000000582</v>
      </c>
      <c r="E10" s="266">
        <f ca="1">+E8+E9</f>
        <v>4248.0000000000045</v>
      </c>
      <c r="F10" s="266">
        <f ca="1">+F8+F9</f>
        <v>513.11400000000594</v>
      </c>
      <c r="G10" s="266">
        <f ca="1">+G8+G9</f>
        <v>2116.7103599999964</v>
      </c>
      <c r="H10" s="266">
        <f ca="1">+H8+H9</f>
        <v>3140.278768800019</v>
      </c>
    </row>
    <row r="11" spans="2:8">
      <c r="B11" s="510">
        <f>+Configuració!O21</f>
        <v>300000</v>
      </c>
      <c r="C11" s="265" t="s">
        <v>839</v>
      </c>
      <c r="D11" s="279">
        <f>+IF('R'!C8&gt;10000,Configuració!$L$21,+IF('R'!C8&lt;5000&gt;10000,Configuració!$K$21,+IF('R'!C8&lt;5000,Configuració!$J$21,0)))</f>
        <v>0.3</v>
      </c>
      <c r="E11" s="279">
        <f>+IF('R'!D8&gt;10000,Configuració!$L$21,+IF('R'!D8&lt;5000&gt;10000,Configuració!$K$21,+IF('R'!D8&lt;5000,Configuració!$J$21,0)))</f>
        <v>0.3</v>
      </c>
      <c r="F11" s="279">
        <f>+IF('R'!E8&gt;10000,Configuració!$L$21,+IF('R'!E8&lt;5000&gt;10000,Configuració!$K$21,+IF('R'!E8&lt;5000,Configuració!$J$21,0)))</f>
        <v>0.3</v>
      </c>
      <c r="G11" s="279">
        <f>+IF('R'!F8&gt;10000,Configuració!$L$21,+IF('R'!F8&lt;5000&gt;10000,Configuració!$K$21,+IF('R'!F8&lt;5000,Configuració!$J$21,0)))</f>
        <v>0.3</v>
      </c>
      <c r="H11" s="279">
        <f>+IF('R'!G8&gt;10000,Configuració!$L$21,+IF('R'!G8&lt;5000&gt;10000,Configuració!$K$21,+IF('R'!G8&lt;5000,Configuració!$J$21,0)))</f>
        <v>0.3</v>
      </c>
    </row>
    <row r="12" spans="2:8">
      <c r="C12" s="265" t="s">
        <v>837</v>
      </c>
      <c r="D12" s="279">
        <f>+IF('R'!C8&gt;10000,Configuració!$L$22,+IF('R'!C8&lt;5000&gt;10000,Configuració!$K$22,+IF('R'!C8&lt;5000,Configuració!$J$22,0)))</f>
        <v>0.3</v>
      </c>
      <c r="E12" s="279">
        <f>+IF('R'!D8&gt;10000,Configuració!$L$22,+IF('R'!D8&lt;5000&gt;10000,Configuració!$K$22,+IF('R'!D8&lt;5000,Configuració!$J$22,0)))</f>
        <v>0.3</v>
      </c>
      <c r="F12" s="279">
        <f>+IF('R'!E8&gt;10000,Configuració!$L$22,+IF('R'!E8&lt;5000&gt;10000,Configuració!$K$22,+IF('R'!E8&lt;5000,Configuració!$J$22,0)))</f>
        <v>0.3</v>
      </c>
      <c r="G12" s="279">
        <f>+IF('R'!F8&gt;10000,Configuració!$L$22,+IF('R'!F8&lt;5000&gt;10000,Configuració!$K$22,+IF('R'!F8&lt;5000,Configuració!$J$22,0)))</f>
        <v>0.3</v>
      </c>
      <c r="H12" s="279">
        <f>+IF('R'!G8&gt;10000,Configuració!$L$22,+IF('R'!G8&lt;5000&gt;10000,Configuració!$K$22,+IF('R'!G8&lt;5000,Configuració!$J$22,0)))</f>
        <v>0.3</v>
      </c>
    </row>
    <row r="13" spans="2:8">
      <c r="B13" s="511">
        <f>+Configuració!P21</f>
        <v>2</v>
      </c>
      <c r="C13" s="265" t="s">
        <v>838</v>
      </c>
      <c r="D13" s="266">
        <f ca="1">+IF(D10&gt;0,1,0)</f>
        <v>1</v>
      </c>
      <c r="E13" s="266">
        <f ca="1">+IF(E10&gt;0,1,0)</f>
        <v>1</v>
      </c>
      <c r="F13" s="266">
        <f ca="1">+IF(F10&gt;0,1,0)</f>
        <v>1</v>
      </c>
      <c r="G13" s="266">
        <f ca="1">+IF(G10&gt;0,1,0)</f>
        <v>1</v>
      </c>
      <c r="H13" s="266">
        <f ca="1">+IF(H10&gt;0,1,0)</f>
        <v>1</v>
      </c>
    </row>
    <row r="14" spans="2:8">
      <c r="C14" s="265" t="s">
        <v>277</v>
      </c>
      <c r="D14" s="279">
        <f ca="1">+IF(SUM($D$13:D13)&gt;B13,D11,Configuració!$I$21)</f>
        <v>0.15</v>
      </c>
      <c r="E14" s="279">
        <f ca="1">+IF(SUM($D$13:E13)&gt;C13,E11,Configuració!$I$21)</f>
        <v>0.15</v>
      </c>
      <c r="F14" s="279">
        <f ca="1">+IF(SUM($D$13:F13)&gt;D13,F11,Configuració!$I$21)</f>
        <v>0.3</v>
      </c>
      <c r="G14" s="279">
        <f ca="1">+IF(SUM($D$13:G13)&gt;E13,G11,Configuració!$I$21)</f>
        <v>0.3</v>
      </c>
      <c r="H14" s="279">
        <f ca="1">+IF(SUM($D$13:H13)&gt;F13,H11,Configuració!$I$21)</f>
        <v>0.3</v>
      </c>
    </row>
    <row r="15" spans="2:8">
      <c r="C15" s="265" t="s">
        <v>274</v>
      </c>
      <c r="D15" s="266">
        <f ca="1">-D10*D14</f>
        <v>-142.29000000000087</v>
      </c>
      <c r="E15" s="266">
        <f ca="1">-E10*E14</f>
        <v>-637.20000000000061</v>
      </c>
      <c r="F15" s="266">
        <f ca="1">-F10*F14</f>
        <v>-153.93420000000177</v>
      </c>
      <c r="G15" s="266">
        <f ca="1">-G10*G14</f>
        <v>-635.01310799999885</v>
      </c>
      <c r="H15" s="266">
        <f ca="1">-H10*H14</f>
        <v>-942.08363064000559</v>
      </c>
    </row>
    <row r="16" spans="2:8">
      <c r="C16" s="265" t="s">
        <v>322</v>
      </c>
      <c r="D16" s="266">
        <f ca="1">+IF(D10&gt;Configuració!$O$21,D10-Configuració!$O$21,0)</f>
        <v>0</v>
      </c>
      <c r="E16" s="266">
        <f ca="1">+IF(E10&gt;Configuració!$O$21,E10-Configuració!$O$21,0)</f>
        <v>0</v>
      </c>
      <c r="F16" s="266">
        <f ca="1">+IF(F10&gt;Configuració!$O$21,F10-Configuració!$O$21,0)</f>
        <v>0</v>
      </c>
      <c r="G16" s="266">
        <f ca="1">+IF(G10&gt;Configuració!$O$21,G10-Configuració!$O$21,0)</f>
        <v>0</v>
      </c>
      <c r="H16" s="266">
        <f ca="1">+IF(H10&gt;Configuració!$O$21,H10-Configuració!$O$21,0)</f>
        <v>0</v>
      </c>
    </row>
    <row r="17" spans="2:8">
      <c r="C17" s="265" t="s">
        <v>276</v>
      </c>
      <c r="D17" s="279">
        <f ca="1">+IF(SUM($D$13:D13)&gt;Configuració!$P$21,D12,Configuració!$I$22)</f>
        <v>0.2</v>
      </c>
      <c r="E17" s="279">
        <f ca="1">+IF(SUM($D$13:E13)&gt;Configuració!$P$21,E12,Configuració!$I$22)</f>
        <v>0.2</v>
      </c>
      <c r="F17" s="279">
        <f ca="1">+IF(SUM($D$13:F13)&gt;Configuració!$P$21,F12,Configuració!$I$22)</f>
        <v>0.3</v>
      </c>
      <c r="G17" s="279">
        <f ca="1">+IF(SUM($D$13:G13)&gt;Configuració!$P$21,G12,Configuració!$I$22)</f>
        <v>0.3</v>
      </c>
      <c r="H17" s="279">
        <f ca="1">+IF(SUM($D$13:H13)&gt;Configuració!$P$21,H12,Configuració!$I$22)</f>
        <v>0.3</v>
      </c>
    </row>
    <row r="18" spans="2:8">
      <c r="C18" s="265" t="s">
        <v>275</v>
      </c>
      <c r="D18" s="279">
        <f ca="1">+D17-D14</f>
        <v>5.0000000000000017E-2</v>
      </c>
      <c r="E18" s="279">
        <f ca="1">+E17-E14</f>
        <v>5.0000000000000017E-2</v>
      </c>
      <c r="F18" s="279">
        <f ca="1">+F17-F14</f>
        <v>0</v>
      </c>
      <c r="G18" s="279">
        <f ca="1">+G17-G14</f>
        <v>0</v>
      </c>
      <c r="H18" s="279">
        <f ca="1">+H17-H14</f>
        <v>0</v>
      </c>
    </row>
    <row r="19" spans="2:8">
      <c r="C19" s="265" t="s">
        <v>273</v>
      </c>
      <c r="D19" s="266">
        <f ca="1">-D16*D18</f>
        <v>0</v>
      </c>
      <c r="E19" s="266">
        <f ca="1">-E16*E18</f>
        <v>0</v>
      </c>
      <c r="F19" s="266">
        <f ca="1">-F16*F18</f>
        <v>0</v>
      </c>
      <c r="G19" s="266">
        <f ca="1">-G16*G18</f>
        <v>0</v>
      </c>
      <c r="H19" s="266">
        <f ca="1">-H16*H18</f>
        <v>0</v>
      </c>
    </row>
    <row r="20" spans="2:8">
      <c r="C20" s="281" t="s">
        <v>270</v>
      </c>
      <c r="D20" s="282">
        <f ca="1">+D15+D19</f>
        <v>-142.29000000000087</v>
      </c>
      <c r="E20" s="282">
        <f ca="1">+E15+E19</f>
        <v>-637.20000000000061</v>
      </c>
      <c r="F20" s="282">
        <f ca="1">+F15+F19</f>
        <v>-153.93420000000177</v>
      </c>
      <c r="G20" s="282">
        <f ca="1">+G15+G19</f>
        <v>-635.01310799999885</v>
      </c>
      <c r="H20" s="282">
        <f ca="1">+H15+H19</f>
        <v>-942.08363064000559</v>
      </c>
    </row>
    <row r="21" spans="2:8">
      <c r="C21" s="281" t="s">
        <v>75</v>
      </c>
      <c r="D21" s="283">
        <f ca="1">+D10+D20</f>
        <v>806.31000000000495</v>
      </c>
      <c r="E21" s="283">
        <f ca="1">+E10+E20</f>
        <v>3610.8000000000038</v>
      </c>
      <c r="F21" s="283">
        <f ca="1">+F10+F20</f>
        <v>359.17980000000421</v>
      </c>
      <c r="G21" s="283">
        <f ca="1">+G10+G20</f>
        <v>1481.6972519999977</v>
      </c>
      <c r="H21" s="283">
        <f ca="1">+H10+H20</f>
        <v>2198.1951381600134</v>
      </c>
    </row>
    <row r="22" spans="2:8">
      <c r="C22" s="188" t="s">
        <v>323</v>
      </c>
      <c r="D22" s="380">
        <f ca="1">+IF(D10&gt;0,+SUM(T!D46:O46),0)</f>
        <v>145.1358000000009</v>
      </c>
      <c r="E22" s="380">
        <f ca="1">+IF(E10&gt;0,+SUM(T!P46:AA46),0)</f>
        <v>649.94400000000064</v>
      </c>
      <c r="F22" s="380">
        <f ca="1">+IF(F10&gt;0,+SUM(T!AB46:AM46),0)</f>
        <v>64.652364000000759</v>
      </c>
      <c r="G22" s="380">
        <f ca="1">+IF(G10&gt;0,+SUM(T!AN46:AY46),0)</f>
        <v>266.70550535999956</v>
      </c>
      <c r="H22" s="380">
        <f ca="1">+IF(H10&gt;0,+SUM(T!AZ46:BK46),0)</f>
        <v>395.67512486880241</v>
      </c>
    </row>
    <row r="23" spans="2:8">
      <c r="B23" s="509"/>
      <c r="C23" s="188" t="s">
        <v>324</v>
      </c>
      <c r="D23" s="380">
        <f ca="1">-D20-D22</f>
        <v>-2.8458000000000254</v>
      </c>
      <c r="E23" s="380">
        <f ca="1">-E20-E22</f>
        <v>-12.744000000000028</v>
      </c>
      <c r="F23" s="380">
        <f ca="1">-F20-F22</f>
        <v>89.281836000001007</v>
      </c>
      <c r="G23" s="380">
        <f ca="1">-G20-G22</f>
        <v>368.30760263999929</v>
      </c>
      <c r="H23" s="380">
        <f ca="1">-H20-H22</f>
        <v>546.40850577120318</v>
      </c>
    </row>
    <row r="26" spans="2:8">
      <c r="C26" s="264" t="s">
        <v>267</v>
      </c>
      <c r="D26" s="427">
        <f>+D7</f>
        <v>41274</v>
      </c>
      <c r="E26" s="427">
        <f>+E7</f>
        <v>41639</v>
      </c>
      <c r="F26" s="427">
        <f>+F7</f>
        <v>42004</v>
      </c>
      <c r="G26" s="427">
        <f>+G7</f>
        <v>42369</v>
      </c>
      <c r="H26" s="427">
        <f>+H7</f>
        <v>42735</v>
      </c>
    </row>
    <row r="27" spans="2:8" ht="27.6">
      <c r="C27" s="265" t="s">
        <v>74</v>
      </c>
      <c r="D27" s="266">
        <f ca="1">+'R'!C$21</f>
        <v>948.60000000000582</v>
      </c>
      <c r="E27" s="266">
        <f ca="1">+'R'!D$21</f>
        <v>4248.0000000000045</v>
      </c>
      <c r="F27" s="266">
        <f ca="1">+'R'!E$21</f>
        <v>513.11400000000594</v>
      </c>
      <c r="G27" s="266">
        <f ca="1">+'R'!F$21</f>
        <v>2116.7103599999964</v>
      </c>
      <c r="H27" s="266">
        <f ca="1">+'R'!G$21</f>
        <v>3140.278768800019</v>
      </c>
    </row>
    <row r="28" spans="2:8">
      <c r="C28" s="265" t="s">
        <v>1356</v>
      </c>
      <c r="D28" s="266"/>
      <c r="E28" s="266"/>
      <c r="F28" s="266"/>
      <c r="G28" s="266"/>
      <c r="H28" s="266"/>
    </row>
    <row r="29" spans="2:8">
      <c r="C29" s="265" t="s">
        <v>1354</v>
      </c>
      <c r="D29" s="266">
        <f ca="1">+D27+D28</f>
        <v>948.60000000000582</v>
      </c>
      <c r="E29" s="266">
        <f ca="1">+E27+E28</f>
        <v>4248.0000000000045</v>
      </c>
      <c r="F29" s="266">
        <f ca="1">+F27+F28</f>
        <v>513.11400000000594</v>
      </c>
      <c r="G29" s="266">
        <f ca="1">+G27+G28</f>
        <v>2116.7103599999964</v>
      </c>
      <c r="H29" s="266">
        <f ca="1">+H27+H28</f>
        <v>3140.278768800019</v>
      </c>
    </row>
    <row r="30" spans="2:8">
      <c r="C30" s="265" t="s">
        <v>345</v>
      </c>
      <c r="D30" s="266"/>
      <c r="E30" s="266">
        <f ca="1">+IF(D35&gt;0,D35,0)</f>
        <v>0</v>
      </c>
      <c r="F30" s="266">
        <f ca="1">+IF(E35&gt;0,E35,0)</f>
        <v>0</v>
      </c>
      <c r="G30" s="266">
        <f ca="1">+IF(F35&gt;0,F35,0)</f>
        <v>0</v>
      </c>
      <c r="H30" s="266">
        <f ca="1">+IF(G35&gt;0,G35,0)</f>
        <v>0</v>
      </c>
    </row>
    <row r="31" spans="2:8">
      <c r="C31" s="265" t="s">
        <v>346</v>
      </c>
      <c r="D31" s="266">
        <f ca="1">+D29+D30</f>
        <v>948.60000000000582</v>
      </c>
      <c r="E31" s="266">
        <f ca="1">+E29+E30</f>
        <v>4248.0000000000045</v>
      </c>
      <c r="F31" s="266">
        <f ca="1">+F29+F30</f>
        <v>513.11400000000594</v>
      </c>
      <c r="G31" s="266">
        <f ca="1">+G29+G30</f>
        <v>2116.7103599999964</v>
      </c>
      <c r="H31" s="266">
        <f ca="1">+H29+H30</f>
        <v>3140.278768800019</v>
      </c>
    </row>
    <row r="32" spans="2:8">
      <c r="C32" s="265" t="s">
        <v>347</v>
      </c>
      <c r="D32" s="266">
        <f ca="1">+D31*0.3</f>
        <v>284.58000000000175</v>
      </c>
      <c r="E32" s="266">
        <f ca="1">+E31*0.3</f>
        <v>1274.4000000000012</v>
      </c>
      <c r="F32" s="266">
        <f ca="1">+F31*0.3</f>
        <v>153.93420000000177</v>
      </c>
      <c r="G32" s="266">
        <f ca="1">+G31*0.3</f>
        <v>635.01310799999885</v>
      </c>
      <c r="H32" s="266">
        <f ca="1">+H31*0.3</f>
        <v>942.08363064000559</v>
      </c>
    </row>
    <row r="33" spans="2:9" ht="27.6">
      <c r="C33" s="265" t="s">
        <v>348</v>
      </c>
      <c r="D33" s="266">
        <f ca="1">+D31-(D32*0.5)</f>
        <v>806.31000000000495</v>
      </c>
      <c r="E33" s="266">
        <f ca="1">+E31-(E32*0.5)</f>
        <v>3610.8000000000038</v>
      </c>
      <c r="F33" s="266">
        <f ca="1">+F31-(F32*0.5)</f>
        <v>436.14690000000508</v>
      </c>
      <c r="G33" s="266">
        <f ca="1">+G31-(G32*0.5)</f>
        <v>1799.203805999997</v>
      </c>
      <c r="H33" s="266">
        <f ca="1">+H31-(H32*0.5)</f>
        <v>2669.2369534800164</v>
      </c>
    </row>
    <row r="34" spans="2:9">
      <c r="C34" s="265" t="s">
        <v>271</v>
      </c>
      <c r="D34" s="280">
        <f>+Configuració!I25</f>
        <v>0.2</v>
      </c>
      <c r="E34" s="280">
        <f>+Configuració!J25</f>
        <v>0.2</v>
      </c>
      <c r="F34" s="280">
        <f>+Configuració!K25</f>
        <v>0.2</v>
      </c>
      <c r="G34" s="280">
        <f>+Configuració!L25</f>
        <v>0.2</v>
      </c>
      <c r="H34" s="280">
        <f>+Configuració!M25</f>
        <v>0.2</v>
      </c>
    </row>
    <row r="35" spans="2:9">
      <c r="C35" s="281" t="s">
        <v>270</v>
      </c>
      <c r="D35" s="282">
        <f ca="1">-D33*D34</f>
        <v>-161.262000000001</v>
      </c>
      <c r="E35" s="282">
        <f ca="1">-E33*E34</f>
        <v>-722.16000000000076</v>
      </c>
      <c r="F35" s="282">
        <f ca="1">-F33*F34</f>
        <v>-87.229380000001015</v>
      </c>
      <c r="G35" s="282">
        <f ca="1">-G33*G34</f>
        <v>-359.84076119999941</v>
      </c>
      <c r="H35" s="282">
        <f ca="1">-H33*H34</f>
        <v>-533.84739069600334</v>
      </c>
    </row>
    <row r="36" spans="2:9">
      <c r="C36" s="281" t="s">
        <v>75</v>
      </c>
      <c r="D36" s="283">
        <f ca="1">+D29+D35</f>
        <v>787.33800000000485</v>
      </c>
      <c r="E36" s="283">
        <f ca="1">+E29+E35</f>
        <v>3525.8400000000038</v>
      </c>
      <c r="F36" s="283">
        <f ca="1">+F29+F35</f>
        <v>425.88462000000493</v>
      </c>
      <c r="G36" s="283">
        <f ca="1">+G29+G35</f>
        <v>1756.869598799997</v>
      </c>
      <c r="H36" s="283">
        <f ca="1">+H29+H35</f>
        <v>2606.4313781040155</v>
      </c>
    </row>
    <row r="37" spans="2:9">
      <c r="C37" s="188" t="s">
        <v>323</v>
      </c>
      <c r="D37" s="380">
        <f ca="1">+IF(D29&gt;0,+SUM(T!D48:O48),0)</f>
        <v>0</v>
      </c>
      <c r="E37" s="380">
        <f ca="1">+IF(E29&gt;0,+SUM(T!P48:AA48),0)</f>
        <v>0</v>
      </c>
      <c r="F37" s="380">
        <f ca="1">+IF(F29&gt;0,+SUM(T!AB48:AM48),0)</f>
        <v>0</v>
      </c>
      <c r="G37" s="380">
        <f ca="1">+IF(G29&gt;0,+SUM(T!AN48:AY48),0)</f>
        <v>0</v>
      </c>
      <c r="H37" s="380">
        <f ca="1">+IF(H29&gt;0,+SUM(T!AZ48:BK48),0)</f>
        <v>0</v>
      </c>
    </row>
    <row r="38" spans="2:9">
      <c r="C38" s="188" t="s">
        <v>324</v>
      </c>
      <c r="D38" s="380">
        <f ca="1">-D35-D37</f>
        <v>161.262000000001</v>
      </c>
      <c r="E38" s="380">
        <f ca="1">-E35-E37</f>
        <v>722.16000000000076</v>
      </c>
      <c r="F38" s="380">
        <f ca="1">-F35-F37</f>
        <v>87.229380000001015</v>
      </c>
      <c r="G38" s="380">
        <f ca="1">-G35-G37</f>
        <v>359.84076119999941</v>
      </c>
      <c r="H38" s="380">
        <f ca="1">-H35-H37</f>
        <v>533.84739069600334</v>
      </c>
    </row>
    <row r="39" spans="2:9" ht="14.4" thickBot="1"/>
    <row r="40" spans="2:9">
      <c r="B40" s="512"/>
      <c r="C40" s="513"/>
      <c r="D40" s="513"/>
      <c r="E40" s="513"/>
      <c r="F40" s="513"/>
      <c r="G40" s="513"/>
      <c r="H40" s="513"/>
      <c r="I40" s="514"/>
    </row>
    <row r="41" spans="2:9">
      <c r="B41" s="515"/>
      <c r="C41" s="281" t="s">
        <v>325</v>
      </c>
      <c r="D41" s="283">
        <f ca="1">+IF(Home!$J$15=NT!$F$5,IS!D23,+IF(Home!$J$15=NT!$F$6,IS!D38,0))</f>
        <v>-2.8458000000000254</v>
      </c>
      <c r="E41" s="283">
        <f ca="1">+IF(Home!$J$15=NT!$F$5,IS!E23,+IF(Home!$J$15=NT!$F$6,IS!E38,0))</f>
        <v>-12.744000000000028</v>
      </c>
      <c r="F41" s="283">
        <f ca="1">+IF(Home!$J$15=NT!$F$5,IS!F23,+IF(Home!$J$15=NT!$F$6,IS!F38,0))</f>
        <v>89.281836000001007</v>
      </c>
      <c r="G41" s="283">
        <f ca="1">+IF(Home!$J$15=NT!$F$5,IS!G23,+IF(Home!$J$15=NT!$F$6,IS!G38,0))</f>
        <v>368.30760263999929</v>
      </c>
      <c r="H41" s="283">
        <f ca="1">+IF(Home!$J$15=NT!$F$5,IS!H23,+IF(Home!$J$15=NT!$F$6,IS!H38,0))</f>
        <v>546.40850577120318</v>
      </c>
      <c r="I41" s="516"/>
    </row>
    <row r="42" spans="2:9">
      <c r="B42" s="515"/>
      <c r="I42" s="516"/>
    </row>
    <row r="43" spans="2:9">
      <c r="B43" s="515"/>
      <c r="C43" s="281" t="s">
        <v>336</v>
      </c>
      <c r="D43" s="283">
        <f ca="1">+D41</f>
        <v>-2.8458000000000254</v>
      </c>
      <c r="E43" s="283">
        <f ca="1">+E41+IF(D43&lt;0,D43,0)</f>
        <v>-15.589800000000054</v>
      </c>
      <c r="F43" s="283">
        <f ca="1">+F41+IF(E43&lt;0,E43,0)</f>
        <v>73.692036000000954</v>
      </c>
      <c r="G43" s="283">
        <f ca="1">+G41+IF(F43&lt;0,F43,0)</f>
        <v>368.30760263999929</v>
      </c>
      <c r="H43" s="283">
        <f ca="1">+H41+IF(G43&lt;0,G43,0)</f>
        <v>546.40850577120318</v>
      </c>
      <c r="I43" s="516"/>
    </row>
    <row r="44" spans="2:9" ht="14.4" thickBot="1">
      <c r="B44" s="517"/>
      <c r="C44" s="518"/>
      <c r="D44" s="518"/>
      <c r="E44" s="518"/>
      <c r="F44" s="518"/>
      <c r="G44" s="518"/>
      <c r="H44" s="518"/>
      <c r="I44" s="519"/>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2"/>
  <dimension ref="C6:H31"/>
  <sheetViews>
    <sheetView showGridLines="0" zoomScaleNormal="100" workbookViewId="0">
      <pane ySplit="3" topLeftCell="A4" activePane="bottomLeft" state="frozen"/>
      <selection activeCell="N98" sqref="N98"/>
      <selection pane="bottomLeft" activeCell="F39" sqref="F39"/>
    </sheetView>
  </sheetViews>
  <sheetFormatPr defaultColWidth="11.44140625" defaultRowHeight="13.8"/>
  <cols>
    <col min="1" max="1" width="4.33203125" style="188" customWidth="1"/>
    <col min="2" max="2" width="7.44140625" style="188" bestFit="1" customWidth="1"/>
    <col min="3" max="3" width="31.6640625" style="188" bestFit="1" customWidth="1"/>
    <col min="4" max="4" width="13.88671875" style="188" bestFit="1" customWidth="1"/>
    <col min="5" max="5" width="13.44140625" style="188" bestFit="1" customWidth="1"/>
    <col min="6" max="6" width="13.5546875" style="188" bestFit="1" customWidth="1"/>
    <col min="7" max="7" width="13.44140625" style="188" bestFit="1" customWidth="1"/>
    <col min="8" max="8" width="14" style="188" bestFit="1" customWidth="1"/>
    <col min="9" max="9" width="4.88671875" style="188" customWidth="1"/>
    <col min="10" max="16384" width="11.44140625" style="188"/>
  </cols>
  <sheetData>
    <row r="6" spans="3:8">
      <c r="C6" s="264" t="s">
        <v>268</v>
      </c>
      <c r="D6" s="379">
        <f>+B!C7</f>
        <v>41274</v>
      </c>
      <c r="E6" s="379">
        <f>+B!D7</f>
        <v>41639</v>
      </c>
      <c r="F6" s="379">
        <f>+B!E7</f>
        <v>42004</v>
      </c>
      <c r="G6" s="379">
        <f>+B!F7</f>
        <v>42369</v>
      </c>
      <c r="H6" s="379">
        <f>+B!G7</f>
        <v>42735</v>
      </c>
    </row>
    <row r="7" spans="3:8" ht="27.6">
      <c r="C7" s="265" t="s">
        <v>74</v>
      </c>
      <c r="D7" s="266">
        <f ca="1">+'R'!C$21</f>
        <v>948.60000000000582</v>
      </c>
      <c r="E7" s="266">
        <f ca="1">+'R'!D$21</f>
        <v>4248.0000000000045</v>
      </c>
      <c r="F7" s="266">
        <f ca="1">+'R'!E$21</f>
        <v>513.11400000000594</v>
      </c>
      <c r="G7" s="266">
        <f ca="1">+'R'!F$21</f>
        <v>2116.7103599999964</v>
      </c>
      <c r="H7" s="266">
        <f ca="1">+'R'!G$21</f>
        <v>3140.278768800019</v>
      </c>
    </row>
    <row r="8" spans="3:8">
      <c r="C8" s="265" t="s">
        <v>271</v>
      </c>
      <c r="D8" s="280">
        <f>+Configuració!I18</f>
        <v>0.2</v>
      </c>
      <c r="E8" s="280">
        <f>+Configuració!J18</f>
        <v>0.2</v>
      </c>
      <c r="F8" s="280">
        <f>+Configuració!K18</f>
        <v>0.2</v>
      </c>
      <c r="G8" s="280">
        <f>+Configuració!L18</f>
        <v>0.2</v>
      </c>
      <c r="H8" s="280">
        <f>+Configuració!M18</f>
        <v>0.2</v>
      </c>
    </row>
    <row r="9" spans="3:8">
      <c r="C9" s="281" t="s">
        <v>270</v>
      </c>
      <c r="D9" s="282">
        <f ca="1">-D7*D8</f>
        <v>-189.72000000000116</v>
      </c>
      <c r="E9" s="282">
        <f ca="1">-E7*E8</f>
        <v>-849.60000000000093</v>
      </c>
      <c r="F9" s="282">
        <f ca="1">-F7*F8</f>
        <v>-102.62280000000119</v>
      </c>
      <c r="G9" s="282">
        <f ca="1">-G7*G8</f>
        <v>-423.34207199999929</v>
      </c>
      <c r="H9" s="282">
        <f ca="1">-H7*H8</f>
        <v>-628.05575376000388</v>
      </c>
    </row>
    <row r="10" spans="3:8">
      <c r="C10" s="281" t="s">
        <v>75</v>
      </c>
      <c r="D10" s="283">
        <f ca="1">+D7+D9</f>
        <v>758.88000000000466</v>
      </c>
      <c r="E10" s="283">
        <f ca="1">+E7+E9</f>
        <v>3398.4000000000037</v>
      </c>
      <c r="F10" s="283">
        <f ca="1">+F7+F9</f>
        <v>410.49120000000477</v>
      </c>
      <c r="G10" s="283">
        <f ca="1">+G7+G9</f>
        <v>1693.3682879999972</v>
      </c>
      <c r="H10" s="283">
        <f ca="1">+H7+H9</f>
        <v>2512.2230150400151</v>
      </c>
    </row>
    <row r="11" spans="3:8">
      <c r="C11" s="188" t="s">
        <v>1170</v>
      </c>
      <c r="D11" s="380">
        <f ca="1">SUM(T!D44:O44)</f>
        <v>0</v>
      </c>
      <c r="E11" s="380">
        <f ca="1">SUM(T!P44:AA44)</f>
        <v>0</v>
      </c>
      <c r="F11" s="380">
        <f ca="1">SUM(T!AB44:AM44)</f>
        <v>0</v>
      </c>
      <c r="G11" s="380">
        <f ca="1">SUM(T!AN44:AY44)</f>
        <v>0</v>
      </c>
      <c r="H11" s="380">
        <f ca="1">SUM(T!AZ44:BK44)</f>
        <v>0</v>
      </c>
    </row>
    <row r="12" spans="3:8">
      <c r="D12" s="380"/>
      <c r="E12" s="380"/>
      <c r="F12" s="380"/>
      <c r="G12" s="380"/>
      <c r="H12" s="380"/>
    </row>
    <row r="13" spans="3:8">
      <c r="C13" s="188" t="s">
        <v>324</v>
      </c>
      <c r="D13" s="380">
        <f ca="1">-D9-D11</f>
        <v>189.72000000000116</v>
      </c>
      <c r="E13" s="380">
        <f ca="1">-E9-E11+D13</f>
        <v>1039.320000000002</v>
      </c>
      <c r="F13" s="380">
        <f ca="1">-F9-F11+E13</f>
        <v>1141.9428000000032</v>
      </c>
      <c r="G13" s="380">
        <f ca="1">-G9-G11+F13</f>
        <v>1565.2848720000025</v>
      </c>
      <c r="H13" s="380">
        <f ca="1">-H9-H11+G13</f>
        <v>2193.3406257600063</v>
      </c>
    </row>
    <row r="15" spans="3:8">
      <c r="C15" s="264" t="s">
        <v>269</v>
      </c>
      <c r="D15" s="379">
        <f>+B!C7</f>
        <v>41274</v>
      </c>
      <c r="E15" s="379">
        <f>+B!D7</f>
        <v>41639</v>
      </c>
      <c r="F15" s="379">
        <f>+B!E7</f>
        <v>42004</v>
      </c>
      <c r="G15" s="379">
        <f>+B!F7</f>
        <v>42369</v>
      </c>
      <c r="H15" s="379">
        <f>+B!G7</f>
        <v>42735</v>
      </c>
    </row>
    <row r="16" spans="3:8" ht="27.6">
      <c r="C16" s="265" t="s">
        <v>74</v>
      </c>
      <c r="D16" s="266">
        <f ca="1">+'R'!C$21</f>
        <v>948.60000000000582</v>
      </c>
      <c r="E16" s="266">
        <f ca="1">+'R'!D$21</f>
        <v>4248.0000000000045</v>
      </c>
      <c r="F16" s="266">
        <f ca="1">+'R'!E$21</f>
        <v>513.11400000000594</v>
      </c>
      <c r="G16" s="266">
        <f ca="1">+'R'!F$21</f>
        <v>2116.7103599999964</v>
      </c>
      <c r="H16" s="266">
        <f ca="1">+'R'!G$21</f>
        <v>3140.278768800019</v>
      </c>
    </row>
    <row r="17" spans="3:8">
      <c r="C17" s="281" t="s">
        <v>270</v>
      </c>
      <c r="D17" s="282">
        <f>-(Home!J22+Home!K22*3)</f>
        <v>0</v>
      </c>
      <c r="E17" s="282">
        <f>-Home!$L$22*4</f>
        <v>0</v>
      </c>
      <c r="F17" s="282">
        <f>-Home!$M$22*4</f>
        <v>0</v>
      </c>
      <c r="G17" s="282">
        <f>-Home!$N$22*4</f>
        <v>0</v>
      </c>
      <c r="H17" s="282">
        <f>-Home!$O$22*4</f>
        <v>0</v>
      </c>
    </row>
    <row r="18" spans="3:8">
      <c r="C18" s="281" t="s">
        <v>75</v>
      </c>
      <c r="D18" s="282">
        <f ca="1">SUM(D16:D17)</f>
        <v>948.60000000000582</v>
      </c>
      <c r="E18" s="282">
        <f ca="1">SUM(E16:E17)</f>
        <v>4248.0000000000045</v>
      </c>
      <c r="F18" s="282">
        <f ca="1">SUM(F16:F17)</f>
        <v>513.11400000000594</v>
      </c>
      <c r="G18" s="282">
        <f ca="1">SUM(G16:G17)</f>
        <v>2116.7103599999964</v>
      </c>
      <c r="H18" s="282">
        <f ca="1">SUM(H16:H17)</f>
        <v>3140.278768800019</v>
      </c>
    </row>
    <row r="19" spans="3:8">
      <c r="C19" s="188" t="s">
        <v>323</v>
      </c>
      <c r="D19" s="380">
        <f ca="1">SUM(T!E45:O45)</f>
        <v>0</v>
      </c>
      <c r="E19" s="380">
        <f ca="1">SUM(T!Q45:AA45)</f>
        <v>0</v>
      </c>
      <c r="F19" s="380">
        <f ca="1">SUM(T!AC45:AM45)</f>
        <v>0</v>
      </c>
      <c r="G19" s="380">
        <f ca="1">SUM(T!AO45:AY45)</f>
        <v>0</v>
      </c>
      <c r="H19" s="380">
        <f ca="1">SUM(T!BA45:BK45)</f>
        <v>0</v>
      </c>
    </row>
    <row r="20" spans="3:8">
      <c r="C20" s="188" t="s">
        <v>324</v>
      </c>
      <c r="D20" s="380">
        <f ca="1">-D17-D19</f>
        <v>0</v>
      </c>
      <c r="E20" s="380">
        <f ca="1">-E17-E19</f>
        <v>0</v>
      </c>
      <c r="F20" s="380">
        <f ca="1">-F17-F19</f>
        <v>0</v>
      </c>
      <c r="G20" s="380">
        <f ca="1">-G17-G19</f>
        <v>0</v>
      </c>
      <c r="H20" s="380">
        <f ca="1">-H17-H19</f>
        <v>0</v>
      </c>
    </row>
    <row r="22" spans="3:8">
      <c r="C22" s="264" t="s">
        <v>333</v>
      </c>
      <c r="D22" s="379">
        <f>+D15</f>
        <v>41274</v>
      </c>
      <c r="E22" s="379">
        <f>+E15</f>
        <v>41639</v>
      </c>
      <c r="F22" s="379">
        <f>+F15</f>
        <v>42004</v>
      </c>
      <c r="G22" s="379">
        <f>+G15</f>
        <v>42369</v>
      </c>
      <c r="H22" s="379">
        <f>+H15</f>
        <v>42735</v>
      </c>
    </row>
    <row r="23" spans="3:8" ht="27.6">
      <c r="C23" s="265" t="s">
        <v>74</v>
      </c>
      <c r="D23" s="266">
        <f ca="1">+'R'!C$21</f>
        <v>948.60000000000582</v>
      </c>
      <c r="E23" s="266">
        <f ca="1">+'R'!D$21</f>
        <v>4248.0000000000045</v>
      </c>
      <c r="F23" s="266">
        <f ca="1">+'R'!E$21</f>
        <v>513.11400000000594</v>
      </c>
      <c r="G23" s="266">
        <f ca="1">+'R'!F$21</f>
        <v>2116.7103599999964</v>
      </c>
      <c r="H23" s="266">
        <f ca="1">+'R'!G$21</f>
        <v>3140.278768800019</v>
      </c>
    </row>
    <row r="24" spans="3:8">
      <c r="C24" s="281" t="s">
        <v>270</v>
      </c>
      <c r="D24" s="282">
        <f ca="1">SUM(MOVV!D58:O58)</f>
        <v>0</v>
      </c>
      <c r="E24" s="282">
        <f ca="1">SUM(MOVV!P58:AA58)</f>
        <v>0</v>
      </c>
      <c r="F24" s="282">
        <f ca="1">SUM(MOVV!AB58:AM58)</f>
        <v>0</v>
      </c>
      <c r="G24" s="282">
        <f ca="1">SUM(MOVV!AN58:AY58)</f>
        <v>0</v>
      </c>
      <c r="H24" s="282">
        <f ca="1">SUM(MOVV!AZ58:BK58)</f>
        <v>0</v>
      </c>
    </row>
    <row r="25" spans="3:8">
      <c r="C25" s="281" t="s">
        <v>75</v>
      </c>
      <c r="D25" s="282">
        <f ca="1">SUM(D23:D24)</f>
        <v>948.60000000000582</v>
      </c>
      <c r="E25" s="282">
        <f ca="1">SUM(E23:E24)</f>
        <v>4248.0000000000045</v>
      </c>
      <c r="F25" s="282">
        <f ca="1">SUM(F23:F24)</f>
        <v>513.11400000000594</v>
      </c>
      <c r="G25" s="282">
        <f ca="1">SUM(G23:G24)</f>
        <v>2116.7103599999964</v>
      </c>
      <c r="H25" s="282">
        <f ca="1">SUM(H23:H24)</f>
        <v>3140.278768800019</v>
      </c>
    </row>
    <row r="26" spans="3:8">
      <c r="C26" s="188" t="s">
        <v>323</v>
      </c>
      <c r="D26" s="380">
        <f ca="1">-SUM(MOVV!D130:O130)</f>
        <v>0</v>
      </c>
      <c r="E26" s="380">
        <f ca="1">-SUM(MOVV!P130:AA130)</f>
        <v>0</v>
      </c>
      <c r="F26" s="380">
        <f ca="1">-SUM(MOVV!AB130:AM130)</f>
        <v>0</v>
      </c>
      <c r="G26" s="380">
        <f ca="1">-SUM(MOVV!AN130:AY130)</f>
        <v>0</v>
      </c>
      <c r="H26" s="380">
        <f ca="1">-SUM(MOVV!AZ130:BK130)</f>
        <v>0</v>
      </c>
    </row>
    <row r="27" spans="3:8">
      <c r="C27" s="188" t="s">
        <v>324</v>
      </c>
      <c r="D27" s="624">
        <v>0</v>
      </c>
      <c r="E27" s="624">
        <v>0</v>
      </c>
      <c r="F27" s="624">
        <v>0</v>
      </c>
      <c r="G27" s="624">
        <v>0</v>
      </c>
      <c r="H27" s="624">
        <v>0</v>
      </c>
    </row>
    <row r="29" spans="3:8">
      <c r="C29" s="281" t="s">
        <v>325</v>
      </c>
      <c r="D29" s="283">
        <f ca="1">+IF(Home!$J$15=NT!$F$3,IRPF!D13,+IF(Home!$J$15=NT!$F$4,IRPF!D20,IF(Home!$J$15=NT!$F$7,D27,0)))</f>
        <v>0</v>
      </c>
      <c r="E29" s="283">
        <f ca="1">+IF(Home!$J$15=NT!$F$3,IRPF!E13,+IF(Home!$J$15=NT!$F$4,IRPF!E20,IF(Home!$J$15=NT!$F$7,E27,0)))</f>
        <v>0</v>
      </c>
      <c r="F29" s="283">
        <f ca="1">+IF(Home!$J$15=NT!$F$3,IRPF!F13,+IF(Home!$J$15=NT!$F$4,IRPF!F20,IF(Home!$J$15=NT!$F$7,F27,0)))</f>
        <v>0</v>
      </c>
      <c r="G29" s="283">
        <f ca="1">+IF(Home!$J$15=NT!$F$3,IRPF!G13,+IF(Home!$J$15=NT!$F$4,IRPF!G20,IF(Home!$J$15=NT!$F$7,G27,0)))</f>
        <v>0</v>
      </c>
      <c r="H29" s="283">
        <f ca="1">+IF(Home!$J$15=NT!$F$3,IRPF!H13,+IF(Home!$J$15=NT!$F$4,IRPF!H20,IF(Home!$J$15=NT!$F$7,H27,0)))</f>
        <v>0</v>
      </c>
    </row>
    <row r="31" spans="3:8">
      <c r="C31" s="281" t="s">
        <v>336</v>
      </c>
      <c r="D31" s="283">
        <f ca="1">+D29</f>
        <v>0</v>
      </c>
      <c r="E31" s="283">
        <f ca="1">IF(Home!$J$15=NT!F2,IRPF!E29,+E29+IF(D31&lt;0,D31,0))</f>
        <v>0</v>
      </c>
      <c r="F31" s="283">
        <f ca="1">IF(Home!J15=NT!F2,IRPF!F29,+F29+IF(E31&lt;0,E31,0))</f>
        <v>0</v>
      </c>
      <c r="G31" s="283">
        <f ca="1">IF(Home!J15=NT!F2,IRPF!G29,+G29+IF(F31&lt;0,F31,0))</f>
        <v>0</v>
      </c>
      <c r="H31" s="283">
        <f ca="1">IF(Home!J15=NT!F2,IRPF!H29,H29+IF(G31&lt;0,G31,0))</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10">
    <tabColor theme="9" tint="-0.499984740745262"/>
  </sheetPr>
  <dimension ref="B3:CS84"/>
  <sheetViews>
    <sheetView showGridLines="0" zoomScaleNormal="100" workbookViewId="0">
      <pane ySplit="7" topLeftCell="A11" activePane="bottomLeft" state="frozen"/>
      <selection activeCell="C40" sqref="C40"/>
      <selection pane="bottomLeft"/>
    </sheetView>
  </sheetViews>
  <sheetFormatPr defaultColWidth="11.44140625" defaultRowHeight="13.8"/>
  <cols>
    <col min="1" max="1" width="3.5546875" style="122" customWidth="1"/>
    <col min="2" max="2" width="23.88671875" style="122" bestFit="1" customWidth="1"/>
    <col min="3" max="3" width="4.33203125" style="122" customWidth="1"/>
    <col min="4" max="9" width="13" style="122" bestFit="1" customWidth="1"/>
    <col min="10" max="15" width="11.33203125" style="122" bestFit="1" customWidth="1"/>
    <col min="16" max="17" width="12.5546875" style="122" bestFit="1" customWidth="1"/>
    <col min="18" max="19" width="12.33203125" style="122" bestFit="1" customWidth="1"/>
    <col min="20" max="63" width="8.44140625" style="122" bestFit="1" customWidth="1"/>
    <col min="64" max="16384" width="11.44140625" style="122"/>
  </cols>
  <sheetData>
    <row r="3" spans="2:63" s="483" customFormat="1"/>
    <row r="5" spans="2:63">
      <c r="B5" s="148" t="str">
        <f>+IF(Home!$C$5=NT!$A$2,MI!$B213,IF(Home!$C$5=NT!$A$3,MI!$C213,IF(Home!$C$5=NT!$A$4,MI!$D213,)))</f>
        <v>TRESORERIA</v>
      </c>
    </row>
    <row r="7" spans="2:63">
      <c r="B7" s="129"/>
      <c r="C7" s="149"/>
      <c r="D7" s="155">
        <f>+Home!J11</f>
        <v>40909</v>
      </c>
      <c r="E7" s="155">
        <f>EDATE(D7,1)</f>
        <v>40940</v>
      </c>
      <c r="F7" s="155">
        <f>EDATE(E7,1)</f>
        <v>40969</v>
      </c>
      <c r="G7" s="155">
        <f t="shared" ref="G7:O7" si="0">EDATE(F7,1)</f>
        <v>41000</v>
      </c>
      <c r="H7" s="155">
        <f t="shared" si="0"/>
        <v>41030</v>
      </c>
      <c r="I7" s="155">
        <f t="shared" si="0"/>
        <v>41061</v>
      </c>
      <c r="J7" s="155">
        <f t="shared" si="0"/>
        <v>41091</v>
      </c>
      <c r="K7" s="155">
        <f t="shared" si="0"/>
        <v>41122</v>
      </c>
      <c r="L7" s="155">
        <f t="shared" si="0"/>
        <v>41153</v>
      </c>
      <c r="M7" s="155">
        <f t="shared" si="0"/>
        <v>41183</v>
      </c>
      <c r="N7" s="155">
        <f t="shared" si="0"/>
        <v>41214</v>
      </c>
      <c r="O7" s="155">
        <f t="shared" si="0"/>
        <v>41244</v>
      </c>
      <c r="P7" s="155">
        <f t="shared" ref="P7:BK7" si="1">EDATE(O7,1)</f>
        <v>41275</v>
      </c>
      <c r="Q7" s="155">
        <f t="shared" si="1"/>
        <v>41306</v>
      </c>
      <c r="R7" s="155">
        <f t="shared" si="1"/>
        <v>41334</v>
      </c>
      <c r="S7" s="155">
        <f t="shared" si="1"/>
        <v>41365</v>
      </c>
      <c r="T7" s="155">
        <f t="shared" si="1"/>
        <v>41395</v>
      </c>
      <c r="U7" s="155">
        <f t="shared" si="1"/>
        <v>41426</v>
      </c>
      <c r="V7" s="155">
        <f t="shared" si="1"/>
        <v>41456</v>
      </c>
      <c r="W7" s="155">
        <f t="shared" si="1"/>
        <v>41487</v>
      </c>
      <c r="X7" s="155">
        <f t="shared" si="1"/>
        <v>41518</v>
      </c>
      <c r="Y7" s="155">
        <f t="shared" si="1"/>
        <v>41548</v>
      </c>
      <c r="Z7" s="155">
        <f t="shared" si="1"/>
        <v>41579</v>
      </c>
      <c r="AA7" s="155">
        <f t="shared" si="1"/>
        <v>41609</v>
      </c>
      <c r="AB7" s="155">
        <f t="shared" si="1"/>
        <v>41640</v>
      </c>
      <c r="AC7" s="155">
        <f t="shared" si="1"/>
        <v>41671</v>
      </c>
      <c r="AD7" s="155">
        <f t="shared" si="1"/>
        <v>41699</v>
      </c>
      <c r="AE7" s="155">
        <f t="shared" si="1"/>
        <v>41730</v>
      </c>
      <c r="AF7" s="155">
        <f t="shared" si="1"/>
        <v>41760</v>
      </c>
      <c r="AG7" s="155">
        <f t="shared" si="1"/>
        <v>41791</v>
      </c>
      <c r="AH7" s="155">
        <f t="shared" si="1"/>
        <v>41821</v>
      </c>
      <c r="AI7" s="155">
        <f t="shared" si="1"/>
        <v>41852</v>
      </c>
      <c r="AJ7" s="155">
        <f t="shared" si="1"/>
        <v>41883</v>
      </c>
      <c r="AK7" s="155">
        <f t="shared" si="1"/>
        <v>41913</v>
      </c>
      <c r="AL7" s="155">
        <f t="shared" si="1"/>
        <v>41944</v>
      </c>
      <c r="AM7" s="155">
        <f t="shared" si="1"/>
        <v>41974</v>
      </c>
      <c r="AN7" s="155">
        <f t="shared" si="1"/>
        <v>42005</v>
      </c>
      <c r="AO7" s="155">
        <f t="shared" si="1"/>
        <v>42036</v>
      </c>
      <c r="AP7" s="155">
        <f t="shared" si="1"/>
        <v>42064</v>
      </c>
      <c r="AQ7" s="155">
        <f t="shared" si="1"/>
        <v>42095</v>
      </c>
      <c r="AR7" s="155">
        <f t="shared" si="1"/>
        <v>42125</v>
      </c>
      <c r="AS7" s="155">
        <f t="shared" si="1"/>
        <v>42156</v>
      </c>
      <c r="AT7" s="155">
        <f t="shared" si="1"/>
        <v>42186</v>
      </c>
      <c r="AU7" s="155">
        <f t="shared" si="1"/>
        <v>42217</v>
      </c>
      <c r="AV7" s="155">
        <f t="shared" si="1"/>
        <v>42248</v>
      </c>
      <c r="AW7" s="155">
        <f t="shared" si="1"/>
        <v>42278</v>
      </c>
      <c r="AX7" s="155">
        <f t="shared" si="1"/>
        <v>42309</v>
      </c>
      <c r="AY7" s="155">
        <f t="shared" si="1"/>
        <v>42339</v>
      </c>
      <c r="AZ7" s="155">
        <f t="shared" si="1"/>
        <v>42370</v>
      </c>
      <c r="BA7" s="155">
        <f t="shared" si="1"/>
        <v>42401</v>
      </c>
      <c r="BB7" s="155">
        <f t="shared" si="1"/>
        <v>42430</v>
      </c>
      <c r="BC7" s="155">
        <f t="shared" si="1"/>
        <v>42461</v>
      </c>
      <c r="BD7" s="155">
        <f t="shared" si="1"/>
        <v>42491</v>
      </c>
      <c r="BE7" s="155">
        <f t="shared" si="1"/>
        <v>42522</v>
      </c>
      <c r="BF7" s="155">
        <f t="shared" si="1"/>
        <v>42552</v>
      </c>
      <c r="BG7" s="155">
        <f t="shared" si="1"/>
        <v>42583</v>
      </c>
      <c r="BH7" s="155">
        <f t="shared" si="1"/>
        <v>42614</v>
      </c>
      <c r="BI7" s="155">
        <f t="shared" si="1"/>
        <v>42644</v>
      </c>
      <c r="BJ7" s="155">
        <f t="shared" si="1"/>
        <v>42675</v>
      </c>
      <c r="BK7" s="155">
        <f t="shared" si="1"/>
        <v>42705</v>
      </c>
    </row>
    <row r="8" spans="2:63">
      <c r="B8" s="151" t="str">
        <f>+IF(Home!$C$5=NT!$A$2,MI!$B214,IF(Home!$C$5=NT!$A$3,MI!$C214,IF(Home!$C$5=NT!$A$4,MI!$D214,)))</f>
        <v>Capital</v>
      </c>
      <c r="C8" s="151"/>
      <c r="D8" s="157">
        <f>SUM(D9:D12)</f>
        <v>3000</v>
      </c>
      <c r="E8" s="157">
        <f t="shared" ref="E8:BK8" si="2">SUM(E9:E12)</f>
        <v>0</v>
      </c>
      <c r="F8" s="157">
        <f t="shared" si="2"/>
        <v>0</v>
      </c>
      <c r="G8" s="157">
        <f t="shared" si="2"/>
        <v>0</v>
      </c>
      <c r="H8" s="157">
        <f t="shared" si="2"/>
        <v>0</v>
      </c>
      <c r="I8" s="157">
        <f t="shared" si="2"/>
        <v>0</v>
      </c>
      <c r="J8" s="157">
        <f t="shared" si="2"/>
        <v>0</v>
      </c>
      <c r="K8" s="157">
        <f t="shared" si="2"/>
        <v>0</v>
      </c>
      <c r="L8" s="157">
        <f t="shared" si="2"/>
        <v>0</v>
      </c>
      <c r="M8" s="157">
        <f t="shared" si="2"/>
        <v>0</v>
      </c>
      <c r="N8" s="157">
        <f t="shared" si="2"/>
        <v>0</v>
      </c>
      <c r="O8" s="157">
        <f t="shared" si="2"/>
        <v>0</v>
      </c>
      <c r="P8" s="157">
        <f t="shared" si="2"/>
        <v>0</v>
      </c>
      <c r="Q8" s="157">
        <f t="shared" si="2"/>
        <v>0</v>
      </c>
      <c r="R8" s="157">
        <f t="shared" si="2"/>
        <v>0</v>
      </c>
      <c r="S8" s="157">
        <f t="shared" si="2"/>
        <v>0</v>
      </c>
      <c r="T8" s="157">
        <f t="shared" si="2"/>
        <v>0</v>
      </c>
      <c r="U8" s="157">
        <f t="shared" si="2"/>
        <v>0</v>
      </c>
      <c r="V8" s="157">
        <f t="shared" si="2"/>
        <v>0</v>
      </c>
      <c r="W8" s="157">
        <f t="shared" si="2"/>
        <v>0</v>
      </c>
      <c r="X8" s="157">
        <f t="shared" si="2"/>
        <v>0</v>
      </c>
      <c r="Y8" s="157">
        <f t="shared" si="2"/>
        <v>0</v>
      </c>
      <c r="Z8" s="157">
        <f t="shared" si="2"/>
        <v>0</v>
      </c>
      <c r="AA8" s="157">
        <f t="shared" si="2"/>
        <v>0</v>
      </c>
      <c r="AB8" s="157">
        <f t="shared" si="2"/>
        <v>0</v>
      </c>
      <c r="AC8" s="157">
        <f t="shared" si="2"/>
        <v>0</v>
      </c>
      <c r="AD8" s="157">
        <f t="shared" si="2"/>
        <v>0</v>
      </c>
      <c r="AE8" s="157">
        <f t="shared" si="2"/>
        <v>0</v>
      </c>
      <c r="AF8" s="157">
        <f t="shared" si="2"/>
        <v>0</v>
      </c>
      <c r="AG8" s="157">
        <f t="shared" si="2"/>
        <v>0</v>
      </c>
      <c r="AH8" s="157">
        <f t="shared" si="2"/>
        <v>0</v>
      </c>
      <c r="AI8" s="157">
        <f t="shared" si="2"/>
        <v>0</v>
      </c>
      <c r="AJ8" s="157">
        <f t="shared" si="2"/>
        <v>0</v>
      </c>
      <c r="AK8" s="157">
        <f t="shared" si="2"/>
        <v>0</v>
      </c>
      <c r="AL8" s="157">
        <f t="shared" si="2"/>
        <v>0</v>
      </c>
      <c r="AM8" s="157">
        <f t="shared" si="2"/>
        <v>0</v>
      </c>
      <c r="AN8" s="157">
        <f t="shared" si="2"/>
        <v>0</v>
      </c>
      <c r="AO8" s="157">
        <f t="shared" si="2"/>
        <v>0</v>
      </c>
      <c r="AP8" s="157">
        <f t="shared" si="2"/>
        <v>0</v>
      </c>
      <c r="AQ8" s="157">
        <f t="shared" si="2"/>
        <v>0</v>
      </c>
      <c r="AR8" s="157">
        <f t="shared" si="2"/>
        <v>0</v>
      </c>
      <c r="AS8" s="157">
        <f t="shared" si="2"/>
        <v>0</v>
      </c>
      <c r="AT8" s="157">
        <f t="shared" si="2"/>
        <v>0</v>
      </c>
      <c r="AU8" s="157">
        <f t="shared" si="2"/>
        <v>0</v>
      </c>
      <c r="AV8" s="157">
        <f t="shared" si="2"/>
        <v>0</v>
      </c>
      <c r="AW8" s="157">
        <f t="shared" si="2"/>
        <v>0</v>
      </c>
      <c r="AX8" s="157">
        <f t="shared" si="2"/>
        <v>0</v>
      </c>
      <c r="AY8" s="157">
        <f t="shared" si="2"/>
        <v>0</v>
      </c>
      <c r="AZ8" s="157">
        <f t="shared" si="2"/>
        <v>0</v>
      </c>
      <c r="BA8" s="157">
        <f t="shared" si="2"/>
        <v>0</v>
      </c>
      <c r="BB8" s="157">
        <f t="shared" si="2"/>
        <v>0</v>
      </c>
      <c r="BC8" s="157">
        <f t="shared" si="2"/>
        <v>0</v>
      </c>
      <c r="BD8" s="157">
        <f t="shared" si="2"/>
        <v>0</v>
      </c>
      <c r="BE8" s="157">
        <f t="shared" si="2"/>
        <v>0</v>
      </c>
      <c r="BF8" s="157">
        <f t="shared" si="2"/>
        <v>0</v>
      </c>
      <c r="BG8" s="157">
        <f t="shared" si="2"/>
        <v>0</v>
      </c>
      <c r="BH8" s="157">
        <f t="shared" si="2"/>
        <v>0</v>
      </c>
      <c r="BI8" s="157">
        <f t="shared" si="2"/>
        <v>0</v>
      </c>
      <c r="BJ8" s="157">
        <f t="shared" si="2"/>
        <v>0</v>
      </c>
      <c r="BK8" s="157">
        <f t="shared" si="2"/>
        <v>0</v>
      </c>
    </row>
    <row r="9" spans="2:63">
      <c r="B9" s="122" t="str">
        <f>+IF(Home!$C$5=NT!$A$2,MI!$B215,IF(Home!$C$5=NT!$A$3,MI!$C215,IF(Home!$C$5=NT!$A$4,MI!$D215,)))</f>
        <v>Capital Social</v>
      </c>
      <c r="D9" s="158">
        <f>+'Mov FIN'!E9</f>
        <v>3000</v>
      </c>
      <c r="E9" s="158">
        <f>+'Mov FIN'!F9</f>
        <v>0</v>
      </c>
      <c r="F9" s="158">
        <f>+'Mov FIN'!G9</f>
        <v>0</v>
      </c>
      <c r="G9" s="158">
        <f>+'Mov FIN'!H9</f>
        <v>0</v>
      </c>
      <c r="H9" s="158">
        <f>+'Mov FIN'!I9</f>
        <v>0</v>
      </c>
      <c r="I9" s="158">
        <f>+'Mov FIN'!J9</f>
        <v>0</v>
      </c>
      <c r="J9" s="158">
        <f>+'Mov FIN'!K9</f>
        <v>0</v>
      </c>
      <c r="K9" s="158">
        <f>+'Mov FIN'!L9</f>
        <v>0</v>
      </c>
      <c r="L9" s="158">
        <f>+'Mov FIN'!M9</f>
        <v>0</v>
      </c>
      <c r="M9" s="158">
        <f>+'Mov FIN'!N9</f>
        <v>0</v>
      </c>
      <c r="N9" s="158">
        <f>+'Mov FIN'!O9</f>
        <v>0</v>
      </c>
      <c r="O9" s="158">
        <f>+'Mov FIN'!P9</f>
        <v>0</v>
      </c>
      <c r="P9" s="158">
        <f>+'Mov FIN'!Q9</f>
        <v>0</v>
      </c>
      <c r="Q9" s="158">
        <f>+'Mov FIN'!R9</f>
        <v>0</v>
      </c>
      <c r="R9" s="158">
        <f>+'Mov FIN'!S9</f>
        <v>0</v>
      </c>
      <c r="S9" s="158">
        <f>+'Mov FIN'!T9</f>
        <v>0</v>
      </c>
      <c r="T9" s="158">
        <f>+'Mov FIN'!U9</f>
        <v>0</v>
      </c>
      <c r="U9" s="158">
        <f>+'Mov FIN'!V9</f>
        <v>0</v>
      </c>
      <c r="V9" s="158">
        <f>+'Mov FIN'!W9</f>
        <v>0</v>
      </c>
      <c r="W9" s="158">
        <f>+'Mov FIN'!X9</f>
        <v>0</v>
      </c>
      <c r="X9" s="158">
        <f>+'Mov FIN'!Y9</f>
        <v>0</v>
      </c>
      <c r="Y9" s="158">
        <f>+'Mov FIN'!Z9</f>
        <v>0</v>
      </c>
      <c r="Z9" s="158">
        <f>+'Mov FIN'!AA9</f>
        <v>0</v>
      </c>
      <c r="AA9" s="158">
        <f>+'Mov FIN'!AB9</f>
        <v>0</v>
      </c>
      <c r="AB9" s="158">
        <f>+'Mov FIN'!AC9</f>
        <v>0</v>
      </c>
      <c r="AC9" s="158">
        <f>+'Mov FIN'!AD9</f>
        <v>0</v>
      </c>
      <c r="AD9" s="158">
        <f>+'Mov FIN'!AE9</f>
        <v>0</v>
      </c>
      <c r="AE9" s="158">
        <f>+'Mov FIN'!AF9</f>
        <v>0</v>
      </c>
      <c r="AF9" s="158">
        <f>+'Mov FIN'!AG9</f>
        <v>0</v>
      </c>
      <c r="AG9" s="158">
        <f>+'Mov FIN'!AH9</f>
        <v>0</v>
      </c>
      <c r="AH9" s="158">
        <f>+'Mov FIN'!AI9</f>
        <v>0</v>
      </c>
      <c r="AI9" s="158">
        <f>+'Mov FIN'!AJ9</f>
        <v>0</v>
      </c>
      <c r="AJ9" s="158">
        <f>+'Mov FIN'!AK9</f>
        <v>0</v>
      </c>
      <c r="AK9" s="158">
        <f>+'Mov FIN'!AL9</f>
        <v>0</v>
      </c>
      <c r="AL9" s="158">
        <f>+'Mov FIN'!AM9</f>
        <v>0</v>
      </c>
      <c r="AM9" s="158">
        <f>+'Mov FIN'!AN9</f>
        <v>0</v>
      </c>
      <c r="AN9" s="158">
        <f>+'Mov FIN'!AO9</f>
        <v>0</v>
      </c>
      <c r="AO9" s="158">
        <f>+'Mov FIN'!AP9</f>
        <v>0</v>
      </c>
      <c r="AP9" s="158">
        <f>+'Mov FIN'!AQ9</f>
        <v>0</v>
      </c>
      <c r="AQ9" s="158">
        <f>+'Mov FIN'!AR9</f>
        <v>0</v>
      </c>
      <c r="AR9" s="158">
        <f>+'Mov FIN'!AS9</f>
        <v>0</v>
      </c>
      <c r="AS9" s="158">
        <f>+'Mov FIN'!AT9</f>
        <v>0</v>
      </c>
      <c r="AT9" s="158">
        <f>+'Mov FIN'!AU9</f>
        <v>0</v>
      </c>
      <c r="AU9" s="158">
        <f>+'Mov FIN'!AV9</f>
        <v>0</v>
      </c>
      <c r="AV9" s="158">
        <f>+'Mov FIN'!AW9</f>
        <v>0</v>
      </c>
      <c r="AW9" s="158">
        <f>+'Mov FIN'!AX9</f>
        <v>0</v>
      </c>
      <c r="AX9" s="158">
        <f>+'Mov FIN'!AY9</f>
        <v>0</v>
      </c>
      <c r="AY9" s="158">
        <f>+'Mov FIN'!AZ9</f>
        <v>0</v>
      </c>
      <c r="AZ9" s="158">
        <f>+'Mov FIN'!BA9</f>
        <v>0</v>
      </c>
      <c r="BA9" s="158">
        <f>+'Mov FIN'!BB9</f>
        <v>0</v>
      </c>
      <c r="BB9" s="158">
        <f>+'Mov FIN'!BC9</f>
        <v>0</v>
      </c>
      <c r="BC9" s="158">
        <f>+'Mov FIN'!BD9</f>
        <v>0</v>
      </c>
      <c r="BD9" s="158">
        <f>+'Mov FIN'!BE9</f>
        <v>0</v>
      </c>
      <c r="BE9" s="158">
        <f>+'Mov FIN'!BF9</f>
        <v>0</v>
      </c>
      <c r="BF9" s="158">
        <f>+'Mov FIN'!BG9</f>
        <v>0</v>
      </c>
      <c r="BG9" s="158">
        <f>+'Mov FIN'!BH9</f>
        <v>0</v>
      </c>
      <c r="BH9" s="158">
        <f>+'Mov FIN'!BI9</f>
        <v>0</v>
      </c>
      <c r="BI9" s="158">
        <f>+'Mov FIN'!BJ9</f>
        <v>0</v>
      </c>
      <c r="BJ9" s="158">
        <f>+'Mov FIN'!BK9</f>
        <v>0</v>
      </c>
      <c r="BK9" s="158">
        <f>+'Mov FIN'!BL9</f>
        <v>0</v>
      </c>
    </row>
    <row r="10" spans="2:63">
      <c r="B10" s="122" t="str">
        <f>+IF(Home!$C$5=NT!$A$2,MI!$B216,IF(Home!$C$5=NT!$A$3,MI!$C216,IF(Home!$C$5=NT!$A$4,MI!$D216,)))</f>
        <v>Prima Emissió</v>
      </c>
      <c r="D10" s="158">
        <f>+'Mov FIN'!E15</f>
        <v>0</v>
      </c>
      <c r="E10" s="158">
        <f>+'Mov FIN'!F15</f>
        <v>0</v>
      </c>
      <c r="F10" s="158">
        <f>+'Mov FIN'!G15</f>
        <v>0</v>
      </c>
      <c r="G10" s="158">
        <f>+'Mov FIN'!H15</f>
        <v>0</v>
      </c>
      <c r="H10" s="158">
        <f>+'Mov FIN'!I15</f>
        <v>0</v>
      </c>
      <c r="I10" s="158">
        <f>+'Mov FIN'!J15</f>
        <v>0</v>
      </c>
      <c r="J10" s="158">
        <f>+'Mov FIN'!K15</f>
        <v>0</v>
      </c>
      <c r="K10" s="158">
        <f>+'Mov FIN'!L15</f>
        <v>0</v>
      </c>
      <c r="L10" s="158">
        <f>+'Mov FIN'!M15</f>
        <v>0</v>
      </c>
      <c r="M10" s="158">
        <f>+'Mov FIN'!N15</f>
        <v>0</v>
      </c>
      <c r="N10" s="158">
        <f>+'Mov FIN'!O15</f>
        <v>0</v>
      </c>
      <c r="O10" s="158">
        <f>+'Mov FIN'!P15</f>
        <v>0</v>
      </c>
      <c r="P10" s="158">
        <f>+'Mov FIN'!Q15</f>
        <v>0</v>
      </c>
      <c r="Q10" s="158">
        <f>+'Mov FIN'!R15</f>
        <v>0</v>
      </c>
      <c r="R10" s="158">
        <f>+'Mov FIN'!S15</f>
        <v>0</v>
      </c>
      <c r="S10" s="158">
        <f>+'Mov FIN'!T15</f>
        <v>0</v>
      </c>
      <c r="T10" s="158">
        <f>+'Mov FIN'!U15</f>
        <v>0</v>
      </c>
      <c r="U10" s="158">
        <f>+'Mov FIN'!V15</f>
        <v>0</v>
      </c>
      <c r="V10" s="158">
        <f>+'Mov FIN'!W15</f>
        <v>0</v>
      </c>
      <c r="W10" s="158">
        <f>+'Mov FIN'!X15</f>
        <v>0</v>
      </c>
      <c r="X10" s="158">
        <f>+'Mov FIN'!Y15</f>
        <v>0</v>
      </c>
      <c r="Y10" s="158">
        <f>+'Mov FIN'!Z15</f>
        <v>0</v>
      </c>
      <c r="Z10" s="158">
        <f>+'Mov FIN'!AA15</f>
        <v>0</v>
      </c>
      <c r="AA10" s="158">
        <f>+'Mov FIN'!AB15</f>
        <v>0</v>
      </c>
      <c r="AB10" s="158">
        <f>+'Mov FIN'!AC15</f>
        <v>0</v>
      </c>
      <c r="AC10" s="158">
        <f>+'Mov FIN'!AD15</f>
        <v>0</v>
      </c>
      <c r="AD10" s="158">
        <f>+'Mov FIN'!AE15</f>
        <v>0</v>
      </c>
      <c r="AE10" s="158">
        <f>+'Mov FIN'!AF15</f>
        <v>0</v>
      </c>
      <c r="AF10" s="158">
        <f>+'Mov FIN'!AG15</f>
        <v>0</v>
      </c>
      <c r="AG10" s="158">
        <f>+'Mov FIN'!AH15</f>
        <v>0</v>
      </c>
      <c r="AH10" s="158">
        <f>+'Mov FIN'!AI15</f>
        <v>0</v>
      </c>
      <c r="AI10" s="158">
        <f>+'Mov FIN'!AJ15</f>
        <v>0</v>
      </c>
      <c r="AJ10" s="158">
        <f>+'Mov FIN'!AK15</f>
        <v>0</v>
      </c>
      <c r="AK10" s="158">
        <f>+'Mov FIN'!AL15</f>
        <v>0</v>
      </c>
      <c r="AL10" s="158">
        <f>+'Mov FIN'!AM15</f>
        <v>0</v>
      </c>
      <c r="AM10" s="158">
        <f>+'Mov FIN'!AN15</f>
        <v>0</v>
      </c>
      <c r="AN10" s="158">
        <f>+'Mov FIN'!AO15</f>
        <v>0</v>
      </c>
      <c r="AO10" s="158">
        <f>+'Mov FIN'!AP15</f>
        <v>0</v>
      </c>
      <c r="AP10" s="158">
        <f>+'Mov FIN'!AQ15</f>
        <v>0</v>
      </c>
      <c r="AQ10" s="158">
        <f>+'Mov FIN'!AR15</f>
        <v>0</v>
      </c>
      <c r="AR10" s="158">
        <f>+'Mov FIN'!AS15</f>
        <v>0</v>
      </c>
      <c r="AS10" s="158">
        <f>+'Mov FIN'!AT15</f>
        <v>0</v>
      </c>
      <c r="AT10" s="158">
        <f>+'Mov FIN'!AU15</f>
        <v>0</v>
      </c>
      <c r="AU10" s="158">
        <f>+'Mov FIN'!AV15</f>
        <v>0</v>
      </c>
      <c r="AV10" s="158">
        <f>+'Mov FIN'!AW15</f>
        <v>0</v>
      </c>
      <c r="AW10" s="158">
        <f>+'Mov FIN'!AX15</f>
        <v>0</v>
      </c>
      <c r="AX10" s="158">
        <f>+'Mov FIN'!AY15</f>
        <v>0</v>
      </c>
      <c r="AY10" s="158">
        <f>+'Mov FIN'!AZ15</f>
        <v>0</v>
      </c>
      <c r="AZ10" s="158">
        <f>+'Mov FIN'!BA15</f>
        <v>0</v>
      </c>
      <c r="BA10" s="158">
        <f>+'Mov FIN'!BB15</f>
        <v>0</v>
      </c>
      <c r="BB10" s="158">
        <f>+'Mov FIN'!BC15</f>
        <v>0</v>
      </c>
      <c r="BC10" s="158">
        <f>+'Mov FIN'!BD15</f>
        <v>0</v>
      </c>
      <c r="BD10" s="158">
        <f>+'Mov FIN'!BE15</f>
        <v>0</v>
      </c>
      <c r="BE10" s="158">
        <f>+'Mov FIN'!BF15</f>
        <v>0</v>
      </c>
      <c r="BF10" s="158">
        <f>+'Mov FIN'!BG15</f>
        <v>0</v>
      </c>
      <c r="BG10" s="158">
        <f>+'Mov FIN'!BH15</f>
        <v>0</v>
      </c>
      <c r="BH10" s="158">
        <f>+'Mov FIN'!BI15</f>
        <v>0</v>
      </c>
      <c r="BI10" s="158">
        <f>+'Mov FIN'!BJ15</f>
        <v>0</v>
      </c>
      <c r="BJ10" s="158">
        <f>+'Mov FIN'!BK15</f>
        <v>0</v>
      </c>
      <c r="BK10" s="158">
        <f>+'Mov FIN'!BL15</f>
        <v>0</v>
      </c>
    </row>
    <row r="11" spans="2:63">
      <c r="B11" s="124" t="str">
        <f>+IF(Home!$C$5=NT!$A$2,MI!$B217,IF(Home!$C$5=NT!$A$3,MI!$C217,IF(Home!$C$5=NT!$A$4,MI!$D217,)))</f>
        <v>Aportacions de Socis</v>
      </c>
      <c r="C11" s="124"/>
      <c r="D11" s="158">
        <f>+'Mov FIN'!E21</f>
        <v>0</v>
      </c>
      <c r="E11" s="158">
        <f>+'Mov FIN'!F21</f>
        <v>0</v>
      </c>
      <c r="F11" s="158">
        <f>+'Mov FIN'!G21</f>
        <v>0</v>
      </c>
      <c r="G11" s="158">
        <f>+'Mov FIN'!H21</f>
        <v>0</v>
      </c>
      <c r="H11" s="158">
        <f>+'Mov FIN'!I21</f>
        <v>0</v>
      </c>
      <c r="I11" s="158">
        <f>+'Mov FIN'!J21</f>
        <v>0</v>
      </c>
      <c r="J11" s="158">
        <f>+'Mov FIN'!K21</f>
        <v>0</v>
      </c>
      <c r="K11" s="158">
        <f>+'Mov FIN'!L21</f>
        <v>0</v>
      </c>
      <c r="L11" s="158">
        <f>+'Mov FIN'!M21</f>
        <v>0</v>
      </c>
      <c r="M11" s="158">
        <f>+'Mov FIN'!N21</f>
        <v>0</v>
      </c>
      <c r="N11" s="158">
        <f>+'Mov FIN'!O21</f>
        <v>0</v>
      </c>
      <c r="O11" s="158">
        <f>+'Mov FIN'!P21</f>
        <v>0</v>
      </c>
      <c r="P11" s="158">
        <f>+'Mov FIN'!Q21</f>
        <v>0</v>
      </c>
      <c r="Q11" s="158">
        <f>+'Mov FIN'!R21</f>
        <v>0</v>
      </c>
      <c r="R11" s="158">
        <f>+'Mov FIN'!S21</f>
        <v>0</v>
      </c>
      <c r="S11" s="158">
        <f>+'Mov FIN'!T21</f>
        <v>0</v>
      </c>
      <c r="T11" s="158">
        <f>+'Mov FIN'!U21</f>
        <v>0</v>
      </c>
      <c r="U11" s="158">
        <f>+'Mov FIN'!V21</f>
        <v>0</v>
      </c>
      <c r="V11" s="158">
        <f>+'Mov FIN'!W21</f>
        <v>0</v>
      </c>
      <c r="W11" s="158">
        <f>+'Mov FIN'!X21</f>
        <v>0</v>
      </c>
      <c r="X11" s="158">
        <f>+'Mov FIN'!Y21</f>
        <v>0</v>
      </c>
      <c r="Y11" s="158">
        <f>+'Mov FIN'!Z21</f>
        <v>0</v>
      </c>
      <c r="Z11" s="158">
        <f>+'Mov FIN'!AA21</f>
        <v>0</v>
      </c>
      <c r="AA11" s="158">
        <f>+'Mov FIN'!AB21</f>
        <v>0</v>
      </c>
      <c r="AB11" s="158">
        <f>+'Mov FIN'!AC21</f>
        <v>0</v>
      </c>
      <c r="AC11" s="158">
        <f>+'Mov FIN'!AD21</f>
        <v>0</v>
      </c>
      <c r="AD11" s="158">
        <f>+'Mov FIN'!AE21</f>
        <v>0</v>
      </c>
      <c r="AE11" s="158">
        <f>+'Mov FIN'!AF21</f>
        <v>0</v>
      </c>
      <c r="AF11" s="158">
        <f>+'Mov FIN'!AG21</f>
        <v>0</v>
      </c>
      <c r="AG11" s="158">
        <f>+'Mov FIN'!AH21</f>
        <v>0</v>
      </c>
      <c r="AH11" s="158">
        <f>+'Mov FIN'!AI21</f>
        <v>0</v>
      </c>
      <c r="AI11" s="158">
        <f>+'Mov FIN'!AJ21</f>
        <v>0</v>
      </c>
      <c r="AJ11" s="158">
        <f>+'Mov FIN'!AK21</f>
        <v>0</v>
      </c>
      <c r="AK11" s="158">
        <f>+'Mov FIN'!AL21</f>
        <v>0</v>
      </c>
      <c r="AL11" s="158">
        <f>+'Mov FIN'!AM21</f>
        <v>0</v>
      </c>
      <c r="AM11" s="158">
        <f>+'Mov FIN'!AN21</f>
        <v>0</v>
      </c>
      <c r="AN11" s="158">
        <f>+'Mov FIN'!AO21</f>
        <v>0</v>
      </c>
      <c r="AO11" s="158">
        <f>+'Mov FIN'!AP21</f>
        <v>0</v>
      </c>
      <c r="AP11" s="158">
        <f>+'Mov FIN'!AQ21</f>
        <v>0</v>
      </c>
      <c r="AQ11" s="158">
        <f>+'Mov FIN'!AR21</f>
        <v>0</v>
      </c>
      <c r="AR11" s="158">
        <f>+'Mov FIN'!AS21</f>
        <v>0</v>
      </c>
      <c r="AS11" s="158">
        <f>+'Mov FIN'!AT21</f>
        <v>0</v>
      </c>
      <c r="AT11" s="158">
        <f>+'Mov FIN'!AU21</f>
        <v>0</v>
      </c>
      <c r="AU11" s="158">
        <f>+'Mov FIN'!AV21</f>
        <v>0</v>
      </c>
      <c r="AV11" s="158">
        <f>+'Mov FIN'!AW21</f>
        <v>0</v>
      </c>
      <c r="AW11" s="158">
        <f>+'Mov FIN'!AX21</f>
        <v>0</v>
      </c>
      <c r="AX11" s="158">
        <f>+'Mov FIN'!AY21</f>
        <v>0</v>
      </c>
      <c r="AY11" s="158">
        <f>+'Mov FIN'!AZ21</f>
        <v>0</v>
      </c>
      <c r="AZ11" s="158">
        <f>+'Mov FIN'!BA21</f>
        <v>0</v>
      </c>
      <c r="BA11" s="158">
        <f>+'Mov FIN'!BB21</f>
        <v>0</v>
      </c>
      <c r="BB11" s="158">
        <f>+'Mov FIN'!BC21</f>
        <v>0</v>
      </c>
      <c r="BC11" s="158">
        <f>+'Mov FIN'!BD21</f>
        <v>0</v>
      </c>
      <c r="BD11" s="158">
        <f>+'Mov FIN'!BE21</f>
        <v>0</v>
      </c>
      <c r="BE11" s="158">
        <f>+'Mov FIN'!BF21</f>
        <v>0</v>
      </c>
      <c r="BF11" s="158">
        <f>+'Mov FIN'!BG21</f>
        <v>0</v>
      </c>
      <c r="BG11" s="158">
        <f>+'Mov FIN'!BH21</f>
        <v>0</v>
      </c>
      <c r="BH11" s="158">
        <f>+'Mov FIN'!BI21</f>
        <v>0</v>
      </c>
      <c r="BI11" s="158">
        <f>+'Mov FIN'!BJ21</f>
        <v>0</v>
      </c>
      <c r="BJ11" s="158">
        <f>+'Mov FIN'!BK21</f>
        <v>0</v>
      </c>
      <c r="BK11" s="158">
        <f>+'Mov FIN'!BL21</f>
        <v>0</v>
      </c>
    </row>
    <row r="12" spans="2:63">
      <c r="B12" s="124" t="str">
        <f>+IF(Home!$C$5=NT!$A$2,MI!$B218,IF(Home!$C$5=NT!$A$3,MI!$C218,IF(Home!$C$5=NT!$A$4,MI!$D218,)))</f>
        <v>Capitalització</v>
      </c>
      <c r="C12" s="124"/>
      <c r="D12" s="158">
        <f>+'Mov FIN'!E27</f>
        <v>0</v>
      </c>
      <c r="E12" s="158">
        <f>+'Mov FIN'!F27</f>
        <v>0</v>
      </c>
      <c r="F12" s="158">
        <f>+'Mov FIN'!G27</f>
        <v>0</v>
      </c>
      <c r="G12" s="158">
        <f>+'Mov FIN'!H27</f>
        <v>0</v>
      </c>
      <c r="H12" s="158">
        <f>+'Mov FIN'!I27</f>
        <v>0</v>
      </c>
      <c r="I12" s="158">
        <f>+'Mov FIN'!J27</f>
        <v>0</v>
      </c>
      <c r="J12" s="158">
        <f>+'Mov FIN'!K27</f>
        <v>0</v>
      </c>
      <c r="K12" s="158">
        <f>+'Mov FIN'!L27</f>
        <v>0</v>
      </c>
      <c r="L12" s="158">
        <f>+'Mov FIN'!M27</f>
        <v>0</v>
      </c>
      <c r="M12" s="158">
        <f>+'Mov FIN'!N27</f>
        <v>0</v>
      </c>
      <c r="N12" s="158">
        <f>+'Mov FIN'!O27</f>
        <v>0</v>
      </c>
      <c r="O12" s="158">
        <f>+'Mov FIN'!P27</f>
        <v>0</v>
      </c>
      <c r="P12" s="158">
        <f>+'Mov FIN'!Q27</f>
        <v>0</v>
      </c>
      <c r="Q12" s="158">
        <f>+'Mov FIN'!R27</f>
        <v>0</v>
      </c>
      <c r="R12" s="158">
        <f>+'Mov FIN'!S27</f>
        <v>0</v>
      </c>
      <c r="S12" s="158">
        <f>+'Mov FIN'!T27</f>
        <v>0</v>
      </c>
      <c r="T12" s="158">
        <f>+'Mov FIN'!U27</f>
        <v>0</v>
      </c>
      <c r="U12" s="158">
        <f>+'Mov FIN'!V27</f>
        <v>0</v>
      </c>
      <c r="V12" s="158">
        <f>+'Mov FIN'!W27</f>
        <v>0</v>
      </c>
      <c r="W12" s="158">
        <f>+'Mov FIN'!X27</f>
        <v>0</v>
      </c>
      <c r="X12" s="158">
        <f>+'Mov FIN'!Y27</f>
        <v>0</v>
      </c>
      <c r="Y12" s="158">
        <f>+'Mov FIN'!Z27</f>
        <v>0</v>
      </c>
      <c r="Z12" s="158">
        <f>+'Mov FIN'!AA27</f>
        <v>0</v>
      </c>
      <c r="AA12" s="158">
        <f>+'Mov FIN'!AB27</f>
        <v>0</v>
      </c>
      <c r="AB12" s="158">
        <f>+'Mov FIN'!AC27</f>
        <v>0</v>
      </c>
      <c r="AC12" s="158">
        <f>+'Mov FIN'!AD27</f>
        <v>0</v>
      </c>
      <c r="AD12" s="158">
        <f>+'Mov FIN'!AE27</f>
        <v>0</v>
      </c>
      <c r="AE12" s="158">
        <f>+'Mov FIN'!AF27</f>
        <v>0</v>
      </c>
      <c r="AF12" s="158">
        <f>+'Mov FIN'!AG27</f>
        <v>0</v>
      </c>
      <c r="AG12" s="158">
        <f>+'Mov FIN'!AH27</f>
        <v>0</v>
      </c>
      <c r="AH12" s="158">
        <f>+'Mov FIN'!AI27</f>
        <v>0</v>
      </c>
      <c r="AI12" s="158">
        <f>+'Mov FIN'!AJ27</f>
        <v>0</v>
      </c>
      <c r="AJ12" s="158">
        <f>+'Mov FIN'!AK27</f>
        <v>0</v>
      </c>
      <c r="AK12" s="158">
        <f>+'Mov FIN'!AL27</f>
        <v>0</v>
      </c>
      <c r="AL12" s="158">
        <f>+'Mov FIN'!AM27</f>
        <v>0</v>
      </c>
      <c r="AM12" s="158">
        <f>+'Mov FIN'!AN27</f>
        <v>0</v>
      </c>
      <c r="AN12" s="158">
        <f>+'Mov FIN'!AO27</f>
        <v>0</v>
      </c>
      <c r="AO12" s="158">
        <f>+'Mov FIN'!AP27</f>
        <v>0</v>
      </c>
      <c r="AP12" s="158">
        <f>+'Mov FIN'!AQ27</f>
        <v>0</v>
      </c>
      <c r="AQ12" s="158">
        <f>+'Mov FIN'!AR27</f>
        <v>0</v>
      </c>
      <c r="AR12" s="158">
        <f>+'Mov FIN'!AS27</f>
        <v>0</v>
      </c>
      <c r="AS12" s="158">
        <f>+'Mov FIN'!AT27</f>
        <v>0</v>
      </c>
      <c r="AT12" s="158">
        <f>+'Mov FIN'!AU27</f>
        <v>0</v>
      </c>
      <c r="AU12" s="158">
        <f>+'Mov FIN'!AV27</f>
        <v>0</v>
      </c>
      <c r="AV12" s="158">
        <f>+'Mov FIN'!AW27</f>
        <v>0</v>
      </c>
      <c r="AW12" s="158">
        <f>+'Mov FIN'!AX27</f>
        <v>0</v>
      </c>
      <c r="AX12" s="158">
        <f>+'Mov FIN'!AY27</f>
        <v>0</v>
      </c>
      <c r="AY12" s="158">
        <f>+'Mov FIN'!AZ27</f>
        <v>0</v>
      </c>
      <c r="AZ12" s="158">
        <f>+'Mov FIN'!BA27</f>
        <v>0</v>
      </c>
      <c r="BA12" s="158">
        <f>+'Mov FIN'!BB27</f>
        <v>0</v>
      </c>
      <c r="BB12" s="158">
        <f>+'Mov FIN'!BC27</f>
        <v>0</v>
      </c>
      <c r="BC12" s="158">
        <f>+'Mov FIN'!BD27</f>
        <v>0</v>
      </c>
      <c r="BD12" s="158">
        <f>+'Mov FIN'!BE27</f>
        <v>0</v>
      </c>
      <c r="BE12" s="158">
        <f>+'Mov FIN'!BF27</f>
        <v>0</v>
      </c>
      <c r="BF12" s="158">
        <f>+'Mov FIN'!BG27</f>
        <v>0</v>
      </c>
      <c r="BG12" s="158">
        <f>+'Mov FIN'!BH27</f>
        <v>0</v>
      </c>
      <c r="BH12" s="158">
        <f>+'Mov FIN'!BI27</f>
        <v>0</v>
      </c>
      <c r="BI12" s="158">
        <f>+'Mov FIN'!BJ27</f>
        <v>0</v>
      </c>
      <c r="BJ12" s="158">
        <f>+'Mov FIN'!BK27</f>
        <v>0</v>
      </c>
      <c r="BK12" s="158">
        <f>+'Mov FIN'!BL27</f>
        <v>0</v>
      </c>
    </row>
    <row r="13" spans="2:63">
      <c r="B13" s="151" t="str">
        <f>+IF(Home!$C$5=NT!$A$2,MI!$B219,IF(Home!$C$5=NT!$A$3,MI!$C219,IF(Home!$C$5=NT!$A$4,MI!$D219,)))</f>
        <v>Finançament</v>
      </c>
      <c r="C13" s="151"/>
      <c r="D13" s="157">
        <f>SUM(D14:D15)</f>
        <v>0</v>
      </c>
      <c r="E13" s="157">
        <f t="shared" ref="E13:BK13" si="3">SUM(E14:E15)</f>
        <v>0</v>
      </c>
      <c r="F13" s="157">
        <f t="shared" si="3"/>
        <v>0</v>
      </c>
      <c r="G13" s="157">
        <f t="shared" si="3"/>
        <v>18000</v>
      </c>
      <c r="H13" s="157">
        <f t="shared" si="3"/>
        <v>0</v>
      </c>
      <c r="I13" s="157">
        <f t="shared" si="3"/>
        <v>0</v>
      </c>
      <c r="J13" s="157">
        <f t="shared" si="3"/>
        <v>0</v>
      </c>
      <c r="K13" s="157">
        <f t="shared" si="3"/>
        <v>0</v>
      </c>
      <c r="L13" s="157">
        <f t="shared" si="3"/>
        <v>0</v>
      </c>
      <c r="M13" s="157">
        <f t="shared" si="3"/>
        <v>0</v>
      </c>
      <c r="N13" s="157">
        <f t="shared" si="3"/>
        <v>0</v>
      </c>
      <c r="O13" s="157">
        <f t="shared" si="3"/>
        <v>0</v>
      </c>
      <c r="P13" s="157">
        <f t="shared" si="3"/>
        <v>0</v>
      </c>
      <c r="Q13" s="157">
        <f t="shared" si="3"/>
        <v>0</v>
      </c>
      <c r="R13" s="157">
        <f t="shared" si="3"/>
        <v>0</v>
      </c>
      <c r="S13" s="157">
        <f t="shared" si="3"/>
        <v>0</v>
      </c>
      <c r="T13" s="157">
        <f t="shared" si="3"/>
        <v>0</v>
      </c>
      <c r="U13" s="157">
        <f t="shared" si="3"/>
        <v>0</v>
      </c>
      <c r="V13" s="157">
        <f t="shared" si="3"/>
        <v>0</v>
      </c>
      <c r="W13" s="157">
        <f t="shared" si="3"/>
        <v>0</v>
      </c>
      <c r="X13" s="157">
        <f t="shared" si="3"/>
        <v>0</v>
      </c>
      <c r="Y13" s="157">
        <f t="shared" si="3"/>
        <v>0</v>
      </c>
      <c r="Z13" s="157">
        <f t="shared" si="3"/>
        <v>0</v>
      </c>
      <c r="AA13" s="157">
        <f t="shared" si="3"/>
        <v>0</v>
      </c>
      <c r="AB13" s="157">
        <f t="shared" si="3"/>
        <v>0</v>
      </c>
      <c r="AC13" s="157">
        <f t="shared" si="3"/>
        <v>0</v>
      </c>
      <c r="AD13" s="157">
        <f t="shared" si="3"/>
        <v>0</v>
      </c>
      <c r="AE13" s="157">
        <f t="shared" si="3"/>
        <v>0</v>
      </c>
      <c r="AF13" s="157">
        <f t="shared" si="3"/>
        <v>0</v>
      </c>
      <c r="AG13" s="157">
        <f t="shared" si="3"/>
        <v>0</v>
      </c>
      <c r="AH13" s="157">
        <f t="shared" si="3"/>
        <v>0</v>
      </c>
      <c r="AI13" s="157">
        <f t="shared" si="3"/>
        <v>0</v>
      </c>
      <c r="AJ13" s="157">
        <f t="shared" si="3"/>
        <v>0</v>
      </c>
      <c r="AK13" s="157">
        <f t="shared" si="3"/>
        <v>0</v>
      </c>
      <c r="AL13" s="157">
        <f t="shared" si="3"/>
        <v>0</v>
      </c>
      <c r="AM13" s="157">
        <f t="shared" si="3"/>
        <v>0</v>
      </c>
      <c r="AN13" s="157">
        <f t="shared" si="3"/>
        <v>0</v>
      </c>
      <c r="AO13" s="157">
        <f t="shared" si="3"/>
        <v>0</v>
      </c>
      <c r="AP13" s="157">
        <f t="shared" si="3"/>
        <v>0</v>
      </c>
      <c r="AQ13" s="157">
        <f t="shared" si="3"/>
        <v>0</v>
      </c>
      <c r="AR13" s="157">
        <f t="shared" si="3"/>
        <v>0</v>
      </c>
      <c r="AS13" s="157">
        <f t="shared" si="3"/>
        <v>0</v>
      </c>
      <c r="AT13" s="157">
        <f t="shared" si="3"/>
        <v>0</v>
      </c>
      <c r="AU13" s="157">
        <f t="shared" si="3"/>
        <v>0</v>
      </c>
      <c r="AV13" s="157">
        <f t="shared" si="3"/>
        <v>0</v>
      </c>
      <c r="AW13" s="157">
        <f t="shared" si="3"/>
        <v>0</v>
      </c>
      <c r="AX13" s="157">
        <f t="shared" si="3"/>
        <v>0</v>
      </c>
      <c r="AY13" s="157">
        <f t="shared" si="3"/>
        <v>0</v>
      </c>
      <c r="AZ13" s="157">
        <f t="shared" si="3"/>
        <v>0</v>
      </c>
      <c r="BA13" s="157">
        <f t="shared" si="3"/>
        <v>0</v>
      </c>
      <c r="BB13" s="157">
        <f t="shared" si="3"/>
        <v>0</v>
      </c>
      <c r="BC13" s="157">
        <f t="shared" si="3"/>
        <v>0</v>
      </c>
      <c r="BD13" s="157">
        <f t="shared" si="3"/>
        <v>0</v>
      </c>
      <c r="BE13" s="157">
        <f t="shared" si="3"/>
        <v>0</v>
      </c>
      <c r="BF13" s="157">
        <f t="shared" si="3"/>
        <v>0</v>
      </c>
      <c r="BG13" s="157">
        <f t="shared" si="3"/>
        <v>0</v>
      </c>
      <c r="BH13" s="157">
        <f t="shared" si="3"/>
        <v>0</v>
      </c>
      <c r="BI13" s="157">
        <f t="shared" si="3"/>
        <v>0</v>
      </c>
      <c r="BJ13" s="157">
        <f t="shared" si="3"/>
        <v>0</v>
      </c>
      <c r="BK13" s="157">
        <f t="shared" si="3"/>
        <v>0</v>
      </c>
    </row>
    <row r="14" spans="2:63">
      <c r="B14" s="124" t="str">
        <f>+IF(Home!$C$5=NT!$A$2,MI!$B220,IF(Home!$C$5=NT!$A$3,MI!$C220,IF(Home!$C$5=NT!$A$4,MI!$D220,)))</f>
        <v>Préstecs</v>
      </c>
      <c r="C14" s="124"/>
      <c r="D14" s="158">
        <f>+'Mov FIN'!E44+'Mov FIN'!E53</f>
        <v>0</v>
      </c>
      <c r="E14" s="158">
        <f>+'Mov FIN'!F44+'Mov FIN'!F53</f>
        <v>0</v>
      </c>
      <c r="F14" s="158">
        <f>+'Mov FIN'!G44+'Mov FIN'!G53</f>
        <v>0</v>
      </c>
      <c r="G14" s="158">
        <f>+'Mov FIN'!H44+'Mov FIN'!H53</f>
        <v>0</v>
      </c>
      <c r="H14" s="158">
        <f>+'Mov FIN'!I44+'Mov FIN'!I53</f>
        <v>0</v>
      </c>
      <c r="I14" s="158">
        <f>+'Mov FIN'!J44+'Mov FIN'!J53</f>
        <v>0</v>
      </c>
      <c r="J14" s="158">
        <f>+'Mov FIN'!K44+'Mov FIN'!K53</f>
        <v>0</v>
      </c>
      <c r="K14" s="158">
        <f>+'Mov FIN'!L44+'Mov FIN'!L53</f>
        <v>0</v>
      </c>
      <c r="L14" s="158">
        <f>+'Mov FIN'!M44+'Mov FIN'!M53</f>
        <v>0</v>
      </c>
      <c r="M14" s="158">
        <f>+'Mov FIN'!N44+'Mov FIN'!N53</f>
        <v>0</v>
      </c>
      <c r="N14" s="158">
        <f>+'Mov FIN'!O44+'Mov FIN'!O53</f>
        <v>0</v>
      </c>
      <c r="O14" s="158">
        <f>+'Mov FIN'!P44+'Mov FIN'!P53</f>
        <v>0</v>
      </c>
      <c r="P14" s="158">
        <f>+'Mov FIN'!Q44+'Mov FIN'!Q53</f>
        <v>0</v>
      </c>
      <c r="Q14" s="158">
        <f>+'Mov FIN'!R44+'Mov FIN'!R53</f>
        <v>0</v>
      </c>
      <c r="R14" s="158">
        <f>+'Mov FIN'!S44+'Mov FIN'!S53</f>
        <v>0</v>
      </c>
      <c r="S14" s="158">
        <f>+'Mov FIN'!T44+'Mov FIN'!T53</f>
        <v>0</v>
      </c>
      <c r="T14" s="158">
        <f>+'Mov FIN'!U44+'Mov FIN'!U53</f>
        <v>0</v>
      </c>
      <c r="U14" s="158">
        <f>+'Mov FIN'!V44+'Mov FIN'!V53</f>
        <v>0</v>
      </c>
      <c r="V14" s="158">
        <f>+'Mov FIN'!W44+'Mov FIN'!W53</f>
        <v>0</v>
      </c>
      <c r="W14" s="158">
        <f>+'Mov FIN'!X44+'Mov FIN'!X53</f>
        <v>0</v>
      </c>
      <c r="X14" s="158">
        <f>+'Mov FIN'!Y44+'Mov FIN'!Y53</f>
        <v>0</v>
      </c>
      <c r="Y14" s="158">
        <f>+'Mov FIN'!Z44+'Mov FIN'!Z53</f>
        <v>0</v>
      </c>
      <c r="Z14" s="158">
        <f>+'Mov FIN'!AA44+'Mov FIN'!AA53</f>
        <v>0</v>
      </c>
      <c r="AA14" s="158">
        <f>+'Mov FIN'!AB44+'Mov FIN'!AB53</f>
        <v>0</v>
      </c>
      <c r="AB14" s="158">
        <f>+'Mov FIN'!AC44+'Mov FIN'!AC53</f>
        <v>0</v>
      </c>
      <c r="AC14" s="158">
        <f>+'Mov FIN'!AD44+'Mov FIN'!AD53</f>
        <v>0</v>
      </c>
      <c r="AD14" s="158">
        <f>+'Mov FIN'!AE44+'Mov FIN'!AE53</f>
        <v>0</v>
      </c>
      <c r="AE14" s="158">
        <f>+'Mov FIN'!AF44+'Mov FIN'!AF53</f>
        <v>0</v>
      </c>
      <c r="AF14" s="158">
        <f>+'Mov FIN'!AG44+'Mov FIN'!AG53</f>
        <v>0</v>
      </c>
      <c r="AG14" s="158">
        <f>+'Mov FIN'!AH44+'Mov FIN'!AH53</f>
        <v>0</v>
      </c>
      <c r="AH14" s="158">
        <f>+'Mov FIN'!AI44+'Mov FIN'!AI53</f>
        <v>0</v>
      </c>
      <c r="AI14" s="158">
        <f>+'Mov FIN'!AJ44+'Mov FIN'!AJ53</f>
        <v>0</v>
      </c>
      <c r="AJ14" s="158">
        <f>+'Mov FIN'!AK44+'Mov FIN'!AK53</f>
        <v>0</v>
      </c>
      <c r="AK14" s="158">
        <f>+'Mov FIN'!AL44+'Mov FIN'!AL53</f>
        <v>0</v>
      </c>
      <c r="AL14" s="158">
        <f>+'Mov FIN'!AM44+'Mov FIN'!AM53</f>
        <v>0</v>
      </c>
      <c r="AM14" s="158">
        <f>+'Mov FIN'!AN44+'Mov FIN'!AN53</f>
        <v>0</v>
      </c>
      <c r="AN14" s="158">
        <f>+'Mov FIN'!AO44+'Mov FIN'!AO53</f>
        <v>0</v>
      </c>
      <c r="AO14" s="158">
        <f>+'Mov FIN'!AP44+'Mov FIN'!AP53</f>
        <v>0</v>
      </c>
      <c r="AP14" s="158">
        <f>+'Mov FIN'!AQ44+'Mov FIN'!AQ53</f>
        <v>0</v>
      </c>
      <c r="AQ14" s="158">
        <f>+'Mov FIN'!AR44+'Mov FIN'!AR53</f>
        <v>0</v>
      </c>
      <c r="AR14" s="158">
        <f>+'Mov FIN'!AS44+'Mov FIN'!AS53</f>
        <v>0</v>
      </c>
      <c r="AS14" s="158">
        <f>+'Mov FIN'!AT44+'Mov FIN'!AT53</f>
        <v>0</v>
      </c>
      <c r="AT14" s="158">
        <f>+'Mov FIN'!AU44+'Mov FIN'!AU53</f>
        <v>0</v>
      </c>
      <c r="AU14" s="158">
        <f>+'Mov FIN'!AV44+'Mov FIN'!AV53</f>
        <v>0</v>
      </c>
      <c r="AV14" s="158">
        <f>+'Mov FIN'!AW44+'Mov FIN'!AW53</f>
        <v>0</v>
      </c>
      <c r="AW14" s="158">
        <f>+'Mov FIN'!AX44+'Mov FIN'!AX53</f>
        <v>0</v>
      </c>
      <c r="AX14" s="158">
        <f>+'Mov FIN'!AY44+'Mov FIN'!AY53</f>
        <v>0</v>
      </c>
      <c r="AY14" s="158">
        <f>+'Mov FIN'!AZ44+'Mov FIN'!AZ53</f>
        <v>0</v>
      </c>
      <c r="AZ14" s="158">
        <f>+'Mov FIN'!BA44+'Mov FIN'!BA53</f>
        <v>0</v>
      </c>
      <c r="BA14" s="158">
        <f>+'Mov FIN'!BB44+'Mov FIN'!BB53</f>
        <v>0</v>
      </c>
      <c r="BB14" s="158">
        <f>+'Mov FIN'!BC44+'Mov FIN'!BC53</f>
        <v>0</v>
      </c>
      <c r="BC14" s="158">
        <f>+'Mov FIN'!BD44+'Mov FIN'!BD53</f>
        <v>0</v>
      </c>
      <c r="BD14" s="158">
        <f>+'Mov FIN'!BE44+'Mov FIN'!BE53</f>
        <v>0</v>
      </c>
      <c r="BE14" s="158">
        <f>+'Mov FIN'!BF44+'Mov FIN'!BF53</f>
        <v>0</v>
      </c>
      <c r="BF14" s="158">
        <f>+'Mov FIN'!BG44+'Mov FIN'!BG53</f>
        <v>0</v>
      </c>
      <c r="BG14" s="158">
        <f>+'Mov FIN'!BH44+'Mov FIN'!BH53</f>
        <v>0</v>
      </c>
      <c r="BH14" s="158">
        <f>+'Mov FIN'!BI44+'Mov FIN'!BI53</f>
        <v>0</v>
      </c>
      <c r="BI14" s="158">
        <f>+'Mov FIN'!BJ44+'Mov FIN'!BJ53</f>
        <v>0</v>
      </c>
      <c r="BJ14" s="158">
        <f>+'Mov FIN'!BK44+'Mov FIN'!BK53</f>
        <v>0</v>
      </c>
      <c r="BK14" s="158">
        <f>+'Mov FIN'!BL44+'Mov FIN'!BL53</f>
        <v>0</v>
      </c>
    </row>
    <row r="15" spans="2:63">
      <c r="B15" s="124" t="str">
        <f>+IF(Home!$C$5=NT!$A$2,MI!$B221,IF(Home!$C$5=NT!$A$3,MI!$C221,IF(Home!$C$5=NT!$A$4,MI!$D221,)))</f>
        <v>Subvencions</v>
      </c>
      <c r="C15" s="124"/>
      <c r="D15" s="158">
        <f>+'Mov FIN'!E151</f>
        <v>0</v>
      </c>
      <c r="E15" s="158">
        <f>+'Mov FIN'!F151</f>
        <v>0</v>
      </c>
      <c r="F15" s="158">
        <f>+'Mov FIN'!G151</f>
        <v>0</v>
      </c>
      <c r="G15" s="158">
        <f>+'Mov FIN'!H151</f>
        <v>18000</v>
      </c>
      <c r="H15" s="158">
        <f>+'Mov FIN'!I151</f>
        <v>0</v>
      </c>
      <c r="I15" s="158">
        <f>+'Mov FIN'!J151</f>
        <v>0</v>
      </c>
      <c r="J15" s="158">
        <f>+'Mov FIN'!K151</f>
        <v>0</v>
      </c>
      <c r="K15" s="158">
        <f>+'Mov FIN'!L151</f>
        <v>0</v>
      </c>
      <c r="L15" s="158">
        <f>+'Mov FIN'!M151</f>
        <v>0</v>
      </c>
      <c r="M15" s="158">
        <f>+'Mov FIN'!N151</f>
        <v>0</v>
      </c>
      <c r="N15" s="158">
        <f>+'Mov FIN'!O151</f>
        <v>0</v>
      </c>
      <c r="O15" s="158">
        <f>+'Mov FIN'!P151</f>
        <v>0</v>
      </c>
      <c r="P15" s="158">
        <f>+'Mov FIN'!Q151</f>
        <v>0</v>
      </c>
      <c r="Q15" s="158">
        <f>+'Mov FIN'!R151</f>
        <v>0</v>
      </c>
      <c r="R15" s="158">
        <f>+'Mov FIN'!S151</f>
        <v>0</v>
      </c>
      <c r="S15" s="158">
        <f>+'Mov FIN'!T151</f>
        <v>0</v>
      </c>
      <c r="T15" s="158">
        <f>+'Mov FIN'!U151</f>
        <v>0</v>
      </c>
      <c r="U15" s="158">
        <f>+'Mov FIN'!V151</f>
        <v>0</v>
      </c>
      <c r="V15" s="158">
        <f>+'Mov FIN'!W151</f>
        <v>0</v>
      </c>
      <c r="W15" s="158">
        <f>+'Mov FIN'!X151</f>
        <v>0</v>
      </c>
      <c r="X15" s="158">
        <f>+'Mov FIN'!Y151</f>
        <v>0</v>
      </c>
      <c r="Y15" s="158">
        <f>+'Mov FIN'!Z151</f>
        <v>0</v>
      </c>
      <c r="Z15" s="158">
        <f>+'Mov FIN'!AA151</f>
        <v>0</v>
      </c>
      <c r="AA15" s="158">
        <f>+'Mov FIN'!AB151</f>
        <v>0</v>
      </c>
      <c r="AB15" s="158">
        <f>+'Mov FIN'!AC151</f>
        <v>0</v>
      </c>
      <c r="AC15" s="158">
        <f>+'Mov FIN'!AD151</f>
        <v>0</v>
      </c>
      <c r="AD15" s="158">
        <f>+'Mov FIN'!AE151</f>
        <v>0</v>
      </c>
      <c r="AE15" s="158">
        <f>+'Mov FIN'!AF151</f>
        <v>0</v>
      </c>
      <c r="AF15" s="158">
        <f>+'Mov FIN'!AG151</f>
        <v>0</v>
      </c>
      <c r="AG15" s="158">
        <f>+'Mov FIN'!AH151</f>
        <v>0</v>
      </c>
      <c r="AH15" s="158">
        <f>+'Mov FIN'!AI151</f>
        <v>0</v>
      </c>
      <c r="AI15" s="158">
        <f>+'Mov FIN'!AJ151</f>
        <v>0</v>
      </c>
      <c r="AJ15" s="158">
        <f>+'Mov FIN'!AK151</f>
        <v>0</v>
      </c>
      <c r="AK15" s="158">
        <f>+'Mov FIN'!AL151</f>
        <v>0</v>
      </c>
      <c r="AL15" s="158">
        <f>+'Mov FIN'!AM151</f>
        <v>0</v>
      </c>
      <c r="AM15" s="158">
        <f>+'Mov FIN'!AN151</f>
        <v>0</v>
      </c>
      <c r="AN15" s="158">
        <f>+'Mov FIN'!AO151</f>
        <v>0</v>
      </c>
      <c r="AO15" s="158">
        <f>+'Mov FIN'!AP151</f>
        <v>0</v>
      </c>
      <c r="AP15" s="158">
        <f>+'Mov FIN'!AQ151</f>
        <v>0</v>
      </c>
      <c r="AQ15" s="158">
        <f>+'Mov FIN'!AR151</f>
        <v>0</v>
      </c>
      <c r="AR15" s="158">
        <f>+'Mov FIN'!AS151</f>
        <v>0</v>
      </c>
      <c r="AS15" s="158">
        <f>+'Mov FIN'!AT151</f>
        <v>0</v>
      </c>
      <c r="AT15" s="158">
        <f>+'Mov FIN'!AU151</f>
        <v>0</v>
      </c>
      <c r="AU15" s="158">
        <f>+'Mov FIN'!AV151</f>
        <v>0</v>
      </c>
      <c r="AV15" s="158">
        <f>+'Mov FIN'!AW151</f>
        <v>0</v>
      </c>
      <c r="AW15" s="158">
        <f>+'Mov FIN'!AX151</f>
        <v>0</v>
      </c>
      <c r="AX15" s="158">
        <f>+'Mov FIN'!AY151</f>
        <v>0</v>
      </c>
      <c r="AY15" s="158">
        <f>+'Mov FIN'!AZ151</f>
        <v>0</v>
      </c>
      <c r="AZ15" s="158">
        <f>+'Mov FIN'!BA151</f>
        <v>0</v>
      </c>
      <c r="BA15" s="158">
        <f>+'Mov FIN'!BB151</f>
        <v>0</v>
      </c>
      <c r="BB15" s="158">
        <f>+'Mov FIN'!BC151</f>
        <v>0</v>
      </c>
      <c r="BC15" s="158">
        <f>+'Mov FIN'!BD151</f>
        <v>0</v>
      </c>
      <c r="BD15" s="158">
        <f>+'Mov FIN'!BE151</f>
        <v>0</v>
      </c>
      <c r="BE15" s="158">
        <f>+'Mov FIN'!BF151</f>
        <v>0</v>
      </c>
      <c r="BF15" s="158">
        <f>+'Mov FIN'!BG151</f>
        <v>0</v>
      </c>
      <c r="BG15" s="158">
        <f>+'Mov FIN'!BH151</f>
        <v>0</v>
      </c>
      <c r="BH15" s="158">
        <f>+'Mov FIN'!BI151</f>
        <v>0</v>
      </c>
      <c r="BI15" s="158">
        <f>+'Mov FIN'!BJ151</f>
        <v>0</v>
      </c>
      <c r="BJ15" s="158">
        <f>+'Mov FIN'!BK151</f>
        <v>0</v>
      </c>
      <c r="BK15" s="158">
        <f>+'Mov FIN'!BL151</f>
        <v>0</v>
      </c>
    </row>
    <row r="16" spans="2:63">
      <c r="B16" s="151" t="str">
        <f>+IF(Home!$C$5=NT!$A$2,MI!$B222,IF(Home!$C$5=NT!$A$3,MI!$C222,IF(Home!$C$5=NT!$A$4,MI!$D222,)))</f>
        <v>Vendes</v>
      </c>
      <c r="C16" s="151"/>
      <c r="D16" s="157">
        <f>+MOVV!D184</f>
        <v>382.5</v>
      </c>
      <c r="E16" s="157">
        <f>+MOVV!E184</f>
        <v>930</v>
      </c>
      <c r="F16" s="157">
        <f>+MOVV!F184</f>
        <v>1380</v>
      </c>
      <c r="G16" s="157">
        <f>+MOVV!G184</f>
        <v>1630</v>
      </c>
      <c r="H16" s="157">
        <f>+MOVV!H184</f>
        <v>1880</v>
      </c>
      <c r="I16" s="157">
        <f>+MOVV!I184</f>
        <v>2130</v>
      </c>
      <c r="J16" s="157">
        <f>+MOVV!J184</f>
        <v>4530</v>
      </c>
      <c r="K16" s="157">
        <f>+MOVV!K184</f>
        <v>4530</v>
      </c>
      <c r="L16" s="157">
        <f>+MOVV!L184</f>
        <v>4292.5</v>
      </c>
      <c r="M16" s="157">
        <f>+MOVV!M184</f>
        <v>4292.5</v>
      </c>
      <c r="N16" s="157">
        <f>+MOVV!N184</f>
        <v>4245</v>
      </c>
      <c r="O16" s="157">
        <f>+MOVV!O184</f>
        <v>4197.5</v>
      </c>
      <c r="P16" s="157">
        <f>+MOVV!P184</f>
        <v>4233</v>
      </c>
      <c r="Q16" s="157">
        <f>+MOVV!Q184</f>
        <v>4233</v>
      </c>
      <c r="R16" s="157">
        <f>+MOVV!R184</f>
        <v>4184.55</v>
      </c>
      <c r="S16" s="157">
        <f>+MOVV!S184</f>
        <v>4541.5500000000011</v>
      </c>
      <c r="T16" s="157">
        <f>+MOVV!T184</f>
        <v>4517.3250000000007</v>
      </c>
      <c r="U16" s="157">
        <f>+MOVV!U184</f>
        <v>4517.3250000000007</v>
      </c>
      <c r="V16" s="157">
        <f>+MOVV!V184</f>
        <v>4517.3250000000007</v>
      </c>
      <c r="W16" s="157">
        <f>+MOVV!W184</f>
        <v>4517.3250000000007</v>
      </c>
      <c r="X16" s="157">
        <f>+MOVV!X184</f>
        <v>4517.3250000000007</v>
      </c>
      <c r="Y16" s="157">
        <f>+MOVV!Y184</f>
        <v>4517.3250000000007</v>
      </c>
      <c r="Z16" s="157">
        <f>+MOVV!Z184</f>
        <v>4517.3250000000007</v>
      </c>
      <c r="AA16" s="157">
        <f>+MOVV!AA184</f>
        <v>4512.2250000000004</v>
      </c>
      <c r="AB16" s="157">
        <f>+MOVV!AB184</f>
        <v>4602.4695000000002</v>
      </c>
      <c r="AC16" s="157">
        <f>+MOVV!AC184</f>
        <v>4602.4695000000002</v>
      </c>
      <c r="AD16" s="157">
        <f>+MOVV!AD184</f>
        <v>4602.4695000000002</v>
      </c>
      <c r="AE16" s="157">
        <f>+MOVV!AE184</f>
        <v>4602.4695000000002</v>
      </c>
      <c r="AF16" s="157">
        <f>+MOVV!AF184</f>
        <v>4602.4695000000002</v>
      </c>
      <c r="AG16" s="157">
        <f>+MOVV!AG184</f>
        <v>4602.4695000000002</v>
      </c>
      <c r="AH16" s="157">
        <f>+MOVV!AH184</f>
        <v>4602.4695000000002</v>
      </c>
      <c r="AI16" s="157">
        <f>+MOVV!AI184</f>
        <v>4602.4695000000002</v>
      </c>
      <c r="AJ16" s="157">
        <f>+MOVV!AJ184</f>
        <v>4602.4695000000002</v>
      </c>
      <c r="AK16" s="157">
        <f>+MOVV!AK184</f>
        <v>4602.4695000000002</v>
      </c>
      <c r="AL16" s="157">
        <f>+MOVV!AL184</f>
        <v>4602.4695000000002</v>
      </c>
      <c r="AM16" s="157">
        <f>+MOVV!AM184</f>
        <v>4602.4695000000002</v>
      </c>
      <c r="AN16" s="157">
        <f>+MOVV!AN184</f>
        <v>4694.5188899999994</v>
      </c>
      <c r="AO16" s="157">
        <f>+MOVV!AO184</f>
        <v>4694.5188899999994</v>
      </c>
      <c r="AP16" s="157">
        <f>+MOVV!AP184</f>
        <v>4694.5188899999994</v>
      </c>
      <c r="AQ16" s="157">
        <f>+MOVV!AQ184</f>
        <v>4694.5188899999994</v>
      </c>
      <c r="AR16" s="157">
        <f>+MOVV!AR184</f>
        <v>4694.5188899999994</v>
      </c>
      <c r="AS16" s="157">
        <f>+MOVV!AS184</f>
        <v>4694.5188899999994</v>
      </c>
      <c r="AT16" s="157">
        <f>+MOVV!AT184</f>
        <v>4694.5188899999994</v>
      </c>
      <c r="AU16" s="157">
        <f>+MOVV!AU184</f>
        <v>4694.5188899999994</v>
      </c>
      <c r="AV16" s="157">
        <f>+MOVV!AV184</f>
        <v>4694.5188899999994</v>
      </c>
      <c r="AW16" s="157">
        <f>+MOVV!AW184</f>
        <v>4694.5188899999994</v>
      </c>
      <c r="AX16" s="157">
        <f>+MOVV!AX184</f>
        <v>4694.5188899999994</v>
      </c>
      <c r="AY16" s="157">
        <f>+MOVV!AY184</f>
        <v>4694.5188899999994</v>
      </c>
      <c r="AZ16" s="157">
        <f>+MOVV!AZ184</f>
        <v>4788.4092678000006</v>
      </c>
      <c r="BA16" s="157">
        <f>+MOVV!BA184</f>
        <v>4788.4092678000006</v>
      </c>
      <c r="BB16" s="157">
        <f>+MOVV!BB184</f>
        <v>4788.4092678000006</v>
      </c>
      <c r="BC16" s="157">
        <f>+MOVV!BC184</f>
        <v>4788.4092678000006</v>
      </c>
      <c r="BD16" s="157">
        <f>+MOVV!BD184</f>
        <v>4788.4092678000006</v>
      </c>
      <c r="BE16" s="157">
        <f>+MOVV!BE184</f>
        <v>4788.4092678000006</v>
      </c>
      <c r="BF16" s="157">
        <f>+MOVV!BF184</f>
        <v>4788.4092678000006</v>
      </c>
      <c r="BG16" s="157">
        <f>+MOVV!BG184</f>
        <v>4788.4092678000006</v>
      </c>
      <c r="BH16" s="157">
        <f>+MOVV!BH184</f>
        <v>4788.4092678000006</v>
      </c>
      <c r="BI16" s="157">
        <f>+MOVV!BI184</f>
        <v>4788.4092678000006</v>
      </c>
      <c r="BJ16" s="157">
        <f>+MOVV!BJ184</f>
        <v>4788.4092678000006</v>
      </c>
      <c r="BK16" s="157">
        <f>+MOVV!BK184</f>
        <v>4788.4092678000006</v>
      </c>
    </row>
    <row r="17" spans="2:83">
      <c r="B17" s="151" t="str">
        <f>+IF(Home!$C$5=NT!$A$2,MI!$B223,IF(Home!$C$5=NT!$A$3,MI!$C223,IF(Home!$C$5=NT!$A$4,MI!$D223,)))</f>
        <v>IVA Vendes</v>
      </c>
      <c r="D17" s="157">
        <f>+MOVV!D202</f>
        <v>79.275000000000006</v>
      </c>
      <c r="E17" s="157">
        <f>+MOVV!E202</f>
        <v>194.25</v>
      </c>
      <c r="F17" s="157">
        <f>+MOVV!F202</f>
        <v>288.75</v>
      </c>
      <c r="G17" s="157">
        <f>+MOVV!G202</f>
        <v>341.25</v>
      </c>
      <c r="H17" s="157">
        <f>+MOVV!H202</f>
        <v>393.75</v>
      </c>
      <c r="I17" s="157">
        <f>+MOVV!I202</f>
        <v>446.25</v>
      </c>
      <c r="J17" s="157">
        <f>+MOVV!J202</f>
        <v>950.25</v>
      </c>
      <c r="K17" s="157">
        <f>+MOVV!K202</f>
        <v>950.25</v>
      </c>
      <c r="L17" s="157">
        <f>+MOVV!L202</f>
        <v>900.375</v>
      </c>
      <c r="M17" s="157">
        <f>+MOVV!M202</f>
        <v>900.375</v>
      </c>
      <c r="N17" s="157">
        <f>+MOVV!N202</f>
        <v>890.4</v>
      </c>
      <c r="O17" s="157">
        <f>+MOVV!O202</f>
        <v>880.42499999999995</v>
      </c>
      <c r="P17" s="157">
        <f>+MOVV!P202</f>
        <v>887.85899999999992</v>
      </c>
      <c r="Q17" s="157">
        <f>+MOVV!Q202</f>
        <v>887.85899999999992</v>
      </c>
      <c r="R17" s="157">
        <f>+MOVV!R202</f>
        <v>877.68449999999984</v>
      </c>
      <c r="S17" s="157">
        <f>+MOVV!S202</f>
        <v>952.65449999999964</v>
      </c>
      <c r="T17" s="157">
        <f>+MOVV!T202</f>
        <v>947.56724999999983</v>
      </c>
      <c r="U17" s="157">
        <f>+MOVV!U202</f>
        <v>947.56724999999983</v>
      </c>
      <c r="V17" s="157">
        <f>+MOVV!V202</f>
        <v>947.56724999999983</v>
      </c>
      <c r="W17" s="157">
        <f>+MOVV!W202</f>
        <v>947.56724999999983</v>
      </c>
      <c r="X17" s="157">
        <f>+MOVV!X202</f>
        <v>947.56724999999983</v>
      </c>
      <c r="Y17" s="157">
        <f>+MOVV!Y202</f>
        <v>947.56724999999983</v>
      </c>
      <c r="Z17" s="157">
        <f>+MOVV!Z202</f>
        <v>947.56724999999983</v>
      </c>
      <c r="AA17" s="157">
        <f>+MOVV!AA202</f>
        <v>947.56724999999983</v>
      </c>
      <c r="AB17" s="157">
        <f>+MOVV!AB202</f>
        <v>966.51859499999966</v>
      </c>
      <c r="AC17" s="157">
        <f>+MOVV!AC202</f>
        <v>966.51859499999966</v>
      </c>
      <c r="AD17" s="157">
        <f>+MOVV!AD202</f>
        <v>966.51859499999966</v>
      </c>
      <c r="AE17" s="157">
        <f>+MOVV!AE202</f>
        <v>966.51859499999966</v>
      </c>
      <c r="AF17" s="157">
        <f>+MOVV!AF202</f>
        <v>966.51859499999966</v>
      </c>
      <c r="AG17" s="157">
        <f>+MOVV!AG202</f>
        <v>966.51859499999966</v>
      </c>
      <c r="AH17" s="157">
        <f>+MOVV!AH202</f>
        <v>966.51859499999966</v>
      </c>
      <c r="AI17" s="157">
        <f>+MOVV!AI202</f>
        <v>966.51859499999966</v>
      </c>
      <c r="AJ17" s="157">
        <f>+MOVV!AJ202</f>
        <v>966.51859499999966</v>
      </c>
      <c r="AK17" s="157">
        <f>+MOVV!AK202</f>
        <v>966.51859499999966</v>
      </c>
      <c r="AL17" s="157">
        <f>+MOVV!AL202</f>
        <v>966.51859499999966</v>
      </c>
      <c r="AM17" s="157">
        <f>+MOVV!AM202</f>
        <v>966.51859499999966</v>
      </c>
      <c r="AN17" s="157">
        <f>+MOVV!AN202</f>
        <v>985.84896689999982</v>
      </c>
      <c r="AO17" s="157">
        <f>+MOVV!AO202</f>
        <v>985.84896689999982</v>
      </c>
      <c r="AP17" s="157">
        <f>+MOVV!AP202</f>
        <v>985.84896689999982</v>
      </c>
      <c r="AQ17" s="157">
        <f>+MOVV!AQ202</f>
        <v>985.84896689999982</v>
      </c>
      <c r="AR17" s="157">
        <f>+MOVV!AR202</f>
        <v>985.84896689999982</v>
      </c>
      <c r="AS17" s="157">
        <f>+MOVV!AS202</f>
        <v>985.84896689999982</v>
      </c>
      <c r="AT17" s="157">
        <f>+MOVV!AT202</f>
        <v>985.84896689999982</v>
      </c>
      <c r="AU17" s="157">
        <f>+MOVV!AU202</f>
        <v>985.84896689999982</v>
      </c>
      <c r="AV17" s="157">
        <f>+MOVV!AV202</f>
        <v>985.84896689999982</v>
      </c>
      <c r="AW17" s="157">
        <f>+MOVV!AW202</f>
        <v>985.84896689999982</v>
      </c>
      <c r="AX17" s="157">
        <f>+MOVV!AX202</f>
        <v>985.84896689999982</v>
      </c>
      <c r="AY17" s="157">
        <f>+MOVV!AY202</f>
        <v>985.84896689999982</v>
      </c>
      <c r="AZ17" s="157">
        <f>+MOVV!AZ202</f>
        <v>1005.565946238</v>
      </c>
      <c r="BA17" s="157">
        <f>+MOVV!BA202</f>
        <v>1005.565946238</v>
      </c>
      <c r="BB17" s="157">
        <f>+MOVV!BB202</f>
        <v>1005.565946238</v>
      </c>
      <c r="BC17" s="157">
        <f>+MOVV!BC202</f>
        <v>1005.565946238</v>
      </c>
      <c r="BD17" s="157">
        <f>+MOVV!BD202</f>
        <v>1005.565946238</v>
      </c>
      <c r="BE17" s="157">
        <f>+MOVV!BE202</f>
        <v>1005.565946238</v>
      </c>
      <c r="BF17" s="157">
        <f>+MOVV!BF202</f>
        <v>1005.565946238</v>
      </c>
      <c r="BG17" s="157">
        <f>+MOVV!BG202</f>
        <v>1005.565946238</v>
      </c>
      <c r="BH17" s="157">
        <f>+MOVV!BH202</f>
        <v>1005.565946238</v>
      </c>
      <c r="BI17" s="157">
        <f>+MOVV!BI202</f>
        <v>1005.565946238</v>
      </c>
      <c r="BJ17" s="157">
        <f>+MOVV!BJ202</f>
        <v>1005.565946238</v>
      </c>
      <c r="BK17" s="157">
        <f>+MOVV!BK202</f>
        <v>1005.565946238</v>
      </c>
    </row>
    <row r="18" spans="2:83">
      <c r="B18" s="151" t="str">
        <f>+IF(Home!$C$5=NT!$A$2,MI!$B224,IF(Home!$C$5=NT!$A$3,MI!$C224,IF(Home!$C$5=NT!$A$4,MI!$D224,)))</f>
        <v>Activitat Economica</v>
      </c>
      <c r="C18" s="151"/>
      <c r="D18" s="157">
        <f ca="1">(+IF(Home!$J$15=NT!$F$7,-MOVV!D130,0))*-1</f>
        <v>0</v>
      </c>
      <c r="E18" s="157">
        <f ca="1">(+IF(Home!$J$15=NT!$F$7,-MOVV!E130,0))*-1</f>
        <v>0</v>
      </c>
      <c r="F18" s="157">
        <f ca="1">(+IF(Home!$J$15=NT!$F$7,-MOVV!F130,0))*-1</f>
        <v>0</v>
      </c>
      <c r="G18" s="157">
        <f ca="1">(+IF(Home!$J$15=NT!$F$7,-MOVV!G130,0))*-1</f>
        <v>0</v>
      </c>
      <c r="H18" s="157">
        <f ca="1">(+IF(Home!$J$15=NT!$F$7,-MOVV!H130,0))*-1</f>
        <v>0</v>
      </c>
      <c r="I18" s="157">
        <f ca="1">(+IF(Home!$J$15=NT!$F$7,-MOVV!I130,0))*-1</f>
        <v>0</v>
      </c>
      <c r="J18" s="157">
        <f ca="1">(+IF(Home!$J$15=NT!$F$7,-MOVV!J130,0))*-1</f>
        <v>0</v>
      </c>
      <c r="K18" s="157">
        <f ca="1">(+IF(Home!$J$15=NT!$F$7,-MOVV!K130,0))*-1</f>
        <v>0</v>
      </c>
      <c r="L18" s="157">
        <f ca="1">(+IF(Home!$J$15=NT!$F$7,-MOVV!L130,0))*-1</f>
        <v>0</v>
      </c>
      <c r="M18" s="157">
        <f ca="1">(+IF(Home!$J$15=NT!$F$7,-MOVV!M130,0))*-1</f>
        <v>0</v>
      </c>
      <c r="N18" s="157">
        <f ca="1">(+IF(Home!$J$15=NT!$F$7,-MOVV!N130,0))*-1</f>
        <v>0</v>
      </c>
      <c r="O18" s="157">
        <f ca="1">(+IF(Home!$J$15=NT!$F$7,-MOVV!O130,0))*-1</f>
        <v>0</v>
      </c>
      <c r="P18" s="157">
        <f ca="1">(+IF(Home!$J$15=NT!$F$7,-MOVV!P130,0))*-1</f>
        <v>0</v>
      </c>
      <c r="Q18" s="157">
        <f ca="1">(+IF(Home!$J$15=NT!$F$7,-MOVV!Q130,0))*-1</f>
        <v>0</v>
      </c>
      <c r="R18" s="157">
        <f ca="1">(+IF(Home!$J$15=NT!$F$7,-MOVV!R130,0))*-1</f>
        <v>0</v>
      </c>
      <c r="S18" s="157">
        <f ca="1">(+IF(Home!$J$15=NT!$F$7,-MOVV!S130,0))*-1</f>
        <v>0</v>
      </c>
      <c r="T18" s="157">
        <f ca="1">(+IF(Home!$J$15=NT!$F$7,-MOVV!T130,0))*-1</f>
        <v>0</v>
      </c>
      <c r="U18" s="157">
        <f ca="1">(+IF(Home!$J$15=NT!$F$7,-MOVV!U130,0))*-1</f>
        <v>0</v>
      </c>
      <c r="V18" s="157">
        <f ca="1">(+IF(Home!$J$15=NT!$F$7,-MOVV!V130,0))*-1</f>
        <v>0</v>
      </c>
      <c r="W18" s="157">
        <f ca="1">(+IF(Home!$J$15=NT!$F$7,-MOVV!W130,0))*-1</f>
        <v>0</v>
      </c>
      <c r="X18" s="157">
        <f ca="1">(+IF(Home!$J$15=NT!$F$7,-MOVV!X130,0))*-1</f>
        <v>0</v>
      </c>
      <c r="Y18" s="157">
        <f ca="1">(+IF(Home!$J$15=NT!$F$7,-MOVV!Y130,0))*-1</f>
        <v>0</v>
      </c>
      <c r="Z18" s="157">
        <f ca="1">(+IF(Home!$J$15=NT!$F$7,-MOVV!Z130,0))*-1</f>
        <v>0</v>
      </c>
      <c r="AA18" s="157">
        <f ca="1">(+IF(Home!$J$15=NT!$F$7,-MOVV!AA130,0))*-1</f>
        <v>0</v>
      </c>
      <c r="AB18" s="157">
        <f ca="1">(+IF(Home!$J$15=NT!$F$7,-MOVV!AB130,0))*-1</f>
        <v>0</v>
      </c>
      <c r="AC18" s="157">
        <f ca="1">(+IF(Home!$J$15=NT!$F$7,-MOVV!AC130,0))*-1</f>
        <v>0</v>
      </c>
      <c r="AD18" s="157">
        <f ca="1">(+IF(Home!$J$15=NT!$F$7,-MOVV!AD130,0))*-1</f>
        <v>0</v>
      </c>
      <c r="AE18" s="157">
        <f ca="1">(+IF(Home!$J$15=NT!$F$7,-MOVV!AE130,0))*-1</f>
        <v>0</v>
      </c>
      <c r="AF18" s="157">
        <f ca="1">(+IF(Home!$J$15=NT!$F$7,-MOVV!AF130,0))*-1</f>
        <v>0</v>
      </c>
      <c r="AG18" s="157">
        <f ca="1">(+IF(Home!$J$15=NT!$F$7,-MOVV!AG130,0))*-1</f>
        <v>0</v>
      </c>
      <c r="AH18" s="157">
        <f ca="1">(+IF(Home!$J$15=NT!$F$7,-MOVV!AH130,0))*-1</f>
        <v>0</v>
      </c>
      <c r="AI18" s="157">
        <f ca="1">(+IF(Home!$J$15=NT!$F$7,-MOVV!AI130,0))*-1</f>
        <v>0</v>
      </c>
      <c r="AJ18" s="157">
        <f ca="1">(+IF(Home!$J$15=NT!$F$7,-MOVV!AJ130,0))*-1</f>
        <v>0</v>
      </c>
      <c r="AK18" s="157">
        <f ca="1">(+IF(Home!$J$15=NT!$F$7,-MOVV!AK130,0))*-1</f>
        <v>0</v>
      </c>
      <c r="AL18" s="157">
        <f ca="1">(+IF(Home!$J$15=NT!$F$7,-MOVV!AL130,0))*-1</f>
        <v>0</v>
      </c>
      <c r="AM18" s="157">
        <f ca="1">(+IF(Home!$J$15=NT!$F$7,-MOVV!AM130,0))*-1</f>
        <v>0</v>
      </c>
      <c r="AN18" s="157">
        <f ca="1">(+IF(Home!$J$15=NT!$F$7,-MOVV!AN130,0))*-1</f>
        <v>0</v>
      </c>
      <c r="AO18" s="157">
        <f ca="1">(+IF(Home!$J$15=NT!$F$7,-MOVV!AO130,0))*-1</f>
        <v>0</v>
      </c>
      <c r="AP18" s="157">
        <f ca="1">(+IF(Home!$J$15=NT!$F$7,-MOVV!AP130,0))*-1</f>
        <v>0</v>
      </c>
      <c r="AQ18" s="157">
        <f ca="1">(+IF(Home!$J$15=NT!$F$7,-MOVV!AQ130,0))*-1</f>
        <v>0</v>
      </c>
      <c r="AR18" s="157">
        <f ca="1">(+IF(Home!$J$15=NT!$F$7,-MOVV!AR130,0))*-1</f>
        <v>0</v>
      </c>
      <c r="AS18" s="157">
        <f ca="1">(+IF(Home!$J$15=NT!$F$7,-MOVV!AS130,0))*-1</f>
        <v>0</v>
      </c>
      <c r="AT18" s="157">
        <f ca="1">(+IF(Home!$J$15=NT!$F$7,-MOVV!AT130,0))*-1</f>
        <v>0</v>
      </c>
      <c r="AU18" s="157">
        <f ca="1">(+IF(Home!$J$15=NT!$F$7,-MOVV!AU130,0))*-1</f>
        <v>0</v>
      </c>
      <c r="AV18" s="157">
        <f ca="1">(+IF(Home!$J$15=NT!$F$7,-MOVV!AV130,0))*-1</f>
        <v>0</v>
      </c>
      <c r="AW18" s="157">
        <f ca="1">(+IF(Home!$J$15=NT!$F$7,-MOVV!AW130,0))*-1</f>
        <v>0</v>
      </c>
      <c r="AX18" s="157">
        <f ca="1">(+IF(Home!$J$15=NT!$F$7,-MOVV!AX130,0))*-1</f>
        <v>0</v>
      </c>
      <c r="AY18" s="157">
        <f ca="1">(+IF(Home!$J$15=NT!$F$7,-MOVV!AY130,0))*-1</f>
        <v>0</v>
      </c>
      <c r="AZ18" s="157">
        <f ca="1">(+IF(Home!$J$15=NT!$F$7,-MOVV!AZ130,0))*-1</f>
        <v>0</v>
      </c>
      <c r="BA18" s="157">
        <f ca="1">(+IF(Home!$J$15=NT!$F$7,-MOVV!BA130,0))*-1</f>
        <v>0</v>
      </c>
      <c r="BB18" s="157">
        <f ca="1">(+IF(Home!$J$15=NT!$F$7,-MOVV!BB130,0))*-1</f>
        <v>0</v>
      </c>
      <c r="BC18" s="157">
        <f ca="1">(+IF(Home!$J$15=NT!$F$7,-MOVV!BC130,0))*-1</f>
        <v>0</v>
      </c>
      <c r="BD18" s="157">
        <f ca="1">(+IF(Home!$J$15=NT!$F$7,-MOVV!BD130,0))*-1</f>
        <v>0</v>
      </c>
      <c r="BE18" s="157">
        <f ca="1">(+IF(Home!$J$15=NT!$F$7,-MOVV!BE130,0))*-1</f>
        <v>0</v>
      </c>
      <c r="BF18" s="157">
        <f ca="1">(+IF(Home!$J$15=NT!$F$7,-MOVV!BF130,0))*-1</f>
        <v>0</v>
      </c>
      <c r="BG18" s="157">
        <f ca="1">(+IF(Home!$J$15=NT!$F$7,-MOVV!BG130,0))*-1</f>
        <v>0</v>
      </c>
      <c r="BH18" s="157">
        <f ca="1">(+IF(Home!$J$15=NT!$F$7,-MOVV!BH130,0))*-1</f>
        <v>0</v>
      </c>
      <c r="BI18" s="157">
        <f ca="1">(+IF(Home!$J$15=NT!$F$7,-MOVV!BI130,0))*-1</f>
        <v>0</v>
      </c>
      <c r="BJ18" s="157">
        <f ca="1">(+IF(Home!$J$15=NT!$F$7,-MOVV!BJ130,0))*-1</f>
        <v>0</v>
      </c>
      <c r="BK18" s="157">
        <f ca="1">(+IF(Home!$J$15=NT!$F$7,-MOVV!BK130,0))*-1</f>
        <v>0</v>
      </c>
    </row>
    <row r="19" spans="2:83" s="124" customFormat="1">
      <c r="B19" s="151" t="str">
        <f>+IF(Home!$C$5=NT!$A$2,MI!$B225,IF(Home!$C$5=NT!$A$3,MI!$C225,IF(Home!$C$5=NT!$A$4,MI!$D225,)))</f>
        <v>IVA a cobrar</v>
      </c>
      <c r="C19" s="151"/>
      <c r="D19" s="270">
        <f ca="1">IF(Home!$J$17=NT!$G$3,0,+IVA!C77)</f>
        <v>0</v>
      </c>
      <c r="E19" s="270">
        <f ca="1">IF(Home!$J$17=NT!$G$3,0,+IVA!D77)</f>
        <v>0</v>
      </c>
      <c r="F19" s="270">
        <f ca="1">IF(Home!$J$17=NT!$G$3,0,+IVA!E77)</f>
        <v>0</v>
      </c>
      <c r="G19" s="270">
        <f ca="1">IF(Home!$J$17=NT!$G$3,0,+IVA!F77)</f>
        <v>0</v>
      </c>
      <c r="H19" s="270">
        <f ca="1">IF(Home!$J$17=NT!$G$3,0,+IVA!G77)</f>
        <v>0</v>
      </c>
      <c r="I19" s="270">
        <f ca="1">IF(Home!$J$17=NT!$G$3,0,+IVA!H77)</f>
        <v>0</v>
      </c>
      <c r="J19" s="270">
        <f ca="1">IF(Home!$J$17=NT!$G$3,0,+IVA!I77)</f>
        <v>0</v>
      </c>
      <c r="K19" s="270">
        <f ca="1">IF(Home!$J$17=NT!$G$3,0,+IVA!J77)</f>
        <v>0</v>
      </c>
      <c r="L19" s="270">
        <f ca="1">IF(Home!$J$17=NT!$G$3,0,+IVA!K77)</f>
        <v>0</v>
      </c>
      <c r="M19" s="270">
        <f ca="1">IF(Home!$J$17=NT!$G$3,0,+IVA!L77)</f>
        <v>0</v>
      </c>
      <c r="N19" s="270">
        <f ca="1">IF(Home!$J$17=NT!$G$3,0,+IVA!M77)</f>
        <v>0</v>
      </c>
      <c r="O19" s="270">
        <f ca="1">IF(Home!$J$17=NT!$G$3,0,+IVA!N77)</f>
        <v>0</v>
      </c>
      <c r="P19" s="270">
        <f ca="1">IF(Home!$J$17=NT!$G$3,0,+IVA!O77)</f>
        <v>0</v>
      </c>
      <c r="Q19" s="270">
        <f ca="1">IF(Home!$J$17=NT!$G$3,0,+IVA!P77)</f>
        <v>0</v>
      </c>
      <c r="R19" s="270">
        <f ca="1">IF(Home!$J$17=NT!$G$3,0,+IVA!Q77)</f>
        <v>0</v>
      </c>
      <c r="S19" s="270">
        <f ca="1">IF(Home!$J$17=NT!$G$3,0,+IVA!R77)</f>
        <v>0</v>
      </c>
      <c r="T19" s="270">
        <f ca="1">IF(Home!$J$17=NT!$G$3,0,+IVA!S77)</f>
        <v>0</v>
      </c>
      <c r="U19" s="270">
        <f ca="1">IF(Home!$J$17=NT!$G$3,0,+IVA!T77)</f>
        <v>0</v>
      </c>
      <c r="V19" s="270">
        <f ca="1">IF(Home!$J$17=NT!$G$3,0,+IVA!U77)</f>
        <v>0</v>
      </c>
      <c r="W19" s="270">
        <f ca="1">IF(Home!$J$17=NT!$G$3,0,+IVA!V77)</f>
        <v>0</v>
      </c>
      <c r="X19" s="270">
        <f ca="1">IF(Home!$J$17=NT!$G$3,0,+IVA!W77)</f>
        <v>0</v>
      </c>
      <c r="Y19" s="270">
        <f ca="1">IF(Home!$J$17=NT!$G$3,0,+IVA!X77)</f>
        <v>0</v>
      </c>
      <c r="Z19" s="270">
        <f ca="1">IF(Home!$J$17=NT!$G$3,0,+IVA!Y77)</f>
        <v>0</v>
      </c>
      <c r="AA19" s="270">
        <f ca="1">IF(Home!$J$17=NT!$G$3,0,+IVA!Z77)</f>
        <v>0</v>
      </c>
      <c r="AB19" s="270">
        <f ca="1">IF(Home!$J$17=NT!$G$3,0,+IVA!AA77)</f>
        <v>0</v>
      </c>
      <c r="AC19" s="270">
        <f ca="1">IF(Home!$J$17=NT!$G$3,0,+IVA!AB77)</f>
        <v>0</v>
      </c>
      <c r="AD19" s="270">
        <f ca="1">IF(Home!$J$17=NT!$G$3,0,+IVA!AC77)</f>
        <v>0</v>
      </c>
      <c r="AE19" s="270">
        <f ca="1">IF(Home!$J$17=NT!$G$3,0,+IVA!AD77)</f>
        <v>0</v>
      </c>
      <c r="AF19" s="270">
        <f ca="1">IF(Home!$J$17=NT!$G$3,0,+IVA!AE77)</f>
        <v>0</v>
      </c>
      <c r="AG19" s="270">
        <f ca="1">IF(Home!$J$17=NT!$G$3,0,+IVA!AF77)</f>
        <v>0</v>
      </c>
      <c r="AH19" s="270">
        <f ca="1">IF(Home!$J$17=NT!$G$3,0,+IVA!AG77)</f>
        <v>0</v>
      </c>
      <c r="AI19" s="270">
        <f ca="1">IF(Home!$J$17=NT!$G$3,0,+IVA!AH77)</f>
        <v>0</v>
      </c>
      <c r="AJ19" s="270">
        <f ca="1">IF(Home!$J$17=NT!$G$3,0,+IVA!AI77)</f>
        <v>0</v>
      </c>
      <c r="AK19" s="270">
        <f ca="1">IF(Home!$J$17=NT!$G$3,0,+IVA!AJ77)</f>
        <v>0</v>
      </c>
      <c r="AL19" s="270">
        <f ca="1">IF(Home!$J$17=NT!$G$3,0,+IVA!AK77)</f>
        <v>0</v>
      </c>
      <c r="AM19" s="270">
        <f ca="1">IF(Home!$J$17=NT!$G$3,0,+IVA!AL77)</f>
        <v>0</v>
      </c>
      <c r="AN19" s="270">
        <f ca="1">IF(Home!$J$17=NT!$G$3,0,+IVA!AM77)</f>
        <v>0</v>
      </c>
      <c r="AO19" s="270">
        <f ca="1">IF(Home!$J$17=NT!$G$3,0,+IVA!AN77)</f>
        <v>0</v>
      </c>
      <c r="AP19" s="270">
        <f ca="1">IF(Home!$J$17=NT!$G$3,0,+IVA!AO77)</f>
        <v>0</v>
      </c>
      <c r="AQ19" s="270">
        <f ca="1">IF(Home!$J$17=NT!$G$3,0,+IVA!AP77)</f>
        <v>0</v>
      </c>
      <c r="AR19" s="270">
        <f ca="1">IF(Home!$J$17=NT!$G$3,0,+IVA!AQ77)</f>
        <v>0</v>
      </c>
      <c r="AS19" s="270">
        <f ca="1">IF(Home!$J$17=NT!$G$3,0,+IVA!AR77)</f>
        <v>0</v>
      </c>
      <c r="AT19" s="270">
        <f ca="1">IF(Home!$J$17=NT!$G$3,0,+IVA!AS77)</f>
        <v>0</v>
      </c>
      <c r="AU19" s="270">
        <f ca="1">IF(Home!$J$17=NT!$G$3,0,+IVA!AT77)</f>
        <v>0</v>
      </c>
      <c r="AV19" s="270">
        <f ca="1">IF(Home!$J$17=NT!$G$3,0,+IVA!AU77)</f>
        <v>0</v>
      </c>
      <c r="AW19" s="270">
        <f ca="1">IF(Home!$J$17=NT!$G$3,0,+IVA!AV77)</f>
        <v>0</v>
      </c>
      <c r="AX19" s="270">
        <f ca="1">IF(Home!$J$17=NT!$G$3,0,+IVA!AW77)</f>
        <v>0</v>
      </c>
      <c r="AY19" s="270">
        <f ca="1">IF(Home!$J$17=NT!$G$3,0,+IVA!AX77)</f>
        <v>0</v>
      </c>
      <c r="AZ19" s="270">
        <f ca="1">IF(Home!$J$17=NT!$G$3,0,+IVA!AY77)</f>
        <v>0</v>
      </c>
      <c r="BA19" s="270">
        <f ca="1">IF(Home!$J$17=NT!$G$3,0,+IVA!AZ77)</f>
        <v>0</v>
      </c>
      <c r="BB19" s="270">
        <f ca="1">IF(Home!$J$17=NT!$G$3,0,+IVA!BA77)</f>
        <v>0</v>
      </c>
      <c r="BC19" s="270">
        <f ca="1">IF(Home!$J$17=NT!$G$3,0,+IVA!BB77)</f>
        <v>0</v>
      </c>
      <c r="BD19" s="270">
        <f ca="1">IF(Home!$J$17=NT!$G$3,0,+IVA!BC77)</f>
        <v>0</v>
      </c>
      <c r="BE19" s="270">
        <f ca="1">IF(Home!$J$17=NT!$G$3,0,+IVA!BD77)</f>
        <v>0</v>
      </c>
      <c r="BF19" s="270">
        <f ca="1">IF(Home!$J$17=NT!$G$3,0,+IVA!BE77)</f>
        <v>0</v>
      </c>
      <c r="BG19" s="270">
        <f ca="1">IF(Home!$J$17=NT!$G$3,0,+IVA!BF77)</f>
        <v>0</v>
      </c>
      <c r="BH19" s="270">
        <f ca="1">IF(Home!$J$17=NT!$G$3,0,+IVA!BG77)</f>
        <v>0</v>
      </c>
      <c r="BI19" s="270">
        <f ca="1">IF(Home!$J$17=NT!$G$3,0,+IVA!BH77)</f>
        <v>0</v>
      </c>
      <c r="BJ19" s="270">
        <f ca="1">IF(Home!$J$17=NT!$G$3,0,+IVA!BI77)</f>
        <v>0</v>
      </c>
      <c r="BK19" s="270">
        <f ca="1">IF(Home!$J$17=NT!$G$3,0,+IVA!BJ77)</f>
        <v>0</v>
      </c>
      <c r="BL19" s="122"/>
      <c r="BM19" s="122"/>
      <c r="BN19" s="122"/>
      <c r="BO19" s="122"/>
      <c r="BP19" s="122"/>
      <c r="BQ19" s="122"/>
      <c r="BR19" s="122"/>
      <c r="BS19" s="122"/>
      <c r="BT19" s="122"/>
      <c r="BU19" s="122"/>
      <c r="BV19" s="122"/>
      <c r="BW19" s="122"/>
      <c r="BX19" s="122"/>
      <c r="BY19" s="122"/>
      <c r="BZ19" s="122"/>
      <c r="CA19" s="122"/>
      <c r="CB19" s="122"/>
      <c r="CC19" s="122"/>
      <c r="CD19" s="122"/>
      <c r="CE19" s="122"/>
    </row>
    <row r="20" spans="2:83" ht="14.4" thickBot="1">
      <c r="B20" s="124"/>
      <c r="C20" s="124"/>
      <c r="D20" s="271"/>
      <c r="E20" s="271"/>
      <c r="F20" s="271"/>
      <c r="G20" s="271"/>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1"/>
      <c r="AJ20" s="271"/>
      <c r="AK20" s="271"/>
      <c r="AL20" s="271"/>
      <c r="AM20" s="271"/>
      <c r="AN20" s="271"/>
      <c r="AO20" s="271"/>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124"/>
      <c r="BM20" s="124"/>
      <c r="BN20" s="124"/>
      <c r="BO20" s="124"/>
      <c r="BP20" s="124"/>
      <c r="BQ20" s="124"/>
      <c r="BR20" s="124"/>
      <c r="BS20" s="124"/>
      <c r="BT20" s="124"/>
      <c r="BU20" s="124"/>
      <c r="BV20" s="124"/>
      <c r="BW20" s="124"/>
      <c r="BX20" s="124"/>
      <c r="BY20" s="124"/>
      <c r="BZ20" s="124"/>
      <c r="CA20" s="124"/>
      <c r="CB20" s="124"/>
      <c r="CC20" s="124"/>
      <c r="CD20" s="124"/>
      <c r="CE20" s="124"/>
    </row>
    <row r="21" spans="2:83" s="129" customFormat="1" ht="14.4" thickBot="1">
      <c r="B21" s="151" t="str">
        <f>+IF(Home!$C$5=NT!$A$2,MI!$B227,IF(Home!$C$5=NT!$A$3,MI!$C227,IF(Home!$C$5=NT!$A$4,MI!$D227,)))</f>
        <v>ENTRADES DE CAPITAL</v>
      </c>
      <c r="C21" s="151"/>
      <c r="D21" s="272">
        <f ca="1">+D8+D13+D16+D17+D18+D19</f>
        <v>3461.7750000000001</v>
      </c>
      <c r="E21" s="272">
        <f t="shared" ref="E21:BK21" ca="1" si="4">+E8+E13+E16+E17+E18+E19</f>
        <v>1124.25</v>
      </c>
      <c r="F21" s="272">
        <f t="shared" ca="1" si="4"/>
        <v>1668.75</v>
      </c>
      <c r="G21" s="272">
        <f t="shared" ca="1" si="4"/>
        <v>19971.25</v>
      </c>
      <c r="H21" s="272">
        <f t="shared" ca="1" si="4"/>
        <v>2273.75</v>
      </c>
      <c r="I21" s="272">
        <f t="shared" ca="1" si="4"/>
        <v>2576.25</v>
      </c>
      <c r="J21" s="272">
        <f t="shared" ca="1" si="4"/>
        <v>5480.25</v>
      </c>
      <c r="K21" s="272">
        <f t="shared" ca="1" si="4"/>
        <v>5480.25</v>
      </c>
      <c r="L21" s="272">
        <f t="shared" ca="1" si="4"/>
        <v>5192.875</v>
      </c>
      <c r="M21" s="272">
        <f t="shared" ca="1" si="4"/>
        <v>5192.875</v>
      </c>
      <c r="N21" s="272">
        <f t="shared" ca="1" si="4"/>
        <v>5135.3999999999996</v>
      </c>
      <c r="O21" s="272">
        <f t="shared" ca="1" si="4"/>
        <v>5077.9250000000002</v>
      </c>
      <c r="P21" s="272">
        <f t="shared" ca="1" si="4"/>
        <v>5120.8590000000004</v>
      </c>
      <c r="Q21" s="272">
        <f t="shared" ca="1" si="4"/>
        <v>5120.8590000000004</v>
      </c>
      <c r="R21" s="272">
        <f t="shared" ca="1" si="4"/>
        <v>5062.2345000000005</v>
      </c>
      <c r="S21" s="272">
        <f t="shared" ca="1" si="4"/>
        <v>5494.2045000000007</v>
      </c>
      <c r="T21" s="272">
        <f t="shared" ca="1" si="4"/>
        <v>5464.8922500000008</v>
      </c>
      <c r="U21" s="272">
        <f t="shared" ca="1" si="4"/>
        <v>5464.8922500000008</v>
      </c>
      <c r="V21" s="272">
        <f t="shared" ca="1" si="4"/>
        <v>5464.8922500000008</v>
      </c>
      <c r="W21" s="272">
        <f t="shared" ca="1" si="4"/>
        <v>5464.8922500000008</v>
      </c>
      <c r="X21" s="272">
        <f t="shared" ca="1" si="4"/>
        <v>5464.8922500000008</v>
      </c>
      <c r="Y21" s="272">
        <f t="shared" ca="1" si="4"/>
        <v>5464.8922500000008</v>
      </c>
      <c r="Z21" s="272">
        <f t="shared" ca="1" si="4"/>
        <v>5464.8922500000008</v>
      </c>
      <c r="AA21" s="272">
        <f t="shared" ca="1" si="4"/>
        <v>5459.7922500000004</v>
      </c>
      <c r="AB21" s="272">
        <f t="shared" ca="1" si="4"/>
        <v>5568.9880949999997</v>
      </c>
      <c r="AC21" s="272">
        <f t="shared" ca="1" si="4"/>
        <v>5568.9880949999997</v>
      </c>
      <c r="AD21" s="272">
        <f t="shared" ca="1" si="4"/>
        <v>5568.9880949999997</v>
      </c>
      <c r="AE21" s="272">
        <f t="shared" ca="1" si="4"/>
        <v>5568.9880949999997</v>
      </c>
      <c r="AF21" s="272">
        <f t="shared" ca="1" si="4"/>
        <v>5568.9880949999997</v>
      </c>
      <c r="AG21" s="272">
        <f t="shared" ca="1" si="4"/>
        <v>5568.9880949999997</v>
      </c>
      <c r="AH21" s="272">
        <f t="shared" ca="1" si="4"/>
        <v>5568.9880949999997</v>
      </c>
      <c r="AI21" s="272">
        <f t="shared" ca="1" si="4"/>
        <v>5568.9880949999997</v>
      </c>
      <c r="AJ21" s="272">
        <f t="shared" ca="1" si="4"/>
        <v>5568.9880949999997</v>
      </c>
      <c r="AK21" s="272">
        <f t="shared" ca="1" si="4"/>
        <v>5568.9880949999997</v>
      </c>
      <c r="AL21" s="272">
        <f t="shared" ca="1" si="4"/>
        <v>5568.9880949999997</v>
      </c>
      <c r="AM21" s="272">
        <f t="shared" ca="1" si="4"/>
        <v>5568.9880949999997</v>
      </c>
      <c r="AN21" s="272">
        <f t="shared" ca="1" si="4"/>
        <v>5680.3678568999994</v>
      </c>
      <c r="AO21" s="272">
        <f t="shared" ca="1" si="4"/>
        <v>5680.3678568999994</v>
      </c>
      <c r="AP21" s="272">
        <f t="shared" ca="1" si="4"/>
        <v>5680.3678568999994</v>
      </c>
      <c r="AQ21" s="272">
        <f t="shared" ca="1" si="4"/>
        <v>5680.3678568999994</v>
      </c>
      <c r="AR21" s="272">
        <f t="shared" ca="1" si="4"/>
        <v>5680.3678568999994</v>
      </c>
      <c r="AS21" s="272">
        <f t="shared" ca="1" si="4"/>
        <v>5680.3678568999994</v>
      </c>
      <c r="AT21" s="272">
        <f t="shared" ca="1" si="4"/>
        <v>5680.3678568999994</v>
      </c>
      <c r="AU21" s="272">
        <f t="shared" ca="1" si="4"/>
        <v>5680.3678568999994</v>
      </c>
      <c r="AV21" s="272">
        <f t="shared" ca="1" si="4"/>
        <v>5680.3678568999994</v>
      </c>
      <c r="AW21" s="272">
        <f t="shared" ca="1" si="4"/>
        <v>5680.3678568999994</v>
      </c>
      <c r="AX21" s="272">
        <f t="shared" ca="1" si="4"/>
        <v>5680.3678568999994</v>
      </c>
      <c r="AY21" s="272">
        <f t="shared" ca="1" si="4"/>
        <v>5680.3678568999994</v>
      </c>
      <c r="AZ21" s="272">
        <f t="shared" ca="1" si="4"/>
        <v>5793.9752140380006</v>
      </c>
      <c r="BA21" s="272">
        <f t="shared" ca="1" si="4"/>
        <v>5793.9752140380006</v>
      </c>
      <c r="BB21" s="272">
        <f t="shared" ca="1" si="4"/>
        <v>5793.9752140380006</v>
      </c>
      <c r="BC21" s="272">
        <f t="shared" ca="1" si="4"/>
        <v>5793.9752140380006</v>
      </c>
      <c r="BD21" s="272">
        <f t="shared" ca="1" si="4"/>
        <v>5793.9752140380006</v>
      </c>
      <c r="BE21" s="272">
        <f t="shared" ca="1" si="4"/>
        <v>5793.9752140380006</v>
      </c>
      <c r="BF21" s="272">
        <f t="shared" ca="1" si="4"/>
        <v>5793.9752140380006</v>
      </c>
      <c r="BG21" s="272">
        <f t="shared" ca="1" si="4"/>
        <v>5793.9752140380006</v>
      </c>
      <c r="BH21" s="272">
        <f t="shared" ca="1" si="4"/>
        <v>5793.9752140380006</v>
      </c>
      <c r="BI21" s="272">
        <f t="shared" ca="1" si="4"/>
        <v>5793.9752140380006</v>
      </c>
      <c r="BJ21" s="272">
        <f t="shared" ca="1" si="4"/>
        <v>5793.9752140380006</v>
      </c>
      <c r="BK21" s="272">
        <f t="shared" ca="1" si="4"/>
        <v>5793.9752140380006</v>
      </c>
      <c r="BL21" s="122"/>
      <c r="BM21" s="122"/>
      <c r="BN21" s="122"/>
      <c r="BO21" s="122"/>
      <c r="BP21" s="122"/>
      <c r="BQ21" s="122"/>
      <c r="BR21" s="122"/>
      <c r="BS21" s="122"/>
      <c r="BT21" s="122"/>
      <c r="BU21" s="122"/>
      <c r="BV21" s="122"/>
      <c r="BW21" s="122"/>
      <c r="BX21" s="122"/>
      <c r="BY21" s="122"/>
      <c r="BZ21" s="122"/>
      <c r="CA21" s="122"/>
      <c r="CB21" s="122"/>
      <c r="CC21" s="122"/>
      <c r="CD21" s="122"/>
      <c r="CE21" s="122"/>
    </row>
    <row r="22" spans="2:83" s="129" customFormat="1">
      <c r="D22" s="273"/>
      <c r="E22" s="273"/>
      <c r="F22" s="273"/>
      <c r="G22" s="273"/>
      <c r="H22" s="273"/>
      <c r="I22" s="273"/>
      <c r="J22" s="273"/>
      <c r="K22" s="273"/>
      <c r="L22" s="273"/>
      <c r="M22" s="273"/>
      <c r="N22" s="273"/>
      <c r="O22" s="273"/>
      <c r="P22" s="273"/>
      <c r="Q22" s="273"/>
      <c r="R22" s="273"/>
      <c r="S22" s="273"/>
      <c r="T22" s="273"/>
      <c r="U22" s="273"/>
      <c r="V22" s="273"/>
      <c r="W22" s="273"/>
      <c r="X22" s="273"/>
      <c r="Y22" s="273"/>
      <c r="Z22" s="273"/>
      <c r="AA22" s="273"/>
      <c r="AB22" s="273"/>
      <c r="AC22" s="273"/>
      <c r="AD22" s="273"/>
      <c r="AE22" s="273"/>
      <c r="AF22" s="273"/>
      <c r="AG22" s="273"/>
      <c r="AH22" s="273"/>
      <c r="AI22" s="273"/>
      <c r="AJ22" s="273"/>
      <c r="AK22" s="273"/>
      <c r="AL22" s="273"/>
      <c r="AM22" s="273"/>
      <c r="AN22" s="273"/>
      <c r="AO22" s="273"/>
      <c r="AP22" s="273"/>
      <c r="AQ22" s="273"/>
      <c r="AR22" s="273"/>
      <c r="AS22" s="273"/>
      <c r="AT22" s="273"/>
      <c r="AU22" s="273"/>
      <c r="AV22" s="273"/>
      <c r="AW22" s="273"/>
      <c r="AX22" s="273"/>
      <c r="AY22" s="273"/>
      <c r="AZ22" s="273"/>
      <c r="BA22" s="273"/>
      <c r="BB22" s="273"/>
      <c r="BC22" s="273"/>
      <c r="BD22" s="273"/>
      <c r="BE22" s="273"/>
      <c r="BF22" s="273"/>
      <c r="BG22" s="273"/>
      <c r="BH22" s="273"/>
      <c r="BI22" s="273"/>
      <c r="BJ22" s="273"/>
      <c r="BK22" s="273"/>
    </row>
    <row r="23" spans="2:83">
      <c r="B23" s="151" t="str">
        <f>+IF(Home!$C$5=NT!$A$2,MI!$B16,IF(Home!$C$5=NT!$A$3,MI!$C16,IF(Home!$C$5=NT!$A$4,MI!$D16,)))</f>
        <v>Despeses de constitució</v>
      </c>
      <c r="C23" s="129"/>
      <c r="D23" s="158">
        <f>+INV!B8</f>
        <v>1000</v>
      </c>
      <c r="E23" s="273"/>
      <c r="F23" s="273"/>
      <c r="G23" s="273"/>
      <c r="H23" s="273"/>
      <c r="I23" s="273"/>
      <c r="J23" s="273"/>
      <c r="K23" s="273"/>
      <c r="L23" s="273"/>
      <c r="M23" s="273"/>
      <c r="N23" s="273"/>
      <c r="O23" s="273"/>
      <c r="P23" s="273"/>
      <c r="Q23" s="273"/>
      <c r="R23" s="273"/>
      <c r="S23" s="273"/>
      <c r="T23" s="273"/>
      <c r="U23" s="273"/>
      <c r="V23" s="273"/>
      <c r="W23" s="273"/>
      <c r="X23" s="273"/>
      <c r="Y23" s="273"/>
      <c r="Z23" s="273"/>
      <c r="AA23" s="273"/>
      <c r="AB23" s="273"/>
      <c r="AC23" s="273"/>
      <c r="AD23" s="273"/>
      <c r="AE23" s="273"/>
      <c r="AF23" s="273"/>
      <c r="AG23" s="273"/>
      <c r="AH23" s="273"/>
      <c r="AI23" s="273"/>
      <c r="AJ23" s="273"/>
      <c r="AK23" s="273"/>
      <c r="AL23" s="273"/>
      <c r="AM23" s="273"/>
      <c r="AN23" s="273"/>
      <c r="AO23" s="273"/>
      <c r="AP23" s="273"/>
      <c r="AQ23" s="273"/>
      <c r="AR23" s="273"/>
      <c r="AS23" s="273"/>
      <c r="AT23" s="273"/>
      <c r="AU23" s="273"/>
      <c r="AV23" s="273"/>
      <c r="AW23" s="273"/>
      <c r="AX23" s="273"/>
      <c r="AY23" s="273"/>
      <c r="AZ23" s="273"/>
      <c r="BA23" s="273"/>
      <c r="BB23" s="273"/>
      <c r="BC23" s="273"/>
      <c r="BD23" s="273"/>
      <c r="BE23" s="273"/>
      <c r="BF23" s="273"/>
      <c r="BG23" s="273"/>
      <c r="BH23" s="273"/>
      <c r="BI23" s="273"/>
      <c r="BJ23" s="273"/>
      <c r="BK23" s="273"/>
      <c r="BL23" s="129"/>
      <c r="BM23" s="129"/>
      <c r="BN23" s="129"/>
      <c r="BO23" s="129"/>
      <c r="BP23" s="129"/>
      <c r="BQ23" s="129"/>
      <c r="BR23" s="129"/>
      <c r="BS23" s="129"/>
      <c r="BT23" s="129"/>
      <c r="BU23" s="129"/>
      <c r="BV23" s="129"/>
      <c r="BW23" s="129"/>
      <c r="BX23" s="129"/>
      <c r="BY23" s="129"/>
      <c r="BZ23" s="129"/>
      <c r="CA23" s="129"/>
      <c r="CB23" s="129"/>
      <c r="CC23" s="129"/>
      <c r="CD23" s="129"/>
      <c r="CE23" s="129"/>
    </row>
    <row r="24" spans="2:83">
      <c r="B24" s="151" t="str">
        <f>+IF(Home!$C$5=NT!$A$2,MI!$B229,IF(Home!$C$5=NT!$A$3,MI!$C229,IF(Home!$C$5=NT!$A$4,MI!$D229,)))</f>
        <v>Inversions</v>
      </c>
      <c r="C24" s="151"/>
      <c r="D24" s="157">
        <f t="shared" ref="D24:AI24" ca="1" si="5">SUM(D25:D29)</f>
        <v>0</v>
      </c>
      <c r="E24" s="157">
        <f t="shared" ca="1" si="5"/>
        <v>0</v>
      </c>
      <c r="F24" s="157">
        <f t="shared" ca="1" si="5"/>
        <v>0</v>
      </c>
      <c r="G24" s="157">
        <f t="shared" ca="1" si="5"/>
        <v>0</v>
      </c>
      <c r="H24" s="157">
        <f t="shared" ca="1" si="5"/>
        <v>0</v>
      </c>
      <c r="I24" s="157">
        <f t="shared" ca="1" si="5"/>
        <v>0</v>
      </c>
      <c r="J24" s="157">
        <f t="shared" ca="1" si="5"/>
        <v>0</v>
      </c>
      <c r="K24" s="157">
        <f t="shared" ca="1" si="5"/>
        <v>0</v>
      </c>
      <c r="L24" s="157">
        <f t="shared" ca="1" si="5"/>
        <v>0</v>
      </c>
      <c r="M24" s="157">
        <f t="shared" ca="1" si="5"/>
        <v>0</v>
      </c>
      <c r="N24" s="157">
        <f t="shared" ca="1" si="5"/>
        <v>0</v>
      </c>
      <c r="O24" s="157">
        <f t="shared" ca="1" si="5"/>
        <v>0</v>
      </c>
      <c r="P24" s="157">
        <f t="shared" ca="1" si="5"/>
        <v>0</v>
      </c>
      <c r="Q24" s="157">
        <f t="shared" ca="1" si="5"/>
        <v>0</v>
      </c>
      <c r="R24" s="157">
        <f t="shared" ca="1" si="5"/>
        <v>0</v>
      </c>
      <c r="S24" s="157">
        <f t="shared" ca="1" si="5"/>
        <v>0</v>
      </c>
      <c r="T24" s="157">
        <f t="shared" ca="1" si="5"/>
        <v>0</v>
      </c>
      <c r="U24" s="157">
        <f t="shared" ca="1" si="5"/>
        <v>0</v>
      </c>
      <c r="V24" s="157">
        <f t="shared" ca="1" si="5"/>
        <v>0</v>
      </c>
      <c r="W24" s="157">
        <f t="shared" ca="1" si="5"/>
        <v>0</v>
      </c>
      <c r="X24" s="157">
        <f t="shared" ca="1" si="5"/>
        <v>0</v>
      </c>
      <c r="Y24" s="157">
        <f t="shared" ca="1" si="5"/>
        <v>0</v>
      </c>
      <c r="Z24" s="157">
        <f t="shared" ca="1" si="5"/>
        <v>0</v>
      </c>
      <c r="AA24" s="157">
        <f t="shared" ca="1" si="5"/>
        <v>0</v>
      </c>
      <c r="AB24" s="157">
        <f t="shared" ca="1" si="5"/>
        <v>0</v>
      </c>
      <c r="AC24" s="157">
        <f t="shared" ca="1" si="5"/>
        <v>0</v>
      </c>
      <c r="AD24" s="157">
        <f t="shared" ca="1" si="5"/>
        <v>0</v>
      </c>
      <c r="AE24" s="157">
        <f t="shared" ca="1" si="5"/>
        <v>0</v>
      </c>
      <c r="AF24" s="157">
        <f t="shared" ca="1" si="5"/>
        <v>0</v>
      </c>
      <c r="AG24" s="157">
        <f t="shared" ca="1" si="5"/>
        <v>0</v>
      </c>
      <c r="AH24" s="157">
        <f t="shared" ca="1" si="5"/>
        <v>0</v>
      </c>
      <c r="AI24" s="157">
        <f t="shared" ca="1" si="5"/>
        <v>0</v>
      </c>
      <c r="AJ24" s="157">
        <f t="shared" ref="AJ24:BK24" ca="1" si="6">SUM(AJ25:AJ29)</f>
        <v>0</v>
      </c>
      <c r="AK24" s="157">
        <f t="shared" ca="1" si="6"/>
        <v>0</v>
      </c>
      <c r="AL24" s="157">
        <f t="shared" ca="1" si="6"/>
        <v>0</v>
      </c>
      <c r="AM24" s="157">
        <f t="shared" ca="1" si="6"/>
        <v>0</v>
      </c>
      <c r="AN24" s="157">
        <f t="shared" ca="1" si="6"/>
        <v>0</v>
      </c>
      <c r="AO24" s="157">
        <f t="shared" ca="1" si="6"/>
        <v>0</v>
      </c>
      <c r="AP24" s="157">
        <f t="shared" ca="1" si="6"/>
        <v>0</v>
      </c>
      <c r="AQ24" s="157">
        <f t="shared" ca="1" si="6"/>
        <v>0</v>
      </c>
      <c r="AR24" s="157">
        <f t="shared" ca="1" si="6"/>
        <v>0</v>
      </c>
      <c r="AS24" s="157">
        <f t="shared" ca="1" si="6"/>
        <v>0</v>
      </c>
      <c r="AT24" s="157">
        <f t="shared" ca="1" si="6"/>
        <v>0</v>
      </c>
      <c r="AU24" s="157">
        <f t="shared" ca="1" si="6"/>
        <v>0</v>
      </c>
      <c r="AV24" s="157">
        <f t="shared" ca="1" si="6"/>
        <v>0</v>
      </c>
      <c r="AW24" s="157">
        <f t="shared" ca="1" si="6"/>
        <v>0</v>
      </c>
      <c r="AX24" s="157">
        <f t="shared" ca="1" si="6"/>
        <v>0</v>
      </c>
      <c r="AY24" s="157">
        <f t="shared" ca="1" si="6"/>
        <v>0</v>
      </c>
      <c r="AZ24" s="157">
        <f t="shared" ca="1" si="6"/>
        <v>0</v>
      </c>
      <c r="BA24" s="157">
        <f t="shared" ca="1" si="6"/>
        <v>0</v>
      </c>
      <c r="BB24" s="157">
        <f t="shared" ca="1" si="6"/>
        <v>0</v>
      </c>
      <c r="BC24" s="157">
        <f t="shared" ca="1" si="6"/>
        <v>0</v>
      </c>
      <c r="BD24" s="157">
        <f t="shared" ca="1" si="6"/>
        <v>0</v>
      </c>
      <c r="BE24" s="157">
        <f t="shared" ca="1" si="6"/>
        <v>0</v>
      </c>
      <c r="BF24" s="157">
        <f t="shared" ca="1" si="6"/>
        <v>0</v>
      </c>
      <c r="BG24" s="157">
        <f t="shared" ca="1" si="6"/>
        <v>0</v>
      </c>
      <c r="BH24" s="157">
        <f t="shared" ca="1" si="6"/>
        <v>0</v>
      </c>
      <c r="BI24" s="157">
        <f t="shared" ca="1" si="6"/>
        <v>0</v>
      </c>
      <c r="BJ24" s="157">
        <f t="shared" ca="1" si="6"/>
        <v>0</v>
      </c>
      <c r="BK24" s="157">
        <f t="shared" ca="1" si="6"/>
        <v>0</v>
      </c>
    </row>
    <row r="25" spans="2:83">
      <c r="B25" s="124" t="str">
        <f>+IF(Home!$C$5=NT!$A$2,MI!$B230,IF(Home!$C$5=NT!$A$3,MI!$C230,IF(Home!$C$5=NT!$A$4,MI!$D230,)))</f>
        <v>Inversions inmaterials</v>
      </c>
      <c r="C25" s="124"/>
      <c r="D25" s="158">
        <f ca="1">+IVA!C12</f>
        <v>0</v>
      </c>
      <c r="E25" s="158">
        <f ca="1">+IVA!D12</f>
        <v>0</v>
      </c>
      <c r="F25" s="158">
        <f ca="1">+IVA!E12</f>
        <v>0</v>
      </c>
      <c r="G25" s="158">
        <f ca="1">+IVA!F12</f>
        <v>0</v>
      </c>
      <c r="H25" s="158">
        <f ca="1">+IVA!G12</f>
        <v>0</v>
      </c>
      <c r="I25" s="158">
        <f ca="1">+IVA!H12</f>
        <v>0</v>
      </c>
      <c r="J25" s="158">
        <f ca="1">+IVA!I12</f>
        <v>0</v>
      </c>
      <c r="K25" s="158">
        <f ca="1">+IVA!J12</f>
        <v>0</v>
      </c>
      <c r="L25" s="158">
        <f ca="1">+IVA!K12</f>
        <v>0</v>
      </c>
      <c r="M25" s="158">
        <f ca="1">+IVA!L12</f>
        <v>0</v>
      </c>
      <c r="N25" s="158">
        <f ca="1">+IVA!M12</f>
        <v>0</v>
      </c>
      <c r="O25" s="158">
        <f ca="1">+IVA!N12</f>
        <v>0</v>
      </c>
      <c r="P25" s="158">
        <f ca="1">+IVA!O12</f>
        <v>0</v>
      </c>
      <c r="Q25" s="158">
        <f ca="1">+IVA!P12</f>
        <v>0</v>
      </c>
      <c r="R25" s="158">
        <f ca="1">+IVA!Q12</f>
        <v>0</v>
      </c>
      <c r="S25" s="158">
        <f ca="1">+IVA!R12</f>
        <v>0</v>
      </c>
      <c r="T25" s="158">
        <f ca="1">+IVA!S12</f>
        <v>0</v>
      </c>
      <c r="U25" s="158">
        <f ca="1">+IVA!T12</f>
        <v>0</v>
      </c>
      <c r="V25" s="158">
        <f ca="1">+IVA!U12</f>
        <v>0</v>
      </c>
      <c r="W25" s="158">
        <f ca="1">+IVA!V12</f>
        <v>0</v>
      </c>
      <c r="X25" s="158">
        <f ca="1">+IVA!W12</f>
        <v>0</v>
      </c>
      <c r="Y25" s="158">
        <f ca="1">+IVA!X12</f>
        <v>0</v>
      </c>
      <c r="Z25" s="158">
        <f ca="1">+IVA!Y12</f>
        <v>0</v>
      </c>
      <c r="AA25" s="158">
        <f ca="1">+IVA!Z12</f>
        <v>0</v>
      </c>
      <c r="AB25" s="158">
        <f ca="1">+IVA!AA12</f>
        <v>0</v>
      </c>
      <c r="AC25" s="158">
        <f ca="1">+IVA!AB12</f>
        <v>0</v>
      </c>
      <c r="AD25" s="158">
        <f ca="1">+IVA!AC12</f>
        <v>0</v>
      </c>
      <c r="AE25" s="158">
        <f ca="1">+IVA!AD12</f>
        <v>0</v>
      </c>
      <c r="AF25" s="158">
        <f ca="1">+IVA!AE12</f>
        <v>0</v>
      </c>
      <c r="AG25" s="158">
        <f ca="1">+IVA!AF12</f>
        <v>0</v>
      </c>
      <c r="AH25" s="158">
        <f ca="1">+IVA!AG12</f>
        <v>0</v>
      </c>
      <c r="AI25" s="158">
        <f ca="1">+IVA!AH12</f>
        <v>0</v>
      </c>
      <c r="AJ25" s="158">
        <f ca="1">+IVA!AI12</f>
        <v>0</v>
      </c>
      <c r="AK25" s="158">
        <f ca="1">+IVA!AJ12</f>
        <v>0</v>
      </c>
      <c r="AL25" s="158">
        <f ca="1">+IVA!AK12</f>
        <v>0</v>
      </c>
      <c r="AM25" s="158">
        <f ca="1">+IVA!AL12</f>
        <v>0</v>
      </c>
      <c r="AN25" s="158">
        <f ca="1">+IVA!AM12</f>
        <v>0</v>
      </c>
      <c r="AO25" s="158">
        <f ca="1">+IVA!AN12</f>
        <v>0</v>
      </c>
      <c r="AP25" s="158">
        <f ca="1">+IVA!AO12</f>
        <v>0</v>
      </c>
      <c r="AQ25" s="158">
        <f ca="1">+IVA!AP12</f>
        <v>0</v>
      </c>
      <c r="AR25" s="158">
        <f ca="1">+IVA!AQ12</f>
        <v>0</v>
      </c>
      <c r="AS25" s="158">
        <f ca="1">+IVA!AR12</f>
        <v>0</v>
      </c>
      <c r="AT25" s="158">
        <f ca="1">+IVA!AS12</f>
        <v>0</v>
      </c>
      <c r="AU25" s="158">
        <f ca="1">+IVA!AT12</f>
        <v>0</v>
      </c>
      <c r="AV25" s="158">
        <f ca="1">+IVA!AU12</f>
        <v>0</v>
      </c>
      <c r="AW25" s="158">
        <f ca="1">+IVA!AV12</f>
        <v>0</v>
      </c>
      <c r="AX25" s="158">
        <f ca="1">+IVA!AW12</f>
        <v>0</v>
      </c>
      <c r="AY25" s="158">
        <f ca="1">+IVA!AX12</f>
        <v>0</v>
      </c>
      <c r="AZ25" s="158">
        <f ca="1">+IVA!AY12</f>
        <v>0</v>
      </c>
      <c r="BA25" s="158">
        <f ca="1">+IVA!AZ12</f>
        <v>0</v>
      </c>
      <c r="BB25" s="158">
        <f ca="1">+IVA!BA12</f>
        <v>0</v>
      </c>
      <c r="BC25" s="158">
        <f ca="1">+IVA!BB12</f>
        <v>0</v>
      </c>
      <c r="BD25" s="158">
        <f ca="1">+IVA!BC12</f>
        <v>0</v>
      </c>
      <c r="BE25" s="158">
        <f ca="1">+IVA!BD12</f>
        <v>0</v>
      </c>
      <c r="BF25" s="158">
        <f ca="1">+IVA!BE12</f>
        <v>0</v>
      </c>
      <c r="BG25" s="158">
        <f ca="1">+IVA!BF12</f>
        <v>0</v>
      </c>
      <c r="BH25" s="158">
        <f ca="1">+IVA!BG12</f>
        <v>0</v>
      </c>
      <c r="BI25" s="158">
        <f ca="1">+IVA!BH12</f>
        <v>0</v>
      </c>
      <c r="BJ25" s="158">
        <f ca="1">+IVA!BI12</f>
        <v>0</v>
      </c>
      <c r="BK25" s="158">
        <f ca="1">+IVA!BJ12</f>
        <v>0</v>
      </c>
    </row>
    <row r="26" spans="2:83" s="276" customFormat="1">
      <c r="B26" s="124" t="str">
        <f>+IF(Home!$C$5=NT!$A$2,MI!$B231,IF(Home!$C$5=NT!$A$3,MI!$C231,IF(Home!$C$5=NT!$A$4,MI!$D231,)))</f>
        <v>Inversions materials</v>
      </c>
      <c r="C26" s="124"/>
      <c r="D26" s="158">
        <f ca="1">+IVA!C17</f>
        <v>0</v>
      </c>
      <c r="E26" s="158">
        <f ca="1">+IVA!D17</f>
        <v>0</v>
      </c>
      <c r="F26" s="158">
        <f ca="1">+IVA!E17</f>
        <v>0</v>
      </c>
      <c r="G26" s="158">
        <f ca="1">+IVA!F17</f>
        <v>0</v>
      </c>
      <c r="H26" s="158">
        <f ca="1">+IVA!G17</f>
        <v>0</v>
      </c>
      <c r="I26" s="158">
        <f ca="1">+IVA!H17</f>
        <v>0</v>
      </c>
      <c r="J26" s="158">
        <f ca="1">+IVA!I17</f>
        <v>0</v>
      </c>
      <c r="K26" s="158">
        <f ca="1">+IVA!J17</f>
        <v>0</v>
      </c>
      <c r="L26" s="158">
        <f ca="1">+IVA!K17</f>
        <v>0</v>
      </c>
      <c r="M26" s="158">
        <f ca="1">+IVA!L17</f>
        <v>0</v>
      </c>
      <c r="N26" s="158">
        <f ca="1">+IVA!M17</f>
        <v>0</v>
      </c>
      <c r="O26" s="158">
        <f ca="1">+IVA!N17</f>
        <v>0</v>
      </c>
      <c r="P26" s="158">
        <f ca="1">+IVA!O17</f>
        <v>0</v>
      </c>
      <c r="Q26" s="158">
        <f ca="1">+IVA!P17</f>
        <v>0</v>
      </c>
      <c r="R26" s="158">
        <f ca="1">+IVA!Q17</f>
        <v>0</v>
      </c>
      <c r="S26" s="158">
        <f ca="1">+IVA!R17</f>
        <v>0</v>
      </c>
      <c r="T26" s="158">
        <f ca="1">+IVA!S17</f>
        <v>0</v>
      </c>
      <c r="U26" s="158">
        <f ca="1">+IVA!T17</f>
        <v>0</v>
      </c>
      <c r="V26" s="158">
        <f ca="1">+IVA!U17</f>
        <v>0</v>
      </c>
      <c r="W26" s="158">
        <f ca="1">+IVA!V17</f>
        <v>0</v>
      </c>
      <c r="X26" s="158">
        <f ca="1">+IVA!W17</f>
        <v>0</v>
      </c>
      <c r="Y26" s="158">
        <f ca="1">+IVA!X17</f>
        <v>0</v>
      </c>
      <c r="Z26" s="158">
        <f ca="1">+IVA!Y17</f>
        <v>0</v>
      </c>
      <c r="AA26" s="158">
        <f ca="1">+IVA!Z17</f>
        <v>0</v>
      </c>
      <c r="AB26" s="158">
        <f ca="1">+IVA!AA17</f>
        <v>0</v>
      </c>
      <c r="AC26" s="158">
        <f ca="1">+IVA!AB17</f>
        <v>0</v>
      </c>
      <c r="AD26" s="158">
        <f ca="1">+IVA!AC17</f>
        <v>0</v>
      </c>
      <c r="AE26" s="158">
        <f ca="1">+IVA!AD17</f>
        <v>0</v>
      </c>
      <c r="AF26" s="158">
        <f ca="1">+IVA!AE17</f>
        <v>0</v>
      </c>
      <c r="AG26" s="158">
        <f ca="1">+IVA!AF17</f>
        <v>0</v>
      </c>
      <c r="AH26" s="158">
        <f ca="1">+IVA!AG17</f>
        <v>0</v>
      </c>
      <c r="AI26" s="158">
        <f ca="1">+IVA!AH17</f>
        <v>0</v>
      </c>
      <c r="AJ26" s="158">
        <f ca="1">+IVA!AI17</f>
        <v>0</v>
      </c>
      <c r="AK26" s="158">
        <f ca="1">+IVA!AJ17</f>
        <v>0</v>
      </c>
      <c r="AL26" s="158">
        <f ca="1">+IVA!AK17</f>
        <v>0</v>
      </c>
      <c r="AM26" s="158">
        <f ca="1">+IVA!AL17</f>
        <v>0</v>
      </c>
      <c r="AN26" s="158">
        <f ca="1">+IVA!AM17</f>
        <v>0</v>
      </c>
      <c r="AO26" s="158">
        <f ca="1">+IVA!AN17</f>
        <v>0</v>
      </c>
      <c r="AP26" s="158">
        <f ca="1">+IVA!AO17</f>
        <v>0</v>
      </c>
      <c r="AQ26" s="158">
        <f ca="1">+IVA!AP17</f>
        <v>0</v>
      </c>
      <c r="AR26" s="158">
        <f ca="1">+IVA!AQ17</f>
        <v>0</v>
      </c>
      <c r="AS26" s="158">
        <f ca="1">+IVA!AR17</f>
        <v>0</v>
      </c>
      <c r="AT26" s="158">
        <f ca="1">+IVA!AS17</f>
        <v>0</v>
      </c>
      <c r="AU26" s="158">
        <f ca="1">+IVA!AT17</f>
        <v>0</v>
      </c>
      <c r="AV26" s="158">
        <f ca="1">+IVA!AU17</f>
        <v>0</v>
      </c>
      <c r="AW26" s="158">
        <f ca="1">+IVA!AV17</f>
        <v>0</v>
      </c>
      <c r="AX26" s="158">
        <f ca="1">+IVA!AW17</f>
        <v>0</v>
      </c>
      <c r="AY26" s="158">
        <f ca="1">+IVA!AX17</f>
        <v>0</v>
      </c>
      <c r="AZ26" s="158">
        <f ca="1">+IVA!AY17</f>
        <v>0</v>
      </c>
      <c r="BA26" s="158">
        <f ca="1">+IVA!AZ17</f>
        <v>0</v>
      </c>
      <c r="BB26" s="158">
        <f ca="1">+IVA!BA17</f>
        <v>0</v>
      </c>
      <c r="BC26" s="158">
        <f ca="1">+IVA!BB17</f>
        <v>0</v>
      </c>
      <c r="BD26" s="158">
        <f ca="1">+IVA!BC17</f>
        <v>0</v>
      </c>
      <c r="BE26" s="158">
        <f ca="1">+IVA!BD17</f>
        <v>0</v>
      </c>
      <c r="BF26" s="158">
        <f ca="1">+IVA!BE17</f>
        <v>0</v>
      </c>
      <c r="BG26" s="158">
        <f ca="1">+IVA!BF17</f>
        <v>0</v>
      </c>
      <c r="BH26" s="158">
        <f ca="1">+IVA!BG17</f>
        <v>0</v>
      </c>
      <c r="BI26" s="158">
        <f ca="1">+IVA!BH17</f>
        <v>0</v>
      </c>
      <c r="BJ26" s="158">
        <f ca="1">+IVA!BI17</f>
        <v>0</v>
      </c>
      <c r="BK26" s="158">
        <f ca="1">+IVA!BJ17</f>
        <v>0</v>
      </c>
      <c r="BL26" s="122"/>
      <c r="BM26" s="122"/>
      <c r="BN26" s="122"/>
      <c r="BO26" s="122"/>
      <c r="BP26" s="122"/>
      <c r="BQ26" s="122"/>
      <c r="BR26" s="122"/>
      <c r="BS26" s="122"/>
      <c r="BT26" s="122"/>
      <c r="BU26" s="122"/>
      <c r="BV26" s="122"/>
      <c r="BW26" s="122"/>
      <c r="BX26" s="122"/>
      <c r="BY26" s="122"/>
      <c r="BZ26" s="122"/>
      <c r="CA26" s="122"/>
      <c r="CB26" s="122"/>
      <c r="CC26" s="122"/>
      <c r="CD26" s="122"/>
      <c r="CE26" s="122"/>
    </row>
    <row r="27" spans="2:83">
      <c r="B27" s="274" t="str">
        <f>+IF(Home!$C$5=NT!$A$2,MI!$B232,IF(Home!$C$5=NT!$A$3,MI!$C232,IF(Home!$C$5=NT!$A$4,MI!$D232,)))</f>
        <v>Leasing</v>
      </c>
      <c r="C27" s="274"/>
      <c r="D27" s="275">
        <f>-'Mov FIN'!E107</f>
        <v>0</v>
      </c>
      <c r="E27" s="275">
        <f>-'Mov FIN'!F107</f>
        <v>0</v>
      </c>
      <c r="F27" s="275">
        <f>-'Mov FIN'!G107</f>
        <v>0</v>
      </c>
      <c r="G27" s="275">
        <f>-'Mov FIN'!H107</f>
        <v>0</v>
      </c>
      <c r="H27" s="275">
        <f>-'Mov FIN'!I107</f>
        <v>0</v>
      </c>
      <c r="I27" s="275">
        <f>-'Mov FIN'!J107</f>
        <v>0</v>
      </c>
      <c r="J27" s="275">
        <f>-'Mov FIN'!K107</f>
        <v>0</v>
      </c>
      <c r="K27" s="275">
        <f>-'Mov FIN'!L107</f>
        <v>0</v>
      </c>
      <c r="L27" s="275">
        <f>-'Mov FIN'!M107</f>
        <v>0</v>
      </c>
      <c r="M27" s="275">
        <f>-'Mov FIN'!N107</f>
        <v>0</v>
      </c>
      <c r="N27" s="275">
        <f>-'Mov FIN'!O107</f>
        <v>0</v>
      </c>
      <c r="O27" s="275">
        <f>-'Mov FIN'!P107</f>
        <v>0</v>
      </c>
      <c r="P27" s="275">
        <f>-'Mov FIN'!Q107</f>
        <v>0</v>
      </c>
      <c r="Q27" s="275">
        <f>-'Mov FIN'!R107</f>
        <v>0</v>
      </c>
      <c r="R27" s="275">
        <f>-'Mov FIN'!S107</f>
        <v>0</v>
      </c>
      <c r="S27" s="275">
        <f>-'Mov FIN'!T107</f>
        <v>0</v>
      </c>
      <c r="T27" s="275">
        <f>-'Mov FIN'!U107</f>
        <v>0</v>
      </c>
      <c r="U27" s="275">
        <f>-'Mov FIN'!V107</f>
        <v>0</v>
      </c>
      <c r="V27" s="275">
        <f>-'Mov FIN'!W107</f>
        <v>0</v>
      </c>
      <c r="W27" s="275">
        <f>-'Mov FIN'!X107</f>
        <v>0</v>
      </c>
      <c r="X27" s="275">
        <f>-'Mov FIN'!Y107</f>
        <v>0</v>
      </c>
      <c r="Y27" s="275">
        <f>-'Mov FIN'!Z107</f>
        <v>0</v>
      </c>
      <c r="Z27" s="275">
        <f>-'Mov FIN'!AA107</f>
        <v>0</v>
      </c>
      <c r="AA27" s="275">
        <f>-'Mov FIN'!AB107</f>
        <v>0</v>
      </c>
      <c r="AB27" s="275">
        <f>-'Mov FIN'!AC107</f>
        <v>0</v>
      </c>
      <c r="AC27" s="275">
        <f>-'Mov FIN'!AD107</f>
        <v>0</v>
      </c>
      <c r="AD27" s="275">
        <f>-'Mov FIN'!AE107</f>
        <v>0</v>
      </c>
      <c r="AE27" s="275">
        <f>-'Mov FIN'!AF107</f>
        <v>0</v>
      </c>
      <c r="AF27" s="275">
        <f>-'Mov FIN'!AG107</f>
        <v>0</v>
      </c>
      <c r="AG27" s="275">
        <f>-'Mov FIN'!AH107</f>
        <v>0</v>
      </c>
      <c r="AH27" s="275">
        <f>-'Mov FIN'!AI107</f>
        <v>0</v>
      </c>
      <c r="AI27" s="275">
        <f>-'Mov FIN'!AJ107</f>
        <v>0</v>
      </c>
      <c r="AJ27" s="275">
        <f>-'Mov FIN'!AK107</f>
        <v>0</v>
      </c>
      <c r="AK27" s="275">
        <f>-'Mov FIN'!AL107</f>
        <v>0</v>
      </c>
      <c r="AL27" s="275">
        <f>-'Mov FIN'!AM107</f>
        <v>0</v>
      </c>
      <c r="AM27" s="275">
        <f>-'Mov FIN'!AN107</f>
        <v>0</v>
      </c>
      <c r="AN27" s="275">
        <f>-'Mov FIN'!AO107</f>
        <v>0</v>
      </c>
      <c r="AO27" s="275">
        <f>-'Mov FIN'!AP107</f>
        <v>0</v>
      </c>
      <c r="AP27" s="275">
        <f>-'Mov FIN'!AQ107</f>
        <v>0</v>
      </c>
      <c r="AQ27" s="275">
        <f>-'Mov FIN'!AR107</f>
        <v>0</v>
      </c>
      <c r="AR27" s="275">
        <f>-'Mov FIN'!AS107</f>
        <v>0</v>
      </c>
      <c r="AS27" s="275">
        <f>-'Mov FIN'!AT107</f>
        <v>0</v>
      </c>
      <c r="AT27" s="275">
        <f>-'Mov FIN'!AU107</f>
        <v>0</v>
      </c>
      <c r="AU27" s="275">
        <f>-'Mov FIN'!AV107</f>
        <v>0</v>
      </c>
      <c r="AV27" s="275">
        <f>-'Mov FIN'!AW107</f>
        <v>0</v>
      </c>
      <c r="AW27" s="275">
        <f>-'Mov FIN'!AX107</f>
        <v>0</v>
      </c>
      <c r="AX27" s="275">
        <f>-'Mov FIN'!AY107</f>
        <v>0</v>
      </c>
      <c r="AY27" s="275">
        <f>-'Mov FIN'!AZ107</f>
        <v>0</v>
      </c>
      <c r="AZ27" s="275">
        <f>-'Mov FIN'!BA107</f>
        <v>0</v>
      </c>
      <c r="BA27" s="275">
        <f>-'Mov FIN'!BB107</f>
        <v>0</v>
      </c>
      <c r="BB27" s="275">
        <f>-'Mov FIN'!BC107</f>
        <v>0</v>
      </c>
      <c r="BC27" s="275">
        <f>-'Mov FIN'!BD107</f>
        <v>0</v>
      </c>
      <c r="BD27" s="275">
        <f>-'Mov FIN'!BE107</f>
        <v>0</v>
      </c>
      <c r="BE27" s="275">
        <f>-'Mov FIN'!BF107</f>
        <v>0</v>
      </c>
      <c r="BF27" s="275">
        <f>-'Mov FIN'!BG107</f>
        <v>0</v>
      </c>
      <c r="BG27" s="275">
        <f>-'Mov FIN'!BH107</f>
        <v>0</v>
      </c>
      <c r="BH27" s="275">
        <f>-'Mov FIN'!BI107</f>
        <v>0</v>
      </c>
      <c r="BI27" s="275">
        <f>-'Mov FIN'!BJ107</f>
        <v>0</v>
      </c>
      <c r="BJ27" s="275">
        <f>-'Mov FIN'!BK107</f>
        <v>0</v>
      </c>
      <c r="BK27" s="275">
        <f>-'Mov FIN'!BL107</f>
        <v>0</v>
      </c>
      <c r="BL27" s="276"/>
      <c r="BM27" s="276"/>
      <c r="BN27" s="276"/>
      <c r="BO27" s="276"/>
      <c r="BP27" s="276"/>
      <c r="BQ27" s="276"/>
      <c r="BR27" s="276"/>
      <c r="BS27" s="276"/>
      <c r="BT27" s="276"/>
      <c r="BU27" s="276"/>
      <c r="BV27" s="276"/>
      <c r="BW27" s="276"/>
      <c r="BX27" s="276"/>
      <c r="BY27" s="276"/>
      <c r="BZ27" s="276"/>
      <c r="CA27" s="276"/>
      <c r="CB27" s="276"/>
      <c r="CC27" s="276"/>
      <c r="CD27" s="276"/>
      <c r="CE27" s="276"/>
    </row>
    <row r="28" spans="2:83">
      <c r="B28" s="124" t="str">
        <f>+IF(Home!$C$5=NT!$A$2,MI!$B233,IF(Home!$C$5=NT!$A$3,MI!$C233,IF(Home!$C$5=NT!$A$4,MI!$D233,)))</f>
        <v>Fiances a llarg Termini</v>
      </c>
      <c r="C28" s="124"/>
      <c r="D28" s="158">
        <f>+MOVINV!D27</f>
        <v>0</v>
      </c>
      <c r="E28" s="158">
        <f>+MOVINV!E27</f>
        <v>0</v>
      </c>
      <c r="F28" s="158">
        <f>+MOVINV!F27</f>
        <v>0</v>
      </c>
      <c r="G28" s="158">
        <f>+MOVINV!G27</f>
        <v>0</v>
      </c>
      <c r="H28" s="158">
        <f>+MOVINV!H27</f>
        <v>0</v>
      </c>
      <c r="I28" s="158">
        <f>+MOVINV!I27</f>
        <v>0</v>
      </c>
      <c r="J28" s="158">
        <f>+MOVINV!J27</f>
        <v>0</v>
      </c>
      <c r="K28" s="158">
        <f>+MOVINV!K27</f>
        <v>0</v>
      </c>
      <c r="L28" s="158">
        <f>+MOVINV!L27</f>
        <v>0</v>
      </c>
      <c r="M28" s="158">
        <f>+MOVINV!M27</f>
        <v>0</v>
      </c>
      <c r="N28" s="158">
        <f>+MOVINV!N27</f>
        <v>0</v>
      </c>
      <c r="O28" s="158">
        <f>+MOVINV!O27</f>
        <v>0</v>
      </c>
      <c r="P28" s="158">
        <f>+MOVINV!P27</f>
        <v>0</v>
      </c>
      <c r="Q28" s="158">
        <f>+MOVINV!Q27</f>
        <v>0</v>
      </c>
      <c r="R28" s="158">
        <f>+MOVINV!R27</f>
        <v>0</v>
      </c>
      <c r="S28" s="158">
        <f>+MOVINV!S27</f>
        <v>0</v>
      </c>
      <c r="T28" s="158">
        <f>+MOVINV!T27</f>
        <v>0</v>
      </c>
      <c r="U28" s="158">
        <f>+MOVINV!U27</f>
        <v>0</v>
      </c>
      <c r="V28" s="158">
        <f>+MOVINV!V27</f>
        <v>0</v>
      </c>
      <c r="W28" s="158">
        <f>+MOVINV!W27</f>
        <v>0</v>
      </c>
      <c r="X28" s="158">
        <f>+MOVINV!X27</f>
        <v>0</v>
      </c>
      <c r="Y28" s="158">
        <f>+MOVINV!Y27</f>
        <v>0</v>
      </c>
      <c r="Z28" s="158">
        <f>+MOVINV!Z27</f>
        <v>0</v>
      </c>
      <c r="AA28" s="158">
        <f>+MOVINV!AA27</f>
        <v>0</v>
      </c>
      <c r="AB28" s="158">
        <f>+MOVINV!AB27</f>
        <v>0</v>
      </c>
      <c r="AC28" s="158">
        <f>+MOVINV!AC27</f>
        <v>0</v>
      </c>
      <c r="AD28" s="158">
        <f>+MOVINV!AD27</f>
        <v>0</v>
      </c>
      <c r="AE28" s="158">
        <f>+MOVINV!AE27</f>
        <v>0</v>
      </c>
      <c r="AF28" s="158">
        <f>+MOVINV!AF27</f>
        <v>0</v>
      </c>
      <c r="AG28" s="158">
        <f>+MOVINV!AG27</f>
        <v>0</v>
      </c>
      <c r="AH28" s="158">
        <f>+MOVINV!AH27</f>
        <v>0</v>
      </c>
      <c r="AI28" s="158">
        <f>+MOVINV!AI27</f>
        <v>0</v>
      </c>
      <c r="AJ28" s="158">
        <f>+MOVINV!AJ27</f>
        <v>0</v>
      </c>
      <c r="AK28" s="158">
        <f>+MOVINV!AK27</f>
        <v>0</v>
      </c>
      <c r="AL28" s="158">
        <f>+MOVINV!AL27</f>
        <v>0</v>
      </c>
      <c r="AM28" s="158">
        <f>+MOVINV!AM27</f>
        <v>0</v>
      </c>
      <c r="AN28" s="158">
        <f>+MOVINV!AN27</f>
        <v>0</v>
      </c>
      <c r="AO28" s="158">
        <f>+MOVINV!AO27</f>
        <v>0</v>
      </c>
      <c r="AP28" s="158">
        <f>+MOVINV!AP27</f>
        <v>0</v>
      </c>
      <c r="AQ28" s="158">
        <f>+MOVINV!AQ27</f>
        <v>0</v>
      </c>
      <c r="AR28" s="158">
        <f>+MOVINV!AR27</f>
        <v>0</v>
      </c>
      <c r="AS28" s="158">
        <f>+MOVINV!AS27</f>
        <v>0</v>
      </c>
      <c r="AT28" s="158">
        <f>+MOVINV!AT27</f>
        <v>0</v>
      </c>
      <c r="AU28" s="158">
        <f>+MOVINV!AU27</f>
        <v>0</v>
      </c>
      <c r="AV28" s="158">
        <f>+MOVINV!AV27</f>
        <v>0</v>
      </c>
      <c r="AW28" s="158">
        <f>+MOVINV!AW27</f>
        <v>0</v>
      </c>
      <c r="AX28" s="158">
        <f>+MOVINV!AX27</f>
        <v>0</v>
      </c>
      <c r="AY28" s="158">
        <f>+MOVINV!AY27</f>
        <v>0</v>
      </c>
      <c r="AZ28" s="158">
        <f>+MOVINV!AZ27</f>
        <v>0</v>
      </c>
      <c r="BA28" s="158">
        <f>+MOVINV!BA27</f>
        <v>0</v>
      </c>
      <c r="BB28" s="158">
        <f>+MOVINV!BB27</f>
        <v>0</v>
      </c>
      <c r="BC28" s="158">
        <f>+MOVINV!BC27</f>
        <v>0</v>
      </c>
      <c r="BD28" s="158">
        <f>+MOVINV!BD27</f>
        <v>0</v>
      </c>
      <c r="BE28" s="158">
        <f>+MOVINV!BE27</f>
        <v>0</v>
      </c>
      <c r="BF28" s="158">
        <f>+MOVINV!BF27</f>
        <v>0</v>
      </c>
      <c r="BG28" s="158">
        <f>+MOVINV!BG27</f>
        <v>0</v>
      </c>
      <c r="BH28" s="158">
        <f>+MOVINV!BH27</f>
        <v>0</v>
      </c>
      <c r="BI28" s="158">
        <f>+MOVINV!BI27</f>
        <v>0</v>
      </c>
      <c r="BJ28" s="158">
        <f>+MOVINV!BJ27</f>
        <v>0</v>
      </c>
      <c r="BK28" s="158">
        <f>+MOVINV!BK27</f>
        <v>0</v>
      </c>
    </row>
    <row r="29" spans="2:83">
      <c r="B29" s="124" t="str">
        <f>+IF(Home!$C$5=NT!$A$2,MI!$B234,IF(Home!$C$5=NT!$A$3,MI!$C234,IF(Home!$C$5=NT!$A$4,MI!$D234,)))</f>
        <v>Diposits a llarg termini</v>
      </c>
      <c r="C29" s="124"/>
      <c r="D29" s="158">
        <f>+MOVINV!D28</f>
        <v>0</v>
      </c>
      <c r="E29" s="158">
        <f>+MOVINV!E28</f>
        <v>0</v>
      </c>
      <c r="F29" s="158">
        <f>+MOVINV!F28</f>
        <v>0</v>
      </c>
      <c r="G29" s="158">
        <f>+MOVINV!G28</f>
        <v>0</v>
      </c>
      <c r="H29" s="158">
        <f>+MOVINV!H28</f>
        <v>0</v>
      </c>
      <c r="I29" s="158">
        <f>+MOVINV!I28</f>
        <v>0</v>
      </c>
      <c r="J29" s="158">
        <f>+MOVINV!J28</f>
        <v>0</v>
      </c>
      <c r="K29" s="158">
        <f>+MOVINV!K28</f>
        <v>0</v>
      </c>
      <c r="L29" s="158">
        <f>+MOVINV!L28</f>
        <v>0</v>
      </c>
      <c r="M29" s="158">
        <f>+MOVINV!M28</f>
        <v>0</v>
      </c>
      <c r="N29" s="158">
        <f>+MOVINV!N28</f>
        <v>0</v>
      </c>
      <c r="O29" s="158">
        <f>+MOVINV!O28</f>
        <v>0</v>
      </c>
      <c r="P29" s="158">
        <f>+MOVINV!P28</f>
        <v>0</v>
      </c>
      <c r="Q29" s="158">
        <f>+MOVINV!Q28</f>
        <v>0</v>
      </c>
      <c r="R29" s="158">
        <f>+MOVINV!R28</f>
        <v>0</v>
      </c>
      <c r="S29" s="158">
        <f>+MOVINV!S28</f>
        <v>0</v>
      </c>
      <c r="T29" s="158">
        <f>+MOVINV!T28</f>
        <v>0</v>
      </c>
      <c r="U29" s="158">
        <f>+MOVINV!U28</f>
        <v>0</v>
      </c>
      <c r="V29" s="158">
        <f>+MOVINV!V28</f>
        <v>0</v>
      </c>
      <c r="W29" s="158">
        <f>+MOVINV!W28</f>
        <v>0</v>
      </c>
      <c r="X29" s="158">
        <f>+MOVINV!X28</f>
        <v>0</v>
      </c>
      <c r="Y29" s="158">
        <f>+MOVINV!Y28</f>
        <v>0</v>
      </c>
      <c r="Z29" s="158">
        <f>+MOVINV!Z28</f>
        <v>0</v>
      </c>
      <c r="AA29" s="158">
        <f>+MOVINV!AA28</f>
        <v>0</v>
      </c>
      <c r="AB29" s="158">
        <f>+MOVINV!AB28</f>
        <v>0</v>
      </c>
      <c r="AC29" s="158">
        <f>+MOVINV!AC28</f>
        <v>0</v>
      </c>
      <c r="AD29" s="158">
        <f>+MOVINV!AD28</f>
        <v>0</v>
      </c>
      <c r="AE29" s="158">
        <f>+MOVINV!AE28</f>
        <v>0</v>
      </c>
      <c r="AF29" s="158">
        <f>+MOVINV!AF28</f>
        <v>0</v>
      </c>
      <c r="AG29" s="158">
        <f>+MOVINV!AG28</f>
        <v>0</v>
      </c>
      <c r="AH29" s="158">
        <f>+MOVINV!AH28</f>
        <v>0</v>
      </c>
      <c r="AI29" s="158">
        <f>+MOVINV!AI28</f>
        <v>0</v>
      </c>
      <c r="AJ29" s="158">
        <f>+MOVINV!AJ28</f>
        <v>0</v>
      </c>
      <c r="AK29" s="158">
        <f>+MOVINV!AK28</f>
        <v>0</v>
      </c>
      <c r="AL29" s="158">
        <f>+MOVINV!AL28</f>
        <v>0</v>
      </c>
      <c r="AM29" s="158">
        <f>+MOVINV!AM28</f>
        <v>0</v>
      </c>
      <c r="AN29" s="158">
        <f>+MOVINV!AN28</f>
        <v>0</v>
      </c>
      <c r="AO29" s="158">
        <f>+MOVINV!AO28</f>
        <v>0</v>
      </c>
      <c r="AP29" s="158">
        <f>+MOVINV!AP28</f>
        <v>0</v>
      </c>
      <c r="AQ29" s="158">
        <f>+MOVINV!AQ28</f>
        <v>0</v>
      </c>
      <c r="AR29" s="158">
        <f>+MOVINV!AR28</f>
        <v>0</v>
      </c>
      <c r="AS29" s="158">
        <f>+MOVINV!AS28</f>
        <v>0</v>
      </c>
      <c r="AT29" s="158">
        <f>+MOVINV!AT28</f>
        <v>0</v>
      </c>
      <c r="AU29" s="158">
        <f>+MOVINV!AU28</f>
        <v>0</v>
      </c>
      <c r="AV29" s="158">
        <f>+MOVINV!AV28</f>
        <v>0</v>
      </c>
      <c r="AW29" s="158">
        <f>+MOVINV!AW28</f>
        <v>0</v>
      </c>
      <c r="AX29" s="158">
        <f>+MOVINV!AX28</f>
        <v>0</v>
      </c>
      <c r="AY29" s="158">
        <f>+MOVINV!AY28</f>
        <v>0</v>
      </c>
      <c r="AZ29" s="158">
        <f>+MOVINV!AZ28</f>
        <v>0</v>
      </c>
      <c r="BA29" s="158">
        <f>+MOVINV!BA28</f>
        <v>0</v>
      </c>
      <c r="BB29" s="158">
        <f>+MOVINV!BB28</f>
        <v>0</v>
      </c>
      <c r="BC29" s="158">
        <f>+MOVINV!BC28</f>
        <v>0</v>
      </c>
      <c r="BD29" s="158">
        <f>+MOVINV!BD28</f>
        <v>0</v>
      </c>
      <c r="BE29" s="158">
        <f>+MOVINV!BE28</f>
        <v>0</v>
      </c>
      <c r="BF29" s="158">
        <f>+MOVINV!BF28</f>
        <v>0</v>
      </c>
      <c r="BG29" s="158">
        <f>+MOVINV!BG28</f>
        <v>0</v>
      </c>
      <c r="BH29" s="158">
        <f>+MOVINV!BH28</f>
        <v>0</v>
      </c>
      <c r="BI29" s="158">
        <f>+MOVINV!BI28</f>
        <v>0</v>
      </c>
      <c r="BJ29" s="158">
        <f>+MOVINV!BJ28</f>
        <v>0</v>
      </c>
      <c r="BK29" s="158">
        <f>+MOVINV!BK28</f>
        <v>0</v>
      </c>
    </row>
    <row r="30" spans="2:83">
      <c r="B30" s="151" t="str">
        <f>+IF(Home!$C$5=NT!$A$2,MI!$B235,IF(Home!$C$5=NT!$A$3,MI!$C235,IF(Home!$C$5=NT!$A$4,MI!$D235,)))</f>
        <v>Finançament</v>
      </c>
      <c r="C30" s="151"/>
      <c r="D30" s="157">
        <f>SUM(D31:D32)</f>
        <v>0</v>
      </c>
      <c r="E30" s="157">
        <f t="shared" ref="E30:BK30" si="7">SUM(E31:E32)</f>
        <v>0</v>
      </c>
      <c r="F30" s="157">
        <f t="shared" si="7"/>
        <v>0</v>
      </c>
      <c r="G30" s="157">
        <f t="shared" si="7"/>
        <v>0</v>
      </c>
      <c r="H30" s="157">
        <f t="shared" si="7"/>
        <v>0</v>
      </c>
      <c r="I30" s="157">
        <f t="shared" si="7"/>
        <v>0</v>
      </c>
      <c r="J30" s="157">
        <f t="shared" si="7"/>
        <v>0</v>
      </c>
      <c r="K30" s="157">
        <f t="shared" si="7"/>
        <v>0</v>
      </c>
      <c r="L30" s="157">
        <f t="shared" si="7"/>
        <v>0</v>
      </c>
      <c r="M30" s="157">
        <f t="shared" si="7"/>
        <v>0</v>
      </c>
      <c r="N30" s="157">
        <f t="shared" si="7"/>
        <v>0</v>
      </c>
      <c r="O30" s="157">
        <f t="shared" si="7"/>
        <v>0</v>
      </c>
      <c r="P30" s="157">
        <f t="shared" si="7"/>
        <v>0</v>
      </c>
      <c r="Q30" s="157">
        <f t="shared" si="7"/>
        <v>0</v>
      </c>
      <c r="R30" s="157">
        <f t="shared" si="7"/>
        <v>0</v>
      </c>
      <c r="S30" s="157">
        <f t="shared" si="7"/>
        <v>0</v>
      </c>
      <c r="T30" s="157">
        <f t="shared" si="7"/>
        <v>0</v>
      </c>
      <c r="U30" s="157">
        <f t="shared" si="7"/>
        <v>0</v>
      </c>
      <c r="V30" s="157">
        <f t="shared" si="7"/>
        <v>0</v>
      </c>
      <c r="W30" s="157">
        <f t="shared" si="7"/>
        <v>0</v>
      </c>
      <c r="X30" s="157">
        <f t="shared" si="7"/>
        <v>0</v>
      </c>
      <c r="Y30" s="157">
        <f t="shared" si="7"/>
        <v>0</v>
      </c>
      <c r="Z30" s="157">
        <f t="shared" si="7"/>
        <v>0</v>
      </c>
      <c r="AA30" s="157">
        <f t="shared" si="7"/>
        <v>0</v>
      </c>
      <c r="AB30" s="157">
        <f t="shared" si="7"/>
        <v>0</v>
      </c>
      <c r="AC30" s="157">
        <f t="shared" si="7"/>
        <v>0</v>
      </c>
      <c r="AD30" s="157">
        <f t="shared" si="7"/>
        <v>0</v>
      </c>
      <c r="AE30" s="157">
        <f t="shared" si="7"/>
        <v>0</v>
      </c>
      <c r="AF30" s="157">
        <f t="shared" si="7"/>
        <v>0</v>
      </c>
      <c r="AG30" s="157">
        <f t="shared" si="7"/>
        <v>0</v>
      </c>
      <c r="AH30" s="157">
        <f t="shared" si="7"/>
        <v>0</v>
      </c>
      <c r="AI30" s="157">
        <f t="shared" si="7"/>
        <v>0</v>
      </c>
      <c r="AJ30" s="157">
        <f t="shared" si="7"/>
        <v>0</v>
      </c>
      <c r="AK30" s="157">
        <f t="shared" si="7"/>
        <v>0</v>
      </c>
      <c r="AL30" s="157">
        <f t="shared" si="7"/>
        <v>0</v>
      </c>
      <c r="AM30" s="157">
        <f t="shared" si="7"/>
        <v>0</v>
      </c>
      <c r="AN30" s="157">
        <f t="shared" si="7"/>
        <v>0</v>
      </c>
      <c r="AO30" s="157">
        <f t="shared" si="7"/>
        <v>0</v>
      </c>
      <c r="AP30" s="157">
        <f t="shared" si="7"/>
        <v>0</v>
      </c>
      <c r="AQ30" s="157">
        <f t="shared" si="7"/>
        <v>0</v>
      </c>
      <c r="AR30" s="157">
        <f t="shared" si="7"/>
        <v>0</v>
      </c>
      <c r="AS30" s="157">
        <f t="shared" si="7"/>
        <v>0</v>
      </c>
      <c r="AT30" s="157">
        <f t="shared" si="7"/>
        <v>0</v>
      </c>
      <c r="AU30" s="157">
        <f t="shared" si="7"/>
        <v>0</v>
      </c>
      <c r="AV30" s="157">
        <f t="shared" si="7"/>
        <v>0</v>
      </c>
      <c r="AW30" s="157">
        <f t="shared" si="7"/>
        <v>0</v>
      </c>
      <c r="AX30" s="157">
        <f t="shared" si="7"/>
        <v>0</v>
      </c>
      <c r="AY30" s="157">
        <f t="shared" si="7"/>
        <v>0</v>
      </c>
      <c r="AZ30" s="157">
        <f t="shared" si="7"/>
        <v>0</v>
      </c>
      <c r="BA30" s="157">
        <f t="shared" si="7"/>
        <v>0</v>
      </c>
      <c r="BB30" s="157">
        <f t="shared" si="7"/>
        <v>0</v>
      </c>
      <c r="BC30" s="157">
        <f t="shared" si="7"/>
        <v>0</v>
      </c>
      <c r="BD30" s="157">
        <f t="shared" si="7"/>
        <v>0</v>
      </c>
      <c r="BE30" s="157">
        <f t="shared" si="7"/>
        <v>0</v>
      </c>
      <c r="BF30" s="157">
        <f t="shared" si="7"/>
        <v>0</v>
      </c>
      <c r="BG30" s="157">
        <f t="shared" si="7"/>
        <v>0</v>
      </c>
      <c r="BH30" s="157">
        <f t="shared" si="7"/>
        <v>0</v>
      </c>
      <c r="BI30" s="157">
        <f t="shared" si="7"/>
        <v>0</v>
      </c>
      <c r="BJ30" s="157">
        <f t="shared" si="7"/>
        <v>0</v>
      </c>
      <c r="BK30" s="157">
        <f t="shared" si="7"/>
        <v>0</v>
      </c>
    </row>
    <row r="31" spans="2:83">
      <c r="B31" s="124" t="str">
        <f>+IF(Home!$C$5=NT!$A$2,MI!$B236,IF(Home!$C$5=NT!$A$3,MI!$C236,IF(Home!$C$5=NT!$A$4,MI!$D236,)))</f>
        <v>Préstecs</v>
      </c>
      <c r="C31" s="124"/>
      <c r="D31" s="158">
        <f>+'Mov FIN'!E48+'Mov FIN'!E57</f>
        <v>0</v>
      </c>
      <c r="E31" s="158">
        <f>+'Mov FIN'!F48+'Mov FIN'!F57</f>
        <v>0</v>
      </c>
      <c r="F31" s="158">
        <f>+'Mov FIN'!G48+'Mov FIN'!G57</f>
        <v>0</v>
      </c>
      <c r="G31" s="158">
        <f>+'Mov FIN'!H48+'Mov FIN'!H57</f>
        <v>0</v>
      </c>
      <c r="H31" s="158">
        <f>+'Mov FIN'!I48+'Mov FIN'!I57</f>
        <v>0</v>
      </c>
      <c r="I31" s="158">
        <f>+'Mov FIN'!J48+'Mov FIN'!J57</f>
        <v>0</v>
      </c>
      <c r="J31" s="158">
        <f>+'Mov FIN'!K48+'Mov FIN'!K57</f>
        <v>0</v>
      </c>
      <c r="K31" s="158">
        <f>+'Mov FIN'!L48+'Mov FIN'!L57</f>
        <v>0</v>
      </c>
      <c r="L31" s="158">
        <f>+'Mov FIN'!M48+'Mov FIN'!M57</f>
        <v>0</v>
      </c>
      <c r="M31" s="158">
        <f>+'Mov FIN'!N48+'Mov FIN'!N57</f>
        <v>0</v>
      </c>
      <c r="N31" s="158">
        <f>+'Mov FIN'!O48+'Mov FIN'!O57</f>
        <v>0</v>
      </c>
      <c r="O31" s="158">
        <f>+'Mov FIN'!P48+'Mov FIN'!P57</f>
        <v>0</v>
      </c>
      <c r="P31" s="158">
        <f>+'Mov FIN'!Q48+'Mov FIN'!Q57</f>
        <v>0</v>
      </c>
      <c r="Q31" s="158">
        <f>+'Mov FIN'!R48+'Mov FIN'!R57</f>
        <v>0</v>
      </c>
      <c r="R31" s="158">
        <f>+'Mov FIN'!S48+'Mov FIN'!S57</f>
        <v>0</v>
      </c>
      <c r="S31" s="158">
        <f>+'Mov FIN'!T48+'Mov FIN'!T57</f>
        <v>0</v>
      </c>
      <c r="T31" s="158">
        <f>+'Mov FIN'!U48+'Mov FIN'!U57</f>
        <v>0</v>
      </c>
      <c r="U31" s="158">
        <f>+'Mov FIN'!V48+'Mov FIN'!V57</f>
        <v>0</v>
      </c>
      <c r="V31" s="158">
        <f>+'Mov FIN'!W48+'Mov FIN'!W57</f>
        <v>0</v>
      </c>
      <c r="W31" s="158">
        <f>+'Mov FIN'!X48+'Mov FIN'!X57</f>
        <v>0</v>
      </c>
      <c r="X31" s="158">
        <f>+'Mov FIN'!Y48+'Mov FIN'!Y57</f>
        <v>0</v>
      </c>
      <c r="Y31" s="158">
        <f>+'Mov FIN'!Z48+'Mov FIN'!Z57</f>
        <v>0</v>
      </c>
      <c r="Z31" s="158">
        <f>+'Mov FIN'!AA48+'Mov FIN'!AA57</f>
        <v>0</v>
      </c>
      <c r="AA31" s="158">
        <f>+'Mov FIN'!AB48+'Mov FIN'!AB57</f>
        <v>0</v>
      </c>
      <c r="AB31" s="158">
        <f>+'Mov FIN'!AC48+'Mov FIN'!AC57</f>
        <v>0</v>
      </c>
      <c r="AC31" s="158">
        <f>+'Mov FIN'!AD48+'Mov FIN'!AD57</f>
        <v>0</v>
      </c>
      <c r="AD31" s="158">
        <f>+'Mov FIN'!AE48+'Mov FIN'!AE57</f>
        <v>0</v>
      </c>
      <c r="AE31" s="158">
        <f>+'Mov FIN'!AF48+'Mov FIN'!AF57</f>
        <v>0</v>
      </c>
      <c r="AF31" s="158">
        <f>+'Mov FIN'!AG48+'Mov FIN'!AG57</f>
        <v>0</v>
      </c>
      <c r="AG31" s="158">
        <f>+'Mov FIN'!AH48+'Mov FIN'!AH57</f>
        <v>0</v>
      </c>
      <c r="AH31" s="158">
        <f>+'Mov FIN'!AI48+'Mov FIN'!AI57</f>
        <v>0</v>
      </c>
      <c r="AI31" s="158">
        <f>+'Mov FIN'!AJ48+'Mov FIN'!AJ57</f>
        <v>0</v>
      </c>
      <c r="AJ31" s="158">
        <f>+'Mov FIN'!AK48+'Mov FIN'!AK57</f>
        <v>0</v>
      </c>
      <c r="AK31" s="158">
        <f>+'Mov FIN'!AL48+'Mov FIN'!AL57</f>
        <v>0</v>
      </c>
      <c r="AL31" s="158">
        <f>+'Mov FIN'!AM48+'Mov FIN'!AM57</f>
        <v>0</v>
      </c>
      <c r="AM31" s="158">
        <f>+'Mov FIN'!AN48+'Mov FIN'!AN57</f>
        <v>0</v>
      </c>
      <c r="AN31" s="158">
        <f>+'Mov FIN'!AO48+'Mov FIN'!AO57</f>
        <v>0</v>
      </c>
      <c r="AO31" s="158">
        <f>+'Mov FIN'!AP48+'Mov FIN'!AP57</f>
        <v>0</v>
      </c>
      <c r="AP31" s="158">
        <f>+'Mov FIN'!AQ48+'Mov FIN'!AQ57</f>
        <v>0</v>
      </c>
      <c r="AQ31" s="158">
        <f>+'Mov FIN'!AR48+'Mov FIN'!AR57</f>
        <v>0</v>
      </c>
      <c r="AR31" s="158">
        <f>+'Mov FIN'!AS48+'Mov FIN'!AS57</f>
        <v>0</v>
      </c>
      <c r="AS31" s="158">
        <f>+'Mov FIN'!AT48+'Mov FIN'!AT57</f>
        <v>0</v>
      </c>
      <c r="AT31" s="158">
        <f>+'Mov FIN'!AU48+'Mov FIN'!AU57</f>
        <v>0</v>
      </c>
      <c r="AU31" s="158">
        <f>+'Mov FIN'!AV48+'Mov FIN'!AV57</f>
        <v>0</v>
      </c>
      <c r="AV31" s="158">
        <f>+'Mov FIN'!AW48+'Mov FIN'!AW57</f>
        <v>0</v>
      </c>
      <c r="AW31" s="158">
        <f>+'Mov FIN'!AX48+'Mov FIN'!AX57</f>
        <v>0</v>
      </c>
      <c r="AX31" s="158">
        <f>+'Mov FIN'!AY48+'Mov FIN'!AY57</f>
        <v>0</v>
      </c>
      <c r="AY31" s="158">
        <f>+'Mov FIN'!AZ48+'Mov FIN'!AZ57</f>
        <v>0</v>
      </c>
      <c r="AZ31" s="158">
        <f>+'Mov FIN'!BA48+'Mov FIN'!BA57</f>
        <v>0</v>
      </c>
      <c r="BA31" s="158">
        <f>+'Mov FIN'!BB48+'Mov FIN'!BB57</f>
        <v>0</v>
      </c>
      <c r="BB31" s="158">
        <f>+'Mov FIN'!BC48+'Mov FIN'!BC57</f>
        <v>0</v>
      </c>
      <c r="BC31" s="158">
        <f>+'Mov FIN'!BD48+'Mov FIN'!BD57</f>
        <v>0</v>
      </c>
      <c r="BD31" s="158">
        <f>+'Mov FIN'!BE48+'Mov FIN'!BE57</f>
        <v>0</v>
      </c>
      <c r="BE31" s="158">
        <f>+'Mov FIN'!BF48+'Mov FIN'!BF57</f>
        <v>0</v>
      </c>
      <c r="BF31" s="158">
        <f>+'Mov FIN'!BG48+'Mov FIN'!BG57</f>
        <v>0</v>
      </c>
      <c r="BG31" s="158">
        <f>+'Mov FIN'!BH48+'Mov FIN'!BH57</f>
        <v>0</v>
      </c>
      <c r="BH31" s="158">
        <f>+'Mov FIN'!BI48+'Mov FIN'!BI57</f>
        <v>0</v>
      </c>
      <c r="BI31" s="158">
        <f>+'Mov FIN'!BJ48+'Mov FIN'!BJ57</f>
        <v>0</v>
      </c>
      <c r="BJ31" s="158">
        <f>+'Mov FIN'!BK48+'Mov FIN'!BK57</f>
        <v>0</v>
      </c>
      <c r="BK31" s="158">
        <f>+'Mov FIN'!BL48+'Mov FIN'!BL57</f>
        <v>0</v>
      </c>
    </row>
    <row r="32" spans="2:83">
      <c r="B32" s="124" t="str">
        <f>+IF(Home!$C$5=NT!$A$2,MI!$B237,IF(Home!$C$5=NT!$A$3,MI!$C237,IF(Home!$C$5=NT!$A$4,MI!$D237,)))</f>
        <v>Leasing</v>
      </c>
      <c r="C32" s="124"/>
      <c r="D32" s="158">
        <f>+'Mov FIN'!E114-D42</f>
        <v>0</v>
      </c>
      <c r="E32" s="158">
        <f>+'Mov FIN'!F114-E42</f>
        <v>0</v>
      </c>
      <c r="F32" s="158">
        <f>+'Mov FIN'!G114-F42</f>
        <v>0</v>
      </c>
      <c r="G32" s="158">
        <f>+'Mov FIN'!H114-G42</f>
        <v>0</v>
      </c>
      <c r="H32" s="158">
        <f>+'Mov FIN'!I114-H42</f>
        <v>0</v>
      </c>
      <c r="I32" s="158">
        <f>+'Mov FIN'!J114-I42</f>
        <v>0</v>
      </c>
      <c r="J32" s="158">
        <f>+'Mov FIN'!K114-J42</f>
        <v>0</v>
      </c>
      <c r="K32" s="158">
        <f>+'Mov FIN'!L114-K42</f>
        <v>0</v>
      </c>
      <c r="L32" s="158">
        <f>+'Mov FIN'!M114-L42</f>
        <v>0</v>
      </c>
      <c r="M32" s="158">
        <f>+'Mov FIN'!N114-M42</f>
        <v>0</v>
      </c>
      <c r="N32" s="158">
        <f>+'Mov FIN'!O114-N42</f>
        <v>0</v>
      </c>
      <c r="O32" s="158">
        <f>+'Mov FIN'!P114-O42</f>
        <v>0</v>
      </c>
      <c r="P32" s="158">
        <f>+'Mov FIN'!Q114-P42</f>
        <v>0</v>
      </c>
      <c r="Q32" s="158">
        <f>+'Mov FIN'!R114-Q42</f>
        <v>0</v>
      </c>
      <c r="R32" s="158">
        <f>+'Mov FIN'!S114-R42</f>
        <v>0</v>
      </c>
      <c r="S32" s="158">
        <f>+'Mov FIN'!T114-S42</f>
        <v>0</v>
      </c>
      <c r="T32" s="158">
        <f>+'Mov FIN'!U114-T42</f>
        <v>0</v>
      </c>
      <c r="U32" s="158">
        <f>+'Mov FIN'!V114-U42</f>
        <v>0</v>
      </c>
      <c r="V32" s="158">
        <f>+'Mov FIN'!W114-V42</f>
        <v>0</v>
      </c>
      <c r="W32" s="158">
        <f>+'Mov FIN'!X114-W42</f>
        <v>0</v>
      </c>
      <c r="X32" s="158">
        <f>+'Mov FIN'!Y114-X42</f>
        <v>0</v>
      </c>
      <c r="Y32" s="158">
        <f>+'Mov FIN'!Z114-Y42</f>
        <v>0</v>
      </c>
      <c r="Z32" s="158">
        <f>+'Mov FIN'!AA114-Z42</f>
        <v>0</v>
      </c>
      <c r="AA32" s="158">
        <f>+'Mov FIN'!AB114-AA42</f>
        <v>0</v>
      </c>
      <c r="AB32" s="158">
        <f>+'Mov FIN'!AC114-AB42</f>
        <v>0</v>
      </c>
      <c r="AC32" s="158">
        <f>+'Mov FIN'!AD114-AC42</f>
        <v>0</v>
      </c>
      <c r="AD32" s="158">
        <f>+'Mov FIN'!AE114-AD42</f>
        <v>0</v>
      </c>
      <c r="AE32" s="158">
        <f>+'Mov FIN'!AF114-AE42</f>
        <v>0</v>
      </c>
      <c r="AF32" s="158">
        <f>+'Mov FIN'!AG114-AF42</f>
        <v>0</v>
      </c>
      <c r="AG32" s="158">
        <f>+'Mov FIN'!AH114-AG42</f>
        <v>0</v>
      </c>
      <c r="AH32" s="158">
        <f>+'Mov FIN'!AI114-AH42</f>
        <v>0</v>
      </c>
      <c r="AI32" s="158">
        <f>+'Mov FIN'!AJ114-AI42</f>
        <v>0</v>
      </c>
      <c r="AJ32" s="158">
        <f>+'Mov FIN'!AK114-AJ42</f>
        <v>0</v>
      </c>
      <c r="AK32" s="158">
        <f>+'Mov FIN'!AL114-AK42</f>
        <v>0</v>
      </c>
      <c r="AL32" s="158">
        <f>+'Mov FIN'!AM114-AL42</f>
        <v>0</v>
      </c>
      <c r="AM32" s="158">
        <f>+'Mov FIN'!AN114-AM42</f>
        <v>0</v>
      </c>
      <c r="AN32" s="158">
        <f>+'Mov FIN'!AO114-AN42</f>
        <v>0</v>
      </c>
      <c r="AO32" s="158">
        <f>+'Mov FIN'!AP114-AO42</f>
        <v>0</v>
      </c>
      <c r="AP32" s="158">
        <f>+'Mov FIN'!AQ114-AP42</f>
        <v>0</v>
      </c>
      <c r="AQ32" s="158">
        <f>+'Mov FIN'!AR114-AQ42</f>
        <v>0</v>
      </c>
      <c r="AR32" s="158">
        <f>+'Mov FIN'!AS114-AR42</f>
        <v>0</v>
      </c>
      <c r="AS32" s="158">
        <f>+'Mov FIN'!AT114-AS42</f>
        <v>0</v>
      </c>
      <c r="AT32" s="158">
        <f>+'Mov FIN'!AU114-AT42</f>
        <v>0</v>
      </c>
      <c r="AU32" s="158">
        <f>+'Mov FIN'!AV114-AU42</f>
        <v>0</v>
      </c>
      <c r="AV32" s="158">
        <f>+'Mov FIN'!AW114-AV42</f>
        <v>0</v>
      </c>
      <c r="AW32" s="158">
        <f>+'Mov FIN'!AX114-AW42</f>
        <v>0</v>
      </c>
      <c r="AX32" s="158">
        <f>+'Mov FIN'!AY114-AX42</f>
        <v>0</v>
      </c>
      <c r="AY32" s="158">
        <f>+'Mov FIN'!AZ114-AY42</f>
        <v>0</v>
      </c>
      <c r="AZ32" s="158">
        <f>+'Mov FIN'!BA114-AZ42</f>
        <v>0</v>
      </c>
      <c r="BA32" s="158">
        <f>+'Mov FIN'!BB114-BA42</f>
        <v>0</v>
      </c>
      <c r="BB32" s="158">
        <f>+'Mov FIN'!BC114-BB42</f>
        <v>0</v>
      </c>
      <c r="BC32" s="158">
        <f>+'Mov FIN'!BD114-BC42</f>
        <v>0</v>
      </c>
      <c r="BD32" s="158">
        <f>+'Mov FIN'!BE114-BD42</f>
        <v>0</v>
      </c>
      <c r="BE32" s="158">
        <f>+'Mov FIN'!BF114-BE42</f>
        <v>0</v>
      </c>
      <c r="BF32" s="158">
        <f>+'Mov FIN'!BG114-BF42</f>
        <v>0</v>
      </c>
      <c r="BG32" s="158">
        <f>+'Mov FIN'!BH114-BG42</f>
        <v>0</v>
      </c>
      <c r="BH32" s="158">
        <f>+'Mov FIN'!BI114-BH42</f>
        <v>0</v>
      </c>
      <c r="BI32" s="158">
        <f>+'Mov FIN'!BJ114-BI42</f>
        <v>0</v>
      </c>
      <c r="BJ32" s="158">
        <f>+'Mov FIN'!BK114-BJ42</f>
        <v>0</v>
      </c>
      <c r="BK32" s="158">
        <f>+'Mov FIN'!BL114-BK42</f>
        <v>0</v>
      </c>
    </row>
    <row r="33" spans="2:97">
      <c r="B33" s="151" t="str">
        <f>+IF(Home!$C$5=NT!$A$2,MI!$B238,IF(Home!$C$5=NT!$A$3,MI!$C238,IF(Home!$C$5=NT!$A$4,MI!$D238,)))</f>
        <v>Compres</v>
      </c>
      <c r="C33" s="151"/>
      <c r="D33" s="157">
        <f>+MOVCV!D112+MOVCV!E112</f>
        <v>2000</v>
      </c>
      <c r="E33" s="157">
        <f>+MOVCV!F112</f>
        <v>0</v>
      </c>
      <c r="F33" s="157">
        <f>+MOVCV!G112</f>
        <v>0</v>
      </c>
      <c r="G33" s="157">
        <f>+MOVCV!H112</f>
        <v>0</v>
      </c>
      <c r="H33" s="157">
        <f>+MOVCV!I112</f>
        <v>800</v>
      </c>
      <c r="I33" s="157">
        <f>+MOVCV!J112</f>
        <v>0</v>
      </c>
      <c r="J33" s="157">
        <f>+MOVCV!K112</f>
        <v>0</v>
      </c>
      <c r="K33" s="157">
        <f>+MOVCV!L112</f>
        <v>800</v>
      </c>
      <c r="L33" s="157">
        <f>+MOVCV!M112</f>
        <v>0</v>
      </c>
      <c r="M33" s="157">
        <f>+MOVCV!N112</f>
        <v>0</v>
      </c>
      <c r="N33" s="157">
        <f>+MOVCV!O112</f>
        <v>800</v>
      </c>
      <c r="O33" s="157">
        <f>+MOVCV!P112</f>
        <v>0</v>
      </c>
      <c r="P33" s="157">
        <f>+MOVCV!Q112</f>
        <v>0</v>
      </c>
      <c r="Q33" s="157">
        <f>+MOVCV!R112</f>
        <v>0</v>
      </c>
      <c r="R33" s="157">
        <f>+MOVCV!S112</f>
        <v>0</v>
      </c>
      <c r="S33" s="157">
        <f>+MOVCV!T112</f>
        <v>0</v>
      </c>
      <c r="T33" s="157">
        <f>+MOVCV!U112</f>
        <v>0</v>
      </c>
      <c r="U33" s="157">
        <f>+MOVCV!V112</f>
        <v>0</v>
      </c>
      <c r="V33" s="157">
        <f>+MOVCV!W112</f>
        <v>0</v>
      </c>
      <c r="W33" s="157">
        <f>+MOVCV!X112</f>
        <v>0</v>
      </c>
      <c r="X33" s="157">
        <f>+MOVCV!Y112</f>
        <v>0</v>
      </c>
      <c r="Y33" s="157">
        <f>+MOVCV!Z112</f>
        <v>0</v>
      </c>
      <c r="Z33" s="157">
        <f>+MOVCV!AA112</f>
        <v>0</v>
      </c>
      <c r="AA33" s="157">
        <f>+MOVCV!AB112</f>
        <v>0</v>
      </c>
      <c r="AB33" s="157">
        <f>+MOVCV!AC112</f>
        <v>0</v>
      </c>
      <c r="AC33" s="157">
        <f>+MOVCV!AD112</f>
        <v>0</v>
      </c>
      <c r="AD33" s="157">
        <f>+MOVCV!AE112</f>
        <v>0</v>
      </c>
      <c r="AE33" s="157">
        <f>+MOVCV!AF112</f>
        <v>0</v>
      </c>
      <c r="AF33" s="157">
        <f>+MOVCV!AG112</f>
        <v>0</v>
      </c>
      <c r="AG33" s="157">
        <f>+MOVCV!AH112</f>
        <v>0</v>
      </c>
      <c r="AH33" s="157">
        <f>+MOVCV!AI112</f>
        <v>0</v>
      </c>
      <c r="AI33" s="157">
        <f>+MOVCV!AJ112</f>
        <v>0</v>
      </c>
      <c r="AJ33" s="157">
        <f>+MOVCV!AK112</f>
        <v>0</v>
      </c>
      <c r="AK33" s="157">
        <f>+MOVCV!AL112</f>
        <v>0</v>
      </c>
      <c r="AL33" s="157">
        <f>+MOVCV!AM112</f>
        <v>0</v>
      </c>
      <c r="AM33" s="157">
        <f>+MOVCV!AN112</f>
        <v>0</v>
      </c>
      <c r="AN33" s="157">
        <f>+MOVCV!AO112</f>
        <v>0</v>
      </c>
      <c r="AO33" s="157">
        <f>+MOVCV!AP112</f>
        <v>0</v>
      </c>
      <c r="AP33" s="157">
        <f>+MOVCV!AQ112</f>
        <v>0</v>
      </c>
      <c r="AQ33" s="157">
        <f>+MOVCV!AR112</f>
        <v>0</v>
      </c>
      <c r="AR33" s="157">
        <f>+MOVCV!AS112</f>
        <v>0</v>
      </c>
      <c r="AS33" s="157">
        <f>+MOVCV!AT112</f>
        <v>0</v>
      </c>
      <c r="AT33" s="157">
        <f>+MOVCV!AU112</f>
        <v>0</v>
      </c>
      <c r="AU33" s="157">
        <f>+MOVCV!AV112</f>
        <v>0</v>
      </c>
      <c r="AV33" s="157">
        <f>+MOVCV!AW112</f>
        <v>0</v>
      </c>
      <c r="AW33" s="157">
        <f>+MOVCV!AX112</f>
        <v>0</v>
      </c>
      <c r="AX33" s="157">
        <f>+MOVCV!AY112</f>
        <v>0</v>
      </c>
      <c r="AY33" s="157">
        <f>+MOVCV!AZ112</f>
        <v>0</v>
      </c>
      <c r="AZ33" s="157">
        <f>+MOVCV!BA112</f>
        <v>0</v>
      </c>
      <c r="BA33" s="157">
        <f>+MOVCV!BB112</f>
        <v>0</v>
      </c>
      <c r="BB33" s="157">
        <f>+MOVCV!BC112</f>
        <v>0</v>
      </c>
      <c r="BC33" s="157">
        <f>+MOVCV!BD112</f>
        <v>0</v>
      </c>
      <c r="BD33" s="157">
        <f>+MOVCV!BE112</f>
        <v>0</v>
      </c>
      <c r="BE33" s="157">
        <f>+MOVCV!BF112</f>
        <v>0</v>
      </c>
      <c r="BF33" s="157">
        <f>+MOVCV!BG112</f>
        <v>0</v>
      </c>
      <c r="BG33" s="157">
        <f>+MOVCV!BH112</f>
        <v>0</v>
      </c>
      <c r="BH33" s="157">
        <f>+MOVCV!BI112</f>
        <v>0</v>
      </c>
      <c r="BI33" s="157">
        <f>+MOVCV!BJ112</f>
        <v>0</v>
      </c>
      <c r="BJ33" s="157">
        <f>+MOVCV!BK112</f>
        <v>0</v>
      </c>
      <c r="BK33" s="157">
        <f>+MOVCV!BL112</f>
        <v>0</v>
      </c>
    </row>
    <row r="34" spans="2:97">
      <c r="B34" s="151" t="str">
        <f>+IF(Home!$C$5=NT!$A$2,MI!$B239,IF(Home!$C$5=NT!$A$3,MI!$C239,IF(Home!$C$5=NT!$A$4,MI!$D239,)))</f>
        <v>IVA Compres</v>
      </c>
      <c r="D34" s="157">
        <f>+MOVCV!D130+MOVCV!E130</f>
        <v>420</v>
      </c>
      <c r="E34" s="157">
        <f>+MOVCV!F130</f>
        <v>0</v>
      </c>
      <c r="F34" s="157">
        <f>+MOVCV!G130</f>
        <v>0</v>
      </c>
      <c r="G34" s="157">
        <f>+MOVCV!H130</f>
        <v>0</v>
      </c>
      <c r="H34" s="157">
        <f>+MOVCV!I130</f>
        <v>168</v>
      </c>
      <c r="I34" s="157">
        <f>+MOVCV!J130</f>
        <v>0</v>
      </c>
      <c r="J34" s="157">
        <f>+MOVCV!K130</f>
        <v>0</v>
      </c>
      <c r="K34" s="157">
        <f>+MOVCV!L130</f>
        <v>168</v>
      </c>
      <c r="L34" s="157">
        <f>+MOVCV!M130</f>
        <v>0</v>
      </c>
      <c r="M34" s="157">
        <f>+MOVCV!N130</f>
        <v>0</v>
      </c>
      <c r="N34" s="157">
        <f>+MOVCV!O130</f>
        <v>168</v>
      </c>
      <c r="O34" s="157">
        <f>+MOVCV!P130</f>
        <v>0</v>
      </c>
      <c r="P34" s="157">
        <f>+MOVCV!Q130</f>
        <v>0</v>
      </c>
      <c r="Q34" s="157">
        <f>+MOVCV!R130</f>
        <v>0</v>
      </c>
      <c r="R34" s="157">
        <f>+MOVCV!S130</f>
        <v>0</v>
      </c>
      <c r="S34" s="157">
        <f>+MOVCV!T130</f>
        <v>0</v>
      </c>
      <c r="T34" s="157">
        <f>+MOVCV!U130</f>
        <v>0</v>
      </c>
      <c r="U34" s="157">
        <f>+MOVCV!V130</f>
        <v>0</v>
      </c>
      <c r="V34" s="157">
        <f>+MOVCV!W130</f>
        <v>0</v>
      </c>
      <c r="W34" s="157">
        <f>+MOVCV!X130</f>
        <v>0</v>
      </c>
      <c r="X34" s="157">
        <f>+MOVCV!Y130</f>
        <v>0</v>
      </c>
      <c r="Y34" s="157">
        <f>+MOVCV!Z130</f>
        <v>0</v>
      </c>
      <c r="Z34" s="157">
        <f>+MOVCV!AA130</f>
        <v>0</v>
      </c>
      <c r="AA34" s="157">
        <f>+MOVCV!AB130</f>
        <v>0</v>
      </c>
      <c r="AB34" s="157">
        <f>+MOVCV!AC130</f>
        <v>0</v>
      </c>
      <c r="AC34" s="157">
        <f>+MOVCV!AD130</f>
        <v>0</v>
      </c>
      <c r="AD34" s="157">
        <f>+MOVCV!AE130</f>
        <v>0</v>
      </c>
      <c r="AE34" s="157">
        <f>+MOVCV!AF130</f>
        <v>0</v>
      </c>
      <c r="AF34" s="157">
        <f>+MOVCV!AG130</f>
        <v>0</v>
      </c>
      <c r="AG34" s="157">
        <f>+MOVCV!AH130</f>
        <v>0</v>
      </c>
      <c r="AH34" s="157">
        <f>+MOVCV!AI130</f>
        <v>0</v>
      </c>
      <c r="AI34" s="157">
        <f>+MOVCV!AJ130</f>
        <v>0</v>
      </c>
      <c r="AJ34" s="157">
        <f>+MOVCV!AK130</f>
        <v>0</v>
      </c>
      <c r="AK34" s="157">
        <f>+MOVCV!AL130</f>
        <v>0</v>
      </c>
      <c r="AL34" s="157">
        <f>+MOVCV!AM130</f>
        <v>0</v>
      </c>
      <c r="AM34" s="157">
        <f>+MOVCV!AN130</f>
        <v>0</v>
      </c>
      <c r="AN34" s="157">
        <f>+MOVCV!AO130</f>
        <v>0</v>
      </c>
      <c r="AO34" s="157">
        <f>+MOVCV!AP130</f>
        <v>0</v>
      </c>
      <c r="AP34" s="157">
        <f>+MOVCV!AQ130</f>
        <v>0</v>
      </c>
      <c r="AQ34" s="157">
        <f>+MOVCV!AR130</f>
        <v>0</v>
      </c>
      <c r="AR34" s="157">
        <f>+MOVCV!AS130</f>
        <v>0</v>
      </c>
      <c r="AS34" s="157">
        <f>+MOVCV!AT130</f>
        <v>0</v>
      </c>
      <c r="AT34" s="157">
        <f>+MOVCV!AU130</f>
        <v>0</v>
      </c>
      <c r="AU34" s="157">
        <f>+MOVCV!AV130</f>
        <v>0</v>
      </c>
      <c r="AV34" s="157">
        <f>+MOVCV!AW130</f>
        <v>0</v>
      </c>
      <c r="AW34" s="157">
        <f>+MOVCV!AX130</f>
        <v>0</v>
      </c>
      <c r="AX34" s="157">
        <f>+MOVCV!AY130</f>
        <v>0</v>
      </c>
      <c r="AY34" s="157">
        <f>+MOVCV!AZ130</f>
        <v>0</v>
      </c>
      <c r="AZ34" s="157">
        <f>+MOVCV!BA130</f>
        <v>0</v>
      </c>
      <c r="BA34" s="157">
        <f>+MOVCV!BB130</f>
        <v>0</v>
      </c>
      <c r="BB34" s="157">
        <f>+MOVCV!BC130</f>
        <v>0</v>
      </c>
      <c r="BC34" s="157">
        <f>+MOVCV!BD130</f>
        <v>0</v>
      </c>
      <c r="BD34" s="157">
        <f>+MOVCV!BE130</f>
        <v>0</v>
      </c>
      <c r="BE34" s="157">
        <f>+MOVCV!BF130</f>
        <v>0</v>
      </c>
      <c r="BF34" s="157">
        <f>+MOVCV!BG130</f>
        <v>0</v>
      </c>
      <c r="BG34" s="157">
        <f>+MOVCV!BH130</f>
        <v>0</v>
      </c>
      <c r="BH34" s="157">
        <f>+MOVCV!BI130</f>
        <v>0</v>
      </c>
      <c r="BI34" s="157">
        <f>+MOVCV!BJ130</f>
        <v>0</v>
      </c>
      <c r="BJ34" s="157">
        <f>+MOVCV!BK130</f>
        <v>0</v>
      </c>
      <c r="BK34" s="157">
        <f>+MOVCV!BL130</f>
        <v>0</v>
      </c>
    </row>
    <row r="35" spans="2:97">
      <c r="B35" s="151" t="str">
        <f>+IF(Home!$C$5=NT!$A$2,MI!$B240,IF(Home!$C$5=NT!$A$3,MI!$C240,IF(Home!$C$5=NT!$A$4,MI!$D240,)))</f>
        <v>Serveis exteriors</v>
      </c>
      <c r="C35" s="151"/>
      <c r="D35" s="157">
        <f ca="1">+IVA!C25</f>
        <v>62.1</v>
      </c>
      <c r="E35" s="157">
        <f ca="1">+IVA!D25</f>
        <v>80.25</v>
      </c>
      <c r="F35" s="157">
        <f ca="1">+IVA!E25</f>
        <v>110.5</v>
      </c>
      <c r="G35" s="157">
        <f ca="1">+IVA!F25</f>
        <v>140.75</v>
      </c>
      <c r="H35" s="157">
        <f ca="1">+IVA!G25</f>
        <v>171</v>
      </c>
      <c r="I35" s="157">
        <f ca="1">+IVA!H25</f>
        <v>201.25</v>
      </c>
      <c r="J35" s="157">
        <f ca="1">+IVA!I25</f>
        <v>491.65</v>
      </c>
      <c r="K35" s="157">
        <f ca="1">+IVA!J25</f>
        <v>491.65</v>
      </c>
      <c r="L35" s="157">
        <f ca="1">+IVA!K25</f>
        <v>491.65</v>
      </c>
      <c r="M35" s="157">
        <f ca="1">+IVA!L25</f>
        <v>491.65</v>
      </c>
      <c r="N35" s="157">
        <f ca="1">+IVA!M25</f>
        <v>491.65</v>
      </c>
      <c r="O35" s="157">
        <f ca="1">+IVA!N25</f>
        <v>491.65</v>
      </c>
      <c r="P35" s="157">
        <f ca="1">+IVA!O25</f>
        <v>500.483</v>
      </c>
      <c r="Q35" s="157">
        <f ca="1">+IVA!P25</f>
        <v>500.483</v>
      </c>
      <c r="R35" s="157">
        <f ca="1">+IVA!Q25</f>
        <v>500.483</v>
      </c>
      <c r="S35" s="157">
        <f ca="1">+IVA!R25</f>
        <v>500.483</v>
      </c>
      <c r="T35" s="157">
        <f ca="1">+IVA!S25</f>
        <v>500.483</v>
      </c>
      <c r="U35" s="157">
        <f ca="1">+IVA!T25</f>
        <v>500.483</v>
      </c>
      <c r="V35" s="157">
        <f ca="1">+IVA!U25</f>
        <v>500.483</v>
      </c>
      <c r="W35" s="157">
        <f ca="1">+IVA!V25</f>
        <v>500.483</v>
      </c>
      <c r="X35" s="157">
        <f ca="1">+IVA!W25</f>
        <v>500.483</v>
      </c>
      <c r="Y35" s="157">
        <f ca="1">+IVA!X25</f>
        <v>500.483</v>
      </c>
      <c r="Z35" s="157">
        <f ca="1">+IVA!Y25</f>
        <v>500.483</v>
      </c>
      <c r="AA35" s="157">
        <f ca="1">+IVA!Z25</f>
        <v>500.483</v>
      </c>
      <c r="AB35" s="157">
        <f ca="1">+IVA!AA25</f>
        <v>509.49266000000006</v>
      </c>
      <c r="AC35" s="157">
        <f ca="1">+IVA!AB25</f>
        <v>509.49266000000006</v>
      </c>
      <c r="AD35" s="157">
        <f ca="1">+IVA!AC25</f>
        <v>509.49266000000006</v>
      </c>
      <c r="AE35" s="157">
        <f ca="1">+IVA!AD25</f>
        <v>509.49266000000006</v>
      </c>
      <c r="AF35" s="157">
        <f ca="1">+IVA!AE25</f>
        <v>509.49266000000006</v>
      </c>
      <c r="AG35" s="157">
        <f ca="1">+IVA!AF25</f>
        <v>509.49266000000006</v>
      </c>
      <c r="AH35" s="157">
        <f ca="1">+IVA!AG25</f>
        <v>509.49266000000006</v>
      </c>
      <c r="AI35" s="157">
        <f ca="1">+IVA!AH25</f>
        <v>509.49266000000006</v>
      </c>
      <c r="AJ35" s="157">
        <f ca="1">+IVA!AI25</f>
        <v>509.49266000000006</v>
      </c>
      <c r="AK35" s="157">
        <f ca="1">+IVA!AJ25</f>
        <v>509.49266000000006</v>
      </c>
      <c r="AL35" s="157">
        <f ca="1">+IVA!AK25</f>
        <v>509.49266000000006</v>
      </c>
      <c r="AM35" s="157">
        <f ca="1">+IVA!AL25</f>
        <v>509.49266000000006</v>
      </c>
      <c r="AN35" s="157">
        <f ca="1">+IVA!AM25</f>
        <v>468.68251320000002</v>
      </c>
      <c r="AO35" s="157">
        <f ca="1">+IVA!AN25</f>
        <v>468.68251320000002</v>
      </c>
      <c r="AP35" s="157">
        <f ca="1">+IVA!AO25</f>
        <v>468.68251320000002</v>
      </c>
      <c r="AQ35" s="157">
        <f ca="1">+IVA!AP25</f>
        <v>468.68251320000002</v>
      </c>
      <c r="AR35" s="157">
        <f ca="1">+IVA!AQ25</f>
        <v>468.68251320000002</v>
      </c>
      <c r="AS35" s="157">
        <f ca="1">+IVA!AR25</f>
        <v>468.68251320000002</v>
      </c>
      <c r="AT35" s="157">
        <f ca="1">+IVA!AS25</f>
        <v>468.68251320000002</v>
      </c>
      <c r="AU35" s="157">
        <f ca="1">+IVA!AT25</f>
        <v>468.68251320000002</v>
      </c>
      <c r="AV35" s="157">
        <f ca="1">+IVA!AU25</f>
        <v>468.68251320000002</v>
      </c>
      <c r="AW35" s="157">
        <f ca="1">+IVA!AV25</f>
        <v>468.68251320000002</v>
      </c>
      <c r="AX35" s="157">
        <f ca="1">+IVA!AW25</f>
        <v>468.68251320000002</v>
      </c>
      <c r="AY35" s="157">
        <f ca="1">+IVA!AX25</f>
        <v>468.68251320000002</v>
      </c>
      <c r="AZ35" s="157">
        <f ca="1">+IVA!AY25</f>
        <v>478.05616346400006</v>
      </c>
      <c r="BA35" s="157">
        <f ca="1">+IVA!AZ25</f>
        <v>478.05616346400006</v>
      </c>
      <c r="BB35" s="157">
        <f ca="1">+IVA!BA25</f>
        <v>478.05616346400006</v>
      </c>
      <c r="BC35" s="157">
        <f ca="1">+IVA!BB25</f>
        <v>478.05616346400006</v>
      </c>
      <c r="BD35" s="157">
        <f ca="1">+IVA!BC25</f>
        <v>478.05616346400006</v>
      </c>
      <c r="BE35" s="157">
        <f ca="1">+IVA!BD25</f>
        <v>478.05616346400006</v>
      </c>
      <c r="BF35" s="157">
        <f ca="1">+IVA!BE25</f>
        <v>478.05616346400006</v>
      </c>
      <c r="BG35" s="157">
        <f ca="1">+IVA!BF25</f>
        <v>478.05616346400006</v>
      </c>
      <c r="BH35" s="157">
        <f ca="1">+IVA!BG25</f>
        <v>478.05616346400006</v>
      </c>
      <c r="BI35" s="157">
        <f ca="1">+IVA!BH25</f>
        <v>478.05616346400006</v>
      </c>
      <c r="BJ35" s="157">
        <f ca="1">+IVA!BI25</f>
        <v>478.05616346400006</v>
      </c>
      <c r="BK35" s="157">
        <f ca="1">+IVA!BJ25</f>
        <v>478.05616346400006</v>
      </c>
    </row>
    <row r="36" spans="2:97">
      <c r="B36" s="127" t="str">
        <f>+IF(Home!$C$5=NT!$A$2,MI!$B241,IF(Home!$C$5=NT!$A$3,MI!$C241,IF(Home!$C$5=NT!$A$4,MI!$D241,)))</f>
        <v>Despeses de personal</v>
      </c>
      <c r="C36" s="127"/>
      <c r="D36" s="157">
        <f>SUM(D37:D40)</f>
        <v>1981.2249999999999</v>
      </c>
      <c r="E36" s="157">
        <f t="shared" ref="E36:BK36" si="8">SUM(E37:E40)</f>
        <v>3634.7</v>
      </c>
      <c r="F36" s="157">
        <f t="shared" si="8"/>
        <v>4347.2</v>
      </c>
      <c r="G36" s="157">
        <f t="shared" si="8"/>
        <v>5059.7</v>
      </c>
      <c r="H36" s="157">
        <f t="shared" si="8"/>
        <v>2922.2</v>
      </c>
      <c r="I36" s="157">
        <f t="shared" si="8"/>
        <v>2922.2</v>
      </c>
      <c r="J36" s="157">
        <f t="shared" si="8"/>
        <v>5059.7</v>
      </c>
      <c r="K36" s="157">
        <f t="shared" si="8"/>
        <v>2922.2</v>
      </c>
      <c r="L36" s="157">
        <f t="shared" si="8"/>
        <v>2922.2</v>
      </c>
      <c r="M36" s="157">
        <f>SUM(M37:M40)</f>
        <v>5059.7</v>
      </c>
      <c r="N36" s="157">
        <f t="shared" si="8"/>
        <v>2922.2</v>
      </c>
      <c r="O36" s="157">
        <f t="shared" si="8"/>
        <v>2922.2</v>
      </c>
      <c r="P36" s="157">
        <f t="shared" si="8"/>
        <v>5059.7</v>
      </c>
      <c r="Q36" s="157">
        <f t="shared" si="8"/>
        <v>2922.2</v>
      </c>
      <c r="R36" s="157">
        <f t="shared" si="8"/>
        <v>2922.2</v>
      </c>
      <c r="S36" s="157">
        <f t="shared" si="8"/>
        <v>5059.7</v>
      </c>
      <c r="T36" s="157">
        <f t="shared" si="8"/>
        <v>2922.2</v>
      </c>
      <c r="U36" s="157">
        <f t="shared" si="8"/>
        <v>2922.2</v>
      </c>
      <c r="V36" s="157">
        <f t="shared" si="8"/>
        <v>5059.7</v>
      </c>
      <c r="W36" s="157">
        <f t="shared" si="8"/>
        <v>2922.2</v>
      </c>
      <c r="X36" s="157">
        <f t="shared" si="8"/>
        <v>2922.2</v>
      </c>
      <c r="Y36" s="157">
        <f t="shared" si="8"/>
        <v>5059.7</v>
      </c>
      <c r="Z36" s="157">
        <f t="shared" si="8"/>
        <v>2922.2</v>
      </c>
      <c r="AA36" s="157">
        <f t="shared" si="8"/>
        <v>2922.2</v>
      </c>
      <c r="AB36" s="157">
        <f t="shared" si="8"/>
        <v>5059.7</v>
      </c>
      <c r="AC36" s="157">
        <f t="shared" si="8"/>
        <v>2922.2</v>
      </c>
      <c r="AD36" s="157">
        <f t="shared" si="8"/>
        <v>2922.2</v>
      </c>
      <c r="AE36" s="157">
        <f t="shared" si="8"/>
        <v>5059.7</v>
      </c>
      <c r="AF36" s="157">
        <f t="shared" si="8"/>
        <v>2922.2</v>
      </c>
      <c r="AG36" s="157">
        <f t="shared" si="8"/>
        <v>5059.7</v>
      </c>
      <c r="AH36" s="157">
        <f t="shared" si="8"/>
        <v>5772.2</v>
      </c>
      <c r="AI36" s="157">
        <f t="shared" si="8"/>
        <v>2922.2</v>
      </c>
      <c r="AJ36" s="157">
        <f t="shared" si="8"/>
        <v>2922.2</v>
      </c>
      <c r="AK36" s="157">
        <f t="shared" si="8"/>
        <v>5059.7</v>
      </c>
      <c r="AL36" s="157">
        <f t="shared" si="8"/>
        <v>2922.2</v>
      </c>
      <c r="AM36" s="157">
        <f t="shared" si="8"/>
        <v>5059.7</v>
      </c>
      <c r="AN36" s="157">
        <f t="shared" si="8"/>
        <v>5772.2</v>
      </c>
      <c r="AO36" s="157">
        <f t="shared" si="8"/>
        <v>2922.2</v>
      </c>
      <c r="AP36" s="157">
        <f t="shared" si="8"/>
        <v>2922.2</v>
      </c>
      <c r="AQ36" s="157">
        <f t="shared" si="8"/>
        <v>5059.7</v>
      </c>
      <c r="AR36" s="157">
        <f t="shared" si="8"/>
        <v>2922.2</v>
      </c>
      <c r="AS36" s="157">
        <f t="shared" si="8"/>
        <v>5059.7</v>
      </c>
      <c r="AT36" s="157">
        <f t="shared" si="8"/>
        <v>5772.2</v>
      </c>
      <c r="AU36" s="157">
        <f t="shared" si="8"/>
        <v>2922.2</v>
      </c>
      <c r="AV36" s="157">
        <f t="shared" si="8"/>
        <v>2922.2</v>
      </c>
      <c r="AW36" s="157">
        <f t="shared" si="8"/>
        <v>5059.7</v>
      </c>
      <c r="AX36" s="157">
        <f t="shared" si="8"/>
        <v>2922.2</v>
      </c>
      <c r="AY36" s="157">
        <f t="shared" si="8"/>
        <v>5059.7</v>
      </c>
      <c r="AZ36" s="157">
        <f t="shared" si="8"/>
        <v>5772.2</v>
      </c>
      <c r="BA36" s="157">
        <f t="shared" si="8"/>
        <v>2922.2</v>
      </c>
      <c r="BB36" s="157">
        <f t="shared" si="8"/>
        <v>2922.2</v>
      </c>
      <c r="BC36" s="157">
        <f t="shared" si="8"/>
        <v>5059.7</v>
      </c>
      <c r="BD36" s="157">
        <f t="shared" si="8"/>
        <v>2922.2</v>
      </c>
      <c r="BE36" s="157">
        <f t="shared" si="8"/>
        <v>5059.7</v>
      </c>
      <c r="BF36" s="157">
        <f t="shared" si="8"/>
        <v>5772.2</v>
      </c>
      <c r="BG36" s="157">
        <f t="shared" si="8"/>
        <v>2922.2</v>
      </c>
      <c r="BH36" s="157">
        <f t="shared" si="8"/>
        <v>2922.2</v>
      </c>
      <c r="BI36" s="157">
        <f t="shared" si="8"/>
        <v>5059.7</v>
      </c>
      <c r="BJ36" s="157">
        <f t="shared" si="8"/>
        <v>2922.2</v>
      </c>
      <c r="BK36" s="157">
        <f t="shared" si="8"/>
        <v>5059.7</v>
      </c>
    </row>
    <row r="37" spans="2:97">
      <c r="B37" s="124" t="str">
        <f>+IF(Home!$C$5=NT!$A$2,MI!$B242,IF(Home!$C$5=NT!$A$3,MI!$C242,IF(Home!$C$5=NT!$A$4,MI!$D242,)))</f>
        <v>Salari NET</v>
      </c>
      <c r="C37" s="124"/>
      <c r="D37" s="158">
        <f>+MOVCF!D22</f>
        <v>1981.2249999999999</v>
      </c>
      <c r="E37" s="158">
        <f>+MOVCF!E22</f>
        <v>1981.2249999999999</v>
      </c>
      <c r="F37" s="158">
        <f>+MOVCF!F22</f>
        <v>1981.2249999999999</v>
      </c>
      <c r="G37" s="158">
        <f>+MOVCF!G22</f>
        <v>1981.2249999999999</v>
      </c>
      <c r="H37" s="158">
        <f>+MOVCF!H22</f>
        <v>1981.2249999999999</v>
      </c>
      <c r="I37" s="158">
        <f>+MOVCF!I22</f>
        <v>1981.2249999999999</v>
      </c>
      <c r="J37" s="158">
        <f>+MOVCF!J22</f>
        <v>1981.2249999999999</v>
      </c>
      <c r="K37" s="158">
        <f>+MOVCF!K22</f>
        <v>1981.2249999999999</v>
      </c>
      <c r="L37" s="158">
        <f>+MOVCF!L22</f>
        <v>1981.2249999999999</v>
      </c>
      <c r="M37" s="158">
        <f>+MOVCF!M22</f>
        <v>1981.2249999999999</v>
      </c>
      <c r="N37" s="158">
        <f>+MOVCF!N22</f>
        <v>1981.2249999999999</v>
      </c>
      <c r="O37" s="158">
        <f>+MOVCF!O22</f>
        <v>1981.2249999999999</v>
      </c>
      <c r="P37" s="158">
        <f>+MOVCF!P22</f>
        <v>1981.2249999999999</v>
      </c>
      <c r="Q37" s="158">
        <f>+MOVCF!Q22</f>
        <v>1981.2249999999999</v>
      </c>
      <c r="R37" s="158">
        <f>+MOVCF!R22</f>
        <v>1981.2249999999999</v>
      </c>
      <c r="S37" s="158">
        <f>+MOVCF!S22</f>
        <v>1981.2249999999999</v>
      </c>
      <c r="T37" s="158">
        <f>+MOVCF!T22</f>
        <v>1981.2249999999999</v>
      </c>
      <c r="U37" s="158">
        <f>+MOVCF!U22</f>
        <v>1981.2249999999999</v>
      </c>
      <c r="V37" s="158">
        <f>+MOVCF!V22</f>
        <v>1981.2249999999999</v>
      </c>
      <c r="W37" s="158">
        <f>+MOVCF!W22</f>
        <v>1981.2249999999999</v>
      </c>
      <c r="X37" s="158">
        <f>+MOVCF!X22</f>
        <v>1981.2249999999999</v>
      </c>
      <c r="Y37" s="158">
        <f>+MOVCF!Y22</f>
        <v>1981.2249999999999</v>
      </c>
      <c r="Z37" s="158">
        <f>+MOVCF!Z22</f>
        <v>1981.2249999999999</v>
      </c>
      <c r="AA37" s="158">
        <f>+MOVCF!AA22</f>
        <v>1981.2249999999999</v>
      </c>
      <c r="AB37" s="158">
        <f>+MOVCF!AB22</f>
        <v>1981.2249999999999</v>
      </c>
      <c r="AC37" s="158">
        <f>+MOVCF!AC22</f>
        <v>1981.2249999999999</v>
      </c>
      <c r="AD37" s="158">
        <f>+MOVCF!AD22</f>
        <v>1981.2249999999999</v>
      </c>
      <c r="AE37" s="158">
        <f>+MOVCF!AE22</f>
        <v>1981.2249999999999</v>
      </c>
      <c r="AF37" s="158">
        <f>+MOVCF!AF22</f>
        <v>1981.2249999999999</v>
      </c>
      <c r="AG37" s="158">
        <f>+MOVCF!AG22</f>
        <v>4118.7250000000004</v>
      </c>
      <c r="AH37" s="158">
        <f>+MOVCF!AH22</f>
        <v>1981.2249999999999</v>
      </c>
      <c r="AI37" s="158">
        <f>+MOVCF!AI22</f>
        <v>1981.2249999999999</v>
      </c>
      <c r="AJ37" s="158">
        <f>+MOVCF!AJ22</f>
        <v>1981.2249999999999</v>
      </c>
      <c r="AK37" s="158">
        <f>+MOVCF!AK22</f>
        <v>1981.2249999999999</v>
      </c>
      <c r="AL37" s="158">
        <f>+MOVCF!AL22</f>
        <v>1981.2249999999999</v>
      </c>
      <c r="AM37" s="158">
        <f>+MOVCF!AM22</f>
        <v>4118.7250000000004</v>
      </c>
      <c r="AN37" s="158">
        <f>+MOVCF!AN22</f>
        <v>1981.2249999999999</v>
      </c>
      <c r="AO37" s="158">
        <f>+MOVCF!AO22</f>
        <v>1981.2249999999999</v>
      </c>
      <c r="AP37" s="158">
        <f>+MOVCF!AP22</f>
        <v>1981.2249999999999</v>
      </c>
      <c r="AQ37" s="158">
        <f>+MOVCF!AQ22</f>
        <v>1981.2249999999999</v>
      </c>
      <c r="AR37" s="158">
        <f>+MOVCF!AR22</f>
        <v>1981.2249999999999</v>
      </c>
      <c r="AS37" s="158">
        <f>+MOVCF!AS22</f>
        <v>4118.7250000000004</v>
      </c>
      <c r="AT37" s="158">
        <f>+MOVCF!AT22</f>
        <v>1981.2249999999999</v>
      </c>
      <c r="AU37" s="158">
        <f>+MOVCF!AU22</f>
        <v>1981.2249999999999</v>
      </c>
      <c r="AV37" s="158">
        <f>+MOVCF!AV22</f>
        <v>1981.2249999999999</v>
      </c>
      <c r="AW37" s="158">
        <f>+MOVCF!AW22</f>
        <v>1981.2249999999999</v>
      </c>
      <c r="AX37" s="158">
        <f>+MOVCF!AX22</f>
        <v>1981.2249999999999</v>
      </c>
      <c r="AY37" s="158">
        <f>+MOVCF!AY22</f>
        <v>4118.7250000000004</v>
      </c>
      <c r="AZ37" s="158">
        <f>+MOVCF!AZ22</f>
        <v>1981.2249999999999</v>
      </c>
      <c r="BA37" s="158">
        <f>+MOVCF!BA22</f>
        <v>1981.2249999999999</v>
      </c>
      <c r="BB37" s="158">
        <f>+MOVCF!BB22</f>
        <v>1981.2249999999999</v>
      </c>
      <c r="BC37" s="158">
        <f>+MOVCF!BC22</f>
        <v>1981.2249999999999</v>
      </c>
      <c r="BD37" s="158">
        <f>+MOVCF!BD22</f>
        <v>1981.2249999999999</v>
      </c>
      <c r="BE37" s="158">
        <f>+MOVCF!BE22</f>
        <v>4118.7250000000004</v>
      </c>
      <c r="BF37" s="158">
        <f>+MOVCF!BF22</f>
        <v>1981.2249999999999</v>
      </c>
      <c r="BG37" s="158">
        <f>+MOVCF!BG22</f>
        <v>1981.2249999999999</v>
      </c>
      <c r="BH37" s="158">
        <f>+MOVCF!BH22</f>
        <v>1981.2249999999999</v>
      </c>
      <c r="BI37" s="158">
        <f>+MOVCF!BI22</f>
        <v>1981.2249999999999</v>
      </c>
      <c r="BJ37" s="158">
        <f>+MOVCF!BJ22</f>
        <v>1981.2249999999999</v>
      </c>
      <c r="BK37" s="158">
        <f>+MOVCF!BK22</f>
        <v>4118.7250000000004</v>
      </c>
    </row>
    <row r="38" spans="2:97">
      <c r="B38" s="124" t="str">
        <f>+IF(Home!$C$5=NT!$A$2,MI!$B243,IF(Home!$C$5=NT!$A$3,MI!$C243,IF(Home!$C$5=NT!$A$4,MI!$D243,)))</f>
        <v>IRPF</v>
      </c>
      <c r="C38" s="124"/>
      <c r="D38" s="158">
        <f>+MOVCF!D28</f>
        <v>0</v>
      </c>
      <c r="E38" s="158">
        <f>+MOVCF!E28</f>
        <v>712.5</v>
      </c>
      <c r="F38" s="158">
        <f>+MOVCF!F28</f>
        <v>1425</v>
      </c>
      <c r="G38" s="158">
        <f>+MOVCF!G28</f>
        <v>2137.5</v>
      </c>
      <c r="H38" s="158">
        <f>+MOVCF!H28</f>
        <v>0</v>
      </c>
      <c r="I38" s="158">
        <f>+MOVCF!I28</f>
        <v>0</v>
      </c>
      <c r="J38" s="158">
        <f>+MOVCF!J28</f>
        <v>2137.5</v>
      </c>
      <c r="K38" s="158">
        <f>+MOVCF!K28</f>
        <v>0</v>
      </c>
      <c r="L38" s="158">
        <f>+MOVCF!L28</f>
        <v>0</v>
      </c>
      <c r="M38" s="158">
        <f>+MOVCF!M28</f>
        <v>2137.5</v>
      </c>
      <c r="N38" s="158">
        <f>+MOVCF!N28</f>
        <v>0</v>
      </c>
      <c r="O38" s="158">
        <f>+MOVCF!O28</f>
        <v>0</v>
      </c>
      <c r="P38" s="158">
        <f>+MOVCF!P28</f>
        <v>2137.5</v>
      </c>
      <c r="Q38" s="158">
        <f>+MOVCF!Q28</f>
        <v>0</v>
      </c>
      <c r="R38" s="158">
        <f>+MOVCF!R28</f>
        <v>0</v>
      </c>
      <c r="S38" s="158">
        <f>+MOVCF!S28</f>
        <v>2137.5</v>
      </c>
      <c r="T38" s="158">
        <f>+MOVCF!T28</f>
        <v>0</v>
      </c>
      <c r="U38" s="158">
        <f>+MOVCF!U28</f>
        <v>0</v>
      </c>
      <c r="V38" s="158">
        <f>+MOVCF!V28</f>
        <v>2137.5</v>
      </c>
      <c r="W38" s="158">
        <f>+MOVCF!W28</f>
        <v>0</v>
      </c>
      <c r="X38" s="158">
        <f>+MOVCF!X28</f>
        <v>0</v>
      </c>
      <c r="Y38" s="158">
        <f>+MOVCF!Y28</f>
        <v>2137.5</v>
      </c>
      <c r="Z38" s="158">
        <f>+MOVCF!Z28</f>
        <v>0</v>
      </c>
      <c r="AA38" s="158">
        <f>+MOVCF!AA28</f>
        <v>0</v>
      </c>
      <c r="AB38" s="158">
        <f>+MOVCF!AB28</f>
        <v>2137.5</v>
      </c>
      <c r="AC38" s="158">
        <f>+MOVCF!AC28</f>
        <v>0</v>
      </c>
      <c r="AD38" s="158">
        <f>+MOVCF!AD28</f>
        <v>0</v>
      </c>
      <c r="AE38" s="158">
        <f>+MOVCF!AE28</f>
        <v>2137.5</v>
      </c>
      <c r="AF38" s="158">
        <f>+MOVCF!AF28</f>
        <v>0</v>
      </c>
      <c r="AG38" s="158">
        <f>+MOVCF!AG28</f>
        <v>0</v>
      </c>
      <c r="AH38" s="158">
        <f>+MOVCF!AH28</f>
        <v>2850</v>
      </c>
      <c r="AI38" s="158">
        <f>+MOVCF!AI28</f>
        <v>0</v>
      </c>
      <c r="AJ38" s="158">
        <f>+MOVCF!AJ28</f>
        <v>0</v>
      </c>
      <c r="AK38" s="158">
        <f>+MOVCF!AK28</f>
        <v>2137.5</v>
      </c>
      <c r="AL38" s="158">
        <f>+MOVCF!AL28</f>
        <v>0</v>
      </c>
      <c r="AM38" s="158">
        <f>+MOVCF!AM28</f>
        <v>0</v>
      </c>
      <c r="AN38" s="158">
        <f>+MOVCF!AN28</f>
        <v>2850</v>
      </c>
      <c r="AO38" s="158">
        <f>+MOVCF!AO28</f>
        <v>0</v>
      </c>
      <c r="AP38" s="158">
        <f>+MOVCF!AP28</f>
        <v>0</v>
      </c>
      <c r="AQ38" s="158">
        <f>+MOVCF!AQ28</f>
        <v>2137.5</v>
      </c>
      <c r="AR38" s="158">
        <f>+MOVCF!AR28</f>
        <v>0</v>
      </c>
      <c r="AS38" s="158">
        <f>+MOVCF!AS28</f>
        <v>0</v>
      </c>
      <c r="AT38" s="158">
        <f>+MOVCF!AT28</f>
        <v>2850</v>
      </c>
      <c r="AU38" s="158">
        <f>+MOVCF!AU28</f>
        <v>0</v>
      </c>
      <c r="AV38" s="158">
        <f>+MOVCF!AV28</f>
        <v>0</v>
      </c>
      <c r="AW38" s="158">
        <f>+MOVCF!AW28</f>
        <v>2137.5</v>
      </c>
      <c r="AX38" s="158">
        <f>+MOVCF!AX28</f>
        <v>0</v>
      </c>
      <c r="AY38" s="158">
        <f>+MOVCF!AY28</f>
        <v>0</v>
      </c>
      <c r="AZ38" s="158">
        <f>+MOVCF!AZ28</f>
        <v>2850</v>
      </c>
      <c r="BA38" s="158">
        <f>+MOVCF!BA28</f>
        <v>0</v>
      </c>
      <c r="BB38" s="158">
        <f>+MOVCF!BB28</f>
        <v>0</v>
      </c>
      <c r="BC38" s="158">
        <f>+MOVCF!BC28</f>
        <v>2137.5</v>
      </c>
      <c r="BD38" s="158">
        <f>+MOVCF!BD28</f>
        <v>0</v>
      </c>
      <c r="BE38" s="158">
        <f>+MOVCF!BE28</f>
        <v>0</v>
      </c>
      <c r="BF38" s="158">
        <f>+MOVCF!BF28</f>
        <v>2850</v>
      </c>
      <c r="BG38" s="158">
        <f>+MOVCF!BG28</f>
        <v>0</v>
      </c>
      <c r="BH38" s="158">
        <f>+MOVCF!BH28</f>
        <v>0</v>
      </c>
      <c r="BI38" s="158">
        <f>+MOVCF!BI28</f>
        <v>2137.5</v>
      </c>
      <c r="BJ38" s="158">
        <f>+MOVCF!BJ28</f>
        <v>0</v>
      </c>
      <c r="BK38" s="158">
        <f>+MOVCF!BK28</f>
        <v>0</v>
      </c>
    </row>
    <row r="39" spans="2:97">
      <c r="B39" s="124" t="str">
        <f>+IF(Home!$C$5=NT!$A$2,MI!$B80,IF(Home!$C$5=NT!$A$3,MI!$C80,IF(Home!$C$5=NT!$A$4,MI!$D80,)))</f>
        <v>SST</v>
      </c>
      <c r="C39" s="124"/>
      <c r="D39" s="158">
        <f>+MOVCF!D34</f>
        <v>0</v>
      </c>
      <c r="E39" s="158">
        <f>+MOVCF!E34</f>
        <v>156.27500000000001</v>
      </c>
      <c r="F39" s="158">
        <f>+MOVCF!F34</f>
        <v>156.27500000000001</v>
      </c>
      <c r="G39" s="158">
        <f>+MOVCF!G34</f>
        <v>156.27500000000001</v>
      </c>
      <c r="H39" s="158">
        <f>+MOVCF!H34</f>
        <v>156.27500000000001</v>
      </c>
      <c r="I39" s="158">
        <f>+MOVCF!I34</f>
        <v>156.27500000000001</v>
      </c>
      <c r="J39" s="158">
        <f>+MOVCF!J34</f>
        <v>156.27500000000001</v>
      </c>
      <c r="K39" s="158">
        <f>+MOVCF!K34</f>
        <v>156.27500000000001</v>
      </c>
      <c r="L39" s="158">
        <f>+MOVCF!L34</f>
        <v>156.27500000000001</v>
      </c>
      <c r="M39" s="158">
        <f>+MOVCF!M34</f>
        <v>156.27500000000001</v>
      </c>
      <c r="N39" s="158">
        <f>+MOVCF!N34</f>
        <v>156.27500000000001</v>
      </c>
      <c r="O39" s="158">
        <f>+MOVCF!O34</f>
        <v>156.27500000000001</v>
      </c>
      <c r="P39" s="158">
        <f>+MOVCF!P34</f>
        <v>156.27500000000001</v>
      </c>
      <c r="Q39" s="158">
        <f>+MOVCF!Q34</f>
        <v>156.27500000000001</v>
      </c>
      <c r="R39" s="158">
        <f>+MOVCF!R34</f>
        <v>156.27500000000001</v>
      </c>
      <c r="S39" s="158">
        <f>+MOVCF!S34</f>
        <v>156.27500000000001</v>
      </c>
      <c r="T39" s="158">
        <f>+MOVCF!T34</f>
        <v>156.27500000000001</v>
      </c>
      <c r="U39" s="158">
        <f>+MOVCF!U34</f>
        <v>156.27500000000001</v>
      </c>
      <c r="V39" s="158">
        <f>+MOVCF!V34</f>
        <v>156.27500000000001</v>
      </c>
      <c r="W39" s="158">
        <f>+MOVCF!W34</f>
        <v>156.27500000000001</v>
      </c>
      <c r="X39" s="158">
        <f>+MOVCF!X34</f>
        <v>156.27500000000001</v>
      </c>
      <c r="Y39" s="158">
        <f>+MOVCF!Y34</f>
        <v>156.27500000000001</v>
      </c>
      <c r="Z39" s="158">
        <f>+MOVCF!Z34</f>
        <v>156.27500000000001</v>
      </c>
      <c r="AA39" s="158">
        <f>+MOVCF!AA34</f>
        <v>156.27500000000001</v>
      </c>
      <c r="AB39" s="158">
        <f>+MOVCF!AB34</f>
        <v>156.27500000000001</v>
      </c>
      <c r="AC39" s="158">
        <f>+MOVCF!AC34</f>
        <v>156.27500000000001</v>
      </c>
      <c r="AD39" s="158">
        <f>+MOVCF!AD34</f>
        <v>156.27500000000001</v>
      </c>
      <c r="AE39" s="158">
        <f>+MOVCF!AE34</f>
        <v>156.27500000000001</v>
      </c>
      <c r="AF39" s="158">
        <f>+MOVCF!AF34</f>
        <v>156.27500000000001</v>
      </c>
      <c r="AG39" s="158">
        <f>+MOVCF!AG34</f>
        <v>156.27500000000001</v>
      </c>
      <c r="AH39" s="158">
        <f>+MOVCF!AH34</f>
        <v>156.27500000000001</v>
      </c>
      <c r="AI39" s="158">
        <f>+MOVCF!AI34</f>
        <v>156.27500000000001</v>
      </c>
      <c r="AJ39" s="158">
        <f>+MOVCF!AJ34</f>
        <v>156.27500000000001</v>
      </c>
      <c r="AK39" s="158">
        <f>+MOVCF!AK34</f>
        <v>156.27500000000001</v>
      </c>
      <c r="AL39" s="158">
        <f>+MOVCF!AL34</f>
        <v>156.27500000000001</v>
      </c>
      <c r="AM39" s="158">
        <f>+MOVCF!AM34</f>
        <v>156.27500000000001</v>
      </c>
      <c r="AN39" s="158">
        <f>+MOVCF!AN34</f>
        <v>156.27500000000001</v>
      </c>
      <c r="AO39" s="158">
        <f>+MOVCF!AO34</f>
        <v>156.27500000000001</v>
      </c>
      <c r="AP39" s="158">
        <f>+MOVCF!AP34</f>
        <v>156.27500000000001</v>
      </c>
      <c r="AQ39" s="158">
        <f>+MOVCF!AQ34</f>
        <v>156.27500000000001</v>
      </c>
      <c r="AR39" s="158">
        <f>+MOVCF!AR34</f>
        <v>156.27500000000001</v>
      </c>
      <c r="AS39" s="158">
        <f>+MOVCF!AS34</f>
        <v>156.27500000000001</v>
      </c>
      <c r="AT39" s="158">
        <f>+MOVCF!AT34</f>
        <v>156.27500000000001</v>
      </c>
      <c r="AU39" s="158">
        <f>+MOVCF!AU34</f>
        <v>156.27500000000001</v>
      </c>
      <c r="AV39" s="158">
        <f>+MOVCF!AV34</f>
        <v>156.27500000000001</v>
      </c>
      <c r="AW39" s="158">
        <f>+MOVCF!AW34</f>
        <v>156.27500000000001</v>
      </c>
      <c r="AX39" s="158">
        <f>+MOVCF!AX34</f>
        <v>156.27500000000001</v>
      </c>
      <c r="AY39" s="158">
        <f>+MOVCF!AY34</f>
        <v>156.27500000000001</v>
      </c>
      <c r="AZ39" s="158">
        <f>+MOVCF!AZ34</f>
        <v>156.27500000000001</v>
      </c>
      <c r="BA39" s="158">
        <f>+MOVCF!BA34</f>
        <v>156.27500000000001</v>
      </c>
      <c r="BB39" s="158">
        <f>+MOVCF!BB34</f>
        <v>156.27500000000001</v>
      </c>
      <c r="BC39" s="158">
        <f>+MOVCF!BC34</f>
        <v>156.27500000000001</v>
      </c>
      <c r="BD39" s="158">
        <f>+MOVCF!BD34</f>
        <v>156.27500000000001</v>
      </c>
      <c r="BE39" s="158">
        <f>+MOVCF!BE34</f>
        <v>156.27500000000001</v>
      </c>
      <c r="BF39" s="158">
        <f>+MOVCF!BF34</f>
        <v>156.27500000000001</v>
      </c>
      <c r="BG39" s="158">
        <f>+MOVCF!BG34</f>
        <v>156.27500000000001</v>
      </c>
      <c r="BH39" s="158">
        <f>+MOVCF!BH34</f>
        <v>156.27500000000001</v>
      </c>
      <c r="BI39" s="158">
        <f>+MOVCF!BI34</f>
        <v>156.27500000000001</v>
      </c>
      <c r="BJ39" s="158">
        <f>+MOVCF!BJ34</f>
        <v>156.27500000000001</v>
      </c>
      <c r="BK39" s="158">
        <f>+MOVCF!BK34</f>
        <v>156.27500000000001</v>
      </c>
    </row>
    <row r="40" spans="2:97">
      <c r="B40" s="124" t="str">
        <f>+IF(Home!$C$5=NT!$A$2,MI!$B79,IF(Home!$C$5=NT!$A$3,MI!$C79,IF(Home!$C$5=NT!$A$4,MI!$D79,)))</f>
        <v>SSE</v>
      </c>
      <c r="C40" s="124"/>
      <c r="D40" s="158">
        <f>+MOVCF!D35</f>
        <v>0</v>
      </c>
      <c r="E40" s="158">
        <f>+MOVCF!E35</f>
        <v>784.7</v>
      </c>
      <c r="F40" s="158">
        <f>+MOVCF!F35</f>
        <v>784.7</v>
      </c>
      <c r="G40" s="158">
        <f>+MOVCF!G35</f>
        <v>784.7</v>
      </c>
      <c r="H40" s="158">
        <f>+MOVCF!H35</f>
        <v>784.7</v>
      </c>
      <c r="I40" s="158">
        <f>+MOVCF!I35</f>
        <v>784.7</v>
      </c>
      <c r="J40" s="158">
        <f>+MOVCF!J35</f>
        <v>784.7</v>
      </c>
      <c r="K40" s="158">
        <f>+MOVCF!K35</f>
        <v>784.7</v>
      </c>
      <c r="L40" s="158">
        <f>+MOVCF!L35</f>
        <v>784.7</v>
      </c>
      <c r="M40" s="158">
        <f>+MOVCF!M35</f>
        <v>784.7</v>
      </c>
      <c r="N40" s="158">
        <f>+MOVCF!N35</f>
        <v>784.7</v>
      </c>
      <c r="O40" s="158">
        <f>+MOVCF!O35</f>
        <v>784.7</v>
      </c>
      <c r="P40" s="158">
        <f>+MOVCF!P35</f>
        <v>784.7</v>
      </c>
      <c r="Q40" s="158">
        <f>+MOVCF!Q35</f>
        <v>784.7</v>
      </c>
      <c r="R40" s="158">
        <f>+MOVCF!R35</f>
        <v>784.7</v>
      </c>
      <c r="S40" s="158">
        <f>+MOVCF!S35</f>
        <v>784.7</v>
      </c>
      <c r="T40" s="158">
        <f>+MOVCF!T35</f>
        <v>784.7</v>
      </c>
      <c r="U40" s="158">
        <f>+MOVCF!U35</f>
        <v>784.7</v>
      </c>
      <c r="V40" s="158">
        <f>+MOVCF!V35</f>
        <v>784.7</v>
      </c>
      <c r="W40" s="158">
        <f>+MOVCF!W35</f>
        <v>784.7</v>
      </c>
      <c r="X40" s="158">
        <f>+MOVCF!X35</f>
        <v>784.7</v>
      </c>
      <c r="Y40" s="158">
        <f>+MOVCF!Y35</f>
        <v>784.7</v>
      </c>
      <c r="Z40" s="158">
        <f>+MOVCF!Z35</f>
        <v>784.7</v>
      </c>
      <c r="AA40" s="158">
        <f>+MOVCF!AA35</f>
        <v>784.7</v>
      </c>
      <c r="AB40" s="158">
        <f>+MOVCF!AB35</f>
        <v>784.7</v>
      </c>
      <c r="AC40" s="158">
        <f>+MOVCF!AC35</f>
        <v>784.7</v>
      </c>
      <c r="AD40" s="158">
        <f>+MOVCF!AD35</f>
        <v>784.7</v>
      </c>
      <c r="AE40" s="158">
        <f>+MOVCF!AE35</f>
        <v>784.7</v>
      </c>
      <c r="AF40" s="158">
        <f>+MOVCF!AF35</f>
        <v>784.7</v>
      </c>
      <c r="AG40" s="158">
        <f>+MOVCF!AG35</f>
        <v>784.7</v>
      </c>
      <c r="AH40" s="158">
        <f>+MOVCF!AH35</f>
        <v>784.7</v>
      </c>
      <c r="AI40" s="158">
        <f>+MOVCF!AI35</f>
        <v>784.7</v>
      </c>
      <c r="AJ40" s="158">
        <f>+MOVCF!AJ35</f>
        <v>784.7</v>
      </c>
      <c r="AK40" s="158">
        <f>+MOVCF!AK35</f>
        <v>784.7</v>
      </c>
      <c r="AL40" s="158">
        <f>+MOVCF!AL35</f>
        <v>784.7</v>
      </c>
      <c r="AM40" s="158">
        <f>+MOVCF!AM35</f>
        <v>784.7</v>
      </c>
      <c r="AN40" s="158">
        <f>+MOVCF!AN35</f>
        <v>784.7</v>
      </c>
      <c r="AO40" s="158">
        <f>+MOVCF!AO35</f>
        <v>784.7</v>
      </c>
      <c r="AP40" s="158">
        <f>+MOVCF!AP35</f>
        <v>784.7</v>
      </c>
      <c r="AQ40" s="158">
        <f>+MOVCF!AQ35</f>
        <v>784.7</v>
      </c>
      <c r="AR40" s="158">
        <f>+MOVCF!AR35</f>
        <v>784.7</v>
      </c>
      <c r="AS40" s="158">
        <f>+MOVCF!AS35</f>
        <v>784.7</v>
      </c>
      <c r="AT40" s="158">
        <f>+MOVCF!AT35</f>
        <v>784.7</v>
      </c>
      <c r="AU40" s="158">
        <f>+MOVCF!AU35</f>
        <v>784.7</v>
      </c>
      <c r="AV40" s="158">
        <f>+MOVCF!AV35</f>
        <v>784.7</v>
      </c>
      <c r="AW40" s="158">
        <f>+MOVCF!AW35</f>
        <v>784.7</v>
      </c>
      <c r="AX40" s="158">
        <f>+MOVCF!AX35</f>
        <v>784.7</v>
      </c>
      <c r="AY40" s="158">
        <f>+MOVCF!AY35</f>
        <v>784.7</v>
      </c>
      <c r="AZ40" s="158">
        <f>+MOVCF!AZ35</f>
        <v>784.7</v>
      </c>
      <c r="BA40" s="158">
        <f>+MOVCF!BA35</f>
        <v>784.7</v>
      </c>
      <c r="BB40" s="158">
        <f>+MOVCF!BB35</f>
        <v>784.7</v>
      </c>
      <c r="BC40" s="158">
        <f>+MOVCF!BC35</f>
        <v>784.7</v>
      </c>
      <c r="BD40" s="158">
        <f>+MOVCF!BD35</f>
        <v>784.7</v>
      </c>
      <c r="BE40" s="158">
        <f>+MOVCF!BE35</f>
        <v>784.7</v>
      </c>
      <c r="BF40" s="158">
        <f>+MOVCF!BF35</f>
        <v>784.7</v>
      </c>
      <c r="BG40" s="158">
        <f>+MOVCF!BG35</f>
        <v>784.7</v>
      </c>
      <c r="BH40" s="158">
        <f>+MOVCF!BH35</f>
        <v>784.7</v>
      </c>
      <c r="BI40" s="158">
        <f>+MOVCF!BI35</f>
        <v>784.7</v>
      </c>
      <c r="BJ40" s="158">
        <f>+MOVCF!BJ35</f>
        <v>784.7</v>
      </c>
      <c r="BK40" s="158">
        <f>+MOVCF!BK35</f>
        <v>784.7</v>
      </c>
    </row>
    <row r="41" spans="2:97">
      <c r="B41" s="151" t="str">
        <f>+IF(Home!$C$5=NT!$A$2,MI!$B245,IF(Home!$C$5=NT!$A$3,MI!$C245,IF(Home!$C$5=NT!$A$4,MI!$D245,)))</f>
        <v>Despeses financeres</v>
      </c>
      <c r="C41" s="151"/>
      <c r="D41" s="270">
        <f>+'Mov FIN'!E40</f>
        <v>0</v>
      </c>
      <c r="E41" s="270">
        <f>+'Mov FIN'!F40</f>
        <v>0</v>
      </c>
      <c r="F41" s="270">
        <f>+'Mov FIN'!G40</f>
        <v>0</v>
      </c>
      <c r="G41" s="270">
        <f>+'Mov FIN'!H40</f>
        <v>0</v>
      </c>
      <c r="H41" s="270">
        <f>+'Mov FIN'!I40</f>
        <v>0</v>
      </c>
      <c r="I41" s="270">
        <f>+'Mov FIN'!J40</f>
        <v>0</v>
      </c>
      <c r="J41" s="270">
        <f>+'Mov FIN'!K40</f>
        <v>0</v>
      </c>
      <c r="K41" s="270">
        <f>+'Mov FIN'!L40</f>
        <v>0</v>
      </c>
      <c r="L41" s="270">
        <f>+'Mov FIN'!M40</f>
        <v>0</v>
      </c>
      <c r="M41" s="270">
        <f>+'Mov FIN'!N40</f>
        <v>0</v>
      </c>
      <c r="N41" s="270">
        <f>+'Mov FIN'!O40</f>
        <v>0</v>
      </c>
      <c r="O41" s="270">
        <f>+'Mov FIN'!P40</f>
        <v>0</v>
      </c>
      <c r="P41" s="270">
        <f>+'Mov FIN'!Q40</f>
        <v>0</v>
      </c>
      <c r="Q41" s="270">
        <f>+'Mov FIN'!R40</f>
        <v>0</v>
      </c>
      <c r="R41" s="270">
        <f>+'Mov FIN'!S40</f>
        <v>0</v>
      </c>
      <c r="S41" s="270">
        <f>+'Mov FIN'!T40</f>
        <v>0</v>
      </c>
      <c r="T41" s="270">
        <f>+'Mov FIN'!U40</f>
        <v>0</v>
      </c>
      <c r="U41" s="270">
        <f>+'Mov FIN'!V40</f>
        <v>0</v>
      </c>
      <c r="V41" s="270">
        <f>+'Mov FIN'!W40</f>
        <v>0</v>
      </c>
      <c r="W41" s="270">
        <f>+'Mov FIN'!X40</f>
        <v>0</v>
      </c>
      <c r="X41" s="270">
        <f>+'Mov FIN'!Y40</f>
        <v>0</v>
      </c>
      <c r="Y41" s="270">
        <f>+'Mov FIN'!Z40</f>
        <v>0</v>
      </c>
      <c r="Z41" s="270">
        <f>+'Mov FIN'!AA40</f>
        <v>0</v>
      </c>
      <c r="AA41" s="270">
        <f>+'Mov FIN'!AB40</f>
        <v>0</v>
      </c>
      <c r="AB41" s="270">
        <f>+'Mov FIN'!AC40</f>
        <v>0</v>
      </c>
      <c r="AC41" s="270">
        <f>+'Mov FIN'!AD40</f>
        <v>0</v>
      </c>
      <c r="AD41" s="270">
        <f>+'Mov FIN'!AE40</f>
        <v>0</v>
      </c>
      <c r="AE41" s="270">
        <f>+'Mov FIN'!AF40</f>
        <v>0</v>
      </c>
      <c r="AF41" s="270">
        <f>+'Mov FIN'!AG40</f>
        <v>0</v>
      </c>
      <c r="AG41" s="270">
        <f>+'Mov FIN'!AH40</f>
        <v>0</v>
      </c>
      <c r="AH41" s="270">
        <f>+'Mov FIN'!AI40</f>
        <v>0</v>
      </c>
      <c r="AI41" s="270">
        <f>+'Mov FIN'!AJ40</f>
        <v>0</v>
      </c>
      <c r="AJ41" s="270">
        <f>+'Mov FIN'!AK40</f>
        <v>0</v>
      </c>
      <c r="AK41" s="270">
        <f>+'Mov FIN'!AL40</f>
        <v>0</v>
      </c>
      <c r="AL41" s="270">
        <f>+'Mov FIN'!AM40</f>
        <v>0</v>
      </c>
      <c r="AM41" s="270">
        <f>+'Mov FIN'!AN40</f>
        <v>0</v>
      </c>
      <c r="AN41" s="270">
        <f>+'Mov FIN'!AO40</f>
        <v>0</v>
      </c>
      <c r="AO41" s="270">
        <f>+'Mov FIN'!AP40</f>
        <v>0</v>
      </c>
      <c r="AP41" s="270">
        <f>+'Mov FIN'!AQ40</f>
        <v>0</v>
      </c>
      <c r="AQ41" s="270">
        <f>+'Mov FIN'!AR40</f>
        <v>0</v>
      </c>
      <c r="AR41" s="270">
        <f>+'Mov FIN'!AS40</f>
        <v>0</v>
      </c>
      <c r="AS41" s="270">
        <f>+'Mov FIN'!AT40</f>
        <v>0</v>
      </c>
      <c r="AT41" s="270">
        <f>+'Mov FIN'!AU40</f>
        <v>0</v>
      </c>
      <c r="AU41" s="270">
        <f>+'Mov FIN'!AV40</f>
        <v>0</v>
      </c>
      <c r="AV41" s="270">
        <f>+'Mov FIN'!AW40</f>
        <v>0</v>
      </c>
      <c r="AW41" s="270">
        <f>+'Mov FIN'!AX40</f>
        <v>0</v>
      </c>
      <c r="AX41" s="270">
        <f>+'Mov FIN'!AY40</f>
        <v>0</v>
      </c>
      <c r="AY41" s="270">
        <f>+'Mov FIN'!AZ40</f>
        <v>0</v>
      </c>
      <c r="AZ41" s="270">
        <f>+'Mov FIN'!BA40</f>
        <v>0</v>
      </c>
      <c r="BA41" s="270">
        <f>+'Mov FIN'!BB40</f>
        <v>0</v>
      </c>
      <c r="BB41" s="270">
        <f>+'Mov FIN'!BC40</f>
        <v>0</v>
      </c>
      <c r="BC41" s="270">
        <f>+'Mov FIN'!BD40</f>
        <v>0</v>
      </c>
      <c r="BD41" s="270">
        <f>+'Mov FIN'!BE40</f>
        <v>0</v>
      </c>
      <c r="BE41" s="270">
        <f>+'Mov FIN'!BF40</f>
        <v>0</v>
      </c>
      <c r="BF41" s="270">
        <f>+'Mov FIN'!BG40</f>
        <v>0</v>
      </c>
      <c r="BG41" s="270">
        <f>+'Mov FIN'!BH40</f>
        <v>0</v>
      </c>
      <c r="BH41" s="270">
        <f>+'Mov FIN'!BI40</f>
        <v>0</v>
      </c>
      <c r="BI41" s="270">
        <f>+'Mov FIN'!BJ40</f>
        <v>0</v>
      </c>
      <c r="BJ41" s="270">
        <f>+'Mov FIN'!BK40</f>
        <v>0</v>
      </c>
      <c r="BK41" s="270">
        <f>+'Mov FIN'!BL40</f>
        <v>0</v>
      </c>
    </row>
    <row r="42" spans="2:97">
      <c r="B42" s="151" t="str">
        <f>+IF(Home!$C$5=NT!$A$2,MI!$B246,IF(Home!$C$5=NT!$A$3,MI!$C246,IF(Home!$C$5=NT!$A$4,MI!$D246,)))</f>
        <v>Despeses financeres Leasings</v>
      </c>
      <c r="C42" s="151"/>
      <c r="D42" s="270">
        <f>+'Mov FIN'!E112</f>
        <v>0</v>
      </c>
      <c r="E42" s="270">
        <f>+'Mov FIN'!F112</f>
        <v>0</v>
      </c>
      <c r="F42" s="270">
        <f>+'Mov FIN'!G112</f>
        <v>0</v>
      </c>
      <c r="G42" s="270">
        <f>+'Mov FIN'!H112</f>
        <v>0</v>
      </c>
      <c r="H42" s="270">
        <f>+'Mov FIN'!I112</f>
        <v>0</v>
      </c>
      <c r="I42" s="270">
        <f>+'Mov FIN'!J112</f>
        <v>0</v>
      </c>
      <c r="J42" s="270">
        <f>+'Mov FIN'!K112</f>
        <v>0</v>
      </c>
      <c r="K42" s="270">
        <f>+'Mov FIN'!L112</f>
        <v>0</v>
      </c>
      <c r="L42" s="270">
        <f>+'Mov FIN'!M112</f>
        <v>0</v>
      </c>
      <c r="M42" s="270">
        <f>+'Mov FIN'!N112</f>
        <v>0</v>
      </c>
      <c r="N42" s="270">
        <f>+'Mov FIN'!O112</f>
        <v>0</v>
      </c>
      <c r="O42" s="270">
        <f>+'Mov FIN'!P112</f>
        <v>0</v>
      </c>
      <c r="P42" s="270">
        <f>+'Mov FIN'!Q112</f>
        <v>0</v>
      </c>
      <c r="Q42" s="270">
        <f>+'Mov FIN'!R112</f>
        <v>0</v>
      </c>
      <c r="R42" s="270">
        <f>+'Mov FIN'!S112</f>
        <v>0</v>
      </c>
      <c r="S42" s="270">
        <f>+'Mov FIN'!T112</f>
        <v>0</v>
      </c>
      <c r="T42" s="270">
        <f>+'Mov FIN'!U112</f>
        <v>0</v>
      </c>
      <c r="U42" s="270">
        <f>+'Mov FIN'!V112</f>
        <v>0</v>
      </c>
      <c r="V42" s="270">
        <f>+'Mov FIN'!W112</f>
        <v>0</v>
      </c>
      <c r="W42" s="270">
        <f>+'Mov FIN'!X112</f>
        <v>0</v>
      </c>
      <c r="X42" s="270">
        <f>+'Mov FIN'!Y112</f>
        <v>0</v>
      </c>
      <c r="Y42" s="270">
        <f>+'Mov FIN'!Z112</f>
        <v>0</v>
      </c>
      <c r="Z42" s="270">
        <f>+'Mov FIN'!AA112</f>
        <v>0</v>
      </c>
      <c r="AA42" s="270">
        <f>+'Mov FIN'!AB112</f>
        <v>0</v>
      </c>
      <c r="AB42" s="270">
        <f>+'Mov FIN'!AC112</f>
        <v>0</v>
      </c>
      <c r="AC42" s="270">
        <f>+'Mov FIN'!AD112</f>
        <v>0</v>
      </c>
      <c r="AD42" s="270">
        <f>+'Mov FIN'!AE112</f>
        <v>0</v>
      </c>
      <c r="AE42" s="270">
        <f>+'Mov FIN'!AF112</f>
        <v>0</v>
      </c>
      <c r="AF42" s="270">
        <f>+'Mov FIN'!AG112</f>
        <v>0</v>
      </c>
      <c r="AG42" s="270">
        <f>+'Mov FIN'!AH112</f>
        <v>0</v>
      </c>
      <c r="AH42" s="270">
        <f>+'Mov FIN'!AI112</f>
        <v>0</v>
      </c>
      <c r="AI42" s="270">
        <f>+'Mov FIN'!AJ112</f>
        <v>0</v>
      </c>
      <c r="AJ42" s="270">
        <f>+'Mov FIN'!AK112</f>
        <v>0</v>
      </c>
      <c r="AK42" s="270">
        <f>+'Mov FIN'!AL112</f>
        <v>0</v>
      </c>
      <c r="AL42" s="270">
        <f>+'Mov FIN'!AM112</f>
        <v>0</v>
      </c>
      <c r="AM42" s="270">
        <f>+'Mov FIN'!AN112</f>
        <v>0</v>
      </c>
      <c r="AN42" s="270">
        <f>+'Mov FIN'!AO112</f>
        <v>0</v>
      </c>
      <c r="AO42" s="270">
        <f>+'Mov FIN'!AP112</f>
        <v>0</v>
      </c>
      <c r="AP42" s="270">
        <f>+'Mov FIN'!AQ112</f>
        <v>0</v>
      </c>
      <c r="AQ42" s="270">
        <f>+'Mov FIN'!AR112</f>
        <v>0</v>
      </c>
      <c r="AR42" s="270">
        <f>+'Mov FIN'!AS112</f>
        <v>0</v>
      </c>
      <c r="AS42" s="270">
        <f>+'Mov FIN'!AT112</f>
        <v>0</v>
      </c>
      <c r="AT42" s="270">
        <f>+'Mov FIN'!AU112</f>
        <v>0</v>
      </c>
      <c r="AU42" s="270">
        <f>+'Mov FIN'!AV112</f>
        <v>0</v>
      </c>
      <c r="AV42" s="270">
        <f>+'Mov FIN'!AW112</f>
        <v>0</v>
      </c>
      <c r="AW42" s="270">
        <f>+'Mov FIN'!AX112</f>
        <v>0</v>
      </c>
      <c r="AX42" s="270">
        <f>+'Mov FIN'!AY112</f>
        <v>0</v>
      </c>
      <c r="AY42" s="270">
        <f>+'Mov FIN'!AZ112</f>
        <v>0</v>
      </c>
      <c r="AZ42" s="270">
        <f>+'Mov FIN'!BA112</f>
        <v>0</v>
      </c>
      <c r="BA42" s="270">
        <f>+'Mov FIN'!BB112</f>
        <v>0</v>
      </c>
      <c r="BB42" s="270">
        <f>+'Mov FIN'!BC112</f>
        <v>0</v>
      </c>
      <c r="BC42" s="270">
        <f>+'Mov FIN'!BD112</f>
        <v>0</v>
      </c>
      <c r="BD42" s="270">
        <f>+'Mov FIN'!BE112</f>
        <v>0</v>
      </c>
      <c r="BE42" s="270">
        <f>+'Mov FIN'!BF112</f>
        <v>0</v>
      </c>
      <c r="BF42" s="270">
        <f>+'Mov FIN'!BG112</f>
        <v>0</v>
      </c>
      <c r="BG42" s="270">
        <f>+'Mov FIN'!BH112</f>
        <v>0</v>
      </c>
      <c r="BH42" s="270">
        <f>+'Mov FIN'!BI112</f>
        <v>0</v>
      </c>
      <c r="BI42" s="270">
        <f>+'Mov FIN'!BJ112</f>
        <v>0</v>
      </c>
      <c r="BJ42" s="270">
        <f>+'Mov FIN'!BK112</f>
        <v>0</v>
      </c>
      <c r="BK42" s="270">
        <f>+'Mov FIN'!BL112</f>
        <v>0</v>
      </c>
    </row>
    <row r="43" spans="2:97">
      <c r="B43" s="151" t="str">
        <f>+IF(Home!$C$5=NT!$A$2,MI!$B247,IF(Home!$C$5=NT!$A$3,MI!$C247,IF(Home!$C$5=NT!$A$4,MI!$D247,)))</f>
        <v>IVA a pagar</v>
      </c>
      <c r="C43" s="151"/>
      <c r="D43" s="270">
        <f ca="1">+IVA!C80</f>
        <v>0</v>
      </c>
      <c r="E43" s="270">
        <f ca="1">+IVA!D80</f>
        <v>0</v>
      </c>
      <c r="F43" s="270">
        <f ca="1">+IVA!E80</f>
        <v>0</v>
      </c>
      <c r="G43" s="270">
        <f ca="1">+IVA!F80</f>
        <v>124.42499999999995</v>
      </c>
      <c r="H43" s="270">
        <f ca="1">+IVA!G80</f>
        <v>0</v>
      </c>
      <c r="I43" s="270">
        <f ca="1">+IVA!H80</f>
        <v>0</v>
      </c>
      <c r="J43" s="270">
        <f ca="1">+IVA!I80</f>
        <v>950.25</v>
      </c>
      <c r="K43" s="270">
        <f ca="1">+IVA!J80</f>
        <v>0</v>
      </c>
      <c r="L43" s="270">
        <f ca="1">+IVA!K80</f>
        <v>0</v>
      </c>
      <c r="M43" s="270">
        <f ca="1">+IVA!L80</f>
        <v>2402.9250000000002</v>
      </c>
      <c r="N43" s="270">
        <f ca="1">+IVA!M80</f>
        <v>0</v>
      </c>
      <c r="O43" s="270">
        <f ca="1">+IVA!N80</f>
        <v>0</v>
      </c>
      <c r="P43" s="270">
        <f ca="1">+IVA!O80</f>
        <v>2273.25</v>
      </c>
      <c r="Q43" s="270">
        <f ca="1">+IVA!P80</f>
        <v>0</v>
      </c>
      <c r="R43" s="270">
        <f ca="1">+IVA!Q80</f>
        <v>0</v>
      </c>
      <c r="S43" s="270">
        <f ca="1">+IVA!R80</f>
        <v>2418.8534999999997</v>
      </c>
      <c r="T43" s="270">
        <f ca="1">+IVA!S80</f>
        <v>0</v>
      </c>
      <c r="U43" s="270">
        <f ca="1">+IVA!T80</f>
        <v>0</v>
      </c>
      <c r="V43" s="270">
        <f ca="1">+IVA!U80</f>
        <v>2613.2399999999998</v>
      </c>
      <c r="W43" s="270">
        <f ca="1">+IVA!V80</f>
        <v>0</v>
      </c>
      <c r="X43" s="270">
        <f ca="1">+IVA!W80</f>
        <v>0</v>
      </c>
      <c r="Y43" s="270">
        <f ca="1">+IVA!X80</f>
        <v>2608.1527499999997</v>
      </c>
      <c r="Z43" s="270">
        <f ca="1">+IVA!Y80</f>
        <v>0</v>
      </c>
      <c r="AA43" s="270">
        <f ca="1">+IVA!Z80</f>
        <v>0</v>
      </c>
      <c r="AB43" s="270">
        <f ca="1">+IVA!AA80</f>
        <v>2608.1527499999997</v>
      </c>
      <c r="AC43" s="270">
        <f ca="1">+IVA!AB80</f>
        <v>0</v>
      </c>
      <c r="AD43" s="270">
        <f ca="1">+IVA!AC80</f>
        <v>0</v>
      </c>
      <c r="AE43" s="270">
        <f ca="1">+IVA!AD80</f>
        <v>2660.3158050000002</v>
      </c>
      <c r="AF43" s="270">
        <f ca="1">+IVA!AE80</f>
        <v>0</v>
      </c>
      <c r="AG43" s="270">
        <f ca="1">+IVA!AF80</f>
        <v>0</v>
      </c>
      <c r="AH43" s="270">
        <f ca="1">+IVA!AG80</f>
        <v>2660.3158050000002</v>
      </c>
      <c r="AI43" s="270">
        <f ca="1">+IVA!AH80</f>
        <v>0</v>
      </c>
      <c r="AJ43" s="270">
        <f ca="1">+IVA!AI80</f>
        <v>0</v>
      </c>
      <c r="AK43" s="270">
        <f ca="1">+IVA!AJ80</f>
        <v>2660.3158050000002</v>
      </c>
      <c r="AL43" s="270">
        <f ca="1">+IVA!AK80</f>
        <v>0</v>
      </c>
      <c r="AM43" s="270">
        <f ca="1">+IVA!AL80</f>
        <v>0</v>
      </c>
      <c r="AN43" s="270">
        <f ca="1">+IVA!AM80</f>
        <v>2660.3158050000002</v>
      </c>
      <c r="AO43" s="270">
        <f ca="1">+IVA!AN80</f>
        <v>0</v>
      </c>
      <c r="AP43" s="270">
        <f ca="1">+IVA!AO80</f>
        <v>0</v>
      </c>
      <c r="AQ43" s="270">
        <f ca="1">+IVA!AP80</f>
        <v>2713.5221210999998</v>
      </c>
      <c r="AR43" s="270">
        <f ca="1">+IVA!AQ80</f>
        <v>0</v>
      </c>
      <c r="AS43" s="270">
        <f ca="1">+IVA!AR80</f>
        <v>0</v>
      </c>
      <c r="AT43" s="270">
        <f ca="1">+IVA!AS80</f>
        <v>2713.5221210999998</v>
      </c>
      <c r="AU43" s="270">
        <f ca="1">+IVA!AT80</f>
        <v>0</v>
      </c>
      <c r="AV43" s="270">
        <f ca="1">+IVA!AU80</f>
        <v>0</v>
      </c>
      <c r="AW43" s="270">
        <f ca="1">+IVA!AV80</f>
        <v>2713.5221210999998</v>
      </c>
      <c r="AX43" s="270">
        <f ca="1">+IVA!AW80</f>
        <v>0</v>
      </c>
      <c r="AY43" s="270">
        <f ca="1">+IVA!AX80</f>
        <v>0</v>
      </c>
      <c r="AZ43" s="270">
        <f ca="1">+IVA!AY80</f>
        <v>2713.5221210999998</v>
      </c>
      <c r="BA43" s="270">
        <f ca="1">+IVA!AZ80</f>
        <v>0</v>
      </c>
      <c r="BB43" s="270">
        <f ca="1">+IVA!BA80</f>
        <v>0</v>
      </c>
      <c r="BC43" s="270">
        <f ca="1">+IVA!BB80</f>
        <v>2767.7925635220004</v>
      </c>
      <c r="BD43" s="270">
        <f ca="1">+IVA!BC80</f>
        <v>0</v>
      </c>
      <c r="BE43" s="270">
        <f ca="1">+IVA!BD80</f>
        <v>0</v>
      </c>
      <c r="BF43" s="270">
        <f ca="1">+IVA!BE80</f>
        <v>2767.7925635220004</v>
      </c>
      <c r="BG43" s="270">
        <f ca="1">+IVA!BF80</f>
        <v>0</v>
      </c>
      <c r="BH43" s="270">
        <f ca="1">+IVA!BG80</f>
        <v>0</v>
      </c>
      <c r="BI43" s="270">
        <f ca="1">+IVA!BH80</f>
        <v>2767.7925635220004</v>
      </c>
      <c r="BJ43" s="270">
        <f ca="1">+IVA!BI80</f>
        <v>0</v>
      </c>
      <c r="BK43" s="270">
        <f ca="1">+IVA!BJ80</f>
        <v>0</v>
      </c>
    </row>
    <row r="44" spans="2:97">
      <c r="B44" s="151" t="str">
        <f>+IF(Home!$C$5=NT!$A$2,MI!$B248,IF(Home!$C$5=NT!$A$3,MI!$C248,IF(Home!$C$5=NT!$A$4,MI!$D248,)))</f>
        <v>Estimació Directe</v>
      </c>
      <c r="C44" s="151"/>
      <c r="D44" s="270"/>
      <c r="E44" s="270">
        <f ca="1">-IF(AND(Home!$J$15=NT!$F$3,IRPF!$D$9&lt;0,+OR(E79=$D$81,E79=$E$81,E79=$F$81,E79=$G$81)),IRPF!$D$9/4,0)</f>
        <v>0</v>
      </c>
      <c r="F44" s="270">
        <f ca="1">-IF(AND(Home!$J$15=NT!$F$3,IRPF!$D$9&lt;0,+OR(F79=$D$81,F79=$E$81,F79=$F$81,F79=$G$81)),IRPF!$D$9/4,0)</f>
        <v>0</v>
      </c>
      <c r="G44" s="270">
        <f ca="1">-IF(AND(Home!$J$15=NT!$F$3,IRPF!$D$9&lt;0,+OR(G79=$D$81,G79=$E$81,G79=$F$81,G79=$G$81)),IRPF!$D$9/4,0)</f>
        <v>0</v>
      </c>
      <c r="H44" s="270">
        <f ca="1">-IF(AND(Home!$J$15=NT!$F$3,IRPF!$D$9&lt;0,+OR(H79=$D$81,H79=$E$81,H79=$F$81,H79=$G$81)),IRPF!$D$9/4,0)</f>
        <v>0</v>
      </c>
      <c r="I44" s="270">
        <f ca="1">-IF(AND(Home!$J$15=NT!$F$3,IRPF!$D$9&lt;0,+OR(I79=$D$81,I79=$E$81,I79=$F$81,I79=$G$81)),IRPF!$D$9/4,0)</f>
        <v>0</v>
      </c>
      <c r="J44" s="270">
        <f ca="1">-IF(AND(Home!$J$15=NT!$F$3,IRPF!$D$9&lt;0,+OR(J79=$D$81,J79=$E$81,J79=$F$81,J79=$G$81)),IRPF!$D$9/4,0)</f>
        <v>0</v>
      </c>
      <c r="K44" s="270">
        <f ca="1">-IF(AND(Home!$J$15=NT!$F$3,IRPF!$D$9&lt;0,+OR(K79=$D$81,K79=$E$81,K79=$F$81,K79=$G$81)),IRPF!$D$9/4,0)</f>
        <v>0</v>
      </c>
      <c r="L44" s="270">
        <f ca="1">-IF(AND(Home!$J$15=NT!$F$3,IRPF!$D$9&lt;0,+OR(L79=$D$81,L79=$E$81,L79=$F$81,L79=$G$81)),IRPF!$D$9/4,0)</f>
        <v>0</v>
      </c>
      <c r="M44" s="270">
        <f ca="1">-IF(AND(Home!$J$15=NT!$F$3,IRPF!$D$9&lt;0,+OR(M79=$D$81,M79=$E$81,M79=$F$81,M79=$G$81)),IRPF!$D$9/4,0)</f>
        <v>0</v>
      </c>
      <c r="N44" s="270">
        <f ca="1">-IF(AND(Home!$J$15=NT!$F$3,IRPF!$D$9&lt;0,+OR(N79=$D$81,N79=$E$81,N79=$F$81,N79=$G$81)),IRPF!$D$9/4,0)</f>
        <v>0</v>
      </c>
      <c r="O44" s="270">
        <f ca="1">-IF(AND(Home!$J$15=NT!$F$3,IRPF!$D$9&lt;0,+OR(O79=$D$81,O79=$E$81,O79=$F$81,O79=$G$81)),IRPF!$D$9/4,0)</f>
        <v>0</v>
      </c>
      <c r="P44" s="270">
        <f ca="1">-IF(AND(Home!$J$15=NT!$F$3,IRPF!$D$9&lt;0,+OR(P79=$D$81,P79=$E$81,P79=$F$81,P79=$G$81)),IRPF!$D$9/4,0)</f>
        <v>0</v>
      </c>
      <c r="Q44" s="270">
        <f ca="1">-IF(AND(Home!$J$15=NT!$F$3,IRPF!$D$9&lt;0,+OR(Q79=$D$81,Q79=$E$81,Q79=$F$81,Q79=$G$81)),IRPF!$D$9/4,0)</f>
        <v>0</v>
      </c>
      <c r="R44" s="270">
        <f ca="1">-IF(AND(Home!$J$15=NT!$F$3,IRPF!$D$9&lt;0,+OR(R79=$D$81,R79=$E$81,R79=$F$81,R79=$G$81)),IRPF!$D$9/4,0)</f>
        <v>0</v>
      </c>
      <c r="S44" s="270">
        <f ca="1">-IF(AND(Home!$J$15=NT!$F$3,IRPF!$D$9&lt;0,+OR(S79=$D$81,S79=$E$81,S79=$F$81,S79=$G$81)),IRPF!$D$9/4,0)</f>
        <v>0</v>
      </c>
      <c r="T44" s="270">
        <f ca="1">-IF(AND(Home!$J$15=NT!$F$3,IRPF!$D$9&lt;0,+OR(T79=$D$81,T79=$E$81,T79=$F$81,T79=$G$81)),IRPF!$D$9/4,0)</f>
        <v>0</v>
      </c>
      <c r="U44" s="270">
        <f ca="1">-IF(AND(Home!$J$15=NT!$F$3,IRPF!$D$9&lt;0,+OR(U79=$D$81,U79=$E$81,U79=$F$81,U79=$G$81)),IRPF!$D$9/4,0)</f>
        <v>0</v>
      </c>
      <c r="V44" s="270">
        <f ca="1">-IF(AND(Home!$J$15=NT!$F$3,IRPF!$D$9&lt;0,+OR(V79=$D$81,V79=$E$81,V79=$F$81,V79=$G$81)),IRPF!$D$9/4,0)</f>
        <v>0</v>
      </c>
      <c r="W44" s="270">
        <f ca="1">-IF(AND(Home!$J$15=NT!$F$3,IRPF!$D$9&lt;0,+OR(W79=$D$81,W79=$E$81,W79=$F$81,W79=$G$81)),IRPF!$D$9/4,0)</f>
        <v>0</v>
      </c>
      <c r="X44" s="270">
        <f ca="1">-IF(AND(Home!$J$15=NT!$F$3,IRPF!$D$9&lt;0,+OR(X79=$D$81,X79=$E$81,X79=$F$81,X79=$G$81)),IRPF!$D$9/4,0)</f>
        <v>0</v>
      </c>
      <c r="Y44" s="270">
        <f ca="1">-IF(AND(Home!$J$15=NT!$F$3,IRPF!$D$9&lt;0,+OR(Y79=$D$81,Y79=$E$81,Y79=$F$81,Y79=$G$81)),IRPF!$D$9/4,0)</f>
        <v>0</v>
      </c>
      <c r="Z44" s="270">
        <f ca="1">-IF(AND(Home!$J$15=NT!$F$3,IRPF!$D$9&lt;0,+OR(Z79=$D$81,Z79=$E$81,Z79=$F$81,Z79=$G$81)),IRPF!$D$9/4,0)</f>
        <v>0</v>
      </c>
      <c r="AA44" s="270">
        <f ca="1">-IF(AND(Home!$J$15=NT!$F$3,IRPF!$D$9&lt;0,+OR(AA79=$D$81,AA79=$E$81,AA79=$F$81,AA79=$G$81)),IRPF!$D$9/4,0)</f>
        <v>0</v>
      </c>
      <c r="AB44" s="270">
        <f ca="1">-IF(AND(Home!$J$15=NT!$F$3,IRPF!$D$9&lt;0,+OR(AB79=$D$81,AB79=$E$81,AB79=$F$81,AB79=$G$81)),IRPF!$D$9/4,0)</f>
        <v>0</v>
      </c>
      <c r="AC44" s="270">
        <f ca="1">-IF(AND(Home!$J$15=NT!$F$3,IRPF!$D$9&lt;0,+OR(AC79=$D$81,AC79=$E$81,AC79=$F$81,AC79=$G$81)),IRPF!$D$9/4,0)</f>
        <v>0</v>
      </c>
      <c r="AD44" s="270">
        <f ca="1">-IF(AND(Home!$J$15=NT!$F$3,IRPF!$D$9&lt;0,+OR(AD79=$D$81,AD79=$E$81,AD79=$F$81,AD79=$G$81)),IRPF!$D$9/4,0)</f>
        <v>0</v>
      </c>
      <c r="AE44" s="270">
        <f ca="1">-IF(AND(Home!$J$15=NT!$F$3,IRPF!$D$9&lt;0,+OR(AE79=$D$81,AE79=$E$81,AE79=$F$81,AE79=$G$81)),IRPF!$D$9/4,0)</f>
        <v>0</v>
      </c>
      <c r="AF44" s="270">
        <f ca="1">-IF(AND(Home!$J$15=NT!$F$3,IRPF!$D$9&lt;0,+OR(AF79=$D$81,AF79=$E$81,AF79=$F$81,AF79=$G$81)),IRPF!$D$9/4,0)</f>
        <v>0</v>
      </c>
      <c r="AG44" s="270">
        <f ca="1">-IF(AND(Home!$J$15=NT!$F$3,IRPF!$D$9&lt;0,+OR(AG79=$D$81,AG79=$E$81,AG79=$F$81,AG79=$G$81)),IRPF!$D$9/4,0)</f>
        <v>0</v>
      </c>
      <c r="AH44" s="270">
        <f ca="1">-IF(AND(Home!$J$15=NT!$F$3,IRPF!$D$9&lt;0,+OR(AH79=$D$81,AH79=$E$81,AH79=$F$81,AH79=$G$81)),IRPF!$D$9/4,0)</f>
        <v>0</v>
      </c>
      <c r="AI44" s="270">
        <f ca="1">-IF(AND(Home!$J$15=NT!$F$3,IRPF!$D$9&lt;0,+OR(AI79=$D$81,AI79=$E$81,AI79=$F$81,AI79=$G$81)),IRPF!$D$9/4,0)</f>
        <v>0</v>
      </c>
      <c r="AJ44" s="270">
        <f ca="1">-IF(AND(Home!$J$15=NT!$F$3,IRPF!$D$9&lt;0,+OR(AJ79=$D$81,AJ79=$E$81,AJ79=$F$81,AJ79=$G$81)),IRPF!$D$9/4,0)</f>
        <v>0</v>
      </c>
      <c r="AK44" s="270">
        <f ca="1">-IF(AND(Home!$J$15=NT!$F$3,IRPF!$D$9&lt;0,+OR(AK79=$D$81,AK79=$E$81,AK79=$F$81,AK79=$G$81)),IRPF!$D$9/4,0)</f>
        <v>0</v>
      </c>
      <c r="AL44" s="270">
        <f ca="1">-IF(AND(Home!$J$15=NT!$F$3,IRPF!$D$9&lt;0,+OR(AL79=$D$81,AL79=$E$81,AL79=$F$81,AL79=$G$81)),IRPF!$D$9/4,0)</f>
        <v>0</v>
      </c>
      <c r="AM44" s="270">
        <f ca="1">-IF(AND(Home!$J$15=NT!$F$3,IRPF!$D$9&lt;0,+OR(AM79=$D$81,AM79=$E$81,AM79=$F$81,AM79=$G$81)),IRPF!$D$9/4,0)</f>
        <v>0</v>
      </c>
      <c r="AN44" s="270">
        <f ca="1">-IF(AND(Home!$J$15=NT!$F$3,IRPF!$D$9&lt;0,+OR(AN79=$D$81,AN79=$E$81,AN79=$F$81,AN79=$G$81)),IRPF!$D$9/4,0)</f>
        <v>0</v>
      </c>
      <c r="AO44" s="270">
        <f ca="1">-IF(AND(Home!$J$15=NT!$F$3,IRPF!$D$9&lt;0,+OR(AO79=$D$81,AO79=$E$81,AO79=$F$81,AO79=$G$81)),IRPF!$D$9/4,0)</f>
        <v>0</v>
      </c>
      <c r="AP44" s="270">
        <f ca="1">-IF(AND(Home!$J$15=NT!$F$3,IRPF!$D$9&lt;0,+OR(AP79=$D$81,AP79=$E$81,AP79=$F$81,AP79=$G$81)),IRPF!$D$9/4,0)</f>
        <v>0</v>
      </c>
      <c r="AQ44" s="270">
        <f ca="1">-IF(AND(Home!$J$15=NT!$F$3,IRPF!$D$9&lt;0,+OR(AQ79=$D$81,AQ79=$E$81,AQ79=$F$81,AQ79=$G$81)),IRPF!$D$9/4,0)</f>
        <v>0</v>
      </c>
      <c r="AR44" s="270">
        <f ca="1">-IF(AND(Home!$J$15=NT!$F$3,IRPF!$D$9&lt;0,+OR(AR79=$D$81,AR79=$E$81,AR79=$F$81,AR79=$G$81)),IRPF!$D$9/4,0)</f>
        <v>0</v>
      </c>
      <c r="AS44" s="270">
        <f ca="1">-IF(AND(Home!$J$15=NT!$F$3,IRPF!$D$9&lt;0,+OR(AS79=$D$81,AS79=$E$81,AS79=$F$81,AS79=$G$81)),IRPF!$D$9/4,0)</f>
        <v>0</v>
      </c>
      <c r="AT44" s="270">
        <f ca="1">-IF(AND(Home!$J$15=NT!$F$3,IRPF!$D$9&lt;0,+OR(AT79=$D$81,AT79=$E$81,AT79=$F$81,AT79=$G$81)),IRPF!$D$9/4,0)</f>
        <v>0</v>
      </c>
      <c r="AU44" s="270">
        <f ca="1">-IF(AND(Home!$J$15=NT!$F$3,IRPF!$D$9&lt;0,+OR(AU79=$D$81,AU79=$E$81,AU79=$F$81,AU79=$G$81)),IRPF!$D$9/4,0)</f>
        <v>0</v>
      </c>
      <c r="AV44" s="270">
        <f ca="1">-IF(AND(Home!$J$15=NT!$F$3,IRPF!$D$9&lt;0,+OR(AV79=$D$81,AV79=$E$81,AV79=$F$81,AV79=$G$81)),IRPF!$D$9/4,0)</f>
        <v>0</v>
      </c>
      <c r="AW44" s="270">
        <f ca="1">-IF(AND(Home!$J$15=NT!$F$3,IRPF!$D$9&lt;0,+OR(AW79=$D$81,AW79=$E$81,AW79=$F$81,AW79=$G$81)),IRPF!$D$9/4,0)</f>
        <v>0</v>
      </c>
      <c r="AX44" s="270">
        <f ca="1">-IF(AND(Home!$J$15=NT!$F$3,IRPF!$D$9&lt;0,+OR(AX79=$D$81,AX79=$E$81,AX79=$F$81,AX79=$G$81)),IRPF!$D$9/4,0)</f>
        <v>0</v>
      </c>
      <c r="AY44" s="270">
        <f ca="1">-IF(AND(Home!$J$15=NT!$F$3,IRPF!$D$9&lt;0,+OR(AY79=$D$81,AY79=$E$81,AY79=$F$81,AY79=$G$81)),IRPF!$D$9/4,0)</f>
        <v>0</v>
      </c>
      <c r="AZ44" s="270">
        <f ca="1">-IF(AND(Home!$J$15=NT!$F$3,IRPF!$D$9&lt;0,+OR(AZ79=$D$81,AZ79=$E$81,AZ79=$F$81,AZ79=$G$81)),IRPF!$D$9/4,0)</f>
        <v>0</v>
      </c>
      <c r="BA44" s="270">
        <f ca="1">-IF(AND(Home!$J$15=NT!$F$3,IRPF!$D$9&lt;0,+OR(BA79=$D$81,BA79=$E$81,BA79=$F$81,BA79=$G$81)),IRPF!$D$9/4,0)</f>
        <v>0</v>
      </c>
      <c r="BB44" s="270">
        <f ca="1">-IF(AND(Home!$J$15=NT!$F$3,IRPF!$D$9&lt;0,+OR(BB79=$D$81,BB79=$E$81,BB79=$F$81,BB79=$G$81)),IRPF!$D$9/4,0)</f>
        <v>0</v>
      </c>
      <c r="BC44" s="270">
        <f ca="1">-IF(AND(Home!$J$15=NT!$F$3,IRPF!$D$9&lt;0,+OR(BC79=$D$81,BC79=$E$81,BC79=$F$81,BC79=$G$81)),IRPF!$D$9/4,0)</f>
        <v>0</v>
      </c>
      <c r="BD44" s="270">
        <f ca="1">-IF(AND(Home!$J$15=NT!$F$3,IRPF!$D$9&lt;0,+OR(BD79=$D$81,BD79=$E$81,BD79=$F$81,BD79=$G$81)),IRPF!$D$9/4,0)</f>
        <v>0</v>
      </c>
      <c r="BE44" s="270">
        <f ca="1">-IF(AND(Home!$J$15=NT!$F$3,IRPF!$D$9&lt;0,+OR(BE79=$D$81,BE79=$E$81,BE79=$F$81,BE79=$G$81)),IRPF!$D$9/4,0)</f>
        <v>0</v>
      </c>
      <c r="BF44" s="270">
        <f ca="1">-IF(AND(Home!$J$15=NT!$F$3,IRPF!$D$9&lt;0,+OR(BF79=$D$81,BF79=$E$81,BF79=$F$81,BF79=$G$81)),IRPF!$D$9/4,0)</f>
        <v>0</v>
      </c>
      <c r="BG44" s="270">
        <f ca="1">-IF(AND(Home!$J$15=NT!$F$3,IRPF!$D$9&lt;0,+OR(BG79=$D$81,BG79=$E$81,BG79=$F$81,BG79=$G$81)),IRPF!$D$9/4,0)</f>
        <v>0</v>
      </c>
      <c r="BH44" s="270">
        <f ca="1">-IF(AND(Home!$J$15=NT!$F$3,IRPF!$D$9&lt;0,+OR(BH79=$D$81,BH79=$E$81,BH79=$F$81,BH79=$G$81)),IRPF!$D$9/4,0)</f>
        <v>0</v>
      </c>
      <c r="BI44" s="270">
        <f ca="1">-IF(AND(Home!$J$15=NT!$F$3,IRPF!$D$9&lt;0,+OR(BI79=$D$81,BI79=$E$81,BI79=$F$81,BI79=$G$81)),IRPF!$D$9/4,0)</f>
        <v>0</v>
      </c>
      <c r="BJ44" s="270">
        <f ca="1">-IF(AND(Home!$J$15=NT!$F$3,IRPF!$D$9&lt;0,+OR(BJ79=$D$81,BJ79=$E$81,BJ79=$F$81,BJ79=$G$81)),IRPF!$D$9/4,0)</f>
        <v>0</v>
      </c>
      <c r="BK44" s="270">
        <f ca="1">-IF(AND(Home!$J$15=NT!$F$3,IRPF!$D$9&lt;0,+OR(BK79=$D$81,BK79=$E$81,BK79=$F$81,BK79=$G$81)),IRPF!$D$9/4,0)</f>
        <v>0</v>
      </c>
    </row>
    <row r="45" spans="2:97">
      <c r="B45" s="151" t="str">
        <f>+IF(Home!$C$5=NT!$A$2,MI!$B249,IF(Home!$C$5=NT!$A$3,MI!$C249,IF(Home!$C$5=NT!$A$4,MI!$D249,)))</f>
        <v>Estimació Objectiva</v>
      </c>
      <c r="C45" s="151"/>
      <c r="D45" s="270"/>
      <c r="E45" s="270">
        <f ca="1">IF(AND(Home!$J$15=NT!$F$4,OR(E$79=$D$81,E$79=$E$81,E$79=$F$81,E$79=$G$81)),Home!$J$22,0)</f>
        <v>0</v>
      </c>
      <c r="F45" s="270">
        <f ca="1">IF(AND(Home!$J$15=NT!$F$4,OR(F$79=$D$81,F$79=$E$81,F$79=$F$81,F$79=$G$81)),Home!$J$22,0)</f>
        <v>0</v>
      </c>
      <c r="G45" s="270">
        <f ca="1">IF(AND(Home!$J$15=NT!$F$4,OR(G$79=$D$81,G$79=$E$81,G$79=$F$81,G$79=$G$81)),Home!$J$22,0)</f>
        <v>0</v>
      </c>
      <c r="H45" s="270">
        <f ca="1">IF(AND(Home!$J$15=NT!$F$4,OR(H$79=$D$81,H$79=$E$81,H$79=$F$81,H$79=$G$81)),Home!$K$22,0)</f>
        <v>0</v>
      </c>
      <c r="I45" s="270">
        <f ca="1">IF(AND(Home!$J$15=NT!$F$4,OR(I$79=$D$81,I$79=$E$81,I$79=$F$81,I$79=$G$81)),Home!$K$22,0)</f>
        <v>0</v>
      </c>
      <c r="J45" s="270">
        <f ca="1">IF(AND(Home!$J$15=NT!$F$4,OR(J$79=$D$81,J$79=$E$81,J$79=$F$81,J$79=$G$81)),Home!$K$22,0)</f>
        <v>0</v>
      </c>
      <c r="K45" s="270">
        <f ca="1">IF(AND(Home!$J$15=NT!$F$4,OR(K$79=$D$81,K$79=$E$81,K$79=$F$81,K$79=$G$81)),Home!$K$22,0)</f>
        <v>0</v>
      </c>
      <c r="L45" s="270">
        <f ca="1">IF(AND(Home!$J$15=NT!$F$4,OR(L$79=$D$81,L$79=$E$81,L$79=$F$81,L$79=$G$81)),Home!$K$22,0)</f>
        <v>0</v>
      </c>
      <c r="M45" s="270">
        <f ca="1">IF(AND(Home!$J$15=NT!$F$4,OR(M$79=$D$81,M$79=$E$81,M$79=$F$81,M$79=$G$81)),Home!$K$22,0)</f>
        <v>0</v>
      </c>
      <c r="N45" s="270">
        <f ca="1">IF(AND(Home!$J$15=NT!$F$4,OR(N$79=$D$81,N$79=$E$81,N$79=$F$81,N$79=$G$81)),Home!$K$22,0)</f>
        <v>0</v>
      </c>
      <c r="O45" s="270">
        <f ca="1">IF(AND(Home!$J$15=NT!$F$4,OR(O$79=$D$81,O$79=$E$81,O$79=$F$81,O$79=$G$81)),Home!$K$22,0)</f>
        <v>0</v>
      </c>
      <c r="P45" s="270">
        <f ca="1">IF(AND(Home!$J$15=NT!$F$4,OR(P$79=$D$81,P$79=$E$81,P$79=$F$81,P$79=$G$81)),Home!$K$22,0)</f>
        <v>0</v>
      </c>
      <c r="Q45" s="270">
        <f ca="1">IF(AND(Home!$J$15=NT!$F$4,OR(Q$79=$D$81,Q$79=$E$81,Q$79=$F$81,Q$79=$G$81)),Home!$L$22,0)</f>
        <v>0</v>
      </c>
      <c r="R45" s="270">
        <f ca="1">IF(AND(Home!$J$15=NT!$F$4,OR(R$79=$D$81,R$79=$E$81,R$79=$F$81,R$79=$G$81)),Home!$L$22,0)</f>
        <v>0</v>
      </c>
      <c r="S45" s="270">
        <f ca="1">IF(AND(Home!$J$15=NT!$F$4,OR(S$79=$D$81,S$79=$E$81,S$79=$F$81,S$79=$G$81)),Home!$L$22,0)</f>
        <v>0</v>
      </c>
      <c r="T45" s="270">
        <f ca="1">IF(AND(Home!$J$15=NT!$F$4,OR(T$79=$D$81,T$79=$E$81,T$79=$F$81,T$79=$G$81)),Home!$L$22,0)</f>
        <v>0</v>
      </c>
      <c r="U45" s="270">
        <f ca="1">IF(AND(Home!$J$15=NT!$F$4,OR(U$79=$D$81,U$79=$E$81,U$79=$F$81,U$79=$G$81)),Home!$L$22,0)</f>
        <v>0</v>
      </c>
      <c r="V45" s="270">
        <f ca="1">IF(AND(Home!$J$15=NT!$F$4,OR(V$79=$D$81,V$79=$E$81,V$79=$F$81,V$79=$G$81)),Home!$L$22,0)</f>
        <v>0</v>
      </c>
      <c r="W45" s="270">
        <f ca="1">IF(AND(Home!$J$15=NT!$F$4,OR(W$79=$D$81,W$79=$E$81,W$79=$F$81,W$79=$G$81)),Home!$L$22,0)</f>
        <v>0</v>
      </c>
      <c r="X45" s="270">
        <f ca="1">IF(AND(Home!$J$15=NT!$F$4,OR(X$79=$D$81,X$79=$E$81,X$79=$F$81,X$79=$G$81)),Home!$L$22,0)</f>
        <v>0</v>
      </c>
      <c r="Y45" s="270">
        <f ca="1">IF(AND(Home!$J$15=NT!$F$4,OR(Y$79=$D$81,Y$79=$E$81,Y$79=$F$81,Y$79=$G$81)),Home!$L$22,0)</f>
        <v>0</v>
      </c>
      <c r="Z45" s="270">
        <f ca="1">IF(AND(Home!$J$15=NT!$F$4,OR(Z$79=$D$81,Z$79=$E$81,Z$79=$F$81,Z$79=$G$81)),Home!$L$22,0)</f>
        <v>0</v>
      </c>
      <c r="AA45" s="270">
        <f ca="1">IF(AND(Home!$J$15=NT!$F$4,OR(AA$79=$D$81,AA$79=$E$81,AA$79=$F$81,AA$79=$G$81)),Home!$L$22,0)</f>
        <v>0</v>
      </c>
      <c r="AB45" s="270">
        <f ca="1">IF(AND(Home!$J$15=NT!$F$4,OR(AB$79=$D$81,AB$79=$E$81,AB$79=$F$81,AB$79=$G$81)),Home!$L$22,0)</f>
        <v>0</v>
      </c>
      <c r="AC45" s="270">
        <f ca="1">IF(AND(Home!$J$15=NT!$F$4,OR(AC$79=$D$81,AC$79=$E$81,AC$79=$F$81,AC$79=$G$81)),Home!$M$22,0)</f>
        <v>0</v>
      </c>
      <c r="AD45" s="270">
        <f ca="1">IF(AND(Home!$J$15=NT!$F$4,OR(AD$79=$D$81,AD$79=$E$81,AD$79=$F$81,AD$79=$G$81)),Home!$M$22,0)</f>
        <v>0</v>
      </c>
      <c r="AE45" s="270">
        <f ca="1">IF(AND(Home!$J$15=NT!$F$4,OR(AE$79=$D$81,AE$79=$E$81,AE$79=$F$81,AE$79=$G$81)),Home!$M$22,0)</f>
        <v>0</v>
      </c>
      <c r="AF45" s="270">
        <f ca="1">IF(AND(Home!$J$15=NT!$F$4,OR(AF$79=$D$81,AF$79=$E$81,AF$79=$F$81,AF$79=$G$81)),Home!$M$22,0)</f>
        <v>0</v>
      </c>
      <c r="AG45" s="270">
        <f ca="1">IF(AND(Home!$J$15=NT!$F$4,OR(AG$79=$D$81,AG$79=$E$81,AG$79=$F$81,AG$79=$G$81)),Home!$M$22,0)</f>
        <v>0</v>
      </c>
      <c r="AH45" s="270">
        <f ca="1">IF(AND(Home!$J$15=NT!$F$4,OR(AH$79=$D$81,AH$79=$E$81,AH$79=$F$81,AH$79=$G$81)),Home!$M$22,0)</f>
        <v>0</v>
      </c>
      <c r="AI45" s="270">
        <f ca="1">IF(AND(Home!$J$15=NT!$F$4,OR(AI$79=$D$81,AI$79=$E$81,AI$79=$F$81,AI$79=$G$81)),Home!$M$22,0)</f>
        <v>0</v>
      </c>
      <c r="AJ45" s="270">
        <f ca="1">IF(AND(Home!$J$15=NT!$F$4,OR(AJ$79=$D$81,AJ$79=$E$81,AJ$79=$F$81,AJ$79=$G$81)),Home!$M$22,0)</f>
        <v>0</v>
      </c>
      <c r="AK45" s="270">
        <f ca="1">IF(AND(Home!$J$15=NT!$F$4,OR(AK$79=$D$81,AK$79=$E$81,AK$79=$F$81,AK$79=$G$81)),Home!$M$22,0)</f>
        <v>0</v>
      </c>
      <c r="AL45" s="270">
        <f ca="1">IF(AND(Home!$J$15=NT!$F$4,OR(AL$79=$D$81,AL$79=$E$81,AL$79=$F$81,AL$79=$G$81)),Home!$M$22,0)</f>
        <v>0</v>
      </c>
      <c r="AM45" s="270">
        <f ca="1">IF(AND(Home!$J$15=NT!$F$4,OR(AM$79=$D$81,AM$79=$E$81,AM$79=$F$81,AM$79=$G$81)),Home!$M$22,0)</f>
        <v>0</v>
      </c>
      <c r="AN45" s="270">
        <f ca="1">IF(AND(Home!$J$15=NT!$F$4,OR(AN$79=$D$81,AN$79=$E$81,AN$79=$F$81,AN$79=$G$81)),Home!$M$22,0)</f>
        <v>0</v>
      </c>
      <c r="AO45" s="270">
        <f ca="1">IF(AND(Home!$J$15=NT!$F$4,OR(AO$79=$D$81,AO$79=$E$81,AO$79=$F$81,AO$79=$G$81)),Home!$N$22,0)</f>
        <v>0</v>
      </c>
      <c r="AP45" s="270">
        <f ca="1">IF(AND(Home!$J$15=NT!$F$4,OR(AP$79=$D$81,AP$79=$E$81,AP$79=$F$81,AP$79=$G$81)),Home!$N$22,0)</f>
        <v>0</v>
      </c>
      <c r="AQ45" s="270">
        <f ca="1">IF(AND(Home!$J$15=NT!$F$4,OR(AQ$79=$D$81,AQ$79=$E$81,AQ$79=$F$81,AQ$79=$G$81)),Home!$N$22,0)</f>
        <v>0</v>
      </c>
      <c r="AR45" s="270">
        <f ca="1">IF(AND(Home!$J$15=NT!$F$4,OR(AR$79=$D$81,AR$79=$E$81,AR$79=$F$81,AR$79=$G$81)),Home!$N$22,0)</f>
        <v>0</v>
      </c>
      <c r="AS45" s="270">
        <f ca="1">IF(AND(Home!$J$15=NT!$F$4,OR(AS$79=$D$81,AS$79=$E$81,AS$79=$F$81,AS$79=$G$81)),Home!$N$22,0)</f>
        <v>0</v>
      </c>
      <c r="AT45" s="270">
        <f ca="1">IF(AND(Home!$J$15=NT!$F$4,OR(AT$79=$D$81,AT$79=$E$81,AT$79=$F$81,AT$79=$G$81)),Home!$N$22,0)</f>
        <v>0</v>
      </c>
      <c r="AU45" s="270">
        <f ca="1">IF(AND(Home!$J$15=NT!$F$4,OR(AU$79=$D$81,AU$79=$E$81,AU$79=$F$81,AU$79=$G$81)),Home!$N$22,0)</f>
        <v>0</v>
      </c>
      <c r="AV45" s="270">
        <f ca="1">IF(AND(Home!$J$15=NT!$F$4,OR(AV$79=$D$81,AV$79=$E$81,AV$79=$F$81,AV$79=$G$81)),Home!$N$22,0)</f>
        <v>0</v>
      </c>
      <c r="AW45" s="270">
        <f ca="1">IF(AND(Home!$J$15=NT!$F$4,OR(AW$79=$D$81,AW$79=$E$81,AW$79=$F$81,AW$79=$G$81)),Home!$N$22,0)</f>
        <v>0</v>
      </c>
      <c r="AX45" s="270">
        <f ca="1">IF(AND(Home!$J$15=NT!$F$4,OR(AX$79=$D$81,AX$79=$E$81,AX$79=$F$81,AX$79=$G$81)),Home!$N$22,0)</f>
        <v>0</v>
      </c>
      <c r="AY45" s="270">
        <f ca="1">IF(AND(Home!$J$15=NT!$F$4,OR(AY$79=$D$81,AY$79=$E$81,AY$79=$F$81,AY$79=$G$81)),Home!$N$22,0)</f>
        <v>0</v>
      </c>
      <c r="AZ45" s="270">
        <f ca="1">IF(AND(Home!$J$15=NT!$F$4,OR(AZ$79=$D$81,AZ$79=$E$81,AZ$79=$F$81,AZ$79=$G$81)),Home!$N$22,0)</f>
        <v>0</v>
      </c>
      <c r="BA45" s="270">
        <f ca="1">IF(AND(Home!$J$15=NT!$F$4,OR(BA$79=$D$81,BA$79=$E$81,BA$79=$F$81,BA$79=$G$81)),Home!$O$22,0)</f>
        <v>0</v>
      </c>
      <c r="BB45" s="270">
        <f ca="1">IF(AND(Home!$J$15=NT!$F$4,OR(BB$79=$D$81,BB$79=$E$81,BB$79=$F$81,BB$79=$G$81)),Home!$O$22,0)</f>
        <v>0</v>
      </c>
      <c r="BC45" s="270">
        <f ca="1">IF(AND(Home!$J$15=NT!$F$4,OR(BC$79=$D$81,BC$79=$E$81,BC$79=$F$81,BC$79=$G$81)),Home!$O$22,0)</f>
        <v>0</v>
      </c>
      <c r="BD45" s="270">
        <f ca="1">IF(AND(Home!$J$15=NT!$F$4,OR(BD$79=$D$81,BD$79=$E$81,BD$79=$F$81,BD$79=$G$81)),Home!$O$22,0)</f>
        <v>0</v>
      </c>
      <c r="BE45" s="270">
        <f ca="1">IF(AND(Home!$J$15=NT!$F$4,OR(BE$79=$D$81,BE$79=$E$81,BE$79=$F$81,BE$79=$G$81)),Home!$O$22,0)</f>
        <v>0</v>
      </c>
      <c r="BF45" s="270">
        <f ca="1">IF(AND(Home!$J$15=NT!$F$4,OR(BF$79=$D$81,BF$79=$E$81,BF$79=$F$81,BF$79=$G$81)),Home!$O$22,0)</f>
        <v>0</v>
      </c>
      <c r="BG45" s="270">
        <f ca="1">IF(AND(Home!$J$15=NT!$F$4,OR(BG$79=$D$81,BG$79=$E$81,BG$79=$F$81,BG$79=$G$81)),Home!$O$22,0)</f>
        <v>0</v>
      </c>
      <c r="BH45" s="270">
        <f ca="1">IF(AND(Home!$J$15=NT!$F$4,OR(BH$79=$D$81,BH$79=$E$81,BH$79=$F$81,BH$79=$G$81)),Home!$O$22,0)</f>
        <v>0</v>
      </c>
      <c r="BI45" s="270">
        <f ca="1">IF(AND(Home!$J$15=NT!$F$4,OR(BI$79=$D$81,BI$79=$E$81,BI$79=$F$81,BI$79=$G$81)),Home!$O$22,0)</f>
        <v>0</v>
      </c>
      <c r="BJ45" s="270">
        <f ca="1">IF(AND(Home!$J$15=NT!$F$4,OR(BJ$79=$D$81,BJ$79=$E$81,BJ$79=$F$81,BJ$79=$G$81)),Home!$O$22,0)</f>
        <v>0</v>
      </c>
      <c r="BK45" s="270">
        <f ca="1">IF(AND(Home!$J$15=NT!$F$4,OR(BK$79=$D$81,BK$79=$E$81,BK$79=$F$81,BK$79=$G$81)),Home!$O$22,0)</f>
        <v>0</v>
      </c>
    </row>
    <row r="46" spans="2:97">
      <c r="B46" s="151" t="str">
        <f>+IF(Home!$C$5=NT!$A$2,MI!$B250,IF(Home!$C$5=NT!$A$3,MI!$C250,IF(Home!$C$5=NT!$A$4,MI!$D250,)))</f>
        <v>Pag a compte IS</v>
      </c>
      <c r="C46" s="151"/>
      <c r="D46" s="270"/>
      <c r="E46" s="270">
        <f ca="1">IF(AND(Home!$J$15=NT!$F$5,IS!$D$21&gt;0,+OR(E$79=$D$82,E$79=$E$82,E$79=$F$82)),+IS!$D$21*Configuració!$J$29/(IF(E$79=$D$82,3,IF(E$79=$E$82,2,IF(E$79=$F$82,6,0)))),0)</f>
        <v>0</v>
      </c>
      <c r="F46" s="270">
        <f ca="1">IF(AND(Home!$J$15=NT!$F$5,IS!$D$21&gt;0,+OR(F$79=$D$82,F$79=$E$82,F$79=$F$82)),+IS!$D$21*Configuració!$J$29/(IF(F$79=$D$82,3,IF(F$79=$E$82,2,IF(F$79=$F$82,6,0)))),0)</f>
        <v>0</v>
      </c>
      <c r="G46" s="270">
        <f ca="1">IF(AND(Home!$J$15=NT!$F$5,IS!$D$21&gt;0,+OR(G$79=$D$82,G$79=$E$82,G$79=$F$82)),+IS!$D$21*Configuració!$J$29/(IF(G$79=$D$82,3,IF(G$79=$E$82,2,IF(G$79=$F$82,6,0)))),0)</f>
        <v>48.378600000000297</v>
      </c>
      <c r="H46" s="270">
        <f ca="1">IF(AND(Home!$J$15=NT!$F$5,IS!$D$21&gt;0,+OR(H$79=$D$82,H$79=$E$82,H$79=$F$82)),+IS!$D$21*Configuració!$J$29/(IF(H$79=$D$82,3,IF(H$79=$E$82,2,IF(H$79=$F$82,6,0)))),0)</f>
        <v>0</v>
      </c>
      <c r="I46" s="270">
        <f ca="1">IF(AND(Home!$J$15=NT!$F$5,IS!$D$21&gt;0,+OR(I$79=$D$82,I$79=$E$82,I$79=$F$82)),+IS!$D$21*Configuració!$J$29/(IF(I$79=$D$82,3,IF(I$79=$E$82,2,IF(I$79=$F$82,6,0)))),0)</f>
        <v>0</v>
      </c>
      <c r="J46" s="270">
        <f ca="1">IF(AND(Home!$J$15=NT!$F$5,IS!$D$21&gt;0,+OR(J$79=$D$82,J$79=$E$82,J$79=$F$82)),+IS!$D$21*Configuració!$J$29/(IF(J$79=$D$82,3,IF(J$79=$E$82,2,IF(J$79=$F$82,6,0)))),0)</f>
        <v>0</v>
      </c>
      <c r="K46" s="270">
        <f ca="1">IF(AND(Home!$J$15=NT!$F$5,IS!$D$21&gt;0,+OR(K$79=$D$82,K$79=$E$82,K$79=$F$82)),+IS!$D$21*Configuració!$J$29/(IF(K$79=$D$82,3,IF(K$79=$E$82,2,IF(K$79=$F$82,6,0)))),0)</f>
        <v>0</v>
      </c>
      <c r="L46" s="270">
        <f ca="1">IF(AND(Home!$J$15=NT!$F$5,IS!$D$21&gt;0,+OR(L$79=$D$82,L$79=$E$82,L$79=$F$82)),+IS!$D$21*Configuració!$J$29/(IF(L$79=$D$82,3,IF(L$79=$E$82,2,IF(L$79=$F$82,6,0)))),0)</f>
        <v>0</v>
      </c>
      <c r="M46" s="270">
        <f ca="1">IF(AND(Home!$J$15=NT!$F$5,IS!$D$21&gt;0,+OR(M$79=$D$82,M$79=$E$82,M$79=$F$82)),+IS!$D$21*Configuració!$J$29/(IF(M$79=$D$82,3,IF(M$79=$E$82,2,IF(M$79=$F$82,6,0)))),0)</f>
        <v>72.567900000000449</v>
      </c>
      <c r="N46" s="270">
        <f ca="1">IF(AND(Home!$J$15=NT!$F$5,IS!$D$21&gt;0,+OR(N$79=$D$82,N$79=$E$82,N$79=$F$82)),+IS!$D$21*Configuració!$J$29/(IF(N$79=$D$82,3,IF(N$79=$E$82,2,IF(N$79=$F$82,6,0)))),0)</f>
        <v>0</v>
      </c>
      <c r="O46" s="270">
        <f ca="1">IF(AND(Home!$J$15=NT!$F$5,IS!$D$21&gt;0,+OR(O$79=$D$82,O$79=$E$82,O$79=$F$82)),+IS!$D$21*Configuració!$J$29/(IF(O$79=$D$82,3,IF(O$79=$E$82,2,IF(O$79=$F$82,6,0)))),0)</f>
        <v>24.189300000000149</v>
      </c>
      <c r="P46" s="270">
        <f ca="1">IF(AND(Home!$J$15=NT!$F$5,IS!$E$21&gt;0,+OR(P$79=$D$82,P$79=$E$82,P$79=$F$82)),+IS!$E$21*(Configuració!$J$29/(IF(P$79=$D$82,3,IF(P$79=$E$82,2,IF(P$79=$F$82,6,0))))),0)</f>
        <v>0</v>
      </c>
      <c r="Q46" s="270">
        <f ca="1">IF(AND(Home!$J$15=NT!$F$5,IS!$E$21&gt;0,+OR(Q$79=$D$82,Q$79=$E$82,Q$79=$F$82)),+IS!$E$21*(Configuració!$J$29/(IF(Q$79=$D$82,3,IF(Q$79=$E$82,2,IF(Q$79=$F$82,6,0))))),0)</f>
        <v>0</v>
      </c>
      <c r="R46" s="270">
        <f ca="1">IF(AND(Home!$J$15=NT!$F$5,IS!$E$21&gt;0,+OR(R$79=$D$82,R$79=$E$82,R$79=$F$82)),+IS!$E$21*(Configuració!$J$29/(IF(R$79=$D$82,3,IF(R$79=$E$82,2,IF(R$79=$F$82,6,0))))),0)</f>
        <v>0</v>
      </c>
      <c r="S46" s="270">
        <f ca="1">IF(AND(Home!$J$15=NT!$F$5,IS!$E$21&gt;0,+OR(S$79=$D$82,S$79=$E$82,S$79=$F$82)),+IS!$E$21*(Configuració!$J$29/(IF(S$79=$D$82,3,IF(S$79=$E$82,2,IF(S$79=$F$82,6,0))))),0)</f>
        <v>216.64800000000022</v>
      </c>
      <c r="T46" s="270">
        <f ca="1">IF(AND(Home!$J$15=NT!$F$5,IS!$E$21&gt;0,+OR(T$79=$D$82,T$79=$E$82,T$79=$F$82)),+IS!$E$21*(Configuració!$J$29/(IF(T$79=$D$82,3,IF(T$79=$E$82,2,IF(T$79=$F$82,6,0))))),0)</f>
        <v>0</v>
      </c>
      <c r="U46" s="270">
        <f ca="1">IF(AND(Home!$J$15=NT!$F$5,IS!$E$21&gt;0,+OR(U$79=$D$82,U$79=$E$82,U$79=$F$82)),+IS!$E$21*(Configuració!$J$29/(IF(U$79=$D$82,3,IF(U$79=$E$82,2,IF(U$79=$F$82,6,0))))),0)</f>
        <v>0</v>
      </c>
      <c r="V46" s="270">
        <f ca="1">IF(AND(Home!$J$15=NT!$F$5,IS!$E$21&gt;0,+OR(V$79=$D$82,V$79=$E$82,V$79=$F$82)),+IS!$E$21*(Configuració!$J$29/(IF(V$79=$D$82,3,IF(V$79=$E$82,2,IF(V$79=$F$82,6,0))))),0)</f>
        <v>0</v>
      </c>
      <c r="W46" s="270">
        <f ca="1">IF(AND(Home!$J$15=NT!$F$5,IS!$E$21&gt;0,+OR(W$79=$D$82,W$79=$E$82,W$79=$F$82)),+IS!$E$21*(Configuració!$J$29/(IF(W$79=$D$82,3,IF(W$79=$E$82,2,IF(W$79=$F$82,6,0))))),0)</f>
        <v>0</v>
      </c>
      <c r="X46" s="270">
        <f ca="1">IF(AND(Home!$J$15=NT!$F$5,IS!$E$21&gt;0,+OR(X$79=$D$82,X$79=$E$82,X$79=$F$82)),+IS!$E$21*(Configuració!$J$29/(IF(X$79=$D$82,3,IF(X$79=$E$82,2,IF(X$79=$F$82,6,0))))),0)</f>
        <v>0</v>
      </c>
      <c r="Y46" s="270">
        <f ca="1">IF(AND(Home!$J$15=NT!$F$5,IS!$E$21&gt;0,+OR(Y$79=$D$82,Y$79=$E$82,Y$79=$F$82)),+IS!$E$21*(Configuració!$J$29/(IF(Y$79=$D$82,3,IF(Y$79=$E$82,2,IF(Y$79=$F$82,6,0))))),0)</f>
        <v>324.97200000000032</v>
      </c>
      <c r="Z46" s="270">
        <f ca="1">IF(AND(Home!$J$15=NT!$F$5,IS!$E$21&gt;0,+OR(Z$79=$D$82,Z$79=$E$82,Z$79=$F$82)),+IS!$E$21*(Configuració!$J$29/(IF(Z$79=$D$82,3,IF(Z$79=$E$82,2,IF(Z$79=$F$82,6,0))))),0)</f>
        <v>0</v>
      </c>
      <c r="AA46" s="270">
        <f ca="1">IF(AND(Home!$J$15=NT!$F$5,IS!$E$21&gt;0,+OR(AA$79=$D$82,AA$79=$E$82,AA$79=$F$82)),+IS!$E$21*(Configuració!$J$29/(IF(AA$79=$D$82,3,IF(AA$79=$E$82,2,IF(AA$79=$F$82,6,0))))),0)</f>
        <v>108.32400000000011</v>
      </c>
      <c r="AB46" s="270">
        <f ca="1">IF(AND(Home!$J$15=NT!$F$5,IS!$F$21&gt;0,+OR(AB$79=$D$82,AB$79=$E$82,AB$79=$F$82)),+IS!$F$21*(Configuració!$J$29/(IF(AB$79=$D$82,3,IF(AB$79=$E$82,2,IF(AB$79=$F$82,6,0))))),0)</f>
        <v>0</v>
      </c>
      <c r="AC46" s="270">
        <f ca="1">IF(AND(Home!$J$15=NT!$F$5,IS!$F$21&gt;0,+OR(AC$79=$D$82,AC$79=$E$82,AC$79=$F$82)),+IS!$F$21*(Configuració!$J$29/(IF(AC$79=$D$82,3,IF(AC$79=$E$82,2,IF(AC$79=$F$82,6,0))))),0)</f>
        <v>0</v>
      </c>
      <c r="AD46" s="270">
        <f ca="1">IF(AND(Home!$J$15=NT!$F$5,IS!$F$21&gt;0,+OR(AD$79=$D$82,AD$79=$E$82,AD$79=$F$82)),+IS!$F$21*(Configuració!$J$29/(IF(AD$79=$D$82,3,IF(AD$79=$E$82,2,IF(AD$79=$F$82,6,0))))),0)</f>
        <v>0</v>
      </c>
      <c r="AE46" s="270">
        <f ca="1">IF(AND(Home!$J$15=NT!$F$5,IS!$F$21&gt;0,+OR(AE$79=$D$82,AE$79=$E$82,AE$79=$F$82)),+IS!$F$21*(Configuració!$J$29/(IF(AE$79=$D$82,3,IF(AE$79=$E$82,2,IF(AE$79=$F$82,6,0))))),0)</f>
        <v>21.550788000000253</v>
      </c>
      <c r="AF46" s="270">
        <f ca="1">IF(AND(Home!$J$15=NT!$F$5,IS!$F$21&gt;0,+OR(AF$79=$D$82,AF$79=$E$82,AF$79=$F$82)),+IS!$F$21*(Configuració!$J$29/(IF(AF$79=$D$82,3,IF(AF$79=$E$82,2,IF(AF$79=$F$82,6,0))))),0)</f>
        <v>0</v>
      </c>
      <c r="AG46" s="270">
        <f ca="1">IF(AND(Home!$J$15=NT!$F$5,IS!$F$21&gt;0,+OR(AG$79=$D$82,AG$79=$E$82,AG$79=$F$82)),+IS!$F$21*(Configuració!$J$29/(IF(AG$79=$D$82,3,IF(AG$79=$E$82,2,IF(AG$79=$F$82,6,0))))),0)</f>
        <v>0</v>
      </c>
      <c r="AH46" s="270">
        <f ca="1">IF(AND(Home!$J$15=NT!$F$5,IS!$F$21&gt;0,+OR(AH$79=$D$82,AH$79=$E$82,AH$79=$F$82)),+IS!$F$21*(Configuració!$J$29/(IF(AH$79=$D$82,3,IF(AH$79=$E$82,2,IF(AH$79=$F$82,6,0))))),0)</f>
        <v>0</v>
      </c>
      <c r="AI46" s="270">
        <f ca="1">IF(AND(Home!$J$15=NT!$F$5,IS!$F$21&gt;0,+OR(AI$79=$D$82,AI$79=$E$82,AI$79=$F$82)),+IS!$F$21*(Configuració!$J$29/(IF(AI$79=$D$82,3,IF(AI$79=$E$82,2,IF(AI$79=$F$82,6,0))))),0)</f>
        <v>0</v>
      </c>
      <c r="AJ46" s="270">
        <f ca="1">IF(AND(Home!$J$15=NT!$F$5,IS!$F$21&gt;0,+OR(AJ$79=$D$82,AJ$79=$E$82,AJ$79=$F$82)),+IS!$F$21*(Configuració!$J$29/(IF(AJ$79=$D$82,3,IF(AJ$79=$E$82,2,IF(AJ$79=$F$82,6,0))))),0)</f>
        <v>0</v>
      </c>
      <c r="AK46" s="270">
        <f ca="1">IF(AND(Home!$J$15=NT!$F$5,IS!$F$21&gt;0,+OR(AK$79=$D$82,AK$79=$E$82,AK$79=$F$82)),+IS!$F$21*(Configuració!$J$29/(IF(AK$79=$D$82,3,IF(AK$79=$E$82,2,IF(AK$79=$F$82,6,0))))),0)</f>
        <v>32.326182000000379</v>
      </c>
      <c r="AL46" s="270">
        <f ca="1">IF(AND(Home!$J$15=NT!$F$5,IS!$F$21&gt;0,+OR(AL$79=$D$82,AL$79=$E$82,AL$79=$F$82)),+IS!$F$21*(Configuració!$J$29/(IF(AL$79=$D$82,3,IF(AL$79=$E$82,2,IF(AL$79=$F$82,6,0))))),0)</f>
        <v>0</v>
      </c>
      <c r="AM46" s="270">
        <f ca="1">IF(AND(Home!$J$15=NT!$F$5,IS!$F$21&gt;0,+OR(AM$79=$D$82,AM$79=$E$82,AM$79=$F$82)),+IS!$F$21*(Configuració!$J$29/(IF(AM$79=$D$82,3,IF(AM$79=$E$82,2,IF(AM$79=$F$82,6,0))))),0)</f>
        <v>10.775394000000126</v>
      </c>
      <c r="AN46" s="270">
        <f ca="1">IF(AND(Home!$J$15=NT!$F$5,IS!$G$21&gt;0,+OR(AN$79=$D$82,AN$79=$E$82,AN$79=$F$82)),+IS!$G$21*(Configuració!$J$29/(IF(AN$79=$D$82,3,IF(AN$79=$E$82,2,IF(AN$79=$F$82,6,0))))),0)</f>
        <v>0</v>
      </c>
      <c r="AO46" s="270">
        <f ca="1">IF(AND(Home!$J$15=NT!$F$5,IS!$G$21&gt;0,+OR(AO$79=$D$82,AO$79=$E$82,AO$79=$F$82)),+IS!$G$21*(Configuració!$J$29/(IF(AO$79=$D$82,3,IF(AO$79=$E$82,2,IF(AO$79=$F$82,6,0))))),0)</f>
        <v>0</v>
      </c>
      <c r="AP46" s="270">
        <f ca="1">IF(AND(Home!$J$15=NT!$F$5,IS!$G$21&gt;0,+OR(AP$79=$D$82,AP$79=$E$82,AP$79=$F$82)),+IS!$G$21*(Configuració!$J$29/(IF(AP$79=$D$82,3,IF(AP$79=$E$82,2,IF(AP$79=$F$82,6,0))))),0)</f>
        <v>0</v>
      </c>
      <c r="AQ46" s="270">
        <f ca="1">IF(AND(Home!$J$15=NT!$F$5,IS!$G$21&gt;0,+OR(AQ$79=$D$82,AQ$79=$E$82,AQ$79=$F$82)),+IS!$G$21*(Configuració!$J$29/(IF(AQ$79=$D$82,3,IF(AQ$79=$E$82,2,IF(AQ$79=$F$82,6,0))))),0)</f>
        <v>88.901835119999859</v>
      </c>
      <c r="AR46" s="270">
        <f ca="1">IF(AND(Home!$J$15=NT!$F$5,IS!$G$21&gt;0,+OR(AR$79=$D$82,AR$79=$E$82,AR$79=$F$82)),+IS!$G$21*(Configuració!$J$29/(IF(AR$79=$D$82,3,IF(AR$79=$E$82,2,IF(AR$79=$F$82,6,0))))),0)</f>
        <v>0</v>
      </c>
      <c r="AS46" s="270">
        <f ca="1">IF(AND(Home!$J$15=NT!$F$5,IS!$G$21&gt;0,+OR(AS$79=$D$82,AS$79=$E$82,AS$79=$F$82)),+IS!$G$21*(Configuració!$J$29/(IF(AS$79=$D$82,3,IF(AS$79=$E$82,2,IF(AS$79=$F$82,6,0))))),0)</f>
        <v>0</v>
      </c>
      <c r="AT46" s="270">
        <f ca="1">IF(AND(Home!$J$15=NT!$F$5,IS!$G$21&gt;0,+OR(AT$79=$D$82,AT$79=$E$82,AT$79=$F$82)),+IS!$G$21*(Configuració!$J$29/(IF(AT$79=$D$82,3,IF(AT$79=$E$82,2,IF(AT$79=$F$82,6,0))))),0)</f>
        <v>0</v>
      </c>
      <c r="AU46" s="270">
        <f ca="1">IF(AND(Home!$J$15=NT!$F$5,IS!$G$21&gt;0,+OR(AU$79=$D$82,AU$79=$E$82,AU$79=$F$82)),+IS!$G$21*(Configuració!$J$29/(IF(AU$79=$D$82,3,IF(AU$79=$E$82,2,IF(AU$79=$F$82,6,0))))),0)</f>
        <v>0</v>
      </c>
      <c r="AV46" s="270">
        <f ca="1">IF(AND(Home!$J$15=NT!$F$5,IS!$G$21&gt;0,+OR(AV$79=$D$82,AV$79=$E$82,AV$79=$F$82)),+IS!$G$21*(Configuració!$J$29/(IF(AV$79=$D$82,3,IF(AV$79=$E$82,2,IF(AV$79=$F$82,6,0))))),0)</f>
        <v>0</v>
      </c>
      <c r="AW46" s="270">
        <f ca="1">IF(AND(Home!$J$15=NT!$F$5,IS!$G$21&gt;0,+OR(AW$79=$D$82,AW$79=$E$82,AW$79=$F$82)),+IS!$G$21*(Configuració!$J$29/(IF(AW$79=$D$82,3,IF(AW$79=$E$82,2,IF(AW$79=$F$82,6,0))))),0)</f>
        <v>133.35275267999978</v>
      </c>
      <c r="AX46" s="270">
        <f ca="1">IF(AND(Home!$J$15=NT!$F$5,IS!$G$21&gt;0,+OR(AX$79=$D$82,AX$79=$E$82,AX$79=$F$82)),+IS!$G$21*(Configuració!$J$29/(IF(AX$79=$D$82,3,IF(AX$79=$E$82,2,IF(AX$79=$F$82,6,0))))),0)</f>
        <v>0</v>
      </c>
      <c r="AY46" s="270">
        <f ca="1">IF(AND(Home!$J$15=NT!$F$5,IS!$G$21&gt;0,+OR(AY$79=$D$82,AY$79=$E$82,AY$79=$F$82)),+IS!$G$21*(Configuració!$J$29/(IF(AY$79=$D$82,3,IF(AY$79=$E$82,2,IF(AY$79=$F$82,6,0))))),0)</f>
        <v>44.45091755999993</v>
      </c>
      <c r="AZ46" s="270">
        <f ca="1">IF(AND(Home!$J$15=NT!$F$5,IS!$H$21&gt;0,+OR(AZ$79=$D$82,AZ$79=$E$82,AZ$79=$F$82)),+IS!$H$21*(Configuració!$J$29/(IF(AZ$79=$D$82,3,IF(AZ$79=$E$82,2,IF(AZ$79=$F$82,6,0))))),0)</f>
        <v>0</v>
      </c>
      <c r="BA46" s="270">
        <f ca="1">IF(AND(Home!$J$15=NT!$F$5,IS!$H$21&gt;0,+OR(BA$79=$D$82,BA$79=$E$82,BA$79=$F$82)),+IS!$H$21*(Configuració!$J$29/(IF(BA$79=$D$82,3,IF(BA$79=$E$82,2,IF(BA$79=$F$82,6,0))))),0)</f>
        <v>0</v>
      </c>
      <c r="BB46" s="270">
        <f ca="1">IF(AND(Home!$J$15=NT!$F$5,IS!$H$21&gt;0,+OR(BB$79=$D$82,BB$79=$E$82,BB$79=$F$82)),+IS!$H$21*(Configuració!$J$29/(IF(BB$79=$D$82,3,IF(BB$79=$E$82,2,IF(BB$79=$F$82,6,0))))),0)</f>
        <v>0</v>
      </c>
      <c r="BC46" s="270">
        <f ca="1">IF(AND(Home!$J$15=NT!$F$5,IS!$H$21&gt;0,+OR(BC$79=$D$82,BC$79=$E$82,BC$79=$F$82)),+IS!$H$21*(Configuració!$J$29/(IF(BC$79=$D$82,3,IF(BC$79=$E$82,2,IF(BC$79=$F$82,6,0))))),0)</f>
        <v>131.89170828960079</v>
      </c>
      <c r="BD46" s="270">
        <f ca="1">IF(AND(Home!$J$15=NT!$F$5,IS!$H$21&gt;0,+OR(BD$79=$D$82,BD$79=$E$82,BD$79=$F$82)),+IS!$H$21*(Configuració!$J$29/(IF(BD$79=$D$82,3,IF(BD$79=$E$82,2,IF(BD$79=$F$82,6,0))))),0)</f>
        <v>0</v>
      </c>
      <c r="BE46" s="270">
        <f ca="1">IF(AND(Home!$J$15=NT!$F$5,IS!$H$21&gt;0,+OR(BE$79=$D$82,BE$79=$E$82,BE$79=$F$82)),+IS!$H$21*(Configuració!$J$29/(IF(BE$79=$D$82,3,IF(BE$79=$E$82,2,IF(BE$79=$F$82,6,0))))),0)</f>
        <v>0</v>
      </c>
      <c r="BF46" s="270">
        <f ca="1">IF(AND(Home!$J$15=NT!$F$5,IS!$H$21&gt;0,+OR(BF$79=$D$82,BF$79=$E$82,BF$79=$F$82)),+IS!$H$21*(Configuració!$J$29/(IF(BF$79=$D$82,3,IF(BF$79=$E$82,2,IF(BF$79=$F$82,6,0))))),0)</f>
        <v>0</v>
      </c>
      <c r="BG46" s="270">
        <f ca="1">IF(AND(Home!$J$15=NT!$F$5,IS!$H$21&gt;0,+OR(BG$79=$D$82,BG$79=$E$82,BG$79=$F$82)),+IS!$H$21*(Configuració!$J$29/(IF(BG$79=$D$82,3,IF(BG$79=$E$82,2,IF(BG$79=$F$82,6,0))))),0)</f>
        <v>0</v>
      </c>
      <c r="BH46" s="270">
        <f ca="1">IF(AND(Home!$J$15=NT!$F$5,IS!$H$21&gt;0,+OR(BH$79=$D$82,BH$79=$E$82,BH$79=$F$82)),+IS!$H$21*(Configuració!$J$29/(IF(BH$79=$D$82,3,IF(BH$79=$E$82,2,IF(BH$79=$F$82,6,0))))),0)</f>
        <v>0</v>
      </c>
      <c r="BI46" s="270">
        <f ca="1">IF(AND(Home!$J$15=NT!$F$5,IS!$H$21&gt;0,+OR(BI$79=$D$82,BI$79=$E$82,BI$79=$F$82)),+IS!$H$21*(Configuració!$J$29/(IF(BI$79=$D$82,3,IF(BI$79=$E$82,2,IF(BI$79=$F$82,6,0))))),0)</f>
        <v>197.83756243440121</v>
      </c>
      <c r="BJ46" s="270">
        <f ca="1">IF(AND(Home!$J$15=NT!$F$5,IS!$H$21&gt;0,+OR(BJ$79=$D$82,BJ$79=$E$82,BJ$79=$F$82)),+IS!$H$21*(Configuració!$J$29/(IF(BJ$79=$D$82,3,IF(BJ$79=$E$82,2,IF(BJ$79=$F$82,6,0))))),0)</f>
        <v>0</v>
      </c>
      <c r="BK46" s="270">
        <f ca="1">IF(AND(Home!$J$15=NT!$F$5,IS!$H$21&gt;0,+OR(BK$79=$D$82,BK$79=$E$82,BK$79=$F$82)),+IS!$H$21*(Configuració!$J$29/(IF(BK$79=$D$82,3,IF(BK$79=$E$82,2,IF(BK$79=$F$82,6,0))))),0)</f>
        <v>65.945854144800393</v>
      </c>
    </row>
    <row r="47" spans="2:97">
      <c r="B47" s="151" t="str">
        <f>+IF(Home!$C$5=NT!$A$2,MI!$B251,IF(Home!$C$5=NT!$A$3,MI!$C251,IF(Home!$C$5=NT!$A$4,MI!$D251,)))</f>
        <v>IS Empreses</v>
      </c>
      <c r="C47" s="151"/>
      <c r="D47" s="544">
        <v>0</v>
      </c>
      <c r="E47" s="544">
        <v>0</v>
      </c>
      <c r="F47" s="544">
        <v>0</v>
      </c>
      <c r="G47" s="544">
        <v>0</v>
      </c>
      <c r="H47" s="544">
        <v>0</v>
      </c>
      <c r="I47" s="544">
        <v>0</v>
      </c>
      <c r="J47" s="544">
        <v>0</v>
      </c>
      <c r="K47" s="544">
        <v>0</v>
      </c>
      <c r="L47" s="544">
        <v>0</v>
      </c>
      <c r="M47" s="544">
        <v>0</v>
      </c>
      <c r="N47" s="544">
        <v>0</v>
      </c>
      <c r="O47" s="544">
        <v>0</v>
      </c>
      <c r="P47" s="544">
        <v>0</v>
      </c>
      <c r="Q47" s="544">
        <v>0</v>
      </c>
      <c r="R47" s="544">
        <v>0</v>
      </c>
      <c r="S47" s="544">
        <v>0</v>
      </c>
      <c r="T47" s="544">
        <v>0</v>
      </c>
      <c r="U47" s="544">
        <v>0</v>
      </c>
      <c r="V47" s="270">
        <f ca="1">+IF(Home!$J$15=NT!$F$5,+B!C49,0)</f>
        <v>0</v>
      </c>
      <c r="W47" s="544">
        <v>0</v>
      </c>
      <c r="X47" s="544">
        <v>0</v>
      </c>
      <c r="Y47" s="544">
        <v>0</v>
      </c>
      <c r="Z47" s="544">
        <v>0</v>
      </c>
      <c r="AA47" s="544">
        <v>0</v>
      </c>
      <c r="AB47" s="544">
        <v>0</v>
      </c>
      <c r="AC47" s="544">
        <v>0</v>
      </c>
      <c r="AD47" s="544">
        <v>0</v>
      </c>
      <c r="AE47" s="544">
        <v>0</v>
      </c>
      <c r="AF47" s="544">
        <v>0</v>
      </c>
      <c r="AG47" s="544">
        <v>0</v>
      </c>
      <c r="AH47" s="270">
        <f ca="1">+IF(Home!$J$15=NT!$F$5,+B!D49,0)</f>
        <v>0</v>
      </c>
      <c r="AI47" s="544">
        <v>0</v>
      </c>
      <c r="AJ47" s="544">
        <v>0</v>
      </c>
      <c r="AK47" s="544">
        <v>0</v>
      </c>
      <c r="AL47" s="544">
        <v>0</v>
      </c>
      <c r="AM47" s="544">
        <v>0</v>
      </c>
      <c r="AN47" s="544">
        <v>0</v>
      </c>
      <c r="AO47" s="544">
        <v>0</v>
      </c>
      <c r="AP47" s="544">
        <v>0</v>
      </c>
      <c r="AQ47" s="544">
        <v>0</v>
      </c>
      <c r="AR47" s="544">
        <v>0</v>
      </c>
      <c r="AS47" s="544">
        <v>0</v>
      </c>
      <c r="AT47" s="270">
        <f ca="1">+IF(Home!$J$15=NT!$F$5,+B!E49,0)</f>
        <v>73.692036000000954</v>
      </c>
      <c r="AU47" s="544">
        <v>0</v>
      </c>
      <c r="AV47" s="544">
        <v>0</v>
      </c>
      <c r="AW47" s="544">
        <v>0</v>
      </c>
      <c r="AX47" s="544">
        <v>0</v>
      </c>
      <c r="AY47" s="544">
        <v>0</v>
      </c>
      <c r="AZ47" s="544">
        <v>0</v>
      </c>
      <c r="BA47" s="544">
        <v>0</v>
      </c>
      <c r="BB47" s="544">
        <v>0</v>
      </c>
      <c r="BC47" s="544">
        <v>0</v>
      </c>
      <c r="BD47" s="544">
        <v>0</v>
      </c>
      <c r="BE47" s="544">
        <v>0</v>
      </c>
      <c r="BF47" s="270">
        <f ca="1">+IF(Home!$J$15=NT!$F$5,+B!F49,0)</f>
        <v>368.30760263999929</v>
      </c>
      <c r="BG47" s="544">
        <v>0</v>
      </c>
      <c r="BH47" s="544">
        <v>0</v>
      </c>
      <c r="BI47" s="544">
        <v>0</v>
      </c>
      <c r="BJ47" s="544">
        <v>0</v>
      </c>
      <c r="BK47" s="544">
        <v>0</v>
      </c>
    </row>
    <row r="48" spans="2:97" s="129" customFormat="1">
      <c r="B48" s="151" t="str">
        <f>+IF(Home!$C$5=NT!$A$2,MI!$B252,IF(Home!$C$5=NT!$A$3,MI!$C252,IF(Home!$C$5=NT!$A$4,MI!$D252,)))</f>
        <v>Pag a compte IS Coop</v>
      </c>
      <c r="C48" s="151" t="s">
        <v>26</v>
      </c>
      <c r="D48" s="270"/>
      <c r="E48" s="270">
        <f ca="1">IF(AND(Home!$J$15=NT!$F$6,IS!$D$36&gt;0,+OR(E$79=$D$82,E$79=$E$82,E$79=$F$82)),+IS!$D$36*Configuració!$J$29/(IF(E$79=$D$82,3,IF(E$79=$E$82,2,IF(E$79=$F$82,6,0)))),0)</f>
        <v>0</v>
      </c>
      <c r="F48" s="270">
        <f ca="1">IF(AND(Home!$J$15=NT!$F$6,IS!$D$36&gt;0,+OR(F$79=$D$82,F$79=$E$82,F$79=$F$82)),+IS!$D$36*Configuració!$J$29/(IF(F$79=$D$82,3,IF(F$79=$E$82,2,IF(F$79=$F$82,6,0)))),0)</f>
        <v>0</v>
      </c>
      <c r="G48" s="270">
        <f ca="1">IF(AND(Home!$J$15=NT!$F$6,IS!$D$36&gt;0,+OR(G$79=$D$82,G$79=$E$82,G$79=$F$82)),+IS!$D$36*Configuració!$J$29/(IF(G$79=$D$82,3,IF(G$79=$E$82,2,IF(G$79=$F$82,6,0)))),0)</f>
        <v>0</v>
      </c>
      <c r="H48" s="270">
        <f ca="1">IF(AND(Home!$J$15=NT!$F$6,IS!$D$36&gt;0,+OR(H$79=$D$82,H$79=$E$82,H$79=$F$82)),+IS!$D$36*Configuració!$J$29/(IF(H$79=$D$82,3,IF(H$79=$E$82,2,IF(H$79=$F$82,6,0)))),0)</f>
        <v>0</v>
      </c>
      <c r="I48" s="270">
        <f ca="1">IF(AND(Home!$J$15=NT!$F$6,IS!$D$36&gt;0,+OR(I$79=$D$82,I$79=$E$82,I$79=$F$82)),+IS!$D$36*Configuració!$J$29/(IF(I$79=$D$82,3,IF(I$79=$E$82,2,IF(I$79=$F$82,6,0)))),0)</f>
        <v>0</v>
      </c>
      <c r="J48" s="270">
        <f ca="1">IF(AND(Home!$J$15=NT!$F$6,IS!$D$36&gt;0,+OR(J$79=$D$82,J$79=$E$82,J$79=$F$82)),+IS!$D$36*Configuració!$J$29/(IF(J$79=$D$82,3,IF(J$79=$E$82,2,IF(J$79=$F$82,6,0)))),0)</f>
        <v>0</v>
      </c>
      <c r="K48" s="270">
        <f ca="1">IF(AND(Home!$J$15=NT!$F$6,IS!$D$36&gt;0,+OR(K$79=$D$82,K$79=$E$82,K$79=$F$82)),+IS!$D$36*Configuració!$J$29/(IF(K$79=$D$82,3,IF(K$79=$E$82,2,IF(K$79=$F$82,6,0)))),0)</f>
        <v>0</v>
      </c>
      <c r="L48" s="270">
        <f ca="1">IF(AND(Home!$J$15=NT!$F$6,IS!$D$36&gt;0,+OR(L$79=$D$82,L$79=$E$82,L$79=$F$82)),+IS!$D$36*Configuració!$J$29/(IF(L$79=$D$82,3,IF(L$79=$E$82,2,IF(L$79=$F$82,6,0)))),0)</f>
        <v>0</v>
      </c>
      <c r="M48" s="270">
        <f ca="1">IF(AND(Home!$J$15=NT!$F$6,IS!$D$36&gt;0,+OR(M$79=$D$82,M$79=$E$82,M$79=$F$82)),+IS!$D$36*Configuració!$J$29/(IF(M$79=$D$82,3,IF(M$79=$E$82,2,IF(M$79=$F$82,6,0)))),0)</f>
        <v>0</v>
      </c>
      <c r="N48" s="270">
        <f ca="1">IF(AND(Home!$J$15=NT!$F$6,IS!$D$36&gt;0,+OR(N$79=$D$82,N$79=$E$82,N$79=$F$82)),+IS!$D$36*Configuració!$J$29/(IF(N$79=$D$82,3,IF(N$79=$E$82,2,IF(N$79=$F$82,6,0)))),0)</f>
        <v>0</v>
      </c>
      <c r="O48" s="270">
        <f ca="1">IF(AND(Home!$J$15=NT!$F$6,IS!$D$36&gt;0,+OR(O$79=$D$82,O$79=$E$82,O$79=$F$82)),+IS!$D$36*Configuració!$J$29/(IF(O$79=$D$82,3,IF(O$79=$E$82,2,IF(O$79=$F$82,6,0)))),0)</f>
        <v>0</v>
      </c>
      <c r="P48" s="270">
        <f ca="1">IF(AND(Home!$J$15=NT!$F$6,IS!$D$36&gt;0,+OR(P$79=$D$82,P$79=$E$82,P$79=$F$82)),+IS!$D$36*Configuració!$J$29/(IF(P$79=$D$82,3,IF(P$79=$E$82,2,IF(P$79=$F$82,6,0)))),0)</f>
        <v>0</v>
      </c>
      <c r="Q48" s="270">
        <f ca="1">IF(AND(Home!$J$15=NT!$F$6,IS!$D$36&gt;0,+OR(Q$79=$D$82,Q$79=$E$82,Q$79=$F$82)),+IS!$D$36*Configuració!$J$29/(IF(Q$79=$D$82,3,IF(Q$79=$E$82,2,IF(Q$79=$F$82,6,0)))),0)</f>
        <v>0</v>
      </c>
      <c r="R48" s="270">
        <f ca="1">IF(AND(Home!$J$15=NT!$F$6,IS!$D$36&gt;0,+OR(R$79=$D$82,R$79=$E$82,R$79=$F$82)),+IS!$D$36*Configuració!$J$29/(IF(R$79=$D$82,3,IF(R$79=$E$82,2,IF(R$79=$F$82,6,0)))),0)</f>
        <v>0</v>
      </c>
      <c r="S48" s="270">
        <f ca="1">IF(AND(Home!$J$15=NT!$F$6,IS!$D$36&gt;0,+OR(S$79=$D$82,S$79=$E$82,S$79=$F$82)),+IS!$D$36*Configuració!$J$29/(IF(S$79=$D$82,3,IF(S$79=$E$82,2,IF(S$79=$F$82,6,0)))),0)</f>
        <v>0</v>
      </c>
      <c r="T48" s="270">
        <f ca="1">IF(AND(Home!$J$15=NT!$F$6,IS!$D$36&gt;0,+OR(T$79=$D$82,T$79=$E$82,T$79=$F$82)),+IS!$D$36*Configuració!$J$29/(IF(T$79=$D$82,3,IF(T$79=$E$82,2,IF(T$79=$F$82,6,0)))),0)</f>
        <v>0</v>
      </c>
      <c r="U48" s="270">
        <f ca="1">IF(AND(Home!$J$15=NT!$F$6,IS!$D$36&gt;0,+OR(U$79=$D$82,U$79=$E$82,U$79=$F$82)),+IS!$D$36*Configuració!$J$29/(IF(U$79=$D$82,3,IF(U$79=$E$82,2,IF(U$79=$F$82,6,0)))),0)</f>
        <v>0</v>
      </c>
      <c r="V48" s="270">
        <f ca="1">IF(AND(Home!$J$15=NT!$F$6,IS!$D$36&gt;0,+OR(V$79=$D$82,V$79=$E$82,V$79=$F$82)),+IS!$D$36*Configuració!$J$29/(IF(V$79=$D$82,3,IF(V$79=$E$82,2,IF(V$79=$F$82,6,0)))),0)</f>
        <v>0</v>
      </c>
      <c r="W48" s="270">
        <f ca="1">IF(AND(Home!$J$15=NT!$F$6,IS!$D$36&gt;0,+OR(W$79=$D$82,W$79=$E$82,W$79=$F$82)),+IS!$D$36*Configuració!$J$29/(IF(W$79=$D$82,3,IF(W$79=$E$82,2,IF(W$79=$F$82,6,0)))),0)</f>
        <v>0</v>
      </c>
      <c r="X48" s="270">
        <f ca="1">IF(AND(Home!$J$15=NT!$F$6,IS!$D$36&gt;0,+OR(X$79=$D$82,X$79=$E$82,X$79=$F$82)),+IS!$D$36*Configuració!$J$29/(IF(X$79=$D$82,3,IF(X$79=$E$82,2,IF(X$79=$F$82,6,0)))),0)</f>
        <v>0</v>
      </c>
      <c r="Y48" s="270">
        <f ca="1">IF(AND(Home!$J$15=NT!$F$6,IS!$D$36&gt;0,+OR(Y$79=$D$82,Y$79=$E$82,Y$79=$F$82)),+IS!$D$36*Configuració!$J$29/(IF(Y$79=$D$82,3,IF(Y$79=$E$82,2,IF(Y$79=$F$82,6,0)))),0)</f>
        <v>0</v>
      </c>
      <c r="Z48" s="270">
        <f ca="1">IF(AND(Home!$J$15=NT!$F$6,IS!$D$36&gt;0,+OR(Z$79=$D$82,Z$79=$E$82,Z$79=$F$82)),+IS!$D$36*Configuració!$J$29/(IF(Z$79=$D$82,3,IF(Z$79=$E$82,2,IF(Z$79=$F$82,6,0)))),0)</f>
        <v>0</v>
      </c>
      <c r="AA48" s="270">
        <f ca="1">IF(AND(Home!$J$15=NT!$F$6,IS!$D$36&gt;0,+OR(AA$79=$D$82,AA$79=$E$82,AA$79=$F$82)),+IS!$D$36*Configuració!$J$29/(IF(AA$79=$D$82,3,IF(AA$79=$E$82,2,IF(AA$79=$F$82,6,0)))),0)</f>
        <v>0</v>
      </c>
      <c r="AB48" s="270">
        <f ca="1">IF(AND(Home!$J$15=NT!$F$6,IS!$D$36&gt;0,+OR(AB$79=$D$82,AB$79=$E$82,AB$79=$F$82)),+IS!$D$36*Configuració!$J$29/(IF(AB$79=$D$82,3,IF(AB$79=$E$82,2,IF(AB$79=$F$82,6,0)))),0)</f>
        <v>0</v>
      </c>
      <c r="AC48" s="270">
        <f ca="1">IF(AND(Home!$J$15=NT!$F$6,IS!$D$36&gt;0,+OR(AC$79=$D$82,AC$79=$E$82,AC$79=$F$82)),+IS!$D$36*Configuració!$J$29/(IF(AC$79=$D$82,3,IF(AC$79=$E$82,2,IF(AC$79=$F$82,6,0)))),0)</f>
        <v>0</v>
      </c>
      <c r="AD48" s="270">
        <f ca="1">IF(AND(Home!$J$15=NT!$F$6,IS!$D$36&gt;0,+OR(AD$79=$D$82,AD$79=$E$82,AD$79=$F$82)),+IS!$D$36*Configuració!$J$29/(IF(AD$79=$D$82,3,IF(AD$79=$E$82,2,IF(AD$79=$F$82,6,0)))),0)</f>
        <v>0</v>
      </c>
      <c r="AE48" s="270">
        <f ca="1">IF(AND(Home!$J$15=NT!$F$6,IS!$D$36&gt;0,+OR(AE$79=$D$82,AE$79=$E$82,AE$79=$F$82)),+IS!$D$36*Configuració!$J$29/(IF(AE$79=$D$82,3,IF(AE$79=$E$82,2,IF(AE$79=$F$82,6,0)))),0)</f>
        <v>0</v>
      </c>
      <c r="AF48" s="270">
        <f ca="1">IF(AND(Home!$J$15=NT!$F$6,IS!$D$36&gt;0,+OR(AF$79=$D$82,AF$79=$E$82,AF$79=$F$82)),+IS!$D$36*Configuració!$J$29/(IF(AF$79=$D$82,3,IF(AF$79=$E$82,2,IF(AF$79=$F$82,6,0)))),0)</f>
        <v>0</v>
      </c>
      <c r="AG48" s="270">
        <f ca="1">IF(AND(Home!$J$15=NT!$F$6,IS!$D$36&gt;0,+OR(AG$79=$D$82,AG$79=$E$82,AG$79=$F$82)),+IS!$D$36*Configuració!$J$29/(IF(AG$79=$D$82,3,IF(AG$79=$E$82,2,IF(AG$79=$F$82,6,0)))),0)</f>
        <v>0</v>
      </c>
      <c r="AH48" s="270">
        <f ca="1">IF(AND(Home!$J$15=NT!$F$6,IS!$D$36&gt;0,+OR(AH$79=$D$82,AH$79=$E$82,AH$79=$F$82)),+IS!$D$36*Configuració!$J$29/(IF(AH$79=$D$82,3,IF(AH$79=$E$82,2,IF(AH$79=$F$82,6,0)))),0)</f>
        <v>0</v>
      </c>
      <c r="AI48" s="270">
        <f ca="1">IF(AND(Home!$J$15=NT!$F$6,IS!$D$36&gt;0,+OR(AI$79=$D$82,AI$79=$E$82,AI$79=$F$82)),+IS!$D$36*Configuració!$J$29/(IF(AI$79=$D$82,3,IF(AI$79=$E$82,2,IF(AI$79=$F$82,6,0)))),0)</f>
        <v>0</v>
      </c>
      <c r="AJ48" s="270">
        <f ca="1">IF(AND(Home!$J$15=NT!$F$6,IS!$D$36&gt;0,+OR(AJ$79=$D$82,AJ$79=$E$82,AJ$79=$F$82)),+IS!$D$36*Configuració!$J$29/(IF(AJ$79=$D$82,3,IF(AJ$79=$E$82,2,IF(AJ$79=$F$82,6,0)))),0)</f>
        <v>0</v>
      </c>
      <c r="AK48" s="270">
        <f ca="1">IF(AND(Home!$J$15=NT!$F$6,IS!$D$36&gt;0,+OR(AK$79=$D$82,AK$79=$E$82,AK$79=$F$82)),+IS!$D$36*Configuració!$J$29/(IF(AK$79=$D$82,3,IF(AK$79=$E$82,2,IF(AK$79=$F$82,6,0)))),0)</f>
        <v>0</v>
      </c>
      <c r="AL48" s="270">
        <f ca="1">IF(AND(Home!$J$15=NT!$F$6,IS!$D$36&gt;0,+OR(AL$79=$D$82,AL$79=$E$82,AL$79=$F$82)),+IS!$D$36*Configuració!$J$29/(IF(AL$79=$D$82,3,IF(AL$79=$E$82,2,IF(AL$79=$F$82,6,0)))),0)</f>
        <v>0</v>
      </c>
      <c r="AM48" s="270">
        <f ca="1">IF(AND(Home!$J$15=NT!$F$6,IS!$D$36&gt;0,+OR(AM$79=$D$82,AM$79=$E$82,AM$79=$F$82)),+IS!$D$36*Configuració!$J$29/(IF(AM$79=$D$82,3,IF(AM$79=$E$82,2,IF(AM$79=$F$82,6,0)))),0)</f>
        <v>0</v>
      </c>
      <c r="AN48" s="270">
        <f ca="1">IF(AND(Home!$J$15=NT!$F$6,IS!$D$36&gt;0,+OR(AN$79=$D$82,AN$79=$E$82,AN$79=$F$82)),+IS!$D$36*Configuració!$J$29/(IF(AN$79=$D$82,3,IF(AN$79=$E$82,2,IF(AN$79=$F$82,6,0)))),0)</f>
        <v>0</v>
      </c>
      <c r="AO48" s="270">
        <f ca="1">IF(AND(Home!$J$15=NT!$F$6,IS!$D$36&gt;0,+OR(AO$79=$D$82,AO$79=$E$82,AO$79=$F$82)),+IS!$D$36*Configuració!$J$29/(IF(AO$79=$D$82,3,IF(AO$79=$E$82,2,IF(AO$79=$F$82,6,0)))),0)</f>
        <v>0</v>
      </c>
      <c r="AP48" s="270">
        <f ca="1">IF(AND(Home!$J$15=NT!$F$6,IS!$D$36&gt;0,+OR(AP$79=$D$82,AP$79=$E$82,AP$79=$F$82)),+IS!$D$36*Configuració!$J$29/(IF(AP$79=$D$82,3,IF(AP$79=$E$82,2,IF(AP$79=$F$82,6,0)))),0)</f>
        <v>0</v>
      </c>
      <c r="AQ48" s="270">
        <f ca="1">IF(AND(Home!$J$15=NT!$F$6,IS!$D$36&gt;0,+OR(AQ$79=$D$82,AQ$79=$E$82,AQ$79=$F$82)),+IS!$D$36*Configuració!$J$29/(IF(AQ$79=$D$82,3,IF(AQ$79=$E$82,2,IF(AQ$79=$F$82,6,0)))),0)</f>
        <v>0</v>
      </c>
      <c r="AR48" s="270">
        <f ca="1">IF(AND(Home!$J$15=NT!$F$6,IS!$D$36&gt;0,+OR(AR$79=$D$82,AR$79=$E$82,AR$79=$F$82)),+IS!$D$36*Configuració!$J$29/(IF(AR$79=$D$82,3,IF(AR$79=$E$82,2,IF(AR$79=$F$82,6,0)))),0)</f>
        <v>0</v>
      </c>
      <c r="AS48" s="270">
        <f ca="1">IF(AND(Home!$J$15=NT!$F$6,IS!$D$36&gt;0,+OR(AS$79=$D$82,AS$79=$E$82,AS$79=$F$82)),+IS!$D$36*Configuració!$J$29/(IF(AS$79=$D$82,3,IF(AS$79=$E$82,2,IF(AS$79=$F$82,6,0)))),0)</f>
        <v>0</v>
      </c>
      <c r="AT48" s="270">
        <f ca="1">IF(AND(Home!$J$15=NT!$F$6,IS!$D$36&gt;0,+OR(AT$79=$D$82,AT$79=$E$82,AT$79=$F$82)),+IS!$D$36*Configuració!$J$29/(IF(AT$79=$D$82,3,IF(AT$79=$E$82,2,IF(AT$79=$F$82,6,0)))),0)</f>
        <v>0</v>
      </c>
      <c r="AU48" s="270">
        <f ca="1">IF(AND(Home!$J$15=NT!$F$6,IS!$D$36&gt;0,+OR(AU$79=$D$82,AU$79=$E$82,AU$79=$F$82)),+IS!$D$36*Configuració!$J$29/(IF(AU$79=$D$82,3,IF(AU$79=$E$82,2,IF(AU$79=$F$82,6,0)))),0)</f>
        <v>0</v>
      </c>
      <c r="AV48" s="270">
        <f ca="1">IF(AND(Home!$J$15=NT!$F$6,IS!$D$36&gt;0,+OR(AV$79=$D$82,AV$79=$E$82,AV$79=$F$82)),+IS!$D$36*Configuració!$J$29/(IF(AV$79=$D$82,3,IF(AV$79=$E$82,2,IF(AV$79=$F$82,6,0)))),0)</f>
        <v>0</v>
      </c>
      <c r="AW48" s="270">
        <f ca="1">IF(AND(Home!$J$15=NT!$F$6,IS!$D$36&gt;0,+OR(AW$79=$D$82,AW$79=$E$82,AW$79=$F$82)),+IS!$D$36*Configuració!$J$29/(IF(AW$79=$D$82,3,IF(AW$79=$E$82,2,IF(AW$79=$F$82,6,0)))),0)</f>
        <v>0</v>
      </c>
      <c r="AX48" s="270">
        <f ca="1">IF(AND(Home!$J$15=NT!$F$6,IS!$D$36&gt;0,+OR(AX$79=$D$82,AX$79=$E$82,AX$79=$F$82)),+IS!$D$36*Configuració!$J$29/(IF(AX$79=$D$82,3,IF(AX$79=$E$82,2,IF(AX$79=$F$82,6,0)))),0)</f>
        <v>0</v>
      </c>
      <c r="AY48" s="270">
        <f ca="1">IF(AND(Home!$J$15=NT!$F$6,IS!$D$36&gt;0,+OR(AY$79=$D$82,AY$79=$E$82,AY$79=$F$82)),+IS!$D$36*Configuració!$J$29/(IF(AY$79=$D$82,3,IF(AY$79=$E$82,2,IF(AY$79=$F$82,6,0)))),0)</f>
        <v>0</v>
      </c>
      <c r="AZ48" s="270">
        <f ca="1">IF(AND(Home!$J$15=NT!$F$6,IS!$D$36&gt;0,+OR(AZ$79=$D$82,AZ$79=$E$82,AZ$79=$F$82)),+IS!$D$36*Configuració!$J$29/(IF(AZ$79=$D$82,3,IF(AZ$79=$E$82,2,IF(AZ$79=$F$82,6,0)))),0)</f>
        <v>0</v>
      </c>
      <c r="BA48" s="270">
        <f ca="1">IF(AND(Home!$J$15=NT!$F$6,IS!$D$36&gt;0,+OR(BA$79=$D$82,BA$79=$E$82,BA$79=$F$82)),+IS!$D$36*Configuració!$J$29/(IF(BA$79=$D$82,3,IF(BA$79=$E$82,2,IF(BA$79=$F$82,6,0)))),0)</f>
        <v>0</v>
      </c>
      <c r="BB48" s="270">
        <f ca="1">IF(AND(Home!$J$15=NT!$F$6,IS!$D$36&gt;0,+OR(BB$79=$D$82,BB$79=$E$82,BB$79=$F$82)),+IS!$D$36*Configuració!$J$29/(IF(BB$79=$D$82,3,IF(BB$79=$E$82,2,IF(BB$79=$F$82,6,0)))),0)</f>
        <v>0</v>
      </c>
      <c r="BC48" s="270">
        <f ca="1">IF(AND(Home!$J$15=NT!$F$6,IS!$D$36&gt;0,+OR(BC$79=$D$82,BC$79=$E$82,BC$79=$F$82)),+IS!$D$36*Configuració!$J$29/(IF(BC$79=$D$82,3,IF(BC$79=$E$82,2,IF(BC$79=$F$82,6,0)))),0)</f>
        <v>0</v>
      </c>
      <c r="BD48" s="270">
        <f ca="1">IF(AND(Home!$J$15=NT!$F$6,IS!$D$36&gt;0,+OR(BD$79=$D$82,BD$79=$E$82,BD$79=$F$82)),+IS!$D$36*Configuració!$J$29/(IF(BD$79=$D$82,3,IF(BD$79=$E$82,2,IF(BD$79=$F$82,6,0)))),0)</f>
        <v>0</v>
      </c>
      <c r="BE48" s="270">
        <f ca="1">IF(AND(Home!$J$15=NT!$F$6,IS!$D$36&gt;0,+OR(BE$79=$D$82,BE$79=$E$82,BE$79=$F$82)),+IS!$D$36*Configuració!$J$29/(IF(BE$79=$D$82,3,IF(BE$79=$E$82,2,IF(BE$79=$F$82,6,0)))),0)</f>
        <v>0</v>
      </c>
      <c r="BF48" s="270">
        <f ca="1">IF(AND(Home!$J$15=NT!$F$6,IS!$D$36&gt;0,+OR(BF$79=$D$82,BF$79=$E$82,BF$79=$F$82)),+IS!$D$36*Configuració!$J$29/(IF(BF$79=$D$82,3,IF(BF$79=$E$82,2,IF(BF$79=$F$82,6,0)))),0)</f>
        <v>0</v>
      </c>
      <c r="BG48" s="270">
        <f ca="1">IF(AND(Home!$J$15=NT!$F$6,IS!$D$36&gt;0,+OR(BG$79=$D$82,BG$79=$E$82,BG$79=$F$82)),+IS!$D$36*Configuració!$J$29/(IF(BG$79=$D$82,3,IF(BG$79=$E$82,2,IF(BG$79=$F$82,6,0)))),0)</f>
        <v>0</v>
      </c>
      <c r="BH48" s="270">
        <f ca="1">IF(AND(Home!$J$15=NT!$F$6,IS!$D$36&gt;0,+OR(BH$79=$D$82,BH$79=$E$82,BH$79=$F$82)),+IS!$D$36*Configuració!$J$29/(IF(BH$79=$D$82,3,IF(BH$79=$E$82,2,IF(BH$79=$F$82,6,0)))),0)</f>
        <v>0</v>
      </c>
      <c r="BI48" s="270">
        <f ca="1">IF(AND(Home!$J$15=NT!$F$6,IS!$D$36&gt;0,+OR(BI$79=$D$82,BI$79=$E$82,BI$79=$F$82)),+IS!$D$36*Configuració!$J$29/(IF(BI$79=$D$82,3,IF(BI$79=$E$82,2,IF(BI$79=$F$82,6,0)))),0)</f>
        <v>0</v>
      </c>
      <c r="BJ48" s="270">
        <f ca="1">IF(AND(Home!$J$15=NT!$F$6,IS!$D$36&gt;0,+OR(BJ$79=$D$82,BJ$79=$E$82,BJ$79=$F$82)),+IS!$D$36*Configuració!$J$29/(IF(BJ$79=$D$82,3,IF(BJ$79=$E$82,2,IF(BJ$79=$F$82,6,0)))),0)</f>
        <v>0</v>
      </c>
      <c r="BK48" s="270">
        <f ca="1">IF(AND(Home!$J$15=NT!$F$6,IS!$D$36&gt;0,+OR(BK$79=$D$82,BK$79=$E$82,BK$79=$F$82)),+IS!$D$36*Configuració!$J$29/(IF(BK$79=$D$82,3,IF(BK$79=$E$82,2,IF(BK$79=$F$82,6,0)))),0)</f>
        <v>0</v>
      </c>
      <c r="BL48" s="122"/>
      <c r="BM48" s="122"/>
      <c r="BN48" s="122"/>
      <c r="BO48" s="122"/>
      <c r="BP48" s="122"/>
      <c r="BQ48" s="122"/>
      <c r="BR48" s="122"/>
      <c r="BS48" s="122"/>
      <c r="BT48" s="122"/>
      <c r="BU48" s="122"/>
      <c r="BV48" s="122"/>
      <c r="BW48" s="122"/>
      <c r="BX48" s="122"/>
      <c r="BY48" s="122"/>
      <c r="BZ48" s="122"/>
      <c r="CA48" s="122"/>
      <c r="CB48" s="122"/>
      <c r="CC48" s="122"/>
      <c r="CD48" s="122"/>
      <c r="CE48" s="122"/>
      <c r="CF48" s="122"/>
      <c r="CG48" s="122"/>
      <c r="CH48" s="122"/>
      <c r="CI48" s="122"/>
      <c r="CJ48" s="122"/>
      <c r="CK48" s="122"/>
      <c r="CL48" s="122"/>
      <c r="CM48" s="122"/>
      <c r="CN48" s="122"/>
      <c r="CO48" s="122"/>
      <c r="CP48" s="122"/>
      <c r="CQ48" s="122"/>
      <c r="CR48" s="122"/>
      <c r="CS48" s="122"/>
    </row>
    <row r="49" spans="2:97">
      <c r="B49" s="151" t="str">
        <f>+IF(Home!$C$5=NT!$A$2,MI!$B253,IF(Home!$C$5=NT!$A$3,MI!$C253,IF(Home!$C$5=NT!$A$4,MI!$D253,)))</f>
        <v>IS Cooperatives</v>
      </c>
      <c r="C49" s="151"/>
      <c r="D49" s="270"/>
      <c r="E49" s="270"/>
      <c r="F49" s="270"/>
      <c r="G49" s="270"/>
      <c r="H49" s="270"/>
      <c r="I49" s="270"/>
      <c r="J49" s="270"/>
      <c r="K49" s="270"/>
      <c r="L49" s="270"/>
      <c r="M49" s="270"/>
      <c r="N49" s="270"/>
      <c r="O49" s="270"/>
      <c r="P49" s="270"/>
      <c r="Q49" s="270"/>
      <c r="R49" s="270"/>
      <c r="S49" s="270"/>
      <c r="T49" s="270"/>
      <c r="U49" s="270"/>
      <c r="V49" s="270">
        <f ca="1">+IF(Home!$J$15=NT!$F$6,+B!C49,0)</f>
        <v>0</v>
      </c>
      <c r="W49" s="270"/>
      <c r="X49" s="270"/>
      <c r="Y49" s="270"/>
      <c r="Z49" s="270"/>
      <c r="AA49" s="270"/>
      <c r="AB49" s="270"/>
      <c r="AC49" s="270"/>
      <c r="AD49" s="270"/>
      <c r="AE49" s="270"/>
      <c r="AF49" s="270"/>
      <c r="AG49" s="270"/>
      <c r="AH49" s="270">
        <f ca="1">+IF(Home!$J$15=NT!$F$6,+B!D49,0)</f>
        <v>0</v>
      </c>
      <c r="AI49" s="270"/>
      <c r="AJ49" s="270"/>
      <c r="AK49" s="270"/>
      <c r="AL49" s="270"/>
      <c r="AM49" s="270"/>
      <c r="AN49" s="270"/>
      <c r="AO49" s="270"/>
      <c r="AP49" s="270"/>
      <c r="AQ49" s="270"/>
      <c r="AR49" s="270"/>
      <c r="AS49" s="270"/>
      <c r="AT49" s="270">
        <f ca="1">+IF(Home!$J$15=NT!$F$6,+B!E49,0)</f>
        <v>0</v>
      </c>
      <c r="AU49" s="270"/>
      <c r="AV49" s="270"/>
      <c r="AW49" s="270"/>
      <c r="AX49" s="270"/>
      <c r="AY49" s="270"/>
      <c r="AZ49" s="270"/>
      <c r="BA49" s="270"/>
      <c r="BB49" s="270"/>
      <c r="BC49" s="270"/>
      <c r="BD49" s="270"/>
      <c r="BE49" s="270"/>
      <c r="BF49" s="270">
        <f ca="1">+IF(Home!$J$15=NT!$F$6,+B!F49,0)</f>
        <v>0</v>
      </c>
      <c r="BG49" s="270"/>
      <c r="BH49" s="270"/>
      <c r="BI49" s="270"/>
      <c r="BJ49" s="270"/>
      <c r="BK49" s="270"/>
      <c r="CF49" s="129"/>
      <c r="CG49" s="129"/>
      <c r="CH49" s="129"/>
      <c r="CI49" s="129"/>
      <c r="CJ49" s="129"/>
      <c r="CK49" s="129"/>
      <c r="CL49" s="129"/>
      <c r="CM49" s="129"/>
      <c r="CN49" s="129"/>
      <c r="CO49" s="129"/>
      <c r="CP49" s="129"/>
      <c r="CQ49" s="129"/>
      <c r="CR49" s="129"/>
      <c r="CS49" s="129"/>
    </row>
    <row r="50" spans="2:97" ht="14.4" thickBot="1">
      <c r="B50" s="303"/>
      <c r="C50" s="303"/>
      <c r="D50" s="669"/>
      <c r="E50" s="669"/>
      <c r="F50" s="669"/>
      <c r="G50" s="669"/>
      <c r="H50" s="669"/>
      <c r="I50" s="669"/>
      <c r="J50" s="669"/>
      <c r="K50" s="669"/>
      <c r="L50" s="669"/>
      <c r="M50" s="669"/>
      <c r="N50" s="669"/>
      <c r="O50" s="669"/>
      <c r="P50" s="669"/>
      <c r="Q50" s="669"/>
      <c r="R50" s="669"/>
      <c r="S50" s="669"/>
      <c r="T50" s="669"/>
      <c r="U50" s="669"/>
      <c r="V50" s="669"/>
      <c r="W50" s="669"/>
      <c r="X50" s="669"/>
      <c r="Y50" s="669"/>
      <c r="Z50" s="669"/>
      <c r="AA50" s="669"/>
      <c r="AB50" s="669"/>
      <c r="AC50" s="669"/>
      <c r="AD50" s="669"/>
      <c r="AE50" s="669"/>
      <c r="AF50" s="669"/>
      <c r="AG50" s="669"/>
      <c r="AH50" s="669"/>
      <c r="AI50" s="669"/>
      <c r="AJ50" s="669"/>
      <c r="AK50" s="669"/>
      <c r="AL50" s="669"/>
      <c r="AM50" s="669"/>
      <c r="AN50" s="669"/>
      <c r="AO50" s="669"/>
      <c r="AP50" s="669"/>
      <c r="AQ50" s="669"/>
      <c r="AR50" s="669"/>
      <c r="AS50" s="669"/>
      <c r="AT50" s="669"/>
      <c r="AU50" s="669"/>
      <c r="AV50" s="669"/>
      <c r="AW50" s="669"/>
      <c r="AX50" s="669"/>
      <c r="AY50" s="669"/>
      <c r="AZ50" s="669"/>
      <c r="BA50" s="669"/>
      <c r="BB50" s="669"/>
      <c r="BC50" s="669"/>
      <c r="BD50" s="669"/>
      <c r="BE50" s="669"/>
      <c r="BF50" s="669"/>
      <c r="BG50" s="669"/>
      <c r="BH50" s="669"/>
      <c r="BI50" s="669"/>
      <c r="BJ50" s="669"/>
      <c r="BK50" s="669"/>
      <c r="BL50" s="129"/>
      <c r="BM50" s="129"/>
      <c r="BN50" s="129"/>
      <c r="BO50" s="129"/>
      <c r="BP50" s="129"/>
      <c r="BQ50" s="129"/>
      <c r="BR50" s="129"/>
      <c r="BS50" s="129"/>
      <c r="BT50" s="129"/>
      <c r="BU50" s="129"/>
      <c r="BV50" s="129"/>
      <c r="BW50" s="129"/>
      <c r="BX50" s="129"/>
      <c r="BY50" s="129"/>
      <c r="BZ50" s="129"/>
      <c r="CA50" s="129"/>
      <c r="CB50" s="129"/>
      <c r="CC50" s="129"/>
      <c r="CD50" s="129"/>
      <c r="CE50" s="129"/>
    </row>
    <row r="51" spans="2:97" ht="14.4" thickBot="1">
      <c r="B51" s="151" t="str">
        <f>+IF(Home!$C$5=NT!$A$2,MI!$B255,IF(Home!$C$5=NT!$A$3,MI!$C255,IF(Home!$C$5=NT!$A$4,MI!$D255,)))</f>
        <v>SORTIDES DE CAPITAL</v>
      </c>
      <c r="C51" s="151"/>
      <c r="D51" s="272">
        <f ca="1">+D23+D24+D30+D33+D34+D35+D36+D41+D42+D43+D44+D45+D46+D47+D48+D49</f>
        <v>5463.3249999999998</v>
      </c>
      <c r="E51" s="272">
        <f t="shared" ref="E51:BK51" ca="1" si="9">+E23+E24+E30+E33+E34+E35+E36+E41+E42+E43+E44+E45+E46+E47+E48+E49</f>
        <v>3714.95</v>
      </c>
      <c r="F51" s="272">
        <f t="shared" ca="1" si="9"/>
        <v>4457.7</v>
      </c>
      <c r="G51" s="272">
        <f t="shared" ca="1" si="9"/>
        <v>5373.2536</v>
      </c>
      <c r="H51" s="272">
        <f t="shared" ca="1" si="9"/>
        <v>4061.2</v>
      </c>
      <c r="I51" s="272">
        <f t="shared" ca="1" si="9"/>
        <v>3123.45</v>
      </c>
      <c r="J51" s="272">
        <f t="shared" ca="1" si="9"/>
        <v>6501.5999999999995</v>
      </c>
      <c r="K51" s="272">
        <f t="shared" ca="1" si="9"/>
        <v>4381.8500000000004</v>
      </c>
      <c r="L51" s="272">
        <f t="shared" ca="1" si="9"/>
        <v>3413.85</v>
      </c>
      <c r="M51" s="272">
        <f t="shared" ca="1" si="9"/>
        <v>8026.8428999999996</v>
      </c>
      <c r="N51" s="272">
        <f t="shared" ca="1" si="9"/>
        <v>4381.8500000000004</v>
      </c>
      <c r="O51" s="272">
        <f t="shared" ca="1" si="9"/>
        <v>3438.0392999999999</v>
      </c>
      <c r="P51" s="272">
        <f t="shared" ca="1" si="9"/>
        <v>7833.433</v>
      </c>
      <c r="Q51" s="272">
        <f t="shared" ca="1" si="9"/>
        <v>3422.683</v>
      </c>
      <c r="R51" s="272">
        <f t="shared" ca="1" si="9"/>
        <v>3422.683</v>
      </c>
      <c r="S51" s="272">
        <f t="shared" ca="1" si="9"/>
        <v>8195.6845000000012</v>
      </c>
      <c r="T51" s="272">
        <f t="shared" ca="1" si="9"/>
        <v>3422.683</v>
      </c>
      <c r="U51" s="272">
        <f t="shared" ca="1" si="9"/>
        <v>3422.683</v>
      </c>
      <c r="V51" s="272">
        <f t="shared" ca="1" si="9"/>
        <v>8173.4229999999998</v>
      </c>
      <c r="W51" s="272">
        <f t="shared" ca="1" si="9"/>
        <v>3422.683</v>
      </c>
      <c r="X51" s="272">
        <f t="shared" ca="1" si="9"/>
        <v>3422.683</v>
      </c>
      <c r="Y51" s="272">
        <f t="shared" ca="1" si="9"/>
        <v>8493.3077499999999</v>
      </c>
      <c r="Z51" s="272">
        <f t="shared" ca="1" si="9"/>
        <v>3422.683</v>
      </c>
      <c r="AA51" s="272">
        <f t="shared" ca="1" si="9"/>
        <v>3531.0070000000001</v>
      </c>
      <c r="AB51" s="272">
        <f t="shared" ca="1" si="9"/>
        <v>8177.3454099999999</v>
      </c>
      <c r="AC51" s="272">
        <f t="shared" ca="1" si="9"/>
        <v>3431.6926599999997</v>
      </c>
      <c r="AD51" s="272">
        <f t="shared" ca="1" si="9"/>
        <v>3431.6926599999997</v>
      </c>
      <c r="AE51" s="272">
        <f t="shared" ca="1" si="9"/>
        <v>8251.0592529999994</v>
      </c>
      <c r="AF51" s="272">
        <f t="shared" ca="1" si="9"/>
        <v>3431.6926599999997</v>
      </c>
      <c r="AG51" s="272">
        <f t="shared" ca="1" si="9"/>
        <v>5569.1926599999997</v>
      </c>
      <c r="AH51" s="272">
        <f t="shared" ca="1" si="9"/>
        <v>8942.008464999999</v>
      </c>
      <c r="AI51" s="272">
        <f t="shared" ca="1" si="9"/>
        <v>3431.6926599999997</v>
      </c>
      <c r="AJ51" s="272">
        <f t="shared" ca="1" si="9"/>
        <v>3431.6926599999997</v>
      </c>
      <c r="AK51" s="272">
        <f t="shared" ca="1" si="9"/>
        <v>8261.8346469999997</v>
      </c>
      <c r="AL51" s="272">
        <f t="shared" ca="1" si="9"/>
        <v>3431.6926599999997</v>
      </c>
      <c r="AM51" s="272">
        <f t="shared" ca="1" si="9"/>
        <v>5579.9680539999999</v>
      </c>
      <c r="AN51" s="272">
        <f t="shared" ca="1" si="9"/>
        <v>8901.1983182000004</v>
      </c>
      <c r="AO51" s="272">
        <f t="shared" ca="1" si="9"/>
        <v>3390.8825131999997</v>
      </c>
      <c r="AP51" s="272">
        <f t="shared" ca="1" si="9"/>
        <v>3390.8825131999997</v>
      </c>
      <c r="AQ51" s="272">
        <f t="shared" ca="1" si="9"/>
        <v>8330.8064694200002</v>
      </c>
      <c r="AR51" s="272">
        <f t="shared" ca="1" si="9"/>
        <v>3390.8825131999997</v>
      </c>
      <c r="AS51" s="272">
        <f t="shared" ca="1" si="9"/>
        <v>5528.3825132000002</v>
      </c>
      <c r="AT51" s="272">
        <f t="shared" ca="1" si="9"/>
        <v>9028.0966703000013</v>
      </c>
      <c r="AU51" s="272">
        <f t="shared" ca="1" si="9"/>
        <v>3390.8825131999997</v>
      </c>
      <c r="AV51" s="272">
        <f t="shared" ca="1" si="9"/>
        <v>3390.8825131999997</v>
      </c>
      <c r="AW51" s="272">
        <f t="shared" ca="1" si="9"/>
        <v>8375.2573869799999</v>
      </c>
      <c r="AX51" s="272">
        <f t="shared" ca="1" si="9"/>
        <v>3390.8825131999997</v>
      </c>
      <c r="AY51" s="272">
        <f t="shared" ca="1" si="9"/>
        <v>5572.8334307599998</v>
      </c>
      <c r="AZ51" s="272">
        <f t="shared" ca="1" si="9"/>
        <v>8963.7782845639995</v>
      </c>
      <c r="BA51" s="272">
        <f t="shared" ca="1" si="9"/>
        <v>3400.2561634639997</v>
      </c>
      <c r="BB51" s="272">
        <f t="shared" ca="1" si="9"/>
        <v>3400.2561634639997</v>
      </c>
      <c r="BC51" s="272">
        <f t="shared" ca="1" si="9"/>
        <v>8437.440435275601</v>
      </c>
      <c r="BD51" s="272">
        <f t="shared" ca="1" si="9"/>
        <v>3400.2561634639997</v>
      </c>
      <c r="BE51" s="272">
        <f t="shared" ca="1" si="9"/>
        <v>5537.7561634639997</v>
      </c>
      <c r="BF51" s="272">
        <f t="shared" ca="1" si="9"/>
        <v>9386.3563296259999</v>
      </c>
      <c r="BG51" s="272">
        <f t="shared" ca="1" si="9"/>
        <v>3400.2561634639997</v>
      </c>
      <c r="BH51" s="272">
        <f t="shared" ca="1" si="9"/>
        <v>3400.2561634639997</v>
      </c>
      <c r="BI51" s="272">
        <f t="shared" ca="1" si="9"/>
        <v>8503.3862894204012</v>
      </c>
      <c r="BJ51" s="272">
        <f t="shared" ca="1" si="9"/>
        <v>3400.2561634639997</v>
      </c>
      <c r="BK51" s="272">
        <f t="shared" ca="1" si="9"/>
        <v>5603.7020176087999</v>
      </c>
    </row>
    <row r="52" spans="2:97" hidden="1"/>
    <row r="53" spans="2:97" hidden="1">
      <c r="B53" s="151" t="str">
        <f>+IF(Home!$C$5=NT!$A$2,MI!$B257,IF(Home!$C$5=NT!$A$3,MI!$C257,IF(Home!$C$5=NT!$A$4,MI!$D257,)))</f>
        <v>SALDO PERIODE</v>
      </c>
      <c r="C53" s="151"/>
      <c r="D53" s="270">
        <f ca="1">+D21-D51</f>
        <v>-2001.5499999999997</v>
      </c>
      <c r="E53" s="270">
        <f t="shared" ref="E53:BK53" ca="1" si="10">+E21-E51</f>
        <v>-2590.6999999999998</v>
      </c>
      <c r="F53" s="270">
        <f t="shared" ca="1" si="10"/>
        <v>-2788.95</v>
      </c>
      <c r="G53" s="270">
        <f t="shared" ca="1" si="10"/>
        <v>14597.9964</v>
      </c>
      <c r="H53" s="270">
        <f t="shared" ca="1" si="10"/>
        <v>-1787.4499999999998</v>
      </c>
      <c r="I53" s="270">
        <f t="shared" ca="1" si="10"/>
        <v>-547.19999999999982</v>
      </c>
      <c r="J53" s="270">
        <f t="shared" ca="1" si="10"/>
        <v>-1021.3499999999995</v>
      </c>
      <c r="K53" s="270">
        <f t="shared" ca="1" si="10"/>
        <v>1098.3999999999996</v>
      </c>
      <c r="L53" s="270">
        <f t="shared" ca="1" si="10"/>
        <v>1779.0250000000001</v>
      </c>
      <c r="M53" s="270">
        <f t="shared" ca="1" si="10"/>
        <v>-2833.9678999999996</v>
      </c>
      <c r="N53" s="270">
        <f t="shared" ca="1" si="10"/>
        <v>753.54999999999927</v>
      </c>
      <c r="O53" s="270">
        <f t="shared" ca="1" si="10"/>
        <v>1639.8857000000003</v>
      </c>
      <c r="P53" s="270">
        <f t="shared" ca="1" si="10"/>
        <v>-2712.5739999999996</v>
      </c>
      <c r="Q53" s="270">
        <f t="shared" ca="1" si="10"/>
        <v>1698.1760000000004</v>
      </c>
      <c r="R53" s="270">
        <f t="shared" ca="1" si="10"/>
        <v>1639.5515000000005</v>
      </c>
      <c r="S53" s="270">
        <f t="shared" ca="1" si="10"/>
        <v>-2701.4800000000005</v>
      </c>
      <c r="T53" s="270">
        <f t="shared" ca="1" si="10"/>
        <v>2042.2092500000008</v>
      </c>
      <c r="U53" s="270">
        <f t="shared" ca="1" si="10"/>
        <v>2042.2092500000008</v>
      </c>
      <c r="V53" s="270">
        <f t="shared" ca="1" si="10"/>
        <v>-2708.530749999999</v>
      </c>
      <c r="W53" s="270">
        <f t="shared" ca="1" si="10"/>
        <v>2042.2092500000008</v>
      </c>
      <c r="X53" s="270">
        <f t="shared" ca="1" si="10"/>
        <v>2042.2092500000008</v>
      </c>
      <c r="Y53" s="270">
        <f t="shared" ca="1" si="10"/>
        <v>-3028.4154999999992</v>
      </c>
      <c r="Z53" s="270">
        <f t="shared" ca="1" si="10"/>
        <v>2042.2092500000008</v>
      </c>
      <c r="AA53" s="270">
        <f t="shared" ca="1" si="10"/>
        <v>1928.7852500000004</v>
      </c>
      <c r="AB53" s="270">
        <f t="shared" ca="1" si="10"/>
        <v>-2608.3573150000002</v>
      </c>
      <c r="AC53" s="270">
        <f t="shared" ca="1" si="10"/>
        <v>2137.295435</v>
      </c>
      <c r="AD53" s="270">
        <f t="shared" ca="1" si="10"/>
        <v>2137.295435</v>
      </c>
      <c r="AE53" s="270">
        <f t="shared" ca="1" si="10"/>
        <v>-2682.0711579999997</v>
      </c>
      <c r="AF53" s="270">
        <f t="shared" ca="1" si="10"/>
        <v>2137.295435</v>
      </c>
      <c r="AG53" s="270">
        <f t="shared" ca="1" si="10"/>
        <v>-0.20456500000000233</v>
      </c>
      <c r="AH53" s="270">
        <f t="shared" ca="1" si="10"/>
        <v>-3373.0203699999993</v>
      </c>
      <c r="AI53" s="270">
        <f t="shared" ca="1" si="10"/>
        <v>2137.295435</v>
      </c>
      <c r="AJ53" s="270">
        <f t="shared" ca="1" si="10"/>
        <v>2137.295435</v>
      </c>
      <c r="AK53" s="270">
        <f t="shared" ca="1" si="10"/>
        <v>-2692.846552</v>
      </c>
      <c r="AL53" s="270">
        <f t="shared" ca="1" si="10"/>
        <v>2137.295435</v>
      </c>
      <c r="AM53" s="270">
        <f t="shared" ca="1" si="10"/>
        <v>-10.979959000000235</v>
      </c>
      <c r="AN53" s="270">
        <f t="shared" ca="1" si="10"/>
        <v>-3220.8304613000009</v>
      </c>
      <c r="AO53" s="270">
        <f t="shared" ca="1" si="10"/>
        <v>2289.4853436999997</v>
      </c>
      <c r="AP53" s="270">
        <f t="shared" ca="1" si="10"/>
        <v>2289.4853436999997</v>
      </c>
      <c r="AQ53" s="270">
        <f t="shared" ca="1" si="10"/>
        <v>-2650.4386125200008</v>
      </c>
      <c r="AR53" s="270">
        <f t="shared" ca="1" si="10"/>
        <v>2289.4853436999997</v>
      </c>
      <c r="AS53" s="270">
        <f t="shared" ca="1" si="10"/>
        <v>151.98534369999925</v>
      </c>
      <c r="AT53" s="270">
        <f t="shared" ca="1" si="10"/>
        <v>-3347.7288134000019</v>
      </c>
      <c r="AU53" s="270">
        <f t="shared" ca="1" si="10"/>
        <v>2289.4853436999997</v>
      </c>
      <c r="AV53" s="270">
        <f t="shared" ca="1" si="10"/>
        <v>2289.4853436999997</v>
      </c>
      <c r="AW53" s="270">
        <f t="shared" ca="1" si="10"/>
        <v>-2694.8895300800004</v>
      </c>
      <c r="AX53" s="270">
        <f t="shared" ca="1" si="10"/>
        <v>2289.4853436999997</v>
      </c>
      <c r="AY53" s="270">
        <f t="shared" ca="1" si="10"/>
        <v>107.5344261399996</v>
      </c>
      <c r="AZ53" s="270">
        <f t="shared" ca="1" si="10"/>
        <v>-3169.8030705259989</v>
      </c>
      <c r="BA53" s="270">
        <f t="shared" ca="1" si="10"/>
        <v>2393.7190505740009</v>
      </c>
      <c r="BB53" s="270">
        <f t="shared" ca="1" si="10"/>
        <v>2393.7190505740009</v>
      </c>
      <c r="BC53" s="270">
        <f t="shared" ca="1" si="10"/>
        <v>-2643.4652212376004</v>
      </c>
      <c r="BD53" s="270">
        <f t="shared" ca="1" si="10"/>
        <v>2393.7190505740009</v>
      </c>
      <c r="BE53" s="270">
        <f t="shared" ca="1" si="10"/>
        <v>256.2190505740009</v>
      </c>
      <c r="BF53" s="270">
        <f t="shared" ca="1" si="10"/>
        <v>-3592.3811155879994</v>
      </c>
      <c r="BG53" s="270">
        <f t="shared" ca="1" si="10"/>
        <v>2393.7190505740009</v>
      </c>
      <c r="BH53" s="270">
        <f t="shared" ca="1" si="10"/>
        <v>2393.7190505740009</v>
      </c>
      <c r="BI53" s="270">
        <f t="shared" ca="1" si="10"/>
        <v>-2709.4110753824007</v>
      </c>
      <c r="BJ53" s="270">
        <f t="shared" ca="1" si="10"/>
        <v>2393.7190505740009</v>
      </c>
      <c r="BK53" s="270">
        <f t="shared" ca="1" si="10"/>
        <v>190.27319642920065</v>
      </c>
    </row>
    <row r="55" spans="2:97" s="129" customFormat="1">
      <c r="B55" s="151" t="str">
        <f>+IF(Home!$C$5=NT!$A$2,MI!$B259,IF(Home!$C$5=NT!$A$3,MI!$C259,IF(Home!$C$5=NT!$A$4,MI!$D259,)))</f>
        <v>SALDO INICIAL</v>
      </c>
      <c r="C55" s="151"/>
      <c r="D55" s="270">
        <v>0</v>
      </c>
      <c r="E55" s="270">
        <f ca="1">+D57</f>
        <v>-2001.5499999999997</v>
      </c>
      <c r="F55" s="270">
        <f t="shared" ref="F55:BK55" ca="1" si="11">+E57</f>
        <v>-4592.25</v>
      </c>
      <c r="G55" s="270">
        <f t="shared" ca="1" si="11"/>
        <v>-7381.2</v>
      </c>
      <c r="H55" s="270">
        <f t="shared" ca="1" si="11"/>
        <v>7216.7964000000002</v>
      </c>
      <c r="I55" s="270">
        <f t="shared" ca="1" si="11"/>
        <v>5429.3464000000004</v>
      </c>
      <c r="J55" s="270">
        <f t="shared" ca="1" si="11"/>
        <v>4882.1464000000005</v>
      </c>
      <c r="K55" s="270">
        <f t="shared" ca="1" si="11"/>
        <v>3860.7964000000011</v>
      </c>
      <c r="L55" s="270">
        <f t="shared" ca="1" si="11"/>
        <v>4959.1964000000007</v>
      </c>
      <c r="M55" s="270">
        <f t="shared" ca="1" si="11"/>
        <v>6738.2214000000004</v>
      </c>
      <c r="N55" s="270">
        <f t="shared" ca="1" si="11"/>
        <v>3904.2535000000007</v>
      </c>
      <c r="O55" s="270">
        <f t="shared" ca="1" si="11"/>
        <v>4657.8035</v>
      </c>
      <c r="P55" s="270">
        <f t="shared" ca="1" si="11"/>
        <v>6297.6892000000007</v>
      </c>
      <c r="Q55" s="270">
        <f t="shared" ca="1" si="11"/>
        <v>3585.1152000000011</v>
      </c>
      <c r="R55" s="270">
        <f t="shared" ca="1" si="11"/>
        <v>5283.2912000000015</v>
      </c>
      <c r="S55" s="270">
        <f t="shared" ca="1" si="11"/>
        <v>6922.842700000002</v>
      </c>
      <c r="T55" s="270">
        <f t="shared" ca="1" si="11"/>
        <v>4221.3627000000015</v>
      </c>
      <c r="U55" s="270">
        <f t="shared" ca="1" si="11"/>
        <v>6263.5719500000023</v>
      </c>
      <c r="V55" s="270">
        <f t="shared" ca="1" si="11"/>
        <v>8305.7812000000031</v>
      </c>
      <c r="W55" s="270">
        <f t="shared" ca="1" si="11"/>
        <v>5597.2504500000041</v>
      </c>
      <c r="X55" s="270">
        <f t="shared" ca="1" si="11"/>
        <v>7639.4597000000049</v>
      </c>
      <c r="Y55" s="270">
        <f t="shared" ca="1" si="11"/>
        <v>9681.6689500000066</v>
      </c>
      <c r="Z55" s="270">
        <f t="shared" ca="1" si="11"/>
        <v>6653.2534500000074</v>
      </c>
      <c r="AA55" s="270">
        <f t="shared" ca="1" si="11"/>
        <v>8695.4627000000073</v>
      </c>
      <c r="AB55" s="270">
        <f t="shared" ca="1" si="11"/>
        <v>10624.247950000008</v>
      </c>
      <c r="AC55" s="270">
        <f t="shared" ca="1" si="11"/>
        <v>8015.8906350000079</v>
      </c>
      <c r="AD55" s="270">
        <f t="shared" ca="1" si="11"/>
        <v>10153.186070000007</v>
      </c>
      <c r="AE55" s="270">
        <f t="shared" ca="1" si="11"/>
        <v>12290.481505000007</v>
      </c>
      <c r="AF55" s="270">
        <f t="shared" ca="1" si="11"/>
        <v>9608.4103470000082</v>
      </c>
      <c r="AG55" s="270">
        <f t="shared" ca="1" si="11"/>
        <v>11745.705782000008</v>
      </c>
      <c r="AH55" s="270">
        <f t="shared" ca="1" si="11"/>
        <v>11745.501217000008</v>
      </c>
      <c r="AI55" s="270">
        <f t="shared" ca="1" si="11"/>
        <v>8372.4808470000098</v>
      </c>
      <c r="AJ55" s="270">
        <f t="shared" ca="1" si="11"/>
        <v>10509.77628200001</v>
      </c>
      <c r="AK55" s="270">
        <f t="shared" ca="1" si="11"/>
        <v>12647.07171700001</v>
      </c>
      <c r="AL55" s="270">
        <f t="shared" ca="1" si="11"/>
        <v>9954.2251650000107</v>
      </c>
      <c r="AM55" s="270">
        <f t="shared" ca="1" si="11"/>
        <v>12091.520600000011</v>
      </c>
      <c r="AN55" s="270">
        <f t="shared" ca="1" si="11"/>
        <v>12080.540641000011</v>
      </c>
      <c r="AO55" s="270">
        <f t="shared" ca="1" si="11"/>
        <v>8859.7101797000105</v>
      </c>
      <c r="AP55" s="270">
        <f t="shared" ca="1" si="11"/>
        <v>11149.195523400011</v>
      </c>
      <c r="AQ55" s="270">
        <f t="shared" ca="1" si="11"/>
        <v>13438.680867100011</v>
      </c>
      <c r="AR55" s="270">
        <f t="shared" ca="1" si="11"/>
        <v>10788.242254580011</v>
      </c>
      <c r="AS55" s="270">
        <f t="shared" ca="1" si="11"/>
        <v>13077.727598280011</v>
      </c>
      <c r="AT55" s="270">
        <f t="shared" ca="1" si="11"/>
        <v>13229.712941980011</v>
      </c>
      <c r="AU55" s="270">
        <f t="shared" ca="1" si="11"/>
        <v>9881.9841285800103</v>
      </c>
      <c r="AV55" s="270">
        <f t="shared" ca="1" si="11"/>
        <v>12171.46947228001</v>
      </c>
      <c r="AW55" s="270">
        <f t="shared" ca="1" si="11"/>
        <v>14460.954815980011</v>
      </c>
      <c r="AX55" s="270">
        <f t="shared" ca="1" si="11"/>
        <v>11766.065285900011</v>
      </c>
      <c r="AY55" s="270">
        <f t="shared" ca="1" si="11"/>
        <v>14055.550629600011</v>
      </c>
      <c r="AZ55" s="270">
        <f t="shared" ca="1" si="11"/>
        <v>14163.085055740012</v>
      </c>
      <c r="BA55" s="270">
        <f t="shared" ca="1" si="11"/>
        <v>10993.281985214013</v>
      </c>
      <c r="BB55" s="270">
        <f t="shared" ca="1" si="11"/>
        <v>13387.001035788013</v>
      </c>
      <c r="BC55" s="270">
        <f t="shared" ca="1" si="11"/>
        <v>15780.720086362013</v>
      </c>
      <c r="BD55" s="270">
        <f t="shared" ca="1" si="11"/>
        <v>13137.254865124412</v>
      </c>
      <c r="BE55" s="270">
        <f t="shared" ca="1" si="11"/>
        <v>15530.973915698414</v>
      </c>
      <c r="BF55" s="270">
        <f t="shared" ca="1" si="11"/>
        <v>15787.192966272414</v>
      </c>
      <c r="BG55" s="270">
        <f t="shared" ca="1" si="11"/>
        <v>12194.811850684415</v>
      </c>
      <c r="BH55" s="270">
        <f t="shared" ca="1" si="11"/>
        <v>14588.530901258415</v>
      </c>
      <c r="BI55" s="270">
        <f t="shared" ca="1" si="11"/>
        <v>16982.249951832415</v>
      </c>
      <c r="BJ55" s="270">
        <f t="shared" ca="1" si="11"/>
        <v>14272.838876450014</v>
      </c>
      <c r="BK55" s="270">
        <f t="shared" ca="1" si="11"/>
        <v>16666.557927024016</v>
      </c>
      <c r="BL55" s="122"/>
      <c r="BM55" s="122"/>
      <c r="BN55" s="122"/>
      <c r="BO55" s="122"/>
      <c r="BP55" s="122"/>
      <c r="BQ55" s="122"/>
      <c r="BR55" s="122"/>
      <c r="BS55" s="122"/>
      <c r="BT55" s="122"/>
      <c r="BU55" s="122"/>
      <c r="BV55" s="122"/>
      <c r="BW55" s="122"/>
      <c r="BX55" s="122"/>
      <c r="BY55" s="122"/>
      <c r="BZ55" s="122"/>
      <c r="CA55" s="122"/>
      <c r="CB55" s="122"/>
      <c r="CC55" s="122"/>
      <c r="CD55" s="122"/>
      <c r="CE55" s="122"/>
      <c r="CF55" s="122"/>
      <c r="CG55" s="122"/>
      <c r="CH55" s="122"/>
      <c r="CI55" s="122"/>
      <c r="CJ55" s="122"/>
      <c r="CK55" s="122"/>
      <c r="CL55" s="122"/>
      <c r="CM55" s="122"/>
      <c r="CN55" s="122"/>
      <c r="CO55" s="122"/>
      <c r="CP55" s="122"/>
      <c r="CQ55" s="122"/>
      <c r="CR55" s="122"/>
      <c r="CS55" s="122"/>
    </row>
    <row r="57" spans="2:97" s="129" customFormat="1">
      <c r="B57" s="151" t="str">
        <f>+IF(Home!$C$5=NT!$A$2,MI!$B261,IF(Home!$C$5=NT!$A$3,MI!$C261,IF(Home!$C$5=NT!$A$4,MI!$D261,)))</f>
        <v>SALDO FINAL</v>
      </c>
      <c r="C57" s="151"/>
      <c r="D57" s="270">
        <f ca="1">+D53</f>
        <v>-2001.5499999999997</v>
      </c>
      <c r="E57" s="270">
        <f ca="1">+E55+E53</f>
        <v>-4592.25</v>
      </c>
      <c r="F57" s="270">
        <f t="shared" ref="F57:BK57" ca="1" si="12">+F55+F53</f>
        <v>-7381.2</v>
      </c>
      <c r="G57" s="270">
        <f t="shared" ca="1" si="12"/>
        <v>7216.7964000000002</v>
      </c>
      <c r="H57" s="270">
        <f t="shared" ca="1" si="12"/>
        <v>5429.3464000000004</v>
      </c>
      <c r="I57" s="270">
        <f t="shared" ca="1" si="12"/>
        <v>4882.1464000000005</v>
      </c>
      <c r="J57" s="270">
        <f t="shared" ca="1" si="12"/>
        <v>3860.7964000000011</v>
      </c>
      <c r="K57" s="270">
        <f t="shared" ca="1" si="12"/>
        <v>4959.1964000000007</v>
      </c>
      <c r="L57" s="270">
        <f t="shared" ca="1" si="12"/>
        <v>6738.2214000000004</v>
      </c>
      <c r="M57" s="270">
        <f t="shared" ca="1" si="12"/>
        <v>3904.2535000000007</v>
      </c>
      <c r="N57" s="270">
        <f t="shared" ca="1" si="12"/>
        <v>4657.8035</v>
      </c>
      <c r="O57" s="270">
        <f t="shared" ca="1" si="12"/>
        <v>6297.6892000000007</v>
      </c>
      <c r="P57" s="270">
        <f t="shared" ca="1" si="12"/>
        <v>3585.1152000000011</v>
      </c>
      <c r="Q57" s="270">
        <f t="shared" ca="1" si="12"/>
        <v>5283.2912000000015</v>
      </c>
      <c r="R57" s="270">
        <f t="shared" ca="1" si="12"/>
        <v>6922.842700000002</v>
      </c>
      <c r="S57" s="270">
        <f t="shared" ca="1" si="12"/>
        <v>4221.3627000000015</v>
      </c>
      <c r="T57" s="270">
        <f t="shared" ca="1" si="12"/>
        <v>6263.5719500000023</v>
      </c>
      <c r="U57" s="270">
        <f t="shared" ca="1" si="12"/>
        <v>8305.7812000000031</v>
      </c>
      <c r="V57" s="270">
        <f t="shared" ca="1" si="12"/>
        <v>5597.2504500000041</v>
      </c>
      <c r="W57" s="270">
        <f t="shared" ca="1" si="12"/>
        <v>7639.4597000000049</v>
      </c>
      <c r="X57" s="270">
        <f t="shared" ca="1" si="12"/>
        <v>9681.6689500000066</v>
      </c>
      <c r="Y57" s="270">
        <f t="shared" ca="1" si="12"/>
        <v>6653.2534500000074</v>
      </c>
      <c r="Z57" s="270">
        <f t="shared" ca="1" si="12"/>
        <v>8695.4627000000073</v>
      </c>
      <c r="AA57" s="270">
        <f t="shared" ca="1" si="12"/>
        <v>10624.247950000008</v>
      </c>
      <c r="AB57" s="270">
        <f t="shared" ca="1" si="12"/>
        <v>8015.8906350000079</v>
      </c>
      <c r="AC57" s="270">
        <f t="shared" ca="1" si="12"/>
        <v>10153.186070000007</v>
      </c>
      <c r="AD57" s="270">
        <f t="shared" ca="1" si="12"/>
        <v>12290.481505000007</v>
      </c>
      <c r="AE57" s="270">
        <f t="shared" ca="1" si="12"/>
        <v>9608.4103470000082</v>
      </c>
      <c r="AF57" s="270">
        <f t="shared" ca="1" si="12"/>
        <v>11745.705782000008</v>
      </c>
      <c r="AG57" s="270">
        <f t="shared" ca="1" si="12"/>
        <v>11745.501217000008</v>
      </c>
      <c r="AH57" s="270">
        <f t="shared" ca="1" si="12"/>
        <v>8372.4808470000098</v>
      </c>
      <c r="AI57" s="270">
        <f t="shared" ca="1" si="12"/>
        <v>10509.77628200001</v>
      </c>
      <c r="AJ57" s="270">
        <f t="shared" ca="1" si="12"/>
        <v>12647.07171700001</v>
      </c>
      <c r="AK57" s="270">
        <f t="shared" ca="1" si="12"/>
        <v>9954.2251650000107</v>
      </c>
      <c r="AL57" s="270">
        <f t="shared" ca="1" si="12"/>
        <v>12091.520600000011</v>
      </c>
      <c r="AM57" s="270">
        <f t="shared" ca="1" si="12"/>
        <v>12080.540641000011</v>
      </c>
      <c r="AN57" s="270">
        <f t="shared" ca="1" si="12"/>
        <v>8859.7101797000105</v>
      </c>
      <c r="AO57" s="270">
        <f t="shared" ca="1" si="12"/>
        <v>11149.195523400011</v>
      </c>
      <c r="AP57" s="270">
        <f t="shared" ca="1" si="12"/>
        <v>13438.680867100011</v>
      </c>
      <c r="AQ57" s="270">
        <f t="shared" ca="1" si="12"/>
        <v>10788.242254580011</v>
      </c>
      <c r="AR57" s="270">
        <f t="shared" ca="1" si="12"/>
        <v>13077.727598280011</v>
      </c>
      <c r="AS57" s="270">
        <f t="shared" ca="1" si="12"/>
        <v>13229.712941980011</v>
      </c>
      <c r="AT57" s="270">
        <f t="shared" ca="1" si="12"/>
        <v>9881.9841285800103</v>
      </c>
      <c r="AU57" s="270">
        <f t="shared" ca="1" si="12"/>
        <v>12171.46947228001</v>
      </c>
      <c r="AV57" s="270">
        <f t="shared" ca="1" si="12"/>
        <v>14460.954815980011</v>
      </c>
      <c r="AW57" s="270">
        <f t="shared" ca="1" si="12"/>
        <v>11766.065285900011</v>
      </c>
      <c r="AX57" s="270">
        <f t="shared" ca="1" si="12"/>
        <v>14055.550629600011</v>
      </c>
      <c r="AY57" s="270">
        <f t="shared" ca="1" si="12"/>
        <v>14163.085055740012</v>
      </c>
      <c r="AZ57" s="270">
        <f t="shared" ca="1" si="12"/>
        <v>10993.281985214013</v>
      </c>
      <c r="BA57" s="270">
        <f t="shared" ca="1" si="12"/>
        <v>13387.001035788013</v>
      </c>
      <c r="BB57" s="270">
        <f t="shared" ca="1" si="12"/>
        <v>15780.720086362013</v>
      </c>
      <c r="BC57" s="270">
        <f t="shared" ca="1" si="12"/>
        <v>13137.254865124412</v>
      </c>
      <c r="BD57" s="270">
        <f t="shared" ca="1" si="12"/>
        <v>15530.973915698414</v>
      </c>
      <c r="BE57" s="270">
        <f t="shared" ca="1" si="12"/>
        <v>15787.192966272414</v>
      </c>
      <c r="BF57" s="270">
        <f t="shared" ca="1" si="12"/>
        <v>12194.811850684415</v>
      </c>
      <c r="BG57" s="270">
        <f t="shared" ca="1" si="12"/>
        <v>14588.530901258415</v>
      </c>
      <c r="BH57" s="270">
        <f t="shared" ca="1" si="12"/>
        <v>16982.249951832415</v>
      </c>
      <c r="BI57" s="270">
        <f t="shared" ca="1" si="12"/>
        <v>14272.838876450014</v>
      </c>
      <c r="BJ57" s="270">
        <f t="shared" ca="1" si="12"/>
        <v>16666.557927024016</v>
      </c>
      <c r="BK57" s="270">
        <f t="shared" ca="1" si="12"/>
        <v>16856.831123453216</v>
      </c>
      <c r="BL57" s="122"/>
      <c r="BM57" s="122"/>
      <c r="BN57" s="122"/>
      <c r="BO57" s="122"/>
      <c r="BP57" s="122"/>
      <c r="BQ57" s="122"/>
      <c r="BR57" s="122"/>
      <c r="BS57" s="122"/>
      <c r="BT57" s="122"/>
      <c r="BU57" s="122"/>
      <c r="BV57" s="122"/>
      <c r="BW57" s="122"/>
      <c r="BX57" s="122"/>
      <c r="BY57" s="122"/>
      <c r="BZ57" s="122"/>
      <c r="CA57" s="122"/>
      <c r="CB57" s="122"/>
      <c r="CC57" s="122"/>
      <c r="CD57" s="122"/>
      <c r="CE57" s="122"/>
      <c r="CF57" s="122"/>
      <c r="CG57" s="122"/>
      <c r="CH57" s="122"/>
      <c r="CI57" s="122"/>
      <c r="CJ57" s="122"/>
      <c r="CK57" s="122"/>
      <c r="CL57" s="122"/>
      <c r="CM57" s="122"/>
      <c r="CN57" s="122"/>
      <c r="CO57" s="122"/>
      <c r="CP57" s="122"/>
      <c r="CQ57" s="122"/>
      <c r="CR57" s="122"/>
      <c r="CS57" s="122"/>
    </row>
    <row r="58" spans="2:97">
      <c r="CF58" s="129"/>
      <c r="CG58" s="129"/>
      <c r="CH58" s="129"/>
      <c r="CI58" s="129"/>
      <c r="CJ58" s="129"/>
      <c r="CK58" s="129"/>
      <c r="CL58" s="129"/>
      <c r="CM58" s="129"/>
      <c r="CN58" s="129"/>
      <c r="CO58" s="129"/>
      <c r="CP58" s="129"/>
      <c r="CQ58" s="129"/>
      <c r="CR58" s="129"/>
      <c r="CS58" s="129"/>
    </row>
    <row r="59" spans="2:97">
      <c r="B59" s="129"/>
      <c r="C59" s="129"/>
      <c r="D59" s="702"/>
      <c r="E59" s="702"/>
      <c r="F59" s="702"/>
      <c r="G59" s="702"/>
      <c r="H59" s="702"/>
      <c r="I59" s="702"/>
      <c r="J59" s="702"/>
      <c r="K59" s="702"/>
      <c r="L59" s="702"/>
      <c r="M59" s="702"/>
      <c r="N59" s="702"/>
      <c r="O59" s="702"/>
      <c r="P59" s="702"/>
      <c r="Q59" s="702"/>
      <c r="R59" s="702"/>
      <c r="S59" s="702"/>
      <c r="T59" s="702"/>
      <c r="U59" s="702"/>
      <c r="V59" s="702"/>
      <c r="W59" s="702"/>
      <c r="X59" s="702"/>
      <c r="Y59" s="702"/>
      <c r="Z59" s="702"/>
      <c r="AA59" s="702"/>
      <c r="AB59" s="702"/>
      <c r="AC59" s="702"/>
      <c r="AD59" s="702"/>
      <c r="AE59" s="702"/>
      <c r="AF59" s="702"/>
      <c r="AG59" s="702"/>
      <c r="AH59" s="702"/>
      <c r="AI59" s="702"/>
      <c r="AJ59" s="702"/>
      <c r="AK59" s="702"/>
      <c r="AL59" s="702"/>
      <c r="AM59" s="702"/>
      <c r="AN59" s="702"/>
      <c r="AO59" s="702"/>
      <c r="AP59" s="702"/>
      <c r="AQ59" s="702"/>
      <c r="AR59" s="702"/>
      <c r="AS59" s="702"/>
      <c r="AT59" s="702"/>
      <c r="AU59" s="702"/>
      <c r="AV59" s="702"/>
      <c r="AW59" s="702"/>
      <c r="AX59" s="702"/>
      <c r="AY59" s="702"/>
      <c r="AZ59" s="702"/>
      <c r="BA59" s="702"/>
      <c r="BB59" s="702"/>
      <c r="BC59" s="702"/>
      <c r="BD59" s="702"/>
      <c r="BE59" s="702"/>
      <c r="BF59" s="702"/>
      <c r="BG59" s="702"/>
      <c r="BH59" s="702"/>
      <c r="BI59" s="702"/>
      <c r="BJ59" s="702"/>
      <c r="BK59" s="702"/>
      <c r="BL59" s="129"/>
      <c r="BM59" s="129"/>
      <c r="BN59" s="129"/>
      <c r="BO59" s="129"/>
      <c r="BP59" s="129"/>
      <c r="BQ59" s="129"/>
      <c r="BR59" s="129"/>
      <c r="BS59" s="129"/>
      <c r="BT59" s="129"/>
      <c r="BU59" s="129"/>
      <c r="BV59" s="129"/>
      <c r="BW59" s="129"/>
      <c r="BX59" s="129"/>
      <c r="BY59" s="129"/>
      <c r="BZ59" s="129"/>
      <c r="CA59" s="129"/>
      <c r="CB59" s="129"/>
      <c r="CC59" s="129"/>
      <c r="CD59" s="129"/>
      <c r="CE59" s="129"/>
    </row>
    <row r="70" spans="2:63">
      <c r="D70" s="603">
        <f>+Home!J9</f>
        <v>3</v>
      </c>
      <c r="E70" s="604"/>
      <c r="F70" s="604" t="str">
        <f>+NT!F3</f>
        <v>Estimació Directa</v>
      </c>
      <c r="G70" s="604"/>
    </row>
    <row r="71" spans="2:63">
      <c r="D71" s="605" t="str">
        <f ca="1">+Home!J15</f>
        <v>IS Empreses</v>
      </c>
      <c r="E71" s="604"/>
      <c r="F71" s="604" t="str">
        <f>+NT!F4</f>
        <v>Estimació Objectiva</v>
      </c>
      <c r="G71" s="604"/>
    </row>
    <row r="72" spans="2:63">
      <c r="D72" s="604"/>
      <c r="E72" s="604"/>
      <c r="F72" s="604" t="str">
        <f>+NT!F5</f>
        <v>IS Empreses</v>
      </c>
      <c r="G72" s="604"/>
    </row>
    <row r="73" spans="2:63">
      <c r="D73" s="604"/>
      <c r="E73" s="604"/>
      <c r="F73" s="604" t="str">
        <f>+NT!F6</f>
        <v>IS Cooperatives</v>
      </c>
      <c r="G73" s="604"/>
    </row>
    <row r="74" spans="2:63">
      <c r="D74" s="604"/>
      <c r="E74" s="604"/>
      <c r="F74" s="604" t="str">
        <f>+NT!F7</f>
        <v>Activitat Economica</v>
      </c>
      <c r="G74" s="604"/>
    </row>
    <row r="75" spans="2:63" hidden="1"/>
    <row r="76" spans="2:63" hidden="1"/>
    <row r="77" spans="2:63" hidden="1"/>
    <row r="78" spans="2:63" hidden="1">
      <c r="B78" s="148" t="s">
        <v>188</v>
      </c>
      <c r="C78" s="269"/>
      <c r="D78" s="285">
        <f>+D7</f>
        <v>40909</v>
      </c>
      <c r="E78" s="285">
        <f t="shared" ref="E78:AJ78" si="13">EDATE(D78,1)</f>
        <v>40940</v>
      </c>
      <c r="F78" s="285">
        <f t="shared" si="13"/>
        <v>40969</v>
      </c>
      <c r="G78" s="285">
        <f t="shared" si="13"/>
        <v>41000</v>
      </c>
      <c r="H78" s="285">
        <f t="shared" si="13"/>
        <v>41030</v>
      </c>
      <c r="I78" s="285">
        <f t="shared" si="13"/>
        <v>41061</v>
      </c>
      <c r="J78" s="285">
        <f t="shared" si="13"/>
        <v>41091</v>
      </c>
      <c r="K78" s="285">
        <f t="shared" si="13"/>
        <v>41122</v>
      </c>
      <c r="L78" s="285">
        <f t="shared" si="13"/>
        <v>41153</v>
      </c>
      <c r="M78" s="285">
        <f t="shared" si="13"/>
        <v>41183</v>
      </c>
      <c r="N78" s="285">
        <f t="shared" si="13"/>
        <v>41214</v>
      </c>
      <c r="O78" s="285">
        <f t="shared" si="13"/>
        <v>41244</v>
      </c>
      <c r="P78" s="285">
        <f t="shared" si="13"/>
        <v>41275</v>
      </c>
      <c r="Q78" s="285">
        <f t="shared" si="13"/>
        <v>41306</v>
      </c>
      <c r="R78" s="285">
        <f t="shared" si="13"/>
        <v>41334</v>
      </c>
      <c r="S78" s="285">
        <f t="shared" si="13"/>
        <v>41365</v>
      </c>
      <c r="T78" s="285">
        <f t="shared" si="13"/>
        <v>41395</v>
      </c>
      <c r="U78" s="285">
        <f t="shared" si="13"/>
        <v>41426</v>
      </c>
      <c r="V78" s="285">
        <f t="shared" si="13"/>
        <v>41456</v>
      </c>
      <c r="W78" s="285">
        <f t="shared" si="13"/>
        <v>41487</v>
      </c>
      <c r="X78" s="285">
        <f t="shared" si="13"/>
        <v>41518</v>
      </c>
      <c r="Y78" s="285">
        <f t="shared" si="13"/>
        <v>41548</v>
      </c>
      <c r="Z78" s="285">
        <f t="shared" si="13"/>
        <v>41579</v>
      </c>
      <c r="AA78" s="285">
        <f t="shared" si="13"/>
        <v>41609</v>
      </c>
      <c r="AB78" s="285">
        <f t="shared" si="13"/>
        <v>41640</v>
      </c>
      <c r="AC78" s="285">
        <f t="shared" si="13"/>
        <v>41671</v>
      </c>
      <c r="AD78" s="285">
        <f t="shared" si="13"/>
        <v>41699</v>
      </c>
      <c r="AE78" s="285">
        <f t="shared" si="13"/>
        <v>41730</v>
      </c>
      <c r="AF78" s="285">
        <f t="shared" si="13"/>
        <v>41760</v>
      </c>
      <c r="AG78" s="285">
        <f t="shared" si="13"/>
        <v>41791</v>
      </c>
      <c r="AH78" s="285">
        <f t="shared" si="13"/>
        <v>41821</v>
      </c>
      <c r="AI78" s="285">
        <f t="shared" si="13"/>
        <v>41852</v>
      </c>
      <c r="AJ78" s="285">
        <f t="shared" si="13"/>
        <v>41883</v>
      </c>
      <c r="AK78" s="285">
        <f t="shared" ref="AK78:BK78" si="14">EDATE(AJ78,1)</f>
        <v>41913</v>
      </c>
      <c r="AL78" s="285">
        <f t="shared" si="14"/>
        <v>41944</v>
      </c>
      <c r="AM78" s="285">
        <f t="shared" si="14"/>
        <v>41974</v>
      </c>
      <c r="AN78" s="285">
        <f t="shared" si="14"/>
        <v>42005</v>
      </c>
      <c r="AO78" s="285">
        <f t="shared" si="14"/>
        <v>42036</v>
      </c>
      <c r="AP78" s="285">
        <f t="shared" si="14"/>
        <v>42064</v>
      </c>
      <c r="AQ78" s="285">
        <f t="shared" si="14"/>
        <v>42095</v>
      </c>
      <c r="AR78" s="285">
        <f t="shared" si="14"/>
        <v>42125</v>
      </c>
      <c r="AS78" s="285">
        <f t="shared" si="14"/>
        <v>42156</v>
      </c>
      <c r="AT78" s="285">
        <f t="shared" si="14"/>
        <v>42186</v>
      </c>
      <c r="AU78" s="285">
        <f t="shared" si="14"/>
        <v>42217</v>
      </c>
      <c r="AV78" s="285">
        <f t="shared" si="14"/>
        <v>42248</v>
      </c>
      <c r="AW78" s="285">
        <f t="shared" si="14"/>
        <v>42278</v>
      </c>
      <c r="AX78" s="285">
        <f t="shared" si="14"/>
        <v>42309</v>
      </c>
      <c r="AY78" s="285">
        <f t="shared" si="14"/>
        <v>42339</v>
      </c>
      <c r="AZ78" s="285">
        <f t="shared" si="14"/>
        <v>42370</v>
      </c>
      <c r="BA78" s="285">
        <f t="shared" si="14"/>
        <v>42401</v>
      </c>
      <c r="BB78" s="285">
        <f t="shared" si="14"/>
        <v>42430</v>
      </c>
      <c r="BC78" s="285">
        <f t="shared" si="14"/>
        <v>42461</v>
      </c>
      <c r="BD78" s="285">
        <f t="shared" si="14"/>
        <v>42491</v>
      </c>
      <c r="BE78" s="285">
        <f t="shared" si="14"/>
        <v>42522</v>
      </c>
      <c r="BF78" s="285">
        <f t="shared" si="14"/>
        <v>42552</v>
      </c>
      <c r="BG78" s="285">
        <f t="shared" si="14"/>
        <v>42583</v>
      </c>
      <c r="BH78" s="285">
        <f t="shared" si="14"/>
        <v>42614</v>
      </c>
      <c r="BI78" s="285">
        <f t="shared" si="14"/>
        <v>42644</v>
      </c>
      <c r="BJ78" s="285">
        <f t="shared" si="14"/>
        <v>42675</v>
      </c>
      <c r="BK78" s="285">
        <f t="shared" si="14"/>
        <v>42705</v>
      </c>
    </row>
    <row r="79" spans="2:63" hidden="1">
      <c r="D79" s="122">
        <f>+MONTH(D78)</f>
        <v>1</v>
      </c>
      <c r="E79" s="122">
        <f>+MONTH(E78)</f>
        <v>2</v>
      </c>
      <c r="F79" s="122">
        <f>+MONTH(F78)</f>
        <v>3</v>
      </c>
      <c r="G79" s="439">
        <f t="shared" ref="G79:BK79" si="15">+MONTH(G78)</f>
        <v>4</v>
      </c>
      <c r="H79" s="122">
        <f t="shared" si="15"/>
        <v>5</v>
      </c>
      <c r="I79" s="122">
        <f t="shared" si="15"/>
        <v>6</v>
      </c>
      <c r="J79" s="122">
        <f t="shared" si="15"/>
        <v>7</v>
      </c>
      <c r="K79" s="122">
        <f t="shared" si="15"/>
        <v>8</v>
      </c>
      <c r="L79" s="122">
        <f t="shared" si="15"/>
        <v>9</v>
      </c>
      <c r="M79" s="122">
        <f t="shared" si="15"/>
        <v>10</v>
      </c>
      <c r="N79" s="122">
        <f t="shared" si="15"/>
        <v>11</v>
      </c>
      <c r="O79" s="122">
        <f t="shared" si="15"/>
        <v>12</v>
      </c>
      <c r="P79" s="122">
        <f t="shared" si="15"/>
        <v>1</v>
      </c>
      <c r="Q79" s="122">
        <f t="shared" si="15"/>
        <v>2</v>
      </c>
      <c r="R79" s="122">
        <f t="shared" si="15"/>
        <v>3</v>
      </c>
      <c r="S79" s="122">
        <f t="shared" si="15"/>
        <v>4</v>
      </c>
      <c r="T79" s="122">
        <f t="shared" si="15"/>
        <v>5</v>
      </c>
      <c r="U79" s="122">
        <f t="shared" si="15"/>
        <v>6</v>
      </c>
      <c r="V79" s="122">
        <f t="shared" si="15"/>
        <v>7</v>
      </c>
      <c r="W79" s="122">
        <f t="shared" si="15"/>
        <v>8</v>
      </c>
      <c r="X79" s="122">
        <f t="shared" si="15"/>
        <v>9</v>
      </c>
      <c r="Y79" s="122">
        <f t="shared" si="15"/>
        <v>10</v>
      </c>
      <c r="Z79" s="122">
        <f t="shared" si="15"/>
        <v>11</v>
      </c>
      <c r="AA79" s="122">
        <f t="shared" si="15"/>
        <v>12</v>
      </c>
      <c r="AB79" s="122">
        <f t="shared" si="15"/>
        <v>1</v>
      </c>
      <c r="AC79" s="122">
        <f t="shared" si="15"/>
        <v>2</v>
      </c>
      <c r="AD79" s="122">
        <f t="shared" si="15"/>
        <v>3</v>
      </c>
      <c r="AE79" s="122">
        <f t="shared" si="15"/>
        <v>4</v>
      </c>
      <c r="AF79" s="122">
        <f t="shared" si="15"/>
        <v>5</v>
      </c>
      <c r="AG79" s="122">
        <f t="shared" si="15"/>
        <v>6</v>
      </c>
      <c r="AH79" s="122">
        <f t="shared" si="15"/>
        <v>7</v>
      </c>
      <c r="AI79" s="122">
        <f t="shared" si="15"/>
        <v>8</v>
      </c>
      <c r="AJ79" s="122">
        <f t="shared" si="15"/>
        <v>9</v>
      </c>
      <c r="AK79" s="122">
        <f t="shared" si="15"/>
        <v>10</v>
      </c>
      <c r="AL79" s="122">
        <f t="shared" si="15"/>
        <v>11</v>
      </c>
      <c r="AM79" s="122">
        <f t="shared" si="15"/>
        <v>12</v>
      </c>
      <c r="AN79" s="122">
        <f t="shared" si="15"/>
        <v>1</v>
      </c>
      <c r="AO79" s="122">
        <f t="shared" si="15"/>
        <v>2</v>
      </c>
      <c r="AP79" s="122">
        <f t="shared" si="15"/>
        <v>3</v>
      </c>
      <c r="AQ79" s="122">
        <f t="shared" si="15"/>
        <v>4</v>
      </c>
      <c r="AR79" s="122">
        <f t="shared" si="15"/>
        <v>5</v>
      </c>
      <c r="AS79" s="122">
        <f t="shared" si="15"/>
        <v>6</v>
      </c>
      <c r="AT79" s="122">
        <f t="shared" si="15"/>
        <v>7</v>
      </c>
      <c r="AU79" s="122">
        <f t="shared" si="15"/>
        <v>8</v>
      </c>
      <c r="AV79" s="122">
        <f t="shared" si="15"/>
        <v>9</v>
      </c>
      <c r="AW79" s="122">
        <f t="shared" si="15"/>
        <v>10</v>
      </c>
      <c r="AX79" s="122">
        <f t="shared" si="15"/>
        <v>11</v>
      </c>
      <c r="AY79" s="122">
        <f t="shared" si="15"/>
        <v>12</v>
      </c>
      <c r="AZ79" s="122">
        <f t="shared" si="15"/>
        <v>1</v>
      </c>
      <c r="BA79" s="122">
        <f t="shared" si="15"/>
        <v>2</v>
      </c>
      <c r="BB79" s="122">
        <f t="shared" si="15"/>
        <v>3</v>
      </c>
      <c r="BC79" s="122">
        <f t="shared" si="15"/>
        <v>4</v>
      </c>
      <c r="BD79" s="122">
        <f t="shared" si="15"/>
        <v>5</v>
      </c>
      <c r="BE79" s="122">
        <f t="shared" si="15"/>
        <v>6</v>
      </c>
      <c r="BF79" s="122">
        <f t="shared" si="15"/>
        <v>7</v>
      </c>
      <c r="BG79" s="122">
        <f t="shared" si="15"/>
        <v>8</v>
      </c>
      <c r="BH79" s="122">
        <f t="shared" si="15"/>
        <v>9</v>
      </c>
      <c r="BI79" s="122">
        <f t="shared" si="15"/>
        <v>10</v>
      </c>
      <c r="BJ79" s="122">
        <f t="shared" si="15"/>
        <v>11</v>
      </c>
      <c r="BK79" s="122">
        <f t="shared" si="15"/>
        <v>12</v>
      </c>
    </row>
    <row r="80" spans="2:63" hidden="1">
      <c r="D80" s="122">
        <v>1</v>
      </c>
      <c r="E80" s="122">
        <v>2</v>
      </c>
      <c r="F80" s="122">
        <v>3</v>
      </c>
      <c r="G80" s="122">
        <v>4</v>
      </c>
      <c r="H80" s="122">
        <v>5</v>
      </c>
      <c r="I80" s="122">
        <v>6</v>
      </c>
      <c r="J80" s="122">
        <v>7</v>
      </c>
      <c r="K80" s="122">
        <v>8</v>
      </c>
      <c r="L80" s="122">
        <v>9</v>
      </c>
      <c r="M80" s="122">
        <v>10</v>
      </c>
      <c r="N80" s="122">
        <v>11</v>
      </c>
      <c r="O80" s="122">
        <v>12</v>
      </c>
      <c r="P80" s="122">
        <v>1</v>
      </c>
      <c r="Q80" s="122">
        <v>2</v>
      </c>
      <c r="R80" s="122">
        <v>3</v>
      </c>
      <c r="S80" s="122">
        <v>4</v>
      </c>
      <c r="T80" s="122">
        <v>5</v>
      </c>
      <c r="U80" s="122">
        <v>6</v>
      </c>
      <c r="V80" s="122">
        <v>7</v>
      </c>
      <c r="W80" s="122">
        <v>8</v>
      </c>
      <c r="X80" s="122">
        <v>9</v>
      </c>
      <c r="Y80" s="122">
        <v>10</v>
      </c>
      <c r="Z80" s="122">
        <v>11</v>
      </c>
      <c r="AA80" s="122">
        <v>12</v>
      </c>
      <c r="AB80" s="122">
        <v>1</v>
      </c>
      <c r="AC80" s="122">
        <v>2</v>
      </c>
      <c r="AD80" s="122">
        <v>3</v>
      </c>
      <c r="AE80" s="122">
        <v>4</v>
      </c>
      <c r="AF80" s="122">
        <v>5</v>
      </c>
      <c r="AG80" s="122">
        <v>6</v>
      </c>
      <c r="AH80" s="122">
        <v>7</v>
      </c>
      <c r="AI80" s="122">
        <v>8</v>
      </c>
      <c r="AJ80" s="122">
        <v>9</v>
      </c>
      <c r="AK80" s="122">
        <v>10</v>
      </c>
      <c r="AL80" s="122">
        <v>11</v>
      </c>
      <c r="AM80" s="122">
        <v>12</v>
      </c>
      <c r="AN80" s="122">
        <v>1</v>
      </c>
      <c r="AO80" s="122">
        <v>2</v>
      </c>
      <c r="AP80" s="122">
        <v>3</v>
      </c>
      <c r="AQ80" s="122">
        <v>4</v>
      </c>
      <c r="AR80" s="122">
        <v>5</v>
      </c>
      <c r="AS80" s="122">
        <v>6</v>
      </c>
      <c r="AT80" s="122">
        <v>7</v>
      </c>
      <c r="AU80" s="122">
        <v>8</v>
      </c>
      <c r="AV80" s="122">
        <v>9</v>
      </c>
      <c r="AW80" s="122">
        <v>10</v>
      </c>
      <c r="AX80" s="122">
        <v>11</v>
      </c>
      <c r="AY80" s="122">
        <v>12</v>
      </c>
      <c r="AZ80" s="122">
        <v>1</v>
      </c>
      <c r="BA80" s="122">
        <v>2</v>
      </c>
      <c r="BB80" s="122">
        <v>3</v>
      </c>
      <c r="BC80" s="122">
        <v>4</v>
      </c>
      <c r="BD80" s="122">
        <v>5</v>
      </c>
      <c r="BE80" s="122">
        <v>6</v>
      </c>
      <c r="BF80" s="122">
        <v>7</v>
      </c>
      <c r="BG80" s="122">
        <v>8</v>
      </c>
      <c r="BH80" s="122">
        <v>9</v>
      </c>
      <c r="BI80" s="122">
        <v>10</v>
      </c>
      <c r="BJ80" s="122">
        <v>11</v>
      </c>
      <c r="BK80" s="122">
        <v>12</v>
      </c>
    </row>
    <row r="81" spans="2:8" ht="22.5" hidden="1" customHeight="1">
      <c r="B81" s="122" t="s">
        <v>93</v>
      </c>
      <c r="D81" s="441">
        <v>1</v>
      </c>
      <c r="E81" s="441">
        <v>4</v>
      </c>
      <c r="F81" s="441">
        <v>7</v>
      </c>
      <c r="G81" s="441">
        <v>10</v>
      </c>
      <c r="H81" s="440"/>
    </row>
    <row r="82" spans="2:8" hidden="1">
      <c r="B82" s="122" t="s">
        <v>430</v>
      </c>
      <c r="D82" s="441">
        <v>4</v>
      </c>
      <c r="E82" s="441">
        <v>10</v>
      </c>
      <c r="F82" s="441">
        <v>12</v>
      </c>
      <c r="G82" s="440"/>
      <c r="H82" s="440"/>
    </row>
    <row r="83" spans="2:8" hidden="1">
      <c r="B83" s="122" t="s">
        <v>429</v>
      </c>
      <c r="D83" s="122">
        <v>7</v>
      </c>
    </row>
    <row r="84" spans="2:8" hidden="1"/>
  </sheetData>
  <sheetProtection algorithmName="SHA-512" hashValue="8a2gDctMq1aXbvJ9EoKYE//iAMkpHXzu4VPvJA/OSH3pkGePiqWJDlX+9Aw40vppOL2zSre3739qkJvQvgkk9w==" saltValue="qGMcItS4RzD0jjmWiBtrPg==" spinCount="100000" sheet="1" scenarios="1" formatColumns="0" formatRows="0"/>
  <conditionalFormatting sqref="B44:BK44">
    <cfRule type="expression" dxfId="103" priority="19">
      <formula>$D$71&lt;&gt;$F$70</formula>
    </cfRule>
  </conditionalFormatting>
  <conditionalFormatting sqref="B45:BK45">
    <cfRule type="expression" dxfId="102" priority="18">
      <formula>$D$71&lt;&gt;$F$71</formula>
    </cfRule>
  </conditionalFormatting>
  <conditionalFormatting sqref="B46:BK47">
    <cfRule type="expression" dxfId="101" priority="17">
      <formula>$D$71&lt;&gt;$F$72</formula>
    </cfRule>
  </conditionalFormatting>
  <conditionalFormatting sqref="B48:BK50">
    <cfRule type="expression" dxfId="100" priority="16">
      <formula>$D$71&lt;&gt;$F$73</formula>
    </cfRule>
  </conditionalFormatting>
  <conditionalFormatting sqref="B18:BK18">
    <cfRule type="expression" dxfId="99" priority="155">
      <formula>$D$71&lt;&gt;$F$74</formula>
    </cfRule>
  </conditionalFormatting>
  <conditionalFormatting sqref="AN7:AY52 AN56:AY56 AN54:AY54">
    <cfRule type="expression" dxfId="98" priority="156">
      <formula>$D$70&lt;4</formula>
    </cfRule>
  </conditionalFormatting>
  <conditionalFormatting sqref="AZ7:BK52 AZ56:BK56 AZ54:BK54">
    <cfRule type="expression" dxfId="97" priority="160">
      <formula>$D$70&lt;5</formula>
    </cfRule>
  </conditionalFormatting>
  <conditionalFormatting sqref="AN53:AY53">
    <cfRule type="expression" dxfId="96" priority="5">
      <formula>$D$70&lt;4</formula>
    </cfRule>
  </conditionalFormatting>
  <conditionalFormatting sqref="AZ53:BK53">
    <cfRule type="expression" dxfId="95" priority="6">
      <formula>$D$70&lt;5</formula>
    </cfRule>
  </conditionalFormatting>
  <conditionalFormatting sqref="AN57:AY57">
    <cfRule type="expression" dxfId="94" priority="1">
      <formula>$D$70&lt;4</formula>
    </cfRule>
  </conditionalFormatting>
  <conditionalFormatting sqref="AZ57:BK57">
    <cfRule type="expression" dxfId="93" priority="2">
      <formula>$D$70&lt;5</formula>
    </cfRule>
  </conditionalFormatting>
  <conditionalFormatting sqref="AN55:AY55">
    <cfRule type="expression" dxfId="92" priority="3">
      <formula>$D$70&lt;4</formula>
    </cfRule>
  </conditionalFormatting>
  <conditionalFormatting sqref="AZ55:BK55">
    <cfRule type="expression" dxfId="91" priority="4">
      <formula>$D$70&lt;5</formula>
    </cfRule>
  </conditionalFormatting>
  <pageMargins left="0.7" right="0.7" top="0.75" bottom="0.75" header="0.3" footer="0.3"/>
  <pageSetup paperSize="9" scale="35" orientation="landscape" horizontalDpi="4294967295" verticalDpi="4294967295" r:id="rId1"/>
  <headerFooter>
    <oddFooter>&amp;L&amp;"-,Negrita"&amp;9Promotor &amp;"-,Normal"a &amp;"-,Negrita"Nom del projecte &amp;"-,Normal"a &amp;"-,Negrita"Email: &amp;"-,Normal"a &amp;"-,Negrita"Telèfon &amp;"-,Normal"a</oddFooter>
  </headerFooter>
  <colBreaks count="1" manualBreakCount="1">
    <brk id="27" min="3" max="59" man="1"/>
  </colBreaks>
  <drawing r:id="rId2"/>
  <legacyDrawing r:id="rId3"/>
  <mc:AlternateContent xmlns:mc="http://schemas.openxmlformats.org/markup-compatibility/2006">
    <mc:Choice Requires="x14">
      <controls>
        <mc:AlternateContent xmlns:mc="http://schemas.openxmlformats.org/markup-compatibility/2006">
          <mc:Choice Requires="x14">
            <control shapeId="81924" r:id="rId4" name="btnAmagar0_T">
              <controlPr defaultSize="0" print="0" autoFill="0" autoPict="0" macro="[0]!Amagar0_T">
                <anchor moveWithCells="1">
                  <from>
                    <xdr:col>7</xdr:col>
                    <xdr:colOff>7620</xdr:colOff>
                    <xdr:row>3</xdr:row>
                    <xdr:rowOff>106680</xdr:rowOff>
                  </from>
                  <to>
                    <xdr:col>8</xdr:col>
                    <xdr:colOff>60960</xdr:colOff>
                    <xdr:row>5</xdr:row>
                    <xdr:rowOff>60960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16">
    <tabColor theme="9" tint="-0.499984740745262"/>
  </sheetPr>
  <dimension ref="A5:T100"/>
  <sheetViews>
    <sheetView showGridLines="0" zoomScaleNormal="100" workbookViewId="0">
      <pane ySplit="3" topLeftCell="A4" activePane="bottomLeft" state="frozen"/>
      <selection activeCell="C40" sqref="C40"/>
      <selection pane="bottomLeft"/>
    </sheetView>
  </sheetViews>
  <sheetFormatPr defaultColWidth="11.44140625" defaultRowHeight="13.8"/>
  <cols>
    <col min="1" max="1" width="3.5546875" style="129" customWidth="1"/>
    <col min="2" max="2" width="24.44140625" style="129" bestFit="1" customWidth="1"/>
    <col min="3" max="3" width="1.44140625" style="124" customWidth="1"/>
    <col min="4" max="6" width="9.33203125" style="124" bestFit="1" customWidth="1"/>
    <col min="7" max="8" width="9.33203125" style="129" bestFit="1" customWidth="1"/>
    <col min="9" max="9" width="1.44140625" style="129" customWidth="1"/>
    <col min="10" max="14" width="11.33203125" style="129" bestFit="1" customWidth="1"/>
    <col min="15" max="15" width="1.44140625" style="129" customWidth="1"/>
    <col min="16" max="20" width="11.33203125" style="129" bestFit="1" customWidth="1"/>
    <col min="21" max="16384" width="11.44140625" style="129"/>
  </cols>
  <sheetData>
    <row r="5" spans="1:20">
      <c r="B5" s="673" t="str">
        <f>+IF(Home!$C$5=NT!$A$2,MI!$B$320,IF(Home!$C$5=NT!$A$3,MI!$C$320,IF(Home!$C$5=NT!$A$4,MI!$D$320,)))</f>
        <v>STOCK</v>
      </c>
    </row>
    <row r="7" spans="1:20" ht="12.75" customHeight="1">
      <c r="D7" s="754" t="str">
        <f>+IF(Home!$C$5=NT!$A$2,MI!$B$322,IF(Home!$C$5=NT!$A$3,MI!$C$322,IF(Home!$C$5=NT!$A$4,MI!$D$322,)))</f>
        <v>COMPRES</v>
      </c>
      <c r="E7" s="755" t="str">
        <f>+IF(Home!$C$5=NT!$A$2,MI!$B$321,IF(Home!$C$5=NT!$A$3,MI!$C$321,IF(Home!$C$5=NT!$A$4,MI!$D$321,)))</f>
        <v>UNITATS</v>
      </c>
      <c r="F7" s="755" t="str">
        <f>+IF(Home!$C$5=NT!$A$2,MI!$B$321,IF(Home!$C$5=NT!$A$3,MI!$C$321,IF(Home!$C$5=NT!$A$4,MI!$D$321,)))</f>
        <v>UNITATS</v>
      </c>
      <c r="G7" s="606">
        <f>+Home!J9</f>
        <v>3</v>
      </c>
      <c r="J7" s="754" t="str">
        <f>+IF(Home!$C$5=NT!$A$2,MI!$B$323,IF(Home!$C$5=NT!$A$3,MI!$C$323,IF(Home!$C$5=NT!$A$4,MI!$D$323,)))</f>
        <v>VENDES</v>
      </c>
      <c r="K7" s="755" t="str">
        <f>+IF(Home!$C$5=NT!$A$2,MI!$B$321,IF(Home!$C$5=NT!$A$3,MI!$C$321,IF(Home!$C$5=NT!$A$4,MI!$D$321,)))</f>
        <v>UNITATS</v>
      </c>
      <c r="L7" s="755" t="str">
        <f>+IF(Home!$C$5=NT!$A$2,MI!$B$321,IF(Home!$C$5=NT!$A$3,MI!$C$321,IF(Home!$C$5=NT!$A$4,MI!$D$321,)))</f>
        <v>UNITATS</v>
      </c>
      <c r="P7" s="754" t="str">
        <f>+IF(Home!$C$5=NT!$A$2,MI!$B$325,IF(Home!$C$5=NT!$A$3,MI!$C$325,IF(Home!$C$5=NT!$A$4,MI!$D$325,)))</f>
        <v>STOCK</v>
      </c>
      <c r="Q7" s="755" t="str">
        <f>+IF(Home!$C$5=NT!$A$2,MI!$B$321,IF(Home!$C$5=NT!$A$3,MI!$C$321,IF(Home!$C$5=NT!$A$4,MI!$D$321,)))</f>
        <v>UNITATS</v>
      </c>
      <c r="R7" s="755" t="str">
        <f>+IF(Home!$C$5=NT!$A$2,MI!$B$321,IF(Home!$C$5=NT!$A$3,MI!$C$321,IF(Home!$C$5=NT!$A$4,MI!$D$321,)))</f>
        <v>UNITATS</v>
      </c>
    </row>
    <row r="8" spans="1:20">
      <c r="B8" s="491" t="str">
        <f>+IF(Home!$C$5=NT!$A$2,MI!$B$321,IF(Home!$C$5=NT!$A$3,MI!$C$321,IF(Home!$C$5=NT!$A$4,MI!$D$321,)))</f>
        <v>UNITATS</v>
      </c>
      <c r="C8" s="150"/>
      <c r="D8" s="177" t="str">
        <f>+IF(Home!$C$5=NT!$A$2,MI!$B$3,IF(Home!$C$5=NT!$A$3,MI!$C$3,IF(Home!$C$5=NT!$A$4,MI!$D$3,)))</f>
        <v>ANY 1</v>
      </c>
      <c r="E8" s="177" t="str">
        <f>+IF(Home!$C$5=NT!$A$2,MI!$B$4,IF(Home!$C$5=NT!$A$3,MI!$C$4,IF(Home!$C$5=NT!$A$4,MI!$D$4,)))</f>
        <v>ANY 2</v>
      </c>
      <c r="F8" s="177" t="str">
        <f>+IF(Home!$C$5=NT!$A$2,MI!$B$5,IF(Home!$C$5=NT!$A$3,MI!$C$5,IF(Home!$C$5=NT!$A$4,MI!$D$5,)))</f>
        <v>ANY 3</v>
      </c>
      <c r="G8" s="177" t="str">
        <f>+IF(Home!$C$5=NT!$A$2,MI!$B$6,IF(Home!$C$5=NT!$A$3,MI!$C$6,IF(Home!$C$5=NT!$A$4,MI!$D$6,)))</f>
        <v>ANY 4</v>
      </c>
      <c r="H8" s="177" t="str">
        <f>+IF(Home!$C$5=NT!$A$2,MI!$B$7,IF(Home!$C$5=NT!$A$3,MI!$C$7,IF(Home!$C$5=NT!$A$4,MI!$D$7,)))</f>
        <v>ANY 5</v>
      </c>
      <c r="J8" s="177" t="str">
        <f>+IF(Home!$C$5=NT!$A$2,MI!$B$3,IF(Home!$C$5=NT!$A$3,MI!$C$3,IF(Home!$C$5=NT!$A$4,MI!$D$3,)))</f>
        <v>ANY 1</v>
      </c>
      <c r="K8" s="177" t="str">
        <f>+IF(Home!$C$5=NT!$A$2,MI!$B$4,IF(Home!$C$5=NT!$A$3,MI!$C$4,IF(Home!$C$5=NT!$A$4,MI!$D$4,)))</f>
        <v>ANY 2</v>
      </c>
      <c r="L8" s="177" t="str">
        <f>+IF(Home!$C$5=NT!$A$2,MI!$B$5,IF(Home!$C$5=NT!$A$3,MI!$C$5,IF(Home!$C$5=NT!$A$4,MI!$D$5,)))</f>
        <v>ANY 3</v>
      </c>
      <c r="M8" s="177" t="str">
        <f>+IF(Home!$C$5=NT!$A$2,MI!$B$6,IF(Home!$C$5=NT!$A$3,MI!$C$6,IF(Home!$C$5=NT!$A$4,MI!$D$6,)))</f>
        <v>ANY 4</v>
      </c>
      <c r="N8" s="177" t="str">
        <f>+IF(Home!$C$5=NT!$A$2,MI!$B$7,IF(Home!$C$5=NT!$A$3,MI!$C$7,IF(Home!$C$5=NT!$A$4,MI!$D$7,)))</f>
        <v>ANY 5</v>
      </c>
      <c r="P8" s="177" t="str">
        <f>+IF(Home!$C$5=NT!$A$2,MI!$B$3,IF(Home!$C$5=NT!$A$3,MI!$C$3,IF(Home!$C$5=NT!$A$4,MI!$D$3,)))</f>
        <v>ANY 1</v>
      </c>
      <c r="Q8" s="177" t="str">
        <f>+IF(Home!$C$5=NT!$A$2,MI!$B$4,IF(Home!$C$5=NT!$A$3,MI!$C$4,IF(Home!$C$5=NT!$A$4,MI!$D$4,)))</f>
        <v>ANY 2</v>
      </c>
      <c r="R8" s="177" t="str">
        <f>+IF(Home!$C$5=NT!$A$2,MI!$B$5,IF(Home!$C$5=NT!$A$3,MI!$C$5,IF(Home!$C$5=NT!$A$4,MI!$D$5,)))</f>
        <v>ANY 3</v>
      </c>
      <c r="S8" s="177" t="str">
        <f>+IF(Home!$C$5=NT!$A$2,MI!$B$6,IF(Home!$C$5=NT!$A$3,MI!$C$6,IF(Home!$C$5=NT!$A$4,MI!$D$6,)))</f>
        <v>ANY 4</v>
      </c>
      <c r="T8" s="177" t="str">
        <f>+IF(Home!$C$5=NT!$A$2,MI!$B$7,IF(Home!$C$5=NT!$A$3,MI!$C$7,IF(Home!$C$5=NT!$A$4,MI!$D$7,)))</f>
        <v>ANY 5</v>
      </c>
    </row>
    <row r="9" spans="1:20" s="122" customFormat="1">
      <c r="A9" s="129"/>
      <c r="B9" s="226" t="str">
        <f>+OP!B47</f>
        <v>Envasos reutilitzables</v>
      </c>
      <c r="C9" s="133"/>
      <c r="D9" s="158">
        <f>SUM('Ex Net'!D9:O9)</f>
        <v>1100</v>
      </c>
      <c r="E9" s="158">
        <f>SUM('Ex Net'!P9:AA9)</f>
        <v>0</v>
      </c>
      <c r="F9" s="158">
        <f>SUM('Ex Net'!AB9:AM9)</f>
        <v>0</v>
      </c>
      <c r="G9" s="158">
        <f>SUM('Ex Net'!AN9:AY9)</f>
        <v>0</v>
      </c>
      <c r="H9" s="158">
        <f>SUM('Ex Net'!AZ9:BK9)</f>
        <v>0</v>
      </c>
      <c r="J9" s="158">
        <f>SUM('Ex Net'!D27:O27)</f>
        <v>920</v>
      </c>
      <c r="K9" s="158">
        <f>SUM('Ex Net'!P27:AA27)</f>
        <v>100</v>
      </c>
      <c r="L9" s="158">
        <f>SUM('Ex Net'!AB27:AM27)</f>
        <v>60</v>
      </c>
      <c r="M9" s="158">
        <f>SUM('Ex Net'!AN27:AY27)</f>
        <v>60</v>
      </c>
      <c r="N9" s="158">
        <f>SUM('Ex Net'!AZ27:BK27)</f>
        <v>60</v>
      </c>
      <c r="P9" s="344">
        <f>IF(OP!$C10=NT!$T$2,+D9-J9,0)</f>
        <v>180</v>
      </c>
      <c r="Q9" s="344">
        <f>IF(OP!$C10=NT!$T$2,+E9-K9,0)+P9</f>
        <v>80</v>
      </c>
      <c r="R9" s="344">
        <f>IF(OP!$C10=NT!$T$2,+F9-L9,0)+Q9</f>
        <v>20</v>
      </c>
      <c r="S9" s="344">
        <f>IF(OP!$C10=NT!$T$2,+G9-M9,0)+R9</f>
        <v>-40</v>
      </c>
      <c r="T9" s="344">
        <f>IF(OP!$C10=NT!$T$2,+H9-N9,0)+S9</f>
        <v>-100</v>
      </c>
    </row>
    <row r="10" spans="1:20" s="122" customFormat="1">
      <c r="A10" s="129"/>
      <c r="B10" s="226" t="str">
        <f>+OP!B48</f>
        <v>Vendes per entregues</v>
      </c>
      <c r="C10" s="133"/>
      <c r="D10" s="158">
        <f>SUM('Ex Net'!D10:O10)</f>
        <v>0</v>
      </c>
      <c r="E10" s="158">
        <f>SUM('Ex Net'!P10:AA10)</f>
        <v>0</v>
      </c>
      <c r="F10" s="158">
        <f>SUM('Ex Net'!AB10:AM10)</f>
        <v>0</v>
      </c>
      <c r="G10" s="158">
        <f>SUM('Ex Net'!AN10:AY10)</f>
        <v>0</v>
      </c>
      <c r="H10" s="158">
        <f>SUM('Ex Net'!AZ10:BK10)</f>
        <v>0</v>
      </c>
      <c r="J10" s="158">
        <f>SUM('Ex Net'!D28:O28)</f>
        <v>51500</v>
      </c>
      <c r="K10" s="158">
        <f>SUM('Ex Net'!P28:AA28)</f>
        <v>93900</v>
      </c>
      <c r="L10" s="158">
        <f>SUM('Ex Net'!AB28:AM28)</f>
        <v>96000</v>
      </c>
      <c r="M10" s="158">
        <f>SUM('Ex Net'!AN28:AY28)</f>
        <v>96000</v>
      </c>
      <c r="N10" s="158">
        <f>SUM('Ex Net'!AZ28:BK28)</f>
        <v>96000</v>
      </c>
      <c r="P10" s="344">
        <f>IF(OP!$C11=NT!$T$2,+D10-J10,0)</f>
        <v>0</v>
      </c>
      <c r="Q10" s="344">
        <f>IF(OP!$C11=NT!$T$2,+E10-K10,0)+P10</f>
        <v>0</v>
      </c>
      <c r="R10" s="344">
        <f>IF(OP!$C11=NT!$T$2,+F10-L10,0)+Q10</f>
        <v>0</v>
      </c>
      <c r="S10" s="344">
        <f>IF(OP!$C11=NT!$T$2,+G10-M10,0)+R10</f>
        <v>0</v>
      </c>
      <c r="T10" s="344">
        <f>IF(OP!$C11=NT!$T$2,+H10-N10,0)+S10</f>
        <v>0</v>
      </c>
    </row>
    <row r="11" spans="1:20" s="122" customFormat="1">
      <c r="A11" s="129"/>
      <c r="B11" s="226" t="str">
        <f>+OP!B49</f>
        <v>Anuncis locals</v>
      </c>
      <c r="C11" s="133"/>
      <c r="D11" s="158">
        <f>SUM('Ex Net'!D11:O11)</f>
        <v>0</v>
      </c>
      <c r="E11" s="158">
        <f>SUM('Ex Net'!P11:AA11)</f>
        <v>0</v>
      </c>
      <c r="F11" s="158">
        <f>SUM('Ex Net'!AB11:AM11)</f>
        <v>0</v>
      </c>
      <c r="G11" s="158">
        <f>SUM('Ex Net'!AN11:AY11)</f>
        <v>0</v>
      </c>
      <c r="H11" s="158">
        <f>SUM('Ex Net'!AZ11:BK11)</f>
        <v>0</v>
      </c>
      <c r="J11" s="158">
        <f>SUM('Ex Net'!D29:O29)</f>
        <v>212</v>
      </c>
      <c r="K11" s="158">
        <f>SUM('Ex Net'!P29:AA29)</f>
        <v>240</v>
      </c>
      <c r="L11" s="158">
        <f>SUM('Ex Net'!AB29:AM29)</f>
        <v>240</v>
      </c>
      <c r="M11" s="158">
        <f>SUM('Ex Net'!AN29:AY29)</f>
        <v>240</v>
      </c>
      <c r="N11" s="158">
        <f>SUM('Ex Net'!AZ29:BK29)</f>
        <v>240</v>
      </c>
      <c r="P11" s="344">
        <f>IF(OP!$C12=NT!$T$2,+D11-J11,0)</f>
        <v>0</v>
      </c>
      <c r="Q11" s="344">
        <f>IF(OP!$C12=NT!$T$2,+E11-K11,0)+P11</f>
        <v>0</v>
      </c>
      <c r="R11" s="344">
        <f>IF(OP!$C12=NT!$T$2,+F11-L11,0)+Q11</f>
        <v>0</v>
      </c>
      <c r="S11" s="344">
        <f>IF(OP!$C12=NT!$T$2,+G11-M11,0)+R11</f>
        <v>0</v>
      </c>
      <c r="T11" s="344">
        <f>IF(OP!$C12=NT!$T$2,+H11-N11,0)+S11</f>
        <v>0</v>
      </c>
    </row>
    <row r="12" spans="1:20" s="122" customFormat="1">
      <c r="A12" s="129"/>
      <c r="B12" s="226" t="str">
        <f>+OP!B50</f>
        <v>Nom Producte/Servei 4</v>
      </c>
      <c r="C12" s="133"/>
      <c r="D12" s="158">
        <f>SUM('Ex Net'!D12:O12)</f>
        <v>0</v>
      </c>
      <c r="E12" s="158">
        <f>SUM('Ex Net'!P12:AA12)</f>
        <v>0</v>
      </c>
      <c r="F12" s="158">
        <f>SUM('Ex Net'!AB12:AM12)</f>
        <v>0</v>
      </c>
      <c r="G12" s="158">
        <f>SUM('Ex Net'!AN12:AY12)</f>
        <v>0</v>
      </c>
      <c r="H12" s="158">
        <f>SUM('Ex Net'!AZ12:BK12)</f>
        <v>0</v>
      </c>
      <c r="J12" s="158">
        <f>SUM('Ex Net'!D30:O30)</f>
        <v>1200</v>
      </c>
      <c r="K12" s="158">
        <f>SUM('Ex Net'!P30:AA30)</f>
        <v>1100</v>
      </c>
      <c r="L12" s="158">
        <f>SUM('Ex Net'!AB30:AM30)</f>
        <v>0</v>
      </c>
      <c r="M12" s="158">
        <f>SUM('Ex Net'!AN30:AY30)</f>
        <v>0</v>
      </c>
      <c r="N12" s="158">
        <f>SUM('Ex Net'!AZ30:BK30)</f>
        <v>0</v>
      </c>
      <c r="P12" s="344">
        <f>IF(OP!$C13=NT!$T$2,+D12-J12,0)</f>
        <v>0</v>
      </c>
      <c r="Q12" s="344">
        <f>IF(OP!$C13=NT!$T$2,+E12-K12,0)+P12</f>
        <v>0</v>
      </c>
      <c r="R12" s="344">
        <f>IF(OP!$C13=NT!$T$2,+F12-L12,0)+Q12</f>
        <v>0</v>
      </c>
      <c r="S12" s="344">
        <f>IF(OP!$C13=NT!$T$2,+G12-M12,0)+R12</f>
        <v>0</v>
      </c>
      <c r="T12" s="344">
        <f>IF(OP!$C13=NT!$T$2,+H12-N12,0)+S12</f>
        <v>0</v>
      </c>
    </row>
    <row r="13" spans="1:20" s="122" customFormat="1">
      <c r="A13" s="129"/>
      <c r="B13" s="226" t="str">
        <f>+OP!B51</f>
        <v>Nom Producte/Servei 5</v>
      </c>
      <c r="C13" s="133"/>
      <c r="D13" s="158">
        <f>SUM('Ex Net'!D13:O13)</f>
        <v>0</v>
      </c>
      <c r="E13" s="158">
        <f>SUM('Ex Net'!P13:AA13)</f>
        <v>0</v>
      </c>
      <c r="F13" s="158">
        <f>SUM('Ex Net'!AB13:AM13)</f>
        <v>0</v>
      </c>
      <c r="G13" s="158">
        <f>SUM('Ex Net'!AN13:AY13)</f>
        <v>0</v>
      </c>
      <c r="H13" s="158">
        <f>SUM('Ex Net'!AZ13:BK13)</f>
        <v>0</v>
      </c>
      <c r="J13" s="158">
        <f>SUM('Ex Net'!D31:O31)</f>
        <v>0</v>
      </c>
      <c r="K13" s="158">
        <f>SUM('Ex Net'!P31:AA31)</f>
        <v>0</v>
      </c>
      <c r="L13" s="158">
        <f>SUM('Ex Net'!AB31:AM31)</f>
        <v>0</v>
      </c>
      <c r="M13" s="158">
        <f>SUM('Ex Net'!AN31:AY31)</f>
        <v>0</v>
      </c>
      <c r="N13" s="158">
        <f>SUM('Ex Net'!AZ31:BK31)</f>
        <v>0</v>
      </c>
      <c r="P13" s="344">
        <f>IF(OP!$C14=NT!$T$2,+D13-J13,0)</f>
        <v>0</v>
      </c>
      <c r="Q13" s="344">
        <f>IF(OP!$C14=NT!$T$2,+E13-K13,0)+P13</f>
        <v>0</v>
      </c>
      <c r="R13" s="344">
        <f>IF(OP!$C14=NT!$T$2,+F13-L13,0)+Q13</f>
        <v>0</v>
      </c>
      <c r="S13" s="344">
        <f>IF(OP!$C14=NT!$T$2,+G13-M13,0)+R13</f>
        <v>0</v>
      </c>
      <c r="T13" s="344">
        <f>IF(OP!$C14=NT!$T$2,+H13-N13,0)+S13</f>
        <v>0</v>
      </c>
    </row>
    <row r="14" spans="1:20" s="122" customFormat="1">
      <c r="A14" s="129"/>
      <c r="B14" s="226" t="str">
        <f>+OP!B52</f>
        <v>Nom Producte/Servei 6</v>
      </c>
      <c r="C14" s="133"/>
      <c r="D14" s="158">
        <f>SUM('Ex Net'!D14:O14)</f>
        <v>0</v>
      </c>
      <c r="E14" s="158">
        <f>SUM('Ex Net'!P14:AA14)</f>
        <v>0</v>
      </c>
      <c r="F14" s="158">
        <f>SUM('Ex Net'!AB14:AM14)</f>
        <v>0</v>
      </c>
      <c r="G14" s="158">
        <f>SUM('Ex Net'!AN14:AY14)</f>
        <v>0</v>
      </c>
      <c r="H14" s="158">
        <f>SUM('Ex Net'!AZ14:BK14)</f>
        <v>0</v>
      </c>
      <c r="J14" s="158">
        <f>SUM('Ex Net'!D32:O32)</f>
        <v>0</v>
      </c>
      <c r="K14" s="158">
        <f>SUM('Ex Net'!P32:AA32)</f>
        <v>0</v>
      </c>
      <c r="L14" s="158">
        <f>SUM('Ex Net'!AB32:AM32)</f>
        <v>0</v>
      </c>
      <c r="M14" s="158">
        <f>SUM('Ex Net'!AN32:AY32)</f>
        <v>0</v>
      </c>
      <c r="N14" s="158">
        <f>SUM('Ex Net'!AZ32:BK32)</f>
        <v>0</v>
      </c>
      <c r="P14" s="344">
        <f>IF(OP!$C15=NT!$T$2,+D14-J14,0)</f>
        <v>0</v>
      </c>
      <c r="Q14" s="344">
        <f>IF(OP!$C15=NT!$T$2,+E14-K14,0)+P14</f>
        <v>0</v>
      </c>
      <c r="R14" s="344">
        <f>IF(OP!$C15=NT!$T$2,+F14-L14,0)+Q14</f>
        <v>0</v>
      </c>
      <c r="S14" s="344">
        <f>IF(OP!$C15=NT!$T$2,+G14-M14,0)+R14</f>
        <v>0</v>
      </c>
      <c r="T14" s="344">
        <f>IF(OP!$C15=NT!$T$2,+H14-N14,0)+S14</f>
        <v>0</v>
      </c>
    </row>
    <row r="15" spans="1:20" s="122" customFormat="1">
      <c r="A15" s="129"/>
      <c r="B15" s="226" t="str">
        <f>+OP!B53</f>
        <v>Nom Producte/Servei 7</v>
      </c>
      <c r="C15" s="133"/>
      <c r="D15" s="158">
        <f>SUM('Ex Net'!D15:O15)</f>
        <v>0</v>
      </c>
      <c r="E15" s="158">
        <f>SUM('Ex Net'!P15:AA15)</f>
        <v>0</v>
      </c>
      <c r="F15" s="158">
        <f>SUM('Ex Net'!AB15:AM15)</f>
        <v>0</v>
      </c>
      <c r="G15" s="158">
        <f>SUM('Ex Net'!AN15:AY15)</f>
        <v>0</v>
      </c>
      <c r="H15" s="158">
        <f>SUM('Ex Net'!AZ15:BK15)</f>
        <v>0</v>
      </c>
      <c r="J15" s="158">
        <f>SUM('Ex Net'!D33:O33)</f>
        <v>0</v>
      </c>
      <c r="K15" s="158">
        <f>SUM('Ex Net'!P33:AA33)</f>
        <v>0</v>
      </c>
      <c r="L15" s="158">
        <f>SUM('Ex Net'!AB33:AM33)</f>
        <v>0</v>
      </c>
      <c r="M15" s="158">
        <f>SUM('Ex Net'!AN33:AY33)</f>
        <v>0</v>
      </c>
      <c r="N15" s="158">
        <f>SUM('Ex Net'!AZ33:BK33)</f>
        <v>0</v>
      </c>
      <c r="P15" s="344">
        <f>IF(OP!$C16=NT!$T$2,+D15-J15,0)</f>
        <v>0</v>
      </c>
      <c r="Q15" s="344">
        <f>IF(OP!$C16=NT!$T$2,+E15-K15,0)+P15</f>
        <v>0</v>
      </c>
      <c r="R15" s="344">
        <f>IF(OP!$C16=NT!$T$2,+F15-L15,0)+Q15</f>
        <v>0</v>
      </c>
      <c r="S15" s="344">
        <f>IF(OP!$C16=NT!$T$2,+G15-M15,0)+R15</f>
        <v>0</v>
      </c>
      <c r="T15" s="344">
        <f>IF(OP!$C16=NT!$T$2,+H15-N15,0)+S15</f>
        <v>0</v>
      </c>
    </row>
    <row r="16" spans="1:20" s="122" customFormat="1">
      <c r="A16" s="129"/>
      <c r="B16" s="226" t="str">
        <f>+OP!B54</f>
        <v>Nom Producte/Servei 8</v>
      </c>
      <c r="C16" s="133"/>
      <c r="D16" s="158">
        <f>SUM('Ex Net'!D16:O16)</f>
        <v>0</v>
      </c>
      <c r="E16" s="158">
        <f>SUM('Ex Net'!P16:AA16)</f>
        <v>0</v>
      </c>
      <c r="F16" s="158">
        <f>SUM('Ex Net'!AB16:AM16)</f>
        <v>0</v>
      </c>
      <c r="G16" s="158">
        <f>SUM('Ex Net'!AN16:AY16)</f>
        <v>0</v>
      </c>
      <c r="H16" s="158">
        <f>SUM('Ex Net'!AZ16:BK16)</f>
        <v>0</v>
      </c>
      <c r="J16" s="158">
        <f>SUM('Ex Net'!D34:O34)</f>
        <v>0</v>
      </c>
      <c r="K16" s="158">
        <f>SUM('Ex Net'!P34:AA34)</f>
        <v>0</v>
      </c>
      <c r="L16" s="158">
        <f>SUM('Ex Net'!AB34:AM34)</f>
        <v>0</v>
      </c>
      <c r="M16" s="158">
        <f>SUM('Ex Net'!AN34:AY34)</f>
        <v>0</v>
      </c>
      <c r="N16" s="158">
        <f>SUM('Ex Net'!AZ34:BK34)</f>
        <v>0</v>
      </c>
      <c r="P16" s="344">
        <f>IF(OP!$C17=NT!$T$2,+D16-J16,0)</f>
        <v>0</v>
      </c>
      <c r="Q16" s="344">
        <f>IF(OP!$C17=NT!$T$2,+E16-K16,0)+P16</f>
        <v>0</v>
      </c>
      <c r="R16" s="344">
        <f>IF(OP!$C17=NT!$T$2,+F16-L16,0)+Q16</f>
        <v>0</v>
      </c>
      <c r="S16" s="344">
        <f>IF(OP!$C17=NT!$T$2,+G16-M16,0)+R16</f>
        <v>0</v>
      </c>
      <c r="T16" s="344">
        <f>IF(OP!$C17=NT!$T$2,+H16-N16,0)+S16</f>
        <v>0</v>
      </c>
    </row>
    <row r="17" spans="1:20" s="122" customFormat="1">
      <c r="A17" s="129"/>
      <c r="B17" s="226" t="str">
        <f>+OP!B55</f>
        <v>Nom Producte/Servei 9</v>
      </c>
      <c r="C17" s="133"/>
      <c r="D17" s="158">
        <f>SUM('Ex Net'!D17:O17)</f>
        <v>0</v>
      </c>
      <c r="E17" s="158">
        <f>SUM('Ex Net'!P17:AA17)</f>
        <v>0</v>
      </c>
      <c r="F17" s="158">
        <f>SUM('Ex Net'!AB17:AM17)</f>
        <v>0</v>
      </c>
      <c r="G17" s="158">
        <f>SUM('Ex Net'!AN17:AY17)</f>
        <v>0</v>
      </c>
      <c r="H17" s="158">
        <f>SUM('Ex Net'!AZ17:BK17)</f>
        <v>0</v>
      </c>
      <c r="J17" s="158">
        <f>SUM('Ex Net'!D35:O35)</f>
        <v>0</v>
      </c>
      <c r="K17" s="158">
        <f>SUM('Ex Net'!P35:AA35)</f>
        <v>0</v>
      </c>
      <c r="L17" s="158">
        <f>SUM('Ex Net'!AB35:AM35)</f>
        <v>0</v>
      </c>
      <c r="M17" s="158">
        <f>SUM('Ex Net'!AN35:AY35)</f>
        <v>0</v>
      </c>
      <c r="N17" s="158">
        <f>SUM('Ex Net'!AZ35:BK35)</f>
        <v>0</v>
      </c>
      <c r="P17" s="344">
        <f>IF(OP!$C18=NT!$T$2,+D17-J17,0)</f>
        <v>0</v>
      </c>
      <c r="Q17" s="344">
        <f>IF(OP!$C18=NT!$T$2,+E17-K17,0)+P17</f>
        <v>0</v>
      </c>
      <c r="R17" s="344">
        <f>IF(OP!$C18=NT!$T$2,+F17-L17,0)+Q17</f>
        <v>0</v>
      </c>
      <c r="S17" s="344">
        <f>IF(OP!$C18=NT!$T$2,+G17-M17,0)+R17</f>
        <v>0</v>
      </c>
      <c r="T17" s="344">
        <f>IF(OP!$C18=NT!$T$2,+H17-N17,0)+S17</f>
        <v>0</v>
      </c>
    </row>
    <row r="18" spans="1:20" s="122" customFormat="1">
      <c r="A18" s="129"/>
      <c r="B18" s="226" t="str">
        <f>+OP!B56</f>
        <v>Nom Producte/Servei 10</v>
      </c>
      <c r="C18" s="133"/>
      <c r="D18" s="158">
        <f>SUM('Ex Net'!D18:O18)</f>
        <v>0</v>
      </c>
      <c r="E18" s="158">
        <f>SUM('Ex Net'!P18:AA18)</f>
        <v>0</v>
      </c>
      <c r="F18" s="158">
        <f>SUM('Ex Net'!AB18:AM18)</f>
        <v>0</v>
      </c>
      <c r="G18" s="158">
        <f>SUM('Ex Net'!AN18:AY18)</f>
        <v>0</v>
      </c>
      <c r="H18" s="158">
        <f>SUM('Ex Net'!AZ18:BK18)</f>
        <v>0</v>
      </c>
      <c r="J18" s="158">
        <f>SUM('Ex Net'!D36:O36)</f>
        <v>0</v>
      </c>
      <c r="K18" s="158">
        <f>SUM('Ex Net'!P36:AA36)</f>
        <v>0</v>
      </c>
      <c r="L18" s="158">
        <f>SUM('Ex Net'!AB36:AM36)</f>
        <v>0</v>
      </c>
      <c r="M18" s="158">
        <f>SUM('Ex Net'!AN36:AY36)</f>
        <v>0</v>
      </c>
      <c r="N18" s="158">
        <f>SUM('Ex Net'!AZ36:BK36)</f>
        <v>0</v>
      </c>
      <c r="P18" s="344">
        <f>IF(OP!$C19=NT!$T$2,+D18-J18,0)</f>
        <v>0</v>
      </c>
      <c r="Q18" s="344">
        <f>IF(OP!$C19=NT!$T$2,+E18-K18,0)+P18</f>
        <v>0</v>
      </c>
      <c r="R18" s="344">
        <f>IF(OP!$C19=NT!$T$2,+F18-L18,0)+Q18</f>
        <v>0</v>
      </c>
      <c r="S18" s="344">
        <f>IF(OP!$C19=NT!$T$2,+G18-M18,0)+R18</f>
        <v>0</v>
      </c>
      <c r="T18" s="344">
        <f>IF(OP!$C19=NT!$T$2,+H18-N18,0)+S18</f>
        <v>0</v>
      </c>
    </row>
    <row r="19" spans="1:20" s="122" customFormat="1">
      <c r="A19" s="129"/>
      <c r="B19" s="226" t="str">
        <f>+OP!B57</f>
        <v>Nom Producte/Servei 11</v>
      </c>
      <c r="C19" s="133"/>
      <c r="D19" s="158">
        <f>SUM('Ex Net'!D19:O19)</f>
        <v>0</v>
      </c>
      <c r="E19" s="158">
        <f>SUM('Ex Net'!P19:AA19)</f>
        <v>0</v>
      </c>
      <c r="F19" s="158">
        <f>SUM('Ex Net'!AB19:AM19)</f>
        <v>0</v>
      </c>
      <c r="G19" s="158">
        <f>SUM('Ex Net'!AN19:AY19)</f>
        <v>0</v>
      </c>
      <c r="H19" s="158">
        <f>SUM('Ex Net'!AZ19:BK19)</f>
        <v>0</v>
      </c>
      <c r="J19" s="158">
        <f>SUM('Ex Net'!D37:O37)</f>
        <v>0</v>
      </c>
      <c r="K19" s="158">
        <f>SUM('Ex Net'!P37:AA37)</f>
        <v>0</v>
      </c>
      <c r="L19" s="158">
        <f>SUM('Ex Net'!AB37:AM37)</f>
        <v>0</v>
      </c>
      <c r="M19" s="158">
        <f>SUM('Ex Net'!AN37:AY37)</f>
        <v>0</v>
      </c>
      <c r="N19" s="158">
        <f>SUM('Ex Net'!AZ37:BK37)</f>
        <v>0</v>
      </c>
      <c r="P19" s="344">
        <f>IF(OP!$C20=NT!$T$2,+D19-J19,0)</f>
        <v>0</v>
      </c>
      <c r="Q19" s="344">
        <f>IF(OP!$C20=NT!$T$2,+E19-K19,0)+P19</f>
        <v>0</v>
      </c>
      <c r="R19" s="344">
        <f>IF(OP!$C20=NT!$T$2,+F19-L19,0)+Q19</f>
        <v>0</v>
      </c>
      <c r="S19" s="344">
        <f>IF(OP!$C20=NT!$T$2,+G19-M19,0)+R19</f>
        <v>0</v>
      </c>
      <c r="T19" s="344">
        <f>IF(OP!$C20=NT!$T$2,+H19-N19,0)+S19</f>
        <v>0</v>
      </c>
    </row>
    <row r="20" spans="1:20" s="122" customFormat="1">
      <c r="A20" s="129"/>
      <c r="B20" s="226" t="str">
        <f>+OP!B58</f>
        <v>Nom Producte/Servei 12</v>
      </c>
      <c r="C20" s="133"/>
      <c r="D20" s="158">
        <f>SUM('Ex Net'!D20:O20)</f>
        <v>0</v>
      </c>
      <c r="E20" s="158">
        <f>SUM('Ex Net'!P20:AA20)</f>
        <v>0</v>
      </c>
      <c r="F20" s="158">
        <f>SUM('Ex Net'!AB20:AM20)</f>
        <v>0</v>
      </c>
      <c r="G20" s="158">
        <f>SUM('Ex Net'!AN20:AY20)</f>
        <v>0</v>
      </c>
      <c r="H20" s="158">
        <f>SUM('Ex Net'!AZ20:BK20)</f>
        <v>0</v>
      </c>
      <c r="J20" s="158">
        <f>SUM('Ex Net'!D38:O38)</f>
        <v>0</v>
      </c>
      <c r="K20" s="158">
        <f>SUM('Ex Net'!P38:AA38)</f>
        <v>0</v>
      </c>
      <c r="L20" s="158">
        <f>SUM('Ex Net'!AB38:AM38)</f>
        <v>0</v>
      </c>
      <c r="M20" s="158">
        <f>SUM('Ex Net'!AN38:AY38)</f>
        <v>0</v>
      </c>
      <c r="N20" s="158">
        <f>SUM('Ex Net'!AZ38:BK38)</f>
        <v>0</v>
      </c>
      <c r="P20" s="344">
        <f>IF(OP!$C21=NT!$T$2,+D20-J20,0)</f>
        <v>0</v>
      </c>
      <c r="Q20" s="344">
        <f>IF(OP!$C21=NT!$T$2,+E20-K20,0)+P20</f>
        <v>0</v>
      </c>
      <c r="R20" s="344">
        <f>IF(OP!$C21=NT!$T$2,+F20-L20,0)+Q20</f>
        <v>0</v>
      </c>
      <c r="S20" s="344">
        <f>IF(OP!$C21=NT!$T$2,+G20-M20,0)+R20</f>
        <v>0</v>
      </c>
      <c r="T20" s="344">
        <f>IF(OP!$C21=NT!$T$2,+H20-N20,0)+S20</f>
        <v>0</v>
      </c>
    </row>
    <row r="21" spans="1:20" s="122" customFormat="1">
      <c r="A21" s="129"/>
      <c r="B21" s="226" t="str">
        <f>+OP!B59</f>
        <v>Nom Producte/Servei 13</v>
      </c>
      <c r="C21" s="133"/>
      <c r="D21" s="158">
        <f>SUM('Ex Net'!D21:O21)</f>
        <v>0</v>
      </c>
      <c r="E21" s="158">
        <f>SUM('Ex Net'!P21:AA21)</f>
        <v>0</v>
      </c>
      <c r="F21" s="158">
        <f>SUM('Ex Net'!AB21:AM21)</f>
        <v>0</v>
      </c>
      <c r="G21" s="158">
        <f>SUM('Ex Net'!AN21:AY21)</f>
        <v>0</v>
      </c>
      <c r="H21" s="158">
        <f>SUM('Ex Net'!AZ21:BK21)</f>
        <v>0</v>
      </c>
      <c r="J21" s="158">
        <f>SUM('Ex Net'!D39:O39)</f>
        <v>0</v>
      </c>
      <c r="K21" s="158">
        <f>SUM('Ex Net'!P39:AA39)</f>
        <v>0</v>
      </c>
      <c r="L21" s="158">
        <f>SUM('Ex Net'!AB39:AM39)</f>
        <v>0</v>
      </c>
      <c r="M21" s="158">
        <f>SUM('Ex Net'!AN39:AY39)</f>
        <v>0</v>
      </c>
      <c r="N21" s="158">
        <f>SUM('Ex Net'!AZ39:BK39)</f>
        <v>0</v>
      </c>
      <c r="P21" s="344">
        <f>IF(OP!$C22=NT!$T$2,+D21-J21,0)</f>
        <v>0</v>
      </c>
      <c r="Q21" s="344">
        <f>IF(OP!$C22=NT!$T$2,+E21-K21,0)+P21</f>
        <v>0</v>
      </c>
      <c r="R21" s="344">
        <f>IF(OP!$C22=NT!$T$2,+F21-L21,0)+Q21</f>
        <v>0</v>
      </c>
      <c r="S21" s="344">
        <f>IF(OP!$C22=NT!$T$2,+G21-M21,0)+R21</f>
        <v>0</v>
      </c>
      <c r="T21" s="344">
        <f>IF(OP!$C22=NT!$T$2,+H21-N21,0)+S21</f>
        <v>0</v>
      </c>
    </row>
    <row r="22" spans="1:20" s="122" customFormat="1">
      <c r="A22" s="129"/>
      <c r="B22" s="226" t="str">
        <f>+OP!B60</f>
        <v>Nom Producte/Servei 14</v>
      </c>
      <c r="C22" s="133"/>
      <c r="D22" s="158">
        <f>SUM('Ex Net'!D22:O22)</f>
        <v>0</v>
      </c>
      <c r="E22" s="158">
        <f>SUM('Ex Net'!P22:AA22)</f>
        <v>0</v>
      </c>
      <c r="F22" s="158">
        <f>SUM('Ex Net'!AB22:AM22)</f>
        <v>0</v>
      </c>
      <c r="G22" s="158">
        <f>SUM('Ex Net'!AN22:AY22)</f>
        <v>0</v>
      </c>
      <c r="H22" s="158">
        <f>SUM('Ex Net'!AZ22:BK22)</f>
        <v>0</v>
      </c>
      <c r="J22" s="158">
        <f>SUM('Ex Net'!D40:O40)</f>
        <v>0</v>
      </c>
      <c r="K22" s="158">
        <f>SUM('Ex Net'!P40:AA40)</f>
        <v>0</v>
      </c>
      <c r="L22" s="158">
        <f>SUM('Ex Net'!AB40:AM40)</f>
        <v>0</v>
      </c>
      <c r="M22" s="158">
        <f>SUM('Ex Net'!AN40:AY40)</f>
        <v>0</v>
      </c>
      <c r="N22" s="158">
        <f>SUM('Ex Net'!AZ40:BK40)</f>
        <v>0</v>
      </c>
      <c r="P22" s="344">
        <f>IF(OP!$C23=NT!$T$2,+D22-J22,0)</f>
        <v>0</v>
      </c>
      <c r="Q22" s="344">
        <f>IF(OP!$C23=NT!$T$2,+E22-K22,0)+P22</f>
        <v>0</v>
      </c>
      <c r="R22" s="344">
        <f>IF(OP!$C23=NT!$T$2,+F22-L22,0)+Q22</f>
        <v>0</v>
      </c>
      <c r="S22" s="344">
        <f>IF(OP!$C23=NT!$T$2,+G22-M22,0)+R22</f>
        <v>0</v>
      </c>
      <c r="T22" s="344">
        <f>IF(OP!$C23=NT!$T$2,+H22-N22,0)+S22</f>
        <v>0</v>
      </c>
    </row>
    <row r="23" spans="1:20" s="122" customFormat="1">
      <c r="A23" s="129"/>
      <c r="B23" s="226" t="str">
        <f>+OP!B61</f>
        <v>Nom Producte/Servei 15</v>
      </c>
      <c r="C23" s="133"/>
      <c r="D23" s="158">
        <f>SUM('Ex Net'!D23:O23)</f>
        <v>0</v>
      </c>
      <c r="E23" s="158">
        <f>SUM('Ex Net'!P23:AA23)</f>
        <v>0</v>
      </c>
      <c r="F23" s="158">
        <f>SUM('Ex Net'!AB23:AM23)</f>
        <v>0</v>
      </c>
      <c r="G23" s="158">
        <f>SUM('Ex Net'!AN23:AY23)</f>
        <v>0</v>
      </c>
      <c r="H23" s="158">
        <f>SUM('Ex Net'!AZ23:BK23)</f>
        <v>0</v>
      </c>
      <c r="J23" s="158">
        <f>SUM('Ex Net'!D41:O41)</f>
        <v>0</v>
      </c>
      <c r="K23" s="158">
        <f>SUM('Ex Net'!P41:AA41)</f>
        <v>0</v>
      </c>
      <c r="L23" s="158">
        <f>SUM('Ex Net'!AB41:AM41)</f>
        <v>0</v>
      </c>
      <c r="M23" s="158">
        <f>SUM('Ex Net'!AN41:AY41)</f>
        <v>0</v>
      </c>
      <c r="N23" s="158">
        <f>SUM('Ex Net'!AZ41:BK41)</f>
        <v>0</v>
      </c>
      <c r="P23" s="344">
        <f>IF(OP!$C24=NT!$T$2,+D23-J23,0)</f>
        <v>0</v>
      </c>
      <c r="Q23" s="344">
        <f>IF(OP!$C24=NT!$T$2,+E23-K23,0)+P23</f>
        <v>0</v>
      </c>
      <c r="R23" s="344">
        <f>IF(OP!$C24=NT!$T$2,+F23-L23,0)+Q23</f>
        <v>0</v>
      </c>
      <c r="S23" s="344">
        <f>IF(OP!$C24=NT!$T$2,+G23-M23,0)+R23</f>
        <v>0</v>
      </c>
      <c r="T23" s="344">
        <f>IF(OP!$C24=NT!$T$2,+H23-N23,0)+S23</f>
        <v>0</v>
      </c>
    </row>
    <row r="24" spans="1:20" s="122" customFormat="1" collapsed="1">
      <c r="A24" s="129"/>
      <c r="B24" s="160" t="s">
        <v>17</v>
      </c>
      <c r="C24" s="203"/>
      <c r="D24" s="157">
        <f>SUM(D9:D23)</f>
        <v>1100</v>
      </c>
      <c r="E24" s="157">
        <f>SUM(E9:E23)</f>
        <v>0</v>
      </c>
      <c r="F24" s="157">
        <f>SUM(F9:F23)</f>
        <v>0</v>
      </c>
      <c r="G24" s="157">
        <f>SUM(G9:G23)</f>
        <v>0</v>
      </c>
      <c r="H24" s="157">
        <f>SUM(H9:H23)</f>
        <v>0</v>
      </c>
      <c r="J24" s="157">
        <f>SUM(J9:J23)</f>
        <v>53832</v>
      </c>
      <c r="K24" s="157">
        <f>SUM(K9:K23)</f>
        <v>95340</v>
      </c>
      <c r="L24" s="157">
        <f>SUM(L9:L23)</f>
        <v>96300</v>
      </c>
      <c r="M24" s="157">
        <f>SUM(M9:M23)</f>
        <v>96300</v>
      </c>
      <c r="N24" s="157">
        <f>SUM(N9:N23)</f>
        <v>96300</v>
      </c>
      <c r="P24" s="277">
        <f>SUM(P9:P23)</f>
        <v>180</v>
      </c>
      <c r="Q24" s="277">
        <f>SUM(Q9:Q23)</f>
        <v>80</v>
      </c>
      <c r="R24" s="277">
        <f>SUM(R9:R23)</f>
        <v>20</v>
      </c>
      <c r="S24" s="277">
        <f>SUM(S9:S23)</f>
        <v>-40</v>
      </c>
      <c r="T24" s="277">
        <f>SUM(T9:T23)</f>
        <v>-100</v>
      </c>
    </row>
    <row r="25" spans="1:20">
      <c r="E25" s="129"/>
    </row>
    <row r="26" spans="1:20" ht="12.75" customHeight="1">
      <c r="D26" s="754" t="str">
        <f>+IF(Home!$C$5=NT!$A$2,MI!$B$322,IF(Home!$C$5=NT!$A$3,MI!$C$322,IF(Home!$C$5=NT!$A$4,MI!$D$322,)))</f>
        <v>COMPRES</v>
      </c>
      <c r="E26" s="755" t="str">
        <f>+IF(Home!$C$5=NT!$A$2,MI!$B$321,IF(Home!$C$5=NT!$A$3,MI!$C$321,IF(Home!$C$5=NT!$A$4,MI!$D$321,)))</f>
        <v>UNITATS</v>
      </c>
      <c r="F26" s="755" t="str">
        <f>+IF(Home!$C$5=NT!$A$2,MI!$B$321,IF(Home!$C$5=NT!$A$3,MI!$C$321,IF(Home!$C$5=NT!$A$4,MI!$D$321,)))</f>
        <v>UNITATS</v>
      </c>
      <c r="J26" s="754" t="str">
        <f>+IF(Home!$C$5=NT!$A$2,MI!$B$323,IF(Home!$C$5=NT!$A$3,MI!$C$323,IF(Home!$C$5=NT!$A$4,MI!$D$323,)))</f>
        <v>VENDES</v>
      </c>
      <c r="K26" s="755" t="str">
        <f>+IF(Home!$C$5=NT!$A$2,MI!$B$321,IF(Home!$C$5=NT!$A$3,MI!$C$321,IF(Home!$C$5=NT!$A$4,MI!$D$321,)))</f>
        <v>UNITATS</v>
      </c>
      <c r="L26" s="755" t="str">
        <f>+IF(Home!$C$5=NT!$A$2,MI!$B$321,IF(Home!$C$5=NT!$A$3,MI!$C$321,IF(Home!$C$5=NT!$A$4,MI!$D$321,)))</f>
        <v>UNITATS</v>
      </c>
    </row>
    <row r="27" spans="1:20">
      <c r="B27" s="491" t="str">
        <f>+IF(Home!$C$5=NT!$A$2,MI!$B$326,IF(Home!$C$5=NT!$A$3,MI!$C$326,IF(Home!$C$5=NT!$A$4,MI!$D$326,)))</f>
        <v>PREU UNITARI</v>
      </c>
      <c r="D27" s="177" t="str">
        <f>+IF(Home!$C$5=NT!$A$2,MI!$B$3,IF(Home!$C$5=NT!$A$3,MI!$C$3,IF(Home!$C$5=NT!$A$4,MI!$D$3,)))</f>
        <v>ANY 1</v>
      </c>
      <c r="E27" s="177" t="str">
        <f>+IF(Home!$C$5=NT!$A$2,MI!$B$4,IF(Home!$C$5=NT!$A$3,MI!$C$4,IF(Home!$C$5=NT!$A$4,MI!$D$4,)))</f>
        <v>ANY 2</v>
      </c>
      <c r="F27" s="177" t="str">
        <f>+IF(Home!$C$5=NT!$A$2,MI!$B$5,IF(Home!$C$5=NT!$A$3,MI!$C$5,IF(Home!$C$5=NT!$A$4,MI!$D$5,)))</f>
        <v>ANY 3</v>
      </c>
      <c r="G27" s="177" t="str">
        <f>+IF(Home!$C$5=NT!$A$2,MI!$B$6,IF(Home!$C$5=NT!$A$3,MI!$C$6,IF(Home!$C$5=NT!$A$4,MI!$D$6,)))</f>
        <v>ANY 4</v>
      </c>
      <c r="H27" s="177" t="str">
        <f>+IF(Home!$C$5=NT!$A$2,MI!$B$7,IF(Home!$C$5=NT!$A$3,MI!$C$7,IF(Home!$C$5=NT!$A$4,MI!$D$7,)))</f>
        <v>ANY 5</v>
      </c>
      <c r="J27" s="177" t="str">
        <f>+IF(Home!$C$5=NT!$A$2,MI!$B$3,IF(Home!$C$5=NT!$A$3,MI!$C$3,IF(Home!$C$5=NT!$A$4,MI!$D$3,)))</f>
        <v>ANY 1</v>
      </c>
      <c r="K27" s="177" t="str">
        <f>+IF(Home!$C$5=NT!$A$2,MI!$B$4,IF(Home!$C$5=NT!$A$3,MI!$C$4,IF(Home!$C$5=NT!$A$4,MI!$D$4,)))</f>
        <v>ANY 2</v>
      </c>
      <c r="L27" s="177" t="str">
        <f>+IF(Home!$C$5=NT!$A$2,MI!$B$5,IF(Home!$C$5=NT!$A$3,MI!$C$5,IF(Home!$C$5=NT!$A$4,MI!$D$5,)))</f>
        <v>ANY 3</v>
      </c>
      <c r="M27" s="177" t="str">
        <f>+IF(Home!$C$5=NT!$A$2,MI!$B$6,IF(Home!$C$5=NT!$A$3,MI!$C$6,IF(Home!$C$5=NT!$A$4,MI!$D$6,)))</f>
        <v>ANY 4</v>
      </c>
      <c r="N27" s="177" t="str">
        <f>+IF(Home!$C$5=NT!$A$2,MI!$B$7,IF(Home!$C$5=NT!$A$3,MI!$C$7,IF(Home!$C$5=NT!$A$4,MI!$D$7,)))</f>
        <v>ANY 5</v>
      </c>
    </row>
    <row r="28" spans="1:20">
      <c r="B28" s="226" t="str">
        <f t="shared" ref="B28:B42" si="0">+B9</f>
        <v>Envasos reutilitzables</v>
      </c>
      <c r="D28" s="313">
        <f>+CVM!D8</f>
        <v>4</v>
      </c>
      <c r="E28" s="313">
        <f>+CVM!D26</f>
        <v>4.08</v>
      </c>
      <c r="F28" s="313">
        <f>+CVM!D44</f>
        <v>4.1616</v>
      </c>
      <c r="G28" s="313">
        <f>+CVM!D62</f>
        <v>4.2448319999999997</v>
      </c>
      <c r="H28" s="313">
        <f>+CVM!D80</f>
        <v>4.3297286399999999</v>
      </c>
      <c r="J28" s="313">
        <f>+VM!D8</f>
        <v>4.75</v>
      </c>
      <c r="K28" s="313">
        <f>+VM!D26</f>
        <v>4.8449999999999998</v>
      </c>
      <c r="L28" s="313">
        <f>+VM!D44</f>
        <v>4.9418999999999995</v>
      </c>
      <c r="M28" s="313">
        <f>+VM!D62</f>
        <v>5.0407379999999993</v>
      </c>
      <c r="N28" s="313">
        <f>+VM!D80</f>
        <v>5.1415527599999988</v>
      </c>
    </row>
    <row r="29" spans="1:20">
      <c r="B29" s="226" t="str">
        <f t="shared" si="0"/>
        <v>Vendes per entregues</v>
      </c>
      <c r="D29" s="313">
        <f>+CVM!D9</f>
        <v>0</v>
      </c>
      <c r="E29" s="313">
        <f>+CVM!D27</f>
        <v>0</v>
      </c>
      <c r="F29" s="313">
        <f>+CVM!D45</f>
        <v>0</v>
      </c>
      <c r="G29" s="313">
        <f>+CVM!D63</f>
        <v>0</v>
      </c>
      <c r="H29" s="313">
        <f>+CVM!D81</f>
        <v>0</v>
      </c>
      <c r="J29" s="313">
        <f>+VM!D9</f>
        <v>0.5</v>
      </c>
      <c r="K29" s="313">
        <f>+VM!D27</f>
        <v>0.51</v>
      </c>
      <c r="L29" s="313">
        <f>+VM!D45</f>
        <v>0.5202</v>
      </c>
      <c r="M29" s="313">
        <f>+VM!D63</f>
        <v>0.53060399999999996</v>
      </c>
      <c r="N29" s="313">
        <f>+VM!D81</f>
        <v>0.54121607999999999</v>
      </c>
    </row>
    <row r="30" spans="1:20">
      <c r="B30" s="226" t="str">
        <f t="shared" si="0"/>
        <v>Anuncis locals</v>
      </c>
      <c r="D30" s="313">
        <f>+CVM!D10</f>
        <v>0</v>
      </c>
      <c r="E30" s="313">
        <f>+CVM!D28</f>
        <v>0</v>
      </c>
      <c r="F30" s="313">
        <f>+CVM!D46</f>
        <v>0</v>
      </c>
      <c r="G30" s="313">
        <f>+CVM!D64</f>
        <v>0</v>
      </c>
      <c r="H30" s="313">
        <f>+CVM!D82</f>
        <v>0</v>
      </c>
      <c r="J30" s="313">
        <f>+VM!D10</f>
        <v>20</v>
      </c>
      <c r="K30" s="313">
        <f>+VM!D28</f>
        <v>20.399999999999999</v>
      </c>
      <c r="L30" s="313">
        <f>+VM!D46</f>
        <v>20.808</v>
      </c>
      <c r="M30" s="313">
        <f>+VM!D64</f>
        <v>21.224160000000001</v>
      </c>
      <c r="N30" s="313">
        <f>+VM!D82</f>
        <v>21.648643200000002</v>
      </c>
    </row>
    <row r="31" spans="1:20">
      <c r="B31" s="226" t="str">
        <f t="shared" si="0"/>
        <v>Nom Producte/Servei 4</v>
      </c>
      <c r="D31" s="313">
        <f>+CVM!D11</f>
        <v>0</v>
      </c>
      <c r="E31" s="313">
        <f>+CVM!D29</f>
        <v>0</v>
      </c>
      <c r="F31" s="313">
        <f>+CVM!D47</f>
        <v>0</v>
      </c>
      <c r="G31" s="313">
        <f>+CVM!D65</f>
        <v>0</v>
      </c>
      <c r="H31" s="313">
        <f>+CVM!D83</f>
        <v>0</v>
      </c>
      <c r="J31" s="313">
        <f>+VM!D11</f>
        <v>0.05</v>
      </c>
      <c r="K31" s="313">
        <f>+VM!D29</f>
        <v>5.1000000000000004E-2</v>
      </c>
      <c r="L31" s="313">
        <f>+VM!D47</f>
        <v>5.2020000000000004E-2</v>
      </c>
      <c r="M31" s="313">
        <f>+VM!D65</f>
        <v>5.3060400000000001E-2</v>
      </c>
      <c r="N31" s="313">
        <f>+VM!D83</f>
        <v>5.4121608000000002E-2</v>
      </c>
    </row>
    <row r="32" spans="1:20">
      <c r="B32" s="226" t="str">
        <f t="shared" si="0"/>
        <v>Nom Producte/Servei 5</v>
      </c>
      <c r="D32" s="313">
        <f>+CVM!D12</f>
        <v>0</v>
      </c>
      <c r="E32" s="313">
        <f>+CVM!D30</f>
        <v>0</v>
      </c>
      <c r="F32" s="313">
        <f>+CVM!D48</f>
        <v>0</v>
      </c>
      <c r="G32" s="313">
        <f>+CVM!D66</f>
        <v>0</v>
      </c>
      <c r="H32" s="313">
        <f>+CVM!D84</f>
        <v>0</v>
      </c>
      <c r="J32" s="313">
        <f>+VM!D12</f>
        <v>0</v>
      </c>
      <c r="K32" s="313">
        <f>+VM!D30</f>
        <v>0</v>
      </c>
      <c r="L32" s="313">
        <f>+VM!D48</f>
        <v>0</v>
      </c>
      <c r="M32" s="313">
        <f>+VM!D66</f>
        <v>0</v>
      </c>
      <c r="N32" s="313">
        <f>+VM!D84</f>
        <v>0</v>
      </c>
    </row>
    <row r="33" spans="2:20">
      <c r="B33" s="226" t="str">
        <f t="shared" si="0"/>
        <v>Nom Producte/Servei 6</v>
      </c>
      <c r="D33" s="313">
        <f>+CVM!D13</f>
        <v>0</v>
      </c>
      <c r="E33" s="313">
        <f>+CVM!D31</f>
        <v>0</v>
      </c>
      <c r="F33" s="313">
        <f>+CVM!D49</f>
        <v>0</v>
      </c>
      <c r="G33" s="313">
        <f>+CVM!D67</f>
        <v>0</v>
      </c>
      <c r="H33" s="313">
        <f>+CVM!D85</f>
        <v>0</v>
      </c>
      <c r="J33" s="313">
        <f>+VM!D13</f>
        <v>0</v>
      </c>
      <c r="K33" s="313">
        <f>+VM!D31</f>
        <v>0</v>
      </c>
      <c r="L33" s="313">
        <f>+VM!D49</f>
        <v>0</v>
      </c>
      <c r="M33" s="313">
        <f>+VM!D67</f>
        <v>0</v>
      </c>
      <c r="N33" s="313">
        <f>+VM!D85</f>
        <v>0</v>
      </c>
    </row>
    <row r="34" spans="2:20">
      <c r="B34" s="226" t="str">
        <f t="shared" si="0"/>
        <v>Nom Producte/Servei 7</v>
      </c>
      <c r="D34" s="313">
        <f>+CVM!D14</f>
        <v>0</v>
      </c>
      <c r="E34" s="313">
        <f>+CVM!D32</f>
        <v>0</v>
      </c>
      <c r="F34" s="313">
        <f>+CVM!D50</f>
        <v>0</v>
      </c>
      <c r="G34" s="313">
        <f>+CVM!D68</f>
        <v>0</v>
      </c>
      <c r="H34" s="313">
        <f>+CVM!D86</f>
        <v>0</v>
      </c>
      <c r="J34" s="313">
        <f>+VM!D14</f>
        <v>0</v>
      </c>
      <c r="K34" s="313">
        <f>+VM!D32</f>
        <v>0</v>
      </c>
      <c r="L34" s="313">
        <f>+VM!D50</f>
        <v>0</v>
      </c>
      <c r="M34" s="313">
        <f>+VM!D68</f>
        <v>0</v>
      </c>
      <c r="N34" s="313">
        <f>+VM!D86</f>
        <v>0</v>
      </c>
    </row>
    <row r="35" spans="2:20">
      <c r="B35" s="226" t="str">
        <f t="shared" si="0"/>
        <v>Nom Producte/Servei 8</v>
      </c>
      <c r="D35" s="313">
        <f>+CVM!D15</f>
        <v>0</v>
      </c>
      <c r="E35" s="313">
        <f>+CVM!D33</f>
        <v>0</v>
      </c>
      <c r="F35" s="313">
        <f>+CVM!D51</f>
        <v>0</v>
      </c>
      <c r="G35" s="313">
        <f>+CVM!D69</f>
        <v>0</v>
      </c>
      <c r="H35" s="313">
        <f>+CVM!D87</f>
        <v>0</v>
      </c>
      <c r="J35" s="313">
        <f>+VM!D15</f>
        <v>0</v>
      </c>
      <c r="K35" s="313">
        <f>+VM!D33</f>
        <v>0</v>
      </c>
      <c r="L35" s="313">
        <f>+VM!D51</f>
        <v>0</v>
      </c>
      <c r="M35" s="313">
        <f>+VM!D69</f>
        <v>0</v>
      </c>
      <c r="N35" s="313">
        <f>+VM!D87</f>
        <v>0</v>
      </c>
    </row>
    <row r="36" spans="2:20">
      <c r="B36" s="226" t="str">
        <f t="shared" si="0"/>
        <v>Nom Producte/Servei 9</v>
      </c>
      <c r="D36" s="313">
        <f>+CVM!D16</f>
        <v>0</v>
      </c>
      <c r="E36" s="313">
        <f>+CVM!D34</f>
        <v>0</v>
      </c>
      <c r="F36" s="313">
        <f>+CVM!D52</f>
        <v>0</v>
      </c>
      <c r="G36" s="313">
        <f>+CVM!D70</f>
        <v>0</v>
      </c>
      <c r="H36" s="313">
        <f>+CVM!D88</f>
        <v>0</v>
      </c>
      <c r="J36" s="313">
        <f>+VM!D16</f>
        <v>0</v>
      </c>
      <c r="K36" s="313">
        <f>+VM!D34</f>
        <v>0</v>
      </c>
      <c r="L36" s="313">
        <f>+VM!D52</f>
        <v>0</v>
      </c>
      <c r="M36" s="313">
        <f>+VM!D70</f>
        <v>0</v>
      </c>
      <c r="N36" s="313">
        <f>+VM!D88</f>
        <v>0</v>
      </c>
    </row>
    <row r="37" spans="2:20">
      <c r="B37" s="226" t="str">
        <f t="shared" si="0"/>
        <v>Nom Producte/Servei 10</v>
      </c>
      <c r="D37" s="313">
        <f>+CVM!D17</f>
        <v>0</v>
      </c>
      <c r="E37" s="313">
        <f>+CVM!D35</f>
        <v>0</v>
      </c>
      <c r="F37" s="313">
        <f>+CVM!D53</f>
        <v>0</v>
      </c>
      <c r="G37" s="313">
        <f>+CVM!D71</f>
        <v>0</v>
      </c>
      <c r="H37" s="313">
        <f>+CVM!D89</f>
        <v>0</v>
      </c>
      <c r="J37" s="313">
        <f>+VM!D17</f>
        <v>0</v>
      </c>
      <c r="K37" s="313">
        <f>+VM!D35</f>
        <v>0</v>
      </c>
      <c r="L37" s="313">
        <f>+VM!D53</f>
        <v>0</v>
      </c>
      <c r="M37" s="313">
        <f>+VM!D71</f>
        <v>0</v>
      </c>
      <c r="N37" s="313">
        <f>+VM!D89</f>
        <v>0</v>
      </c>
    </row>
    <row r="38" spans="2:20">
      <c r="B38" s="226" t="str">
        <f t="shared" si="0"/>
        <v>Nom Producte/Servei 11</v>
      </c>
      <c r="D38" s="313">
        <f>+CVM!D18</f>
        <v>0</v>
      </c>
      <c r="E38" s="313">
        <f>+CVM!D36</f>
        <v>0</v>
      </c>
      <c r="F38" s="313">
        <f>+CVM!D54</f>
        <v>0</v>
      </c>
      <c r="G38" s="313">
        <f>+CVM!D72</f>
        <v>0</v>
      </c>
      <c r="H38" s="313">
        <f>+CVM!D90</f>
        <v>0</v>
      </c>
      <c r="J38" s="313">
        <f>+VM!D18</f>
        <v>0</v>
      </c>
      <c r="K38" s="313">
        <f>+VM!D36</f>
        <v>0</v>
      </c>
      <c r="L38" s="313">
        <f>+VM!D54</f>
        <v>0</v>
      </c>
      <c r="M38" s="313">
        <f>+VM!D72</f>
        <v>0</v>
      </c>
      <c r="N38" s="313">
        <f>+VM!D90</f>
        <v>0</v>
      </c>
    </row>
    <row r="39" spans="2:20">
      <c r="B39" s="226" t="str">
        <f t="shared" si="0"/>
        <v>Nom Producte/Servei 12</v>
      </c>
      <c r="D39" s="313">
        <f>+CVM!D19</f>
        <v>0</v>
      </c>
      <c r="E39" s="313">
        <f>+CVM!D37</f>
        <v>0</v>
      </c>
      <c r="F39" s="313">
        <f>+CVM!D55</f>
        <v>0</v>
      </c>
      <c r="G39" s="313">
        <f>+CVM!D73</f>
        <v>0</v>
      </c>
      <c r="H39" s="313">
        <f>+CVM!D91</f>
        <v>0</v>
      </c>
      <c r="J39" s="313">
        <f>+VM!D19</f>
        <v>0</v>
      </c>
      <c r="K39" s="313">
        <f>+VM!D37</f>
        <v>0</v>
      </c>
      <c r="L39" s="313">
        <f>+VM!D55</f>
        <v>0</v>
      </c>
      <c r="M39" s="313">
        <f>+VM!D73</f>
        <v>0</v>
      </c>
      <c r="N39" s="313">
        <f>+VM!D91</f>
        <v>0</v>
      </c>
    </row>
    <row r="40" spans="2:20">
      <c r="B40" s="226" t="str">
        <f t="shared" si="0"/>
        <v>Nom Producte/Servei 13</v>
      </c>
      <c r="D40" s="313">
        <f>+CVM!D20</f>
        <v>0</v>
      </c>
      <c r="E40" s="313">
        <f>+CVM!D38</f>
        <v>0</v>
      </c>
      <c r="F40" s="313">
        <f>+CVM!D56</f>
        <v>0</v>
      </c>
      <c r="G40" s="313">
        <f>+CVM!D74</f>
        <v>0</v>
      </c>
      <c r="H40" s="313">
        <f>+CVM!D92</f>
        <v>0</v>
      </c>
      <c r="J40" s="313">
        <f>+VM!D20</f>
        <v>0</v>
      </c>
      <c r="K40" s="313">
        <f>+VM!D38</f>
        <v>0</v>
      </c>
      <c r="L40" s="313">
        <f>+VM!D56</f>
        <v>0</v>
      </c>
      <c r="M40" s="313">
        <f>+VM!D74</f>
        <v>0</v>
      </c>
      <c r="N40" s="313">
        <f>+VM!D92</f>
        <v>0</v>
      </c>
    </row>
    <row r="41" spans="2:20">
      <c r="B41" s="226" t="str">
        <f t="shared" si="0"/>
        <v>Nom Producte/Servei 14</v>
      </c>
      <c r="D41" s="313">
        <f>+CVM!D21</f>
        <v>0</v>
      </c>
      <c r="E41" s="313">
        <f>+CVM!D39</f>
        <v>0</v>
      </c>
      <c r="F41" s="313">
        <f>+CVM!D57</f>
        <v>0</v>
      </c>
      <c r="G41" s="313">
        <f>+CVM!D75</f>
        <v>0</v>
      </c>
      <c r="H41" s="313">
        <f>+CVM!D93</f>
        <v>0</v>
      </c>
      <c r="J41" s="313">
        <f>+VM!D21</f>
        <v>0</v>
      </c>
      <c r="K41" s="313">
        <f>+VM!D39</f>
        <v>0</v>
      </c>
      <c r="L41" s="313">
        <f>+VM!D57</f>
        <v>0</v>
      </c>
      <c r="M41" s="313">
        <f>+VM!D75</f>
        <v>0</v>
      </c>
      <c r="N41" s="313">
        <f>+VM!D93</f>
        <v>0</v>
      </c>
    </row>
    <row r="42" spans="2:20">
      <c r="B42" s="226" t="str">
        <f t="shared" si="0"/>
        <v>Nom Producte/Servei 15</v>
      </c>
      <c r="D42" s="313">
        <f>+CVM!D22</f>
        <v>0</v>
      </c>
      <c r="E42" s="313">
        <f>+CVM!D40</f>
        <v>0</v>
      </c>
      <c r="F42" s="313">
        <f>+CVM!D58</f>
        <v>0</v>
      </c>
      <c r="G42" s="313">
        <f>+CVM!D76</f>
        <v>0</v>
      </c>
      <c r="H42" s="313">
        <f>+CVM!D94</f>
        <v>0</v>
      </c>
      <c r="J42" s="313">
        <f>+VM!D22</f>
        <v>0</v>
      </c>
      <c r="K42" s="313">
        <f>+VM!D40</f>
        <v>0</v>
      </c>
      <c r="L42" s="313">
        <f>+VM!D58</f>
        <v>0</v>
      </c>
      <c r="M42" s="313">
        <f>+VM!D76</f>
        <v>0</v>
      </c>
      <c r="N42" s="313">
        <f>+VM!D94</f>
        <v>0</v>
      </c>
    </row>
    <row r="43" spans="2:20">
      <c r="B43" s="300"/>
      <c r="D43" s="531"/>
      <c r="E43" s="531"/>
      <c r="F43" s="531"/>
      <c r="G43" s="531"/>
      <c r="H43" s="531"/>
      <c r="J43" s="531"/>
      <c r="K43" s="531"/>
      <c r="L43" s="531"/>
      <c r="M43" s="531"/>
      <c r="N43" s="531"/>
    </row>
    <row r="45" spans="2:20" ht="12.75" customHeight="1">
      <c r="D45" s="754" t="str">
        <f>+IF(Home!$C$5=NT!$A$2,MI!$B$322,IF(Home!$C$5=NT!$A$3,MI!$C$322,IF(Home!$C$5=NT!$A$4,MI!$D$322,)))</f>
        <v>COMPRES</v>
      </c>
      <c r="E45" s="755" t="str">
        <f>+IF(Home!$C$5=NT!$A$2,MI!$B$321,IF(Home!$C$5=NT!$A$3,MI!$C$321,IF(Home!$C$5=NT!$A$4,MI!$D$321,)))</f>
        <v>UNITATS</v>
      </c>
      <c r="F45" s="755" t="str">
        <f>+IF(Home!$C$5=NT!$A$2,MI!$B$321,IF(Home!$C$5=NT!$A$3,MI!$C$321,IF(Home!$C$5=NT!$A$4,MI!$D$321,)))</f>
        <v>UNITATS</v>
      </c>
      <c r="J45" s="754" t="str">
        <f>+IF(Home!$C$5=NT!$A$2,MI!$B$323,IF(Home!$C$5=NT!$A$3,MI!$C$323,IF(Home!$C$5=NT!$A$4,MI!$D$323,)))</f>
        <v>VENDES</v>
      </c>
      <c r="K45" s="755" t="str">
        <f>+IF(Home!$C$5=NT!$A$2,MI!$B$321,IF(Home!$C$5=NT!$A$3,MI!$C$321,IF(Home!$C$5=NT!$A$4,MI!$D$321,)))</f>
        <v>UNITATS</v>
      </c>
      <c r="L45" s="755" t="str">
        <f>+IF(Home!$C$5=NT!$A$2,MI!$B$321,IF(Home!$C$5=NT!$A$3,MI!$C$321,IF(Home!$C$5=NT!$A$4,MI!$D$321,)))</f>
        <v>UNITATS</v>
      </c>
      <c r="P45" s="754" t="str">
        <f>+IF(Home!$C$5=NT!$A$2,MI!$B$324,IF(Home!$C$5=NT!$A$3,MI!$C$324,IF(Home!$C$5=NT!$A$4,MI!$D$324,)))</f>
        <v>STOCK VALORAT</v>
      </c>
      <c r="Q45" s="755" t="str">
        <f>+IF(Home!$C$5=NT!$A$2,MI!$B$321,IF(Home!$C$5=NT!$A$3,MI!$C$321,IF(Home!$C$5=NT!$A$4,MI!$D$321,)))</f>
        <v>UNITATS</v>
      </c>
      <c r="R45" s="755" t="str">
        <f>+IF(Home!$C$5=NT!$A$2,MI!$B$321,IF(Home!$C$5=NT!$A$3,MI!$C$321,IF(Home!$C$5=NT!$A$4,MI!$D$321,)))</f>
        <v>UNITATS</v>
      </c>
    </row>
    <row r="46" spans="2:20">
      <c r="B46" s="491" t="str">
        <f>+IF(Home!$C$5=NT!$A$2,MI!$B$327,IF(Home!$C$5=NT!$A$3,MI!$C$327,IF(Home!$C$5=NT!$A$4,MI!$D$327,)))</f>
        <v>IMPORT</v>
      </c>
      <c r="D46" s="177" t="str">
        <f>+IF(Home!$C$5=NT!$A$2,MI!$B$3,IF(Home!$C$5=NT!$A$3,MI!$C$3,IF(Home!$C$5=NT!$A$4,MI!$D$3,)))</f>
        <v>ANY 1</v>
      </c>
      <c r="E46" s="177" t="str">
        <f>+IF(Home!$C$5=NT!$A$2,MI!$B$4,IF(Home!$C$5=NT!$A$3,MI!$C$4,IF(Home!$C$5=NT!$A$4,MI!$D$4,)))</f>
        <v>ANY 2</v>
      </c>
      <c r="F46" s="177" t="str">
        <f>+IF(Home!$C$5=NT!$A$2,MI!$B$5,IF(Home!$C$5=NT!$A$3,MI!$C$5,IF(Home!$C$5=NT!$A$4,MI!$D$5,)))</f>
        <v>ANY 3</v>
      </c>
      <c r="G46" s="177" t="str">
        <f>+IF(Home!$C$5=NT!$A$2,MI!$B$6,IF(Home!$C$5=NT!$A$3,MI!$C$6,IF(Home!$C$5=NT!$A$4,MI!$D$6,)))</f>
        <v>ANY 4</v>
      </c>
      <c r="H46" s="177" t="str">
        <f>+IF(Home!$C$5=NT!$A$2,MI!$B$7,IF(Home!$C$5=NT!$A$3,MI!$C$7,IF(Home!$C$5=NT!$A$4,MI!$D$7,)))</f>
        <v>ANY 5</v>
      </c>
      <c r="J46" s="177" t="str">
        <f>+IF(Home!$C$5=NT!$A$2,MI!$B$3,IF(Home!$C$5=NT!$A$3,MI!$C$3,IF(Home!$C$5=NT!$A$4,MI!$D$3,)))</f>
        <v>ANY 1</v>
      </c>
      <c r="K46" s="177" t="str">
        <f>+IF(Home!$C$5=NT!$A$2,MI!$B$4,IF(Home!$C$5=NT!$A$3,MI!$C$4,IF(Home!$C$5=NT!$A$4,MI!$D$4,)))</f>
        <v>ANY 2</v>
      </c>
      <c r="L46" s="177" t="str">
        <f>+IF(Home!$C$5=NT!$A$2,MI!$B$5,IF(Home!$C$5=NT!$A$3,MI!$C$5,IF(Home!$C$5=NT!$A$4,MI!$D$5,)))</f>
        <v>ANY 3</v>
      </c>
      <c r="M46" s="177" t="str">
        <f>+IF(Home!$C$5=NT!$A$2,MI!$B$6,IF(Home!$C$5=NT!$A$3,MI!$C$6,IF(Home!$C$5=NT!$A$4,MI!$D$6,)))</f>
        <v>ANY 4</v>
      </c>
      <c r="N46" s="177" t="str">
        <f>+IF(Home!$C$5=NT!$A$2,MI!$B$7,IF(Home!$C$5=NT!$A$3,MI!$C$7,IF(Home!$C$5=NT!$A$4,MI!$D$7,)))</f>
        <v>ANY 5</v>
      </c>
      <c r="P46" s="177" t="str">
        <f>+IF(Home!$C$5=NT!$A$2,MI!$B$3,IF(Home!$C$5=NT!$A$3,MI!$C$3,IF(Home!$C$5=NT!$A$4,MI!$D$3,)))</f>
        <v>ANY 1</v>
      </c>
      <c r="Q46" s="177" t="str">
        <f>+IF(Home!$C$5=NT!$A$2,MI!$B$4,IF(Home!$C$5=NT!$A$3,MI!$C$4,IF(Home!$C$5=NT!$A$4,MI!$D$4,)))</f>
        <v>ANY 2</v>
      </c>
      <c r="R46" s="177" t="str">
        <f>+IF(Home!$C$5=NT!$A$2,MI!$B$5,IF(Home!$C$5=NT!$A$3,MI!$C$5,IF(Home!$C$5=NT!$A$4,MI!$D$5,)))</f>
        <v>ANY 3</v>
      </c>
      <c r="S46" s="177" t="str">
        <f>+IF(Home!$C$5=NT!$A$2,MI!$B$6,IF(Home!$C$5=NT!$A$3,MI!$C$6,IF(Home!$C$5=NT!$A$4,MI!$D$6,)))</f>
        <v>ANY 4</v>
      </c>
      <c r="T46" s="177" t="str">
        <f>+IF(Home!$C$5=NT!$A$2,MI!$B$7,IF(Home!$C$5=NT!$A$3,MI!$C$7,IF(Home!$C$5=NT!$A$4,MI!$D$7,)))</f>
        <v>ANY 5</v>
      </c>
    </row>
    <row r="47" spans="2:20">
      <c r="B47" s="226" t="str">
        <f t="shared" ref="B47:B61" si="1">+B28</f>
        <v>Envasos reutilitzables</v>
      </c>
      <c r="D47" s="378">
        <f t="shared" ref="D47:H61" si="2">+D9*D28</f>
        <v>4400</v>
      </c>
      <c r="E47" s="378">
        <f t="shared" si="2"/>
        <v>0</v>
      </c>
      <c r="F47" s="378">
        <f t="shared" si="2"/>
        <v>0</v>
      </c>
      <c r="G47" s="378">
        <f t="shared" si="2"/>
        <v>0</v>
      </c>
      <c r="H47" s="378">
        <f t="shared" si="2"/>
        <v>0</v>
      </c>
      <c r="I47" s="530"/>
      <c r="J47" s="378">
        <f t="shared" ref="J47:N61" si="3">+J9*J28</f>
        <v>4370</v>
      </c>
      <c r="K47" s="378">
        <f t="shared" si="3"/>
        <v>484.5</v>
      </c>
      <c r="L47" s="378">
        <f t="shared" si="3"/>
        <v>296.51399999999995</v>
      </c>
      <c r="M47" s="378">
        <f t="shared" si="3"/>
        <v>302.44427999999994</v>
      </c>
      <c r="N47" s="378">
        <f t="shared" si="3"/>
        <v>308.49316559999994</v>
      </c>
      <c r="P47" s="378">
        <f t="shared" ref="P47:P61" si="4">+P9*D28</f>
        <v>720</v>
      </c>
      <c r="Q47" s="378">
        <f t="shared" ref="Q47:Q61" si="5">+Q9*E28</f>
        <v>326.39999999999998</v>
      </c>
      <c r="R47" s="378">
        <f t="shared" ref="R47:R61" si="6">+R9*F28</f>
        <v>83.231999999999999</v>
      </c>
      <c r="S47" s="378">
        <f t="shared" ref="S47:S61" si="7">+S9*G28</f>
        <v>-169.79327999999998</v>
      </c>
      <c r="T47" s="378">
        <f t="shared" ref="T47:T61" si="8">+T9*H28</f>
        <v>-432.97286400000002</v>
      </c>
    </row>
    <row r="48" spans="2:20">
      <c r="B48" s="226" t="str">
        <f t="shared" si="1"/>
        <v>Vendes per entregues</v>
      </c>
      <c r="D48" s="378">
        <f t="shared" si="2"/>
        <v>0</v>
      </c>
      <c r="E48" s="378">
        <f t="shared" si="2"/>
        <v>0</v>
      </c>
      <c r="F48" s="378">
        <f t="shared" si="2"/>
        <v>0</v>
      </c>
      <c r="G48" s="378">
        <f t="shared" si="2"/>
        <v>0</v>
      </c>
      <c r="H48" s="378">
        <f t="shared" si="2"/>
        <v>0</v>
      </c>
      <c r="I48" s="530"/>
      <c r="J48" s="378">
        <f t="shared" si="3"/>
        <v>25750</v>
      </c>
      <c r="K48" s="378">
        <f t="shared" si="3"/>
        <v>47889</v>
      </c>
      <c r="L48" s="378">
        <f t="shared" si="3"/>
        <v>49939.199999999997</v>
      </c>
      <c r="M48" s="378">
        <f t="shared" si="3"/>
        <v>50937.983999999997</v>
      </c>
      <c r="N48" s="378">
        <f t="shared" si="3"/>
        <v>51956.74368</v>
      </c>
      <c r="P48" s="378">
        <f>+P10*D29</f>
        <v>0</v>
      </c>
      <c r="Q48" s="378">
        <f t="shared" si="5"/>
        <v>0</v>
      </c>
      <c r="R48" s="378">
        <f t="shared" si="6"/>
        <v>0</v>
      </c>
      <c r="S48" s="378">
        <f t="shared" si="7"/>
        <v>0</v>
      </c>
      <c r="T48" s="378">
        <f t="shared" si="8"/>
        <v>0</v>
      </c>
    </row>
    <row r="49" spans="2:20">
      <c r="B49" s="226" t="str">
        <f t="shared" si="1"/>
        <v>Anuncis locals</v>
      </c>
      <c r="D49" s="378">
        <f t="shared" si="2"/>
        <v>0</v>
      </c>
      <c r="E49" s="378">
        <f t="shared" si="2"/>
        <v>0</v>
      </c>
      <c r="F49" s="378">
        <f t="shared" si="2"/>
        <v>0</v>
      </c>
      <c r="G49" s="378">
        <f t="shared" si="2"/>
        <v>0</v>
      </c>
      <c r="H49" s="378">
        <f t="shared" si="2"/>
        <v>0</v>
      </c>
      <c r="I49" s="530"/>
      <c r="J49" s="378">
        <f t="shared" si="3"/>
        <v>4240</v>
      </c>
      <c r="K49" s="378">
        <f t="shared" si="3"/>
        <v>4896</v>
      </c>
      <c r="L49" s="378">
        <f t="shared" si="3"/>
        <v>4993.92</v>
      </c>
      <c r="M49" s="378">
        <f t="shared" si="3"/>
        <v>5093.7984000000006</v>
      </c>
      <c r="N49" s="378">
        <f t="shared" si="3"/>
        <v>5195.6743680000009</v>
      </c>
      <c r="P49" s="378">
        <f t="shared" si="4"/>
        <v>0</v>
      </c>
      <c r="Q49" s="378">
        <f t="shared" si="5"/>
        <v>0</v>
      </c>
      <c r="R49" s="378">
        <f t="shared" si="6"/>
        <v>0</v>
      </c>
      <c r="S49" s="378">
        <f t="shared" si="7"/>
        <v>0</v>
      </c>
      <c r="T49" s="378">
        <f t="shared" si="8"/>
        <v>0</v>
      </c>
    </row>
    <row r="50" spans="2:20">
      <c r="B50" s="226" t="str">
        <f t="shared" si="1"/>
        <v>Nom Producte/Servei 4</v>
      </c>
      <c r="D50" s="378">
        <f t="shared" si="2"/>
        <v>0</v>
      </c>
      <c r="E50" s="378">
        <f t="shared" si="2"/>
        <v>0</v>
      </c>
      <c r="F50" s="378">
        <f t="shared" si="2"/>
        <v>0</v>
      </c>
      <c r="G50" s="378">
        <f t="shared" si="2"/>
        <v>0</v>
      </c>
      <c r="H50" s="378">
        <f t="shared" si="2"/>
        <v>0</v>
      </c>
      <c r="I50" s="530"/>
      <c r="J50" s="378">
        <f t="shared" si="3"/>
        <v>60</v>
      </c>
      <c r="K50" s="378">
        <f t="shared" si="3"/>
        <v>56.1</v>
      </c>
      <c r="L50" s="378">
        <f t="shared" si="3"/>
        <v>0</v>
      </c>
      <c r="M50" s="378">
        <f t="shared" si="3"/>
        <v>0</v>
      </c>
      <c r="N50" s="378">
        <f t="shared" si="3"/>
        <v>0</v>
      </c>
      <c r="P50" s="378">
        <f t="shared" si="4"/>
        <v>0</v>
      </c>
      <c r="Q50" s="378">
        <f t="shared" si="5"/>
        <v>0</v>
      </c>
      <c r="R50" s="378">
        <f t="shared" si="6"/>
        <v>0</v>
      </c>
      <c r="S50" s="378">
        <f t="shared" si="7"/>
        <v>0</v>
      </c>
      <c r="T50" s="378">
        <f t="shared" si="8"/>
        <v>0</v>
      </c>
    </row>
    <row r="51" spans="2:20">
      <c r="B51" s="226" t="str">
        <f t="shared" si="1"/>
        <v>Nom Producte/Servei 5</v>
      </c>
      <c r="D51" s="378">
        <f t="shared" si="2"/>
        <v>0</v>
      </c>
      <c r="E51" s="378">
        <f t="shared" si="2"/>
        <v>0</v>
      </c>
      <c r="F51" s="378">
        <f t="shared" si="2"/>
        <v>0</v>
      </c>
      <c r="G51" s="378">
        <f t="shared" si="2"/>
        <v>0</v>
      </c>
      <c r="H51" s="378">
        <f t="shared" si="2"/>
        <v>0</v>
      </c>
      <c r="I51" s="530"/>
      <c r="J51" s="378">
        <f t="shared" si="3"/>
        <v>0</v>
      </c>
      <c r="K51" s="378">
        <f t="shared" si="3"/>
        <v>0</v>
      </c>
      <c r="L51" s="378">
        <f t="shared" si="3"/>
        <v>0</v>
      </c>
      <c r="M51" s="378">
        <f t="shared" si="3"/>
        <v>0</v>
      </c>
      <c r="N51" s="378">
        <f t="shared" si="3"/>
        <v>0</v>
      </c>
      <c r="P51" s="378">
        <f t="shared" si="4"/>
        <v>0</v>
      </c>
      <c r="Q51" s="378">
        <f t="shared" si="5"/>
        <v>0</v>
      </c>
      <c r="R51" s="378">
        <f t="shared" si="6"/>
        <v>0</v>
      </c>
      <c r="S51" s="378">
        <f t="shared" si="7"/>
        <v>0</v>
      </c>
      <c r="T51" s="378">
        <f t="shared" si="8"/>
        <v>0</v>
      </c>
    </row>
    <row r="52" spans="2:20">
      <c r="B52" s="226" t="str">
        <f t="shared" si="1"/>
        <v>Nom Producte/Servei 6</v>
      </c>
      <c r="D52" s="378">
        <f t="shared" si="2"/>
        <v>0</v>
      </c>
      <c r="E52" s="378">
        <f t="shared" si="2"/>
        <v>0</v>
      </c>
      <c r="F52" s="378">
        <f t="shared" si="2"/>
        <v>0</v>
      </c>
      <c r="G52" s="378">
        <f t="shared" si="2"/>
        <v>0</v>
      </c>
      <c r="H52" s="378">
        <f t="shared" si="2"/>
        <v>0</v>
      </c>
      <c r="I52" s="530"/>
      <c r="J52" s="378">
        <f t="shared" si="3"/>
        <v>0</v>
      </c>
      <c r="K52" s="378">
        <f t="shared" si="3"/>
        <v>0</v>
      </c>
      <c r="L52" s="378">
        <f t="shared" si="3"/>
        <v>0</v>
      </c>
      <c r="M52" s="378">
        <f t="shared" si="3"/>
        <v>0</v>
      </c>
      <c r="N52" s="378">
        <f t="shared" si="3"/>
        <v>0</v>
      </c>
      <c r="P52" s="378">
        <f t="shared" si="4"/>
        <v>0</v>
      </c>
      <c r="Q52" s="378">
        <f t="shared" si="5"/>
        <v>0</v>
      </c>
      <c r="R52" s="378">
        <f t="shared" si="6"/>
        <v>0</v>
      </c>
      <c r="S52" s="378">
        <f t="shared" si="7"/>
        <v>0</v>
      </c>
      <c r="T52" s="378">
        <f t="shared" si="8"/>
        <v>0</v>
      </c>
    </row>
    <row r="53" spans="2:20">
      <c r="B53" s="226" t="str">
        <f t="shared" si="1"/>
        <v>Nom Producte/Servei 7</v>
      </c>
      <c r="D53" s="378">
        <f t="shared" si="2"/>
        <v>0</v>
      </c>
      <c r="E53" s="378">
        <f t="shared" si="2"/>
        <v>0</v>
      </c>
      <c r="F53" s="378">
        <f t="shared" si="2"/>
        <v>0</v>
      </c>
      <c r="G53" s="378">
        <f t="shared" si="2"/>
        <v>0</v>
      </c>
      <c r="H53" s="378">
        <f t="shared" si="2"/>
        <v>0</v>
      </c>
      <c r="I53" s="530"/>
      <c r="J53" s="378">
        <f t="shared" si="3"/>
        <v>0</v>
      </c>
      <c r="K53" s="378">
        <f t="shared" si="3"/>
        <v>0</v>
      </c>
      <c r="L53" s="378">
        <f t="shared" si="3"/>
        <v>0</v>
      </c>
      <c r="M53" s="378">
        <f t="shared" si="3"/>
        <v>0</v>
      </c>
      <c r="N53" s="378">
        <f t="shared" si="3"/>
        <v>0</v>
      </c>
      <c r="P53" s="378">
        <f t="shared" si="4"/>
        <v>0</v>
      </c>
      <c r="Q53" s="378">
        <f t="shared" si="5"/>
        <v>0</v>
      </c>
      <c r="R53" s="378">
        <f t="shared" si="6"/>
        <v>0</v>
      </c>
      <c r="S53" s="378">
        <f t="shared" si="7"/>
        <v>0</v>
      </c>
      <c r="T53" s="378">
        <f t="shared" si="8"/>
        <v>0</v>
      </c>
    </row>
    <row r="54" spans="2:20">
      <c r="B54" s="226" t="str">
        <f t="shared" si="1"/>
        <v>Nom Producte/Servei 8</v>
      </c>
      <c r="D54" s="378">
        <f t="shared" si="2"/>
        <v>0</v>
      </c>
      <c r="E54" s="378">
        <f t="shared" si="2"/>
        <v>0</v>
      </c>
      <c r="F54" s="378">
        <f t="shared" si="2"/>
        <v>0</v>
      </c>
      <c r="G54" s="378">
        <f t="shared" si="2"/>
        <v>0</v>
      </c>
      <c r="H54" s="378">
        <f t="shared" si="2"/>
        <v>0</v>
      </c>
      <c r="I54" s="530"/>
      <c r="J54" s="378">
        <f t="shared" si="3"/>
        <v>0</v>
      </c>
      <c r="K54" s="378">
        <f t="shared" si="3"/>
        <v>0</v>
      </c>
      <c r="L54" s="378">
        <f t="shared" si="3"/>
        <v>0</v>
      </c>
      <c r="M54" s="378">
        <f t="shared" si="3"/>
        <v>0</v>
      </c>
      <c r="N54" s="378">
        <f t="shared" si="3"/>
        <v>0</v>
      </c>
      <c r="P54" s="378">
        <f t="shared" si="4"/>
        <v>0</v>
      </c>
      <c r="Q54" s="378">
        <f t="shared" si="5"/>
        <v>0</v>
      </c>
      <c r="R54" s="378">
        <f t="shared" si="6"/>
        <v>0</v>
      </c>
      <c r="S54" s="378">
        <f t="shared" si="7"/>
        <v>0</v>
      </c>
      <c r="T54" s="378">
        <f t="shared" si="8"/>
        <v>0</v>
      </c>
    </row>
    <row r="55" spans="2:20">
      <c r="B55" s="226" t="str">
        <f t="shared" si="1"/>
        <v>Nom Producte/Servei 9</v>
      </c>
      <c r="D55" s="378">
        <f t="shared" si="2"/>
        <v>0</v>
      </c>
      <c r="E55" s="378">
        <f t="shared" si="2"/>
        <v>0</v>
      </c>
      <c r="F55" s="378">
        <f t="shared" si="2"/>
        <v>0</v>
      </c>
      <c r="G55" s="378">
        <f t="shared" si="2"/>
        <v>0</v>
      </c>
      <c r="H55" s="378">
        <f t="shared" si="2"/>
        <v>0</v>
      </c>
      <c r="I55" s="530"/>
      <c r="J55" s="378">
        <f t="shared" si="3"/>
        <v>0</v>
      </c>
      <c r="K55" s="378">
        <f t="shared" si="3"/>
        <v>0</v>
      </c>
      <c r="L55" s="378">
        <f t="shared" si="3"/>
        <v>0</v>
      </c>
      <c r="M55" s="378">
        <f t="shared" si="3"/>
        <v>0</v>
      </c>
      <c r="N55" s="378">
        <f t="shared" si="3"/>
        <v>0</v>
      </c>
      <c r="P55" s="378">
        <f t="shared" si="4"/>
        <v>0</v>
      </c>
      <c r="Q55" s="378">
        <f t="shared" si="5"/>
        <v>0</v>
      </c>
      <c r="R55" s="378">
        <f t="shared" si="6"/>
        <v>0</v>
      </c>
      <c r="S55" s="378">
        <f t="shared" si="7"/>
        <v>0</v>
      </c>
      <c r="T55" s="378">
        <f t="shared" si="8"/>
        <v>0</v>
      </c>
    </row>
    <row r="56" spans="2:20">
      <c r="B56" s="226" t="str">
        <f t="shared" si="1"/>
        <v>Nom Producte/Servei 10</v>
      </c>
      <c r="D56" s="378">
        <f t="shared" si="2"/>
        <v>0</v>
      </c>
      <c r="E56" s="378">
        <f t="shared" si="2"/>
        <v>0</v>
      </c>
      <c r="F56" s="378">
        <f t="shared" si="2"/>
        <v>0</v>
      </c>
      <c r="G56" s="378">
        <f t="shared" si="2"/>
        <v>0</v>
      </c>
      <c r="H56" s="378">
        <f t="shared" si="2"/>
        <v>0</v>
      </c>
      <c r="I56" s="530"/>
      <c r="J56" s="378">
        <f t="shared" si="3"/>
        <v>0</v>
      </c>
      <c r="K56" s="378">
        <f t="shared" si="3"/>
        <v>0</v>
      </c>
      <c r="L56" s="378">
        <f t="shared" si="3"/>
        <v>0</v>
      </c>
      <c r="M56" s="378">
        <f t="shared" si="3"/>
        <v>0</v>
      </c>
      <c r="N56" s="378">
        <f t="shared" si="3"/>
        <v>0</v>
      </c>
      <c r="P56" s="378">
        <f t="shared" si="4"/>
        <v>0</v>
      </c>
      <c r="Q56" s="378">
        <f t="shared" si="5"/>
        <v>0</v>
      </c>
      <c r="R56" s="378">
        <f t="shared" si="6"/>
        <v>0</v>
      </c>
      <c r="S56" s="378">
        <f t="shared" si="7"/>
        <v>0</v>
      </c>
      <c r="T56" s="378">
        <f t="shared" si="8"/>
        <v>0</v>
      </c>
    </row>
    <row r="57" spans="2:20">
      <c r="B57" s="226" t="str">
        <f t="shared" si="1"/>
        <v>Nom Producte/Servei 11</v>
      </c>
      <c r="D57" s="378">
        <f t="shared" si="2"/>
        <v>0</v>
      </c>
      <c r="E57" s="378">
        <f t="shared" si="2"/>
        <v>0</v>
      </c>
      <c r="F57" s="378">
        <f t="shared" si="2"/>
        <v>0</v>
      </c>
      <c r="G57" s="378">
        <f t="shared" si="2"/>
        <v>0</v>
      </c>
      <c r="H57" s="378">
        <f t="shared" si="2"/>
        <v>0</v>
      </c>
      <c r="I57" s="530"/>
      <c r="J57" s="378">
        <f t="shared" si="3"/>
        <v>0</v>
      </c>
      <c r="K57" s="378">
        <f t="shared" si="3"/>
        <v>0</v>
      </c>
      <c r="L57" s="378">
        <f t="shared" si="3"/>
        <v>0</v>
      </c>
      <c r="M57" s="378">
        <f t="shared" si="3"/>
        <v>0</v>
      </c>
      <c r="N57" s="378">
        <f t="shared" si="3"/>
        <v>0</v>
      </c>
      <c r="P57" s="378">
        <f t="shared" si="4"/>
        <v>0</v>
      </c>
      <c r="Q57" s="378">
        <f t="shared" si="5"/>
        <v>0</v>
      </c>
      <c r="R57" s="378">
        <f t="shared" si="6"/>
        <v>0</v>
      </c>
      <c r="S57" s="378">
        <f t="shared" si="7"/>
        <v>0</v>
      </c>
      <c r="T57" s="378">
        <f t="shared" si="8"/>
        <v>0</v>
      </c>
    </row>
    <row r="58" spans="2:20">
      <c r="B58" s="226" t="str">
        <f t="shared" si="1"/>
        <v>Nom Producte/Servei 12</v>
      </c>
      <c r="D58" s="378">
        <f t="shared" si="2"/>
        <v>0</v>
      </c>
      <c r="E58" s="378">
        <f t="shared" si="2"/>
        <v>0</v>
      </c>
      <c r="F58" s="378">
        <f t="shared" si="2"/>
        <v>0</v>
      </c>
      <c r="G58" s="378">
        <f t="shared" si="2"/>
        <v>0</v>
      </c>
      <c r="H58" s="378">
        <f t="shared" si="2"/>
        <v>0</v>
      </c>
      <c r="I58" s="530"/>
      <c r="J58" s="378">
        <f t="shared" si="3"/>
        <v>0</v>
      </c>
      <c r="K58" s="378">
        <f t="shared" si="3"/>
        <v>0</v>
      </c>
      <c r="L58" s="378">
        <f t="shared" si="3"/>
        <v>0</v>
      </c>
      <c r="M58" s="378">
        <f t="shared" si="3"/>
        <v>0</v>
      </c>
      <c r="N58" s="378">
        <f t="shared" si="3"/>
        <v>0</v>
      </c>
      <c r="P58" s="378">
        <f t="shared" si="4"/>
        <v>0</v>
      </c>
      <c r="Q58" s="378">
        <f t="shared" si="5"/>
        <v>0</v>
      </c>
      <c r="R58" s="378">
        <f t="shared" si="6"/>
        <v>0</v>
      </c>
      <c r="S58" s="378">
        <f t="shared" si="7"/>
        <v>0</v>
      </c>
      <c r="T58" s="378">
        <f t="shared" si="8"/>
        <v>0</v>
      </c>
    </row>
    <row r="59" spans="2:20">
      <c r="B59" s="226" t="str">
        <f t="shared" si="1"/>
        <v>Nom Producte/Servei 13</v>
      </c>
      <c r="D59" s="378">
        <f t="shared" si="2"/>
        <v>0</v>
      </c>
      <c r="E59" s="378">
        <f t="shared" si="2"/>
        <v>0</v>
      </c>
      <c r="F59" s="378">
        <f t="shared" si="2"/>
        <v>0</v>
      </c>
      <c r="G59" s="378">
        <f t="shared" si="2"/>
        <v>0</v>
      </c>
      <c r="H59" s="378">
        <f t="shared" si="2"/>
        <v>0</v>
      </c>
      <c r="I59" s="530"/>
      <c r="J59" s="378">
        <f t="shared" si="3"/>
        <v>0</v>
      </c>
      <c r="K59" s="378">
        <f t="shared" si="3"/>
        <v>0</v>
      </c>
      <c r="L59" s="378">
        <f t="shared" si="3"/>
        <v>0</v>
      </c>
      <c r="M59" s="378">
        <f t="shared" si="3"/>
        <v>0</v>
      </c>
      <c r="N59" s="378">
        <f t="shared" si="3"/>
        <v>0</v>
      </c>
      <c r="P59" s="378">
        <f t="shared" si="4"/>
        <v>0</v>
      </c>
      <c r="Q59" s="378">
        <f t="shared" si="5"/>
        <v>0</v>
      </c>
      <c r="R59" s="378">
        <f t="shared" si="6"/>
        <v>0</v>
      </c>
      <c r="S59" s="378">
        <f t="shared" si="7"/>
        <v>0</v>
      </c>
      <c r="T59" s="378">
        <f t="shared" si="8"/>
        <v>0</v>
      </c>
    </row>
    <row r="60" spans="2:20">
      <c r="B60" s="226" t="str">
        <f t="shared" si="1"/>
        <v>Nom Producte/Servei 14</v>
      </c>
      <c r="D60" s="378">
        <f t="shared" si="2"/>
        <v>0</v>
      </c>
      <c r="E60" s="378">
        <f t="shared" si="2"/>
        <v>0</v>
      </c>
      <c r="F60" s="378">
        <f t="shared" si="2"/>
        <v>0</v>
      </c>
      <c r="G60" s="378">
        <f t="shared" si="2"/>
        <v>0</v>
      </c>
      <c r="H60" s="378">
        <f t="shared" si="2"/>
        <v>0</v>
      </c>
      <c r="I60" s="530"/>
      <c r="J60" s="378">
        <f t="shared" si="3"/>
        <v>0</v>
      </c>
      <c r="K60" s="378">
        <f t="shared" si="3"/>
        <v>0</v>
      </c>
      <c r="L60" s="378">
        <f t="shared" si="3"/>
        <v>0</v>
      </c>
      <c r="M60" s="378">
        <f t="shared" si="3"/>
        <v>0</v>
      </c>
      <c r="N60" s="378">
        <f t="shared" si="3"/>
        <v>0</v>
      </c>
      <c r="P60" s="378">
        <f t="shared" si="4"/>
        <v>0</v>
      </c>
      <c r="Q60" s="378">
        <f t="shared" si="5"/>
        <v>0</v>
      </c>
      <c r="R60" s="378">
        <f t="shared" si="6"/>
        <v>0</v>
      </c>
      <c r="S60" s="378">
        <f t="shared" si="7"/>
        <v>0</v>
      </c>
      <c r="T60" s="378">
        <f t="shared" si="8"/>
        <v>0</v>
      </c>
    </row>
    <row r="61" spans="2:20">
      <c r="B61" s="226" t="str">
        <f t="shared" si="1"/>
        <v>Nom Producte/Servei 15</v>
      </c>
      <c r="D61" s="378">
        <f t="shared" si="2"/>
        <v>0</v>
      </c>
      <c r="E61" s="378">
        <f t="shared" si="2"/>
        <v>0</v>
      </c>
      <c r="F61" s="378">
        <f t="shared" si="2"/>
        <v>0</v>
      </c>
      <c r="G61" s="378">
        <f t="shared" si="2"/>
        <v>0</v>
      </c>
      <c r="H61" s="378">
        <f t="shared" si="2"/>
        <v>0</v>
      </c>
      <c r="I61" s="530"/>
      <c r="J61" s="378">
        <f t="shared" si="3"/>
        <v>0</v>
      </c>
      <c r="K61" s="378">
        <f t="shared" si="3"/>
        <v>0</v>
      </c>
      <c r="L61" s="378">
        <f t="shared" si="3"/>
        <v>0</v>
      </c>
      <c r="M61" s="378">
        <f t="shared" si="3"/>
        <v>0</v>
      </c>
      <c r="N61" s="378">
        <f t="shared" si="3"/>
        <v>0</v>
      </c>
      <c r="P61" s="378">
        <f t="shared" si="4"/>
        <v>0</v>
      </c>
      <c r="Q61" s="378">
        <f t="shared" si="5"/>
        <v>0</v>
      </c>
      <c r="R61" s="378">
        <f t="shared" si="6"/>
        <v>0</v>
      </c>
      <c r="S61" s="378">
        <f t="shared" si="7"/>
        <v>0</v>
      </c>
      <c r="T61" s="378">
        <f t="shared" si="8"/>
        <v>0</v>
      </c>
    </row>
    <row r="62" spans="2:20">
      <c r="B62" s="160" t="s">
        <v>17</v>
      </c>
      <c r="D62" s="202">
        <f>SUM(D47:D61)</f>
        <v>4400</v>
      </c>
      <c r="E62" s="202">
        <f>SUM(E47:E61)</f>
        <v>0</v>
      </c>
      <c r="F62" s="202">
        <f>SUM(F47:F61)</f>
        <v>0</v>
      </c>
      <c r="G62" s="202">
        <f>SUM(G47:G61)</f>
        <v>0</v>
      </c>
      <c r="H62" s="202">
        <f>SUM(H47:H61)</f>
        <v>0</v>
      </c>
      <c r="I62" s="530"/>
      <c r="J62" s="202">
        <f>SUM(J47:J61)</f>
        <v>34420</v>
      </c>
      <c r="K62" s="202">
        <f>SUM(K47:K61)</f>
        <v>53325.599999999999</v>
      </c>
      <c r="L62" s="202">
        <f>SUM(L47:L61)</f>
        <v>55229.633999999998</v>
      </c>
      <c r="M62" s="202">
        <f>SUM(M47:M61)</f>
        <v>56334.22668</v>
      </c>
      <c r="N62" s="202">
        <f>SUM(N47:N61)</f>
        <v>57460.911213599997</v>
      </c>
      <c r="P62" s="202">
        <f>SUM(P47:P61)</f>
        <v>720</v>
      </c>
      <c r="Q62" s="202">
        <f>SUM(Q47:Q61)</f>
        <v>326.39999999999998</v>
      </c>
      <c r="R62" s="202">
        <f>SUM(R47:R61)</f>
        <v>83.231999999999999</v>
      </c>
      <c r="S62" s="202">
        <f>SUM(S47:S61)</f>
        <v>-169.79327999999998</v>
      </c>
      <c r="T62" s="202">
        <f>SUM(T47:T61)</f>
        <v>-432.97286400000002</v>
      </c>
    </row>
    <row r="64" spans="2:20" ht="12.75" customHeight="1">
      <c r="D64" s="754" t="str">
        <f>+IF(Home!$C$5=NT!$A$2,MI!$B$328,IF(Home!$C$5=NT!$A$3,MI!$C$328,IF(Home!$C$5=NT!$A$4,MI!$D$328,)))</f>
        <v>COMISSIONS</v>
      </c>
      <c r="E64" s="755" t="str">
        <f>+IF(Home!$C$5=NT!$A$2,MI!$B$321,IF(Home!$C$5=NT!$A$3,MI!$C$321,IF(Home!$C$5=NT!$A$4,MI!$D$321,)))</f>
        <v>UNITATS</v>
      </c>
      <c r="F64" s="755" t="str">
        <f>+IF(Home!$C$5=NT!$A$2,MI!$B$321,IF(Home!$C$5=NT!$A$3,MI!$C$321,IF(Home!$C$5=NT!$A$4,MI!$D$321,)))</f>
        <v>UNITATS</v>
      </c>
      <c r="J64" s="754" t="str">
        <f>+IF(Home!$C$5=NT!$A$2,MI!$B$329,IF(Home!$C$5=NT!$A$3,MI!$C$329,IF(Home!$C$5=NT!$A$4,MI!$D$329,)))</f>
        <v>DESCOMPTES</v>
      </c>
      <c r="K64" s="755" t="str">
        <f>+IF(Home!$C$5=NT!$A$2,MI!$B$321,IF(Home!$C$5=NT!$A$3,MI!$C$321,IF(Home!$C$5=NT!$A$4,MI!$D$321,)))</f>
        <v>UNITATS</v>
      </c>
      <c r="L64" s="755" t="str">
        <f>+IF(Home!$C$5=NT!$A$2,MI!$B$321,IF(Home!$C$5=NT!$A$3,MI!$C$321,IF(Home!$C$5=NT!$A$4,MI!$D$321,)))</f>
        <v>UNITATS</v>
      </c>
      <c r="P64" s="528" t="s">
        <v>96</v>
      </c>
      <c r="Q64" s="529"/>
      <c r="R64" s="529"/>
    </row>
    <row r="65" spans="2:20">
      <c r="B65" s="491" t="str">
        <f>+IF(Home!$C$5=NT!$A$2,MI!$B$327,IF(Home!$C$5=NT!$A$3,MI!$C$327,IF(Home!$C$5=NT!$A$4,MI!$D$327,)))</f>
        <v>IMPORT</v>
      </c>
      <c r="D65" s="177" t="str">
        <f>+IF(Home!$C$5=NT!$A$2,MI!$B$3,IF(Home!$C$5=NT!$A$3,MI!$C$3,IF(Home!$C$5=NT!$A$4,MI!$D$3,)))</f>
        <v>ANY 1</v>
      </c>
      <c r="E65" s="177" t="str">
        <f>+IF(Home!$C$5=NT!$A$2,MI!$B$4,IF(Home!$C$5=NT!$A$3,MI!$C$4,IF(Home!$C$5=NT!$A$4,MI!$D$4,)))</f>
        <v>ANY 2</v>
      </c>
      <c r="F65" s="177" t="str">
        <f>+IF(Home!$C$5=NT!$A$2,MI!$B$5,IF(Home!$C$5=NT!$A$3,MI!$C$5,IF(Home!$C$5=NT!$A$4,MI!$D$5,)))</f>
        <v>ANY 3</v>
      </c>
      <c r="G65" s="177" t="str">
        <f>+IF(Home!$C$5=NT!$A$2,MI!$B$6,IF(Home!$C$5=NT!$A$3,MI!$C$6,IF(Home!$C$5=NT!$A$4,MI!$D$6,)))</f>
        <v>ANY 4</v>
      </c>
      <c r="H65" s="177" t="str">
        <f>+IF(Home!$C$5=NT!$A$2,MI!$B$7,IF(Home!$C$5=NT!$A$3,MI!$C$7,IF(Home!$C$5=NT!$A$4,MI!$D$7,)))</f>
        <v>ANY 5</v>
      </c>
      <c r="J65" s="177" t="str">
        <f>+IF(Home!$C$5=NT!$A$2,MI!$B$3,IF(Home!$C$5=NT!$A$3,MI!$C$3,IF(Home!$C$5=NT!$A$4,MI!$D$3,)))</f>
        <v>ANY 1</v>
      </c>
      <c r="K65" s="177" t="str">
        <f>+IF(Home!$C$5=NT!$A$2,MI!$B$4,IF(Home!$C$5=NT!$A$3,MI!$C$4,IF(Home!$C$5=NT!$A$4,MI!$D$4,)))</f>
        <v>ANY 2</v>
      </c>
      <c r="L65" s="177" t="str">
        <f>+IF(Home!$C$5=NT!$A$2,MI!$B$5,IF(Home!$C$5=NT!$A$3,MI!$C$5,IF(Home!$C$5=NT!$A$4,MI!$D$5,)))</f>
        <v>ANY 3</v>
      </c>
      <c r="M65" s="177" t="str">
        <f>+IF(Home!$C$5=NT!$A$2,MI!$B$6,IF(Home!$C$5=NT!$A$3,MI!$C$6,IF(Home!$C$5=NT!$A$4,MI!$D$6,)))</f>
        <v>ANY 4</v>
      </c>
      <c r="N65" s="177" t="str">
        <f>+IF(Home!$C$5=NT!$A$2,MI!$B$7,IF(Home!$C$5=NT!$A$3,MI!$C$7,IF(Home!$C$5=NT!$A$4,MI!$D$7,)))</f>
        <v>ANY 5</v>
      </c>
      <c r="P65" s="527"/>
      <c r="Q65" s="527"/>
      <c r="R65" s="527"/>
      <c r="S65" s="524"/>
      <c r="T65" s="524"/>
    </row>
    <row r="66" spans="2:20">
      <c r="B66" s="226" t="str">
        <f t="shared" ref="B66:B80" si="9">+B28</f>
        <v>Envasos reutilitzables</v>
      </c>
      <c r="D66" s="378">
        <f>SUM(VM!AG8:AR8)</f>
        <v>0</v>
      </c>
      <c r="E66" s="378">
        <f>SUM(VM!AG26:AR26)</f>
        <v>0</v>
      </c>
      <c r="F66" s="378">
        <f>SUM(VM!AG44:AR44)</f>
        <v>0</v>
      </c>
      <c r="G66" s="378">
        <f>SUM(VM!AG62:AR62)</f>
        <v>0</v>
      </c>
      <c r="H66" s="378">
        <f>SUM(VM!AG80:AR80)</f>
        <v>0</v>
      </c>
      <c r="J66" s="378">
        <f>SUM(VM!AT8:BE8)</f>
        <v>0</v>
      </c>
      <c r="K66" s="378">
        <f>SUM(VM!AT26:BE26)</f>
        <v>0</v>
      </c>
      <c r="L66" s="378">
        <f>SUM(VM!AT44:BE44)</f>
        <v>0</v>
      </c>
      <c r="M66" s="378">
        <f>SUM(VM!AT62:BE62)</f>
        <v>0</v>
      </c>
      <c r="N66" s="378">
        <f>SUM(VM!AT80:BE80)</f>
        <v>0</v>
      </c>
      <c r="P66" s="525"/>
      <c r="Q66" s="525"/>
      <c r="R66" s="525"/>
      <c r="S66" s="525"/>
      <c r="T66" s="525"/>
    </row>
    <row r="67" spans="2:20">
      <c r="B67" s="226" t="str">
        <f t="shared" si="9"/>
        <v>Vendes per entregues</v>
      </c>
      <c r="D67" s="378">
        <f>SUM(VM!AG9:AR9)</f>
        <v>0</v>
      </c>
      <c r="E67" s="378">
        <f>SUM(VM!AG27:AR27)</f>
        <v>0</v>
      </c>
      <c r="F67" s="378">
        <f>SUM(VM!AG45:AR45)</f>
        <v>0</v>
      </c>
      <c r="G67" s="378">
        <f>SUM(VM!AG63:AR63)</f>
        <v>0</v>
      </c>
      <c r="H67" s="378">
        <f>SUM(VM!AG81:AR81)</f>
        <v>0</v>
      </c>
      <c r="J67" s="378">
        <f>SUM(VM!AT9:BE9)</f>
        <v>0</v>
      </c>
      <c r="K67" s="378">
        <f>SUM(VM!AT27:BE27)</f>
        <v>0</v>
      </c>
      <c r="L67" s="378">
        <f>SUM(VM!AT45:BE45)</f>
        <v>0</v>
      </c>
      <c r="M67" s="378">
        <f>SUM(VM!AT63:BE63)</f>
        <v>0</v>
      </c>
      <c r="N67" s="378">
        <f>SUM(VM!AT81:BE81)</f>
        <v>0</v>
      </c>
      <c r="P67" s="525"/>
      <c r="Q67" s="525"/>
      <c r="R67" s="525"/>
      <c r="S67" s="525"/>
      <c r="T67" s="525"/>
    </row>
    <row r="68" spans="2:20">
      <c r="B68" s="226" t="str">
        <f t="shared" si="9"/>
        <v>Anuncis locals</v>
      </c>
      <c r="D68" s="378">
        <f>SUM(VM!AG10:AR10)</f>
        <v>0</v>
      </c>
      <c r="E68" s="378">
        <f>SUM(VM!AG28:AR28)</f>
        <v>0</v>
      </c>
      <c r="F68" s="378">
        <f>SUM(VM!AG46:AR46)</f>
        <v>0</v>
      </c>
      <c r="G68" s="378">
        <f>SUM(VM!AG64:AR64)</f>
        <v>0</v>
      </c>
      <c r="H68" s="378">
        <f>SUM(VM!AG82:AR82)</f>
        <v>0</v>
      </c>
      <c r="J68" s="378">
        <f>SUM(VM!AT10:BE10)</f>
        <v>0</v>
      </c>
      <c r="K68" s="378">
        <f>SUM(VM!AT28:BE28)</f>
        <v>0</v>
      </c>
      <c r="L68" s="378">
        <f>SUM(VM!AT46:BE46)</f>
        <v>0</v>
      </c>
      <c r="M68" s="378">
        <f>SUM(VM!AT64:BE64)</f>
        <v>0</v>
      </c>
      <c r="N68" s="378">
        <f>SUM(VM!AT82:BE82)</f>
        <v>0</v>
      </c>
      <c r="P68" s="525"/>
      <c r="Q68" s="525"/>
      <c r="R68" s="525"/>
      <c r="S68" s="525"/>
      <c r="T68" s="525"/>
    </row>
    <row r="69" spans="2:20">
      <c r="B69" s="226" t="str">
        <f t="shared" si="9"/>
        <v>Nom Producte/Servei 4</v>
      </c>
      <c r="D69" s="378">
        <f>SUM(VM!AG11:AR11)</f>
        <v>0</v>
      </c>
      <c r="E69" s="378">
        <f>SUM(VM!AG29:AR29)</f>
        <v>0</v>
      </c>
      <c r="F69" s="378">
        <f>SUM(VM!AG47:AR47)</f>
        <v>0</v>
      </c>
      <c r="G69" s="378">
        <f>SUM(VM!AG65:AR65)</f>
        <v>0</v>
      </c>
      <c r="H69" s="378">
        <f>SUM(VM!AG83:AR83)</f>
        <v>0</v>
      </c>
      <c r="J69" s="378">
        <f>SUM(VM!AT11:BE11)</f>
        <v>0</v>
      </c>
      <c r="K69" s="378">
        <f>SUM(VM!AT29:BE29)</f>
        <v>0</v>
      </c>
      <c r="L69" s="378">
        <f>SUM(VM!AT47:BE47)</f>
        <v>0</v>
      </c>
      <c r="M69" s="378">
        <f>SUM(VM!AT65:BE65)</f>
        <v>0</v>
      </c>
      <c r="N69" s="378">
        <f>SUM(VM!AT83:BE83)</f>
        <v>0</v>
      </c>
      <c r="P69" s="525"/>
      <c r="Q69" s="525"/>
      <c r="R69" s="525"/>
      <c r="S69" s="525"/>
      <c r="T69" s="525"/>
    </row>
    <row r="70" spans="2:20">
      <c r="B70" s="226" t="str">
        <f t="shared" si="9"/>
        <v>Nom Producte/Servei 5</v>
      </c>
      <c r="D70" s="378">
        <f>SUM(VM!AG12:AR12)</f>
        <v>0</v>
      </c>
      <c r="E70" s="378">
        <f>SUM(VM!AG30:AR30)</f>
        <v>0</v>
      </c>
      <c r="F70" s="378">
        <f>SUM(VM!AG48:AR48)</f>
        <v>0</v>
      </c>
      <c r="G70" s="378">
        <f>SUM(VM!AG66:AR66)</f>
        <v>0</v>
      </c>
      <c r="H70" s="378">
        <f>SUM(VM!AG84:AR84)</f>
        <v>0</v>
      </c>
      <c r="J70" s="378">
        <f>SUM(VM!AT12:BE12)</f>
        <v>0</v>
      </c>
      <c r="K70" s="378">
        <f>SUM(VM!AT30:BE30)</f>
        <v>0</v>
      </c>
      <c r="L70" s="378">
        <f>SUM(VM!AT48:BE48)</f>
        <v>0</v>
      </c>
      <c r="M70" s="378">
        <f>SUM(VM!AT66:BE66)</f>
        <v>0</v>
      </c>
      <c r="N70" s="378">
        <f>SUM(VM!AT84:BE84)</f>
        <v>0</v>
      </c>
      <c r="P70" s="525"/>
      <c r="Q70" s="525"/>
      <c r="R70" s="525"/>
      <c r="S70" s="525"/>
      <c r="T70" s="525"/>
    </row>
    <row r="71" spans="2:20">
      <c r="B71" s="226" t="str">
        <f t="shared" si="9"/>
        <v>Nom Producte/Servei 6</v>
      </c>
      <c r="D71" s="378">
        <f>SUM(VM!AG13:AR13)</f>
        <v>0</v>
      </c>
      <c r="E71" s="378">
        <f>SUM(VM!AG31:AR31)</f>
        <v>0</v>
      </c>
      <c r="F71" s="378">
        <f>SUM(VM!AG49:AR49)</f>
        <v>0</v>
      </c>
      <c r="G71" s="378">
        <f>SUM(VM!AG67:AR67)</f>
        <v>0</v>
      </c>
      <c r="H71" s="378">
        <f>SUM(VM!AG85:AR85)</f>
        <v>0</v>
      </c>
      <c r="J71" s="378">
        <f>SUM(VM!AT13:BE13)</f>
        <v>0</v>
      </c>
      <c r="K71" s="378">
        <f>SUM(VM!AT31:BE31)</f>
        <v>0</v>
      </c>
      <c r="L71" s="378">
        <f>SUM(VM!AT49:BE49)</f>
        <v>0</v>
      </c>
      <c r="M71" s="378">
        <f>SUM(VM!AT67:BE67)</f>
        <v>0</v>
      </c>
      <c r="N71" s="378">
        <f>SUM(VM!AT85:BE85)</f>
        <v>0</v>
      </c>
      <c r="P71" s="525"/>
      <c r="Q71" s="525"/>
      <c r="R71" s="525"/>
      <c r="S71" s="525"/>
      <c r="T71" s="525"/>
    </row>
    <row r="72" spans="2:20">
      <c r="B72" s="226" t="str">
        <f t="shared" si="9"/>
        <v>Nom Producte/Servei 7</v>
      </c>
      <c r="D72" s="378">
        <f>SUM(VM!AG14:AR14)</f>
        <v>0</v>
      </c>
      <c r="E72" s="378">
        <f>SUM(VM!AG32:AR32)</f>
        <v>0</v>
      </c>
      <c r="F72" s="378">
        <f>SUM(VM!AG50:AR50)</f>
        <v>0</v>
      </c>
      <c r="G72" s="378">
        <f>SUM(VM!AG68:AR68)</f>
        <v>0</v>
      </c>
      <c r="H72" s="378">
        <f>SUM(VM!AG86:AR86)</f>
        <v>0</v>
      </c>
      <c r="J72" s="378">
        <f>SUM(VM!AT14:BE14)</f>
        <v>0</v>
      </c>
      <c r="K72" s="378">
        <f>SUM(VM!AT32:BE32)</f>
        <v>0</v>
      </c>
      <c r="L72" s="378">
        <f>SUM(VM!AT50:BE50)</f>
        <v>0</v>
      </c>
      <c r="M72" s="378">
        <f>SUM(VM!AT68:BE68)</f>
        <v>0</v>
      </c>
      <c r="N72" s="378">
        <f>SUM(VM!AT86:BE86)</f>
        <v>0</v>
      </c>
      <c r="P72" s="525"/>
      <c r="Q72" s="525"/>
      <c r="R72" s="525"/>
      <c r="S72" s="525"/>
      <c r="T72" s="525"/>
    </row>
    <row r="73" spans="2:20">
      <c r="B73" s="226" t="str">
        <f t="shared" si="9"/>
        <v>Nom Producte/Servei 8</v>
      </c>
      <c r="D73" s="378">
        <f>SUM(VM!AG15:AR15)</f>
        <v>0</v>
      </c>
      <c r="E73" s="378">
        <f>SUM(VM!AG33:AR33)</f>
        <v>0</v>
      </c>
      <c r="F73" s="378">
        <f>SUM(VM!AG51:AR51)</f>
        <v>0</v>
      </c>
      <c r="G73" s="378">
        <f>SUM(VM!AG69:AR69)</f>
        <v>0</v>
      </c>
      <c r="H73" s="378">
        <f>SUM(VM!AG87:AR87)</f>
        <v>0</v>
      </c>
      <c r="J73" s="378">
        <f>SUM(VM!AT15:BE15)</f>
        <v>0</v>
      </c>
      <c r="K73" s="378">
        <f>SUM(VM!AT33:BE33)</f>
        <v>0</v>
      </c>
      <c r="L73" s="378">
        <f>SUM(VM!AT51:BE51)</f>
        <v>0</v>
      </c>
      <c r="M73" s="378">
        <f>SUM(VM!AT69:BE69)</f>
        <v>0</v>
      </c>
      <c r="N73" s="378">
        <f>SUM(VM!AT87:BE87)</f>
        <v>0</v>
      </c>
      <c r="P73" s="525"/>
      <c r="Q73" s="525"/>
      <c r="R73" s="525"/>
      <c r="S73" s="525"/>
      <c r="T73" s="525"/>
    </row>
    <row r="74" spans="2:20">
      <c r="B74" s="226" t="str">
        <f t="shared" si="9"/>
        <v>Nom Producte/Servei 9</v>
      </c>
      <c r="D74" s="378">
        <f>SUM(VM!AG16:AR16)</f>
        <v>0</v>
      </c>
      <c r="E74" s="378">
        <f>SUM(VM!AG34:AR34)</f>
        <v>0</v>
      </c>
      <c r="F74" s="378">
        <f>SUM(VM!AG52:AR52)</f>
        <v>0</v>
      </c>
      <c r="G74" s="378">
        <f>SUM(VM!AG70:AR70)</f>
        <v>0</v>
      </c>
      <c r="H74" s="378">
        <f>SUM(VM!AG88:AR88)</f>
        <v>0</v>
      </c>
      <c r="J74" s="378">
        <f>SUM(VM!AT16:BE16)</f>
        <v>0</v>
      </c>
      <c r="K74" s="378">
        <f>SUM(VM!AT34:BE34)</f>
        <v>0</v>
      </c>
      <c r="L74" s="378">
        <f>SUM(VM!AT52:BE52)</f>
        <v>0</v>
      </c>
      <c r="M74" s="378">
        <f>SUM(VM!AT70:BE70)</f>
        <v>0</v>
      </c>
      <c r="N74" s="378">
        <f>SUM(VM!AT88:BE88)</f>
        <v>0</v>
      </c>
      <c r="P74" s="525"/>
      <c r="Q74" s="525"/>
      <c r="R74" s="525"/>
      <c r="S74" s="525"/>
      <c r="T74" s="525"/>
    </row>
    <row r="75" spans="2:20">
      <c r="B75" s="226" t="str">
        <f t="shared" si="9"/>
        <v>Nom Producte/Servei 10</v>
      </c>
      <c r="D75" s="378">
        <f>SUM(VM!AG17:AR17)</f>
        <v>0</v>
      </c>
      <c r="E75" s="378">
        <f>SUM(VM!AG35:AR35)</f>
        <v>0</v>
      </c>
      <c r="F75" s="378">
        <f>SUM(VM!AG53:AR53)</f>
        <v>0</v>
      </c>
      <c r="G75" s="378">
        <f>SUM(VM!AG71:AR71)</f>
        <v>0</v>
      </c>
      <c r="H75" s="378">
        <f>SUM(VM!AG89:AR89)</f>
        <v>0</v>
      </c>
      <c r="J75" s="378">
        <f>SUM(VM!AT17:BE17)</f>
        <v>0</v>
      </c>
      <c r="K75" s="378">
        <f>SUM(VM!AT35:BE35)</f>
        <v>0</v>
      </c>
      <c r="L75" s="378">
        <f>SUM(VM!AT53:BE53)</f>
        <v>0</v>
      </c>
      <c r="M75" s="378">
        <f>SUM(VM!AT71:BE71)</f>
        <v>0</v>
      </c>
      <c r="N75" s="378">
        <f>SUM(VM!AT89:BE89)</f>
        <v>0</v>
      </c>
      <c r="P75" s="525"/>
      <c r="Q75" s="525"/>
      <c r="R75" s="525"/>
      <c r="S75" s="525"/>
      <c r="T75" s="525"/>
    </row>
    <row r="76" spans="2:20">
      <c r="B76" s="226" t="str">
        <f t="shared" si="9"/>
        <v>Nom Producte/Servei 11</v>
      </c>
      <c r="D76" s="378">
        <f>SUM(VM!AG18:AR18)</f>
        <v>0</v>
      </c>
      <c r="E76" s="378">
        <f>SUM(VM!AG36:AR36)</f>
        <v>0</v>
      </c>
      <c r="F76" s="378">
        <f>SUM(VM!AG54:AR54)</f>
        <v>0</v>
      </c>
      <c r="G76" s="378">
        <f>SUM(VM!AG72:AR72)</f>
        <v>0</v>
      </c>
      <c r="H76" s="378">
        <f>SUM(VM!AG90:AR90)</f>
        <v>0</v>
      </c>
      <c r="J76" s="378">
        <f>SUM(VM!AT18:BE18)</f>
        <v>0</v>
      </c>
      <c r="K76" s="378">
        <f>SUM(VM!AT36:BE36)</f>
        <v>0</v>
      </c>
      <c r="L76" s="378">
        <f>SUM(VM!AT54:BE54)</f>
        <v>0</v>
      </c>
      <c r="M76" s="378">
        <f>SUM(VM!AT72:BE72)</f>
        <v>0</v>
      </c>
      <c r="N76" s="378">
        <f>SUM(VM!AT90:BE90)</f>
        <v>0</v>
      </c>
      <c r="P76" s="525"/>
      <c r="Q76" s="525"/>
      <c r="R76" s="525"/>
      <c r="S76" s="525"/>
      <c r="T76" s="525"/>
    </row>
    <row r="77" spans="2:20">
      <c r="B77" s="226" t="str">
        <f t="shared" si="9"/>
        <v>Nom Producte/Servei 12</v>
      </c>
      <c r="D77" s="378">
        <f>SUM(VM!AG19:AR19)</f>
        <v>0</v>
      </c>
      <c r="E77" s="378">
        <f>SUM(VM!AG37:AR37)</f>
        <v>0</v>
      </c>
      <c r="F77" s="378">
        <f>SUM(VM!AG55:AR55)</f>
        <v>0</v>
      </c>
      <c r="G77" s="378">
        <f>SUM(VM!AG73:AR73)</f>
        <v>0</v>
      </c>
      <c r="H77" s="378">
        <f>SUM(VM!AG91:AR91)</f>
        <v>0</v>
      </c>
      <c r="J77" s="378">
        <f>SUM(VM!AT19:BE19)</f>
        <v>0</v>
      </c>
      <c r="K77" s="378">
        <f>SUM(VM!AT37:BE37)</f>
        <v>0</v>
      </c>
      <c r="L77" s="378">
        <f>SUM(VM!AT55:BE55)</f>
        <v>0</v>
      </c>
      <c r="M77" s="378">
        <f>SUM(VM!AT73:BE73)</f>
        <v>0</v>
      </c>
      <c r="N77" s="378">
        <f>SUM(VM!AT91:BE91)</f>
        <v>0</v>
      </c>
      <c r="P77" s="525"/>
      <c r="Q77" s="525"/>
      <c r="R77" s="525"/>
      <c r="S77" s="525"/>
      <c r="T77" s="525"/>
    </row>
    <row r="78" spans="2:20">
      <c r="B78" s="226" t="str">
        <f t="shared" si="9"/>
        <v>Nom Producte/Servei 13</v>
      </c>
      <c r="D78" s="378">
        <f>SUM(VM!AG20:AR20)</f>
        <v>0</v>
      </c>
      <c r="E78" s="378">
        <f>SUM(VM!AG38:AR38)</f>
        <v>0</v>
      </c>
      <c r="F78" s="378">
        <f>SUM(VM!AG56:AR56)</f>
        <v>0</v>
      </c>
      <c r="G78" s="378">
        <f>SUM(VM!AG74:AR74)</f>
        <v>0</v>
      </c>
      <c r="H78" s="378">
        <f>SUM(VM!AG92:AR92)</f>
        <v>0</v>
      </c>
      <c r="J78" s="378">
        <f>SUM(VM!AT20:BE20)</f>
        <v>0</v>
      </c>
      <c r="K78" s="378">
        <f>SUM(VM!AT38:BE38)</f>
        <v>0</v>
      </c>
      <c r="L78" s="378">
        <f>SUM(VM!AT56:BE56)</f>
        <v>0</v>
      </c>
      <c r="M78" s="378">
        <f>SUM(VM!AT74:BE74)</f>
        <v>0</v>
      </c>
      <c r="N78" s="378">
        <f>SUM(VM!AT92:BE92)</f>
        <v>0</v>
      </c>
      <c r="P78" s="525"/>
      <c r="Q78" s="525"/>
      <c r="R78" s="525"/>
      <c r="S78" s="525"/>
      <c r="T78" s="525"/>
    </row>
    <row r="79" spans="2:20">
      <c r="B79" s="226" t="str">
        <f t="shared" si="9"/>
        <v>Nom Producte/Servei 14</v>
      </c>
      <c r="D79" s="378">
        <f>SUM(VM!AG21:AR21)</f>
        <v>0</v>
      </c>
      <c r="E79" s="378">
        <f>SUM(VM!AG39:AR39)</f>
        <v>0</v>
      </c>
      <c r="F79" s="378">
        <f>SUM(VM!AG57:AR57)</f>
        <v>0</v>
      </c>
      <c r="G79" s="378">
        <f>SUM(VM!AG75:AR75)</f>
        <v>0</v>
      </c>
      <c r="H79" s="378">
        <f>SUM(VM!AG93:AR93)</f>
        <v>0</v>
      </c>
      <c r="J79" s="378">
        <f>SUM(VM!AT21:BE21)</f>
        <v>0</v>
      </c>
      <c r="K79" s="378">
        <f>SUM(VM!AT39:BE39)</f>
        <v>0</v>
      </c>
      <c r="L79" s="378">
        <f>SUM(VM!AT57:BE57)</f>
        <v>0</v>
      </c>
      <c r="M79" s="378">
        <f>SUM(VM!AT75:BE75)</f>
        <v>0</v>
      </c>
      <c r="N79" s="378">
        <f>SUM(VM!AT93:BE93)</f>
        <v>0</v>
      </c>
      <c r="P79" s="525"/>
      <c r="Q79" s="525"/>
      <c r="R79" s="525"/>
      <c r="S79" s="525"/>
      <c r="T79" s="525"/>
    </row>
    <row r="80" spans="2:20">
      <c r="B80" s="226" t="str">
        <f t="shared" si="9"/>
        <v>Nom Producte/Servei 15</v>
      </c>
      <c r="D80" s="378">
        <f>SUM(VM!AG22:AR22)</f>
        <v>0</v>
      </c>
      <c r="E80" s="378">
        <f>SUM(VM!AG40:AR40)</f>
        <v>0</v>
      </c>
      <c r="F80" s="378">
        <f>SUM(VM!AG58:AR58)</f>
        <v>0</v>
      </c>
      <c r="G80" s="378">
        <f>SUM(VM!AG76:AR76)</f>
        <v>0</v>
      </c>
      <c r="H80" s="378">
        <f>SUM(VM!AG94:AR94)</f>
        <v>0</v>
      </c>
      <c r="J80" s="378">
        <f>SUM(VM!AT22:BE22)</f>
        <v>0</v>
      </c>
      <c r="K80" s="378">
        <f>SUM(VM!AT40:BE40)</f>
        <v>0</v>
      </c>
      <c r="L80" s="378">
        <f>SUM(VM!AT58:BE58)</f>
        <v>0</v>
      </c>
      <c r="M80" s="378">
        <f>SUM(VM!AT76:BE76)</f>
        <v>0</v>
      </c>
      <c r="N80" s="378">
        <f>SUM(VM!AT94:BE94)</f>
        <v>0</v>
      </c>
      <c r="P80" s="525"/>
      <c r="Q80" s="525"/>
      <c r="R80" s="525"/>
      <c r="S80" s="525"/>
      <c r="T80" s="525"/>
    </row>
    <row r="81" spans="2:20">
      <c r="B81" s="160" t="s">
        <v>17</v>
      </c>
      <c r="D81" s="202">
        <f>SUM(D66:D80)</f>
        <v>0</v>
      </c>
      <c r="E81" s="202">
        <f>SUM(E66:E80)</f>
        <v>0</v>
      </c>
      <c r="F81" s="202">
        <f>SUM(F66:F80)</f>
        <v>0</v>
      </c>
      <c r="G81" s="202">
        <f>SUM(G66:G80)</f>
        <v>0</v>
      </c>
      <c r="H81" s="202">
        <f>SUM(H66:H80)</f>
        <v>0</v>
      </c>
      <c r="J81" s="202">
        <f>SUM(J66:J80)</f>
        <v>0</v>
      </c>
      <c r="K81" s="202">
        <f>SUM(K66:K80)</f>
        <v>0</v>
      </c>
      <c r="L81" s="202">
        <f>SUM(L66:L80)</f>
        <v>0</v>
      </c>
      <c r="M81" s="202">
        <f>SUM(M66:M80)</f>
        <v>0</v>
      </c>
      <c r="N81" s="202">
        <f>SUM(N66:N80)</f>
        <v>0</v>
      </c>
      <c r="P81" s="526"/>
      <c r="Q81" s="526"/>
      <c r="R81" s="526"/>
      <c r="S81" s="526"/>
      <c r="T81" s="526"/>
    </row>
    <row r="83" spans="2:20" ht="14.4">
      <c r="D83" s="752" t="str">
        <f>+IF(Home!$C$5=NT!$A$2,MI!$B$330,IF(Home!$C$5=NT!$A$3,MI!$C$330,IF(Home!$C$5=NT!$A$4,MI!$D$330,)))</f>
        <v>COST DE LES VENDES</v>
      </c>
      <c r="E83" s="753" t="str">
        <f>+IF(Home!$C$5=NT!$A$2,MI!$B$321,IF(Home!$C$5=NT!$A$3,MI!$C$321,IF(Home!$C$5=NT!$A$4,MI!$D$321,)))</f>
        <v>UNITATS</v>
      </c>
      <c r="F83" s="753" t="str">
        <f>+IF(Home!$C$5=NT!$A$2,MI!$B$321,IF(Home!$C$5=NT!$A$3,MI!$C$321,IF(Home!$C$5=NT!$A$4,MI!$D$321,)))</f>
        <v>UNITATS</v>
      </c>
      <c r="J83" s="752" t="str">
        <f>+IF(Home!$C$5=NT!$A$2,MI!$B$331,IF(Home!$C$5=NT!$A$3,MI!$C$331,IF(Home!$C$5=NT!$A$4,MI!$D$331,)))</f>
        <v>IMPORT DE LES VENDES</v>
      </c>
      <c r="K83" s="753" t="str">
        <f>+IF(Home!$C$5=NT!$A$2,MI!$B$321,IF(Home!$C$5=NT!$A$3,MI!$C$321,IF(Home!$C$5=NT!$A$4,MI!$D$321,)))</f>
        <v>UNITATS</v>
      </c>
      <c r="L83" s="753" t="str">
        <f>+IF(Home!$C$5=NT!$A$2,MI!$B$321,IF(Home!$C$5=NT!$A$3,MI!$C$321,IF(Home!$C$5=NT!$A$4,MI!$D$321,)))</f>
        <v>UNITATS</v>
      </c>
      <c r="P83" s="752" t="str">
        <f>+IF(Home!$C$5=NT!$A$2,MI!$B$332,IF(Home!$C$5=NT!$A$3,MI!$C$332,IF(Home!$C$5=NT!$A$4,MI!$D$332,)))</f>
        <v>MARGE BRUT</v>
      </c>
      <c r="Q83" s="753" t="str">
        <f>+IF(Home!$C$5=NT!$A$2,MI!$B$321,IF(Home!$C$5=NT!$A$3,MI!$C$321,IF(Home!$C$5=NT!$A$4,MI!$D$321,)))</f>
        <v>UNITATS</v>
      </c>
      <c r="R83" s="753" t="str">
        <f>+IF(Home!$C$5=NT!$A$2,MI!$B$321,IF(Home!$C$5=NT!$A$3,MI!$C$321,IF(Home!$C$5=NT!$A$4,MI!$D$321,)))</f>
        <v>UNITATS</v>
      </c>
    </row>
    <row r="84" spans="2:20">
      <c r="B84" s="491" t="str">
        <f>+IF(Home!$C$5=NT!$A$2,MI!$B$327,IF(Home!$C$5=NT!$A$3,MI!$C$327,IF(Home!$C$5=NT!$A$4,MI!$D$327,)))</f>
        <v>IMPORT</v>
      </c>
      <c r="D84" s="177" t="str">
        <f>+IF(Home!$C$5=NT!$A$2,MI!$B$3,IF(Home!$C$5=NT!$A$3,MI!$C$3,IF(Home!$C$5=NT!$A$4,MI!$D$3,)))</f>
        <v>ANY 1</v>
      </c>
      <c r="E84" s="177" t="str">
        <f>+IF(Home!$C$5=NT!$A$2,MI!$B$4,IF(Home!$C$5=NT!$A$3,MI!$C$4,IF(Home!$C$5=NT!$A$4,MI!$D$4,)))</f>
        <v>ANY 2</v>
      </c>
      <c r="F84" s="177" t="str">
        <f>+IF(Home!$C$5=NT!$A$2,MI!$B$5,IF(Home!$C$5=NT!$A$3,MI!$C$5,IF(Home!$C$5=NT!$A$4,MI!$D$5,)))</f>
        <v>ANY 3</v>
      </c>
      <c r="G84" s="177" t="str">
        <f>+IF(Home!$C$5=NT!$A$2,MI!$B$6,IF(Home!$C$5=NT!$A$3,MI!$C$6,IF(Home!$C$5=NT!$A$4,MI!$D$6,)))</f>
        <v>ANY 4</v>
      </c>
      <c r="H84" s="177" t="str">
        <f>+IF(Home!$C$5=NT!$A$2,MI!$B$7,IF(Home!$C$5=NT!$A$3,MI!$C$7,IF(Home!$C$5=NT!$A$4,MI!$D$7,)))</f>
        <v>ANY 5</v>
      </c>
      <c r="J84" s="177" t="str">
        <f>+IF(Home!$C$5=NT!$A$2,MI!$B$3,IF(Home!$C$5=NT!$A$3,MI!$C$3,IF(Home!$C$5=NT!$A$4,MI!$D$3,)))</f>
        <v>ANY 1</v>
      </c>
      <c r="K84" s="177" t="str">
        <f>+IF(Home!$C$5=NT!$A$2,MI!$B$4,IF(Home!$C$5=NT!$A$3,MI!$C$4,IF(Home!$C$5=NT!$A$4,MI!$D$4,)))</f>
        <v>ANY 2</v>
      </c>
      <c r="L84" s="177" t="str">
        <f>+IF(Home!$C$5=NT!$A$2,MI!$B$5,IF(Home!$C$5=NT!$A$3,MI!$C$5,IF(Home!$C$5=NT!$A$4,MI!$D$5,)))</f>
        <v>ANY 3</v>
      </c>
      <c r="M84" s="177" t="str">
        <f>+IF(Home!$C$5=NT!$A$2,MI!$B$6,IF(Home!$C$5=NT!$A$3,MI!$C$6,IF(Home!$C$5=NT!$A$4,MI!$D$6,)))</f>
        <v>ANY 4</v>
      </c>
      <c r="N84" s="177" t="str">
        <f>+IF(Home!$C$5=NT!$A$2,MI!$B$7,IF(Home!$C$5=NT!$A$3,MI!$C$7,IF(Home!$C$5=NT!$A$4,MI!$D$7,)))</f>
        <v>ANY 5</v>
      </c>
      <c r="P84" s="177" t="str">
        <f>+IF(Home!$C$5=NT!$A$2,MI!$B$3,IF(Home!$C$5=NT!$A$3,MI!$C$3,IF(Home!$C$5=NT!$A$4,MI!$D$3,)))</f>
        <v>ANY 1</v>
      </c>
      <c r="Q84" s="177" t="str">
        <f>+IF(Home!$C$5=NT!$A$2,MI!$B$4,IF(Home!$C$5=NT!$A$3,MI!$C$4,IF(Home!$C$5=NT!$A$4,MI!$D$4,)))</f>
        <v>ANY 2</v>
      </c>
      <c r="R84" s="177" t="str">
        <f>+IF(Home!$C$5=NT!$A$2,MI!$B$5,IF(Home!$C$5=NT!$A$3,MI!$C$5,IF(Home!$C$5=NT!$A$4,MI!$D$5,)))</f>
        <v>ANY 3</v>
      </c>
      <c r="S84" s="177" t="str">
        <f>+IF(Home!$C$5=NT!$A$2,MI!$B$6,IF(Home!$C$5=NT!$A$3,MI!$C$6,IF(Home!$C$5=NT!$A$4,MI!$D$6,)))</f>
        <v>ANY 4</v>
      </c>
      <c r="T84" s="177" t="str">
        <f>+IF(Home!$C$5=NT!$A$2,MI!$B$7,IF(Home!$C$5=NT!$A$3,MI!$C$7,IF(Home!$C$5=NT!$A$4,MI!$D$7,)))</f>
        <v>ANY 5</v>
      </c>
    </row>
    <row r="85" spans="2:20">
      <c r="B85" s="226" t="str">
        <f t="shared" ref="B85:B99" si="10">+B66</f>
        <v>Envasos reutilitzables</v>
      </c>
      <c r="D85" s="378">
        <f>+D47+D66</f>
        <v>4400</v>
      </c>
      <c r="E85" s="378">
        <f>+E47+E66</f>
        <v>0</v>
      </c>
      <c r="F85" s="378">
        <f>+F47+F66</f>
        <v>0</v>
      </c>
      <c r="G85" s="378">
        <f>+G47+G66</f>
        <v>0</v>
      </c>
      <c r="H85" s="378">
        <f>+H47+H66</f>
        <v>0</v>
      </c>
      <c r="J85" s="378">
        <f t="shared" ref="J85:N99" si="11">+J47+J66</f>
        <v>4370</v>
      </c>
      <c r="K85" s="378">
        <f t="shared" si="11"/>
        <v>484.5</v>
      </c>
      <c r="L85" s="378">
        <f t="shared" si="11"/>
        <v>296.51399999999995</v>
      </c>
      <c r="M85" s="378">
        <f t="shared" si="11"/>
        <v>302.44427999999994</v>
      </c>
      <c r="N85" s="378">
        <f t="shared" si="11"/>
        <v>308.49316559999994</v>
      </c>
      <c r="P85" s="378">
        <f>+J85-D85</f>
        <v>-30</v>
      </c>
      <c r="Q85" s="378">
        <f t="shared" ref="Q85:T99" si="12">+K85-E85</f>
        <v>484.5</v>
      </c>
      <c r="R85" s="378">
        <f t="shared" si="12"/>
        <v>296.51399999999995</v>
      </c>
      <c r="S85" s="378">
        <f t="shared" si="12"/>
        <v>302.44427999999994</v>
      </c>
      <c r="T85" s="378">
        <f t="shared" si="12"/>
        <v>308.49316559999994</v>
      </c>
    </row>
    <row r="86" spans="2:20">
      <c r="B86" s="226" t="str">
        <f t="shared" si="10"/>
        <v>Vendes per entregues</v>
      </c>
      <c r="D86" s="378">
        <f t="shared" ref="D86:H99" si="13">+D48+D67</f>
        <v>0</v>
      </c>
      <c r="E86" s="378">
        <f t="shared" si="13"/>
        <v>0</v>
      </c>
      <c r="F86" s="378">
        <f t="shared" si="13"/>
        <v>0</v>
      </c>
      <c r="G86" s="378">
        <f t="shared" si="13"/>
        <v>0</v>
      </c>
      <c r="H86" s="378">
        <f t="shared" si="13"/>
        <v>0</v>
      </c>
      <c r="J86" s="378">
        <f t="shared" si="11"/>
        <v>25750</v>
      </c>
      <c r="K86" s="378">
        <f t="shared" si="11"/>
        <v>47889</v>
      </c>
      <c r="L86" s="378">
        <f t="shared" si="11"/>
        <v>49939.199999999997</v>
      </c>
      <c r="M86" s="378">
        <f t="shared" si="11"/>
        <v>50937.983999999997</v>
      </c>
      <c r="N86" s="378">
        <f t="shared" si="11"/>
        <v>51956.74368</v>
      </c>
      <c r="P86" s="378">
        <f t="shared" ref="P86:P99" si="14">+J86-D86</f>
        <v>25750</v>
      </c>
      <c r="Q86" s="378">
        <f t="shared" si="12"/>
        <v>47889</v>
      </c>
      <c r="R86" s="378">
        <f t="shared" si="12"/>
        <v>49939.199999999997</v>
      </c>
      <c r="S86" s="378">
        <f t="shared" si="12"/>
        <v>50937.983999999997</v>
      </c>
      <c r="T86" s="378">
        <f t="shared" si="12"/>
        <v>51956.74368</v>
      </c>
    </row>
    <row r="87" spans="2:20">
      <c r="B87" s="226" t="str">
        <f t="shared" si="10"/>
        <v>Anuncis locals</v>
      </c>
      <c r="D87" s="378">
        <f t="shared" si="13"/>
        <v>0</v>
      </c>
      <c r="E87" s="378">
        <f t="shared" si="13"/>
        <v>0</v>
      </c>
      <c r="F87" s="378">
        <f t="shared" si="13"/>
        <v>0</v>
      </c>
      <c r="G87" s="378">
        <f t="shared" si="13"/>
        <v>0</v>
      </c>
      <c r="H87" s="378">
        <f t="shared" si="13"/>
        <v>0</v>
      </c>
      <c r="J87" s="378">
        <f t="shared" si="11"/>
        <v>4240</v>
      </c>
      <c r="K87" s="378">
        <f t="shared" si="11"/>
        <v>4896</v>
      </c>
      <c r="L87" s="378">
        <f t="shared" si="11"/>
        <v>4993.92</v>
      </c>
      <c r="M87" s="378">
        <f t="shared" si="11"/>
        <v>5093.7984000000006</v>
      </c>
      <c r="N87" s="378">
        <f t="shared" si="11"/>
        <v>5195.6743680000009</v>
      </c>
      <c r="P87" s="378">
        <f t="shared" si="14"/>
        <v>4240</v>
      </c>
      <c r="Q87" s="378">
        <f t="shared" si="12"/>
        <v>4896</v>
      </c>
      <c r="R87" s="378">
        <f t="shared" si="12"/>
        <v>4993.92</v>
      </c>
      <c r="S87" s="378">
        <f t="shared" si="12"/>
        <v>5093.7984000000006</v>
      </c>
      <c r="T87" s="378">
        <f t="shared" si="12"/>
        <v>5195.6743680000009</v>
      </c>
    </row>
    <row r="88" spans="2:20">
      <c r="B88" s="226" t="str">
        <f t="shared" si="10"/>
        <v>Nom Producte/Servei 4</v>
      </c>
      <c r="D88" s="378">
        <f t="shared" si="13"/>
        <v>0</v>
      </c>
      <c r="E88" s="378">
        <f t="shared" si="13"/>
        <v>0</v>
      </c>
      <c r="F88" s="378">
        <f t="shared" si="13"/>
        <v>0</v>
      </c>
      <c r="G88" s="378">
        <f t="shared" si="13"/>
        <v>0</v>
      </c>
      <c r="H88" s="378">
        <f t="shared" si="13"/>
        <v>0</v>
      </c>
      <c r="J88" s="378">
        <f t="shared" si="11"/>
        <v>60</v>
      </c>
      <c r="K88" s="378">
        <f t="shared" si="11"/>
        <v>56.1</v>
      </c>
      <c r="L88" s="378">
        <f t="shared" si="11"/>
        <v>0</v>
      </c>
      <c r="M88" s="378">
        <f t="shared" si="11"/>
        <v>0</v>
      </c>
      <c r="N88" s="378">
        <f t="shared" si="11"/>
        <v>0</v>
      </c>
      <c r="P88" s="378">
        <f t="shared" si="14"/>
        <v>60</v>
      </c>
      <c r="Q88" s="378">
        <f t="shared" si="12"/>
        <v>56.1</v>
      </c>
      <c r="R88" s="378">
        <f t="shared" si="12"/>
        <v>0</v>
      </c>
      <c r="S88" s="378">
        <f t="shared" si="12"/>
        <v>0</v>
      </c>
      <c r="T88" s="378">
        <f t="shared" si="12"/>
        <v>0</v>
      </c>
    </row>
    <row r="89" spans="2:20">
      <c r="B89" s="226" t="str">
        <f t="shared" si="10"/>
        <v>Nom Producte/Servei 5</v>
      </c>
      <c r="D89" s="378">
        <f t="shared" si="13"/>
        <v>0</v>
      </c>
      <c r="E89" s="378">
        <f t="shared" si="13"/>
        <v>0</v>
      </c>
      <c r="F89" s="378">
        <f t="shared" si="13"/>
        <v>0</v>
      </c>
      <c r="G89" s="378">
        <f t="shared" si="13"/>
        <v>0</v>
      </c>
      <c r="H89" s="378">
        <f t="shared" si="13"/>
        <v>0</v>
      </c>
      <c r="J89" s="378">
        <f t="shared" si="11"/>
        <v>0</v>
      </c>
      <c r="K89" s="378">
        <f t="shared" si="11"/>
        <v>0</v>
      </c>
      <c r="L89" s="378">
        <f t="shared" si="11"/>
        <v>0</v>
      </c>
      <c r="M89" s="378">
        <f t="shared" si="11"/>
        <v>0</v>
      </c>
      <c r="N89" s="378">
        <f t="shared" si="11"/>
        <v>0</v>
      </c>
      <c r="P89" s="378">
        <f t="shared" si="14"/>
        <v>0</v>
      </c>
      <c r="Q89" s="378">
        <f t="shared" si="12"/>
        <v>0</v>
      </c>
      <c r="R89" s="378">
        <f t="shared" si="12"/>
        <v>0</v>
      </c>
      <c r="S89" s="378">
        <f t="shared" si="12"/>
        <v>0</v>
      </c>
      <c r="T89" s="378">
        <f t="shared" si="12"/>
        <v>0</v>
      </c>
    </row>
    <row r="90" spans="2:20">
      <c r="B90" s="226" t="str">
        <f t="shared" si="10"/>
        <v>Nom Producte/Servei 6</v>
      </c>
      <c r="D90" s="378">
        <f t="shared" si="13"/>
        <v>0</v>
      </c>
      <c r="E90" s="378">
        <f t="shared" si="13"/>
        <v>0</v>
      </c>
      <c r="F90" s="378">
        <f t="shared" si="13"/>
        <v>0</v>
      </c>
      <c r="G90" s="378">
        <f t="shared" si="13"/>
        <v>0</v>
      </c>
      <c r="H90" s="378">
        <f t="shared" si="13"/>
        <v>0</v>
      </c>
      <c r="J90" s="378">
        <f t="shared" si="11"/>
        <v>0</v>
      </c>
      <c r="K90" s="378">
        <f t="shared" si="11"/>
        <v>0</v>
      </c>
      <c r="L90" s="378">
        <f t="shared" si="11"/>
        <v>0</v>
      </c>
      <c r="M90" s="378">
        <f t="shared" si="11"/>
        <v>0</v>
      </c>
      <c r="N90" s="378">
        <f t="shared" si="11"/>
        <v>0</v>
      </c>
      <c r="P90" s="378">
        <f t="shared" si="14"/>
        <v>0</v>
      </c>
      <c r="Q90" s="378">
        <f t="shared" si="12"/>
        <v>0</v>
      </c>
      <c r="R90" s="378">
        <f t="shared" si="12"/>
        <v>0</v>
      </c>
      <c r="S90" s="378">
        <f t="shared" si="12"/>
        <v>0</v>
      </c>
      <c r="T90" s="378">
        <f t="shared" si="12"/>
        <v>0</v>
      </c>
    </row>
    <row r="91" spans="2:20">
      <c r="B91" s="226" t="str">
        <f t="shared" si="10"/>
        <v>Nom Producte/Servei 7</v>
      </c>
      <c r="D91" s="378">
        <f t="shared" si="13"/>
        <v>0</v>
      </c>
      <c r="E91" s="378">
        <f t="shared" si="13"/>
        <v>0</v>
      </c>
      <c r="F91" s="378">
        <f t="shared" si="13"/>
        <v>0</v>
      </c>
      <c r="G91" s="378">
        <f t="shared" si="13"/>
        <v>0</v>
      </c>
      <c r="H91" s="378">
        <f t="shared" si="13"/>
        <v>0</v>
      </c>
      <c r="J91" s="378">
        <f t="shared" si="11"/>
        <v>0</v>
      </c>
      <c r="K91" s="378">
        <f t="shared" si="11"/>
        <v>0</v>
      </c>
      <c r="L91" s="378">
        <f t="shared" si="11"/>
        <v>0</v>
      </c>
      <c r="M91" s="378">
        <f t="shared" si="11"/>
        <v>0</v>
      </c>
      <c r="N91" s="378">
        <f t="shared" si="11"/>
        <v>0</v>
      </c>
      <c r="P91" s="378">
        <f t="shared" si="14"/>
        <v>0</v>
      </c>
      <c r="Q91" s="378">
        <f t="shared" si="12"/>
        <v>0</v>
      </c>
      <c r="R91" s="378">
        <f t="shared" si="12"/>
        <v>0</v>
      </c>
      <c r="S91" s="378">
        <f t="shared" si="12"/>
        <v>0</v>
      </c>
      <c r="T91" s="378">
        <f t="shared" si="12"/>
        <v>0</v>
      </c>
    </row>
    <row r="92" spans="2:20">
      <c r="B92" s="226" t="str">
        <f t="shared" si="10"/>
        <v>Nom Producte/Servei 8</v>
      </c>
      <c r="D92" s="378">
        <f t="shared" si="13"/>
        <v>0</v>
      </c>
      <c r="E92" s="378">
        <f t="shared" si="13"/>
        <v>0</v>
      </c>
      <c r="F92" s="378">
        <f t="shared" si="13"/>
        <v>0</v>
      </c>
      <c r="G92" s="378">
        <f t="shared" si="13"/>
        <v>0</v>
      </c>
      <c r="H92" s="378">
        <f t="shared" si="13"/>
        <v>0</v>
      </c>
      <c r="J92" s="378">
        <f t="shared" si="11"/>
        <v>0</v>
      </c>
      <c r="K92" s="378">
        <f t="shared" si="11"/>
        <v>0</v>
      </c>
      <c r="L92" s="378">
        <f t="shared" si="11"/>
        <v>0</v>
      </c>
      <c r="M92" s="378">
        <f t="shared" si="11"/>
        <v>0</v>
      </c>
      <c r="N92" s="378">
        <f t="shared" si="11"/>
        <v>0</v>
      </c>
      <c r="P92" s="378">
        <f t="shared" si="14"/>
        <v>0</v>
      </c>
      <c r="Q92" s="378">
        <f t="shared" si="12"/>
        <v>0</v>
      </c>
      <c r="R92" s="378">
        <f t="shared" si="12"/>
        <v>0</v>
      </c>
      <c r="S92" s="378">
        <f t="shared" si="12"/>
        <v>0</v>
      </c>
      <c r="T92" s="378">
        <f t="shared" si="12"/>
        <v>0</v>
      </c>
    </row>
    <row r="93" spans="2:20">
      <c r="B93" s="226" t="str">
        <f t="shared" si="10"/>
        <v>Nom Producte/Servei 9</v>
      </c>
      <c r="D93" s="378">
        <f t="shared" si="13"/>
        <v>0</v>
      </c>
      <c r="E93" s="378">
        <f t="shared" si="13"/>
        <v>0</v>
      </c>
      <c r="F93" s="378">
        <f t="shared" si="13"/>
        <v>0</v>
      </c>
      <c r="G93" s="378">
        <f t="shared" si="13"/>
        <v>0</v>
      </c>
      <c r="H93" s="378">
        <f t="shared" si="13"/>
        <v>0</v>
      </c>
      <c r="J93" s="378">
        <f t="shared" si="11"/>
        <v>0</v>
      </c>
      <c r="K93" s="378">
        <f t="shared" si="11"/>
        <v>0</v>
      </c>
      <c r="L93" s="378">
        <f t="shared" si="11"/>
        <v>0</v>
      </c>
      <c r="M93" s="378">
        <f t="shared" si="11"/>
        <v>0</v>
      </c>
      <c r="N93" s="378">
        <f t="shared" si="11"/>
        <v>0</v>
      </c>
      <c r="P93" s="378">
        <f t="shared" si="14"/>
        <v>0</v>
      </c>
      <c r="Q93" s="378">
        <f t="shared" si="12"/>
        <v>0</v>
      </c>
      <c r="R93" s="378">
        <f t="shared" si="12"/>
        <v>0</v>
      </c>
      <c r="S93" s="378">
        <f t="shared" si="12"/>
        <v>0</v>
      </c>
      <c r="T93" s="378">
        <f t="shared" si="12"/>
        <v>0</v>
      </c>
    </row>
    <row r="94" spans="2:20">
      <c r="B94" s="226" t="str">
        <f t="shared" si="10"/>
        <v>Nom Producte/Servei 10</v>
      </c>
      <c r="D94" s="378">
        <f t="shared" si="13"/>
        <v>0</v>
      </c>
      <c r="E94" s="378">
        <f t="shared" si="13"/>
        <v>0</v>
      </c>
      <c r="F94" s="378">
        <f t="shared" si="13"/>
        <v>0</v>
      </c>
      <c r="G94" s="378">
        <f t="shared" si="13"/>
        <v>0</v>
      </c>
      <c r="H94" s="378">
        <f t="shared" si="13"/>
        <v>0</v>
      </c>
      <c r="J94" s="378">
        <f t="shared" si="11"/>
        <v>0</v>
      </c>
      <c r="K94" s="378">
        <f t="shared" si="11"/>
        <v>0</v>
      </c>
      <c r="L94" s="378">
        <f t="shared" si="11"/>
        <v>0</v>
      </c>
      <c r="M94" s="378">
        <f t="shared" si="11"/>
        <v>0</v>
      </c>
      <c r="N94" s="378">
        <f t="shared" si="11"/>
        <v>0</v>
      </c>
      <c r="P94" s="378">
        <f t="shared" si="14"/>
        <v>0</v>
      </c>
      <c r="Q94" s="378">
        <f t="shared" si="12"/>
        <v>0</v>
      </c>
      <c r="R94" s="378">
        <f t="shared" si="12"/>
        <v>0</v>
      </c>
      <c r="S94" s="378">
        <f t="shared" si="12"/>
        <v>0</v>
      </c>
      <c r="T94" s="378">
        <f t="shared" si="12"/>
        <v>0</v>
      </c>
    </row>
    <row r="95" spans="2:20">
      <c r="B95" s="226" t="str">
        <f t="shared" si="10"/>
        <v>Nom Producte/Servei 11</v>
      </c>
      <c r="D95" s="378">
        <f t="shared" si="13"/>
        <v>0</v>
      </c>
      <c r="E95" s="378">
        <f t="shared" si="13"/>
        <v>0</v>
      </c>
      <c r="F95" s="378">
        <f t="shared" si="13"/>
        <v>0</v>
      </c>
      <c r="G95" s="378">
        <f t="shared" si="13"/>
        <v>0</v>
      </c>
      <c r="H95" s="378">
        <f t="shared" si="13"/>
        <v>0</v>
      </c>
      <c r="J95" s="378">
        <f t="shared" si="11"/>
        <v>0</v>
      </c>
      <c r="K95" s="378">
        <f t="shared" si="11"/>
        <v>0</v>
      </c>
      <c r="L95" s="378">
        <f t="shared" si="11"/>
        <v>0</v>
      </c>
      <c r="M95" s="378">
        <f t="shared" si="11"/>
        <v>0</v>
      </c>
      <c r="N95" s="378">
        <f t="shared" si="11"/>
        <v>0</v>
      </c>
      <c r="P95" s="378">
        <f t="shared" si="14"/>
        <v>0</v>
      </c>
      <c r="Q95" s="378">
        <f t="shared" si="12"/>
        <v>0</v>
      </c>
      <c r="R95" s="378">
        <f t="shared" si="12"/>
        <v>0</v>
      </c>
      <c r="S95" s="378">
        <f t="shared" si="12"/>
        <v>0</v>
      </c>
      <c r="T95" s="378">
        <f t="shared" si="12"/>
        <v>0</v>
      </c>
    </row>
    <row r="96" spans="2:20">
      <c r="B96" s="226" t="str">
        <f t="shared" si="10"/>
        <v>Nom Producte/Servei 12</v>
      </c>
      <c r="D96" s="378">
        <f t="shared" si="13"/>
        <v>0</v>
      </c>
      <c r="E96" s="378">
        <f t="shared" si="13"/>
        <v>0</v>
      </c>
      <c r="F96" s="378">
        <f t="shared" si="13"/>
        <v>0</v>
      </c>
      <c r="G96" s="378">
        <f t="shared" si="13"/>
        <v>0</v>
      </c>
      <c r="H96" s="378">
        <f t="shared" si="13"/>
        <v>0</v>
      </c>
      <c r="J96" s="378">
        <f t="shared" si="11"/>
        <v>0</v>
      </c>
      <c r="K96" s="378">
        <f t="shared" si="11"/>
        <v>0</v>
      </c>
      <c r="L96" s="378">
        <f t="shared" si="11"/>
        <v>0</v>
      </c>
      <c r="M96" s="378">
        <f t="shared" si="11"/>
        <v>0</v>
      </c>
      <c r="N96" s="378">
        <f t="shared" si="11"/>
        <v>0</v>
      </c>
      <c r="P96" s="378">
        <f t="shared" si="14"/>
        <v>0</v>
      </c>
      <c r="Q96" s="378">
        <f t="shared" si="12"/>
        <v>0</v>
      </c>
      <c r="R96" s="378">
        <f t="shared" si="12"/>
        <v>0</v>
      </c>
      <c r="S96" s="378">
        <f t="shared" si="12"/>
        <v>0</v>
      </c>
      <c r="T96" s="378">
        <f t="shared" si="12"/>
        <v>0</v>
      </c>
    </row>
    <row r="97" spans="2:20">
      <c r="B97" s="226" t="str">
        <f t="shared" si="10"/>
        <v>Nom Producte/Servei 13</v>
      </c>
      <c r="D97" s="378">
        <f t="shared" si="13"/>
        <v>0</v>
      </c>
      <c r="E97" s="378">
        <f t="shared" si="13"/>
        <v>0</v>
      </c>
      <c r="F97" s="378">
        <f t="shared" si="13"/>
        <v>0</v>
      </c>
      <c r="G97" s="378">
        <f t="shared" si="13"/>
        <v>0</v>
      </c>
      <c r="H97" s="378">
        <f t="shared" si="13"/>
        <v>0</v>
      </c>
      <c r="J97" s="378">
        <f t="shared" si="11"/>
        <v>0</v>
      </c>
      <c r="K97" s="378">
        <f t="shared" si="11"/>
        <v>0</v>
      </c>
      <c r="L97" s="378">
        <f t="shared" si="11"/>
        <v>0</v>
      </c>
      <c r="M97" s="378">
        <f t="shared" si="11"/>
        <v>0</v>
      </c>
      <c r="N97" s="378">
        <f t="shared" si="11"/>
        <v>0</v>
      </c>
      <c r="P97" s="378">
        <f t="shared" si="14"/>
        <v>0</v>
      </c>
      <c r="Q97" s="378">
        <f t="shared" si="12"/>
        <v>0</v>
      </c>
      <c r="R97" s="378">
        <f t="shared" si="12"/>
        <v>0</v>
      </c>
      <c r="S97" s="378">
        <f t="shared" si="12"/>
        <v>0</v>
      </c>
      <c r="T97" s="378">
        <f t="shared" si="12"/>
        <v>0</v>
      </c>
    </row>
    <row r="98" spans="2:20">
      <c r="B98" s="226" t="str">
        <f t="shared" si="10"/>
        <v>Nom Producte/Servei 14</v>
      </c>
      <c r="D98" s="378">
        <f t="shared" si="13"/>
        <v>0</v>
      </c>
      <c r="E98" s="378">
        <f t="shared" si="13"/>
        <v>0</v>
      </c>
      <c r="F98" s="378">
        <f t="shared" si="13"/>
        <v>0</v>
      </c>
      <c r="G98" s="378">
        <f t="shared" si="13"/>
        <v>0</v>
      </c>
      <c r="H98" s="378">
        <f t="shared" si="13"/>
        <v>0</v>
      </c>
      <c r="J98" s="378">
        <f t="shared" si="11"/>
        <v>0</v>
      </c>
      <c r="K98" s="378">
        <f t="shared" si="11"/>
        <v>0</v>
      </c>
      <c r="L98" s="378">
        <f t="shared" si="11"/>
        <v>0</v>
      </c>
      <c r="M98" s="378">
        <f t="shared" si="11"/>
        <v>0</v>
      </c>
      <c r="N98" s="378">
        <f t="shared" si="11"/>
        <v>0</v>
      </c>
      <c r="P98" s="378">
        <f t="shared" si="14"/>
        <v>0</v>
      </c>
      <c r="Q98" s="378">
        <f t="shared" si="12"/>
        <v>0</v>
      </c>
      <c r="R98" s="378">
        <f t="shared" si="12"/>
        <v>0</v>
      </c>
      <c r="S98" s="378">
        <f t="shared" si="12"/>
        <v>0</v>
      </c>
      <c r="T98" s="378">
        <f t="shared" si="12"/>
        <v>0</v>
      </c>
    </row>
    <row r="99" spans="2:20">
      <c r="B99" s="226" t="str">
        <f t="shared" si="10"/>
        <v>Nom Producte/Servei 15</v>
      </c>
      <c r="D99" s="378">
        <f t="shared" si="13"/>
        <v>0</v>
      </c>
      <c r="E99" s="378">
        <f t="shared" si="13"/>
        <v>0</v>
      </c>
      <c r="F99" s="378">
        <f t="shared" si="13"/>
        <v>0</v>
      </c>
      <c r="G99" s="378">
        <f t="shared" si="13"/>
        <v>0</v>
      </c>
      <c r="H99" s="378">
        <f t="shared" si="13"/>
        <v>0</v>
      </c>
      <c r="J99" s="378">
        <f t="shared" si="11"/>
        <v>0</v>
      </c>
      <c r="K99" s="378">
        <f t="shared" si="11"/>
        <v>0</v>
      </c>
      <c r="L99" s="378">
        <f t="shared" si="11"/>
        <v>0</v>
      </c>
      <c r="M99" s="378">
        <f t="shared" si="11"/>
        <v>0</v>
      </c>
      <c r="N99" s="378">
        <f t="shared" si="11"/>
        <v>0</v>
      </c>
      <c r="P99" s="378">
        <f t="shared" si="14"/>
        <v>0</v>
      </c>
      <c r="Q99" s="378">
        <f t="shared" si="12"/>
        <v>0</v>
      </c>
      <c r="R99" s="378">
        <f t="shared" si="12"/>
        <v>0</v>
      </c>
      <c r="S99" s="378">
        <f t="shared" si="12"/>
        <v>0</v>
      </c>
      <c r="T99" s="378">
        <f t="shared" si="12"/>
        <v>0</v>
      </c>
    </row>
    <row r="100" spans="2:20">
      <c r="B100" s="160" t="s">
        <v>17</v>
      </c>
      <c r="D100" s="202">
        <f>SUM(D85:D99)</f>
        <v>4400</v>
      </c>
      <c r="E100" s="202">
        <f>SUM(E85:E99)</f>
        <v>0</v>
      </c>
      <c r="F100" s="202">
        <f>SUM(F85:F99)</f>
        <v>0</v>
      </c>
      <c r="G100" s="202">
        <f>SUM(G85:G99)</f>
        <v>0</v>
      </c>
      <c r="H100" s="202">
        <f>SUM(H85:H99)</f>
        <v>0</v>
      </c>
      <c r="I100" s="530"/>
      <c r="J100" s="202">
        <f>SUM(J85:J99)</f>
        <v>34420</v>
      </c>
      <c r="K100" s="202">
        <f>SUM(K85:K99)</f>
        <v>53325.599999999999</v>
      </c>
      <c r="L100" s="202">
        <f>SUM(L85:L99)</f>
        <v>55229.633999999998</v>
      </c>
      <c r="M100" s="202">
        <f>SUM(M85:M99)</f>
        <v>56334.22668</v>
      </c>
      <c r="N100" s="202">
        <f>SUM(N85:N99)</f>
        <v>57460.911213599997</v>
      </c>
      <c r="O100" s="530"/>
      <c r="P100" s="202">
        <f>SUM(P85:P99)</f>
        <v>30020</v>
      </c>
      <c r="Q100" s="202">
        <f>SUM(Q85:Q99)</f>
        <v>53325.599999999999</v>
      </c>
      <c r="R100" s="202">
        <f>SUM(R85:R99)</f>
        <v>55229.633999999998</v>
      </c>
      <c r="S100" s="202">
        <f>SUM(S85:S99)</f>
        <v>56334.22668</v>
      </c>
      <c r="T100" s="202">
        <f>SUM(T85:T99)</f>
        <v>57460.911213599997</v>
      </c>
    </row>
  </sheetData>
  <sheetProtection algorithmName="SHA-512" hashValue="m2HFbwNtYcgUA/Sy+TDazMRAz2/dEfpFRta/a8FgsvHra8Hr1b/CHh5eg1RUi4J0H9Qg+/UI1JOg8g/J7U87hg==" saltValue="8wGqrTvaosI+A66M4QOF9A==" spinCount="100000" sheet="1" scenarios="1" formatColumns="0" formatRows="0"/>
  <mergeCells count="13">
    <mergeCell ref="P83:R83"/>
    <mergeCell ref="D7:F7"/>
    <mergeCell ref="J7:L7"/>
    <mergeCell ref="P7:R7"/>
    <mergeCell ref="D26:F26"/>
    <mergeCell ref="J26:L26"/>
    <mergeCell ref="P45:R45"/>
    <mergeCell ref="D45:F45"/>
    <mergeCell ref="J45:L45"/>
    <mergeCell ref="D64:F64"/>
    <mergeCell ref="J64:L64"/>
    <mergeCell ref="D83:F83"/>
    <mergeCell ref="J83:L83"/>
  </mergeCells>
  <conditionalFormatting sqref="P9:T24">
    <cfRule type="cellIs" dxfId="90" priority="3" operator="lessThan">
      <formula>0</formula>
    </cfRule>
  </conditionalFormatting>
  <conditionalFormatting sqref="H46:H62 N46:N62 T46:T62 H8:H24 N8:N24 H27:H42 N27:N42 H65:H81 N65:N81 H84:H100 N84:N100 T84:T100 T8:T24">
    <cfRule type="expression" dxfId="89" priority="2">
      <formula>$G$7&lt;5</formula>
    </cfRule>
  </conditionalFormatting>
  <conditionalFormatting sqref="G8:G24 M8:M24 G27:G42 M27:M42 G46:G62 M46:M62 S46:S62 G65:G81 M65:M81 G84:G100 M84:M100 S84:S100 S8:S24">
    <cfRule type="expression" dxfId="88" priority="1">
      <formula>$G$7&lt;4</formula>
    </cfRule>
  </conditionalFormatting>
  <pageMargins left="0.7" right="0.7" top="0.75" bottom="0.75" header="0.3" footer="0.3"/>
  <pageSetup paperSize="9" scale="45" orientation="landscape" r:id="rId1"/>
  <headerFooter>
    <oddFooter>&amp;L&amp;"-,Negrita"&amp;9Promotor &amp;"-,Normal"a &amp;"-,Negrita"Nom del projecte &amp;"-,Normal"a &amp;"-,Negrita"Email: &amp;"-,Normal"a &amp;"-,Negrita"Telèfon &amp;"-,Normal"a</oddFooter>
  </headerFooter>
  <rowBreaks count="1" manualBreakCount="1">
    <brk id="62" max="19" man="1"/>
  </rowBreaks>
  <drawing r:id="rId2"/>
  <legacyDrawing r:id="rId3"/>
  <mc:AlternateContent xmlns:mc="http://schemas.openxmlformats.org/markup-compatibility/2006">
    <mc:Choice Requires="x14">
      <controls>
        <mc:AlternateContent xmlns:mc="http://schemas.openxmlformats.org/markup-compatibility/2006">
          <mc:Choice Requires="x14">
            <control shapeId="155650" r:id="rId4" name="btnAmagar0_Stock">
              <controlPr defaultSize="0" print="0" autoFill="0" autoPict="0" macro="[0]!Amagar0_Stock">
                <anchor moveWithCells="1">
                  <from>
                    <xdr:col>6</xdr:col>
                    <xdr:colOff>152400</xdr:colOff>
                    <xdr:row>3</xdr:row>
                    <xdr:rowOff>68580</xdr:rowOff>
                  </from>
                  <to>
                    <xdr:col>7</xdr:col>
                    <xdr:colOff>571500</xdr:colOff>
                    <xdr:row>5</xdr:row>
                    <xdr:rowOff>22860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6">
    <tabColor theme="9" tint="-0.499984740745262"/>
  </sheetPr>
  <dimension ref="B5:G82"/>
  <sheetViews>
    <sheetView showGridLines="0" zoomScaleNormal="100" workbookViewId="0">
      <pane ySplit="3" topLeftCell="A40" activePane="bottomLeft" state="frozen"/>
      <selection activeCell="C40" sqref="C40"/>
      <selection pane="bottomLeft" activeCell="F45" sqref="F45"/>
    </sheetView>
  </sheetViews>
  <sheetFormatPr defaultColWidth="11.44140625" defaultRowHeight="13.8"/>
  <cols>
    <col min="1" max="1" width="3.5546875" style="129" customWidth="1"/>
    <col min="2" max="2" width="31.5546875" style="129" bestFit="1" customWidth="1"/>
    <col min="3" max="7" width="10.6640625" style="129" customWidth="1"/>
    <col min="8" max="16384" width="11.44140625" style="129"/>
  </cols>
  <sheetData>
    <row r="5" spans="2:7">
      <c r="B5" s="673" t="str">
        <f>+IF(Home!$C$5=NT!$A$2,MI!$B$263,IF(Home!$C$5=NT!$A$3,MI!$C$263,IF(Home!$C$5=NT!$A$4,MI!$D$263,)))</f>
        <v>INVERSIONS I FINANÇAMENT</v>
      </c>
    </row>
    <row r="6" spans="2:7">
      <c r="G6" s="606">
        <f>+Home!J9</f>
        <v>3</v>
      </c>
    </row>
    <row r="7" spans="2:7" ht="14.4">
      <c r="B7" s="756" t="str">
        <f>+IF(Home!$C$5=NT!$A$2,MI!$B264,IF(Home!$C$5=NT!$A$3,MI!$C264,IF(Home!$C$5=NT!$A$4,MI!$D264,)))</f>
        <v>INVERSIONS INMATERIALS</v>
      </c>
      <c r="C7" s="740"/>
      <c r="D7" s="740"/>
      <c r="E7" s="740"/>
      <c r="F7" s="594"/>
      <c r="G7" s="595"/>
    </row>
    <row r="8" spans="2:7">
      <c r="B8" s="505"/>
      <c r="C8" s="263" t="str">
        <f>+IF(Home!$C$5=NT!$A$2,MI!$B$3,IF(Home!$C$5=NT!$A$3,MI!$C$3,IF(Home!$C$5=NT!$A$4,MI!$D$3,)))</f>
        <v>ANY 1</v>
      </c>
      <c r="D8" s="263" t="str">
        <f>+IF(Home!$C$5=NT!$A$2,MI!$B$4,IF(Home!$C$5=NT!$A$3,MI!$C$4,IF(Home!$C$5=NT!$A$4,MI!$D$4,)))</f>
        <v>ANY 2</v>
      </c>
      <c r="E8" s="263" t="str">
        <f>+IF(Home!$C$5=NT!$A$2,MI!$B$5,IF(Home!$C$5=NT!$A$3,MI!$C$5,IF(Home!$C$5=NT!$A$4,MI!$D$5,)))</f>
        <v>ANY 3</v>
      </c>
      <c r="F8" s="263" t="str">
        <f>+IF(Home!$C$5=NT!$A$2,MI!$B$6,IF(Home!$C$5=NT!$A$3,MI!$C$6,IF(Home!$C$5=NT!$A$4,MI!$D$6,)))</f>
        <v>ANY 4</v>
      </c>
      <c r="G8" s="263" t="str">
        <f>+IF(Home!$C$5=NT!$A$2,MI!$B$7,IF(Home!$C$5=NT!$A$3,MI!$C$7,IF(Home!$C$5=NT!$A$4,MI!$D$7,)))</f>
        <v>ANY 5</v>
      </c>
    </row>
    <row r="9" spans="2:7">
      <c r="B9" s="162" t="str">
        <f>+IF(Home!$C$5=NT!$A$2,MI!$B265,IF(Home!$C$5=NT!$A$3,MI!$C265,IF(Home!$C$5=NT!$A$4,MI!$D265,)))</f>
        <v>Investigació i desenvolupament</v>
      </c>
      <c r="C9" s="302">
        <f>SUM(MOVINV!D9:O9)+SUM(MOVINV!D33:O33)</f>
        <v>0</v>
      </c>
      <c r="D9" s="302">
        <f>SUM(MOVINV!P9:AA9)+SUM(MOVINV!P33:AA33)</f>
        <v>0</v>
      </c>
      <c r="E9" s="302">
        <f>SUM(MOVINV!AB9:AM9)+SUM(MOVINV!AB33:AM33)</f>
        <v>0</v>
      </c>
      <c r="F9" s="302">
        <f>SUM(MOVINV!AN9:AY9)+SUM(MOVINV!AN33:AY33)</f>
        <v>0</v>
      </c>
      <c r="G9" s="302">
        <f>SUM(MOVINV!AZ9:BK9)+SUM(MOVINV!AZ33:BK33)</f>
        <v>0</v>
      </c>
    </row>
    <row r="10" spans="2:7">
      <c r="B10" s="162" t="str">
        <f>+IF(Home!$C$5=NT!$A$2,MI!$B266,IF(Home!$C$5=NT!$A$3,MI!$C266,IF(Home!$C$5=NT!$A$4,MI!$D266,)))</f>
        <v>Concessions administratives</v>
      </c>
      <c r="C10" s="302">
        <f>SUM(MOVINV!D10:O10)+SUM(MOVINV!D34:O34)</f>
        <v>0</v>
      </c>
      <c r="D10" s="302">
        <f>SUM(MOVINV!P10:AA10)+SUM(MOVINV!P34:AA34)</f>
        <v>0</v>
      </c>
      <c r="E10" s="302">
        <f>SUM(MOVINV!AB10:AM10)+SUM(MOVINV!AB34:AM34)</f>
        <v>0</v>
      </c>
      <c r="F10" s="302">
        <f>SUM(MOVINV!AN10:AY10)+SUM(MOVINV!AN34:AY34)</f>
        <v>0</v>
      </c>
      <c r="G10" s="302">
        <f>SUM(MOVINV!AZ10:BK10)+SUM(MOVINV!AZ34:BK34)</f>
        <v>0</v>
      </c>
    </row>
    <row r="11" spans="2:7">
      <c r="B11" s="162" t="str">
        <f>+IF(Home!$C$5=NT!$A$2,MI!$B267,IF(Home!$C$5=NT!$A$3,MI!$C267,IF(Home!$C$5=NT!$A$4,MI!$D267,)))</f>
        <v>Patents, llicències i marques</v>
      </c>
      <c r="C11" s="302">
        <f>SUM(MOVINV!D11:O11)+SUM(MOVINV!D35:O35)</f>
        <v>0</v>
      </c>
      <c r="D11" s="302">
        <f>SUM(MOVINV!P11:AA11)+SUM(MOVINV!P35:AA35)</f>
        <v>0</v>
      </c>
      <c r="E11" s="302">
        <f>SUM(MOVINV!AB11:AM11)+SUM(MOVINV!AB35:AM35)</f>
        <v>0</v>
      </c>
      <c r="F11" s="302">
        <f>SUM(MOVINV!AN11:AY11)+SUM(MOVINV!AN35:AY35)</f>
        <v>0</v>
      </c>
      <c r="G11" s="302">
        <f>SUM(MOVINV!AZ11:BK11)+SUM(MOVINV!AZ35:BK35)</f>
        <v>0</v>
      </c>
    </row>
    <row r="12" spans="2:7">
      <c r="B12" s="162" t="str">
        <f>+IF(Home!$C$5=NT!$A$2,MI!$B268,IF(Home!$C$5=NT!$A$3,MI!$C268,IF(Home!$C$5=NT!$A$4,MI!$D268,)))</f>
        <v>Drets de traspàs</v>
      </c>
      <c r="C12" s="302">
        <f>SUM(MOVINV!D12:O12)+SUM(MOVINV!D36:O36)</f>
        <v>0</v>
      </c>
      <c r="D12" s="302">
        <f>SUM(MOVINV!P12:AA12)+SUM(MOVINV!P36:AA36)</f>
        <v>0</v>
      </c>
      <c r="E12" s="302">
        <f>SUM(MOVINV!AB12:AM12)+SUM(MOVINV!AB36:AM36)</f>
        <v>0</v>
      </c>
      <c r="F12" s="302">
        <f>SUM(MOVINV!AN12:AY12)+SUM(MOVINV!AN36:AY36)</f>
        <v>0</v>
      </c>
      <c r="G12" s="302">
        <f>SUM(MOVINV!AZ12:BK12)+SUM(MOVINV!AZ36:BK36)</f>
        <v>0</v>
      </c>
    </row>
    <row r="13" spans="2:7">
      <c r="B13" s="162" t="str">
        <f>+IF(Home!$C$5=NT!$A$2,MI!$B269,IF(Home!$C$5=NT!$A$3,MI!$C269,IF(Home!$C$5=NT!$A$4,MI!$D269,)))</f>
        <v>Aplicacions informàtiques</v>
      </c>
      <c r="C13" s="302">
        <f>SUM(MOVINV!D13:O13)+SUM(MOVINV!D37:O37)</f>
        <v>0</v>
      </c>
      <c r="D13" s="302">
        <f>SUM(MOVINV!P13:AA13)+SUM(MOVINV!P37:AA37)</f>
        <v>0</v>
      </c>
      <c r="E13" s="302">
        <f>SUM(MOVINV!AB13:AM13)+SUM(MOVINV!AB37:AM37)</f>
        <v>0</v>
      </c>
      <c r="F13" s="302">
        <f>SUM(MOVINV!AN13:AY13)+SUM(MOVINV!AN37:AY37)</f>
        <v>0</v>
      </c>
      <c r="G13" s="302">
        <f>SUM(MOVINV!AZ13:BK13)+SUM(MOVINV!AZ37:BK37)</f>
        <v>0</v>
      </c>
    </row>
    <row r="14" spans="2:7">
      <c r="B14" s="162" t="str">
        <f>+IF(Home!$C$5=NT!$A$2,MI!$B270,IF(Home!$C$5=NT!$A$3,MI!$C270,IF(Home!$C$5=NT!$A$4,MI!$D270,)))</f>
        <v>Altre immobilitzat intangible</v>
      </c>
      <c r="C14" s="302">
        <f>SUM(MOVINV!D14:O14)+SUM(MOVINV!D38:O38)</f>
        <v>0</v>
      </c>
      <c r="D14" s="302">
        <f>SUM(MOVINV!P14:AA14)+SUM(MOVINV!P38:AA38)</f>
        <v>0</v>
      </c>
      <c r="E14" s="302">
        <f>SUM(MOVINV!AB14:AM14)+SUM(MOVINV!AB38:AM38)</f>
        <v>0</v>
      </c>
      <c r="F14" s="302">
        <f>SUM(MOVINV!AN14:AY14)+SUM(MOVINV!AN38:AY38)</f>
        <v>0</v>
      </c>
      <c r="G14" s="302">
        <f>SUM(MOVINV!AZ14:BK14)+SUM(MOVINV!AZ38:BK38)</f>
        <v>0</v>
      </c>
    </row>
    <row r="15" spans="2:7" s="303" customFormat="1">
      <c r="B15" s="160" t="str">
        <f>+IF(Home!$C$5=NT!$A$2,MI!$B279,IF(Home!$C$5=NT!$A$3,MI!$C279,IF(Home!$C$5=NT!$A$4,MI!$D279,)))</f>
        <v>Immobilitzat intangible</v>
      </c>
      <c r="C15" s="309">
        <f>SUM(C9:C14)</f>
        <v>0</v>
      </c>
      <c r="D15" s="309">
        <f>SUM(D9:D14)</f>
        <v>0</v>
      </c>
      <c r="E15" s="309">
        <f>SUM(E9:E14)</f>
        <v>0</v>
      </c>
      <c r="F15" s="309">
        <f>SUM(F9:F14)</f>
        <v>0</v>
      </c>
      <c r="G15" s="309">
        <f>SUM(G9:G14)</f>
        <v>0</v>
      </c>
    </row>
    <row r="16" spans="2:7" s="303" customFormat="1" ht="9" customHeight="1">
      <c r="B16" s="300"/>
      <c r="C16" s="305"/>
      <c r="D16" s="305"/>
      <c r="E16" s="305"/>
      <c r="F16" s="305"/>
      <c r="G16" s="305"/>
    </row>
    <row r="17" spans="2:7" s="303" customFormat="1" ht="14.4">
      <c r="B17" s="756" t="str">
        <f>+IF(Home!$C$5=NT!$A$2,MI!$B281,IF(Home!$C$5=NT!$A$3,MI!$C281,IF(Home!$C$5=NT!$A$4,MI!$D281,)))</f>
        <v>INVERSIONS MATERIALS</v>
      </c>
      <c r="C17" s="740"/>
      <c r="D17" s="740"/>
      <c r="E17" s="740"/>
      <c r="F17" s="594"/>
      <c r="G17" s="595"/>
    </row>
    <row r="18" spans="2:7" s="303" customFormat="1">
      <c r="B18" s="505"/>
      <c r="C18" s="263" t="str">
        <f>+IF(Home!$C$5=NT!$A$2,MI!$B$3,IF(Home!$C$5=NT!$A$3,MI!$C$3,IF(Home!$C$5=NT!$A$4,MI!$D$3,)))</f>
        <v>ANY 1</v>
      </c>
      <c r="D18" s="263" t="str">
        <f>+IF(Home!$C$5=NT!$A$2,MI!$B$4,IF(Home!$C$5=NT!$A$3,MI!$C$4,IF(Home!$C$5=NT!$A$4,MI!$D$4,)))</f>
        <v>ANY 2</v>
      </c>
      <c r="E18" s="263" t="str">
        <f>+IF(Home!$C$5=NT!$A$2,MI!$B$5,IF(Home!$C$5=NT!$A$3,MI!$C$5,IF(Home!$C$5=NT!$A$4,MI!$D$5,)))</f>
        <v>ANY 3</v>
      </c>
      <c r="F18" s="263" t="str">
        <f>+IF(Home!$C$5=NT!$A$2,MI!$B$6,IF(Home!$C$5=NT!$A$3,MI!$C$6,IF(Home!$C$5=NT!$A$4,MI!$D$6,)))</f>
        <v>ANY 4</v>
      </c>
      <c r="G18" s="263" t="str">
        <f>+IF(Home!$C$5=NT!$A$2,MI!$B$7,IF(Home!$C$5=NT!$A$3,MI!$C$7,IF(Home!$C$5=NT!$A$4,MI!$D$7,)))</f>
        <v>ANY 5</v>
      </c>
    </row>
    <row r="19" spans="2:7" s="303" customFormat="1">
      <c r="B19" s="162" t="str">
        <f>+IF(Home!$C$5=NT!$A$2,MI!$B282,IF(Home!$C$5=NT!$A$3,MI!$C282,IF(Home!$C$5=NT!$A$4,MI!$D282,)))</f>
        <v>Terrenys</v>
      </c>
      <c r="C19" s="302">
        <f>SUM(MOVINV!D16:O16)+SUM(MOVINV!D40:O40)</f>
        <v>0</v>
      </c>
      <c r="D19" s="302">
        <f>SUM(MOVINV!P16:AA16)+SUM(MOVINV!P40:AA40)</f>
        <v>0</v>
      </c>
      <c r="E19" s="302">
        <f>SUM(MOVINV!AB16:AM16)+SUM(MOVINV!AB40:AM40)</f>
        <v>0</v>
      </c>
      <c r="F19" s="302">
        <f>SUM(MOVINV!AN16:AY16)+SUM(MOVINV!AN40:AY40)</f>
        <v>0</v>
      </c>
      <c r="G19" s="302">
        <f>SUM(MOVINV!AZ16:BK16)+SUM(MOVINV!AZ40:BK40)</f>
        <v>0</v>
      </c>
    </row>
    <row r="20" spans="2:7" s="303" customFormat="1">
      <c r="B20" s="162" t="str">
        <f>+IF(Home!$C$5=NT!$A$2,MI!$B283,IF(Home!$C$5=NT!$A$3,MI!$C283,IF(Home!$C$5=NT!$A$4,MI!$D283,)))</f>
        <v>Construccions</v>
      </c>
      <c r="C20" s="302">
        <f>SUM(MOVINV!D17:O17)+SUM(MOVINV!D41:O41)</f>
        <v>0</v>
      </c>
      <c r="D20" s="302">
        <f>SUM(MOVINV!P17:AA17)+SUM(MOVINV!P41:AA41)</f>
        <v>0</v>
      </c>
      <c r="E20" s="302">
        <f>SUM(MOVINV!AB17:AM17)+SUM(MOVINV!AB41:AM41)</f>
        <v>0</v>
      </c>
      <c r="F20" s="302">
        <f>SUM(MOVINV!AN17:AY17)+SUM(MOVINV!AN41:AY41)</f>
        <v>0</v>
      </c>
      <c r="G20" s="302">
        <f>SUM(MOVINV!AZ17:BK17)+SUM(MOVINV!AZ41:BK41)</f>
        <v>0</v>
      </c>
    </row>
    <row r="21" spans="2:7" s="303" customFormat="1">
      <c r="B21" s="162" t="str">
        <f>+IF(Home!$C$5=NT!$A$2,MI!$B284,IF(Home!$C$5=NT!$A$3,MI!$C284,IF(Home!$C$5=NT!$A$4,MI!$D284,)))</f>
        <v>Instalacions Tècniques</v>
      </c>
      <c r="C21" s="302">
        <f>SUM(MOVINV!D18:O18)+SUM(MOVINV!D42:O42)</f>
        <v>0</v>
      </c>
      <c r="D21" s="302">
        <f>SUM(MOVINV!P18:AA18)+SUM(MOVINV!P42:AA42)</f>
        <v>0</v>
      </c>
      <c r="E21" s="302">
        <f>SUM(MOVINV!AB18:AM18)+SUM(MOVINV!AB42:AM42)</f>
        <v>0</v>
      </c>
      <c r="F21" s="302">
        <f>SUM(MOVINV!AN18:AY18)+SUM(MOVINV!AN42:AY42)</f>
        <v>0</v>
      </c>
      <c r="G21" s="302">
        <f>SUM(MOVINV!AZ18:BK18)+SUM(MOVINV!AZ42:BK42)</f>
        <v>0</v>
      </c>
    </row>
    <row r="22" spans="2:7" s="303" customFormat="1">
      <c r="B22" s="162" t="str">
        <f>+IF(Home!$C$5=NT!$A$2,MI!$B285,IF(Home!$C$5=NT!$A$3,MI!$C285,IF(Home!$C$5=NT!$A$4,MI!$D285,)))</f>
        <v>Maquinària</v>
      </c>
      <c r="C22" s="302">
        <f>SUM(MOVINV!D19:O19)+SUM(MOVINV!D43:O43)</f>
        <v>0</v>
      </c>
      <c r="D22" s="302">
        <f>SUM(MOVINV!P19:AA19)+SUM(MOVINV!P43:AA43)</f>
        <v>0</v>
      </c>
      <c r="E22" s="302">
        <f>SUM(MOVINV!AB19:AM19)+SUM(MOVINV!AB43:AM43)</f>
        <v>0</v>
      </c>
      <c r="F22" s="302">
        <f>SUM(MOVINV!AN19:AY19)+SUM(MOVINV!AN43:AY43)</f>
        <v>0</v>
      </c>
      <c r="G22" s="302">
        <f>SUM(MOVINV!AZ19:BK19)+SUM(MOVINV!AZ43:BK43)</f>
        <v>0</v>
      </c>
    </row>
    <row r="23" spans="2:7" s="303" customFormat="1">
      <c r="B23" s="162" t="str">
        <f>+IF(Home!$C$5=NT!$A$2,MI!$B286,IF(Home!$C$5=NT!$A$3,MI!$C286,IF(Home!$C$5=NT!$A$4,MI!$D286,)))</f>
        <v>Utillatge</v>
      </c>
      <c r="C23" s="302">
        <f>SUM(MOVINV!D20:O20)+SUM(MOVINV!D44:O44)</f>
        <v>0</v>
      </c>
      <c r="D23" s="302">
        <f>SUM(MOVINV!P20:AA20)+SUM(MOVINV!P44:AA44)</f>
        <v>0</v>
      </c>
      <c r="E23" s="302">
        <f>SUM(MOVINV!AB20:AM20)+SUM(MOVINV!AB44:AM44)</f>
        <v>0</v>
      </c>
      <c r="F23" s="302">
        <f>SUM(MOVINV!AN20:AY20)+SUM(MOVINV!AN44:AY44)</f>
        <v>0</v>
      </c>
      <c r="G23" s="302">
        <f>SUM(MOVINV!AZ20:BK20)+SUM(MOVINV!AZ44:BK44)</f>
        <v>0</v>
      </c>
    </row>
    <row r="24" spans="2:7" s="303" customFormat="1">
      <c r="B24" s="162" t="str">
        <f>+IF(Home!$C$5=NT!$A$2,MI!$B287,IF(Home!$C$5=NT!$A$3,MI!$C287,IF(Home!$C$5=NT!$A$4,MI!$D287,)))</f>
        <v>Altres instal·lacions</v>
      </c>
      <c r="C24" s="302">
        <f>SUM(MOVINV!D21:O21)+SUM(MOVINV!D45:O45)</f>
        <v>0</v>
      </c>
      <c r="D24" s="302">
        <f>SUM(MOVINV!P21:AA21)+SUM(MOVINV!P45:AA45)</f>
        <v>0</v>
      </c>
      <c r="E24" s="302">
        <f>SUM(MOVINV!AB21:AM21)+SUM(MOVINV!AB45:AM45)</f>
        <v>0</v>
      </c>
      <c r="F24" s="302">
        <f>SUM(MOVINV!AN21:AY21)+SUM(MOVINV!AN45:AY45)</f>
        <v>0</v>
      </c>
      <c r="G24" s="302">
        <f>SUM(MOVINV!AZ21:BK21)+SUM(MOVINV!AZ45:BK45)</f>
        <v>0</v>
      </c>
    </row>
    <row r="25" spans="2:7" s="303" customFormat="1">
      <c r="B25" s="162" t="str">
        <f>+IF(Home!$C$5=NT!$A$2,MI!$B288,IF(Home!$C$5=NT!$A$3,MI!$C288,IF(Home!$C$5=NT!$A$4,MI!$D288,)))</f>
        <v>Mobiliari</v>
      </c>
      <c r="C25" s="302">
        <f>SUM(MOVINV!D22:O22)+SUM(MOVINV!D46:O46)</f>
        <v>0</v>
      </c>
      <c r="D25" s="302">
        <f>SUM(MOVINV!P22:AA22)+SUM(MOVINV!P46:AA46)</f>
        <v>0</v>
      </c>
      <c r="E25" s="302">
        <f>SUM(MOVINV!AB22:AM22)+SUM(MOVINV!AB46:AM46)</f>
        <v>0</v>
      </c>
      <c r="F25" s="302">
        <f>SUM(MOVINV!AN22:AY22)+SUM(MOVINV!AN46:AY46)</f>
        <v>0</v>
      </c>
      <c r="G25" s="302">
        <f>SUM(MOVINV!AZ22:BK22)+SUM(MOVINV!AZ46:BK46)</f>
        <v>0</v>
      </c>
    </row>
    <row r="26" spans="2:7" s="303" customFormat="1">
      <c r="B26" s="162" t="str">
        <f>+IF(Home!$C$5=NT!$A$2,MI!$B289,IF(Home!$C$5=NT!$A$3,MI!$C289,IF(Home!$C$5=NT!$A$4,MI!$D289,)))</f>
        <v>Equips per a processos informació</v>
      </c>
      <c r="C26" s="302">
        <f>SUM(MOVINV!D23:O23)+SUM(MOVINV!D47:O47)</f>
        <v>0</v>
      </c>
      <c r="D26" s="302">
        <f>SUM(MOVINV!P23:AA23)+SUM(MOVINV!P47:AA47)</f>
        <v>0</v>
      </c>
      <c r="E26" s="302">
        <f>SUM(MOVINV!AB23:AM23)+SUM(MOVINV!AB47:AM47)</f>
        <v>0</v>
      </c>
      <c r="F26" s="302">
        <f>SUM(MOVINV!AN23:AY23)+SUM(MOVINV!AN47:AY47)</f>
        <v>0</v>
      </c>
      <c r="G26" s="302">
        <f>SUM(MOVINV!AZ23:BK23)+SUM(MOVINV!AZ47:BK47)</f>
        <v>0</v>
      </c>
    </row>
    <row r="27" spans="2:7" s="303" customFormat="1">
      <c r="B27" s="162" t="str">
        <f>+IF(Home!$C$5=NT!$A$2,MI!$B290,IF(Home!$C$5=NT!$A$3,MI!$C290,IF(Home!$C$5=NT!$A$4,MI!$D290,)))</f>
        <v>Elements de transport</v>
      </c>
      <c r="C27" s="302">
        <f>SUM(MOVINV!D24:O24)+SUM(MOVINV!D48:O48)</f>
        <v>0</v>
      </c>
      <c r="D27" s="302">
        <f>SUM(MOVINV!P24:AA24)+SUM(MOVINV!P48:AA48)</f>
        <v>0</v>
      </c>
      <c r="E27" s="302">
        <f>SUM(MOVINV!AB24:AM24)+SUM(MOVINV!AB48:AM48)</f>
        <v>0</v>
      </c>
      <c r="F27" s="302">
        <f>SUM(MOVINV!AN24:AY24)+SUM(MOVINV!AN48:AY48)</f>
        <v>0</v>
      </c>
      <c r="G27" s="302">
        <f>SUM(MOVINV!AZ24:BK24)+SUM(MOVINV!AZ48:BK48)</f>
        <v>0</v>
      </c>
    </row>
    <row r="28" spans="2:7" s="303" customFormat="1">
      <c r="B28" s="162" t="str">
        <f>+IF(Home!$C$5=NT!$A$2,MI!$B291,IF(Home!$C$5=NT!$A$3,MI!$C291,IF(Home!$C$5=NT!$A$4,MI!$D291,)))</f>
        <v>Altre immobilitzat material</v>
      </c>
      <c r="C28" s="302">
        <f>SUM(MOVINV!D25:O25)+SUM(MOVINV!D49:O49)</f>
        <v>0</v>
      </c>
      <c r="D28" s="302">
        <f>SUM(MOVINV!P25:AA25)+SUM(MOVINV!P49:AA49)</f>
        <v>0</v>
      </c>
      <c r="E28" s="302">
        <f>SUM(MOVINV!AB25:AM25)+SUM(MOVINV!AB49:AM49)</f>
        <v>0</v>
      </c>
      <c r="F28" s="302">
        <f>SUM(MOVINV!AN25:AY25)+SUM(MOVINV!AN49:AY49)</f>
        <v>0</v>
      </c>
      <c r="G28" s="302">
        <f>SUM(MOVINV!AZ25:BK25)+SUM(MOVINV!AZ49:BK49)</f>
        <v>0</v>
      </c>
    </row>
    <row r="29" spans="2:7" s="303" customFormat="1">
      <c r="B29" s="310" t="str">
        <f>+IF(Home!$C$5=NT!$A$2,MI!$B304,IF(Home!$C$5=NT!$A$3,MI!$C304,IF(Home!$C$5=NT!$A$4,MI!$D304,)))</f>
        <v>Inversions materials</v>
      </c>
      <c r="C29" s="307">
        <f>SUM(C19:C28)</f>
        <v>0</v>
      </c>
      <c r="D29" s="307">
        <f>SUM(D19:D28)</f>
        <v>0</v>
      </c>
      <c r="E29" s="307">
        <f>SUM(E19:E28)</f>
        <v>0</v>
      </c>
      <c r="F29" s="307">
        <f>SUM(F19:F28)</f>
        <v>0</v>
      </c>
      <c r="G29" s="307">
        <f>SUM(G19:G28)</f>
        <v>0</v>
      </c>
    </row>
    <row r="31" spans="2:7" ht="14.4">
      <c r="B31" s="756" t="str">
        <f>+IF(Home!$C$5=NT!$A$2,MI!$B15,IF(Home!$C$5=NT!$A$3,MI!$C15,IF(Home!$C$5=NT!$A$4,MI!$D15,)))</f>
        <v>DESPESES DE CONSTITUCIÓ</v>
      </c>
      <c r="C31" s="740"/>
      <c r="D31" s="740"/>
      <c r="E31" s="740"/>
      <c r="F31" s="594"/>
      <c r="G31" s="595"/>
    </row>
    <row r="32" spans="2:7">
      <c r="B32" s="505"/>
      <c r="C32" s="505" t="str">
        <f>+IF(Home!$C$5=NT!$A$2,MI!$B$3,IF(Home!$C$5=NT!$A$3,MI!$C$3,IF(Home!$C$5=NT!$A$4,MI!$D$3,)))</f>
        <v>ANY 1</v>
      </c>
      <c r="D32" s="505" t="str">
        <f>+IF(Home!$C$5=NT!$A$2,MI!$B$4,IF(Home!$C$5=NT!$A$3,MI!$C$4,IF(Home!$C$5=NT!$A$4,MI!$D$4,)))</f>
        <v>ANY 2</v>
      </c>
      <c r="E32" s="505" t="str">
        <f>+IF(Home!$C$5=NT!$A$2,MI!$B$5,IF(Home!$C$5=NT!$A$3,MI!$C$5,IF(Home!$C$5=NT!$A$4,MI!$D$5,)))</f>
        <v>ANY 3</v>
      </c>
      <c r="F32" s="505" t="str">
        <f>+IF(Home!$C$5=NT!$A$2,MI!$B$6,IF(Home!$C$5=NT!$A$3,MI!$C$6,IF(Home!$C$5=NT!$A$4,MI!$D$6,)))</f>
        <v>ANY 4</v>
      </c>
      <c r="G32" s="505" t="str">
        <f>+IF(Home!$C$5=NT!$A$2,MI!$B$7,IF(Home!$C$5=NT!$A$3,MI!$C$7,IF(Home!$C$5=NT!$A$4,MI!$D$7,)))</f>
        <v>ANY 5</v>
      </c>
    </row>
    <row r="33" spans="2:7">
      <c r="B33" s="162" t="str">
        <f>+IF(Home!$C$5=NT!$A$2,MI!$B15,IF(Home!$C$5=NT!$A$3,MI!$C15,IF(Home!$C$5=NT!$A$4,MI!$D15,)))</f>
        <v>DESPESES DE CONSTITUCIÓ</v>
      </c>
      <c r="C33" s="302">
        <f>+INV!B8</f>
        <v>1000</v>
      </c>
      <c r="D33" s="302">
        <v>0</v>
      </c>
      <c r="E33" s="302">
        <v>0</v>
      </c>
      <c r="F33" s="302">
        <v>0</v>
      </c>
      <c r="G33" s="302">
        <v>0</v>
      </c>
    </row>
    <row r="34" spans="2:7">
      <c r="B34" s="310" t="str">
        <f>+IF(Home!$C$5=NT!$A$2,MI!$B308,IF(Home!$C$5=NT!$A$3,MI!$C308,IF(Home!$C$5=NT!$A$4,MI!$D308,)))</f>
        <v>TOTAL</v>
      </c>
      <c r="C34" s="307">
        <f>SUM(C33)</f>
        <v>1000</v>
      </c>
      <c r="D34" s="307">
        <f>SUM(D33)</f>
        <v>0</v>
      </c>
      <c r="E34" s="307">
        <f>SUM(E33)</f>
        <v>0</v>
      </c>
      <c r="F34" s="307">
        <f>SUM(F33)</f>
        <v>0</v>
      </c>
      <c r="G34" s="307">
        <f>SUM(G33)</f>
        <v>0</v>
      </c>
    </row>
    <row r="35" spans="2:7" s="127" customFormat="1"/>
    <row r="36" spans="2:7" s="303" customFormat="1" ht="14.4">
      <c r="B36" s="756" t="str">
        <f>+IF(Home!$C$5=NT!$A$2,MI!$B315,IF(Home!$C$5=NT!$A$3,MI!$C315,IF(Home!$C$5=NT!$A$4,MI!$D315,)))</f>
        <v>STOCK INICIAL</v>
      </c>
      <c r="C36" s="740"/>
      <c r="D36" s="740"/>
      <c r="E36" s="740"/>
      <c r="F36" s="594"/>
      <c r="G36" s="595"/>
    </row>
    <row r="37" spans="2:7">
      <c r="B37" s="505"/>
      <c r="C37" s="505" t="str">
        <f>+IF(Home!$C$5=NT!$A$2,MI!$B$3,IF(Home!$C$5=NT!$A$3,MI!$C$3,IF(Home!$C$5=NT!$A$4,MI!$D$3,)))</f>
        <v>ANY 1</v>
      </c>
      <c r="D37" s="505" t="str">
        <f>+IF(Home!$C$5=NT!$A$2,MI!$B$4,IF(Home!$C$5=NT!$A$3,MI!$C$4,IF(Home!$C$5=NT!$A$4,MI!$D$4,)))</f>
        <v>ANY 2</v>
      </c>
      <c r="E37" s="505" t="str">
        <f>+IF(Home!$C$5=NT!$A$2,MI!$B$5,IF(Home!$C$5=NT!$A$3,MI!$C$5,IF(Home!$C$5=NT!$A$4,MI!$D$5,)))</f>
        <v>ANY 3</v>
      </c>
      <c r="F37" s="505" t="str">
        <f>+IF(Home!$C$5=NT!$A$2,MI!$B$6,IF(Home!$C$5=NT!$A$3,MI!$C$6,IF(Home!$C$5=NT!$A$4,MI!$D$6,)))</f>
        <v>ANY 4</v>
      </c>
      <c r="G37" s="505" t="str">
        <f>+IF(Home!$C$5=NT!$A$2,MI!$B$7,IF(Home!$C$5=NT!$A$3,MI!$C$7,IF(Home!$C$5=NT!$A$4,MI!$D$7,)))</f>
        <v>ANY 5</v>
      </c>
    </row>
    <row r="38" spans="2:7">
      <c r="B38" s="162" t="str">
        <f>+IF(Home!$C$5=NT!$A$2,MI!$B315,IF(Home!$C$5=NT!$A$3,MI!$C315,IF(Home!$C$5=NT!$A$4,MI!$D315,)))</f>
        <v>STOCK INICIAL</v>
      </c>
      <c r="C38" s="302">
        <f>+MOVCV!D22</f>
        <v>2000</v>
      </c>
      <c r="D38" s="302">
        <v>0</v>
      </c>
      <c r="E38" s="302">
        <v>0</v>
      </c>
      <c r="F38" s="302">
        <v>0</v>
      </c>
      <c r="G38" s="302">
        <v>0</v>
      </c>
    </row>
    <row r="39" spans="2:7" s="303" customFormat="1">
      <c r="B39" s="310" t="str">
        <f>+IF(Home!$C$5=NT!$A$2,MI!$B308,IF(Home!$C$5=NT!$A$3,MI!$C308,IF(Home!$C$5=NT!$A$4,MI!$D308,)))</f>
        <v>TOTAL</v>
      </c>
      <c r="C39" s="307">
        <f>SUM(C38)</f>
        <v>2000</v>
      </c>
      <c r="D39" s="307">
        <f>SUM(D38)</f>
        <v>0</v>
      </c>
      <c r="E39" s="307">
        <f>SUM(E38)</f>
        <v>0</v>
      </c>
      <c r="F39" s="307">
        <f>SUM(F38)</f>
        <v>0</v>
      </c>
      <c r="G39" s="307">
        <f>SUM(G38)</f>
        <v>0</v>
      </c>
    </row>
    <row r="40" spans="2:7" ht="11.25" customHeight="1"/>
    <row r="41" spans="2:7" ht="14.4">
      <c r="B41" s="756" t="str">
        <f>+IF(Home!$C$5=NT!$A$2,MI!$B305,IF(Home!$C$5=NT!$A$3,MI!$C305,IF(Home!$C$5=NT!$A$4,MI!$D305,)))</f>
        <v>FINACES I DIPÒSITS</v>
      </c>
      <c r="C41" s="740"/>
      <c r="D41" s="740"/>
      <c r="E41" s="740"/>
      <c r="F41" s="594"/>
      <c r="G41" s="595"/>
    </row>
    <row r="42" spans="2:7">
      <c r="B42" s="505"/>
      <c r="C42" s="505" t="str">
        <f>+IF(Home!$C$5=NT!$A$2,MI!$B$3,IF(Home!$C$5=NT!$A$3,MI!$C$3,IF(Home!$C$5=NT!$A$4,MI!$D$3,)))</f>
        <v>ANY 1</v>
      </c>
      <c r="D42" s="505" t="str">
        <f>+IF(Home!$C$5=NT!$A$2,MI!$B$4,IF(Home!$C$5=NT!$A$3,MI!$C$4,IF(Home!$C$5=NT!$A$4,MI!$D$4,)))</f>
        <v>ANY 2</v>
      </c>
      <c r="E42" s="505" t="str">
        <f>+IF(Home!$C$5=NT!$A$2,MI!$B$5,IF(Home!$C$5=NT!$A$3,MI!$C$5,IF(Home!$C$5=NT!$A$4,MI!$D$5,)))</f>
        <v>ANY 3</v>
      </c>
      <c r="F42" s="505" t="str">
        <f>+IF(Home!$C$5=NT!$A$2,MI!$B$6,IF(Home!$C$5=NT!$A$3,MI!$C$6,IF(Home!$C$5=NT!$A$4,MI!$D$6,)))</f>
        <v>ANY 4</v>
      </c>
      <c r="G42" s="505" t="str">
        <f>+IF(Home!$C$5=NT!$A$2,MI!$B$7,IF(Home!$C$5=NT!$A$3,MI!$C$7,IF(Home!$C$5=NT!$A$4,MI!$D$7,)))</f>
        <v>ANY 5</v>
      </c>
    </row>
    <row r="43" spans="2:7">
      <c r="B43" s="162" t="str">
        <f>+IF(Home!$C$5=NT!$A$2,MI!$B306,IF(Home!$C$5=NT!$A$3,MI!$C306,IF(Home!$C$5=NT!$A$4,MI!$D306,)))</f>
        <v>Fiances a llarg termini</v>
      </c>
      <c r="C43" s="302">
        <f>SUM(MOVINV!D27:O27)</f>
        <v>0</v>
      </c>
      <c r="D43" s="302">
        <f>SUM(MOVINV!P27:AA27)</f>
        <v>0</v>
      </c>
      <c r="E43" s="302">
        <f>SUM(MOVINV!AB27:AM27)</f>
        <v>0</v>
      </c>
      <c r="F43" s="302">
        <f>SUM(MOVINV!AN27:AY27)</f>
        <v>0</v>
      </c>
      <c r="G43" s="302">
        <f>SUM(MOVINV!AZ27:BK27)</f>
        <v>0</v>
      </c>
    </row>
    <row r="44" spans="2:7">
      <c r="B44" s="162" t="str">
        <f>+IF(Home!$C$5=NT!$A$2,MI!$B307,IF(Home!$C$5=NT!$A$3,MI!$C307,IF(Home!$C$5=NT!$A$4,MI!$D307,)))</f>
        <v>Dipòsits a llarg termini</v>
      </c>
      <c r="C44" s="302">
        <f>SUM(MOVINV!D28:O28)</f>
        <v>0</v>
      </c>
      <c r="D44" s="302">
        <f>SUM(MOVINV!P28:AA28)</f>
        <v>0</v>
      </c>
      <c r="E44" s="302">
        <f>SUM(MOVINV!AB28:AM28)</f>
        <v>0</v>
      </c>
      <c r="F44" s="302">
        <f>SUM(MOVINV!AN28:AY28)</f>
        <v>0</v>
      </c>
      <c r="G44" s="302">
        <f>SUM(MOVINV!AZ28:BK28)</f>
        <v>0</v>
      </c>
    </row>
    <row r="45" spans="2:7">
      <c r="B45" s="310" t="str">
        <f>+IF(Home!$C$5=NT!$A$2,MI!$B308,IF(Home!$C$5=NT!$A$3,MI!$C308,IF(Home!$C$5=NT!$A$4,MI!$D308,)))</f>
        <v>TOTAL</v>
      </c>
      <c r="C45" s="307">
        <f>SUM(C43:C44)</f>
        <v>0</v>
      </c>
      <c r="D45" s="307">
        <f>SUM(D43:D44)</f>
        <v>0</v>
      </c>
      <c r="E45" s="307">
        <f>SUM(E43:E44)</f>
        <v>0</v>
      </c>
      <c r="F45" s="307">
        <f>SUM(F43:F44)</f>
        <v>0</v>
      </c>
      <c r="G45" s="307">
        <f>SUM(G43:G44)</f>
        <v>0</v>
      </c>
    </row>
    <row r="47" spans="2:7">
      <c r="B47" s="559" t="str">
        <f>+IF(Home!$C$5=NT!$A$2,MI!$B312,IF(Home!$C$5=NT!$A$3,MI!$C312,IF(Home!$C$5=NT!$A$4,MI!$D312,)))</f>
        <v>TOTAL INVERSIONS</v>
      </c>
      <c r="C47" s="560">
        <f>+C15+C29+C34+C39+C45</f>
        <v>3000</v>
      </c>
      <c r="D47" s="560">
        <f>+D15+D29+D34+D39+D45</f>
        <v>0</v>
      </c>
      <c r="E47" s="560">
        <f>+E15+E29+E34+E39+E45</f>
        <v>0</v>
      </c>
      <c r="F47" s="560">
        <f>+F15+F29+F34+F39+F45</f>
        <v>0</v>
      </c>
      <c r="G47" s="560">
        <f>+G15+G29+G34+G39+G45</f>
        <v>0</v>
      </c>
    </row>
    <row r="49" spans="2:7" ht="14.4">
      <c r="B49" s="711" t="str">
        <f>+IF(Home!$C$5=NT!$A$2,MI!$B9,IF(Home!$C$5=NT!$A$3,MI!$C9,IF(Home!$C$5=NT!$A$4,MI!$D9,)))</f>
        <v>FINANÇAMENT</v>
      </c>
      <c r="C49" s="594"/>
      <c r="D49" s="594"/>
      <c r="E49" s="594"/>
      <c r="F49" s="594"/>
      <c r="G49" s="595"/>
    </row>
    <row r="50" spans="2:7">
      <c r="B50" s="505"/>
      <c r="C50" s="177" t="str">
        <f>+IF(Home!$C$5=NT!$A$2,MI!$B$3,IF(Home!$C$5=NT!$A$3,MI!$C$3,IF(Home!$C$5=NT!$A$4,MI!$D$3,)))</f>
        <v>ANY 1</v>
      </c>
      <c r="D50" s="177" t="str">
        <f>+IF(Home!$C$5=NT!$A$2,MI!$B$4,IF(Home!$C$5=NT!$A$3,MI!$C$4,IF(Home!$C$5=NT!$A$4,MI!$D$4,)))</f>
        <v>ANY 2</v>
      </c>
      <c r="E50" s="177" t="str">
        <f>+IF(Home!$C$5=NT!$A$2,MI!$B$5,IF(Home!$C$5=NT!$A$3,MI!$C$5,IF(Home!$C$5=NT!$A$4,MI!$D$5,)))</f>
        <v>ANY 3</v>
      </c>
      <c r="F50" s="177" t="str">
        <f>+IF(Home!$C$5=NT!$A$2,MI!$B$6,IF(Home!$C$5=NT!$A$3,MI!$C$6,IF(Home!$C$5=NT!$A$4,MI!$D$6,)))</f>
        <v>ANY 4</v>
      </c>
      <c r="G50" s="177" t="str">
        <f>+IF(Home!$C$5=NT!$A$2,MI!$B$7,IF(Home!$C$5=NT!$A$3,MI!$C$7,IF(Home!$C$5=NT!$A$4,MI!$D$7,)))</f>
        <v>ANY 5</v>
      </c>
    </row>
    <row r="51" spans="2:7">
      <c r="B51" s="160" t="str">
        <f>+B!B25</f>
        <v>Capital Social</v>
      </c>
      <c r="C51" s="304">
        <f>SUM('Mov FIN'!E9:P9)</f>
        <v>3000</v>
      </c>
      <c r="D51" s="304">
        <f>SUM('Mov FIN'!Q9:AB9)</f>
        <v>0</v>
      </c>
      <c r="E51" s="304">
        <f>SUM('Mov FIN'!AC9:AN9)</f>
        <v>0</v>
      </c>
      <c r="F51" s="304">
        <f>SUM('Mov FIN'!AO9:AZ9)</f>
        <v>0</v>
      </c>
      <c r="G51" s="304">
        <f>SUM('Mov FIN'!BA9:BL9)</f>
        <v>0</v>
      </c>
    </row>
    <row r="52" spans="2:7">
      <c r="B52" s="306" t="str">
        <f>IF(+Home!E19&lt;&gt;0,Home!E19,"")</f>
        <v>Marina Codony Lleonart</v>
      </c>
      <c r="C52" s="302">
        <f>SUM('Mov FIN'!E10:P10)</f>
        <v>3000</v>
      </c>
      <c r="D52" s="302">
        <f>SUM('Mov FIN'!Q10:AB10)</f>
        <v>0</v>
      </c>
      <c r="E52" s="302">
        <f>SUM('Mov FIN'!AC10:AN10)</f>
        <v>0</v>
      </c>
      <c r="F52" s="302">
        <f>SUM('Mov FIN'!AO10:AZ10)</f>
        <v>0</v>
      </c>
      <c r="G52" s="302">
        <f>SUM('Mov FIN'!BA10:BL10)</f>
        <v>0</v>
      </c>
    </row>
    <row r="53" spans="2:7">
      <c r="B53" s="306" t="str">
        <f>IF(+Home!E20&lt;&gt;0,Home!E20,"")</f>
        <v>Ivan</v>
      </c>
      <c r="C53" s="302">
        <f>SUM('Mov FIN'!E11:P11)</f>
        <v>0</v>
      </c>
      <c r="D53" s="302">
        <f>SUM('Mov FIN'!Q11:AB11)</f>
        <v>0</v>
      </c>
      <c r="E53" s="302">
        <f>SUM('Mov FIN'!AC11:AN11)</f>
        <v>0</v>
      </c>
      <c r="F53" s="302">
        <f>SUM('Mov FIN'!AO11:AZ11)</f>
        <v>0</v>
      </c>
      <c r="G53" s="302">
        <f>SUM('Mov FIN'!BA11:BL11)</f>
        <v>0</v>
      </c>
    </row>
    <row r="54" spans="2:7">
      <c r="B54" s="306" t="str">
        <f>IF(+Home!E21&lt;&gt;0,Home!E21,"")</f>
        <v>Xinyang</v>
      </c>
      <c r="C54" s="302">
        <f>SUM('Mov FIN'!E12:P12)</f>
        <v>0</v>
      </c>
      <c r="D54" s="302">
        <f>SUM('Mov FIN'!Q12:AB12)</f>
        <v>0</v>
      </c>
      <c r="E54" s="302">
        <f>SUM('Mov FIN'!AC12:AN12)</f>
        <v>0</v>
      </c>
      <c r="F54" s="302">
        <f>SUM('Mov FIN'!AO12:AZ12)</f>
        <v>0</v>
      </c>
      <c r="G54" s="302">
        <f>SUM('Mov FIN'!BA12:BL12)</f>
        <v>0</v>
      </c>
    </row>
    <row r="55" spans="2:7">
      <c r="B55" s="306" t="str">
        <f>IF(+Home!E22&lt;&gt;0,Home!E22,"")</f>
        <v>Maria Pilar</v>
      </c>
      <c r="C55" s="302">
        <f>SUM('Mov FIN'!E13:P13)</f>
        <v>0</v>
      </c>
      <c r="D55" s="302">
        <f>SUM('Mov FIN'!Q13:AB13)</f>
        <v>0</v>
      </c>
      <c r="E55" s="302">
        <f>SUM('Mov FIN'!AC13:AN13)</f>
        <v>0</v>
      </c>
      <c r="F55" s="302">
        <f>SUM('Mov FIN'!AO13:AZ13)</f>
        <v>0</v>
      </c>
      <c r="G55" s="302">
        <f>SUM('Mov FIN'!BA13:BL13)</f>
        <v>0</v>
      </c>
    </row>
    <row r="56" spans="2:7">
      <c r="B56" s="306" t="str">
        <f>IF(+Home!E23&lt;&gt;0,Home!E23,"")</f>
        <v/>
      </c>
      <c r="C56" s="302">
        <f>SUM('Mov FIN'!E14:P14)</f>
        <v>0</v>
      </c>
      <c r="D56" s="302">
        <f>SUM('Mov FIN'!Q14:AB14)</f>
        <v>0</v>
      </c>
      <c r="E56" s="302">
        <f>SUM('Mov FIN'!AC14:AN14)</f>
        <v>0</v>
      </c>
      <c r="F56" s="302">
        <f>SUM('Mov FIN'!AO14:AZ14)</f>
        <v>0</v>
      </c>
      <c r="G56" s="302">
        <f>SUM('Mov FIN'!BA14:BL14)</f>
        <v>0</v>
      </c>
    </row>
    <row r="57" spans="2:7">
      <c r="B57" s="160" t="str">
        <f>+B!B27</f>
        <v>Prima d'emissió</v>
      </c>
      <c r="C57" s="304">
        <f>SUM('Mov FIN'!E15:P15)</f>
        <v>0</v>
      </c>
      <c r="D57" s="304">
        <f>SUM('Mov FIN'!Q15:AB15)</f>
        <v>0</v>
      </c>
      <c r="E57" s="304">
        <f>SUM('Mov FIN'!AC15:AN15)</f>
        <v>0</v>
      </c>
      <c r="F57" s="304">
        <f>SUM('Mov FIN'!AO15:AZ15)</f>
        <v>0</v>
      </c>
      <c r="G57" s="304">
        <f>SUM('Mov FIN'!BA15:BL15)</f>
        <v>0</v>
      </c>
    </row>
    <row r="58" spans="2:7">
      <c r="B58" s="306" t="str">
        <f>IF(+Home!E19&lt;&gt;0,Home!E19,"")</f>
        <v>Marina Codony Lleonart</v>
      </c>
      <c r="C58" s="302">
        <f>SUM('Mov FIN'!E16:P16)</f>
        <v>0</v>
      </c>
      <c r="D58" s="302">
        <f>SUM('Mov FIN'!Q16:AB16)</f>
        <v>0</v>
      </c>
      <c r="E58" s="302">
        <f>SUM('Mov FIN'!AC16:AN16)</f>
        <v>0</v>
      </c>
      <c r="F58" s="302">
        <f>SUM('Mov FIN'!AO16:AZ16)</f>
        <v>0</v>
      </c>
      <c r="G58" s="302">
        <f>SUM('Mov FIN'!BA16:BL16)</f>
        <v>0</v>
      </c>
    </row>
    <row r="59" spans="2:7">
      <c r="B59" s="306" t="str">
        <f>IF(+Home!E20&lt;&gt;0,Home!E20,"")</f>
        <v>Ivan</v>
      </c>
      <c r="C59" s="302">
        <f>SUM('Mov FIN'!E17:P17)</f>
        <v>0</v>
      </c>
      <c r="D59" s="302">
        <f>SUM('Mov FIN'!Q17:AB17)</f>
        <v>0</v>
      </c>
      <c r="E59" s="302">
        <f>SUM('Mov FIN'!AC17:AN17)</f>
        <v>0</v>
      </c>
      <c r="F59" s="302">
        <f>SUM('Mov FIN'!AO17:AZ17)</f>
        <v>0</v>
      </c>
      <c r="G59" s="302">
        <f>SUM('Mov FIN'!BA17:BL17)</f>
        <v>0</v>
      </c>
    </row>
    <row r="60" spans="2:7">
      <c r="B60" s="306" t="str">
        <f>IF(+Home!E21&lt;&gt;0,Home!E21,"")</f>
        <v>Xinyang</v>
      </c>
      <c r="C60" s="302">
        <f>SUM('Mov FIN'!E18:P18)</f>
        <v>0</v>
      </c>
      <c r="D60" s="302">
        <f>SUM('Mov FIN'!Q18:AB18)</f>
        <v>0</v>
      </c>
      <c r="E60" s="302">
        <f>SUM('Mov FIN'!AC18:AN18)</f>
        <v>0</v>
      </c>
      <c r="F60" s="302">
        <f>SUM('Mov FIN'!AO18:AZ18)</f>
        <v>0</v>
      </c>
      <c r="G60" s="302">
        <f>SUM('Mov FIN'!BA18:BL18)</f>
        <v>0</v>
      </c>
    </row>
    <row r="61" spans="2:7">
      <c r="B61" s="306" t="str">
        <f>IF(+Home!E22&lt;&gt;0,Home!E22,"")</f>
        <v>Maria Pilar</v>
      </c>
      <c r="C61" s="302">
        <f>SUM('Mov FIN'!E19:P19)</f>
        <v>0</v>
      </c>
      <c r="D61" s="302">
        <f>SUM('Mov FIN'!Q19:AB19)</f>
        <v>0</v>
      </c>
      <c r="E61" s="302">
        <f>SUM('Mov FIN'!AC19:AN19)</f>
        <v>0</v>
      </c>
      <c r="F61" s="302">
        <f>SUM('Mov FIN'!AO19:AZ19)</f>
        <v>0</v>
      </c>
      <c r="G61" s="302">
        <f>SUM('Mov FIN'!BA19:BL19)</f>
        <v>0</v>
      </c>
    </row>
    <row r="62" spans="2:7">
      <c r="B62" s="306" t="str">
        <f>IF(+Home!E23&lt;&gt;0,Home!E23,"")</f>
        <v/>
      </c>
      <c r="C62" s="302">
        <f>SUM('Mov FIN'!E20:P20)</f>
        <v>0</v>
      </c>
      <c r="D62" s="302">
        <f>SUM('Mov FIN'!Q20:AB20)</f>
        <v>0</v>
      </c>
      <c r="E62" s="302">
        <f>SUM('Mov FIN'!AC20:AN20)</f>
        <v>0</v>
      </c>
      <c r="F62" s="302">
        <f>SUM('Mov FIN'!AO20:AZ20)</f>
        <v>0</v>
      </c>
      <c r="G62" s="302">
        <f>SUM('Mov FIN'!BA20:BL20)</f>
        <v>0</v>
      </c>
    </row>
    <row r="63" spans="2:7">
      <c r="B63" s="160" t="str">
        <f>+B!B29</f>
        <v xml:space="preserve">Altres aportacions de socis </v>
      </c>
      <c r="C63" s="304">
        <f>SUM('Mov FIN'!E21:P21)</f>
        <v>0</v>
      </c>
      <c r="D63" s="304">
        <f>SUM('Mov FIN'!Q21:AB21)</f>
        <v>0</v>
      </c>
      <c r="E63" s="304">
        <f>SUM('Mov FIN'!AC21:AN21)</f>
        <v>0</v>
      </c>
      <c r="F63" s="304">
        <f>SUM('Mov FIN'!AO21:AZ21)</f>
        <v>0</v>
      </c>
      <c r="G63" s="304">
        <f>SUM('Mov FIN'!BA21:BL21)</f>
        <v>0</v>
      </c>
    </row>
    <row r="64" spans="2:7">
      <c r="B64" s="306" t="str">
        <f>IF(+Home!E19&lt;&gt;0,Home!E19,"")</f>
        <v>Marina Codony Lleonart</v>
      </c>
      <c r="C64" s="302">
        <f>SUM('Mov FIN'!E22:P22)</f>
        <v>0</v>
      </c>
      <c r="D64" s="302">
        <f>SUM('Mov FIN'!Q22:AB22)</f>
        <v>0</v>
      </c>
      <c r="E64" s="302">
        <f>SUM('Mov FIN'!AC22:AN22)</f>
        <v>0</v>
      </c>
      <c r="F64" s="302">
        <f>SUM('Mov FIN'!AO22:AZ22)</f>
        <v>0</v>
      </c>
      <c r="G64" s="302">
        <f>SUM('Mov FIN'!BA22:BL22)</f>
        <v>0</v>
      </c>
    </row>
    <row r="65" spans="2:7">
      <c r="B65" s="306" t="str">
        <f>IF(+Home!E20&lt;&gt;0,Home!E20,"")</f>
        <v>Ivan</v>
      </c>
      <c r="C65" s="302">
        <f>SUM('Mov FIN'!E23:P23)</f>
        <v>0</v>
      </c>
      <c r="D65" s="302">
        <f>SUM('Mov FIN'!Q23:AB23)</f>
        <v>0</v>
      </c>
      <c r="E65" s="302">
        <f>SUM('Mov FIN'!AC23:AN23)</f>
        <v>0</v>
      </c>
      <c r="F65" s="302">
        <f>SUM('Mov FIN'!AO23:AZ23)</f>
        <v>0</v>
      </c>
      <c r="G65" s="302">
        <f>SUM('Mov FIN'!BA23:BL23)</f>
        <v>0</v>
      </c>
    </row>
    <row r="66" spans="2:7">
      <c r="B66" s="306" t="str">
        <f>IF(+Home!E21&lt;&gt;0,Home!E21,"")</f>
        <v>Xinyang</v>
      </c>
      <c r="C66" s="302">
        <f>SUM('Mov FIN'!E24:P24)</f>
        <v>0</v>
      </c>
      <c r="D66" s="302">
        <f>SUM('Mov FIN'!Q24:AB24)</f>
        <v>0</v>
      </c>
      <c r="E66" s="302">
        <f>SUM('Mov FIN'!AC24:AN24)</f>
        <v>0</v>
      </c>
      <c r="F66" s="302">
        <f>SUM('Mov FIN'!AO24:AZ24)</f>
        <v>0</v>
      </c>
      <c r="G66" s="302">
        <f>SUM('Mov FIN'!BA24:BL24)</f>
        <v>0</v>
      </c>
    </row>
    <row r="67" spans="2:7">
      <c r="B67" s="306" t="str">
        <f>IF(+Home!E22&lt;&gt;0,Home!E22,"")</f>
        <v>Maria Pilar</v>
      </c>
      <c r="C67" s="302">
        <f>SUM('Mov FIN'!E25:P25)</f>
        <v>0</v>
      </c>
      <c r="D67" s="302">
        <f>SUM('Mov FIN'!Q25:AB25)</f>
        <v>0</v>
      </c>
      <c r="E67" s="302">
        <f>SUM('Mov FIN'!AC25:AN25)</f>
        <v>0</v>
      </c>
      <c r="F67" s="302">
        <f>SUM('Mov FIN'!AO25:AZ25)</f>
        <v>0</v>
      </c>
      <c r="G67" s="302">
        <f>SUM('Mov FIN'!BA25:BL25)</f>
        <v>0</v>
      </c>
    </row>
    <row r="68" spans="2:7">
      <c r="B68" s="306" t="str">
        <f>IF(+Home!E23&lt;&gt;0,Home!E23,"")</f>
        <v/>
      </c>
      <c r="C68" s="302">
        <f>SUM('Mov FIN'!E26:P26)</f>
        <v>0</v>
      </c>
      <c r="D68" s="302">
        <f>SUM('Mov FIN'!Q26:AB26)</f>
        <v>0</v>
      </c>
      <c r="E68" s="302">
        <f>SUM('Mov FIN'!AC26:AN26)</f>
        <v>0</v>
      </c>
      <c r="F68" s="302">
        <f>SUM('Mov FIN'!AO26:AZ26)</f>
        <v>0</v>
      </c>
      <c r="G68" s="302">
        <f>SUM('Mov FIN'!BA26:BL26)</f>
        <v>0</v>
      </c>
    </row>
    <row r="69" spans="2:7" ht="11.25" customHeight="1">
      <c r="B69" s="160" t="str">
        <f>+IF(Home!$C$5=NT!$A$2,MI!$B$310,IF(Home!$C$5=NT!$A$3,MI!$C$310,IF(Home!$C$5=NT!$A$4,MI!$D$310,)))</f>
        <v>Capitalització</v>
      </c>
      <c r="C69" s="304">
        <f>SUM('Mov FIN'!E27:P27)</f>
        <v>0</v>
      </c>
      <c r="D69" s="304">
        <f>SUM('Mov FIN'!Q27:AB27)</f>
        <v>0</v>
      </c>
      <c r="E69" s="304">
        <f>SUM('Mov FIN'!AC27:AN27)</f>
        <v>0</v>
      </c>
      <c r="F69" s="304">
        <f>SUM('Mov FIN'!AO27:AZ27)</f>
        <v>0</v>
      </c>
      <c r="G69" s="304">
        <f>SUM('Mov FIN'!BA27:BL27)</f>
        <v>0</v>
      </c>
    </row>
    <row r="70" spans="2:7" ht="11.25" customHeight="1">
      <c r="B70" s="306" t="str">
        <f>IF(+Home!E19&lt;&gt;0,Home!E19,"")</f>
        <v>Marina Codony Lleonart</v>
      </c>
      <c r="C70" s="302">
        <f>SUM('Mov FIN'!E28:P28)</f>
        <v>0</v>
      </c>
      <c r="D70" s="302">
        <f>SUM('Mov FIN'!Q28:AB28)</f>
        <v>0</v>
      </c>
      <c r="E70" s="302">
        <f>SUM('Mov FIN'!AC28:AN28)</f>
        <v>0</v>
      </c>
      <c r="F70" s="302">
        <f>SUM('Mov FIN'!AO28:AZ28)</f>
        <v>0</v>
      </c>
      <c r="G70" s="302">
        <f>SUM('Mov FIN'!BA28:BL28)</f>
        <v>0</v>
      </c>
    </row>
    <row r="71" spans="2:7">
      <c r="B71" s="306" t="str">
        <f>IF(+Home!E20&lt;&gt;0,Home!E20,"")</f>
        <v>Ivan</v>
      </c>
      <c r="C71" s="302">
        <f>SUM('Mov FIN'!E29:P29)</f>
        <v>0</v>
      </c>
      <c r="D71" s="302">
        <f>SUM('Mov FIN'!Q29:AB29)</f>
        <v>0</v>
      </c>
      <c r="E71" s="302">
        <f>SUM('Mov FIN'!AC29:AN29)</f>
        <v>0</v>
      </c>
      <c r="F71" s="302">
        <f>SUM('Mov FIN'!AO29:AZ29)</f>
        <v>0</v>
      </c>
      <c r="G71" s="302">
        <f>SUM('Mov FIN'!BA29:BL29)</f>
        <v>0</v>
      </c>
    </row>
    <row r="72" spans="2:7">
      <c r="B72" s="306" t="str">
        <f>IF(+Home!E21&lt;&gt;0,Home!E21,"")</f>
        <v>Xinyang</v>
      </c>
      <c r="C72" s="302">
        <f>SUM('Mov FIN'!E30:P30)</f>
        <v>0</v>
      </c>
      <c r="D72" s="302">
        <f>SUM('Mov FIN'!Q30:AB30)</f>
        <v>0</v>
      </c>
      <c r="E72" s="302">
        <f>SUM('Mov FIN'!AC30:AN30)</f>
        <v>0</v>
      </c>
      <c r="F72" s="302">
        <f>SUM('Mov FIN'!AO30:AZ30)</f>
        <v>0</v>
      </c>
      <c r="G72" s="302">
        <f>SUM('Mov FIN'!BA30:BL30)</f>
        <v>0</v>
      </c>
    </row>
    <row r="73" spans="2:7">
      <c r="B73" s="306" t="str">
        <f>IF(+Home!E22&lt;&gt;0,Home!E22,"")</f>
        <v>Maria Pilar</v>
      </c>
      <c r="C73" s="302">
        <f>SUM('Mov FIN'!E31:P31)</f>
        <v>0</v>
      </c>
      <c r="D73" s="302">
        <f>SUM('Mov FIN'!Q31:AB31)</f>
        <v>0</v>
      </c>
      <c r="E73" s="302">
        <f>SUM('Mov FIN'!AC31:AN31)</f>
        <v>0</v>
      </c>
      <c r="F73" s="302">
        <f>SUM('Mov FIN'!AO31:AZ31)</f>
        <v>0</v>
      </c>
      <c r="G73" s="302">
        <f>SUM('Mov FIN'!BA31:BL31)</f>
        <v>0</v>
      </c>
    </row>
    <row r="74" spans="2:7">
      <c r="B74" s="306" t="str">
        <f>IF(+Home!E23&lt;&gt;0,Home!E23,"")</f>
        <v/>
      </c>
      <c r="C74" s="302">
        <f>SUM('Mov FIN'!E32:P32)</f>
        <v>0</v>
      </c>
      <c r="D74" s="302">
        <f>SUM('Mov FIN'!Q32:AB32)</f>
        <v>0</v>
      </c>
      <c r="E74" s="302">
        <f>SUM('Mov FIN'!AC32:AN32)</f>
        <v>0</v>
      </c>
      <c r="F74" s="302">
        <f>SUM('Mov FIN'!AO32:AZ32)</f>
        <v>0</v>
      </c>
      <c r="G74" s="302">
        <f>SUM('Mov FIN'!BA32:BL32)</f>
        <v>0</v>
      </c>
    </row>
    <row r="75" spans="2:7">
      <c r="B75" s="543"/>
      <c r="C75" s="535"/>
      <c r="D75" s="535"/>
      <c r="E75" s="535"/>
      <c r="F75" s="535"/>
      <c r="G75" s="535"/>
    </row>
    <row r="76" spans="2:7">
      <c r="B76" s="160" t="str">
        <f>+FIN!B25</f>
        <v>PRÉSTECS</v>
      </c>
      <c r="C76" s="304">
        <f>SUM('Mov FIN'!E35:P35)</f>
        <v>0</v>
      </c>
      <c r="D76" s="304">
        <f>SUM('Mov FIN'!Q35:AB35)</f>
        <v>0</v>
      </c>
      <c r="E76" s="304">
        <f>SUM('Mov FIN'!AC35:AN35)</f>
        <v>0</v>
      </c>
      <c r="F76" s="304">
        <f>SUM('Mov FIN'!AO35:AZ35)</f>
        <v>0</v>
      </c>
      <c r="G76" s="304">
        <f>SUM('Mov FIN'!BA35:BL35)</f>
        <v>0</v>
      </c>
    </row>
    <row r="77" spans="2:7">
      <c r="B77" s="160" t="str">
        <f>+FIN!B33</f>
        <v>LEASINGS</v>
      </c>
      <c r="C77" s="304">
        <f>SUM('Mov FIN'!E107:P107)</f>
        <v>0</v>
      </c>
      <c r="D77" s="304">
        <f>SUM('Mov FIN'!Q107:AB107)</f>
        <v>0</v>
      </c>
      <c r="E77" s="304">
        <f>SUM('Mov FIN'!AC107:AN107)</f>
        <v>0</v>
      </c>
      <c r="F77" s="304">
        <f>SUM('Mov FIN'!AO107:AZ107)</f>
        <v>0</v>
      </c>
      <c r="G77" s="304">
        <f>SUM('Mov FIN'!BA107:BL107)</f>
        <v>0</v>
      </c>
    </row>
    <row r="78" spans="2:7">
      <c r="B78" s="160" t="str">
        <f>+FIN!B39</f>
        <v>SUBVENCIÓ PER INVERSIÓ</v>
      </c>
      <c r="C78" s="304">
        <f>SUM('Mov FIN'!E151:P151)</f>
        <v>18000</v>
      </c>
      <c r="D78" s="304">
        <f>SUM('Mov FIN'!Q151:AB151)</f>
        <v>0</v>
      </c>
      <c r="E78" s="304">
        <f>SUM('Mov FIN'!AC151:AN151)</f>
        <v>0</v>
      </c>
      <c r="F78" s="304">
        <f>SUM('Mov FIN'!AO151:AZ151)</f>
        <v>0</v>
      </c>
      <c r="G78" s="304">
        <f>SUM('Mov FIN'!BA151:BL151)</f>
        <v>0</v>
      </c>
    </row>
    <row r="80" spans="2:7">
      <c r="B80" s="559" t="str">
        <f>+IF(Home!$C$5=NT!$A$2,MI!$B313,IF(Home!$C$5=NT!$A$3,MI!$C313,IF(Home!$C$5=NT!$A$4,MI!$D313,)))</f>
        <v>TOTAL FINANÇAMENT</v>
      </c>
      <c r="C80" s="560">
        <f>+C51+C57+C63+C69+C76+C77+C78</f>
        <v>21000</v>
      </c>
      <c r="D80" s="560">
        <f>+D51+D57+D63+D69+D76+D77+D78</f>
        <v>0</v>
      </c>
      <c r="E80" s="560">
        <f>+E51+E57+E63+E69+E76+E77+E78</f>
        <v>0</v>
      </c>
      <c r="F80" s="560">
        <f>+F51+F57+F63+F69+F76+F77+F78</f>
        <v>0</v>
      </c>
      <c r="G80" s="560">
        <f>+G51+G57+G63+G69+G76+G77+G78</f>
        <v>0</v>
      </c>
    </row>
    <row r="82" spans="2:7">
      <c r="B82" s="559" t="str">
        <f>+IF(Home!$C$5=NT!$A$2,MI!$B314,IF(Home!$C$5=NT!$A$3,MI!$C314,IF(Home!$C$5=NT!$A$4,MI!$D314,)))</f>
        <v>PROVISIÓ DE FONS</v>
      </c>
      <c r="C82" s="560">
        <f>-C47+C80</f>
        <v>18000</v>
      </c>
      <c r="D82" s="560">
        <f>-D47+D80</f>
        <v>0</v>
      </c>
      <c r="E82" s="560">
        <f>-E47+E80</f>
        <v>0</v>
      </c>
      <c r="F82" s="560">
        <f>-F47+F80</f>
        <v>0</v>
      </c>
      <c r="G82" s="560">
        <f>+G47-G80</f>
        <v>0</v>
      </c>
    </row>
  </sheetData>
  <sheetProtection algorithmName="SHA-512" hashValue="tWTj9lmolHBitPt2hPAnYmCQCe/EafhlsjOkEAn4J+gplEAU6JBjBl0XyLMrM0/5AzYYknipLB80ygRODPBOsA==" saltValue="OGaHzqSZUauu7YMsJ2ZzlQ==" spinCount="100000" sheet="1" scenarios="1" formatColumns="0" formatRows="0"/>
  <mergeCells count="5">
    <mergeCell ref="B7:E7"/>
    <mergeCell ref="B17:E17"/>
    <mergeCell ref="B41:E41"/>
    <mergeCell ref="B36:E36"/>
    <mergeCell ref="B31:E31"/>
  </mergeCells>
  <conditionalFormatting sqref="G7:G82">
    <cfRule type="expression" dxfId="87" priority="12">
      <formula>$G$6&lt;5</formula>
    </cfRule>
  </conditionalFormatting>
  <conditionalFormatting sqref="F7:F82">
    <cfRule type="expression" dxfId="86" priority="11">
      <formula>$G$6&lt;4</formula>
    </cfRule>
  </conditionalFormatting>
  <conditionalFormatting sqref="G31:G34">
    <cfRule type="expression" dxfId="85" priority="2">
      <formula>$G$6&lt;5</formula>
    </cfRule>
  </conditionalFormatting>
  <conditionalFormatting sqref="F31:F34">
    <cfRule type="expression" dxfId="84" priority="1">
      <formula>$G$6&lt;4</formula>
    </cfRule>
  </conditionalFormatting>
  <pageMargins left="0.7" right="0.7" top="0.75" bottom="0.75" header="0.3" footer="0.3"/>
  <pageSetup paperSize="9" scale="83" orientation="portrait" horizontalDpi="4294967295" verticalDpi="4294967295" r:id="rId1"/>
  <headerFooter>
    <oddFooter>&amp;L&amp;"-,Negrita"&amp;9Promotor &amp;"-,Normal"a &amp;"-,Negrita"Nom del projecte &amp;"-,Normal"a &amp;"-,Negrita"Email: &amp;"-,Normal"a &amp;"-,Negrita"Telèfon &amp;"-,Normal"a</oddFooter>
  </headerFooter>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7891" r:id="rId4" name="btnAmagar0_Inv">
              <controlPr defaultSize="0" print="0" autoFill="0" autoPict="0" macro="[0]!Amagar0_Inv">
                <anchor moveWithCells="1">
                  <from>
                    <xdr:col>3</xdr:col>
                    <xdr:colOff>419100</xdr:colOff>
                    <xdr:row>3</xdr:row>
                    <xdr:rowOff>83820</xdr:rowOff>
                  </from>
                  <to>
                    <xdr:col>4</xdr:col>
                    <xdr:colOff>708660</xdr:colOff>
                    <xdr:row>5</xdr:row>
                    <xdr:rowOff>60960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12">
    <tabColor theme="9" tint="-0.499984740745262"/>
  </sheetPr>
  <dimension ref="B1:P82"/>
  <sheetViews>
    <sheetView showGridLines="0" zoomScaleNormal="100" workbookViewId="0">
      <pane ySplit="3" topLeftCell="A16" activePane="bottomLeft" state="frozen"/>
      <selection activeCell="C40" sqref="C40"/>
      <selection pane="bottomLeft"/>
    </sheetView>
  </sheetViews>
  <sheetFormatPr defaultColWidth="11.44140625" defaultRowHeight="14.4"/>
  <cols>
    <col min="1" max="1" width="3.5546875" customWidth="1"/>
    <col min="2" max="2" width="30.109375" bestFit="1" customWidth="1"/>
    <col min="3" max="4" width="9.5546875" bestFit="1" customWidth="1"/>
    <col min="5" max="7" width="8.44140625" bestFit="1" customWidth="1"/>
    <col min="8" max="8" width="11.44140625" customWidth="1"/>
    <col min="9" max="9" width="30.5546875" bestFit="1" customWidth="1"/>
    <col min="10" max="10" width="10" customWidth="1"/>
    <col min="11" max="11" width="9.5546875" customWidth="1"/>
    <col min="12" max="14" width="8.44140625" bestFit="1" customWidth="1"/>
    <col min="16" max="16" width="18.6640625" bestFit="1" customWidth="1"/>
  </cols>
  <sheetData>
    <row r="1" spans="2:16">
      <c r="P1" s="484"/>
    </row>
    <row r="2" spans="2:16">
      <c r="P2" s="484"/>
    </row>
    <row r="3" spans="2:16">
      <c r="P3" s="484"/>
    </row>
    <row r="4" spans="2:16" ht="12.75" customHeight="1"/>
    <row r="5" spans="2:16" ht="12.75" customHeight="1">
      <c r="B5" s="673" t="str">
        <f>+IF(Home!$C$5=NT!$A$2,MI!$B$338,IF(Home!$C$5=NT!$A$3,MI!$C$338,IF(Home!$C$5=NT!$A$4,MI!$D$338,)))</f>
        <v>ANÀLISIS</v>
      </c>
    </row>
    <row r="6" spans="2:16" ht="12.75" customHeight="1">
      <c r="G6" s="607">
        <f>+Home!J9</f>
        <v>3</v>
      </c>
    </row>
    <row r="7" spans="2:16" ht="12.75" customHeight="1">
      <c r="B7" s="756" t="str">
        <f>+IF(Home!$C$5=NT!$A$2,MI!$B$339,IF(Home!$C$5=NT!$A$3,MI!$C$339,IF(Home!$C$5=NT!$A$4,MI!$D$339,)))</f>
        <v>FONS DE MANIOBRA</v>
      </c>
      <c r="C7" s="757"/>
      <c r="D7" s="757"/>
      <c r="E7" s="757"/>
      <c r="F7" s="596"/>
      <c r="G7" s="597"/>
      <c r="I7" s="756" t="str">
        <f>+IF(Home!$C$5=NT!$A$2,MI!$B$361,IF(Home!$C$5=NT!$A$3,MI!$C$361,IF(Home!$C$5=NT!$A$4,MI!$D$361,)))</f>
        <v xml:space="preserve">EBITDA </v>
      </c>
      <c r="J7" s="757" t="str">
        <f>+IF(Home!$C$5=NT!$A$2,MI!$B$9,IF(Home!$C$5=NT!$A$3,MI!$C$9,IF(Home!$C$5=NT!$A$4,MI!$D$9,)))</f>
        <v>FINANÇAMENT</v>
      </c>
      <c r="K7" s="757" t="str">
        <f>+IF(Home!$C$5=NT!$A$2,MI!$B$9,IF(Home!$C$5=NT!$A$3,MI!$C$9,IF(Home!$C$5=NT!$A$4,MI!$D$9,)))</f>
        <v>FINANÇAMENT</v>
      </c>
      <c r="L7" s="757" t="str">
        <f>+IF(Home!$C$5=NT!$A$2,MI!$B$9,IF(Home!$C$5=NT!$A$3,MI!$C$9,IF(Home!$C$5=NT!$A$4,MI!$D$9,)))</f>
        <v>FINANÇAMENT</v>
      </c>
      <c r="M7" s="596"/>
      <c r="N7" s="597"/>
    </row>
    <row r="8" spans="2:16" ht="12.75" customHeight="1">
      <c r="B8" s="177"/>
      <c r="C8" s="177" t="str">
        <f>+IF(Home!$C$5=NT!$A$2,MI!$B$3,IF(Home!$C$5=NT!$A$3,MI!$C$3,IF(Home!$C$5=NT!$A$4,MI!$D$3,)))</f>
        <v>ANY 1</v>
      </c>
      <c r="D8" s="177" t="str">
        <f>+IF(Home!$C$5=NT!$A$2,MI!$B$4,IF(Home!$C$5=NT!$A$3,MI!$C$4,IF(Home!$C$5=NT!$A$4,MI!$D$4,)))</f>
        <v>ANY 2</v>
      </c>
      <c r="E8" s="177" t="str">
        <f>+IF(Home!$C$5=NT!$A$2,MI!$B$5,IF(Home!$C$5=NT!$A$3,MI!$C$5,IF(Home!$C$5=NT!$A$4,MI!$D$5,)))</f>
        <v>ANY 3</v>
      </c>
      <c r="F8" s="177" t="str">
        <f>+IF(Home!$C$5=NT!$A$2,MI!$B$6,IF(Home!$C$5=NT!$A$3,MI!$C$6,IF(Home!$C$5=NT!$A$4,MI!$D$6,)))</f>
        <v>ANY 4</v>
      </c>
      <c r="G8" s="177" t="str">
        <f>+IF(Home!$C$5=NT!$A$2,MI!$B$7,IF(Home!$C$5=NT!$A$3,MI!$C$7,IF(Home!$C$5=NT!$A$4,MI!$D$7,)))</f>
        <v>ANY 5</v>
      </c>
      <c r="I8" s="177"/>
      <c r="J8" s="177" t="str">
        <f>+IF(Home!$C$5=NT!$A$2,MI!$B$3,IF(Home!$C$5=NT!$A$3,MI!$C$3,IF(Home!$C$5=NT!$A$4,MI!$D$3,)))</f>
        <v>ANY 1</v>
      </c>
      <c r="K8" s="177" t="str">
        <f>+IF(Home!$C$5=NT!$A$2,MI!$B$4,IF(Home!$C$5=NT!$A$3,MI!$C$4,IF(Home!$C$5=NT!$A$4,MI!$D$4,)))</f>
        <v>ANY 2</v>
      </c>
      <c r="L8" s="177" t="str">
        <f>+IF(Home!$C$5=NT!$A$2,MI!$B$5,IF(Home!$C$5=NT!$A$3,MI!$C$5,IF(Home!$C$5=NT!$A$4,MI!$D$5,)))</f>
        <v>ANY 3</v>
      </c>
      <c r="M8" s="177" t="str">
        <f>+IF(Home!$C$5=NT!$A$2,MI!$B$6,IF(Home!$C$5=NT!$A$3,MI!$C$6,IF(Home!$C$5=NT!$A$4,MI!$D$6,)))</f>
        <v>ANY 4</v>
      </c>
      <c r="N8" s="177" t="str">
        <f>+IF(Home!$C$5=NT!$A$2,MI!$B$7,IF(Home!$C$5=NT!$A$3,MI!$C$7,IF(Home!$C$5=NT!$A$4,MI!$D$7,)))</f>
        <v>ANY 5</v>
      </c>
    </row>
    <row r="9" spans="2:16" ht="12.75" customHeight="1">
      <c r="B9" s="332" t="str">
        <f>+IF(Home!$C$5=NT!$A$2,MI!$B$340,IF(Home!$C$5=NT!$A$3,MI!$C$340,IF(Home!$C$5=NT!$A$4,MI!$D$340,)))</f>
        <v>Actiu corrent</v>
      </c>
      <c r="C9" s="381">
        <f ca="1">+B!C13</f>
        <v>7415.6392000000005</v>
      </c>
      <c r="D9" s="381">
        <f ca="1">+B!D13</f>
        <v>11185.196950000009</v>
      </c>
      <c r="E9" s="381">
        <f ca="1">+B!E13</f>
        <v>12403.012621000009</v>
      </c>
      <c r="F9" s="381">
        <f ca="1">+B!F13</f>
        <v>14237.316555340009</v>
      </c>
      <c r="G9" s="381">
        <f ca="1">+B!G13</f>
        <v>16672.763534645215</v>
      </c>
      <c r="I9" s="384" t="str">
        <f>+IF(Home!$C$5=NT!$A$2,MI!$B362,IF(Home!$C$5=NT!$A$3,MI!$C362,IF(Home!$C$5=NT!$A$4,MI!$D362,)))</f>
        <v>BAI</v>
      </c>
      <c r="J9" s="385">
        <f ca="1">+'R'!C21</f>
        <v>948.60000000000582</v>
      </c>
      <c r="K9" s="385">
        <f ca="1">+'R'!D21</f>
        <v>4248.0000000000045</v>
      </c>
      <c r="L9" s="385">
        <f ca="1">+'R'!E21</f>
        <v>513.11400000000594</v>
      </c>
      <c r="M9" s="385">
        <f ca="1">+'R'!F21</f>
        <v>2116.7103599999964</v>
      </c>
      <c r="N9" s="385">
        <f ca="1">+'R'!G21</f>
        <v>3140.278768800019</v>
      </c>
    </row>
    <row r="10" spans="2:16" ht="12.75" customHeight="1">
      <c r="B10" s="332" t="str">
        <f>+IF(Home!$C$5=NT!$A$2,MI!$B$341,IF(Home!$C$5=NT!$A$3,MI!$C$341,IF(Home!$C$5=NT!$A$4,MI!$D$341,)))</f>
        <v>Passiu corrent</v>
      </c>
      <c r="C10" s="381">
        <f ca="1">B!C38</f>
        <v>3612.1749999999997</v>
      </c>
      <c r="D10" s="381">
        <f ca="1">B!D38</f>
        <v>3783.6767500000001</v>
      </c>
      <c r="E10" s="381">
        <f ca="1">B!E38</f>
        <v>4626.7228210000167</v>
      </c>
      <c r="F10" s="381">
        <f ca="1">B!F38</f>
        <v>4979.3295033399918</v>
      </c>
      <c r="G10" s="381">
        <f ca="1">B!G38</f>
        <v>5216.5813444851938</v>
      </c>
      <c r="I10" s="332" t="str">
        <f>+IF(Home!$C$5=NT!$A$2,MI!$B363,IF(Home!$C$5=NT!$A$3,MI!$C363,IF(Home!$C$5=NT!$A$4,MI!$D363,)))</f>
        <v>Intereses</v>
      </c>
      <c r="J10" s="381">
        <f>-'R'!C18</f>
        <v>0</v>
      </c>
      <c r="K10" s="381">
        <f>-'R'!D18</f>
        <v>0</v>
      </c>
      <c r="L10" s="381">
        <f>-'R'!E18</f>
        <v>0</v>
      </c>
      <c r="M10" s="381">
        <f>-'R'!F18</f>
        <v>0</v>
      </c>
      <c r="N10" s="381">
        <f>-'R'!G18</f>
        <v>0</v>
      </c>
    </row>
    <row r="11" spans="2:16" s="1" customFormat="1" ht="12.75" customHeight="1">
      <c r="B11" s="326" t="str">
        <f>+IF(Home!$C$5=NT!$A$2,MI!$B$339,IF(Home!$C$5=NT!$A$3,MI!$C$339,IF(Home!$C$5=NT!$A$4,MI!$D$339,)))</f>
        <v>FONS DE MANIOBRA</v>
      </c>
      <c r="C11" s="382">
        <f ca="1">+C9-C10</f>
        <v>3803.4642000000008</v>
      </c>
      <c r="D11" s="382">
        <f ca="1">+D9-D10</f>
        <v>7401.5202000000081</v>
      </c>
      <c r="E11" s="382">
        <f ca="1">+E9-E10</f>
        <v>7776.2897999999923</v>
      </c>
      <c r="F11" s="382">
        <f ca="1">+F9-F10</f>
        <v>9257.9870520000168</v>
      </c>
      <c r="G11" s="382">
        <f ca="1">+G9-G10</f>
        <v>11456.182190160021</v>
      </c>
      <c r="I11" s="384" t="str">
        <f>+IF(Home!$C$5=NT!$A$2,MI!$B364,IF(Home!$C$5=NT!$A$3,MI!$C364,IF(Home!$C$5=NT!$A$4,MI!$D364,)))</f>
        <v>BAII</v>
      </c>
      <c r="J11" s="385">
        <f ca="1">SUM(J9:J10)</f>
        <v>948.60000000000582</v>
      </c>
      <c r="K11" s="385">
        <f ca="1">SUM(K9:K10)</f>
        <v>4248.0000000000045</v>
      </c>
      <c r="L11" s="385">
        <f ca="1">SUM(L9:L10)</f>
        <v>513.11400000000594</v>
      </c>
      <c r="M11" s="385">
        <f ca="1">SUM(M9:M10)</f>
        <v>2116.7103599999964</v>
      </c>
      <c r="N11" s="385">
        <f ca="1">SUM(N9:N10)</f>
        <v>3140.278768800019</v>
      </c>
    </row>
    <row r="12" spans="2:16" ht="12.75" customHeight="1">
      <c r="B12" s="383"/>
      <c r="C12" s="383"/>
      <c r="D12" s="383"/>
      <c r="E12" s="383"/>
      <c r="F12" s="383"/>
      <c r="G12" s="383"/>
      <c r="I12" s="332" t="str">
        <f>+IF(Home!$C$5=NT!$A$2,MI!$B365,IF(Home!$C$5=NT!$A$3,MI!$C365,IF(Home!$C$5=NT!$A$4,MI!$D365,)))</f>
        <v>Amortitzacions</v>
      </c>
      <c r="J12" s="381">
        <f>-'R'!C14</f>
        <v>0</v>
      </c>
      <c r="K12" s="381">
        <f>-'R'!D14</f>
        <v>0</v>
      </c>
      <c r="L12" s="381">
        <f>-'R'!E14</f>
        <v>0</v>
      </c>
      <c r="M12" s="381">
        <f>-'R'!F14</f>
        <v>0</v>
      </c>
      <c r="N12" s="381">
        <f>-'R'!G14</f>
        <v>0</v>
      </c>
    </row>
    <row r="13" spans="2:16" ht="12.75" customHeight="1">
      <c r="I13" s="326" t="str">
        <f>+IF(Home!$C$5=NT!$A$2,MI!$B361,IF(Home!$C$5=NT!$A$3,MI!$C361,IF(Home!$C$5=NT!$A$4,MI!$D361,)))</f>
        <v xml:space="preserve">EBITDA </v>
      </c>
      <c r="J13" s="382">
        <f ca="1">SUM(J11:J12)</f>
        <v>948.60000000000582</v>
      </c>
      <c r="K13" s="382">
        <f ca="1">SUM(K11:K12)</f>
        <v>4248.0000000000045</v>
      </c>
      <c r="L13" s="382">
        <f ca="1">SUM(L11:L12)</f>
        <v>513.11400000000594</v>
      </c>
      <c r="M13" s="382">
        <f ca="1">SUM(M11:M12)</f>
        <v>2116.7103599999964</v>
      </c>
      <c r="N13" s="382">
        <f ca="1">SUM(N11:N12)</f>
        <v>3140.278768800019</v>
      </c>
    </row>
    <row r="14" spans="2:16" ht="12.75" customHeight="1">
      <c r="B14" s="756" t="str">
        <f>+IF(Home!$C$5=NT!$A$2,MI!$B$342,IF(Home!$C$5=NT!$A$3,MI!$C$342,IF(Home!$C$5=NT!$A$4,MI!$D$342,)))</f>
        <v>RENDIMENT DE LA INVERSIÓ</v>
      </c>
      <c r="C14" s="757" t="str">
        <f>+IF(Home!$C$5=NT!$A$2,MI!$B$9,IF(Home!$C$5=NT!$A$3,MI!$C$9,IF(Home!$C$5=NT!$A$4,MI!$D$9,)))</f>
        <v>FINANÇAMENT</v>
      </c>
      <c r="D14" s="757" t="str">
        <f>+IF(Home!$C$5=NT!$A$2,MI!$B$9,IF(Home!$C$5=NT!$A$3,MI!$C$9,IF(Home!$C$5=NT!$A$4,MI!$D$9,)))</f>
        <v>FINANÇAMENT</v>
      </c>
      <c r="E14" s="757" t="str">
        <f>+IF(Home!$C$5=NT!$A$2,MI!$B$9,IF(Home!$C$5=NT!$A$3,MI!$C$9,IF(Home!$C$5=NT!$A$4,MI!$D$9,)))</f>
        <v>FINANÇAMENT</v>
      </c>
      <c r="F14" s="596"/>
      <c r="G14" s="597"/>
      <c r="I14" s="63"/>
      <c r="J14" s="540"/>
      <c r="K14" s="540"/>
      <c r="L14" s="540"/>
      <c r="M14" s="540"/>
      <c r="N14" s="540"/>
    </row>
    <row r="15" spans="2:16" ht="12.75" customHeight="1">
      <c r="B15" s="177"/>
      <c r="C15" s="177" t="str">
        <f>+IF(Home!$C$5=NT!$A$2,MI!$B$3,IF(Home!$C$5=NT!$A$3,MI!$C$3,IF(Home!$C$5=NT!$A$4,MI!$D$3,)))</f>
        <v>ANY 1</v>
      </c>
      <c r="D15" s="177" t="str">
        <f>+IF(Home!$C$5=NT!$A$2,MI!$B$4,IF(Home!$C$5=NT!$A$3,MI!$C$4,IF(Home!$C$5=NT!$A$4,MI!$D$4,)))</f>
        <v>ANY 2</v>
      </c>
      <c r="E15" s="177" t="str">
        <f>+IF(Home!$C$5=NT!$A$2,MI!$B$5,IF(Home!$C$5=NT!$A$3,MI!$C$5,IF(Home!$C$5=NT!$A$4,MI!$D$5,)))</f>
        <v>ANY 3</v>
      </c>
      <c r="F15" s="177" t="str">
        <f>+IF(Home!$C$5=NT!$A$2,MI!$B$6,IF(Home!$C$5=NT!$A$3,MI!$C$6,IF(Home!$C$5=NT!$A$4,MI!$D$6,)))</f>
        <v>ANY 4</v>
      </c>
      <c r="G15" s="177" t="str">
        <f>+IF(Home!$C$5=NT!$A$2,MI!$B$7,IF(Home!$C$5=NT!$A$3,MI!$C$7,IF(Home!$C$5=NT!$A$4,MI!$D$7,)))</f>
        <v>ANY 5</v>
      </c>
    </row>
    <row r="16" spans="2:16" s="1" customFormat="1" ht="12.75" customHeight="1">
      <c r="B16" s="332" t="str">
        <f>+IF(Home!$C$5=NT!$A$2,MI!$B$343,IF(Home!$C$5=NT!$A$3,MI!$C$343,IF(Home!$C$5=NT!$A$4,MI!$D$343,)))</f>
        <v>Inversió</v>
      </c>
      <c r="C16" s="381">
        <f>+'Inv-Fin'!C47</f>
        <v>3000</v>
      </c>
      <c r="D16" s="381">
        <f>+'Inv-Fin'!D47</f>
        <v>0</v>
      </c>
      <c r="E16" s="381">
        <f>+'Inv-Fin'!E47</f>
        <v>0</v>
      </c>
      <c r="F16" s="381">
        <f>+'Inv-Fin'!F47</f>
        <v>0</v>
      </c>
      <c r="G16" s="381">
        <f>+'Inv-Fin'!G47</f>
        <v>0</v>
      </c>
      <c r="I16" s="756" t="str">
        <f>+IF(Home!$C$5=NT!$A$2,MI!$B$366,IF(Home!$C$5=NT!$A$3,MI!$C$366,IF(Home!$C$5=NT!$A$4,MI!$D$366,)))</f>
        <v>RENTABILITAT DELS INGRESSOS</v>
      </c>
      <c r="J16" s="757" t="str">
        <f>+IF(Home!$C$5=NT!$A$2,MI!$B$9,IF(Home!$C$5=NT!$A$3,MI!$C$9,IF(Home!$C$5=NT!$A$4,MI!$D$9,)))</f>
        <v>FINANÇAMENT</v>
      </c>
      <c r="K16" s="757" t="str">
        <f>+IF(Home!$C$5=NT!$A$2,MI!$B$9,IF(Home!$C$5=NT!$A$3,MI!$C$9,IF(Home!$C$5=NT!$A$4,MI!$D$9,)))</f>
        <v>FINANÇAMENT</v>
      </c>
      <c r="L16" s="757" t="str">
        <f>+IF(Home!$C$5=NT!$A$2,MI!$B$9,IF(Home!$C$5=NT!$A$3,MI!$C$9,IF(Home!$C$5=NT!$A$4,MI!$D$9,)))</f>
        <v>FINANÇAMENT</v>
      </c>
      <c r="M16" s="596"/>
      <c r="N16" s="597"/>
    </row>
    <row r="17" spans="2:14" ht="12.75" customHeight="1">
      <c r="B17" s="332" t="str">
        <f>+IF(Home!$C$5=NT!$A$2,MI!$B$344,IF(Home!$C$5=NT!$A$3,MI!$C$344,IF(Home!$C$5=NT!$A$4,MI!$D$344,)))</f>
        <v>BAI</v>
      </c>
      <c r="C17" s="381">
        <f ca="1">+'R'!C21</f>
        <v>948.60000000000582</v>
      </c>
      <c r="D17" s="381">
        <f ca="1">+'R'!D21</f>
        <v>4248.0000000000045</v>
      </c>
      <c r="E17" s="381">
        <f ca="1">+'R'!E21</f>
        <v>513.11400000000594</v>
      </c>
      <c r="F17" s="381">
        <f ca="1">+'R'!F21</f>
        <v>2116.7103599999964</v>
      </c>
      <c r="G17" s="381">
        <f ca="1">+'R'!G21</f>
        <v>3140.278768800019</v>
      </c>
      <c r="I17" s="177"/>
      <c r="J17" s="177" t="str">
        <f>+IF(Home!$C$5=NT!$A$2,MI!$B$3,IF(Home!$C$5=NT!$A$3,MI!$C$3,IF(Home!$C$5=NT!$A$4,MI!$D$3,)))</f>
        <v>ANY 1</v>
      </c>
      <c r="K17" s="177" t="str">
        <f>+IF(Home!$C$5=NT!$A$2,MI!$B$4,IF(Home!$C$5=NT!$A$3,MI!$C$4,IF(Home!$C$5=NT!$A$4,MI!$D$4,)))</f>
        <v>ANY 2</v>
      </c>
      <c r="L17" s="177" t="str">
        <f>+IF(Home!$C$5=NT!$A$2,MI!$B$5,IF(Home!$C$5=NT!$A$3,MI!$C$5,IF(Home!$C$5=NT!$A$4,MI!$D$5,)))</f>
        <v>ANY 3</v>
      </c>
      <c r="M17" s="177" t="str">
        <f>+IF(Home!$C$5=NT!$A$2,MI!$B$6,IF(Home!$C$5=NT!$A$3,MI!$C$6,IF(Home!$C$5=NT!$A$4,MI!$D$6,)))</f>
        <v>ANY 4</v>
      </c>
      <c r="N17" s="177" t="str">
        <f>+IF(Home!$C$5=NT!$A$2,MI!$B$7,IF(Home!$C$5=NT!$A$3,MI!$C$7,IF(Home!$C$5=NT!$A$4,MI!$D$7,)))</f>
        <v>ANY 5</v>
      </c>
    </row>
    <row r="18" spans="2:14" ht="12.75" customHeight="1">
      <c r="B18" s="326" t="str">
        <f>+IF(Home!$C$5=NT!$A$2,MI!$B$342,IF(Home!$C$5=NT!$A$3,MI!$C$342,IF(Home!$C$5=NT!$A$4,MI!$D$342,)))</f>
        <v>RENDIMENT DE LA INVERSIÓ</v>
      </c>
      <c r="C18" s="485">
        <f ca="1">IFERROR(+C17/C16,0)</f>
        <v>0.31620000000000192</v>
      </c>
      <c r="D18" s="485">
        <f ca="1">IFERROR(+D17/D16,0)</f>
        <v>0</v>
      </c>
      <c r="E18" s="485">
        <f ca="1">IFERROR(+E17/E16,0)</f>
        <v>0</v>
      </c>
      <c r="F18" s="485">
        <f ca="1">IFERROR(+F17/F16,0)</f>
        <v>0</v>
      </c>
      <c r="G18" s="485">
        <f ca="1">IFERROR(+G17/G16,0)</f>
        <v>0</v>
      </c>
      <c r="I18" s="332" t="str">
        <f>+IF(Home!$C$5=NT!$A$2,MI!$B$343,IF(Home!$C$5=NT!$A$3,MI!$C$343,IF(Home!$C$5=NT!$A$4,MI!$D$343,)))</f>
        <v>Inversió</v>
      </c>
      <c r="J18" s="381">
        <f>+'R'!C8</f>
        <v>34420</v>
      </c>
      <c r="K18" s="381">
        <f>+'R'!D8</f>
        <v>53325.599999999999</v>
      </c>
      <c r="L18" s="381">
        <f>+'R'!E8</f>
        <v>55229.633999999998</v>
      </c>
      <c r="M18" s="381">
        <f>+'R'!F8</f>
        <v>56334.226679999992</v>
      </c>
      <c r="N18" s="381">
        <f>+'R'!G8</f>
        <v>57460.911213600011</v>
      </c>
    </row>
    <row r="19" spans="2:14" ht="12.75" customHeight="1">
      <c r="B19" s="63"/>
      <c r="C19" s="539"/>
      <c r="D19" s="539"/>
      <c r="E19" s="539"/>
      <c r="F19" s="539"/>
      <c r="G19" s="539"/>
      <c r="I19" s="332" t="str">
        <f>+IF(Home!$C$5=NT!$A$2,MI!$B$344,IF(Home!$C$5=NT!$A$3,MI!$C$344,IF(Home!$C$5=NT!$A$4,MI!$D$344,)))</f>
        <v>BAI</v>
      </c>
      <c r="J19" s="381">
        <f ca="1">+'R'!C21</f>
        <v>948.60000000000582</v>
      </c>
      <c r="K19" s="381">
        <f ca="1">+'R'!D21</f>
        <v>4248.0000000000045</v>
      </c>
      <c r="L19" s="381">
        <f ca="1">+'R'!E21</f>
        <v>513.11400000000594</v>
      </c>
      <c r="M19" s="381">
        <f ca="1">+'R'!F21</f>
        <v>2116.7103599999964</v>
      </c>
      <c r="N19" s="381">
        <f ca="1">+'R'!G21</f>
        <v>3140.278768800019</v>
      </c>
    </row>
    <row r="20" spans="2:14" ht="12.75" customHeight="1">
      <c r="B20" s="63"/>
      <c r="C20" s="539"/>
      <c r="D20" s="539"/>
      <c r="E20" s="539"/>
      <c r="F20" s="539"/>
      <c r="G20" s="539"/>
      <c r="I20" s="326" t="str">
        <f>+IF(Home!$C$5=NT!$A$2,MI!$B$366,IF(Home!$C$5=NT!$A$3,MI!$C$366,IF(Home!$C$5=NT!$A$4,MI!$D$366,)))</f>
        <v>RENTABILITAT DELS INGRESSOS</v>
      </c>
      <c r="J20" s="489">
        <f ca="1">IFERROR(+J19/J18,0)</f>
        <v>2.7559558396281401E-2</v>
      </c>
      <c r="K20" s="489">
        <f ca="1">IFERROR(+K19/K18,0)</f>
        <v>7.9661550924884195E-2</v>
      </c>
      <c r="L20" s="489">
        <f ca="1">IFERROR(+L19/L18,0)</f>
        <v>9.2905558635424951E-3</v>
      </c>
      <c r="M20" s="489">
        <f ca="1">IFERROR(+M19/M18,0)</f>
        <v>3.7574144259114851E-2</v>
      </c>
      <c r="N20" s="489">
        <f ca="1">IFERROR(+N19/N18,0)</f>
        <v>5.465069562030838E-2</v>
      </c>
    </row>
    <row r="21" spans="2:14" ht="12.75" customHeight="1">
      <c r="B21" s="756" t="str">
        <f>+IF(Home!$C$5=NT!$A$2,MI!$B$345,IF(Home!$C$5=NT!$A$3,MI!$C$345,IF(Home!$C$5=NT!$A$4,MI!$D$345,)))</f>
        <v>RENDIMENT DELS FONS</v>
      </c>
      <c r="C21" s="757" t="str">
        <f>+IF(Home!$C$5=NT!$A$2,MI!$B$9,IF(Home!$C$5=NT!$A$3,MI!$C$9,IF(Home!$C$5=NT!$A$4,MI!$D$9,)))</f>
        <v>FINANÇAMENT</v>
      </c>
      <c r="D21" s="757" t="str">
        <f>+IF(Home!$C$5=NT!$A$2,MI!$B$9,IF(Home!$C$5=NT!$A$3,MI!$C$9,IF(Home!$C$5=NT!$A$4,MI!$D$9,)))</f>
        <v>FINANÇAMENT</v>
      </c>
      <c r="E21" s="757" t="str">
        <f>+IF(Home!$C$5=NT!$A$2,MI!$B$9,IF(Home!$C$5=NT!$A$3,MI!$C$9,IF(Home!$C$5=NT!$A$4,MI!$D$9,)))</f>
        <v>FINANÇAMENT</v>
      </c>
      <c r="F21" s="596"/>
      <c r="G21" s="597"/>
      <c r="I21" s="63"/>
      <c r="J21" s="541"/>
      <c r="K21" s="541"/>
      <c r="L21" s="541"/>
      <c r="M21" s="541"/>
      <c r="N21" s="541"/>
    </row>
    <row r="22" spans="2:14" ht="12.75" customHeight="1">
      <c r="B22" s="177"/>
      <c r="C22" s="177" t="str">
        <f>+IF(Home!$C$5=NT!$A$2,MI!$B$3,IF(Home!$C$5=NT!$A$3,MI!$C$3,IF(Home!$C$5=NT!$A$4,MI!$D$3,)))</f>
        <v>ANY 1</v>
      </c>
      <c r="D22" s="177" t="str">
        <f>+IF(Home!$C$5=NT!$A$2,MI!$B$4,IF(Home!$C$5=NT!$A$3,MI!$C$4,IF(Home!$C$5=NT!$A$4,MI!$D$4,)))</f>
        <v>ANY 2</v>
      </c>
      <c r="E22" s="177" t="str">
        <f>+IF(Home!$C$5=NT!$A$2,MI!$B$5,IF(Home!$C$5=NT!$A$3,MI!$C$5,IF(Home!$C$5=NT!$A$4,MI!$D$5,)))</f>
        <v>ANY 3</v>
      </c>
      <c r="F22" s="177" t="str">
        <f>+IF(Home!$C$5=NT!$A$2,MI!$B$6,IF(Home!$C$5=NT!$A$3,MI!$C$6,IF(Home!$C$5=NT!$A$4,MI!$D$6,)))</f>
        <v>ANY 4</v>
      </c>
      <c r="G22" s="177" t="str">
        <f>+IF(Home!$C$5=NT!$A$2,MI!$B$7,IF(Home!$C$5=NT!$A$3,MI!$C$7,IF(Home!$C$5=NT!$A$4,MI!$D$7,)))</f>
        <v>ANY 5</v>
      </c>
    </row>
    <row r="23" spans="2:14" ht="12.75" customHeight="1">
      <c r="B23" s="332" t="str">
        <f>+IF(Home!$C$5=NT!$A$2,MI!$B$346,IF(Home!$C$5=NT!$A$3,MI!$C$346,IF(Home!$C$5=NT!$A$4,MI!$D$346,)))</f>
        <v>Vendes</v>
      </c>
      <c r="C23" s="381">
        <f>+'R'!C8</f>
        <v>34420</v>
      </c>
      <c r="D23" s="381">
        <f>+'R'!D8</f>
        <v>53325.599999999999</v>
      </c>
      <c r="E23" s="381">
        <f>+'R'!E8</f>
        <v>55229.633999999998</v>
      </c>
      <c r="F23" s="381">
        <f>+'R'!F8</f>
        <v>56334.226679999992</v>
      </c>
      <c r="G23" s="381">
        <f>+'R'!G8</f>
        <v>57460.911213600011</v>
      </c>
      <c r="I23" s="756" t="str">
        <f>+IF(Home!$C$5=NT!$A$2,MI!$B$367,IF(Home!$C$5=NT!$A$3,MI!$C$367,IF(Home!$C$5=NT!$A$4,MI!$D$367,)))</f>
        <v>VAN</v>
      </c>
      <c r="J23" s="757" t="str">
        <f>+IF(Home!$C$5=NT!$A$2,MI!$B$9,IF(Home!$C$5=NT!$A$3,MI!$C$9,IF(Home!$C$5=NT!$A$4,MI!$D$9,)))</f>
        <v>FINANÇAMENT</v>
      </c>
      <c r="K23" s="757" t="str">
        <f>+IF(Home!$C$5=NT!$A$2,MI!$B$9,IF(Home!$C$5=NT!$A$3,MI!$C$9,IF(Home!$C$5=NT!$A$4,MI!$D$9,)))</f>
        <v>FINANÇAMENT</v>
      </c>
      <c r="L23" s="757" t="str">
        <f>+IF(Home!$C$5=NT!$A$2,MI!$B$9,IF(Home!$C$5=NT!$A$3,MI!$C$9,IF(Home!$C$5=NT!$A$4,MI!$D$9,)))</f>
        <v>FINANÇAMENT</v>
      </c>
      <c r="M23" s="596"/>
      <c r="N23" s="597"/>
    </row>
    <row r="24" spans="2:14" ht="12.75" customHeight="1">
      <c r="B24" s="332" t="str">
        <f>+IF(Home!$C$5=NT!$A$2,MI!$B$344,IF(Home!$C$5=NT!$A$3,MI!$C$344,IF(Home!$C$5=NT!$A$4,MI!$D$344,)))</f>
        <v>BAI</v>
      </c>
      <c r="C24" s="381">
        <f ca="1">+'R'!C21</f>
        <v>948.60000000000582</v>
      </c>
      <c r="D24" s="381">
        <f ca="1">+'R'!D21</f>
        <v>4248.0000000000045</v>
      </c>
      <c r="E24" s="381">
        <f ca="1">+'R'!E21</f>
        <v>513.11400000000594</v>
      </c>
      <c r="F24" s="381">
        <f ca="1">+'R'!F21</f>
        <v>2116.7103599999964</v>
      </c>
      <c r="G24" s="381">
        <f ca="1">+'R'!G21</f>
        <v>3140.278768800019</v>
      </c>
      <c r="I24" s="177"/>
      <c r="J24" s="177" t="str">
        <f>+IF(Home!$C$5=NT!$A$2,MI!$B$3,IF(Home!$C$5=NT!$A$3,MI!$C$3,IF(Home!$C$5=NT!$A$4,MI!$D$3,)))</f>
        <v>ANY 1</v>
      </c>
      <c r="K24" s="177" t="str">
        <f>+IF(Home!$C$5=NT!$A$2,MI!$B$4,IF(Home!$C$5=NT!$A$3,MI!$C$4,IF(Home!$C$5=NT!$A$4,MI!$D$4,)))</f>
        <v>ANY 2</v>
      </c>
      <c r="L24" s="177" t="str">
        <f>+IF(Home!$C$5=NT!$A$2,MI!$B$5,IF(Home!$C$5=NT!$A$3,MI!$C$5,IF(Home!$C$5=NT!$A$4,MI!$D$5,)))</f>
        <v>ANY 3</v>
      </c>
      <c r="M24" s="177" t="str">
        <f>+IF(Home!$C$5=NT!$A$2,MI!$B$6,IF(Home!$C$5=NT!$A$3,MI!$C$6,IF(Home!$C$5=NT!$A$4,MI!$D$6,)))</f>
        <v>ANY 4</v>
      </c>
      <c r="N24" s="177" t="str">
        <f>+IF(Home!$C$5=NT!$A$2,MI!$B$7,IF(Home!$C$5=NT!$A$3,MI!$C$7,IF(Home!$C$5=NT!$A$4,MI!$D$7,)))</f>
        <v>ANY 5</v>
      </c>
    </row>
    <row r="25" spans="2:14" ht="12.75" customHeight="1">
      <c r="B25" s="326" t="s">
        <v>578</v>
      </c>
      <c r="C25" s="485">
        <f ca="1">IFERROR(+C24/(C23-C24),0)</f>
        <v>2.8340613180207759E-2</v>
      </c>
      <c r="D25" s="485">
        <f ca="1">IFERROR(+D24/(D23-D24),0)</f>
        <v>8.6556799843513235E-2</v>
      </c>
      <c r="E25" s="485">
        <f ca="1">IFERROR(+E24/(E23-E24),0)</f>
        <v>9.3776797208595507E-3</v>
      </c>
      <c r="F25" s="485">
        <f ca="1">IFERROR(+F24/(F23-F24),0)</f>
        <v>3.904107940885472E-2</v>
      </c>
      <c r="G25" s="485">
        <f ca="1">IFERROR(+G24/(G23-G24),0)</f>
        <v>5.7810055359556689E-2</v>
      </c>
      <c r="I25" s="332" t="str">
        <f>+IF(Home!$C$5=NT!$A$2,MI!$B368,IF(Home!$C$5=NT!$A$3,MI!$C368,IF(Home!$C$5=NT!$A$4,MI!$D368,)))</f>
        <v>Any</v>
      </c>
      <c r="J25" s="487">
        <v>1</v>
      </c>
      <c r="K25" s="487">
        <v>2</v>
      </c>
      <c r="L25" s="487">
        <v>3</v>
      </c>
      <c r="M25" s="487">
        <v>4</v>
      </c>
      <c r="N25" s="487">
        <v>5</v>
      </c>
    </row>
    <row r="26" spans="2:14" ht="12.75" customHeight="1">
      <c r="I26" s="332" t="str">
        <f>+IF(Home!$C$5=NT!$A$2,MI!$B369,IF(Home!$C$5=NT!$A$3,MI!$C369,IF(Home!$C$5=NT!$A$4,MI!$D369,)))</f>
        <v>Cash-flow</v>
      </c>
      <c r="J26" s="381">
        <f ca="1">+B!C18</f>
        <v>6297.6892000000007</v>
      </c>
      <c r="K26" s="381">
        <f ca="1">+B!D18-B!C18</f>
        <v>4326.5587500000074</v>
      </c>
      <c r="L26" s="381">
        <f ca="1">+B!E18-B!D18</f>
        <v>1456.2926910000024</v>
      </c>
      <c r="M26" s="381">
        <f ca="1">+B!F18-B!E18</f>
        <v>2082.5444147400012</v>
      </c>
      <c r="N26" s="381">
        <f ca="1">+B!G18-B!F18</f>
        <v>2693.746067713204</v>
      </c>
    </row>
    <row r="27" spans="2:14" ht="12.75" customHeight="1">
      <c r="I27" s="332" t="str">
        <f>+IF(Home!$C$5=NT!$A$2,MI!$B370,IF(Home!$C$5=NT!$A$3,MI!$C370,IF(Home!$C$5=NT!$A$4,MI!$D370,)))</f>
        <v>Taxa actualització</v>
      </c>
      <c r="J27" s="488">
        <f>+Configuració!$I$5</f>
        <v>0.02</v>
      </c>
      <c r="K27" s="488">
        <f>+Configuració!$I$5</f>
        <v>0.02</v>
      </c>
      <c r="L27" s="488">
        <f>+Configuració!$I$5</f>
        <v>0.02</v>
      </c>
      <c r="M27" s="488">
        <f>+Configuració!$I$5</f>
        <v>0.02</v>
      </c>
      <c r="N27" s="488">
        <f>+Configuració!$I$5</f>
        <v>0.02</v>
      </c>
    </row>
    <row r="28" spans="2:14" ht="12.75" customHeight="1">
      <c r="B28" s="756" t="str">
        <f>+IF(Home!$C$5=NT!$A$2,MI!$B$348,IF(Home!$C$5=NT!$A$3,MI!$C$348,IF(Home!$C$5=NT!$A$4,MI!$D$348,)))</f>
        <v>TIR</v>
      </c>
      <c r="C28" s="757" t="str">
        <f>+IF(Home!$C$5=NT!$A$2,MI!$B$9,IF(Home!$C$5=NT!$A$3,MI!$C$9,IF(Home!$C$5=NT!$A$4,MI!$D$9,)))</f>
        <v>FINANÇAMENT</v>
      </c>
      <c r="D28" s="757" t="str">
        <f>+IF(Home!$C$5=NT!$A$2,MI!$B$9,IF(Home!$C$5=NT!$A$3,MI!$C$9,IF(Home!$C$5=NT!$A$4,MI!$D$9,)))</f>
        <v>FINANÇAMENT</v>
      </c>
      <c r="E28" s="757" t="str">
        <f>+IF(Home!$C$5=NT!$A$2,MI!$B$9,IF(Home!$C$5=NT!$A$3,MI!$C$9,IF(Home!$C$5=NT!$A$4,MI!$D$9,)))</f>
        <v>FINANÇAMENT</v>
      </c>
      <c r="F28" s="596"/>
      <c r="G28" s="597"/>
      <c r="I28" s="332" t="str">
        <f>+IF(Home!$C$5=NT!$A$2,MI!$B371,IF(Home!$C$5=NT!$A$3,MI!$C371,IF(Home!$C$5=NT!$A$4,MI!$D371,)))</f>
        <v>Valor Actualitzat</v>
      </c>
      <c r="J28" s="381">
        <f ca="1">J26/(1+J27)^J25</f>
        <v>6174.205098039216</v>
      </c>
      <c r="K28" s="381">
        <f ca="1">K26/(1+K27)^K25</f>
        <v>4158.5532006920484</v>
      </c>
      <c r="L28" s="381">
        <f ca="1">L26/(1+L27)^L25</f>
        <v>1372.2971283669201</v>
      </c>
      <c r="M28" s="381">
        <f ca="1">M26/(1+M27)^M25</f>
        <v>1923.9491320546142</v>
      </c>
      <c r="N28" s="381">
        <f ca="1">N26/(1+N27)^N25</f>
        <v>2439.8088073860317</v>
      </c>
    </row>
    <row r="29" spans="2:14" ht="12.75" customHeight="1">
      <c r="B29" s="177"/>
      <c r="C29" s="177" t="str">
        <f>+IF(Home!$C$5=NT!$A$2,MI!$B$3,IF(Home!$C$5=NT!$A$3,MI!$C$3,IF(Home!$C$5=NT!$A$4,MI!$D$3,)))</f>
        <v>ANY 1</v>
      </c>
      <c r="D29" s="177" t="str">
        <f>+IF(Home!$C$5=NT!$A$2,MI!$B$4,IF(Home!$C$5=NT!$A$3,MI!$C$4,IF(Home!$C$5=NT!$A$4,MI!$D$4,)))</f>
        <v>ANY 2</v>
      </c>
      <c r="E29" s="177" t="str">
        <f>+IF(Home!$C$5=NT!$A$2,MI!$B$5,IF(Home!$C$5=NT!$A$3,MI!$C$5,IF(Home!$C$5=NT!$A$4,MI!$D$5,)))</f>
        <v>ANY 3</v>
      </c>
      <c r="F29" s="177" t="str">
        <f>+IF(Home!$C$5=NT!$A$2,MI!$B$6,IF(Home!$C$5=NT!$A$3,MI!$C$6,IF(Home!$C$5=NT!$A$4,MI!$D$6,)))</f>
        <v>ANY 4</v>
      </c>
      <c r="G29" s="177" t="str">
        <f>+IF(Home!$C$5=NT!$A$2,MI!$B$7,IF(Home!$C$5=NT!$A$3,MI!$C$7,IF(Home!$C$5=NT!$A$4,MI!$D$7,)))</f>
        <v>ANY 5</v>
      </c>
      <c r="I29" s="326" t="str">
        <f>+IF(Home!$C$5=NT!$A$2,MI!$B367,IF(Home!$C$5=NT!$A$3,MI!$C367,IF(Home!$C$5=NT!$A$4,MI!$D367,)))</f>
        <v>VAN</v>
      </c>
      <c r="J29" s="382">
        <f ca="1">SUM(J28:$N$28)</f>
        <v>16068.81336653883</v>
      </c>
      <c r="K29" s="382">
        <f ca="1">SUM(K28:$N$28)</f>
        <v>9894.6082684996145</v>
      </c>
      <c r="L29" s="382">
        <f ca="1">SUM(L28:$N$28)</f>
        <v>5736.055067807566</v>
      </c>
      <c r="M29" s="382">
        <f ca="1">SUM(M28:$N$28)</f>
        <v>4363.7579394406457</v>
      </c>
      <c r="N29" s="382">
        <f ca="1">SUM(N28:$N$28)</f>
        <v>2439.8088073860317</v>
      </c>
    </row>
    <row r="30" spans="2:14" ht="12.75" customHeight="1">
      <c r="B30" s="332" t="str">
        <f>+IF(Home!$C$5=NT!$A$2,MI!$B$343,IF(Home!$C$5=NT!$A$3,MI!$C$343,IF(Home!$C$5=NT!$A$4,MI!$D$343,)))</f>
        <v>Inversió</v>
      </c>
      <c r="C30" s="381">
        <f>+'Inv-Fin'!C47</f>
        <v>3000</v>
      </c>
      <c r="D30" s="381">
        <f>+'Inv-Fin'!D47</f>
        <v>0</v>
      </c>
      <c r="E30" s="381">
        <f>+'Inv-Fin'!E47</f>
        <v>0</v>
      </c>
      <c r="F30" s="381">
        <f>+'Inv-Fin'!F47</f>
        <v>0</v>
      </c>
      <c r="G30" s="381">
        <f>+'Inv-Fin'!G47</f>
        <v>0</v>
      </c>
      <c r="I30" s="63"/>
      <c r="J30" s="540"/>
      <c r="K30" s="540"/>
      <c r="L30" s="540"/>
      <c r="M30" s="540"/>
      <c r="N30" s="540"/>
    </row>
    <row r="31" spans="2:14" ht="12.75" customHeight="1">
      <c r="B31" s="332" t="str">
        <f>+IF(Home!$C$5=NT!$A$2,MI!$B$350,IF(Home!$C$5=NT!$A$3,MI!$C$350,IF(Home!$C$5=NT!$A$4,MI!$D$350,)))</f>
        <v>Cash-flow</v>
      </c>
      <c r="C31" s="381">
        <f ca="1">+B!C18</f>
        <v>6297.6892000000007</v>
      </c>
      <c r="D31" s="381">
        <f ca="1">+B!D18-B!C18</f>
        <v>4326.5587500000074</v>
      </c>
      <c r="E31" s="381">
        <f ca="1">+B!E18-B!D18</f>
        <v>1456.2926910000024</v>
      </c>
      <c r="F31" s="381">
        <f ca="1">+B!F18-B!E18</f>
        <v>2082.5444147400012</v>
      </c>
      <c r="G31" s="381">
        <f ca="1">+B!G18-B!F18</f>
        <v>2693.746067713204</v>
      </c>
      <c r="I31" s="63"/>
      <c r="J31" s="540"/>
      <c r="K31" s="540"/>
      <c r="L31" s="540"/>
      <c r="M31" s="540"/>
      <c r="N31" s="540"/>
    </row>
    <row r="32" spans="2:14" ht="12.75" customHeight="1">
      <c r="B32" s="537">
        <f>-SUM(C30:G30)</f>
        <v>-3000</v>
      </c>
      <c r="C32" s="537">
        <f ca="1">+C31</f>
        <v>6297.6892000000007</v>
      </c>
      <c r="D32" s="537">
        <f ca="1">+D31</f>
        <v>4326.5587500000074</v>
      </c>
      <c r="E32" s="537">
        <f ca="1">+E31</f>
        <v>1456.2926910000024</v>
      </c>
      <c r="F32" s="537">
        <f ca="1">+F31</f>
        <v>2082.5444147400012</v>
      </c>
      <c r="G32" s="537">
        <f ca="1">+G31</f>
        <v>2693.746067713204</v>
      </c>
      <c r="I32" s="756" t="str">
        <f>+IF(Home!$C$5=NT!$A$2,MI!$B$372,IF(Home!$C$5=NT!$A$3,MI!$C$372,IF(Home!$C$5=NT!$A$4,MI!$D$372,)))</f>
        <v>RATI ENDEUDAMENT</v>
      </c>
      <c r="J32" s="757" t="str">
        <f>+IF(Home!$C$5=NT!$A$2,MI!$B$9,IF(Home!$C$5=NT!$A$3,MI!$C$9,IF(Home!$C$5=NT!$A$4,MI!$D$9,)))</f>
        <v>FINANÇAMENT</v>
      </c>
      <c r="K32" s="757" t="str">
        <f>+IF(Home!$C$5=NT!$A$2,MI!$B$9,IF(Home!$C$5=NT!$A$3,MI!$C$9,IF(Home!$C$5=NT!$A$4,MI!$D$9,)))</f>
        <v>FINANÇAMENT</v>
      </c>
      <c r="L32" s="757" t="str">
        <f>+IF(Home!$C$5=NT!$A$2,MI!$B$9,IF(Home!$C$5=NT!$A$3,MI!$C$9,IF(Home!$C$5=NT!$A$4,MI!$D$9,)))</f>
        <v>FINANÇAMENT</v>
      </c>
      <c r="M32" s="596"/>
      <c r="N32" s="597"/>
    </row>
    <row r="33" spans="2:14" ht="12.75" customHeight="1">
      <c r="B33" s="326" t="s">
        <v>579</v>
      </c>
      <c r="C33" s="485">
        <f ca="1">IFERROR(+IRR(B32:G32),0)</f>
        <v>1.739930928085494</v>
      </c>
      <c r="D33" s="486"/>
      <c r="E33" s="486"/>
      <c r="F33" s="486"/>
      <c r="G33" s="486"/>
      <c r="I33" s="177"/>
      <c r="J33" s="177" t="str">
        <f>+IF(Home!$C$5=NT!$A$2,MI!$B$3,IF(Home!$C$5=NT!$A$3,MI!$C$3,IF(Home!$C$5=NT!$A$4,MI!$D$3,)))</f>
        <v>ANY 1</v>
      </c>
      <c r="K33" s="177" t="str">
        <f>+IF(Home!$C$5=NT!$A$2,MI!$B$4,IF(Home!$C$5=NT!$A$3,MI!$C$4,IF(Home!$C$5=NT!$A$4,MI!$D$4,)))</f>
        <v>ANY 2</v>
      </c>
      <c r="L33" s="177" t="str">
        <f>+IF(Home!$C$5=NT!$A$2,MI!$B$5,IF(Home!$C$5=NT!$A$3,MI!$C$5,IF(Home!$C$5=NT!$A$4,MI!$D$5,)))</f>
        <v>ANY 3</v>
      </c>
      <c r="M33" s="177" t="str">
        <f>+IF(Home!$C$5=NT!$A$2,MI!$B$6,IF(Home!$C$5=NT!$A$3,MI!$C$6,IF(Home!$C$5=NT!$A$4,MI!$D$6,)))</f>
        <v>ANY 4</v>
      </c>
      <c r="N33" s="177" t="str">
        <f>+IF(Home!$C$5=NT!$A$2,MI!$B$7,IF(Home!$C$5=NT!$A$3,MI!$C$7,IF(Home!$C$5=NT!$A$4,MI!$D$7,)))</f>
        <v>ANY 5</v>
      </c>
    </row>
    <row r="34" spans="2:14" ht="12.75" customHeight="1">
      <c r="B34" s="63"/>
      <c r="C34" s="539"/>
      <c r="D34" s="539"/>
      <c r="E34" s="539"/>
      <c r="F34" s="539"/>
      <c r="G34" s="539"/>
      <c r="I34" s="332" t="str">
        <f>+IF(Home!$C$5=NT!$A$2,MI!$B373,IF(Home!$C$5=NT!$A$3,MI!$C373,IF(Home!$C$5=NT!$A$4,MI!$D373,)))</f>
        <v>Passiu</v>
      </c>
      <c r="J34" s="381">
        <f ca="1">+B!C33+B!C38</f>
        <v>3612.1749999999997</v>
      </c>
      <c r="K34" s="381">
        <f ca="1">+B!D33+B!D38</f>
        <v>3783.6767500000001</v>
      </c>
      <c r="L34" s="381">
        <f ca="1">+B!E33+B!E38</f>
        <v>4626.7228210000167</v>
      </c>
      <c r="M34" s="381">
        <f ca="1">+B!F33+B!F38</f>
        <v>4979.3295033399918</v>
      </c>
      <c r="N34" s="381">
        <f ca="1">+B!G33+B!G38</f>
        <v>5216.5813444851938</v>
      </c>
    </row>
    <row r="35" spans="2:14" ht="12.75" customHeight="1">
      <c r="B35" s="63"/>
      <c r="C35" s="539"/>
      <c r="D35" s="539"/>
      <c r="E35" s="539"/>
      <c r="F35" s="539"/>
      <c r="G35" s="539"/>
      <c r="I35" s="332" t="str">
        <f>+IF(Home!$C$5=NT!$A$2,MI!$B374,IF(Home!$C$5=NT!$A$3,MI!$C374,IF(Home!$C$5=NT!$A$4,MI!$D374,)))</f>
        <v>Fons propis</v>
      </c>
      <c r="J35" s="381">
        <f ca="1">+B!C23</f>
        <v>3806.3100000000049</v>
      </c>
      <c r="K35" s="381">
        <f ca="1">+B!D23</f>
        <v>7417.1100000000088</v>
      </c>
      <c r="L35" s="381">
        <f ca="1">+B!E23</f>
        <v>7776.2898000000132</v>
      </c>
      <c r="M35" s="381">
        <f ca="1">+B!F23</f>
        <v>9257.9870520000113</v>
      </c>
      <c r="N35" s="381">
        <f ca="1">+B!G23</f>
        <v>11456.182190160025</v>
      </c>
    </row>
    <row r="36" spans="2:14" ht="12.75" customHeight="1">
      <c r="B36" s="756" t="str">
        <f>+IF(Home!$C$5=NT!$A$2,MI!$B$351,IF(Home!$C$5=NT!$A$3,MI!$C$351,IF(Home!$C$5=NT!$A$4,MI!$D$351,)))</f>
        <v>PUNT D'EQUILIBRI</v>
      </c>
      <c r="C36" s="757" t="str">
        <f>+IF(Home!$C$5=NT!$A$2,MI!$B$9,IF(Home!$C$5=NT!$A$3,MI!$C$9,IF(Home!$C$5=NT!$A$4,MI!$D$9,)))</f>
        <v>FINANÇAMENT</v>
      </c>
      <c r="D36" s="757" t="str">
        <f>+IF(Home!$C$5=NT!$A$2,MI!$B$9,IF(Home!$C$5=NT!$A$3,MI!$C$9,IF(Home!$C$5=NT!$A$4,MI!$D$9,)))</f>
        <v>FINANÇAMENT</v>
      </c>
      <c r="E36" s="757" t="str">
        <f>+IF(Home!$C$5=NT!$A$2,MI!$B$9,IF(Home!$C$5=NT!$A$3,MI!$C$9,IF(Home!$C$5=NT!$A$4,MI!$D$9,)))</f>
        <v>FINANÇAMENT</v>
      </c>
      <c r="F36" s="596"/>
      <c r="G36" s="597"/>
      <c r="I36" s="326" t="str">
        <f>+IF(Home!$C$5=NT!$A$2,MI!$B372,IF(Home!$C$5=NT!$A$3,MI!$C372,IF(Home!$C$5=NT!$A$4,MI!$D372,)))</f>
        <v>RATI ENDEUDAMENT</v>
      </c>
      <c r="J36" s="489">
        <f ca="1">IFERROR(+J34/J35,0)</f>
        <v>0.94899653470158629</v>
      </c>
      <c r="K36" s="489">
        <f ca="1">IFERROR(+K34/K35,0)</f>
        <v>0.51012816986669951</v>
      </c>
      <c r="L36" s="489">
        <f ca="1">IFERROR(+L34/L35,0)</f>
        <v>0.59497818882727449</v>
      </c>
      <c r="M36" s="489">
        <f ca="1">IFERROR(+M34/M35,0)</f>
        <v>0.53784148491159345</v>
      </c>
      <c r="N36" s="489">
        <f ca="1">IFERROR(+N34/N35,0)</f>
        <v>0.45535076676467612</v>
      </c>
    </row>
    <row r="37" spans="2:14" ht="12.75" customHeight="1">
      <c r="B37" s="177"/>
      <c r="C37" s="177" t="str">
        <f>+IF(Home!$C$5=NT!$A$2,MI!$B$3,IF(Home!$C$5=NT!$A$3,MI!$C$3,IF(Home!$C$5=NT!$A$4,MI!$D$3,)))</f>
        <v>ANY 1</v>
      </c>
      <c r="D37" s="177" t="str">
        <f>+IF(Home!$C$5=NT!$A$2,MI!$B$4,IF(Home!$C$5=NT!$A$3,MI!$C$4,IF(Home!$C$5=NT!$A$4,MI!$D$4,)))</f>
        <v>ANY 2</v>
      </c>
      <c r="E37" s="177" t="str">
        <f>+IF(Home!$C$5=NT!$A$2,MI!$B$5,IF(Home!$C$5=NT!$A$3,MI!$C$5,IF(Home!$C$5=NT!$A$4,MI!$D$5,)))</f>
        <v>ANY 3</v>
      </c>
      <c r="F37" s="177" t="str">
        <f>+IF(Home!$C$5=NT!$A$2,MI!$B$6,IF(Home!$C$5=NT!$A$3,MI!$C$6,IF(Home!$C$5=NT!$A$4,MI!$D$6,)))</f>
        <v>ANY 4</v>
      </c>
      <c r="G37" s="177" t="str">
        <f>+IF(Home!$C$5=NT!$A$2,MI!$B$7,IF(Home!$C$5=NT!$A$3,MI!$C$7,IF(Home!$C$5=NT!$A$4,MI!$D$7,)))</f>
        <v>ANY 5</v>
      </c>
      <c r="I37" s="63"/>
      <c r="J37" s="541"/>
      <c r="K37" s="541"/>
      <c r="L37" s="541"/>
      <c r="M37" s="541"/>
      <c r="N37" s="541"/>
    </row>
    <row r="38" spans="2:14" ht="12.75" customHeight="1">
      <c r="B38" s="332" t="str">
        <f>+IF(Home!$C$5=NT!$A$2,MI!$B352,IF(Home!$C$5=NT!$A$3,MI!$C352,IF(Home!$C$5=NT!$A$4,MI!$D352,)))</f>
        <v>Vendes</v>
      </c>
      <c r="C38" s="385">
        <f>+'R'!C8</f>
        <v>34420</v>
      </c>
      <c r="D38" s="385">
        <f>+'R'!D8</f>
        <v>53325.599999999999</v>
      </c>
      <c r="E38" s="385">
        <f>+'R'!E8</f>
        <v>55229.633999999998</v>
      </c>
      <c r="F38" s="385">
        <f>+'R'!F8</f>
        <v>56334.226679999992</v>
      </c>
      <c r="G38" s="385">
        <f>+'R'!G8</f>
        <v>57460.911213600011</v>
      </c>
      <c r="I38" s="63"/>
      <c r="J38" s="541"/>
      <c r="K38" s="541"/>
      <c r="L38" s="541"/>
      <c r="M38" s="541"/>
      <c r="N38" s="541"/>
    </row>
    <row r="39" spans="2:14" ht="12.75" customHeight="1">
      <c r="B39" s="384" t="str">
        <f>+IF(Home!$C$5=NT!$A$2,MI!$B353,IF(Home!$C$5=NT!$A$3,MI!$C353,IF(Home!$C$5=NT!$A$4,MI!$D353,)))</f>
        <v>Despeses Fixes</v>
      </c>
      <c r="C39" s="385">
        <f ca="1">-(+'R'!C12+'R'!C13+'R'!C14+'R'!C15+'R'!C18)</f>
        <v>29791.399999999994</v>
      </c>
      <c r="D39" s="385">
        <f ca="1">-(+'R'!D12+'R'!D13+'R'!D14+'R'!D15+'R'!D18)</f>
        <v>48683.999999999993</v>
      </c>
      <c r="E39" s="385">
        <f ca="1">-(+'R'!E12+'R'!E13+'R'!E14+'R'!E15+'R'!E18)</f>
        <v>54473.351999999992</v>
      </c>
      <c r="F39" s="385">
        <f ca="1">-(+'R'!F12+'R'!F13+'R'!F14+'R'!F15+'R'!F18)</f>
        <v>53964.491039999994</v>
      </c>
      <c r="G39" s="385">
        <f ca="1">-(+'R'!G12+'R'!G13+'R'!G14+'R'!G15+'R'!G18)</f>
        <v>54057.452860799996</v>
      </c>
      <c r="I39" s="756" t="str">
        <f>+IF(Home!$C$5=NT!$A$2,MI!$B$356,IF(Home!$C$5=NT!$A$3,MI!$C$356,IF(Home!$C$5=NT!$A$4,MI!$D$356,)))</f>
        <v>ROTACIÓ D'EXISTÈNCIES</v>
      </c>
      <c r="J39" s="757" t="str">
        <f>+IF(Home!$C$5=NT!$A$2,MI!$B$9,IF(Home!$C$5=NT!$A$3,MI!$C$9,IF(Home!$C$5=NT!$A$4,MI!$D$9,)))</f>
        <v>FINANÇAMENT</v>
      </c>
      <c r="K39" s="757" t="str">
        <f>+IF(Home!$C$5=NT!$A$2,MI!$B$9,IF(Home!$C$5=NT!$A$3,MI!$C$9,IF(Home!$C$5=NT!$A$4,MI!$D$9,)))</f>
        <v>FINANÇAMENT</v>
      </c>
      <c r="L39" s="757" t="str">
        <f>+IF(Home!$C$5=NT!$A$2,MI!$B$9,IF(Home!$C$5=NT!$A$3,MI!$C$9,IF(Home!$C$5=NT!$A$4,MI!$D$9,)))</f>
        <v>FINANÇAMENT</v>
      </c>
      <c r="M39" s="596"/>
      <c r="N39" s="597"/>
    </row>
    <row r="40" spans="2:14" ht="12.75" customHeight="1">
      <c r="B40" s="384" t="str">
        <f>+IF(Home!$C$5=NT!$A$2,MI!$B354,IF(Home!$C$5=NT!$A$3,MI!$C354,IF(Home!$C$5=NT!$A$4,MI!$D354,)))</f>
        <v>Marge Brut</v>
      </c>
      <c r="C40" s="385">
        <f ca="1">+'R'!C8+'R'!C9+'R'!C10+'R'!C11</f>
        <v>30740</v>
      </c>
      <c r="D40" s="385">
        <f ca="1">+'R'!D8+'R'!D9+'R'!D10+'R'!D11</f>
        <v>52932</v>
      </c>
      <c r="E40" s="385">
        <f ca="1">+'R'!E8+'R'!E9+'R'!E10+'R'!E11</f>
        <v>54986.466</v>
      </c>
      <c r="F40" s="385">
        <f ca="1">+'R'!F8+'R'!F9+'R'!F10+'R'!F11</f>
        <v>56081.201399999991</v>
      </c>
      <c r="G40" s="385">
        <f ca="1">+'R'!G8+'R'!G9+'R'!G10+'R'!G11</f>
        <v>57197.731629600014</v>
      </c>
      <c r="I40" s="177"/>
      <c r="J40" s="177" t="str">
        <f>+IF(Home!$C$5=NT!$A$2,MI!$B$3,IF(Home!$C$5=NT!$A$3,MI!$C$3,IF(Home!$C$5=NT!$A$4,MI!$D$3,)))</f>
        <v>ANY 1</v>
      </c>
      <c r="K40" s="177" t="str">
        <f>+IF(Home!$C$5=NT!$A$2,MI!$B$4,IF(Home!$C$5=NT!$A$3,MI!$C$4,IF(Home!$C$5=NT!$A$4,MI!$D$4,)))</f>
        <v>ANY 2</v>
      </c>
      <c r="L40" s="177" t="str">
        <f>+IF(Home!$C$5=NT!$A$2,MI!$B$5,IF(Home!$C$5=NT!$A$3,MI!$C$5,IF(Home!$C$5=NT!$A$4,MI!$D$5,)))</f>
        <v>ANY 3</v>
      </c>
      <c r="M40" s="177" t="str">
        <f>+IF(Home!$C$5=NT!$A$2,MI!$B$6,IF(Home!$C$5=NT!$A$3,MI!$C$6,IF(Home!$C$5=NT!$A$4,MI!$D$6,)))</f>
        <v>ANY 4</v>
      </c>
      <c r="N40" s="177" t="str">
        <f>+IF(Home!$C$5=NT!$A$2,MI!$B$7,IF(Home!$C$5=NT!$A$3,MI!$C$7,IF(Home!$C$5=NT!$A$4,MI!$D$7,)))</f>
        <v>ANY 5</v>
      </c>
    </row>
    <row r="41" spans="2:14" ht="12.75" customHeight="1">
      <c r="B41" s="384" t="str">
        <f>+IF(Home!$C$5=NT!$A$2,MI!$B355,IF(Home!$C$5=NT!$A$3,MI!$C355,IF(Home!$C$5=NT!$A$4,MI!$D355,)))</f>
        <v>% MB</v>
      </c>
      <c r="C41" s="436">
        <f ca="1">IFERROR(+C40/C38,0)</f>
        <v>0.89308541545613018</v>
      </c>
      <c r="D41" s="436">
        <f ca="1">IFERROR(+D40/D38,0)</f>
        <v>0.99261892974481303</v>
      </c>
      <c r="E41" s="436">
        <f ca="1">IFERROR(+E40/E38,0)</f>
        <v>0.99559714627114859</v>
      </c>
      <c r="F41" s="436">
        <f ca="1">IFERROR(+F40/F38,0)</f>
        <v>0.99550849820949383</v>
      </c>
      <c r="G41" s="436">
        <f ca="1">IFERROR(+G40/G38,0)</f>
        <v>0.99541985014783918</v>
      </c>
      <c r="I41" s="332" t="str">
        <f>+IF(Home!$C$5=NT!$A$2,MI!$B357,IF(Home!$C$5=NT!$A$3,MI!$C357,IF(Home!$C$5=NT!$A$4,MI!$D357,)))</f>
        <v>Compres</v>
      </c>
      <c r="J41" s="381">
        <f ca="1">+'R'!C11</f>
        <v>-4400</v>
      </c>
      <c r="K41" s="381">
        <f ca="1">+'R'!D11</f>
        <v>0</v>
      </c>
      <c r="L41" s="381">
        <f ca="1">+'R'!E11</f>
        <v>0</v>
      </c>
      <c r="M41" s="381">
        <f ca="1">+'R'!F11</f>
        <v>0</v>
      </c>
      <c r="N41" s="381">
        <f ca="1">+'R'!G11</f>
        <v>0</v>
      </c>
    </row>
    <row r="42" spans="2:14" ht="12.75" customHeight="1">
      <c r="B42" s="326" t="str">
        <f>+IF(Home!$C$5=NT!$A$2,MI!$B351,IF(Home!$C$5=NT!$A$3,MI!$C351,IF(Home!$C$5=NT!$A$4,MI!$D351,)))</f>
        <v>PUNT D'EQUILIBRI</v>
      </c>
      <c r="C42" s="382">
        <f ca="1">IFERROR(+C39/C41,0)</f>
        <v>33357.839557579697</v>
      </c>
      <c r="D42" s="382">
        <f ca="1">IFERROR(+D39/D41,0)</f>
        <v>49046.012060757188</v>
      </c>
      <c r="E42" s="382">
        <f ca="1">IFERROR(+E39/E41,0)</f>
        <v>54714.250843346934</v>
      </c>
      <c r="F42" s="382">
        <f ca="1">IFERROR(+F39/F41,0)</f>
        <v>54207.966217324807</v>
      </c>
      <c r="G42" s="382">
        <f ca="1">IFERROR(+G39/G41,0)</f>
        <v>54306.183318296709</v>
      </c>
      <c r="I42" s="332" t="str">
        <f>+IF(Home!$C$5=NT!$A$2,MI!$B358,IF(Home!$C$5=NT!$A$3,MI!$C358,IF(Home!$C$5=NT!$A$4,MI!$D358,)))</f>
        <v>Variació existències</v>
      </c>
      <c r="J42" s="381">
        <f>+'R'!C9</f>
        <v>720</v>
      </c>
      <c r="K42" s="381">
        <f>+'R'!D9</f>
        <v>-393.6</v>
      </c>
      <c r="L42" s="381">
        <f>+'R'!E9</f>
        <v>-243.16799999999998</v>
      </c>
      <c r="M42" s="381">
        <f>+'R'!F9</f>
        <v>-253.02527999999998</v>
      </c>
      <c r="N42" s="381">
        <f>+'R'!G9</f>
        <v>-263.17958400000003</v>
      </c>
    </row>
    <row r="43" spans="2:14" ht="12.75" customHeight="1">
      <c r="B43" s="326" t="str">
        <f>+IF(Home!$C$5=NT!$A$2,MI!$B383,IF(Home!$C$5=NT!$A$3,MI!$C383,IF(Home!$C$5=NT!$A$4,MI!$D383,)))</f>
        <v>PUNT D'EQUILIBRI MENSUAL</v>
      </c>
      <c r="C43" s="382">
        <f ca="1">+C42/12</f>
        <v>2779.8199631316415</v>
      </c>
      <c r="D43" s="382">
        <f t="shared" ref="D43:G43" ca="1" si="0">+D42/12</f>
        <v>4087.1676717297655</v>
      </c>
      <c r="E43" s="382">
        <f t="shared" ca="1" si="0"/>
        <v>4559.5209036122442</v>
      </c>
      <c r="F43" s="382">
        <f t="shared" ca="1" si="0"/>
        <v>4517.3305181104006</v>
      </c>
      <c r="G43" s="382">
        <f t="shared" ca="1" si="0"/>
        <v>4525.5152765247258</v>
      </c>
      <c r="I43" s="384" t="str">
        <f>+IF(Home!$C$5=NT!$A$2,MI!$B359,IF(Home!$C$5=NT!$A$3,MI!$C359,IF(Home!$C$5=NT!$A$4,MI!$D359,)))</f>
        <v>Consums</v>
      </c>
      <c r="J43" s="385">
        <f ca="1">+J41+J42</f>
        <v>-3680</v>
      </c>
      <c r="K43" s="385">
        <f ca="1">+K41+K42</f>
        <v>-393.6</v>
      </c>
      <c r="L43" s="385">
        <f ca="1">+L41+L42</f>
        <v>-243.16799999999998</v>
      </c>
      <c r="M43" s="385">
        <f ca="1">+M41+M42</f>
        <v>-253.02527999999998</v>
      </c>
      <c r="N43" s="385">
        <f ca="1">+N41+N42</f>
        <v>-263.17958400000003</v>
      </c>
    </row>
    <row r="44" spans="2:14" ht="12.75" customHeight="1">
      <c r="B44" s="63"/>
      <c r="C44" s="540"/>
      <c r="D44" s="540"/>
      <c r="E44" s="540"/>
      <c r="F44" s="540"/>
      <c r="G44" s="540"/>
      <c r="I44" s="332" t="str">
        <f>+IF(Home!$C$5=NT!$A$2,MI!$B360,IF(Home!$C$5=NT!$A$3,MI!$C360,IF(Home!$C$5=NT!$A$4,MI!$D360,)))</f>
        <v>Existències</v>
      </c>
      <c r="J44" s="381">
        <f>+B!C14</f>
        <v>720</v>
      </c>
      <c r="K44" s="381">
        <f>+B!D14</f>
        <v>326.39999999999998</v>
      </c>
      <c r="L44" s="381">
        <f>+B!E14</f>
        <v>83.231999999999999</v>
      </c>
      <c r="M44" s="381">
        <f>+B!F14</f>
        <v>-169.79327999999998</v>
      </c>
      <c r="N44" s="381">
        <f>+B!G14</f>
        <v>-432.97286400000002</v>
      </c>
    </row>
    <row r="45" spans="2:14" ht="12.75" customHeight="1">
      <c r="B45" s="756" t="str">
        <f>+IF(Home!$C$5=NT!$A$2,MI!$B$376,IF(Home!$C$5=NT!$A$3,MI!$C$376,IF(Home!$C$5=NT!$A$4,MI!$D$376,)))</f>
        <v>RATI MENSUAL DE SORTIDA DE CAIXA</v>
      </c>
      <c r="C45" s="757" t="str">
        <f>+IF(Home!$C$5=NT!$A$2,MI!$B$9,IF(Home!$C$5=NT!$A$3,MI!$C$9,IF(Home!$C$5=NT!$A$4,MI!$D$9,)))</f>
        <v>FINANÇAMENT</v>
      </c>
      <c r="D45" s="757" t="str">
        <f>+IF(Home!$C$5=NT!$A$2,MI!$B$9,IF(Home!$C$5=NT!$A$3,MI!$C$9,IF(Home!$C$5=NT!$A$4,MI!$D$9,)))</f>
        <v>FINANÇAMENT</v>
      </c>
      <c r="E45" s="757" t="str">
        <f>+IF(Home!$C$5=NT!$A$2,MI!$B$9,IF(Home!$C$5=NT!$A$3,MI!$C$9,IF(Home!$C$5=NT!$A$4,MI!$D$9,)))</f>
        <v>FINANÇAMENT</v>
      </c>
      <c r="F45" s="596"/>
      <c r="G45" s="597"/>
      <c r="I45" s="326" t="str">
        <f>+IF(Home!$C$5=NT!$A$2,MI!$B356,IF(Home!$C$5=NT!$A$3,MI!$C356,IF(Home!$C$5=NT!$A$4,MI!$D356,)))</f>
        <v>ROTACIÓ D'EXISTÈNCIES</v>
      </c>
      <c r="J45" s="489">
        <f ca="1">IFERROR(-J43/J44,0)</f>
        <v>5.1111111111111107</v>
      </c>
      <c r="K45" s="489">
        <f ca="1">IFERROR(-K43/K44,0)</f>
        <v>1.2058823529411766</v>
      </c>
      <c r="L45" s="489">
        <f ca="1">IFERROR(-L43/L44,0)</f>
        <v>2.9215686274509802</v>
      </c>
      <c r="M45" s="489">
        <f ca="1">IFERROR(-M43/M44,0)</f>
        <v>-1.4901960784313726</v>
      </c>
      <c r="N45" s="489">
        <f ca="1">IFERROR(-N43/N44,0)</f>
        <v>-0.60784313725490202</v>
      </c>
    </row>
    <row r="46" spans="2:14" ht="12.75" customHeight="1">
      <c r="B46" s="177"/>
      <c r="C46" s="177" t="str">
        <f>+IF(Home!$C$5=NT!$A$2,MI!$B$3,IF(Home!$C$5=NT!$A$3,MI!$C$3,IF(Home!$C$5=NT!$A$4,MI!$D$3,)))</f>
        <v>ANY 1</v>
      </c>
      <c r="D46" s="177" t="str">
        <f>+IF(Home!$C$5=NT!$A$2,MI!$B$4,IF(Home!$C$5=NT!$A$3,MI!$C$4,IF(Home!$C$5=NT!$A$4,MI!$D$4,)))</f>
        <v>ANY 2</v>
      </c>
      <c r="E46" s="177" t="str">
        <f>+IF(Home!$C$5=NT!$A$2,MI!$B$5,IF(Home!$C$5=NT!$A$3,MI!$C$5,IF(Home!$C$5=NT!$A$4,MI!$D$5,)))</f>
        <v>ANY 3</v>
      </c>
      <c r="F46" s="177" t="str">
        <f>+IF(Home!$C$5=NT!$A$2,MI!$B$6,IF(Home!$C$5=NT!$A$3,MI!$C$6,IF(Home!$C$5=NT!$A$4,MI!$D$6,)))</f>
        <v>ANY 4</v>
      </c>
      <c r="G46" s="177" t="str">
        <f>+IF(Home!$C$5=NT!$A$2,MI!$B$7,IF(Home!$C$5=NT!$A$3,MI!$C$7,IF(Home!$C$5=NT!$A$4,MI!$D$7,)))</f>
        <v>ANY 5</v>
      </c>
    </row>
    <row r="47" spans="2:14">
      <c r="B47" s="332" t="s">
        <v>120</v>
      </c>
      <c r="C47" s="381">
        <f ca="1">SUM(T!D51:O51)</f>
        <v>56337.910799999998</v>
      </c>
      <c r="D47" s="381">
        <f ca="1">SUM(T!P51:AA51)</f>
        <v>60185.636249999996</v>
      </c>
      <c r="E47" s="381">
        <f ca="1">SUM(T!AB51:AM51)</f>
        <v>65371.564448999998</v>
      </c>
      <c r="F47" s="381">
        <f ca="1">SUM(T!AN51:AY51)</f>
        <v>66081.869868059992</v>
      </c>
      <c r="G47" s="381">
        <f ca="1">SUM(T!AZ51:BK51)</f>
        <v>66833.956500742803</v>
      </c>
    </row>
    <row r="48" spans="2:14" ht="12.75" customHeight="1">
      <c r="B48" s="326" t="s">
        <v>988</v>
      </c>
      <c r="C48" s="613">
        <f ca="1">+C47/12</f>
        <v>4694.8258999999998</v>
      </c>
      <c r="D48" s="613">
        <f ca="1">+D47/12</f>
        <v>5015.4696875</v>
      </c>
      <c r="E48" s="613">
        <f ca="1">+E47/12</f>
        <v>5447.6303707500001</v>
      </c>
      <c r="F48" s="613">
        <f ca="1">+F47/12</f>
        <v>5506.8224890049996</v>
      </c>
      <c r="G48" s="613">
        <f ca="1">+G47/12</f>
        <v>5569.4963750618999</v>
      </c>
      <c r="I48" s="756" t="str">
        <f>+IF(Home!$C$5=NT!$A$2,MI!$B$375,IF(Home!$C$5=NT!$A$3,MI!$C$375,IF(Home!$C$5=NT!$A$4,MI!$D$375,)))</f>
        <v>PAYBACK</v>
      </c>
      <c r="J48" s="757" t="str">
        <f>+IF(Home!$C$5=NT!$A$2,MI!$B$9,IF(Home!$C$5=NT!$A$3,MI!$C$9,IF(Home!$C$5=NT!$A$4,MI!$D$9,)))</f>
        <v>FINANÇAMENT</v>
      </c>
      <c r="K48" s="757" t="str">
        <f>+IF(Home!$C$5=NT!$A$2,MI!$B$9,IF(Home!$C$5=NT!$A$3,MI!$C$9,IF(Home!$C$5=NT!$A$4,MI!$D$9,)))</f>
        <v>FINANÇAMENT</v>
      </c>
      <c r="L48" s="757" t="str">
        <f>+IF(Home!$C$5=NT!$A$2,MI!$B$9,IF(Home!$C$5=NT!$A$3,MI!$C$9,IF(Home!$C$5=NT!$A$4,MI!$D$9,)))</f>
        <v>FINANÇAMENT</v>
      </c>
      <c r="M48" s="596"/>
      <c r="N48" s="597"/>
    </row>
    <row r="49" spans="2:14" ht="12.75" customHeight="1">
      <c r="I49" s="177"/>
      <c r="J49" s="177" t="str">
        <f>+IF(Home!$C$5=NT!$A$2,MI!$B$3,IF(Home!$C$5=NT!$A$3,MI!$C$3,IF(Home!$C$5=NT!$A$4,MI!$D$3,)))</f>
        <v>ANY 1</v>
      </c>
      <c r="K49" s="177" t="str">
        <f>+IF(Home!$C$5=NT!$A$2,MI!$B$4,IF(Home!$C$5=NT!$A$3,MI!$C$4,IF(Home!$C$5=NT!$A$4,MI!$D$4,)))</f>
        <v>ANY 2</v>
      </c>
      <c r="L49" s="177" t="str">
        <f>+IF(Home!$C$5=NT!$A$2,MI!$B$5,IF(Home!$C$5=NT!$A$3,MI!$C$5,IF(Home!$C$5=NT!$A$4,MI!$D$5,)))</f>
        <v>ANY 3</v>
      </c>
      <c r="M49" s="177" t="str">
        <f>+IF(Home!$C$5=NT!$A$2,MI!$B$6,IF(Home!$C$5=NT!$A$3,MI!$C$6,IF(Home!$C$5=NT!$A$4,MI!$D$6,)))</f>
        <v>ANY 4</v>
      </c>
      <c r="N49" s="177" t="str">
        <f>+IF(Home!$C$5=NT!$A$2,MI!$B$7,IF(Home!$C$5=NT!$A$3,MI!$C$7,IF(Home!$C$5=NT!$A$4,MI!$D$7,)))</f>
        <v>ANY 5</v>
      </c>
    </row>
    <row r="50" spans="2:14" ht="12.75" customHeight="1">
      <c r="I50" s="546" t="str">
        <f ca="1">+IF(AND(J50="",K50="",L50="",M50="",N50=""),"NO PAYBACK","")</f>
        <v/>
      </c>
      <c r="J50" s="545" t="str">
        <f ca="1">IF((+$B$32+SUM($C$32:C32))&gt;0,"P","")</f>
        <v>P</v>
      </c>
      <c r="K50" s="545" t="str">
        <f ca="1">IF(J50&lt;&gt;"P",IF((+$B$32+SUM($C$32:D32))&gt;0,"P",""),"")</f>
        <v/>
      </c>
      <c r="L50" s="545" t="str">
        <f ca="1">IF(AND(J50&lt;&gt;"P",K50&lt;&gt;"P"),IF((+$B$32+SUM($C$32:E32))&gt;0,"P",""),"")</f>
        <v/>
      </c>
      <c r="M50" s="545" t="str">
        <f ca="1">IF(AND(K50&lt;&gt;"P",L50&lt;&gt;"P",J50&lt;&gt;"P"),IF((+$B$32+SUM($C$32:F32))&gt;0,"P",""),"")</f>
        <v/>
      </c>
      <c r="N50" s="545" t="str">
        <f ca="1">IF(AND(L50&lt;&gt;"P",M50&lt;&gt;"P",K50&lt;&gt;"P",J50&lt;&gt;"P"),IF((+$B$32+SUM($C$32:G32))&gt;0,"P",""),"")</f>
        <v/>
      </c>
    </row>
    <row r="51" spans="2:14" ht="12.75" customHeight="1"/>
    <row r="52" spans="2:14" ht="12.75" customHeight="1"/>
    <row r="53" spans="2:14" ht="12.75" customHeight="1"/>
    <row r="54" spans="2:14" ht="12.75" customHeight="1"/>
    <row r="55" spans="2:14">
      <c r="B55" s="596" t="str">
        <f>+IF(Home!$C$5=NT!$A$2,MI!B466,IF(Home!$C$5=NT!$A$3,MI!C466,IF(Home!$C$5=NT!$A$4,MI!D466,)))</f>
        <v>ANÀLISIS DE SENSIBILITAT</v>
      </c>
      <c r="C55" s="596"/>
      <c r="D55" s="596"/>
      <c r="E55" s="596"/>
      <c r="F55" s="596"/>
      <c r="G55" s="596"/>
      <c r="H55" s="596"/>
      <c r="I55" s="596"/>
      <c r="J55" s="596"/>
      <c r="K55" s="596"/>
      <c r="L55" s="596"/>
      <c r="M55" s="596"/>
      <c r="N55" s="596"/>
    </row>
    <row r="57" spans="2:14">
      <c r="C57" s="177" t="str">
        <f>+IF(Home!$C$5=NT!$A$2,MI!B467,IF(Home!$C$5=NT!$A$3,MI!C467,IF(Home!$C$5=NT!$A$4,MI!D467,)))</f>
        <v>ANY</v>
      </c>
      <c r="D57" s="571">
        <v>1</v>
      </c>
      <c r="E57" s="612"/>
      <c r="F57" s="2"/>
      <c r="G57" s="2"/>
      <c r="J57" s="2"/>
      <c r="K57" s="2"/>
      <c r="L57" s="2"/>
      <c r="M57" s="2"/>
      <c r="N57" s="2"/>
    </row>
    <row r="58" spans="2:14">
      <c r="B58" s="2"/>
      <c r="C58" s="2"/>
      <c r="D58" s="2"/>
      <c r="E58" s="2"/>
      <c r="F58" s="2"/>
      <c r="G58" s="2"/>
      <c r="I58" s="2"/>
      <c r="J58" s="2"/>
      <c r="K58" s="2"/>
      <c r="L58" s="2"/>
      <c r="M58" s="2"/>
      <c r="N58" s="2"/>
    </row>
    <row r="59" spans="2:14">
      <c r="B59" s="596" t="str">
        <f>+IF(Home!$C$5=NT!$A$2,MI!B450,IF(Home!$C$5=NT!$A$3,MI!C450,IF(Home!$C$5=NT!$A$4,MI!D450,)))</f>
        <v>SUPÒSIT 1</v>
      </c>
      <c r="C59" s="596" t="str">
        <f>+IF(Home!$C$5=NT!$A$2,MI!$B$453,IF(Home!$C$5=NT!$A$3,MI!$C$453,IF(Home!$C$5=NT!$A$4,MI!$D$453,)))</f>
        <v>VARIACIÓ DELS INGRESSOS</v>
      </c>
      <c r="D59" s="596"/>
      <c r="E59" s="596"/>
      <c r="F59" s="596"/>
      <c r="G59" s="597"/>
      <c r="I59" s="596" t="str">
        <f>+IF(Home!$C$5=NT!$A$2,MI!$B$451,IF(Home!$C$5=NT!$A$3,MI!$C$451,IF(Home!$C$5=NT!$A$4,MI!$D$451,)))</f>
        <v>SUPÒSIT 2</v>
      </c>
      <c r="J59" s="596" t="str">
        <f>+IF(Home!$C$5=NT!$A$2,MI!$B$454,IF(Home!$C$5=NT!$A$3,MI!$C$454,IF(Home!$C$5=NT!$A$4,MI!$D$454,)))</f>
        <v>VARIACIÓ DELS COSTOS FIXOS</v>
      </c>
      <c r="K59" s="596"/>
      <c r="L59" s="596"/>
      <c r="M59" s="596"/>
      <c r="N59" s="597"/>
    </row>
    <row r="60" spans="2:14">
      <c r="B60" s="609"/>
      <c r="C60" s="609">
        <v>-0.1</v>
      </c>
      <c r="D60" s="609">
        <f>C60+5%</f>
        <v>-0.05</v>
      </c>
      <c r="E60" s="609">
        <f>D60+5%</f>
        <v>0</v>
      </c>
      <c r="F60" s="609">
        <f>E60+5%</f>
        <v>0.05</v>
      </c>
      <c r="G60" s="609">
        <f>F60+5%</f>
        <v>0.1</v>
      </c>
      <c r="I60" s="609"/>
      <c r="J60" s="609">
        <v>0</v>
      </c>
      <c r="K60" s="609">
        <f>J60+5%</f>
        <v>0.05</v>
      </c>
      <c r="L60" s="609">
        <f>K60+5%</f>
        <v>0.1</v>
      </c>
      <c r="M60" s="609">
        <f>L60+5%</f>
        <v>0.15000000000000002</v>
      </c>
      <c r="N60" s="609">
        <f>M60+5%</f>
        <v>0.2</v>
      </c>
    </row>
    <row r="61" spans="2:14" s="4" customFormat="1">
      <c r="B61" s="610" t="str">
        <f>+IF(Home!$C$5=NT!$A$2,MI!B457,IF(Home!$C$5=NT!$A$3,MI!C457,IF(Home!$C$5=NT!$A$4,MI!D457,)))</f>
        <v>Ingressos</v>
      </c>
      <c r="C61" s="611">
        <f t="shared" ref="C61:G62" si="1">IF($D57=1,$J73*(1+C60),0)+IF($D57=2,$K73*(1+C60),0)+IF($D57=3,$L73*(1+C60),0)+IF($D57=4,$M73*(1+C60),0)+IF($D57=5,$N73*(1+C60),0)</f>
        <v>30978</v>
      </c>
      <c r="D61" s="611">
        <f t="shared" si="1"/>
        <v>32699</v>
      </c>
      <c r="E61" s="611">
        <f t="shared" si="1"/>
        <v>34420</v>
      </c>
      <c r="F61" s="611">
        <f t="shared" si="1"/>
        <v>36141</v>
      </c>
      <c r="G61" s="611">
        <f t="shared" si="1"/>
        <v>37862</v>
      </c>
      <c r="I61" s="610" t="str">
        <f>+B61</f>
        <v>Ingressos</v>
      </c>
      <c r="J61" s="611">
        <f t="shared" ref="J61:N62" si="2">IF($D57=1,$J73*(1+J60),0)+IF($D57=2,$K73*(1+J60),0)+IF($D57=3,$L73*(1+J60),0)+IF($D57=4,$M73*(1+J60),0)+IF($D57=5,$N73*(1+J60),0)</f>
        <v>34420</v>
      </c>
      <c r="K61" s="611">
        <f t="shared" si="2"/>
        <v>36141</v>
      </c>
      <c r="L61" s="611">
        <f t="shared" si="2"/>
        <v>37862</v>
      </c>
      <c r="M61" s="611">
        <f t="shared" si="2"/>
        <v>39583</v>
      </c>
      <c r="N61" s="611">
        <f t="shared" si="2"/>
        <v>41304</v>
      </c>
    </row>
    <row r="62" spans="2:14">
      <c r="B62" s="610" t="str">
        <f>+IF(Home!$C$5=NT!$A$2,MI!B458,IF(Home!$C$5=NT!$A$3,MI!C458,IF(Home!$C$5=NT!$A$4,MI!D458,)))</f>
        <v>Costos variables</v>
      </c>
      <c r="C62" s="381">
        <f t="shared" si="1"/>
        <v>0</v>
      </c>
      <c r="D62" s="381">
        <f t="shared" si="1"/>
        <v>0</v>
      </c>
      <c r="E62" s="381">
        <f t="shared" si="1"/>
        <v>0</v>
      </c>
      <c r="F62" s="381">
        <f t="shared" si="1"/>
        <v>0</v>
      </c>
      <c r="G62" s="381">
        <f t="shared" si="1"/>
        <v>0</v>
      </c>
      <c r="I62" s="332" t="str">
        <f>+B62</f>
        <v>Costos variables</v>
      </c>
      <c r="J62" s="381">
        <f t="shared" si="2"/>
        <v>0</v>
      </c>
      <c r="K62" s="381">
        <f t="shared" si="2"/>
        <v>0</v>
      </c>
      <c r="L62" s="381">
        <f t="shared" si="2"/>
        <v>0</v>
      </c>
      <c r="M62" s="381">
        <f t="shared" si="2"/>
        <v>0</v>
      </c>
      <c r="N62" s="381">
        <f t="shared" si="2"/>
        <v>0</v>
      </c>
    </row>
    <row r="63" spans="2:14" s="4" customFormat="1">
      <c r="B63" s="610" t="str">
        <f>+IF(Home!$C$5=NT!$A$2,MI!B459,IF(Home!$C$5=NT!$A$3,MI!C459,IF(Home!$C$5=NT!$A$4,MI!D459,)))</f>
        <v>Marge brut</v>
      </c>
      <c r="C63" s="611">
        <f>C61-C62</f>
        <v>30978</v>
      </c>
      <c r="D63" s="611">
        <f>D61-D62</f>
        <v>32699</v>
      </c>
      <c r="E63" s="611">
        <f>E61-E62</f>
        <v>34420</v>
      </c>
      <c r="F63" s="611">
        <f>F61-F62</f>
        <v>36141</v>
      </c>
      <c r="G63" s="611">
        <f>G61-G62</f>
        <v>37862</v>
      </c>
      <c r="I63" s="610" t="str">
        <f>+B63</f>
        <v>Marge brut</v>
      </c>
      <c r="J63" s="611">
        <f>J61-J62</f>
        <v>34420</v>
      </c>
      <c r="K63" s="611">
        <f>K61-K62</f>
        <v>36141</v>
      </c>
      <c r="L63" s="611">
        <f>L61-L62</f>
        <v>37862</v>
      </c>
      <c r="M63" s="611">
        <f>M61-M62</f>
        <v>39583</v>
      </c>
      <c r="N63" s="611">
        <f>N61-N62</f>
        <v>41304</v>
      </c>
    </row>
    <row r="64" spans="2:14">
      <c r="B64" s="610" t="str">
        <f>+IF(Home!$C$5=NT!$A$2,MI!B460,IF(Home!$C$5=NT!$A$3,MI!C460,IF(Home!$C$5=NT!$A$4,MI!D460,)))</f>
        <v>Costos fixos</v>
      </c>
      <c r="C64" s="381">
        <f>IF($D60=1,$J75*(1+C63),0)+IF($D60=2,$K75*(1+C63),0)+IF($D60=3,$L75*(1+C63),0)+IF($D60=4,$M75*(1+C63),0)+IF($D60=5,$N75*(1+C63),0)</f>
        <v>0</v>
      </c>
      <c r="D64" s="381">
        <f>IF($D60=1,$J75*(1+D63),0)+IF($D60=2,$K75*(1+D63),0)+IF($D60=3,$L75*(1+D63),0)+IF($D60=4,$M75*(1+D63),0)+IF($D60=5,$N75*(1+D63),0)</f>
        <v>0</v>
      </c>
      <c r="E64" s="381">
        <f>IF($D60=1,$J75*(1+E63),0)+IF($D60=2,$K75*(1+E63),0)+IF($D60=3,$L75*(1+E63),0)+IF($D60=4,$M75*(1+E63),0)+IF($D60=5,$N75*(1+E63),0)</f>
        <v>0</v>
      </c>
      <c r="F64" s="381">
        <f>IF($D60=1,$J75*(1+F63),0)+IF($D60=2,$K75*(1+F63),0)+IF($D60=3,$L75*(1+F63),0)+IF($D60=4,$M75*(1+F63),0)+IF($D60=5,$N75*(1+F63),0)</f>
        <v>0</v>
      </c>
      <c r="G64" s="381">
        <f>IF($D60=1,$J75*(1+G63),0)+IF($D60=2,$K75*(1+G63),0)+IF($D60=3,$L75*(1+G63),0)+IF($D60=4,$M75*(1+G63),0)+IF($D60=5,$N75*(1+G63),0)</f>
        <v>0</v>
      </c>
      <c r="I64" s="332" t="str">
        <f>+B64</f>
        <v>Costos fixos</v>
      </c>
      <c r="J64" s="381">
        <f>IF($D60=1,$J75*(1+J63),0)+IF($D60=2,$K75*(1+J63),0)+IF($D60=3,$L75*(1+J63),0)+IF($D60=4,$M75*(1+J63),0)+IF($D60=5,$N75*(1+J63),0)</f>
        <v>0</v>
      </c>
      <c r="K64" s="381">
        <f>IF($D60=1,$J75*(1+K63),0)+IF($D60=2,$K75*(1+K63),0)+IF($D60=3,$L75*(1+K63),0)+IF($D60=4,$M75*(1+K63),0)+IF($D60=5,$N75*(1+K63),0)</f>
        <v>0</v>
      </c>
      <c r="L64" s="381">
        <f>IF($D60=1,$J75*(1+L63),0)+IF($D60=2,$K75*(1+L63),0)+IF($D60=3,$L75*(1+L63),0)+IF($D60=4,$M75*(1+L63),0)+IF($D60=5,$N75*(1+L63),0)</f>
        <v>0</v>
      </c>
      <c r="M64" s="381">
        <f>IF($D60=1,$J75*(1+M63),0)+IF($D60=2,$K75*(1+M63),0)+IF($D60=3,$L75*(1+M63),0)+IF($D60=4,$M75*(1+M63),0)+IF($D60=5,$N75*(1+M63),0)</f>
        <v>0</v>
      </c>
      <c r="N64" s="381">
        <f>IF($D60=1,$J75*(1+N63),0)+IF($D60=2,$K75*(1+N63),0)+IF($D60=3,$L75*(1+N63),0)+IF($D60=4,$M75*(1+N63),0)+IF($D60=5,$N75*(1+N63),0)</f>
        <v>0</v>
      </c>
    </row>
    <row r="65" spans="2:14">
      <c r="B65" s="326" t="str">
        <f>+IF(Home!$C$5=NT!$A$2,MI!B461,IF(Home!$C$5=NT!$A$3,MI!C461,IF(Home!$C$5=NT!$A$4,MI!D461,)))</f>
        <v>Resultat</v>
      </c>
      <c r="C65" s="382">
        <f>C63-C64</f>
        <v>30978</v>
      </c>
      <c r="D65" s="382">
        <f>D63-D64</f>
        <v>32699</v>
      </c>
      <c r="E65" s="382">
        <f>E63-E64</f>
        <v>34420</v>
      </c>
      <c r="F65" s="382">
        <f>F63-F64</f>
        <v>36141</v>
      </c>
      <c r="G65" s="382">
        <f>G63-G64</f>
        <v>37862</v>
      </c>
      <c r="I65" s="326" t="str">
        <f>+B65</f>
        <v>Resultat</v>
      </c>
      <c r="J65" s="382">
        <f>J63-J64</f>
        <v>34420</v>
      </c>
      <c r="K65" s="382">
        <f>K63-K64</f>
        <v>36141</v>
      </c>
      <c r="L65" s="382">
        <f>L63-L64</f>
        <v>37862</v>
      </c>
      <c r="M65" s="382">
        <f>M63-M64</f>
        <v>39583</v>
      </c>
      <c r="N65" s="382">
        <f>N63-N64</f>
        <v>41304</v>
      </c>
    </row>
    <row r="66" spans="2:14">
      <c r="B66" s="2"/>
      <c r="C66" s="2"/>
      <c r="D66" s="2"/>
      <c r="E66" s="2"/>
      <c r="F66" s="2"/>
      <c r="G66" s="2"/>
      <c r="I66" s="2"/>
      <c r="J66" s="2"/>
      <c r="K66" s="2"/>
      <c r="L66" s="2"/>
      <c r="M66" s="2"/>
      <c r="N66" s="2"/>
    </row>
    <row r="67" spans="2:14">
      <c r="B67" s="326" t="str">
        <f>+IF(Home!$C$5=NT!$A$2,MI!B463,IF(Home!$C$5=NT!$A$3,MI!C463,IF(Home!$C$5=NT!$A$4,MI!D463,)))</f>
        <v>Rendibilitat dels ingressos</v>
      </c>
      <c r="C67" s="485">
        <f>IF(C61=0,0,C65/C61)</f>
        <v>1</v>
      </c>
      <c r="D67" s="485">
        <f>IF(D61=0,0,D65/D61)</f>
        <v>1</v>
      </c>
      <c r="E67" s="485">
        <f>IF(E61=0,0,E65/E61)</f>
        <v>1</v>
      </c>
      <c r="F67" s="485">
        <f>IF(F61=0,0,F65/F61)</f>
        <v>1</v>
      </c>
      <c r="G67" s="485">
        <f>IF(G61=0,0,G65/G61)</f>
        <v>1</v>
      </c>
      <c r="I67" s="326" t="str">
        <f>+B67</f>
        <v>Rendibilitat dels ingressos</v>
      </c>
      <c r="J67" s="485">
        <f>IF(J61=0,0,J65/J61)</f>
        <v>1</v>
      </c>
      <c r="K67" s="485">
        <f>IF(K61=0,0,K65/K61)</f>
        <v>1</v>
      </c>
      <c r="L67" s="485">
        <f>IF(L61=0,0,L65/L61)</f>
        <v>1</v>
      </c>
      <c r="M67" s="485">
        <f>IF(M61=0,0,M65/M61)</f>
        <v>1</v>
      </c>
      <c r="N67" s="485">
        <f>IF(N61=0,0,N65/N61)</f>
        <v>1</v>
      </c>
    </row>
    <row r="68" spans="2:14">
      <c r="B68" s="326" t="str">
        <f>+IF(Home!$C$5=NT!$A$2,MI!B464,IF(Home!$C$5=NT!$A$3,MI!C464,IF(Home!$C$5=NT!$A$4,MI!D464,)))</f>
        <v>Rendibilitat de la inversió</v>
      </c>
      <c r="C68" s="485">
        <f>IF((C64+C62)=0,0,C65/(C64+C62))</f>
        <v>0</v>
      </c>
      <c r="D68" s="485">
        <f>IF((D64+D62)=0,0,D65/(D64+D62))</f>
        <v>0</v>
      </c>
      <c r="E68" s="485">
        <f>IF((E64+E62)=0,0,E65/(E64+E62))</f>
        <v>0</v>
      </c>
      <c r="F68" s="485">
        <f>IF((F64+F62)=0,0,F65/(F64+F62))</f>
        <v>0</v>
      </c>
      <c r="G68" s="485">
        <f>IF((G64+G62)=0,0,G65/(G64+G62))</f>
        <v>0</v>
      </c>
      <c r="I68" s="326" t="str">
        <f>+B68</f>
        <v>Rendibilitat de la inversió</v>
      </c>
      <c r="J68" s="485">
        <f>IF((J64+J62)=0,0,J65/(J64+J62))</f>
        <v>0</v>
      </c>
      <c r="K68" s="485">
        <f>IF((K64+K62)=0,0,K65/(K64+K62))</f>
        <v>0</v>
      </c>
      <c r="L68" s="485">
        <f>IF((L64+L62)=0,0,L65/(L64+L62))</f>
        <v>0</v>
      </c>
      <c r="M68" s="485">
        <f>IF((M64+M62)=0,0,M65/(M64+M62))</f>
        <v>0</v>
      </c>
      <c r="N68" s="485">
        <f>IF((N64+N62)=0,0,N65/(N64+N62))</f>
        <v>0</v>
      </c>
    </row>
    <row r="69" spans="2:14">
      <c r="B69" s="2"/>
      <c r="C69" s="2"/>
      <c r="D69" s="2"/>
      <c r="E69" s="2"/>
      <c r="F69" s="2"/>
      <c r="G69" s="2"/>
    </row>
    <row r="70" spans="2:14">
      <c r="B70" s="2"/>
      <c r="C70" s="2"/>
      <c r="D70" s="2"/>
      <c r="E70" s="2"/>
      <c r="F70" s="2"/>
      <c r="G70" s="2"/>
    </row>
    <row r="71" spans="2:14">
      <c r="B71" s="596" t="str">
        <f>+IF(Home!$C$5=NT!$A$2,MI!$B$452,IF(Home!$C$5=NT!$A$3,MI!$C$452,IF(Home!$C$5=NT!$A$4,MI!$D$452,)))</f>
        <v>SUPÒSIT 3</v>
      </c>
      <c r="C71" s="596" t="str">
        <f>+IF(Home!$C$5=NT!$A$2,MI!$B$455,IF(Home!$C$5=NT!$A$3,MI!$C$455,IF(Home!$C$5=NT!$A$4,MI!$D$455,)))</f>
        <v>VARIACIÓ DELS COSTOS VARIABLES</v>
      </c>
      <c r="D71" s="596"/>
      <c r="E71" s="596"/>
      <c r="F71" s="596"/>
      <c r="G71" s="597"/>
      <c r="I71" s="756" t="str">
        <f>+IF(Home!$C$5=NT!$A$2,MI!$B$351,IF(Home!$C$5=NT!$A$3,MI!$C$351,IF(Home!$C$5=NT!$A$4,MI!$D$351,)))</f>
        <v>PUNT D'EQUILIBRI</v>
      </c>
      <c r="J71" s="757" t="str">
        <f>+IF(Home!$C$5=NT!$A$2,MI!$B$9,IF(Home!$C$5=NT!$A$3,MI!$C$9,IF(Home!$C$5=NT!$A$4,MI!$D$9,)))</f>
        <v>FINANÇAMENT</v>
      </c>
      <c r="K71" s="757" t="str">
        <f>+IF(Home!$C$5=NT!$A$2,MI!$B$9,IF(Home!$C$5=NT!$A$3,MI!$C$9,IF(Home!$C$5=NT!$A$4,MI!$D$9,)))</f>
        <v>FINANÇAMENT</v>
      </c>
      <c r="L71" s="757" t="str">
        <f>+IF(Home!$C$5=NT!$A$2,MI!$B$9,IF(Home!$C$5=NT!$A$3,MI!$C$9,IF(Home!$C$5=NT!$A$4,MI!$D$9,)))</f>
        <v>FINANÇAMENT</v>
      </c>
      <c r="M71" s="596"/>
      <c r="N71" s="597"/>
    </row>
    <row r="72" spans="2:14">
      <c r="B72" s="609"/>
      <c r="C72" s="609">
        <v>0</v>
      </c>
      <c r="D72" s="609">
        <f>C72+5%</f>
        <v>0.05</v>
      </c>
      <c r="E72" s="609">
        <f>D72+5%</f>
        <v>0.1</v>
      </c>
      <c r="F72" s="609">
        <f>E72+5%</f>
        <v>0.15000000000000002</v>
      </c>
      <c r="G72" s="609">
        <f>F72+5%</f>
        <v>0.2</v>
      </c>
      <c r="I72" s="177"/>
      <c r="J72" s="177" t="str">
        <f>+IF(Home!$C$5=NT!$A$2,MI!$B$3,IF(Home!$C$5=NT!$A$3,MI!$C$3,IF(Home!$C$5=NT!$A$4,MI!$D$3,)))</f>
        <v>ANY 1</v>
      </c>
      <c r="K72" s="177" t="str">
        <f>+IF(Home!$C$5=NT!$A$2,MI!$B$4,IF(Home!$C$5=NT!$A$3,MI!$C$4,IF(Home!$C$5=NT!$A$4,MI!$D$4,)))</f>
        <v>ANY 2</v>
      </c>
      <c r="L72" s="177" t="str">
        <f>+IF(Home!$C$5=NT!$A$2,MI!$B$5,IF(Home!$C$5=NT!$A$3,MI!$C$5,IF(Home!$C$5=NT!$A$4,MI!$D$5,)))</f>
        <v>ANY 3</v>
      </c>
      <c r="M72" s="177" t="str">
        <f>+IF(Home!$C$5=NT!$A$2,MI!$B$6,IF(Home!$C$5=NT!$A$3,MI!$C$6,IF(Home!$C$5=NT!$A$4,MI!$D$6,)))</f>
        <v>ANY 4</v>
      </c>
      <c r="N72" s="177" t="str">
        <f>+IF(Home!$C$5=NT!$A$2,MI!$B$7,IF(Home!$C$5=NT!$A$3,MI!$C$7,IF(Home!$C$5=NT!$A$4,MI!$D$7,)))</f>
        <v>ANY 5</v>
      </c>
    </row>
    <row r="73" spans="2:14">
      <c r="B73" s="610" t="str">
        <f>+IF(Home!$C$5=NT!$A$2,MI!B456,IF(Home!$C$5=NT!$A$3,MI!C456,IF(Home!$C$5=NT!$A$4,MI!D456,)))</f>
        <v>Percentatge sobre els ingressos</v>
      </c>
      <c r="C73" s="611">
        <f>IF($D69=1,$J77*(1+C72),0)+IF($D69=2,$K77*(1+C72),0)+IF($D69=3,$L77*(1+C72),0)+IF($D69=4,$M77*(1+C72),0)+IF($D69=5,$N77*(1+C72),0)</f>
        <v>0</v>
      </c>
      <c r="D73" s="611">
        <f>(1+D72)*C73</f>
        <v>0</v>
      </c>
      <c r="E73" s="611">
        <f>(1+E72)*D73</f>
        <v>0</v>
      </c>
      <c r="F73" s="611">
        <f>(1+F72)*E73</f>
        <v>0</v>
      </c>
      <c r="G73" s="611">
        <f>(1+G72)*F73</f>
        <v>0</v>
      </c>
      <c r="I73" s="610" t="str">
        <f>+B61</f>
        <v>Ingressos</v>
      </c>
      <c r="J73" s="611">
        <f>+C23</f>
        <v>34420</v>
      </c>
      <c r="K73" s="611">
        <f>+D23</f>
        <v>53325.599999999999</v>
      </c>
      <c r="L73" s="611">
        <f>+E23</f>
        <v>55229.633999999998</v>
      </c>
      <c r="M73" s="611">
        <f>+F23</f>
        <v>56334.226679999992</v>
      </c>
      <c r="N73" s="611">
        <f>+G23</f>
        <v>57460.911213600011</v>
      </c>
    </row>
    <row r="74" spans="2:14">
      <c r="B74" s="610" t="str">
        <f>+B61</f>
        <v>Ingressos</v>
      </c>
      <c r="C74" s="611">
        <f>IF($D70=1,$J86*(1+C73),0)+IF($D70=2,$K86*(1+C73),0)+IF($D70=3,$L86*(1+C73),0)+IF($D70=4,$M86*(1+C73),0)+IF($D70=5,$N86*(1+C73),0)</f>
        <v>0</v>
      </c>
      <c r="D74" s="611">
        <f>IF($D70=1,$J86*(1+D73),0)+IF($D70=2,$K86*(1+D73),0)+IF($D70=3,$L86*(1+D73),0)+IF($D70=4,$M86*(1+D73),0)+IF($D70=5,$N86*(1+D73),0)</f>
        <v>0</v>
      </c>
      <c r="E74" s="611">
        <f>IF($D70=1,$J86*(1+E73),0)+IF($D70=2,$K86*(1+E73),0)+IF($D70=3,$L86*(1+E73),0)+IF($D70=4,$M86*(1+E73),0)+IF($D70=5,$N86*(1+E73),0)</f>
        <v>0</v>
      </c>
      <c r="F74" s="611">
        <f>IF($D70=1,$J86*(1+F73),0)+IF($D70=2,$K86*(1+F73),0)+IF($D70=3,$L86*(1+F73),0)+IF($D70=4,$M86*(1+F73),0)+IF($D70=5,$N86*(1+F73),0)</f>
        <v>0</v>
      </c>
      <c r="G74" s="611">
        <f>IF($D70=1,$J86*(1+G73),0)+IF($D70=2,$K86*(1+G73),0)+IF($D70=3,$L86*(1+G73),0)+IF($D70=4,$M86*(1+G73),0)+IF($D70=5,$N86*(1+G73),0)</f>
        <v>0</v>
      </c>
      <c r="I74" s="610" t="str">
        <f>+B62</f>
        <v>Costos variables</v>
      </c>
      <c r="J74" s="611">
        <f>+Stock!D100</f>
        <v>4400</v>
      </c>
      <c r="K74" s="611">
        <f>+Stock!E100</f>
        <v>0</v>
      </c>
      <c r="L74" s="611">
        <f>+Stock!F100</f>
        <v>0</v>
      </c>
      <c r="M74" s="611">
        <f>+Stock!G100</f>
        <v>0</v>
      </c>
      <c r="N74" s="381">
        <f>+Stock!H100</f>
        <v>0</v>
      </c>
    </row>
    <row r="75" spans="2:14">
      <c r="B75" s="332" t="str">
        <f>+B62</f>
        <v>Costos variables</v>
      </c>
      <c r="C75" s="381">
        <f>IF($D71=1,$J74*(1+C74),0)+IF($D71=2,$K74*(1+C74),0)+IF($D71=3,$L74*(1+C74),0)+IF($D71=4,$M74*(1+C74),0)+IF($D71=5,$N74*(1+C74),0)</f>
        <v>0</v>
      </c>
      <c r="D75" s="381">
        <f>IF($D71=1,$J87*(1+D74),0)+IF($D71=2,$K87*(1+D74),0)+IF($D71=3,$L87*(1+D74),0)+IF($D71=4,$M87*(1+D74),0)+IF($D71=5,$N87*(1+D74),0)</f>
        <v>0</v>
      </c>
      <c r="E75" s="381">
        <f>IF($D71=1,$J87*(1+E74),0)+IF($D71=2,$K87*(1+E74),0)+IF($D71=3,$L87*(1+E74),0)+IF($D71=4,$M87*(1+E74),0)+IF($D71=5,$N87*(1+E74),0)</f>
        <v>0</v>
      </c>
      <c r="F75" s="381">
        <f>IF($D71=1,$J87*(1+F74),0)+IF($D71=2,$K87*(1+F74),0)+IF($D71=3,$L87*(1+F74),0)+IF($D71=4,$M87*(1+F74),0)+IF($D71=5,$N87*(1+F74),0)</f>
        <v>0</v>
      </c>
      <c r="G75" s="381">
        <f>IF($D71=1,$J87*(1+G74),0)+IF($D71=2,$K87*(1+G74),0)+IF($D71=3,$L87*(1+G74),0)+IF($D71=4,$M87*(1+G74),0)+IF($D71=5,$N87*(1+G74),0)</f>
        <v>0</v>
      </c>
      <c r="I75" s="610" t="str">
        <f>+B64</f>
        <v>Costos fixos</v>
      </c>
      <c r="J75" s="611">
        <f ca="1">+C39</f>
        <v>29791.399999999994</v>
      </c>
      <c r="K75" s="611">
        <f ca="1">+D39</f>
        <v>48683.999999999993</v>
      </c>
      <c r="L75" s="611">
        <f ca="1">+E39</f>
        <v>54473.351999999992</v>
      </c>
      <c r="M75" s="611">
        <f ca="1">+F39</f>
        <v>53964.491039999994</v>
      </c>
      <c r="N75" s="611">
        <f ca="1">+G39</f>
        <v>54057.452860799996</v>
      </c>
    </row>
    <row r="76" spans="2:14">
      <c r="B76" s="610" t="str">
        <f>+B63</f>
        <v>Marge brut</v>
      </c>
      <c r="C76" s="611">
        <f>C74-C75</f>
        <v>0</v>
      </c>
      <c r="D76" s="611">
        <f>D74-D75</f>
        <v>0</v>
      </c>
      <c r="E76" s="611">
        <f>E74-E75</f>
        <v>0</v>
      </c>
      <c r="F76" s="611">
        <f>F74-F75</f>
        <v>0</v>
      </c>
      <c r="G76" s="611">
        <f>G74-G75</f>
        <v>0</v>
      </c>
      <c r="I76" s="610" t="str">
        <f>+B63</f>
        <v>Marge brut</v>
      </c>
      <c r="J76" s="611">
        <f>+J73-J74</f>
        <v>30020</v>
      </c>
      <c r="K76" s="611">
        <f>+K73-K74</f>
        <v>53325.599999999999</v>
      </c>
      <c r="L76" s="611">
        <f>+L73-L74</f>
        <v>55229.633999999998</v>
      </c>
      <c r="M76" s="611">
        <f>+M73-M74</f>
        <v>56334.226679999992</v>
      </c>
      <c r="N76" s="381">
        <f>+N73-N74</f>
        <v>57460.911213600011</v>
      </c>
    </row>
    <row r="77" spans="2:14">
      <c r="B77" s="332" t="str">
        <f>+B64</f>
        <v>Costos fixos</v>
      </c>
      <c r="C77" s="381">
        <f>IF($D73=1,$J75*(1+C76),0)+IF($D73=2,$K75*(1+C76),0)+IF($D73=3,$L75*(1+C76),0)+IF($D73=4,$M75*(1+C76),0)+IF($D73=5,$N75*(1+C76),0)</f>
        <v>0</v>
      </c>
      <c r="D77" s="381">
        <f>IF($D73=1,$J88*(1+D76),0)+IF($D73=2,$K88*(1+D76),0)+IF($D73=3,$L88*(1+D76),0)+IF($D73=4,$M88*(1+D76),0)+IF($D73=5,$N88*(1+D76),0)</f>
        <v>0</v>
      </c>
      <c r="E77" s="381">
        <f>IF($D73=1,$J88*(1+E76),0)+IF($D73=2,$K88*(1+E76),0)+IF($D73=3,$L88*(1+E76),0)+IF($D73=4,$M88*(1+E76),0)+IF($D73=5,$N88*(1+E76),0)</f>
        <v>0</v>
      </c>
      <c r="F77" s="381">
        <f>IF($D73=1,$J88*(1+F76),0)+IF($D73=2,$K88*(1+F76),0)+IF($D73=3,$L88*(1+F76),0)+IF($D73=4,$M88*(1+F76),0)+IF($D73=5,$N88*(1+F76),0)</f>
        <v>0</v>
      </c>
      <c r="G77" s="381">
        <f>IF($D73=1,$J88*(1+G76),0)+IF($D73=2,$K88*(1+G76),0)+IF($D73=3,$L88*(1+G76),0)+IF($D73=4,$M88*(1+G76),0)+IF($D73=5,$N88*(1+G76),0)</f>
        <v>0</v>
      </c>
      <c r="I77" s="610" t="str">
        <f>+IF(Home!$C$5=NT!$A$2,MI!B462,IF(Home!$C$5=NT!$A$3,MI!C462,IF(Home!$C$5=NT!$A$4,MI!D462,)))</f>
        <v>Marge comercial</v>
      </c>
      <c r="J77" s="611">
        <f>IFERROR(+J76/J73,0)</f>
        <v>0.87216734456711209</v>
      </c>
      <c r="K77" s="611">
        <f>IFERROR(+K76/K73,0)</f>
        <v>1</v>
      </c>
      <c r="L77" s="611">
        <f>IFERROR(+L76/L73,0)</f>
        <v>1</v>
      </c>
      <c r="M77" s="611">
        <f>IFERROR(+M76/M73,0)</f>
        <v>1</v>
      </c>
      <c r="N77" s="611">
        <f>IFERROR(+N76/N73,0)</f>
        <v>1</v>
      </c>
    </row>
    <row r="78" spans="2:14">
      <c r="B78" s="326" t="str">
        <f>+B65</f>
        <v>Resultat</v>
      </c>
      <c r="C78" s="382">
        <f>C76-C77</f>
        <v>0</v>
      </c>
      <c r="D78" s="382">
        <f>D76-D77</f>
        <v>0</v>
      </c>
      <c r="E78" s="382">
        <f>E76-E77</f>
        <v>0</v>
      </c>
      <c r="F78" s="382">
        <f>F76-F77</f>
        <v>0</v>
      </c>
      <c r="G78" s="382">
        <f>G76-G77</f>
        <v>0</v>
      </c>
    </row>
    <row r="79" spans="2:14">
      <c r="B79" s="2"/>
      <c r="C79" s="2"/>
      <c r="D79" s="2"/>
      <c r="E79" s="2"/>
      <c r="F79" s="2"/>
      <c r="G79" s="2"/>
    </row>
    <row r="80" spans="2:14">
      <c r="B80" s="326" t="str">
        <f>+B67</f>
        <v>Rendibilitat dels ingressos</v>
      </c>
      <c r="C80" s="485">
        <f>IF(C74=0,0,C78/C74)</f>
        <v>0</v>
      </c>
      <c r="D80" s="485">
        <f>IF(D74=0,0,D78/D74)</f>
        <v>0</v>
      </c>
      <c r="E80" s="485">
        <f>IF(E74=0,0,E78/E74)</f>
        <v>0</v>
      </c>
      <c r="F80" s="485">
        <f>IF(F74=0,0,F78/F74)</f>
        <v>0</v>
      </c>
      <c r="G80" s="485">
        <f>IF(G74=0,0,G78/G74)</f>
        <v>0</v>
      </c>
    </row>
    <row r="81" spans="2:7">
      <c r="B81" s="326" t="str">
        <f>+B68</f>
        <v>Rendibilitat de la inversió</v>
      </c>
      <c r="C81" s="485">
        <f>IF((C77+C75)=0,0,C78/(C77+C75))</f>
        <v>0</v>
      </c>
      <c r="D81" s="485">
        <f>IF((D77+D75)=0,0,D78/(D77+D75))</f>
        <v>0</v>
      </c>
      <c r="E81" s="485">
        <f>IF((E77+E75)=0,0,E78/(E77+E75))</f>
        <v>0</v>
      </c>
      <c r="F81" s="485">
        <f>IF((F77+F75)=0,0,F78/(F77+F75))</f>
        <v>0</v>
      </c>
      <c r="G81" s="485">
        <f>IF((G77+G75)=0,0,G78/(G77+G75))</f>
        <v>0</v>
      </c>
    </row>
    <row r="82" spans="2:7">
      <c r="B82" s="2"/>
      <c r="C82" s="2"/>
      <c r="D82" s="2"/>
      <c r="E82" s="2"/>
      <c r="F82" s="2"/>
      <c r="G82" s="2"/>
    </row>
  </sheetData>
  <sheetProtection algorithmName="SHA-512" hashValue="HCFhYnvHJnjqBz7oK2oRr1cjta5baOcEgnYpAxv78q36Q4qNrz8JT9Z77o7W1MR/h3RK7vB6rFsJZq4ozkzojA==" saltValue="yNFlF72+l4H1RPI9GWGz5Q==" spinCount="100000" sheet="1" scenarios="1" formatColumns="0" formatRows="0"/>
  <mergeCells count="13">
    <mergeCell ref="I71:L71"/>
    <mergeCell ref="B7:E7"/>
    <mergeCell ref="B14:E14"/>
    <mergeCell ref="B21:E21"/>
    <mergeCell ref="I7:L7"/>
    <mergeCell ref="I16:L16"/>
    <mergeCell ref="I23:L23"/>
    <mergeCell ref="B28:E28"/>
    <mergeCell ref="B36:E36"/>
    <mergeCell ref="I48:L48"/>
    <mergeCell ref="I32:L32"/>
    <mergeCell ref="I39:L39"/>
    <mergeCell ref="B45:E45"/>
  </mergeCells>
  <conditionalFormatting sqref="C11 C19:G20 C34:G35 C44:G44 J14:N14 J21:N21 J37:N38">
    <cfRule type="expression" dxfId="83" priority="106">
      <formula>C11&lt;0</formula>
    </cfRule>
  </conditionalFormatting>
  <conditionalFormatting sqref="J13">
    <cfRule type="expression" dxfId="82" priority="97">
      <formula>J13&lt;0</formula>
    </cfRule>
  </conditionalFormatting>
  <conditionalFormatting sqref="K13">
    <cfRule type="expression" dxfId="81" priority="92">
      <formula>K13&lt;0</formula>
    </cfRule>
  </conditionalFormatting>
  <conditionalFormatting sqref="L13">
    <cfRule type="expression" dxfId="80" priority="91">
      <formula>L13&lt;0</formula>
    </cfRule>
  </conditionalFormatting>
  <conditionalFormatting sqref="M13">
    <cfRule type="expression" dxfId="79" priority="90">
      <formula>M13&lt;0</formula>
    </cfRule>
  </conditionalFormatting>
  <conditionalFormatting sqref="N13">
    <cfRule type="expression" dxfId="78" priority="89">
      <formula>N13&lt;0</formula>
    </cfRule>
  </conditionalFormatting>
  <conditionalFormatting sqref="D11">
    <cfRule type="expression" dxfId="77" priority="88">
      <formula>D11&lt;0</formula>
    </cfRule>
  </conditionalFormatting>
  <conditionalFormatting sqref="E11">
    <cfRule type="expression" dxfId="76" priority="87">
      <formula>E11&lt;0</formula>
    </cfRule>
  </conditionalFormatting>
  <conditionalFormatting sqref="F11">
    <cfRule type="expression" dxfId="75" priority="86">
      <formula>F11&lt;0</formula>
    </cfRule>
  </conditionalFormatting>
  <conditionalFormatting sqref="G11">
    <cfRule type="expression" dxfId="74" priority="85">
      <formula>G11&lt;0</formula>
    </cfRule>
  </conditionalFormatting>
  <conditionalFormatting sqref="C18:G18">
    <cfRule type="expression" dxfId="73" priority="84">
      <formula>C18&lt;0</formula>
    </cfRule>
  </conditionalFormatting>
  <conditionalFormatting sqref="C25:G25">
    <cfRule type="expression" dxfId="72" priority="79">
      <formula>C25&lt;0</formula>
    </cfRule>
  </conditionalFormatting>
  <conditionalFormatting sqref="J20:N20">
    <cfRule type="expression" dxfId="71" priority="78">
      <formula>J20&lt;0</formula>
    </cfRule>
  </conditionalFormatting>
  <conditionalFormatting sqref="C33:G33">
    <cfRule type="expression" dxfId="70" priority="77">
      <formula>C33&lt;0</formula>
    </cfRule>
  </conditionalFormatting>
  <conditionalFormatting sqref="J36:N36">
    <cfRule type="expression" dxfId="69" priority="76">
      <formula>J36&lt;0</formula>
    </cfRule>
  </conditionalFormatting>
  <conditionalFormatting sqref="C42:G42">
    <cfRule type="expression" dxfId="68" priority="75">
      <formula>C42&lt;0</formula>
    </cfRule>
  </conditionalFormatting>
  <conditionalFormatting sqref="J45:N45">
    <cfRule type="expression" dxfId="67" priority="73">
      <formula>J45&lt;0</formula>
    </cfRule>
  </conditionalFormatting>
  <conditionalFormatting sqref="N48:N50 G7:G42 G44">
    <cfRule type="expression" dxfId="66" priority="72">
      <formula>$G$6&lt;5</formula>
    </cfRule>
  </conditionalFormatting>
  <conditionalFormatting sqref="N7:N45">
    <cfRule type="expression" dxfId="65" priority="71">
      <formula>$G$6&lt;5</formula>
    </cfRule>
  </conditionalFormatting>
  <conditionalFormatting sqref="M7:M45 M48:M50 F7:F42 F44">
    <cfRule type="expression" dxfId="64" priority="70">
      <formula>$G$6&lt;4</formula>
    </cfRule>
  </conditionalFormatting>
  <conditionalFormatting sqref="B55:M55">
    <cfRule type="expression" dxfId="63" priority="66">
      <formula>$G$6&lt;4</formula>
    </cfRule>
  </conditionalFormatting>
  <conditionalFormatting sqref="B59:F59">
    <cfRule type="expression" dxfId="62" priority="65">
      <formula>$G$6&lt;4</formula>
    </cfRule>
  </conditionalFormatting>
  <conditionalFormatting sqref="K59:M59">
    <cfRule type="expression" dxfId="61" priority="64">
      <formula>$G$6&lt;4</formula>
    </cfRule>
  </conditionalFormatting>
  <conditionalFormatting sqref="D71:F71">
    <cfRule type="expression" dxfId="60" priority="63">
      <formula>$G$6&lt;4</formula>
    </cfRule>
  </conditionalFormatting>
  <conditionalFormatting sqref="N55">
    <cfRule type="expression" dxfId="59" priority="62">
      <formula>$G$6&lt;4</formula>
    </cfRule>
  </conditionalFormatting>
  <conditionalFormatting sqref="M71:M77">
    <cfRule type="expression" dxfId="58" priority="61">
      <formula>$G$6&lt;4</formula>
    </cfRule>
  </conditionalFormatting>
  <conditionalFormatting sqref="N71:N72">
    <cfRule type="expression" dxfId="57" priority="60">
      <formula>$G$6&lt;5</formula>
    </cfRule>
  </conditionalFormatting>
  <conditionalFormatting sqref="D65">
    <cfRule type="expression" dxfId="56" priority="58">
      <formula>D65&lt;0</formula>
    </cfRule>
  </conditionalFormatting>
  <conditionalFormatting sqref="E65">
    <cfRule type="expression" dxfId="55" priority="57">
      <formula>E65&lt;0</formula>
    </cfRule>
  </conditionalFormatting>
  <conditionalFormatting sqref="F65">
    <cfRule type="expression" dxfId="54" priority="56">
      <formula>F65&lt;0</formula>
    </cfRule>
  </conditionalFormatting>
  <conditionalFormatting sqref="G65">
    <cfRule type="expression" dxfId="53" priority="55">
      <formula>G65&lt;0</formula>
    </cfRule>
  </conditionalFormatting>
  <conditionalFormatting sqref="G60:G65">
    <cfRule type="expression" dxfId="52" priority="54">
      <formula>$G$6&lt;5</formula>
    </cfRule>
  </conditionalFormatting>
  <conditionalFormatting sqref="J65">
    <cfRule type="expression" dxfId="51" priority="52">
      <formula>J65&lt;0</formula>
    </cfRule>
  </conditionalFormatting>
  <conditionalFormatting sqref="K65">
    <cfRule type="expression" dxfId="50" priority="51">
      <formula>K65&lt;0</formula>
    </cfRule>
  </conditionalFormatting>
  <conditionalFormatting sqref="L65">
    <cfRule type="expression" dxfId="49" priority="50">
      <formula>L65&lt;0</formula>
    </cfRule>
  </conditionalFormatting>
  <conditionalFormatting sqref="M65">
    <cfRule type="expression" dxfId="48" priority="49">
      <formula>M65&lt;0</formula>
    </cfRule>
  </conditionalFormatting>
  <conditionalFormatting sqref="N65">
    <cfRule type="expression" dxfId="47" priority="48">
      <formula>N65&lt;0</formula>
    </cfRule>
  </conditionalFormatting>
  <conditionalFormatting sqref="N60:N65">
    <cfRule type="expression" dxfId="46" priority="47">
      <formula>$G$6&lt;5</formula>
    </cfRule>
  </conditionalFormatting>
  <conditionalFormatting sqref="C78">
    <cfRule type="expression" dxfId="45" priority="45">
      <formula>C78&lt;0</formula>
    </cfRule>
  </conditionalFormatting>
  <conditionalFormatting sqref="D78">
    <cfRule type="expression" dxfId="44" priority="44">
      <formula>D78&lt;0</formula>
    </cfRule>
  </conditionalFormatting>
  <conditionalFormatting sqref="E78">
    <cfRule type="expression" dxfId="43" priority="43">
      <formula>E78&lt;0</formula>
    </cfRule>
  </conditionalFormatting>
  <conditionalFormatting sqref="F78">
    <cfRule type="expression" dxfId="42" priority="42">
      <formula>F78&lt;0</formula>
    </cfRule>
  </conditionalFormatting>
  <conditionalFormatting sqref="G78">
    <cfRule type="expression" dxfId="41" priority="41">
      <formula>G78&lt;0</formula>
    </cfRule>
  </conditionalFormatting>
  <conditionalFormatting sqref="G72:G78">
    <cfRule type="expression" dxfId="40" priority="40">
      <formula>$G$6&lt;5</formula>
    </cfRule>
  </conditionalFormatting>
  <conditionalFormatting sqref="G73">
    <cfRule type="expression" dxfId="39" priority="38">
      <formula>$G$6&lt;5</formula>
    </cfRule>
  </conditionalFormatting>
  <conditionalFormatting sqref="C67:C68">
    <cfRule type="expression" dxfId="38" priority="36">
      <formula>C67&lt;0</formula>
    </cfRule>
  </conditionalFormatting>
  <conditionalFormatting sqref="D67:D68">
    <cfRule type="expression" dxfId="37" priority="35">
      <formula>D67&lt;0</formula>
    </cfRule>
  </conditionalFormatting>
  <conditionalFormatting sqref="E67:E68">
    <cfRule type="expression" dxfId="36" priority="34">
      <formula>E67&lt;0</formula>
    </cfRule>
  </conditionalFormatting>
  <conditionalFormatting sqref="F67:F68">
    <cfRule type="expression" dxfId="35" priority="33">
      <formula>F67&lt;0</formula>
    </cfRule>
  </conditionalFormatting>
  <conditionalFormatting sqref="G67:G68">
    <cfRule type="expression" dxfId="34" priority="32">
      <formula>G67&lt;0</formula>
    </cfRule>
  </conditionalFormatting>
  <conditionalFormatting sqref="G67:G68">
    <cfRule type="expression" dxfId="33" priority="31">
      <formula>$G$6&lt;5</formula>
    </cfRule>
  </conditionalFormatting>
  <conditionalFormatting sqref="F60:F68">
    <cfRule type="expression" dxfId="32" priority="30">
      <formula>$G$6&lt;4</formula>
    </cfRule>
  </conditionalFormatting>
  <conditionalFormatting sqref="J67:J68">
    <cfRule type="expression" dxfId="31" priority="29">
      <formula>J67&lt;0</formula>
    </cfRule>
  </conditionalFormatting>
  <conditionalFormatting sqref="K67:K68">
    <cfRule type="expression" dxfId="30" priority="28">
      <formula>K67&lt;0</formula>
    </cfRule>
  </conditionalFormatting>
  <conditionalFormatting sqref="L67:L68">
    <cfRule type="expression" dxfId="29" priority="27">
      <formula>L67&lt;0</formula>
    </cfRule>
  </conditionalFormatting>
  <conditionalFormatting sqref="M67:M68">
    <cfRule type="expression" dxfId="28" priority="26">
      <formula>M67&lt;0</formula>
    </cfRule>
  </conditionalFormatting>
  <conditionalFormatting sqref="N67:N68">
    <cfRule type="expression" dxfId="27" priority="25">
      <formula>N67&lt;0</formula>
    </cfRule>
  </conditionalFormatting>
  <conditionalFormatting sqref="N67:N68">
    <cfRule type="expression" dxfId="26" priority="24">
      <formula>$G$6&lt;5</formula>
    </cfRule>
  </conditionalFormatting>
  <conditionalFormatting sqref="M60:M68">
    <cfRule type="expression" dxfId="25" priority="23">
      <formula>$G$6&lt;4</formula>
    </cfRule>
  </conditionalFormatting>
  <conditionalFormatting sqref="C80:C81">
    <cfRule type="expression" dxfId="24" priority="22">
      <formula>C80&lt;0</formula>
    </cfRule>
  </conditionalFormatting>
  <conditionalFormatting sqref="D80:D81">
    <cfRule type="expression" dxfId="23" priority="21">
      <formula>D80&lt;0</formula>
    </cfRule>
  </conditionalFormatting>
  <conditionalFormatting sqref="E80:E81">
    <cfRule type="expression" dxfId="22" priority="20">
      <formula>E80&lt;0</formula>
    </cfRule>
  </conditionalFormatting>
  <conditionalFormatting sqref="F80:F81">
    <cfRule type="expression" dxfId="21" priority="19">
      <formula>F80&lt;0</formula>
    </cfRule>
  </conditionalFormatting>
  <conditionalFormatting sqref="G80:G81">
    <cfRule type="expression" dxfId="20" priority="18">
      <formula>G80&lt;0</formula>
    </cfRule>
  </conditionalFormatting>
  <conditionalFormatting sqref="G80:G81">
    <cfRule type="expression" dxfId="19" priority="17">
      <formula>$G$6&lt;5</formula>
    </cfRule>
  </conditionalFormatting>
  <conditionalFormatting sqref="F72:F81">
    <cfRule type="expression" dxfId="18" priority="16">
      <formula>$G$6&lt;4</formula>
    </cfRule>
  </conditionalFormatting>
  <conditionalFormatting sqref="C48:G48">
    <cfRule type="expression" dxfId="17" priority="15">
      <formula>C48&lt;0</formula>
    </cfRule>
  </conditionalFormatting>
  <conditionalFormatting sqref="G45:G48">
    <cfRule type="expression" dxfId="16" priority="14">
      <formula>$G$6&lt;5</formula>
    </cfRule>
  </conditionalFormatting>
  <conditionalFormatting sqref="F45:F48">
    <cfRule type="expression" dxfId="15" priority="13">
      <formula>$G$6&lt;4</formula>
    </cfRule>
  </conditionalFormatting>
  <conditionalFormatting sqref="G59">
    <cfRule type="expression" dxfId="14" priority="12">
      <formula>$G$6&lt;5</formula>
    </cfRule>
  </conditionalFormatting>
  <conditionalFormatting sqref="N59">
    <cfRule type="expression" dxfId="13" priority="11">
      <formula>$G$6&lt;5</formula>
    </cfRule>
  </conditionalFormatting>
  <conditionalFormatting sqref="G71">
    <cfRule type="expression" dxfId="12" priority="10">
      <formula>$G$6&lt;5</formula>
    </cfRule>
  </conditionalFormatting>
  <conditionalFormatting sqref="N73:N77">
    <cfRule type="expression" dxfId="11" priority="9">
      <formula>$G$6&lt;5</formula>
    </cfRule>
  </conditionalFormatting>
  <conditionalFormatting sqref="B71">
    <cfRule type="expression" dxfId="10" priority="7">
      <formula>$G$6&lt;4</formula>
    </cfRule>
  </conditionalFormatting>
  <conditionalFormatting sqref="I59">
    <cfRule type="expression" dxfId="9" priority="6">
      <formula>$G$6&lt;4</formula>
    </cfRule>
  </conditionalFormatting>
  <conditionalFormatting sqref="J59">
    <cfRule type="expression" dxfId="8" priority="5">
      <formula>$G$6&lt;4</formula>
    </cfRule>
  </conditionalFormatting>
  <conditionalFormatting sqref="C71">
    <cfRule type="expression" dxfId="7" priority="4">
      <formula>$G$6&lt;4</formula>
    </cfRule>
  </conditionalFormatting>
  <conditionalFormatting sqref="C65">
    <cfRule type="expression" dxfId="6" priority="3">
      <formula>C65&lt;0</formula>
    </cfRule>
  </conditionalFormatting>
  <conditionalFormatting sqref="C43:G43">
    <cfRule type="expression" dxfId="5" priority="2">
      <formula>C43&lt;0</formula>
    </cfRule>
  </conditionalFormatting>
  <conditionalFormatting sqref="F43:G43">
    <cfRule type="expression" dxfId="4" priority="1">
      <formula>$G$6&lt;4</formula>
    </cfRule>
  </conditionalFormatting>
  <dataValidations count="1">
    <dataValidation type="list" allowBlank="1" showInputMessage="1" showErrorMessage="1" sqref="D57" xr:uid="{00000000-0002-0000-2300-000000000000}">
      <formula1>Suposits</formula1>
    </dataValidation>
  </dataValidations>
  <pageMargins left="0.7" right="0.7" top="0.75" bottom="0.75" header="0.3" footer="0.3"/>
  <pageSetup paperSize="9" scale="48" orientation="portrait" horizontalDpi="4294967295" verticalDpi="4294967295" r:id="rId1"/>
  <headerFooter>
    <oddFooter>&amp;L&amp;"-,Negrita"&amp;9Promotor &amp;"-,Normal"a &amp;"-,Negrita"Nom del projecte &amp;"-,Normal"a &amp;"-,Negrita"Email: &amp;"-,Normal"a &amp;"-,Negrita"Telèfon &amp;"-,Normal"a</oddFooter>
  </headerFooter>
  <rowBreaks count="1" manualBreakCount="1">
    <brk id="51" max="13" man="1"/>
  </rowBreaks>
  <ignoredErrors>
    <ignoredError sqref="J12:N12" formula="1"/>
    <ignoredError sqref="J27:N27" unlockedFormula="1"/>
  </ignoredErrors>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11">
    <tabColor theme="9" tint="-0.499984740745262"/>
  </sheetPr>
  <dimension ref="B2:G61"/>
  <sheetViews>
    <sheetView showGridLines="0" zoomScaleNormal="100" workbookViewId="0">
      <pane ySplit="3" topLeftCell="A4" activePane="bottomLeft" state="frozen"/>
      <selection activeCell="C40" sqref="C40"/>
      <selection pane="bottomLeft"/>
    </sheetView>
  </sheetViews>
  <sheetFormatPr defaultColWidth="11.44140625" defaultRowHeight="14.4"/>
  <cols>
    <col min="1" max="1" width="2.88671875" customWidth="1"/>
    <col min="2" max="2" width="73.88671875" bestFit="1" customWidth="1"/>
  </cols>
  <sheetData>
    <row r="2" spans="2:7">
      <c r="B2" s="1"/>
    </row>
    <row r="3" spans="2:7">
      <c r="B3" s="1"/>
    </row>
    <row r="4" spans="2:7">
      <c r="B4" s="1"/>
    </row>
    <row r="5" spans="2:7">
      <c r="B5" s="673" t="str">
        <f>+IF(Home!$C$5=NT!$A$2,MI!$B$398,IF(Home!$C$5=NT!$A$3,MI!$C$398,IF(Home!$C$5=NT!$A$4,MI!$D$398,)))</f>
        <v>ESTAT DE FLUXES D'EFECTIU</v>
      </c>
      <c r="G5" s="639">
        <f>+Home!J9</f>
        <v>3</v>
      </c>
    </row>
    <row r="6" spans="2:7">
      <c r="B6" s="506"/>
      <c r="C6" s="506"/>
      <c r="D6" s="506"/>
      <c r="E6" s="506"/>
      <c r="F6" s="506"/>
      <c r="G6" s="639"/>
    </row>
    <row r="7" spans="2:7" s="3" customFormat="1">
      <c r="B7" s="506" t="str">
        <f>+IF(Home!$C$5=NT!$A$2,MI!$B399,IF(Home!$C$5=NT!$A$3,MI!$C399,IF(Home!$C$5=NT!$A$4,MI!$D399,)))</f>
        <v xml:space="preserve">A) FLUXOS D'EFECTIU DE LES ACTIVITATS D'EXPLOTACIÓ </v>
      </c>
      <c r="C7" s="177" t="str">
        <f>+IF(Home!$C$5=NT!$A$2,MI!$B$3,IF(Home!$C$5=NT!$A$3,MI!$C$3,IF(Home!$C$5=NT!$A$4,MI!$D$3,)))</f>
        <v>ANY 1</v>
      </c>
      <c r="D7" s="177" t="str">
        <f>+IF(Home!$C$5=NT!$A$2,MI!$B$4,IF(Home!$C$5=NT!$A$3,MI!$C$4,IF(Home!$C$5=NT!$A$4,MI!$D$4,)))</f>
        <v>ANY 2</v>
      </c>
      <c r="E7" s="177" t="str">
        <f>+IF(Home!$C$5=NT!$A$2,MI!$B$5,IF(Home!$C$5=NT!$A$3,MI!$C$5,IF(Home!$C$5=NT!$A$4,MI!$D$5,)))</f>
        <v>ANY 3</v>
      </c>
      <c r="F7" s="177" t="str">
        <f>+IF(Home!$C$5=NT!$A$2,MI!$B$6,IF(Home!$C$5=NT!$A$3,MI!$C$6,IF(Home!$C$5=NT!$A$4,MI!$D$6,)))</f>
        <v>ANY 4</v>
      </c>
      <c r="G7" s="177" t="str">
        <f>+IF(Home!$C$5=NT!$A$2,MI!$B$7,IF(Home!$C$5=NT!$A$3,MI!$C$7,IF(Home!$C$5=NT!$A$4,MI!$D$7,)))</f>
        <v>ANY 5</v>
      </c>
    </row>
    <row r="8" spans="2:7">
      <c r="B8" s="326" t="str">
        <f>+IF(Home!$C$5=NT!$A$2,MI!$B400,IF(Home!$C$5=NT!$A$3,MI!$C400,IF(Home!$C$5=NT!$A$4,MI!$D400,)))</f>
        <v xml:space="preserve">1. Resultat de l'exercici abans d'impostos </v>
      </c>
      <c r="C8" s="382">
        <f ca="1">+'R'!C21</f>
        <v>948.60000000000582</v>
      </c>
      <c r="D8" s="382">
        <f ca="1">+'R'!D21</f>
        <v>4248.0000000000045</v>
      </c>
      <c r="E8" s="382">
        <f ca="1">+'R'!E21</f>
        <v>513.11400000000594</v>
      </c>
      <c r="F8" s="382">
        <f ca="1">+'R'!F21</f>
        <v>2116.7103599999964</v>
      </c>
      <c r="G8" s="382">
        <f ca="1">+'R'!G21</f>
        <v>3140.278768800019</v>
      </c>
    </row>
    <row r="9" spans="2:7">
      <c r="B9" s="326" t="str">
        <f>+IF(Home!$C$5=NT!$A$2,MI!$B401,IF(Home!$C$5=NT!$A$3,MI!$C401,IF(Home!$C$5=NT!$A$4,MI!$D401,)))</f>
        <v xml:space="preserve">2. Ajustaments del resultat </v>
      </c>
      <c r="C9" s="382">
        <f>SUM(C10:C13)</f>
        <v>-17000</v>
      </c>
      <c r="D9" s="382">
        <f>SUM(D10:D13)</f>
        <v>0</v>
      </c>
      <c r="E9" s="382">
        <f>SUM(E10:E13)</f>
        <v>0</v>
      </c>
      <c r="F9" s="382">
        <f>SUM(F10:F13)</f>
        <v>0</v>
      </c>
      <c r="G9" s="382">
        <f>SUM(G10:G13)</f>
        <v>0</v>
      </c>
    </row>
    <row r="10" spans="2:7">
      <c r="B10" s="616" t="str">
        <f>+IF(Home!$C$5=NT!$A$2,MI!$B402,IF(Home!$C$5=NT!$A$3,MI!$C402,IF(Home!$C$5=NT!$A$4,MI!$D402,)))</f>
        <v xml:space="preserve">         Amortitzacions de l'immobilitzat (+) </v>
      </c>
      <c r="C10" s="617">
        <f>-'R'!C14</f>
        <v>0</v>
      </c>
      <c r="D10" s="617">
        <f>-'R'!D14</f>
        <v>0</v>
      </c>
      <c r="E10" s="617">
        <f>-'R'!E14</f>
        <v>0</v>
      </c>
      <c r="F10" s="617">
        <f>-'R'!F14</f>
        <v>0</v>
      </c>
      <c r="G10" s="617">
        <f>-'R'!G14</f>
        <v>0</v>
      </c>
    </row>
    <row r="11" spans="2:7">
      <c r="B11" s="616" t="str">
        <f>+IF(Home!$C$5=NT!$A$2,MI!$B403,IF(Home!$C$5=NT!$A$3,MI!$C403,IF(Home!$C$5=NT!$A$4,MI!$D403,)))</f>
        <v xml:space="preserve">         Imputacions de subvencions (-) </v>
      </c>
      <c r="C11" s="617">
        <f>-'R'!C15</f>
        <v>-18000</v>
      </c>
      <c r="D11" s="617">
        <f>-'R'!D15</f>
        <v>0</v>
      </c>
      <c r="E11" s="617">
        <f>-'R'!E15</f>
        <v>0</v>
      </c>
      <c r="F11" s="617">
        <f>-'R'!F15</f>
        <v>0</v>
      </c>
      <c r="G11" s="617">
        <f>-'R'!G15</f>
        <v>0</v>
      </c>
    </row>
    <row r="12" spans="2:7">
      <c r="B12" s="616" t="str">
        <f>+IF(Home!$C$5=NT!$A$2,MI!$B404,IF(Home!$C$5=NT!$A$3,MI!$C404,IF(Home!$C$5=NT!$A$4,MI!$D404,)))</f>
        <v xml:space="preserve">         Despeses financeres (+) </v>
      </c>
      <c r="C12" s="617">
        <f>-'R'!C18</f>
        <v>0</v>
      </c>
      <c r="D12" s="617">
        <f>-'R'!D18</f>
        <v>0</v>
      </c>
      <c r="E12" s="617">
        <f>-'R'!E18</f>
        <v>0</v>
      </c>
      <c r="F12" s="617">
        <f>-'R'!F18</f>
        <v>0</v>
      </c>
      <c r="G12" s="617">
        <f>-'R'!G18</f>
        <v>0</v>
      </c>
    </row>
    <row r="13" spans="2:7">
      <c r="B13" s="616" t="str">
        <f>+IF(Home!$C$5=NT!$A$2,MI!$B405,IF(Home!$C$5=NT!$A$3,MI!$C405,IF(Home!$C$5=NT!$A$4,MI!$D405,)))</f>
        <v xml:space="preserve">         Altres ingressos i despeses (- / +) </v>
      </c>
      <c r="C13" s="617">
        <f>+INV!B8</f>
        <v>1000</v>
      </c>
      <c r="D13" s="617"/>
      <c r="E13" s="617"/>
      <c r="F13" s="617"/>
      <c r="G13" s="617"/>
    </row>
    <row r="14" spans="2:7">
      <c r="B14" s="326" t="str">
        <f>+IF(Home!$C$5=NT!$A$2,MI!$B406,IF(Home!$C$5=NT!$A$3,MI!$C406,IF(Home!$C$5=NT!$A$4,MI!$D406,)))</f>
        <v xml:space="preserve">3. Canvis en el capital corrent </v>
      </c>
      <c r="C14" s="382">
        <f ca="1">SUM(C15:C20)</f>
        <v>2494.2249999999995</v>
      </c>
      <c r="D14" s="382">
        <f ca="1">SUM(D15:D20)</f>
        <v>728.50275000000045</v>
      </c>
      <c r="E14" s="382">
        <f ca="1">SUM(E15:E20)</f>
        <v>1007.8310550000175</v>
      </c>
      <c r="F14" s="382">
        <f ca="1">SUM(F15:F20)</f>
        <v>306.2315960999785</v>
      </c>
      <c r="G14" s="382">
        <f ca="1">SUM(G15:G20)</f>
        <v>317.45002642199449</v>
      </c>
    </row>
    <row r="15" spans="2:7">
      <c r="B15" s="616" t="str">
        <f>+IF(Home!$C$5=NT!$A$2,MI!$B407,IF(Home!$C$5=NT!$A$3,MI!$C407,IF(Home!$C$5=NT!$A$4,MI!$D407,)))</f>
        <v xml:space="preserve">         Existències (+ / -) </v>
      </c>
      <c r="C15" s="617">
        <f>-'R'!C9</f>
        <v>-720</v>
      </c>
      <c r="D15" s="617">
        <f>-'R'!D9</f>
        <v>393.6</v>
      </c>
      <c r="E15" s="617">
        <f>-'R'!E9</f>
        <v>243.16799999999998</v>
      </c>
      <c r="F15" s="617">
        <f>-'R'!F9</f>
        <v>253.02527999999998</v>
      </c>
      <c r="G15" s="617">
        <f>-'R'!G9</f>
        <v>263.17958400000003</v>
      </c>
    </row>
    <row r="16" spans="2:7">
      <c r="B16" s="616" t="str">
        <f>+IF(Home!$C$5=NT!$A$2,MI!$B408,IF(Home!$C$5=NT!$A$3,MI!$C408,IF(Home!$C$5=NT!$A$4,MI!$D408,)))</f>
        <v xml:space="preserve">         Deutors i altres comptes a cobrar (+ / -) </v>
      </c>
      <c r="C16" s="617">
        <f ca="1">-B!C15+IRPF!D24</f>
        <v>-397.95000000000005</v>
      </c>
      <c r="D16" s="617">
        <f ca="1">-B!D15+B!C15+IRPF!E24</f>
        <v>163.40100000000007</v>
      </c>
      <c r="E16" s="617">
        <f ca="1">-B!E15+B!D15+IRPF!F24</f>
        <v>-4.6909799999980351</v>
      </c>
      <c r="F16" s="617">
        <f ca="1">-B!F15+B!E15+IRPF!G24</f>
        <v>-4.7847995999982231</v>
      </c>
      <c r="G16" s="617">
        <f ca="1">-B!G15+B!F15+IRPF!H24</f>
        <v>-4.8804955920036264</v>
      </c>
    </row>
    <row r="17" spans="2:7">
      <c r="B17" s="616" t="str">
        <f>+IF(Home!$C$5=NT!$A$2,MI!$B409,IF(Home!$C$5=NT!$A$3,MI!$C409,IF(Home!$C$5=NT!$A$4,MI!$D409,)))</f>
        <v xml:space="preserve">         Altres actius corrents (+ / -) </v>
      </c>
      <c r="C17" s="617"/>
      <c r="D17" s="617"/>
      <c r="E17" s="617"/>
      <c r="F17" s="617"/>
      <c r="G17" s="617"/>
    </row>
    <row r="18" spans="2:7">
      <c r="B18" s="616" t="str">
        <f>+IF(Home!$C$5=NT!$A$2,MI!$B410,IF(Home!$C$5=NT!$A$3,MI!$C410,IF(Home!$C$5=NT!$A$4,MI!$D410,)))</f>
        <v xml:space="preserve">         Creditors i altres comptes a pagar (+ / -) </v>
      </c>
      <c r="C18" s="617">
        <f ca="1">+B!C44</f>
        <v>3612.1749999999997</v>
      </c>
      <c r="D18" s="617">
        <f ca="1">+B!D44-B!C44</f>
        <v>171.50175000000036</v>
      </c>
      <c r="E18" s="617">
        <f ca="1">+B!E44-B!D44</f>
        <v>843.04607100001658</v>
      </c>
      <c r="F18" s="617">
        <f ca="1">+B!F44-B!E44</f>
        <v>352.60668233997512</v>
      </c>
      <c r="G18" s="617">
        <f ca="1">+B!G44-B!F44</f>
        <v>237.25184114520198</v>
      </c>
    </row>
    <row r="19" spans="2:7">
      <c r="B19" s="616" t="str">
        <f>+IF(Home!$C$5=NT!$A$2,MI!$B411,IF(Home!$C$5=NT!$A$3,MI!$C411,IF(Home!$C$5=NT!$A$4,MI!$D411,)))</f>
        <v xml:space="preserve">         Altres passius corrents (+ / -) </v>
      </c>
      <c r="C19" s="617">
        <f ca="1">-B!C49</f>
        <v>0</v>
      </c>
      <c r="D19" s="617">
        <f ca="1">-B!D49-C19</f>
        <v>0</v>
      </c>
      <c r="E19" s="617">
        <f ca="1">-B!E49-D19-C19</f>
        <v>-73.692036000000954</v>
      </c>
      <c r="F19" s="617">
        <f ca="1">-B!F49-E19-D19-C19</f>
        <v>-294.61556663999835</v>
      </c>
      <c r="G19" s="617">
        <f ca="1">-B!G49-F19-E19-D19-C19</f>
        <v>-178.10090313120389</v>
      </c>
    </row>
    <row r="20" spans="2:7">
      <c r="B20" s="616" t="str">
        <f>+IF(Home!$C$5=NT!$A$2,MI!$B412,IF(Home!$C$5=NT!$A$3,MI!$C412,IF(Home!$C$5=NT!$A$4,MI!$D412,)))</f>
        <v xml:space="preserve">         Altres actius i passius no corrents (+ / -) </v>
      </c>
      <c r="C20" s="617"/>
      <c r="D20" s="617"/>
      <c r="E20" s="617"/>
      <c r="F20" s="617"/>
      <c r="G20" s="617"/>
    </row>
    <row r="21" spans="2:7">
      <c r="B21" s="326" t="str">
        <f>+IF(Home!$C$5=NT!$A$2,MI!$B413,IF(Home!$C$5=NT!$A$3,MI!$C413,IF(Home!$C$5=NT!$A$4,MI!$D413,)))</f>
        <v xml:space="preserve">4. Altres fluxos d'efectiu de les activitats d'explotació </v>
      </c>
      <c r="C21" s="382">
        <f ca="1">SUM(C22:C24)</f>
        <v>-1145.1358000000009</v>
      </c>
      <c r="D21" s="382">
        <f ca="1">SUM(D22:D24)</f>
        <v>-649.94400000000064</v>
      </c>
      <c r="E21" s="382">
        <f ca="1">SUM(E22:E24)</f>
        <v>-64.652364000000759</v>
      </c>
      <c r="F21" s="382">
        <f ca="1">SUM(F22:F24)</f>
        <v>-340.3975413600005</v>
      </c>
      <c r="G21" s="382">
        <f ca="1">SUM(G22:G24)</f>
        <v>-763.98272750880164</v>
      </c>
    </row>
    <row r="22" spans="2:7">
      <c r="B22" s="616" t="str">
        <f>+IF(Home!$C$5=NT!$A$2,MI!$B414,IF(Home!$C$5=NT!$A$3,MI!$C414,IF(Home!$C$5=NT!$A$4,MI!$D414,)))</f>
        <v xml:space="preserve">         Pagaments d'interessos (-) </v>
      </c>
      <c r="C22" s="617">
        <f>'R'!C18</f>
        <v>0</v>
      </c>
      <c r="D22" s="617">
        <f>'R'!D18</f>
        <v>0</v>
      </c>
      <c r="E22" s="617">
        <f>'R'!E18</f>
        <v>0</v>
      </c>
      <c r="F22" s="617">
        <f>'R'!F18</f>
        <v>0</v>
      </c>
      <c r="G22" s="617">
        <f>'R'!G18</f>
        <v>0</v>
      </c>
    </row>
    <row r="23" spans="2:7">
      <c r="B23" s="616" t="str">
        <f>+IF(Home!$C$5=NT!$A$2,MI!$B415,IF(Home!$C$5=NT!$A$3,MI!$C415,IF(Home!$C$5=NT!$A$4,MI!$D415,)))</f>
        <v xml:space="preserve">         Cobraments (pagaments) per impost sobre beneficis (+ / -) </v>
      </c>
      <c r="C23" s="617">
        <f ca="1">-SUM(T!D44:O44)-SUM(T!D45:O45)-SUM(T!D46:O46)-SUM(T!D47:O47)-SUM(T!D48:O48)-SUM(T!D49:O49)</f>
        <v>-145.1358000000009</v>
      </c>
      <c r="D23" s="617">
        <f ca="1">-SUM(T!P44:AA44)-SUM(T!P45:AA45)-SUM(T!P46:AA46)-SUM(T!P47:AA47)-SUM(T!P48:AA48)-SUM(T!P49:AA49)</f>
        <v>-649.94400000000064</v>
      </c>
      <c r="E23" s="617">
        <f ca="1">-SUM(T!AB44:AM44)-SUM(T!AB45:AM45)-SUM(T!AB46:AM46)-SUM(T!AB47:AM47)-SUM(T!AB48:AM48)-SUM(T!AB49:AM49)</f>
        <v>-64.652364000000759</v>
      </c>
      <c r="F23" s="617">
        <f ca="1">-SUM(T!AN44:AY44)-SUM(T!AN45:AY45)-SUM(T!AN46:AY46)-SUM(T!AN47:AY47)-SUM(T!AN48:AY48)-SUM(T!AN49:AY49)</f>
        <v>-340.3975413600005</v>
      </c>
      <c r="G23" s="617">
        <f ca="1">-SUM(T!AZ44:BK44)-SUM(T!AZ45:BK45)-SUM(T!AZ46:BK46)-SUM(T!AZ47:BK47)-SUM(T!AZ48:BK48)-SUM(T!AZ49:BK49)</f>
        <v>-763.98272750880164</v>
      </c>
    </row>
    <row r="24" spans="2:7">
      <c r="B24" s="616" t="str">
        <f>+IF(Home!$C$5=NT!$A$2,MI!$B416,IF(Home!$C$5=NT!$A$3,MI!$C416,IF(Home!$C$5=NT!$A$4,MI!$D416,)))</f>
        <v xml:space="preserve">         Altres pagaments (cobraments) (- / +) </v>
      </c>
      <c r="C24" s="617">
        <f>-T!D23</f>
        <v>-1000</v>
      </c>
      <c r="D24" s="617">
        <v>0</v>
      </c>
      <c r="E24" s="617">
        <v>0</v>
      </c>
      <c r="F24" s="617">
        <v>0</v>
      </c>
      <c r="G24" s="617">
        <v>0</v>
      </c>
    </row>
    <row r="25" spans="2:7">
      <c r="B25" s="326" t="str">
        <f>+IF(Home!$C$5=NT!$A$2,MI!$B417,IF(Home!$C$5=NT!$A$3,MI!$C417,IF(Home!$C$5=NT!$A$4,MI!$D417,)))</f>
        <v xml:space="preserve">5. Fluxos d'efectiu de es activitats d'explotació (1 +2 +3 +4) </v>
      </c>
      <c r="C25" s="382">
        <f ca="1">+C8+C9+C14+C21</f>
        <v>-14702.310799999996</v>
      </c>
      <c r="D25" s="382">
        <f ca="1">+D8+D9+D14+D21</f>
        <v>4326.5587500000047</v>
      </c>
      <c r="E25" s="382">
        <f ca="1">+E8+E9+E14+E21</f>
        <v>1456.2926910000226</v>
      </c>
      <c r="F25" s="382">
        <f ca="1">+F8+F9+F14+F21</f>
        <v>2082.5444147399744</v>
      </c>
      <c r="G25" s="382">
        <f ca="1">+G8+G9+G14+G21</f>
        <v>2693.7460677132121</v>
      </c>
    </row>
    <row r="27" spans="2:7">
      <c r="B27" s="45" t="str">
        <f>+IF(Home!$C$5=NT!$A$2,MI!$B419,IF(Home!$C$5=NT!$A$3,MI!$C419,IF(Home!$C$5=NT!$A$4,MI!$D419,)))</f>
        <v xml:space="preserve">B) FLUXOS D'EFECTIU DE LES ACTIVITATS D'INVERSIÓ </v>
      </c>
      <c r="C27" s="45"/>
      <c r="D27" s="45"/>
      <c r="E27" s="45"/>
      <c r="F27" s="45"/>
      <c r="G27" s="45"/>
    </row>
    <row r="28" spans="2:7">
      <c r="B28" s="326" t="str">
        <f>+IF(Home!$C$5=NT!$A$2,MI!$B420,IF(Home!$C$5=NT!$A$3,MI!$C420,IF(Home!$C$5=NT!$A$4,MI!$D420,)))</f>
        <v xml:space="preserve">6. Pagaments per inversions (-) </v>
      </c>
      <c r="C28" s="382">
        <f>SUM(C29:C31)</f>
        <v>0</v>
      </c>
      <c r="D28" s="382">
        <f>SUM(D29:D31)</f>
        <v>0</v>
      </c>
      <c r="E28" s="382">
        <f>SUM(E29:E31)</f>
        <v>0</v>
      </c>
      <c r="F28" s="382">
        <f>SUM(F29:F31)</f>
        <v>0</v>
      </c>
      <c r="G28" s="382">
        <f>SUM(G29:G31)</f>
        <v>0</v>
      </c>
    </row>
    <row r="29" spans="2:7">
      <c r="B29" s="616" t="str">
        <f>+IF(Home!$C$5=NT!$A$2,MI!$B421,IF(Home!$C$5=NT!$A$3,MI!$C421,IF(Home!$C$5=NT!$A$4,MI!$D421,)))</f>
        <v xml:space="preserve">         immobilitzat intangible </v>
      </c>
      <c r="C29" s="617">
        <f>+'Inv-Fin'!C15</f>
        <v>0</v>
      </c>
      <c r="D29" s="617">
        <f>+'Inv-Fin'!D15</f>
        <v>0</v>
      </c>
      <c r="E29" s="617">
        <f>+'Inv-Fin'!E15</f>
        <v>0</v>
      </c>
      <c r="F29" s="617">
        <f>+'Inv-Fin'!F15</f>
        <v>0</v>
      </c>
      <c r="G29" s="617">
        <f>+'Inv-Fin'!G15</f>
        <v>0</v>
      </c>
    </row>
    <row r="30" spans="2:7">
      <c r="B30" s="616" t="str">
        <f>+IF(Home!$C$5=NT!$A$2,MI!$B422,IF(Home!$C$5=NT!$A$3,MI!$C422,IF(Home!$C$5=NT!$A$4,MI!$D422,)))</f>
        <v xml:space="preserve">         immobilitzat material </v>
      </c>
      <c r="C30" s="617">
        <f>+'Inv-Fin'!C29-'Inv-Fin'!C77</f>
        <v>0</v>
      </c>
      <c r="D30" s="617">
        <f>+'Inv-Fin'!D29-'Inv-Fin'!D77</f>
        <v>0</v>
      </c>
      <c r="E30" s="617">
        <f>+'Inv-Fin'!E29-'Inv-Fin'!E77</f>
        <v>0</v>
      </c>
      <c r="F30" s="617">
        <f>+'Inv-Fin'!F29-'Inv-Fin'!F77</f>
        <v>0</v>
      </c>
      <c r="G30" s="617">
        <f>+'Inv-Fin'!G29</f>
        <v>0</v>
      </c>
    </row>
    <row r="31" spans="2:7">
      <c r="B31" s="616" t="str">
        <f>+IF(Home!$C$5=NT!$A$2,MI!$B423,IF(Home!$C$5=NT!$A$3,MI!$C423,IF(Home!$C$5=NT!$A$4,MI!$D423,)))</f>
        <v xml:space="preserve">         altres actius </v>
      </c>
      <c r="C31" s="617">
        <f>+'Inv-Fin'!C45</f>
        <v>0</v>
      </c>
      <c r="D31" s="617">
        <f>+'Inv-Fin'!D45</f>
        <v>0</v>
      </c>
      <c r="E31" s="617">
        <f>+'Inv-Fin'!E45</f>
        <v>0</v>
      </c>
      <c r="F31" s="617">
        <f>+'Inv-Fin'!F45</f>
        <v>0</v>
      </c>
      <c r="G31" s="617">
        <f>+'Inv-Fin'!G45</f>
        <v>0</v>
      </c>
    </row>
    <row r="32" spans="2:7">
      <c r="B32" s="326" t="str">
        <f>+IF(Home!$C$5=NT!$A$2,MI!$B424,IF(Home!$C$5=NT!$A$3,MI!$C424,IF(Home!$C$5=NT!$A$4,MI!$D424,)))</f>
        <v xml:space="preserve">7. Cobraments per desinversions (+) </v>
      </c>
      <c r="C32" s="382">
        <v>0</v>
      </c>
      <c r="D32" s="382">
        <v>0</v>
      </c>
      <c r="E32" s="382">
        <v>0</v>
      </c>
      <c r="F32" s="382">
        <v>0</v>
      </c>
      <c r="G32" s="382">
        <v>0</v>
      </c>
    </row>
    <row r="34" spans="2:7">
      <c r="B34" s="326" t="str">
        <f>+IF(Home!$C$5=NT!$A$2,MI!$B426,IF(Home!$C$5=NT!$A$3,MI!$C426,IF(Home!$C$5=NT!$A$4,MI!$D426,)))</f>
        <v xml:space="preserve">8. Fluxos d'efectiu de les activitats d'inversió (7-6) </v>
      </c>
      <c r="C34" s="382">
        <f>+C32-C28</f>
        <v>0</v>
      </c>
      <c r="D34" s="382">
        <f>+D32-D28</f>
        <v>0</v>
      </c>
      <c r="E34" s="382">
        <f>+E32-E28</f>
        <v>0</v>
      </c>
      <c r="F34" s="382">
        <f>+F32-F28</f>
        <v>0</v>
      </c>
      <c r="G34" s="382">
        <f>+G32-G28</f>
        <v>0</v>
      </c>
    </row>
    <row r="36" spans="2:7" s="3" customFormat="1">
      <c r="B36" s="45" t="str">
        <f>+IF(Home!$C$5=NT!$A$2,MI!$B428,IF(Home!$C$5=NT!$A$3,MI!$C428,IF(Home!$C$5=NT!$A$4,MI!$D428,)))</f>
        <v xml:space="preserve">C) FLUXOS D'EFECTIU DE LES ACTIVITATS DE FINANÇAMENT </v>
      </c>
      <c r="C36" s="45"/>
      <c r="D36" s="45"/>
      <c r="E36" s="45"/>
      <c r="F36" s="45"/>
      <c r="G36" s="45"/>
    </row>
    <row r="37" spans="2:7">
      <c r="B37" s="326" t="str">
        <f>+IF(Home!$C$5=NT!$A$2,MI!$B429,IF(Home!$C$5=NT!$A$3,MI!$C429,IF(Home!$C$5=NT!$A$4,MI!$D429,)))</f>
        <v xml:space="preserve">9. Cobraments i pagaments per instruments de patrimoni </v>
      </c>
      <c r="C37" s="382">
        <f>SUM(C38:C39)</f>
        <v>21000</v>
      </c>
      <c r="D37" s="382">
        <f>SUM(D38:D39)</f>
        <v>0</v>
      </c>
      <c r="E37" s="382">
        <f>SUM(E38:E39)</f>
        <v>0</v>
      </c>
      <c r="F37" s="382">
        <f>SUM(F38:F39)</f>
        <v>0</v>
      </c>
      <c r="G37" s="382">
        <f>SUM(G38:G39)</f>
        <v>0</v>
      </c>
    </row>
    <row r="38" spans="2:7">
      <c r="B38" s="616" t="str">
        <f>+IF(Home!$C$5=NT!$A$2,MI!$B430,IF(Home!$C$5=NT!$A$3,MI!$C430,IF(Home!$C$5=NT!$A$4,MI!$D430,)))</f>
        <v xml:space="preserve">         Emissió d'instruments de patrimoni (+) </v>
      </c>
      <c r="C38" s="617">
        <f>+'Inv-Fin'!C51+'Inv-Fin'!C57+'Inv-Fin'!C63+'Inv-Fin'!C69</f>
        <v>3000</v>
      </c>
      <c r="D38" s="617">
        <f>+'Inv-Fin'!D51+'Inv-Fin'!D57+'Inv-Fin'!D63+'Inv-Fin'!D69</f>
        <v>0</v>
      </c>
      <c r="E38" s="617">
        <f>+'Inv-Fin'!E51+'Inv-Fin'!E57+'Inv-Fin'!E63+'Inv-Fin'!E69</f>
        <v>0</v>
      </c>
      <c r="F38" s="617">
        <f>+'Inv-Fin'!F51+'Inv-Fin'!F57+'Inv-Fin'!F63+'Inv-Fin'!F69</f>
        <v>0</v>
      </c>
      <c r="G38" s="617">
        <f>+'Inv-Fin'!G51+'Inv-Fin'!G57+'Inv-Fin'!G63+'Inv-Fin'!G69</f>
        <v>0</v>
      </c>
    </row>
    <row r="39" spans="2:7">
      <c r="B39" s="616" t="str">
        <f>+IF(Home!$C$5=NT!$A$2,MI!$B431,IF(Home!$C$5=NT!$A$3,MI!$C431,IF(Home!$C$5=NT!$A$4,MI!$D431,)))</f>
        <v xml:space="preserve">         Subvencions, donacions i llegats rebuts (+) </v>
      </c>
      <c r="C39" s="617">
        <f>SUM(T!$D$15:$O$15)</f>
        <v>18000</v>
      </c>
      <c r="D39" s="617">
        <f>SUM(T!$P$15:$AA$15)</f>
        <v>0</v>
      </c>
      <c r="E39" s="617">
        <f>SUM(T!$AB$15:$AM$15)</f>
        <v>0</v>
      </c>
      <c r="F39" s="617">
        <f>SUM(T!$AN$15:$AY$15)</f>
        <v>0</v>
      </c>
      <c r="G39" s="617">
        <f>SUM(T!$AZ$15:$BK$15)</f>
        <v>0</v>
      </c>
    </row>
    <row r="40" spans="2:7">
      <c r="B40" s="326" t="str">
        <f>+IF(Home!$C$5=NT!$A$2,MI!$B432,IF(Home!$C$5=NT!$A$3,MI!$C432,IF(Home!$C$5=NT!$A$4,MI!$D432,)))</f>
        <v xml:space="preserve">10. Cobraments i pagaments per instruments de passiu financer </v>
      </c>
      <c r="C40" s="382">
        <f>+C41+C44</f>
        <v>0</v>
      </c>
      <c r="D40" s="382">
        <f>+D41+D44</f>
        <v>0</v>
      </c>
      <c r="E40" s="382">
        <f>+E41+E44</f>
        <v>0</v>
      </c>
      <c r="F40" s="382">
        <f>+F41+F44</f>
        <v>0</v>
      </c>
      <c r="G40" s="382">
        <f>+G41+G44</f>
        <v>0</v>
      </c>
    </row>
    <row r="41" spans="2:7">
      <c r="B41" s="616" t="str">
        <f>+IF(Home!$C$5=NT!$A$2,MI!$B433,IF(Home!$C$5=NT!$A$3,MI!$C433,IF(Home!$C$5=NT!$A$4,MI!$D433,)))</f>
        <v xml:space="preserve">         a) Emissió </v>
      </c>
      <c r="C41" s="619">
        <f>+C42+C43</f>
        <v>0</v>
      </c>
      <c r="D41" s="619">
        <f>+D42+D43</f>
        <v>0</v>
      </c>
      <c r="E41" s="619">
        <f>+E42+E43</f>
        <v>0</v>
      </c>
      <c r="F41" s="619">
        <f>+F42+F43</f>
        <v>0</v>
      </c>
      <c r="G41" s="619">
        <f>+G42+G43</f>
        <v>0</v>
      </c>
    </row>
    <row r="42" spans="2:7">
      <c r="B42" s="616" t="str">
        <f>+IF(Home!$C$5=NT!$A$2,MI!$B434,IF(Home!$C$5=NT!$A$3,MI!$C434,IF(Home!$C$5=NT!$A$4,MI!$D434,)))</f>
        <v xml:space="preserve">                     Deutes amb entitats de crèdit (+) </v>
      </c>
      <c r="C42" s="617">
        <f>SUM(T!$D$14:$O$14)-SUM('Mov FIN'!E111:P111)</f>
        <v>0</v>
      </c>
      <c r="D42" s="617">
        <f>SUM(T!$P$14:$AA$14)-SUM('Mov FIN'!Q111:AB111)</f>
        <v>0</v>
      </c>
      <c r="E42" s="617">
        <f>SUM(T!$AB$14:$AM$14)-SUM('Mov FIN'!AC111:AN111)</f>
        <v>0</v>
      </c>
      <c r="F42" s="617">
        <f>SUM(T!$AN$14:$AY$14)-SUM('Mov FIN'!AO111:AZ111)</f>
        <v>0</v>
      </c>
      <c r="G42" s="617">
        <f>SUM(T!$AZ$14:$BK$14)-SUM('Mov FIN'!BA111:BL111)</f>
        <v>0</v>
      </c>
    </row>
    <row r="43" spans="2:7">
      <c r="B43" s="616" t="str">
        <f>+IF(Home!$C$5=NT!$A$2,MI!$B435,IF(Home!$C$5=NT!$A$3,MI!$C435,IF(Home!$C$5=NT!$A$4,MI!$D435,)))</f>
        <v xml:space="preserve">                     Altres deutes (+) </v>
      </c>
      <c r="C43" s="616"/>
      <c r="D43" s="616"/>
      <c r="E43" s="616"/>
      <c r="F43" s="616"/>
      <c r="G43" s="616"/>
    </row>
    <row r="44" spans="2:7">
      <c r="B44" s="616" t="str">
        <f>+IF(Home!$C$5=NT!$A$2,MI!$B436,IF(Home!$C$5=NT!$A$3,MI!$C436,IF(Home!$C$5=NT!$A$4,MI!$D436,)))</f>
        <v xml:space="preserve">         b) Devolució i amortització de </v>
      </c>
      <c r="C44" s="619">
        <f>+C45+C46</f>
        <v>0</v>
      </c>
      <c r="D44" s="619">
        <f>+D45+D46</f>
        <v>0</v>
      </c>
      <c r="E44" s="619">
        <f>+E45+E46</f>
        <v>0</v>
      </c>
      <c r="F44" s="619">
        <f>+F45+F46</f>
        <v>0</v>
      </c>
      <c r="G44" s="619">
        <f>+G45+G46</f>
        <v>0</v>
      </c>
    </row>
    <row r="45" spans="2:7">
      <c r="B45" s="616" t="str">
        <f>+IF(Home!$C$5=NT!$A$2,MI!$B437,IF(Home!$C$5=NT!$A$3,MI!$C437,IF(Home!$C$5=NT!$A$4,MI!$D437,)))</f>
        <v xml:space="preserve">                     Deutes amb entitats de crèdit (-) </v>
      </c>
      <c r="C45" s="617">
        <f>-SUM(T!$D$31:$O$31)</f>
        <v>0</v>
      </c>
      <c r="D45" s="617">
        <f>-SUM(T!$P$31:$AA$31)</f>
        <v>0</v>
      </c>
      <c r="E45" s="617">
        <f>-SUM(T!$AB$31:$AM$31)</f>
        <v>0</v>
      </c>
      <c r="F45" s="617">
        <f>-SUM(T!$AN$31:$AY$31)</f>
        <v>0</v>
      </c>
      <c r="G45" s="617">
        <f>-SUM(T!$AZ$31:$BK$31)</f>
        <v>0</v>
      </c>
    </row>
    <row r="46" spans="2:7">
      <c r="B46" s="616" t="str">
        <f>+IF(Home!$C$5=NT!$A$2,MI!$B438,IF(Home!$C$5=NT!$A$3,MI!$C438,IF(Home!$C$5=NT!$A$4,MI!$D438,)))</f>
        <v xml:space="preserve">                     Altres deutes (-) </v>
      </c>
      <c r="C46" s="616"/>
      <c r="D46" s="616"/>
      <c r="E46" s="616"/>
      <c r="F46" s="616"/>
      <c r="G46" s="616"/>
    </row>
    <row r="47" spans="2:7">
      <c r="B47" s="326" t="str">
        <f>+IF(Home!$C$5=NT!$A$2,MI!$B439,IF(Home!$C$5=NT!$A$3,MI!$C439,IF(Home!$C$5=NT!$A$4,MI!$D439,)))</f>
        <v xml:space="preserve">11. Pagaments per dividends i remuneracions d'altres instruments de patrimoni </v>
      </c>
      <c r="C47" s="326">
        <v>0</v>
      </c>
      <c r="D47" s="326">
        <v>0</v>
      </c>
      <c r="E47" s="326">
        <v>0</v>
      </c>
      <c r="F47" s="326">
        <v>0</v>
      </c>
      <c r="G47" s="326">
        <v>0</v>
      </c>
    </row>
    <row r="48" spans="2:7">
      <c r="B48" s="326" t="str">
        <f>+IF(Home!$C$5=NT!$A$2,MI!$B440,IF(Home!$C$5=NT!$A$3,MI!$C440,IF(Home!$C$5=NT!$A$4,MI!$D440,)))</f>
        <v xml:space="preserve">12. Fluxos d'efectiu de les activitats de finançament (9 +10 +11) </v>
      </c>
      <c r="C48" s="382">
        <f>+C37+C40+C47</f>
        <v>21000</v>
      </c>
      <c r="D48" s="382">
        <f>+D37+D40+D47</f>
        <v>0</v>
      </c>
      <c r="E48" s="382">
        <f>+E37+E40+E47</f>
        <v>0</v>
      </c>
      <c r="F48" s="382">
        <f>+F37+F40+F47</f>
        <v>0</v>
      </c>
      <c r="G48" s="382">
        <f>+G37+G40+G47</f>
        <v>0</v>
      </c>
    </row>
    <row r="50" spans="2:7">
      <c r="B50" s="326" t="str">
        <f>+IF(Home!$C$5=NT!$A$2,MI!$B442,IF(Home!$C$5=NT!$A$3,MI!$C442,IF(Home!$C$5=NT!$A$4,MI!$D442,)))</f>
        <v xml:space="preserve">E) AUGMENT / DISMINUCIÓ NETA DE L'EFECTIU O EQUIVALENTS (5 +8 +12) </v>
      </c>
      <c r="C50" s="382">
        <f ca="1">+C25+C34+C48</f>
        <v>6297.6892000000043</v>
      </c>
      <c r="D50" s="382">
        <f ca="1">+D25+D34+D48</f>
        <v>4326.5587500000047</v>
      </c>
      <c r="E50" s="382">
        <f ca="1">+E25+E34+E48</f>
        <v>1456.2926910000226</v>
      </c>
      <c r="F50" s="382">
        <f ca="1">+F25+F34+F48</f>
        <v>2082.5444147399744</v>
      </c>
      <c r="G50" s="382">
        <f ca="1">+G25+G34+G48</f>
        <v>2693.7460677132121</v>
      </c>
    </row>
    <row r="52" spans="2:7">
      <c r="B52" s="326" t="str">
        <f>+IF(Home!$C$5=NT!$A$2,MI!$B444,IF(Home!$C$5=NT!$A$3,MI!$C444,IF(Home!$C$5=NT!$A$4,MI!$D444,)))</f>
        <v xml:space="preserve">Efectiu o equivalents al començament de l'exercici </v>
      </c>
      <c r="C52" s="382">
        <v>0</v>
      </c>
      <c r="D52" s="382">
        <f ca="1">+C54</f>
        <v>6297.6892000000043</v>
      </c>
      <c r="E52" s="382">
        <f ca="1">+D54</f>
        <v>10624.247950000008</v>
      </c>
      <c r="F52" s="382">
        <f ca="1">+E54</f>
        <v>12080.540641000031</v>
      </c>
      <c r="G52" s="382">
        <f ca="1">+F54</f>
        <v>14163.085055740004</v>
      </c>
    </row>
    <row r="54" spans="2:7">
      <c r="B54" s="326" t="str">
        <f>+IF(Home!$C$5=NT!$A$2,MI!$B446,IF(Home!$C$5=NT!$A$3,MI!$C446,IF(Home!$C$5=NT!$A$4,MI!$D446,)))</f>
        <v>Efectiu o equivalents al final de l'exercici</v>
      </c>
      <c r="C54" s="382">
        <f ca="1">+C50+C52</f>
        <v>6297.6892000000043</v>
      </c>
      <c r="D54" s="382">
        <f ca="1">+D50+D52</f>
        <v>10624.247950000008</v>
      </c>
      <c r="E54" s="382">
        <f ca="1">+E50+E52</f>
        <v>12080.540641000031</v>
      </c>
      <c r="F54" s="382">
        <f ca="1">+F50+F52</f>
        <v>14163.085055740004</v>
      </c>
      <c r="G54" s="382">
        <f ca="1">+G50+G52</f>
        <v>16856.831123453216</v>
      </c>
    </row>
    <row r="55" spans="2:7">
      <c r="G55" s="618"/>
    </row>
    <row r="56" spans="2:7">
      <c r="G56" s="618"/>
    </row>
    <row r="57" spans="2:7">
      <c r="B57" s="663" t="str">
        <f>+IF(Home!$C$5=NT!$A$2,MI!$B213,IF(Home!$C$5=NT!$A$3,MI!$C213,IF(Home!$C$5=NT!$A$4,MI!$D213,)))</f>
        <v>TRESORERIA</v>
      </c>
      <c r="C57" s="664">
        <f ca="1">+T!O57</f>
        <v>6297.6892000000007</v>
      </c>
      <c r="D57" s="664">
        <f ca="1">+T!AA57</f>
        <v>10624.247950000008</v>
      </c>
      <c r="E57" s="664">
        <f ca="1">+T!AM57</f>
        <v>12080.540641000011</v>
      </c>
      <c r="F57" s="664">
        <f ca="1">+T!AY57</f>
        <v>14163.085055740012</v>
      </c>
      <c r="G57" s="672">
        <f ca="1">+T!BK57</f>
        <v>16856.831123453216</v>
      </c>
    </row>
    <row r="58" spans="2:7">
      <c r="C58" s="618" t="str">
        <f ca="1">+IF(OR(C54-T!O57&gt;0.1,C54-T!O57&lt;-0.1),"No Ok","Ok")</f>
        <v>Ok</v>
      </c>
      <c r="D58" s="618" t="str">
        <f ca="1">+IF(OR(D54-T!AA57&gt;0.1,D54-T!AA57&lt;-0.1),"No Ok","Ok")</f>
        <v>Ok</v>
      </c>
      <c r="E58" s="618" t="str">
        <f ca="1">+IF(OR(E54-T!AM57&gt;0.1,E54-T!AM57&lt;-0.1),"No Ok","Ok")</f>
        <v>Ok</v>
      </c>
      <c r="F58" s="618" t="str">
        <f ca="1">+IF(OR(F54-T!AY57&gt;0.1,F54-T!AY57&lt;-0.1),"No Ok","Ok")</f>
        <v>Ok</v>
      </c>
      <c r="G58" s="618" t="str">
        <f ca="1">+IF(OR(G54-T!BK57&gt;0.5,G54-T!BK57&lt;-0.5),"No Ok","Ok")</f>
        <v>Ok</v>
      </c>
    </row>
    <row r="59" spans="2:7">
      <c r="C59" s="418"/>
      <c r="D59" s="418"/>
      <c r="E59" s="418"/>
      <c r="F59" s="418"/>
      <c r="G59" s="418"/>
    </row>
    <row r="61" spans="2:7">
      <c r="D61" s="618"/>
      <c r="E61" s="618"/>
      <c r="F61" s="618"/>
      <c r="G61" s="618"/>
    </row>
  </sheetData>
  <sheetProtection algorithmName="SHA-512" hashValue="kuWEbNrZxXYJxCnqVdUsRcO8IFmQge5oOoEgq/b2q0pJliX7/GPfl9zBsVhvFDLDUfkcZXQ7RhVh/DJnEcvgvQ==" saltValue="oZajRmQCxIRp0OVc99uXYg==" spinCount="100000" sheet="1" scenarios="1" formatColumns="0" formatRows="0"/>
  <conditionalFormatting sqref="G7:G59">
    <cfRule type="expression" dxfId="3" priority="4">
      <formula>$G$5&lt;5</formula>
    </cfRule>
  </conditionalFormatting>
  <conditionalFormatting sqref="F7:F59">
    <cfRule type="expression" dxfId="2" priority="3">
      <formula>$G$5&lt;4</formula>
    </cfRule>
  </conditionalFormatting>
  <conditionalFormatting sqref="F57">
    <cfRule type="expression" dxfId="1" priority="2">
      <formula>$G$5&lt;4</formula>
    </cfRule>
  </conditionalFormatting>
  <conditionalFormatting sqref="G58">
    <cfRule type="expression" dxfId="0" priority="1">
      <formula>$G$5&lt;5</formula>
    </cfRule>
  </conditionalFormatting>
  <pageMargins left="0.7" right="0.7" top="0.75" bottom="0.75" header="0.3" footer="0.3"/>
  <pageSetup paperSize="9" scale="65" orientation="portrait" horizontalDpi="4294967295" verticalDpi="4294967295" r:id="rId1"/>
  <headerFooter>
    <oddFooter>&amp;L&amp;"-,Negrita"&amp;9Promotor &amp;"-,Normal"a &amp;"-,Negrita"Nom del projecte &amp;"-,Normal"a &amp;"-,Negrita"Email: &amp;"-,Normal"a &amp;"-,Negrita"Telèfon &amp;"-,Normal"a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6610" r:id="rId4" name="btnAmagar0_EFE">
              <controlPr defaultSize="0" print="0" autoFill="0" autoPict="0" macro="[0]!Amagar0_EFE">
                <anchor moveWithCells="1">
                  <from>
                    <xdr:col>2</xdr:col>
                    <xdr:colOff>716280</xdr:colOff>
                    <xdr:row>3</xdr:row>
                    <xdr:rowOff>152400</xdr:rowOff>
                  </from>
                  <to>
                    <xdr:col>4</xdr:col>
                    <xdr:colOff>7620</xdr:colOff>
                    <xdr:row>5</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37</vt:i4>
      </vt:variant>
    </vt:vector>
  </HeadingPairs>
  <TitlesOfParts>
    <vt:vector size="52" baseType="lpstr">
      <vt:lpstr>Configuració</vt:lpstr>
      <vt:lpstr>MI</vt:lpstr>
      <vt:lpstr>Comentaris</vt:lpstr>
      <vt:lpstr>Home</vt:lpstr>
      <vt:lpstr>INV</vt:lpstr>
      <vt:lpstr>FIN</vt:lpstr>
      <vt:lpstr>C</vt:lpstr>
      <vt:lpstr>OP</vt:lpstr>
      <vt:lpstr>B</vt:lpstr>
      <vt:lpstr>R</vt:lpstr>
      <vt:lpstr>T</vt:lpstr>
      <vt:lpstr>Stock</vt:lpstr>
      <vt:lpstr>Inv-Fin</vt:lpstr>
      <vt:lpstr>A</vt:lpstr>
      <vt:lpstr>EFE</vt:lpstr>
      <vt:lpstr>AnysPla</vt:lpstr>
      <vt:lpstr>Aportacions</vt:lpstr>
      <vt:lpstr>BensServeis</vt:lpstr>
      <vt:lpstr>Cobraments</vt:lpstr>
      <vt:lpstr>DataInici</vt:lpstr>
      <vt:lpstr>Dataseleccionada</vt:lpstr>
      <vt:lpstr>Estimació_objectiva</vt:lpstr>
      <vt:lpstr>Idioma</vt:lpstr>
      <vt:lpstr>Immobilitzatid</vt:lpstr>
      <vt:lpstr>IPC</vt:lpstr>
      <vt:lpstr>IVA_General</vt:lpstr>
      <vt:lpstr>IVAREquivalencia</vt:lpstr>
      <vt:lpstr>IVASeleccionat</vt:lpstr>
      <vt:lpstr>ModelOperacions</vt:lpstr>
      <vt:lpstr>Murphy</vt:lpstr>
      <vt:lpstr>NBensServies</vt:lpstr>
      <vt:lpstr>NSocis</vt:lpstr>
      <vt:lpstr>Pagaments</vt:lpstr>
      <vt:lpstr>Pagas</vt:lpstr>
      <vt:lpstr>Periodicitat</vt:lpstr>
      <vt:lpstr>A!Print_Area</vt:lpstr>
      <vt:lpstr>B!Print_Area</vt:lpstr>
      <vt:lpstr>'C'!Print_Area</vt:lpstr>
      <vt:lpstr>FIN!Print_Area</vt:lpstr>
      <vt:lpstr>Home!Print_Area</vt:lpstr>
      <vt:lpstr>INV!Print_Area</vt:lpstr>
      <vt:lpstr>'Inv-Fin'!Print_Area</vt:lpstr>
      <vt:lpstr>OP!Print_Area</vt:lpstr>
      <vt:lpstr>'R'!Print_Area</vt:lpstr>
      <vt:lpstr>Stock!Print_Area</vt:lpstr>
      <vt:lpstr>T!Print_Area</vt:lpstr>
      <vt:lpstr>Home!Print_Titles</vt:lpstr>
      <vt:lpstr>Regim</vt:lpstr>
      <vt:lpstr>Socis</vt:lpstr>
      <vt:lpstr>Socisunic</vt:lpstr>
      <vt:lpstr>Suposits</vt:lpstr>
      <vt:lpstr>TipusTreballador</vt:lpstr>
    </vt:vector>
  </TitlesOfParts>
  <Company>Idearium Technologies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 Financer BA</dc:title>
  <dc:creator>Albert Ruiz Ramió</dc:creator>
  <cp:lastModifiedBy>Myu Myu</cp:lastModifiedBy>
  <cp:lastPrinted>2014-12-10T16:26:12Z</cp:lastPrinted>
  <dcterms:created xsi:type="dcterms:W3CDTF">2014-02-13T12:04:44Z</dcterms:created>
  <dcterms:modified xsi:type="dcterms:W3CDTF">2021-04-18T09:42:55Z</dcterms:modified>
</cp:coreProperties>
</file>